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hared\Operations\Hearings\Exhibits\PHASE 2\Auburn Warren\"/>
    </mc:Choice>
  </mc:AlternateContent>
  <bookViews>
    <workbookView xWindow="120" yWindow="90" windowWidth="15480" windowHeight="8130" activeTab="36"/>
  </bookViews>
  <sheets>
    <sheet name="Sheet Descriptions" sheetId="52" r:id="rId1"/>
    <sheet name="Waterfall" sheetId="49" r:id="rId2"/>
    <sheet name="WaterfallNoDemob" sheetId="48" r:id="rId3"/>
    <sheet name="CrawleySummary" sheetId="66" r:id="rId4"/>
    <sheet name="Time Series Summary" sheetId="28" r:id="rId5"/>
    <sheet name="Interconnected Breakdown" sheetId="80" r:id="rId6"/>
    <sheet name="Economic Impact Reconciliation" sheetId="81" r:id="rId7"/>
    <sheet name="Capex and Opex Cost Summary" sheetId="20" r:id="rId8"/>
    <sheet name="DG3InfeedCPW" sheetId="53" r:id="rId9"/>
    <sheet name="MF and LIL capex" sheetId="56" r:id="rId10"/>
    <sheet name="MF and LIL Opex" sheetId="55" r:id="rId11"/>
    <sheet name="DG3IsolatedCPW" sheetId="54" r:id="rId12"/>
    <sheet name="IsolatedEconomicImpacts" sheetId="37" r:id="rId13"/>
    <sheet name="InfeedEconomicImpacts" sheetId="38" r:id="rId14"/>
    <sheet name="SCI DG3 Prelim" sheetId="64" r:id="rId15"/>
    <sheet name="SCI DG3 Final" sheetId="65" r:id="rId16"/>
    <sheet name="Economic Impact Assumptions" sheetId="41" r:id="rId17"/>
    <sheet name="CostBreakdownComparisons" sheetId="39" r:id="rId18"/>
    <sheet name="CCCT Cost Breakdown" sheetId="8" r:id="rId19"/>
    <sheet name="CCCT Costs 2001 hatch Study" sheetId="40" r:id="rId20"/>
    <sheet name="Wind Cost Breakdown" sheetId="13" r:id="rId21"/>
    <sheet name="CT Cost Breakdown" sheetId="9" r:id="rId22"/>
    <sheet name="HRD ESP Cost Breakdown" sheetId="12" r:id="rId23"/>
    <sheet name="Island Pond Cost Breakdown" sheetId="11" r:id="rId24"/>
    <sheet name="DG3Export" sheetId="57" r:id="rId25"/>
    <sheet name="DG3MFDividendsEmera" sheetId="79" r:id="rId26"/>
    <sheet name="DG3LILDividendsEmera" sheetId="78" r:id="rId27"/>
    <sheet name="DG3MFDividendsHOA" sheetId="58" r:id="rId28"/>
    <sheet name="DG3LILDividendsHOA" sheetId="59" r:id="rId29"/>
    <sheet name="DG3Regulated Dividends" sheetId="60" r:id="rId30"/>
    <sheet name="DG3InnuPayments" sheetId="61" r:id="rId31"/>
    <sheet name="DG3GHG" sheetId="62" r:id="rId32"/>
    <sheet name="DG3WaterPower" sheetId="67" r:id="rId33"/>
    <sheet name="100 MW ISL Spill" sheetId="70" r:id="rId34"/>
    <sheet name="Base" sheetId="71" r:id="rId35"/>
    <sheet name="Ponding" sheetId="76" r:id="rId36"/>
    <sheet name="Reserve Sharing" sheetId="77" r:id="rId37"/>
  </sheets>
  <externalReferences>
    <externalReference r:id="rId38"/>
    <externalReference r:id="rId39"/>
    <externalReference r:id="rId40"/>
  </externalReferences>
  <definedNames>
    <definedName name="CCCT_Escal">'[1]DCL A &amp; E'!$C$15</definedName>
    <definedName name="CT_Escal">'[1]DCL A &amp; E'!$C$14</definedName>
    <definedName name="Hydro_Escal">'[1]DCL A &amp; E'!$C$16</definedName>
    <definedName name="INFEED900LCCOct10">[2]Data!$B$230:$BH$245</definedName>
    <definedName name="ISOLATED">[2]Data!$B$1:$BJ$16</definedName>
    <definedName name="_xlnm.Print_Area" localSheetId="16">'Economic Impact Assumptions'!$A$1:$E$87</definedName>
    <definedName name="_xlnm.Print_Area" localSheetId="6">'Economic Impact Reconciliation'!$A$62:$I$73</definedName>
    <definedName name="_xlnm.Print_Area" localSheetId="5">'Interconnected Breakdown'!$A$1:$I$27</definedName>
    <definedName name="_xlnm.Print_Area" localSheetId="4">'Time Series Summary'!$A$1:$BH$121</definedName>
    <definedName name="_xlnm.Print_Titles" localSheetId="3">CrawleySummary!$A:$A,CrawleySummary!$1:$1</definedName>
    <definedName name="_xlnm.Print_Titles" localSheetId="16">'Economic Impact Assumptions'!$1:$1</definedName>
    <definedName name="_xlnm.Print_Titles" localSheetId="5">'Interconnected Breakdown'!$A:$A,'Interconnected Breakdown'!$1:$1</definedName>
    <definedName name="_xlnm.Print_Titles" localSheetId="4">'Time Series Summary'!$A:$A,'Time Series Summary'!$1:$1</definedName>
  </definedNames>
  <calcPr calcId="162913"/>
</workbook>
</file>

<file path=xl/calcChain.xml><?xml version="1.0" encoding="utf-8"?>
<calcChain xmlns="http://schemas.openxmlformats.org/spreadsheetml/2006/main">
  <c r="H27" i="77" l="1"/>
  <c r="H28" i="77"/>
  <c r="D25" i="80" l="1"/>
  <c r="BG59" i="28" l="1"/>
  <c r="BF59" i="28"/>
  <c r="BG51" i="28"/>
  <c r="BF51" i="28"/>
  <c r="BG18" i="81"/>
  <c r="BG47" i="81" s="1"/>
  <c r="BF18" i="81"/>
  <c r="BF47" i="81" s="1"/>
  <c r="BE18" i="81"/>
  <c r="BE47" i="81" s="1"/>
  <c r="BD18" i="81"/>
  <c r="BD47" i="81" s="1"/>
  <c r="BC18" i="81"/>
  <c r="BC47" i="81" s="1"/>
  <c r="BB18" i="81"/>
  <c r="BB47" i="81" s="1"/>
  <c r="BA18" i="81"/>
  <c r="BA47" i="81" s="1"/>
  <c r="AZ18" i="81"/>
  <c r="AZ47" i="81" s="1"/>
  <c r="AY18" i="81"/>
  <c r="AY47" i="81" s="1"/>
  <c r="AX18" i="81"/>
  <c r="AX47" i="81" s="1"/>
  <c r="AW18" i="81"/>
  <c r="AW47" i="81" s="1"/>
  <c r="AV18" i="81"/>
  <c r="AV47" i="81" s="1"/>
  <c r="AU18" i="81"/>
  <c r="AU47" i="81" s="1"/>
  <c r="AT18" i="81"/>
  <c r="AT47" i="81" s="1"/>
  <c r="AS18" i="81"/>
  <c r="AS47" i="81" s="1"/>
  <c r="AR18" i="81"/>
  <c r="AR47" i="81" s="1"/>
  <c r="AQ18" i="81"/>
  <c r="AQ47" i="81" s="1"/>
  <c r="AP18" i="81"/>
  <c r="AP47" i="81" s="1"/>
  <c r="AO18" i="81"/>
  <c r="AO47" i="81" s="1"/>
  <c r="AN18" i="81"/>
  <c r="AN47" i="81" s="1"/>
  <c r="AM18" i="81"/>
  <c r="AM47" i="81" s="1"/>
  <c r="AL18" i="81"/>
  <c r="AL47" i="81" s="1"/>
  <c r="AK18" i="81"/>
  <c r="AK47" i="81" s="1"/>
  <c r="AJ18" i="81"/>
  <c r="AJ47" i="81" s="1"/>
  <c r="AI18" i="81"/>
  <c r="AI47" i="81" s="1"/>
  <c r="AH18" i="81"/>
  <c r="AH47" i="81" s="1"/>
  <c r="AG18" i="81"/>
  <c r="AG47" i="81" s="1"/>
  <c r="AF18" i="81"/>
  <c r="AF47" i="81" s="1"/>
  <c r="AE18" i="81"/>
  <c r="AE47" i="81" s="1"/>
  <c r="AD18" i="81"/>
  <c r="AD47" i="81" s="1"/>
  <c r="AC18" i="81"/>
  <c r="AC47" i="81" s="1"/>
  <c r="AB18" i="81"/>
  <c r="AB47" i="81" s="1"/>
  <c r="AA18" i="81"/>
  <c r="AA47" i="81" s="1"/>
  <c r="Z18" i="81"/>
  <c r="Z47" i="81" s="1"/>
  <c r="Y18" i="81"/>
  <c r="Y47" i="81" s="1"/>
  <c r="X18" i="81"/>
  <c r="X47" i="81" s="1"/>
  <c r="W18" i="81"/>
  <c r="W47" i="81" s="1"/>
  <c r="V18" i="81"/>
  <c r="V47" i="81" s="1"/>
  <c r="U18" i="81"/>
  <c r="U47" i="81" s="1"/>
  <c r="T18" i="81"/>
  <c r="T47" i="81" s="1"/>
  <c r="S18" i="81"/>
  <c r="S47" i="81" s="1"/>
  <c r="R18" i="81"/>
  <c r="R47" i="81" s="1"/>
  <c r="Q18" i="81"/>
  <c r="Q47" i="81" s="1"/>
  <c r="P18" i="81"/>
  <c r="P47" i="81" s="1"/>
  <c r="O18" i="81"/>
  <c r="O47" i="81" s="1"/>
  <c r="N18" i="81"/>
  <c r="N47" i="81" s="1"/>
  <c r="M18" i="81"/>
  <c r="M47" i="81" s="1"/>
  <c r="L18" i="81"/>
  <c r="L47" i="81" s="1"/>
  <c r="K18" i="81"/>
  <c r="K47" i="81" s="1"/>
  <c r="J18" i="81"/>
  <c r="I18" i="81"/>
  <c r="H18" i="81"/>
  <c r="G18" i="81"/>
  <c r="F18" i="81"/>
  <c r="E18" i="81"/>
  <c r="BG17" i="81"/>
  <c r="BG46" i="81" s="1"/>
  <c r="BF17" i="81"/>
  <c r="BF46" i="81" s="1"/>
  <c r="BE17" i="81"/>
  <c r="BE46" i="81" s="1"/>
  <c r="BD17" i="81"/>
  <c r="BD46" i="81" s="1"/>
  <c r="BC17" i="81"/>
  <c r="BC46" i="81" s="1"/>
  <c r="BB17" i="81"/>
  <c r="BB46" i="81" s="1"/>
  <c r="BA17" i="81"/>
  <c r="BA46" i="81" s="1"/>
  <c r="AZ17" i="81"/>
  <c r="AZ46" i="81" s="1"/>
  <c r="AY17" i="81"/>
  <c r="AY46" i="81" s="1"/>
  <c r="AX17" i="81"/>
  <c r="AX46" i="81" s="1"/>
  <c r="AW17" i="81"/>
  <c r="AW46" i="81" s="1"/>
  <c r="AV17" i="81"/>
  <c r="AV46" i="81" s="1"/>
  <c r="AU17" i="81"/>
  <c r="AU46" i="81" s="1"/>
  <c r="AT17" i="81"/>
  <c r="AT46" i="81" s="1"/>
  <c r="AS17" i="81"/>
  <c r="AS46" i="81" s="1"/>
  <c r="AR17" i="81"/>
  <c r="AR46" i="81" s="1"/>
  <c r="AQ17" i="81"/>
  <c r="AQ46" i="81" s="1"/>
  <c r="AP17" i="81"/>
  <c r="AP46" i="81" s="1"/>
  <c r="AO17" i="81"/>
  <c r="AO46" i="81" s="1"/>
  <c r="AN17" i="81"/>
  <c r="AN46" i="81" s="1"/>
  <c r="AM17" i="81"/>
  <c r="AM46" i="81" s="1"/>
  <c r="AL17" i="81"/>
  <c r="AL46" i="81" s="1"/>
  <c r="AK17" i="81"/>
  <c r="AK46" i="81" s="1"/>
  <c r="AJ17" i="81"/>
  <c r="AJ46" i="81" s="1"/>
  <c r="AI17" i="81"/>
  <c r="AI46" i="81" s="1"/>
  <c r="AH17" i="81"/>
  <c r="AH46" i="81" s="1"/>
  <c r="AG17" i="81"/>
  <c r="AG46" i="81" s="1"/>
  <c r="AF17" i="81"/>
  <c r="AF46" i="81" s="1"/>
  <c r="AE17" i="81"/>
  <c r="AE46" i="81" s="1"/>
  <c r="AD17" i="81"/>
  <c r="AD46" i="81" s="1"/>
  <c r="AC17" i="81"/>
  <c r="AC46" i="81" s="1"/>
  <c r="AB17" i="81"/>
  <c r="AB46" i="81" s="1"/>
  <c r="AA17" i="81"/>
  <c r="AA46" i="81" s="1"/>
  <c r="Z17" i="81"/>
  <c r="Z46" i="81" s="1"/>
  <c r="Y17" i="81"/>
  <c r="Y46" i="81" s="1"/>
  <c r="X17" i="81"/>
  <c r="X46" i="81" s="1"/>
  <c r="W17" i="81"/>
  <c r="W46" i="81" s="1"/>
  <c r="V17" i="81"/>
  <c r="V46" i="81" s="1"/>
  <c r="U17" i="81"/>
  <c r="U46" i="81" s="1"/>
  <c r="T17" i="81"/>
  <c r="T46" i="81" s="1"/>
  <c r="S17" i="81"/>
  <c r="S46" i="81" s="1"/>
  <c r="R17" i="81"/>
  <c r="R46" i="81" s="1"/>
  <c r="Q17" i="81"/>
  <c r="Q46" i="81" s="1"/>
  <c r="P17" i="81"/>
  <c r="P46" i="81" s="1"/>
  <c r="O17" i="81"/>
  <c r="O46" i="81" s="1"/>
  <c r="N17" i="81"/>
  <c r="N46" i="81" s="1"/>
  <c r="M17" i="81"/>
  <c r="M46" i="81" s="1"/>
  <c r="L17" i="81"/>
  <c r="L46" i="81" s="1"/>
  <c r="K17" i="81"/>
  <c r="K46" i="81" s="1"/>
  <c r="J17" i="81"/>
  <c r="I17" i="81"/>
  <c r="H17" i="81"/>
  <c r="G17" i="81"/>
  <c r="F17" i="81"/>
  <c r="E17" i="81"/>
  <c r="BG16" i="81"/>
  <c r="BF16" i="81"/>
  <c r="BE16" i="81"/>
  <c r="BD16" i="81"/>
  <c r="BC16" i="81"/>
  <c r="BB16" i="81"/>
  <c r="BA16" i="81"/>
  <c r="AZ16" i="81"/>
  <c r="AY16" i="81"/>
  <c r="AX16" i="81"/>
  <c r="AW16" i="81"/>
  <c r="AV16" i="81"/>
  <c r="AU16" i="81"/>
  <c r="AT16" i="81"/>
  <c r="AS16" i="81"/>
  <c r="AR16" i="81"/>
  <c r="AQ16" i="81"/>
  <c r="AP16" i="81"/>
  <c r="AO16" i="81"/>
  <c r="AN16" i="81"/>
  <c r="AM16" i="81"/>
  <c r="AL16" i="81"/>
  <c r="AK16" i="81"/>
  <c r="AJ16" i="81"/>
  <c r="AI16" i="81"/>
  <c r="AH16" i="81"/>
  <c r="AG16" i="81"/>
  <c r="AF16" i="81"/>
  <c r="AE16" i="81"/>
  <c r="AD16" i="81"/>
  <c r="AC16" i="81"/>
  <c r="AB16" i="81"/>
  <c r="AA16" i="81"/>
  <c r="Z16" i="81"/>
  <c r="Y16" i="81"/>
  <c r="X16" i="81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G16" i="81"/>
  <c r="F16" i="81"/>
  <c r="E16" i="81"/>
  <c r="BG12" i="81"/>
  <c r="BG41" i="81" s="1"/>
  <c r="BF12" i="81"/>
  <c r="BF41" i="81" s="1"/>
  <c r="BE12" i="81"/>
  <c r="BE41" i="81" s="1"/>
  <c r="BD12" i="81"/>
  <c r="BD41" i="81" s="1"/>
  <c r="BC12" i="81"/>
  <c r="BC41" i="81" s="1"/>
  <c r="BB12" i="81"/>
  <c r="BB41" i="81" s="1"/>
  <c r="BA12" i="81"/>
  <c r="BA41" i="81" s="1"/>
  <c r="AZ12" i="81"/>
  <c r="AZ41" i="81" s="1"/>
  <c r="AY12" i="81"/>
  <c r="AY41" i="81" s="1"/>
  <c r="AX12" i="81"/>
  <c r="AX41" i="81" s="1"/>
  <c r="AW12" i="81"/>
  <c r="AW41" i="81" s="1"/>
  <c r="AV12" i="81"/>
  <c r="AV41" i="81" s="1"/>
  <c r="AU12" i="81"/>
  <c r="AU41" i="81" s="1"/>
  <c r="AT12" i="81"/>
  <c r="AT41" i="81" s="1"/>
  <c r="AS12" i="81"/>
  <c r="AS41" i="81" s="1"/>
  <c r="AR12" i="81"/>
  <c r="AR41" i="81" s="1"/>
  <c r="AQ12" i="81"/>
  <c r="AQ41" i="81" s="1"/>
  <c r="AP12" i="81"/>
  <c r="AP41" i="81" s="1"/>
  <c r="AO12" i="81"/>
  <c r="AO41" i="81" s="1"/>
  <c r="AN12" i="81"/>
  <c r="AN41" i="81" s="1"/>
  <c r="AM12" i="81"/>
  <c r="AM41" i="81" s="1"/>
  <c r="AL12" i="81"/>
  <c r="AL41" i="81" s="1"/>
  <c r="AK12" i="81"/>
  <c r="AK41" i="81" s="1"/>
  <c r="AJ12" i="81"/>
  <c r="AJ41" i="81" s="1"/>
  <c r="AI12" i="81"/>
  <c r="AI41" i="81" s="1"/>
  <c r="AH12" i="81"/>
  <c r="AH41" i="81" s="1"/>
  <c r="AG12" i="81"/>
  <c r="AG41" i="81" s="1"/>
  <c r="AF12" i="81"/>
  <c r="AF41" i="81" s="1"/>
  <c r="AE12" i="81"/>
  <c r="AE41" i="81" s="1"/>
  <c r="AD12" i="81"/>
  <c r="AD41" i="81" s="1"/>
  <c r="AC12" i="81"/>
  <c r="AC41" i="81" s="1"/>
  <c r="AB12" i="81"/>
  <c r="AB41" i="81" s="1"/>
  <c r="AA12" i="81"/>
  <c r="AA41" i="81" s="1"/>
  <c r="Z12" i="81"/>
  <c r="Z41" i="81" s="1"/>
  <c r="Y12" i="81"/>
  <c r="Y41" i="81" s="1"/>
  <c r="X12" i="81"/>
  <c r="X41" i="81" s="1"/>
  <c r="W12" i="81"/>
  <c r="W41" i="81" s="1"/>
  <c r="V12" i="81"/>
  <c r="V41" i="81" s="1"/>
  <c r="U12" i="81"/>
  <c r="U41" i="81" s="1"/>
  <c r="T12" i="81"/>
  <c r="T41" i="81" s="1"/>
  <c r="S12" i="81"/>
  <c r="S41" i="81" s="1"/>
  <c r="R12" i="81"/>
  <c r="R41" i="81" s="1"/>
  <c r="Q12" i="81"/>
  <c r="Q41" i="81" s="1"/>
  <c r="P12" i="81"/>
  <c r="P41" i="81" s="1"/>
  <c r="O12" i="81"/>
  <c r="O41" i="81" s="1"/>
  <c r="N12" i="81"/>
  <c r="N41" i="81" s="1"/>
  <c r="M12" i="81"/>
  <c r="M41" i="81" s="1"/>
  <c r="L12" i="81"/>
  <c r="L41" i="81" s="1"/>
  <c r="K12" i="81"/>
  <c r="K41" i="81" s="1"/>
  <c r="J12" i="81"/>
  <c r="I12" i="81"/>
  <c r="H12" i="81"/>
  <c r="G12" i="81"/>
  <c r="F12" i="81"/>
  <c r="E12" i="81"/>
  <c r="BG11" i="81"/>
  <c r="BG40" i="81" s="1"/>
  <c r="BF11" i="81"/>
  <c r="BF40" i="81" s="1"/>
  <c r="BE11" i="81"/>
  <c r="BE40" i="81" s="1"/>
  <c r="BD11" i="81"/>
  <c r="BD40" i="81" s="1"/>
  <c r="BC11" i="81"/>
  <c r="BC40" i="81" s="1"/>
  <c r="BB11" i="81"/>
  <c r="BB40" i="81" s="1"/>
  <c r="BA11" i="81"/>
  <c r="BA40" i="81" s="1"/>
  <c r="AZ11" i="81"/>
  <c r="AZ40" i="81" s="1"/>
  <c r="AY11" i="81"/>
  <c r="AY40" i="81" s="1"/>
  <c r="AX11" i="81"/>
  <c r="AX40" i="81" s="1"/>
  <c r="AW11" i="81"/>
  <c r="AW40" i="81" s="1"/>
  <c r="AV11" i="81"/>
  <c r="AV40" i="81" s="1"/>
  <c r="AU11" i="81"/>
  <c r="AU40" i="81" s="1"/>
  <c r="AT11" i="81"/>
  <c r="AT40" i="81" s="1"/>
  <c r="AS11" i="81"/>
  <c r="AS40" i="81" s="1"/>
  <c r="AR11" i="81"/>
  <c r="AR40" i="81" s="1"/>
  <c r="AQ11" i="81"/>
  <c r="AQ40" i="81" s="1"/>
  <c r="AP11" i="81"/>
  <c r="AP40" i="81" s="1"/>
  <c r="AO11" i="81"/>
  <c r="AO40" i="81" s="1"/>
  <c r="AN11" i="81"/>
  <c r="AN40" i="81" s="1"/>
  <c r="AM11" i="81"/>
  <c r="AM40" i="81" s="1"/>
  <c r="AL11" i="81"/>
  <c r="AL40" i="81" s="1"/>
  <c r="AK11" i="81"/>
  <c r="AK40" i="81" s="1"/>
  <c r="AJ11" i="81"/>
  <c r="AJ40" i="81" s="1"/>
  <c r="AI11" i="81"/>
  <c r="AI40" i="81" s="1"/>
  <c r="AH11" i="81"/>
  <c r="AH40" i="81" s="1"/>
  <c r="AG11" i="81"/>
  <c r="AG40" i="81" s="1"/>
  <c r="AF11" i="81"/>
  <c r="AF40" i="81" s="1"/>
  <c r="AE11" i="81"/>
  <c r="AE40" i="81" s="1"/>
  <c r="AD11" i="81"/>
  <c r="AD40" i="81" s="1"/>
  <c r="AC11" i="81"/>
  <c r="AC40" i="81" s="1"/>
  <c r="AB11" i="81"/>
  <c r="AB40" i="81" s="1"/>
  <c r="AA11" i="81"/>
  <c r="AA40" i="81" s="1"/>
  <c r="Z11" i="81"/>
  <c r="Z40" i="81" s="1"/>
  <c r="Y11" i="81"/>
  <c r="Y40" i="81" s="1"/>
  <c r="X11" i="81"/>
  <c r="X40" i="81" s="1"/>
  <c r="W11" i="81"/>
  <c r="W40" i="81" s="1"/>
  <c r="V11" i="81"/>
  <c r="V40" i="81" s="1"/>
  <c r="U11" i="81"/>
  <c r="U40" i="81" s="1"/>
  <c r="T11" i="81"/>
  <c r="T40" i="81" s="1"/>
  <c r="S11" i="81"/>
  <c r="S40" i="81" s="1"/>
  <c r="R11" i="81"/>
  <c r="R40" i="81" s="1"/>
  <c r="Q11" i="81"/>
  <c r="Q40" i="81" s="1"/>
  <c r="P11" i="81"/>
  <c r="P40" i="81" s="1"/>
  <c r="O11" i="81"/>
  <c r="O40" i="81" s="1"/>
  <c r="N11" i="81"/>
  <c r="N40" i="81" s="1"/>
  <c r="M11" i="81"/>
  <c r="M40" i="81" s="1"/>
  <c r="L11" i="81"/>
  <c r="L40" i="81" s="1"/>
  <c r="K11" i="81"/>
  <c r="K40" i="81" s="1"/>
  <c r="J11" i="81"/>
  <c r="I11" i="81"/>
  <c r="H11" i="81"/>
  <c r="G11" i="81"/>
  <c r="F11" i="81"/>
  <c r="E11" i="81"/>
  <c r="BG10" i="81"/>
  <c r="BF10" i="81"/>
  <c r="BE10" i="81"/>
  <c r="BD10" i="81"/>
  <c r="BC10" i="81"/>
  <c r="BB10" i="81"/>
  <c r="BA10" i="81"/>
  <c r="AZ10" i="81"/>
  <c r="AY10" i="81"/>
  <c r="AX10" i="81"/>
  <c r="AW10" i="81"/>
  <c r="AV10" i="81"/>
  <c r="AU10" i="81"/>
  <c r="AT10" i="81"/>
  <c r="AS10" i="81"/>
  <c r="AR10" i="81"/>
  <c r="AQ10" i="81"/>
  <c r="AP10" i="81"/>
  <c r="AO10" i="81"/>
  <c r="AN10" i="81"/>
  <c r="AM10" i="81"/>
  <c r="AL10" i="81"/>
  <c r="AK10" i="81"/>
  <c r="AJ10" i="81"/>
  <c r="AI10" i="81"/>
  <c r="AH10" i="81"/>
  <c r="AG10" i="81"/>
  <c r="AF10" i="81"/>
  <c r="AE10" i="81"/>
  <c r="AD10" i="81"/>
  <c r="AC10" i="81"/>
  <c r="AB10" i="81"/>
  <c r="AA10" i="81"/>
  <c r="Z10" i="81"/>
  <c r="Y10" i="81"/>
  <c r="X10" i="81"/>
  <c r="W10" i="81"/>
  <c r="V10" i="81"/>
  <c r="U10" i="81"/>
  <c r="T10" i="81"/>
  <c r="S10" i="81"/>
  <c r="R10" i="81"/>
  <c r="Q10" i="81"/>
  <c r="P10" i="81"/>
  <c r="O10" i="81"/>
  <c r="N10" i="81"/>
  <c r="M10" i="81"/>
  <c r="L10" i="81"/>
  <c r="K10" i="81"/>
  <c r="J10" i="81"/>
  <c r="I10" i="81"/>
  <c r="H10" i="81"/>
  <c r="G10" i="81"/>
  <c r="F10" i="81"/>
  <c r="E10" i="81"/>
  <c r="BG6" i="81"/>
  <c r="BF6" i="81"/>
  <c r="BE6" i="81"/>
  <c r="BD6" i="81"/>
  <c r="BC6" i="81"/>
  <c r="BB6" i="81"/>
  <c r="BA6" i="81"/>
  <c r="AZ6" i="81"/>
  <c r="AY6" i="81"/>
  <c r="AX6" i="81"/>
  <c r="AW6" i="81"/>
  <c r="AV6" i="81"/>
  <c r="AU6" i="81"/>
  <c r="AT6" i="81"/>
  <c r="AS6" i="81"/>
  <c r="AR6" i="81"/>
  <c r="AQ6" i="81"/>
  <c r="AP6" i="81"/>
  <c r="AO6" i="81"/>
  <c r="AN6" i="81"/>
  <c r="AM6" i="81"/>
  <c r="AL6" i="81"/>
  <c r="AK6" i="81"/>
  <c r="AJ6" i="81"/>
  <c r="AI6" i="81"/>
  <c r="AH6" i="81"/>
  <c r="AG6" i="81"/>
  <c r="AF6" i="81"/>
  <c r="AE6" i="81"/>
  <c r="AD6" i="81"/>
  <c r="AC6" i="81"/>
  <c r="AB6" i="81"/>
  <c r="AA6" i="81"/>
  <c r="Z6" i="81"/>
  <c r="Y6" i="81"/>
  <c r="X6" i="81"/>
  <c r="W6" i="81"/>
  <c r="V6" i="81"/>
  <c r="U6" i="81"/>
  <c r="T6" i="81"/>
  <c r="S6" i="81"/>
  <c r="R6" i="81"/>
  <c r="Q6" i="81"/>
  <c r="P6" i="81"/>
  <c r="O6" i="81"/>
  <c r="N6" i="81"/>
  <c r="M6" i="81"/>
  <c r="L6" i="81"/>
  <c r="K6" i="81"/>
  <c r="J6" i="81"/>
  <c r="I6" i="81"/>
  <c r="H6" i="81"/>
  <c r="G6" i="81"/>
  <c r="F6" i="81"/>
  <c r="E6" i="81"/>
  <c r="BG5" i="81"/>
  <c r="BF5" i="81"/>
  <c r="BE5" i="81"/>
  <c r="BD5" i="81"/>
  <c r="BC5" i="81"/>
  <c r="BB5" i="81"/>
  <c r="BA5" i="81"/>
  <c r="AZ5" i="81"/>
  <c r="AY5" i="81"/>
  <c r="AX5" i="81"/>
  <c r="AW5" i="81"/>
  <c r="AV5" i="81"/>
  <c r="AU5" i="81"/>
  <c r="AT5" i="81"/>
  <c r="AS5" i="81"/>
  <c r="AR5" i="81"/>
  <c r="AQ5" i="81"/>
  <c r="AP5" i="81"/>
  <c r="AO5" i="81"/>
  <c r="AN5" i="81"/>
  <c r="AM5" i="81"/>
  <c r="AL5" i="81"/>
  <c r="AK5" i="81"/>
  <c r="AJ5" i="81"/>
  <c r="AI5" i="81"/>
  <c r="AH5" i="81"/>
  <c r="AG5" i="81"/>
  <c r="AF5" i="81"/>
  <c r="AE5" i="81"/>
  <c r="AD5" i="81"/>
  <c r="AC5" i="81"/>
  <c r="AB5" i="81"/>
  <c r="AA5" i="81"/>
  <c r="Z5" i="81"/>
  <c r="Y5" i="81"/>
  <c r="X5" i="81"/>
  <c r="W5" i="81"/>
  <c r="V5" i="81"/>
  <c r="U5" i="81"/>
  <c r="T5" i="81"/>
  <c r="S5" i="81"/>
  <c r="R5" i="81"/>
  <c r="Q5" i="81"/>
  <c r="P5" i="81"/>
  <c r="O5" i="81"/>
  <c r="N5" i="81"/>
  <c r="M5" i="81"/>
  <c r="L5" i="81"/>
  <c r="K5" i="81"/>
  <c r="J5" i="81"/>
  <c r="I5" i="81"/>
  <c r="H5" i="81"/>
  <c r="G5" i="81"/>
  <c r="F5" i="81"/>
  <c r="E5" i="81"/>
  <c r="BG4" i="81"/>
  <c r="BG33" i="81" s="1"/>
  <c r="BF4" i="81"/>
  <c r="BF33" i="81" s="1"/>
  <c r="BE4" i="81"/>
  <c r="BE33" i="81" s="1"/>
  <c r="BD4" i="81"/>
  <c r="BD33" i="81" s="1"/>
  <c r="BC4" i="81"/>
  <c r="BC33" i="81" s="1"/>
  <c r="BB4" i="81"/>
  <c r="BB33" i="81" s="1"/>
  <c r="BA4" i="81"/>
  <c r="BA33" i="81" s="1"/>
  <c r="AZ4" i="81"/>
  <c r="AZ33" i="81" s="1"/>
  <c r="AY4" i="81"/>
  <c r="AY33" i="81" s="1"/>
  <c r="AX4" i="81"/>
  <c r="AX33" i="81" s="1"/>
  <c r="AW4" i="81"/>
  <c r="AW33" i="81" s="1"/>
  <c r="AV4" i="81"/>
  <c r="AV33" i="81" s="1"/>
  <c r="AU4" i="81"/>
  <c r="AU33" i="81" s="1"/>
  <c r="AT4" i="81"/>
  <c r="AS4" i="81"/>
  <c r="AS33" i="81" s="1"/>
  <c r="AR4" i="81"/>
  <c r="AQ4" i="81"/>
  <c r="AQ33" i="81" s="1"/>
  <c r="AP4" i="81"/>
  <c r="AO4" i="81"/>
  <c r="AO33" i="81" s="1"/>
  <c r="AN4" i="81"/>
  <c r="AM4" i="81"/>
  <c r="AM33" i="81" s="1"/>
  <c r="AL4" i="81"/>
  <c r="AK4" i="81"/>
  <c r="AK33" i="81" s="1"/>
  <c r="AJ4" i="81"/>
  <c r="AI4" i="81"/>
  <c r="AI33" i="81" s="1"/>
  <c r="AH4" i="81"/>
  <c r="AG4" i="81"/>
  <c r="AG33" i="81" s="1"/>
  <c r="AF4" i="81"/>
  <c r="AE4" i="81"/>
  <c r="AE33" i="81" s="1"/>
  <c r="AD4" i="81"/>
  <c r="AC4" i="81"/>
  <c r="AC33" i="81" s="1"/>
  <c r="AB4" i="81"/>
  <c r="AA4" i="81"/>
  <c r="AA33" i="81" s="1"/>
  <c r="Z4" i="81"/>
  <c r="Y4" i="81"/>
  <c r="Y33" i="81" s="1"/>
  <c r="X4" i="81"/>
  <c r="W4" i="81"/>
  <c r="W33" i="81" s="1"/>
  <c r="V4" i="81"/>
  <c r="U4" i="81"/>
  <c r="T4" i="81"/>
  <c r="S4" i="81"/>
  <c r="R4" i="81"/>
  <c r="Q4" i="81"/>
  <c r="P4" i="81"/>
  <c r="O4" i="81"/>
  <c r="N4" i="81"/>
  <c r="M4" i="81"/>
  <c r="L4" i="81"/>
  <c r="K4" i="81"/>
  <c r="J4" i="81"/>
  <c r="I4" i="81"/>
  <c r="H4" i="81"/>
  <c r="G4" i="81"/>
  <c r="F4" i="81"/>
  <c r="E4" i="81"/>
  <c r="D18" i="81"/>
  <c r="D17" i="81"/>
  <c r="D16" i="81"/>
  <c r="D12" i="81"/>
  <c r="D11" i="81"/>
  <c r="D10" i="81"/>
  <c r="D6" i="81"/>
  <c r="D5" i="81"/>
  <c r="D4" i="81"/>
  <c r="D13" i="81"/>
  <c r="D22" i="81" l="1"/>
  <c r="C10" i="81"/>
  <c r="D24" i="81"/>
  <c r="C12" i="81"/>
  <c r="E22" i="81"/>
  <c r="B4" i="81"/>
  <c r="I22" i="81"/>
  <c r="M22" i="81"/>
  <c r="M33" i="81"/>
  <c r="M36" i="81" s="1"/>
  <c r="Q22" i="81"/>
  <c r="Q33" i="81"/>
  <c r="C4" i="81"/>
  <c r="C6" i="81"/>
  <c r="C11" i="81"/>
  <c r="C16" i="81"/>
  <c r="C18" i="81"/>
  <c r="F22" i="81"/>
  <c r="H22" i="81"/>
  <c r="J22" i="81"/>
  <c r="L22" i="81"/>
  <c r="L33" i="81"/>
  <c r="N22" i="81"/>
  <c r="N33" i="81"/>
  <c r="P22" i="81"/>
  <c r="P33" i="81"/>
  <c r="R22" i="81"/>
  <c r="R33" i="81"/>
  <c r="T22" i="81"/>
  <c r="T33" i="81"/>
  <c r="V22" i="81"/>
  <c r="V33" i="81"/>
  <c r="X22" i="81"/>
  <c r="X33" i="81"/>
  <c r="Z22" i="81"/>
  <c r="Z33" i="81"/>
  <c r="AB22" i="81"/>
  <c r="AB33" i="81"/>
  <c r="AD22" i="81"/>
  <c r="AD33" i="81"/>
  <c r="AF22" i="81"/>
  <c r="AF33" i="81"/>
  <c r="AH22" i="81"/>
  <c r="AH33" i="81"/>
  <c r="AJ22" i="81"/>
  <c r="AJ33" i="81"/>
  <c r="AL22" i="81"/>
  <c r="AL33" i="81"/>
  <c r="AN22" i="81"/>
  <c r="AN33" i="81"/>
  <c r="AP22" i="81"/>
  <c r="AP33" i="81"/>
  <c r="AR22" i="81"/>
  <c r="AR33" i="81"/>
  <c r="AT22" i="81"/>
  <c r="AT33" i="81"/>
  <c r="E23" i="81"/>
  <c r="B5" i="81"/>
  <c r="G23" i="81"/>
  <c r="I23" i="81"/>
  <c r="K23" i="81"/>
  <c r="K34" i="81"/>
  <c r="K52" i="81" s="1"/>
  <c r="M23" i="81"/>
  <c r="M34" i="81"/>
  <c r="M52" i="81" s="1"/>
  <c r="O23" i="81"/>
  <c r="O34" i="81"/>
  <c r="O52" i="81" s="1"/>
  <c r="Q23" i="81"/>
  <c r="Q34" i="81"/>
  <c r="Q52" i="81" s="1"/>
  <c r="S23" i="81"/>
  <c r="S34" i="81"/>
  <c r="S52" i="81" s="1"/>
  <c r="U23" i="81"/>
  <c r="U34" i="81"/>
  <c r="U52" i="81" s="1"/>
  <c r="W23" i="81"/>
  <c r="W34" i="81"/>
  <c r="W52" i="81" s="1"/>
  <c r="Y23" i="81"/>
  <c r="Y34" i="81"/>
  <c r="Y52" i="81" s="1"/>
  <c r="AA23" i="81"/>
  <c r="AA34" i="81"/>
  <c r="AA52" i="81" s="1"/>
  <c r="AC23" i="81"/>
  <c r="AC34" i="81"/>
  <c r="AC52" i="81" s="1"/>
  <c r="AE23" i="81"/>
  <c r="AE34" i="81"/>
  <c r="AE52" i="81" s="1"/>
  <c r="AG23" i="81"/>
  <c r="AG34" i="81"/>
  <c r="AG52" i="81" s="1"/>
  <c r="AI23" i="81"/>
  <c r="AI34" i="81"/>
  <c r="AI52" i="81" s="1"/>
  <c r="AK23" i="81"/>
  <c r="AK34" i="81"/>
  <c r="AK52" i="81" s="1"/>
  <c r="AM23" i="81"/>
  <c r="AM34" i="81"/>
  <c r="AM52" i="81" s="1"/>
  <c r="AO23" i="81"/>
  <c r="AO34" i="81"/>
  <c r="AO52" i="81" s="1"/>
  <c r="AQ23" i="81"/>
  <c r="AQ34" i="81"/>
  <c r="AQ52" i="81" s="1"/>
  <c r="AS23" i="81"/>
  <c r="AS34" i="81"/>
  <c r="AS52" i="81" s="1"/>
  <c r="AU23" i="81"/>
  <c r="AU34" i="81"/>
  <c r="AU52" i="81" s="1"/>
  <c r="AW23" i="81"/>
  <c r="AW34" i="81"/>
  <c r="AW52" i="81" s="1"/>
  <c r="AY23" i="81"/>
  <c r="AY34" i="81"/>
  <c r="AY52" i="81" s="1"/>
  <c r="BA23" i="81"/>
  <c r="BA34" i="81"/>
  <c r="BA52" i="81" s="1"/>
  <c r="BC23" i="81"/>
  <c r="BC34" i="81"/>
  <c r="BC52" i="81" s="1"/>
  <c r="BE23" i="81"/>
  <c r="BE34" i="81"/>
  <c r="BE52" i="81" s="1"/>
  <c r="BG23" i="81"/>
  <c r="BG34" i="81"/>
  <c r="BG52" i="81" s="1"/>
  <c r="F24" i="81"/>
  <c r="H24" i="81"/>
  <c r="J24" i="81"/>
  <c r="L24" i="81"/>
  <c r="L35" i="81"/>
  <c r="L53" i="81" s="1"/>
  <c r="N24" i="81"/>
  <c r="N35" i="81"/>
  <c r="N53" i="81" s="1"/>
  <c r="P24" i="81"/>
  <c r="P35" i="81"/>
  <c r="P53" i="81" s="1"/>
  <c r="R24" i="81"/>
  <c r="R35" i="81"/>
  <c r="R53" i="81" s="1"/>
  <c r="T24" i="81"/>
  <c r="T35" i="81"/>
  <c r="T53" i="81" s="1"/>
  <c r="V24" i="81"/>
  <c r="V35" i="81"/>
  <c r="V53" i="81" s="1"/>
  <c r="X24" i="81"/>
  <c r="X35" i="81"/>
  <c r="X53" i="81" s="1"/>
  <c r="Z24" i="81"/>
  <c r="Z35" i="81"/>
  <c r="Z53" i="81" s="1"/>
  <c r="AB24" i="81"/>
  <c r="AB35" i="81"/>
  <c r="AB53" i="81" s="1"/>
  <c r="AD24" i="81"/>
  <c r="AD35" i="81"/>
  <c r="AD53" i="81" s="1"/>
  <c r="AF24" i="81"/>
  <c r="AF35" i="81"/>
  <c r="AF53" i="81" s="1"/>
  <c r="AH24" i="81"/>
  <c r="AH35" i="81"/>
  <c r="AH53" i="81" s="1"/>
  <c r="AJ24" i="81"/>
  <c r="AJ35" i="81"/>
  <c r="AJ53" i="81" s="1"/>
  <c r="AL24" i="81"/>
  <c r="AL35" i="81"/>
  <c r="AL53" i="81" s="1"/>
  <c r="AN24" i="81"/>
  <c r="AN35" i="81"/>
  <c r="AN53" i="81" s="1"/>
  <c r="AP24" i="81"/>
  <c r="AP35" i="81"/>
  <c r="AP53" i="81" s="1"/>
  <c r="AR24" i="81"/>
  <c r="AR35" i="81"/>
  <c r="AR53" i="81" s="1"/>
  <c r="AT24" i="81"/>
  <c r="AT35" i="81"/>
  <c r="AT53" i="81" s="1"/>
  <c r="AV24" i="81"/>
  <c r="AV35" i="81"/>
  <c r="AV53" i="81" s="1"/>
  <c r="AX24" i="81"/>
  <c r="AX35" i="81"/>
  <c r="AX53" i="81" s="1"/>
  <c r="AZ24" i="81"/>
  <c r="AZ35" i="81"/>
  <c r="AZ53" i="81" s="1"/>
  <c r="BB24" i="81"/>
  <c r="BB35" i="81"/>
  <c r="BB53" i="81" s="1"/>
  <c r="BD24" i="81"/>
  <c r="BD35" i="81"/>
  <c r="BD53" i="81" s="1"/>
  <c r="BF24" i="81"/>
  <c r="BF35" i="81"/>
  <c r="BF53" i="81" s="1"/>
  <c r="E13" i="81"/>
  <c r="B10" i="81"/>
  <c r="G13" i="81"/>
  <c r="I13" i="81"/>
  <c r="K13" i="81"/>
  <c r="K39" i="81"/>
  <c r="K42" i="81" s="1"/>
  <c r="M13" i="81"/>
  <c r="M39" i="81"/>
  <c r="M42" i="81" s="1"/>
  <c r="O13" i="81"/>
  <c r="O39" i="81"/>
  <c r="O42" i="81" s="1"/>
  <c r="Q13" i="81"/>
  <c r="Q39" i="81"/>
  <c r="Q42" i="81" s="1"/>
  <c r="S13" i="81"/>
  <c r="S39" i="81"/>
  <c r="S42" i="81" s="1"/>
  <c r="U13" i="81"/>
  <c r="U39" i="81"/>
  <c r="U42" i="81" s="1"/>
  <c r="W13" i="81"/>
  <c r="W39" i="81"/>
  <c r="W42" i="81" s="1"/>
  <c r="Y13" i="81"/>
  <c r="Y39" i="81"/>
  <c r="Y42" i="81" s="1"/>
  <c r="AA13" i="81"/>
  <c r="AA39" i="81"/>
  <c r="AA42" i="81" s="1"/>
  <c r="AC13" i="81"/>
  <c r="AC39" i="81"/>
  <c r="AC42" i="81" s="1"/>
  <c r="AE13" i="81"/>
  <c r="AE39" i="81"/>
  <c r="AE42" i="81" s="1"/>
  <c r="AG13" i="81"/>
  <c r="AG39" i="81"/>
  <c r="AG42" i="81" s="1"/>
  <c r="AI13" i="81"/>
  <c r="AI39" i="81"/>
  <c r="AI42" i="81" s="1"/>
  <c r="AK13" i="81"/>
  <c r="AK39" i="81"/>
  <c r="AK42" i="81" s="1"/>
  <c r="AM13" i="81"/>
  <c r="AM39" i="81"/>
  <c r="AM42" i="81" s="1"/>
  <c r="AO13" i="81"/>
  <c r="AO39" i="81"/>
  <c r="AO42" i="81" s="1"/>
  <c r="D23" i="81"/>
  <c r="C5" i="81"/>
  <c r="D19" i="81"/>
  <c r="C17" i="81"/>
  <c r="G22" i="81"/>
  <c r="K22" i="81"/>
  <c r="K33" i="81"/>
  <c r="O22" i="81"/>
  <c r="O33" i="81"/>
  <c r="S22" i="81"/>
  <c r="S33" i="81"/>
  <c r="U22" i="81"/>
  <c r="U33" i="81"/>
  <c r="U36" i="81" s="1"/>
  <c r="F23" i="81"/>
  <c r="H23" i="81"/>
  <c r="J23" i="81"/>
  <c r="L23" i="81"/>
  <c r="L34" i="81"/>
  <c r="L52" i="81" s="1"/>
  <c r="N23" i="81"/>
  <c r="N34" i="81"/>
  <c r="N52" i="81" s="1"/>
  <c r="P23" i="81"/>
  <c r="P34" i="81"/>
  <c r="P52" i="81" s="1"/>
  <c r="R23" i="81"/>
  <c r="R34" i="81"/>
  <c r="R52" i="81" s="1"/>
  <c r="T23" i="81"/>
  <c r="T34" i="81"/>
  <c r="T52" i="81" s="1"/>
  <c r="V23" i="81"/>
  <c r="V34" i="81"/>
  <c r="V52" i="81" s="1"/>
  <c r="X23" i="81"/>
  <c r="X34" i="81"/>
  <c r="X52" i="81" s="1"/>
  <c r="Z23" i="81"/>
  <c r="Z34" i="81"/>
  <c r="Z52" i="81" s="1"/>
  <c r="AB23" i="81"/>
  <c r="AB34" i="81"/>
  <c r="AB52" i="81" s="1"/>
  <c r="AD23" i="81"/>
  <c r="AD34" i="81"/>
  <c r="AD52" i="81" s="1"/>
  <c r="AF23" i="81"/>
  <c r="AF34" i="81"/>
  <c r="AF52" i="81" s="1"/>
  <c r="AH23" i="81"/>
  <c r="AH34" i="81"/>
  <c r="AH52" i="81" s="1"/>
  <c r="AJ23" i="81"/>
  <c r="AJ34" i="81"/>
  <c r="AJ52" i="81" s="1"/>
  <c r="AL23" i="81"/>
  <c r="AL34" i="81"/>
  <c r="AL52" i="81" s="1"/>
  <c r="AN23" i="81"/>
  <c r="AN34" i="81"/>
  <c r="AN52" i="81" s="1"/>
  <c r="AP23" i="81"/>
  <c r="AP34" i="81"/>
  <c r="AP52" i="81" s="1"/>
  <c r="AR23" i="81"/>
  <c r="AR34" i="81"/>
  <c r="AR52" i="81" s="1"/>
  <c r="AT23" i="81"/>
  <c r="AT34" i="81"/>
  <c r="AT52" i="81" s="1"/>
  <c r="AV23" i="81"/>
  <c r="AV34" i="81"/>
  <c r="AV52" i="81" s="1"/>
  <c r="AX23" i="81"/>
  <c r="AX34" i="81"/>
  <c r="AX52" i="81" s="1"/>
  <c r="AZ23" i="81"/>
  <c r="AZ34" i="81"/>
  <c r="AZ52" i="81" s="1"/>
  <c r="BB23" i="81"/>
  <c r="BB34" i="81"/>
  <c r="BB52" i="81" s="1"/>
  <c r="BD23" i="81"/>
  <c r="BD34" i="81"/>
  <c r="BD52" i="81" s="1"/>
  <c r="BF23" i="81"/>
  <c r="BF34" i="81"/>
  <c r="BF52" i="81" s="1"/>
  <c r="E24" i="81"/>
  <c r="B6" i="81"/>
  <c r="G24" i="81"/>
  <c r="I24" i="81"/>
  <c r="K24" i="81"/>
  <c r="K35" i="81"/>
  <c r="K53" i="81" s="1"/>
  <c r="M24" i="81"/>
  <c r="M35" i="81"/>
  <c r="M53" i="81" s="1"/>
  <c r="O24" i="81"/>
  <c r="O35" i="81"/>
  <c r="O53" i="81" s="1"/>
  <c r="Q24" i="81"/>
  <c r="Q35" i="81"/>
  <c r="Q53" i="81" s="1"/>
  <c r="S24" i="81"/>
  <c r="S35" i="81"/>
  <c r="S53" i="81" s="1"/>
  <c r="U24" i="81"/>
  <c r="U35" i="81"/>
  <c r="U53" i="81" s="1"/>
  <c r="W24" i="81"/>
  <c r="W35" i="81"/>
  <c r="W53" i="81" s="1"/>
  <c r="Y24" i="81"/>
  <c r="Y35" i="81"/>
  <c r="Y53" i="81" s="1"/>
  <c r="AA24" i="81"/>
  <c r="AA35" i="81"/>
  <c r="AA53" i="81" s="1"/>
  <c r="AC24" i="81"/>
  <c r="AC35" i="81"/>
  <c r="AC53" i="81" s="1"/>
  <c r="AE24" i="81"/>
  <c r="AE35" i="81"/>
  <c r="AE53" i="81" s="1"/>
  <c r="AG24" i="81"/>
  <c r="AG35" i="81"/>
  <c r="AG53" i="81" s="1"/>
  <c r="AI24" i="81"/>
  <c r="AI35" i="81"/>
  <c r="AI53" i="81" s="1"/>
  <c r="AK24" i="81"/>
  <c r="AK35" i="81"/>
  <c r="AK53" i="81" s="1"/>
  <c r="AM24" i="81"/>
  <c r="AM35" i="81"/>
  <c r="AM53" i="81" s="1"/>
  <c r="AO24" i="81"/>
  <c r="AO35" i="81"/>
  <c r="AO53" i="81" s="1"/>
  <c r="AQ24" i="81"/>
  <c r="AQ35" i="81"/>
  <c r="AQ53" i="81" s="1"/>
  <c r="AS24" i="81"/>
  <c r="AS35" i="81"/>
  <c r="AS53" i="81" s="1"/>
  <c r="AU24" i="81"/>
  <c r="AU35" i="81"/>
  <c r="AU53" i="81" s="1"/>
  <c r="AW24" i="81"/>
  <c r="AW35" i="81"/>
  <c r="AW53" i="81" s="1"/>
  <c r="AY24" i="81"/>
  <c r="AY35" i="81"/>
  <c r="AY53" i="81" s="1"/>
  <c r="BA24" i="81"/>
  <c r="BA35" i="81"/>
  <c r="BA53" i="81" s="1"/>
  <c r="BC24" i="81"/>
  <c r="BC35" i="81"/>
  <c r="BC53" i="81" s="1"/>
  <c r="BE24" i="81"/>
  <c r="BE35" i="81"/>
  <c r="BE53" i="81" s="1"/>
  <c r="BG24" i="81"/>
  <c r="BG35" i="81"/>
  <c r="BG53" i="81" s="1"/>
  <c r="F13" i="81"/>
  <c r="H13" i="81"/>
  <c r="J13" i="81"/>
  <c r="L13" i="81"/>
  <c r="L39" i="81"/>
  <c r="L42" i="81" s="1"/>
  <c r="N13" i="81"/>
  <c r="N39" i="81"/>
  <c r="N42" i="81" s="1"/>
  <c r="P13" i="81"/>
  <c r="P39" i="81"/>
  <c r="P42" i="81" s="1"/>
  <c r="R13" i="81"/>
  <c r="R39" i="81"/>
  <c r="R42" i="81" s="1"/>
  <c r="T13" i="81"/>
  <c r="T39" i="81"/>
  <c r="T42" i="81" s="1"/>
  <c r="V13" i="81"/>
  <c r="V39" i="81"/>
  <c r="V42" i="81" s="1"/>
  <c r="X13" i="81"/>
  <c r="X39" i="81"/>
  <c r="X42" i="81" s="1"/>
  <c r="Z13" i="81"/>
  <c r="Z39" i="81"/>
  <c r="Z42" i="81" s="1"/>
  <c r="AB13" i="81"/>
  <c r="AB39" i="81"/>
  <c r="AB42" i="81" s="1"/>
  <c r="AD13" i="81"/>
  <c r="AD39" i="81"/>
  <c r="AD42" i="81" s="1"/>
  <c r="AF13" i="81"/>
  <c r="AF39" i="81"/>
  <c r="AF42" i="81" s="1"/>
  <c r="AH13" i="81"/>
  <c r="AH39" i="81"/>
  <c r="AH42" i="81" s="1"/>
  <c r="AJ13" i="81"/>
  <c r="AJ39" i="81"/>
  <c r="AJ42" i="81" s="1"/>
  <c r="AL13" i="81"/>
  <c r="AL39" i="81"/>
  <c r="AL42" i="81" s="1"/>
  <c r="AN13" i="81"/>
  <c r="AN39" i="81"/>
  <c r="AN42" i="81" s="1"/>
  <c r="AP13" i="81"/>
  <c r="AP39" i="81"/>
  <c r="AP42" i="81" s="1"/>
  <c r="AR13" i="81"/>
  <c r="AR39" i="81"/>
  <c r="AR42" i="81" s="1"/>
  <c r="AT13" i="81"/>
  <c r="AT39" i="81"/>
  <c r="AT42" i="81" s="1"/>
  <c r="AV13" i="81"/>
  <c r="AV39" i="81"/>
  <c r="AV42" i="81" s="1"/>
  <c r="AX13" i="81"/>
  <c r="AX39" i="81"/>
  <c r="AX42" i="81" s="1"/>
  <c r="AZ13" i="81"/>
  <c r="AZ39" i="81"/>
  <c r="AZ42" i="81" s="1"/>
  <c r="BB13" i="81"/>
  <c r="BB39" i="81"/>
  <c r="BB42" i="81" s="1"/>
  <c r="BD13" i="81"/>
  <c r="BD39" i="81"/>
  <c r="BD42" i="81" s="1"/>
  <c r="BF13" i="81"/>
  <c r="BF39" i="81"/>
  <c r="BF42" i="81" s="1"/>
  <c r="B11" i="81"/>
  <c r="E19" i="81"/>
  <c r="G19" i="81"/>
  <c r="I19" i="81"/>
  <c r="K19" i="81"/>
  <c r="K45" i="81"/>
  <c r="K48" i="81" s="1"/>
  <c r="M19" i="81"/>
  <c r="M45" i="81"/>
  <c r="M48" i="81" s="1"/>
  <c r="O19" i="81"/>
  <c r="O45" i="81"/>
  <c r="O48" i="81" s="1"/>
  <c r="Q19" i="81"/>
  <c r="Q45" i="81"/>
  <c r="Q48" i="81" s="1"/>
  <c r="S19" i="81"/>
  <c r="S45" i="81"/>
  <c r="S48" i="81" s="1"/>
  <c r="U19" i="81"/>
  <c r="U45" i="81"/>
  <c r="U48" i="81" s="1"/>
  <c r="W19" i="81"/>
  <c r="W45" i="81"/>
  <c r="W48" i="81" s="1"/>
  <c r="Y19" i="81"/>
  <c r="Y45" i="81"/>
  <c r="Y48" i="81" s="1"/>
  <c r="AA19" i="81"/>
  <c r="AA45" i="81"/>
  <c r="AA48" i="81" s="1"/>
  <c r="AC19" i="81"/>
  <c r="AC45" i="81"/>
  <c r="AC48" i="81" s="1"/>
  <c r="AE19" i="81"/>
  <c r="AE45" i="81"/>
  <c r="AE48" i="81" s="1"/>
  <c r="AG19" i="81"/>
  <c r="AG45" i="81"/>
  <c r="AG48" i="81" s="1"/>
  <c r="AI19" i="81"/>
  <c r="AI45" i="81"/>
  <c r="AI48" i="81" s="1"/>
  <c r="AK19" i="81"/>
  <c r="AK45" i="81"/>
  <c r="AK48" i="81" s="1"/>
  <c r="AM19" i="81"/>
  <c r="AM45" i="81"/>
  <c r="AM48" i="81" s="1"/>
  <c r="AO19" i="81"/>
  <c r="AO45" i="81"/>
  <c r="AO48" i="81" s="1"/>
  <c r="AQ19" i="81"/>
  <c r="AQ45" i="81"/>
  <c r="AQ48" i="81" s="1"/>
  <c r="AS19" i="81"/>
  <c r="AS45" i="81"/>
  <c r="AS48" i="81" s="1"/>
  <c r="AU19" i="81"/>
  <c r="AU45" i="81"/>
  <c r="AU48" i="81" s="1"/>
  <c r="AW19" i="81"/>
  <c r="AW45" i="81"/>
  <c r="AW48" i="81" s="1"/>
  <c r="AY19" i="81"/>
  <c r="AY45" i="81"/>
  <c r="AY48" i="81" s="1"/>
  <c r="BA19" i="81"/>
  <c r="BA45" i="81"/>
  <c r="BA48" i="81" s="1"/>
  <c r="BC19" i="81"/>
  <c r="BC45" i="81"/>
  <c r="BC48" i="81" s="1"/>
  <c r="BE19" i="81"/>
  <c r="BE45" i="81"/>
  <c r="BE48" i="81" s="1"/>
  <c r="BG19" i="81"/>
  <c r="BG45" i="81"/>
  <c r="BG48" i="81" s="1"/>
  <c r="AQ13" i="81"/>
  <c r="AQ39" i="81"/>
  <c r="AQ42" i="81" s="1"/>
  <c r="AS13" i="81"/>
  <c r="AS39" i="81"/>
  <c r="AS42" i="81" s="1"/>
  <c r="AU13" i="81"/>
  <c r="AU39" i="81"/>
  <c r="AU42" i="81" s="1"/>
  <c r="AW13" i="81"/>
  <c r="AW39" i="81"/>
  <c r="AW42" i="81" s="1"/>
  <c r="AY13" i="81"/>
  <c r="AY39" i="81"/>
  <c r="AY42" i="81" s="1"/>
  <c r="BA13" i="81"/>
  <c r="BA39" i="81"/>
  <c r="BA42" i="81" s="1"/>
  <c r="BC13" i="81"/>
  <c r="BC39" i="81"/>
  <c r="BC42" i="81" s="1"/>
  <c r="BE13" i="81"/>
  <c r="BE39" i="81"/>
  <c r="BE42" i="81" s="1"/>
  <c r="BG13" i="81"/>
  <c r="BG39" i="81"/>
  <c r="BG42" i="81" s="1"/>
  <c r="F19" i="81"/>
  <c r="H19" i="81"/>
  <c r="J19" i="81"/>
  <c r="L19" i="81"/>
  <c r="L45" i="81"/>
  <c r="L48" i="81" s="1"/>
  <c r="N19" i="81"/>
  <c r="N45" i="81"/>
  <c r="N48" i="81" s="1"/>
  <c r="P19" i="81"/>
  <c r="P45" i="81"/>
  <c r="P48" i="81" s="1"/>
  <c r="R19" i="81"/>
  <c r="R45" i="81"/>
  <c r="R48" i="81" s="1"/>
  <c r="T19" i="81"/>
  <c r="T45" i="81"/>
  <c r="T48" i="81" s="1"/>
  <c r="V19" i="81"/>
  <c r="V45" i="81"/>
  <c r="V48" i="81" s="1"/>
  <c r="X19" i="81"/>
  <c r="X45" i="81"/>
  <c r="X48" i="81" s="1"/>
  <c r="Z19" i="81"/>
  <c r="Z45" i="81"/>
  <c r="Z48" i="81" s="1"/>
  <c r="AB19" i="81"/>
  <c r="AB45" i="81"/>
  <c r="AB48" i="81" s="1"/>
  <c r="AD19" i="81"/>
  <c r="AD45" i="81"/>
  <c r="AD48" i="81" s="1"/>
  <c r="AF19" i="81"/>
  <c r="AF45" i="81"/>
  <c r="AF48" i="81" s="1"/>
  <c r="AH19" i="81"/>
  <c r="AH45" i="81"/>
  <c r="AH48" i="81" s="1"/>
  <c r="AJ19" i="81"/>
  <c r="AJ45" i="81"/>
  <c r="AJ48" i="81" s="1"/>
  <c r="AL19" i="81"/>
  <c r="AL45" i="81"/>
  <c r="AL48" i="81" s="1"/>
  <c r="AN19" i="81"/>
  <c r="AN45" i="81"/>
  <c r="AN48" i="81" s="1"/>
  <c r="AP19" i="81"/>
  <c r="AP45" i="81"/>
  <c r="AP48" i="81" s="1"/>
  <c r="AR19" i="81"/>
  <c r="AR45" i="81"/>
  <c r="AR48" i="81" s="1"/>
  <c r="AT19" i="81"/>
  <c r="AT45" i="81"/>
  <c r="AT48" i="81" s="1"/>
  <c r="AV19" i="81"/>
  <c r="AV45" i="81"/>
  <c r="AV48" i="81" s="1"/>
  <c r="AX19" i="81"/>
  <c r="AX45" i="81"/>
  <c r="AX48" i="81" s="1"/>
  <c r="AZ19" i="81"/>
  <c r="AZ45" i="81"/>
  <c r="AZ48" i="81" s="1"/>
  <c r="BB19" i="81"/>
  <c r="BB45" i="81"/>
  <c r="BB48" i="81" s="1"/>
  <c r="BD19" i="81"/>
  <c r="BD45" i="81"/>
  <c r="BD48" i="81" s="1"/>
  <c r="BF19" i="81"/>
  <c r="BF45" i="81"/>
  <c r="BF48" i="81" s="1"/>
  <c r="B12" i="81"/>
  <c r="B16" i="81"/>
  <c r="B17" i="81"/>
  <c r="B18" i="81"/>
  <c r="Q36" i="81"/>
  <c r="Y36" i="81"/>
  <c r="AC36" i="81"/>
  <c r="AG36" i="81"/>
  <c r="AK36" i="81"/>
  <c r="AO36" i="81"/>
  <c r="AS36" i="81"/>
  <c r="AW36" i="81"/>
  <c r="BA36" i="81"/>
  <c r="BE36" i="81"/>
  <c r="N36" i="81"/>
  <c r="R36" i="81"/>
  <c r="V36" i="81"/>
  <c r="Z36" i="81"/>
  <c r="AD36" i="81"/>
  <c r="AH36" i="81"/>
  <c r="AL36" i="81"/>
  <c r="AP36" i="81"/>
  <c r="AT36" i="81"/>
  <c r="AX36" i="81"/>
  <c r="AZ36" i="81"/>
  <c r="BB36" i="81"/>
  <c r="BF36" i="81"/>
  <c r="D7" i="81"/>
  <c r="AV22" i="81"/>
  <c r="AV25" i="81" s="1"/>
  <c r="AV7" i="81"/>
  <c r="AX22" i="81"/>
  <c r="AX7" i="81"/>
  <c r="AZ22" i="81"/>
  <c r="AZ25" i="81" s="1"/>
  <c r="AZ7" i="81"/>
  <c r="BB22" i="81"/>
  <c r="BB7" i="81"/>
  <c r="BD22" i="81"/>
  <c r="BD25" i="81" s="1"/>
  <c r="BD7" i="81"/>
  <c r="BF22" i="81"/>
  <c r="BF7" i="81"/>
  <c r="E7" i="81"/>
  <c r="G7" i="81"/>
  <c r="I7" i="81"/>
  <c r="K7" i="81"/>
  <c r="M7" i="81"/>
  <c r="O7" i="81"/>
  <c r="Q7" i="81"/>
  <c r="S7" i="81"/>
  <c r="U7" i="81"/>
  <c r="X7" i="81"/>
  <c r="AB7" i="81"/>
  <c r="AF7" i="81"/>
  <c r="AJ7" i="81"/>
  <c r="AN7" i="81"/>
  <c r="AR7" i="81"/>
  <c r="W7" i="81"/>
  <c r="W22" i="81"/>
  <c r="Y7" i="81"/>
  <c r="Y22" i="81"/>
  <c r="AA7" i="81"/>
  <c r="AA22" i="81"/>
  <c r="AC7" i="81"/>
  <c r="AC22" i="81"/>
  <c r="AE7" i="81"/>
  <c r="AE22" i="81"/>
  <c r="AG7" i="81"/>
  <c r="AG22" i="81"/>
  <c r="AI7" i="81"/>
  <c r="AI22" i="81"/>
  <c r="AK7" i="81"/>
  <c r="AK22" i="81"/>
  <c r="AM7" i="81"/>
  <c r="AM22" i="81"/>
  <c r="AO7" i="81"/>
  <c r="AO22" i="81"/>
  <c r="AQ7" i="81"/>
  <c r="AQ22" i="81"/>
  <c r="AS7" i="81"/>
  <c r="AS22" i="81"/>
  <c r="AU7" i="81"/>
  <c r="AU22" i="81"/>
  <c r="AW7" i="81"/>
  <c r="AW22" i="81"/>
  <c r="AY7" i="81"/>
  <c r="AY22" i="81"/>
  <c r="BA7" i="81"/>
  <c r="BA22" i="81"/>
  <c r="BC22" i="81"/>
  <c r="BC25" i="81" s="1"/>
  <c r="BC7" i="81"/>
  <c r="BE22" i="81"/>
  <c r="BE7" i="81"/>
  <c r="BG22" i="81"/>
  <c r="BG25" i="81" s="1"/>
  <c r="BG7" i="81"/>
  <c r="F7" i="81"/>
  <c r="H7" i="81"/>
  <c r="J7" i="81"/>
  <c r="L7" i="81"/>
  <c r="N7" i="81"/>
  <c r="P7" i="81"/>
  <c r="R7" i="81"/>
  <c r="T7" i="81"/>
  <c r="V7" i="81"/>
  <c r="Z7" i="81"/>
  <c r="AD7" i="81"/>
  <c r="AH7" i="81"/>
  <c r="AL7" i="81"/>
  <c r="AP7" i="81"/>
  <c r="AT7" i="81"/>
  <c r="BF25" i="81" l="1"/>
  <c r="AX25" i="81"/>
  <c r="BB25" i="81"/>
  <c r="BE25" i="81"/>
  <c r="BD36" i="81"/>
  <c r="AV36" i="81"/>
  <c r="AR36" i="81"/>
  <c r="AN36" i="81"/>
  <c r="AJ36" i="81"/>
  <c r="AF36" i="81"/>
  <c r="AB36" i="81"/>
  <c r="X36" i="81"/>
  <c r="T36" i="81"/>
  <c r="P36" i="81"/>
  <c r="L36" i="81"/>
  <c r="D25" i="81"/>
  <c r="BA25" i="81"/>
  <c r="AY25" i="81"/>
  <c r="AW25" i="81"/>
  <c r="AU25" i="81"/>
  <c r="AS25" i="81"/>
  <c r="AQ25" i="81"/>
  <c r="AO25" i="81"/>
  <c r="AM25" i="81"/>
  <c r="AK25" i="81"/>
  <c r="AI25" i="81"/>
  <c r="AG25" i="81"/>
  <c r="AE25" i="81"/>
  <c r="AC25" i="81"/>
  <c r="AA25" i="81"/>
  <c r="Y25" i="81"/>
  <c r="W25" i="81"/>
  <c r="BG36" i="81"/>
  <c r="BC36" i="81"/>
  <c r="AY36" i="81"/>
  <c r="AU36" i="81"/>
  <c r="AQ36" i="81"/>
  <c r="AM36" i="81"/>
  <c r="AI36" i="81"/>
  <c r="AE36" i="81"/>
  <c r="AA36" i="81"/>
  <c r="W36" i="81"/>
  <c r="S36" i="81"/>
  <c r="O36" i="81"/>
  <c r="K36" i="81"/>
  <c r="B19" i="81"/>
  <c r="BG51" i="81"/>
  <c r="BG54" i="81" s="1"/>
  <c r="BC51" i="81"/>
  <c r="BC54" i="81" s="1"/>
  <c r="AY51" i="81"/>
  <c r="AY54" i="81" s="1"/>
  <c r="AU51" i="81"/>
  <c r="AU54" i="81" s="1"/>
  <c r="AQ51" i="81"/>
  <c r="AQ54" i="81" s="1"/>
  <c r="AK51" i="81"/>
  <c r="AK54" i="81" s="1"/>
  <c r="AC51" i="81"/>
  <c r="AC54" i="81" s="1"/>
  <c r="U51" i="81"/>
  <c r="U54" i="81" s="1"/>
  <c r="S51" i="81"/>
  <c r="S54" i="81" s="1"/>
  <c r="O51" i="81"/>
  <c r="O54" i="81" s="1"/>
  <c r="K51" i="81"/>
  <c r="K54" i="81" s="1"/>
  <c r="B13" i="81"/>
  <c r="BF51" i="81"/>
  <c r="BF54" i="81" s="1"/>
  <c r="BB51" i="81"/>
  <c r="BB54" i="81" s="1"/>
  <c r="AX51" i="81"/>
  <c r="AX54" i="81" s="1"/>
  <c r="AT51" i="81"/>
  <c r="AT54" i="81" s="1"/>
  <c r="AR51" i="81"/>
  <c r="AR54" i="81" s="1"/>
  <c r="AP51" i="81"/>
  <c r="AP54" i="81" s="1"/>
  <c r="AN51" i="81"/>
  <c r="AN54" i="81" s="1"/>
  <c r="AL51" i="81"/>
  <c r="AL54" i="81" s="1"/>
  <c r="AJ51" i="81"/>
  <c r="AJ54" i="81" s="1"/>
  <c r="AH51" i="81"/>
  <c r="AH54" i="81" s="1"/>
  <c r="AF51" i="81"/>
  <c r="AF54" i="81" s="1"/>
  <c r="AD51" i="81"/>
  <c r="AD54" i="81" s="1"/>
  <c r="AB51" i="81"/>
  <c r="AB54" i="81" s="1"/>
  <c r="Z51" i="81"/>
  <c r="Z54" i="81" s="1"/>
  <c r="X51" i="81"/>
  <c r="X54" i="81" s="1"/>
  <c r="V51" i="81"/>
  <c r="V54" i="81" s="1"/>
  <c r="T51" i="81"/>
  <c r="T54" i="81" s="1"/>
  <c r="R51" i="81"/>
  <c r="R54" i="81" s="1"/>
  <c r="P51" i="81"/>
  <c r="P54" i="81" s="1"/>
  <c r="N51" i="81"/>
  <c r="N54" i="81" s="1"/>
  <c r="L51" i="81"/>
  <c r="L54" i="81" s="1"/>
  <c r="C19" i="81"/>
  <c r="C7" i="81"/>
  <c r="AM51" i="81"/>
  <c r="AM54" i="81" s="1"/>
  <c r="AE51" i="81"/>
  <c r="AE54" i="81" s="1"/>
  <c r="W51" i="81"/>
  <c r="W54" i="81" s="1"/>
  <c r="Q25" i="81"/>
  <c r="M25" i="81"/>
  <c r="I25" i="81"/>
  <c r="C24" i="81"/>
  <c r="B24" i="81"/>
  <c r="BE51" i="81"/>
  <c r="BE54" i="81" s="1"/>
  <c r="BA51" i="81"/>
  <c r="BA54" i="81" s="1"/>
  <c r="AW51" i="81"/>
  <c r="AW54" i="81" s="1"/>
  <c r="AS51" i="81"/>
  <c r="AS54" i="81" s="1"/>
  <c r="AO51" i="81"/>
  <c r="AO54" i="81" s="1"/>
  <c r="AG51" i="81"/>
  <c r="AG54" i="81" s="1"/>
  <c r="Y51" i="81"/>
  <c r="Y54" i="81" s="1"/>
  <c r="U25" i="81"/>
  <c r="S25" i="81"/>
  <c r="O25" i="81"/>
  <c r="K25" i="81"/>
  <c r="G25" i="81"/>
  <c r="C23" i="81"/>
  <c r="B23" i="81"/>
  <c r="BD51" i="81"/>
  <c r="BD54" i="81" s="1"/>
  <c r="AZ51" i="81"/>
  <c r="AZ54" i="81" s="1"/>
  <c r="AV51" i="81"/>
  <c r="AV54" i="81" s="1"/>
  <c r="AT25" i="81"/>
  <c r="AR25" i="81"/>
  <c r="AP25" i="81"/>
  <c r="AN25" i="81"/>
  <c r="AL25" i="81"/>
  <c r="AJ25" i="81"/>
  <c r="AH25" i="81"/>
  <c r="AF25" i="81"/>
  <c r="AD25" i="81"/>
  <c r="AB25" i="81"/>
  <c r="Z25" i="81"/>
  <c r="X25" i="81"/>
  <c r="V25" i="81"/>
  <c r="T25" i="81"/>
  <c r="R25" i="81"/>
  <c r="P25" i="81"/>
  <c r="N25" i="81"/>
  <c r="L25" i="81"/>
  <c r="J25" i="81"/>
  <c r="H25" i="81"/>
  <c r="F25" i="81"/>
  <c r="AI51" i="81"/>
  <c r="AI54" i="81" s="1"/>
  <c r="AA51" i="81"/>
  <c r="AA54" i="81" s="1"/>
  <c r="Q51" i="81"/>
  <c r="Q54" i="81" s="1"/>
  <c r="M51" i="81"/>
  <c r="M54" i="81" s="1"/>
  <c r="B7" i="81"/>
  <c r="E25" i="81"/>
  <c r="B22" i="81"/>
  <c r="C13" i="81"/>
  <c r="C22" i="81"/>
  <c r="C25" i="81" s="1"/>
  <c r="C63" i="81" s="1"/>
  <c r="B25" i="81" l="1"/>
  <c r="H13" i="80" l="1"/>
  <c r="B11" i="60"/>
  <c r="B10" i="60"/>
  <c r="F13" i="80" s="1"/>
  <c r="BG196" i="38"/>
  <c r="BF196" i="38"/>
  <c r="BG195" i="38"/>
  <c r="BF195" i="38"/>
  <c r="BG194" i="38"/>
  <c r="BG198" i="38" s="1"/>
  <c r="BF194" i="38"/>
  <c r="BF198" i="38" s="1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F165" i="38"/>
  <c r="E165" i="38"/>
  <c r="D165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F164" i="38"/>
  <c r="E164" i="38"/>
  <c r="D164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F163" i="38"/>
  <c r="E163" i="38"/>
  <c r="D163" i="38"/>
  <c r="BG167" i="38"/>
  <c r="BF167" i="38"/>
  <c r="BE196" i="38"/>
  <c r="BD196" i="38"/>
  <c r="BC196" i="38"/>
  <c r="BB196" i="38"/>
  <c r="BA196" i="38"/>
  <c r="AZ196" i="38"/>
  <c r="AY196" i="38"/>
  <c r="AX196" i="38"/>
  <c r="AW196" i="38"/>
  <c r="AV196" i="38"/>
  <c r="AU196" i="38"/>
  <c r="AT196" i="38"/>
  <c r="AS196" i="38"/>
  <c r="AR196" i="38"/>
  <c r="AQ196" i="38"/>
  <c r="AP196" i="38"/>
  <c r="AO196" i="38"/>
  <c r="AN196" i="38"/>
  <c r="AM196" i="38"/>
  <c r="AL196" i="38"/>
  <c r="AK196" i="38"/>
  <c r="AJ196" i="38"/>
  <c r="AI196" i="38"/>
  <c r="AH196" i="38"/>
  <c r="AG196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G196" i="38"/>
  <c r="F196" i="38"/>
  <c r="E196" i="38"/>
  <c r="D196" i="38"/>
  <c r="BE195" i="38"/>
  <c r="BD195" i="38"/>
  <c r="BC195" i="38"/>
  <c r="BB195" i="38"/>
  <c r="BA195" i="38"/>
  <c r="AZ195" i="38"/>
  <c r="AY195" i="38"/>
  <c r="AX195" i="38"/>
  <c r="AW195" i="38"/>
  <c r="AV195" i="38"/>
  <c r="AU195" i="38"/>
  <c r="AT195" i="38"/>
  <c r="AS195" i="38"/>
  <c r="AR195" i="38"/>
  <c r="AQ195" i="38"/>
  <c r="AP195" i="38"/>
  <c r="AO195" i="38"/>
  <c r="AN195" i="38"/>
  <c r="AM195" i="38"/>
  <c r="AL195" i="38"/>
  <c r="AK195" i="38"/>
  <c r="AJ195" i="38"/>
  <c r="AI195" i="38"/>
  <c r="AH195" i="38"/>
  <c r="AG195" i="38"/>
  <c r="AF195" i="38"/>
  <c r="AE195" i="38"/>
  <c r="AD195" i="38"/>
  <c r="AC195" i="38"/>
  <c r="AB195" i="38"/>
  <c r="AA195" i="38"/>
  <c r="Z195" i="38"/>
  <c r="Y195" i="38"/>
  <c r="X195" i="38"/>
  <c r="W195" i="38"/>
  <c r="V195" i="38"/>
  <c r="U195" i="38"/>
  <c r="T195" i="38"/>
  <c r="S195" i="38"/>
  <c r="R195" i="38"/>
  <c r="Q195" i="38"/>
  <c r="P195" i="38"/>
  <c r="O195" i="38"/>
  <c r="N195" i="38"/>
  <c r="M195" i="38"/>
  <c r="L195" i="38"/>
  <c r="K195" i="38"/>
  <c r="J195" i="38"/>
  <c r="I195" i="38"/>
  <c r="H195" i="38"/>
  <c r="G195" i="38"/>
  <c r="F195" i="38"/>
  <c r="E195" i="38"/>
  <c r="BE194" i="38"/>
  <c r="BE198" i="38" s="1"/>
  <c r="BD194" i="38"/>
  <c r="BD198" i="38" s="1"/>
  <c r="BC194" i="38"/>
  <c r="BB194" i="38"/>
  <c r="BA194" i="38"/>
  <c r="BA198" i="38" s="1"/>
  <c r="AZ194" i="38"/>
  <c r="AZ198" i="38" s="1"/>
  <c r="AY194" i="38"/>
  <c r="AX194" i="38"/>
  <c r="AW194" i="38"/>
  <c r="AW198" i="38" s="1"/>
  <c r="AV194" i="38"/>
  <c r="AV198" i="38" s="1"/>
  <c r="AU194" i="38"/>
  <c r="AT194" i="38"/>
  <c r="AS194" i="38"/>
  <c r="AS198" i="38" s="1"/>
  <c r="AR194" i="38"/>
  <c r="AR198" i="38" s="1"/>
  <c r="AQ194" i="38"/>
  <c r="AP194" i="38"/>
  <c r="AO194" i="38"/>
  <c r="AO198" i="38" s="1"/>
  <c r="AN194" i="38"/>
  <c r="AN198" i="38" s="1"/>
  <c r="AM194" i="38"/>
  <c r="AL194" i="38"/>
  <c r="AK194" i="38"/>
  <c r="AK198" i="38" s="1"/>
  <c r="AJ194" i="38"/>
  <c r="AJ198" i="38" s="1"/>
  <c r="AI194" i="38"/>
  <c r="AH194" i="38"/>
  <c r="AG194" i="38"/>
  <c r="AG198" i="38" s="1"/>
  <c r="AF194" i="38"/>
  <c r="AF198" i="38" s="1"/>
  <c r="AE194" i="38"/>
  <c r="AD194" i="38"/>
  <c r="AC194" i="38"/>
  <c r="AC198" i="38" s="1"/>
  <c r="AB194" i="38"/>
  <c r="AB198" i="38" s="1"/>
  <c r="AA194" i="38"/>
  <c r="Z194" i="38"/>
  <c r="Y194" i="38"/>
  <c r="Y198" i="38" s="1"/>
  <c r="X194" i="38"/>
  <c r="X198" i="38" s="1"/>
  <c r="W194" i="38"/>
  <c r="V194" i="38"/>
  <c r="U194" i="38"/>
  <c r="U198" i="38" s="1"/>
  <c r="T194" i="38"/>
  <c r="T198" i="38" s="1"/>
  <c r="S194" i="38"/>
  <c r="R194" i="38"/>
  <c r="Q194" i="38"/>
  <c r="Q198" i="38" s="1"/>
  <c r="P194" i="38"/>
  <c r="P198" i="38" s="1"/>
  <c r="O194" i="38"/>
  <c r="N194" i="38"/>
  <c r="M194" i="38"/>
  <c r="M198" i="38" s="1"/>
  <c r="L194" i="38"/>
  <c r="L198" i="38" s="1"/>
  <c r="K194" i="38"/>
  <c r="J194" i="38"/>
  <c r="I194" i="38"/>
  <c r="I198" i="38" s="1"/>
  <c r="H194" i="38"/>
  <c r="H198" i="38" s="1"/>
  <c r="G194" i="38"/>
  <c r="F194" i="38"/>
  <c r="E194" i="38"/>
  <c r="E198" i="38" s="1"/>
  <c r="D195" i="38"/>
  <c r="C195" i="38" s="1"/>
  <c r="D194" i="38"/>
  <c r="D209" i="38"/>
  <c r="BG211" i="38"/>
  <c r="BF211" i="38"/>
  <c r="BE211" i="38"/>
  <c r="BD211" i="38"/>
  <c r="BC211" i="38"/>
  <c r="BB211" i="38"/>
  <c r="BA211" i="38"/>
  <c r="AZ211" i="38"/>
  <c r="AY211" i="38"/>
  <c r="AX211" i="38"/>
  <c r="AW211" i="38"/>
  <c r="AV211" i="38"/>
  <c r="AU211" i="38"/>
  <c r="AT211" i="38"/>
  <c r="AS211" i="38"/>
  <c r="AR211" i="38"/>
  <c r="AQ211" i="38"/>
  <c r="AP211" i="38"/>
  <c r="AO211" i="38"/>
  <c r="AN211" i="38"/>
  <c r="AM211" i="38"/>
  <c r="AL211" i="38"/>
  <c r="AK211" i="38"/>
  <c r="AJ211" i="38"/>
  <c r="AI211" i="38"/>
  <c r="AH211" i="38"/>
  <c r="AG211" i="38"/>
  <c r="AF211" i="38"/>
  <c r="AE211" i="38"/>
  <c r="AD211" i="38"/>
  <c r="AC211" i="38"/>
  <c r="AB211" i="38"/>
  <c r="AA211" i="38"/>
  <c r="Z211" i="38"/>
  <c r="Y211" i="38"/>
  <c r="X211" i="38"/>
  <c r="W211" i="38"/>
  <c r="V211" i="38"/>
  <c r="U211" i="38"/>
  <c r="T211" i="38"/>
  <c r="S211" i="38"/>
  <c r="R211" i="38"/>
  <c r="Q211" i="38"/>
  <c r="P211" i="38"/>
  <c r="O211" i="38"/>
  <c r="N211" i="38"/>
  <c r="M211" i="38"/>
  <c r="L211" i="38"/>
  <c r="K211" i="38"/>
  <c r="J211" i="38"/>
  <c r="I211" i="38"/>
  <c r="H211" i="38"/>
  <c r="G211" i="38"/>
  <c r="F211" i="38"/>
  <c r="B211" i="38" s="1"/>
  <c r="E211" i="38"/>
  <c r="BG210" i="38"/>
  <c r="BF210" i="38"/>
  <c r="BE210" i="38"/>
  <c r="BD210" i="38"/>
  <c r="BC210" i="38"/>
  <c r="BB210" i="38"/>
  <c r="BA210" i="38"/>
  <c r="AZ210" i="38"/>
  <c r="AY210" i="38"/>
  <c r="AX210" i="38"/>
  <c r="AW210" i="38"/>
  <c r="AV210" i="38"/>
  <c r="AU210" i="38"/>
  <c r="AT210" i="38"/>
  <c r="AS210" i="38"/>
  <c r="AR210" i="38"/>
  <c r="AQ210" i="38"/>
  <c r="AP210" i="38"/>
  <c r="AO210" i="38"/>
  <c r="AN210" i="38"/>
  <c r="AM210" i="38"/>
  <c r="AL210" i="38"/>
  <c r="AK210" i="38"/>
  <c r="AJ210" i="38"/>
  <c r="AI210" i="38"/>
  <c r="AH210" i="38"/>
  <c r="AG210" i="38"/>
  <c r="AF210" i="38"/>
  <c r="AE210" i="38"/>
  <c r="AD210" i="38"/>
  <c r="AC210" i="38"/>
  <c r="AB210" i="38"/>
  <c r="AA210" i="38"/>
  <c r="Z210" i="38"/>
  <c r="Y210" i="38"/>
  <c r="X210" i="38"/>
  <c r="W210" i="38"/>
  <c r="V210" i="38"/>
  <c r="U210" i="38"/>
  <c r="T210" i="38"/>
  <c r="S210" i="38"/>
  <c r="R210" i="38"/>
  <c r="Q210" i="38"/>
  <c r="P210" i="38"/>
  <c r="O210" i="38"/>
  <c r="N210" i="38"/>
  <c r="M210" i="38"/>
  <c r="L210" i="38"/>
  <c r="K210" i="38"/>
  <c r="J210" i="38"/>
  <c r="I210" i="38"/>
  <c r="H210" i="38"/>
  <c r="G210" i="38"/>
  <c r="F210" i="38"/>
  <c r="E210" i="38"/>
  <c r="C210" i="38" s="1"/>
  <c r="BG209" i="38"/>
  <c r="BG213" i="38" s="1"/>
  <c r="BF209" i="38"/>
  <c r="BE209" i="38"/>
  <c r="BD209" i="38"/>
  <c r="BD213" i="38" s="1"/>
  <c r="BC209" i="38"/>
  <c r="BC213" i="38" s="1"/>
  <c r="BB209" i="38"/>
  <c r="BA209" i="38"/>
  <c r="AZ209" i="38"/>
  <c r="AZ213" i="38" s="1"/>
  <c r="AY209" i="38"/>
  <c r="AY213" i="38" s="1"/>
  <c r="AX209" i="38"/>
  <c r="AW209" i="38"/>
  <c r="AV209" i="38"/>
  <c r="AV213" i="38" s="1"/>
  <c r="AU209" i="38"/>
  <c r="AU213" i="38" s="1"/>
  <c r="AT209" i="38"/>
  <c r="AS209" i="38"/>
  <c r="AR209" i="38"/>
  <c r="AR213" i="38" s="1"/>
  <c r="AQ209" i="38"/>
  <c r="AQ213" i="38" s="1"/>
  <c r="AP209" i="38"/>
  <c r="AO209" i="38"/>
  <c r="AN209" i="38"/>
  <c r="AN213" i="38" s="1"/>
  <c r="AM209" i="38"/>
  <c r="AM213" i="38" s="1"/>
  <c r="AL209" i="38"/>
  <c r="AK209" i="38"/>
  <c r="AJ209" i="38"/>
  <c r="AJ213" i="38" s="1"/>
  <c r="AI209" i="38"/>
  <c r="AI213" i="38" s="1"/>
  <c r="AH209" i="38"/>
  <c r="AG209" i="38"/>
  <c r="AF209" i="38"/>
  <c r="AF213" i="38" s="1"/>
  <c r="AE209" i="38"/>
  <c r="AE213" i="38" s="1"/>
  <c r="AD209" i="38"/>
  <c r="AC209" i="38"/>
  <c r="AB209" i="38"/>
  <c r="AB213" i="38" s="1"/>
  <c r="AA209" i="38"/>
  <c r="AA213" i="38" s="1"/>
  <c r="Z209" i="38"/>
  <c r="Y209" i="38"/>
  <c r="X209" i="38"/>
  <c r="X213" i="38" s="1"/>
  <c r="W209" i="38"/>
  <c r="W213" i="38" s="1"/>
  <c r="V209" i="38"/>
  <c r="U209" i="38"/>
  <c r="T209" i="38"/>
  <c r="T213" i="38" s="1"/>
  <c r="S209" i="38"/>
  <c r="S213" i="38" s="1"/>
  <c r="R209" i="38"/>
  <c r="Q209" i="38"/>
  <c r="P209" i="38"/>
  <c r="P213" i="38" s="1"/>
  <c r="O209" i="38"/>
  <c r="O213" i="38" s="1"/>
  <c r="N209" i="38"/>
  <c r="M209" i="38"/>
  <c r="L209" i="38"/>
  <c r="L213" i="38" s="1"/>
  <c r="K209" i="38"/>
  <c r="K213" i="38" s="1"/>
  <c r="J209" i="38"/>
  <c r="I209" i="38"/>
  <c r="H209" i="38"/>
  <c r="H213" i="38" s="1"/>
  <c r="G209" i="38"/>
  <c r="G213" i="38" s="1"/>
  <c r="F209" i="38"/>
  <c r="E209" i="38"/>
  <c r="D213" i="38"/>
  <c r="D211" i="38"/>
  <c r="D210" i="38"/>
  <c r="D178" i="38"/>
  <c r="BG204" i="38"/>
  <c r="BF204" i="38"/>
  <c r="BE204" i="38"/>
  <c r="BD204" i="38"/>
  <c r="BC204" i="38"/>
  <c r="BB204" i="38"/>
  <c r="BA204" i="38"/>
  <c r="AZ204" i="38"/>
  <c r="AY204" i="38"/>
  <c r="AX204" i="38"/>
  <c r="AW204" i="38"/>
  <c r="AV204" i="38"/>
  <c r="AU204" i="38"/>
  <c r="AT204" i="38"/>
  <c r="AS204" i="38"/>
  <c r="AR204" i="38"/>
  <c r="AQ204" i="38"/>
  <c r="AP204" i="38"/>
  <c r="AO204" i="38"/>
  <c r="AN204" i="38"/>
  <c r="AM204" i="38"/>
  <c r="AL204" i="38"/>
  <c r="AK204" i="38"/>
  <c r="AJ204" i="38"/>
  <c r="AI204" i="38"/>
  <c r="AH204" i="38"/>
  <c r="AG204" i="38"/>
  <c r="AF204" i="38"/>
  <c r="AE204" i="38"/>
  <c r="AD204" i="38"/>
  <c r="AC204" i="38"/>
  <c r="AB204" i="38"/>
  <c r="AA204" i="38"/>
  <c r="Z204" i="38"/>
  <c r="Y204" i="38"/>
  <c r="X204" i="38"/>
  <c r="W204" i="38"/>
  <c r="V204" i="38"/>
  <c r="U204" i="38"/>
  <c r="T204" i="38"/>
  <c r="S204" i="38"/>
  <c r="R204" i="38"/>
  <c r="Q204" i="38"/>
  <c r="P204" i="38"/>
  <c r="O204" i="38"/>
  <c r="N204" i="38"/>
  <c r="M204" i="38"/>
  <c r="L204" i="38"/>
  <c r="K204" i="38"/>
  <c r="BG203" i="38"/>
  <c r="BF203" i="38"/>
  <c r="BE203" i="38"/>
  <c r="BD203" i="38"/>
  <c r="BC203" i="38"/>
  <c r="BB203" i="38"/>
  <c r="BA203" i="38"/>
  <c r="AZ203" i="38"/>
  <c r="AY203" i="38"/>
  <c r="AX203" i="38"/>
  <c r="AW203" i="38"/>
  <c r="AV203" i="38"/>
  <c r="AU203" i="38"/>
  <c r="AT203" i="38"/>
  <c r="AS203" i="38"/>
  <c r="AR203" i="38"/>
  <c r="AQ203" i="38"/>
  <c r="AP203" i="38"/>
  <c r="AO203" i="38"/>
  <c r="AN203" i="38"/>
  <c r="AM203" i="38"/>
  <c r="AL203" i="38"/>
  <c r="AK203" i="38"/>
  <c r="AJ203" i="38"/>
  <c r="AI203" i="38"/>
  <c r="AH203" i="38"/>
  <c r="AG203" i="38"/>
  <c r="AF203" i="38"/>
  <c r="AE203" i="38"/>
  <c r="AD203" i="38"/>
  <c r="AC203" i="38"/>
  <c r="AB203" i="38"/>
  <c r="AA203" i="38"/>
  <c r="Z203" i="38"/>
  <c r="Y203" i="38"/>
  <c r="X203" i="38"/>
  <c r="W203" i="38"/>
  <c r="V203" i="38"/>
  <c r="U203" i="38"/>
  <c r="T203" i="38"/>
  <c r="S203" i="38"/>
  <c r="R203" i="38"/>
  <c r="Q203" i="38"/>
  <c r="P203" i="38"/>
  <c r="O203" i="38"/>
  <c r="N203" i="38"/>
  <c r="M203" i="38"/>
  <c r="L203" i="38"/>
  <c r="K203" i="38"/>
  <c r="BG202" i="38"/>
  <c r="BF202" i="38"/>
  <c r="BE202" i="38"/>
  <c r="BE206" i="38" s="1"/>
  <c r="BD202" i="38"/>
  <c r="BD206" i="38" s="1"/>
  <c r="BC202" i="38"/>
  <c r="BB202" i="38"/>
  <c r="BA202" i="38"/>
  <c r="BA206" i="38" s="1"/>
  <c r="AZ202" i="38"/>
  <c r="AZ206" i="38" s="1"/>
  <c r="AY202" i="38"/>
  <c r="AX202" i="38"/>
  <c r="AW202" i="38"/>
  <c r="AW206" i="38" s="1"/>
  <c r="AV202" i="38"/>
  <c r="AV206" i="38" s="1"/>
  <c r="AU202" i="38"/>
  <c r="AT202" i="38"/>
  <c r="AS202" i="38"/>
  <c r="AS206" i="38" s="1"/>
  <c r="AR202" i="38"/>
  <c r="AR206" i="38" s="1"/>
  <c r="AQ202" i="38"/>
  <c r="AP202" i="38"/>
  <c r="AO202" i="38"/>
  <c r="AO206" i="38" s="1"/>
  <c r="AN202" i="38"/>
  <c r="AN206" i="38" s="1"/>
  <c r="AM202" i="38"/>
  <c r="AL202" i="38"/>
  <c r="AK202" i="38"/>
  <c r="AK206" i="38" s="1"/>
  <c r="AJ202" i="38"/>
  <c r="AJ206" i="38" s="1"/>
  <c r="AI202" i="38"/>
  <c r="AH202" i="38"/>
  <c r="AG202" i="38"/>
  <c r="AG206" i="38" s="1"/>
  <c r="AF202" i="38"/>
  <c r="AF206" i="38" s="1"/>
  <c r="AE202" i="38"/>
  <c r="AD202" i="38"/>
  <c r="AC202" i="38"/>
  <c r="AC206" i="38" s="1"/>
  <c r="AB202" i="38"/>
  <c r="AB206" i="38" s="1"/>
  <c r="AA202" i="38"/>
  <c r="Z202" i="38"/>
  <c r="Y202" i="38"/>
  <c r="Y206" i="38" s="1"/>
  <c r="X202" i="38"/>
  <c r="X206" i="38" s="1"/>
  <c r="W202" i="38"/>
  <c r="V202" i="38"/>
  <c r="U202" i="38"/>
  <c r="U206" i="38" s="1"/>
  <c r="T202" i="38"/>
  <c r="T206" i="38" s="1"/>
  <c r="S202" i="38"/>
  <c r="R202" i="38"/>
  <c r="Q202" i="38"/>
  <c r="Q206" i="38" s="1"/>
  <c r="P202" i="38"/>
  <c r="P206" i="38" s="1"/>
  <c r="O202" i="38"/>
  <c r="N202" i="38"/>
  <c r="M202" i="38"/>
  <c r="M206" i="38" s="1"/>
  <c r="L202" i="38"/>
  <c r="L206" i="38" s="1"/>
  <c r="K202" i="38"/>
  <c r="BE175" i="38"/>
  <c r="BA175" i="38"/>
  <c r="AW175" i="38"/>
  <c r="AS175" i="38"/>
  <c r="AO175" i="38"/>
  <c r="AK175" i="38"/>
  <c r="AG175" i="38"/>
  <c r="AC175" i="38"/>
  <c r="Y175" i="38"/>
  <c r="U175" i="38"/>
  <c r="Q175" i="38"/>
  <c r="M175" i="38"/>
  <c r="BA182" i="38"/>
  <c r="AS182" i="38"/>
  <c r="AK182" i="38"/>
  <c r="AC182" i="38"/>
  <c r="U182" i="38"/>
  <c r="M182" i="38"/>
  <c r="E182" i="38"/>
  <c r="BG180" i="38"/>
  <c r="BF180" i="38"/>
  <c r="BE180" i="38"/>
  <c r="BE182" i="38" s="1"/>
  <c r="BD180" i="38"/>
  <c r="BC180" i="38"/>
  <c r="BB180" i="38"/>
  <c r="BA180" i="38"/>
  <c r="AZ180" i="38"/>
  <c r="AY180" i="38"/>
  <c r="AX180" i="38"/>
  <c r="AW180" i="38"/>
  <c r="AW182" i="38" s="1"/>
  <c r="AV180" i="38"/>
  <c r="AU180" i="38"/>
  <c r="AT180" i="38"/>
  <c r="AS180" i="38"/>
  <c r="AR180" i="38"/>
  <c r="AQ180" i="38"/>
  <c r="AP180" i="38"/>
  <c r="AO180" i="38"/>
  <c r="AO182" i="38" s="1"/>
  <c r="AN180" i="38"/>
  <c r="AM180" i="38"/>
  <c r="AL180" i="38"/>
  <c r="AK180" i="38"/>
  <c r="AJ180" i="38"/>
  <c r="AI180" i="38"/>
  <c r="AH180" i="38"/>
  <c r="AG180" i="38"/>
  <c r="AG182" i="38" s="1"/>
  <c r="AF180" i="38"/>
  <c r="AE180" i="38"/>
  <c r="AD180" i="38"/>
  <c r="AC180" i="38"/>
  <c r="AB180" i="38"/>
  <c r="AA180" i="38"/>
  <c r="Z180" i="38"/>
  <c r="Y180" i="38"/>
  <c r="Y182" i="38" s="1"/>
  <c r="X180" i="38"/>
  <c r="W180" i="38"/>
  <c r="V180" i="38"/>
  <c r="U180" i="38"/>
  <c r="T180" i="38"/>
  <c r="S180" i="38"/>
  <c r="R180" i="38"/>
  <c r="Q180" i="38"/>
  <c r="Q182" i="38" s="1"/>
  <c r="P180" i="38"/>
  <c r="O180" i="38"/>
  <c r="N180" i="38"/>
  <c r="M180" i="38"/>
  <c r="L180" i="38"/>
  <c r="K180" i="38"/>
  <c r="J180" i="38"/>
  <c r="I180" i="38"/>
  <c r="I182" i="38" s="1"/>
  <c r="H180" i="38"/>
  <c r="G180" i="38"/>
  <c r="F180" i="38"/>
  <c r="E180" i="38"/>
  <c r="BG179" i="38"/>
  <c r="BF179" i="38"/>
  <c r="BE179" i="38"/>
  <c r="BD179" i="38"/>
  <c r="BC179" i="38"/>
  <c r="BB179" i="38"/>
  <c r="BA179" i="38"/>
  <c r="AZ179" i="38"/>
  <c r="AY179" i="38"/>
  <c r="AX179" i="38"/>
  <c r="AW179" i="38"/>
  <c r="AV179" i="38"/>
  <c r="AU179" i="38"/>
  <c r="AT179" i="38"/>
  <c r="AS179" i="38"/>
  <c r="AR179" i="38"/>
  <c r="AQ179" i="38"/>
  <c r="AP179" i="38"/>
  <c r="AO179" i="38"/>
  <c r="AN179" i="38"/>
  <c r="AM179" i="38"/>
  <c r="AL179" i="38"/>
  <c r="AK179" i="38"/>
  <c r="AJ179" i="38"/>
  <c r="AI179" i="38"/>
  <c r="AH179" i="38"/>
  <c r="AG179" i="38"/>
  <c r="AF179" i="38"/>
  <c r="AE179" i="38"/>
  <c r="AD179" i="38"/>
  <c r="AC179" i="38"/>
  <c r="AB179" i="38"/>
  <c r="AA179" i="38"/>
  <c r="Z179" i="38"/>
  <c r="Y179" i="38"/>
  <c r="X179" i="38"/>
  <c r="W179" i="38"/>
  <c r="V179" i="38"/>
  <c r="U179" i="38"/>
  <c r="T179" i="38"/>
  <c r="S179" i="38"/>
  <c r="R179" i="38"/>
  <c r="Q179" i="38"/>
  <c r="P179" i="38"/>
  <c r="O179" i="38"/>
  <c r="N179" i="38"/>
  <c r="M179" i="38"/>
  <c r="L179" i="38"/>
  <c r="K179" i="38"/>
  <c r="J179" i="38"/>
  <c r="I179" i="38"/>
  <c r="H179" i="38"/>
  <c r="G179" i="38"/>
  <c r="F179" i="38"/>
  <c r="E179" i="38"/>
  <c r="BG178" i="38"/>
  <c r="BG182" i="38" s="1"/>
  <c r="BF178" i="38"/>
  <c r="BF182" i="38" s="1"/>
  <c r="BE178" i="38"/>
  <c r="BD178" i="38"/>
  <c r="BD182" i="38" s="1"/>
  <c r="BC178" i="38"/>
  <c r="BC182" i="38" s="1"/>
  <c r="BB178" i="38"/>
  <c r="BB182" i="38" s="1"/>
  <c r="BA178" i="38"/>
  <c r="AZ178" i="38"/>
  <c r="AZ182" i="38" s="1"/>
  <c r="AY178" i="38"/>
  <c r="AY182" i="38" s="1"/>
  <c r="AX178" i="38"/>
  <c r="AX182" i="38" s="1"/>
  <c r="AW178" i="38"/>
  <c r="AV178" i="38"/>
  <c r="AV182" i="38" s="1"/>
  <c r="AU178" i="38"/>
  <c r="AU182" i="38" s="1"/>
  <c r="AT178" i="38"/>
  <c r="AT182" i="38" s="1"/>
  <c r="AS178" i="38"/>
  <c r="AR178" i="38"/>
  <c r="AR182" i="38" s="1"/>
  <c r="AQ178" i="38"/>
  <c r="AQ182" i="38" s="1"/>
  <c r="AP178" i="38"/>
  <c r="AP182" i="38" s="1"/>
  <c r="AO178" i="38"/>
  <c r="AN178" i="38"/>
  <c r="AN182" i="38" s="1"/>
  <c r="AM178" i="38"/>
  <c r="AM182" i="38" s="1"/>
  <c r="AL178" i="38"/>
  <c r="AL182" i="38" s="1"/>
  <c r="AK178" i="38"/>
  <c r="AJ178" i="38"/>
  <c r="AJ182" i="38" s="1"/>
  <c r="AI178" i="38"/>
  <c r="AI182" i="38" s="1"/>
  <c r="AH178" i="38"/>
  <c r="AH182" i="38" s="1"/>
  <c r="AG178" i="38"/>
  <c r="AF178" i="38"/>
  <c r="AF182" i="38" s="1"/>
  <c r="AE178" i="38"/>
  <c r="AE182" i="38" s="1"/>
  <c r="AD178" i="38"/>
  <c r="AD182" i="38" s="1"/>
  <c r="AC178" i="38"/>
  <c r="AB178" i="38"/>
  <c r="AB182" i="38" s="1"/>
  <c r="AA178" i="38"/>
  <c r="AA182" i="38" s="1"/>
  <c r="Z178" i="38"/>
  <c r="Z182" i="38" s="1"/>
  <c r="Y178" i="38"/>
  <c r="X178" i="38"/>
  <c r="X182" i="38" s="1"/>
  <c r="W178" i="38"/>
  <c r="W182" i="38" s="1"/>
  <c r="V178" i="38"/>
  <c r="V182" i="38" s="1"/>
  <c r="U178" i="38"/>
  <c r="T178" i="38"/>
  <c r="T182" i="38" s="1"/>
  <c r="S178" i="38"/>
  <c r="S182" i="38" s="1"/>
  <c r="R178" i="38"/>
  <c r="R182" i="38" s="1"/>
  <c r="Q178" i="38"/>
  <c r="P178" i="38"/>
  <c r="P182" i="38" s="1"/>
  <c r="O178" i="38"/>
  <c r="O182" i="38" s="1"/>
  <c r="N178" i="38"/>
  <c r="N182" i="38" s="1"/>
  <c r="M178" i="38"/>
  <c r="L178" i="38"/>
  <c r="L182" i="38" s="1"/>
  <c r="K178" i="38"/>
  <c r="K182" i="38" s="1"/>
  <c r="J178" i="38"/>
  <c r="J182" i="38" s="1"/>
  <c r="I178" i="38"/>
  <c r="H178" i="38"/>
  <c r="G178" i="38"/>
  <c r="G182" i="38" s="1"/>
  <c r="F178" i="38"/>
  <c r="F182" i="38" s="1"/>
  <c r="E178" i="38"/>
  <c r="D180" i="38"/>
  <c r="D179" i="38"/>
  <c r="D182" i="38" s="1"/>
  <c r="BG173" i="38"/>
  <c r="BF173" i="38"/>
  <c r="BE173" i="38"/>
  <c r="BD173" i="38"/>
  <c r="BC173" i="38"/>
  <c r="BB173" i="38"/>
  <c r="BA173" i="38"/>
  <c r="AZ173" i="38"/>
  <c r="AY173" i="38"/>
  <c r="AX173" i="38"/>
  <c r="AW173" i="38"/>
  <c r="AV173" i="38"/>
  <c r="AU173" i="38"/>
  <c r="AT173" i="38"/>
  <c r="AS173" i="38"/>
  <c r="AR173" i="38"/>
  <c r="AQ173" i="38"/>
  <c r="AP173" i="38"/>
  <c r="AO173" i="38"/>
  <c r="AN173" i="38"/>
  <c r="AM173" i="38"/>
  <c r="AL173" i="38"/>
  <c r="AK173" i="38"/>
  <c r="AJ173" i="38"/>
  <c r="AI173" i="38"/>
  <c r="AH173" i="38"/>
  <c r="AG173" i="38"/>
  <c r="AF173" i="38"/>
  <c r="AE173" i="38"/>
  <c r="AD173" i="38"/>
  <c r="AC173" i="38"/>
  <c r="AB173" i="38"/>
  <c r="AA173" i="38"/>
  <c r="Z173" i="38"/>
  <c r="Y173" i="38"/>
  <c r="X173" i="38"/>
  <c r="W173" i="38"/>
  <c r="V173" i="38"/>
  <c r="U173" i="38"/>
  <c r="T173" i="38"/>
  <c r="S173" i="38"/>
  <c r="R173" i="38"/>
  <c r="Q173" i="38"/>
  <c r="P173" i="38"/>
  <c r="O173" i="38"/>
  <c r="N173" i="38"/>
  <c r="M173" i="38"/>
  <c r="L173" i="38"/>
  <c r="K173" i="38"/>
  <c r="BG172" i="38"/>
  <c r="BF172" i="38"/>
  <c r="BE172" i="38"/>
  <c r="BD172" i="38"/>
  <c r="BC172" i="38"/>
  <c r="BB172" i="38"/>
  <c r="BA172" i="38"/>
  <c r="AZ172" i="38"/>
  <c r="AY172" i="38"/>
  <c r="AX172" i="38"/>
  <c r="AW172" i="38"/>
  <c r="AV172" i="38"/>
  <c r="AU172" i="38"/>
  <c r="AT172" i="38"/>
  <c r="AS172" i="38"/>
  <c r="AR172" i="38"/>
  <c r="AQ172" i="38"/>
  <c r="AP172" i="38"/>
  <c r="AO172" i="38"/>
  <c r="AN172" i="38"/>
  <c r="AM172" i="38"/>
  <c r="AL172" i="38"/>
  <c r="AK172" i="38"/>
  <c r="AJ172" i="38"/>
  <c r="AI172" i="38"/>
  <c r="AH172" i="38"/>
  <c r="AG172" i="38"/>
  <c r="AF172" i="38"/>
  <c r="AE172" i="38"/>
  <c r="AD172" i="38"/>
  <c r="AC172" i="38"/>
  <c r="AB172" i="38"/>
  <c r="AA172" i="38"/>
  <c r="Z172" i="38"/>
  <c r="Y172" i="38"/>
  <c r="X172" i="38"/>
  <c r="W172" i="38"/>
  <c r="V172" i="38"/>
  <c r="U172" i="38"/>
  <c r="T172" i="38"/>
  <c r="S172" i="38"/>
  <c r="R172" i="38"/>
  <c r="Q172" i="38"/>
  <c r="P172" i="38"/>
  <c r="O172" i="38"/>
  <c r="N172" i="38"/>
  <c r="M172" i="38"/>
  <c r="L172" i="38"/>
  <c r="K172" i="38"/>
  <c r="BG171" i="38"/>
  <c r="BG175" i="38" s="1"/>
  <c r="BF171" i="38"/>
  <c r="BF175" i="38" s="1"/>
  <c r="BE171" i="38"/>
  <c r="BD171" i="38"/>
  <c r="BD175" i="38" s="1"/>
  <c r="BC171" i="38"/>
  <c r="BC175" i="38" s="1"/>
  <c r="BB171" i="38"/>
  <c r="BB175" i="38" s="1"/>
  <c r="BA171" i="38"/>
  <c r="AZ171" i="38"/>
  <c r="AZ175" i="38" s="1"/>
  <c r="AY171" i="38"/>
  <c r="AY175" i="38" s="1"/>
  <c r="AX171" i="38"/>
  <c r="AX175" i="38" s="1"/>
  <c r="AW171" i="38"/>
  <c r="AV171" i="38"/>
  <c r="AV175" i="38" s="1"/>
  <c r="AU171" i="38"/>
  <c r="AU175" i="38" s="1"/>
  <c r="AT171" i="38"/>
  <c r="AT175" i="38" s="1"/>
  <c r="AS171" i="38"/>
  <c r="AR171" i="38"/>
  <c r="AR175" i="38" s="1"/>
  <c r="AQ171" i="38"/>
  <c r="AQ175" i="38" s="1"/>
  <c r="AP171" i="38"/>
  <c r="AP175" i="38" s="1"/>
  <c r="AO171" i="38"/>
  <c r="AN171" i="38"/>
  <c r="AN175" i="38" s="1"/>
  <c r="AM171" i="38"/>
  <c r="AM175" i="38" s="1"/>
  <c r="AL171" i="38"/>
  <c r="AL175" i="38" s="1"/>
  <c r="AK171" i="38"/>
  <c r="AJ171" i="38"/>
  <c r="AJ175" i="38" s="1"/>
  <c r="AI171" i="38"/>
  <c r="AI175" i="38" s="1"/>
  <c r="AH171" i="38"/>
  <c r="AH175" i="38" s="1"/>
  <c r="AG171" i="38"/>
  <c r="AF171" i="38"/>
  <c r="AF175" i="38" s="1"/>
  <c r="AE171" i="38"/>
  <c r="AE175" i="38" s="1"/>
  <c r="AD171" i="38"/>
  <c r="AD175" i="38" s="1"/>
  <c r="AC171" i="38"/>
  <c r="AB171" i="38"/>
  <c r="AB175" i="38" s="1"/>
  <c r="AA171" i="38"/>
  <c r="AA175" i="38" s="1"/>
  <c r="Z171" i="38"/>
  <c r="Z175" i="38" s="1"/>
  <c r="Y171" i="38"/>
  <c r="X171" i="38"/>
  <c r="X175" i="38" s="1"/>
  <c r="W171" i="38"/>
  <c r="W175" i="38" s="1"/>
  <c r="V171" i="38"/>
  <c r="V175" i="38" s="1"/>
  <c r="U171" i="38"/>
  <c r="T171" i="38"/>
  <c r="T175" i="38" s="1"/>
  <c r="S171" i="38"/>
  <c r="S175" i="38" s="1"/>
  <c r="R171" i="38"/>
  <c r="R175" i="38" s="1"/>
  <c r="Q171" i="38"/>
  <c r="P171" i="38"/>
  <c r="P175" i="38" s="1"/>
  <c r="O171" i="38"/>
  <c r="O175" i="38" s="1"/>
  <c r="N171" i="38"/>
  <c r="N175" i="38" s="1"/>
  <c r="M171" i="38"/>
  <c r="L171" i="38"/>
  <c r="L175" i="38" s="1"/>
  <c r="K171" i="38"/>
  <c r="K175" i="38" s="1"/>
  <c r="D146" i="38"/>
  <c r="BB150" i="38"/>
  <c r="BB63" i="28" s="1"/>
  <c r="AL150" i="38"/>
  <c r="AL63" i="28" s="1"/>
  <c r="V150" i="38"/>
  <c r="V63" i="28" s="1"/>
  <c r="F150" i="38"/>
  <c r="F63" i="28" s="1"/>
  <c r="BG148" i="38"/>
  <c r="BF148" i="38"/>
  <c r="BE148" i="38"/>
  <c r="BD148" i="38"/>
  <c r="BC148" i="38"/>
  <c r="BB148" i="38"/>
  <c r="BA148" i="38"/>
  <c r="AZ148" i="38"/>
  <c r="AY148" i="38"/>
  <c r="AX148" i="38"/>
  <c r="AW148" i="38"/>
  <c r="AV148" i="38"/>
  <c r="AU148" i="38"/>
  <c r="AT148" i="38"/>
  <c r="AS148" i="38"/>
  <c r="AR148" i="38"/>
  <c r="AQ148" i="38"/>
  <c r="AP148" i="38"/>
  <c r="AO148" i="38"/>
  <c r="AN148" i="38"/>
  <c r="AM148" i="38"/>
  <c r="AL148" i="38"/>
  <c r="AK148" i="38"/>
  <c r="AJ148" i="38"/>
  <c r="AI148" i="38"/>
  <c r="AH148" i="38"/>
  <c r="AG148" i="38"/>
  <c r="AF148" i="38"/>
  <c r="AE148" i="38"/>
  <c r="AD148" i="38"/>
  <c r="AC148" i="38"/>
  <c r="AB148" i="38"/>
  <c r="AA148" i="38"/>
  <c r="Z148" i="38"/>
  <c r="Y148" i="38"/>
  <c r="X148" i="38"/>
  <c r="W148" i="38"/>
  <c r="V148" i="38"/>
  <c r="U148" i="38"/>
  <c r="T148" i="38"/>
  <c r="S148" i="38"/>
  <c r="R148" i="38"/>
  <c r="Q148" i="38"/>
  <c r="P148" i="38"/>
  <c r="O148" i="38"/>
  <c r="N148" i="38"/>
  <c r="M148" i="38"/>
  <c r="L148" i="38"/>
  <c r="K148" i="38"/>
  <c r="J148" i="38"/>
  <c r="I148" i="38"/>
  <c r="H148" i="38"/>
  <c r="G148" i="38"/>
  <c r="F148" i="38"/>
  <c r="E148" i="38"/>
  <c r="D148" i="38"/>
  <c r="BG147" i="38"/>
  <c r="BF147" i="38"/>
  <c r="BE147" i="38"/>
  <c r="BD147" i="38"/>
  <c r="BC147" i="38"/>
  <c r="BB147" i="38"/>
  <c r="BA147" i="38"/>
  <c r="AZ147" i="38"/>
  <c r="AY147" i="38"/>
  <c r="AX147" i="38"/>
  <c r="AW147" i="38"/>
  <c r="AV147" i="38"/>
  <c r="AU147" i="38"/>
  <c r="AT147" i="38"/>
  <c r="AS147" i="38"/>
  <c r="AR147" i="38"/>
  <c r="AQ147" i="38"/>
  <c r="AP147" i="38"/>
  <c r="AO147" i="38"/>
  <c r="AN147" i="38"/>
  <c r="AM147" i="38"/>
  <c r="AL147" i="38"/>
  <c r="AK147" i="38"/>
  <c r="AJ147" i="38"/>
  <c r="AI147" i="38"/>
  <c r="AH147" i="38"/>
  <c r="AG147" i="38"/>
  <c r="AF147" i="38"/>
  <c r="AE147" i="38"/>
  <c r="AD147" i="38"/>
  <c r="AC147" i="38"/>
  <c r="AB147" i="38"/>
  <c r="AA147" i="38"/>
  <c r="Z147" i="38"/>
  <c r="Y147" i="38"/>
  <c r="X147" i="38"/>
  <c r="W147" i="38"/>
  <c r="V147" i="38"/>
  <c r="U147" i="38"/>
  <c r="T147" i="38"/>
  <c r="S147" i="38"/>
  <c r="R147" i="38"/>
  <c r="Q147" i="38"/>
  <c r="P147" i="38"/>
  <c r="O147" i="38"/>
  <c r="N147" i="38"/>
  <c r="M147" i="38"/>
  <c r="L147" i="38"/>
  <c r="K147" i="38"/>
  <c r="J147" i="38"/>
  <c r="I147" i="38"/>
  <c r="H147" i="38"/>
  <c r="G147" i="38"/>
  <c r="F147" i="38"/>
  <c r="E147" i="38"/>
  <c r="D147" i="38"/>
  <c r="D150" i="38" s="1"/>
  <c r="BG146" i="38"/>
  <c r="BG150" i="38" s="1"/>
  <c r="BG63" i="28" s="1"/>
  <c r="BF146" i="38"/>
  <c r="BF150" i="38" s="1"/>
  <c r="BF63" i="28" s="1"/>
  <c r="BE146" i="38"/>
  <c r="BE150" i="38" s="1"/>
  <c r="BE63" i="28" s="1"/>
  <c r="BD146" i="38"/>
  <c r="BD150" i="38" s="1"/>
  <c r="BD63" i="28" s="1"/>
  <c r="BC146" i="38"/>
  <c r="BC150" i="38" s="1"/>
  <c r="BC63" i="28" s="1"/>
  <c r="BB146" i="38"/>
  <c r="BA146" i="38"/>
  <c r="BA150" i="38" s="1"/>
  <c r="BA63" i="28" s="1"/>
  <c r="AZ146" i="38"/>
  <c r="AZ150" i="38" s="1"/>
  <c r="AZ63" i="28" s="1"/>
  <c r="AY146" i="38"/>
  <c r="AY150" i="38" s="1"/>
  <c r="AY63" i="28" s="1"/>
  <c r="AX146" i="38"/>
  <c r="AX150" i="38" s="1"/>
  <c r="AX63" i="28" s="1"/>
  <c r="AW146" i="38"/>
  <c r="AW150" i="38" s="1"/>
  <c r="AW63" i="28" s="1"/>
  <c r="AV146" i="38"/>
  <c r="AV150" i="38" s="1"/>
  <c r="AV63" i="28" s="1"/>
  <c r="AU146" i="38"/>
  <c r="AU150" i="38" s="1"/>
  <c r="AU63" i="28" s="1"/>
  <c r="AT146" i="38"/>
  <c r="AT150" i="38" s="1"/>
  <c r="AT63" i="28" s="1"/>
  <c r="AS146" i="38"/>
  <c r="AS150" i="38" s="1"/>
  <c r="AS63" i="28" s="1"/>
  <c r="AR146" i="38"/>
  <c r="AR150" i="38" s="1"/>
  <c r="AR63" i="28" s="1"/>
  <c r="AQ146" i="38"/>
  <c r="AQ150" i="38" s="1"/>
  <c r="AQ63" i="28" s="1"/>
  <c r="AP146" i="38"/>
  <c r="AP150" i="38" s="1"/>
  <c r="AP63" i="28" s="1"/>
  <c r="AO146" i="38"/>
  <c r="AO150" i="38" s="1"/>
  <c r="AO63" i="28" s="1"/>
  <c r="AN146" i="38"/>
  <c r="AN150" i="38" s="1"/>
  <c r="AN63" i="28" s="1"/>
  <c r="AM146" i="38"/>
  <c r="AM150" i="38" s="1"/>
  <c r="AM63" i="28" s="1"/>
  <c r="AL146" i="38"/>
  <c r="AK146" i="38"/>
  <c r="AK150" i="38" s="1"/>
  <c r="AK63" i="28" s="1"/>
  <c r="AJ146" i="38"/>
  <c r="AJ150" i="38" s="1"/>
  <c r="AJ63" i="28" s="1"/>
  <c r="AI146" i="38"/>
  <c r="AI150" i="38" s="1"/>
  <c r="AI63" i="28" s="1"/>
  <c r="AH146" i="38"/>
  <c r="AH150" i="38" s="1"/>
  <c r="AH63" i="28" s="1"/>
  <c r="AG146" i="38"/>
  <c r="AG150" i="38" s="1"/>
  <c r="AG63" i="28" s="1"/>
  <c r="AF146" i="38"/>
  <c r="AF150" i="38" s="1"/>
  <c r="AF63" i="28" s="1"/>
  <c r="AE146" i="38"/>
  <c r="AE150" i="38" s="1"/>
  <c r="AE63" i="28" s="1"/>
  <c r="AD146" i="38"/>
  <c r="AD150" i="38" s="1"/>
  <c r="AD63" i="28" s="1"/>
  <c r="AC146" i="38"/>
  <c r="AC150" i="38" s="1"/>
  <c r="AC63" i="28" s="1"/>
  <c r="AB146" i="38"/>
  <c r="AB150" i="38" s="1"/>
  <c r="AB63" i="28" s="1"/>
  <c r="AA146" i="38"/>
  <c r="AA150" i="38" s="1"/>
  <c r="AA63" i="28" s="1"/>
  <c r="Z146" i="38"/>
  <c r="Z150" i="38" s="1"/>
  <c r="Z63" i="28" s="1"/>
  <c r="Y146" i="38"/>
  <c r="Y150" i="38" s="1"/>
  <c r="Y63" i="28" s="1"/>
  <c r="X146" i="38"/>
  <c r="X150" i="38" s="1"/>
  <c r="X63" i="28" s="1"/>
  <c r="W146" i="38"/>
  <c r="W150" i="38" s="1"/>
  <c r="W63" i="28" s="1"/>
  <c r="V146" i="38"/>
  <c r="U146" i="38"/>
  <c r="U150" i="38" s="1"/>
  <c r="U63" i="28" s="1"/>
  <c r="T146" i="38"/>
  <c r="T150" i="38" s="1"/>
  <c r="T63" i="28" s="1"/>
  <c r="S146" i="38"/>
  <c r="S150" i="38" s="1"/>
  <c r="S63" i="28" s="1"/>
  <c r="R146" i="38"/>
  <c r="R150" i="38" s="1"/>
  <c r="R63" i="28" s="1"/>
  <c r="Q146" i="38"/>
  <c r="Q150" i="38" s="1"/>
  <c r="Q63" i="28" s="1"/>
  <c r="P146" i="38"/>
  <c r="P150" i="38" s="1"/>
  <c r="P63" i="28" s="1"/>
  <c r="O146" i="38"/>
  <c r="O150" i="38" s="1"/>
  <c r="O63" i="28" s="1"/>
  <c r="N146" i="38"/>
  <c r="N150" i="38" s="1"/>
  <c r="N63" i="28" s="1"/>
  <c r="M146" i="38"/>
  <c r="M150" i="38" s="1"/>
  <c r="M63" i="28" s="1"/>
  <c r="L146" i="38"/>
  <c r="L150" i="38" s="1"/>
  <c r="L63" i="28" s="1"/>
  <c r="K146" i="38"/>
  <c r="K150" i="38" s="1"/>
  <c r="K63" i="28" s="1"/>
  <c r="J146" i="38"/>
  <c r="J150" i="38" s="1"/>
  <c r="J63" i="28" s="1"/>
  <c r="I146" i="38"/>
  <c r="I150" i="38" s="1"/>
  <c r="I63" i="28" s="1"/>
  <c r="H146" i="38"/>
  <c r="H150" i="38" s="1"/>
  <c r="H63" i="28" s="1"/>
  <c r="G146" i="38"/>
  <c r="G150" i="38" s="1"/>
  <c r="G63" i="28" s="1"/>
  <c r="F146" i="38"/>
  <c r="E146" i="38"/>
  <c r="E150" i="38" s="1"/>
  <c r="E63" i="28" s="1"/>
  <c r="BG141" i="38"/>
  <c r="BF141" i="38"/>
  <c r="BE141" i="38"/>
  <c r="BE143" i="38" s="1"/>
  <c r="BE55" i="28" s="1"/>
  <c r="BD141" i="38"/>
  <c r="BC141" i="38"/>
  <c r="BB141" i="38"/>
  <c r="BA141" i="38"/>
  <c r="AZ141" i="38"/>
  <c r="AY141" i="38"/>
  <c r="AX141" i="38"/>
  <c r="AW141" i="38"/>
  <c r="AV141" i="38"/>
  <c r="AU141" i="38"/>
  <c r="AT141" i="38"/>
  <c r="AS141" i="38"/>
  <c r="AR141" i="38"/>
  <c r="AQ141" i="38"/>
  <c r="AP141" i="38"/>
  <c r="AO141" i="38"/>
  <c r="AO143" i="38" s="1"/>
  <c r="AO55" i="28" s="1"/>
  <c r="AN141" i="38"/>
  <c r="AM141" i="38"/>
  <c r="AL141" i="38"/>
  <c r="AK141" i="38"/>
  <c r="AJ141" i="38"/>
  <c r="AI141" i="38"/>
  <c r="AH141" i="38"/>
  <c r="AG141" i="38"/>
  <c r="AF141" i="38"/>
  <c r="AE141" i="38"/>
  <c r="AD141" i="38"/>
  <c r="AC141" i="38"/>
  <c r="AB141" i="38"/>
  <c r="AA141" i="38"/>
  <c r="Z141" i="38"/>
  <c r="Y141" i="38"/>
  <c r="Y143" i="38" s="1"/>
  <c r="Y55" i="28" s="1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BG140" i="38"/>
  <c r="BF140" i="38"/>
  <c r="BE140" i="38"/>
  <c r="BD140" i="38"/>
  <c r="BC140" i="38"/>
  <c r="BB140" i="38"/>
  <c r="BA140" i="38"/>
  <c r="AZ140" i="38"/>
  <c r="AY140" i="38"/>
  <c r="AX140" i="38"/>
  <c r="AW140" i="38"/>
  <c r="AV140" i="38"/>
  <c r="AU140" i="38"/>
  <c r="AT140" i="38"/>
  <c r="AS140" i="38"/>
  <c r="AR140" i="38"/>
  <c r="AQ140" i="38"/>
  <c r="AP140" i="38"/>
  <c r="AO140" i="38"/>
  <c r="AN140" i="38"/>
  <c r="AM140" i="38"/>
  <c r="AL140" i="38"/>
  <c r="AK140" i="38"/>
  <c r="AJ140" i="38"/>
  <c r="AI140" i="38"/>
  <c r="AH140" i="38"/>
  <c r="AG140" i="38"/>
  <c r="AF140" i="38"/>
  <c r="AE140" i="38"/>
  <c r="AD140" i="38"/>
  <c r="AC140" i="38"/>
  <c r="AB140" i="38"/>
  <c r="AA140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BG139" i="38"/>
  <c r="BG143" i="38" s="1"/>
  <c r="BG55" i="28" s="1"/>
  <c r="BF139" i="38"/>
  <c r="BF143" i="38" s="1"/>
  <c r="BF55" i="28" s="1"/>
  <c r="BE139" i="38"/>
  <c r="BD139" i="38"/>
  <c r="BD143" i="38" s="1"/>
  <c r="BD55" i="28" s="1"/>
  <c r="BC139" i="38"/>
  <c r="BC143" i="38" s="1"/>
  <c r="BC55" i="28" s="1"/>
  <c r="BB139" i="38"/>
  <c r="BB143" i="38" s="1"/>
  <c r="BB55" i="28" s="1"/>
  <c r="BA139" i="38"/>
  <c r="BA143" i="38" s="1"/>
  <c r="BA55" i="28" s="1"/>
  <c r="AZ139" i="38"/>
  <c r="AZ143" i="38" s="1"/>
  <c r="AZ55" i="28" s="1"/>
  <c r="AY139" i="38"/>
  <c r="AY143" i="38" s="1"/>
  <c r="AY55" i="28" s="1"/>
  <c r="AX139" i="38"/>
  <c r="AX143" i="38" s="1"/>
  <c r="AX55" i="28" s="1"/>
  <c r="AW139" i="38"/>
  <c r="AW143" i="38" s="1"/>
  <c r="AW55" i="28" s="1"/>
  <c r="AV139" i="38"/>
  <c r="AV143" i="38" s="1"/>
  <c r="AV55" i="28" s="1"/>
  <c r="AU139" i="38"/>
  <c r="AU143" i="38" s="1"/>
  <c r="AU55" i="28" s="1"/>
  <c r="AT139" i="38"/>
  <c r="AT143" i="38" s="1"/>
  <c r="AT55" i="28" s="1"/>
  <c r="AS139" i="38"/>
  <c r="AS143" i="38" s="1"/>
  <c r="AS55" i="28" s="1"/>
  <c r="AR139" i="38"/>
  <c r="AR143" i="38" s="1"/>
  <c r="AR55" i="28" s="1"/>
  <c r="AQ139" i="38"/>
  <c r="AQ143" i="38" s="1"/>
  <c r="AQ55" i="28" s="1"/>
  <c r="AP139" i="38"/>
  <c r="AP143" i="38" s="1"/>
  <c r="AP55" i="28" s="1"/>
  <c r="AO139" i="38"/>
  <c r="AN139" i="38"/>
  <c r="AN143" i="38" s="1"/>
  <c r="AN55" i="28" s="1"/>
  <c r="AM139" i="38"/>
  <c r="AM143" i="38" s="1"/>
  <c r="AM55" i="28" s="1"/>
  <c r="AL139" i="38"/>
  <c r="AL143" i="38" s="1"/>
  <c r="AL55" i="28" s="1"/>
  <c r="AK139" i="38"/>
  <c r="AK143" i="38" s="1"/>
  <c r="AK55" i="28" s="1"/>
  <c r="AJ139" i="38"/>
  <c r="AJ143" i="38" s="1"/>
  <c r="AJ55" i="28" s="1"/>
  <c r="AI139" i="38"/>
  <c r="AI143" i="38" s="1"/>
  <c r="AI55" i="28" s="1"/>
  <c r="AH139" i="38"/>
  <c r="AH143" i="38" s="1"/>
  <c r="AH55" i="28" s="1"/>
  <c r="AG139" i="38"/>
  <c r="AG143" i="38" s="1"/>
  <c r="AG55" i="28" s="1"/>
  <c r="AF139" i="38"/>
  <c r="AF143" i="38" s="1"/>
  <c r="AF55" i="28" s="1"/>
  <c r="AE139" i="38"/>
  <c r="AE143" i="38" s="1"/>
  <c r="AE55" i="28" s="1"/>
  <c r="AD139" i="38"/>
  <c r="AD143" i="38" s="1"/>
  <c r="AD55" i="28" s="1"/>
  <c r="AC139" i="38"/>
  <c r="AC143" i="38" s="1"/>
  <c r="AC55" i="28" s="1"/>
  <c r="AB139" i="38"/>
  <c r="AB143" i="38" s="1"/>
  <c r="AB55" i="28" s="1"/>
  <c r="AA139" i="38"/>
  <c r="AA143" i="38" s="1"/>
  <c r="AA55" i="28" s="1"/>
  <c r="Z139" i="38"/>
  <c r="Z143" i="38" s="1"/>
  <c r="Z55" i="28" s="1"/>
  <c r="Y139" i="38"/>
  <c r="X139" i="38"/>
  <c r="X143" i="38" s="1"/>
  <c r="X55" i="28" s="1"/>
  <c r="W139" i="38"/>
  <c r="W143" i="38" s="1"/>
  <c r="W55" i="28" s="1"/>
  <c r="V139" i="38"/>
  <c r="V143" i="38" s="1"/>
  <c r="V55" i="28" s="1"/>
  <c r="U139" i="38"/>
  <c r="U143" i="38" s="1"/>
  <c r="U55" i="28" s="1"/>
  <c r="T139" i="38"/>
  <c r="T143" i="38" s="1"/>
  <c r="T55" i="28" s="1"/>
  <c r="S139" i="38"/>
  <c r="S143" i="38" s="1"/>
  <c r="S55" i="28" s="1"/>
  <c r="R139" i="38"/>
  <c r="R143" i="38" s="1"/>
  <c r="R55" i="28" s="1"/>
  <c r="Q139" i="38"/>
  <c r="Q143" i="38" s="1"/>
  <c r="Q55" i="28" s="1"/>
  <c r="P139" i="38"/>
  <c r="P143" i="38" s="1"/>
  <c r="P55" i="28" s="1"/>
  <c r="O139" i="38"/>
  <c r="O143" i="38" s="1"/>
  <c r="O55" i="28" s="1"/>
  <c r="N139" i="38"/>
  <c r="N143" i="38" s="1"/>
  <c r="N55" i="28" s="1"/>
  <c r="M139" i="38"/>
  <c r="M143" i="38" s="1"/>
  <c r="M55" i="28" s="1"/>
  <c r="L139" i="38"/>
  <c r="L143" i="38" s="1"/>
  <c r="L55" i="28" s="1"/>
  <c r="K139" i="38"/>
  <c r="K143" i="38" s="1"/>
  <c r="K55" i="28" s="1"/>
  <c r="BE133" i="38"/>
  <c r="BD133" i="38"/>
  <c r="BC133" i="38"/>
  <c r="BB133" i="38"/>
  <c r="BA133" i="38"/>
  <c r="AZ133" i="38"/>
  <c r="AY133" i="38"/>
  <c r="AX133" i="38"/>
  <c r="AW133" i="38"/>
  <c r="AV133" i="38"/>
  <c r="AU133" i="38"/>
  <c r="AT133" i="38"/>
  <c r="AS133" i="38"/>
  <c r="AR133" i="38"/>
  <c r="AQ133" i="38"/>
  <c r="AP133" i="38"/>
  <c r="AO133" i="38"/>
  <c r="AN133" i="38"/>
  <c r="AM133" i="38"/>
  <c r="AL133" i="38"/>
  <c r="AK133" i="38"/>
  <c r="AJ133" i="38"/>
  <c r="AI133" i="38"/>
  <c r="AH133" i="38"/>
  <c r="AG133" i="38"/>
  <c r="AF133" i="38"/>
  <c r="AE133" i="38"/>
  <c r="AD133" i="38"/>
  <c r="AC133" i="38"/>
  <c r="AB133" i="38"/>
  <c r="AA133" i="38"/>
  <c r="Z133" i="38"/>
  <c r="Y133" i="38"/>
  <c r="X133" i="38"/>
  <c r="W133" i="38"/>
  <c r="V133" i="38"/>
  <c r="U133" i="38"/>
  <c r="T133" i="38"/>
  <c r="S133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F133" i="38"/>
  <c r="E133" i="38"/>
  <c r="D133" i="38"/>
  <c r="BE132" i="38"/>
  <c r="BE135" i="38" s="1"/>
  <c r="BE59" i="28" s="1"/>
  <c r="BD132" i="38"/>
  <c r="BC132" i="38"/>
  <c r="BB132" i="38"/>
  <c r="BA132" i="38"/>
  <c r="BA135" i="38" s="1"/>
  <c r="BA59" i="28" s="1"/>
  <c r="AZ132" i="38"/>
  <c r="AY132" i="38"/>
  <c r="AX132" i="38"/>
  <c r="AW132" i="38"/>
  <c r="AW135" i="38" s="1"/>
  <c r="AW59" i="28" s="1"/>
  <c r="AV132" i="38"/>
  <c r="AU132" i="38"/>
  <c r="AT132" i="38"/>
  <c r="AS132" i="38"/>
  <c r="AS135" i="38" s="1"/>
  <c r="AS59" i="28" s="1"/>
  <c r="AR132" i="38"/>
  <c r="AQ132" i="38"/>
  <c r="AP132" i="38"/>
  <c r="AO132" i="38"/>
  <c r="AO135" i="38" s="1"/>
  <c r="AO59" i="28" s="1"/>
  <c r="AN132" i="38"/>
  <c r="AM132" i="38"/>
  <c r="AL132" i="38"/>
  <c r="AK132" i="38"/>
  <c r="AK135" i="38" s="1"/>
  <c r="AK59" i="28" s="1"/>
  <c r="AJ132" i="38"/>
  <c r="AI132" i="38"/>
  <c r="AH132" i="38"/>
  <c r="AG132" i="38"/>
  <c r="AG135" i="38" s="1"/>
  <c r="AG59" i="28" s="1"/>
  <c r="AF132" i="38"/>
  <c r="AE132" i="38"/>
  <c r="AD132" i="38"/>
  <c r="AC132" i="38"/>
  <c r="AC135" i="38" s="1"/>
  <c r="AC59" i="28" s="1"/>
  <c r="AB132" i="38"/>
  <c r="AA132" i="38"/>
  <c r="Z132" i="38"/>
  <c r="Y132" i="38"/>
  <c r="Y135" i="38" s="1"/>
  <c r="Y59" i="28" s="1"/>
  <c r="X132" i="38"/>
  <c r="W132" i="38"/>
  <c r="V132" i="38"/>
  <c r="U132" i="38"/>
  <c r="U135" i="38" s="1"/>
  <c r="U59" i="28" s="1"/>
  <c r="T132" i="38"/>
  <c r="S132" i="38"/>
  <c r="R132" i="38"/>
  <c r="Q132" i="38"/>
  <c r="Q135" i="38" s="1"/>
  <c r="Q59" i="28" s="1"/>
  <c r="P132" i="38"/>
  <c r="O132" i="38"/>
  <c r="N132" i="38"/>
  <c r="M132" i="38"/>
  <c r="M135" i="38" s="1"/>
  <c r="M59" i="28" s="1"/>
  <c r="L132" i="38"/>
  <c r="K132" i="38"/>
  <c r="J132" i="38"/>
  <c r="I132" i="38"/>
  <c r="I135" i="38" s="1"/>
  <c r="I59" i="28" s="1"/>
  <c r="H132" i="38"/>
  <c r="G132" i="38"/>
  <c r="F132" i="38"/>
  <c r="E132" i="38"/>
  <c r="D132" i="38"/>
  <c r="BE131" i="38"/>
  <c r="BD131" i="38"/>
  <c r="BC131" i="38"/>
  <c r="BB131" i="38"/>
  <c r="BA131" i="38"/>
  <c r="AZ131" i="38"/>
  <c r="AY131" i="38"/>
  <c r="AY135" i="38" s="1"/>
  <c r="AY59" i="28" s="1"/>
  <c r="AX131" i="38"/>
  <c r="AW131" i="38"/>
  <c r="AV131" i="38"/>
  <c r="AU131" i="38"/>
  <c r="AT131" i="38"/>
  <c r="AS131" i="38"/>
  <c r="AR131" i="38"/>
  <c r="AQ131" i="38"/>
  <c r="AP131" i="38"/>
  <c r="AO131" i="38"/>
  <c r="AN131" i="38"/>
  <c r="AM131" i="38"/>
  <c r="AL131" i="38"/>
  <c r="AK131" i="38"/>
  <c r="AJ131" i="38"/>
  <c r="AI131" i="38"/>
  <c r="AI135" i="38" s="1"/>
  <c r="AI59" i="28" s="1"/>
  <c r="AH131" i="38"/>
  <c r="AG131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S135" i="38" s="1"/>
  <c r="S59" i="28" s="1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B131" i="38" s="1"/>
  <c r="F131" i="38"/>
  <c r="E131" i="38"/>
  <c r="D131" i="38"/>
  <c r="BG126" i="38"/>
  <c r="BF126" i="38"/>
  <c r="BE126" i="38"/>
  <c r="BD126" i="38"/>
  <c r="BC126" i="38"/>
  <c r="BB126" i="38"/>
  <c r="BA126" i="38"/>
  <c r="AZ126" i="38"/>
  <c r="AY126" i="38"/>
  <c r="AX126" i="38"/>
  <c r="AW126" i="38"/>
  <c r="AV126" i="38"/>
  <c r="AU126" i="38"/>
  <c r="AT126" i="38"/>
  <c r="AS126" i="38"/>
  <c r="AR126" i="38"/>
  <c r="AQ126" i="38"/>
  <c r="AP126" i="38"/>
  <c r="AO126" i="38"/>
  <c r="AN126" i="38"/>
  <c r="AM126" i="38"/>
  <c r="AL126" i="38"/>
  <c r="AK126" i="38"/>
  <c r="AJ126" i="38"/>
  <c r="AI126" i="38"/>
  <c r="AH126" i="38"/>
  <c r="AG126" i="38"/>
  <c r="AF126" i="38"/>
  <c r="AE126" i="38"/>
  <c r="AD126" i="38"/>
  <c r="AC126" i="38"/>
  <c r="AB126" i="38"/>
  <c r="AA126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BG125" i="38"/>
  <c r="BF125" i="38"/>
  <c r="BE125" i="38"/>
  <c r="BE128" i="38" s="1"/>
  <c r="BE51" i="28" s="1"/>
  <c r="BD125" i="38"/>
  <c r="BC125" i="38"/>
  <c r="BB125" i="38"/>
  <c r="BA125" i="38"/>
  <c r="BA128" i="38" s="1"/>
  <c r="BA51" i="28" s="1"/>
  <c r="AZ125" i="38"/>
  <c r="AZ128" i="38" s="1"/>
  <c r="AZ51" i="28" s="1"/>
  <c r="AY125" i="38"/>
  <c r="AX125" i="38"/>
  <c r="AW125" i="38"/>
  <c r="AW128" i="38" s="1"/>
  <c r="AW51" i="28" s="1"/>
  <c r="AV125" i="38"/>
  <c r="AV128" i="38" s="1"/>
  <c r="AV51" i="28" s="1"/>
  <c r="AU125" i="38"/>
  <c r="AT125" i="38"/>
  <c r="AS125" i="38"/>
  <c r="AS128" i="38" s="1"/>
  <c r="AS51" i="28" s="1"/>
  <c r="AR125" i="38"/>
  <c r="AQ125" i="38"/>
  <c r="AP125" i="38"/>
  <c r="AO125" i="38"/>
  <c r="AO128" i="38" s="1"/>
  <c r="AO51" i="28" s="1"/>
  <c r="AN125" i="38"/>
  <c r="AM125" i="38"/>
  <c r="AL125" i="38"/>
  <c r="AK125" i="38"/>
  <c r="AK128" i="38" s="1"/>
  <c r="AK51" i="28" s="1"/>
  <c r="AJ125" i="38"/>
  <c r="AJ128" i="38" s="1"/>
  <c r="AJ51" i="28" s="1"/>
  <c r="AI125" i="38"/>
  <c r="AH125" i="38"/>
  <c r="AG125" i="38"/>
  <c r="AG128" i="38" s="1"/>
  <c r="AG51" i="28" s="1"/>
  <c r="AF125" i="38"/>
  <c r="AF128" i="38" s="1"/>
  <c r="AF51" i="28" s="1"/>
  <c r="AE125" i="38"/>
  <c r="AD125" i="38"/>
  <c r="AC125" i="38"/>
  <c r="AC128" i="38" s="1"/>
  <c r="AC51" i="28" s="1"/>
  <c r="AB125" i="38"/>
  <c r="AA125" i="38"/>
  <c r="Z125" i="38"/>
  <c r="Y125" i="38"/>
  <c r="Y128" i="38" s="1"/>
  <c r="Y51" i="28" s="1"/>
  <c r="X125" i="38"/>
  <c r="W125" i="38"/>
  <c r="V125" i="38"/>
  <c r="U125" i="38"/>
  <c r="U128" i="38" s="1"/>
  <c r="U51" i="28" s="1"/>
  <c r="T125" i="38"/>
  <c r="T128" i="38" s="1"/>
  <c r="T51" i="28" s="1"/>
  <c r="S125" i="38"/>
  <c r="R125" i="38"/>
  <c r="Q125" i="38"/>
  <c r="Q128" i="38" s="1"/>
  <c r="Q51" i="28" s="1"/>
  <c r="P125" i="38"/>
  <c r="P128" i="38" s="1"/>
  <c r="P51" i="28" s="1"/>
  <c r="O125" i="38"/>
  <c r="N125" i="38"/>
  <c r="M125" i="38"/>
  <c r="M128" i="38" s="1"/>
  <c r="M51" i="28" s="1"/>
  <c r="L125" i="38"/>
  <c r="K125" i="38"/>
  <c r="BG124" i="38"/>
  <c r="BF124" i="38"/>
  <c r="BE124" i="38"/>
  <c r="BD124" i="38"/>
  <c r="BC124" i="38"/>
  <c r="BB124" i="38"/>
  <c r="BA124" i="38"/>
  <c r="AZ124" i="38"/>
  <c r="AY124" i="38"/>
  <c r="AX124" i="38"/>
  <c r="AW124" i="38"/>
  <c r="AV124" i="38"/>
  <c r="AU124" i="38"/>
  <c r="AU128" i="38" s="1"/>
  <c r="AU51" i="28" s="1"/>
  <c r="AT124" i="38"/>
  <c r="AS124" i="38"/>
  <c r="AR124" i="38"/>
  <c r="AQ124" i="38"/>
  <c r="AQ128" i="38" s="1"/>
  <c r="AQ51" i="28" s="1"/>
  <c r="AP124" i="38"/>
  <c r="AP128" i="38" s="1"/>
  <c r="AP51" i="28" s="1"/>
  <c r="AO124" i="38"/>
  <c r="AN124" i="38"/>
  <c r="AM124" i="38"/>
  <c r="AL124" i="38"/>
  <c r="AK124" i="38"/>
  <c r="AJ124" i="38"/>
  <c r="AI124" i="38"/>
  <c r="AH124" i="38"/>
  <c r="AG124" i="38"/>
  <c r="AF124" i="38"/>
  <c r="AE124" i="38"/>
  <c r="AE128" i="38" s="1"/>
  <c r="AE51" i="28" s="1"/>
  <c r="AD124" i="38"/>
  <c r="AC124" i="38"/>
  <c r="AB124" i="38"/>
  <c r="AA124" i="38"/>
  <c r="AA128" i="38" s="1"/>
  <c r="AA51" i="28" s="1"/>
  <c r="Z124" i="38"/>
  <c r="Z128" i="38" s="1"/>
  <c r="Z51" i="28" s="1"/>
  <c r="Y124" i="38"/>
  <c r="X124" i="38"/>
  <c r="W124" i="38"/>
  <c r="V124" i="38"/>
  <c r="U124" i="38"/>
  <c r="T124" i="38"/>
  <c r="S124" i="38"/>
  <c r="R124" i="38"/>
  <c r="Q124" i="38"/>
  <c r="P124" i="38"/>
  <c r="O124" i="38"/>
  <c r="O128" i="38" s="1"/>
  <c r="O51" i="28" s="1"/>
  <c r="N124" i="38"/>
  <c r="M124" i="38"/>
  <c r="L124" i="38"/>
  <c r="K124" i="38"/>
  <c r="K128" i="38" s="1"/>
  <c r="K51" i="28" s="1"/>
  <c r="C148" i="38"/>
  <c r="B148" i="38"/>
  <c r="C146" i="38"/>
  <c r="B146" i="38"/>
  <c r="BD135" i="38"/>
  <c r="BD59" i="28" s="1"/>
  <c r="BC135" i="38"/>
  <c r="BC59" i="28" s="1"/>
  <c r="BB135" i="38"/>
  <c r="BB59" i="28" s="1"/>
  <c r="AZ135" i="38"/>
  <c r="AZ59" i="28" s="1"/>
  <c r="AX135" i="38"/>
  <c r="AX59" i="28" s="1"/>
  <c r="AV135" i="38"/>
  <c r="AV59" i="28" s="1"/>
  <c r="AU135" i="38"/>
  <c r="AU59" i="28" s="1"/>
  <c r="AT135" i="38"/>
  <c r="AT59" i="28" s="1"/>
  <c r="AR135" i="38"/>
  <c r="AR59" i="28" s="1"/>
  <c r="AQ135" i="38"/>
  <c r="AQ59" i="28" s="1"/>
  <c r="AP135" i="38"/>
  <c r="AP59" i="28" s="1"/>
  <c r="AN135" i="38"/>
  <c r="AN59" i="28" s="1"/>
  <c r="AM135" i="38"/>
  <c r="AM59" i="28" s="1"/>
  <c r="AL135" i="38"/>
  <c r="AL59" i="28" s="1"/>
  <c r="AJ135" i="38"/>
  <c r="AJ59" i="28" s="1"/>
  <c r="AH135" i="38"/>
  <c r="AH59" i="28" s="1"/>
  <c r="AF135" i="38"/>
  <c r="AF59" i="28" s="1"/>
  <c r="AE135" i="38"/>
  <c r="AE59" i="28" s="1"/>
  <c r="AD135" i="38"/>
  <c r="AD59" i="28" s="1"/>
  <c r="AB135" i="38"/>
  <c r="AB59" i="28" s="1"/>
  <c r="AA135" i="38"/>
  <c r="AA59" i="28" s="1"/>
  <c r="Z135" i="38"/>
  <c r="Z59" i="28" s="1"/>
  <c r="X135" i="38"/>
  <c r="X59" i="28" s="1"/>
  <c r="W135" i="38"/>
  <c r="W59" i="28" s="1"/>
  <c r="V135" i="38"/>
  <c r="V59" i="28" s="1"/>
  <c r="T135" i="38"/>
  <c r="T59" i="28" s="1"/>
  <c r="R135" i="38"/>
  <c r="R59" i="28" s="1"/>
  <c r="P135" i="38"/>
  <c r="P59" i="28" s="1"/>
  <c r="O135" i="38"/>
  <c r="O59" i="28" s="1"/>
  <c r="N135" i="38"/>
  <c r="N59" i="28" s="1"/>
  <c r="L135" i="38"/>
  <c r="L59" i="28" s="1"/>
  <c r="K135" i="38"/>
  <c r="K59" i="28" s="1"/>
  <c r="J135" i="38"/>
  <c r="J59" i="28" s="1"/>
  <c r="H135" i="38"/>
  <c r="H59" i="28" s="1"/>
  <c r="G135" i="38"/>
  <c r="G59" i="28" s="1"/>
  <c r="F135" i="38"/>
  <c r="F59" i="28" s="1"/>
  <c r="D135" i="38"/>
  <c r="D59" i="28" s="1"/>
  <c r="C133" i="38"/>
  <c r="B133" i="38"/>
  <c r="B132" i="38"/>
  <c r="C131" i="38"/>
  <c r="BD128" i="38"/>
  <c r="BD51" i="28" s="1"/>
  <c r="BC128" i="38"/>
  <c r="BC51" i="28" s="1"/>
  <c r="BB128" i="38"/>
  <c r="BB51" i="28" s="1"/>
  <c r="AY128" i="38"/>
  <c r="AY51" i="28" s="1"/>
  <c r="AX128" i="38"/>
  <c r="AX51" i="28" s="1"/>
  <c r="AT128" i="38"/>
  <c r="AT51" i="28" s="1"/>
  <c r="AR128" i="38"/>
  <c r="AR51" i="28" s="1"/>
  <c r="AN128" i="38"/>
  <c r="AN51" i="28" s="1"/>
  <c r="AM128" i="38"/>
  <c r="AM51" i="28" s="1"/>
  <c r="AL128" i="38"/>
  <c r="AL51" i="28" s="1"/>
  <c r="AI128" i="38"/>
  <c r="AI51" i="28" s="1"/>
  <c r="AH128" i="38"/>
  <c r="AH51" i="28" s="1"/>
  <c r="AD128" i="38"/>
  <c r="AD51" i="28" s="1"/>
  <c r="AB128" i="38"/>
  <c r="AB51" i="28" s="1"/>
  <c r="X128" i="38"/>
  <c r="X51" i="28" s="1"/>
  <c r="W128" i="38"/>
  <c r="W51" i="28" s="1"/>
  <c r="V128" i="38"/>
  <c r="V51" i="28" s="1"/>
  <c r="S128" i="38"/>
  <c r="S51" i="28" s="1"/>
  <c r="R128" i="38"/>
  <c r="R51" i="28" s="1"/>
  <c r="N128" i="38"/>
  <c r="N51" i="28" s="1"/>
  <c r="L128" i="38"/>
  <c r="L51" i="28" s="1"/>
  <c r="BG189" i="38"/>
  <c r="BF189" i="38"/>
  <c r="BE189" i="38"/>
  <c r="BD189" i="38"/>
  <c r="BD191" i="38" s="1"/>
  <c r="BC189" i="38"/>
  <c r="BB189" i="38"/>
  <c r="BA189" i="38"/>
  <c r="AZ189" i="38"/>
  <c r="AZ191" i="38" s="1"/>
  <c r="AY189" i="38"/>
  <c r="AX189" i="38"/>
  <c r="AW189" i="38"/>
  <c r="AV189" i="38"/>
  <c r="AV191" i="38" s="1"/>
  <c r="AU189" i="38"/>
  <c r="AT189" i="38"/>
  <c r="AS189" i="38"/>
  <c r="AR189" i="38"/>
  <c r="AR191" i="38" s="1"/>
  <c r="AQ189" i="38"/>
  <c r="AP189" i="38"/>
  <c r="AO189" i="38"/>
  <c r="AN189" i="38"/>
  <c r="AN191" i="38" s="1"/>
  <c r="AM189" i="38"/>
  <c r="AL189" i="38"/>
  <c r="AK189" i="38"/>
  <c r="AJ189" i="38"/>
  <c r="AJ191" i="38" s="1"/>
  <c r="AI189" i="38"/>
  <c r="AH189" i="38"/>
  <c r="AG189" i="38"/>
  <c r="AF189" i="38"/>
  <c r="AF191" i="38" s="1"/>
  <c r="AE189" i="38"/>
  <c r="AD189" i="38"/>
  <c r="AC189" i="38"/>
  <c r="AB189" i="38"/>
  <c r="AB191" i="38" s="1"/>
  <c r="AA189" i="38"/>
  <c r="Z189" i="38"/>
  <c r="Y189" i="38"/>
  <c r="X189" i="38"/>
  <c r="X191" i="38" s="1"/>
  <c r="W189" i="38"/>
  <c r="V189" i="38"/>
  <c r="U189" i="38"/>
  <c r="T189" i="38"/>
  <c r="T191" i="38" s="1"/>
  <c r="S189" i="38"/>
  <c r="R189" i="38"/>
  <c r="Q189" i="38"/>
  <c r="P189" i="38"/>
  <c r="P191" i="38" s="1"/>
  <c r="O189" i="38"/>
  <c r="N189" i="38"/>
  <c r="M189" i="38"/>
  <c r="L189" i="38"/>
  <c r="L191" i="38" s="1"/>
  <c r="K189" i="38"/>
  <c r="BG188" i="38"/>
  <c r="BF188" i="38"/>
  <c r="BE188" i="38"/>
  <c r="BE191" i="38" s="1"/>
  <c r="BD188" i="38"/>
  <c r="BC188" i="38"/>
  <c r="BB188" i="38"/>
  <c r="BA188" i="38"/>
  <c r="BA191" i="38" s="1"/>
  <c r="AZ188" i="38"/>
  <c r="AY188" i="38"/>
  <c r="AX188" i="38"/>
  <c r="AW188" i="38"/>
  <c r="AW191" i="38" s="1"/>
  <c r="AV188" i="38"/>
  <c r="AU188" i="38"/>
  <c r="AT188" i="38"/>
  <c r="AS188" i="38"/>
  <c r="AS191" i="38" s="1"/>
  <c r="AR188" i="38"/>
  <c r="AQ188" i="38"/>
  <c r="AP188" i="38"/>
  <c r="AO188" i="38"/>
  <c r="AO191" i="38" s="1"/>
  <c r="AN188" i="38"/>
  <c r="AM188" i="38"/>
  <c r="AL188" i="38"/>
  <c r="AK188" i="38"/>
  <c r="AK191" i="38" s="1"/>
  <c r="AJ188" i="38"/>
  <c r="AI188" i="38"/>
  <c r="AH188" i="38"/>
  <c r="AG188" i="38"/>
  <c r="AG191" i="38" s="1"/>
  <c r="AF188" i="38"/>
  <c r="AE188" i="38"/>
  <c r="AD188" i="38"/>
  <c r="AC188" i="38"/>
  <c r="AC191" i="38" s="1"/>
  <c r="AB188" i="38"/>
  <c r="AA188" i="38"/>
  <c r="Z188" i="38"/>
  <c r="Y188" i="38"/>
  <c r="Y191" i="38" s="1"/>
  <c r="X188" i="38"/>
  <c r="W188" i="38"/>
  <c r="V188" i="38"/>
  <c r="U188" i="38"/>
  <c r="U191" i="38" s="1"/>
  <c r="T188" i="38"/>
  <c r="S188" i="38"/>
  <c r="R188" i="38"/>
  <c r="Q188" i="38"/>
  <c r="Q191" i="38" s="1"/>
  <c r="P188" i="38"/>
  <c r="O188" i="38"/>
  <c r="N188" i="38"/>
  <c r="M188" i="38"/>
  <c r="M191" i="38" s="1"/>
  <c r="L188" i="38"/>
  <c r="K188" i="38"/>
  <c r="BG187" i="38"/>
  <c r="BG191" i="38" s="1"/>
  <c r="BF187" i="38"/>
  <c r="BF191" i="38" s="1"/>
  <c r="BE187" i="38"/>
  <c r="BD187" i="38"/>
  <c r="BC187" i="38"/>
  <c r="BB187" i="38"/>
  <c r="BB191" i="38" s="1"/>
  <c r="BA187" i="38"/>
  <c r="AZ187" i="38"/>
  <c r="AY187" i="38"/>
  <c r="AX187" i="38"/>
  <c r="AW187" i="38"/>
  <c r="AV187" i="38"/>
  <c r="AU187" i="38"/>
  <c r="AT187" i="38"/>
  <c r="AT191" i="38" s="1"/>
  <c r="AS187" i="38"/>
  <c r="AR187" i="38"/>
  <c r="AQ187" i="38"/>
  <c r="AP187" i="38"/>
  <c r="AO187" i="38"/>
  <c r="AN187" i="38"/>
  <c r="AM187" i="38"/>
  <c r="AL187" i="38"/>
  <c r="AL191" i="38" s="1"/>
  <c r="AK187" i="38"/>
  <c r="AJ187" i="38"/>
  <c r="AI187" i="38"/>
  <c r="AH187" i="38"/>
  <c r="AG187" i="38"/>
  <c r="AF187" i="38"/>
  <c r="AE187" i="38"/>
  <c r="AD187" i="38"/>
  <c r="AD191" i="38" s="1"/>
  <c r="AC187" i="38"/>
  <c r="AB187" i="38"/>
  <c r="AA187" i="38"/>
  <c r="Z187" i="38"/>
  <c r="Y187" i="38"/>
  <c r="X187" i="38"/>
  <c r="W187" i="38"/>
  <c r="V187" i="38"/>
  <c r="V191" i="38" s="1"/>
  <c r="U187" i="38"/>
  <c r="T187" i="38"/>
  <c r="S187" i="38"/>
  <c r="R187" i="38"/>
  <c r="Q187" i="38"/>
  <c r="P187" i="38"/>
  <c r="O187" i="38"/>
  <c r="N187" i="38"/>
  <c r="N191" i="38" s="1"/>
  <c r="M187" i="38"/>
  <c r="L187" i="38"/>
  <c r="K187" i="38"/>
  <c r="BG158" i="38"/>
  <c r="BF158" i="38"/>
  <c r="BE158" i="38"/>
  <c r="BD158" i="38"/>
  <c r="BC158" i="38"/>
  <c r="BB158" i="38"/>
  <c r="BA158" i="38"/>
  <c r="AZ158" i="38"/>
  <c r="AZ160" i="38" s="1"/>
  <c r="AY158" i="38"/>
  <c r="AX158" i="38"/>
  <c r="AW158" i="38"/>
  <c r="AV158" i="38"/>
  <c r="AU158" i="38"/>
  <c r="AT158" i="38"/>
  <c r="AS158" i="38"/>
  <c r="AR158" i="38"/>
  <c r="AR160" i="38" s="1"/>
  <c r="AQ158" i="38"/>
  <c r="AP158" i="38"/>
  <c r="AO158" i="38"/>
  <c r="AN158" i="38"/>
  <c r="AM158" i="38"/>
  <c r="AL158" i="38"/>
  <c r="AK158" i="38"/>
  <c r="AJ158" i="38"/>
  <c r="AJ160" i="38" s="1"/>
  <c r="AI158" i="38"/>
  <c r="AH158" i="38"/>
  <c r="AG158" i="38"/>
  <c r="AF158" i="38"/>
  <c r="AE158" i="38"/>
  <c r="AD158" i="38"/>
  <c r="AC158" i="38"/>
  <c r="AB158" i="38"/>
  <c r="AB160" i="38" s="1"/>
  <c r="AA158" i="38"/>
  <c r="Z158" i="38"/>
  <c r="Y158" i="38"/>
  <c r="X158" i="38"/>
  <c r="W158" i="38"/>
  <c r="V158" i="38"/>
  <c r="U158" i="38"/>
  <c r="T158" i="38"/>
  <c r="T160" i="38" s="1"/>
  <c r="S158" i="38"/>
  <c r="R158" i="38"/>
  <c r="Q158" i="38"/>
  <c r="P158" i="38"/>
  <c r="O158" i="38"/>
  <c r="N158" i="38"/>
  <c r="M158" i="38"/>
  <c r="L158" i="38"/>
  <c r="L160" i="38" s="1"/>
  <c r="K158" i="38"/>
  <c r="BG157" i="38"/>
  <c r="BF157" i="38"/>
  <c r="BE157" i="38"/>
  <c r="BD157" i="38"/>
  <c r="BC157" i="38"/>
  <c r="BB157" i="38"/>
  <c r="BA157" i="38"/>
  <c r="AZ157" i="38"/>
  <c r="AY157" i="38"/>
  <c r="AX157" i="38"/>
  <c r="AW157" i="38"/>
  <c r="AV157" i="38"/>
  <c r="AU157" i="38"/>
  <c r="AT157" i="38"/>
  <c r="AS157" i="38"/>
  <c r="AR157" i="38"/>
  <c r="AQ157" i="38"/>
  <c r="AP157" i="38"/>
  <c r="AO157" i="38"/>
  <c r="AN157" i="38"/>
  <c r="AM157" i="38"/>
  <c r="AL157" i="38"/>
  <c r="AK157" i="38"/>
  <c r="AJ157" i="38"/>
  <c r="AI157" i="38"/>
  <c r="AH157" i="38"/>
  <c r="AG157" i="38"/>
  <c r="AF157" i="38"/>
  <c r="AE157" i="38"/>
  <c r="AD157" i="38"/>
  <c r="AC157" i="38"/>
  <c r="AB157" i="38"/>
  <c r="AA157" i="38"/>
  <c r="Z157" i="38"/>
  <c r="Y157" i="38"/>
  <c r="X157" i="38"/>
  <c r="W157" i="38"/>
  <c r="V157" i="38"/>
  <c r="U157" i="38"/>
  <c r="T157" i="38"/>
  <c r="S157" i="38"/>
  <c r="R157" i="38"/>
  <c r="Q157" i="38"/>
  <c r="P157" i="38"/>
  <c r="O157" i="38"/>
  <c r="N157" i="38"/>
  <c r="M157" i="38"/>
  <c r="L157" i="38"/>
  <c r="K157" i="38"/>
  <c r="BG156" i="38"/>
  <c r="BF156" i="38"/>
  <c r="BE156" i="38"/>
  <c r="BE160" i="38" s="1"/>
  <c r="BD156" i="38"/>
  <c r="BC156" i="38"/>
  <c r="BB156" i="38"/>
  <c r="BB160" i="38" s="1"/>
  <c r="BA156" i="38"/>
  <c r="BA160" i="38" s="1"/>
  <c r="AZ156" i="38"/>
  <c r="AY156" i="38"/>
  <c r="AX156" i="38"/>
  <c r="AX160" i="38" s="1"/>
  <c r="AW156" i="38"/>
  <c r="AW160" i="38" s="1"/>
  <c r="AV156" i="38"/>
  <c r="AU156" i="38"/>
  <c r="AT156" i="38"/>
  <c r="AT160" i="38" s="1"/>
  <c r="AS156" i="38"/>
  <c r="AS160" i="38" s="1"/>
  <c r="AR156" i="38"/>
  <c r="AQ156" i="38"/>
  <c r="AP156" i="38"/>
  <c r="AP160" i="38" s="1"/>
  <c r="AO156" i="38"/>
  <c r="AO160" i="38" s="1"/>
  <c r="AN156" i="38"/>
  <c r="AM156" i="38"/>
  <c r="AL156" i="38"/>
  <c r="AL160" i="38" s="1"/>
  <c r="AK156" i="38"/>
  <c r="AK160" i="38" s="1"/>
  <c r="AJ156" i="38"/>
  <c r="AI156" i="38"/>
  <c r="AH156" i="38"/>
  <c r="AH160" i="38" s="1"/>
  <c r="AG156" i="38"/>
  <c r="AG160" i="38" s="1"/>
  <c r="AF156" i="38"/>
  <c r="AE156" i="38"/>
  <c r="AD156" i="38"/>
  <c r="AD160" i="38" s="1"/>
  <c r="AC156" i="38"/>
  <c r="AC160" i="38" s="1"/>
  <c r="AB156" i="38"/>
  <c r="AA156" i="38"/>
  <c r="Z156" i="38"/>
  <c r="Z160" i="38" s="1"/>
  <c r="Y156" i="38"/>
  <c r="Y160" i="38" s="1"/>
  <c r="X156" i="38"/>
  <c r="W156" i="38"/>
  <c r="V156" i="38"/>
  <c r="V160" i="38" s="1"/>
  <c r="U156" i="38"/>
  <c r="U160" i="38" s="1"/>
  <c r="T156" i="38"/>
  <c r="S156" i="38"/>
  <c r="R156" i="38"/>
  <c r="R160" i="38" s="1"/>
  <c r="Q156" i="38"/>
  <c r="Q160" i="38" s="1"/>
  <c r="P156" i="38"/>
  <c r="O156" i="38"/>
  <c r="N156" i="38"/>
  <c r="N160" i="38" s="1"/>
  <c r="M156" i="38"/>
  <c r="M160" i="38" s="1"/>
  <c r="L156" i="38"/>
  <c r="K156" i="38"/>
  <c r="C211" i="38"/>
  <c r="C209" i="38"/>
  <c r="D198" i="38"/>
  <c r="C196" i="38"/>
  <c r="B196" i="38"/>
  <c r="B195" i="38"/>
  <c r="AX191" i="38"/>
  <c r="AP191" i="38"/>
  <c r="AH191" i="38"/>
  <c r="Z191" i="38"/>
  <c r="R191" i="38"/>
  <c r="C180" i="38"/>
  <c r="B180" i="38"/>
  <c r="C179" i="38"/>
  <c r="B179" i="38"/>
  <c r="C178" i="38"/>
  <c r="B178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F167" i="38"/>
  <c r="E167" i="38"/>
  <c r="D167" i="38"/>
  <c r="C165" i="38"/>
  <c r="B165" i="38"/>
  <c r="C164" i="38"/>
  <c r="B164" i="38"/>
  <c r="C163" i="38"/>
  <c r="B163" i="38"/>
  <c r="BD160" i="38"/>
  <c r="AV160" i="38"/>
  <c r="AN160" i="38"/>
  <c r="AF160" i="38"/>
  <c r="X160" i="38"/>
  <c r="P160" i="38"/>
  <c r="BJ233" i="65"/>
  <c r="BJ232" i="65"/>
  <c r="BJ231" i="65"/>
  <c r="BJ230" i="65"/>
  <c r="BJ229" i="65"/>
  <c r="BJ228" i="65"/>
  <c r="BJ227" i="65"/>
  <c r="BJ226" i="65"/>
  <c r="BJ225" i="65"/>
  <c r="BJ224" i="65"/>
  <c r="BJ223" i="65"/>
  <c r="BJ222" i="65"/>
  <c r="BJ221" i="65"/>
  <c r="BJ220" i="65"/>
  <c r="BJ219" i="65"/>
  <c r="BJ218" i="65"/>
  <c r="BJ217" i="65"/>
  <c r="BJ216" i="65"/>
  <c r="BJ215" i="65"/>
  <c r="BJ214" i="65"/>
  <c r="BJ213" i="65"/>
  <c r="BJ212" i="65"/>
  <c r="BJ211" i="65"/>
  <c r="BJ210" i="65"/>
  <c r="BJ209" i="65"/>
  <c r="BJ208" i="65"/>
  <c r="BJ207" i="65"/>
  <c r="BJ206" i="65"/>
  <c r="BJ205" i="65"/>
  <c r="BJ204" i="65"/>
  <c r="BJ203" i="65"/>
  <c r="BJ202" i="65"/>
  <c r="BJ201" i="65"/>
  <c r="BJ200" i="65"/>
  <c r="BJ199" i="65"/>
  <c r="BJ198" i="65"/>
  <c r="BJ197" i="65"/>
  <c r="BJ196" i="65"/>
  <c r="BJ195" i="65"/>
  <c r="BJ194" i="65"/>
  <c r="BJ193" i="65"/>
  <c r="BJ192" i="65"/>
  <c r="BJ191" i="65"/>
  <c r="BJ190" i="65"/>
  <c r="BJ189" i="65"/>
  <c r="BJ188" i="65"/>
  <c r="BJ187" i="65"/>
  <c r="BJ186" i="65"/>
  <c r="BJ185" i="65"/>
  <c r="BJ184" i="65"/>
  <c r="BJ183" i="65"/>
  <c r="BJ182" i="65"/>
  <c r="BJ181" i="65"/>
  <c r="BJ180" i="65"/>
  <c r="BJ179" i="65"/>
  <c r="BJ178" i="65"/>
  <c r="BJ177" i="65"/>
  <c r="BJ176" i="65"/>
  <c r="BJ175" i="65"/>
  <c r="BJ174" i="65"/>
  <c r="BJ173" i="65"/>
  <c r="BJ172" i="65"/>
  <c r="BJ171" i="65"/>
  <c r="BJ170" i="65"/>
  <c r="BJ169" i="65"/>
  <c r="BJ168" i="65"/>
  <c r="BJ167" i="65"/>
  <c r="BJ166" i="65"/>
  <c r="BJ165" i="65"/>
  <c r="BJ164" i="65"/>
  <c r="BJ163" i="65"/>
  <c r="BJ162" i="65"/>
  <c r="BJ161" i="65"/>
  <c r="BJ160" i="65"/>
  <c r="BJ159" i="65"/>
  <c r="BJ158" i="65"/>
  <c r="BJ157" i="65"/>
  <c r="BJ156" i="65"/>
  <c r="BJ155" i="65"/>
  <c r="BJ154" i="65"/>
  <c r="BJ153" i="65"/>
  <c r="BJ152" i="65"/>
  <c r="BJ151" i="65"/>
  <c r="BJ150" i="65"/>
  <c r="BJ149" i="65"/>
  <c r="BJ148" i="65"/>
  <c r="BJ147" i="65"/>
  <c r="BJ146" i="65"/>
  <c r="BJ145" i="65"/>
  <c r="BJ144" i="65"/>
  <c r="BJ143" i="65"/>
  <c r="BJ142" i="65"/>
  <c r="BJ141" i="65"/>
  <c r="BJ140" i="65"/>
  <c r="BJ139" i="65"/>
  <c r="BJ138" i="65"/>
  <c r="BJ137" i="65"/>
  <c r="BJ136" i="65"/>
  <c r="BJ135" i="65"/>
  <c r="BJ134" i="65"/>
  <c r="BJ133" i="65"/>
  <c r="BJ132" i="65"/>
  <c r="BJ131" i="65"/>
  <c r="BJ130" i="65"/>
  <c r="BJ129" i="65"/>
  <c r="BJ128" i="65"/>
  <c r="BJ127" i="65"/>
  <c r="BJ126" i="65"/>
  <c r="BJ125" i="65"/>
  <c r="BJ124" i="65"/>
  <c r="BJ123" i="65"/>
  <c r="BJ122" i="65"/>
  <c r="BJ121" i="65"/>
  <c r="BJ120" i="65"/>
  <c r="BJ119" i="65"/>
  <c r="BJ118" i="65"/>
  <c r="BJ117" i="65"/>
  <c r="BJ116" i="65"/>
  <c r="BJ115" i="65"/>
  <c r="BJ114" i="65"/>
  <c r="BJ113" i="65"/>
  <c r="BJ112" i="65"/>
  <c r="BJ111" i="65"/>
  <c r="BJ110" i="65"/>
  <c r="BJ109" i="65"/>
  <c r="BJ108" i="65"/>
  <c r="BJ107" i="65"/>
  <c r="BJ106" i="65"/>
  <c r="BJ105" i="65"/>
  <c r="BJ104" i="65"/>
  <c r="BJ103" i="65"/>
  <c r="BJ102" i="65"/>
  <c r="BJ101" i="65"/>
  <c r="BJ100" i="65"/>
  <c r="BJ99" i="65"/>
  <c r="BJ98" i="65"/>
  <c r="BJ97" i="65"/>
  <c r="BJ96" i="65"/>
  <c r="BJ95" i="65"/>
  <c r="BJ94" i="65"/>
  <c r="BJ93" i="65"/>
  <c r="BJ92" i="65"/>
  <c r="BJ91" i="65"/>
  <c r="BJ90" i="65"/>
  <c r="BJ89" i="65"/>
  <c r="BJ88" i="65"/>
  <c r="BJ87" i="65"/>
  <c r="BJ86" i="65"/>
  <c r="BJ85" i="65"/>
  <c r="BJ84" i="65"/>
  <c r="BJ83" i="65"/>
  <c r="BJ82" i="65"/>
  <c r="BJ81" i="65"/>
  <c r="BJ80" i="65"/>
  <c r="BJ79" i="65"/>
  <c r="BJ78" i="65"/>
  <c r="BJ77" i="65"/>
  <c r="BJ76" i="65"/>
  <c r="BJ75" i="65"/>
  <c r="BJ74" i="65"/>
  <c r="BJ73" i="65"/>
  <c r="BJ72" i="65"/>
  <c r="BJ71" i="65"/>
  <c r="BJ70" i="65"/>
  <c r="BJ69" i="65"/>
  <c r="BJ68" i="65"/>
  <c r="BJ67" i="65"/>
  <c r="BJ66" i="65"/>
  <c r="BJ65" i="65"/>
  <c r="BJ64" i="65"/>
  <c r="BJ63" i="65"/>
  <c r="BJ62" i="65"/>
  <c r="BJ61" i="65"/>
  <c r="BJ60" i="65"/>
  <c r="BJ59" i="65"/>
  <c r="BJ58" i="65"/>
  <c r="BJ57" i="65"/>
  <c r="BJ56" i="65"/>
  <c r="BJ55" i="65"/>
  <c r="BJ54" i="65"/>
  <c r="BJ53" i="65"/>
  <c r="BJ52" i="65"/>
  <c r="BJ51" i="65"/>
  <c r="BJ50" i="65"/>
  <c r="BJ49" i="65"/>
  <c r="BJ48" i="65"/>
  <c r="BJ47" i="65"/>
  <c r="BJ46" i="65"/>
  <c r="BJ45" i="65"/>
  <c r="BJ44" i="65"/>
  <c r="BJ43" i="65"/>
  <c r="BJ42" i="65"/>
  <c r="BJ41" i="65"/>
  <c r="BJ40" i="65"/>
  <c r="BJ39" i="65"/>
  <c r="BJ38" i="65"/>
  <c r="BJ37" i="65"/>
  <c r="BJ36" i="65"/>
  <c r="BJ35" i="65"/>
  <c r="BJ34" i="65"/>
  <c r="BJ33" i="65"/>
  <c r="BJ32" i="65"/>
  <c r="BJ31" i="65"/>
  <c r="BJ30" i="65"/>
  <c r="BJ29" i="65"/>
  <c r="BJ28" i="65"/>
  <c r="BJ27" i="65"/>
  <c r="BJ26" i="65"/>
  <c r="BJ25" i="65"/>
  <c r="BJ24" i="65"/>
  <c r="BJ23" i="65"/>
  <c r="BJ22" i="65"/>
  <c r="BJ21" i="65"/>
  <c r="BJ20" i="65"/>
  <c r="BJ19" i="65"/>
  <c r="BJ18" i="65"/>
  <c r="BJ17" i="65"/>
  <c r="BJ16" i="65"/>
  <c r="BJ15" i="65"/>
  <c r="BJ14" i="65"/>
  <c r="BJ13" i="65"/>
  <c r="BJ12" i="65"/>
  <c r="BJ11" i="65"/>
  <c r="BJ10" i="65"/>
  <c r="BJ9" i="65"/>
  <c r="BJ8" i="65"/>
  <c r="BJ7" i="65"/>
  <c r="BJ6" i="65"/>
  <c r="BJ5" i="65"/>
  <c r="BJ4" i="65"/>
  <c r="BJ3" i="65"/>
  <c r="E15" i="80"/>
  <c r="E14" i="80"/>
  <c r="E13" i="80"/>
  <c r="B210" i="38" l="1"/>
  <c r="K160" i="38"/>
  <c r="O160" i="38"/>
  <c r="S160" i="38"/>
  <c r="W160" i="38"/>
  <c r="AA160" i="38"/>
  <c r="AE160" i="38"/>
  <c r="AI160" i="38"/>
  <c r="AM160" i="38"/>
  <c r="AQ160" i="38"/>
  <c r="AU160" i="38"/>
  <c r="AY160" i="38"/>
  <c r="BC160" i="38"/>
  <c r="K191" i="38"/>
  <c r="O191" i="38"/>
  <c r="S191" i="38"/>
  <c r="W191" i="38"/>
  <c r="AA191" i="38"/>
  <c r="AE191" i="38"/>
  <c r="AI191" i="38"/>
  <c r="AM191" i="38"/>
  <c r="AQ191" i="38"/>
  <c r="AU191" i="38"/>
  <c r="AY191" i="38"/>
  <c r="BC191" i="38"/>
  <c r="B194" i="38"/>
  <c r="C147" i="38"/>
  <c r="B147" i="38"/>
  <c r="D63" i="28"/>
  <c r="C150" i="38"/>
  <c r="B150" i="38"/>
  <c r="C194" i="38"/>
  <c r="B209" i="38"/>
  <c r="E135" i="38"/>
  <c r="E59" i="28" s="1"/>
  <c r="C132" i="38"/>
  <c r="H182" i="38"/>
  <c r="N206" i="38"/>
  <c r="R206" i="38"/>
  <c r="V206" i="38"/>
  <c r="Z206" i="38"/>
  <c r="AD206" i="38"/>
  <c r="AH206" i="38"/>
  <c r="AL206" i="38"/>
  <c r="AP206" i="38"/>
  <c r="AT206" i="38"/>
  <c r="AX206" i="38"/>
  <c r="BB206" i="38"/>
  <c r="BF206" i="38"/>
  <c r="E213" i="38"/>
  <c r="I213" i="38"/>
  <c r="C213" i="38" s="1"/>
  <c r="M213" i="38"/>
  <c r="Q213" i="38"/>
  <c r="U213" i="38"/>
  <c r="Y213" i="38"/>
  <c r="AC213" i="38"/>
  <c r="AG213" i="38"/>
  <c r="AK213" i="38"/>
  <c r="AO213" i="38"/>
  <c r="AS213" i="38"/>
  <c r="AW213" i="38"/>
  <c r="BA213" i="38"/>
  <c r="BE213" i="38"/>
  <c r="K206" i="38"/>
  <c r="O206" i="38"/>
  <c r="S206" i="38"/>
  <c r="W206" i="38"/>
  <c r="AA206" i="38"/>
  <c r="AE206" i="38"/>
  <c r="AI206" i="38"/>
  <c r="AM206" i="38"/>
  <c r="AQ206" i="38"/>
  <c r="AU206" i="38"/>
  <c r="AY206" i="38"/>
  <c r="BC206" i="38"/>
  <c r="BG206" i="38"/>
  <c r="F213" i="38"/>
  <c r="J213" i="38"/>
  <c r="N213" i="38"/>
  <c r="R213" i="38"/>
  <c r="V213" i="38"/>
  <c r="Z213" i="38"/>
  <c r="AD213" i="38"/>
  <c r="AH213" i="38"/>
  <c r="AL213" i="38"/>
  <c r="AP213" i="38"/>
  <c r="AT213" i="38"/>
  <c r="AX213" i="38"/>
  <c r="BB213" i="38"/>
  <c r="BF213" i="38"/>
  <c r="F198" i="38"/>
  <c r="B198" i="38" s="1"/>
  <c r="C6" i="80" s="1"/>
  <c r="J198" i="38"/>
  <c r="N198" i="38"/>
  <c r="R198" i="38"/>
  <c r="V198" i="38"/>
  <c r="Z198" i="38"/>
  <c r="AD198" i="38"/>
  <c r="AH198" i="38"/>
  <c r="AL198" i="38"/>
  <c r="AP198" i="38"/>
  <c r="AT198" i="38"/>
  <c r="AX198" i="38"/>
  <c r="BB198" i="38"/>
  <c r="G198" i="38"/>
  <c r="K198" i="38"/>
  <c r="O198" i="38"/>
  <c r="S198" i="38"/>
  <c r="W198" i="38"/>
  <c r="AA198" i="38"/>
  <c r="AE198" i="38"/>
  <c r="AI198" i="38"/>
  <c r="AM198" i="38"/>
  <c r="AQ198" i="38"/>
  <c r="AU198" i="38"/>
  <c r="AY198" i="38"/>
  <c r="BC198" i="38"/>
  <c r="G13" i="80"/>
  <c r="L13" i="80" s="1"/>
  <c r="B167" i="38"/>
  <c r="B6" i="80" s="1"/>
  <c r="C167" i="38"/>
  <c r="B213" i="38"/>
  <c r="C7" i="80" s="1"/>
  <c r="B135" i="38"/>
  <c r="BT6" i="79"/>
  <c r="BS6" i="79"/>
  <c r="BR6" i="79"/>
  <c r="BQ6" i="79"/>
  <c r="BP6" i="79"/>
  <c r="BO6" i="79"/>
  <c r="BN6" i="79"/>
  <c r="BM6" i="79"/>
  <c r="BL6" i="79"/>
  <c r="BK6" i="79"/>
  <c r="BJ6" i="79"/>
  <c r="BI6" i="79"/>
  <c r="BH6" i="79"/>
  <c r="BG6" i="79"/>
  <c r="BF6" i="79"/>
  <c r="BE6" i="79"/>
  <c r="BD6" i="79"/>
  <c r="BC6" i="79"/>
  <c r="BB6" i="79"/>
  <c r="BA6" i="79"/>
  <c r="AZ6" i="79"/>
  <c r="AY6" i="79"/>
  <c r="AX6" i="79"/>
  <c r="AW6" i="79"/>
  <c r="AV6" i="79"/>
  <c r="AU6" i="79"/>
  <c r="AT6" i="79"/>
  <c r="AS6" i="79"/>
  <c r="AR6" i="79"/>
  <c r="AQ6" i="79"/>
  <c r="AP6" i="79"/>
  <c r="AO6" i="79"/>
  <c r="AN6" i="79"/>
  <c r="AM6" i="79"/>
  <c r="AL6" i="79"/>
  <c r="AK6" i="79"/>
  <c r="AJ6" i="79"/>
  <c r="AI6" i="79"/>
  <c r="AH6" i="79"/>
  <c r="AG6" i="79"/>
  <c r="AF6" i="79"/>
  <c r="AE6" i="79"/>
  <c r="AD6" i="79"/>
  <c r="AC6" i="79"/>
  <c r="AB6" i="79"/>
  <c r="AA6" i="79"/>
  <c r="Z6" i="79"/>
  <c r="Y6" i="79"/>
  <c r="X6" i="79"/>
  <c r="W6" i="79"/>
  <c r="V6" i="79"/>
  <c r="U6" i="79"/>
  <c r="T6" i="79"/>
  <c r="S6" i="79"/>
  <c r="R6" i="79"/>
  <c r="BT5" i="79"/>
  <c r="BT7" i="79" s="1"/>
  <c r="BG67" i="28" s="1"/>
  <c r="BS5" i="79"/>
  <c r="BS7" i="79" s="1"/>
  <c r="BF67" i="28" s="1"/>
  <c r="BR5" i="79"/>
  <c r="BR7" i="79" s="1"/>
  <c r="BE67" i="28" s="1"/>
  <c r="BQ5" i="79"/>
  <c r="BQ7" i="79" s="1"/>
  <c r="BD67" i="28" s="1"/>
  <c r="BP5" i="79"/>
  <c r="BP7" i="79" s="1"/>
  <c r="BC67" i="28" s="1"/>
  <c r="BO5" i="79"/>
  <c r="BO7" i="79" s="1"/>
  <c r="BB67" i="28" s="1"/>
  <c r="BN5" i="79"/>
  <c r="BN7" i="79" s="1"/>
  <c r="BA67" i="28" s="1"/>
  <c r="BM5" i="79"/>
  <c r="BM7" i="79" s="1"/>
  <c r="AZ67" i="28" s="1"/>
  <c r="BL5" i="79"/>
  <c r="BL7" i="79" s="1"/>
  <c r="AY67" i="28" s="1"/>
  <c r="BK5" i="79"/>
  <c r="BK7" i="79" s="1"/>
  <c r="AX67" i="28" s="1"/>
  <c r="BJ5" i="79"/>
  <c r="BJ7" i="79" s="1"/>
  <c r="AW67" i="28" s="1"/>
  <c r="BI5" i="79"/>
  <c r="BI7" i="79" s="1"/>
  <c r="AV67" i="28" s="1"/>
  <c r="BH5" i="79"/>
  <c r="BH7" i="79" s="1"/>
  <c r="AU67" i="28" s="1"/>
  <c r="BG5" i="79"/>
  <c r="BG7" i="79" s="1"/>
  <c r="AT67" i="28" s="1"/>
  <c r="BF5" i="79"/>
  <c r="BF7" i="79" s="1"/>
  <c r="AS67" i="28" s="1"/>
  <c r="BE5" i="79"/>
  <c r="BE7" i="79" s="1"/>
  <c r="AR67" i="28" s="1"/>
  <c r="BD5" i="79"/>
  <c r="BD7" i="79" s="1"/>
  <c r="AQ67" i="28" s="1"/>
  <c r="BC5" i="79"/>
  <c r="BC7" i="79" s="1"/>
  <c r="AP67" i="28" s="1"/>
  <c r="BB5" i="79"/>
  <c r="BB7" i="79" s="1"/>
  <c r="AO67" i="28" s="1"/>
  <c r="BA5" i="79"/>
  <c r="BA7" i="79" s="1"/>
  <c r="AN67" i="28" s="1"/>
  <c r="AZ5" i="79"/>
  <c r="AZ7" i="79" s="1"/>
  <c r="AM67" i="28" s="1"/>
  <c r="AY5" i="79"/>
  <c r="AY7" i="79" s="1"/>
  <c r="AL67" i="28" s="1"/>
  <c r="AX5" i="79"/>
  <c r="AX7" i="79" s="1"/>
  <c r="AK67" i="28" s="1"/>
  <c r="AW5" i="79"/>
  <c r="AW7" i="79" s="1"/>
  <c r="AJ67" i="28" s="1"/>
  <c r="AV5" i="79"/>
  <c r="AV7" i="79" s="1"/>
  <c r="AI67" i="28" s="1"/>
  <c r="AU5" i="79"/>
  <c r="AU7" i="79" s="1"/>
  <c r="AH67" i="28" s="1"/>
  <c r="AT5" i="79"/>
  <c r="AT7" i="79" s="1"/>
  <c r="AG67" i="28" s="1"/>
  <c r="AS5" i="79"/>
  <c r="AS7" i="79" s="1"/>
  <c r="AF67" i="28" s="1"/>
  <c r="AR5" i="79"/>
  <c r="AR7" i="79" s="1"/>
  <c r="AE67" i="28" s="1"/>
  <c r="AQ5" i="79"/>
  <c r="AQ7" i="79" s="1"/>
  <c r="AD67" i="28" s="1"/>
  <c r="AP5" i="79"/>
  <c r="AP7" i="79" s="1"/>
  <c r="AC67" i="28" s="1"/>
  <c r="AO5" i="79"/>
  <c r="AO7" i="79" s="1"/>
  <c r="AB67" i="28" s="1"/>
  <c r="AN5" i="79"/>
  <c r="AN7" i="79" s="1"/>
  <c r="AA67" i="28" s="1"/>
  <c r="AM5" i="79"/>
  <c r="AM7" i="79" s="1"/>
  <c r="Z67" i="28" s="1"/>
  <c r="AL5" i="79"/>
  <c r="AL7" i="79" s="1"/>
  <c r="Y67" i="28" s="1"/>
  <c r="AK5" i="79"/>
  <c r="AK7" i="79" s="1"/>
  <c r="X67" i="28" s="1"/>
  <c r="AJ5" i="79"/>
  <c r="AJ7" i="79" s="1"/>
  <c r="W67" i="28" s="1"/>
  <c r="AI5" i="79"/>
  <c r="AI7" i="79" s="1"/>
  <c r="V67" i="28" s="1"/>
  <c r="AH5" i="79"/>
  <c r="AH7" i="79" s="1"/>
  <c r="U67" i="28" s="1"/>
  <c r="AG5" i="79"/>
  <c r="AG7" i="79" s="1"/>
  <c r="T67" i="28" s="1"/>
  <c r="AF5" i="79"/>
  <c r="AF7" i="79" s="1"/>
  <c r="S67" i="28" s="1"/>
  <c r="AE5" i="79"/>
  <c r="AE7" i="79" s="1"/>
  <c r="R67" i="28" s="1"/>
  <c r="AD5" i="79"/>
  <c r="AD7" i="79" s="1"/>
  <c r="Q67" i="28" s="1"/>
  <c r="AC5" i="79"/>
  <c r="AC7" i="79" s="1"/>
  <c r="P67" i="28" s="1"/>
  <c r="AB5" i="79"/>
  <c r="AB7" i="79" s="1"/>
  <c r="O67" i="28" s="1"/>
  <c r="AA5" i="79"/>
  <c r="AA7" i="79" s="1"/>
  <c r="N67" i="28" s="1"/>
  <c r="Z5" i="79"/>
  <c r="Z7" i="79" s="1"/>
  <c r="M67" i="28" s="1"/>
  <c r="Y5" i="79"/>
  <c r="Y7" i="79" s="1"/>
  <c r="L67" i="28" s="1"/>
  <c r="X5" i="79"/>
  <c r="X7" i="79" s="1"/>
  <c r="K67" i="28" s="1"/>
  <c r="W5" i="79"/>
  <c r="W7" i="79" s="1"/>
  <c r="J67" i="28" s="1"/>
  <c r="V5" i="79"/>
  <c r="V7" i="79" s="1"/>
  <c r="I67" i="28" s="1"/>
  <c r="U5" i="79"/>
  <c r="U7" i="79" s="1"/>
  <c r="H67" i="28" s="1"/>
  <c r="T5" i="79"/>
  <c r="T7" i="79" s="1"/>
  <c r="G67" i="28" s="1"/>
  <c r="S5" i="79"/>
  <c r="S7" i="79" s="1"/>
  <c r="F67" i="28" s="1"/>
  <c r="R5" i="79"/>
  <c r="R7" i="79" s="1"/>
  <c r="E67" i="28" s="1"/>
  <c r="Q5" i="79"/>
  <c r="BT6" i="58"/>
  <c r="BS6" i="58"/>
  <c r="BR6" i="58"/>
  <c r="BQ6" i="58"/>
  <c r="BP6" i="58"/>
  <c r="BO6" i="58"/>
  <c r="BN6" i="58"/>
  <c r="BM6" i="58"/>
  <c r="BL6" i="58"/>
  <c r="BK6" i="58"/>
  <c r="BJ6" i="58"/>
  <c r="BI6" i="58"/>
  <c r="BH6" i="58"/>
  <c r="BG6" i="58"/>
  <c r="BF6" i="58"/>
  <c r="BE6" i="58"/>
  <c r="BD6" i="58"/>
  <c r="BC6" i="58"/>
  <c r="BB6" i="58"/>
  <c r="BA6" i="58"/>
  <c r="AZ6" i="58"/>
  <c r="AY6" i="58"/>
  <c r="AX6" i="58"/>
  <c r="AW6" i="58"/>
  <c r="AV6" i="58"/>
  <c r="AU6" i="58"/>
  <c r="AT6" i="58"/>
  <c r="AS6" i="58"/>
  <c r="AR6" i="58"/>
  <c r="AQ6" i="58"/>
  <c r="AP6" i="58"/>
  <c r="AO6" i="58"/>
  <c r="AN6" i="58"/>
  <c r="AM6" i="58"/>
  <c r="AL6" i="58"/>
  <c r="AK6" i="58"/>
  <c r="AJ6" i="58"/>
  <c r="AI6" i="58"/>
  <c r="AH6" i="58"/>
  <c r="AG6" i="58"/>
  <c r="AF6" i="58"/>
  <c r="AE6" i="58"/>
  <c r="AD6" i="58"/>
  <c r="AC6" i="58"/>
  <c r="AB6" i="58"/>
  <c r="AA6" i="58"/>
  <c r="Z6" i="58"/>
  <c r="Y6" i="58"/>
  <c r="X6" i="58"/>
  <c r="W6" i="58"/>
  <c r="V6" i="58"/>
  <c r="U6" i="58"/>
  <c r="T6" i="58"/>
  <c r="S6" i="58"/>
  <c r="R6" i="58"/>
  <c r="Q10" i="79" l="1"/>
  <c r="B12" i="80" s="1"/>
  <c r="C135" i="38"/>
  <c r="C198" i="38"/>
  <c r="B182" i="38"/>
  <c r="B7" i="80" s="1"/>
  <c r="C182" i="38"/>
  <c r="I13" i="80"/>
  <c r="BG65" i="28"/>
  <c r="BF65" i="28"/>
  <c r="BD65" i="28"/>
  <c r="BC65" i="28"/>
  <c r="BB65" i="28"/>
  <c r="AZ65" i="28"/>
  <c r="AY65" i="28"/>
  <c r="AX65" i="28"/>
  <c r="AV65" i="28"/>
  <c r="AU65" i="28"/>
  <c r="AT65" i="28"/>
  <c r="AR65" i="28"/>
  <c r="AQ65" i="28"/>
  <c r="AP65" i="28"/>
  <c r="AN65" i="28"/>
  <c r="AM65" i="28"/>
  <c r="AL65" i="28"/>
  <c r="AJ65" i="28"/>
  <c r="AI65" i="28"/>
  <c r="AH65" i="28"/>
  <c r="AF65" i="28"/>
  <c r="AE65" i="28"/>
  <c r="AD65" i="28"/>
  <c r="AB65" i="28"/>
  <c r="AA65" i="28"/>
  <c r="Z65" i="28"/>
  <c r="X65" i="28"/>
  <c r="W65" i="28"/>
  <c r="V65" i="28"/>
  <c r="T65" i="28"/>
  <c r="S65" i="28"/>
  <c r="R65" i="28"/>
  <c r="P65" i="28"/>
  <c r="O65" i="28"/>
  <c r="N65" i="28"/>
  <c r="L65" i="28"/>
  <c r="K65" i="28"/>
  <c r="J65" i="28"/>
  <c r="H65" i="28"/>
  <c r="G65" i="28"/>
  <c r="F65" i="28"/>
  <c r="D65" i="28"/>
  <c r="BG61" i="28"/>
  <c r="BF61" i="28"/>
  <c r="BD61" i="28"/>
  <c r="BC61" i="28"/>
  <c r="BB61" i="28"/>
  <c r="AZ61" i="28"/>
  <c r="AY61" i="28"/>
  <c r="AX61" i="28"/>
  <c r="AV61" i="28"/>
  <c r="AU61" i="28"/>
  <c r="AT61" i="28"/>
  <c r="AR61" i="28"/>
  <c r="AQ61" i="28"/>
  <c r="AP61" i="28"/>
  <c r="AN61" i="28"/>
  <c r="AM61" i="28"/>
  <c r="AL61" i="28"/>
  <c r="AJ61" i="28"/>
  <c r="AI61" i="28"/>
  <c r="AH61" i="28"/>
  <c r="AF61" i="28"/>
  <c r="AE61" i="28"/>
  <c r="AD61" i="28"/>
  <c r="AB61" i="28"/>
  <c r="AA61" i="28"/>
  <c r="Z61" i="28"/>
  <c r="X61" i="28"/>
  <c r="W61" i="28"/>
  <c r="V61" i="28"/>
  <c r="T61" i="28"/>
  <c r="S61" i="28"/>
  <c r="R61" i="28"/>
  <c r="P61" i="28"/>
  <c r="O61" i="28"/>
  <c r="N61" i="28"/>
  <c r="L61" i="28"/>
  <c r="K61" i="28"/>
  <c r="J61" i="28"/>
  <c r="H61" i="28"/>
  <c r="G61" i="28"/>
  <c r="F61" i="28"/>
  <c r="BG57" i="28"/>
  <c r="BF57" i="28"/>
  <c r="BD57" i="28"/>
  <c r="BC57" i="28"/>
  <c r="BB57" i="28"/>
  <c r="AZ57" i="28"/>
  <c r="AY57" i="28"/>
  <c r="AX57" i="28"/>
  <c r="AV57" i="28"/>
  <c r="AU57" i="28"/>
  <c r="AT57" i="28"/>
  <c r="AR57" i="28"/>
  <c r="AQ57" i="28"/>
  <c r="AP57" i="28"/>
  <c r="AN57" i="28"/>
  <c r="AM57" i="28"/>
  <c r="AL57" i="28"/>
  <c r="AJ57" i="28"/>
  <c r="AI57" i="28"/>
  <c r="AH57" i="28"/>
  <c r="AF57" i="28"/>
  <c r="AE57" i="28"/>
  <c r="AD57" i="28"/>
  <c r="AB57" i="28"/>
  <c r="AA57" i="28"/>
  <c r="Z57" i="28"/>
  <c r="X57" i="28"/>
  <c r="W57" i="28"/>
  <c r="V57" i="28"/>
  <c r="T57" i="28"/>
  <c r="S57" i="28"/>
  <c r="R57" i="28"/>
  <c r="P57" i="28"/>
  <c r="O57" i="28"/>
  <c r="N57" i="28"/>
  <c r="L57" i="28"/>
  <c r="K57" i="28"/>
  <c r="BH64" i="28"/>
  <c r="C64" i="28"/>
  <c r="B16" i="66" s="1"/>
  <c r="B64" i="28"/>
  <c r="BE65" i="28"/>
  <c r="BA65" i="28"/>
  <c r="AW65" i="28"/>
  <c r="AS65" i="28"/>
  <c r="AO65" i="28"/>
  <c r="AK65" i="28"/>
  <c r="AG65" i="28"/>
  <c r="AC65" i="28"/>
  <c r="Y65" i="28"/>
  <c r="U65" i="28"/>
  <c r="Q65" i="28"/>
  <c r="M65" i="28"/>
  <c r="I65" i="28"/>
  <c r="E65" i="28"/>
  <c r="BH62" i="28"/>
  <c r="C60" i="28"/>
  <c r="B15" i="66" s="1"/>
  <c r="B60" i="28"/>
  <c r="BE61" i="28"/>
  <c r="BA61" i="28"/>
  <c r="AW61" i="28"/>
  <c r="AS61" i="28"/>
  <c r="AO61" i="28"/>
  <c r="AK61" i="28"/>
  <c r="AG61" i="28"/>
  <c r="AC61" i="28"/>
  <c r="Y61" i="28"/>
  <c r="U61" i="28"/>
  <c r="Q61" i="28"/>
  <c r="M61" i="28"/>
  <c r="I61" i="28"/>
  <c r="D61" i="28"/>
  <c r="BH58" i="28"/>
  <c r="BH56" i="28"/>
  <c r="C56" i="28"/>
  <c r="B14" i="66" s="1"/>
  <c r="B56" i="28"/>
  <c r="BE57" i="28"/>
  <c r="BA57" i="28"/>
  <c r="AW57" i="28"/>
  <c r="AS57" i="28"/>
  <c r="AO57" i="28"/>
  <c r="AK57" i="28"/>
  <c r="AG57" i="28"/>
  <c r="AC57" i="28"/>
  <c r="Y57" i="28"/>
  <c r="U57" i="28"/>
  <c r="Q57" i="28"/>
  <c r="M57" i="28"/>
  <c r="BH54" i="28"/>
  <c r="C52" i="28"/>
  <c r="B13" i="66" s="1"/>
  <c r="B52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AU53" i="28"/>
  <c r="AT53" i="28"/>
  <c r="AS53" i="28"/>
  <c r="AR53" i="28"/>
  <c r="AQ53" i="28"/>
  <c r="AP53" i="28"/>
  <c r="AO53" i="28"/>
  <c r="AN53" i="28"/>
  <c r="AM53" i="28"/>
  <c r="AL53" i="28"/>
  <c r="AK53" i="28"/>
  <c r="AJ53" i="28"/>
  <c r="AI53" i="28"/>
  <c r="AH53" i="28"/>
  <c r="AG53" i="28"/>
  <c r="AF53" i="28"/>
  <c r="AE53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BH50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4" i="66" l="1"/>
  <c r="H9" i="80"/>
  <c r="C15" i="66"/>
  <c r="H10" i="80"/>
  <c r="C13" i="66"/>
  <c r="H8" i="80"/>
  <c r="C16" i="66"/>
  <c r="G16" i="66" s="1"/>
  <c r="H11" i="80"/>
  <c r="C63" i="28"/>
  <c r="D16" i="66" s="1"/>
  <c r="F16" i="66" s="1"/>
  <c r="B183" i="28"/>
  <c r="B203" i="28" s="1"/>
  <c r="C59" i="28"/>
  <c r="D15" i="66" s="1"/>
  <c r="F15" i="66" s="1"/>
  <c r="B59" i="28"/>
  <c r="E15" i="66" s="1"/>
  <c r="G15" i="66" s="1"/>
  <c r="B63" i="28"/>
  <c r="E16" i="66" s="1"/>
  <c r="BH65" i="28"/>
  <c r="C65" i="28"/>
  <c r="BH60" i="28"/>
  <c r="E61" i="28"/>
  <c r="C61" i="28" s="1"/>
  <c r="BH59" i="28"/>
  <c r="BH63" i="28"/>
  <c r="BH52" i="28"/>
  <c r="B65" i="28" l="1"/>
  <c r="D11" i="80"/>
  <c r="E11" i="80" s="1"/>
  <c r="G11" i="80" s="1"/>
  <c r="B61" i="28"/>
  <c r="D10" i="80"/>
  <c r="E10" i="80" s="1"/>
  <c r="G10" i="80" s="1"/>
  <c r="BH61" i="28"/>
  <c r="L10" i="80" l="1"/>
  <c r="I10" i="80"/>
  <c r="L11" i="80"/>
  <c r="I11" i="80"/>
  <c r="G28" i="77"/>
  <c r="G27" i="77"/>
  <c r="G11" i="77"/>
  <c r="G15" i="77" s="1"/>
  <c r="G20" i="77" s="1"/>
  <c r="BH86" i="28" l="1"/>
  <c r="BG103" i="28"/>
  <c r="BF103" i="28"/>
  <c r="BE103" i="28"/>
  <c r="BE105" i="28" s="1"/>
  <c r="BD103" i="28"/>
  <c r="BC103" i="28"/>
  <c r="BB103" i="28"/>
  <c r="BA103" i="28"/>
  <c r="BA105" i="28" s="1"/>
  <c r="AZ103" i="28"/>
  <c r="AY103" i="28"/>
  <c r="AX103" i="28"/>
  <c r="AW103" i="28"/>
  <c r="AW105" i="28" s="1"/>
  <c r="AV103" i="28"/>
  <c r="AU103" i="28"/>
  <c r="AT103" i="28"/>
  <c r="AS103" i="28"/>
  <c r="AS105" i="28" s="1"/>
  <c r="AR103" i="28"/>
  <c r="AQ103" i="28"/>
  <c r="AP103" i="28"/>
  <c r="AO103" i="28"/>
  <c r="AO105" i="28" s="1"/>
  <c r="AN103" i="28"/>
  <c r="AM103" i="28"/>
  <c r="AL103" i="28"/>
  <c r="AK103" i="28"/>
  <c r="AK105" i="28" s="1"/>
  <c r="AJ103" i="28"/>
  <c r="AI103" i="28"/>
  <c r="AH103" i="28"/>
  <c r="AG103" i="28"/>
  <c r="AG105" i="28" s="1"/>
  <c r="AF103" i="28"/>
  <c r="AE103" i="28"/>
  <c r="AD103" i="28"/>
  <c r="AC103" i="28"/>
  <c r="AC105" i="28" s="1"/>
  <c r="AB103" i="28"/>
  <c r="AA103" i="28"/>
  <c r="Z103" i="28"/>
  <c r="Y103" i="28"/>
  <c r="Y105" i="28" s="1"/>
  <c r="X103" i="28"/>
  <c r="W103" i="28"/>
  <c r="V103" i="28"/>
  <c r="U103" i="28"/>
  <c r="U105" i="28" s="1"/>
  <c r="T103" i="28"/>
  <c r="S103" i="28"/>
  <c r="R103" i="28"/>
  <c r="Q103" i="28"/>
  <c r="Q105" i="28" s="1"/>
  <c r="P103" i="28"/>
  <c r="O103" i="28"/>
  <c r="N103" i="28"/>
  <c r="M103" i="28"/>
  <c r="M105" i="28" s="1"/>
  <c r="L103" i="28"/>
  <c r="K103" i="28"/>
  <c r="G103" i="28"/>
  <c r="H103" i="28"/>
  <c r="H105" i="28" s="1"/>
  <c r="I103" i="28"/>
  <c r="J103" i="28"/>
  <c r="F103" i="28"/>
  <c r="E103" i="28"/>
  <c r="E105" i="28" s="1"/>
  <c r="D103" i="28"/>
  <c r="I27" i="76"/>
  <c r="BG95" i="28"/>
  <c r="BF95" i="28"/>
  <c r="BF97" i="28" s="1"/>
  <c r="BE95" i="28"/>
  <c r="BD95" i="28"/>
  <c r="BC95" i="28"/>
  <c r="BB95" i="28"/>
  <c r="BB97" i="28" s="1"/>
  <c r="BA95" i="28"/>
  <c r="AZ95" i="28"/>
  <c r="AY95" i="28"/>
  <c r="AX95" i="28"/>
  <c r="AX97" i="28" s="1"/>
  <c r="AW95" i="28"/>
  <c r="AV95" i="28"/>
  <c r="AU95" i="28"/>
  <c r="AT95" i="28"/>
  <c r="AT97" i="28" s="1"/>
  <c r="AS95" i="28"/>
  <c r="AR95" i="28"/>
  <c r="AQ95" i="28"/>
  <c r="AP95" i="28"/>
  <c r="AP97" i="28" s="1"/>
  <c r="AO95" i="28"/>
  <c r="AN95" i="28"/>
  <c r="AM95" i="28"/>
  <c r="AL95" i="28"/>
  <c r="AL97" i="28" s="1"/>
  <c r="AK95" i="28"/>
  <c r="AJ95" i="28"/>
  <c r="AI95" i="28"/>
  <c r="AH95" i="28"/>
  <c r="AH97" i="28" s="1"/>
  <c r="AG95" i="28"/>
  <c r="AF95" i="28"/>
  <c r="AE95" i="28"/>
  <c r="AD95" i="28"/>
  <c r="AD97" i="28" s="1"/>
  <c r="AC95" i="28"/>
  <c r="AB95" i="28"/>
  <c r="AA95" i="28"/>
  <c r="Z95" i="28"/>
  <c r="Z97" i="28" s="1"/>
  <c r="Y95" i="28"/>
  <c r="X95" i="28"/>
  <c r="W95" i="28"/>
  <c r="V95" i="28"/>
  <c r="V97" i="28" s="1"/>
  <c r="U95" i="28"/>
  <c r="T95" i="28"/>
  <c r="S95" i="28"/>
  <c r="R95" i="28"/>
  <c r="R97" i="28" s="1"/>
  <c r="Q95" i="28"/>
  <c r="P95" i="28"/>
  <c r="O95" i="28"/>
  <c r="N95" i="28"/>
  <c r="N97" i="28" s="1"/>
  <c r="M95" i="28"/>
  <c r="L95" i="28"/>
  <c r="K95" i="28"/>
  <c r="J95" i="28"/>
  <c r="C95" i="28" s="1"/>
  <c r="D22" i="66" s="1"/>
  <c r="I95" i="28"/>
  <c r="BG99" i="28"/>
  <c r="BF99" i="28"/>
  <c r="BE99" i="28"/>
  <c r="BE101" i="28" s="1"/>
  <c r="BD99" i="28"/>
  <c r="BC99" i="28"/>
  <c r="BB99" i="28"/>
  <c r="BA99" i="28"/>
  <c r="BA101" i="28" s="1"/>
  <c r="AZ99" i="28"/>
  <c r="AY99" i="28"/>
  <c r="AX99" i="28"/>
  <c r="AW99" i="28"/>
  <c r="AW101" i="28" s="1"/>
  <c r="AV99" i="28"/>
  <c r="AU99" i="28"/>
  <c r="AT99" i="28"/>
  <c r="AS99" i="28"/>
  <c r="AS101" i="28" s="1"/>
  <c r="AR99" i="28"/>
  <c r="AQ99" i="28"/>
  <c r="AP99" i="28"/>
  <c r="AO99" i="28"/>
  <c r="AO101" i="28" s="1"/>
  <c r="AN99" i="28"/>
  <c r="AM99" i="28"/>
  <c r="AL99" i="28"/>
  <c r="AK99" i="28"/>
  <c r="AK101" i="28" s="1"/>
  <c r="AJ99" i="28"/>
  <c r="AI99" i="28"/>
  <c r="AH99" i="28"/>
  <c r="AG99" i="28"/>
  <c r="AG101" i="28" s="1"/>
  <c r="AF99" i="28"/>
  <c r="AE99" i="28"/>
  <c r="AD99" i="28"/>
  <c r="AC99" i="28"/>
  <c r="AC101" i="28" s="1"/>
  <c r="AB99" i="28"/>
  <c r="AA99" i="28"/>
  <c r="Z99" i="28"/>
  <c r="Y99" i="28"/>
  <c r="Y101" i="28" s="1"/>
  <c r="X99" i="28"/>
  <c r="W99" i="28"/>
  <c r="V99" i="28"/>
  <c r="U99" i="28"/>
  <c r="U101" i="28" s="1"/>
  <c r="T99" i="28"/>
  <c r="S99" i="28"/>
  <c r="R99" i="28"/>
  <c r="Q99" i="28"/>
  <c r="Q101" i="28" s="1"/>
  <c r="P99" i="28"/>
  <c r="O99" i="28"/>
  <c r="N99" i="28"/>
  <c r="M99" i="28"/>
  <c r="M101" i="28" s="1"/>
  <c r="L99" i="28"/>
  <c r="K99" i="28"/>
  <c r="I99" i="28"/>
  <c r="J99" i="28"/>
  <c r="BG109" i="28"/>
  <c r="BF109" i="28"/>
  <c r="BE109" i="28"/>
  <c r="BD109" i="28"/>
  <c r="BC109" i="28"/>
  <c r="BB109" i="28"/>
  <c r="BA109" i="28"/>
  <c r="AZ109" i="28"/>
  <c r="AY109" i="28"/>
  <c r="AX109" i="28"/>
  <c r="AW109" i="28"/>
  <c r="AV109" i="28"/>
  <c r="AU109" i="28"/>
  <c r="AT109" i="28"/>
  <c r="AS109" i="28"/>
  <c r="AR109" i="28"/>
  <c r="AQ109" i="28"/>
  <c r="AP109" i="28"/>
  <c r="AO109" i="28"/>
  <c r="AN109" i="28"/>
  <c r="AM109" i="28"/>
  <c r="AL109" i="28"/>
  <c r="AK109" i="28"/>
  <c r="AJ109" i="28"/>
  <c r="AI109" i="28"/>
  <c r="AH109" i="28"/>
  <c r="AG109" i="28"/>
  <c r="AF109" i="28"/>
  <c r="AE109" i="28"/>
  <c r="AD109" i="28"/>
  <c r="AC109" i="28"/>
  <c r="AB109" i="28"/>
  <c r="AA109" i="28"/>
  <c r="Z109" i="28"/>
  <c r="Y109" i="28"/>
  <c r="X109" i="28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BH108" i="28"/>
  <c r="C108" i="28"/>
  <c r="B25" i="66" s="1"/>
  <c r="B108" i="28"/>
  <c r="BH107" i="28"/>
  <c r="C107" i="28"/>
  <c r="D25" i="66" s="1"/>
  <c r="F25" i="66" s="1"/>
  <c r="B107" i="28"/>
  <c r="BG105" i="28"/>
  <c r="BF105" i="28"/>
  <c r="BD105" i="28"/>
  <c r="BC105" i="28"/>
  <c r="BB105" i="28"/>
  <c r="AZ105" i="28"/>
  <c r="AY105" i="28"/>
  <c r="AX105" i="28"/>
  <c r="AV105" i="28"/>
  <c r="AU105" i="28"/>
  <c r="AT105" i="28"/>
  <c r="AR105" i="28"/>
  <c r="AQ105" i="28"/>
  <c r="AP105" i="28"/>
  <c r="AN105" i="28"/>
  <c r="AM105" i="28"/>
  <c r="AL105" i="28"/>
  <c r="AJ105" i="28"/>
  <c r="AI105" i="28"/>
  <c r="AH105" i="28"/>
  <c r="AF105" i="28"/>
  <c r="AE105" i="28"/>
  <c r="AD105" i="28"/>
  <c r="AB105" i="28"/>
  <c r="AA105" i="28"/>
  <c r="Z105" i="28"/>
  <c r="X105" i="28"/>
  <c r="W105" i="28"/>
  <c r="V105" i="28"/>
  <c r="T105" i="28"/>
  <c r="S105" i="28"/>
  <c r="R105" i="28"/>
  <c r="P105" i="28"/>
  <c r="O105" i="28"/>
  <c r="N105" i="28"/>
  <c r="L105" i="28"/>
  <c r="K105" i="28"/>
  <c r="J105" i="28"/>
  <c r="I105" i="28"/>
  <c r="G105" i="28"/>
  <c r="F105" i="28"/>
  <c r="D105" i="28"/>
  <c r="BH104" i="28"/>
  <c r="C104" i="28"/>
  <c r="B24" i="66" s="1"/>
  <c r="B104" i="28"/>
  <c r="B103" i="28"/>
  <c r="BG101" i="28"/>
  <c r="BF101" i="28"/>
  <c r="BD101" i="28"/>
  <c r="BC101" i="28"/>
  <c r="BB101" i="28"/>
  <c r="AZ101" i="28"/>
  <c r="AY101" i="28"/>
  <c r="AX101" i="28"/>
  <c r="AV101" i="28"/>
  <c r="AU101" i="28"/>
  <c r="AT101" i="28"/>
  <c r="AR101" i="28"/>
  <c r="AQ101" i="28"/>
  <c r="AP101" i="28"/>
  <c r="AN101" i="28"/>
  <c r="AM101" i="28"/>
  <c r="AL101" i="28"/>
  <c r="AJ101" i="28"/>
  <c r="AI101" i="28"/>
  <c r="AH101" i="28"/>
  <c r="AF101" i="28"/>
  <c r="AE101" i="28"/>
  <c r="AD101" i="28"/>
  <c r="AB101" i="28"/>
  <c r="AA101" i="28"/>
  <c r="Z101" i="28"/>
  <c r="X101" i="28"/>
  <c r="W101" i="28"/>
  <c r="V101" i="28"/>
  <c r="T101" i="28"/>
  <c r="S101" i="28"/>
  <c r="R101" i="28"/>
  <c r="P101" i="28"/>
  <c r="O101" i="28"/>
  <c r="N101" i="28"/>
  <c r="L101" i="28"/>
  <c r="K101" i="28"/>
  <c r="I101" i="28"/>
  <c r="H101" i="28"/>
  <c r="G101" i="28"/>
  <c r="F101" i="28"/>
  <c r="E101" i="28"/>
  <c r="D101" i="28"/>
  <c r="BH100" i="28"/>
  <c r="C100" i="28"/>
  <c r="B23" i="66" s="1"/>
  <c r="B100" i="28"/>
  <c r="BH96" i="28"/>
  <c r="C96" i="28"/>
  <c r="B96" i="28"/>
  <c r="BG97" i="28"/>
  <c r="BE97" i="28"/>
  <c r="BD97" i="28"/>
  <c r="BC97" i="28"/>
  <c r="BA97" i="28"/>
  <c r="AZ97" i="28"/>
  <c r="AY97" i="28"/>
  <c r="AW97" i="28"/>
  <c r="AV97" i="28"/>
  <c r="AU97" i="28"/>
  <c r="AS97" i="28"/>
  <c r="AR97" i="28"/>
  <c r="AQ97" i="28"/>
  <c r="AO97" i="28"/>
  <c r="AN97" i="28"/>
  <c r="AM97" i="28"/>
  <c r="AK97" i="28"/>
  <c r="AJ97" i="28"/>
  <c r="AI97" i="28"/>
  <c r="AG97" i="28"/>
  <c r="AF97" i="28"/>
  <c r="AE97" i="28"/>
  <c r="AC97" i="28"/>
  <c r="AB97" i="28"/>
  <c r="AA97" i="28"/>
  <c r="Y97" i="28"/>
  <c r="X97" i="28"/>
  <c r="W97" i="28"/>
  <c r="U97" i="28"/>
  <c r="T97" i="28"/>
  <c r="S97" i="28"/>
  <c r="Q97" i="28"/>
  <c r="P97" i="28"/>
  <c r="O97" i="28"/>
  <c r="M97" i="28"/>
  <c r="L97" i="28"/>
  <c r="K97" i="28"/>
  <c r="I97" i="28"/>
  <c r="H97" i="28"/>
  <c r="G97" i="28"/>
  <c r="F97" i="28"/>
  <c r="B95" i="28"/>
  <c r="D97" i="28"/>
  <c r="B186" i="28" l="1"/>
  <c r="B22" i="66"/>
  <c r="B37" i="66" s="1"/>
  <c r="J97" i="28"/>
  <c r="C103" i="28"/>
  <c r="D24" i="66" s="1"/>
  <c r="F24" i="66" s="1"/>
  <c r="C25" i="66"/>
  <c r="H20" i="80"/>
  <c r="B105" i="28"/>
  <c r="E24" i="66"/>
  <c r="D19" i="80"/>
  <c r="E19" i="80" s="1"/>
  <c r="G19" i="80" s="1"/>
  <c r="C23" i="66"/>
  <c r="H18" i="80"/>
  <c r="BH103" i="28"/>
  <c r="B109" i="28"/>
  <c r="E25" i="66"/>
  <c r="G25" i="66" s="1"/>
  <c r="D20" i="80"/>
  <c r="E20" i="80" s="1"/>
  <c r="G20" i="80" s="1"/>
  <c r="B97" i="28"/>
  <c r="E22" i="66"/>
  <c r="B17" i="80"/>
  <c r="E17" i="80" s="1"/>
  <c r="G17" i="80" s="1"/>
  <c r="C22" i="66"/>
  <c r="H17" i="80"/>
  <c r="C24" i="66"/>
  <c r="G24" i="66" s="1"/>
  <c r="H19" i="80"/>
  <c r="BH109" i="28"/>
  <c r="C109" i="28"/>
  <c r="BH105" i="28"/>
  <c r="C105" i="28"/>
  <c r="J101" i="28"/>
  <c r="BH101" i="28" s="1"/>
  <c r="BH99" i="28"/>
  <c r="B99" i="28"/>
  <c r="C99" i="28"/>
  <c r="E97" i="28"/>
  <c r="BH97" i="28" s="1"/>
  <c r="BH95" i="28"/>
  <c r="ED4" i="71"/>
  <c r="EC4" i="71"/>
  <c r="EB4" i="71"/>
  <c r="EA4" i="71"/>
  <c r="DZ4" i="71"/>
  <c r="B101" i="28" l="1"/>
  <c r="B142" i="28" s="1"/>
  <c r="B155" i="28" s="1"/>
  <c r="E23" i="66"/>
  <c r="G23" i="66" s="1"/>
  <c r="D18" i="80"/>
  <c r="E18" i="80" s="1"/>
  <c r="G18" i="80" s="1"/>
  <c r="E37" i="66"/>
  <c r="L19" i="80"/>
  <c r="I19" i="80"/>
  <c r="L17" i="80"/>
  <c r="I17" i="80"/>
  <c r="F22" i="66"/>
  <c r="C186" i="28"/>
  <c r="D23" i="66"/>
  <c r="G22" i="66"/>
  <c r="C37" i="66"/>
  <c r="L20" i="80"/>
  <c r="I20" i="80"/>
  <c r="C101" i="28"/>
  <c r="C97" i="28"/>
  <c r="BG91" i="28"/>
  <c r="BF91" i="28"/>
  <c r="BF93" i="28" s="1"/>
  <c r="BE91" i="28"/>
  <c r="BE93" i="28" s="1"/>
  <c r="BD91" i="28"/>
  <c r="BD93" i="28" s="1"/>
  <c r="BC91" i="28"/>
  <c r="BB91" i="28"/>
  <c r="BB93" i="28" s="1"/>
  <c r="BA91" i="28"/>
  <c r="AZ91" i="28"/>
  <c r="AZ93" i="28" s="1"/>
  <c r="AY91" i="28"/>
  <c r="AX91" i="28"/>
  <c r="AX93" i="28" s="1"/>
  <c r="AW91" i="28"/>
  <c r="AW93" i="28" s="1"/>
  <c r="AV91" i="28"/>
  <c r="AV93" i="28" s="1"/>
  <c r="AU91" i="28"/>
  <c r="AT91" i="28"/>
  <c r="AT93" i="28" s="1"/>
  <c r="AS91" i="28"/>
  <c r="AR91" i="28"/>
  <c r="AR93" i="28" s="1"/>
  <c r="AQ91" i="28"/>
  <c r="AP91" i="28"/>
  <c r="AP93" i="28" s="1"/>
  <c r="AO91" i="28"/>
  <c r="AO93" i="28" s="1"/>
  <c r="AN91" i="28"/>
  <c r="AN93" i="28" s="1"/>
  <c r="AM91" i="28"/>
  <c r="AL91" i="28"/>
  <c r="AL93" i="28" s="1"/>
  <c r="AK91" i="28"/>
  <c r="AJ91" i="28"/>
  <c r="AJ93" i="28" s="1"/>
  <c r="AI91" i="28"/>
  <c r="AH91" i="28"/>
  <c r="AH93" i="28" s="1"/>
  <c r="AG91" i="28"/>
  <c r="AG93" i="28" s="1"/>
  <c r="AF91" i="28"/>
  <c r="AF93" i="28" s="1"/>
  <c r="AE91" i="28"/>
  <c r="AD91" i="28"/>
  <c r="AD93" i="28" s="1"/>
  <c r="AC91" i="28"/>
  <c r="AB91" i="28"/>
  <c r="AB93" i="28" s="1"/>
  <c r="AA91" i="28"/>
  <c r="Z91" i="28"/>
  <c r="Z93" i="28" s="1"/>
  <c r="Y91" i="28"/>
  <c r="Y93" i="28" s="1"/>
  <c r="X91" i="28"/>
  <c r="X93" i="28" s="1"/>
  <c r="W91" i="28"/>
  <c r="V91" i="28"/>
  <c r="V93" i="28" s="1"/>
  <c r="U91" i="28"/>
  <c r="T91" i="28"/>
  <c r="T93" i="28" s="1"/>
  <c r="S91" i="28"/>
  <c r="R91" i="28"/>
  <c r="R93" i="28" s="1"/>
  <c r="Q91" i="28"/>
  <c r="Q93" i="28" s="1"/>
  <c r="P91" i="28"/>
  <c r="P93" i="28" s="1"/>
  <c r="O91" i="28"/>
  <c r="N91" i="28"/>
  <c r="N93" i="28" s="1"/>
  <c r="M91" i="28"/>
  <c r="L91" i="28"/>
  <c r="L93" i="28" s="1"/>
  <c r="K91" i="28"/>
  <c r="J91" i="28"/>
  <c r="J93" i="28" s="1"/>
  <c r="I91" i="28"/>
  <c r="I93" i="28" s="1"/>
  <c r="H91" i="28"/>
  <c r="H93" i="28" s="1"/>
  <c r="G91" i="28"/>
  <c r="F91" i="28"/>
  <c r="F93" i="28" s="1"/>
  <c r="E91" i="28"/>
  <c r="D91" i="28"/>
  <c r="D93" i="28" s="1"/>
  <c r="BL13" i="67"/>
  <c r="BK13" i="67" s="1"/>
  <c r="BJ13" i="67" s="1"/>
  <c r="BI13" i="67" s="1"/>
  <c r="BH13" i="67" s="1"/>
  <c r="BG13" i="67" s="1"/>
  <c r="BF13" i="67" s="1"/>
  <c r="BE13" i="67" s="1"/>
  <c r="BD13" i="67" s="1"/>
  <c r="BC13" i="67" s="1"/>
  <c r="BB13" i="67" s="1"/>
  <c r="BA13" i="67" s="1"/>
  <c r="AZ13" i="67" s="1"/>
  <c r="AY13" i="67" s="1"/>
  <c r="AX13" i="67" s="1"/>
  <c r="AW13" i="67" s="1"/>
  <c r="AV13" i="67" s="1"/>
  <c r="AU13" i="67" s="1"/>
  <c r="AT13" i="67" s="1"/>
  <c r="AS13" i="67" s="1"/>
  <c r="AR13" i="67" s="1"/>
  <c r="AQ13" i="67" s="1"/>
  <c r="AP13" i="67" s="1"/>
  <c r="AO13" i="67" s="1"/>
  <c r="AN13" i="67" s="1"/>
  <c r="AM13" i="67" s="1"/>
  <c r="AL13" i="67" s="1"/>
  <c r="AK13" i="67" s="1"/>
  <c r="AJ13" i="67" s="1"/>
  <c r="AI13" i="67" s="1"/>
  <c r="AH13" i="67" s="1"/>
  <c r="AG13" i="67" s="1"/>
  <c r="AF13" i="67" s="1"/>
  <c r="AE13" i="67" s="1"/>
  <c r="AD13" i="67" s="1"/>
  <c r="AC13" i="67" s="1"/>
  <c r="AB13" i="67" s="1"/>
  <c r="AA13" i="67" s="1"/>
  <c r="Z13" i="67" s="1"/>
  <c r="Y13" i="67" s="1"/>
  <c r="X13" i="67" s="1"/>
  <c r="W13" i="67" s="1"/>
  <c r="V13" i="67" s="1"/>
  <c r="U13" i="67" s="1"/>
  <c r="T13" i="67" s="1"/>
  <c r="S13" i="67" s="1"/>
  <c r="R13" i="67" s="1"/>
  <c r="Q13" i="67" s="1"/>
  <c r="P13" i="67" s="1"/>
  <c r="O13" i="67" s="1"/>
  <c r="N13" i="67" s="1"/>
  <c r="M13" i="67" s="1"/>
  <c r="L13" i="67" s="1"/>
  <c r="K13" i="67" s="1"/>
  <c r="J13" i="67" s="1"/>
  <c r="I13" i="67" s="1"/>
  <c r="H13" i="67" s="1"/>
  <c r="B11" i="67"/>
  <c r="B9" i="67"/>
  <c r="BG93" i="28"/>
  <c r="BC93" i="28"/>
  <c r="BA93" i="28"/>
  <c r="AY93" i="28"/>
  <c r="AU93" i="28"/>
  <c r="AS93" i="28"/>
  <c r="AQ93" i="28"/>
  <c r="AM93" i="28"/>
  <c r="AK93" i="28"/>
  <c r="AI93" i="28"/>
  <c r="AE93" i="28"/>
  <c r="AC93" i="28"/>
  <c r="AA93" i="28"/>
  <c r="W93" i="28"/>
  <c r="U93" i="28"/>
  <c r="S93" i="28"/>
  <c r="O93" i="28"/>
  <c r="M93" i="28"/>
  <c r="K93" i="28"/>
  <c r="G93" i="28"/>
  <c r="E93" i="28"/>
  <c r="BH92" i="28"/>
  <c r="C92" i="28"/>
  <c r="B92" i="28"/>
  <c r="F23" i="66" l="1"/>
  <c r="F37" i="66" s="1"/>
  <c r="D37" i="66"/>
  <c r="L18" i="80"/>
  <c r="I18" i="80"/>
  <c r="G37" i="66"/>
  <c r="C21" i="66"/>
  <c r="C39" i="66" s="1"/>
  <c r="H16" i="80"/>
  <c r="B189" i="28"/>
  <c r="B209" i="28" s="1"/>
  <c r="B21" i="66"/>
  <c r="B39" i="66" s="1"/>
  <c r="C142" i="28"/>
  <c r="C155" i="28" s="1"/>
  <c r="C91" i="28"/>
  <c r="B91" i="28"/>
  <c r="BH91" i="28"/>
  <c r="BH93" i="28"/>
  <c r="C93" i="28"/>
  <c r="C146" i="28" s="1"/>
  <c r="C158" i="28" s="1"/>
  <c r="C189" i="28" l="1"/>
  <c r="D21" i="66"/>
  <c r="B93" i="28"/>
  <c r="B146" i="28" s="1"/>
  <c r="B158" i="28" s="1"/>
  <c r="E21" i="66"/>
  <c r="B16" i="80"/>
  <c r="E16" i="80" s="1"/>
  <c r="G16" i="80" s="1"/>
  <c r="D189" i="28"/>
  <c r="D209" i="28" s="1"/>
  <c r="C209" i="28"/>
  <c r="C120" i="38"/>
  <c r="B120" i="38"/>
  <c r="C118" i="38"/>
  <c r="B118" i="38"/>
  <c r="C117" i="38"/>
  <c r="B117" i="38"/>
  <c r="C116" i="38"/>
  <c r="B116" i="38"/>
  <c r="C113" i="38"/>
  <c r="B113" i="38"/>
  <c r="C111" i="38"/>
  <c r="B111" i="38"/>
  <c r="C110" i="38"/>
  <c r="B110" i="38"/>
  <c r="C109" i="38"/>
  <c r="B109" i="38"/>
  <c r="D39" i="66" l="1"/>
  <c r="F21" i="66"/>
  <c r="F39" i="66" s="1"/>
  <c r="E39" i="66"/>
  <c r="G21" i="66"/>
  <c r="G39" i="66" s="1"/>
  <c r="L16" i="80"/>
  <c r="I16" i="80"/>
  <c r="C103" i="38"/>
  <c r="B103" i="38"/>
  <c r="C102" i="38"/>
  <c r="B102" i="38"/>
  <c r="C101" i="38"/>
  <c r="B101" i="38"/>
  <c r="C96" i="38"/>
  <c r="B96" i="38"/>
  <c r="C95" i="38"/>
  <c r="B95" i="38"/>
  <c r="C94" i="38"/>
  <c r="B94" i="38"/>
  <c r="BE105" i="38"/>
  <c r="BD105" i="38"/>
  <c r="BC105" i="38"/>
  <c r="BB105" i="38"/>
  <c r="BA105" i="38"/>
  <c r="AZ105" i="38"/>
  <c r="AY105" i="38"/>
  <c r="AX105" i="38"/>
  <c r="AW105" i="38"/>
  <c r="AV105" i="38"/>
  <c r="AU105" i="38"/>
  <c r="AT105" i="38"/>
  <c r="AS105" i="38"/>
  <c r="AR105" i="38"/>
  <c r="AQ105" i="38"/>
  <c r="AP105" i="38"/>
  <c r="AO105" i="38"/>
  <c r="AN105" i="38"/>
  <c r="AM105" i="38"/>
  <c r="AL105" i="38"/>
  <c r="AK105" i="38"/>
  <c r="AJ105" i="38"/>
  <c r="AI105" i="38"/>
  <c r="AH105" i="38"/>
  <c r="AG105" i="38"/>
  <c r="AF105" i="38"/>
  <c r="AE105" i="38"/>
  <c r="AD105" i="38"/>
  <c r="AC105" i="38"/>
  <c r="AB105" i="38"/>
  <c r="AA105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 s="1"/>
  <c r="BE98" i="38"/>
  <c r="BD98" i="38"/>
  <c r="BC98" i="38"/>
  <c r="BB98" i="38"/>
  <c r="BA98" i="38"/>
  <c r="AZ98" i="38"/>
  <c r="AY98" i="38"/>
  <c r="AX98" i="38"/>
  <c r="AW98" i="38"/>
  <c r="AV98" i="38"/>
  <c r="AU98" i="38"/>
  <c r="AT98" i="38"/>
  <c r="AS98" i="38"/>
  <c r="AR98" i="38"/>
  <c r="AQ98" i="38"/>
  <c r="AP98" i="38"/>
  <c r="AO98" i="38"/>
  <c r="AN98" i="38"/>
  <c r="AM98" i="38"/>
  <c r="AL98" i="38"/>
  <c r="AK98" i="38"/>
  <c r="AJ98" i="38"/>
  <c r="AI98" i="38"/>
  <c r="AH98" i="38"/>
  <c r="AG98" i="38"/>
  <c r="AF98" i="38"/>
  <c r="AE98" i="38"/>
  <c r="AD98" i="38"/>
  <c r="AC98" i="38"/>
  <c r="AB98" i="38"/>
  <c r="AA98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D98" i="38"/>
  <c r="B105" i="38" l="1"/>
  <c r="C98" i="38"/>
  <c r="B98" i="38"/>
  <c r="D71" i="57"/>
  <c r="E71" i="57" s="1"/>
  <c r="C72" i="57"/>
  <c r="D72" i="57"/>
  <c r="C8" i="57"/>
  <c r="M12" i="58" l="1"/>
  <c r="B17" i="39" l="1"/>
  <c r="B16" i="39"/>
  <c r="B7" i="39"/>
  <c r="B6" i="39"/>
  <c r="BI15" i="37"/>
  <c r="BH15" i="37"/>
  <c r="BI14" i="37"/>
  <c r="BH14" i="37"/>
  <c r="BI13" i="37"/>
  <c r="BH13" i="37"/>
  <c r="BI12" i="37"/>
  <c r="BH12" i="37"/>
  <c r="BI11" i="37"/>
  <c r="BH11" i="37"/>
  <c r="BI10" i="37"/>
  <c r="BH10" i="37"/>
  <c r="BI8" i="37"/>
  <c r="BH8" i="37"/>
  <c r="BI7" i="37"/>
  <c r="BH7" i="37"/>
  <c r="BI6" i="37"/>
  <c r="BH6" i="37"/>
  <c r="BI5" i="37"/>
  <c r="BH5" i="37"/>
  <c r="BI4" i="37"/>
  <c r="BH4" i="37"/>
  <c r="BI3" i="37"/>
  <c r="BH3" i="37"/>
  <c r="Q970" i="53"/>
  <c r="C113" i="65" l="1"/>
  <c r="D25" i="41" s="1"/>
  <c r="C112" i="65"/>
  <c r="D24" i="41" s="1"/>
  <c r="C98" i="65"/>
  <c r="C97" i="65"/>
  <c r="D7" i="41" s="1"/>
  <c r="C96" i="65"/>
  <c r="D6" i="41" s="1"/>
  <c r="C219" i="65" l="1"/>
  <c r="C214" i="65"/>
  <c r="C210" i="65"/>
  <c r="C205" i="65"/>
  <c r="D45" i="41" s="1"/>
  <c r="C200" i="65"/>
  <c r="D44" i="41" s="1"/>
  <c r="C196" i="65"/>
  <c r="D43" i="41" s="1"/>
  <c r="BG76" i="38"/>
  <c r="BG82" i="38" s="1"/>
  <c r="BF76" i="38"/>
  <c r="BF82" i="38" s="1"/>
  <c r="BE76" i="38"/>
  <c r="BE82" i="38" s="1"/>
  <c r="BD76" i="38"/>
  <c r="BD82" i="38" s="1"/>
  <c r="BC76" i="38"/>
  <c r="BC82" i="38" s="1"/>
  <c r="BB76" i="38"/>
  <c r="BB82" i="38" s="1"/>
  <c r="BA76" i="38"/>
  <c r="BA82" i="38" s="1"/>
  <c r="AZ76" i="38"/>
  <c r="AZ82" i="38" s="1"/>
  <c r="AY76" i="38"/>
  <c r="AY82" i="38" s="1"/>
  <c r="AX76" i="38"/>
  <c r="AX82" i="38" s="1"/>
  <c r="AW76" i="38"/>
  <c r="AW82" i="38" s="1"/>
  <c r="AV76" i="38"/>
  <c r="AV82" i="38" s="1"/>
  <c r="AU76" i="38"/>
  <c r="AU82" i="38" s="1"/>
  <c r="AT76" i="38"/>
  <c r="AT82" i="38" s="1"/>
  <c r="AS76" i="38"/>
  <c r="AS82" i="38" s="1"/>
  <c r="AR76" i="38"/>
  <c r="AR82" i="38" s="1"/>
  <c r="AQ76" i="38"/>
  <c r="AQ82" i="38" s="1"/>
  <c r="AP76" i="38"/>
  <c r="AP82" i="38" s="1"/>
  <c r="AO76" i="38"/>
  <c r="AO82" i="38" s="1"/>
  <c r="AN76" i="38"/>
  <c r="AN82" i="38" s="1"/>
  <c r="AM76" i="38"/>
  <c r="AM82" i="38" s="1"/>
  <c r="AL76" i="38"/>
  <c r="AL82" i="38" s="1"/>
  <c r="AK76" i="38"/>
  <c r="AK82" i="38" s="1"/>
  <c r="AJ76" i="38"/>
  <c r="AJ82" i="38" s="1"/>
  <c r="AI76" i="38"/>
  <c r="AI82" i="38" s="1"/>
  <c r="AH76" i="38"/>
  <c r="AH82" i="38" s="1"/>
  <c r="AG76" i="38"/>
  <c r="AG82" i="38" s="1"/>
  <c r="AF76" i="38"/>
  <c r="AF82" i="38" s="1"/>
  <c r="AE76" i="38"/>
  <c r="AE82" i="38" s="1"/>
  <c r="AD76" i="38"/>
  <c r="AD82" i="38" s="1"/>
  <c r="AC76" i="38"/>
  <c r="AC82" i="38" s="1"/>
  <c r="AB76" i="38"/>
  <c r="AB82" i="38" s="1"/>
  <c r="AA76" i="38"/>
  <c r="AA82" i="38" s="1"/>
  <c r="Z76" i="38"/>
  <c r="Z82" i="38" s="1"/>
  <c r="Y76" i="38"/>
  <c r="Y82" i="38" s="1"/>
  <c r="X76" i="38"/>
  <c r="X82" i="38" s="1"/>
  <c r="W76" i="38"/>
  <c r="W82" i="38" s="1"/>
  <c r="V76" i="38"/>
  <c r="V82" i="38" s="1"/>
  <c r="U76" i="38"/>
  <c r="U82" i="38" s="1"/>
  <c r="T76" i="38"/>
  <c r="T82" i="38" s="1"/>
  <c r="S76" i="38"/>
  <c r="S82" i="38" s="1"/>
  <c r="R76" i="38"/>
  <c r="R82" i="38" s="1"/>
  <c r="Q76" i="38"/>
  <c r="Q82" i="38" s="1"/>
  <c r="P76" i="38"/>
  <c r="P82" i="38" s="1"/>
  <c r="O76" i="38"/>
  <c r="O82" i="38" s="1"/>
  <c r="N76" i="38"/>
  <c r="N82" i="38" s="1"/>
  <c r="M76" i="38"/>
  <c r="M82" i="38" s="1"/>
  <c r="L76" i="38"/>
  <c r="L82" i="38" s="1"/>
  <c r="K76" i="38"/>
  <c r="K82" i="38" s="1"/>
  <c r="J76" i="38"/>
  <c r="J82" i="38" s="1"/>
  <c r="I76" i="38"/>
  <c r="I82" i="38" s="1"/>
  <c r="H76" i="38"/>
  <c r="H82" i="38" s="1"/>
  <c r="G76" i="38"/>
  <c r="G82" i="38" s="1"/>
  <c r="F76" i="38"/>
  <c r="F82" i="38" s="1"/>
  <c r="E76" i="38"/>
  <c r="E82" i="38" s="1"/>
  <c r="BG75" i="38"/>
  <c r="BG81" i="38" s="1"/>
  <c r="BF75" i="38"/>
  <c r="BF81" i="38" s="1"/>
  <c r="BE75" i="38"/>
  <c r="BE81" i="38" s="1"/>
  <c r="BD75" i="38"/>
  <c r="BD81" i="38" s="1"/>
  <c r="BC75" i="38"/>
  <c r="BC81" i="38" s="1"/>
  <c r="BB75" i="38"/>
  <c r="BB81" i="38" s="1"/>
  <c r="BA75" i="38"/>
  <c r="BA81" i="38" s="1"/>
  <c r="AZ75" i="38"/>
  <c r="AZ81" i="38" s="1"/>
  <c r="AY75" i="38"/>
  <c r="AY81" i="38" s="1"/>
  <c r="AX75" i="38"/>
  <c r="AX81" i="38" s="1"/>
  <c r="AW75" i="38"/>
  <c r="AW81" i="38" s="1"/>
  <c r="AV75" i="38"/>
  <c r="AV81" i="38" s="1"/>
  <c r="AU75" i="38"/>
  <c r="AU81" i="38" s="1"/>
  <c r="AT75" i="38"/>
  <c r="AT81" i="38" s="1"/>
  <c r="AS75" i="38"/>
  <c r="AS81" i="38" s="1"/>
  <c r="AR75" i="38"/>
  <c r="AR81" i="38" s="1"/>
  <c r="AQ75" i="38"/>
  <c r="AQ81" i="38" s="1"/>
  <c r="AP75" i="38"/>
  <c r="AP81" i="38" s="1"/>
  <c r="AO75" i="38"/>
  <c r="AO81" i="38" s="1"/>
  <c r="AN75" i="38"/>
  <c r="AN81" i="38" s="1"/>
  <c r="AM75" i="38"/>
  <c r="AM81" i="38" s="1"/>
  <c r="AL75" i="38"/>
  <c r="AL81" i="38" s="1"/>
  <c r="AK75" i="38"/>
  <c r="AK81" i="38" s="1"/>
  <c r="AJ75" i="38"/>
  <c r="AJ81" i="38" s="1"/>
  <c r="AI75" i="38"/>
  <c r="AI81" i="38" s="1"/>
  <c r="AH75" i="38"/>
  <c r="AH81" i="38" s="1"/>
  <c r="AG75" i="38"/>
  <c r="AG81" i="38" s="1"/>
  <c r="AF75" i="38"/>
  <c r="AF81" i="38" s="1"/>
  <c r="AE75" i="38"/>
  <c r="AE81" i="38" s="1"/>
  <c r="AD75" i="38"/>
  <c r="AD81" i="38" s="1"/>
  <c r="AC75" i="38"/>
  <c r="AC81" i="38" s="1"/>
  <c r="AB75" i="38"/>
  <c r="AB81" i="38" s="1"/>
  <c r="AA75" i="38"/>
  <c r="AA81" i="38" s="1"/>
  <c r="Z75" i="38"/>
  <c r="Z81" i="38" s="1"/>
  <c r="Y75" i="38"/>
  <c r="Y81" i="38" s="1"/>
  <c r="X75" i="38"/>
  <c r="X81" i="38" s="1"/>
  <c r="W75" i="38"/>
  <c r="W81" i="38" s="1"/>
  <c r="V75" i="38"/>
  <c r="V81" i="38" s="1"/>
  <c r="U75" i="38"/>
  <c r="U81" i="38" s="1"/>
  <c r="T75" i="38"/>
  <c r="T81" i="38" s="1"/>
  <c r="S75" i="38"/>
  <c r="S81" i="38" s="1"/>
  <c r="R75" i="38"/>
  <c r="R81" i="38" s="1"/>
  <c r="Q75" i="38"/>
  <c r="Q81" i="38" s="1"/>
  <c r="P75" i="38"/>
  <c r="P81" i="38" s="1"/>
  <c r="O75" i="38"/>
  <c r="O81" i="38" s="1"/>
  <c r="N75" i="38"/>
  <c r="N81" i="38" s="1"/>
  <c r="M75" i="38"/>
  <c r="M81" i="38" s="1"/>
  <c r="L75" i="38"/>
  <c r="L81" i="38" s="1"/>
  <c r="K75" i="38"/>
  <c r="K81" i="38" s="1"/>
  <c r="J75" i="38"/>
  <c r="I75" i="38"/>
  <c r="H75" i="38"/>
  <c r="G75" i="38"/>
  <c r="F75" i="38"/>
  <c r="E75" i="38"/>
  <c r="D76" i="38"/>
  <c r="D75" i="38"/>
  <c r="B273" i="65"/>
  <c r="B272" i="65"/>
  <c r="B271" i="65"/>
  <c r="B268" i="65"/>
  <c r="B278" i="65" s="1"/>
  <c r="B267" i="65"/>
  <c r="B266" i="65"/>
  <c r="B269" i="65" s="1"/>
  <c r="B255" i="65"/>
  <c r="B254" i="65"/>
  <c r="B253" i="65"/>
  <c r="B256" i="65" s="1"/>
  <c r="B250" i="65"/>
  <c r="B260" i="65" s="1"/>
  <c r="B249" i="65"/>
  <c r="B259" i="65" s="1"/>
  <c r="B248" i="65"/>
  <c r="BG74" i="38"/>
  <c r="BG80" i="38" s="1"/>
  <c r="BF74" i="38"/>
  <c r="BF80" i="38" s="1"/>
  <c r="BE74" i="38"/>
  <c r="BE80" i="38" s="1"/>
  <c r="BD74" i="38"/>
  <c r="BD80" i="38" s="1"/>
  <c r="BC74" i="38"/>
  <c r="BC80" i="38" s="1"/>
  <c r="BB74" i="38"/>
  <c r="BB80" i="38" s="1"/>
  <c r="BA74" i="38"/>
  <c r="BA80" i="38" s="1"/>
  <c r="AZ74" i="38"/>
  <c r="AZ80" i="38" s="1"/>
  <c r="AY74" i="38"/>
  <c r="AY80" i="38" s="1"/>
  <c r="AX74" i="38"/>
  <c r="AX80" i="38" s="1"/>
  <c r="AW74" i="38"/>
  <c r="AW80" i="38" s="1"/>
  <c r="AV74" i="38"/>
  <c r="AV80" i="38" s="1"/>
  <c r="AU74" i="38"/>
  <c r="AU80" i="38" s="1"/>
  <c r="AT74" i="38"/>
  <c r="AT80" i="38" s="1"/>
  <c r="AS74" i="38"/>
  <c r="AS80" i="38" s="1"/>
  <c r="AR74" i="38"/>
  <c r="AR80" i="38" s="1"/>
  <c r="AQ74" i="38"/>
  <c r="AQ80" i="38" s="1"/>
  <c r="AP74" i="38"/>
  <c r="AP80" i="38" s="1"/>
  <c r="AO74" i="38"/>
  <c r="AO80" i="38" s="1"/>
  <c r="AN74" i="38"/>
  <c r="AN80" i="38" s="1"/>
  <c r="AM74" i="38"/>
  <c r="AM80" i="38" s="1"/>
  <c r="AL74" i="38"/>
  <c r="AL80" i="38" s="1"/>
  <c r="AK74" i="38"/>
  <c r="AK80" i="38" s="1"/>
  <c r="AJ74" i="38"/>
  <c r="AJ80" i="38" s="1"/>
  <c r="AI74" i="38"/>
  <c r="AI80" i="38" s="1"/>
  <c r="AH74" i="38"/>
  <c r="AH80" i="38" s="1"/>
  <c r="AG74" i="38"/>
  <c r="AG80" i="38" s="1"/>
  <c r="AF74" i="38"/>
  <c r="AF80" i="38" s="1"/>
  <c r="AE74" i="38"/>
  <c r="AE80" i="38" s="1"/>
  <c r="AD74" i="38"/>
  <c r="AD80" i="38" s="1"/>
  <c r="AC74" i="38"/>
  <c r="AC80" i="38" s="1"/>
  <c r="AB74" i="38"/>
  <c r="AB80" i="38" s="1"/>
  <c r="AA74" i="38"/>
  <c r="AA80" i="38" s="1"/>
  <c r="Z74" i="38"/>
  <c r="Z80" i="38" s="1"/>
  <c r="Y74" i="38"/>
  <c r="Y80" i="38" s="1"/>
  <c r="X74" i="38"/>
  <c r="X80" i="38" s="1"/>
  <c r="W74" i="38"/>
  <c r="W80" i="38" s="1"/>
  <c r="V74" i="38"/>
  <c r="V80" i="38" s="1"/>
  <c r="U74" i="38"/>
  <c r="U80" i="38" s="1"/>
  <c r="T74" i="38"/>
  <c r="T80" i="38" s="1"/>
  <c r="S74" i="38"/>
  <c r="S80" i="38" s="1"/>
  <c r="R74" i="38"/>
  <c r="R80" i="38" s="1"/>
  <c r="Q74" i="38"/>
  <c r="Q80" i="38" s="1"/>
  <c r="P74" i="38"/>
  <c r="P80" i="38" s="1"/>
  <c r="O74" i="38"/>
  <c r="O80" i="38" s="1"/>
  <c r="N74" i="38"/>
  <c r="N80" i="38" s="1"/>
  <c r="M74" i="38"/>
  <c r="M80" i="38" s="1"/>
  <c r="L74" i="38"/>
  <c r="L80" i="38" s="1"/>
  <c r="K74" i="38"/>
  <c r="K80" i="38" s="1"/>
  <c r="BG73" i="38"/>
  <c r="BG79" i="38" s="1"/>
  <c r="BF73" i="38"/>
  <c r="BF79" i="38" s="1"/>
  <c r="BE73" i="38"/>
  <c r="BE79" i="38" s="1"/>
  <c r="BD73" i="38"/>
  <c r="BD79" i="38" s="1"/>
  <c r="BC73" i="38"/>
  <c r="BC79" i="38" s="1"/>
  <c r="BB73" i="38"/>
  <c r="BB79" i="38" s="1"/>
  <c r="BA73" i="38"/>
  <c r="BA79" i="38" s="1"/>
  <c r="AZ73" i="38"/>
  <c r="AZ79" i="38" s="1"/>
  <c r="AY73" i="38"/>
  <c r="AY79" i="38" s="1"/>
  <c r="AX73" i="38"/>
  <c r="AX79" i="38" s="1"/>
  <c r="AW73" i="38"/>
  <c r="AW79" i="38" s="1"/>
  <c r="AV73" i="38"/>
  <c r="AV79" i="38" s="1"/>
  <c r="AU73" i="38"/>
  <c r="AU79" i="38" s="1"/>
  <c r="AT73" i="38"/>
  <c r="AT79" i="38" s="1"/>
  <c r="AS73" i="38"/>
  <c r="AS79" i="38" s="1"/>
  <c r="AR73" i="38"/>
  <c r="AR79" i="38" s="1"/>
  <c r="AQ73" i="38"/>
  <c r="AQ79" i="38" s="1"/>
  <c r="AP73" i="38"/>
  <c r="AP79" i="38" s="1"/>
  <c r="AO73" i="38"/>
  <c r="AO79" i="38" s="1"/>
  <c r="AN73" i="38"/>
  <c r="AN79" i="38" s="1"/>
  <c r="AM73" i="38"/>
  <c r="AM79" i="38" s="1"/>
  <c r="AL73" i="38"/>
  <c r="AL79" i="38" s="1"/>
  <c r="AK73" i="38"/>
  <c r="AK79" i="38" s="1"/>
  <c r="AJ73" i="38"/>
  <c r="AJ79" i="38" s="1"/>
  <c r="AI73" i="38"/>
  <c r="AI79" i="38" s="1"/>
  <c r="AH73" i="38"/>
  <c r="AH79" i="38" s="1"/>
  <c r="AG73" i="38"/>
  <c r="AG79" i="38" s="1"/>
  <c r="AF73" i="38"/>
  <c r="AF79" i="38" s="1"/>
  <c r="AE73" i="38"/>
  <c r="AE79" i="38" s="1"/>
  <c r="AD73" i="38"/>
  <c r="AD79" i="38" s="1"/>
  <c r="AC73" i="38"/>
  <c r="AC79" i="38" s="1"/>
  <c r="AB73" i="38"/>
  <c r="AB79" i="38" s="1"/>
  <c r="AA73" i="38"/>
  <c r="AA79" i="38" s="1"/>
  <c r="Z73" i="38"/>
  <c r="Z79" i="38" s="1"/>
  <c r="Y73" i="38"/>
  <c r="Y79" i="38" s="1"/>
  <c r="X73" i="38"/>
  <c r="X79" i="38" s="1"/>
  <c r="W73" i="38"/>
  <c r="W79" i="38" s="1"/>
  <c r="V73" i="38"/>
  <c r="V79" i="38" s="1"/>
  <c r="U73" i="38"/>
  <c r="U79" i="38" s="1"/>
  <c r="T73" i="38"/>
  <c r="T79" i="38" s="1"/>
  <c r="S73" i="38"/>
  <c r="S79" i="38" s="1"/>
  <c r="R73" i="38"/>
  <c r="R79" i="38" s="1"/>
  <c r="Q73" i="38"/>
  <c r="Q79" i="38" s="1"/>
  <c r="P73" i="38"/>
  <c r="P79" i="38" s="1"/>
  <c r="O73" i="38"/>
  <c r="O79" i="38" s="1"/>
  <c r="N73" i="38"/>
  <c r="N79" i="38" s="1"/>
  <c r="M73" i="38"/>
  <c r="M79" i="38" s="1"/>
  <c r="L73" i="38"/>
  <c r="L79" i="38" s="1"/>
  <c r="K73" i="38"/>
  <c r="K79" i="38" s="1"/>
  <c r="J74" i="38"/>
  <c r="J80" i="38" s="1"/>
  <c r="I74" i="38"/>
  <c r="I80" i="38" s="1"/>
  <c r="H74" i="38"/>
  <c r="H80" i="38" s="1"/>
  <c r="G74" i="38"/>
  <c r="G80" i="38" s="1"/>
  <c r="F74" i="38"/>
  <c r="F80" i="38" s="1"/>
  <c r="E74" i="38"/>
  <c r="E80" i="38" s="1"/>
  <c r="D74" i="38"/>
  <c r="D80" i="38" s="1"/>
  <c r="J73" i="38"/>
  <c r="I73" i="38"/>
  <c r="H73" i="38"/>
  <c r="G73" i="38"/>
  <c r="F73" i="38"/>
  <c r="E73" i="38"/>
  <c r="D73" i="38"/>
  <c r="C176" i="65"/>
  <c r="C171" i="65"/>
  <c r="C167" i="65"/>
  <c r="C162" i="65"/>
  <c r="D49" i="41" s="1"/>
  <c r="C157" i="65"/>
  <c r="D48" i="41" s="1"/>
  <c r="C153" i="65"/>
  <c r="D47" i="41" s="1"/>
  <c r="C120" i="65"/>
  <c r="C119" i="65"/>
  <c r="D34" i="41" s="1"/>
  <c r="C118" i="65"/>
  <c r="D33" i="41" s="1"/>
  <c r="C104" i="65"/>
  <c r="C103" i="65"/>
  <c r="D16" i="41" s="1"/>
  <c r="C102" i="65"/>
  <c r="D15" i="41" s="1"/>
  <c r="B277" i="65" l="1"/>
  <c r="B251" i="65"/>
  <c r="B261" i="65" s="1"/>
  <c r="B274" i="65"/>
  <c r="B279" i="65" s="1"/>
  <c r="BH76" i="38"/>
  <c r="B80" i="38"/>
  <c r="BH80" i="38"/>
  <c r="B73" i="38"/>
  <c r="B74" i="38"/>
  <c r="BH73" i="38"/>
  <c r="C75" i="38"/>
  <c r="C76" i="38"/>
  <c r="BH75" i="38"/>
  <c r="D82" i="38"/>
  <c r="C73" i="38"/>
  <c r="C74" i="38"/>
  <c r="BH74" i="38"/>
  <c r="B75" i="38"/>
  <c r="B76" i="38"/>
  <c r="B258" i="65"/>
  <c r="B276" i="65"/>
  <c r="C80" i="38"/>
  <c r="BH82" i="38" l="1"/>
  <c r="C82" i="38"/>
  <c r="B82" i="38"/>
  <c r="BF72" i="57" l="1"/>
  <c r="BE72" i="57"/>
  <c r="BD72" i="57"/>
  <c r="BC72" i="57"/>
  <c r="BB72" i="57"/>
  <c r="BA72" i="57"/>
  <c r="AZ72" i="57"/>
  <c r="AY72" i="57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AI72" i="57"/>
  <c r="AH72" i="57"/>
  <c r="AG72" i="57"/>
  <c r="AF72" i="57"/>
  <c r="AE72" i="57"/>
  <c r="AD72" i="57"/>
  <c r="AC72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BH125" i="64"/>
  <c r="BG125" i="64"/>
  <c r="BF125" i="64"/>
  <c r="BE125" i="64"/>
  <c r="BD125" i="64"/>
  <c r="BC125" i="64"/>
  <c r="BB125" i="64"/>
  <c r="BA125" i="64"/>
  <c r="AZ125" i="64"/>
  <c r="AY125" i="64"/>
  <c r="AX125" i="64"/>
  <c r="AW125" i="64"/>
  <c r="AV125" i="64"/>
  <c r="AU125" i="64"/>
  <c r="AT125" i="64"/>
  <c r="AS125" i="64"/>
  <c r="AR125" i="64"/>
  <c r="AQ125" i="64"/>
  <c r="AP125" i="64"/>
  <c r="AO125" i="64"/>
  <c r="AN125" i="64"/>
  <c r="AM125" i="64"/>
  <c r="AL125" i="64"/>
  <c r="AK125" i="64"/>
  <c r="AJ125" i="64"/>
  <c r="AI125" i="64"/>
  <c r="AH125" i="64"/>
  <c r="AG125" i="64"/>
  <c r="AF125" i="64"/>
  <c r="AE125" i="64"/>
  <c r="AD125" i="64"/>
  <c r="AC125" i="64"/>
  <c r="AB125" i="64"/>
  <c r="AA125" i="64"/>
  <c r="Z125" i="64"/>
  <c r="Y125" i="64"/>
  <c r="X125" i="64"/>
  <c r="W125" i="64"/>
  <c r="V125" i="64"/>
  <c r="U125" i="64"/>
  <c r="T125" i="64"/>
  <c r="S125" i="64"/>
  <c r="R125" i="64"/>
  <c r="Q125" i="64"/>
  <c r="P125" i="64"/>
  <c r="O125" i="64"/>
  <c r="N125" i="64"/>
  <c r="M125" i="64"/>
  <c r="L125" i="64"/>
  <c r="J125" i="64"/>
  <c r="I125" i="64"/>
  <c r="H125" i="64"/>
  <c r="G125" i="64"/>
  <c r="F125" i="64"/>
  <c r="E125" i="64"/>
  <c r="E127" i="64" s="1"/>
  <c r="K125" i="64"/>
  <c r="B116" i="28" l="1"/>
  <c r="B112" i="28"/>
  <c r="B111" i="28"/>
  <c r="B80" i="28"/>
  <c r="B79" i="28"/>
  <c r="B76" i="28"/>
  <c r="B68" i="28"/>
  <c r="C17" i="66" l="1"/>
  <c r="H12" i="80"/>
  <c r="C26" i="66"/>
  <c r="C40" i="66" s="1"/>
  <c r="H21" i="80"/>
  <c r="BH159" i="64"/>
  <c r="BH196" i="64" s="1"/>
  <c r="BG159" i="64"/>
  <c r="BG196" i="64" s="1"/>
  <c r="BF159" i="64"/>
  <c r="BF196" i="64" s="1"/>
  <c r="BE159" i="64"/>
  <c r="BE196" i="64" s="1"/>
  <c r="BD159" i="64"/>
  <c r="BD196" i="64" s="1"/>
  <c r="BC159" i="64"/>
  <c r="BC196" i="64" s="1"/>
  <c r="BB159" i="64"/>
  <c r="BB196" i="64" s="1"/>
  <c r="BA159" i="64"/>
  <c r="BA196" i="64" s="1"/>
  <c r="AZ159" i="64"/>
  <c r="AZ196" i="64" s="1"/>
  <c r="AY159" i="64"/>
  <c r="AY196" i="64" s="1"/>
  <c r="AX159" i="64"/>
  <c r="AX196" i="64" s="1"/>
  <c r="AW159" i="64"/>
  <c r="AW196" i="64" s="1"/>
  <c r="AV159" i="64"/>
  <c r="AV196" i="64" s="1"/>
  <c r="AU159" i="64"/>
  <c r="AU196" i="64" s="1"/>
  <c r="AT159" i="64"/>
  <c r="AT196" i="64" s="1"/>
  <c r="AS159" i="64"/>
  <c r="AS196" i="64" s="1"/>
  <c r="AR159" i="64"/>
  <c r="AR196" i="64" s="1"/>
  <c r="AQ159" i="64"/>
  <c r="AQ196" i="64" s="1"/>
  <c r="AP159" i="64"/>
  <c r="AP196" i="64" s="1"/>
  <c r="AO159" i="64"/>
  <c r="AO196" i="64" s="1"/>
  <c r="AN159" i="64"/>
  <c r="AN196" i="64" s="1"/>
  <c r="AM159" i="64"/>
  <c r="AM196" i="64" s="1"/>
  <c r="AL159" i="64"/>
  <c r="AL196" i="64" s="1"/>
  <c r="AK159" i="64"/>
  <c r="AK196" i="64" s="1"/>
  <c r="AJ159" i="64"/>
  <c r="AJ196" i="64" s="1"/>
  <c r="AI159" i="64"/>
  <c r="AI196" i="64" s="1"/>
  <c r="AH159" i="64"/>
  <c r="AH196" i="64" s="1"/>
  <c r="AG159" i="64"/>
  <c r="AG196" i="64" s="1"/>
  <c r="AF159" i="64"/>
  <c r="AF196" i="64" s="1"/>
  <c r="AE159" i="64"/>
  <c r="AE196" i="64" s="1"/>
  <c r="AD159" i="64"/>
  <c r="AD196" i="64" s="1"/>
  <c r="AC159" i="64"/>
  <c r="AC196" i="64" s="1"/>
  <c r="AB159" i="64"/>
  <c r="AB196" i="64" s="1"/>
  <c r="AA159" i="64"/>
  <c r="AA196" i="64" s="1"/>
  <c r="Z159" i="64"/>
  <c r="Z196" i="64" s="1"/>
  <c r="Y159" i="64"/>
  <c r="Y196" i="64" s="1"/>
  <c r="X159" i="64"/>
  <c r="X196" i="64" s="1"/>
  <c r="W159" i="64"/>
  <c r="W196" i="64" s="1"/>
  <c r="V159" i="64"/>
  <c r="V196" i="64" s="1"/>
  <c r="U159" i="64"/>
  <c r="U196" i="64" s="1"/>
  <c r="T159" i="64"/>
  <c r="T196" i="64" s="1"/>
  <c r="S159" i="64"/>
  <c r="S196" i="64" s="1"/>
  <c r="R159" i="64"/>
  <c r="R196" i="64" s="1"/>
  <c r="Q159" i="64"/>
  <c r="Q196" i="64" s="1"/>
  <c r="P159" i="64"/>
  <c r="P196" i="64" s="1"/>
  <c r="O159" i="64"/>
  <c r="O196" i="64" s="1"/>
  <c r="N159" i="64"/>
  <c r="N196" i="64" s="1"/>
  <c r="M159" i="64"/>
  <c r="M196" i="64" s="1"/>
  <c r="L159" i="64"/>
  <c r="L196" i="64" s="1"/>
  <c r="K159" i="64"/>
  <c r="J159" i="64"/>
  <c r="I159" i="64"/>
  <c r="H159" i="64"/>
  <c r="G159" i="64"/>
  <c r="F159" i="64"/>
  <c r="E159" i="64"/>
  <c r="BH158" i="64"/>
  <c r="BH195" i="64" s="1"/>
  <c r="BG158" i="64"/>
  <c r="BG195" i="64" s="1"/>
  <c r="BF158" i="64"/>
  <c r="BF195" i="64" s="1"/>
  <c r="BE158" i="64"/>
  <c r="BE195" i="64" s="1"/>
  <c r="BD158" i="64"/>
  <c r="BD195" i="64" s="1"/>
  <c r="BC158" i="64"/>
  <c r="BC195" i="64" s="1"/>
  <c r="BB158" i="64"/>
  <c r="BB195" i="64" s="1"/>
  <c r="BA158" i="64"/>
  <c r="BA195" i="64" s="1"/>
  <c r="AZ158" i="64"/>
  <c r="AZ195" i="64" s="1"/>
  <c r="AY158" i="64"/>
  <c r="AY195" i="64" s="1"/>
  <c r="AX158" i="64"/>
  <c r="AX195" i="64" s="1"/>
  <c r="AW158" i="64"/>
  <c r="AW195" i="64" s="1"/>
  <c r="AV158" i="64"/>
  <c r="AV195" i="64" s="1"/>
  <c r="AU158" i="64"/>
  <c r="AU195" i="64" s="1"/>
  <c r="AT158" i="64"/>
  <c r="AT195" i="64" s="1"/>
  <c r="AS158" i="64"/>
  <c r="AS195" i="64" s="1"/>
  <c r="AR158" i="64"/>
  <c r="AR195" i="64" s="1"/>
  <c r="AQ158" i="64"/>
  <c r="AQ195" i="64" s="1"/>
  <c r="AP158" i="64"/>
  <c r="AP195" i="64" s="1"/>
  <c r="AO158" i="64"/>
  <c r="AO195" i="64" s="1"/>
  <c r="AN158" i="64"/>
  <c r="AN195" i="64" s="1"/>
  <c r="AM158" i="64"/>
  <c r="AM195" i="64" s="1"/>
  <c r="AL158" i="64"/>
  <c r="AL195" i="64" s="1"/>
  <c r="AK158" i="64"/>
  <c r="AK195" i="64" s="1"/>
  <c r="AJ158" i="64"/>
  <c r="AJ195" i="64" s="1"/>
  <c r="AI158" i="64"/>
  <c r="AI195" i="64" s="1"/>
  <c r="AH158" i="64"/>
  <c r="AH195" i="64" s="1"/>
  <c r="AG158" i="64"/>
  <c r="AG195" i="64" s="1"/>
  <c r="AF158" i="64"/>
  <c r="AF195" i="64" s="1"/>
  <c r="AE158" i="64"/>
  <c r="AE195" i="64" s="1"/>
  <c r="AD158" i="64"/>
  <c r="AD195" i="64" s="1"/>
  <c r="AC158" i="64"/>
  <c r="AC195" i="64" s="1"/>
  <c r="AB158" i="64"/>
  <c r="AB195" i="64" s="1"/>
  <c r="AA158" i="64"/>
  <c r="AA195" i="64" s="1"/>
  <c r="Z158" i="64"/>
  <c r="Z195" i="64" s="1"/>
  <c r="Y158" i="64"/>
  <c r="Y195" i="64" s="1"/>
  <c r="X158" i="64"/>
  <c r="X195" i="64" s="1"/>
  <c r="W158" i="64"/>
  <c r="W195" i="64" s="1"/>
  <c r="V158" i="64"/>
  <c r="V195" i="64" s="1"/>
  <c r="U158" i="64"/>
  <c r="U195" i="64" s="1"/>
  <c r="T158" i="64"/>
  <c r="T195" i="64" s="1"/>
  <c r="S158" i="64"/>
  <c r="S195" i="64" s="1"/>
  <c r="R158" i="64"/>
  <c r="R195" i="64" s="1"/>
  <c r="Q158" i="64"/>
  <c r="Q195" i="64" s="1"/>
  <c r="P158" i="64"/>
  <c r="P195" i="64" s="1"/>
  <c r="O158" i="64"/>
  <c r="O195" i="64" s="1"/>
  <c r="N158" i="64"/>
  <c r="N195" i="64" s="1"/>
  <c r="M158" i="64"/>
  <c r="M195" i="64" s="1"/>
  <c r="L158" i="64"/>
  <c r="L195" i="64" s="1"/>
  <c r="K158" i="64"/>
  <c r="J158" i="64"/>
  <c r="I158" i="64"/>
  <c r="H158" i="64"/>
  <c r="G158" i="64"/>
  <c r="F158" i="64"/>
  <c r="E158" i="64"/>
  <c r="BH157" i="64"/>
  <c r="BH194" i="64" s="1"/>
  <c r="BG157" i="64"/>
  <c r="BG194" i="64" s="1"/>
  <c r="BF157" i="64"/>
  <c r="BF194" i="64" s="1"/>
  <c r="BE157" i="64"/>
  <c r="BE194" i="64" s="1"/>
  <c r="BD157" i="64"/>
  <c r="BD194" i="64" s="1"/>
  <c r="BC157" i="64"/>
  <c r="BC194" i="64" s="1"/>
  <c r="BB157" i="64"/>
  <c r="BB194" i="64" s="1"/>
  <c r="BA157" i="64"/>
  <c r="BA194" i="64" s="1"/>
  <c r="AZ157" i="64"/>
  <c r="AZ194" i="64" s="1"/>
  <c r="AY157" i="64"/>
  <c r="AY194" i="64" s="1"/>
  <c r="AX157" i="64"/>
  <c r="AX194" i="64" s="1"/>
  <c r="AW157" i="64"/>
  <c r="AW194" i="64" s="1"/>
  <c r="AV157" i="64"/>
  <c r="AV194" i="64" s="1"/>
  <c r="AU157" i="64"/>
  <c r="AU194" i="64" s="1"/>
  <c r="AT157" i="64"/>
  <c r="AT194" i="64" s="1"/>
  <c r="AS157" i="64"/>
  <c r="AS194" i="64" s="1"/>
  <c r="AR157" i="64"/>
  <c r="AR194" i="64" s="1"/>
  <c r="AQ157" i="64"/>
  <c r="AQ194" i="64" s="1"/>
  <c r="AP157" i="64"/>
  <c r="AP194" i="64" s="1"/>
  <c r="AO157" i="64"/>
  <c r="AO194" i="64" s="1"/>
  <c r="AN157" i="64"/>
  <c r="AN194" i="64" s="1"/>
  <c r="AM157" i="64"/>
  <c r="AM194" i="64" s="1"/>
  <c r="AL157" i="64"/>
  <c r="AL194" i="64" s="1"/>
  <c r="AK157" i="64"/>
  <c r="AK194" i="64" s="1"/>
  <c r="AJ157" i="64"/>
  <c r="AJ194" i="64" s="1"/>
  <c r="AI157" i="64"/>
  <c r="AI194" i="64" s="1"/>
  <c r="AH157" i="64"/>
  <c r="AH194" i="64" s="1"/>
  <c r="AG157" i="64"/>
  <c r="AG194" i="64" s="1"/>
  <c r="AF157" i="64"/>
  <c r="AF194" i="64" s="1"/>
  <c r="AE157" i="64"/>
  <c r="AE194" i="64" s="1"/>
  <c r="AD157" i="64"/>
  <c r="AD194" i="64" s="1"/>
  <c r="AC157" i="64"/>
  <c r="AC194" i="64" s="1"/>
  <c r="AB157" i="64"/>
  <c r="AB194" i="64" s="1"/>
  <c r="AA157" i="64"/>
  <c r="AA194" i="64" s="1"/>
  <c r="Z157" i="64"/>
  <c r="Z194" i="64" s="1"/>
  <c r="Y157" i="64"/>
  <c r="Y194" i="64" s="1"/>
  <c r="X157" i="64"/>
  <c r="X194" i="64" s="1"/>
  <c r="W157" i="64"/>
  <c r="W194" i="64" s="1"/>
  <c r="V157" i="64"/>
  <c r="V194" i="64" s="1"/>
  <c r="U157" i="64"/>
  <c r="U194" i="64" s="1"/>
  <c r="T157" i="64"/>
  <c r="T194" i="64" s="1"/>
  <c r="S157" i="64"/>
  <c r="S194" i="64" s="1"/>
  <c r="R157" i="64"/>
  <c r="R194" i="64" s="1"/>
  <c r="Q157" i="64"/>
  <c r="Q194" i="64" s="1"/>
  <c r="P157" i="64"/>
  <c r="P194" i="64" s="1"/>
  <c r="O157" i="64"/>
  <c r="O194" i="64" s="1"/>
  <c r="N157" i="64"/>
  <c r="N194" i="64" s="1"/>
  <c r="M157" i="64"/>
  <c r="M194" i="64" s="1"/>
  <c r="L157" i="64"/>
  <c r="L194" i="64" s="1"/>
  <c r="K157" i="64"/>
  <c r="J157" i="64"/>
  <c r="I157" i="64"/>
  <c r="H157" i="64"/>
  <c r="G157" i="64"/>
  <c r="F157" i="64"/>
  <c r="E157" i="64"/>
  <c r="BH152" i="64"/>
  <c r="BH189" i="64" s="1"/>
  <c r="BG152" i="64"/>
  <c r="BG189" i="64" s="1"/>
  <c r="BF152" i="64"/>
  <c r="BF189" i="64" s="1"/>
  <c r="BE152" i="64"/>
  <c r="BE189" i="64" s="1"/>
  <c r="BD152" i="64"/>
  <c r="BD189" i="64" s="1"/>
  <c r="BC152" i="64"/>
  <c r="BC189" i="64" s="1"/>
  <c r="BB152" i="64"/>
  <c r="BB189" i="64" s="1"/>
  <c r="BA152" i="64"/>
  <c r="BA189" i="64" s="1"/>
  <c r="AZ152" i="64"/>
  <c r="AZ189" i="64" s="1"/>
  <c r="AY152" i="64"/>
  <c r="AY189" i="64" s="1"/>
  <c r="AX152" i="64"/>
  <c r="AX189" i="64" s="1"/>
  <c r="AW152" i="64"/>
  <c r="AW189" i="64" s="1"/>
  <c r="AV152" i="64"/>
  <c r="AV189" i="64" s="1"/>
  <c r="AU152" i="64"/>
  <c r="AU189" i="64" s="1"/>
  <c r="AT152" i="64"/>
  <c r="AT189" i="64" s="1"/>
  <c r="AS152" i="64"/>
  <c r="AS189" i="64" s="1"/>
  <c r="AR152" i="64"/>
  <c r="AR189" i="64" s="1"/>
  <c r="AQ152" i="64"/>
  <c r="AQ189" i="64" s="1"/>
  <c r="AP152" i="64"/>
  <c r="AP189" i="64" s="1"/>
  <c r="AO152" i="64"/>
  <c r="AO189" i="64" s="1"/>
  <c r="AN152" i="64"/>
  <c r="AN189" i="64" s="1"/>
  <c r="AM152" i="64"/>
  <c r="AM189" i="64" s="1"/>
  <c r="AL152" i="64"/>
  <c r="AL189" i="64" s="1"/>
  <c r="AK152" i="64"/>
  <c r="AK189" i="64" s="1"/>
  <c r="AJ152" i="64"/>
  <c r="AJ189" i="64" s="1"/>
  <c r="AI152" i="64"/>
  <c r="AI189" i="64" s="1"/>
  <c r="AH152" i="64"/>
  <c r="AH189" i="64" s="1"/>
  <c r="AG152" i="64"/>
  <c r="AG189" i="64" s="1"/>
  <c r="AF152" i="64"/>
  <c r="AF189" i="64" s="1"/>
  <c r="AE152" i="64"/>
  <c r="AE189" i="64" s="1"/>
  <c r="AD152" i="64"/>
  <c r="AD189" i="64" s="1"/>
  <c r="AC152" i="64"/>
  <c r="AC189" i="64" s="1"/>
  <c r="AB152" i="64"/>
  <c r="AB189" i="64" s="1"/>
  <c r="AA152" i="64"/>
  <c r="AA189" i="64" s="1"/>
  <c r="Z152" i="64"/>
  <c r="Z189" i="64" s="1"/>
  <c r="Y152" i="64"/>
  <c r="Y189" i="64" s="1"/>
  <c r="X152" i="64"/>
  <c r="X189" i="64" s="1"/>
  <c r="W152" i="64"/>
  <c r="W189" i="64" s="1"/>
  <c r="V152" i="64"/>
  <c r="V189" i="64" s="1"/>
  <c r="U152" i="64"/>
  <c r="U189" i="64" s="1"/>
  <c r="T152" i="64"/>
  <c r="T189" i="64" s="1"/>
  <c r="S152" i="64"/>
  <c r="S189" i="64" s="1"/>
  <c r="R152" i="64"/>
  <c r="R189" i="64" s="1"/>
  <c r="Q152" i="64"/>
  <c r="Q189" i="64" s="1"/>
  <c r="P152" i="64"/>
  <c r="P189" i="64" s="1"/>
  <c r="O152" i="64"/>
  <c r="O189" i="64" s="1"/>
  <c r="N152" i="64"/>
  <c r="N189" i="64" s="1"/>
  <c r="M152" i="64"/>
  <c r="M189" i="64" s="1"/>
  <c r="L152" i="64"/>
  <c r="L189" i="64" s="1"/>
  <c r="K152" i="64"/>
  <c r="J152" i="64"/>
  <c r="I152" i="64"/>
  <c r="H152" i="64"/>
  <c r="G152" i="64"/>
  <c r="F152" i="64"/>
  <c r="E152" i="64"/>
  <c r="BH151" i="64"/>
  <c r="BH188" i="64" s="1"/>
  <c r="BG151" i="64"/>
  <c r="BG188" i="64" s="1"/>
  <c r="BF151" i="64"/>
  <c r="BF188" i="64" s="1"/>
  <c r="BE151" i="64"/>
  <c r="BE188" i="64" s="1"/>
  <c r="BD151" i="64"/>
  <c r="BD188" i="64" s="1"/>
  <c r="BC151" i="64"/>
  <c r="BC188" i="64" s="1"/>
  <c r="BB151" i="64"/>
  <c r="BB188" i="64" s="1"/>
  <c r="BA151" i="64"/>
  <c r="BA188" i="64" s="1"/>
  <c r="AZ151" i="64"/>
  <c r="AZ188" i="64" s="1"/>
  <c r="AY151" i="64"/>
  <c r="AY188" i="64" s="1"/>
  <c r="AX151" i="64"/>
  <c r="AX188" i="64" s="1"/>
  <c r="AW151" i="64"/>
  <c r="AW188" i="64" s="1"/>
  <c r="AV151" i="64"/>
  <c r="AV188" i="64" s="1"/>
  <c r="AU151" i="64"/>
  <c r="AU188" i="64" s="1"/>
  <c r="AT151" i="64"/>
  <c r="AT188" i="64" s="1"/>
  <c r="AS151" i="64"/>
  <c r="AS188" i="64" s="1"/>
  <c r="AR151" i="64"/>
  <c r="AR188" i="64" s="1"/>
  <c r="AQ151" i="64"/>
  <c r="AQ188" i="64" s="1"/>
  <c r="AP151" i="64"/>
  <c r="AP188" i="64" s="1"/>
  <c r="AO151" i="64"/>
  <c r="AO188" i="64" s="1"/>
  <c r="AN151" i="64"/>
  <c r="AN188" i="64" s="1"/>
  <c r="AM151" i="64"/>
  <c r="AM188" i="64" s="1"/>
  <c r="AL151" i="64"/>
  <c r="AL188" i="64" s="1"/>
  <c r="AK151" i="64"/>
  <c r="AK188" i="64" s="1"/>
  <c r="AJ151" i="64"/>
  <c r="AJ188" i="64" s="1"/>
  <c r="AI151" i="64"/>
  <c r="AI188" i="64" s="1"/>
  <c r="AH151" i="64"/>
  <c r="AH188" i="64" s="1"/>
  <c r="AG151" i="64"/>
  <c r="AG188" i="64" s="1"/>
  <c r="AF151" i="64"/>
  <c r="AF188" i="64" s="1"/>
  <c r="AE151" i="64"/>
  <c r="AE188" i="64" s="1"/>
  <c r="AD151" i="64"/>
  <c r="AD188" i="64" s="1"/>
  <c r="AC151" i="64"/>
  <c r="AC188" i="64" s="1"/>
  <c r="AB151" i="64"/>
  <c r="AB188" i="64" s="1"/>
  <c r="AA151" i="64"/>
  <c r="AA188" i="64" s="1"/>
  <c r="Z151" i="64"/>
  <c r="Z188" i="64" s="1"/>
  <c r="Y151" i="64"/>
  <c r="Y188" i="64" s="1"/>
  <c r="X151" i="64"/>
  <c r="X188" i="64" s="1"/>
  <c r="W151" i="64"/>
  <c r="W188" i="64" s="1"/>
  <c r="V151" i="64"/>
  <c r="V188" i="64" s="1"/>
  <c r="U151" i="64"/>
  <c r="U188" i="64" s="1"/>
  <c r="T151" i="64"/>
  <c r="T188" i="64" s="1"/>
  <c r="S151" i="64"/>
  <c r="S188" i="64" s="1"/>
  <c r="R151" i="64"/>
  <c r="R188" i="64" s="1"/>
  <c r="Q151" i="64"/>
  <c r="Q188" i="64" s="1"/>
  <c r="P151" i="64"/>
  <c r="P188" i="64" s="1"/>
  <c r="O151" i="64"/>
  <c r="O188" i="64" s="1"/>
  <c r="N151" i="64"/>
  <c r="N188" i="64" s="1"/>
  <c r="M151" i="64"/>
  <c r="M188" i="64" s="1"/>
  <c r="L151" i="64"/>
  <c r="L188" i="64" s="1"/>
  <c r="K151" i="64"/>
  <c r="J151" i="64"/>
  <c r="I151" i="64"/>
  <c r="H151" i="64"/>
  <c r="G151" i="64"/>
  <c r="F151" i="64"/>
  <c r="E151" i="64"/>
  <c r="BH150" i="64"/>
  <c r="BH187" i="64" s="1"/>
  <c r="BG150" i="64"/>
  <c r="BG187" i="64" s="1"/>
  <c r="BF150" i="64"/>
  <c r="BF187" i="64" s="1"/>
  <c r="BE150" i="64"/>
  <c r="BE187" i="64" s="1"/>
  <c r="BD150" i="64"/>
  <c r="BD187" i="64" s="1"/>
  <c r="BC150" i="64"/>
  <c r="BC187" i="64" s="1"/>
  <c r="BB150" i="64"/>
  <c r="BB187" i="64" s="1"/>
  <c r="BA150" i="64"/>
  <c r="BA187" i="64" s="1"/>
  <c r="AZ150" i="64"/>
  <c r="AZ187" i="64" s="1"/>
  <c r="AY150" i="64"/>
  <c r="AY187" i="64" s="1"/>
  <c r="AX150" i="64"/>
  <c r="AX187" i="64" s="1"/>
  <c r="AW150" i="64"/>
  <c r="AW187" i="64" s="1"/>
  <c r="AV150" i="64"/>
  <c r="AV187" i="64" s="1"/>
  <c r="AU150" i="64"/>
  <c r="AU187" i="64" s="1"/>
  <c r="AT150" i="64"/>
  <c r="AT187" i="64" s="1"/>
  <c r="AS150" i="64"/>
  <c r="AS187" i="64" s="1"/>
  <c r="AR150" i="64"/>
  <c r="AR187" i="64" s="1"/>
  <c r="AQ150" i="64"/>
  <c r="AQ187" i="64" s="1"/>
  <c r="AP150" i="64"/>
  <c r="AP187" i="64" s="1"/>
  <c r="AO150" i="64"/>
  <c r="AO187" i="64" s="1"/>
  <c r="AN150" i="64"/>
  <c r="AN187" i="64" s="1"/>
  <c r="AM150" i="64"/>
  <c r="AM187" i="64" s="1"/>
  <c r="AL150" i="64"/>
  <c r="AL187" i="64" s="1"/>
  <c r="AK150" i="64"/>
  <c r="AK187" i="64" s="1"/>
  <c r="AJ150" i="64"/>
  <c r="AJ187" i="64" s="1"/>
  <c r="AI150" i="64"/>
  <c r="AI187" i="64" s="1"/>
  <c r="AH150" i="64"/>
  <c r="AH187" i="64" s="1"/>
  <c r="AG150" i="64"/>
  <c r="AG187" i="64" s="1"/>
  <c r="AF150" i="64"/>
  <c r="AF187" i="64" s="1"/>
  <c r="AE150" i="64"/>
  <c r="AE187" i="64" s="1"/>
  <c r="AD150" i="64"/>
  <c r="AD187" i="64" s="1"/>
  <c r="AC150" i="64"/>
  <c r="AC187" i="64" s="1"/>
  <c r="AB150" i="64"/>
  <c r="AB187" i="64" s="1"/>
  <c r="AA150" i="64"/>
  <c r="AA187" i="64" s="1"/>
  <c r="Z150" i="64"/>
  <c r="Z187" i="64" s="1"/>
  <c r="Y150" i="64"/>
  <c r="Y187" i="64" s="1"/>
  <c r="X150" i="64"/>
  <c r="X187" i="64" s="1"/>
  <c r="W150" i="64"/>
  <c r="W187" i="64" s="1"/>
  <c r="V150" i="64"/>
  <c r="V187" i="64" s="1"/>
  <c r="U150" i="64"/>
  <c r="U187" i="64" s="1"/>
  <c r="T150" i="64"/>
  <c r="T187" i="64" s="1"/>
  <c r="S150" i="64"/>
  <c r="S187" i="64" s="1"/>
  <c r="R150" i="64"/>
  <c r="R187" i="64" s="1"/>
  <c r="Q150" i="64"/>
  <c r="Q187" i="64" s="1"/>
  <c r="P150" i="64"/>
  <c r="P187" i="64" s="1"/>
  <c r="O150" i="64"/>
  <c r="O187" i="64" s="1"/>
  <c r="N150" i="64"/>
  <c r="N187" i="64" s="1"/>
  <c r="M150" i="64"/>
  <c r="M187" i="64" s="1"/>
  <c r="L150" i="64"/>
  <c r="L187" i="64" s="1"/>
  <c r="K150" i="64"/>
  <c r="J150" i="64"/>
  <c r="I150" i="64"/>
  <c r="H150" i="64"/>
  <c r="G150" i="64"/>
  <c r="F150" i="64"/>
  <c r="E150" i="64"/>
  <c r="BH145" i="64"/>
  <c r="BH182" i="64" s="1"/>
  <c r="BG145" i="64"/>
  <c r="BG182" i="64" s="1"/>
  <c r="BF145" i="64"/>
  <c r="BF182" i="64" s="1"/>
  <c r="BE145" i="64"/>
  <c r="BE182" i="64" s="1"/>
  <c r="BD145" i="64"/>
  <c r="BD182" i="64" s="1"/>
  <c r="BC145" i="64"/>
  <c r="BC182" i="64" s="1"/>
  <c r="BB145" i="64"/>
  <c r="BB182" i="64" s="1"/>
  <c r="BA145" i="64"/>
  <c r="BA182" i="64" s="1"/>
  <c r="AZ145" i="64"/>
  <c r="AZ182" i="64" s="1"/>
  <c r="AY145" i="64"/>
  <c r="AY182" i="64" s="1"/>
  <c r="AX145" i="64"/>
  <c r="AX182" i="64" s="1"/>
  <c r="AW145" i="64"/>
  <c r="AW182" i="64" s="1"/>
  <c r="AV145" i="64"/>
  <c r="AV182" i="64" s="1"/>
  <c r="AU145" i="64"/>
  <c r="AU182" i="64" s="1"/>
  <c r="AT145" i="64"/>
  <c r="AT182" i="64" s="1"/>
  <c r="AS145" i="64"/>
  <c r="AS182" i="64" s="1"/>
  <c r="AR145" i="64"/>
  <c r="AR182" i="64" s="1"/>
  <c r="AQ145" i="64"/>
  <c r="AQ182" i="64" s="1"/>
  <c r="AP145" i="64"/>
  <c r="AP182" i="64" s="1"/>
  <c r="AO145" i="64"/>
  <c r="AO182" i="64" s="1"/>
  <c r="AN145" i="64"/>
  <c r="AN182" i="64" s="1"/>
  <c r="AM145" i="64"/>
  <c r="AM182" i="64" s="1"/>
  <c r="AL145" i="64"/>
  <c r="AL182" i="64" s="1"/>
  <c r="AK145" i="64"/>
  <c r="AK182" i="64" s="1"/>
  <c r="AJ145" i="64"/>
  <c r="AJ182" i="64" s="1"/>
  <c r="AI145" i="64"/>
  <c r="AI182" i="64" s="1"/>
  <c r="AH145" i="64"/>
  <c r="AH182" i="64" s="1"/>
  <c r="AG145" i="64"/>
  <c r="AG182" i="64" s="1"/>
  <c r="AF145" i="64"/>
  <c r="AF182" i="64" s="1"/>
  <c r="AE145" i="64"/>
  <c r="AE182" i="64" s="1"/>
  <c r="AD145" i="64"/>
  <c r="AD182" i="64" s="1"/>
  <c r="AC145" i="64"/>
  <c r="AC182" i="64" s="1"/>
  <c r="AB145" i="64"/>
  <c r="AB182" i="64" s="1"/>
  <c r="AA145" i="64"/>
  <c r="AA182" i="64" s="1"/>
  <c r="Z145" i="64"/>
  <c r="Z182" i="64" s="1"/>
  <c r="Y145" i="64"/>
  <c r="Y182" i="64" s="1"/>
  <c r="X145" i="64"/>
  <c r="X182" i="64" s="1"/>
  <c r="W145" i="64"/>
  <c r="W182" i="64" s="1"/>
  <c r="V145" i="64"/>
  <c r="V182" i="64" s="1"/>
  <c r="U145" i="64"/>
  <c r="U182" i="64" s="1"/>
  <c r="T145" i="64"/>
  <c r="T182" i="64" s="1"/>
  <c r="S145" i="64"/>
  <c r="S182" i="64" s="1"/>
  <c r="R145" i="64"/>
  <c r="R182" i="64" s="1"/>
  <c r="Q145" i="64"/>
  <c r="Q182" i="64" s="1"/>
  <c r="P145" i="64"/>
  <c r="P182" i="64" s="1"/>
  <c r="O145" i="64"/>
  <c r="O182" i="64" s="1"/>
  <c r="N145" i="64"/>
  <c r="N182" i="64" s="1"/>
  <c r="M145" i="64"/>
  <c r="M182" i="64" s="1"/>
  <c r="L145" i="64"/>
  <c r="L182" i="64" s="1"/>
  <c r="K145" i="64"/>
  <c r="J145" i="64"/>
  <c r="I145" i="64"/>
  <c r="H145" i="64"/>
  <c r="G145" i="64"/>
  <c r="F145" i="64"/>
  <c r="E145" i="64"/>
  <c r="E173" i="64" s="1"/>
  <c r="BH144" i="64"/>
  <c r="BH181" i="64" s="1"/>
  <c r="BH209" i="64" s="1"/>
  <c r="BG144" i="64"/>
  <c r="BG181" i="64" s="1"/>
  <c r="BF144" i="64"/>
  <c r="BF181" i="64" s="1"/>
  <c r="BF209" i="64" s="1"/>
  <c r="BE144" i="64"/>
  <c r="BE181" i="64" s="1"/>
  <c r="BD144" i="64"/>
  <c r="BD181" i="64" s="1"/>
  <c r="BD209" i="64" s="1"/>
  <c r="BC144" i="64"/>
  <c r="BC181" i="64" s="1"/>
  <c r="BB144" i="64"/>
  <c r="BB181" i="64" s="1"/>
  <c r="BB209" i="64" s="1"/>
  <c r="BA144" i="64"/>
  <c r="BA181" i="64" s="1"/>
  <c r="AZ144" i="64"/>
  <c r="AZ181" i="64" s="1"/>
  <c r="AZ209" i="64" s="1"/>
  <c r="AY144" i="64"/>
  <c r="AY181" i="64" s="1"/>
  <c r="AX144" i="64"/>
  <c r="AX181" i="64" s="1"/>
  <c r="AX209" i="64" s="1"/>
  <c r="AW144" i="64"/>
  <c r="AW181" i="64" s="1"/>
  <c r="AV144" i="64"/>
  <c r="AV181" i="64" s="1"/>
  <c r="AV209" i="64" s="1"/>
  <c r="AU144" i="64"/>
  <c r="AU181" i="64" s="1"/>
  <c r="AT144" i="64"/>
  <c r="AT181" i="64" s="1"/>
  <c r="AT209" i="64" s="1"/>
  <c r="AS144" i="64"/>
  <c r="AS181" i="64" s="1"/>
  <c r="AR144" i="64"/>
  <c r="AR181" i="64" s="1"/>
  <c r="AR209" i="64" s="1"/>
  <c r="AQ144" i="64"/>
  <c r="AQ181" i="64" s="1"/>
  <c r="AP144" i="64"/>
  <c r="AP181" i="64" s="1"/>
  <c r="AP209" i="64" s="1"/>
  <c r="AO144" i="64"/>
  <c r="AO181" i="64" s="1"/>
  <c r="AN144" i="64"/>
  <c r="AN181" i="64" s="1"/>
  <c r="AN209" i="64" s="1"/>
  <c r="AM144" i="64"/>
  <c r="AM181" i="64" s="1"/>
  <c r="AL144" i="64"/>
  <c r="AL181" i="64" s="1"/>
  <c r="AL209" i="64" s="1"/>
  <c r="AK144" i="64"/>
  <c r="AK181" i="64" s="1"/>
  <c r="AJ144" i="64"/>
  <c r="AJ181" i="64" s="1"/>
  <c r="AJ209" i="64" s="1"/>
  <c r="AI144" i="64"/>
  <c r="AI181" i="64" s="1"/>
  <c r="AH144" i="64"/>
  <c r="AH181" i="64" s="1"/>
  <c r="AH209" i="64" s="1"/>
  <c r="AG144" i="64"/>
  <c r="AG181" i="64" s="1"/>
  <c r="AF144" i="64"/>
  <c r="AF181" i="64" s="1"/>
  <c r="AF209" i="64" s="1"/>
  <c r="AE144" i="64"/>
  <c r="AE181" i="64" s="1"/>
  <c r="AD144" i="64"/>
  <c r="AD181" i="64" s="1"/>
  <c r="AD209" i="64" s="1"/>
  <c r="AC144" i="64"/>
  <c r="AC181" i="64" s="1"/>
  <c r="AB144" i="64"/>
  <c r="AB181" i="64" s="1"/>
  <c r="AB209" i="64" s="1"/>
  <c r="AA144" i="64"/>
  <c r="AA181" i="64" s="1"/>
  <c r="Z144" i="64"/>
  <c r="Z181" i="64" s="1"/>
  <c r="Z209" i="64" s="1"/>
  <c r="Y144" i="64"/>
  <c r="Y181" i="64" s="1"/>
  <c r="X144" i="64"/>
  <c r="X181" i="64" s="1"/>
  <c r="X209" i="64" s="1"/>
  <c r="W144" i="64"/>
  <c r="W181" i="64" s="1"/>
  <c r="V144" i="64"/>
  <c r="V181" i="64" s="1"/>
  <c r="V209" i="64" s="1"/>
  <c r="U144" i="64"/>
  <c r="U181" i="64" s="1"/>
  <c r="T144" i="64"/>
  <c r="T181" i="64" s="1"/>
  <c r="T209" i="64" s="1"/>
  <c r="S144" i="64"/>
  <c r="S181" i="64" s="1"/>
  <c r="R144" i="64"/>
  <c r="R181" i="64" s="1"/>
  <c r="R209" i="64" s="1"/>
  <c r="Q144" i="64"/>
  <c r="Q181" i="64" s="1"/>
  <c r="P144" i="64"/>
  <c r="P181" i="64" s="1"/>
  <c r="P209" i="64" s="1"/>
  <c r="O144" i="64"/>
  <c r="O181" i="64" s="1"/>
  <c r="N144" i="64"/>
  <c r="N181" i="64" s="1"/>
  <c r="N209" i="64" s="1"/>
  <c r="M144" i="64"/>
  <c r="M181" i="64" s="1"/>
  <c r="L144" i="64"/>
  <c r="L181" i="64" s="1"/>
  <c r="L209" i="64" s="1"/>
  <c r="K144" i="64"/>
  <c r="J144" i="64"/>
  <c r="I144" i="64"/>
  <c r="I165" i="64" s="1"/>
  <c r="H144" i="64"/>
  <c r="G144" i="64"/>
  <c r="G165" i="64" s="1"/>
  <c r="F144" i="64"/>
  <c r="E144" i="64"/>
  <c r="E165" i="64" s="1"/>
  <c r="BH143" i="64"/>
  <c r="BH180" i="64" s="1"/>
  <c r="BH208" i="64" s="1"/>
  <c r="BG143" i="64"/>
  <c r="BG164" i="64" s="1"/>
  <c r="BF143" i="64"/>
  <c r="BF180" i="64" s="1"/>
  <c r="BF208" i="64" s="1"/>
  <c r="BE143" i="64"/>
  <c r="BE164" i="64" s="1"/>
  <c r="BD143" i="64"/>
  <c r="BD180" i="64" s="1"/>
  <c r="BD208" i="64" s="1"/>
  <c r="BC143" i="64"/>
  <c r="BC164" i="64" s="1"/>
  <c r="BB143" i="64"/>
  <c r="BB180" i="64" s="1"/>
  <c r="BB208" i="64" s="1"/>
  <c r="BA143" i="64"/>
  <c r="BA164" i="64" s="1"/>
  <c r="AZ143" i="64"/>
  <c r="AZ180" i="64" s="1"/>
  <c r="AZ208" i="64" s="1"/>
  <c r="AY143" i="64"/>
  <c r="AY164" i="64" s="1"/>
  <c r="AX143" i="64"/>
  <c r="AX180" i="64" s="1"/>
  <c r="AX208" i="64" s="1"/>
  <c r="AW143" i="64"/>
  <c r="AW164" i="64" s="1"/>
  <c r="AV143" i="64"/>
  <c r="AV180" i="64" s="1"/>
  <c r="AV208" i="64" s="1"/>
  <c r="AU143" i="64"/>
  <c r="AU164" i="64" s="1"/>
  <c r="AT143" i="64"/>
  <c r="AT180" i="64" s="1"/>
  <c r="AT208" i="64" s="1"/>
  <c r="AS143" i="64"/>
  <c r="AS164" i="64" s="1"/>
  <c r="AR143" i="64"/>
  <c r="AR180" i="64" s="1"/>
  <c r="AR208" i="64" s="1"/>
  <c r="AQ143" i="64"/>
  <c r="AQ164" i="64" s="1"/>
  <c r="AP143" i="64"/>
  <c r="AP180" i="64" s="1"/>
  <c r="AP208" i="64" s="1"/>
  <c r="AO143" i="64"/>
  <c r="AO164" i="64" s="1"/>
  <c r="AN143" i="64"/>
  <c r="AN180" i="64" s="1"/>
  <c r="AN208" i="64" s="1"/>
  <c r="AM143" i="64"/>
  <c r="AM164" i="64" s="1"/>
  <c r="AL143" i="64"/>
  <c r="AL180" i="64" s="1"/>
  <c r="AL208" i="64" s="1"/>
  <c r="AK143" i="64"/>
  <c r="AK164" i="64" s="1"/>
  <c r="AJ143" i="64"/>
  <c r="AJ180" i="64" s="1"/>
  <c r="AJ208" i="64" s="1"/>
  <c r="AI143" i="64"/>
  <c r="AI164" i="64" s="1"/>
  <c r="AH143" i="64"/>
  <c r="AH180" i="64" s="1"/>
  <c r="AH208" i="64" s="1"/>
  <c r="AG143" i="64"/>
  <c r="AG164" i="64" s="1"/>
  <c r="AF143" i="64"/>
  <c r="AF180" i="64" s="1"/>
  <c r="AF208" i="64" s="1"/>
  <c r="AE143" i="64"/>
  <c r="AE164" i="64" s="1"/>
  <c r="AD143" i="64"/>
  <c r="AD180" i="64" s="1"/>
  <c r="AD208" i="64" s="1"/>
  <c r="AC143" i="64"/>
  <c r="AC164" i="64" s="1"/>
  <c r="AB143" i="64"/>
  <c r="AB180" i="64" s="1"/>
  <c r="AB208" i="64" s="1"/>
  <c r="AA143" i="64"/>
  <c r="AA164" i="64" s="1"/>
  <c r="Z143" i="64"/>
  <c r="Z180" i="64" s="1"/>
  <c r="Z208" i="64" s="1"/>
  <c r="Y143" i="64"/>
  <c r="Y164" i="64" s="1"/>
  <c r="X143" i="64"/>
  <c r="X180" i="64" s="1"/>
  <c r="X208" i="64" s="1"/>
  <c r="W143" i="64"/>
  <c r="W164" i="64" s="1"/>
  <c r="V143" i="64"/>
  <c r="V180" i="64" s="1"/>
  <c r="V208" i="64" s="1"/>
  <c r="U143" i="64"/>
  <c r="U164" i="64" s="1"/>
  <c r="T143" i="64"/>
  <c r="T180" i="64" s="1"/>
  <c r="T208" i="64" s="1"/>
  <c r="S143" i="64"/>
  <c r="S164" i="64" s="1"/>
  <c r="R143" i="64"/>
  <c r="R180" i="64" s="1"/>
  <c r="R208" i="64" s="1"/>
  <c r="Q143" i="64"/>
  <c r="Q164" i="64" s="1"/>
  <c r="P143" i="64"/>
  <c r="P180" i="64" s="1"/>
  <c r="P208" i="64" s="1"/>
  <c r="O143" i="64"/>
  <c r="O164" i="64" s="1"/>
  <c r="N143" i="64"/>
  <c r="N180" i="64" s="1"/>
  <c r="N208" i="64" s="1"/>
  <c r="M143" i="64"/>
  <c r="M164" i="64" s="1"/>
  <c r="L143" i="64"/>
  <c r="L180" i="64" s="1"/>
  <c r="L208" i="64" s="1"/>
  <c r="K143" i="64"/>
  <c r="K164" i="64" s="1"/>
  <c r="J143" i="64"/>
  <c r="I143" i="64"/>
  <c r="I164" i="64" s="1"/>
  <c r="H143" i="64"/>
  <c r="G143" i="64"/>
  <c r="G164" i="64" s="1"/>
  <c r="F143" i="64"/>
  <c r="E143" i="64"/>
  <c r="E164" i="64" s="1"/>
  <c r="F136" i="64"/>
  <c r="BH130" i="64"/>
  <c r="BG130" i="64"/>
  <c r="BF130" i="64"/>
  <c r="BE130" i="64"/>
  <c r="BD130" i="64"/>
  <c r="BC130" i="64"/>
  <c r="BB130" i="64"/>
  <c r="BA130" i="64"/>
  <c r="AZ130" i="64"/>
  <c r="AY130" i="64"/>
  <c r="AX130" i="64"/>
  <c r="AW130" i="64"/>
  <c r="AV130" i="64"/>
  <c r="AU130" i="64"/>
  <c r="AT130" i="64"/>
  <c r="AS130" i="64"/>
  <c r="AR130" i="64"/>
  <c r="AQ130" i="64"/>
  <c r="AP130" i="64"/>
  <c r="AO130" i="64"/>
  <c r="AN130" i="64"/>
  <c r="AM130" i="64"/>
  <c r="AL130" i="64"/>
  <c r="AK130" i="64"/>
  <c r="AJ130" i="64"/>
  <c r="AI130" i="64"/>
  <c r="AH130" i="64"/>
  <c r="AG130" i="64"/>
  <c r="AF130" i="64"/>
  <c r="AE130" i="64"/>
  <c r="AD130" i="64"/>
  <c r="AC130" i="64"/>
  <c r="AB130" i="64"/>
  <c r="AA130" i="64"/>
  <c r="Z130" i="64"/>
  <c r="Y130" i="64"/>
  <c r="X130" i="64"/>
  <c r="W130" i="64"/>
  <c r="V130" i="64"/>
  <c r="U130" i="64"/>
  <c r="T130" i="64"/>
  <c r="S130" i="64"/>
  <c r="R130" i="64"/>
  <c r="Q130" i="64"/>
  <c r="P130" i="64"/>
  <c r="O130" i="64"/>
  <c r="N130" i="64"/>
  <c r="M130" i="64"/>
  <c r="L130" i="64"/>
  <c r="M209" i="64" l="1"/>
  <c r="O209" i="64"/>
  <c r="Q209" i="64"/>
  <c r="S209" i="64"/>
  <c r="U209" i="64"/>
  <c r="W209" i="64"/>
  <c r="Y209" i="64"/>
  <c r="AA209" i="64"/>
  <c r="AC209" i="64"/>
  <c r="AE209" i="64"/>
  <c r="AG209" i="64"/>
  <c r="AI209" i="64"/>
  <c r="AK209" i="64"/>
  <c r="AM209" i="64"/>
  <c r="AO209" i="64"/>
  <c r="AQ209" i="64"/>
  <c r="AS209" i="64"/>
  <c r="AU209" i="64"/>
  <c r="AW209" i="64"/>
  <c r="AY209" i="64"/>
  <c r="BA209" i="64"/>
  <c r="BC209" i="64"/>
  <c r="BE209" i="64"/>
  <c r="BG209" i="64"/>
  <c r="E171" i="64"/>
  <c r="G172" i="64"/>
  <c r="K172" i="64"/>
  <c r="O172" i="64"/>
  <c r="S172" i="64"/>
  <c r="W172" i="64"/>
  <c r="AA172" i="64"/>
  <c r="AE172" i="64"/>
  <c r="AI172" i="64"/>
  <c r="AM172" i="64"/>
  <c r="AQ172" i="64"/>
  <c r="AU172" i="64"/>
  <c r="AY172" i="64"/>
  <c r="BC172" i="64"/>
  <c r="BG172" i="64"/>
  <c r="M180" i="64"/>
  <c r="M208" i="64" s="1"/>
  <c r="O180" i="64"/>
  <c r="O208" i="64" s="1"/>
  <c r="Q180" i="64"/>
  <c r="Q208" i="64" s="1"/>
  <c r="S180" i="64"/>
  <c r="S208" i="64" s="1"/>
  <c r="U180" i="64"/>
  <c r="U208" i="64" s="1"/>
  <c r="W180" i="64"/>
  <c r="W208" i="64" s="1"/>
  <c r="Y180" i="64"/>
  <c r="Y208" i="64" s="1"/>
  <c r="AA180" i="64"/>
  <c r="AA208" i="64" s="1"/>
  <c r="AC180" i="64"/>
  <c r="AC208" i="64" s="1"/>
  <c r="AE180" i="64"/>
  <c r="AE208" i="64" s="1"/>
  <c r="AG180" i="64"/>
  <c r="AG208" i="64" s="1"/>
  <c r="AI180" i="64"/>
  <c r="AI208" i="64" s="1"/>
  <c r="AK180" i="64"/>
  <c r="AK208" i="64" s="1"/>
  <c r="AM180" i="64"/>
  <c r="AM208" i="64" s="1"/>
  <c r="AO180" i="64"/>
  <c r="AO208" i="64" s="1"/>
  <c r="AQ180" i="64"/>
  <c r="AQ208" i="64" s="1"/>
  <c r="AS180" i="64"/>
  <c r="AS208" i="64" s="1"/>
  <c r="AU180" i="64"/>
  <c r="AU208" i="64" s="1"/>
  <c r="AW180" i="64"/>
  <c r="AW208" i="64" s="1"/>
  <c r="AY180" i="64"/>
  <c r="AY208" i="64" s="1"/>
  <c r="BA180" i="64"/>
  <c r="BA208" i="64" s="1"/>
  <c r="BC180" i="64"/>
  <c r="BC208" i="64" s="1"/>
  <c r="BE180" i="64"/>
  <c r="BE208" i="64" s="1"/>
  <c r="BG180" i="64"/>
  <c r="BG208" i="64" s="1"/>
  <c r="G136" i="64"/>
  <c r="F127" i="64"/>
  <c r="I172" i="64"/>
  <c r="M172" i="64"/>
  <c r="Q172" i="64"/>
  <c r="U172" i="64"/>
  <c r="Y172" i="64"/>
  <c r="AC172" i="64"/>
  <c r="AG172" i="64"/>
  <c r="AK172" i="64"/>
  <c r="AO172" i="64"/>
  <c r="AS172" i="64"/>
  <c r="AW172" i="64"/>
  <c r="BA172" i="64"/>
  <c r="BE172" i="64"/>
  <c r="F164" i="64"/>
  <c r="H164" i="64"/>
  <c r="J164" i="64"/>
  <c r="L164" i="64"/>
  <c r="N164" i="64"/>
  <c r="P164" i="64"/>
  <c r="P210" i="64"/>
  <c r="R164" i="64"/>
  <c r="T164" i="64"/>
  <c r="V164" i="64"/>
  <c r="X164" i="64"/>
  <c r="X210" i="64"/>
  <c r="Z164" i="64"/>
  <c r="AB164" i="64"/>
  <c r="AD164" i="64"/>
  <c r="AD203" i="64"/>
  <c r="AF164" i="64"/>
  <c r="AF210" i="64"/>
  <c r="AH164" i="64"/>
  <c r="AH203" i="64"/>
  <c r="AJ164" i="64"/>
  <c r="AL164" i="64"/>
  <c r="AL203" i="64"/>
  <c r="AN164" i="64"/>
  <c r="AN210" i="64"/>
  <c r="AP164" i="64"/>
  <c r="AP203" i="64"/>
  <c r="AR164" i="64"/>
  <c r="AT164" i="64"/>
  <c r="AT203" i="64"/>
  <c r="AV164" i="64"/>
  <c r="AV210" i="64"/>
  <c r="AX164" i="64"/>
  <c r="AX203" i="64"/>
  <c r="AZ164" i="64"/>
  <c r="BB164" i="64"/>
  <c r="BB203" i="64"/>
  <c r="BD164" i="64"/>
  <c r="BF164" i="64"/>
  <c r="BF203" i="64"/>
  <c r="BH164" i="64"/>
  <c r="BH210" i="64"/>
  <c r="F165" i="64"/>
  <c r="F172" i="64"/>
  <c r="H165" i="64"/>
  <c r="H172" i="64"/>
  <c r="J165" i="64"/>
  <c r="J172" i="64"/>
  <c r="L165" i="64"/>
  <c r="L172" i="64"/>
  <c r="N165" i="64"/>
  <c r="N172" i="64"/>
  <c r="P165" i="64"/>
  <c r="P172" i="64"/>
  <c r="R165" i="64"/>
  <c r="R172" i="64"/>
  <c r="T165" i="64"/>
  <c r="T172" i="64"/>
  <c r="V165" i="64"/>
  <c r="V172" i="64"/>
  <c r="X165" i="64"/>
  <c r="X172" i="64"/>
  <c r="Z165" i="64"/>
  <c r="Z172" i="64"/>
  <c r="AB165" i="64"/>
  <c r="AB172" i="64"/>
  <c r="AD165" i="64"/>
  <c r="AD172" i="64"/>
  <c r="AF165" i="64"/>
  <c r="AF172" i="64"/>
  <c r="AH165" i="64"/>
  <c r="AH172" i="64"/>
  <c r="AJ165" i="64"/>
  <c r="AJ172" i="64"/>
  <c r="AL165" i="64"/>
  <c r="AL172" i="64"/>
  <c r="AN165" i="64"/>
  <c r="AN172" i="64"/>
  <c r="AP165" i="64"/>
  <c r="AP172" i="64"/>
  <c r="AR165" i="64"/>
  <c r="AR172" i="64"/>
  <c r="AT165" i="64"/>
  <c r="AT172" i="64"/>
  <c r="AV165" i="64"/>
  <c r="AV172" i="64"/>
  <c r="AX165" i="64"/>
  <c r="AX172" i="64"/>
  <c r="AZ165" i="64"/>
  <c r="AZ172" i="64"/>
  <c r="BB165" i="64"/>
  <c r="BB172" i="64"/>
  <c r="BD172" i="64"/>
  <c r="BF172" i="64"/>
  <c r="BH172" i="64"/>
  <c r="F166" i="64"/>
  <c r="H166" i="64"/>
  <c r="H173" i="64"/>
  <c r="J166" i="64"/>
  <c r="L166" i="64"/>
  <c r="L173" i="64"/>
  <c r="N166" i="64"/>
  <c r="P166" i="64"/>
  <c r="P173" i="64"/>
  <c r="R166" i="64"/>
  <c r="T166" i="64"/>
  <c r="T173" i="64"/>
  <c r="V166" i="64"/>
  <c r="X166" i="64"/>
  <c r="X173" i="64"/>
  <c r="Z166" i="64"/>
  <c r="AB166" i="64"/>
  <c r="AB173" i="64"/>
  <c r="AD166" i="64"/>
  <c r="AF166" i="64"/>
  <c r="AF173" i="64"/>
  <c r="AH166" i="64"/>
  <c r="AJ166" i="64"/>
  <c r="AJ173" i="64"/>
  <c r="AL166" i="64"/>
  <c r="AN166" i="64"/>
  <c r="AN173" i="64"/>
  <c r="AP166" i="64"/>
  <c r="AR166" i="64"/>
  <c r="AR173" i="64"/>
  <c r="AT166" i="64"/>
  <c r="AV166" i="64"/>
  <c r="AV173" i="64"/>
  <c r="AX166" i="64"/>
  <c r="AZ166" i="64"/>
  <c r="AZ173" i="64"/>
  <c r="BB166" i="64"/>
  <c r="BD166" i="64"/>
  <c r="BD173" i="64"/>
  <c r="BF166" i="64"/>
  <c r="BH166" i="64"/>
  <c r="BH173" i="64"/>
  <c r="F153" i="64"/>
  <c r="H153" i="64"/>
  <c r="J153" i="64"/>
  <c r="L153" i="64"/>
  <c r="N153" i="64"/>
  <c r="P153" i="64"/>
  <c r="R153" i="64"/>
  <c r="T153" i="64"/>
  <c r="V153" i="64"/>
  <c r="X153" i="64"/>
  <c r="Z153" i="64"/>
  <c r="AB153" i="64"/>
  <c r="AD153" i="64"/>
  <c r="AF153" i="64"/>
  <c r="AH153" i="64"/>
  <c r="AJ153" i="64"/>
  <c r="AL153" i="64"/>
  <c r="AN153" i="64"/>
  <c r="AP153" i="64"/>
  <c r="AR153" i="64"/>
  <c r="AT153" i="64"/>
  <c r="AV153" i="64"/>
  <c r="AX153" i="64"/>
  <c r="AZ153" i="64"/>
  <c r="BB153" i="64"/>
  <c r="BD153" i="64"/>
  <c r="BF153" i="64"/>
  <c r="BH153" i="64"/>
  <c r="F160" i="64"/>
  <c r="H160" i="64"/>
  <c r="J160" i="64"/>
  <c r="L160" i="64"/>
  <c r="N160" i="64"/>
  <c r="P160" i="64"/>
  <c r="R160" i="64"/>
  <c r="T160" i="64"/>
  <c r="V160" i="64"/>
  <c r="X160" i="64"/>
  <c r="Z160" i="64"/>
  <c r="AB160" i="64"/>
  <c r="AD160" i="64"/>
  <c r="AF160" i="64"/>
  <c r="AH160" i="64"/>
  <c r="AJ160" i="64"/>
  <c r="AL160" i="64"/>
  <c r="AN160" i="64"/>
  <c r="AP160" i="64"/>
  <c r="AR160" i="64"/>
  <c r="AT160" i="64"/>
  <c r="AV160" i="64"/>
  <c r="AX160" i="64"/>
  <c r="AZ160" i="64"/>
  <c r="BB160" i="64"/>
  <c r="BD160" i="64"/>
  <c r="BF160" i="64"/>
  <c r="BH160" i="64"/>
  <c r="H171" i="64"/>
  <c r="L171" i="64"/>
  <c r="P171" i="64"/>
  <c r="T171" i="64"/>
  <c r="X171" i="64"/>
  <c r="AB171" i="64"/>
  <c r="AF171" i="64"/>
  <c r="AJ171" i="64"/>
  <c r="AN171" i="64"/>
  <c r="AR171" i="64"/>
  <c r="AV171" i="64"/>
  <c r="AZ171" i="64"/>
  <c r="BD171" i="64"/>
  <c r="BH171" i="64"/>
  <c r="F173" i="64"/>
  <c r="N173" i="64"/>
  <c r="V173" i="64"/>
  <c r="AD173" i="64"/>
  <c r="AL173" i="64"/>
  <c r="AT173" i="64"/>
  <c r="BB173" i="64"/>
  <c r="F171" i="64"/>
  <c r="J171" i="64"/>
  <c r="N171" i="64"/>
  <c r="R171" i="64"/>
  <c r="V171" i="64"/>
  <c r="Z171" i="64"/>
  <c r="AD171" i="64"/>
  <c r="AH171" i="64"/>
  <c r="AL171" i="64"/>
  <c r="AP171" i="64"/>
  <c r="AT171" i="64"/>
  <c r="AX171" i="64"/>
  <c r="BB171" i="64"/>
  <c r="BF171" i="64"/>
  <c r="J173" i="64"/>
  <c r="R173" i="64"/>
  <c r="Z173" i="64"/>
  <c r="AH173" i="64"/>
  <c r="AP173" i="64"/>
  <c r="AX173" i="64"/>
  <c r="BF173" i="64"/>
  <c r="K165" i="64"/>
  <c r="M165" i="64"/>
  <c r="O165" i="64"/>
  <c r="Q165" i="64"/>
  <c r="S165" i="64"/>
  <c r="U165" i="64"/>
  <c r="W165" i="64"/>
  <c r="Y165" i="64"/>
  <c r="AA165" i="64"/>
  <c r="AC165" i="64"/>
  <c r="AE165" i="64"/>
  <c r="AG165" i="64"/>
  <c r="AI165" i="64"/>
  <c r="AK165" i="64"/>
  <c r="AM165" i="64"/>
  <c r="AO165" i="64"/>
  <c r="AQ165" i="64"/>
  <c r="AS165" i="64"/>
  <c r="AU165" i="64"/>
  <c r="AW165" i="64"/>
  <c r="AY165" i="64"/>
  <c r="BA165" i="64"/>
  <c r="BC165" i="64"/>
  <c r="BE165" i="64"/>
  <c r="BG165" i="64"/>
  <c r="E166" i="64"/>
  <c r="G166" i="64"/>
  <c r="G173" i="64"/>
  <c r="I166" i="64"/>
  <c r="I173" i="64"/>
  <c r="K166" i="64"/>
  <c r="K173" i="64"/>
  <c r="M166" i="64"/>
  <c r="M173" i="64"/>
  <c r="O166" i="64"/>
  <c r="O173" i="64"/>
  <c r="Q166" i="64"/>
  <c r="Q173" i="64"/>
  <c r="S166" i="64"/>
  <c r="S173" i="64"/>
  <c r="U166" i="64"/>
  <c r="U173" i="64"/>
  <c r="W166" i="64"/>
  <c r="W173" i="64"/>
  <c r="Y166" i="64"/>
  <c r="Y173" i="64"/>
  <c r="AA166" i="64"/>
  <c r="AA173" i="64"/>
  <c r="AC166" i="64"/>
  <c r="AC173" i="64"/>
  <c r="AE166" i="64"/>
  <c r="AE173" i="64"/>
  <c r="AG166" i="64"/>
  <c r="AG173" i="64"/>
  <c r="AI166" i="64"/>
  <c r="AI173" i="64"/>
  <c r="AK166" i="64"/>
  <c r="AK173" i="64"/>
  <c r="AM166" i="64"/>
  <c r="AM173" i="64"/>
  <c r="AO166" i="64"/>
  <c r="AO173" i="64"/>
  <c r="AQ166" i="64"/>
  <c r="AQ173" i="64"/>
  <c r="AS166" i="64"/>
  <c r="AS173" i="64"/>
  <c r="AU166" i="64"/>
  <c r="AU173" i="64"/>
  <c r="AW166" i="64"/>
  <c r="AW173" i="64"/>
  <c r="AY166" i="64"/>
  <c r="AY173" i="64"/>
  <c r="BA166" i="64"/>
  <c r="BA173" i="64"/>
  <c r="BC166" i="64"/>
  <c r="BC173" i="64"/>
  <c r="BE166" i="64"/>
  <c r="BE173" i="64"/>
  <c r="BG166" i="64"/>
  <c r="BG173" i="64"/>
  <c r="E153" i="64"/>
  <c r="G153" i="64"/>
  <c r="I153" i="64"/>
  <c r="K153" i="64"/>
  <c r="M153" i="64"/>
  <c r="O153" i="64"/>
  <c r="Q153" i="64"/>
  <c r="S153" i="64"/>
  <c r="U153" i="64"/>
  <c r="W153" i="64"/>
  <c r="Y153" i="64"/>
  <c r="AA153" i="64"/>
  <c r="AC153" i="64"/>
  <c r="AE153" i="64"/>
  <c r="AG153" i="64"/>
  <c r="AI153" i="64"/>
  <c r="AK153" i="64"/>
  <c r="AM153" i="64"/>
  <c r="AO153" i="64"/>
  <c r="AQ153" i="64"/>
  <c r="AS153" i="64"/>
  <c r="AU153" i="64"/>
  <c r="AW153" i="64"/>
  <c r="AY153" i="64"/>
  <c r="BA153" i="64"/>
  <c r="BC153" i="64"/>
  <c r="BE153" i="64"/>
  <c r="BG153" i="64"/>
  <c r="E160" i="64"/>
  <c r="G160" i="64"/>
  <c r="I160" i="64"/>
  <c r="K160" i="64"/>
  <c r="M160" i="64"/>
  <c r="O160" i="64"/>
  <c r="Q160" i="64"/>
  <c r="S160" i="64"/>
  <c r="U160" i="64"/>
  <c r="W160" i="64"/>
  <c r="Y160" i="64"/>
  <c r="AA160" i="64"/>
  <c r="AC160" i="64"/>
  <c r="AE160" i="64"/>
  <c r="AG160" i="64"/>
  <c r="AI160" i="64"/>
  <c r="AK160" i="64"/>
  <c r="AM160" i="64"/>
  <c r="AO160" i="64"/>
  <c r="AQ160" i="64"/>
  <c r="AS160" i="64"/>
  <c r="AU160" i="64"/>
  <c r="AW160" i="64"/>
  <c r="AY160" i="64"/>
  <c r="BA160" i="64"/>
  <c r="BC160" i="64"/>
  <c r="BE160" i="64"/>
  <c r="BG160" i="64"/>
  <c r="E172" i="64"/>
  <c r="G171" i="64"/>
  <c r="I171" i="64"/>
  <c r="K171" i="64"/>
  <c r="M171" i="64"/>
  <c r="O171" i="64"/>
  <c r="Q171" i="64"/>
  <c r="S171" i="64"/>
  <c r="U171" i="64"/>
  <c r="W171" i="64"/>
  <c r="Y171" i="64"/>
  <c r="AA171" i="64"/>
  <c r="AC171" i="64"/>
  <c r="AE171" i="64"/>
  <c r="AG171" i="64"/>
  <c r="AI171" i="64"/>
  <c r="AK171" i="64"/>
  <c r="AM171" i="64"/>
  <c r="AO171" i="64"/>
  <c r="AQ171" i="64"/>
  <c r="AS171" i="64"/>
  <c r="AU171" i="64"/>
  <c r="AW171" i="64"/>
  <c r="AY171" i="64"/>
  <c r="BA171" i="64"/>
  <c r="BC171" i="64"/>
  <c r="BE171" i="64"/>
  <c r="BG171" i="64"/>
  <c r="AD210" i="64"/>
  <c r="AH210" i="64"/>
  <c r="AL210" i="64"/>
  <c r="AP210" i="64"/>
  <c r="AT210" i="64"/>
  <c r="AX210" i="64"/>
  <c r="BB210" i="64"/>
  <c r="BF210" i="64"/>
  <c r="L201" i="64"/>
  <c r="P201" i="64"/>
  <c r="T201" i="64"/>
  <c r="X201" i="64"/>
  <c r="AB201" i="64"/>
  <c r="AF201" i="64"/>
  <c r="AJ201" i="64"/>
  <c r="AN201" i="64"/>
  <c r="AR201" i="64"/>
  <c r="AV201" i="64"/>
  <c r="AZ201" i="64"/>
  <c r="BD201" i="64"/>
  <c r="BH201" i="64"/>
  <c r="L202" i="64"/>
  <c r="P202" i="64"/>
  <c r="T202" i="64"/>
  <c r="X202" i="64"/>
  <c r="AB202" i="64"/>
  <c r="AF202" i="64"/>
  <c r="AJ202" i="64"/>
  <c r="AN202" i="64"/>
  <c r="AR202" i="64"/>
  <c r="AV202" i="64"/>
  <c r="AZ202" i="64"/>
  <c r="BD202" i="64"/>
  <c r="BH202" i="64"/>
  <c r="P203" i="64"/>
  <c r="X203" i="64"/>
  <c r="AJ203" i="64"/>
  <c r="AZ203" i="64"/>
  <c r="N201" i="64"/>
  <c r="R201" i="64"/>
  <c r="V201" i="64"/>
  <c r="Z201" i="64"/>
  <c r="AD201" i="64"/>
  <c r="AH201" i="64"/>
  <c r="AL201" i="64"/>
  <c r="AP201" i="64"/>
  <c r="AT201" i="64"/>
  <c r="AX201" i="64"/>
  <c r="BB201" i="64"/>
  <c r="BF201" i="64"/>
  <c r="N202" i="64"/>
  <c r="R202" i="64"/>
  <c r="V202" i="64"/>
  <c r="Z202" i="64"/>
  <c r="AD202" i="64"/>
  <c r="AH202" i="64"/>
  <c r="AL202" i="64"/>
  <c r="AP202" i="64"/>
  <c r="AT202" i="64"/>
  <c r="AX202" i="64"/>
  <c r="BB202" i="64"/>
  <c r="BF202" i="64"/>
  <c r="V203" i="64"/>
  <c r="AF203" i="64"/>
  <c r="AV203" i="64"/>
  <c r="AE210" i="64"/>
  <c r="AI210" i="64"/>
  <c r="AM210" i="64"/>
  <c r="AQ210" i="64"/>
  <c r="AU210" i="64"/>
  <c r="AY210" i="64"/>
  <c r="BC210" i="64"/>
  <c r="BG210" i="64"/>
  <c r="M201" i="64"/>
  <c r="O201" i="64"/>
  <c r="S201" i="64"/>
  <c r="U201" i="64"/>
  <c r="W201" i="64"/>
  <c r="AA201" i="64"/>
  <c r="AC201" i="64"/>
  <c r="AE201" i="64"/>
  <c r="AI201" i="64"/>
  <c r="AK201" i="64"/>
  <c r="AM201" i="64"/>
  <c r="AQ201" i="64"/>
  <c r="AS201" i="64"/>
  <c r="AU201" i="64"/>
  <c r="AY201" i="64"/>
  <c r="BA201" i="64"/>
  <c r="BC201" i="64"/>
  <c r="BG201" i="64"/>
  <c r="M202" i="64"/>
  <c r="O202" i="64"/>
  <c r="Q202" i="64"/>
  <c r="S202" i="64"/>
  <c r="U202" i="64"/>
  <c r="W202" i="64"/>
  <c r="Y202" i="64"/>
  <c r="AA202" i="64"/>
  <c r="AC202" i="64"/>
  <c r="AE202" i="64"/>
  <c r="AG202" i="64"/>
  <c r="AI202" i="64"/>
  <c r="AK202" i="64"/>
  <c r="AM202" i="64"/>
  <c r="AO202" i="64"/>
  <c r="AQ202" i="64"/>
  <c r="AS202" i="64"/>
  <c r="AU202" i="64"/>
  <c r="AW202" i="64"/>
  <c r="AY202" i="64"/>
  <c r="BA202" i="64"/>
  <c r="BC202" i="64"/>
  <c r="BE202" i="64"/>
  <c r="BG202" i="64"/>
  <c r="Q203" i="64"/>
  <c r="W203" i="64"/>
  <c r="AA203" i="64"/>
  <c r="AO210" i="64"/>
  <c r="BE210" i="64"/>
  <c r="BD165" i="64"/>
  <c r="BF165" i="64"/>
  <c r="BH165" i="64"/>
  <c r="F146" i="64"/>
  <c r="H146" i="64"/>
  <c r="J146" i="64"/>
  <c r="L146" i="64"/>
  <c r="L183" i="64" s="1"/>
  <c r="N146" i="64"/>
  <c r="N183" i="64" s="1"/>
  <c r="N184" i="64" s="1"/>
  <c r="P146" i="64"/>
  <c r="P183" i="64" s="1"/>
  <c r="P184" i="64" s="1"/>
  <c r="R146" i="64"/>
  <c r="R183" i="64" s="1"/>
  <c r="T146" i="64"/>
  <c r="T183" i="64" s="1"/>
  <c r="V146" i="64"/>
  <c r="V183" i="64" s="1"/>
  <c r="V184" i="64" s="1"/>
  <c r="X146" i="64"/>
  <c r="X183" i="64" s="1"/>
  <c r="X184" i="64" s="1"/>
  <c r="Z146" i="64"/>
  <c r="Z183" i="64" s="1"/>
  <c r="AB146" i="64"/>
  <c r="AB183" i="64" s="1"/>
  <c r="AD146" i="64"/>
  <c r="AD183" i="64" s="1"/>
  <c r="AD184" i="64" s="1"/>
  <c r="AF146" i="64"/>
  <c r="AF183" i="64" s="1"/>
  <c r="AF184" i="64" s="1"/>
  <c r="AH146" i="64"/>
  <c r="AH183" i="64" s="1"/>
  <c r="AJ146" i="64"/>
  <c r="AJ183" i="64" s="1"/>
  <c r="AL146" i="64"/>
  <c r="AL183" i="64" s="1"/>
  <c r="AL184" i="64" s="1"/>
  <c r="AN146" i="64"/>
  <c r="AN183" i="64" s="1"/>
  <c r="AN184" i="64" s="1"/>
  <c r="AP146" i="64"/>
  <c r="AP183" i="64" s="1"/>
  <c r="AR146" i="64"/>
  <c r="AR183" i="64" s="1"/>
  <c r="AT146" i="64"/>
  <c r="AT183" i="64" s="1"/>
  <c r="AT184" i="64" s="1"/>
  <c r="AV146" i="64"/>
  <c r="AV183" i="64" s="1"/>
  <c r="AV184" i="64" s="1"/>
  <c r="AX146" i="64"/>
  <c r="AX183" i="64" s="1"/>
  <c r="AZ146" i="64"/>
  <c r="AZ183" i="64" s="1"/>
  <c r="BB146" i="64"/>
  <c r="BB183" i="64" s="1"/>
  <c r="BB184" i="64" s="1"/>
  <c r="BD146" i="64"/>
  <c r="BD183" i="64" s="1"/>
  <c r="BD184" i="64" s="1"/>
  <c r="BF146" i="64"/>
  <c r="BF183" i="64" s="1"/>
  <c r="BH146" i="64"/>
  <c r="BH183" i="64" s="1"/>
  <c r="F147" i="64"/>
  <c r="H147" i="64"/>
  <c r="J147" i="64"/>
  <c r="L147" i="64"/>
  <c r="N147" i="64"/>
  <c r="P147" i="64"/>
  <c r="R147" i="64"/>
  <c r="T147" i="64"/>
  <c r="V147" i="64"/>
  <c r="X147" i="64"/>
  <c r="Z147" i="64"/>
  <c r="AB147" i="64"/>
  <c r="AD147" i="64"/>
  <c r="AF147" i="64"/>
  <c r="AH147" i="64"/>
  <c r="AJ147" i="64"/>
  <c r="AL147" i="64"/>
  <c r="AN147" i="64"/>
  <c r="AP147" i="64"/>
  <c r="AR147" i="64"/>
  <c r="AT147" i="64"/>
  <c r="AV147" i="64"/>
  <c r="AX147" i="64"/>
  <c r="AZ147" i="64"/>
  <c r="BB147" i="64"/>
  <c r="E146" i="64"/>
  <c r="G146" i="64"/>
  <c r="I146" i="64"/>
  <c r="K146" i="64"/>
  <c r="M146" i="64"/>
  <c r="M183" i="64" s="1"/>
  <c r="M184" i="64" s="1"/>
  <c r="O146" i="64"/>
  <c r="O183" i="64" s="1"/>
  <c r="O184" i="64" s="1"/>
  <c r="Q146" i="64"/>
  <c r="Q183" i="64" s="1"/>
  <c r="Q184" i="64" s="1"/>
  <c r="S146" i="64"/>
  <c r="S183" i="64" s="1"/>
  <c r="S184" i="64" s="1"/>
  <c r="U146" i="64"/>
  <c r="U183" i="64" s="1"/>
  <c r="U184" i="64" s="1"/>
  <c r="W146" i="64"/>
  <c r="W183" i="64" s="1"/>
  <c r="W184" i="64" s="1"/>
  <c r="Y146" i="64"/>
  <c r="Y183" i="64" s="1"/>
  <c r="Y184" i="64" s="1"/>
  <c r="AA146" i="64"/>
  <c r="AA183" i="64" s="1"/>
  <c r="AA184" i="64" s="1"/>
  <c r="AC146" i="64"/>
  <c r="AC183" i="64" s="1"/>
  <c r="AC184" i="64" s="1"/>
  <c r="AE146" i="64"/>
  <c r="AE183" i="64" s="1"/>
  <c r="AE184" i="64" s="1"/>
  <c r="AG146" i="64"/>
  <c r="AG183" i="64" s="1"/>
  <c r="AG184" i="64" s="1"/>
  <c r="AI146" i="64"/>
  <c r="AI183" i="64" s="1"/>
  <c r="AI184" i="64" s="1"/>
  <c r="AK146" i="64"/>
  <c r="AK183" i="64" s="1"/>
  <c r="AK184" i="64" s="1"/>
  <c r="AM146" i="64"/>
  <c r="AM183" i="64" s="1"/>
  <c r="AM184" i="64" s="1"/>
  <c r="AO146" i="64"/>
  <c r="AO183" i="64" s="1"/>
  <c r="AO184" i="64" s="1"/>
  <c r="AQ146" i="64"/>
  <c r="AQ183" i="64" s="1"/>
  <c r="AQ184" i="64" s="1"/>
  <c r="AS146" i="64"/>
  <c r="AS183" i="64" s="1"/>
  <c r="AS184" i="64" s="1"/>
  <c r="AU146" i="64"/>
  <c r="AU183" i="64" s="1"/>
  <c r="AU184" i="64" s="1"/>
  <c r="AW146" i="64"/>
  <c r="AW183" i="64" s="1"/>
  <c r="AW184" i="64" s="1"/>
  <c r="AY146" i="64"/>
  <c r="AY183" i="64" s="1"/>
  <c r="AY184" i="64" s="1"/>
  <c r="BA146" i="64"/>
  <c r="BA183" i="64" s="1"/>
  <c r="BA184" i="64" s="1"/>
  <c r="BC146" i="64"/>
  <c r="BC183" i="64" s="1"/>
  <c r="BC184" i="64" s="1"/>
  <c r="BE146" i="64"/>
  <c r="BE183" i="64" s="1"/>
  <c r="BE184" i="64" s="1"/>
  <c r="BG146" i="64"/>
  <c r="BG183" i="64" s="1"/>
  <c r="BG184" i="64" s="1"/>
  <c r="E147" i="64"/>
  <c r="G147" i="64"/>
  <c r="I147" i="64"/>
  <c r="K147" i="64"/>
  <c r="M147" i="64"/>
  <c r="O147" i="64"/>
  <c r="Q147" i="64"/>
  <c r="S147" i="64"/>
  <c r="U147" i="64"/>
  <c r="W147" i="64"/>
  <c r="Y147" i="64"/>
  <c r="AA147" i="64"/>
  <c r="AC147" i="64"/>
  <c r="AE147" i="64"/>
  <c r="AG147" i="64"/>
  <c r="AI147" i="64"/>
  <c r="AK147" i="64"/>
  <c r="AM147" i="64"/>
  <c r="AO147" i="64"/>
  <c r="AQ147" i="64"/>
  <c r="AS147" i="64"/>
  <c r="AU147" i="64"/>
  <c r="AW147" i="64"/>
  <c r="AY147" i="64"/>
  <c r="BA147" i="64"/>
  <c r="BC147" i="64"/>
  <c r="BE201" i="64" l="1"/>
  <c r="AW201" i="64"/>
  <c r="AO201" i="64"/>
  <c r="AG201" i="64"/>
  <c r="Y201" i="64"/>
  <c r="Q201" i="64"/>
  <c r="H136" i="64"/>
  <c r="G127" i="64"/>
  <c r="BE161" i="64"/>
  <c r="BE197" i="64"/>
  <c r="BE198" i="64" s="1"/>
  <c r="BA161" i="64"/>
  <c r="BA197" i="64"/>
  <c r="BA198" i="64" s="1"/>
  <c r="AW161" i="64"/>
  <c r="AW197" i="64"/>
  <c r="AW198" i="64" s="1"/>
  <c r="AS161" i="64"/>
  <c r="AS197" i="64"/>
  <c r="AS198" i="64" s="1"/>
  <c r="AO161" i="64"/>
  <c r="AO197" i="64"/>
  <c r="AO198" i="64" s="1"/>
  <c r="AK161" i="64"/>
  <c r="AK197" i="64"/>
  <c r="AK198" i="64" s="1"/>
  <c r="AG161" i="64"/>
  <c r="AG197" i="64"/>
  <c r="AG198" i="64" s="1"/>
  <c r="AC161" i="64"/>
  <c r="AC197" i="64"/>
  <c r="AC198" i="64" s="1"/>
  <c r="Y161" i="64"/>
  <c r="Y197" i="64"/>
  <c r="Y198" i="64" s="1"/>
  <c r="U161" i="64"/>
  <c r="U197" i="64"/>
  <c r="U198" i="64" s="1"/>
  <c r="Q161" i="64"/>
  <c r="Q197" i="64"/>
  <c r="Q198" i="64" s="1"/>
  <c r="M161" i="64"/>
  <c r="M197" i="64"/>
  <c r="M198" i="64" s="1"/>
  <c r="I161" i="64"/>
  <c r="BE154" i="64"/>
  <c r="BE190" i="64"/>
  <c r="BE191" i="64" s="1"/>
  <c r="BA154" i="64"/>
  <c r="BA190" i="64"/>
  <c r="BA191" i="64" s="1"/>
  <c r="AW154" i="64"/>
  <c r="AW190" i="64"/>
  <c r="AW191" i="64" s="1"/>
  <c r="AS154" i="64"/>
  <c r="AS190" i="64"/>
  <c r="AS191" i="64" s="1"/>
  <c r="AO154" i="64"/>
  <c r="AO190" i="64"/>
  <c r="AO191" i="64" s="1"/>
  <c r="AK154" i="64"/>
  <c r="AK190" i="64"/>
  <c r="AK191" i="64" s="1"/>
  <c r="AG154" i="64"/>
  <c r="AG190" i="64"/>
  <c r="AG191" i="64" s="1"/>
  <c r="AC154" i="64"/>
  <c r="AC190" i="64"/>
  <c r="AC191" i="64" s="1"/>
  <c r="Y154" i="64"/>
  <c r="Y190" i="64"/>
  <c r="Y191" i="64" s="1"/>
  <c r="U154" i="64"/>
  <c r="U190" i="64"/>
  <c r="U191" i="64" s="1"/>
  <c r="Q154" i="64"/>
  <c r="Q190" i="64"/>
  <c r="Q191" i="64" s="1"/>
  <c r="M154" i="64"/>
  <c r="M190" i="64"/>
  <c r="M191" i="64" s="1"/>
  <c r="I154" i="64"/>
  <c r="BH161" i="64"/>
  <c r="BH197" i="64"/>
  <c r="BH198" i="64" s="1"/>
  <c r="BD161" i="64"/>
  <c r="BD197" i="64"/>
  <c r="BD198" i="64" s="1"/>
  <c r="AZ161" i="64"/>
  <c r="AZ197" i="64"/>
  <c r="AZ198" i="64" s="1"/>
  <c r="AV161" i="64"/>
  <c r="AV197" i="64"/>
  <c r="AV198" i="64" s="1"/>
  <c r="AR161" i="64"/>
  <c r="AR197" i="64"/>
  <c r="AR198" i="64" s="1"/>
  <c r="AN161" i="64"/>
  <c r="AN197" i="64"/>
  <c r="AN198" i="64" s="1"/>
  <c r="AJ161" i="64"/>
  <c r="AJ197" i="64"/>
  <c r="AJ198" i="64" s="1"/>
  <c r="AF161" i="64"/>
  <c r="AF197" i="64"/>
  <c r="AF198" i="64" s="1"/>
  <c r="AB161" i="64"/>
  <c r="AB197" i="64"/>
  <c r="AB198" i="64" s="1"/>
  <c r="X161" i="64"/>
  <c r="X197" i="64"/>
  <c r="X198" i="64" s="1"/>
  <c r="T161" i="64"/>
  <c r="T197" i="64"/>
  <c r="T198" i="64" s="1"/>
  <c r="P161" i="64"/>
  <c r="P197" i="64"/>
  <c r="P198" i="64" s="1"/>
  <c r="L161" i="64"/>
  <c r="L197" i="64"/>
  <c r="L198" i="64" s="1"/>
  <c r="H161" i="64"/>
  <c r="BH154" i="64"/>
  <c r="BH190" i="64"/>
  <c r="BH191" i="64" s="1"/>
  <c r="BD154" i="64"/>
  <c r="BD190" i="64"/>
  <c r="AZ154" i="64"/>
  <c r="AZ190" i="64"/>
  <c r="AV154" i="64"/>
  <c r="AV190" i="64"/>
  <c r="AV191" i="64" s="1"/>
  <c r="AR154" i="64"/>
  <c r="AR190" i="64"/>
  <c r="AN154" i="64"/>
  <c r="AN190" i="64"/>
  <c r="AN191" i="64" s="1"/>
  <c r="AJ154" i="64"/>
  <c r="AJ190" i="64"/>
  <c r="AF154" i="64"/>
  <c r="AF190" i="64"/>
  <c r="AF191" i="64" s="1"/>
  <c r="AB154" i="64"/>
  <c r="AB190" i="64"/>
  <c r="X154" i="64"/>
  <c r="X190" i="64"/>
  <c r="X191" i="64" s="1"/>
  <c r="T154" i="64"/>
  <c r="T190" i="64"/>
  <c r="P154" i="64"/>
  <c r="P190" i="64"/>
  <c r="P191" i="64" s="1"/>
  <c r="L154" i="64"/>
  <c r="L190" i="64"/>
  <c r="H154" i="64"/>
  <c r="BG161" i="64"/>
  <c r="BG197" i="64"/>
  <c r="BC161" i="64"/>
  <c r="BC197" i="64"/>
  <c r="AY161" i="64"/>
  <c r="AY197" i="64"/>
  <c r="AU161" i="64"/>
  <c r="AU197" i="64"/>
  <c r="AQ161" i="64"/>
  <c r="AQ197" i="64"/>
  <c r="AM161" i="64"/>
  <c r="AM197" i="64"/>
  <c r="AI161" i="64"/>
  <c r="AI197" i="64"/>
  <c r="AE161" i="64"/>
  <c r="AE197" i="64"/>
  <c r="AA161" i="64"/>
  <c r="AA197" i="64"/>
  <c r="W161" i="64"/>
  <c r="W197" i="64"/>
  <c r="S161" i="64"/>
  <c r="S197" i="64"/>
  <c r="O161" i="64"/>
  <c r="O197" i="64"/>
  <c r="K161" i="64"/>
  <c r="G161" i="64"/>
  <c r="BG154" i="64"/>
  <c r="BG190" i="64"/>
  <c r="BC154" i="64"/>
  <c r="BC190" i="64"/>
  <c r="AY154" i="64"/>
  <c r="AY190" i="64"/>
  <c r="AU154" i="64"/>
  <c r="AU190" i="64"/>
  <c r="AQ154" i="64"/>
  <c r="AQ190" i="64"/>
  <c r="AM154" i="64"/>
  <c r="AM190" i="64"/>
  <c r="AI154" i="64"/>
  <c r="AI190" i="64"/>
  <c r="AE154" i="64"/>
  <c r="AE190" i="64"/>
  <c r="AA154" i="64"/>
  <c r="AA190" i="64"/>
  <c r="W154" i="64"/>
  <c r="W190" i="64"/>
  <c r="S154" i="64"/>
  <c r="S190" i="64"/>
  <c r="O154" i="64"/>
  <c r="O190" i="64"/>
  <c r="K154" i="64"/>
  <c r="G154" i="64"/>
  <c r="BF161" i="64"/>
  <c r="BF197" i="64"/>
  <c r="BB161" i="64"/>
  <c r="BB197" i="64"/>
  <c r="BB198" i="64" s="1"/>
  <c r="AX161" i="64"/>
  <c r="AX197" i="64"/>
  <c r="AT161" i="64"/>
  <c r="AT197" i="64"/>
  <c r="AT198" i="64" s="1"/>
  <c r="AP161" i="64"/>
  <c r="AP197" i="64"/>
  <c r="AL161" i="64"/>
  <c r="AL197" i="64"/>
  <c r="AL198" i="64" s="1"/>
  <c r="AH161" i="64"/>
  <c r="AH197" i="64"/>
  <c r="AD161" i="64"/>
  <c r="AD197" i="64"/>
  <c r="AD198" i="64" s="1"/>
  <c r="Z161" i="64"/>
  <c r="Z197" i="64"/>
  <c r="V161" i="64"/>
  <c r="V197" i="64"/>
  <c r="V198" i="64" s="1"/>
  <c r="R161" i="64"/>
  <c r="R197" i="64"/>
  <c r="N161" i="64"/>
  <c r="N197" i="64"/>
  <c r="N198" i="64" s="1"/>
  <c r="J161" i="64"/>
  <c r="F161" i="64"/>
  <c r="BF154" i="64"/>
  <c r="BF190" i="64"/>
  <c r="BF191" i="64" s="1"/>
  <c r="BB154" i="64"/>
  <c r="BB190" i="64"/>
  <c r="BB191" i="64" s="1"/>
  <c r="AX154" i="64"/>
  <c r="AX190" i="64"/>
  <c r="AX191" i="64" s="1"/>
  <c r="AT154" i="64"/>
  <c r="AT190" i="64"/>
  <c r="AT191" i="64" s="1"/>
  <c r="AP154" i="64"/>
  <c r="AP190" i="64"/>
  <c r="AP191" i="64" s="1"/>
  <c r="AL154" i="64"/>
  <c r="AL190" i="64"/>
  <c r="AL191" i="64" s="1"/>
  <c r="AH154" i="64"/>
  <c r="AH190" i="64"/>
  <c r="AH191" i="64" s="1"/>
  <c r="AD154" i="64"/>
  <c r="AD190" i="64"/>
  <c r="AD191" i="64" s="1"/>
  <c r="Z154" i="64"/>
  <c r="Z190" i="64"/>
  <c r="Z191" i="64" s="1"/>
  <c r="V154" i="64"/>
  <c r="V190" i="64"/>
  <c r="V191" i="64" s="1"/>
  <c r="R154" i="64"/>
  <c r="R190" i="64"/>
  <c r="R191" i="64" s="1"/>
  <c r="N154" i="64"/>
  <c r="N190" i="64"/>
  <c r="J154" i="64"/>
  <c r="F154" i="64"/>
  <c r="E161" i="64"/>
  <c r="E154" i="64"/>
  <c r="BG167" i="64"/>
  <c r="BG168" i="64" s="1"/>
  <c r="BG174" i="64"/>
  <c r="BC167" i="64"/>
  <c r="BC168" i="64" s="1"/>
  <c r="BC174" i="64"/>
  <c r="BC175" i="64" s="1"/>
  <c r="AY167" i="64"/>
  <c r="AY168" i="64" s="1"/>
  <c r="AY174" i="64"/>
  <c r="AU167" i="64"/>
  <c r="AU168" i="64" s="1"/>
  <c r="AU174" i="64"/>
  <c r="AU175" i="64" s="1"/>
  <c r="AQ167" i="64"/>
  <c r="AQ168" i="64" s="1"/>
  <c r="AQ174" i="64"/>
  <c r="AM167" i="64"/>
  <c r="AM168" i="64" s="1"/>
  <c r="AM174" i="64"/>
  <c r="AM175" i="64" s="1"/>
  <c r="AI167" i="64"/>
  <c r="AI168" i="64" s="1"/>
  <c r="AI174" i="64"/>
  <c r="AE167" i="64"/>
  <c r="AE168" i="64" s="1"/>
  <c r="AE174" i="64"/>
  <c r="AE175" i="64" s="1"/>
  <c r="AA167" i="64"/>
  <c r="AA168" i="64" s="1"/>
  <c r="AA174" i="64"/>
  <c r="W167" i="64"/>
  <c r="W168" i="64" s="1"/>
  <c r="W174" i="64"/>
  <c r="W175" i="64" s="1"/>
  <c r="S167" i="64"/>
  <c r="S168" i="64" s="1"/>
  <c r="S174" i="64"/>
  <c r="O167" i="64"/>
  <c r="O168" i="64" s="1"/>
  <c r="O174" i="64"/>
  <c r="O175" i="64" s="1"/>
  <c r="K167" i="64"/>
  <c r="K168" i="64" s="1"/>
  <c r="K174" i="64"/>
  <c r="G167" i="64"/>
  <c r="G168" i="64" s="1"/>
  <c r="G174" i="64"/>
  <c r="G175" i="64" s="1"/>
  <c r="BF167" i="64"/>
  <c r="BF174" i="64"/>
  <c r="BF175" i="64" s="1"/>
  <c r="BB167" i="64"/>
  <c r="BB168" i="64" s="1"/>
  <c r="BB174" i="64"/>
  <c r="BB175" i="64" s="1"/>
  <c r="AX167" i="64"/>
  <c r="AX168" i="64" s="1"/>
  <c r="AX174" i="64"/>
  <c r="AX175" i="64" s="1"/>
  <c r="AT167" i="64"/>
  <c r="AT168" i="64" s="1"/>
  <c r="AT174" i="64"/>
  <c r="AP167" i="64"/>
  <c r="AP168" i="64" s="1"/>
  <c r="AP174" i="64"/>
  <c r="AL167" i="64"/>
  <c r="AL168" i="64" s="1"/>
  <c r="AL174" i="64"/>
  <c r="AL175" i="64" s="1"/>
  <c r="AH167" i="64"/>
  <c r="AH168" i="64" s="1"/>
  <c r="AH174" i="64"/>
  <c r="AH175" i="64" s="1"/>
  <c r="AD167" i="64"/>
  <c r="AD168" i="64" s="1"/>
  <c r="AD174" i="64"/>
  <c r="Z167" i="64"/>
  <c r="Z168" i="64" s="1"/>
  <c r="Z174" i="64"/>
  <c r="V167" i="64"/>
  <c r="V168" i="64" s="1"/>
  <c r="V174" i="64"/>
  <c r="V175" i="64" s="1"/>
  <c r="R167" i="64"/>
  <c r="R168" i="64" s="1"/>
  <c r="R174" i="64"/>
  <c r="R175" i="64" s="1"/>
  <c r="N167" i="64"/>
  <c r="N168" i="64" s="1"/>
  <c r="N174" i="64"/>
  <c r="J167" i="64"/>
  <c r="J168" i="64" s="1"/>
  <c r="J174" i="64"/>
  <c r="F167" i="64"/>
  <c r="F168" i="64" s="1"/>
  <c r="F174" i="64"/>
  <c r="F175" i="64" s="1"/>
  <c r="N203" i="64"/>
  <c r="N191" i="64"/>
  <c r="BA203" i="64"/>
  <c r="BA210" i="64"/>
  <c r="AS203" i="64"/>
  <c r="AS210" i="64"/>
  <c r="AK203" i="64"/>
  <c r="AK210" i="64"/>
  <c r="AC203" i="64"/>
  <c r="AC210" i="64"/>
  <c r="U203" i="64"/>
  <c r="U210" i="64"/>
  <c r="M203" i="64"/>
  <c r="M210" i="64"/>
  <c r="AA210" i="64"/>
  <c r="S210" i="64"/>
  <c r="BD210" i="64"/>
  <c r="AZ210" i="64"/>
  <c r="AR210" i="64"/>
  <c r="AJ210" i="64"/>
  <c r="AB210" i="64"/>
  <c r="Z210" i="64"/>
  <c r="V210" i="64"/>
  <c r="T210" i="64"/>
  <c r="R210" i="64"/>
  <c r="N210" i="64"/>
  <c r="L210" i="64"/>
  <c r="BG147" i="64"/>
  <c r="BE167" i="64"/>
  <c r="BE168" i="64" s="1"/>
  <c r="BE174" i="64"/>
  <c r="BE175" i="64" s="1"/>
  <c r="BA167" i="64"/>
  <c r="BA168" i="64" s="1"/>
  <c r="BA174" i="64"/>
  <c r="BA175" i="64" s="1"/>
  <c r="AW167" i="64"/>
  <c r="AW168" i="64" s="1"/>
  <c r="AW174" i="64"/>
  <c r="AW175" i="64" s="1"/>
  <c r="AS167" i="64"/>
  <c r="AS168" i="64" s="1"/>
  <c r="AS174" i="64"/>
  <c r="AS175" i="64" s="1"/>
  <c r="AO167" i="64"/>
  <c r="AO168" i="64" s="1"/>
  <c r="AO174" i="64"/>
  <c r="AO175" i="64" s="1"/>
  <c r="AK167" i="64"/>
  <c r="AK168" i="64" s="1"/>
  <c r="AK174" i="64"/>
  <c r="AK175" i="64" s="1"/>
  <c r="AG167" i="64"/>
  <c r="AG168" i="64" s="1"/>
  <c r="AG174" i="64"/>
  <c r="AG175" i="64" s="1"/>
  <c r="AC167" i="64"/>
  <c r="AC168" i="64" s="1"/>
  <c r="AC174" i="64"/>
  <c r="AC175" i="64" s="1"/>
  <c r="Y167" i="64"/>
  <c r="Y168" i="64" s="1"/>
  <c r="Y174" i="64"/>
  <c r="Y175" i="64" s="1"/>
  <c r="U167" i="64"/>
  <c r="U168" i="64" s="1"/>
  <c r="U174" i="64"/>
  <c r="U175" i="64" s="1"/>
  <c r="Q167" i="64"/>
  <c r="Q168" i="64" s="1"/>
  <c r="Q174" i="64"/>
  <c r="Q175" i="64" s="1"/>
  <c r="M167" i="64"/>
  <c r="M168" i="64" s="1"/>
  <c r="M174" i="64"/>
  <c r="M175" i="64" s="1"/>
  <c r="I167" i="64"/>
  <c r="I168" i="64" s="1"/>
  <c r="I174" i="64"/>
  <c r="I175" i="64" s="1"/>
  <c r="E167" i="64"/>
  <c r="E168" i="64" s="1"/>
  <c r="E174" i="64"/>
  <c r="E175" i="64" s="1"/>
  <c r="BH167" i="64"/>
  <c r="BH168" i="64" s="1"/>
  <c r="BH174" i="64"/>
  <c r="BH175" i="64" s="1"/>
  <c r="BD167" i="64"/>
  <c r="BD168" i="64" s="1"/>
  <c r="BD174" i="64"/>
  <c r="AZ167" i="64"/>
  <c r="AZ168" i="64" s="1"/>
  <c r="AZ174" i="64"/>
  <c r="AZ175" i="64" s="1"/>
  <c r="AV167" i="64"/>
  <c r="AV168" i="64" s="1"/>
  <c r="AV174" i="64"/>
  <c r="AV175" i="64" s="1"/>
  <c r="AR167" i="64"/>
  <c r="AR168" i="64" s="1"/>
  <c r="AR174" i="64"/>
  <c r="AR175" i="64" s="1"/>
  <c r="AN167" i="64"/>
  <c r="AN168" i="64" s="1"/>
  <c r="AN174" i="64"/>
  <c r="AN175" i="64" s="1"/>
  <c r="AJ167" i="64"/>
  <c r="AJ168" i="64" s="1"/>
  <c r="AJ174" i="64"/>
  <c r="AJ175" i="64" s="1"/>
  <c r="AF167" i="64"/>
  <c r="AF168" i="64" s="1"/>
  <c r="AF174" i="64"/>
  <c r="AF175" i="64" s="1"/>
  <c r="AB167" i="64"/>
  <c r="AB168" i="64" s="1"/>
  <c r="AB174" i="64"/>
  <c r="AB175" i="64" s="1"/>
  <c r="X167" i="64"/>
  <c r="X168" i="64" s="1"/>
  <c r="X174" i="64"/>
  <c r="X175" i="64" s="1"/>
  <c r="T167" i="64"/>
  <c r="T168" i="64" s="1"/>
  <c r="T174" i="64"/>
  <c r="T175" i="64" s="1"/>
  <c r="P167" i="64"/>
  <c r="P168" i="64" s="1"/>
  <c r="P174" i="64"/>
  <c r="P175" i="64" s="1"/>
  <c r="L167" i="64"/>
  <c r="L168" i="64" s="1"/>
  <c r="L174" i="64"/>
  <c r="L175" i="64" s="1"/>
  <c r="H167" i="64"/>
  <c r="H168" i="64" s="1"/>
  <c r="H174" i="64"/>
  <c r="H175" i="64" s="1"/>
  <c r="AW210" i="64"/>
  <c r="AG210" i="64"/>
  <c r="Y203" i="64"/>
  <c r="S203" i="64"/>
  <c r="O203" i="64"/>
  <c r="BG203" i="64"/>
  <c r="BC203" i="64"/>
  <c r="AY203" i="64"/>
  <c r="AU203" i="64"/>
  <c r="AQ203" i="64"/>
  <c r="AM203" i="64"/>
  <c r="AI203" i="64"/>
  <c r="AE203" i="64"/>
  <c r="BD203" i="64"/>
  <c r="AN203" i="64"/>
  <c r="Z203" i="64"/>
  <c r="R203" i="64"/>
  <c r="BF184" i="64"/>
  <c r="AP184" i="64"/>
  <c r="Z184" i="64"/>
  <c r="AX184" i="64"/>
  <c r="AH184" i="64"/>
  <c r="R184" i="64"/>
  <c r="BH203" i="64"/>
  <c r="AR203" i="64"/>
  <c r="AB203" i="64"/>
  <c r="T203" i="64"/>
  <c r="L203" i="64"/>
  <c r="AZ184" i="64"/>
  <c r="AJ184" i="64"/>
  <c r="T184" i="64"/>
  <c r="BH184" i="64"/>
  <c r="AR184" i="64"/>
  <c r="AB184" i="64"/>
  <c r="L184" i="64"/>
  <c r="BG198" i="64"/>
  <c r="BC198" i="64"/>
  <c r="AY198" i="64"/>
  <c r="AU198" i="64"/>
  <c r="AQ198" i="64"/>
  <c r="AM198" i="64"/>
  <c r="AI198" i="64"/>
  <c r="AE198" i="64"/>
  <c r="AA198" i="64"/>
  <c r="W198" i="64"/>
  <c r="S198" i="64"/>
  <c r="O198" i="64"/>
  <c r="BD191" i="64"/>
  <c r="AZ191" i="64"/>
  <c r="AR191" i="64"/>
  <c r="AJ191" i="64"/>
  <c r="AB191" i="64"/>
  <c r="T191" i="64"/>
  <c r="L191" i="64"/>
  <c r="BG191" i="64"/>
  <c r="BC191" i="64"/>
  <c r="AY191" i="64"/>
  <c r="AU191" i="64"/>
  <c r="AQ191" i="64"/>
  <c r="AM191" i="64"/>
  <c r="AI191" i="64"/>
  <c r="AE191" i="64"/>
  <c r="AA191" i="64"/>
  <c r="W191" i="64"/>
  <c r="S191" i="64"/>
  <c r="O191" i="64"/>
  <c r="BE203" i="64"/>
  <c r="AW203" i="64"/>
  <c r="AO203" i="64"/>
  <c r="AG203" i="64"/>
  <c r="Y210" i="64"/>
  <c r="Q210" i="64"/>
  <c r="BG175" i="64"/>
  <c r="AY175" i="64"/>
  <c r="AQ175" i="64"/>
  <c r="AI175" i="64"/>
  <c r="AA175" i="64"/>
  <c r="S175" i="64"/>
  <c r="K175" i="64"/>
  <c r="BF198" i="64"/>
  <c r="AX198" i="64"/>
  <c r="AP198" i="64"/>
  <c r="AH198" i="64"/>
  <c r="Z198" i="64"/>
  <c r="R198" i="64"/>
  <c r="W210" i="64"/>
  <c r="O210" i="64"/>
  <c r="BD175" i="64"/>
  <c r="AT175" i="64"/>
  <c r="AP175" i="64"/>
  <c r="AD175" i="64"/>
  <c r="Z175" i="64"/>
  <c r="N175" i="64"/>
  <c r="J175" i="64"/>
  <c r="BG211" i="64"/>
  <c r="BG212" i="64" s="1"/>
  <c r="BG204" i="64"/>
  <c r="BG205" i="64" s="1"/>
  <c r="BC211" i="64"/>
  <c r="BC212" i="64" s="1"/>
  <c r="BC204" i="64"/>
  <c r="AY211" i="64"/>
  <c r="AY212" i="64" s="1"/>
  <c r="AY204" i="64"/>
  <c r="AY205" i="64" s="1"/>
  <c r="AU211" i="64"/>
  <c r="AU212" i="64" s="1"/>
  <c r="AU204" i="64"/>
  <c r="AQ211" i="64"/>
  <c r="AQ212" i="64" s="1"/>
  <c r="AQ204" i="64"/>
  <c r="AQ205" i="64" s="1"/>
  <c r="AM211" i="64"/>
  <c r="AM212" i="64" s="1"/>
  <c r="AM204" i="64"/>
  <c r="AI211" i="64"/>
  <c r="AI212" i="64" s="1"/>
  <c r="AI204" i="64"/>
  <c r="AI205" i="64" s="1"/>
  <c r="AE211" i="64"/>
  <c r="AE212" i="64" s="1"/>
  <c r="AE204" i="64"/>
  <c r="AA211" i="64"/>
  <c r="AA212" i="64" s="1"/>
  <c r="AA204" i="64"/>
  <c r="AA205" i="64" s="1"/>
  <c r="W211" i="64"/>
  <c r="W204" i="64"/>
  <c r="W205" i="64" s="1"/>
  <c r="S211" i="64"/>
  <c r="S212" i="64" s="1"/>
  <c r="S204" i="64"/>
  <c r="S205" i="64" s="1"/>
  <c r="O211" i="64"/>
  <c r="O212" i="64" s="1"/>
  <c r="O204" i="64"/>
  <c r="BB211" i="64"/>
  <c r="BB212" i="64" s="1"/>
  <c r="BB204" i="64"/>
  <c r="BB205" i="64" s="1"/>
  <c r="AT211" i="64"/>
  <c r="AT212" i="64" s="1"/>
  <c r="AT204" i="64"/>
  <c r="AT205" i="64" s="1"/>
  <c r="AL211" i="64"/>
  <c r="AL212" i="64" s="1"/>
  <c r="AL204" i="64"/>
  <c r="AL205" i="64" s="1"/>
  <c r="AD211" i="64"/>
  <c r="AD212" i="64" s="1"/>
  <c r="AD204" i="64"/>
  <c r="AD205" i="64" s="1"/>
  <c r="V211" i="64"/>
  <c r="V204" i="64"/>
  <c r="V205" i="64" s="1"/>
  <c r="N211" i="64"/>
  <c r="N212" i="64" s="1"/>
  <c r="N204" i="64"/>
  <c r="N205" i="64" s="1"/>
  <c r="BH204" i="64"/>
  <c r="BH205" i="64" s="1"/>
  <c r="AZ211" i="64"/>
  <c r="AZ212" i="64" s="1"/>
  <c r="AZ204" i="64"/>
  <c r="AZ205" i="64" s="1"/>
  <c r="AR204" i="64"/>
  <c r="AR205" i="64" s="1"/>
  <c r="AJ211" i="64"/>
  <c r="AJ212" i="64" s="1"/>
  <c r="AJ204" i="64"/>
  <c r="AJ205" i="64" s="1"/>
  <c r="AB204" i="64"/>
  <c r="AB205" i="64" s="1"/>
  <c r="T211" i="64"/>
  <c r="T212" i="64" s="1"/>
  <c r="T204" i="64"/>
  <c r="T205" i="64" s="1"/>
  <c r="L204" i="64"/>
  <c r="L205" i="64" s="1"/>
  <c r="BE204" i="64"/>
  <c r="BE205" i="64" s="1"/>
  <c r="BE211" i="64"/>
  <c r="BE212" i="64" s="1"/>
  <c r="BA204" i="64"/>
  <c r="BA211" i="64"/>
  <c r="BA212" i="64" s="1"/>
  <c r="AW204" i="64"/>
  <c r="AW205" i="64" s="1"/>
  <c r="AW211" i="64"/>
  <c r="AS204" i="64"/>
  <c r="AS205" i="64" s="1"/>
  <c r="AS211" i="64"/>
  <c r="AS212" i="64" s="1"/>
  <c r="AO204" i="64"/>
  <c r="AO205" i="64" s="1"/>
  <c r="AO211" i="64"/>
  <c r="AO212" i="64" s="1"/>
  <c r="AK204" i="64"/>
  <c r="AK211" i="64"/>
  <c r="AK212" i="64" s="1"/>
  <c r="AG204" i="64"/>
  <c r="AG205" i="64" s="1"/>
  <c r="AG211" i="64"/>
  <c r="AG212" i="64" s="1"/>
  <c r="AC204" i="64"/>
  <c r="AC205" i="64" s="1"/>
  <c r="AC211" i="64"/>
  <c r="AC212" i="64" s="1"/>
  <c r="Y204" i="64"/>
  <c r="Y205" i="64" s="1"/>
  <c r="Y211" i="64"/>
  <c r="Y212" i="64" s="1"/>
  <c r="U204" i="64"/>
  <c r="U211" i="64"/>
  <c r="U212" i="64" s="1"/>
  <c r="Q204" i="64"/>
  <c r="Q205" i="64" s="1"/>
  <c r="Q211" i="64"/>
  <c r="M204" i="64"/>
  <c r="M205" i="64" s="1"/>
  <c r="M211" i="64"/>
  <c r="M212" i="64" s="1"/>
  <c r="BF211" i="64"/>
  <c r="BF212" i="64" s="1"/>
  <c r="BF204" i="64"/>
  <c r="BF205" i="64" s="1"/>
  <c r="AX204" i="64"/>
  <c r="AX205" i="64" s="1"/>
  <c r="AP211" i="64"/>
  <c r="AP212" i="64" s="1"/>
  <c r="AP204" i="64"/>
  <c r="AP205" i="64" s="1"/>
  <c r="AH204" i="64"/>
  <c r="AH205" i="64" s="1"/>
  <c r="Z211" i="64"/>
  <c r="Z212" i="64" s="1"/>
  <c r="Z204" i="64"/>
  <c r="Z205" i="64" s="1"/>
  <c r="R204" i="64"/>
  <c r="R205" i="64" s="1"/>
  <c r="BD211" i="64"/>
  <c r="BD204" i="64"/>
  <c r="BD205" i="64" s="1"/>
  <c r="AV211" i="64"/>
  <c r="AV212" i="64" s="1"/>
  <c r="AV204" i="64"/>
  <c r="AV205" i="64" s="1"/>
  <c r="AN211" i="64"/>
  <c r="AN212" i="64" s="1"/>
  <c r="AN204" i="64"/>
  <c r="AN205" i="64" s="1"/>
  <c r="AF211" i="64"/>
  <c r="AF212" i="64" s="1"/>
  <c r="AF204" i="64"/>
  <c r="AF205" i="64" s="1"/>
  <c r="X211" i="64"/>
  <c r="X212" i="64" s="1"/>
  <c r="X204" i="64"/>
  <c r="X205" i="64" s="1"/>
  <c r="P211" i="64"/>
  <c r="P212" i="64" s="1"/>
  <c r="P204" i="64"/>
  <c r="P205" i="64" s="1"/>
  <c r="BE147" i="64"/>
  <c r="BH147" i="64"/>
  <c r="BF147" i="64"/>
  <c r="BD147" i="64"/>
  <c r="BF168" i="64"/>
  <c r="J7" i="55"/>
  <c r="I7" i="55"/>
  <c r="H7" i="55"/>
  <c r="G7" i="55"/>
  <c r="F7" i="55"/>
  <c r="J9" i="55"/>
  <c r="I9" i="55"/>
  <c r="H9" i="55"/>
  <c r="F9" i="55"/>
  <c r="G9" i="55"/>
  <c r="L118" i="56"/>
  <c r="K118" i="56"/>
  <c r="J118" i="56"/>
  <c r="I118" i="56"/>
  <c r="H118" i="56"/>
  <c r="G118" i="56"/>
  <c r="F118" i="56"/>
  <c r="E118" i="56"/>
  <c r="L116" i="56"/>
  <c r="K116" i="56"/>
  <c r="J116" i="56"/>
  <c r="I116" i="56"/>
  <c r="H116" i="56"/>
  <c r="G116" i="56"/>
  <c r="F116" i="56"/>
  <c r="E116" i="56"/>
  <c r="L115" i="56"/>
  <c r="K115" i="56"/>
  <c r="J115" i="56"/>
  <c r="I115" i="56"/>
  <c r="H115" i="56"/>
  <c r="G115" i="56"/>
  <c r="F115" i="56"/>
  <c r="E115" i="56"/>
  <c r="L117" i="56"/>
  <c r="K117" i="56"/>
  <c r="J117" i="56"/>
  <c r="I117" i="56"/>
  <c r="H117" i="56"/>
  <c r="G117" i="56"/>
  <c r="F117" i="56"/>
  <c r="E117" i="56"/>
  <c r="W212" i="64" l="1"/>
  <c r="I136" i="64"/>
  <c r="H127" i="64"/>
  <c r="U205" i="64"/>
  <c r="AK205" i="64"/>
  <c r="BA205" i="64"/>
  <c r="BD212" i="64"/>
  <c r="R211" i="64"/>
  <c r="R212" i="64" s="1"/>
  <c r="AH211" i="64"/>
  <c r="AH212" i="64" s="1"/>
  <c r="AX211" i="64"/>
  <c r="AX212" i="64" s="1"/>
  <c r="Q212" i="64"/>
  <c r="AW212" i="64"/>
  <c r="L211" i="64"/>
  <c r="L212" i="64" s="1"/>
  <c r="AB211" i="64"/>
  <c r="AB212" i="64" s="1"/>
  <c r="AR211" i="64"/>
  <c r="AR212" i="64" s="1"/>
  <c r="BH211" i="64"/>
  <c r="BH212" i="64" s="1"/>
  <c r="V212" i="64"/>
  <c r="O205" i="64"/>
  <c r="AE205" i="64"/>
  <c r="AM205" i="64"/>
  <c r="AU205" i="64"/>
  <c r="BC205" i="64"/>
  <c r="E119" i="56"/>
  <c r="G119" i="56"/>
  <c r="I119" i="56"/>
  <c r="K119" i="56"/>
  <c r="F119" i="56"/>
  <c r="H119" i="56"/>
  <c r="J119" i="56"/>
  <c r="L119" i="56"/>
  <c r="J136" i="64" l="1"/>
  <c r="I127" i="64"/>
  <c r="J127" i="64" l="1"/>
  <c r="J131" i="64"/>
  <c r="K136" i="64"/>
  <c r="BG84" i="28"/>
  <c r="BG88" i="28" s="1"/>
  <c r="BF84" i="28"/>
  <c r="BF88" i="28" s="1"/>
  <c r="BE84" i="28"/>
  <c r="BE88" i="28" s="1"/>
  <c r="BD84" i="28"/>
  <c r="BD88" i="28" s="1"/>
  <c r="BC84" i="28"/>
  <c r="BC88" i="28" s="1"/>
  <c r="BB84" i="28"/>
  <c r="BB88" i="28" s="1"/>
  <c r="BA84" i="28"/>
  <c r="BA88" i="28" s="1"/>
  <c r="AZ84" i="28"/>
  <c r="AZ88" i="28" s="1"/>
  <c r="AY84" i="28"/>
  <c r="AY88" i="28" s="1"/>
  <c r="AX84" i="28"/>
  <c r="AX88" i="28" s="1"/>
  <c r="AW84" i="28"/>
  <c r="AW88" i="28" s="1"/>
  <c r="AV84" i="28"/>
  <c r="AV88" i="28" s="1"/>
  <c r="AU84" i="28"/>
  <c r="AU88" i="28" s="1"/>
  <c r="AT84" i="28"/>
  <c r="AT88" i="28" s="1"/>
  <c r="AS84" i="28"/>
  <c r="AS88" i="28" s="1"/>
  <c r="AR84" i="28"/>
  <c r="AR88" i="28" s="1"/>
  <c r="AQ84" i="28"/>
  <c r="AQ88" i="28" s="1"/>
  <c r="AP84" i="28"/>
  <c r="AP88" i="28" s="1"/>
  <c r="AO84" i="28"/>
  <c r="AO88" i="28" s="1"/>
  <c r="AN84" i="28"/>
  <c r="AN88" i="28" s="1"/>
  <c r="AM84" i="28"/>
  <c r="AM88" i="28" s="1"/>
  <c r="AL84" i="28"/>
  <c r="AL88" i="28" s="1"/>
  <c r="AK84" i="28"/>
  <c r="AK88" i="28" s="1"/>
  <c r="AJ84" i="28"/>
  <c r="AJ88" i="28" s="1"/>
  <c r="AI84" i="28"/>
  <c r="AI88" i="28" s="1"/>
  <c r="AH84" i="28"/>
  <c r="AH88" i="28" s="1"/>
  <c r="AG84" i="28"/>
  <c r="AG88" i="28" s="1"/>
  <c r="AF84" i="28"/>
  <c r="AF88" i="28" s="1"/>
  <c r="AE84" i="28"/>
  <c r="AE88" i="28" s="1"/>
  <c r="AD84" i="28"/>
  <c r="AD88" i="28" s="1"/>
  <c r="AC84" i="28"/>
  <c r="AC88" i="28" s="1"/>
  <c r="AB84" i="28"/>
  <c r="AB88" i="28" s="1"/>
  <c r="AA84" i="28"/>
  <c r="AA88" i="28" s="1"/>
  <c r="Z84" i="28"/>
  <c r="Z88" i="28" s="1"/>
  <c r="Y84" i="28"/>
  <c r="Y88" i="28" s="1"/>
  <c r="X84" i="28"/>
  <c r="X88" i="28" s="1"/>
  <c r="W84" i="28"/>
  <c r="W88" i="28" s="1"/>
  <c r="V84" i="28"/>
  <c r="V88" i="28" s="1"/>
  <c r="U84" i="28"/>
  <c r="U88" i="28" s="1"/>
  <c r="T84" i="28"/>
  <c r="T88" i="28" s="1"/>
  <c r="S84" i="28"/>
  <c r="S88" i="28" s="1"/>
  <c r="R84" i="28"/>
  <c r="R88" i="28" s="1"/>
  <c r="Q84" i="28"/>
  <c r="Q88" i="28" s="1"/>
  <c r="P84" i="28"/>
  <c r="P88" i="28" s="1"/>
  <c r="O84" i="28"/>
  <c r="O88" i="28" s="1"/>
  <c r="N84" i="28"/>
  <c r="N88" i="28" s="1"/>
  <c r="M84" i="28"/>
  <c r="M88" i="28" s="1"/>
  <c r="L84" i="28"/>
  <c r="L88" i="28" s="1"/>
  <c r="K84" i="28"/>
  <c r="K88" i="28" s="1"/>
  <c r="J84" i="28"/>
  <c r="J88" i="28" s="1"/>
  <c r="I84" i="28"/>
  <c r="I88" i="28" s="1"/>
  <c r="H84" i="28"/>
  <c r="H88" i="28" s="1"/>
  <c r="G84" i="28"/>
  <c r="G88" i="28" s="1"/>
  <c r="F84" i="28"/>
  <c r="F88" i="28" s="1"/>
  <c r="E84" i="28"/>
  <c r="E88" i="28" s="1"/>
  <c r="BG83" i="28"/>
  <c r="BG87" i="28" s="1"/>
  <c r="BF83" i="28"/>
  <c r="BF87" i="28" s="1"/>
  <c r="BE83" i="28"/>
  <c r="BE87" i="28" s="1"/>
  <c r="BD83" i="28"/>
  <c r="BD87" i="28" s="1"/>
  <c r="BC83" i="28"/>
  <c r="BC87" i="28" s="1"/>
  <c r="BB83" i="28"/>
  <c r="BB87" i="28" s="1"/>
  <c r="BA83" i="28"/>
  <c r="BA87" i="28" s="1"/>
  <c r="AZ83" i="28"/>
  <c r="AZ87" i="28" s="1"/>
  <c r="AY83" i="28"/>
  <c r="AY87" i="28" s="1"/>
  <c r="AX83" i="28"/>
  <c r="AX87" i="28" s="1"/>
  <c r="AW83" i="28"/>
  <c r="AW87" i="28" s="1"/>
  <c r="AV83" i="28"/>
  <c r="AV87" i="28" s="1"/>
  <c r="AU83" i="28"/>
  <c r="AU87" i="28" s="1"/>
  <c r="AT83" i="28"/>
  <c r="AT87" i="28" s="1"/>
  <c r="AS83" i="28"/>
  <c r="AS87" i="28" s="1"/>
  <c r="AR83" i="28"/>
  <c r="AR87" i="28" s="1"/>
  <c r="AQ83" i="28"/>
  <c r="AQ87" i="28" s="1"/>
  <c r="AP83" i="28"/>
  <c r="AP87" i="28" s="1"/>
  <c r="AO83" i="28"/>
  <c r="AO87" i="28" s="1"/>
  <c r="AN83" i="28"/>
  <c r="AN87" i="28" s="1"/>
  <c r="AM83" i="28"/>
  <c r="AM87" i="28" s="1"/>
  <c r="AL83" i="28"/>
  <c r="AL87" i="28" s="1"/>
  <c r="AK83" i="28"/>
  <c r="AK87" i="28" s="1"/>
  <c r="AJ83" i="28"/>
  <c r="AJ87" i="28" s="1"/>
  <c r="AI83" i="28"/>
  <c r="AI87" i="28" s="1"/>
  <c r="AH83" i="28"/>
  <c r="AH87" i="28" s="1"/>
  <c r="AG83" i="28"/>
  <c r="AG87" i="28" s="1"/>
  <c r="AF83" i="28"/>
  <c r="AF87" i="28" s="1"/>
  <c r="AE83" i="28"/>
  <c r="AE87" i="28" s="1"/>
  <c r="AD83" i="28"/>
  <c r="AD87" i="28" s="1"/>
  <c r="AC83" i="28"/>
  <c r="AC87" i="28" s="1"/>
  <c r="AB83" i="28"/>
  <c r="AB87" i="28" s="1"/>
  <c r="AA83" i="28"/>
  <c r="AA87" i="28" s="1"/>
  <c r="Z83" i="28"/>
  <c r="Z87" i="28" s="1"/>
  <c r="Y83" i="28"/>
  <c r="Y87" i="28" s="1"/>
  <c r="X83" i="28"/>
  <c r="X87" i="28" s="1"/>
  <c r="W83" i="28"/>
  <c r="W87" i="28" s="1"/>
  <c r="V83" i="28"/>
  <c r="V87" i="28" s="1"/>
  <c r="U83" i="28"/>
  <c r="U87" i="28" s="1"/>
  <c r="T83" i="28"/>
  <c r="T87" i="28" s="1"/>
  <c r="S83" i="28"/>
  <c r="S87" i="28" s="1"/>
  <c r="R83" i="28"/>
  <c r="R87" i="28" s="1"/>
  <c r="Q83" i="28"/>
  <c r="Q87" i="28" s="1"/>
  <c r="P83" i="28"/>
  <c r="P87" i="28" s="1"/>
  <c r="O83" i="28"/>
  <c r="O87" i="28" s="1"/>
  <c r="N83" i="28"/>
  <c r="N87" i="28" s="1"/>
  <c r="M83" i="28"/>
  <c r="M87" i="28" s="1"/>
  <c r="L83" i="28"/>
  <c r="L87" i="28" s="1"/>
  <c r="K83" i="28"/>
  <c r="K87" i="28" s="1"/>
  <c r="J83" i="28"/>
  <c r="J87" i="28" s="1"/>
  <c r="I83" i="28"/>
  <c r="I87" i="28" s="1"/>
  <c r="H83" i="28"/>
  <c r="H87" i="28" s="1"/>
  <c r="G83" i="28"/>
  <c r="G87" i="28" s="1"/>
  <c r="F83" i="28"/>
  <c r="F87" i="28" s="1"/>
  <c r="E83" i="28"/>
  <c r="E87" i="28" s="1"/>
  <c r="D84" i="28"/>
  <c r="D88" i="28" s="1"/>
  <c r="D83" i="28"/>
  <c r="D87" i="28" s="1"/>
  <c r="D2" i="62"/>
  <c r="E2" i="62" s="1"/>
  <c r="F2" i="62" s="1"/>
  <c r="G2" i="62" s="1"/>
  <c r="H2" i="62" s="1"/>
  <c r="I2" i="62" s="1"/>
  <c r="J2" i="62" s="1"/>
  <c r="K2" i="62" s="1"/>
  <c r="L2" i="62" s="1"/>
  <c r="M2" i="62" s="1"/>
  <c r="N2" i="62" s="1"/>
  <c r="O2" i="62" s="1"/>
  <c r="P2" i="62" s="1"/>
  <c r="Q2" i="62" s="1"/>
  <c r="R2" i="62" s="1"/>
  <c r="S2" i="62" s="1"/>
  <c r="T2" i="62" s="1"/>
  <c r="U2" i="62" s="1"/>
  <c r="V2" i="62" s="1"/>
  <c r="W2" i="62" s="1"/>
  <c r="X2" i="62" s="1"/>
  <c r="Y2" i="62" s="1"/>
  <c r="Z2" i="62" s="1"/>
  <c r="AA2" i="62" s="1"/>
  <c r="AB2" i="62" s="1"/>
  <c r="AC2" i="62" s="1"/>
  <c r="AD2" i="62" s="1"/>
  <c r="AE2" i="62" s="1"/>
  <c r="AF2" i="62" s="1"/>
  <c r="AG2" i="62" s="1"/>
  <c r="AH2" i="62" s="1"/>
  <c r="AI2" i="62" s="1"/>
  <c r="AJ2" i="62" s="1"/>
  <c r="AK2" i="62" s="1"/>
  <c r="AL2" i="62" s="1"/>
  <c r="AM2" i="62" s="1"/>
  <c r="AN2" i="62" s="1"/>
  <c r="AO2" i="62" s="1"/>
  <c r="AP2" i="62" s="1"/>
  <c r="AQ2" i="62" s="1"/>
  <c r="AR2" i="62" s="1"/>
  <c r="AS2" i="62" s="1"/>
  <c r="AT2" i="62" s="1"/>
  <c r="AU2" i="62" s="1"/>
  <c r="AV2" i="62" s="1"/>
  <c r="AW2" i="62" s="1"/>
  <c r="AX2" i="62" s="1"/>
  <c r="AY2" i="62" s="1"/>
  <c r="AZ2" i="62" s="1"/>
  <c r="BA2" i="62" s="1"/>
  <c r="BB2" i="62" s="1"/>
  <c r="BC2" i="62" s="1"/>
  <c r="BD2" i="62" s="1"/>
  <c r="BE2" i="62" s="1"/>
  <c r="BF2" i="62" s="1"/>
  <c r="BG115" i="28"/>
  <c r="BF115" i="28"/>
  <c r="BE115" i="28"/>
  <c r="BD115" i="28"/>
  <c r="BC115" i="28"/>
  <c r="BB115" i="28"/>
  <c r="BA115" i="28"/>
  <c r="AZ115" i="28"/>
  <c r="AY115" i="28"/>
  <c r="AX115" i="28"/>
  <c r="AW115" i="28"/>
  <c r="AV115" i="28"/>
  <c r="AU115" i="28"/>
  <c r="AT115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E2" i="61"/>
  <c r="F2" i="61" s="1"/>
  <c r="G2" i="61" s="1"/>
  <c r="H2" i="61" s="1"/>
  <c r="I2" i="61" s="1"/>
  <c r="J2" i="61" s="1"/>
  <c r="K2" i="61" s="1"/>
  <c r="L2" i="61" s="1"/>
  <c r="M2" i="61" s="1"/>
  <c r="N2" i="61" s="1"/>
  <c r="O2" i="61" s="1"/>
  <c r="P2" i="61" s="1"/>
  <c r="Q2" i="61" s="1"/>
  <c r="R2" i="61" s="1"/>
  <c r="S2" i="61" s="1"/>
  <c r="T2" i="61" s="1"/>
  <c r="U2" i="61" s="1"/>
  <c r="V2" i="61" s="1"/>
  <c r="W2" i="61" s="1"/>
  <c r="X2" i="61" s="1"/>
  <c r="Y2" i="61" s="1"/>
  <c r="Z2" i="61" s="1"/>
  <c r="AA2" i="61" s="1"/>
  <c r="AB2" i="61" s="1"/>
  <c r="AC2" i="61" s="1"/>
  <c r="AD2" i="61" s="1"/>
  <c r="AE2" i="61" s="1"/>
  <c r="AF2" i="61" s="1"/>
  <c r="AG2" i="61" s="1"/>
  <c r="AH2" i="61" s="1"/>
  <c r="AI2" i="61" s="1"/>
  <c r="AJ2" i="61" s="1"/>
  <c r="AK2" i="61" s="1"/>
  <c r="AL2" i="61" s="1"/>
  <c r="AM2" i="61" s="1"/>
  <c r="AN2" i="61" s="1"/>
  <c r="AO2" i="61" s="1"/>
  <c r="AP2" i="61" s="1"/>
  <c r="AQ2" i="61" s="1"/>
  <c r="AR2" i="61" s="1"/>
  <c r="AS2" i="61" s="1"/>
  <c r="AT2" i="61" s="1"/>
  <c r="AU2" i="61" s="1"/>
  <c r="AV2" i="61" s="1"/>
  <c r="AW2" i="61" s="1"/>
  <c r="AX2" i="61" s="1"/>
  <c r="AY2" i="61" s="1"/>
  <c r="AZ2" i="61" s="1"/>
  <c r="BA2" i="61" s="1"/>
  <c r="BB2" i="61" s="1"/>
  <c r="BC2" i="61" s="1"/>
  <c r="BD2" i="61" s="1"/>
  <c r="BE2" i="61" s="1"/>
  <c r="BF2" i="61" s="1"/>
  <c r="BG2" i="61" s="1"/>
  <c r="BG72" i="28"/>
  <c r="BF72" i="28"/>
  <c r="BE72" i="28"/>
  <c r="BD72" i="28"/>
  <c r="BC72" i="28"/>
  <c r="BB72" i="28"/>
  <c r="BA72" i="28"/>
  <c r="AZ72" i="28"/>
  <c r="AY72" i="28"/>
  <c r="AX72" i="28"/>
  <c r="AW72" i="28"/>
  <c r="AV72" i="28"/>
  <c r="AU72" i="28"/>
  <c r="AT72" i="28"/>
  <c r="AS72" i="28"/>
  <c r="AR72" i="28"/>
  <c r="AQ72" i="28"/>
  <c r="AP72" i="28"/>
  <c r="AO72" i="28"/>
  <c r="AN72" i="28"/>
  <c r="AM72" i="28"/>
  <c r="AL72" i="28"/>
  <c r="AK72" i="28"/>
  <c r="AJ72" i="28"/>
  <c r="AI72" i="28"/>
  <c r="AH72" i="28"/>
  <c r="AG72" i="28"/>
  <c r="AF72" i="28"/>
  <c r="AE72" i="28"/>
  <c r="AD72" i="28"/>
  <c r="AC72" i="28"/>
  <c r="AB72" i="28"/>
  <c r="AA72" i="28"/>
  <c r="Z72" i="28"/>
  <c r="Y72" i="28"/>
  <c r="X72" i="28"/>
  <c r="W72" i="28"/>
  <c r="V72" i="28"/>
  <c r="U72" i="28"/>
  <c r="T72" i="28"/>
  <c r="S72" i="28"/>
  <c r="R72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BG71" i="28"/>
  <c r="BF71" i="28"/>
  <c r="BE71" i="28"/>
  <c r="BD71" i="28"/>
  <c r="BC71" i="28"/>
  <c r="BB71" i="28"/>
  <c r="BA71" i="28"/>
  <c r="AZ71" i="28"/>
  <c r="AY71" i="28"/>
  <c r="AX71" i="28"/>
  <c r="AW71" i="28"/>
  <c r="AV71" i="28"/>
  <c r="AU71" i="28"/>
  <c r="AT71" i="28"/>
  <c r="AS71" i="28"/>
  <c r="AR71" i="28"/>
  <c r="AQ71" i="28"/>
  <c r="AP71" i="28"/>
  <c r="AO71" i="28"/>
  <c r="AN71" i="28"/>
  <c r="AM71" i="28"/>
  <c r="AL71" i="28"/>
  <c r="AK71" i="28"/>
  <c r="AJ71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2" i="28"/>
  <c r="D71" i="28"/>
  <c r="N61" i="59"/>
  <c r="N60" i="59"/>
  <c r="N59" i="59"/>
  <c r="N58" i="59"/>
  <c r="N57" i="59"/>
  <c r="N56" i="59"/>
  <c r="N55" i="59"/>
  <c r="N54" i="59"/>
  <c r="N53" i="59"/>
  <c r="N52" i="59"/>
  <c r="N51" i="59"/>
  <c r="N50" i="59"/>
  <c r="N49" i="59"/>
  <c r="N48" i="59"/>
  <c r="N47" i="59"/>
  <c r="N46" i="59"/>
  <c r="N45" i="59"/>
  <c r="N44" i="59"/>
  <c r="N43" i="59"/>
  <c r="N42" i="59"/>
  <c r="N41" i="59"/>
  <c r="N40" i="59"/>
  <c r="N39" i="59"/>
  <c r="N38" i="59"/>
  <c r="N37" i="59"/>
  <c r="N36" i="59"/>
  <c r="N35" i="59"/>
  <c r="N34" i="59"/>
  <c r="N33" i="59"/>
  <c r="N32" i="59"/>
  <c r="N31" i="59"/>
  <c r="N30" i="59"/>
  <c r="N29" i="59"/>
  <c r="N28" i="59"/>
  <c r="N27" i="59"/>
  <c r="N26" i="59"/>
  <c r="N25" i="59"/>
  <c r="N24" i="59"/>
  <c r="N23" i="59"/>
  <c r="C7" i="59"/>
  <c r="C8" i="59" s="1"/>
  <c r="C9" i="59" s="1"/>
  <c r="C10" i="59" s="1"/>
  <c r="C11" i="59" s="1"/>
  <c r="C12" i="59" s="1"/>
  <c r="C13" i="59" s="1"/>
  <c r="C14" i="59" s="1"/>
  <c r="C15" i="59" s="1"/>
  <c r="C16" i="59" s="1"/>
  <c r="C17" i="59" s="1"/>
  <c r="C18" i="59" s="1"/>
  <c r="C19" i="59" s="1"/>
  <c r="C20" i="59" s="1"/>
  <c r="C21" i="59" s="1"/>
  <c r="C22" i="59" s="1"/>
  <c r="C23" i="59" s="1"/>
  <c r="C24" i="59" s="1"/>
  <c r="C25" i="59" s="1"/>
  <c r="C26" i="59" s="1"/>
  <c r="C27" i="59" s="1"/>
  <c r="C28" i="59" s="1"/>
  <c r="C29" i="59" s="1"/>
  <c r="C30" i="59" s="1"/>
  <c r="C31" i="59" s="1"/>
  <c r="C32" i="59" s="1"/>
  <c r="C33" i="59" s="1"/>
  <c r="C34" i="59" s="1"/>
  <c r="C35" i="59" s="1"/>
  <c r="C36" i="59" s="1"/>
  <c r="C37" i="59" s="1"/>
  <c r="C38" i="59" s="1"/>
  <c r="C39" i="59" s="1"/>
  <c r="C40" i="59" s="1"/>
  <c r="C41" i="59" s="1"/>
  <c r="C42" i="59" s="1"/>
  <c r="C43" i="59" s="1"/>
  <c r="C44" i="59" s="1"/>
  <c r="C45" i="59" s="1"/>
  <c r="C46" i="59" s="1"/>
  <c r="C47" i="59" s="1"/>
  <c r="C48" i="59" s="1"/>
  <c r="C49" i="59" s="1"/>
  <c r="C50" i="59" s="1"/>
  <c r="C51" i="59" s="1"/>
  <c r="C52" i="59" s="1"/>
  <c r="C53" i="59" s="1"/>
  <c r="C54" i="59" s="1"/>
  <c r="C55" i="59" s="1"/>
  <c r="C56" i="59" s="1"/>
  <c r="C57" i="59" s="1"/>
  <c r="C58" i="59" s="1"/>
  <c r="C59" i="59" s="1"/>
  <c r="C60" i="59" s="1"/>
  <c r="C61" i="59" s="1"/>
  <c r="B6" i="59"/>
  <c r="D6" i="59" s="1"/>
  <c r="R4" i="58"/>
  <c r="S4" i="58" s="1"/>
  <c r="T4" i="58" s="1"/>
  <c r="U4" i="58" s="1"/>
  <c r="V4" i="58" s="1"/>
  <c r="W4" i="58" s="1"/>
  <c r="X4" i="58" s="1"/>
  <c r="Y4" i="58" s="1"/>
  <c r="Z4" i="58" s="1"/>
  <c r="AA4" i="58" s="1"/>
  <c r="AB4" i="58" s="1"/>
  <c r="AC4" i="58" s="1"/>
  <c r="AD4" i="58" s="1"/>
  <c r="AE4" i="58" s="1"/>
  <c r="AF4" i="58" s="1"/>
  <c r="AG4" i="58" s="1"/>
  <c r="AH4" i="58" s="1"/>
  <c r="AI4" i="58" s="1"/>
  <c r="AJ4" i="58" s="1"/>
  <c r="AK4" i="58" s="1"/>
  <c r="AL4" i="58" s="1"/>
  <c r="AM4" i="58" s="1"/>
  <c r="AN4" i="58" s="1"/>
  <c r="AO4" i="58" s="1"/>
  <c r="AP4" i="58" s="1"/>
  <c r="AQ4" i="58" s="1"/>
  <c r="AR4" i="58" s="1"/>
  <c r="AS4" i="58" s="1"/>
  <c r="AT4" i="58" s="1"/>
  <c r="AU4" i="58" s="1"/>
  <c r="AV4" i="58" s="1"/>
  <c r="AW4" i="58" s="1"/>
  <c r="AX4" i="58" s="1"/>
  <c r="AY4" i="58" s="1"/>
  <c r="AZ4" i="58" s="1"/>
  <c r="BA4" i="58" s="1"/>
  <c r="BB4" i="58" s="1"/>
  <c r="BC4" i="58" s="1"/>
  <c r="BD4" i="58" s="1"/>
  <c r="BE4" i="58" s="1"/>
  <c r="BF4" i="58" s="1"/>
  <c r="BG4" i="58" s="1"/>
  <c r="BH4" i="58" s="1"/>
  <c r="BI4" i="58" s="1"/>
  <c r="BJ4" i="58" s="1"/>
  <c r="BK4" i="58" s="1"/>
  <c r="BL4" i="58" s="1"/>
  <c r="BM4" i="58" s="1"/>
  <c r="BN4" i="58" s="1"/>
  <c r="BO4" i="58" s="1"/>
  <c r="BP4" i="58" s="1"/>
  <c r="BQ4" i="58" s="1"/>
  <c r="BR4" i="58" s="1"/>
  <c r="BS4" i="58" s="1"/>
  <c r="BT4" i="58" s="1"/>
  <c r="N61" i="58"/>
  <c r="BT5" i="58" s="1"/>
  <c r="N60" i="58"/>
  <c r="N59" i="58"/>
  <c r="BR5" i="58" s="1"/>
  <c r="N58" i="58"/>
  <c r="BQ5" i="58" s="1"/>
  <c r="N57" i="58"/>
  <c r="BP5" i="58" s="1"/>
  <c r="N56" i="58"/>
  <c r="N55" i="58"/>
  <c r="BN5" i="58" s="1"/>
  <c r="N54" i="58"/>
  <c r="BM5" i="58" s="1"/>
  <c r="N53" i="58"/>
  <c r="BL5" i="58" s="1"/>
  <c r="N52" i="58"/>
  <c r="N51" i="58"/>
  <c r="BJ5" i="58" s="1"/>
  <c r="N50" i="58"/>
  <c r="BI5" i="58" s="1"/>
  <c r="N49" i="58"/>
  <c r="BH5" i="58" s="1"/>
  <c r="N48" i="58"/>
  <c r="N47" i="58"/>
  <c r="BF5" i="58" s="1"/>
  <c r="N46" i="58"/>
  <c r="BE5" i="58" s="1"/>
  <c r="N45" i="58"/>
  <c r="BD5" i="58" s="1"/>
  <c r="N44" i="58"/>
  <c r="N43" i="58"/>
  <c r="BB5" i="58" s="1"/>
  <c r="N42" i="58"/>
  <c r="BA5" i="58" s="1"/>
  <c r="N41" i="58"/>
  <c r="AZ5" i="58" s="1"/>
  <c r="N40" i="58"/>
  <c r="N39" i="58"/>
  <c r="AX5" i="58" s="1"/>
  <c r="N38" i="58"/>
  <c r="AW5" i="58" s="1"/>
  <c r="N37" i="58"/>
  <c r="AV5" i="58" s="1"/>
  <c r="N36" i="58"/>
  <c r="N35" i="58"/>
  <c r="AT5" i="58" s="1"/>
  <c r="N34" i="58"/>
  <c r="AS5" i="58" s="1"/>
  <c r="N33" i="58"/>
  <c r="AR5" i="58" s="1"/>
  <c r="N32" i="58"/>
  <c r="N31" i="58"/>
  <c r="AP5" i="58" s="1"/>
  <c r="N30" i="58"/>
  <c r="AO5" i="58" s="1"/>
  <c r="N29" i="58"/>
  <c r="AN5" i="58" s="1"/>
  <c r="N28" i="58"/>
  <c r="N27" i="58"/>
  <c r="AL5" i="58" s="1"/>
  <c r="N26" i="58"/>
  <c r="AK5" i="58" s="1"/>
  <c r="N25" i="58"/>
  <c r="AJ5" i="58" s="1"/>
  <c r="N24" i="58"/>
  <c r="N23" i="58"/>
  <c r="AH5" i="58" s="1"/>
  <c r="K13" i="58"/>
  <c r="K14" i="58" s="1"/>
  <c r="K15" i="58" s="1"/>
  <c r="K16" i="58" s="1"/>
  <c r="K17" i="58" s="1"/>
  <c r="K18" i="58" s="1"/>
  <c r="K19" i="58" s="1"/>
  <c r="K20" i="58" s="1"/>
  <c r="K21" i="58" s="1"/>
  <c r="K22" i="58" s="1"/>
  <c r="L22" i="58" s="1"/>
  <c r="N22" i="58" s="1"/>
  <c r="AG5" i="58" s="1"/>
  <c r="J12" i="58"/>
  <c r="J13" i="58" s="1"/>
  <c r="J14" i="58" s="1"/>
  <c r="J15" i="58" s="1"/>
  <c r="J16" i="58" s="1"/>
  <c r="J17" i="58" s="1"/>
  <c r="J18" i="58" s="1"/>
  <c r="J19" i="58" s="1"/>
  <c r="J20" i="58" s="1"/>
  <c r="J21" i="58" s="1"/>
  <c r="I11" i="58"/>
  <c r="I12" i="58" s="1"/>
  <c r="I13" i="58" s="1"/>
  <c r="I14" i="58" s="1"/>
  <c r="I15" i="58" s="1"/>
  <c r="I16" i="58" s="1"/>
  <c r="I17" i="58" s="1"/>
  <c r="I18" i="58" s="1"/>
  <c r="I19" i="58" s="1"/>
  <c r="I20" i="58" s="1"/>
  <c r="L20" i="58" s="1"/>
  <c r="N20" i="58" s="1"/>
  <c r="AE5" i="58" s="1"/>
  <c r="H10" i="58"/>
  <c r="H11" i="58" s="1"/>
  <c r="H12" i="58" s="1"/>
  <c r="H13" i="58" s="1"/>
  <c r="H14" i="58" s="1"/>
  <c r="H15" i="58" s="1"/>
  <c r="H16" i="58" s="1"/>
  <c r="H17" i="58" s="1"/>
  <c r="H18" i="58" s="1"/>
  <c r="H19" i="58" s="1"/>
  <c r="G9" i="58"/>
  <c r="G10" i="58" s="1"/>
  <c r="F8" i="58"/>
  <c r="F9" i="58" s="1"/>
  <c r="F10" i="58" s="1"/>
  <c r="C7" i="58"/>
  <c r="C8" i="58" s="1"/>
  <c r="C9" i="58" s="1"/>
  <c r="C10" i="58" s="1"/>
  <c r="C11" i="58" s="1"/>
  <c r="C12" i="58" s="1"/>
  <c r="C13" i="58" s="1"/>
  <c r="C14" i="58" s="1"/>
  <c r="C15" i="58" s="1"/>
  <c r="C16" i="58" s="1"/>
  <c r="C17" i="58" s="1"/>
  <c r="C18" i="58" s="1"/>
  <c r="C19" i="58" s="1"/>
  <c r="C20" i="58" s="1"/>
  <c r="C21" i="58" s="1"/>
  <c r="C22" i="58" s="1"/>
  <c r="C23" i="58" s="1"/>
  <c r="C24" i="58" s="1"/>
  <c r="C25" i="58" s="1"/>
  <c r="C26" i="58" s="1"/>
  <c r="C27" i="58" s="1"/>
  <c r="C28" i="58" s="1"/>
  <c r="C29" i="58" s="1"/>
  <c r="C30" i="58" s="1"/>
  <c r="C31" i="58" s="1"/>
  <c r="C32" i="58" s="1"/>
  <c r="C33" i="58" s="1"/>
  <c r="C34" i="58" s="1"/>
  <c r="C35" i="58" s="1"/>
  <c r="C36" i="58" s="1"/>
  <c r="C37" i="58" s="1"/>
  <c r="C38" i="58" s="1"/>
  <c r="C39" i="58" s="1"/>
  <c r="C40" i="58" s="1"/>
  <c r="C41" i="58" s="1"/>
  <c r="C42" i="58" s="1"/>
  <c r="C43" i="58" s="1"/>
  <c r="C44" i="58" s="1"/>
  <c r="C45" i="58" s="1"/>
  <c r="C46" i="58" s="1"/>
  <c r="C47" i="58" s="1"/>
  <c r="C48" i="58" s="1"/>
  <c r="C49" i="58" s="1"/>
  <c r="C50" i="58" s="1"/>
  <c r="C51" i="58" s="1"/>
  <c r="C52" i="58" s="1"/>
  <c r="C53" i="58" s="1"/>
  <c r="C54" i="58" s="1"/>
  <c r="C55" i="58" s="1"/>
  <c r="C56" i="58" s="1"/>
  <c r="C57" i="58" s="1"/>
  <c r="C58" i="58" s="1"/>
  <c r="C59" i="58" s="1"/>
  <c r="C60" i="58" s="1"/>
  <c r="C61" i="58" s="1"/>
  <c r="B6" i="58"/>
  <c r="D6" i="58" s="1"/>
  <c r="D5" i="58" s="1"/>
  <c r="J5" i="58"/>
  <c r="H5" i="58"/>
  <c r="F71" i="57"/>
  <c r="G71" i="57" s="1"/>
  <c r="H71" i="57" s="1"/>
  <c r="I71" i="57" s="1"/>
  <c r="J71" i="57" s="1"/>
  <c r="K71" i="57" s="1"/>
  <c r="L71" i="57" s="1"/>
  <c r="M71" i="57" s="1"/>
  <c r="N71" i="57" s="1"/>
  <c r="O71" i="57" s="1"/>
  <c r="P71" i="57" s="1"/>
  <c r="Q71" i="57" s="1"/>
  <c r="R71" i="57" s="1"/>
  <c r="S71" i="57" s="1"/>
  <c r="T71" i="57" s="1"/>
  <c r="U71" i="57" s="1"/>
  <c r="V71" i="57" s="1"/>
  <c r="W71" i="57" s="1"/>
  <c r="X71" i="57" s="1"/>
  <c r="Y71" i="57" s="1"/>
  <c r="Z71" i="57" s="1"/>
  <c r="AA71" i="57" s="1"/>
  <c r="AB71" i="57" s="1"/>
  <c r="AC71" i="57" s="1"/>
  <c r="AD71" i="57" s="1"/>
  <c r="AE71" i="57" s="1"/>
  <c r="AF71" i="57" s="1"/>
  <c r="AG71" i="57" s="1"/>
  <c r="AH71" i="57" s="1"/>
  <c r="AI71" i="57" s="1"/>
  <c r="AJ71" i="57" s="1"/>
  <c r="AK71" i="57" s="1"/>
  <c r="AL71" i="57" s="1"/>
  <c r="AM71" i="57" s="1"/>
  <c r="AN71" i="57" s="1"/>
  <c r="AO71" i="57" s="1"/>
  <c r="AP71" i="57" s="1"/>
  <c r="AQ71" i="57" s="1"/>
  <c r="AR71" i="57" s="1"/>
  <c r="AS71" i="57" s="1"/>
  <c r="AT71" i="57" s="1"/>
  <c r="AU71" i="57" s="1"/>
  <c r="AV71" i="57" s="1"/>
  <c r="AW71" i="57" s="1"/>
  <c r="AX71" i="57" s="1"/>
  <c r="AY71" i="57" s="1"/>
  <c r="AZ71" i="57" s="1"/>
  <c r="BA71" i="57" s="1"/>
  <c r="BB71" i="57" s="1"/>
  <c r="BC71" i="57" s="1"/>
  <c r="BD71" i="57" s="1"/>
  <c r="BE71" i="57" s="1"/>
  <c r="BF71" i="57" s="1"/>
  <c r="E89" i="28" l="1"/>
  <c r="G89" i="28"/>
  <c r="I89" i="28"/>
  <c r="K89" i="28"/>
  <c r="M89" i="28"/>
  <c r="O89" i="28"/>
  <c r="Q89" i="28"/>
  <c r="S89" i="28"/>
  <c r="U89" i="28"/>
  <c r="W89" i="28"/>
  <c r="Y89" i="28"/>
  <c r="AA89" i="28"/>
  <c r="AC89" i="28"/>
  <c r="AE89" i="28"/>
  <c r="AG89" i="28"/>
  <c r="AI89" i="28"/>
  <c r="AK89" i="28"/>
  <c r="AM89" i="28"/>
  <c r="AO89" i="28"/>
  <c r="AQ89" i="28"/>
  <c r="AS89" i="28"/>
  <c r="AU89" i="28"/>
  <c r="AW89" i="28"/>
  <c r="AY89" i="28"/>
  <c r="BA89" i="28"/>
  <c r="BC89" i="28"/>
  <c r="BE89" i="28"/>
  <c r="BG89" i="28"/>
  <c r="F89" i="28"/>
  <c r="H89" i="28"/>
  <c r="J89" i="28"/>
  <c r="L89" i="28"/>
  <c r="N89" i="28"/>
  <c r="P89" i="28"/>
  <c r="R89" i="28"/>
  <c r="T89" i="28"/>
  <c r="V89" i="28"/>
  <c r="X89" i="28"/>
  <c r="Z89" i="28"/>
  <c r="AB89" i="28"/>
  <c r="AD89" i="28"/>
  <c r="AF89" i="28"/>
  <c r="AH89" i="28"/>
  <c r="AJ89" i="28"/>
  <c r="AL89" i="28"/>
  <c r="AN89" i="28"/>
  <c r="AP89" i="28"/>
  <c r="AR89" i="28"/>
  <c r="AT89" i="28"/>
  <c r="AV89" i="28"/>
  <c r="AX89" i="28"/>
  <c r="AZ89" i="28"/>
  <c r="BB89" i="28"/>
  <c r="BD89" i="28"/>
  <c r="BF89" i="28"/>
  <c r="C88" i="28"/>
  <c r="B88" i="28"/>
  <c r="BH88" i="28"/>
  <c r="B87" i="28"/>
  <c r="C87" i="28"/>
  <c r="D89" i="28"/>
  <c r="BH87" i="28"/>
  <c r="AJ7" i="58"/>
  <c r="AN7" i="58"/>
  <c r="AR7" i="58"/>
  <c r="AV7" i="58"/>
  <c r="AZ7" i="58"/>
  <c r="BD7" i="58"/>
  <c r="BH7" i="58"/>
  <c r="BL7" i="58"/>
  <c r="BQ7" i="58"/>
  <c r="K127" i="64"/>
  <c r="L136" i="64"/>
  <c r="K131" i="64"/>
  <c r="BP7" i="58"/>
  <c r="BT7" i="58"/>
  <c r="AK7" i="58"/>
  <c r="AO7" i="58"/>
  <c r="AS7" i="58"/>
  <c r="AW7" i="58"/>
  <c r="BA7" i="58"/>
  <c r="BE7" i="58"/>
  <c r="BI7" i="58"/>
  <c r="BR7" i="58"/>
  <c r="AI5" i="58"/>
  <c r="AI7" i="58" s="1"/>
  <c r="AM5" i="58"/>
  <c r="AM7" i="58" s="1"/>
  <c r="AQ5" i="58"/>
  <c r="AQ7" i="58" s="1"/>
  <c r="AU5" i="58"/>
  <c r="AU7" i="58" s="1"/>
  <c r="AY5" i="58"/>
  <c r="AY7" i="58" s="1"/>
  <c r="BC5" i="58"/>
  <c r="BC7" i="58" s="1"/>
  <c r="BG5" i="58"/>
  <c r="BG7" i="58" s="1"/>
  <c r="BK5" i="58"/>
  <c r="BK7" i="58" s="1"/>
  <c r="AH7" i="58"/>
  <c r="AL7" i="58"/>
  <c r="AP7" i="58"/>
  <c r="AT7" i="58"/>
  <c r="AX7" i="58"/>
  <c r="BB7" i="58"/>
  <c r="BF7" i="58"/>
  <c r="BJ7" i="58"/>
  <c r="BO5" i="58"/>
  <c r="BO7" i="58" s="1"/>
  <c r="BS5" i="58"/>
  <c r="BS7" i="58" s="1"/>
  <c r="B75" i="28"/>
  <c r="B71" i="28"/>
  <c r="E18" i="66" s="1"/>
  <c r="B115" i="28"/>
  <c r="B83" i="28"/>
  <c r="B72" i="28"/>
  <c r="C18" i="66" s="1"/>
  <c r="C35" i="66" s="1"/>
  <c r="B84" i="28"/>
  <c r="BN7" i="58"/>
  <c r="BM7" i="58"/>
  <c r="I5" i="58"/>
  <c r="K5" i="58"/>
  <c r="L19" i="58"/>
  <c r="N19" i="58" s="1"/>
  <c r="AD5" i="58" s="1"/>
  <c r="L21" i="58"/>
  <c r="N21" i="58" s="1"/>
  <c r="AF5" i="58" s="1"/>
  <c r="L6" i="59"/>
  <c r="N6" i="59" s="1"/>
  <c r="I11" i="59"/>
  <c r="I12" i="59" s="1"/>
  <c r="I13" i="59" s="1"/>
  <c r="I14" i="59" s="1"/>
  <c r="I15" i="59" s="1"/>
  <c r="I16" i="59" s="1"/>
  <c r="I17" i="59" s="1"/>
  <c r="I18" i="59" s="1"/>
  <c r="I19" i="59" s="1"/>
  <c r="I20" i="59" s="1"/>
  <c r="I5" i="59" s="1"/>
  <c r="K13" i="59"/>
  <c r="K14" i="59" s="1"/>
  <c r="K15" i="59" s="1"/>
  <c r="K16" i="59" s="1"/>
  <c r="K17" i="59" s="1"/>
  <c r="K18" i="59" s="1"/>
  <c r="K19" i="59" s="1"/>
  <c r="K20" i="59" s="1"/>
  <c r="K21" i="59" s="1"/>
  <c r="K22" i="59" s="1"/>
  <c r="L22" i="59" s="1"/>
  <c r="N22" i="59" s="1"/>
  <c r="AG7" i="58" s="1"/>
  <c r="J12" i="59"/>
  <c r="J13" i="59" s="1"/>
  <c r="J14" i="59" s="1"/>
  <c r="J15" i="59" s="1"/>
  <c r="J16" i="59" s="1"/>
  <c r="J17" i="59" s="1"/>
  <c r="J18" i="59" s="1"/>
  <c r="J19" i="59" s="1"/>
  <c r="J20" i="59" s="1"/>
  <c r="J21" i="59" s="1"/>
  <c r="L21" i="59" s="1"/>
  <c r="N21" i="59" s="1"/>
  <c r="K5" i="59"/>
  <c r="E7" i="59"/>
  <c r="G9" i="59"/>
  <c r="G10" i="59" s="1"/>
  <c r="G11" i="59" s="1"/>
  <c r="G12" i="59" s="1"/>
  <c r="G13" i="59" s="1"/>
  <c r="G14" i="59" s="1"/>
  <c r="G15" i="59" s="1"/>
  <c r="G16" i="59" s="1"/>
  <c r="G17" i="59" s="1"/>
  <c r="G18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L19" i="59" s="1"/>
  <c r="N19" i="59" s="1"/>
  <c r="D5" i="59"/>
  <c r="H5" i="59"/>
  <c r="J5" i="59"/>
  <c r="F8" i="59"/>
  <c r="F9" i="59" s="1"/>
  <c r="F10" i="59" s="1"/>
  <c r="F11" i="59" s="1"/>
  <c r="F12" i="59" s="1"/>
  <c r="F13" i="59" s="1"/>
  <c r="F14" i="59" s="1"/>
  <c r="F15" i="59" s="1"/>
  <c r="F16" i="59" s="1"/>
  <c r="F17" i="59" s="1"/>
  <c r="L17" i="59" s="1"/>
  <c r="N17" i="59" s="1"/>
  <c r="G11" i="58"/>
  <c r="G12" i="58" s="1"/>
  <c r="G13" i="58" s="1"/>
  <c r="G14" i="58" s="1"/>
  <c r="G15" i="58" s="1"/>
  <c r="G16" i="58" s="1"/>
  <c r="G17" i="58" s="1"/>
  <c r="G18" i="58" s="1"/>
  <c r="L18" i="58" s="1"/>
  <c r="N18" i="58" s="1"/>
  <c r="AC5" i="58" s="1"/>
  <c r="F11" i="58"/>
  <c r="F12" i="58" s="1"/>
  <c r="F13" i="58" s="1"/>
  <c r="F14" i="58" s="1"/>
  <c r="F15" i="58" s="1"/>
  <c r="F16" i="58" s="1"/>
  <c r="F17" i="58" s="1"/>
  <c r="E7" i="58"/>
  <c r="L6" i="58"/>
  <c r="C19" i="66" l="1"/>
  <c r="C38" i="66" s="1"/>
  <c r="H14" i="80"/>
  <c r="G18" i="66"/>
  <c r="C188" i="28"/>
  <c r="D20" i="66"/>
  <c r="B188" i="28"/>
  <c r="B208" i="28" s="1"/>
  <c r="B20" i="66"/>
  <c r="B41" i="66" s="1"/>
  <c r="Q6" i="58"/>
  <c r="Q6" i="79"/>
  <c r="B89" i="28"/>
  <c r="B145" i="28" s="1"/>
  <c r="E20" i="66"/>
  <c r="E41" i="66" s="1"/>
  <c r="F15" i="80"/>
  <c r="G15" i="80" s="1"/>
  <c r="E19" i="66"/>
  <c r="F14" i="80"/>
  <c r="G14" i="80" s="1"/>
  <c r="E26" i="66"/>
  <c r="B21" i="80"/>
  <c r="E21" i="80" s="1"/>
  <c r="G21" i="80" s="1"/>
  <c r="C20" i="66"/>
  <c r="H15" i="80"/>
  <c r="D188" i="28"/>
  <c r="D208" i="28" s="1"/>
  <c r="C208" i="28"/>
  <c r="C89" i="28"/>
  <c r="C145" i="28" s="1"/>
  <c r="BH89" i="28"/>
  <c r="L127" i="64"/>
  <c r="M136" i="64"/>
  <c r="L131" i="64"/>
  <c r="L132" i="64" s="1"/>
  <c r="L18" i="59"/>
  <c r="N18" i="59" s="1"/>
  <c r="AC7" i="58" s="1"/>
  <c r="AF7" i="58"/>
  <c r="AD7" i="58"/>
  <c r="L17" i="58"/>
  <c r="N17" i="58" s="1"/>
  <c r="F5" i="59"/>
  <c r="L7" i="59"/>
  <c r="E8" i="59"/>
  <c r="G5" i="59"/>
  <c r="L20" i="59"/>
  <c r="N20" i="59" s="1"/>
  <c r="AE7" i="58" s="1"/>
  <c r="L7" i="58"/>
  <c r="N7" i="58" s="1"/>
  <c r="R5" i="58" s="1"/>
  <c r="E8" i="58"/>
  <c r="F5" i="58"/>
  <c r="G5" i="58"/>
  <c r="N6" i="58"/>
  <c r="Q5" i="58" s="1"/>
  <c r="Q7" i="58" s="1"/>
  <c r="L21" i="80" l="1"/>
  <c r="I21" i="80"/>
  <c r="L15" i="80"/>
  <c r="I15" i="80"/>
  <c r="E40" i="66"/>
  <c r="G26" i="66"/>
  <c r="G40" i="66" s="1"/>
  <c r="L14" i="80"/>
  <c r="I14" i="80"/>
  <c r="G20" i="66"/>
  <c r="G41" i="66" s="1"/>
  <c r="C41" i="66"/>
  <c r="E38" i="66"/>
  <c r="G19" i="66"/>
  <c r="G38" i="66" s="1"/>
  <c r="Q11" i="79"/>
  <c r="C12" i="80" s="1"/>
  <c r="E12" i="80" s="1"/>
  <c r="G12" i="80" s="1"/>
  <c r="Q7" i="79"/>
  <c r="D67" i="28" s="1"/>
  <c r="F20" i="66"/>
  <c r="F41" i="66" s="1"/>
  <c r="D41" i="66"/>
  <c r="M127" i="64"/>
  <c r="N136" i="64"/>
  <c r="M131" i="64"/>
  <c r="M132" i="64" s="1"/>
  <c r="AB5" i="58"/>
  <c r="AB7" i="58" s="1"/>
  <c r="N7" i="59"/>
  <c r="R7" i="58" s="1"/>
  <c r="E9" i="59"/>
  <c r="L8" i="59"/>
  <c r="N8" i="59" s="1"/>
  <c r="E9" i="58"/>
  <c r="L8" i="58"/>
  <c r="L12" i="80" l="1"/>
  <c r="I12" i="80"/>
  <c r="N127" i="64"/>
  <c r="O136" i="64"/>
  <c r="N131" i="64"/>
  <c r="N132" i="64" s="1"/>
  <c r="E10" i="59"/>
  <c r="L9" i="59"/>
  <c r="N9" i="59" s="1"/>
  <c r="E10" i="58"/>
  <c r="L9" i="58"/>
  <c r="N9" i="58" s="1"/>
  <c r="T5" i="58" s="1"/>
  <c r="N8" i="58"/>
  <c r="O127" i="64" l="1"/>
  <c r="P136" i="64"/>
  <c r="O131" i="64"/>
  <c r="O132" i="64" s="1"/>
  <c r="S7" i="58"/>
  <c r="S5" i="58"/>
  <c r="T7" i="58"/>
  <c r="E11" i="59"/>
  <c r="L10" i="59"/>
  <c r="E11" i="58"/>
  <c r="L10" i="58"/>
  <c r="P127" i="64" l="1"/>
  <c r="P131" i="64"/>
  <c r="P132" i="64" s="1"/>
  <c r="Q136" i="64"/>
  <c r="N10" i="59"/>
  <c r="E12" i="59"/>
  <c r="L11" i="59"/>
  <c r="N11" i="59" s="1"/>
  <c r="N10" i="58"/>
  <c r="U5" i="58" s="1"/>
  <c r="E12" i="58"/>
  <c r="L11" i="58"/>
  <c r="N11" i="58" s="1"/>
  <c r="V5" i="58" s="1"/>
  <c r="Q127" i="64" l="1"/>
  <c r="Q131" i="64"/>
  <c r="Q132" i="64" s="1"/>
  <c r="R136" i="64"/>
  <c r="U7" i="58"/>
  <c r="V7" i="58"/>
  <c r="L12" i="59"/>
  <c r="N12" i="59" s="1"/>
  <c r="E13" i="59"/>
  <c r="L12" i="58"/>
  <c r="N12" i="58" s="1"/>
  <c r="W5" i="58" s="1"/>
  <c r="E13" i="58"/>
  <c r="R127" i="64" l="1"/>
  <c r="S136" i="64"/>
  <c r="R131" i="64"/>
  <c r="R132" i="64" s="1"/>
  <c r="W7" i="58"/>
  <c r="L13" i="59"/>
  <c r="N13" i="59" s="1"/>
  <c r="E14" i="59"/>
  <c r="L13" i="58"/>
  <c r="E14" i="58"/>
  <c r="S127" i="64" l="1"/>
  <c r="S131" i="64"/>
  <c r="S132" i="64" s="1"/>
  <c r="T136" i="64"/>
  <c r="L14" i="59"/>
  <c r="N14" i="59" s="1"/>
  <c r="E15" i="59"/>
  <c r="L14" i="58"/>
  <c r="N14" i="58" s="1"/>
  <c r="Y5" i="58" s="1"/>
  <c r="E15" i="58"/>
  <c r="N13" i="58"/>
  <c r="T127" i="64" l="1"/>
  <c r="U136" i="64"/>
  <c r="T131" i="64"/>
  <c r="T132" i="64" s="1"/>
  <c r="X5" i="58"/>
  <c r="X7" i="58" s="1"/>
  <c r="Y7" i="58"/>
  <c r="L15" i="59"/>
  <c r="N15" i="59" s="1"/>
  <c r="E16" i="59"/>
  <c r="L15" i="58"/>
  <c r="N15" i="58" s="1"/>
  <c r="Z5" i="58" s="1"/>
  <c r="E16" i="58"/>
  <c r="U127" i="64" l="1"/>
  <c r="V136" i="64"/>
  <c r="U131" i="64"/>
  <c r="U132" i="64" s="1"/>
  <c r="Z7" i="58"/>
  <c r="L16" i="59"/>
  <c r="E5" i="59"/>
  <c r="L16" i="58"/>
  <c r="E5" i="58"/>
  <c r="V127" i="64" l="1"/>
  <c r="V131" i="64"/>
  <c r="V132" i="64" s="1"/>
  <c r="W136" i="64"/>
  <c r="N16" i="59"/>
  <c r="L5" i="59"/>
  <c r="N16" i="58"/>
  <c r="L5" i="58"/>
  <c r="W127" i="64" l="1"/>
  <c r="W131" i="64"/>
  <c r="W132" i="64" s="1"/>
  <c r="X136" i="64"/>
  <c r="AA5" i="58"/>
  <c r="AA7" i="58" s="1"/>
  <c r="B67" i="28" s="1"/>
  <c r="E17" i="66" s="1"/>
  <c r="M957" i="53"/>
  <c r="N957" i="53" s="1"/>
  <c r="O957" i="53" s="1"/>
  <c r="P957" i="53" s="1"/>
  <c r="Q957" i="53" s="1"/>
  <c r="R957" i="53" s="1"/>
  <c r="S957" i="53" s="1"/>
  <c r="T957" i="53" s="1"/>
  <c r="U957" i="53" s="1"/>
  <c r="V957" i="53" s="1"/>
  <c r="W957" i="53" s="1"/>
  <c r="X957" i="53" s="1"/>
  <c r="Y957" i="53" s="1"/>
  <c r="Z957" i="53" s="1"/>
  <c r="AA957" i="53" s="1"/>
  <c r="AB957" i="53" s="1"/>
  <c r="AC957" i="53" s="1"/>
  <c r="AD957" i="53" s="1"/>
  <c r="AE957" i="53" s="1"/>
  <c r="AF957" i="53" s="1"/>
  <c r="AG957" i="53" s="1"/>
  <c r="AH957" i="53" s="1"/>
  <c r="AI957" i="53" s="1"/>
  <c r="AJ957" i="53" s="1"/>
  <c r="AK957" i="53" s="1"/>
  <c r="AL957" i="53" s="1"/>
  <c r="AM957" i="53" s="1"/>
  <c r="AN957" i="53" s="1"/>
  <c r="AO957" i="53" s="1"/>
  <c r="AP957" i="53" s="1"/>
  <c r="AQ957" i="53" s="1"/>
  <c r="AR957" i="53" s="1"/>
  <c r="AS957" i="53" s="1"/>
  <c r="AT957" i="53" s="1"/>
  <c r="AU957" i="53" s="1"/>
  <c r="AV957" i="53" s="1"/>
  <c r="AW957" i="53" s="1"/>
  <c r="AX957" i="53" s="1"/>
  <c r="AY957" i="53" s="1"/>
  <c r="AZ957" i="53" s="1"/>
  <c r="BA957" i="53" s="1"/>
  <c r="BB957" i="53" s="1"/>
  <c r="BC957" i="53" s="1"/>
  <c r="BD957" i="53" s="1"/>
  <c r="BE957" i="53" s="1"/>
  <c r="BF957" i="53" s="1"/>
  <c r="BG957" i="53" s="1"/>
  <c r="BH957" i="53" s="1"/>
  <c r="BI957" i="53" s="1"/>
  <c r="BJ957" i="53" s="1"/>
  <c r="BK957" i="53" s="1"/>
  <c r="BL957" i="53" s="1"/>
  <c r="BM957" i="53" s="1"/>
  <c r="BN957" i="53" s="1"/>
  <c r="BO957" i="53" s="1"/>
  <c r="BO971" i="53"/>
  <c r="BN971" i="53"/>
  <c r="BM971" i="53"/>
  <c r="BL971" i="53"/>
  <c r="BK971" i="53"/>
  <c r="BJ971" i="53"/>
  <c r="BI971" i="53"/>
  <c r="BH971" i="53"/>
  <c r="BG971" i="53"/>
  <c r="BF971" i="53"/>
  <c r="BE971" i="53"/>
  <c r="BD971" i="53"/>
  <c r="BC971" i="53"/>
  <c r="BB971" i="53"/>
  <c r="BA971" i="53"/>
  <c r="AZ971" i="53"/>
  <c r="AY971" i="53"/>
  <c r="AX971" i="53"/>
  <c r="AW971" i="53"/>
  <c r="AV971" i="53"/>
  <c r="AU971" i="53"/>
  <c r="AT971" i="53"/>
  <c r="AS971" i="53"/>
  <c r="AR971" i="53"/>
  <c r="AQ971" i="53"/>
  <c r="AP971" i="53"/>
  <c r="AO971" i="53"/>
  <c r="AN971" i="53"/>
  <c r="AM971" i="53"/>
  <c r="AL971" i="53"/>
  <c r="AK971" i="53"/>
  <c r="AJ971" i="53"/>
  <c r="AI971" i="53"/>
  <c r="AH971" i="53"/>
  <c r="AG971" i="53"/>
  <c r="AF971" i="53"/>
  <c r="AE971" i="53"/>
  <c r="AD971" i="53"/>
  <c r="AC971" i="53"/>
  <c r="AB971" i="53"/>
  <c r="AA971" i="53"/>
  <c r="Z971" i="53"/>
  <c r="Y971" i="53"/>
  <c r="X971" i="53"/>
  <c r="W971" i="53"/>
  <c r="V971" i="53"/>
  <c r="U971" i="53"/>
  <c r="T971" i="53"/>
  <c r="S971" i="53"/>
  <c r="BO970" i="53"/>
  <c r="BN970" i="53"/>
  <c r="BM970" i="53"/>
  <c r="BL970" i="53"/>
  <c r="BK970" i="53"/>
  <c r="BJ970" i="53"/>
  <c r="BI970" i="53"/>
  <c r="BH970" i="53"/>
  <c r="BG970" i="53"/>
  <c r="BF970" i="53"/>
  <c r="BE970" i="53"/>
  <c r="BD970" i="53"/>
  <c r="BC970" i="53"/>
  <c r="BB970" i="53"/>
  <c r="BA970" i="53"/>
  <c r="AZ970" i="53"/>
  <c r="AY970" i="53"/>
  <c r="AX970" i="53"/>
  <c r="AW970" i="53"/>
  <c r="AV970" i="53"/>
  <c r="AU970" i="53"/>
  <c r="AT970" i="53"/>
  <c r="AS970" i="53"/>
  <c r="AR970" i="53"/>
  <c r="AQ970" i="53"/>
  <c r="AP970" i="53"/>
  <c r="AO970" i="53"/>
  <c r="AN970" i="53"/>
  <c r="AM970" i="53"/>
  <c r="AL970" i="53"/>
  <c r="AK970" i="53"/>
  <c r="AJ970" i="53"/>
  <c r="AI970" i="53"/>
  <c r="AH970" i="53"/>
  <c r="AG970" i="53"/>
  <c r="AF970" i="53"/>
  <c r="AE970" i="53"/>
  <c r="AD970" i="53"/>
  <c r="AC970" i="53"/>
  <c r="AB970" i="53"/>
  <c r="AA970" i="53"/>
  <c r="Z970" i="53"/>
  <c r="Y970" i="53"/>
  <c r="X970" i="53"/>
  <c r="W970" i="53"/>
  <c r="V970" i="53"/>
  <c r="U970" i="53"/>
  <c r="T970" i="53"/>
  <c r="S970" i="53"/>
  <c r="R971" i="53"/>
  <c r="Q971" i="53"/>
  <c r="I971" i="53" s="1"/>
  <c r="R970" i="53"/>
  <c r="BA18" i="55"/>
  <c r="AZ18" i="55"/>
  <c r="AY18" i="55"/>
  <c r="AX18" i="55"/>
  <c r="AW18" i="55"/>
  <c r="AV18" i="55"/>
  <c r="AU18" i="55"/>
  <c r="AT18" i="55"/>
  <c r="AS18" i="55"/>
  <c r="AR18" i="55"/>
  <c r="AQ18" i="55"/>
  <c r="AP18" i="55"/>
  <c r="AO18" i="55"/>
  <c r="AN18" i="55"/>
  <c r="AM18" i="55"/>
  <c r="AL18" i="55"/>
  <c r="AK18" i="55"/>
  <c r="AJ18" i="55"/>
  <c r="AI18" i="55"/>
  <c r="AH18" i="55"/>
  <c r="AG18" i="55"/>
  <c r="AF18" i="55"/>
  <c r="AE18" i="55"/>
  <c r="AD18" i="55"/>
  <c r="AC18" i="55"/>
  <c r="AB18" i="55"/>
  <c r="AA18" i="55"/>
  <c r="Z18" i="55"/>
  <c r="Y18" i="55"/>
  <c r="X18" i="55"/>
  <c r="W18" i="55"/>
  <c r="V18" i="55"/>
  <c r="U18" i="55"/>
  <c r="T18" i="55"/>
  <c r="S18" i="55"/>
  <c r="R18" i="55"/>
  <c r="Q18" i="55"/>
  <c r="P18" i="55"/>
  <c r="O18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E35" i="66" l="1"/>
  <c r="G17" i="66"/>
  <c r="G35" i="66" s="1"/>
  <c r="I970" i="53"/>
  <c r="X127" i="64"/>
  <c r="Y136" i="64"/>
  <c r="X131" i="64"/>
  <c r="X132" i="64" s="1"/>
  <c r="J971" i="53"/>
  <c r="J970" i="53"/>
  <c r="S961" i="53"/>
  <c r="BO962" i="53"/>
  <c r="BN962" i="53"/>
  <c r="BM962" i="53"/>
  <c r="BL962" i="53"/>
  <c r="BK962" i="53"/>
  <c r="BJ962" i="53"/>
  <c r="BI962" i="53"/>
  <c r="BH962" i="53"/>
  <c r="BG962" i="53"/>
  <c r="BF962" i="53"/>
  <c r="BE962" i="53"/>
  <c r="BD962" i="53"/>
  <c r="BC962" i="53"/>
  <c r="BB962" i="53"/>
  <c r="BA962" i="53"/>
  <c r="AZ962" i="53"/>
  <c r="AY962" i="53"/>
  <c r="AX962" i="53"/>
  <c r="AW962" i="53"/>
  <c r="AV962" i="53"/>
  <c r="AU962" i="53"/>
  <c r="AT962" i="53"/>
  <c r="AS962" i="53"/>
  <c r="AR962" i="53"/>
  <c r="AQ962" i="53"/>
  <c r="AP962" i="53"/>
  <c r="AO962" i="53"/>
  <c r="AN962" i="53"/>
  <c r="AM962" i="53"/>
  <c r="AL962" i="53"/>
  <c r="AK962" i="53"/>
  <c r="AJ962" i="53"/>
  <c r="AI962" i="53"/>
  <c r="AH962" i="53"/>
  <c r="AG962" i="53"/>
  <c r="AF962" i="53"/>
  <c r="AE962" i="53"/>
  <c r="AD962" i="53"/>
  <c r="AC962" i="53"/>
  <c r="AB962" i="53"/>
  <c r="AA962" i="53"/>
  <c r="Z962" i="53"/>
  <c r="Y962" i="53"/>
  <c r="X962" i="53"/>
  <c r="W962" i="53"/>
  <c r="V962" i="53"/>
  <c r="U962" i="53"/>
  <c r="T962" i="53"/>
  <c r="S962" i="53"/>
  <c r="BO961" i="53"/>
  <c r="BN961" i="53"/>
  <c r="BM961" i="53"/>
  <c r="BL961" i="53"/>
  <c r="BK961" i="53"/>
  <c r="BJ961" i="53"/>
  <c r="BI961" i="53"/>
  <c r="BH961" i="53"/>
  <c r="BG961" i="53"/>
  <c r="BF961" i="53"/>
  <c r="BE961" i="53"/>
  <c r="BD961" i="53"/>
  <c r="BC961" i="53"/>
  <c r="BB961" i="53"/>
  <c r="BA961" i="53"/>
  <c r="AZ961" i="53"/>
  <c r="AY961" i="53"/>
  <c r="AX961" i="53"/>
  <c r="AW961" i="53"/>
  <c r="AV961" i="53"/>
  <c r="AU961" i="53"/>
  <c r="AT961" i="53"/>
  <c r="AS961" i="53"/>
  <c r="AR961" i="53"/>
  <c r="AQ961" i="53"/>
  <c r="AP961" i="53"/>
  <c r="AO961" i="53"/>
  <c r="AN961" i="53"/>
  <c r="AM961" i="53"/>
  <c r="AL961" i="53"/>
  <c r="AK961" i="53"/>
  <c r="AJ961" i="53"/>
  <c r="AI961" i="53"/>
  <c r="AH961" i="53"/>
  <c r="AG961" i="53"/>
  <c r="AF961" i="53"/>
  <c r="AE961" i="53"/>
  <c r="AD961" i="53"/>
  <c r="AC961" i="53"/>
  <c r="AB961" i="53"/>
  <c r="AA961" i="53"/>
  <c r="Z961" i="53"/>
  <c r="Y961" i="53"/>
  <c r="X961" i="53"/>
  <c r="W961" i="53"/>
  <c r="V961" i="53"/>
  <c r="U961" i="53"/>
  <c r="T961" i="53"/>
  <c r="E1" i="38"/>
  <c r="L111" i="56"/>
  <c r="R962" i="53" s="1"/>
  <c r="K111" i="56"/>
  <c r="Q962" i="53" s="1"/>
  <c r="J111" i="56"/>
  <c r="P962" i="53" s="1"/>
  <c r="I111" i="56"/>
  <c r="O962" i="53" s="1"/>
  <c r="H111" i="56"/>
  <c r="N962" i="53" s="1"/>
  <c r="G111" i="56"/>
  <c r="M962" i="53" s="1"/>
  <c r="F111" i="56"/>
  <c r="L962" i="53" s="1"/>
  <c r="I962" i="53" s="1"/>
  <c r="E111" i="56"/>
  <c r="L109" i="56"/>
  <c r="K109" i="56"/>
  <c r="J109" i="56"/>
  <c r="I109" i="56"/>
  <c r="H109" i="56"/>
  <c r="G109" i="56"/>
  <c r="F109" i="56"/>
  <c r="E109" i="56"/>
  <c r="L108" i="56"/>
  <c r="K108" i="56"/>
  <c r="J108" i="56"/>
  <c r="I108" i="56"/>
  <c r="H108" i="56"/>
  <c r="G108" i="56"/>
  <c r="F108" i="56"/>
  <c r="E108" i="56"/>
  <c r="BP971" i="53"/>
  <c r="BP970" i="53"/>
  <c r="H110" i="56" l="1"/>
  <c r="L110" i="56"/>
  <c r="E110" i="56"/>
  <c r="E112" i="56" s="1"/>
  <c r="I110" i="56"/>
  <c r="F110" i="56"/>
  <c r="J110" i="56"/>
  <c r="J112" i="56" s="1"/>
  <c r="J121" i="56" s="1"/>
  <c r="G110" i="56"/>
  <c r="M961" i="53" s="1"/>
  <c r="K110" i="56"/>
  <c r="Q961" i="53" s="1"/>
  <c r="L961" i="53"/>
  <c r="F112" i="56"/>
  <c r="F121" i="56" s="1"/>
  <c r="H112" i="56"/>
  <c r="H121" i="56" s="1"/>
  <c r="N961" i="53"/>
  <c r="P961" i="53"/>
  <c r="L112" i="56"/>
  <c r="L121" i="56" s="1"/>
  <c r="R961" i="53"/>
  <c r="O961" i="53"/>
  <c r="I112" i="56"/>
  <c r="I121" i="56" s="1"/>
  <c r="Y127" i="64"/>
  <c r="Y131" i="64"/>
  <c r="Y132" i="64" s="1"/>
  <c r="Z136" i="64"/>
  <c r="J962" i="53"/>
  <c r="BP962" i="53"/>
  <c r="L103" i="56"/>
  <c r="K103" i="56"/>
  <c r="J103" i="56"/>
  <c r="I103" i="56"/>
  <c r="H103" i="56"/>
  <c r="G103" i="56"/>
  <c r="F103" i="56"/>
  <c r="E103" i="56"/>
  <c r="N103" i="56" s="1"/>
  <c r="L101" i="56"/>
  <c r="K101" i="56"/>
  <c r="J101" i="56"/>
  <c r="I101" i="56"/>
  <c r="H101" i="56"/>
  <c r="G101" i="56"/>
  <c r="F101" i="56"/>
  <c r="E101" i="56"/>
  <c r="N101" i="56" s="1"/>
  <c r="L100" i="56"/>
  <c r="K100" i="56"/>
  <c r="J100" i="56"/>
  <c r="I100" i="56"/>
  <c r="H100" i="56"/>
  <c r="G100" i="56"/>
  <c r="F100" i="56"/>
  <c r="E100" i="56"/>
  <c r="N100" i="56" s="1"/>
  <c r="G99" i="56"/>
  <c r="H99" i="56" s="1"/>
  <c r="I99" i="56" s="1"/>
  <c r="J99" i="56" s="1"/>
  <c r="K99" i="56" s="1"/>
  <c r="L99" i="56" s="1"/>
  <c r="H41" i="81" l="1"/>
  <c r="H40" i="81"/>
  <c r="H47" i="81"/>
  <c r="H46" i="81"/>
  <c r="H45" i="81"/>
  <c r="H33" i="81"/>
  <c r="H34" i="81"/>
  <c r="H35" i="81"/>
  <c r="H53" i="81" s="1"/>
  <c r="H39" i="81"/>
  <c r="H42" i="81" s="1"/>
  <c r="H202" i="38"/>
  <c r="H203" i="38"/>
  <c r="H204" i="38"/>
  <c r="H171" i="38"/>
  <c r="H173" i="38"/>
  <c r="H141" i="38"/>
  <c r="H140" i="38"/>
  <c r="H139" i="38"/>
  <c r="H143" i="38" s="1"/>
  <c r="H55" i="28" s="1"/>
  <c r="H57" i="28" s="1"/>
  <c r="H124" i="38"/>
  <c r="H172" i="38"/>
  <c r="H188" i="38"/>
  <c r="H126" i="38"/>
  <c r="H189" i="38"/>
  <c r="H158" i="38"/>
  <c r="H187" i="38"/>
  <c r="H191" i="38" s="1"/>
  <c r="H156" i="38"/>
  <c r="H160" i="38" s="1"/>
  <c r="H125" i="38"/>
  <c r="H157" i="38"/>
  <c r="G46" i="81"/>
  <c r="G39" i="81"/>
  <c r="G42" i="81" s="1"/>
  <c r="G47" i="81"/>
  <c r="G40" i="81"/>
  <c r="G41" i="81"/>
  <c r="G34" i="81"/>
  <c r="G52" i="81" s="1"/>
  <c r="G35" i="81"/>
  <c r="G45" i="81"/>
  <c r="G33" i="81"/>
  <c r="G173" i="38"/>
  <c r="G172" i="38"/>
  <c r="G202" i="38"/>
  <c r="G203" i="38"/>
  <c r="G204" i="38"/>
  <c r="G126" i="38"/>
  <c r="G189" i="38"/>
  <c r="G171" i="38"/>
  <c r="G141" i="38"/>
  <c r="G140" i="38"/>
  <c r="G139" i="38"/>
  <c r="G158" i="38"/>
  <c r="G157" i="38"/>
  <c r="G188" i="38"/>
  <c r="G125" i="38"/>
  <c r="G124" i="38"/>
  <c r="G128" i="38" s="1"/>
  <c r="G51" i="28" s="1"/>
  <c r="G53" i="28" s="1"/>
  <c r="G187" i="38"/>
  <c r="G156" i="38"/>
  <c r="J41" i="81"/>
  <c r="J35" i="81"/>
  <c r="J53" i="81" s="1"/>
  <c r="J39" i="81"/>
  <c r="J42" i="81" s="1"/>
  <c r="J45" i="81"/>
  <c r="J46" i="81"/>
  <c r="J40" i="81"/>
  <c r="J33" i="81"/>
  <c r="J34" i="81"/>
  <c r="J47" i="81"/>
  <c r="J204" i="38"/>
  <c r="J171" i="38"/>
  <c r="J175" i="38" s="1"/>
  <c r="J173" i="38"/>
  <c r="J172" i="38"/>
  <c r="J202" i="38"/>
  <c r="J125" i="38"/>
  <c r="J188" i="38"/>
  <c r="J126" i="38"/>
  <c r="J203" i="38"/>
  <c r="J141" i="38"/>
  <c r="J140" i="38"/>
  <c r="J139" i="38"/>
  <c r="J187" i="38"/>
  <c r="J191" i="38" s="1"/>
  <c r="J157" i="38"/>
  <c r="J124" i="38"/>
  <c r="J189" i="38"/>
  <c r="J158" i="38"/>
  <c r="J156" i="38"/>
  <c r="J160" i="38" s="1"/>
  <c r="F46" i="81"/>
  <c r="F40" i="81"/>
  <c r="F35" i="81"/>
  <c r="F53" i="81" s="1"/>
  <c r="F39" i="81"/>
  <c r="F42" i="81" s="1"/>
  <c r="F41" i="81"/>
  <c r="F47" i="81"/>
  <c r="F33" i="81"/>
  <c r="F34" i="81"/>
  <c r="F52" i="81" s="1"/>
  <c r="F45" i="81"/>
  <c r="F48" i="81" s="1"/>
  <c r="F204" i="38"/>
  <c r="F171" i="38"/>
  <c r="F173" i="38"/>
  <c r="F172" i="38"/>
  <c r="F202" i="38"/>
  <c r="F125" i="38"/>
  <c r="F188" i="38"/>
  <c r="F126" i="38"/>
  <c r="F141" i="38"/>
  <c r="F140" i="38"/>
  <c r="F139" i="38"/>
  <c r="F143" i="38" s="1"/>
  <c r="F55" i="28" s="1"/>
  <c r="F57" i="28" s="1"/>
  <c r="F189" i="38"/>
  <c r="F157" i="38"/>
  <c r="F187" i="38"/>
  <c r="F203" i="38"/>
  <c r="F158" i="38"/>
  <c r="F124" i="38"/>
  <c r="F156" i="38"/>
  <c r="F160" i="38" s="1"/>
  <c r="K112" i="56"/>
  <c r="K121" i="56" s="1"/>
  <c r="I81" i="38" s="1"/>
  <c r="G112" i="56"/>
  <c r="G121" i="56" s="1"/>
  <c r="D39" i="81"/>
  <c r="D35" i="81"/>
  <c r="D45" i="81"/>
  <c r="D46" i="81"/>
  <c r="D34" i="81"/>
  <c r="D41" i="81"/>
  <c r="D33" i="81"/>
  <c r="D40" i="81"/>
  <c r="D47" i="81"/>
  <c r="D187" i="38"/>
  <c r="D204" i="38"/>
  <c r="D203" i="38"/>
  <c r="D172" i="38"/>
  <c r="D141" i="38"/>
  <c r="D140" i="38"/>
  <c r="D139" i="38"/>
  <c r="D173" i="38"/>
  <c r="D126" i="38"/>
  <c r="D171" i="38"/>
  <c r="D125" i="38"/>
  <c r="D202" i="38"/>
  <c r="D124" i="38"/>
  <c r="D189" i="38"/>
  <c r="D158" i="38"/>
  <c r="D156" i="38"/>
  <c r="D188" i="38"/>
  <c r="D157" i="38"/>
  <c r="D81" i="38"/>
  <c r="G102" i="56"/>
  <c r="I102" i="56"/>
  <c r="K102" i="56"/>
  <c r="I79" i="38"/>
  <c r="J130" i="64"/>
  <c r="J132" i="64" s="1"/>
  <c r="J180" i="64"/>
  <c r="J182" i="64"/>
  <c r="J188" i="64"/>
  <c r="J194" i="64"/>
  <c r="J196" i="64"/>
  <c r="J181" i="64"/>
  <c r="J187" i="64"/>
  <c r="J189" i="64"/>
  <c r="J195" i="64"/>
  <c r="J183" i="64"/>
  <c r="J197" i="64"/>
  <c r="J190" i="64"/>
  <c r="J191" i="64" s="1"/>
  <c r="G81" i="38"/>
  <c r="G79" i="38"/>
  <c r="H130" i="64"/>
  <c r="H132" i="64" s="1"/>
  <c r="H181" i="64"/>
  <c r="H187" i="64"/>
  <c r="H189" i="64"/>
  <c r="H195" i="64"/>
  <c r="H180" i="64"/>
  <c r="H182" i="64"/>
  <c r="H188" i="64"/>
  <c r="H194" i="64"/>
  <c r="H196" i="64"/>
  <c r="H183" i="64"/>
  <c r="H197" i="64"/>
  <c r="H198" i="64" s="1"/>
  <c r="H190" i="64"/>
  <c r="E79" i="38"/>
  <c r="E81" i="38"/>
  <c r="F130" i="64"/>
  <c r="F132" i="64" s="1"/>
  <c r="F180" i="64"/>
  <c r="F182" i="64"/>
  <c r="F188" i="64"/>
  <c r="F194" i="64"/>
  <c r="F196" i="64"/>
  <c r="F181" i="64"/>
  <c r="F187" i="64"/>
  <c r="F189" i="64"/>
  <c r="F195" i="64"/>
  <c r="F183" i="64"/>
  <c r="F197" i="64"/>
  <c r="F198" i="64" s="1"/>
  <c r="F190" i="64"/>
  <c r="D79" i="38"/>
  <c r="E130" i="64"/>
  <c r="E132" i="64" s="1"/>
  <c r="E187" i="64"/>
  <c r="E188" i="64"/>
  <c r="E189" i="64"/>
  <c r="E194" i="64"/>
  <c r="E195" i="64"/>
  <c r="E196" i="64"/>
  <c r="E180" i="64"/>
  <c r="E181" i="64"/>
  <c r="E182" i="64"/>
  <c r="E183" i="64"/>
  <c r="E197" i="64"/>
  <c r="E190" i="64"/>
  <c r="M100" i="56"/>
  <c r="F102" i="56"/>
  <c r="H102" i="56"/>
  <c r="J102" i="56"/>
  <c r="L102" i="56"/>
  <c r="Z127" i="64"/>
  <c r="AA136" i="64"/>
  <c r="Z131" i="64"/>
  <c r="Z132" i="64" s="1"/>
  <c r="J79" i="38"/>
  <c r="J81" i="38"/>
  <c r="K130" i="64"/>
  <c r="K132" i="64" s="1"/>
  <c r="K181" i="64"/>
  <c r="K180" i="64"/>
  <c r="K182" i="64"/>
  <c r="K187" i="64"/>
  <c r="K188" i="64"/>
  <c r="K189" i="64"/>
  <c r="K194" i="64"/>
  <c r="K195" i="64"/>
  <c r="K196" i="64"/>
  <c r="K183" i="64"/>
  <c r="K197" i="64"/>
  <c r="K190" i="64"/>
  <c r="H79" i="38"/>
  <c r="H81" i="38"/>
  <c r="I130" i="64"/>
  <c r="I132" i="64" s="1"/>
  <c r="I182" i="64"/>
  <c r="I187" i="64"/>
  <c r="I188" i="64"/>
  <c r="I189" i="64"/>
  <c r="I194" i="64"/>
  <c r="I195" i="64"/>
  <c r="I196" i="64"/>
  <c r="I181" i="64"/>
  <c r="I180" i="64"/>
  <c r="I183" i="64"/>
  <c r="I197" i="64"/>
  <c r="I198" i="64" s="1"/>
  <c r="I190" i="64"/>
  <c r="F79" i="38"/>
  <c r="F81" i="38"/>
  <c r="G130" i="64"/>
  <c r="G132" i="64" s="1"/>
  <c r="G180" i="64"/>
  <c r="G182" i="64"/>
  <c r="G187" i="64"/>
  <c r="G188" i="64"/>
  <c r="G189" i="64"/>
  <c r="G194" i="64"/>
  <c r="G195" i="64"/>
  <c r="G196" i="64"/>
  <c r="G181" i="64"/>
  <c r="G183" i="64"/>
  <c r="G197" i="64"/>
  <c r="G190" i="64"/>
  <c r="G191" i="64" s="1"/>
  <c r="I961" i="53"/>
  <c r="J961" i="53"/>
  <c r="BP961" i="53"/>
  <c r="N102" i="56"/>
  <c r="N104" i="56" s="1"/>
  <c r="G104" i="56"/>
  <c r="I104" i="56"/>
  <c r="K104" i="56"/>
  <c r="F104" i="56"/>
  <c r="H104" i="56"/>
  <c r="J104" i="56"/>
  <c r="L104" i="56"/>
  <c r="M101" i="56"/>
  <c r="M102" i="56" s="1"/>
  <c r="E102" i="56"/>
  <c r="E104" i="56" s="1"/>
  <c r="M103" i="56"/>
  <c r="M2063" i="54"/>
  <c r="N2063" i="54" s="1"/>
  <c r="O2063" i="54" s="1"/>
  <c r="P2063" i="54" s="1"/>
  <c r="Q2063" i="54" s="1"/>
  <c r="R2063" i="54" s="1"/>
  <c r="S2063" i="54" s="1"/>
  <c r="T2063" i="54" s="1"/>
  <c r="U2063" i="54" s="1"/>
  <c r="V2063" i="54" s="1"/>
  <c r="W2063" i="54" s="1"/>
  <c r="X2063" i="54" s="1"/>
  <c r="Y2063" i="54" s="1"/>
  <c r="Z2063" i="54" s="1"/>
  <c r="AA2063" i="54" s="1"/>
  <c r="AB2063" i="54" s="1"/>
  <c r="AC2063" i="54" s="1"/>
  <c r="AD2063" i="54" s="1"/>
  <c r="AE2063" i="54" s="1"/>
  <c r="AF2063" i="54" s="1"/>
  <c r="AG2063" i="54" s="1"/>
  <c r="AH2063" i="54" s="1"/>
  <c r="AI2063" i="54" s="1"/>
  <c r="AJ2063" i="54" s="1"/>
  <c r="AK2063" i="54" s="1"/>
  <c r="AL2063" i="54" s="1"/>
  <c r="AM2063" i="54" s="1"/>
  <c r="AN2063" i="54" s="1"/>
  <c r="AO2063" i="54" s="1"/>
  <c r="AP2063" i="54" s="1"/>
  <c r="AQ2063" i="54" s="1"/>
  <c r="AR2063" i="54" s="1"/>
  <c r="AS2063" i="54" s="1"/>
  <c r="AT2063" i="54" s="1"/>
  <c r="AU2063" i="54" s="1"/>
  <c r="AV2063" i="54" s="1"/>
  <c r="AW2063" i="54" s="1"/>
  <c r="AX2063" i="54" s="1"/>
  <c r="AY2063" i="54" s="1"/>
  <c r="AZ2063" i="54" s="1"/>
  <c r="BA2063" i="54" s="1"/>
  <c r="BB2063" i="54" s="1"/>
  <c r="BC2063" i="54" s="1"/>
  <c r="BD2063" i="54" s="1"/>
  <c r="BE2063" i="54" s="1"/>
  <c r="BF2063" i="54" s="1"/>
  <c r="BG2063" i="54" s="1"/>
  <c r="BH2063" i="54" s="1"/>
  <c r="BI2063" i="54" s="1"/>
  <c r="BJ2063" i="54" s="1"/>
  <c r="BK2063" i="54" s="1"/>
  <c r="BL2063" i="54" s="1"/>
  <c r="BM2063" i="54" s="1"/>
  <c r="BN2063" i="54" s="1"/>
  <c r="BO2063" i="54" s="1"/>
  <c r="M1835" i="54"/>
  <c r="N1835" i="54" s="1"/>
  <c r="O1835" i="54" s="1"/>
  <c r="P1835" i="54" s="1"/>
  <c r="Q1835" i="54" s="1"/>
  <c r="R1835" i="54" s="1"/>
  <c r="S1835" i="54" s="1"/>
  <c r="T1835" i="54" s="1"/>
  <c r="U1835" i="54" s="1"/>
  <c r="V1835" i="54" s="1"/>
  <c r="W1835" i="54" s="1"/>
  <c r="X1835" i="54" s="1"/>
  <c r="Y1835" i="54" s="1"/>
  <c r="Z1835" i="54" s="1"/>
  <c r="AA1835" i="54" s="1"/>
  <c r="AB1835" i="54" s="1"/>
  <c r="AC1835" i="54" s="1"/>
  <c r="AD1835" i="54" s="1"/>
  <c r="AE1835" i="54" s="1"/>
  <c r="AF1835" i="54" s="1"/>
  <c r="AG1835" i="54" s="1"/>
  <c r="AH1835" i="54" s="1"/>
  <c r="AI1835" i="54" s="1"/>
  <c r="AJ1835" i="54" s="1"/>
  <c r="AK1835" i="54" s="1"/>
  <c r="AL1835" i="54" s="1"/>
  <c r="AM1835" i="54" s="1"/>
  <c r="AN1835" i="54" s="1"/>
  <c r="AO1835" i="54" s="1"/>
  <c r="AP1835" i="54" s="1"/>
  <c r="AQ1835" i="54" s="1"/>
  <c r="AR1835" i="54" s="1"/>
  <c r="AS1835" i="54" s="1"/>
  <c r="AT1835" i="54" s="1"/>
  <c r="AU1835" i="54" s="1"/>
  <c r="AV1835" i="54" s="1"/>
  <c r="AW1835" i="54" s="1"/>
  <c r="AX1835" i="54" s="1"/>
  <c r="AY1835" i="54" s="1"/>
  <c r="AZ1835" i="54" s="1"/>
  <c r="BA1835" i="54" s="1"/>
  <c r="BB1835" i="54" s="1"/>
  <c r="BC1835" i="54" s="1"/>
  <c r="BD1835" i="54" s="1"/>
  <c r="BE1835" i="54" s="1"/>
  <c r="BF1835" i="54" s="1"/>
  <c r="BG1835" i="54" s="1"/>
  <c r="BH1835" i="54" s="1"/>
  <c r="BI1835" i="54" s="1"/>
  <c r="BJ1835" i="54" s="1"/>
  <c r="BK1835" i="54" s="1"/>
  <c r="BL1835" i="54" s="1"/>
  <c r="BM1835" i="54" s="1"/>
  <c r="BN1835" i="54" s="1"/>
  <c r="BO1835" i="54" s="1"/>
  <c r="D128" i="38" l="1"/>
  <c r="D191" i="38"/>
  <c r="D53" i="81"/>
  <c r="F191" i="38"/>
  <c r="F175" i="38"/>
  <c r="F36" i="81"/>
  <c r="F51" i="81"/>
  <c r="F54" i="81" s="1"/>
  <c r="J206" i="38"/>
  <c r="G175" i="38"/>
  <c r="G51" i="81"/>
  <c r="G36" i="81"/>
  <c r="M104" i="56"/>
  <c r="K198" i="64"/>
  <c r="E198" i="64"/>
  <c r="D160" i="38"/>
  <c r="D206" i="38"/>
  <c r="D52" i="81"/>
  <c r="D42" i="81"/>
  <c r="F128" i="38"/>
  <c r="F51" i="28" s="1"/>
  <c r="F53" i="28" s="1"/>
  <c r="F206" i="38"/>
  <c r="J143" i="38"/>
  <c r="J55" i="28" s="1"/>
  <c r="J57" i="28" s="1"/>
  <c r="G143" i="38"/>
  <c r="G55" i="28" s="1"/>
  <c r="G57" i="28" s="1"/>
  <c r="G206" i="38"/>
  <c r="G48" i="81"/>
  <c r="H52" i="81"/>
  <c r="F191" i="64"/>
  <c r="D143" i="38"/>
  <c r="E45" i="81"/>
  <c r="E40" i="81"/>
  <c r="E34" i="81"/>
  <c r="E41" i="81"/>
  <c r="C41" i="81" s="1"/>
  <c r="E47" i="81"/>
  <c r="C47" i="81" s="1"/>
  <c r="E33" i="81"/>
  <c r="E39" i="81"/>
  <c r="E42" i="81" s="1"/>
  <c r="E46" i="81"/>
  <c r="B46" i="81" s="1"/>
  <c r="E35" i="81"/>
  <c r="E53" i="81" s="1"/>
  <c r="E203" i="38"/>
  <c r="B203" i="38" s="1"/>
  <c r="E204" i="38"/>
  <c r="E171" i="38"/>
  <c r="E173" i="38"/>
  <c r="C173" i="38" s="1"/>
  <c r="E172" i="38"/>
  <c r="C172" i="38" s="1"/>
  <c r="E124" i="38"/>
  <c r="E125" i="38"/>
  <c r="B125" i="38" s="1"/>
  <c r="E202" i="38"/>
  <c r="E206" i="38" s="1"/>
  <c r="E126" i="38"/>
  <c r="B126" i="38" s="1"/>
  <c r="E187" i="38"/>
  <c r="E156" i="38"/>
  <c r="B156" i="38" s="1"/>
  <c r="E139" i="38"/>
  <c r="C139" i="38" s="1"/>
  <c r="E189" i="38"/>
  <c r="E157" i="38"/>
  <c r="B157" i="38" s="1"/>
  <c r="E141" i="38"/>
  <c r="B141" i="38" s="1"/>
  <c r="E140" i="38"/>
  <c r="E188" i="38"/>
  <c r="E158" i="38"/>
  <c r="J128" i="38"/>
  <c r="J51" i="28" s="1"/>
  <c r="J53" i="28" s="1"/>
  <c r="J52" i="81"/>
  <c r="J48" i="81"/>
  <c r="G160" i="38"/>
  <c r="G191" i="38"/>
  <c r="G53" i="81"/>
  <c r="H128" i="38"/>
  <c r="H51" i="28" s="1"/>
  <c r="H53" i="28" s="1"/>
  <c r="H206" i="38"/>
  <c r="H36" i="81"/>
  <c r="H51" i="81"/>
  <c r="H54" i="81" s="1"/>
  <c r="D175" i="38"/>
  <c r="D36" i="81"/>
  <c r="D51" i="81"/>
  <c r="D48" i="81"/>
  <c r="I46" i="81"/>
  <c r="I34" i="81"/>
  <c r="I35" i="81"/>
  <c r="I45" i="81"/>
  <c r="I39" i="81"/>
  <c r="I33" i="81"/>
  <c r="C33" i="81" s="1"/>
  <c r="I47" i="81"/>
  <c r="I40" i="81"/>
  <c r="I41" i="81"/>
  <c r="I203" i="38"/>
  <c r="I204" i="38"/>
  <c r="C204" i="38" s="1"/>
  <c r="I171" i="38"/>
  <c r="I175" i="38" s="1"/>
  <c r="I173" i="38"/>
  <c r="I172" i="38"/>
  <c r="I124" i="38"/>
  <c r="I187" i="38"/>
  <c r="I202" i="38"/>
  <c r="I206" i="38" s="1"/>
  <c r="I125" i="38"/>
  <c r="I139" i="38"/>
  <c r="I156" i="38"/>
  <c r="I140" i="38"/>
  <c r="C140" i="38" s="1"/>
  <c r="I157" i="38"/>
  <c r="C157" i="38" s="1"/>
  <c r="I188" i="38"/>
  <c r="I191" i="38" s="1"/>
  <c r="I141" i="38"/>
  <c r="I126" i="38"/>
  <c r="I189" i="38"/>
  <c r="B189" i="38" s="1"/>
  <c r="I158" i="38"/>
  <c r="J36" i="81"/>
  <c r="J51" i="81"/>
  <c r="J54" i="81" s="1"/>
  <c r="H175" i="38"/>
  <c r="H48" i="81"/>
  <c r="G184" i="64"/>
  <c r="G211" i="64"/>
  <c r="G204" i="64"/>
  <c r="G210" i="64"/>
  <c r="G203" i="64"/>
  <c r="I208" i="64"/>
  <c r="I201" i="64"/>
  <c r="I203" i="64"/>
  <c r="I210" i="64"/>
  <c r="K184" i="64"/>
  <c r="K211" i="64"/>
  <c r="K204" i="64"/>
  <c r="K208" i="64"/>
  <c r="K201" i="64"/>
  <c r="AA127" i="64"/>
  <c r="AA131" i="64"/>
  <c r="AA132" i="64" s="1"/>
  <c r="AB136" i="64"/>
  <c r="E203" i="64"/>
  <c r="E210" i="64"/>
  <c r="E208" i="64"/>
  <c r="E201" i="64"/>
  <c r="B81" i="38"/>
  <c r="C81" i="38"/>
  <c r="BH81" i="38"/>
  <c r="F184" i="64"/>
  <c r="F211" i="64"/>
  <c r="F204" i="64"/>
  <c r="F209" i="64"/>
  <c r="F202" i="64"/>
  <c r="F203" i="64"/>
  <c r="F210" i="64"/>
  <c r="H208" i="64"/>
  <c r="H201" i="64"/>
  <c r="H209" i="64"/>
  <c r="H202" i="64"/>
  <c r="J211" i="64"/>
  <c r="J204" i="64"/>
  <c r="J209" i="64"/>
  <c r="J202" i="64"/>
  <c r="J184" i="64"/>
  <c r="J210" i="64"/>
  <c r="J203" i="64"/>
  <c r="G202" i="64"/>
  <c r="G209" i="64"/>
  <c r="G198" i="64"/>
  <c r="G208" i="64"/>
  <c r="G201" i="64"/>
  <c r="I191" i="64"/>
  <c r="I184" i="64"/>
  <c r="I204" i="64"/>
  <c r="I205" i="64" s="1"/>
  <c r="I211" i="64"/>
  <c r="I209" i="64"/>
  <c r="I202" i="64"/>
  <c r="K191" i="64"/>
  <c r="K203" i="64"/>
  <c r="K210" i="64"/>
  <c r="K202" i="64"/>
  <c r="K209" i="64"/>
  <c r="E191" i="64"/>
  <c r="E184" i="64"/>
  <c r="E204" i="64"/>
  <c r="E211" i="64"/>
  <c r="E212" i="64" s="1"/>
  <c r="E209" i="64"/>
  <c r="E202" i="64"/>
  <c r="E205" i="64" s="1"/>
  <c r="C79" i="38"/>
  <c r="B79" i="38"/>
  <c r="BH79" i="38"/>
  <c r="F208" i="64"/>
  <c r="F201" i="64"/>
  <c r="H191" i="64"/>
  <c r="H184" i="64"/>
  <c r="H211" i="64"/>
  <c r="H204" i="64"/>
  <c r="H210" i="64"/>
  <c r="H203" i="64"/>
  <c r="J198" i="64"/>
  <c r="J208" i="64"/>
  <c r="J201" i="64"/>
  <c r="C2081" i="54"/>
  <c r="C2080" i="54"/>
  <c r="C2079" i="54"/>
  <c r="C2078" i="54"/>
  <c r="C2077" i="54"/>
  <c r="C2076" i="54"/>
  <c r="C2075" i="54"/>
  <c r="C2074" i="54"/>
  <c r="C2073" i="54"/>
  <c r="C2072" i="54"/>
  <c r="C2071" i="54"/>
  <c r="C2070" i="54"/>
  <c r="C2069" i="54"/>
  <c r="C2068" i="54"/>
  <c r="C2067" i="54"/>
  <c r="C2066" i="54"/>
  <c r="C2065" i="54"/>
  <c r="C2059" i="54"/>
  <c r="C2058" i="54"/>
  <c r="C2057" i="54"/>
  <c r="C2056" i="54"/>
  <c r="C2054" i="54"/>
  <c r="C2053" i="54"/>
  <c r="C2052" i="54"/>
  <c r="C2051" i="54"/>
  <c r="C2049" i="54"/>
  <c r="C2048" i="54"/>
  <c r="C2047" i="54"/>
  <c r="C2046" i="54"/>
  <c r="C2044" i="54"/>
  <c r="C2043" i="54"/>
  <c r="C2042" i="54"/>
  <c r="C2041" i="54"/>
  <c r="C2039" i="54"/>
  <c r="C2038" i="54"/>
  <c r="C2037" i="54"/>
  <c r="C2036" i="54"/>
  <c r="C2034" i="54"/>
  <c r="C2033" i="54"/>
  <c r="C2032" i="54"/>
  <c r="C2031" i="54"/>
  <c r="C2029" i="54"/>
  <c r="C2028" i="54"/>
  <c r="C2027" i="54"/>
  <c r="C2026" i="54"/>
  <c r="C2024" i="54"/>
  <c r="C2023" i="54"/>
  <c r="C2022" i="54"/>
  <c r="C2021" i="54"/>
  <c r="C2019" i="54"/>
  <c r="C2018" i="54"/>
  <c r="C2017" i="54"/>
  <c r="C2016" i="54"/>
  <c r="C2014" i="54"/>
  <c r="C2013" i="54"/>
  <c r="C2012" i="54"/>
  <c r="C2011" i="54"/>
  <c r="C2009" i="54"/>
  <c r="C2008" i="54"/>
  <c r="C2007" i="54"/>
  <c r="C2006" i="54"/>
  <c r="C2004" i="54"/>
  <c r="C2003" i="54"/>
  <c r="C2002" i="54"/>
  <c r="C2001" i="54"/>
  <c r="C1999" i="54"/>
  <c r="C1998" i="54"/>
  <c r="C1997" i="54"/>
  <c r="C1996" i="54"/>
  <c r="C1994" i="54"/>
  <c r="C1993" i="54"/>
  <c r="C1992" i="54"/>
  <c r="C1991" i="54"/>
  <c r="C1989" i="54"/>
  <c r="C1988" i="54"/>
  <c r="C1987" i="54"/>
  <c r="C1986" i="54"/>
  <c r="C1984" i="54"/>
  <c r="C1983" i="54"/>
  <c r="C1982" i="54"/>
  <c r="C1981" i="54"/>
  <c r="C1979" i="54"/>
  <c r="C1978" i="54"/>
  <c r="C1977" i="54"/>
  <c r="C1976" i="54"/>
  <c r="C1974" i="54"/>
  <c r="C1973" i="54"/>
  <c r="C1972" i="54"/>
  <c r="C1971" i="54"/>
  <c r="C1969" i="54"/>
  <c r="C1968" i="54"/>
  <c r="C1967" i="54"/>
  <c r="C1966" i="54"/>
  <c r="C1964" i="54"/>
  <c r="C1963" i="54"/>
  <c r="C1962" i="54"/>
  <c r="C1961" i="54"/>
  <c r="C1959" i="54"/>
  <c r="C1958" i="54"/>
  <c r="C1957" i="54"/>
  <c r="C1956" i="54"/>
  <c r="C1954" i="54"/>
  <c r="C1953" i="54"/>
  <c r="C1952" i="54"/>
  <c r="C1951" i="54"/>
  <c r="C1949" i="54"/>
  <c r="C1948" i="54"/>
  <c r="C1947" i="54"/>
  <c r="C1946" i="54"/>
  <c r="C1944" i="54"/>
  <c r="C1943" i="54"/>
  <c r="C1942" i="54"/>
  <c r="C1941" i="54"/>
  <c r="C1939" i="54"/>
  <c r="C1938" i="54"/>
  <c r="C1937" i="54"/>
  <c r="C1936" i="54"/>
  <c r="C1934" i="54"/>
  <c r="C1933" i="54"/>
  <c r="C1932" i="54"/>
  <c r="C1931" i="54"/>
  <c r="C1929" i="54"/>
  <c r="C1928" i="54"/>
  <c r="C1927" i="54"/>
  <c r="C1926" i="54"/>
  <c r="C1924" i="54"/>
  <c r="C1923" i="54"/>
  <c r="C1922" i="54"/>
  <c r="C1921" i="54"/>
  <c r="C1919" i="54"/>
  <c r="C1918" i="54"/>
  <c r="C1917" i="54"/>
  <c r="C1916" i="54"/>
  <c r="C1914" i="54"/>
  <c r="C1913" i="54"/>
  <c r="C1912" i="54"/>
  <c r="C1911" i="54"/>
  <c r="C1909" i="54"/>
  <c r="C1908" i="54"/>
  <c r="C1907" i="54"/>
  <c r="C1906" i="54"/>
  <c r="C1904" i="54"/>
  <c r="C1903" i="54"/>
  <c r="C1902" i="54"/>
  <c r="C1901" i="54"/>
  <c r="C1899" i="54"/>
  <c r="C1898" i="54"/>
  <c r="C1897" i="54"/>
  <c r="C1896" i="54"/>
  <c r="C1894" i="54"/>
  <c r="C1893" i="54"/>
  <c r="C1892" i="54"/>
  <c r="C1891" i="54"/>
  <c r="C1889" i="54"/>
  <c r="C1888" i="54"/>
  <c r="C1887" i="54"/>
  <c r="C1886" i="54"/>
  <c r="C1884" i="54"/>
  <c r="C1883" i="54"/>
  <c r="C1882" i="54"/>
  <c r="C1881" i="54"/>
  <c r="C1879" i="54"/>
  <c r="C1878" i="54"/>
  <c r="C1877" i="54"/>
  <c r="C1876" i="54"/>
  <c r="C1874" i="54"/>
  <c r="C1873" i="54"/>
  <c r="C1872" i="54"/>
  <c r="C1871" i="54"/>
  <c r="C1869" i="54"/>
  <c r="C1868" i="54"/>
  <c r="C1867" i="54"/>
  <c r="C1866" i="54"/>
  <c r="C1864" i="54"/>
  <c r="C1863" i="54"/>
  <c r="C1862" i="54"/>
  <c r="C1861" i="54"/>
  <c r="C1859" i="54"/>
  <c r="C1858" i="54"/>
  <c r="C1857" i="54"/>
  <c r="C1856" i="54"/>
  <c r="C1854" i="54"/>
  <c r="C1853" i="54"/>
  <c r="C1852" i="54"/>
  <c r="C1851" i="54"/>
  <c r="C1849" i="54"/>
  <c r="C1848" i="54"/>
  <c r="C1847" i="54"/>
  <c r="C1846" i="54"/>
  <c r="C1844" i="54"/>
  <c r="C1843" i="54"/>
  <c r="C1842" i="54"/>
  <c r="C1841" i="54"/>
  <c r="C1839" i="54"/>
  <c r="C1838" i="54"/>
  <c r="C1837" i="54"/>
  <c r="C1836" i="54"/>
  <c r="BB65" i="41"/>
  <c r="BA65" i="41"/>
  <c r="AZ65" i="41"/>
  <c r="AY65" i="41"/>
  <c r="AX65" i="41"/>
  <c r="AW65" i="41"/>
  <c r="AV65" i="41"/>
  <c r="AU65" i="41"/>
  <c r="AT65" i="41"/>
  <c r="AS65" i="41"/>
  <c r="AR65" i="41"/>
  <c r="AQ65" i="41"/>
  <c r="AP65" i="41"/>
  <c r="AO65" i="41"/>
  <c r="AN65" i="41"/>
  <c r="AM65" i="41"/>
  <c r="AL65" i="41"/>
  <c r="AK65" i="41"/>
  <c r="AJ65" i="41"/>
  <c r="AI65" i="41"/>
  <c r="AH65" i="41"/>
  <c r="AG65" i="41"/>
  <c r="AF65" i="41"/>
  <c r="AE65" i="41"/>
  <c r="AD65" i="41"/>
  <c r="AC65" i="41"/>
  <c r="AB65" i="41"/>
  <c r="AA65" i="41"/>
  <c r="Z65" i="41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H1768" i="54"/>
  <c r="H1760" i="54"/>
  <c r="H1752" i="54"/>
  <c r="H1744" i="54"/>
  <c r="H1736" i="54"/>
  <c r="H1728" i="54"/>
  <c r="H1720" i="54"/>
  <c r="H1712" i="54"/>
  <c r="H1704" i="54"/>
  <c r="H1696" i="54"/>
  <c r="H1688" i="54"/>
  <c r="H1680" i="54"/>
  <c r="H1672" i="54"/>
  <c r="H1664" i="54"/>
  <c r="L1660" i="54"/>
  <c r="L1657" i="54"/>
  <c r="H1656" i="54"/>
  <c r="L1652" i="54"/>
  <c r="H1648" i="54"/>
  <c r="H1640" i="54"/>
  <c r="H1632" i="54"/>
  <c r="H1624" i="54"/>
  <c r="H1616" i="54"/>
  <c r="H1608" i="54"/>
  <c r="H1600" i="54"/>
  <c r="H1592" i="54"/>
  <c r="H1584" i="54"/>
  <c r="H1576" i="54"/>
  <c r="H1568" i="54"/>
  <c r="H1560" i="54"/>
  <c r="H1552" i="54"/>
  <c r="H1544" i="54"/>
  <c r="H1536" i="54"/>
  <c r="H1528" i="54"/>
  <c r="H1520" i="54"/>
  <c r="H1512" i="54"/>
  <c r="H1504" i="54"/>
  <c r="H1496" i="54"/>
  <c r="H1488" i="54"/>
  <c r="H1480" i="54"/>
  <c r="H1472" i="54"/>
  <c r="H1464" i="54"/>
  <c r="H1456" i="54"/>
  <c r="H1448" i="54"/>
  <c r="H1440" i="54"/>
  <c r="H1432" i="54"/>
  <c r="H1424" i="54"/>
  <c r="H1416" i="54"/>
  <c r="H1408" i="54"/>
  <c r="H1400" i="54"/>
  <c r="H1392" i="54"/>
  <c r="H1384" i="54"/>
  <c r="L1168" i="54"/>
  <c r="L868" i="54"/>
  <c r="L672" i="54"/>
  <c r="L667" i="54"/>
  <c r="L661" i="54"/>
  <c r="L660" i="54"/>
  <c r="L658" i="54"/>
  <c r="H652" i="54"/>
  <c r="L568" i="54"/>
  <c r="L268" i="54"/>
  <c r="H873" i="53"/>
  <c r="H865" i="53"/>
  <c r="H857" i="53"/>
  <c r="H849" i="53"/>
  <c r="H841" i="53"/>
  <c r="H833" i="53"/>
  <c r="H825" i="53"/>
  <c r="H817" i="53"/>
  <c r="H809" i="53"/>
  <c r="H801" i="53"/>
  <c r="H793" i="53"/>
  <c r="H785" i="53"/>
  <c r="H777" i="53"/>
  <c r="H769" i="53"/>
  <c r="H761" i="53"/>
  <c r="H753" i="53"/>
  <c r="H745" i="53"/>
  <c r="H737" i="53"/>
  <c r="H729" i="53"/>
  <c r="H721" i="53"/>
  <c r="H713" i="53"/>
  <c r="H705" i="53"/>
  <c r="H697" i="53"/>
  <c r="H689" i="53"/>
  <c r="H681" i="53"/>
  <c r="H673" i="53"/>
  <c r="A673" i="53"/>
  <c r="L669" i="53"/>
  <c r="L666" i="53"/>
  <c r="H665" i="53"/>
  <c r="L568" i="53"/>
  <c r="L268" i="53"/>
  <c r="BI65" i="41"/>
  <c r="BH65" i="41"/>
  <c r="BG65" i="41"/>
  <c r="BF65" i="41"/>
  <c r="BE65" i="41"/>
  <c r="BD65" i="41"/>
  <c r="BC65" i="41"/>
  <c r="BJ65" i="41" s="1"/>
  <c r="B1835" i="54"/>
  <c r="I42" i="81" l="1"/>
  <c r="D54" i="81"/>
  <c r="B204" i="38"/>
  <c r="B171" i="38"/>
  <c r="C189" i="38"/>
  <c r="B158" i="38"/>
  <c r="E191" i="38"/>
  <c r="E128" i="38"/>
  <c r="E51" i="28" s="1"/>
  <c r="E53" i="28" s="1"/>
  <c r="E52" i="81"/>
  <c r="C46" i="81"/>
  <c r="B139" i="38"/>
  <c r="C125" i="38"/>
  <c r="C39" i="81"/>
  <c r="C34" i="81"/>
  <c r="C36" i="81" s="1"/>
  <c r="B172" i="38"/>
  <c r="C202" i="38"/>
  <c r="C156" i="38"/>
  <c r="B187" i="38"/>
  <c r="B41" i="81"/>
  <c r="C141" i="38"/>
  <c r="C124" i="38"/>
  <c r="I160" i="38"/>
  <c r="I48" i="81"/>
  <c r="C171" i="38"/>
  <c r="C188" i="38"/>
  <c r="E36" i="81"/>
  <c r="E51" i="81"/>
  <c r="E54" i="81" s="1"/>
  <c r="B40" i="81"/>
  <c r="C40" i="81"/>
  <c r="C158" i="38"/>
  <c r="B47" i="81"/>
  <c r="B173" i="38"/>
  <c r="B206" i="38"/>
  <c r="C5" i="80" s="1"/>
  <c r="C206" i="38"/>
  <c r="G54" i="81"/>
  <c r="C35" i="81"/>
  <c r="D51" i="28"/>
  <c r="B128" i="38"/>
  <c r="F212" i="64"/>
  <c r="I143" i="38"/>
  <c r="I55" i="28" s="1"/>
  <c r="I57" i="28" s="1"/>
  <c r="I128" i="38"/>
  <c r="I51" i="28" s="1"/>
  <c r="I53" i="28" s="1"/>
  <c r="I53" i="81"/>
  <c r="B45" i="81"/>
  <c r="B48" i="81" s="1"/>
  <c r="B140" i="38"/>
  <c r="E143" i="38"/>
  <c r="E55" i="28" s="1"/>
  <c r="E57" i="28" s="1"/>
  <c r="E48" i="81"/>
  <c r="C203" i="38"/>
  <c r="D55" i="28"/>
  <c r="C143" i="38"/>
  <c r="C53" i="81"/>
  <c r="B53" i="81"/>
  <c r="B191" i="38"/>
  <c r="C4" i="80" s="1"/>
  <c r="C191" i="38"/>
  <c r="C126" i="38"/>
  <c r="B124" i="38"/>
  <c r="I36" i="81"/>
  <c r="I51" i="81"/>
  <c r="I52" i="81"/>
  <c r="C52" i="81" s="1"/>
  <c r="C45" i="81"/>
  <c r="C48" i="81" s="1"/>
  <c r="B33" i="81"/>
  <c r="E160" i="38"/>
  <c r="B160" i="38" s="1"/>
  <c r="B4" i="80" s="1"/>
  <c r="E175" i="38"/>
  <c r="B175" i="38" s="1"/>
  <c r="B5" i="80" s="1"/>
  <c r="B39" i="81"/>
  <c r="B42" i="81" s="1"/>
  <c r="B34" i="81"/>
  <c r="B202" i="38"/>
  <c r="C160" i="38"/>
  <c r="B35" i="81"/>
  <c r="C187" i="38"/>
  <c r="B188" i="38"/>
  <c r="H212" i="64"/>
  <c r="J212" i="64"/>
  <c r="K205" i="64"/>
  <c r="G212" i="64"/>
  <c r="H205" i="64"/>
  <c r="I212" i="64"/>
  <c r="J205" i="64"/>
  <c r="F205" i="64"/>
  <c r="AB127" i="64"/>
  <c r="AB131" i="64"/>
  <c r="AB132" i="64" s="1"/>
  <c r="AC136" i="64"/>
  <c r="K212" i="64"/>
  <c r="G205" i="64"/>
  <c r="L1662" i="54"/>
  <c r="L662" i="54"/>
  <c r="L1943" i="54" s="1"/>
  <c r="L1941" i="54"/>
  <c r="J9" i="53"/>
  <c r="M10" i="53"/>
  <c r="M21" i="53"/>
  <c r="H22" i="53"/>
  <c r="B23" i="53"/>
  <c r="L28" i="53"/>
  <c r="M28" i="53"/>
  <c r="L30" i="53"/>
  <c r="L31" i="53"/>
  <c r="L32" i="53" s="1"/>
  <c r="L33" i="53" s="1"/>
  <c r="M30" i="53" s="1"/>
  <c r="G34" i="53"/>
  <c r="L37" i="53"/>
  <c r="L42" i="53"/>
  <c r="M42" i="53"/>
  <c r="L43" i="53"/>
  <c r="A52" i="53"/>
  <c r="H52" i="53"/>
  <c r="B53" i="53"/>
  <c r="L58" i="53"/>
  <c r="M58" i="53"/>
  <c r="L60" i="53"/>
  <c r="L61" i="53"/>
  <c r="M61" i="53"/>
  <c r="G64" i="53"/>
  <c r="L67" i="53"/>
  <c r="L72" i="53"/>
  <c r="L73" i="53" s="1"/>
  <c r="M72" i="53"/>
  <c r="M73" i="53" s="1"/>
  <c r="A82" i="53"/>
  <c r="A112" i="53" s="1"/>
  <c r="A142" i="53" s="1"/>
  <c r="A172" i="53" s="1"/>
  <c r="A202" i="53" s="1"/>
  <c r="A232" i="53" s="1"/>
  <c r="A262" i="53" s="1"/>
  <c r="A292" i="53" s="1"/>
  <c r="A322" i="53" s="1"/>
  <c r="A352" i="53" s="1"/>
  <c r="A382" i="53" s="1"/>
  <c r="A412" i="53" s="1"/>
  <c r="A442" i="53" s="1"/>
  <c r="A472" i="53" s="1"/>
  <c r="A502" i="53" s="1"/>
  <c r="A532" i="53" s="1"/>
  <c r="A562" i="53" s="1"/>
  <c r="A592" i="53" s="1"/>
  <c r="A622" i="53" s="1"/>
  <c r="H82" i="53"/>
  <c r="B83" i="53"/>
  <c r="L88" i="53"/>
  <c r="M88" i="53"/>
  <c r="L90" i="53"/>
  <c r="L91" i="53"/>
  <c r="M91" i="53"/>
  <c r="G94" i="53"/>
  <c r="L97" i="53"/>
  <c r="L102" i="53"/>
  <c r="M102" i="53"/>
  <c r="L103" i="53"/>
  <c r="H112" i="53"/>
  <c r="B113" i="53"/>
  <c r="L118" i="53"/>
  <c r="M118" i="53"/>
  <c r="L120" i="53"/>
  <c r="L121" i="53"/>
  <c r="M121" i="53"/>
  <c r="L122" i="53"/>
  <c r="G124" i="53"/>
  <c r="L127" i="53"/>
  <c r="L132" i="53"/>
  <c r="L133" i="53" s="1"/>
  <c r="M132" i="53"/>
  <c r="H142" i="53"/>
  <c r="B143" i="53"/>
  <c r="L148" i="53"/>
  <c r="M148" i="53"/>
  <c r="L150" i="53"/>
  <c r="L151" i="53"/>
  <c r="M151" i="53"/>
  <c r="G154" i="53"/>
  <c r="L157" i="53"/>
  <c r="L162" i="53"/>
  <c r="M162" i="53"/>
  <c r="L163" i="53"/>
  <c r="M163" i="53"/>
  <c r="H172" i="53"/>
  <c r="B173" i="53"/>
  <c r="L178" i="53"/>
  <c r="M178" i="53"/>
  <c r="L180" i="53"/>
  <c r="L181" i="53"/>
  <c r="L182" i="53" s="1"/>
  <c r="L183" i="53" s="1"/>
  <c r="M180" i="53" s="1"/>
  <c r="M181" i="53"/>
  <c r="G184" i="53"/>
  <c r="L187" i="53"/>
  <c r="L192" i="53"/>
  <c r="L193" i="53" s="1"/>
  <c r="M192" i="53"/>
  <c r="M193" i="53"/>
  <c r="H202" i="53"/>
  <c r="B203" i="53"/>
  <c r="L208" i="53"/>
  <c r="M208" i="53"/>
  <c r="L210" i="53"/>
  <c r="L211" i="53"/>
  <c r="M211" i="53"/>
  <c r="L212" i="53"/>
  <c r="L213" i="53" s="1"/>
  <c r="M210" i="53" s="1"/>
  <c r="G214" i="53"/>
  <c r="L217" i="53"/>
  <c r="L222" i="53"/>
  <c r="L223" i="53" s="1"/>
  <c r="M222" i="53"/>
  <c r="M223" i="53" s="1"/>
  <c r="H232" i="53"/>
  <c r="B233" i="53"/>
  <c r="L238" i="53"/>
  <c r="M238" i="53"/>
  <c r="L240" i="53"/>
  <c r="L242" i="53" s="1"/>
  <c r="L243" i="53" s="1"/>
  <c r="M240" i="53" s="1"/>
  <c r="L241" i="53"/>
  <c r="M241" i="53"/>
  <c r="G244" i="53"/>
  <c r="L247" i="53"/>
  <c r="L252" i="53"/>
  <c r="M252" i="53"/>
  <c r="M253" i="53" s="1"/>
  <c r="L253" i="53"/>
  <c r="H262" i="53"/>
  <c r="B263" i="53"/>
  <c r="L270" i="53"/>
  <c r="L271" i="53"/>
  <c r="M271" i="53"/>
  <c r="L272" i="53"/>
  <c r="L273" i="53" s="1"/>
  <c r="M270" i="53" s="1"/>
  <c r="G274" i="53"/>
  <c r="L277" i="53"/>
  <c r="L282" i="53"/>
  <c r="L283" i="53" s="1"/>
  <c r="M282" i="53"/>
  <c r="M283" i="53" s="1"/>
  <c r="H292" i="53"/>
  <c r="B293" i="53"/>
  <c r="L298" i="53"/>
  <c r="M298" i="53"/>
  <c r="L300" i="53"/>
  <c r="L302" i="53" s="1"/>
  <c r="L303" i="53" s="1"/>
  <c r="M300" i="53" s="1"/>
  <c r="L301" i="53"/>
  <c r="M301" i="53"/>
  <c r="G304" i="53"/>
  <c r="L307" i="53"/>
  <c r="L312" i="53"/>
  <c r="M312" i="53"/>
  <c r="M313" i="53" s="1"/>
  <c r="L313" i="53"/>
  <c r="H322" i="53"/>
  <c r="B323" i="53"/>
  <c r="L328" i="53"/>
  <c r="M328" i="53"/>
  <c r="L330" i="53"/>
  <c r="L331" i="53"/>
  <c r="L332" i="53" s="1"/>
  <c r="L333" i="53" s="1"/>
  <c r="M330" i="53" s="1"/>
  <c r="M331" i="53"/>
  <c r="G334" i="53"/>
  <c r="L337" i="53"/>
  <c r="L342" i="53"/>
  <c r="M342" i="53"/>
  <c r="L343" i="53"/>
  <c r="M343" i="53"/>
  <c r="H352" i="53"/>
  <c r="B353" i="53"/>
  <c r="L358" i="53"/>
  <c r="M358" i="53"/>
  <c r="L360" i="53"/>
  <c r="L361" i="53"/>
  <c r="L362" i="53" s="1"/>
  <c r="L363" i="53" s="1"/>
  <c r="M360" i="53" s="1"/>
  <c r="M361" i="53"/>
  <c r="G364" i="53"/>
  <c r="L367" i="53"/>
  <c r="L372" i="53"/>
  <c r="L373" i="53" s="1"/>
  <c r="M372" i="53"/>
  <c r="M373" i="53"/>
  <c r="H382" i="53"/>
  <c r="B383" i="53"/>
  <c r="L388" i="53"/>
  <c r="M388" i="53"/>
  <c r="L390" i="53"/>
  <c r="L391" i="53"/>
  <c r="M391" i="53"/>
  <c r="L392" i="53"/>
  <c r="L393" i="53" s="1"/>
  <c r="M390" i="53" s="1"/>
  <c r="G394" i="53"/>
  <c r="L397" i="53"/>
  <c r="L402" i="53"/>
  <c r="L403" i="53" s="1"/>
  <c r="M402" i="53"/>
  <c r="M403" i="53" s="1"/>
  <c r="H412" i="53"/>
  <c r="B413" i="53"/>
  <c r="L418" i="53"/>
  <c r="M418" i="53"/>
  <c r="L420" i="53"/>
  <c r="L421" i="53"/>
  <c r="M421" i="53"/>
  <c r="G424" i="53"/>
  <c r="L427" i="53"/>
  <c r="L432" i="53"/>
  <c r="M432" i="53"/>
  <c r="L433" i="53"/>
  <c r="M433" i="53"/>
  <c r="H442" i="53"/>
  <c r="B443" i="53"/>
  <c r="L448" i="53"/>
  <c r="M448" i="53"/>
  <c r="L450" i="53"/>
  <c r="L451" i="53"/>
  <c r="L452" i="53" s="1"/>
  <c r="M451" i="53"/>
  <c r="G454" i="53"/>
  <c r="L457" i="53"/>
  <c r="L462" i="53"/>
  <c r="M462" i="53"/>
  <c r="M463" i="53" s="1"/>
  <c r="H472" i="53"/>
  <c r="B473" i="53"/>
  <c r="L478" i="53"/>
  <c r="M478" i="53"/>
  <c r="L480" i="53"/>
  <c r="L481" i="53"/>
  <c r="L482" i="53" s="1"/>
  <c r="L483" i="53" s="1"/>
  <c r="M480" i="53" s="1"/>
  <c r="M481" i="53"/>
  <c r="G484" i="53"/>
  <c r="L487" i="53"/>
  <c r="L492" i="53"/>
  <c r="M492" i="53"/>
  <c r="L493" i="53"/>
  <c r="M493" i="53"/>
  <c r="H502" i="53"/>
  <c r="B503" i="53"/>
  <c r="L508" i="53"/>
  <c r="M508" i="53"/>
  <c r="L510" i="53"/>
  <c r="L511" i="53"/>
  <c r="M511" i="53"/>
  <c r="L512" i="53"/>
  <c r="G514" i="53"/>
  <c r="L517" i="53"/>
  <c r="L522" i="53"/>
  <c r="M522" i="53"/>
  <c r="M523" i="53" s="1"/>
  <c r="H532" i="53"/>
  <c r="B533" i="53"/>
  <c r="L538" i="53"/>
  <c r="M538" i="53"/>
  <c r="L540" i="53"/>
  <c r="L541" i="53"/>
  <c r="L542" i="53" s="1"/>
  <c r="M541" i="53"/>
  <c r="G544" i="53"/>
  <c r="L547" i="53"/>
  <c r="L552" i="53"/>
  <c r="L553" i="53" s="1"/>
  <c r="M552" i="53"/>
  <c r="H562" i="53"/>
  <c r="B563" i="53"/>
  <c r="L570" i="53"/>
  <c r="L571" i="53"/>
  <c r="L572" i="53" s="1"/>
  <c r="M571" i="53"/>
  <c r="G574" i="53"/>
  <c r="L577" i="53"/>
  <c r="L582" i="53"/>
  <c r="M582" i="53"/>
  <c r="M583" i="53" s="1"/>
  <c r="H592" i="53"/>
  <c r="B593" i="53"/>
  <c r="L598" i="53"/>
  <c r="M598" i="53"/>
  <c r="L600" i="53"/>
  <c r="L601" i="53"/>
  <c r="L602" i="53" s="1"/>
  <c r="L603" i="53" s="1"/>
  <c r="M601" i="53"/>
  <c r="G604" i="53"/>
  <c r="L607" i="53"/>
  <c r="L612" i="53"/>
  <c r="M612" i="53"/>
  <c r="L613" i="53"/>
  <c r="M613" i="53"/>
  <c r="H622" i="53"/>
  <c r="B623" i="53"/>
  <c r="L628" i="53"/>
  <c r="M628" i="53"/>
  <c r="L630" i="53"/>
  <c r="L631" i="53"/>
  <c r="M631" i="53"/>
  <c r="G634" i="53"/>
  <c r="L637" i="53"/>
  <c r="L642" i="53"/>
  <c r="L643" i="53" s="1"/>
  <c r="M642" i="53"/>
  <c r="M643" i="53" s="1"/>
  <c r="E663" i="53"/>
  <c r="F663" i="53" s="1"/>
  <c r="I665" i="53"/>
  <c r="L671" i="53"/>
  <c r="I673" i="53"/>
  <c r="L674" i="53"/>
  <c r="M674" i="53"/>
  <c r="L677" i="53"/>
  <c r="M677" i="53"/>
  <c r="L679" i="53"/>
  <c r="M679" i="53"/>
  <c r="A681" i="53"/>
  <c r="I681" i="53"/>
  <c r="L682" i="53"/>
  <c r="M682" i="53"/>
  <c r="L685" i="53"/>
  <c r="M685" i="53"/>
  <c r="L687" i="53"/>
  <c r="L681" i="53" s="1"/>
  <c r="M687" i="53"/>
  <c r="M681" i="53" s="1"/>
  <c r="A689" i="53"/>
  <c r="I689" i="53"/>
  <c r="L690" i="53"/>
  <c r="M690" i="53"/>
  <c r="L693" i="53"/>
  <c r="M693" i="53"/>
  <c r="L695" i="53"/>
  <c r="M695" i="53"/>
  <c r="A697" i="53"/>
  <c r="I697" i="53"/>
  <c r="L698" i="53"/>
  <c r="M698" i="53"/>
  <c r="L701" i="53"/>
  <c r="M701" i="53"/>
  <c r="L703" i="53"/>
  <c r="M703" i="53"/>
  <c r="A705" i="53"/>
  <c r="I705" i="53"/>
  <c r="L706" i="53"/>
  <c r="M706" i="53"/>
  <c r="L709" i="53"/>
  <c r="M709" i="53"/>
  <c r="L711" i="53"/>
  <c r="L705" i="53" s="1"/>
  <c r="M711" i="53"/>
  <c r="M705" i="53" s="1"/>
  <c r="A713" i="53"/>
  <c r="I713" i="53"/>
  <c r="L714" i="53"/>
  <c r="M714" i="53"/>
  <c r="L717" i="53"/>
  <c r="M717" i="53"/>
  <c r="L719" i="53"/>
  <c r="L713" i="53" s="1"/>
  <c r="M719" i="53"/>
  <c r="M713" i="53" s="1"/>
  <c r="A721" i="53"/>
  <c r="I721" i="53"/>
  <c r="L722" i="53"/>
  <c r="M722" i="53"/>
  <c r="L725" i="53"/>
  <c r="M725" i="53"/>
  <c r="L727" i="53"/>
  <c r="L721" i="53" s="1"/>
  <c r="M727" i="53"/>
  <c r="M721" i="53" s="1"/>
  <c r="A729" i="53"/>
  <c r="I729" i="53"/>
  <c r="L730" i="53"/>
  <c r="M730" i="53"/>
  <c r="L733" i="53"/>
  <c r="M733" i="53"/>
  <c r="L735" i="53"/>
  <c r="L729" i="53" s="1"/>
  <c r="M735" i="53"/>
  <c r="M729" i="53" s="1"/>
  <c r="A737" i="53"/>
  <c r="I737" i="53"/>
  <c r="L738" i="53"/>
  <c r="M738" i="53"/>
  <c r="L741" i="53"/>
  <c r="M741" i="53"/>
  <c r="L743" i="53"/>
  <c r="L737" i="53" s="1"/>
  <c r="M743" i="53"/>
  <c r="A745" i="53"/>
  <c r="I745" i="53"/>
  <c r="L746" i="53"/>
  <c r="L745" i="53" s="1"/>
  <c r="M746" i="53"/>
  <c r="M745" i="53" s="1"/>
  <c r="L749" i="53"/>
  <c r="M749" i="53"/>
  <c r="L751" i="53"/>
  <c r="M751" i="53"/>
  <c r="A753" i="53"/>
  <c r="I753" i="53"/>
  <c r="L754" i="53"/>
  <c r="M754" i="53"/>
  <c r="L757" i="53"/>
  <c r="M757" i="53"/>
  <c r="L759" i="53"/>
  <c r="L753" i="53" s="1"/>
  <c r="M759" i="53"/>
  <c r="M753" i="53" s="1"/>
  <c r="A761" i="53"/>
  <c r="I761" i="53"/>
  <c r="L762" i="53"/>
  <c r="M762" i="53"/>
  <c r="L765" i="53"/>
  <c r="M765" i="53"/>
  <c r="A769" i="53"/>
  <c r="I769" i="53"/>
  <c r="L770" i="53"/>
  <c r="M770" i="53"/>
  <c r="L773" i="53"/>
  <c r="L775" i="53" s="1"/>
  <c r="L769" i="53" s="1"/>
  <c r="M773" i="53"/>
  <c r="M775" i="53" s="1"/>
  <c r="A777" i="53"/>
  <c r="I777" i="53"/>
  <c r="L778" i="53"/>
  <c r="M778" i="53"/>
  <c r="L781" i="53"/>
  <c r="L783" i="53" s="1"/>
  <c r="L777" i="53" s="1"/>
  <c r="M781" i="53"/>
  <c r="M783" i="53" s="1"/>
  <c r="M777" i="53" s="1"/>
  <c r="A785" i="53"/>
  <c r="I785" i="53"/>
  <c r="L786" i="53"/>
  <c r="M786" i="53"/>
  <c r="L789" i="53"/>
  <c r="L791" i="53" s="1"/>
  <c r="L785" i="53" s="1"/>
  <c r="M789" i="53"/>
  <c r="M791" i="53" s="1"/>
  <c r="M785" i="53" s="1"/>
  <c r="A793" i="53"/>
  <c r="I793" i="53"/>
  <c r="L794" i="53"/>
  <c r="M794" i="53"/>
  <c r="L797" i="53"/>
  <c r="L799" i="53" s="1"/>
  <c r="L793" i="53" s="1"/>
  <c r="M797" i="53"/>
  <c r="M799" i="53" s="1"/>
  <c r="M793" i="53" s="1"/>
  <c r="A801" i="53"/>
  <c r="I801" i="53"/>
  <c r="L802" i="53"/>
  <c r="M802" i="53"/>
  <c r="L805" i="53"/>
  <c r="L807" i="53" s="1"/>
  <c r="M805" i="53"/>
  <c r="M807" i="53" s="1"/>
  <c r="A809" i="53"/>
  <c r="I809" i="53"/>
  <c r="L810" i="53"/>
  <c r="M810" i="53"/>
  <c r="L813" i="53"/>
  <c r="L815" i="53" s="1"/>
  <c r="L809" i="53" s="1"/>
  <c r="M813" i="53"/>
  <c r="M815" i="53" s="1"/>
  <c r="M809" i="53" s="1"/>
  <c r="A817" i="53"/>
  <c r="I817" i="53"/>
  <c r="L818" i="53"/>
  <c r="M818" i="53"/>
  <c r="L821" i="53"/>
  <c r="L823" i="53" s="1"/>
  <c r="L817" i="53" s="1"/>
  <c r="M821" i="53"/>
  <c r="M823" i="53" s="1"/>
  <c r="M817" i="53" s="1"/>
  <c r="A825" i="53"/>
  <c r="I825" i="53"/>
  <c r="L826" i="53"/>
  <c r="M826" i="53"/>
  <c r="L829" i="53"/>
  <c r="L831" i="53" s="1"/>
  <c r="L825" i="53" s="1"/>
  <c r="M829" i="53"/>
  <c r="M831" i="53" s="1"/>
  <c r="M825" i="53" s="1"/>
  <c r="A833" i="53"/>
  <c r="I833" i="53"/>
  <c r="M834" i="53" s="1"/>
  <c r="M839" i="53" s="1"/>
  <c r="M833" i="53" s="1"/>
  <c r="L837" i="53"/>
  <c r="M837" i="53"/>
  <c r="A841" i="53"/>
  <c r="I841" i="53"/>
  <c r="M842" i="53" s="1"/>
  <c r="M847" i="53" s="1"/>
  <c r="M841" i="53" s="1"/>
  <c r="L845" i="53"/>
  <c r="M845" i="53"/>
  <c r="A849" i="53"/>
  <c r="I849" i="53"/>
  <c r="L850" i="53"/>
  <c r="M850" i="53"/>
  <c r="L853" i="53"/>
  <c r="L855" i="53" s="1"/>
  <c r="L849" i="53" s="1"/>
  <c r="M853" i="53"/>
  <c r="M855" i="53" s="1"/>
  <c r="M849" i="53" s="1"/>
  <c r="A857" i="53"/>
  <c r="I857" i="53"/>
  <c r="L858" i="53"/>
  <c r="M858" i="53"/>
  <c r="L861" i="53"/>
  <c r="L863" i="53" s="1"/>
  <c r="L857" i="53" s="1"/>
  <c r="M861" i="53"/>
  <c r="M863" i="53" s="1"/>
  <c r="M857" i="53" s="1"/>
  <c r="A865" i="53"/>
  <c r="A873" i="53" s="1"/>
  <c r="I865" i="53"/>
  <c r="I873" i="53"/>
  <c r="L874" i="53"/>
  <c r="M874" i="53"/>
  <c r="L877" i="53"/>
  <c r="L879" i="53" s="1"/>
  <c r="L873" i="53" s="1"/>
  <c r="M877" i="53"/>
  <c r="M879" i="53"/>
  <c r="M873" i="53" s="1"/>
  <c r="J884" i="53"/>
  <c r="J885" i="53"/>
  <c r="L886" i="53"/>
  <c r="M886" i="53"/>
  <c r="N886" i="53"/>
  <c r="O886" i="53"/>
  <c r="P886" i="53"/>
  <c r="Q886" i="53"/>
  <c r="R886" i="53"/>
  <c r="S886" i="53"/>
  <c r="T886" i="53"/>
  <c r="U886" i="53"/>
  <c r="V886" i="53"/>
  <c r="W886" i="53"/>
  <c r="X886" i="53"/>
  <c r="Y886" i="53"/>
  <c r="Z886" i="53"/>
  <c r="AA886" i="53"/>
  <c r="AB886" i="53"/>
  <c r="AC886" i="53"/>
  <c r="AD886" i="53"/>
  <c r="AE886" i="53"/>
  <c r="AF886" i="53"/>
  <c r="AG886" i="53"/>
  <c r="AH886" i="53"/>
  <c r="AI886" i="53"/>
  <c r="AJ886" i="53"/>
  <c r="AK886" i="53"/>
  <c r="AL886" i="53"/>
  <c r="AM886" i="53"/>
  <c r="AN886" i="53"/>
  <c r="AO886" i="53"/>
  <c r="AP886" i="53"/>
  <c r="AQ886" i="53"/>
  <c r="AR886" i="53"/>
  <c r="AS886" i="53"/>
  <c r="AT886" i="53"/>
  <c r="AU886" i="53"/>
  <c r="AV886" i="53"/>
  <c r="AW886" i="53"/>
  <c r="AX886" i="53"/>
  <c r="AY886" i="53"/>
  <c r="AZ886" i="53"/>
  <c r="BA886" i="53"/>
  <c r="BB886" i="53"/>
  <c r="BC886" i="53"/>
  <c r="BD886" i="53"/>
  <c r="BE886" i="53"/>
  <c r="BF886" i="53"/>
  <c r="BG886" i="53"/>
  <c r="BH886" i="53"/>
  <c r="BI886" i="53"/>
  <c r="BJ886" i="53"/>
  <c r="BK886" i="53"/>
  <c r="BL886" i="53"/>
  <c r="BM886" i="53"/>
  <c r="BN886" i="53"/>
  <c r="BO886" i="53"/>
  <c r="L903" i="53"/>
  <c r="M903" i="53"/>
  <c r="N903" i="53"/>
  <c r="O903" i="53"/>
  <c r="P903" i="53"/>
  <c r="Q903" i="53"/>
  <c r="R903" i="53"/>
  <c r="S903" i="53"/>
  <c r="T903" i="53"/>
  <c r="U903" i="53"/>
  <c r="V903" i="53"/>
  <c r="W903" i="53"/>
  <c r="X903" i="53"/>
  <c r="Y903" i="53"/>
  <c r="Z903" i="53"/>
  <c r="AA903" i="53"/>
  <c r="AB903" i="53"/>
  <c r="AC903" i="53"/>
  <c r="AD903" i="53"/>
  <c r="AE903" i="53"/>
  <c r="AF903" i="53"/>
  <c r="AG903" i="53"/>
  <c r="AH903" i="53"/>
  <c r="AI903" i="53"/>
  <c r="AJ903" i="53"/>
  <c r="AK903" i="53"/>
  <c r="AL903" i="53"/>
  <c r="AM903" i="53"/>
  <c r="AN903" i="53"/>
  <c r="AO903" i="53"/>
  <c r="AP903" i="53"/>
  <c r="AQ903" i="53"/>
  <c r="AR903" i="53"/>
  <c r="AS903" i="53"/>
  <c r="AT903" i="53"/>
  <c r="AU903" i="53"/>
  <c r="AV903" i="53"/>
  <c r="AW903" i="53"/>
  <c r="AX903" i="53"/>
  <c r="AY903" i="53"/>
  <c r="AZ903" i="53"/>
  <c r="BA903" i="53"/>
  <c r="BB903" i="53"/>
  <c r="BC903" i="53"/>
  <c r="BD903" i="53"/>
  <c r="BE903" i="53"/>
  <c r="BF903" i="53"/>
  <c r="BG903" i="53"/>
  <c r="BH903" i="53"/>
  <c r="BI903" i="53"/>
  <c r="BJ903" i="53"/>
  <c r="BK903" i="53"/>
  <c r="BL903" i="53"/>
  <c r="BM903" i="53"/>
  <c r="BN903" i="53"/>
  <c r="BO903" i="53"/>
  <c r="L906" i="53"/>
  <c r="M906" i="53"/>
  <c r="N906" i="53"/>
  <c r="O906" i="53"/>
  <c r="P906" i="53"/>
  <c r="Q906" i="53"/>
  <c r="R906" i="53"/>
  <c r="S906" i="53"/>
  <c r="T906" i="53"/>
  <c r="U906" i="53"/>
  <c r="V906" i="53"/>
  <c r="W906" i="53"/>
  <c r="X906" i="53"/>
  <c r="Y906" i="53"/>
  <c r="Z906" i="53"/>
  <c r="AA906" i="53"/>
  <c r="AB906" i="53"/>
  <c r="AC906" i="53"/>
  <c r="AD906" i="53"/>
  <c r="AE906" i="53"/>
  <c r="AF906" i="53"/>
  <c r="AG906" i="53"/>
  <c r="AH906" i="53"/>
  <c r="AI906" i="53"/>
  <c r="AJ906" i="53"/>
  <c r="AK906" i="53"/>
  <c r="AL906" i="53"/>
  <c r="AM906" i="53"/>
  <c r="AN906" i="53"/>
  <c r="AO906" i="53"/>
  <c r="AP906" i="53"/>
  <c r="AQ906" i="53"/>
  <c r="AR906" i="53"/>
  <c r="AS906" i="53"/>
  <c r="AT906" i="53"/>
  <c r="AU906" i="53"/>
  <c r="AV906" i="53"/>
  <c r="AW906" i="53"/>
  <c r="AX906" i="53"/>
  <c r="AY906" i="53"/>
  <c r="AZ906" i="53"/>
  <c r="BA906" i="53"/>
  <c r="BB906" i="53"/>
  <c r="BC906" i="53"/>
  <c r="BD906" i="53"/>
  <c r="BE906" i="53"/>
  <c r="BF906" i="53"/>
  <c r="BG906" i="53"/>
  <c r="BH906" i="53"/>
  <c r="BI906" i="53"/>
  <c r="BJ906" i="53"/>
  <c r="BK906" i="53"/>
  <c r="BL906" i="53"/>
  <c r="BM906" i="53"/>
  <c r="BN906" i="53"/>
  <c r="BO906" i="53"/>
  <c r="L912" i="53"/>
  <c r="M912" i="53"/>
  <c r="M914" i="53" s="1"/>
  <c r="M916" i="53" s="1"/>
  <c r="M918" i="53" s="1"/>
  <c r="N912" i="53"/>
  <c r="N914" i="53" s="1"/>
  <c r="N916" i="53" s="1"/>
  <c r="N918" i="53" s="1"/>
  <c r="O912" i="53"/>
  <c r="P912" i="53"/>
  <c r="Q912" i="53"/>
  <c r="Q914" i="53" s="1"/>
  <c r="Q916" i="53" s="1"/>
  <c r="Q918" i="53" s="1"/>
  <c r="R912" i="53"/>
  <c r="R914" i="53" s="1"/>
  <c r="R916" i="53" s="1"/>
  <c r="R918" i="53" s="1"/>
  <c r="S912" i="53"/>
  <c r="T912" i="53"/>
  <c r="U912" i="53"/>
  <c r="U914" i="53" s="1"/>
  <c r="U916" i="53" s="1"/>
  <c r="U918" i="53" s="1"/>
  <c r="L914" i="53"/>
  <c r="L916" i="53" s="1"/>
  <c r="L918" i="53" s="1"/>
  <c r="O914" i="53"/>
  <c r="O916" i="53" s="1"/>
  <c r="O918" i="53" s="1"/>
  <c r="P914" i="53"/>
  <c r="P916" i="53" s="1"/>
  <c r="P918" i="53" s="1"/>
  <c r="S914" i="53"/>
  <c r="S916" i="53" s="1"/>
  <c r="S918" i="53" s="1"/>
  <c r="T914" i="53"/>
  <c r="T916" i="53" s="1"/>
  <c r="T918" i="53" s="1"/>
  <c r="V918" i="53"/>
  <c r="V900" i="53" s="1"/>
  <c r="W918" i="53"/>
  <c r="W900" i="53" s="1"/>
  <c r="X918" i="53"/>
  <c r="X900" i="53" s="1"/>
  <c r="Y918" i="53"/>
  <c r="Y900" i="53" s="1"/>
  <c r="Z918" i="53"/>
  <c r="Z900" i="53" s="1"/>
  <c r="AA918" i="53"/>
  <c r="AA900" i="53" s="1"/>
  <c r="AB918" i="53"/>
  <c r="AB900" i="53" s="1"/>
  <c r="AC918" i="53"/>
  <c r="AC900" i="53" s="1"/>
  <c r="AD918" i="53"/>
  <c r="AD900" i="53" s="1"/>
  <c r="AE918" i="53"/>
  <c r="AE900" i="53" s="1"/>
  <c r="AF918" i="53"/>
  <c r="AF900" i="53" s="1"/>
  <c r="AG918" i="53"/>
  <c r="AG900" i="53" s="1"/>
  <c r="AH918" i="53"/>
  <c r="AH900" i="53" s="1"/>
  <c r="AI918" i="53"/>
  <c r="AI900" i="53" s="1"/>
  <c r="AJ918" i="53"/>
  <c r="AJ900" i="53" s="1"/>
  <c r="AK918" i="53"/>
  <c r="AK900" i="53" s="1"/>
  <c r="AL918" i="53"/>
  <c r="AL900" i="53" s="1"/>
  <c r="AM918" i="53"/>
  <c r="AM900" i="53" s="1"/>
  <c r="AN918" i="53"/>
  <c r="AN900" i="53" s="1"/>
  <c r="AO918" i="53"/>
  <c r="AO900" i="53" s="1"/>
  <c r="AP918" i="53"/>
  <c r="AP900" i="53" s="1"/>
  <c r="AQ918" i="53"/>
  <c r="AQ900" i="53" s="1"/>
  <c r="AR918" i="53"/>
  <c r="AR900" i="53" s="1"/>
  <c r="AS918" i="53"/>
  <c r="AS900" i="53" s="1"/>
  <c r="AT918" i="53"/>
  <c r="AT900" i="53" s="1"/>
  <c r="AU918" i="53"/>
  <c r="AU900" i="53" s="1"/>
  <c r="AV918" i="53"/>
  <c r="AV900" i="53" s="1"/>
  <c r="AW918" i="53"/>
  <c r="AW900" i="53" s="1"/>
  <c r="AX918" i="53"/>
  <c r="AX900" i="53" s="1"/>
  <c r="AY918" i="53"/>
  <c r="AY900" i="53" s="1"/>
  <c r="AZ918" i="53"/>
  <c r="AZ900" i="53" s="1"/>
  <c r="BA918" i="53"/>
  <c r="BA900" i="53" s="1"/>
  <c r="BB918" i="53"/>
  <c r="BB900" i="53" s="1"/>
  <c r="BC918" i="53"/>
  <c r="BC900" i="53" s="1"/>
  <c r="BD918" i="53"/>
  <c r="BD900" i="53" s="1"/>
  <c r="BE918" i="53"/>
  <c r="BE900" i="53" s="1"/>
  <c r="BF918" i="53"/>
  <c r="BF900" i="53" s="1"/>
  <c r="BG918" i="53"/>
  <c r="BG900" i="53" s="1"/>
  <c r="BH918" i="53"/>
  <c r="BH900" i="53" s="1"/>
  <c r="BI918" i="53"/>
  <c r="BI900" i="53" s="1"/>
  <c r="BJ918" i="53"/>
  <c r="BJ900" i="53" s="1"/>
  <c r="BK918" i="53"/>
  <c r="BK900" i="53" s="1"/>
  <c r="BL918" i="53"/>
  <c r="BL900" i="53" s="1"/>
  <c r="BM918" i="53"/>
  <c r="BM900" i="53" s="1"/>
  <c r="BN918" i="53"/>
  <c r="BN900" i="53" s="1"/>
  <c r="BO918" i="53"/>
  <c r="BO900" i="53" s="1"/>
  <c r="J920" i="53"/>
  <c r="J921" i="53"/>
  <c r="L922" i="53"/>
  <c r="M922" i="53"/>
  <c r="N922" i="53"/>
  <c r="O922" i="53"/>
  <c r="P922" i="53"/>
  <c r="Q922" i="53"/>
  <c r="R922" i="53"/>
  <c r="S922" i="53"/>
  <c r="T922" i="53"/>
  <c r="U922" i="53"/>
  <c r="V922" i="53"/>
  <c r="W922" i="53"/>
  <c r="X922" i="53"/>
  <c r="Y922" i="53"/>
  <c r="Z922" i="53"/>
  <c r="AA922" i="53"/>
  <c r="AB922" i="53"/>
  <c r="AC922" i="53"/>
  <c r="AD922" i="53"/>
  <c r="AE922" i="53"/>
  <c r="AF922" i="53"/>
  <c r="AG922" i="53"/>
  <c r="AH922" i="53"/>
  <c r="AI922" i="53"/>
  <c r="AJ922" i="53"/>
  <c r="AK922" i="53"/>
  <c r="AL922" i="53"/>
  <c r="AM922" i="53"/>
  <c r="AN922" i="53"/>
  <c r="AO922" i="53"/>
  <c r="AP922" i="53"/>
  <c r="AQ922" i="53"/>
  <c r="AR922" i="53"/>
  <c r="AS922" i="53"/>
  <c r="AT922" i="53"/>
  <c r="AU922" i="53"/>
  <c r="AV922" i="53"/>
  <c r="AW922" i="53"/>
  <c r="AX922" i="53"/>
  <c r="AY922" i="53"/>
  <c r="AZ922" i="53"/>
  <c r="BA922" i="53"/>
  <c r="BB922" i="53"/>
  <c r="BC922" i="53"/>
  <c r="BD922" i="53"/>
  <c r="BE922" i="53"/>
  <c r="BF922" i="53"/>
  <c r="BG922" i="53"/>
  <c r="BH922" i="53"/>
  <c r="BI922" i="53"/>
  <c r="BJ922" i="53"/>
  <c r="BK922" i="53"/>
  <c r="BL922" i="53"/>
  <c r="BM922" i="53"/>
  <c r="BN922" i="53"/>
  <c r="BO922" i="53"/>
  <c r="V924" i="53"/>
  <c r="W924" i="53"/>
  <c r="X924" i="53"/>
  <c r="Y924" i="53"/>
  <c r="Z924" i="53"/>
  <c r="AA924" i="53"/>
  <c r="AB924" i="53"/>
  <c r="AC924" i="53"/>
  <c r="AD924" i="53"/>
  <c r="AE924" i="53"/>
  <c r="AF924" i="53"/>
  <c r="AG924" i="53"/>
  <c r="AH924" i="53"/>
  <c r="AI924" i="53"/>
  <c r="AJ924" i="53"/>
  <c r="AK924" i="53"/>
  <c r="AL924" i="53"/>
  <c r="AM924" i="53"/>
  <c r="AN924" i="53"/>
  <c r="AO924" i="53"/>
  <c r="AP924" i="53"/>
  <c r="AQ924" i="53"/>
  <c r="AR924" i="53"/>
  <c r="AS924" i="53"/>
  <c r="AT924" i="53"/>
  <c r="AU924" i="53"/>
  <c r="AV924" i="53"/>
  <c r="AW924" i="53"/>
  <c r="AX924" i="53"/>
  <c r="AY924" i="53"/>
  <c r="AZ924" i="53"/>
  <c r="BA924" i="53"/>
  <c r="BB924" i="53"/>
  <c r="BC924" i="53"/>
  <c r="BD924" i="53"/>
  <c r="BE924" i="53"/>
  <c r="BF924" i="53"/>
  <c r="BG924" i="53"/>
  <c r="BH924" i="53"/>
  <c r="BI924" i="53"/>
  <c r="BJ924" i="53"/>
  <c r="BK924" i="53"/>
  <c r="BL924" i="53"/>
  <c r="BM924" i="53"/>
  <c r="BN924" i="53"/>
  <c r="BO924" i="53"/>
  <c r="J928" i="53"/>
  <c r="J929" i="53"/>
  <c r="L930" i="53"/>
  <c r="M930" i="53"/>
  <c r="N930" i="53"/>
  <c r="O930" i="53"/>
  <c r="P930" i="53"/>
  <c r="Q930" i="53"/>
  <c r="R930" i="53"/>
  <c r="S930" i="53"/>
  <c r="T930" i="53"/>
  <c r="U930" i="53"/>
  <c r="V930" i="53"/>
  <c r="W930" i="53"/>
  <c r="X930" i="53"/>
  <c r="Y930" i="53"/>
  <c r="Z930" i="53"/>
  <c r="AA930" i="53"/>
  <c r="AB930" i="53"/>
  <c r="AC930" i="53"/>
  <c r="AD930" i="53"/>
  <c r="AE930" i="53"/>
  <c r="AF930" i="53"/>
  <c r="AG930" i="53"/>
  <c r="AH930" i="53"/>
  <c r="AI930" i="53"/>
  <c r="AJ930" i="53"/>
  <c r="AK930" i="53"/>
  <c r="AL930" i="53"/>
  <c r="AM930" i="53"/>
  <c r="AN930" i="53"/>
  <c r="AO930" i="53"/>
  <c r="AP930" i="53"/>
  <c r="AQ930" i="53"/>
  <c r="AR930" i="53"/>
  <c r="AS930" i="53"/>
  <c r="AT930" i="53"/>
  <c r="AU930" i="53"/>
  <c r="AV930" i="53"/>
  <c r="AW930" i="53"/>
  <c r="AX930" i="53"/>
  <c r="AY930" i="53"/>
  <c r="AZ930" i="53"/>
  <c r="BA930" i="53"/>
  <c r="BB930" i="53"/>
  <c r="BC930" i="53"/>
  <c r="BD930" i="53"/>
  <c r="BE930" i="53"/>
  <c r="BF930" i="53"/>
  <c r="BG930" i="53"/>
  <c r="BH930" i="53"/>
  <c r="BI930" i="53"/>
  <c r="BJ930" i="53"/>
  <c r="BK930" i="53"/>
  <c r="BL930" i="53"/>
  <c r="BM930" i="53"/>
  <c r="BN930" i="53"/>
  <c r="BO930" i="53"/>
  <c r="J932" i="53"/>
  <c r="C2" i="80" s="1"/>
  <c r="L937" i="53"/>
  <c r="L938" i="53" s="1"/>
  <c r="L939" i="53" s="1"/>
  <c r="L947" i="53" s="1"/>
  <c r="M937" i="53"/>
  <c r="M938" i="53" s="1"/>
  <c r="M939" i="53" s="1"/>
  <c r="M947" i="53" s="1"/>
  <c r="L944" i="53"/>
  <c r="M944" i="53"/>
  <c r="N944" i="53"/>
  <c r="O944" i="53"/>
  <c r="P944" i="53"/>
  <c r="Q944" i="53"/>
  <c r="R944" i="53"/>
  <c r="S944" i="53"/>
  <c r="T944" i="53"/>
  <c r="U944" i="53"/>
  <c r="V944" i="53"/>
  <c r="W944" i="53"/>
  <c r="X944" i="53"/>
  <c r="Y944" i="53"/>
  <c r="Z944" i="53"/>
  <c r="AA944" i="53"/>
  <c r="AB944" i="53"/>
  <c r="AC944" i="53"/>
  <c r="AD944" i="53"/>
  <c r="AE944" i="53"/>
  <c r="AF944" i="53"/>
  <c r="AG944" i="53"/>
  <c r="AH944" i="53"/>
  <c r="AI944" i="53"/>
  <c r="AJ944" i="53"/>
  <c r="AK944" i="53"/>
  <c r="AL944" i="53"/>
  <c r="AM944" i="53"/>
  <c r="AN944" i="53"/>
  <c r="AO944" i="53"/>
  <c r="AP944" i="53"/>
  <c r="AQ944" i="53"/>
  <c r="AR944" i="53"/>
  <c r="AS944" i="53"/>
  <c r="AT944" i="53"/>
  <c r="AU944" i="53"/>
  <c r="AV944" i="53"/>
  <c r="AW944" i="53"/>
  <c r="AX944" i="53"/>
  <c r="AY944" i="53"/>
  <c r="AZ944" i="53"/>
  <c r="BA944" i="53"/>
  <c r="BB944" i="53"/>
  <c r="BC944" i="53"/>
  <c r="BD944" i="53"/>
  <c r="BE944" i="53"/>
  <c r="BF944" i="53"/>
  <c r="BG944" i="53"/>
  <c r="BH944" i="53"/>
  <c r="BI944" i="53"/>
  <c r="BJ944" i="53"/>
  <c r="BK944" i="53"/>
  <c r="BL944" i="53"/>
  <c r="BM944" i="53"/>
  <c r="BN944" i="53"/>
  <c r="BO944" i="53"/>
  <c r="L945" i="53"/>
  <c r="M945" i="53"/>
  <c r="N945" i="53"/>
  <c r="O945" i="53"/>
  <c r="P945" i="53"/>
  <c r="Q945" i="53"/>
  <c r="R945" i="53"/>
  <c r="S945" i="53"/>
  <c r="T945" i="53"/>
  <c r="U945" i="53"/>
  <c r="V945" i="53"/>
  <c r="W945" i="53"/>
  <c r="X945" i="53"/>
  <c r="Y945" i="53"/>
  <c r="Z945" i="53"/>
  <c r="AA945" i="53"/>
  <c r="AB945" i="53"/>
  <c r="AC945" i="53"/>
  <c r="AD945" i="53"/>
  <c r="AE945" i="53"/>
  <c r="AF945" i="53"/>
  <c r="AG945" i="53"/>
  <c r="AH945" i="53"/>
  <c r="AI945" i="53"/>
  <c r="AJ945" i="53"/>
  <c r="AK945" i="53"/>
  <c r="AL945" i="53"/>
  <c r="AM945" i="53"/>
  <c r="AN945" i="53"/>
  <c r="AO945" i="53"/>
  <c r="AP945" i="53"/>
  <c r="AQ945" i="53"/>
  <c r="AR945" i="53"/>
  <c r="AS945" i="53"/>
  <c r="AT945" i="53"/>
  <c r="AU945" i="53"/>
  <c r="AV945" i="53"/>
  <c r="AW945" i="53"/>
  <c r="AX945" i="53"/>
  <c r="AY945" i="53"/>
  <c r="AZ945" i="53"/>
  <c r="BA945" i="53"/>
  <c r="BB945" i="53"/>
  <c r="BC945" i="53"/>
  <c r="BD945" i="53"/>
  <c r="BE945" i="53"/>
  <c r="BF945" i="53"/>
  <c r="BG945" i="53"/>
  <c r="BH945" i="53"/>
  <c r="BI945" i="53"/>
  <c r="BJ945" i="53"/>
  <c r="BK945" i="53"/>
  <c r="BL945" i="53"/>
  <c r="BM945" i="53"/>
  <c r="BN945" i="53"/>
  <c r="BO945" i="53"/>
  <c r="J951" i="53"/>
  <c r="J1830" i="54"/>
  <c r="BO1825" i="54"/>
  <c r="BN1825" i="54"/>
  <c r="BM1825" i="54"/>
  <c r="BL1825" i="54"/>
  <c r="BK1825" i="54"/>
  <c r="BJ1825" i="54"/>
  <c r="BI1825" i="54"/>
  <c r="BH1825" i="54"/>
  <c r="BG1825" i="54"/>
  <c r="BF1825" i="54"/>
  <c r="BE1825" i="54"/>
  <c r="BD1825" i="54"/>
  <c r="BC1825" i="54"/>
  <c r="BB1825" i="54"/>
  <c r="BA1825" i="54"/>
  <c r="AZ1825" i="54"/>
  <c r="AY1825" i="54"/>
  <c r="AX1825" i="54"/>
  <c r="AW1825" i="54"/>
  <c r="AV1825" i="54"/>
  <c r="AU1825" i="54"/>
  <c r="AT1825" i="54"/>
  <c r="AS1825" i="54"/>
  <c r="AR1825" i="54"/>
  <c r="AQ1825" i="54"/>
  <c r="AP1825" i="54"/>
  <c r="AO1825" i="54"/>
  <c r="AN1825" i="54"/>
  <c r="AM1825" i="54"/>
  <c r="AL1825" i="54"/>
  <c r="AK1825" i="54"/>
  <c r="AJ1825" i="54"/>
  <c r="AI1825" i="54"/>
  <c r="AH1825" i="54"/>
  <c r="AG1825" i="54"/>
  <c r="AF1825" i="54"/>
  <c r="AE1825" i="54"/>
  <c r="AD1825" i="54"/>
  <c r="AC1825" i="54"/>
  <c r="AB1825" i="54"/>
  <c r="AA1825" i="54"/>
  <c r="Z1825" i="54"/>
  <c r="Y1825" i="54"/>
  <c r="X1825" i="54"/>
  <c r="W1825" i="54"/>
  <c r="V1825" i="54"/>
  <c r="U1825" i="54"/>
  <c r="T1825" i="54"/>
  <c r="S1825" i="54"/>
  <c r="R1825" i="54"/>
  <c r="Q1825" i="54"/>
  <c r="P1825" i="54"/>
  <c r="O1825" i="54"/>
  <c r="N1825" i="54"/>
  <c r="M1825" i="54"/>
  <c r="L1825" i="54"/>
  <c r="BO1824" i="54"/>
  <c r="BO1826" i="54" s="1"/>
  <c r="BN1824" i="54"/>
  <c r="BN1826" i="54" s="1"/>
  <c r="BM1824" i="54"/>
  <c r="BM1826" i="54" s="1"/>
  <c r="BL1824" i="54"/>
  <c r="BL1826" i="54" s="1"/>
  <c r="BK1824" i="54"/>
  <c r="BK1826" i="54" s="1"/>
  <c r="BJ1824" i="54"/>
  <c r="BJ1826" i="54" s="1"/>
  <c r="BI1824" i="54"/>
  <c r="BI1826" i="54" s="1"/>
  <c r="BH1824" i="54"/>
  <c r="BH1826" i="54" s="1"/>
  <c r="BG1824" i="54"/>
  <c r="BG1826" i="54" s="1"/>
  <c r="BF1824" i="54"/>
  <c r="BF1826" i="54" s="1"/>
  <c r="BE1824" i="54"/>
  <c r="BE1826" i="54" s="1"/>
  <c r="BD1824" i="54"/>
  <c r="BD1826" i="54" s="1"/>
  <c r="BC1824" i="54"/>
  <c r="BC1826" i="54" s="1"/>
  <c r="BB1824" i="54"/>
  <c r="BB1826" i="54" s="1"/>
  <c r="BA1824" i="54"/>
  <c r="BA1826" i="54" s="1"/>
  <c r="AZ1824" i="54"/>
  <c r="AZ1826" i="54" s="1"/>
  <c r="AY1824" i="54"/>
  <c r="AY1826" i="54" s="1"/>
  <c r="AX1824" i="54"/>
  <c r="AX1826" i="54" s="1"/>
  <c r="AW1824" i="54"/>
  <c r="AW1826" i="54" s="1"/>
  <c r="AV1824" i="54"/>
  <c r="AV1826" i="54" s="1"/>
  <c r="AU1824" i="54"/>
  <c r="AU1826" i="54" s="1"/>
  <c r="AT1824" i="54"/>
  <c r="AT1826" i="54" s="1"/>
  <c r="AS1824" i="54"/>
  <c r="AS1826" i="54" s="1"/>
  <c r="AR1824" i="54"/>
  <c r="AR1826" i="54" s="1"/>
  <c r="AQ1824" i="54"/>
  <c r="AQ1826" i="54" s="1"/>
  <c r="AQ1822" i="54" s="1"/>
  <c r="AP1824" i="54"/>
  <c r="AP1826" i="54" s="1"/>
  <c r="AP1822" i="54" s="1"/>
  <c r="AO1824" i="54"/>
  <c r="AO1826" i="54" s="1"/>
  <c r="AO1822" i="54" s="1"/>
  <c r="AN1824" i="54"/>
  <c r="AN1826" i="54" s="1"/>
  <c r="AN1822" i="54" s="1"/>
  <c r="AM1824" i="54"/>
  <c r="AM1826" i="54" s="1"/>
  <c r="AM1822" i="54" s="1"/>
  <c r="AL1824" i="54"/>
  <c r="AL1826" i="54" s="1"/>
  <c r="AL1822" i="54" s="1"/>
  <c r="AK1824" i="54"/>
  <c r="AK1826" i="54" s="1"/>
  <c r="AK1822" i="54" s="1"/>
  <c r="AJ1824" i="54"/>
  <c r="AJ1826" i="54" s="1"/>
  <c r="AJ1822" i="54" s="1"/>
  <c r="AI1824" i="54"/>
  <c r="AI1826" i="54" s="1"/>
  <c r="AI1822" i="54" s="1"/>
  <c r="AH1824" i="54"/>
  <c r="AH1826" i="54" s="1"/>
  <c r="AH1822" i="54" s="1"/>
  <c r="AG1824" i="54"/>
  <c r="AG1826" i="54" s="1"/>
  <c r="AG1822" i="54" s="1"/>
  <c r="AF1824" i="54"/>
  <c r="AF1826" i="54" s="1"/>
  <c r="AF1822" i="54" s="1"/>
  <c r="AE1824" i="54"/>
  <c r="AE1826" i="54" s="1"/>
  <c r="AE1822" i="54" s="1"/>
  <c r="AD1824" i="54"/>
  <c r="AD1826" i="54" s="1"/>
  <c r="AD1822" i="54" s="1"/>
  <c r="AC1824" i="54"/>
  <c r="AC1826" i="54" s="1"/>
  <c r="AC1822" i="54" s="1"/>
  <c r="AB1824" i="54"/>
  <c r="AB1826" i="54" s="1"/>
  <c r="AB1822" i="54" s="1"/>
  <c r="AA1824" i="54"/>
  <c r="AA1826" i="54" s="1"/>
  <c r="AA1822" i="54" s="1"/>
  <c r="Z1824" i="54"/>
  <c r="Z1826" i="54" s="1"/>
  <c r="Z1822" i="54" s="1"/>
  <c r="Y1824" i="54"/>
  <c r="Y1826" i="54" s="1"/>
  <c r="Y1822" i="54" s="1"/>
  <c r="X1824" i="54"/>
  <c r="X1826" i="54" s="1"/>
  <c r="X1822" i="54" s="1"/>
  <c r="W1824" i="54"/>
  <c r="W1826" i="54" s="1"/>
  <c r="W1822" i="54" s="1"/>
  <c r="V1824" i="54"/>
  <c r="V1826" i="54" s="1"/>
  <c r="V1822" i="54" s="1"/>
  <c r="U1824" i="54"/>
  <c r="U1826" i="54" s="1"/>
  <c r="U1822" i="54" s="1"/>
  <c r="T1824" i="54"/>
  <c r="T1826" i="54" s="1"/>
  <c r="T1822" i="54" s="1"/>
  <c r="S1824" i="54"/>
  <c r="S1826" i="54" s="1"/>
  <c r="S1822" i="54" s="1"/>
  <c r="R1824" i="54"/>
  <c r="R1826" i="54" s="1"/>
  <c r="R1822" i="54" s="1"/>
  <c r="Q1824" i="54"/>
  <c r="Q1826" i="54" s="1"/>
  <c r="Q1822" i="54" s="1"/>
  <c r="P1824" i="54"/>
  <c r="P1826" i="54" s="1"/>
  <c r="P1822" i="54" s="1"/>
  <c r="O1824" i="54"/>
  <c r="O1826" i="54" s="1"/>
  <c r="O1822" i="54" s="1"/>
  <c r="N1824" i="54"/>
  <c r="N1826" i="54" s="1"/>
  <c r="N1822" i="54" s="1"/>
  <c r="M1824" i="54"/>
  <c r="M1826" i="54" s="1"/>
  <c r="M1822" i="54" s="1"/>
  <c r="L1824" i="54"/>
  <c r="L1826" i="54" s="1"/>
  <c r="BO1822" i="54"/>
  <c r="BN1822" i="54"/>
  <c r="BM1822" i="54"/>
  <c r="BL1822" i="54"/>
  <c r="BK1822" i="54"/>
  <c r="BJ1822" i="54"/>
  <c r="BI1822" i="54"/>
  <c r="BH1822" i="54"/>
  <c r="BG1822" i="54"/>
  <c r="BF1822" i="54"/>
  <c r="BE1822" i="54"/>
  <c r="BD1822" i="54"/>
  <c r="BC1822" i="54"/>
  <c r="BB1822" i="54"/>
  <c r="BA1822" i="54"/>
  <c r="AZ1822" i="54"/>
  <c r="AY1822" i="54"/>
  <c r="AX1822" i="54"/>
  <c r="AW1822" i="54"/>
  <c r="AV1822" i="54"/>
  <c r="AU1822" i="54"/>
  <c r="AT1822" i="54"/>
  <c r="AS1822" i="54"/>
  <c r="AR1822" i="54"/>
  <c r="BO1818" i="54"/>
  <c r="BN1818" i="54"/>
  <c r="BM1818" i="54"/>
  <c r="BL1818" i="54"/>
  <c r="BK1818" i="54"/>
  <c r="BJ1818" i="54"/>
  <c r="BI1818" i="54"/>
  <c r="BH1818" i="54"/>
  <c r="BG1818" i="54"/>
  <c r="BF1818" i="54"/>
  <c r="BE1818" i="54"/>
  <c r="BD1818" i="54"/>
  <c r="BC1818" i="54"/>
  <c r="BB1818" i="54"/>
  <c r="BA1818" i="54"/>
  <c r="AZ1818" i="54"/>
  <c r="AY1818" i="54"/>
  <c r="AX1818" i="54"/>
  <c r="AW1818" i="54"/>
  <c r="AV1818" i="54"/>
  <c r="AU1818" i="54"/>
  <c r="AT1818" i="54"/>
  <c r="AS1818" i="54"/>
  <c r="AR1818" i="54"/>
  <c r="AQ1818" i="54"/>
  <c r="AP1818" i="54"/>
  <c r="AO1818" i="54"/>
  <c r="AN1818" i="54"/>
  <c r="AM1818" i="54"/>
  <c r="AL1818" i="54"/>
  <c r="AK1818" i="54"/>
  <c r="AJ1818" i="54"/>
  <c r="AI1818" i="54"/>
  <c r="AH1818" i="54"/>
  <c r="AG1818" i="54"/>
  <c r="AF1818" i="54"/>
  <c r="AE1818" i="54"/>
  <c r="AD1818" i="54"/>
  <c r="AC1818" i="54"/>
  <c r="AB1818" i="54"/>
  <c r="AA1818" i="54"/>
  <c r="Z1818" i="54"/>
  <c r="Y1818" i="54"/>
  <c r="X1818" i="54"/>
  <c r="W1818" i="54"/>
  <c r="V1818" i="54"/>
  <c r="U1818" i="54"/>
  <c r="T1818" i="54"/>
  <c r="S1818" i="54"/>
  <c r="R1818" i="54"/>
  <c r="Q1818" i="54"/>
  <c r="P1818" i="54"/>
  <c r="O1818" i="54"/>
  <c r="N1818" i="54"/>
  <c r="M1818" i="54"/>
  <c r="L1818" i="54"/>
  <c r="J1817" i="54"/>
  <c r="J1816" i="54"/>
  <c r="BO1812" i="54"/>
  <c r="BN1812" i="54"/>
  <c r="BM1812" i="54"/>
  <c r="BL1812" i="54"/>
  <c r="BK1812" i="54"/>
  <c r="BJ1812" i="54"/>
  <c r="BI1812" i="54"/>
  <c r="BH1812" i="54"/>
  <c r="BG1812" i="54"/>
  <c r="BF1812" i="54"/>
  <c r="BE1812" i="54"/>
  <c r="BD1812" i="54"/>
  <c r="BC1812" i="54"/>
  <c r="BB1812" i="54"/>
  <c r="BA1812" i="54"/>
  <c r="AZ1812" i="54"/>
  <c r="AY1812" i="54"/>
  <c r="AX1812" i="54"/>
  <c r="AW1812" i="54"/>
  <c r="AV1812" i="54"/>
  <c r="AU1812" i="54"/>
  <c r="AT1812" i="54"/>
  <c r="AS1812" i="54"/>
  <c r="AR1812" i="54"/>
  <c r="AQ1812" i="54"/>
  <c r="AP1812" i="54"/>
  <c r="AO1812" i="54"/>
  <c r="AN1812" i="54"/>
  <c r="AM1812" i="54"/>
  <c r="AL1812" i="54"/>
  <c r="AK1812" i="54"/>
  <c r="Q1809" i="54"/>
  <c r="Q1812" i="54" s="1"/>
  <c r="BO1807" i="54"/>
  <c r="BN1807" i="54"/>
  <c r="BM1807" i="54"/>
  <c r="BL1807" i="54"/>
  <c r="BK1807" i="54"/>
  <c r="BJ1807" i="54"/>
  <c r="BI1807" i="54"/>
  <c r="BH1807" i="54"/>
  <c r="BG1807" i="54"/>
  <c r="BF1807" i="54"/>
  <c r="BE1807" i="54"/>
  <c r="BD1807" i="54"/>
  <c r="BC1807" i="54"/>
  <c r="BB1807" i="54"/>
  <c r="BA1807" i="54"/>
  <c r="AZ1807" i="54"/>
  <c r="AY1807" i="54"/>
  <c r="AX1807" i="54"/>
  <c r="AW1807" i="54"/>
  <c r="AV1807" i="54"/>
  <c r="AU1807" i="54"/>
  <c r="AT1807" i="54"/>
  <c r="AS1807" i="54"/>
  <c r="AR1807" i="54"/>
  <c r="AQ1807" i="54"/>
  <c r="AP1807" i="54"/>
  <c r="AO1807" i="54"/>
  <c r="AN1807" i="54"/>
  <c r="AM1807" i="54"/>
  <c r="AL1807" i="54"/>
  <c r="AK1807" i="54"/>
  <c r="AJ1807" i="54"/>
  <c r="AJ1809" i="54" s="1"/>
  <c r="AJ1812" i="54" s="1"/>
  <c r="AI1807" i="54"/>
  <c r="AI1809" i="54" s="1"/>
  <c r="AI1812" i="54" s="1"/>
  <c r="AH1807" i="54"/>
  <c r="AH1809" i="54" s="1"/>
  <c r="AH1812" i="54" s="1"/>
  <c r="AG1807" i="54"/>
  <c r="AG1809" i="54" s="1"/>
  <c r="AG1812" i="54" s="1"/>
  <c r="AF1807" i="54"/>
  <c r="AF1809" i="54" s="1"/>
  <c r="AF1812" i="54" s="1"/>
  <c r="AE1807" i="54"/>
  <c r="AE1809" i="54" s="1"/>
  <c r="AE1812" i="54" s="1"/>
  <c r="AD1807" i="54"/>
  <c r="AD1809" i="54" s="1"/>
  <c r="AD1812" i="54" s="1"/>
  <c r="AC1807" i="54"/>
  <c r="AC1809" i="54" s="1"/>
  <c r="AC1812" i="54" s="1"/>
  <c r="AB1807" i="54"/>
  <c r="AB1809" i="54" s="1"/>
  <c r="AB1812" i="54" s="1"/>
  <c r="AA1807" i="54"/>
  <c r="AA1809" i="54" s="1"/>
  <c r="AA1812" i="54" s="1"/>
  <c r="Z1807" i="54"/>
  <c r="Z1809" i="54" s="1"/>
  <c r="Z1812" i="54" s="1"/>
  <c r="Y1807" i="54"/>
  <c r="Y1809" i="54" s="1"/>
  <c r="Y1812" i="54" s="1"/>
  <c r="X1807" i="54"/>
  <c r="X1809" i="54" s="1"/>
  <c r="X1812" i="54" s="1"/>
  <c r="W1807" i="54"/>
  <c r="W1809" i="54" s="1"/>
  <c r="W1812" i="54" s="1"/>
  <c r="V1807" i="54"/>
  <c r="V1809" i="54" s="1"/>
  <c r="V1812" i="54" s="1"/>
  <c r="U1807" i="54"/>
  <c r="U1809" i="54" s="1"/>
  <c r="U1812" i="54" s="1"/>
  <c r="T1807" i="54"/>
  <c r="T1809" i="54" s="1"/>
  <c r="T1812" i="54" s="1"/>
  <c r="S1807" i="54"/>
  <c r="S1809" i="54" s="1"/>
  <c r="S1812" i="54" s="1"/>
  <c r="R1807" i="54"/>
  <c r="R1809" i="54" s="1"/>
  <c r="R1812" i="54" s="1"/>
  <c r="P1807" i="54"/>
  <c r="P1809" i="54" s="1"/>
  <c r="P1812" i="54" s="1"/>
  <c r="O1807" i="54"/>
  <c r="O1809" i="54" s="1"/>
  <c r="O1812" i="54" s="1"/>
  <c r="N1807" i="54"/>
  <c r="N1809" i="54" s="1"/>
  <c r="N1812" i="54" s="1"/>
  <c r="M1807" i="54"/>
  <c r="M1809" i="54" s="1"/>
  <c r="M1812" i="54" s="1"/>
  <c r="L1807" i="54"/>
  <c r="L1809" i="54" s="1"/>
  <c r="L1812" i="54" s="1"/>
  <c r="BO1798" i="54"/>
  <c r="BO1801" i="54" s="1"/>
  <c r="BN1798" i="54"/>
  <c r="BN1801" i="54" s="1"/>
  <c r="BM1798" i="54"/>
  <c r="BM1801" i="54" s="1"/>
  <c r="BL1798" i="54"/>
  <c r="BL1801" i="54" s="1"/>
  <c r="BK1798" i="54"/>
  <c r="BK1801" i="54" s="1"/>
  <c r="BJ1798" i="54"/>
  <c r="BJ1801" i="54" s="1"/>
  <c r="BI1798" i="54"/>
  <c r="BI1801" i="54" s="1"/>
  <c r="BH1798" i="54"/>
  <c r="BH1801" i="54" s="1"/>
  <c r="BG1798" i="54"/>
  <c r="BG1801" i="54" s="1"/>
  <c r="BF1798" i="54"/>
  <c r="BF1801" i="54" s="1"/>
  <c r="BE1798" i="54"/>
  <c r="BE1801" i="54" s="1"/>
  <c r="BD1798" i="54"/>
  <c r="BD1801" i="54" s="1"/>
  <c r="BC1798" i="54"/>
  <c r="BC1801" i="54" s="1"/>
  <c r="BB1798" i="54"/>
  <c r="BB1801" i="54" s="1"/>
  <c r="BA1798" i="54"/>
  <c r="BA1801" i="54" s="1"/>
  <c r="AZ1798" i="54"/>
  <c r="AZ1801" i="54" s="1"/>
  <c r="AY1798" i="54"/>
  <c r="AY1801" i="54" s="1"/>
  <c r="AX1798" i="54"/>
  <c r="AX1801" i="54" s="1"/>
  <c r="AW1798" i="54"/>
  <c r="AW1801" i="54" s="1"/>
  <c r="AV1798" i="54"/>
  <c r="AV1801" i="54" s="1"/>
  <c r="AU1798" i="54"/>
  <c r="AU1801" i="54" s="1"/>
  <c r="AT1798" i="54"/>
  <c r="AT1801" i="54" s="1"/>
  <c r="AS1798" i="54"/>
  <c r="AS1801" i="54" s="1"/>
  <c r="AR1798" i="54"/>
  <c r="AR1801" i="54" s="1"/>
  <c r="AQ1798" i="54"/>
  <c r="AQ1801" i="54" s="1"/>
  <c r="AP1798" i="54"/>
  <c r="AP1801" i="54" s="1"/>
  <c r="AO1798" i="54"/>
  <c r="AO1801" i="54" s="1"/>
  <c r="AN1798" i="54"/>
  <c r="AN1801" i="54" s="1"/>
  <c r="AM1798" i="54"/>
  <c r="AM1801" i="54" s="1"/>
  <c r="AL1798" i="54"/>
  <c r="AL1801" i="54" s="1"/>
  <c r="AK1798" i="54"/>
  <c r="AK1801" i="54" s="1"/>
  <c r="AJ1798" i="54"/>
  <c r="AJ1801" i="54" s="1"/>
  <c r="AI1798" i="54"/>
  <c r="AI1801" i="54" s="1"/>
  <c r="AH1798" i="54"/>
  <c r="AH1801" i="54" s="1"/>
  <c r="AG1798" i="54"/>
  <c r="AG1801" i="54" s="1"/>
  <c r="AF1798" i="54"/>
  <c r="AF1801" i="54" s="1"/>
  <c r="AE1798" i="54"/>
  <c r="AE1801" i="54" s="1"/>
  <c r="AD1798" i="54"/>
  <c r="AD1801" i="54" s="1"/>
  <c r="AC1798" i="54"/>
  <c r="AC1801" i="54" s="1"/>
  <c r="AB1798" i="54"/>
  <c r="AB1801" i="54" s="1"/>
  <c r="AA1798" i="54"/>
  <c r="AA1801" i="54" s="1"/>
  <c r="Z1798" i="54"/>
  <c r="Z1801" i="54" s="1"/>
  <c r="Y1798" i="54"/>
  <c r="Y1801" i="54" s="1"/>
  <c r="X1798" i="54"/>
  <c r="X1801" i="54" s="1"/>
  <c r="W1798" i="54"/>
  <c r="W1801" i="54" s="1"/>
  <c r="V1798" i="54"/>
  <c r="V1801" i="54" s="1"/>
  <c r="U1798" i="54"/>
  <c r="U1801" i="54" s="1"/>
  <c r="T1798" i="54"/>
  <c r="T1801" i="54" s="1"/>
  <c r="S1798" i="54"/>
  <c r="S1801" i="54" s="1"/>
  <c r="R1798" i="54"/>
  <c r="R1801" i="54" s="1"/>
  <c r="Q1798" i="54"/>
  <c r="Q1801" i="54" s="1"/>
  <c r="Q1814" i="54" s="1"/>
  <c r="P1798" i="54"/>
  <c r="P1801" i="54" s="1"/>
  <c r="P1814" i="54" s="1"/>
  <c r="O1798" i="54"/>
  <c r="O1801" i="54" s="1"/>
  <c r="O1814" i="54" s="1"/>
  <c r="N1798" i="54"/>
  <c r="N1801" i="54" s="1"/>
  <c r="N1814" i="54" s="1"/>
  <c r="M1798" i="54"/>
  <c r="M1801" i="54" s="1"/>
  <c r="M1814" i="54" s="1"/>
  <c r="L1798" i="54"/>
  <c r="L1801" i="54" s="1"/>
  <c r="BO1781" i="54"/>
  <c r="BN1781" i="54"/>
  <c r="BM1781" i="54"/>
  <c r="BL1781" i="54"/>
  <c r="BK1781" i="54"/>
  <c r="BJ1781" i="54"/>
  <c r="BI1781" i="54"/>
  <c r="BH1781" i="54"/>
  <c r="BG1781" i="54"/>
  <c r="BF1781" i="54"/>
  <c r="BE1781" i="54"/>
  <c r="BD1781" i="54"/>
  <c r="BC1781" i="54"/>
  <c r="BB1781" i="54"/>
  <c r="BA1781" i="54"/>
  <c r="AZ1781" i="54"/>
  <c r="AY1781" i="54"/>
  <c r="AX1781" i="54"/>
  <c r="AW1781" i="54"/>
  <c r="AV1781" i="54"/>
  <c r="AU1781" i="54"/>
  <c r="AT1781" i="54"/>
  <c r="AS1781" i="54"/>
  <c r="AR1781" i="54"/>
  <c r="AQ1781" i="54"/>
  <c r="AP1781" i="54"/>
  <c r="AO1781" i="54"/>
  <c r="AN1781" i="54"/>
  <c r="AM1781" i="54"/>
  <c r="AL1781" i="54"/>
  <c r="AK1781" i="54"/>
  <c r="AJ1781" i="54"/>
  <c r="AI1781" i="54"/>
  <c r="AH1781" i="54"/>
  <c r="AG1781" i="54"/>
  <c r="AF1781" i="54"/>
  <c r="AE1781" i="54"/>
  <c r="AD1781" i="54"/>
  <c r="AC1781" i="54"/>
  <c r="AB1781" i="54"/>
  <c r="AA1781" i="54"/>
  <c r="Z1781" i="54"/>
  <c r="Y1781" i="54"/>
  <c r="X1781" i="54"/>
  <c r="W1781" i="54"/>
  <c r="V1781" i="54"/>
  <c r="U1781" i="54"/>
  <c r="T1781" i="54"/>
  <c r="S1781" i="54"/>
  <c r="R1781" i="54"/>
  <c r="Q1781" i="54"/>
  <c r="P1781" i="54"/>
  <c r="O1781" i="54"/>
  <c r="N1781" i="54"/>
  <c r="M1781" i="54"/>
  <c r="L1781" i="54"/>
  <c r="J1780" i="54"/>
  <c r="J1779" i="54"/>
  <c r="I1768" i="54"/>
  <c r="I1760" i="54"/>
  <c r="I1752" i="54"/>
  <c r="I1744" i="54"/>
  <c r="L1740" i="54"/>
  <c r="L1737" i="54"/>
  <c r="I1736" i="54"/>
  <c r="L1732" i="54"/>
  <c r="L1729" i="54"/>
  <c r="I1728" i="54"/>
  <c r="L1724" i="54"/>
  <c r="L1721" i="54"/>
  <c r="I1720" i="54"/>
  <c r="L1716" i="54"/>
  <c r="L1713" i="54"/>
  <c r="I1712" i="54"/>
  <c r="L1708" i="54"/>
  <c r="L1705" i="54"/>
  <c r="I1704" i="54"/>
  <c r="L1700" i="54"/>
  <c r="L1697" i="54"/>
  <c r="I1696" i="54"/>
  <c r="L1692" i="54"/>
  <c r="L1689" i="54"/>
  <c r="I1688" i="54"/>
  <c r="L1684" i="54"/>
  <c r="L1681" i="54"/>
  <c r="I1680" i="54"/>
  <c r="L1676" i="54"/>
  <c r="L1673" i="54"/>
  <c r="I1672" i="54"/>
  <c r="L1668" i="54"/>
  <c r="L1665" i="54"/>
  <c r="I1664" i="54"/>
  <c r="L1656" i="54"/>
  <c r="I1656" i="54"/>
  <c r="L1649" i="54"/>
  <c r="L1654" i="54" s="1"/>
  <c r="L1648" i="54" s="1"/>
  <c r="I1648" i="54"/>
  <c r="L1644" i="54"/>
  <c r="L1641" i="54"/>
  <c r="I1640" i="54"/>
  <c r="L1636" i="54"/>
  <c r="L1633" i="54"/>
  <c r="I1632" i="54"/>
  <c r="L1628" i="54"/>
  <c r="L1625" i="54"/>
  <c r="I1624" i="54"/>
  <c r="L1620" i="54"/>
  <c r="L1617" i="54"/>
  <c r="I1616" i="54"/>
  <c r="L1612" i="54"/>
  <c r="L1609" i="54"/>
  <c r="I1608" i="54"/>
  <c r="L1604" i="54"/>
  <c r="L1601" i="54"/>
  <c r="I1600" i="54"/>
  <c r="L1596" i="54"/>
  <c r="L1593" i="54"/>
  <c r="I1592" i="54"/>
  <c r="L1588" i="54"/>
  <c r="L1585" i="54"/>
  <c r="I1584" i="54"/>
  <c r="L1580" i="54"/>
  <c r="L1577" i="54"/>
  <c r="I1576" i="54"/>
  <c r="L1572" i="54"/>
  <c r="L1569" i="54"/>
  <c r="I1568" i="54"/>
  <c r="L1564" i="54"/>
  <c r="L1561" i="54"/>
  <c r="I1560" i="54"/>
  <c r="L1556" i="54"/>
  <c r="L1553" i="54"/>
  <c r="I1552" i="54"/>
  <c r="L1548" i="54"/>
  <c r="L1545" i="54"/>
  <c r="I1544" i="54"/>
  <c r="L1540" i="54"/>
  <c r="L1537" i="54"/>
  <c r="I1536" i="54"/>
  <c r="L1532" i="54"/>
  <c r="L1529" i="54"/>
  <c r="I1528" i="54"/>
  <c r="L1524" i="54"/>
  <c r="L1521" i="54"/>
  <c r="I1520" i="54"/>
  <c r="L1516" i="54"/>
  <c r="L1513" i="54"/>
  <c r="I1512" i="54"/>
  <c r="L1508" i="54"/>
  <c r="L1505" i="54"/>
  <c r="I1504" i="54"/>
  <c r="L1500" i="54"/>
  <c r="L1497" i="54"/>
  <c r="I1496" i="54"/>
  <c r="L1492" i="54"/>
  <c r="L1489" i="54"/>
  <c r="I1488" i="54"/>
  <c r="L1484" i="54"/>
  <c r="L1481" i="54"/>
  <c r="I1480" i="54"/>
  <c r="L1476" i="54"/>
  <c r="L1473" i="54"/>
  <c r="I1472" i="54"/>
  <c r="L1468" i="54"/>
  <c r="L1465" i="54"/>
  <c r="I1464" i="54"/>
  <c r="L1460" i="54"/>
  <c r="L1457" i="54"/>
  <c r="I1456" i="54"/>
  <c r="L1452" i="54"/>
  <c r="L1449" i="54"/>
  <c r="I1448" i="54"/>
  <c r="L1444" i="54"/>
  <c r="L1441" i="54"/>
  <c r="I1440" i="54"/>
  <c r="L1436" i="54"/>
  <c r="L1433" i="54"/>
  <c r="I1432" i="54"/>
  <c r="L1428" i="54"/>
  <c r="L1425" i="54"/>
  <c r="I1424" i="54"/>
  <c r="L1420" i="54"/>
  <c r="L1417" i="54"/>
  <c r="I1416" i="54"/>
  <c r="L1412" i="54"/>
  <c r="L1409" i="54"/>
  <c r="I1408" i="54"/>
  <c r="L1404" i="54"/>
  <c r="L1401" i="54"/>
  <c r="I1400" i="54"/>
  <c r="L1396" i="54"/>
  <c r="L1393" i="54"/>
  <c r="I1392" i="54"/>
  <c r="A1392" i="54"/>
  <c r="A1400" i="54" s="1"/>
  <c r="A1408" i="54" s="1"/>
  <c r="A1416" i="54" s="1"/>
  <c r="A1424" i="54" s="1"/>
  <c r="A1432" i="54" s="1"/>
  <c r="A1440" i="54" s="1"/>
  <c r="A1448" i="54" s="1"/>
  <c r="A1456" i="54" s="1"/>
  <c r="A1464" i="54" s="1"/>
  <c r="A1472" i="54" s="1"/>
  <c r="A1480" i="54" s="1"/>
  <c r="A1488" i="54" s="1"/>
  <c r="A1496" i="54" s="1"/>
  <c r="A1504" i="54" s="1"/>
  <c r="A1512" i="54" s="1"/>
  <c r="A1520" i="54" s="1"/>
  <c r="A1528" i="54" s="1"/>
  <c r="A1536" i="54" s="1"/>
  <c r="A1544" i="54" s="1"/>
  <c r="A1552" i="54" s="1"/>
  <c r="A1560" i="54" s="1"/>
  <c r="A1568" i="54" s="1"/>
  <c r="A1576" i="54" s="1"/>
  <c r="A1584" i="54" s="1"/>
  <c r="A1592" i="54" s="1"/>
  <c r="A1600" i="54" s="1"/>
  <c r="A1608" i="54" s="1"/>
  <c r="A1616" i="54" s="1"/>
  <c r="A1624" i="54" s="1"/>
  <c r="A1632" i="54" s="1"/>
  <c r="A1640" i="54" s="1"/>
  <c r="A1648" i="54" s="1"/>
  <c r="A1656" i="54" s="1"/>
  <c r="L1388" i="54"/>
  <c r="L1385" i="54"/>
  <c r="I1384" i="54"/>
  <c r="E1382" i="54"/>
  <c r="F1382" i="54" s="1"/>
  <c r="L1362" i="54"/>
  <c r="L1357" i="54"/>
  <c r="G1354" i="54"/>
  <c r="L1351" i="54"/>
  <c r="L1350" i="54"/>
  <c r="L1348" i="54"/>
  <c r="B1343" i="54"/>
  <c r="H1342" i="54"/>
  <c r="L1332" i="54"/>
  <c r="L1327" i="54"/>
  <c r="G1324" i="54"/>
  <c r="L1321" i="54"/>
  <c r="L1320" i="54"/>
  <c r="L1318" i="54"/>
  <c r="B1313" i="54"/>
  <c r="H1312" i="54"/>
  <c r="L1302" i="54"/>
  <c r="L1297" i="54"/>
  <c r="G1294" i="54"/>
  <c r="L1291" i="54"/>
  <c r="L1290" i="54"/>
  <c r="L1288" i="54"/>
  <c r="B1283" i="54"/>
  <c r="H1282" i="54"/>
  <c r="L1272" i="54"/>
  <c r="L1267" i="54"/>
  <c r="G1264" i="54"/>
  <c r="L1261" i="54"/>
  <c r="L1260" i="54"/>
  <c r="L1258" i="54"/>
  <c r="B1253" i="54"/>
  <c r="H1252" i="54"/>
  <c r="L1242" i="54"/>
  <c r="L1237" i="54"/>
  <c r="G1234" i="54"/>
  <c r="L1231" i="54"/>
  <c r="L1230" i="54"/>
  <c r="L1228" i="54"/>
  <c r="B1223" i="54"/>
  <c r="H1222" i="54"/>
  <c r="L1212" i="54"/>
  <c r="L1207" i="54"/>
  <c r="G1204" i="54"/>
  <c r="L1201" i="54"/>
  <c r="L1200" i="54"/>
  <c r="L1198" i="54"/>
  <c r="B1193" i="54"/>
  <c r="H1192" i="54"/>
  <c r="L1182" i="54"/>
  <c r="L1177" i="54"/>
  <c r="G1174" i="54"/>
  <c r="L1171" i="54"/>
  <c r="L1170" i="54"/>
  <c r="B1163" i="54"/>
  <c r="H1162" i="54"/>
  <c r="L1152" i="54"/>
  <c r="L1147" i="54"/>
  <c r="G1144" i="54"/>
  <c r="L1141" i="54"/>
  <c r="L1140" i="54"/>
  <c r="L1138" i="54"/>
  <c r="B1133" i="54"/>
  <c r="H1132" i="54"/>
  <c r="L1122" i="54"/>
  <c r="L1117" i="54"/>
  <c r="G1114" i="54"/>
  <c r="L1111" i="54"/>
  <c r="L1110" i="54"/>
  <c r="L1108" i="54"/>
  <c r="B1103" i="54"/>
  <c r="H1102" i="54"/>
  <c r="L1092" i="54"/>
  <c r="L1087" i="54"/>
  <c r="G1084" i="54"/>
  <c r="L1081" i="54"/>
  <c r="L1080" i="54"/>
  <c r="L1078" i="54"/>
  <c r="B1073" i="54"/>
  <c r="H1072" i="54"/>
  <c r="L1062" i="54"/>
  <c r="L1057" i="54"/>
  <c r="G1054" i="54"/>
  <c r="L1051" i="54"/>
  <c r="L1050" i="54"/>
  <c r="L1048" i="54"/>
  <c r="B1043" i="54"/>
  <c r="H1042" i="54"/>
  <c r="L1032" i="54"/>
  <c r="L1027" i="54"/>
  <c r="G1024" i="54"/>
  <c r="L1021" i="54"/>
  <c r="L1020" i="54"/>
  <c r="L1018" i="54"/>
  <c r="B1013" i="54"/>
  <c r="H1012" i="54"/>
  <c r="L1002" i="54"/>
  <c r="L997" i="54"/>
  <c r="G994" i="54"/>
  <c r="L991" i="54"/>
  <c r="L990" i="54"/>
  <c r="L988" i="54"/>
  <c r="B983" i="54"/>
  <c r="H982" i="54"/>
  <c r="L972" i="54"/>
  <c r="L967" i="54"/>
  <c r="G964" i="54"/>
  <c r="L961" i="54"/>
  <c r="L960" i="54"/>
  <c r="L958" i="54"/>
  <c r="B953" i="54"/>
  <c r="H952" i="54"/>
  <c r="L942" i="54"/>
  <c r="L937" i="54"/>
  <c r="G934" i="54"/>
  <c r="L931" i="54"/>
  <c r="L930" i="54"/>
  <c r="L928" i="54"/>
  <c r="B923" i="54"/>
  <c r="H922" i="54"/>
  <c r="L912" i="54"/>
  <c r="L907" i="54"/>
  <c r="G904" i="54"/>
  <c r="L901" i="54"/>
  <c r="L900" i="54"/>
  <c r="L898" i="54"/>
  <c r="B893" i="54"/>
  <c r="H892" i="54"/>
  <c r="L882" i="54"/>
  <c r="L877" i="54"/>
  <c r="G874" i="54"/>
  <c r="L871" i="54"/>
  <c r="L870" i="54"/>
  <c r="B863" i="54"/>
  <c r="H862" i="54"/>
  <c r="L852" i="54"/>
  <c r="L847" i="54"/>
  <c r="G844" i="54"/>
  <c r="L841" i="54"/>
  <c r="L840" i="54"/>
  <c r="L838" i="54"/>
  <c r="B833" i="54"/>
  <c r="H832" i="54"/>
  <c r="L822" i="54"/>
  <c r="L817" i="54"/>
  <c r="G814" i="54"/>
  <c r="L811" i="54"/>
  <c r="L810" i="54"/>
  <c r="L808" i="54"/>
  <c r="B803" i="54"/>
  <c r="H802" i="54"/>
  <c r="L792" i="54"/>
  <c r="L787" i="54"/>
  <c r="G784" i="54"/>
  <c r="L781" i="54"/>
  <c r="L780" i="54"/>
  <c r="L778" i="54"/>
  <c r="B773" i="54"/>
  <c r="H772" i="54"/>
  <c r="L762" i="54"/>
  <c r="L757" i="54"/>
  <c r="G754" i="54"/>
  <c r="L751" i="54"/>
  <c r="L750" i="54"/>
  <c r="L748" i="54"/>
  <c r="B743" i="54"/>
  <c r="H742" i="54"/>
  <c r="L732" i="54"/>
  <c r="L727" i="54"/>
  <c r="G724" i="54"/>
  <c r="L721" i="54"/>
  <c r="L720" i="54"/>
  <c r="L718" i="54"/>
  <c r="B713" i="54"/>
  <c r="H712" i="54"/>
  <c r="L702" i="54"/>
  <c r="L697" i="54"/>
  <c r="G694" i="54"/>
  <c r="L691" i="54"/>
  <c r="L690" i="54"/>
  <c r="L688" i="54"/>
  <c r="B683" i="54"/>
  <c r="H682" i="54"/>
  <c r="G664" i="54"/>
  <c r="L673" i="54" s="1"/>
  <c r="B653" i="54"/>
  <c r="L642" i="54"/>
  <c r="L637" i="54"/>
  <c r="G634" i="54"/>
  <c r="L631" i="54"/>
  <c r="L630" i="54"/>
  <c r="L628" i="54"/>
  <c r="B623" i="54"/>
  <c r="H622" i="54"/>
  <c r="L612" i="54"/>
  <c r="L607" i="54"/>
  <c r="G604" i="54"/>
  <c r="L601" i="54"/>
  <c r="L600" i="54"/>
  <c r="L598" i="54"/>
  <c r="B593" i="54"/>
  <c r="H592" i="54"/>
  <c r="L582" i="54"/>
  <c r="L577" i="54"/>
  <c r="G574" i="54"/>
  <c r="L571" i="54"/>
  <c r="L570" i="54"/>
  <c r="B563" i="54"/>
  <c r="H562" i="54"/>
  <c r="L552" i="54"/>
  <c r="L547" i="54"/>
  <c r="G544" i="54"/>
  <c r="L541" i="54"/>
  <c r="L540" i="54"/>
  <c r="L538" i="54"/>
  <c r="B533" i="54"/>
  <c r="H532" i="54"/>
  <c r="L522" i="54"/>
  <c r="L517" i="54"/>
  <c r="G514" i="54"/>
  <c r="L511" i="54"/>
  <c r="L510" i="54"/>
  <c r="L508" i="54"/>
  <c r="B503" i="54"/>
  <c r="H502" i="54"/>
  <c r="L492" i="54"/>
  <c r="L487" i="54"/>
  <c r="G484" i="54"/>
  <c r="L481" i="54"/>
  <c r="L480" i="54"/>
  <c r="L478" i="54"/>
  <c r="B473" i="54"/>
  <c r="H472" i="54"/>
  <c r="L462" i="54"/>
  <c r="L457" i="54"/>
  <c r="G454" i="54"/>
  <c r="L451" i="54"/>
  <c r="L450" i="54"/>
  <c r="L448" i="54"/>
  <c r="B443" i="54"/>
  <c r="H442" i="54"/>
  <c r="L432" i="54"/>
  <c r="L427" i="54"/>
  <c r="G424" i="54"/>
  <c r="L421" i="54"/>
  <c r="L420" i="54"/>
  <c r="L418" i="54"/>
  <c r="B413" i="54"/>
  <c r="H412" i="54"/>
  <c r="L402" i="54"/>
  <c r="L397" i="54"/>
  <c r="G394" i="54"/>
  <c r="L391" i="54"/>
  <c r="L390" i="54"/>
  <c r="L388" i="54"/>
  <c r="B383" i="54"/>
  <c r="H382" i="54"/>
  <c r="L372" i="54"/>
  <c r="L367" i="54"/>
  <c r="G364" i="54"/>
  <c r="L361" i="54"/>
  <c r="L360" i="54"/>
  <c r="L358" i="54"/>
  <c r="B353" i="54"/>
  <c r="H352" i="54"/>
  <c r="L342" i="54"/>
  <c r="L337" i="54"/>
  <c r="G334" i="54"/>
  <c r="L331" i="54"/>
  <c r="L330" i="54"/>
  <c r="L328" i="54"/>
  <c r="B323" i="54"/>
  <c r="H322" i="54"/>
  <c r="L312" i="54"/>
  <c r="L307" i="54"/>
  <c r="G304" i="54"/>
  <c r="L301" i="54"/>
  <c r="L300" i="54"/>
  <c r="L298" i="54"/>
  <c r="B293" i="54"/>
  <c r="H292" i="54"/>
  <c r="L282" i="54"/>
  <c r="L277" i="54"/>
  <c r="G274" i="54"/>
  <c r="L271" i="54"/>
  <c r="L270" i="54"/>
  <c r="B263" i="54"/>
  <c r="H262" i="54"/>
  <c r="L252" i="54"/>
  <c r="L247" i="54"/>
  <c r="G244" i="54"/>
  <c r="L241" i="54"/>
  <c r="L240" i="54"/>
  <c r="L238" i="54"/>
  <c r="B233" i="54"/>
  <c r="H232" i="54"/>
  <c r="L222" i="54"/>
  <c r="L217" i="54"/>
  <c r="G214" i="54"/>
  <c r="L211" i="54"/>
  <c r="L1866" i="54" s="1"/>
  <c r="L210" i="54"/>
  <c r="L208" i="54"/>
  <c r="B203" i="54"/>
  <c r="H202" i="54"/>
  <c r="L192" i="54"/>
  <c r="L187" i="54"/>
  <c r="G184" i="54"/>
  <c r="L181" i="54"/>
  <c r="L180" i="54"/>
  <c r="L178" i="54"/>
  <c r="B173" i="54"/>
  <c r="H172" i="54"/>
  <c r="L162" i="54"/>
  <c r="L157" i="54"/>
  <c r="G154" i="54"/>
  <c r="L151" i="54"/>
  <c r="L150" i="54"/>
  <c r="L148" i="54"/>
  <c r="B143" i="54"/>
  <c r="H142" i="54"/>
  <c r="L132" i="54"/>
  <c r="L127" i="54"/>
  <c r="G124" i="54"/>
  <c r="L121" i="54"/>
  <c r="L120" i="54"/>
  <c r="L118" i="54"/>
  <c r="B113" i="54"/>
  <c r="H112" i="54"/>
  <c r="L102" i="54"/>
  <c r="L97" i="54"/>
  <c r="G94" i="54"/>
  <c r="L91" i="54"/>
  <c r="L90" i="54"/>
  <c r="L88" i="54"/>
  <c r="B83" i="54"/>
  <c r="H82" i="54"/>
  <c r="L72" i="54"/>
  <c r="L67" i="54"/>
  <c r="G64" i="54"/>
  <c r="L61" i="54"/>
  <c r="L60" i="54"/>
  <c r="L58" i="54"/>
  <c r="B53" i="54"/>
  <c r="H52" i="54"/>
  <c r="A52" i="54"/>
  <c r="L42" i="54"/>
  <c r="L37" i="54"/>
  <c r="G34" i="54"/>
  <c r="L31" i="54"/>
  <c r="L1836" i="54" s="1"/>
  <c r="L30" i="54"/>
  <c r="L28" i="54"/>
  <c r="B23" i="54"/>
  <c r="H22" i="54"/>
  <c r="M21" i="54"/>
  <c r="M10" i="54"/>
  <c r="J9" i="54"/>
  <c r="P900" i="53" l="1"/>
  <c r="P924" i="53"/>
  <c r="T900" i="53"/>
  <c r="T924" i="53"/>
  <c r="L900" i="53"/>
  <c r="L924" i="53"/>
  <c r="R900" i="53"/>
  <c r="R924" i="53"/>
  <c r="N900" i="53"/>
  <c r="N924" i="53"/>
  <c r="L842" i="53"/>
  <c r="L847" i="53" s="1"/>
  <c r="L841" i="53" s="1"/>
  <c r="L834" i="53"/>
  <c r="L839" i="53" s="1"/>
  <c r="L833" i="53" s="1"/>
  <c r="L422" i="53"/>
  <c r="M133" i="53"/>
  <c r="M31" i="53"/>
  <c r="B36" i="81"/>
  <c r="E4" i="80"/>
  <c r="C26" i="80"/>
  <c r="B143" i="38"/>
  <c r="D53" i="28"/>
  <c r="BH51" i="28"/>
  <c r="C51" i="28"/>
  <c r="B51" i="28"/>
  <c r="C42" i="81"/>
  <c r="B52" i="81"/>
  <c r="C51" i="81"/>
  <c r="C54" i="81" s="1"/>
  <c r="C64" i="81" s="1"/>
  <c r="L153" i="53"/>
  <c r="M150" i="53" s="1"/>
  <c r="M43" i="53"/>
  <c r="L573" i="53"/>
  <c r="M570" i="53" s="1"/>
  <c r="L543" i="53"/>
  <c r="M540" i="53" s="1"/>
  <c r="L453" i="53"/>
  <c r="M450" i="53" s="1"/>
  <c r="D57" i="28"/>
  <c r="B55" i="28"/>
  <c r="BH55" i="28"/>
  <c r="C55" i="28"/>
  <c r="D14" i="66" s="1"/>
  <c r="F14" i="66" s="1"/>
  <c r="C175" i="38"/>
  <c r="C3" i="80"/>
  <c r="C25" i="80" s="1"/>
  <c r="L632" i="53"/>
  <c r="L633" i="53" s="1"/>
  <c r="M630" i="53" s="1"/>
  <c r="M553" i="53"/>
  <c r="L513" i="53"/>
  <c r="M510" i="53" s="1"/>
  <c r="L152" i="53"/>
  <c r="L123" i="53"/>
  <c r="M120" i="53" s="1"/>
  <c r="M103" i="53"/>
  <c r="B26" i="80"/>
  <c r="I54" i="81"/>
  <c r="C128" i="38"/>
  <c r="B51" i="81"/>
  <c r="B54" i="81" s="1"/>
  <c r="C65" i="81" s="1"/>
  <c r="L92" i="53"/>
  <c r="L93" i="53" s="1"/>
  <c r="M90" i="53" s="1"/>
  <c r="L62" i="53"/>
  <c r="L63" i="53" s="1"/>
  <c r="M60" i="53" s="1"/>
  <c r="AC127" i="64"/>
  <c r="AC131" i="64"/>
  <c r="AC132" i="64" s="1"/>
  <c r="AD136" i="64"/>
  <c r="L869" i="53"/>
  <c r="L866" i="53"/>
  <c r="L871" i="53" s="1"/>
  <c r="M895" i="53"/>
  <c r="L767" i="53"/>
  <c r="L761" i="53" s="1"/>
  <c r="BM967" i="53"/>
  <c r="BE9" i="38" s="1"/>
  <c r="BI967" i="53"/>
  <c r="BA9" i="38" s="1"/>
  <c r="BE967" i="53"/>
  <c r="AW9" i="38" s="1"/>
  <c r="BA967" i="53"/>
  <c r="AS9" i="38" s="1"/>
  <c r="AW967" i="53"/>
  <c r="AO9" i="38" s="1"/>
  <c r="AS967" i="53"/>
  <c r="AK9" i="38" s="1"/>
  <c r="AO967" i="53"/>
  <c r="AG9" i="38" s="1"/>
  <c r="AK967" i="53"/>
  <c r="AC9" i="38" s="1"/>
  <c r="AG967" i="53"/>
  <c r="Y9" i="38" s="1"/>
  <c r="AC967" i="53"/>
  <c r="U9" i="38" s="1"/>
  <c r="Y967" i="53"/>
  <c r="Q9" i="38" s="1"/>
  <c r="U967" i="53"/>
  <c r="M9" i="38" s="1"/>
  <c r="Q967" i="53"/>
  <c r="I9" i="38" s="1"/>
  <c r="M967" i="53"/>
  <c r="E9" i="38" s="1"/>
  <c r="BN967" i="53"/>
  <c r="BF9" i="38" s="1"/>
  <c r="BJ967" i="53"/>
  <c r="BB9" i="38" s="1"/>
  <c r="BF967" i="53"/>
  <c r="AX9" i="38" s="1"/>
  <c r="BB967" i="53"/>
  <c r="AT9" i="38" s="1"/>
  <c r="AX967" i="53"/>
  <c r="AP9" i="38" s="1"/>
  <c r="AT967" i="53"/>
  <c r="AL9" i="38" s="1"/>
  <c r="AP967" i="53"/>
  <c r="AH9" i="38" s="1"/>
  <c r="AL967" i="53"/>
  <c r="AD9" i="38" s="1"/>
  <c r="AH967" i="53"/>
  <c r="Z9" i="38" s="1"/>
  <c r="AD967" i="53"/>
  <c r="V9" i="38" s="1"/>
  <c r="Z967" i="53"/>
  <c r="R9" i="38" s="1"/>
  <c r="V967" i="53"/>
  <c r="N9" i="38" s="1"/>
  <c r="R967" i="53"/>
  <c r="J9" i="38" s="1"/>
  <c r="N967" i="53"/>
  <c r="F9" i="38" s="1"/>
  <c r="L968" i="53"/>
  <c r="D10" i="38" s="1"/>
  <c r="BO967" i="53"/>
  <c r="BG9" i="38" s="1"/>
  <c r="BK967" i="53"/>
  <c r="BC9" i="38" s="1"/>
  <c r="BG967" i="53"/>
  <c r="AY9" i="38" s="1"/>
  <c r="BC967" i="53"/>
  <c r="AU9" i="38" s="1"/>
  <c r="AY967" i="53"/>
  <c r="AQ9" i="38" s="1"/>
  <c r="AU967" i="53"/>
  <c r="AM9" i="38" s="1"/>
  <c r="AQ967" i="53"/>
  <c r="AI9" i="38" s="1"/>
  <c r="AM967" i="53"/>
  <c r="AE9" i="38" s="1"/>
  <c r="AI967" i="53"/>
  <c r="AA9" i="38" s="1"/>
  <c r="AE967" i="53"/>
  <c r="W9" i="38" s="1"/>
  <c r="AA967" i="53"/>
  <c r="S9" i="38" s="1"/>
  <c r="W967" i="53"/>
  <c r="O9" i="38" s="1"/>
  <c r="S967" i="53"/>
  <c r="K9" i="38" s="1"/>
  <c r="O967" i="53"/>
  <c r="G9" i="38" s="1"/>
  <c r="L967" i="53"/>
  <c r="D9" i="38" s="1"/>
  <c r="M968" i="53"/>
  <c r="E10" i="38" s="1"/>
  <c r="BL967" i="53"/>
  <c r="BD9" i="38" s="1"/>
  <c r="BH967" i="53"/>
  <c r="AZ9" i="38" s="1"/>
  <c r="BD967" i="53"/>
  <c r="AV9" i="38" s="1"/>
  <c r="AZ967" i="53"/>
  <c r="AR9" i="38" s="1"/>
  <c r="AV967" i="53"/>
  <c r="AN9" i="38" s="1"/>
  <c r="AR967" i="53"/>
  <c r="AJ9" i="38" s="1"/>
  <c r="AN967" i="53"/>
  <c r="AF9" i="38" s="1"/>
  <c r="AJ967" i="53"/>
  <c r="AB9" i="38" s="1"/>
  <c r="AF967" i="53"/>
  <c r="X9" i="38" s="1"/>
  <c r="AB967" i="53"/>
  <c r="T9" i="38" s="1"/>
  <c r="X967" i="53"/>
  <c r="P9" i="38" s="1"/>
  <c r="T967" i="53"/>
  <c r="L9" i="38" s="1"/>
  <c r="P967" i="53"/>
  <c r="H9" i="38" s="1"/>
  <c r="L972" i="53"/>
  <c r="D12" i="38" s="1"/>
  <c r="M512" i="53"/>
  <c r="M513" i="53" s="1"/>
  <c r="M452" i="53"/>
  <c r="M453" i="53"/>
  <c r="L895" i="53"/>
  <c r="M767" i="53"/>
  <c r="M761" i="53" s="1"/>
  <c r="M972" i="53"/>
  <c r="E12" i="38" s="1"/>
  <c r="L969" i="53"/>
  <c r="D11" i="38" s="1"/>
  <c r="L523" i="53"/>
  <c r="L463" i="53"/>
  <c r="L423" i="53"/>
  <c r="M420" i="53" s="1"/>
  <c r="BO896" i="53"/>
  <c r="BM896" i="53"/>
  <c r="BK896" i="53"/>
  <c r="BI896" i="53"/>
  <c r="BG896" i="53"/>
  <c r="BE896" i="53"/>
  <c r="BC896" i="53"/>
  <c r="BA896" i="53"/>
  <c r="AY896" i="53"/>
  <c r="AW896" i="53"/>
  <c r="AU896" i="53"/>
  <c r="AS896" i="53"/>
  <c r="AQ896" i="53"/>
  <c r="AO896" i="53"/>
  <c r="AM896" i="53"/>
  <c r="AK896" i="53"/>
  <c r="AI896" i="53"/>
  <c r="AG896" i="53"/>
  <c r="AE896" i="53"/>
  <c r="AC896" i="53"/>
  <c r="AA896" i="53"/>
  <c r="Y896" i="53"/>
  <c r="W896" i="53"/>
  <c r="U896" i="53"/>
  <c r="S896" i="53"/>
  <c r="Q896" i="53"/>
  <c r="O896" i="53"/>
  <c r="M896" i="53"/>
  <c r="BO893" i="53"/>
  <c r="BM893" i="53"/>
  <c r="BK893" i="53"/>
  <c r="BI893" i="53"/>
  <c r="BG893" i="53"/>
  <c r="BE893" i="53"/>
  <c r="BC893" i="53"/>
  <c r="BA893" i="53"/>
  <c r="AY893" i="53"/>
  <c r="AW893" i="53"/>
  <c r="AU893" i="53"/>
  <c r="AS893" i="53"/>
  <c r="AQ893" i="53"/>
  <c r="AO893" i="53"/>
  <c r="AM893" i="53"/>
  <c r="AK893" i="53"/>
  <c r="AI893" i="53"/>
  <c r="AG893" i="53"/>
  <c r="AE893" i="53"/>
  <c r="AC893" i="53"/>
  <c r="AA893" i="53"/>
  <c r="Y893" i="53"/>
  <c r="W893" i="53"/>
  <c r="U893" i="53"/>
  <c r="S893" i="53"/>
  <c r="Q893" i="53"/>
  <c r="O893" i="53"/>
  <c r="M893" i="53"/>
  <c r="BO891" i="53"/>
  <c r="BM891" i="53"/>
  <c r="BK891" i="53"/>
  <c r="BI891" i="53"/>
  <c r="BG891" i="53"/>
  <c r="BE891" i="53"/>
  <c r="BC891" i="53"/>
  <c r="BA891" i="53"/>
  <c r="AY891" i="53"/>
  <c r="AW891" i="53"/>
  <c r="AU891" i="53"/>
  <c r="AS891" i="53"/>
  <c r="AQ891" i="53"/>
  <c r="AO891" i="53"/>
  <c r="AM891" i="53"/>
  <c r="AK891" i="53"/>
  <c r="AI891" i="53"/>
  <c r="AG891" i="53"/>
  <c r="AE891" i="53"/>
  <c r="AC891" i="53"/>
  <c r="AA891" i="53"/>
  <c r="Y891" i="53"/>
  <c r="W891" i="53"/>
  <c r="U891" i="53"/>
  <c r="S891" i="53"/>
  <c r="Q891" i="53"/>
  <c r="O891" i="53"/>
  <c r="M891" i="53"/>
  <c r="BN896" i="53"/>
  <c r="BL896" i="53"/>
  <c r="BJ896" i="53"/>
  <c r="BH896" i="53"/>
  <c r="BF896" i="53"/>
  <c r="BD896" i="53"/>
  <c r="BB896" i="53"/>
  <c r="AZ896" i="53"/>
  <c r="AX896" i="53"/>
  <c r="AV896" i="53"/>
  <c r="AT896" i="53"/>
  <c r="AR896" i="53"/>
  <c r="AP896" i="53"/>
  <c r="AN896" i="53"/>
  <c r="AL896" i="53"/>
  <c r="AJ896" i="53"/>
  <c r="AH896" i="53"/>
  <c r="AF896" i="53"/>
  <c r="AD896" i="53"/>
  <c r="AB896" i="53"/>
  <c r="Z896" i="53"/>
  <c r="X896" i="53"/>
  <c r="V896" i="53"/>
  <c r="T896" i="53"/>
  <c r="R896" i="53"/>
  <c r="P896" i="53"/>
  <c r="N896" i="53"/>
  <c r="L896" i="53"/>
  <c r="J896" i="53" s="1"/>
  <c r="BN893" i="53"/>
  <c r="BL893" i="53"/>
  <c r="BJ893" i="53"/>
  <c r="BH893" i="53"/>
  <c r="BF893" i="53"/>
  <c r="BD893" i="53"/>
  <c r="BB893" i="53"/>
  <c r="AZ893" i="53"/>
  <c r="AX893" i="53"/>
  <c r="AV893" i="53"/>
  <c r="AT893" i="53"/>
  <c r="AR893" i="53"/>
  <c r="AP893" i="53"/>
  <c r="AN893" i="53"/>
  <c r="AL893" i="53"/>
  <c r="AJ893" i="53"/>
  <c r="AH893" i="53"/>
  <c r="AF893" i="53"/>
  <c r="AD893" i="53"/>
  <c r="AB893" i="53"/>
  <c r="Z893" i="53"/>
  <c r="X893" i="53"/>
  <c r="V893" i="53"/>
  <c r="T893" i="53"/>
  <c r="R893" i="53"/>
  <c r="P893" i="53"/>
  <c r="N893" i="53"/>
  <c r="L893" i="53"/>
  <c r="J893" i="53" s="1"/>
  <c r="BN891" i="53"/>
  <c r="BL891" i="53"/>
  <c r="BJ891" i="53"/>
  <c r="BH891" i="53"/>
  <c r="BF891" i="53"/>
  <c r="BD891" i="53"/>
  <c r="BB891" i="53"/>
  <c r="AZ891" i="53"/>
  <c r="AX891" i="53"/>
  <c r="AV891" i="53"/>
  <c r="AT891" i="53"/>
  <c r="AR891" i="53"/>
  <c r="AP891" i="53"/>
  <c r="AN891" i="53"/>
  <c r="AL891" i="53"/>
  <c r="AJ891" i="53"/>
  <c r="AH891" i="53"/>
  <c r="AF891" i="53"/>
  <c r="AD891" i="53"/>
  <c r="AB891" i="53"/>
  <c r="Z891" i="53"/>
  <c r="X891" i="53"/>
  <c r="V891" i="53"/>
  <c r="T891" i="53"/>
  <c r="R891" i="53"/>
  <c r="P891" i="53"/>
  <c r="N891" i="53"/>
  <c r="L891" i="53"/>
  <c r="J891" i="53" s="1"/>
  <c r="M960" i="53"/>
  <c r="E6" i="38" s="1"/>
  <c r="N10" i="53"/>
  <c r="M866" i="53"/>
  <c r="M869" i="53"/>
  <c r="M669" i="53"/>
  <c r="M666" i="53"/>
  <c r="BO958" i="53"/>
  <c r="BG4" i="38" s="1"/>
  <c r="BM958" i="53"/>
  <c r="BE4" i="38" s="1"/>
  <c r="BK958" i="53"/>
  <c r="BC4" i="38" s="1"/>
  <c r="BI958" i="53"/>
  <c r="BA4" i="38" s="1"/>
  <c r="BG958" i="53"/>
  <c r="AY4" i="38" s="1"/>
  <c r="BE958" i="53"/>
  <c r="AW4" i="38" s="1"/>
  <c r="BC958" i="53"/>
  <c r="AU4" i="38" s="1"/>
  <c r="BA958" i="53"/>
  <c r="AS4" i="38" s="1"/>
  <c r="AY958" i="53"/>
  <c r="AQ4" i="38" s="1"/>
  <c r="AW958" i="53"/>
  <c r="AO4" i="38" s="1"/>
  <c r="AU958" i="53"/>
  <c r="AM4" i="38" s="1"/>
  <c r="AS958" i="53"/>
  <c r="AK4" i="38" s="1"/>
  <c r="AQ958" i="53"/>
  <c r="AI4" i="38" s="1"/>
  <c r="AO958" i="53"/>
  <c r="AG4" i="38" s="1"/>
  <c r="AM958" i="53"/>
  <c r="AE4" i="38" s="1"/>
  <c r="AK958" i="53"/>
  <c r="AC4" i="38" s="1"/>
  <c r="AI958" i="53"/>
  <c r="AA4" i="38" s="1"/>
  <c r="AG958" i="53"/>
  <c r="Y4" i="38" s="1"/>
  <c r="AE958" i="53"/>
  <c r="W4" i="38" s="1"/>
  <c r="AC958" i="53"/>
  <c r="U4" i="38" s="1"/>
  <c r="AA958" i="53"/>
  <c r="S4" i="38" s="1"/>
  <c r="Y958" i="53"/>
  <c r="Q4" i="38" s="1"/>
  <c r="W958" i="53"/>
  <c r="O4" i="38" s="1"/>
  <c r="U958" i="53"/>
  <c r="M4" i="38" s="1"/>
  <c r="M963" i="53"/>
  <c r="E7" i="38" s="1"/>
  <c r="M959" i="53"/>
  <c r="E5" i="38" s="1"/>
  <c r="R958" i="53"/>
  <c r="J4" i="38" s="1"/>
  <c r="P958" i="53"/>
  <c r="H4" i="38" s="1"/>
  <c r="N958" i="53"/>
  <c r="F4" i="38" s="1"/>
  <c r="L963" i="53"/>
  <c r="D7" i="38" s="1"/>
  <c r="BN958" i="53"/>
  <c r="BF4" i="38" s="1"/>
  <c r="BL958" i="53"/>
  <c r="BD4" i="38" s="1"/>
  <c r="BJ958" i="53"/>
  <c r="BB4" i="38" s="1"/>
  <c r="BH958" i="53"/>
  <c r="AZ4" i="38" s="1"/>
  <c r="BF958" i="53"/>
  <c r="AX4" i="38" s="1"/>
  <c r="BD958" i="53"/>
  <c r="AV4" i="38" s="1"/>
  <c r="BB958" i="53"/>
  <c r="AT4" i="38" s="1"/>
  <c r="AZ958" i="53"/>
  <c r="AR4" i="38" s="1"/>
  <c r="AX958" i="53"/>
  <c r="AP4" i="38" s="1"/>
  <c r="AV958" i="53"/>
  <c r="AN4" i="38" s="1"/>
  <c r="AT958" i="53"/>
  <c r="AL4" i="38" s="1"/>
  <c r="AR958" i="53"/>
  <c r="AJ4" i="38" s="1"/>
  <c r="AP958" i="53"/>
  <c r="AH4" i="38" s="1"/>
  <c r="AN958" i="53"/>
  <c r="AF4" i="38" s="1"/>
  <c r="AL958" i="53"/>
  <c r="AD4" i="38" s="1"/>
  <c r="AJ958" i="53"/>
  <c r="AB4" i="38" s="1"/>
  <c r="AH958" i="53"/>
  <c r="Z4" i="38" s="1"/>
  <c r="AF958" i="53"/>
  <c r="X4" i="38" s="1"/>
  <c r="AD958" i="53"/>
  <c r="V4" i="38" s="1"/>
  <c r="AB958" i="53"/>
  <c r="T4" i="38" s="1"/>
  <c r="Z958" i="53"/>
  <c r="R4" i="38" s="1"/>
  <c r="X958" i="53"/>
  <c r="P4" i="38" s="1"/>
  <c r="V958" i="53"/>
  <c r="N4" i="38" s="1"/>
  <c r="T958" i="53"/>
  <c r="L4" i="38" s="1"/>
  <c r="S958" i="53"/>
  <c r="K4" i="38" s="1"/>
  <c r="Q958" i="53"/>
  <c r="I4" i="38" s="1"/>
  <c r="O958" i="53"/>
  <c r="G4" i="38" s="1"/>
  <c r="M958" i="53"/>
  <c r="E4" i="38" s="1"/>
  <c r="L958" i="53"/>
  <c r="D4" i="38" s="1"/>
  <c r="L959" i="53"/>
  <c r="D5" i="38" s="1"/>
  <c r="BN658" i="53"/>
  <c r="BL658" i="53"/>
  <c r="BJ658" i="53"/>
  <c r="BH658" i="53"/>
  <c r="BF658" i="53"/>
  <c r="BD658" i="53"/>
  <c r="BB658" i="53"/>
  <c r="AZ658" i="53"/>
  <c r="AX658" i="53"/>
  <c r="AV658" i="53"/>
  <c r="AT658" i="53"/>
  <c r="AR658" i="53"/>
  <c r="AP658" i="53"/>
  <c r="AN658" i="53"/>
  <c r="AL658" i="53"/>
  <c r="AJ658" i="53"/>
  <c r="AH658" i="53"/>
  <c r="AF658" i="53"/>
  <c r="AD658" i="53"/>
  <c r="AB658" i="53"/>
  <c r="Z658" i="53"/>
  <c r="X658" i="53"/>
  <c r="V658" i="53"/>
  <c r="T658" i="53"/>
  <c r="R658" i="53"/>
  <c r="P658" i="53"/>
  <c r="N658" i="53"/>
  <c r="L658" i="53"/>
  <c r="BO655" i="53"/>
  <c r="BM655" i="53"/>
  <c r="BK655" i="53"/>
  <c r="BI655" i="53"/>
  <c r="BG655" i="53"/>
  <c r="BE655" i="53"/>
  <c r="BC655" i="53"/>
  <c r="BA655" i="53"/>
  <c r="AY655" i="53"/>
  <c r="AW655" i="53"/>
  <c r="AU655" i="53"/>
  <c r="AS655" i="53"/>
  <c r="AQ655" i="53"/>
  <c r="AO655" i="53"/>
  <c r="AM655" i="53"/>
  <c r="AK655" i="53"/>
  <c r="AI655" i="53"/>
  <c r="AG655" i="53"/>
  <c r="AE655" i="53"/>
  <c r="AC655" i="53"/>
  <c r="AA655" i="53"/>
  <c r="Y655" i="53"/>
  <c r="W655" i="53"/>
  <c r="U655" i="53"/>
  <c r="S655" i="53"/>
  <c r="Q655" i="53"/>
  <c r="O655" i="53"/>
  <c r="M655" i="53"/>
  <c r="BO653" i="53"/>
  <c r="BM653" i="53"/>
  <c r="BK653" i="53"/>
  <c r="BI653" i="53"/>
  <c r="BG653" i="53"/>
  <c r="BE653" i="53"/>
  <c r="BC653" i="53"/>
  <c r="BA653" i="53"/>
  <c r="AY653" i="53"/>
  <c r="AW653" i="53"/>
  <c r="AU653" i="53"/>
  <c r="AS653" i="53"/>
  <c r="AQ653" i="53"/>
  <c r="AO653" i="53"/>
  <c r="AM653" i="53"/>
  <c r="AK653" i="53"/>
  <c r="AI653" i="53"/>
  <c r="AG653" i="53"/>
  <c r="AE653" i="53"/>
  <c r="AC653" i="53"/>
  <c r="AA653" i="53"/>
  <c r="Y653" i="53"/>
  <c r="W653" i="53"/>
  <c r="U653" i="53"/>
  <c r="S653" i="53"/>
  <c r="Q653" i="53"/>
  <c r="O653" i="53"/>
  <c r="M653" i="53"/>
  <c r="BO658" i="53"/>
  <c r="BM658" i="53"/>
  <c r="BK658" i="53"/>
  <c r="BI658" i="53"/>
  <c r="BG658" i="53"/>
  <c r="BE658" i="53"/>
  <c r="BC658" i="53"/>
  <c r="BA658" i="53"/>
  <c r="AY658" i="53"/>
  <c r="AW658" i="53"/>
  <c r="AU658" i="53"/>
  <c r="AS658" i="53"/>
  <c r="AQ658" i="53"/>
  <c r="AO658" i="53"/>
  <c r="AM658" i="53"/>
  <c r="AK658" i="53"/>
  <c r="AI658" i="53"/>
  <c r="AG658" i="53"/>
  <c r="AE658" i="53"/>
  <c r="AC658" i="53"/>
  <c r="AA658" i="53"/>
  <c r="Y658" i="53"/>
  <c r="W658" i="53"/>
  <c r="U658" i="53"/>
  <c r="S658" i="53"/>
  <c r="Q658" i="53"/>
  <c r="O658" i="53"/>
  <c r="M658" i="53"/>
  <c r="BN655" i="53"/>
  <c r="BL655" i="53"/>
  <c r="BJ655" i="53"/>
  <c r="BH655" i="53"/>
  <c r="BF655" i="53"/>
  <c r="BD655" i="53"/>
  <c r="BB655" i="53"/>
  <c r="AZ655" i="53"/>
  <c r="AX655" i="53"/>
  <c r="AV655" i="53"/>
  <c r="AT655" i="53"/>
  <c r="AR655" i="53"/>
  <c r="AP655" i="53"/>
  <c r="AN655" i="53"/>
  <c r="AL655" i="53"/>
  <c r="AJ655" i="53"/>
  <c r="AH655" i="53"/>
  <c r="AF655" i="53"/>
  <c r="AD655" i="53"/>
  <c r="AB655" i="53"/>
  <c r="Z655" i="53"/>
  <c r="X655" i="53"/>
  <c r="V655" i="53"/>
  <c r="T655" i="53"/>
  <c r="R655" i="53"/>
  <c r="P655" i="53"/>
  <c r="N655" i="53"/>
  <c r="L655" i="53"/>
  <c r="BN653" i="53"/>
  <c r="BL653" i="53"/>
  <c r="BJ653" i="53"/>
  <c r="BH653" i="53"/>
  <c r="BF653" i="53"/>
  <c r="BD653" i="53"/>
  <c r="BB653" i="53"/>
  <c r="AZ653" i="53"/>
  <c r="AX653" i="53"/>
  <c r="AV653" i="53"/>
  <c r="AT653" i="53"/>
  <c r="AR653" i="53"/>
  <c r="AP653" i="53"/>
  <c r="AN653" i="53"/>
  <c r="AL653" i="53"/>
  <c r="AJ653" i="53"/>
  <c r="AH653" i="53"/>
  <c r="AF653" i="53"/>
  <c r="AD653" i="53"/>
  <c r="AB653" i="53"/>
  <c r="Z653" i="53"/>
  <c r="X653" i="53"/>
  <c r="V653" i="53"/>
  <c r="T653" i="53"/>
  <c r="R653" i="53"/>
  <c r="P653" i="53"/>
  <c r="N653" i="53"/>
  <c r="L653" i="53"/>
  <c r="L960" i="53"/>
  <c r="D6" i="38" s="1"/>
  <c r="N21" i="53"/>
  <c r="M568" i="53"/>
  <c r="M268" i="53"/>
  <c r="J1818" i="54"/>
  <c r="J1781" i="54"/>
  <c r="L1406" i="54"/>
  <c r="L1400" i="54" s="1"/>
  <c r="L1422" i="54"/>
  <c r="L1416" i="54" s="1"/>
  <c r="L1438" i="54"/>
  <c r="L1432" i="54" s="1"/>
  <c r="L1454" i="54"/>
  <c r="L1448" i="54" s="1"/>
  <c r="L1598" i="54"/>
  <c r="L1678" i="54"/>
  <c r="L1672" i="54" s="1"/>
  <c r="L1694" i="54"/>
  <c r="L1688" i="54" s="1"/>
  <c r="L1710" i="54"/>
  <c r="L1704" i="54" s="1"/>
  <c r="L1726" i="54"/>
  <c r="L1720" i="54" s="1"/>
  <c r="L1742" i="54"/>
  <c r="L1736" i="54" s="1"/>
  <c r="S1814" i="54"/>
  <c r="U1814" i="54"/>
  <c r="U1820" i="54" s="1"/>
  <c r="W1814" i="54"/>
  <c r="Y1814" i="54"/>
  <c r="Y1820" i="54" s="1"/>
  <c r="AA1814" i="54"/>
  <c r="AC1814" i="54"/>
  <c r="AC1820" i="54" s="1"/>
  <c r="AE1814" i="54"/>
  <c r="AG1814" i="54"/>
  <c r="AG1820" i="54" s="1"/>
  <c r="AI1814" i="54"/>
  <c r="AK1814" i="54"/>
  <c r="AK1820" i="54" s="1"/>
  <c r="AM1814" i="54"/>
  <c r="AO1814" i="54"/>
  <c r="AO1820" i="54" s="1"/>
  <c r="AQ1814" i="54"/>
  <c r="AS1814" i="54"/>
  <c r="AS1820" i="54" s="1"/>
  <c r="AU1814" i="54"/>
  <c r="AW1814" i="54"/>
  <c r="AW1820" i="54" s="1"/>
  <c r="AY1814" i="54"/>
  <c r="BA1814" i="54"/>
  <c r="BA1820" i="54" s="1"/>
  <c r="BC1814" i="54"/>
  <c r="BE1814" i="54"/>
  <c r="BE1820" i="54" s="1"/>
  <c r="BG1814" i="54"/>
  <c r="BI1814" i="54"/>
  <c r="BI1820" i="54" s="1"/>
  <c r="BK1814" i="54"/>
  <c r="BM1814" i="54"/>
  <c r="BM1820" i="54" s="1"/>
  <c r="BO1814" i="54"/>
  <c r="L1390" i="54"/>
  <c r="L1398" i="54"/>
  <c r="L1392" i="54" s="1"/>
  <c r="L1414" i="54"/>
  <c r="L1408" i="54" s="1"/>
  <c r="L1430" i="54"/>
  <c r="L1424" i="54" s="1"/>
  <c r="L1446" i="54"/>
  <c r="L1440" i="54" s="1"/>
  <c r="L1494" i="54"/>
  <c r="AL1814" i="54"/>
  <c r="AL1820" i="54" s="1"/>
  <c r="AN1814" i="54"/>
  <c r="AP1814" i="54"/>
  <c r="AP1820" i="54" s="1"/>
  <c r="AR1814" i="54"/>
  <c r="AT1814" i="54"/>
  <c r="AT1820" i="54" s="1"/>
  <c r="AV1814" i="54"/>
  <c r="AX1814" i="54"/>
  <c r="AX1820" i="54" s="1"/>
  <c r="AZ1814" i="54"/>
  <c r="BB1814" i="54"/>
  <c r="BB1820" i="54" s="1"/>
  <c r="BD1814" i="54"/>
  <c r="BF1814" i="54"/>
  <c r="BF1820" i="54" s="1"/>
  <c r="BH1814" i="54"/>
  <c r="BJ1814" i="54"/>
  <c r="BJ1820" i="54" s="1"/>
  <c r="BL1814" i="54"/>
  <c r="BN1814" i="54"/>
  <c r="BN1820" i="54" s="1"/>
  <c r="L43" i="54"/>
  <c r="L283" i="54"/>
  <c r="L313" i="54"/>
  <c r="L343" i="54"/>
  <c r="L373" i="54"/>
  <c r="L403" i="54"/>
  <c r="L433" i="54"/>
  <c r="L463" i="54"/>
  <c r="L493" i="54"/>
  <c r="L523" i="54"/>
  <c r="L553" i="54"/>
  <c r="L703" i="54"/>
  <c r="L733" i="54"/>
  <c r="L763" i="54"/>
  <c r="L793" i="54"/>
  <c r="L823" i="54"/>
  <c r="L853" i="54"/>
  <c r="L1183" i="54"/>
  <c r="L1213" i="54"/>
  <c r="L1273" i="54"/>
  <c r="L1303" i="54"/>
  <c r="L1333" i="54"/>
  <c r="L1363" i="54"/>
  <c r="M1660" i="54"/>
  <c r="M1652" i="54"/>
  <c r="M661" i="54"/>
  <c r="M1941" i="54" s="1"/>
  <c r="M1657" i="54"/>
  <c r="M672" i="54"/>
  <c r="M673" i="54" s="1"/>
  <c r="L73" i="54"/>
  <c r="L103" i="54"/>
  <c r="L133" i="54"/>
  <c r="L163" i="54"/>
  <c r="L193" i="54"/>
  <c r="L223" i="54"/>
  <c r="L253" i="54"/>
  <c r="L583" i="54"/>
  <c r="L613" i="54"/>
  <c r="L643" i="54"/>
  <c r="L883" i="54"/>
  <c r="L913" i="54"/>
  <c r="L943" i="54"/>
  <c r="L973" i="54"/>
  <c r="L1003" i="54"/>
  <c r="L1033" i="54"/>
  <c r="L1063" i="54"/>
  <c r="L1093" i="54"/>
  <c r="L1123" i="54"/>
  <c r="L1153" i="54"/>
  <c r="L1510" i="54"/>
  <c r="L1504" i="54" s="1"/>
  <c r="L1526" i="54"/>
  <c r="L1520" i="54" s="1"/>
  <c r="L1542" i="54"/>
  <c r="L1536" i="54" s="1"/>
  <c r="L1558" i="54"/>
  <c r="L1552" i="54" s="1"/>
  <c r="L1574" i="54"/>
  <c r="L1568" i="54" s="1"/>
  <c r="L1590" i="54"/>
  <c r="L1584" i="54" s="1"/>
  <c r="L1606" i="54"/>
  <c r="L1600" i="54" s="1"/>
  <c r="L1622" i="54"/>
  <c r="L1616" i="54" s="1"/>
  <c r="L1638" i="54"/>
  <c r="L1632" i="54" s="1"/>
  <c r="L1686" i="54"/>
  <c r="L1680" i="54" s="1"/>
  <c r="A1664" i="54"/>
  <c r="A1672" i="54" s="1"/>
  <c r="A1680" i="54" s="1"/>
  <c r="A1688" i="54" s="1"/>
  <c r="A1696" i="54" s="1"/>
  <c r="A1704" i="54" s="1"/>
  <c r="A1712" i="54" s="1"/>
  <c r="A1720" i="54" s="1"/>
  <c r="A1728" i="54" s="1"/>
  <c r="A1736" i="54" s="1"/>
  <c r="A1744" i="54" s="1"/>
  <c r="A1752" i="54" s="1"/>
  <c r="A1760" i="54" s="1"/>
  <c r="A1768" i="54" s="1"/>
  <c r="L1702" i="54"/>
  <c r="L1696" i="54" s="1"/>
  <c r="L1718" i="54"/>
  <c r="L1712" i="54" s="1"/>
  <c r="L1486" i="54"/>
  <c r="L1480" i="54" s="1"/>
  <c r="L1502" i="54"/>
  <c r="L1496" i="54" s="1"/>
  <c r="L1534" i="54"/>
  <c r="L1528" i="54" s="1"/>
  <c r="L1550" i="54"/>
  <c r="L1544" i="54" s="1"/>
  <c r="L1566" i="54"/>
  <c r="L1560" i="54" s="1"/>
  <c r="L1614" i="54"/>
  <c r="L1608" i="54" s="1"/>
  <c r="L1630" i="54"/>
  <c r="L1624" i="54" s="1"/>
  <c r="L1646" i="54"/>
  <c r="L1640" i="54" s="1"/>
  <c r="M568" i="54"/>
  <c r="M268" i="54"/>
  <c r="M1168" i="54"/>
  <c r="M868" i="54"/>
  <c r="M658" i="54"/>
  <c r="L62" i="54"/>
  <c r="L1843" i="54" s="1"/>
  <c r="L1841" i="54"/>
  <c r="L92" i="54"/>
  <c r="L1848" i="54" s="1"/>
  <c r="L1846" i="54"/>
  <c r="L122" i="54"/>
  <c r="L1853" i="54" s="1"/>
  <c r="L1851" i="54"/>
  <c r="L152" i="54"/>
  <c r="L1858" i="54" s="1"/>
  <c r="L1856" i="54"/>
  <c r="L182" i="54"/>
  <c r="L1863" i="54" s="1"/>
  <c r="L1861" i="54"/>
  <c r="L242" i="54"/>
  <c r="L1873" i="54" s="1"/>
  <c r="L1871" i="54"/>
  <c r="L572" i="54"/>
  <c r="L1928" i="54" s="1"/>
  <c r="L1926" i="54"/>
  <c r="L602" i="54"/>
  <c r="L1933" i="54" s="1"/>
  <c r="L1931" i="54"/>
  <c r="L632" i="54"/>
  <c r="L1938" i="54" s="1"/>
  <c r="L1936" i="54"/>
  <c r="L872" i="54"/>
  <c r="L1978" i="54" s="1"/>
  <c r="L1976" i="54"/>
  <c r="L902" i="54"/>
  <c r="L1983" i="54" s="1"/>
  <c r="L1981" i="54"/>
  <c r="L932" i="54"/>
  <c r="L1988" i="54" s="1"/>
  <c r="L1986" i="54"/>
  <c r="L962" i="54"/>
  <c r="L1993" i="54" s="1"/>
  <c r="L1991" i="54"/>
  <c r="L992" i="54"/>
  <c r="L1998" i="54" s="1"/>
  <c r="L1996" i="54"/>
  <c r="L1022" i="54"/>
  <c r="L2003" i="54" s="1"/>
  <c r="L2001" i="54"/>
  <c r="L1052" i="54"/>
  <c r="L2008" i="54" s="1"/>
  <c r="L2006" i="54"/>
  <c r="L1082" i="54"/>
  <c r="L2013" i="54" s="1"/>
  <c r="L2011" i="54"/>
  <c r="L1112" i="54"/>
  <c r="L2018" i="54" s="1"/>
  <c r="L2016" i="54"/>
  <c r="L1142" i="54"/>
  <c r="L2023" i="54" s="1"/>
  <c r="L2021" i="54"/>
  <c r="A82" i="54"/>
  <c r="A112" i="54" s="1"/>
  <c r="A142" i="54" s="1"/>
  <c r="A172" i="54" s="1"/>
  <c r="A202" i="54" s="1"/>
  <c r="A232" i="54" s="1"/>
  <c r="A262" i="54" s="1"/>
  <c r="A292" i="54" s="1"/>
  <c r="A322" i="54" s="1"/>
  <c r="A352" i="54" s="1"/>
  <c r="A382" i="54" s="1"/>
  <c r="A412" i="54" s="1"/>
  <c r="A442" i="54" s="1"/>
  <c r="A472" i="54" s="1"/>
  <c r="A502" i="54" s="1"/>
  <c r="A532" i="54" s="1"/>
  <c r="A562" i="54" s="1"/>
  <c r="A592" i="54" s="1"/>
  <c r="A622" i="54" s="1"/>
  <c r="A652" i="54" s="1"/>
  <c r="B1840" i="54"/>
  <c r="B1855" i="54"/>
  <c r="L272" i="54"/>
  <c r="L1878" i="54" s="1"/>
  <c r="L1876" i="54"/>
  <c r="L302" i="54"/>
  <c r="L1883" i="54" s="1"/>
  <c r="L1881" i="54"/>
  <c r="L332" i="54"/>
  <c r="L1888" i="54" s="1"/>
  <c r="L1886" i="54"/>
  <c r="L362" i="54"/>
  <c r="L1893" i="54" s="1"/>
  <c r="L1891" i="54"/>
  <c r="L392" i="54"/>
  <c r="L1898" i="54" s="1"/>
  <c r="L1896" i="54"/>
  <c r="L422" i="54"/>
  <c r="L1903" i="54" s="1"/>
  <c r="L1901" i="54"/>
  <c r="L452" i="54"/>
  <c r="L1908" i="54" s="1"/>
  <c r="L1906" i="54"/>
  <c r="L482" i="54"/>
  <c r="L1913" i="54" s="1"/>
  <c r="L1911" i="54"/>
  <c r="L512" i="54"/>
  <c r="L1918" i="54" s="1"/>
  <c r="L1916" i="54"/>
  <c r="L542" i="54"/>
  <c r="L1923" i="54" s="1"/>
  <c r="L1921" i="54"/>
  <c r="L692" i="54"/>
  <c r="L1948" i="54" s="1"/>
  <c r="L1946" i="54"/>
  <c r="L722" i="54"/>
  <c r="L1953" i="54" s="1"/>
  <c r="L1951" i="54"/>
  <c r="L752" i="54"/>
  <c r="L1958" i="54" s="1"/>
  <c r="L1956" i="54"/>
  <c r="L782" i="54"/>
  <c r="L1963" i="54" s="1"/>
  <c r="L1961" i="54"/>
  <c r="L812" i="54"/>
  <c r="L1968" i="54" s="1"/>
  <c r="L1966" i="54"/>
  <c r="L842" i="54"/>
  <c r="L1973" i="54" s="1"/>
  <c r="L1971" i="54"/>
  <c r="L1172" i="54"/>
  <c r="L2028" i="54" s="1"/>
  <c r="L2026" i="54"/>
  <c r="L1202" i="54"/>
  <c r="L2033" i="54" s="1"/>
  <c r="L2031" i="54"/>
  <c r="L1232" i="54"/>
  <c r="L2038" i="54" s="1"/>
  <c r="L2036" i="54"/>
  <c r="L1262" i="54"/>
  <c r="L2043" i="54" s="1"/>
  <c r="L2041" i="54"/>
  <c r="L1292" i="54"/>
  <c r="L2048" i="54" s="1"/>
  <c r="L2046" i="54"/>
  <c r="L1322" i="54"/>
  <c r="L2053" i="54" s="1"/>
  <c r="L2051" i="54"/>
  <c r="L1352" i="54"/>
  <c r="L2058" i="54" s="1"/>
  <c r="L2056" i="54"/>
  <c r="L1670" i="54"/>
  <c r="M673" i="53"/>
  <c r="M892" i="53"/>
  <c r="L665" i="53"/>
  <c r="L894" i="53"/>
  <c r="L1470" i="54"/>
  <c r="L897" i="53"/>
  <c r="L673" i="53"/>
  <c r="L892" i="53"/>
  <c r="M572" i="53"/>
  <c r="M573" i="53" s="1"/>
  <c r="N570" i="53" s="1"/>
  <c r="L1734" i="54"/>
  <c r="L1728" i="54" s="1"/>
  <c r="J930" i="53"/>
  <c r="M801" i="53"/>
  <c r="M697" i="53"/>
  <c r="M689" i="53"/>
  <c r="J945" i="53"/>
  <c r="L926" i="53"/>
  <c r="J922" i="53"/>
  <c r="J886" i="53"/>
  <c r="L865" i="53"/>
  <c r="L801" i="53"/>
  <c r="L697" i="53"/>
  <c r="L689" i="53"/>
  <c r="L32" i="54"/>
  <c r="L1838" i="54" s="1"/>
  <c r="L903" i="54"/>
  <c r="M900" i="54" s="1"/>
  <c r="U924" i="53"/>
  <c r="U900" i="53"/>
  <c r="S924" i="53"/>
  <c r="S900" i="53"/>
  <c r="Q924" i="53"/>
  <c r="Q900" i="53"/>
  <c r="O924" i="53"/>
  <c r="O900" i="53"/>
  <c r="J918" i="53"/>
  <c r="M924" i="53"/>
  <c r="M900" i="53"/>
  <c r="M632" i="53"/>
  <c r="M633" i="53" s="1"/>
  <c r="M600" i="53"/>
  <c r="M926" i="53"/>
  <c r="M769" i="53"/>
  <c r="M737" i="53"/>
  <c r="M422" i="53"/>
  <c r="M423" i="53" s="1"/>
  <c r="L583" i="53"/>
  <c r="L17" i="53" s="1"/>
  <c r="M542" i="53"/>
  <c r="M543" i="53" s="1"/>
  <c r="M482" i="53"/>
  <c r="M483" i="53" s="1"/>
  <c r="M392" i="53"/>
  <c r="M393" i="53" s="1"/>
  <c r="M362" i="53"/>
  <c r="M363" i="53" s="1"/>
  <c r="M272" i="53"/>
  <c r="M273" i="53" s="1"/>
  <c r="M332" i="53"/>
  <c r="M333" i="53" s="1"/>
  <c r="M302" i="53"/>
  <c r="M303" i="53" s="1"/>
  <c r="M242" i="53"/>
  <c r="M243" i="53" s="1"/>
  <c r="M212" i="53"/>
  <c r="M213" i="53" s="1"/>
  <c r="M152" i="53"/>
  <c r="M153" i="53" s="1"/>
  <c r="M182" i="53"/>
  <c r="M183" i="53" s="1"/>
  <c r="M122" i="53"/>
  <c r="M123" i="53" s="1"/>
  <c r="M92" i="53"/>
  <c r="M93" i="53" s="1"/>
  <c r="M62" i="53"/>
  <c r="M63" i="53" s="1"/>
  <c r="M17" i="53"/>
  <c r="M32" i="53"/>
  <c r="M33" i="53" s="1"/>
  <c r="N28" i="53"/>
  <c r="N31" i="53" s="1"/>
  <c r="O21" i="53"/>
  <c r="L63" i="54"/>
  <c r="L183" i="54"/>
  <c r="M1772" i="54"/>
  <c r="M1769" i="54"/>
  <c r="M1764" i="54"/>
  <c r="M1761" i="54"/>
  <c r="M1756" i="54"/>
  <c r="M1753" i="54"/>
  <c r="M1748" i="54"/>
  <c r="M1745" i="54"/>
  <c r="M1740" i="54"/>
  <c r="M1737" i="54"/>
  <c r="M1732" i="54"/>
  <c r="M1729" i="54"/>
  <c r="M1724" i="54"/>
  <c r="M1721" i="54"/>
  <c r="M1716" i="54"/>
  <c r="M1713" i="54"/>
  <c r="M1708" i="54"/>
  <c r="M1705" i="54"/>
  <c r="M1700" i="54"/>
  <c r="M1697" i="54"/>
  <c r="M1692" i="54"/>
  <c r="M1689" i="54"/>
  <c r="M1684" i="54"/>
  <c r="M1681" i="54"/>
  <c r="M1676" i="54"/>
  <c r="M1673" i="54"/>
  <c r="M1665" i="54"/>
  <c r="M1644" i="54"/>
  <c r="M1668" i="54"/>
  <c r="M1649" i="54"/>
  <c r="M1654" i="54" s="1"/>
  <c r="M1648" i="54" s="1"/>
  <c r="M1641" i="54"/>
  <c r="M1636" i="54"/>
  <c r="M1633" i="54"/>
  <c r="M1596" i="54"/>
  <c r="M1588" i="54"/>
  <c r="M1585" i="54"/>
  <c r="M1577" i="54"/>
  <c r="M1572" i="54"/>
  <c r="M1564" i="54"/>
  <c r="M1561" i="54"/>
  <c r="M1556" i="54"/>
  <c r="M1553" i="54"/>
  <c r="M1548" i="54"/>
  <c r="M1545" i="54"/>
  <c r="M1540" i="54"/>
  <c r="M1628" i="54"/>
  <c r="M1625" i="54"/>
  <c r="M1620" i="54"/>
  <c r="M1617" i="54"/>
  <c r="M1612" i="54"/>
  <c r="M1609" i="54"/>
  <c r="M1604" i="54"/>
  <c r="M1601" i="54"/>
  <c r="M1593" i="54"/>
  <c r="M1598" i="54" s="1"/>
  <c r="M1592" i="54" s="1"/>
  <c r="M1580" i="54"/>
  <c r="M1569" i="54"/>
  <c r="M1537" i="54"/>
  <c r="M1542" i="54" s="1"/>
  <c r="M1536" i="54" s="1"/>
  <c r="M1532" i="54"/>
  <c r="M1529" i="54"/>
  <c r="M1524" i="54"/>
  <c r="M1521" i="54"/>
  <c r="M1513" i="54"/>
  <c r="M1492" i="54"/>
  <c r="M1484" i="54"/>
  <c r="M1481" i="54"/>
  <c r="M1473" i="54"/>
  <c r="M1468" i="54"/>
  <c r="M1457" i="54"/>
  <c r="M1516" i="54"/>
  <c r="M1508" i="54"/>
  <c r="M1505" i="54"/>
  <c r="M1500" i="54"/>
  <c r="M1497" i="54"/>
  <c r="M1489" i="54"/>
  <c r="M1476" i="54"/>
  <c r="M1465" i="54"/>
  <c r="M1460" i="54"/>
  <c r="M1452" i="54"/>
  <c r="M1449" i="54"/>
  <c r="M1444" i="54"/>
  <c r="M1388" i="54"/>
  <c r="M1332" i="54"/>
  <c r="M1333" i="54" s="1"/>
  <c r="M1321" i="54"/>
  <c r="M2051" i="54" s="1"/>
  <c r="M1272" i="54"/>
  <c r="M1273" i="54" s="1"/>
  <c r="M1261" i="54"/>
  <c r="M2041" i="54" s="1"/>
  <c r="M1441" i="54"/>
  <c r="M1436" i="54"/>
  <c r="M1433" i="54"/>
  <c r="M1428" i="54"/>
  <c r="M1425" i="54"/>
  <c r="M1420" i="54"/>
  <c r="M1417" i="54"/>
  <c r="M1412" i="54"/>
  <c r="M1409" i="54"/>
  <c r="M1404" i="54"/>
  <c r="M1401" i="54"/>
  <c r="M1396" i="54"/>
  <c r="M1393" i="54"/>
  <c r="M1385" i="54"/>
  <c r="M1362" i="54"/>
  <c r="M1363" i="54" s="1"/>
  <c r="M1351" i="54"/>
  <c r="M1302" i="54"/>
  <c r="M1303" i="54" s="1"/>
  <c r="M1291" i="54"/>
  <c r="M2046" i="54" s="1"/>
  <c r="M1242" i="54"/>
  <c r="M1243" i="54" s="1"/>
  <c r="M1212" i="54"/>
  <c r="M1213" i="54" s="1"/>
  <c r="M1201" i="54"/>
  <c r="M2031" i="54" s="1"/>
  <c r="M1152" i="54"/>
  <c r="M1153" i="54" s="1"/>
  <c r="M1141" i="54"/>
  <c r="M2021" i="54" s="1"/>
  <c r="M1092" i="54"/>
  <c r="M1093" i="54" s="1"/>
  <c r="M1081" i="54"/>
  <c r="M2011" i="54" s="1"/>
  <c r="M1231" i="54"/>
  <c r="M2036" i="54" s="1"/>
  <c r="M1182" i="54"/>
  <c r="M1183" i="54" s="1"/>
  <c r="M1171" i="54"/>
  <c r="M2026" i="54" s="1"/>
  <c r="M1122" i="54"/>
  <c r="M1123" i="54" s="1"/>
  <c r="M1111" i="54"/>
  <c r="M2016" i="54" s="1"/>
  <c r="M1062" i="54"/>
  <c r="M1063" i="54" s="1"/>
  <c r="M1051" i="54"/>
  <c r="M2006" i="54" s="1"/>
  <c r="M1032" i="54"/>
  <c r="M1033" i="54" s="1"/>
  <c r="M1021" i="54"/>
  <c r="M2001" i="54" s="1"/>
  <c r="M972" i="54"/>
  <c r="M973" i="54" s="1"/>
  <c r="M961" i="54"/>
  <c r="M1991" i="54" s="1"/>
  <c r="M912" i="54"/>
  <c r="M913" i="54" s="1"/>
  <c r="M901" i="54"/>
  <c r="M1981" i="54" s="1"/>
  <c r="M852" i="54"/>
  <c r="M853" i="54" s="1"/>
  <c r="M841" i="54"/>
  <c r="M1971" i="54" s="1"/>
  <c r="M792" i="54"/>
  <c r="M793" i="54" s="1"/>
  <c r="M781" i="54"/>
  <c r="M1961" i="54" s="1"/>
  <c r="M732" i="54"/>
  <c r="M733" i="54" s="1"/>
  <c r="M721" i="54"/>
  <c r="M1951" i="54" s="1"/>
  <c r="M1002" i="54"/>
  <c r="M1003" i="54" s="1"/>
  <c r="M991" i="54"/>
  <c r="M1996" i="54" s="1"/>
  <c r="M942" i="54"/>
  <c r="M943" i="54" s="1"/>
  <c r="M931" i="54"/>
  <c r="M882" i="54"/>
  <c r="M883" i="54" s="1"/>
  <c r="M871" i="54"/>
  <c r="M1976" i="54" s="1"/>
  <c r="M822" i="54"/>
  <c r="M823" i="54" s="1"/>
  <c r="M811" i="54"/>
  <c r="M1966" i="54" s="1"/>
  <c r="M762" i="54"/>
  <c r="M763" i="54" s="1"/>
  <c r="M751" i="54"/>
  <c r="M1956" i="54" s="1"/>
  <c r="M702" i="54"/>
  <c r="M703" i="54" s="1"/>
  <c r="M691" i="54"/>
  <c r="M1946" i="54" s="1"/>
  <c r="M642" i="54"/>
  <c r="M643" i="54" s="1"/>
  <c r="M631" i="54"/>
  <c r="M1936" i="54" s="1"/>
  <c r="M612" i="54"/>
  <c r="M613" i="54" s="1"/>
  <c r="M601" i="54"/>
  <c r="M1931" i="54" s="1"/>
  <c r="M552" i="54"/>
  <c r="M553" i="54" s="1"/>
  <c r="M541" i="54"/>
  <c r="M1921" i="54" s="1"/>
  <c r="M492" i="54"/>
  <c r="M493" i="54" s="1"/>
  <c r="M481" i="54"/>
  <c r="M1911" i="54" s="1"/>
  <c r="M432" i="54"/>
  <c r="M433" i="54" s="1"/>
  <c r="M421" i="54"/>
  <c r="M1901" i="54" s="1"/>
  <c r="M372" i="54"/>
  <c r="M373" i="54" s="1"/>
  <c r="M361" i="54"/>
  <c r="M1891" i="54" s="1"/>
  <c r="M312" i="54"/>
  <c r="M313" i="54" s="1"/>
  <c r="M301" i="54"/>
  <c r="M1881" i="54" s="1"/>
  <c r="M252" i="54"/>
  <c r="M253" i="54" s="1"/>
  <c r="M241" i="54"/>
  <c r="M1871" i="54" s="1"/>
  <c r="M582" i="54"/>
  <c r="M583" i="54" s="1"/>
  <c r="M571" i="54"/>
  <c r="M1926" i="54" s="1"/>
  <c r="M522" i="54"/>
  <c r="M523" i="54" s="1"/>
  <c r="M511" i="54"/>
  <c r="M1916" i="54" s="1"/>
  <c r="M462" i="54"/>
  <c r="M463" i="54" s="1"/>
  <c r="M451" i="54"/>
  <c r="M1906" i="54" s="1"/>
  <c r="M402" i="54"/>
  <c r="M403" i="54" s="1"/>
  <c r="M391" i="54"/>
  <c r="M1896" i="54" s="1"/>
  <c r="M342" i="54"/>
  <c r="M343" i="54" s="1"/>
  <c r="M331" i="54"/>
  <c r="M1886" i="54" s="1"/>
  <c r="M282" i="54"/>
  <c r="M283" i="54" s="1"/>
  <c r="M271" i="54"/>
  <c r="M1876" i="54" s="1"/>
  <c r="M222" i="54"/>
  <c r="M223" i="54" s="1"/>
  <c r="M211" i="54"/>
  <c r="M1866" i="54" s="1"/>
  <c r="M1318" i="54"/>
  <c r="M1258" i="54"/>
  <c r="M1348" i="54"/>
  <c r="M1288" i="54"/>
  <c r="M1198" i="54"/>
  <c r="M1138" i="54"/>
  <c r="M1078" i="54"/>
  <c r="M1228" i="54"/>
  <c r="M1108" i="54"/>
  <c r="M1048" i="54"/>
  <c r="M1018" i="54"/>
  <c r="M958" i="54"/>
  <c r="M898" i="54"/>
  <c r="M838" i="54"/>
  <c r="M778" i="54"/>
  <c r="M718" i="54"/>
  <c r="M988" i="54"/>
  <c r="M928" i="54"/>
  <c r="M808" i="54"/>
  <c r="M748" i="54"/>
  <c r="M688" i="54"/>
  <c r="M628" i="54"/>
  <c r="M598" i="54"/>
  <c r="M538" i="54"/>
  <c r="M478" i="54"/>
  <c r="M418" i="54"/>
  <c r="M358" i="54"/>
  <c r="M298" i="54"/>
  <c r="M238" i="54"/>
  <c r="M508" i="54"/>
  <c r="M448" i="54"/>
  <c r="M388" i="54"/>
  <c r="M328" i="54"/>
  <c r="M28" i="54"/>
  <c r="M31" i="54" s="1"/>
  <c r="M42" i="54"/>
  <c r="M43" i="54" s="1"/>
  <c r="M88" i="54"/>
  <c r="M91" i="54"/>
  <c r="M102" i="54"/>
  <c r="M103" i="54" s="1"/>
  <c r="M148" i="54"/>
  <c r="M151" i="54"/>
  <c r="M162" i="54"/>
  <c r="M163" i="54" s="1"/>
  <c r="M208" i="54"/>
  <c r="L212" i="54"/>
  <c r="N10" i="54"/>
  <c r="N21" i="54"/>
  <c r="M58" i="54"/>
  <c r="M60" i="54"/>
  <c r="M61" i="54"/>
  <c r="M72" i="54"/>
  <c r="M73" i="54" s="1"/>
  <c r="M118" i="54"/>
  <c r="M121" i="54"/>
  <c r="M132" i="54"/>
  <c r="M133" i="54" s="1"/>
  <c r="M178" i="54"/>
  <c r="M180" i="54"/>
  <c r="M181" i="54"/>
  <c r="M192" i="54"/>
  <c r="M193" i="54" s="1"/>
  <c r="L273" i="54"/>
  <c r="L333" i="54"/>
  <c r="L393" i="54"/>
  <c r="L453" i="54"/>
  <c r="L513" i="54"/>
  <c r="L633" i="54"/>
  <c r="L663" i="54"/>
  <c r="M660" i="54" s="1"/>
  <c r="M662" i="54" s="1"/>
  <c r="M1943" i="54" s="1"/>
  <c r="L693" i="54"/>
  <c r="L753" i="54"/>
  <c r="L813" i="54"/>
  <c r="L873" i="54"/>
  <c r="L1113" i="54"/>
  <c r="L1173" i="54"/>
  <c r="L1233" i="54"/>
  <c r="L1243" i="54"/>
  <c r="L1464" i="54"/>
  <c r="L1488" i="54"/>
  <c r="L1462" i="54"/>
  <c r="L1478" i="54"/>
  <c r="L1518" i="54"/>
  <c r="L1592" i="54"/>
  <c r="L1582" i="54"/>
  <c r="L1748" i="54"/>
  <c r="L1745" i="54"/>
  <c r="L1756" i="54"/>
  <c r="L1753" i="54"/>
  <c r="L1764" i="54"/>
  <c r="L1772" i="54"/>
  <c r="L1761" i="54"/>
  <c r="L1769" i="54"/>
  <c r="L1774" i="54" s="1"/>
  <c r="L1768" i="54" s="1"/>
  <c r="L1814" i="54"/>
  <c r="J1801" i="54"/>
  <c r="N1820" i="54"/>
  <c r="N1795" i="54"/>
  <c r="P1820" i="54"/>
  <c r="P1795" i="54"/>
  <c r="R1814" i="54"/>
  <c r="T1814" i="54"/>
  <c r="V1814" i="54"/>
  <c r="X1814" i="54"/>
  <c r="Z1814" i="54"/>
  <c r="AB1814" i="54"/>
  <c r="AD1814" i="54"/>
  <c r="AF1814" i="54"/>
  <c r="AH1814" i="54"/>
  <c r="AJ1814" i="54"/>
  <c r="AL1795" i="54"/>
  <c r="AN1820" i="54"/>
  <c r="AN1795" i="54"/>
  <c r="AR1820" i="54"/>
  <c r="AR1795" i="54"/>
  <c r="AT1795" i="54"/>
  <c r="AV1820" i="54"/>
  <c r="AV1795" i="54"/>
  <c r="AZ1820" i="54"/>
  <c r="AZ1795" i="54"/>
  <c r="BB1795" i="54"/>
  <c r="BD1820" i="54"/>
  <c r="BD1795" i="54"/>
  <c r="BH1820" i="54"/>
  <c r="BH1795" i="54"/>
  <c r="BJ1795" i="54"/>
  <c r="BL1820" i="54"/>
  <c r="BL1795" i="54"/>
  <c r="J1812" i="54"/>
  <c r="M1820" i="54"/>
  <c r="M1795" i="54"/>
  <c r="O1820" i="54"/>
  <c r="O1795" i="54"/>
  <c r="Q1820" i="54"/>
  <c r="Q1795" i="54"/>
  <c r="S1820" i="54"/>
  <c r="S1795" i="54"/>
  <c r="U1795" i="54"/>
  <c r="W1820" i="54"/>
  <c r="W1795" i="54"/>
  <c r="Y1795" i="54"/>
  <c r="AA1820" i="54"/>
  <c r="AA1795" i="54"/>
  <c r="AC1795" i="54"/>
  <c r="AE1820" i="54"/>
  <c r="AE1795" i="54"/>
  <c r="AG1795" i="54"/>
  <c r="AI1820" i="54"/>
  <c r="AI1795" i="54"/>
  <c r="AK1795" i="54"/>
  <c r="AM1820" i="54"/>
  <c r="AM1795" i="54"/>
  <c r="AO1795" i="54"/>
  <c r="AQ1820" i="54"/>
  <c r="AQ1795" i="54"/>
  <c r="AS1795" i="54"/>
  <c r="AU1820" i="54"/>
  <c r="AU1795" i="54"/>
  <c r="AW1795" i="54"/>
  <c r="AY1820" i="54"/>
  <c r="AY1795" i="54"/>
  <c r="BA1795" i="54"/>
  <c r="BC1820" i="54"/>
  <c r="BC1795" i="54"/>
  <c r="BE1795" i="54"/>
  <c r="BG1820" i="54"/>
  <c r="BG1795" i="54"/>
  <c r="BI1795" i="54"/>
  <c r="BK1820" i="54"/>
  <c r="BK1795" i="54"/>
  <c r="BM1795" i="54"/>
  <c r="BO1820" i="54"/>
  <c r="BO1795" i="54"/>
  <c r="J1826" i="54"/>
  <c r="L1822" i="54"/>
  <c r="J1822" i="54" s="1"/>
  <c r="L1766" i="54" l="1"/>
  <c r="L1760" i="54" s="1"/>
  <c r="J900" i="53"/>
  <c r="BH57" i="28"/>
  <c r="C57" i="28"/>
  <c r="BH53" i="28"/>
  <c r="C53" i="28"/>
  <c r="C139" i="28" s="1"/>
  <c r="D8" i="80"/>
  <c r="E13" i="66"/>
  <c r="G13" i="66" s="1"/>
  <c r="B53" i="28"/>
  <c r="D13" i="66"/>
  <c r="F13" i="66" s="1"/>
  <c r="C183" i="28"/>
  <c r="E14" i="66"/>
  <c r="G14" i="66" s="1"/>
  <c r="D9" i="80"/>
  <c r="E9" i="80" s="1"/>
  <c r="G9" i="80" s="1"/>
  <c r="B57" i="28"/>
  <c r="L1293" i="54"/>
  <c r="M1290" i="54" s="1"/>
  <c r="M671" i="53"/>
  <c r="AD127" i="64"/>
  <c r="AE136" i="64"/>
  <c r="AD131" i="64"/>
  <c r="AD132" i="64" s="1"/>
  <c r="L1203" i="54"/>
  <c r="L843" i="54"/>
  <c r="L783" i="54"/>
  <c r="L723" i="54"/>
  <c r="L543" i="54"/>
  <c r="L483" i="54"/>
  <c r="L423" i="54"/>
  <c r="L363" i="54"/>
  <c r="L303" i="54"/>
  <c r="L2089" i="54"/>
  <c r="D10" i="37" s="1"/>
  <c r="L2095" i="54"/>
  <c r="L2090" i="54"/>
  <c r="D11" i="37" s="1"/>
  <c r="M1662" i="54"/>
  <c r="L1384" i="54"/>
  <c r="L2091" i="54"/>
  <c r="D12" i="37" s="1"/>
  <c r="L2093" i="54"/>
  <c r="D14" i="37" s="1"/>
  <c r="L2092" i="54"/>
  <c r="D13" i="37" s="1"/>
  <c r="L33" i="54"/>
  <c r="M30" i="54" s="1"/>
  <c r="L1353" i="54"/>
  <c r="M1350" i="54" s="1"/>
  <c r="O568" i="53"/>
  <c r="O268" i="53"/>
  <c r="J653" i="53"/>
  <c r="J655" i="53"/>
  <c r="J658" i="53"/>
  <c r="M964" i="53"/>
  <c r="M871" i="53"/>
  <c r="I967" i="53"/>
  <c r="N568" i="53"/>
  <c r="N268" i="53"/>
  <c r="N88" i="53"/>
  <c r="N58" i="53"/>
  <c r="N118" i="53"/>
  <c r="N178" i="53"/>
  <c r="N148" i="53"/>
  <c r="N358" i="53"/>
  <c r="N388" i="53"/>
  <c r="N208" i="53"/>
  <c r="N238" i="53"/>
  <c r="N298" i="53"/>
  <c r="N328" i="53"/>
  <c r="N448" i="53"/>
  <c r="N478" i="53"/>
  <c r="N538" i="53"/>
  <c r="N598" i="53"/>
  <c r="N418" i="53"/>
  <c r="N508" i="53"/>
  <c r="N628" i="53"/>
  <c r="J958" i="53"/>
  <c r="I958" i="53"/>
  <c r="BP958" i="53"/>
  <c r="L964" i="53"/>
  <c r="M969" i="53"/>
  <c r="E11" i="38" s="1"/>
  <c r="O10" i="53"/>
  <c r="N869" i="53"/>
  <c r="N866" i="53"/>
  <c r="N669" i="53"/>
  <c r="N666" i="53"/>
  <c r="N42" i="53"/>
  <c r="N43" i="53" s="1"/>
  <c r="N61" i="53"/>
  <c r="N72" i="53"/>
  <c r="N73" i="53" s="1"/>
  <c r="N91" i="53"/>
  <c r="N132" i="53"/>
  <c r="N133" i="53" s="1"/>
  <c r="N151" i="53"/>
  <c r="N102" i="53"/>
  <c r="N103" i="53" s="1"/>
  <c r="N121" i="53"/>
  <c r="N162" i="53"/>
  <c r="N163" i="53" s="1"/>
  <c r="N181" i="53"/>
  <c r="N192" i="53"/>
  <c r="N193" i="53" s="1"/>
  <c r="N222" i="53"/>
  <c r="N223" i="53" s="1"/>
  <c r="N252" i="53"/>
  <c r="N253" i="53" s="1"/>
  <c r="N282" i="53"/>
  <c r="N283" i="53" s="1"/>
  <c r="N312" i="53"/>
  <c r="N313" i="53" s="1"/>
  <c r="N331" i="53"/>
  <c r="N361" i="53"/>
  <c r="N391" i="53"/>
  <c r="N211" i="53"/>
  <c r="N241" i="53"/>
  <c r="N271" i="53"/>
  <c r="N301" i="53"/>
  <c r="N342" i="53"/>
  <c r="N343" i="53" s="1"/>
  <c r="N372" i="53"/>
  <c r="N373" i="53" s="1"/>
  <c r="N402" i="53"/>
  <c r="N403" i="53" s="1"/>
  <c r="N421" i="53"/>
  <c r="N451" i="53"/>
  <c r="N481" i="53"/>
  <c r="N511" i="53"/>
  <c r="N552" i="53"/>
  <c r="N553" i="53" s="1"/>
  <c r="N601" i="53"/>
  <c r="N612" i="53"/>
  <c r="N613" i="53" s="1"/>
  <c r="N642" i="53"/>
  <c r="N643" i="53" s="1"/>
  <c r="N674" i="53"/>
  <c r="N677" i="53"/>
  <c r="N432" i="53"/>
  <c r="N433" i="53" s="1"/>
  <c r="N462" i="53"/>
  <c r="N463" i="53" s="1"/>
  <c r="N492" i="53"/>
  <c r="N493" i="53" s="1"/>
  <c r="N522" i="53"/>
  <c r="N523" i="53" s="1"/>
  <c r="N541" i="53"/>
  <c r="N571" i="53"/>
  <c r="N582" i="53"/>
  <c r="N583" i="53" s="1"/>
  <c r="N631" i="53"/>
  <c r="N770" i="53"/>
  <c r="N773" i="53"/>
  <c r="N778" i="53"/>
  <c r="N781" i="53"/>
  <c r="N786" i="53"/>
  <c r="N789" i="53"/>
  <c r="N794" i="53"/>
  <c r="N797" i="53"/>
  <c r="N802" i="53"/>
  <c r="N805" i="53"/>
  <c r="N810" i="53"/>
  <c r="N682" i="53"/>
  <c r="N685" i="53"/>
  <c r="N690" i="53"/>
  <c r="N693" i="53"/>
  <c r="N698" i="53"/>
  <c r="N701" i="53"/>
  <c r="N706" i="53"/>
  <c r="N709" i="53"/>
  <c r="N714" i="53"/>
  <c r="N717" i="53"/>
  <c r="N722" i="53"/>
  <c r="N725" i="53"/>
  <c r="N730" i="53"/>
  <c r="N733" i="53"/>
  <c r="N738" i="53"/>
  <c r="N741" i="53"/>
  <c r="N746" i="53"/>
  <c r="N749" i="53"/>
  <c r="N754" i="53"/>
  <c r="N757" i="53"/>
  <c r="N762" i="53"/>
  <c r="N767" i="53" s="1"/>
  <c r="N761" i="53" s="1"/>
  <c r="N765" i="53"/>
  <c r="N874" i="53"/>
  <c r="N877" i="53"/>
  <c r="N937" i="53"/>
  <c r="N938" i="53" s="1"/>
  <c r="N939" i="53" s="1"/>
  <c r="N813" i="53"/>
  <c r="N818" i="53"/>
  <c r="N821" i="53"/>
  <c r="N826" i="53"/>
  <c r="N831" i="53" s="1"/>
  <c r="N825" i="53" s="1"/>
  <c r="N829" i="53"/>
  <c r="N834" i="53"/>
  <c r="N837" i="53"/>
  <c r="N842" i="53"/>
  <c r="N847" i="53" s="1"/>
  <c r="N841" i="53" s="1"/>
  <c r="N845" i="53"/>
  <c r="N850" i="53"/>
  <c r="N853" i="53"/>
  <c r="N858" i="53"/>
  <c r="N863" i="53" s="1"/>
  <c r="N857" i="53" s="1"/>
  <c r="N861" i="53"/>
  <c r="N450" i="53"/>
  <c r="N510" i="53"/>
  <c r="J967" i="53"/>
  <c r="BP967" i="53"/>
  <c r="L973" i="53"/>
  <c r="BN1795" i="54"/>
  <c r="BF1795" i="54"/>
  <c r="AX1795" i="54"/>
  <c r="AP1795" i="54"/>
  <c r="L1053" i="54"/>
  <c r="L573" i="54"/>
  <c r="L123" i="54"/>
  <c r="M120" i="54" s="1"/>
  <c r="L963" i="54"/>
  <c r="M960" i="54" s="1"/>
  <c r="L1788" i="54"/>
  <c r="L17" i="54"/>
  <c r="L1143" i="54"/>
  <c r="L1083" i="54"/>
  <c r="M1080" i="54" s="1"/>
  <c r="M1082" i="54" s="1"/>
  <c r="M2013" i="54" s="1"/>
  <c r="L1023" i="54"/>
  <c r="L603" i="54"/>
  <c r="L243" i="54"/>
  <c r="L153" i="54"/>
  <c r="M150" i="54" s="1"/>
  <c r="M152" i="54" s="1"/>
  <c r="L93" i="54"/>
  <c r="M90" i="54" s="1"/>
  <c r="L993" i="54"/>
  <c r="M990" i="54" s="1"/>
  <c r="L933" i="54"/>
  <c r="M930" i="54" s="1"/>
  <c r="B1940" i="54"/>
  <c r="B1860" i="54"/>
  <c r="B1900" i="54"/>
  <c r="B1905" i="54"/>
  <c r="B1880" i="54"/>
  <c r="B1920" i="54"/>
  <c r="B1885" i="54"/>
  <c r="B1925" i="54"/>
  <c r="M1470" i="54"/>
  <c r="M1678" i="54"/>
  <c r="M1672" i="54" s="1"/>
  <c r="M1686" i="54"/>
  <c r="M1680" i="54" s="1"/>
  <c r="M1694" i="54"/>
  <c r="M1688" i="54" s="1"/>
  <c r="M1702" i="54"/>
  <c r="M1696" i="54" s="1"/>
  <c r="M1710" i="54"/>
  <c r="M1704" i="54" s="1"/>
  <c r="M1718" i="54"/>
  <c r="M1712" i="54" s="1"/>
  <c r="M1742" i="54"/>
  <c r="M1736" i="54" s="1"/>
  <c r="M1758" i="54"/>
  <c r="M1752" i="54" s="1"/>
  <c r="M1766" i="54"/>
  <c r="L1323" i="54"/>
  <c r="M1320" i="54" s="1"/>
  <c r="L1263" i="54"/>
  <c r="M1260" i="54" s="1"/>
  <c r="L2071" i="54"/>
  <c r="D5" i="37" s="1"/>
  <c r="B1845" i="54"/>
  <c r="B1870" i="54"/>
  <c r="B1890" i="54"/>
  <c r="B1910" i="54"/>
  <c r="B1930" i="54"/>
  <c r="B1865" i="54"/>
  <c r="B1850" i="54"/>
  <c r="B1875" i="54"/>
  <c r="B1895" i="54"/>
  <c r="B1915" i="54"/>
  <c r="B1935" i="54"/>
  <c r="N1657" i="54"/>
  <c r="N672" i="54"/>
  <c r="N1660" i="54"/>
  <c r="N1652" i="54"/>
  <c r="N661" i="54"/>
  <c r="N1941" i="54" s="1"/>
  <c r="M1398" i="54"/>
  <c r="M1446" i="54"/>
  <c r="M1440" i="54" s="1"/>
  <c r="M1454" i="54"/>
  <c r="M1448" i="54" s="1"/>
  <c r="M1502" i="54"/>
  <c r="M1496" i="54" s="1"/>
  <c r="M1510" i="54"/>
  <c r="M1504" i="54" s="1"/>
  <c r="M1486" i="54"/>
  <c r="M1480" i="54" s="1"/>
  <c r="M1526" i="54"/>
  <c r="M1520" i="54" s="1"/>
  <c r="M1534" i="54"/>
  <c r="M1528" i="54" s="1"/>
  <c r="M1606" i="54"/>
  <c r="M1600" i="54" s="1"/>
  <c r="M1614" i="54"/>
  <c r="M1608" i="54" s="1"/>
  <c r="M1622" i="54"/>
  <c r="M1616" i="54" s="1"/>
  <c r="M1630" i="54"/>
  <c r="M1624" i="54" s="1"/>
  <c r="M1646" i="54"/>
  <c r="M1640" i="54" s="1"/>
  <c r="M1670" i="54"/>
  <c r="M1664" i="54" s="1"/>
  <c r="L1758" i="54"/>
  <c r="L1752" i="54" s="1"/>
  <c r="L1750" i="54"/>
  <c r="L1744" i="54" s="1"/>
  <c r="M182" i="54"/>
  <c r="M1863" i="54" s="1"/>
  <c r="M1861" i="54"/>
  <c r="M2080" i="54" s="1"/>
  <c r="E8" i="37" s="1"/>
  <c r="M1856" i="54"/>
  <c r="M2065" i="54" s="1"/>
  <c r="E3" i="37" s="1"/>
  <c r="M32" i="54"/>
  <c r="M1838" i="54" s="1"/>
  <c r="M1836" i="54"/>
  <c r="N1168" i="54"/>
  <c r="N868" i="54"/>
  <c r="N658" i="54"/>
  <c r="N568" i="54"/>
  <c r="N268" i="54"/>
  <c r="L213" i="54"/>
  <c r="L1868" i="54"/>
  <c r="L2081" i="54" s="1"/>
  <c r="M932" i="54"/>
  <c r="M1988" i="54" s="1"/>
  <c r="M1986" i="54"/>
  <c r="L2072" i="54"/>
  <c r="L2068" i="54"/>
  <c r="D4" i="37" s="1"/>
  <c r="L2066" i="54"/>
  <c r="L2078" i="54"/>
  <c r="L2075" i="54"/>
  <c r="M122" i="54"/>
  <c r="M1853" i="54" s="1"/>
  <c r="M1851" i="54"/>
  <c r="M62" i="54"/>
  <c r="M1843" i="54" s="1"/>
  <c r="M1841" i="54"/>
  <c r="M92" i="54"/>
  <c r="M1848" i="54" s="1"/>
  <c r="M2078" i="54" s="1"/>
  <c r="M1846" i="54"/>
  <c r="M2077" i="54" s="1"/>
  <c r="E7" i="37" s="1"/>
  <c r="M1352" i="54"/>
  <c r="M2058" i="54" s="1"/>
  <c r="M2056" i="54"/>
  <c r="M2068" i="54" s="1"/>
  <c r="E4" i="37" s="1"/>
  <c r="A682" i="54"/>
  <c r="B1945" i="54" s="1"/>
  <c r="L2069" i="54"/>
  <c r="L2080" i="54"/>
  <c r="D8" i="37" s="1"/>
  <c r="L2065" i="54"/>
  <c r="D3" i="37" s="1"/>
  <c r="L2077" i="54"/>
  <c r="D7" i="37" s="1"/>
  <c r="L2074" i="54"/>
  <c r="D6" i="37" s="1"/>
  <c r="M1726" i="54"/>
  <c r="M1720" i="54" s="1"/>
  <c r="M1734" i="54"/>
  <c r="M1728" i="54" s="1"/>
  <c r="M1750" i="54"/>
  <c r="M1744" i="54" s="1"/>
  <c r="L882" i="53"/>
  <c r="L662" i="53" s="1"/>
  <c r="M962" i="54"/>
  <c r="M1993" i="54" s="1"/>
  <c r="L898" i="53"/>
  <c r="M902" i="54"/>
  <c r="M1983" i="54" s="1"/>
  <c r="M1292" i="54"/>
  <c r="M2048" i="54" s="1"/>
  <c r="M992" i="54"/>
  <c r="M1998" i="54" s="1"/>
  <c r="N90" i="53"/>
  <c r="N180" i="53"/>
  <c r="N210" i="53"/>
  <c r="N300" i="53"/>
  <c r="N270" i="53"/>
  <c r="N390" i="53"/>
  <c r="N60" i="53"/>
  <c r="N120" i="53"/>
  <c r="N150" i="53"/>
  <c r="N240" i="53"/>
  <c r="N330" i="53"/>
  <c r="N360" i="53"/>
  <c r="N480" i="53"/>
  <c r="N540" i="53"/>
  <c r="P21" i="53"/>
  <c r="O28" i="53"/>
  <c r="O31" i="53" s="1"/>
  <c r="O88" i="53"/>
  <c r="O58" i="53"/>
  <c r="O118" i="53"/>
  <c r="O178" i="53"/>
  <c r="O148" i="53"/>
  <c r="O238" i="53"/>
  <c r="O208" i="53"/>
  <c r="O298" i="53"/>
  <c r="O358" i="53"/>
  <c r="O328" i="53"/>
  <c r="O388" i="53"/>
  <c r="O418" i="53"/>
  <c r="O478" i="53"/>
  <c r="O538" i="53"/>
  <c r="O598" i="53"/>
  <c r="O448" i="53"/>
  <c r="O508" i="53"/>
  <c r="O628" i="53"/>
  <c r="M602" i="53"/>
  <c r="M603" i="53" s="1"/>
  <c r="J924" i="53"/>
  <c r="N30" i="53"/>
  <c r="N32" i="53" s="1"/>
  <c r="N572" i="53"/>
  <c r="N573" i="53" s="1"/>
  <c r="N420" i="53"/>
  <c r="L888" i="53"/>
  <c r="N630" i="53"/>
  <c r="M210" i="54"/>
  <c r="AH1820" i="54"/>
  <c r="AH1795" i="54"/>
  <c r="AD1820" i="54"/>
  <c r="AD1795" i="54"/>
  <c r="Z1820" i="54"/>
  <c r="Z1795" i="54"/>
  <c r="V1820" i="54"/>
  <c r="V1795" i="54"/>
  <c r="R1820" i="54"/>
  <c r="R1795" i="54"/>
  <c r="J1814" i="54"/>
  <c r="L1820" i="54"/>
  <c r="L1795" i="54"/>
  <c r="L1664" i="54"/>
  <c r="L1576" i="54"/>
  <c r="N1348" i="54"/>
  <c r="N1288" i="54"/>
  <c r="N1318" i="54"/>
  <c r="N1258" i="54"/>
  <c r="N1228" i="54"/>
  <c r="N1108" i="54"/>
  <c r="N1048" i="54"/>
  <c r="N1198" i="54"/>
  <c r="N1138" i="54"/>
  <c r="N1078" i="54"/>
  <c r="N988" i="54"/>
  <c r="N928" i="54"/>
  <c r="N808" i="54"/>
  <c r="N748" i="54"/>
  <c r="N688" i="54"/>
  <c r="N628" i="54"/>
  <c r="N1018" i="54"/>
  <c r="N958" i="54"/>
  <c r="N898" i="54"/>
  <c r="N838" i="54"/>
  <c r="N778" i="54"/>
  <c r="N718" i="54"/>
  <c r="N508" i="54"/>
  <c r="N448" i="54"/>
  <c r="N388" i="54"/>
  <c r="N328" i="54"/>
  <c r="N598" i="54"/>
  <c r="N538" i="54"/>
  <c r="N478" i="54"/>
  <c r="N418" i="54"/>
  <c r="N358" i="54"/>
  <c r="N298" i="54"/>
  <c r="N238" i="54"/>
  <c r="N208" i="54"/>
  <c r="N148" i="54"/>
  <c r="N151" i="54" s="1"/>
  <c r="N1856" i="54" s="1"/>
  <c r="N88" i="54"/>
  <c r="N28" i="54"/>
  <c r="N31" i="54" s="1"/>
  <c r="N1836" i="54" s="1"/>
  <c r="N178" i="54"/>
  <c r="N118" i="54"/>
  <c r="N121" i="54" s="1"/>
  <c r="N58" i="54"/>
  <c r="O21" i="54"/>
  <c r="M17" i="54"/>
  <c r="M212" i="54"/>
  <c r="M1868" i="54" s="1"/>
  <c r="M1140" i="54"/>
  <c r="M1200" i="54"/>
  <c r="M1202" i="54" s="1"/>
  <c r="M2033" i="54" s="1"/>
  <c r="M1406" i="54"/>
  <c r="M1414" i="54"/>
  <c r="M1408" i="54" s="1"/>
  <c r="M1422" i="54"/>
  <c r="M1430" i="54"/>
  <c r="M1438" i="54"/>
  <c r="M1432" i="54" s="1"/>
  <c r="M1262" i="54"/>
  <c r="M2043" i="54" s="1"/>
  <c r="M1322" i="54"/>
  <c r="M2053" i="54" s="1"/>
  <c r="M1494" i="54"/>
  <c r="M1462" i="54"/>
  <c r="M1456" i="54" s="1"/>
  <c r="M1478" i="54"/>
  <c r="M1472" i="54" s="1"/>
  <c r="M1518" i="54"/>
  <c r="M1512" i="54" s="1"/>
  <c r="M1574" i="54"/>
  <c r="M1550" i="54"/>
  <c r="M1544" i="54" s="1"/>
  <c r="M1558" i="54"/>
  <c r="M1566" i="54"/>
  <c r="M1590" i="54"/>
  <c r="M1584" i="54" s="1"/>
  <c r="M1656" i="54"/>
  <c r="AJ1820" i="54"/>
  <c r="AJ1795" i="54"/>
  <c r="AF1820" i="54"/>
  <c r="AF1795" i="54"/>
  <c r="AB1820" i="54"/>
  <c r="AB1795" i="54"/>
  <c r="X1820" i="54"/>
  <c r="X1795" i="54"/>
  <c r="T1820" i="54"/>
  <c r="T1795" i="54"/>
  <c r="L1512" i="54"/>
  <c r="L1472" i="54"/>
  <c r="L1456" i="54"/>
  <c r="L1786" i="54"/>
  <c r="L1790" i="54"/>
  <c r="L1789" i="54"/>
  <c r="L1791" i="54"/>
  <c r="L1792" i="54"/>
  <c r="M183" i="54"/>
  <c r="N180" i="54" s="1"/>
  <c r="M123" i="54"/>
  <c r="N1772" i="54"/>
  <c r="N1769" i="54"/>
  <c r="N1764" i="54"/>
  <c r="N1761" i="54"/>
  <c r="N1756" i="54"/>
  <c r="N1753" i="54"/>
  <c r="N1748" i="54"/>
  <c r="N1745" i="54"/>
  <c r="N1740" i="54"/>
  <c r="N1737" i="54"/>
  <c r="N1732" i="54"/>
  <c r="N1729" i="54"/>
  <c r="N1724" i="54"/>
  <c r="N1721" i="54"/>
  <c r="N1716" i="54"/>
  <c r="N1713" i="54"/>
  <c r="N1708" i="54"/>
  <c r="N1705" i="54"/>
  <c r="N1700" i="54"/>
  <c r="N1697" i="54"/>
  <c r="N1692" i="54"/>
  <c r="N1689" i="54"/>
  <c r="N1684" i="54"/>
  <c r="N1668" i="54"/>
  <c r="N1649" i="54"/>
  <c r="N1654" i="54" s="1"/>
  <c r="N1648" i="54" s="1"/>
  <c r="N1641" i="54"/>
  <c r="N1636" i="54"/>
  <c r="N1681" i="54"/>
  <c r="N1676" i="54"/>
  <c r="N1673" i="54"/>
  <c r="N1665" i="54"/>
  <c r="N1644" i="54"/>
  <c r="N1628" i="54"/>
  <c r="N1625" i="54"/>
  <c r="N1620" i="54"/>
  <c r="N1617" i="54"/>
  <c r="N1612" i="54"/>
  <c r="N1609" i="54"/>
  <c r="N1604" i="54"/>
  <c r="N1601" i="54"/>
  <c r="N1593" i="54"/>
  <c r="N1580" i="54"/>
  <c r="N1569" i="54"/>
  <c r="N1633" i="54"/>
  <c r="N1596" i="54"/>
  <c r="N1588" i="54"/>
  <c r="N1585" i="54"/>
  <c r="N1577" i="54"/>
  <c r="N1572" i="54"/>
  <c r="N1564" i="54"/>
  <c r="N1561" i="54"/>
  <c r="N1556" i="54"/>
  <c r="N1553" i="54"/>
  <c r="N1548" i="54"/>
  <c r="N1545" i="54"/>
  <c r="N1540" i="54"/>
  <c r="N1516" i="54"/>
  <c r="N1508" i="54"/>
  <c r="N1505" i="54"/>
  <c r="N1500" i="54"/>
  <c r="N1497" i="54"/>
  <c r="N1489" i="54"/>
  <c r="N1476" i="54"/>
  <c r="N1465" i="54"/>
  <c r="N1460" i="54"/>
  <c r="N1452" i="54"/>
  <c r="N1449" i="54"/>
  <c r="N1444" i="54"/>
  <c r="N1537" i="54"/>
  <c r="N1532" i="54"/>
  <c r="N1529" i="54"/>
  <c r="N1524" i="54"/>
  <c r="N1521" i="54"/>
  <c r="N1513" i="54"/>
  <c r="N1492" i="54"/>
  <c r="N1484" i="54"/>
  <c r="N1481" i="54"/>
  <c r="N1473" i="54"/>
  <c r="N1468" i="54"/>
  <c r="N1457" i="54"/>
  <c r="N1441" i="54"/>
  <c r="N1436" i="54"/>
  <c r="N1433" i="54"/>
  <c r="N1428" i="54"/>
  <c r="N1425" i="54"/>
  <c r="N1420" i="54"/>
  <c r="N1417" i="54"/>
  <c r="N1412" i="54"/>
  <c r="N1409" i="54"/>
  <c r="N1404" i="54"/>
  <c r="N1401" i="54"/>
  <c r="N1396" i="54"/>
  <c r="N1393" i="54"/>
  <c r="N1385" i="54"/>
  <c r="N1362" i="54"/>
  <c r="N1363" i="54" s="1"/>
  <c r="N1351" i="54"/>
  <c r="N2056" i="54" s="1"/>
  <c r="N1302" i="54"/>
  <c r="N1303" i="54" s="1"/>
  <c r="N1291" i="54"/>
  <c r="N2046" i="54" s="1"/>
  <c r="N1242" i="54"/>
  <c r="N1243" i="54" s="1"/>
  <c r="N1388" i="54"/>
  <c r="N1332" i="54"/>
  <c r="N1333" i="54" s="1"/>
  <c r="N1321" i="54"/>
  <c r="N2051" i="54" s="1"/>
  <c r="N1272" i="54"/>
  <c r="N1273" i="54" s="1"/>
  <c r="N1261" i="54"/>
  <c r="N2041" i="54" s="1"/>
  <c r="N1231" i="54"/>
  <c r="N2036" i="54" s="1"/>
  <c r="N1182" i="54"/>
  <c r="N1183" i="54" s="1"/>
  <c r="N1171" i="54"/>
  <c r="N2026" i="54" s="1"/>
  <c r="N1122" i="54"/>
  <c r="N1123" i="54" s="1"/>
  <c r="N1111" i="54"/>
  <c r="N2016" i="54" s="1"/>
  <c r="N1062" i="54"/>
  <c r="N1063" i="54" s="1"/>
  <c r="N1051" i="54"/>
  <c r="N2006" i="54" s="1"/>
  <c r="N1212" i="54"/>
  <c r="N1213" i="54" s="1"/>
  <c r="N1201" i="54"/>
  <c r="N2031" i="54" s="1"/>
  <c r="N1152" i="54"/>
  <c r="N1153" i="54" s="1"/>
  <c r="N1141" i="54"/>
  <c r="N2021" i="54" s="1"/>
  <c r="N1092" i="54"/>
  <c r="N1093" i="54" s="1"/>
  <c r="N1081" i="54"/>
  <c r="N2011" i="54" s="1"/>
  <c r="N1002" i="54"/>
  <c r="N1003" i="54" s="1"/>
  <c r="N991" i="54"/>
  <c r="N1996" i="54" s="1"/>
  <c r="N942" i="54"/>
  <c r="N943" i="54" s="1"/>
  <c r="N931" i="54"/>
  <c r="N1986" i="54" s="1"/>
  <c r="N882" i="54"/>
  <c r="N883" i="54" s="1"/>
  <c r="N871" i="54"/>
  <c r="N1976" i="54" s="1"/>
  <c r="N822" i="54"/>
  <c r="N823" i="54" s="1"/>
  <c r="N811" i="54"/>
  <c r="N1966" i="54" s="1"/>
  <c r="N762" i="54"/>
  <c r="N763" i="54" s="1"/>
  <c r="N751" i="54"/>
  <c r="N1956" i="54" s="1"/>
  <c r="N702" i="54"/>
  <c r="N703" i="54" s="1"/>
  <c r="N691" i="54"/>
  <c r="N1946" i="54" s="1"/>
  <c r="N642" i="54"/>
  <c r="N643" i="54" s="1"/>
  <c r="N631" i="54"/>
  <c r="N1936" i="54" s="1"/>
  <c r="N1032" i="54"/>
  <c r="N1033" i="54" s="1"/>
  <c r="N1021" i="54"/>
  <c r="N2001" i="54" s="1"/>
  <c r="N972" i="54"/>
  <c r="N973" i="54" s="1"/>
  <c r="N961" i="54"/>
  <c r="N1991" i="54" s="1"/>
  <c r="N912" i="54"/>
  <c r="N913" i="54" s="1"/>
  <c r="N901" i="54"/>
  <c r="N1981" i="54" s="1"/>
  <c r="N852" i="54"/>
  <c r="N853" i="54" s="1"/>
  <c r="N841" i="54"/>
  <c r="N1971" i="54" s="1"/>
  <c r="N792" i="54"/>
  <c r="N793" i="54" s="1"/>
  <c r="N781" i="54"/>
  <c r="N1961" i="54" s="1"/>
  <c r="N732" i="54"/>
  <c r="N733" i="54" s="1"/>
  <c r="N721" i="54"/>
  <c r="N1951" i="54" s="1"/>
  <c r="N673" i="54"/>
  <c r="N582" i="54"/>
  <c r="N583" i="54" s="1"/>
  <c r="N571" i="54"/>
  <c r="N1926" i="54" s="1"/>
  <c r="N522" i="54"/>
  <c r="N523" i="54" s="1"/>
  <c r="N511" i="54"/>
  <c r="N1916" i="54" s="1"/>
  <c r="N462" i="54"/>
  <c r="N463" i="54" s="1"/>
  <c r="N451" i="54"/>
  <c r="N1906" i="54" s="1"/>
  <c r="N402" i="54"/>
  <c r="N403" i="54" s="1"/>
  <c r="N391" i="54"/>
  <c r="N1896" i="54" s="1"/>
  <c r="N342" i="54"/>
  <c r="N343" i="54" s="1"/>
  <c r="N331" i="54"/>
  <c r="N1886" i="54" s="1"/>
  <c r="N282" i="54"/>
  <c r="N283" i="54" s="1"/>
  <c r="N271" i="54"/>
  <c r="N1876" i="54" s="1"/>
  <c r="N222" i="54"/>
  <c r="N223" i="54" s="1"/>
  <c r="N211" i="54"/>
  <c r="N1866" i="54" s="1"/>
  <c r="N612" i="54"/>
  <c r="N613" i="54" s="1"/>
  <c r="N601" i="54"/>
  <c r="N1931" i="54" s="1"/>
  <c r="N552" i="54"/>
  <c r="N553" i="54" s="1"/>
  <c r="N541" i="54"/>
  <c r="N1921" i="54" s="1"/>
  <c r="N492" i="54"/>
  <c r="N493" i="54" s="1"/>
  <c r="N481" i="54"/>
  <c r="N1911" i="54" s="1"/>
  <c r="N432" i="54"/>
  <c r="N433" i="54" s="1"/>
  <c r="N421" i="54"/>
  <c r="N1901" i="54" s="1"/>
  <c r="N372" i="54"/>
  <c r="N373" i="54" s="1"/>
  <c r="N361" i="54"/>
  <c r="N1891" i="54" s="1"/>
  <c r="N312" i="54"/>
  <c r="N313" i="54" s="1"/>
  <c r="N301" i="54"/>
  <c r="N1881" i="54" s="1"/>
  <c r="N252" i="54"/>
  <c r="N253" i="54" s="1"/>
  <c r="N241" i="54"/>
  <c r="N1871" i="54" s="1"/>
  <c r="N162" i="54"/>
  <c r="N163" i="54" s="1"/>
  <c r="N102" i="54"/>
  <c r="N103" i="54" s="1"/>
  <c r="N91" i="54"/>
  <c r="N1846" i="54" s="1"/>
  <c r="N42" i="54"/>
  <c r="N43" i="54" s="1"/>
  <c r="N192" i="54"/>
  <c r="N193" i="54" s="1"/>
  <c r="N181" i="54"/>
  <c r="N1861" i="54" s="1"/>
  <c r="N132" i="54"/>
  <c r="N133" i="54" s="1"/>
  <c r="N120" i="54"/>
  <c r="N72" i="54"/>
  <c r="N73" i="54" s="1"/>
  <c r="N61" i="54"/>
  <c r="N1841" i="54" s="1"/>
  <c r="O10" i="54"/>
  <c r="M33" i="54"/>
  <c r="N30" i="54" s="1"/>
  <c r="M270" i="54"/>
  <c r="M330" i="54"/>
  <c r="M390" i="54"/>
  <c r="M450" i="54"/>
  <c r="M510" i="54"/>
  <c r="M512" i="54" s="1"/>
  <c r="M1918" i="54" s="1"/>
  <c r="M570" i="54"/>
  <c r="M240" i="54"/>
  <c r="M300" i="54"/>
  <c r="M360" i="54"/>
  <c r="M420" i="54"/>
  <c r="M480" i="54"/>
  <c r="M482" i="54" s="1"/>
  <c r="M1913" i="54" s="1"/>
  <c r="M540" i="54"/>
  <c r="M600" i="54"/>
  <c r="M630" i="54"/>
  <c r="M690" i="54"/>
  <c r="M692" i="54" s="1"/>
  <c r="M1948" i="54" s="1"/>
  <c r="M750" i="54"/>
  <c r="M810" i="54"/>
  <c r="M870" i="54"/>
  <c r="M993" i="54"/>
  <c r="M720" i="54"/>
  <c r="M780" i="54"/>
  <c r="M782" i="54" s="1"/>
  <c r="M1963" i="54" s="1"/>
  <c r="M840" i="54"/>
  <c r="M903" i="54"/>
  <c r="M1020" i="54"/>
  <c r="M1022" i="54" s="1"/>
  <c r="M2003" i="54" s="1"/>
  <c r="M1050" i="54"/>
  <c r="M1110" i="54"/>
  <c r="M1170" i="54"/>
  <c r="M1230" i="54"/>
  <c r="M1232" i="54" s="1"/>
  <c r="M2038" i="54" s="1"/>
  <c r="M1142" i="54"/>
  <c r="M2023" i="54" s="1"/>
  <c r="M1293" i="54"/>
  <c r="M1390" i="54"/>
  <c r="M2091" i="54" s="1"/>
  <c r="M1323" i="54"/>
  <c r="M1582" i="54"/>
  <c r="M1576" i="54" s="1"/>
  <c r="M1638" i="54"/>
  <c r="M1774" i="54"/>
  <c r="C203" i="28" l="1"/>
  <c r="D183" i="28"/>
  <c r="D203" i="28" s="1"/>
  <c r="E8" i="80"/>
  <c r="G8" i="80" s="1"/>
  <c r="D26" i="80"/>
  <c r="N855" i="53"/>
  <c r="N849" i="53" s="1"/>
  <c r="N839" i="53"/>
  <c r="N833" i="53" s="1"/>
  <c r="N823" i="53"/>
  <c r="N817" i="53" s="1"/>
  <c r="N879" i="53"/>
  <c r="N873" i="53" s="1"/>
  <c r="L9" i="80"/>
  <c r="I9" i="80"/>
  <c r="B139" i="28"/>
  <c r="N807" i="53"/>
  <c r="N791" i="53"/>
  <c r="N785" i="53" s="1"/>
  <c r="N783" i="53"/>
  <c r="N777" i="53" s="1"/>
  <c r="N17" i="53"/>
  <c r="AE127" i="64"/>
  <c r="AE131" i="64"/>
  <c r="AE132" i="64" s="1"/>
  <c r="AF136" i="64"/>
  <c r="M665" i="53"/>
  <c r="M894" i="53"/>
  <c r="M2074" i="54"/>
  <c r="E6" i="37" s="1"/>
  <c r="M2093" i="54"/>
  <c r="E14" i="37" s="1"/>
  <c r="M2090" i="54"/>
  <c r="E11" i="37" s="1"/>
  <c r="M2089" i="54"/>
  <c r="E10" i="37" s="1"/>
  <c r="M2094" i="54"/>
  <c r="E15" i="37" s="1"/>
  <c r="M1392" i="54"/>
  <c r="M2092" i="54"/>
  <c r="E13" i="37" s="1"/>
  <c r="M1760" i="54"/>
  <c r="M2095" i="54"/>
  <c r="E12" i="37" s="1"/>
  <c r="L2094" i="54"/>
  <c r="D15" i="37" s="1"/>
  <c r="L2097" i="54"/>
  <c r="P268" i="53"/>
  <c r="P568" i="53"/>
  <c r="N815" i="53"/>
  <c r="N809" i="53" s="1"/>
  <c r="N895" i="53"/>
  <c r="N801" i="53"/>
  <c r="N968" i="53"/>
  <c r="F10" i="38" s="1"/>
  <c r="N799" i="53"/>
  <c r="N775" i="53"/>
  <c r="N959" i="53"/>
  <c r="F5" i="38" s="1"/>
  <c r="N679" i="53"/>
  <c r="N963" i="53"/>
  <c r="F7" i="38" s="1"/>
  <c r="N671" i="53"/>
  <c r="N871" i="53"/>
  <c r="P10" i="53"/>
  <c r="O866" i="53"/>
  <c r="O869" i="53"/>
  <c r="O666" i="53"/>
  <c r="O669" i="53"/>
  <c r="O72" i="53"/>
  <c r="O73" i="53" s="1"/>
  <c r="O61" i="53"/>
  <c r="O102" i="53"/>
  <c r="O103" i="53" s="1"/>
  <c r="O121" i="53"/>
  <c r="O162" i="53"/>
  <c r="O163" i="53" s="1"/>
  <c r="O181" i="53"/>
  <c r="O91" i="53"/>
  <c r="O132" i="53"/>
  <c r="O133" i="53" s="1"/>
  <c r="O151" i="53"/>
  <c r="O211" i="53"/>
  <c r="O241" i="53"/>
  <c r="O271" i="53"/>
  <c r="O301" i="53"/>
  <c r="O342" i="53"/>
  <c r="O343" i="53" s="1"/>
  <c r="O372" i="53"/>
  <c r="O373" i="53" s="1"/>
  <c r="O402" i="53"/>
  <c r="O403" i="53" s="1"/>
  <c r="O192" i="53"/>
  <c r="O193" i="53" s="1"/>
  <c r="O222" i="53"/>
  <c r="O223" i="53" s="1"/>
  <c r="O252" i="53"/>
  <c r="O253" i="53" s="1"/>
  <c r="O282" i="53"/>
  <c r="O283" i="53" s="1"/>
  <c r="O312" i="53"/>
  <c r="O313" i="53" s="1"/>
  <c r="O331" i="53"/>
  <c r="O361" i="53"/>
  <c r="O391" i="53"/>
  <c r="O432" i="53"/>
  <c r="O433" i="53" s="1"/>
  <c r="O462" i="53"/>
  <c r="O463" i="53" s="1"/>
  <c r="O492" i="53"/>
  <c r="O493" i="53" s="1"/>
  <c r="O522" i="53"/>
  <c r="O523" i="53" s="1"/>
  <c r="O541" i="53"/>
  <c r="O959" i="53" s="1"/>
  <c r="G5" i="38" s="1"/>
  <c r="O571" i="53"/>
  <c r="O582" i="53"/>
  <c r="O583" i="53" s="1"/>
  <c r="O631" i="53"/>
  <c r="O421" i="53"/>
  <c r="O451" i="53"/>
  <c r="O481" i="53"/>
  <c r="O511" i="53"/>
  <c r="O552" i="53"/>
  <c r="O553" i="53" s="1"/>
  <c r="O601" i="53"/>
  <c r="O612" i="53"/>
  <c r="O613" i="53" s="1"/>
  <c r="O642" i="53"/>
  <c r="O643" i="53" s="1"/>
  <c r="O674" i="53"/>
  <c r="O682" i="53"/>
  <c r="O685" i="53"/>
  <c r="O690" i="53"/>
  <c r="O693" i="53"/>
  <c r="O698" i="53"/>
  <c r="O701" i="53"/>
  <c r="O706" i="53"/>
  <c r="O709" i="53"/>
  <c r="O714" i="53"/>
  <c r="O717" i="53"/>
  <c r="O722" i="53"/>
  <c r="O725" i="53"/>
  <c r="O730" i="53"/>
  <c r="O733" i="53"/>
  <c r="O738" i="53"/>
  <c r="O741" i="53"/>
  <c r="O746" i="53"/>
  <c r="O749" i="53"/>
  <c r="O754" i="53"/>
  <c r="O757" i="53"/>
  <c r="O762" i="53"/>
  <c r="O765" i="53"/>
  <c r="O677" i="53"/>
  <c r="O770" i="53"/>
  <c r="O773" i="53"/>
  <c r="O778" i="53"/>
  <c r="O781" i="53"/>
  <c r="O786" i="53"/>
  <c r="O789" i="53"/>
  <c r="O794" i="53"/>
  <c r="O797" i="53"/>
  <c r="O802" i="53"/>
  <c r="O805" i="53"/>
  <c r="O810" i="53"/>
  <c r="O813" i="53"/>
  <c r="O818" i="53"/>
  <c r="O821" i="53"/>
  <c r="O826" i="53"/>
  <c r="O829" i="53"/>
  <c r="O834" i="53"/>
  <c r="O837" i="53"/>
  <c r="O842" i="53"/>
  <c r="O845" i="53"/>
  <c r="O850" i="53"/>
  <c r="O853" i="53"/>
  <c r="O858" i="53"/>
  <c r="O861" i="53"/>
  <c r="O874" i="53"/>
  <c r="O877" i="53"/>
  <c r="O937" i="53"/>
  <c r="O938" i="53" s="1"/>
  <c r="O939" i="53" s="1"/>
  <c r="O947" i="53" s="1"/>
  <c r="O926" i="53" s="1"/>
  <c r="N960" i="53"/>
  <c r="F6" i="38" s="1"/>
  <c r="M973" i="53"/>
  <c r="O960" i="53"/>
  <c r="G6" i="38" s="1"/>
  <c r="N947" i="53"/>
  <c r="N759" i="53"/>
  <c r="N745" i="53"/>
  <c r="N751" i="53"/>
  <c r="N743" i="53"/>
  <c r="N735" i="53"/>
  <c r="N729" i="53" s="1"/>
  <c r="N727" i="53"/>
  <c r="N721" i="53" s="1"/>
  <c r="N719" i="53"/>
  <c r="N713" i="53" s="1"/>
  <c r="N711" i="53"/>
  <c r="N705" i="53" s="1"/>
  <c r="N703" i="53"/>
  <c r="N697" i="53" s="1"/>
  <c r="N695" i="53"/>
  <c r="N689" i="53" s="1"/>
  <c r="N687" i="53"/>
  <c r="N681" i="53" s="1"/>
  <c r="N512" i="53"/>
  <c r="N513" i="53" s="1"/>
  <c r="O510" i="53" s="1"/>
  <c r="N452" i="53"/>
  <c r="N453" i="53" s="1"/>
  <c r="O450" i="53" s="1"/>
  <c r="M865" i="53"/>
  <c r="M897" i="53"/>
  <c r="M1263" i="54"/>
  <c r="N1260" i="54" s="1"/>
  <c r="M963" i="54"/>
  <c r="N960" i="54" s="1"/>
  <c r="N962" i="54" s="1"/>
  <c r="N1993" i="54" s="1"/>
  <c r="N2071" i="54"/>
  <c r="F5" i="37" s="1"/>
  <c r="N2065" i="54"/>
  <c r="F3" i="37" s="1"/>
  <c r="M1858" i="54"/>
  <c r="M153" i="54"/>
  <c r="N150" i="54" s="1"/>
  <c r="N152" i="54" s="1"/>
  <c r="N1858" i="54" s="1"/>
  <c r="M1353" i="54"/>
  <c r="M933" i="54"/>
  <c r="N930" i="54" s="1"/>
  <c r="N932" i="54" s="1"/>
  <c r="M93" i="54"/>
  <c r="N2080" i="54"/>
  <c r="F8" i="37" s="1"/>
  <c r="N2068" i="54"/>
  <c r="F4" i="37" s="1"/>
  <c r="N1638" i="54"/>
  <c r="N1632" i="54" s="1"/>
  <c r="N1606" i="54"/>
  <c r="N1600" i="54" s="1"/>
  <c r="N1614" i="54"/>
  <c r="N1608" i="54" s="1"/>
  <c r="N1622" i="54"/>
  <c r="N1616" i="54" s="1"/>
  <c r="N1630" i="54"/>
  <c r="N1624" i="54" s="1"/>
  <c r="N1678" i="54"/>
  <c r="N1672" i="54" s="1"/>
  <c r="N1686" i="54"/>
  <c r="N1680" i="54" s="1"/>
  <c r="M63" i="54"/>
  <c r="N60" i="54" s="1"/>
  <c r="L1787" i="54"/>
  <c r="L1793" i="54" s="1"/>
  <c r="O1660" i="54"/>
  <c r="O1652" i="54"/>
  <c r="O661" i="54"/>
  <c r="O1941" i="54" s="1"/>
  <c r="O1657" i="54"/>
  <c r="O672" i="54"/>
  <c r="N2074" i="54"/>
  <c r="F6" i="37" s="1"/>
  <c r="L1777" i="54"/>
  <c r="L1783" i="54" s="1"/>
  <c r="N1662" i="54"/>
  <c r="N1670" i="54"/>
  <c r="N1664" i="54" s="1"/>
  <c r="L2083" i="54"/>
  <c r="L2084" i="54"/>
  <c r="M2071" i="54"/>
  <c r="N122" i="54"/>
  <c r="N1853" i="54" s="1"/>
  <c r="N1851" i="54"/>
  <c r="N2077" i="54" s="1"/>
  <c r="F7" i="37" s="1"/>
  <c r="O568" i="54"/>
  <c r="O268" i="54"/>
  <c r="O1168" i="54"/>
  <c r="O868" i="54"/>
  <c r="O658" i="54"/>
  <c r="A712" i="54"/>
  <c r="N1470" i="54"/>
  <c r="N1464" i="54" s="1"/>
  <c r="N62" i="54"/>
  <c r="N1843" i="54" s="1"/>
  <c r="N182" i="54"/>
  <c r="N1863" i="54" s="1"/>
  <c r="O570" i="53"/>
  <c r="N632" i="53"/>
  <c r="N633" i="53" s="1"/>
  <c r="N422" i="53"/>
  <c r="N423" i="53" s="1"/>
  <c r="N600" i="53"/>
  <c r="N33" i="53"/>
  <c r="P28" i="53"/>
  <c r="Q21" i="53"/>
  <c r="P58" i="53"/>
  <c r="P88" i="53"/>
  <c r="P118" i="53"/>
  <c r="P148" i="53"/>
  <c r="P178" i="53"/>
  <c r="P208" i="53"/>
  <c r="P238" i="53"/>
  <c r="P328" i="53"/>
  <c r="P388" i="53"/>
  <c r="P298" i="53"/>
  <c r="P358" i="53"/>
  <c r="P448" i="53"/>
  <c r="P508" i="53"/>
  <c r="P418" i="53"/>
  <c r="P478" i="53"/>
  <c r="P538" i="53"/>
  <c r="P628" i="53"/>
  <c r="P598" i="53"/>
  <c r="N542" i="53"/>
  <c r="N543" i="53" s="1"/>
  <c r="N482" i="53"/>
  <c r="N483" i="53" s="1"/>
  <c r="N362" i="53"/>
  <c r="N363" i="53" s="1"/>
  <c r="N332" i="53"/>
  <c r="N333" i="53" s="1"/>
  <c r="N242" i="53"/>
  <c r="N243" i="53" s="1"/>
  <c r="N152" i="53"/>
  <c r="N153" i="53" s="1"/>
  <c r="N122" i="53"/>
  <c r="N123" i="53" s="1"/>
  <c r="N62" i="53"/>
  <c r="N63" i="53" s="1"/>
  <c r="O512" i="53"/>
  <c r="O513" i="53" s="1"/>
  <c r="N392" i="53"/>
  <c r="N393" i="53" s="1"/>
  <c r="N272" i="53"/>
  <c r="N273" i="53" s="1"/>
  <c r="N302" i="53"/>
  <c r="N303" i="53" s="1"/>
  <c r="N212" i="53"/>
  <c r="N213" i="53" s="1"/>
  <c r="N182" i="53"/>
  <c r="N183" i="53" s="1"/>
  <c r="N92" i="53"/>
  <c r="N93" i="53" s="1"/>
  <c r="M1768" i="54"/>
  <c r="M1792" i="54"/>
  <c r="O1772" i="54"/>
  <c r="O1769" i="54"/>
  <c r="O1764" i="54"/>
  <c r="O1761" i="54"/>
  <c r="O1756" i="54"/>
  <c r="O1753" i="54"/>
  <c r="O1748" i="54"/>
  <c r="O1745" i="54"/>
  <c r="O1740" i="54"/>
  <c r="O1737" i="54"/>
  <c r="O1732" i="54"/>
  <c r="O1729" i="54"/>
  <c r="O1724" i="54"/>
  <c r="O1721" i="54"/>
  <c r="O1716" i="54"/>
  <c r="O1713" i="54"/>
  <c r="O1708" i="54"/>
  <c r="O1705" i="54"/>
  <c r="O1700" i="54"/>
  <c r="O1697" i="54"/>
  <c r="O1692" i="54"/>
  <c r="O1689" i="54"/>
  <c r="O1684" i="54"/>
  <c r="O1681" i="54"/>
  <c r="O1676" i="54"/>
  <c r="O1673" i="54"/>
  <c r="O1665" i="54"/>
  <c r="O1644" i="54"/>
  <c r="O1668" i="54"/>
  <c r="O1649" i="54"/>
  <c r="O1641" i="54"/>
  <c r="O1636" i="54"/>
  <c r="O1633" i="54"/>
  <c r="O1596" i="54"/>
  <c r="O1588" i="54"/>
  <c r="O1585" i="54"/>
  <c r="O1577" i="54"/>
  <c r="O1572" i="54"/>
  <c r="O1564" i="54"/>
  <c r="O1561" i="54"/>
  <c r="O1556" i="54"/>
  <c r="O1553" i="54"/>
  <c r="O1548" i="54"/>
  <c r="O1545" i="54"/>
  <c r="O1540" i="54"/>
  <c r="O1628" i="54"/>
  <c r="O1625" i="54"/>
  <c r="O1620" i="54"/>
  <c r="O1617" i="54"/>
  <c r="O1612" i="54"/>
  <c r="O1609" i="54"/>
  <c r="O1604" i="54"/>
  <c r="O1601" i="54"/>
  <c r="O1593" i="54"/>
  <c r="O1598" i="54" s="1"/>
  <c r="O1592" i="54" s="1"/>
  <c r="O1580" i="54"/>
  <c r="O1569" i="54"/>
  <c r="O1537" i="54"/>
  <c r="O1542" i="54" s="1"/>
  <c r="O1532" i="54"/>
  <c r="O1529" i="54"/>
  <c r="O1524" i="54"/>
  <c r="O1521" i="54"/>
  <c r="O1513" i="54"/>
  <c r="O1492" i="54"/>
  <c r="O1484" i="54"/>
  <c r="O1481" i="54"/>
  <c r="O1473" i="54"/>
  <c r="O1468" i="54"/>
  <c r="O1457" i="54"/>
  <c r="O1516" i="54"/>
  <c r="O1508" i="54"/>
  <c r="O1505" i="54"/>
  <c r="O1500" i="54"/>
  <c r="O1497" i="54"/>
  <c r="O1489" i="54"/>
  <c r="O1476" i="54"/>
  <c r="O1465" i="54"/>
  <c r="O1460" i="54"/>
  <c r="O1452" i="54"/>
  <c r="O1449" i="54"/>
  <c r="O1444" i="54"/>
  <c r="O1388" i="54"/>
  <c r="O1332" i="54"/>
  <c r="O1333" i="54" s="1"/>
  <c r="O1321" i="54"/>
  <c r="O2051" i="54" s="1"/>
  <c r="O1272" i="54"/>
  <c r="O1273" i="54" s="1"/>
  <c r="O1261" i="54"/>
  <c r="O2041" i="54" s="1"/>
  <c r="O1441" i="54"/>
  <c r="O1446" i="54" s="1"/>
  <c r="O1440" i="54" s="1"/>
  <c r="O1436" i="54"/>
  <c r="O1433" i="54"/>
  <c r="O1428" i="54"/>
  <c r="O1425" i="54"/>
  <c r="O1420" i="54"/>
  <c r="O1417" i="54"/>
  <c r="O1412" i="54"/>
  <c r="O1409" i="54"/>
  <c r="O1404" i="54"/>
  <c r="O1401" i="54"/>
  <c r="O1396" i="54"/>
  <c r="O1393" i="54"/>
  <c r="O1385" i="54"/>
  <c r="O1362" i="54"/>
  <c r="O1363" i="54" s="1"/>
  <c r="O1351" i="54"/>
  <c r="O2056" i="54" s="1"/>
  <c r="O1302" i="54"/>
  <c r="O1303" i="54" s="1"/>
  <c r="O1291" i="54"/>
  <c r="O2046" i="54" s="1"/>
  <c r="O1212" i="54"/>
  <c r="O1213" i="54" s="1"/>
  <c r="O1201" i="54"/>
  <c r="O2031" i="54" s="1"/>
  <c r="O1152" i="54"/>
  <c r="O1153" i="54" s="1"/>
  <c r="O1141" i="54"/>
  <c r="O2021" i="54" s="1"/>
  <c r="O1092" i="54"/>
  <c r="O1093" i="54" s="1"/>
  <c r="O1081" i="54"/>
  <c r="O2011" i="54" s="1"/>
  <c r="O1242" i="54"/>
  <c r="O1243" i="54" s="1"/>
  <c r="O1231" i="54"/>
  <c r="O2036" i="54" s="1"/>
  <c r="O1182" i="54"/>
  <c r="O1183" i="54" s="1"/>
  <c r="O1171" i="54"/>
  <c r="O2026" i="54" s="1"/>
  <c r="O1122" i="54"/>
  <c r="O1123" i="54" s="1"/>
  <c r="O1111" i="54"/>
  <c r="O2016" i="54" s="1"/>
  <c r="O1062" i="54"/>
  <c r="O1063" i="54" s="1"/>
  <c r="O1051" i="54"/>
  <c r="O2006" i="54" s="1"/>
  <c r="O1032" i="54"/>
  <c r="O1033" i="54" s="1"/>
  <c r="O1021" i="54"/>
  <c r="O2001" i="54" s="1"/>
  <c r="O972" i="54"/>
  <c r="O973" i="54" s="1"/>
  <c r="O961" i="54"/>
  <c r="O1991" i="54" s="1"/>
  <c r="O912" i="54"/>
  <c r="O913" i="54" s="1"/>
  <c r="O901" i="54"/>
  <c r="O1981" i="54" s="1"/>
  <c r="O852" i="54"/>
  <c r="O853" i="54" s="1"/>
  <c r="O841" i="54"/>
  <c r="O1971" i="54" s="1"/>
  <c r="O792" i="54"/>
  <c r="O793" i="54" s="1"/>
  <c r="O781" i="54"/>
  <c r="O1961" i="54" s="1"/>
  <c r="O732" i="54"/>
  <c r="O733" i="54" s="1"/>
  <c r="O721" i="54"/>
  <c r="O1951" i="54" s="1"/>
  <c r="O673" i="54"/>
  <c r="O1002" i="54"/>
  <c r="O1003" i="54" s="1"/>
  <c r="O991" i="54"/>
  <c r="O1996" i="54" s="1"/>
  <c r="O942" i="54"/>
  <c r="O943" i="54" s="1"/>
  <c r="O931" i="54"/>
  <c r="O1986" i="54" s="1"/>
  <c r="O882" i="54"/>
  <c r="O883" i="54" s="1"/>
  <c r="O871" i="54"/>
  <c r="O1976" i="54" s="1"/>
  <c r="O822" i="54"/>
  <c r="O823" i="54" s="1"/>
  <c r="O811" i="54"/>
  <c r="O1966" i="54" s="1"/>
  <c r="O762" i="54"/>
  <c r="O763" i="54" s="1"/>
  <c r="O751" i="54"/>
  <c r="O1956" i="54" s="1"/>
  <c r="O702" i="54"/>
  <c r="O703" i="54" s="1"/>
  <c r="O691" i="54"/>
  <c r="O1946" i="54" s="1"/>
  <c r="O642" i="54"/>
  <c r="O643" i="54" s="1"/>
  <c r="O631" i="54"/>
  <c r="O1936" i="54" s="1"/>
  <c r="O612" i="54"/>
  <c r="O613" i="54" s="1"/>
  <c r="O601" i="54"/>
  <c r="O1931" i="54" s="1"/>
  <c r="O552" i="54"/>
  <c r="O553" i="54" s="1"/>
  <c r="O541" i="54"/>
  <c r="O1921" i="54" s="1"/>
  <c r="O492" i="54"/>
  <c r="O493" i="54" s="1"/>
  <c r="O481" i="54"/>
  <c r="O1911" i="54" s="1"/>
  <c r="O432" i="54"/>
  <c r="O433" i="54" s="1"/>
  <c r="O421" i="54"/>
  <c r="O1901" i="54" s="1"/>
  <c r="O372" i="54"/>
  <c r="O373" i="54" s="1"/>
  <c r="O361" i="54"/>
  <c r="O1891" i="54" s="1"/>
  <c r="O312" i="54"/>
  <c r="O313" i="54" s="1"/>
  <c r="O301" i="54"/>
  <c r="O1881" i="54" s="1"/>
  <c r="O252" i="54"/>
  <c r="O253" i="54" s="1"/>
  <c r="O241" i="54"/>
  <c r="O1871" i="54" s="1"/>
  <c r="O582" i="54"/>
  <c r="O583" i="54" s="1"/>
  <c r="O571" i="54"/>
  <c r="O1926" i="54" s="1"/>
  <c r="O522" i="54"/>
  <c r="O523" i="54" s="1"/>
  <c r="O511" i="54"/>
  <c r="O1916" i="54" s="1"/>
  <c r="O462" i="54"/>
  <c r="O463" i="54" s="1"/>
  <c r="O451" i="54"/>
  <c r="O1906" i="54" s="1"/>
  <c r="O402" i="54"/>
  <c r="O403" i="54" s="1"/>
  <c r="O391" i="54"/>
  <c r="O1896" i="54" s="1"/>
  <c r="O342" i="54"/>
  <c r="O343" i="54" s="1"/>
  <c r="O331" i="54"/>
  <c r="O1886" i="54" s="1"/>
  <c r="O282" i="54"/>
  <c r="O283" i="54" s="1"/>
  <c r="O271" i="54"/>
  <c r="O1876" i="54" s="1"/>
  <c r="O222" i="54"/>
  <c r="O223" i="54" s="1"/>
  <c r="O192" i="54"/>
  <c r="O193" i="54" s="1"/>
  <c r="O132" i="54"/>
  <c r="O133" i="54" s="1"/>
  <c r="P10" i="54"/>
  <c r="O162" i="54"/>
  <c r="O163" i="54" s="1"/>
  <c r="O102" i="54"/>
  <c r="O103" i="54" s="1"/>
  <c r="N63" i="54"/>
  <c r="N90" i="54"/>
  <c r="N92" i="54" s="1"/>
  <c r="N1848" i="54" s="1"/>
  <c r="N900" i="54"/>
  <c r="N902" i="54" s="1"/>
  <c r="N1983" i="54" s="1"/>
  <c r="N990" i="54"/>
  <c r="N992" i="54" s="1"/>
  <c r="N1998" i="54" s="1"/>
  <c r="N1398" i="54"/>
  <c r="N1406" i="54"/>
  <c r="N1414" i="54"/>
  <c r="N1408" i="54" s="1"/>
  <c r="N1422" i="54"/>
  <c r="N1430" i="54"/>
  <c r="N1438" i="54"/>
  <c r="N1432" i="54" s="1"/>
  <c r="N1446" i="54"/>
  <c r="N1440" i="54" s="1"/>
  <c r="N1486" i="54"/>
  <c r="N1480" i="54" s="1"/>
  <c r="N1526" i="54"/>
  <c r="N1520" i="54" s="1"/>
  <c r="N1534" i="54"/>
  <c r="N1528" i="54" s="1"/>
  <c r="N1542" i="54"/>
  <c r="N1454" i="54"/>
  <c r="N1448" i="54" s="1"/>
  <c r="N1502" i="54"/>
  <c r="N1496" i="54" s="1"/>
  <c r="N1510" i="54"/>
  <c r="N1504" i="54" s="1"/>
  <c r="N1550" i="54"/>
  <c r="N1544" i="54" s="1"/>
  <c r="N1558" i="54"/>
  <c r="N1552" i="54" s="1"/>
  <c r="N1566" i="54"/>
  <c r="N1560" i="54" s="1"/>
  <c r="N1590" i="54"/>
  <c r="N1584" i="54" s="1"/>
  <c r="N1574" i="54"/>
  <c r="N1568" i="54" s="1"/>
  <c r="N1598" i="54"/>
  <c r="N1656" i="54"/>
  <c r="N1694" i="54"/>
  <c r="N1688" i="54" s="1"/>
  <c r="N1702" i="54"/>
  <c r="N1696" i="54" s="1"/>
  <c r="N1710" i="54"/>
  <c r="N1704" i="54" s="1"/>
  <c r="N1718" i="54"/>
  <c r="N1712" i="54" s="1"/>
  <c r="N1726" i="54"/>
  <c r="N1720" i="54" s="1"/>
  <c r="N1734" i="54"/>
  <c r="N1728" i="54" s="1"/>
  <c r="N1742" i="54"/>
  <c r="N1736" i="54" s="1"/>
  <c r="N1750" i="54"/>
  <c r="N1744" i="54" s="1"/>
  <c r="N1758" i="54"/>
  <c r="N1752" i="54" s="1"/>
  <c r="N1766" i="54"/>
  <c r="N1774" i="54"/>
  <c r="N1768" i="54" s="1"/>
  <c r="L1381" i="54"/>
  <c r="M1560" i="54"/>
  <c r="M1791" i="54"/>
  <c r="M1568" i="54"/>
  <c r="M1488" i="54"/>
  <c r="M1416" i="54"/>
  <c r="M1786" i="54"/>
  <c r="M1400" i="54"/>
  <c r="M1788" i="54"/>
  <c r="M1143" i="54"/>
  <c r="M1112" i="54"/>
  <c r="M663" i="54"/>
  <c r="N660" i="54" s="1"/>
  <c r="N662" i="54" s="1"/>
  <c r="N1943" i="54" s="1"/>
  <c r="M812" i="54"/>
  <c r="M602" i="54"/>
  <c r="M362" i="54"/>
  <c r="M242" i="54"/>
  <c r="M392" i="54"/>
  <c r="M272" i="54"/>
  <c r="J1795" i="54"/>
  <c r="M213" i="54"/>
  <c r="M1632" i="54"/>
  <c r="M1384" i="54"/>
  <c r="M1789" i="54"/>
  <c r="M1233" i="54"/>
  <c r="M1023" i="54"/>
  <c r="M783" i="54"/>
  <c r="M693" i="54"/>
  <c r="M483" i="54"/>
  <c r="M513" i="54"/>
  <c r="N32" i="54"/>
  <c r="N17" i="54"/>
  <c r="N1320" i="54"/>
  <c r="N1322" i="54" s="1"/>
  <c r="N2053" i="54" s="1"/>
  <c r="N1290" i="54"/>
  <c r="N1350" i="54"/>
  <c r="N1352" i="54" s="1"/>
  <c r="N2058" i="54" s="1"/>
  <c r="N1390" i="54"/>
  <c r="N1462" i="54"/>
  <c r="N1478" i="54"/>
  <c r="N1518" i="54"/>
  <c r="N1494" i="54"/>
  <c r="N1488" i="54" s="1"/>
  <c r="N1582" i="54"/>
  <c r="N1576" i="54" s="1"/>
  <c r="N1646" i="54"/>
  <c r="M1552" i="54"/>
  <c r="M1790" i="54"/>
  <c r="M1464" i="54"/>
  <c r="M1424" i="54"/>
  <c r="M1787" i="54"/>
  <c r="M1203" i="54"/>
  <c r="M1083" i="54"/>
  <c r="M1172" i="54"/>
  <c r="M1052" i="54"/>
  <c r="M842" i="54"/>
  <c r="M722" i="54"/>
  <c r="M872" i="54"/>
  <c r="M752" i="54"/>
  <c r="M632" i="54"/>
  <c r="M542" i="54"/>
  <c r="M422" i="54"/>
  <c r="M302" i="54"/>
  <c r="M572" i="54"/>
  <c r="M452" i="54"/>
  <c r="M332" i="54"/>
  <c r="O1318" i="54"/>
  <c r="O1258" i="54"/>
  <c r="O1348" i="54"/>
  <c r="O1288" i="54"/>
  <c r="O1198" i="54"/>
  <c r="O1138" i="54"/>
  <c r="O1078" i="54"/>
  <c r="O1228" i="54"/>
  <c r="O1108" i="54"/>
  <c r="O1048" i="54"/>
  <c r="O1018" i="54"/>
  <c r="O958" i="54"/>
  <c r="O898" i="54"/>
  <c r="O838" i="54"/>
  <c r="O778" i="54"/>
  <c r="O718" i="54"/>
  <c r="O988" i="54"/>
  <c r="O928" i="54"/>
  <c r="O808" i="54"/>
  <c r="O748" i="54"/>
  <c r="O688" i="54"/>
  <c r="O628" i="54"/>
  <c r="O598" i="54"/>
  <c r="O538" i="54"/>
  <c r="O478" i="54"/>
  <c r="O418" i="54"/>
  <c r="O358" i="54"/>
  <c r="O298" i="54"/>
  <c r="O238" i="54"/>
  <c r="O508" i="54"/>
  <c r="O448" i="54"/>
  <c r="O388" i="54"/>
  <c r="O328" i="54"/>
  <c r="O178" i="54"/>
  <c r="O181" i="54" s="1"/>
  <c r="O1861" i="54" s="1"/>
  <c r="O118" i="54"/>
  <c r="O121" i="54" s="1"/>
  <c r="O1851" i="54" s="1"/>
  <c r="O58" i="54"/>
  <c r="O61" i="54" s="1"/>
  <c r="O1841" i="54" s="1"/>
  <c r="P21" i="54"/>
  <c r="O208" i="54"/>
  <c r="O211" i="54" s="1"/>
  <c r="O1866" i="54" s="1"/>
  <c r="O148" i="54"/>
  <c r="O151" i="54" s="1"/>
  <c r="O1856" i="54" s="1"/>
  <c r="O88" i="54"/>
  <c r="O91" i="54" s="1"/>
  <c r="O1846" i="54" s="1"/>
  <c r="O28" i="54"/>
  <c r="O31" i="54" s="1"/>
  <c r="O1836" i="54" s="1"/>
  <c r="J1820" i="54"/>
  <c r="L8" i="80" l="1"/>
  <c r="I8" i="80"/>
  <c r="O1574" i="54"/>
  <c r="O1568" i="54" s="1"/>
  <c r="M2083" i="54"/>
  <c r="E5" i="37"/>
  <c r="O767" i="53"/>
  <c r="O761" i="53" s="1"/>
  <c r="O759" i="53"/>
  <c r="O753" i="53" s="1"/>
  <c r="O743" i="53"/>
  <c r="O737" i="53" s="1"/>
  <c r="O735" i="53"/>
  <c r="O729" i="53" s="1"/>
  <c r="O727" i="53"/>
  <c r="O721" i="53" s="1"/>
  <c r="O719" i="53"/>
  <c r="O713" i="53" s="1"/>
  <c r="O711" i="53"/>
  <c r="O705" i="53" s="1"/>
  <c r="O703" i="53"/>
  <c r="O697" i="53" s="1"/>
  <c r="O695" i="53"/>
  <c r="O689" i="53" s="1"/>
  <c r="O687" i="53"/>
  <c r="O681" i="53" s="1"/>
  <c r="L2085" i="54"/>
  <c r="AF127" i="64"/>
  <c r="AG136" i="64"/>
  <c r="AF131" i="64"/>
  <c r="AF132" i="64" s="1"/>
  <c r="N2090" i="54"/>
  <c r="F11" i="37" s="1"/>
  <c r="N2094" i="54"/>
  <c r="F15" i="37" s="1"/>
  <c r="N2092" i="54"/>
  <c r="F13" i="37" s="1"/>
  <c r="N2091" i="54"/>
  <c r="N2095" i="54"/>
  <c r="N2089" i="54"/>
  <c r="F10" i="37" s="1"/>
  <c r="N2093" i="54"/>
  <c r="F14" i="37" s="1"/>
  <c r="M2097" i="54"/>
  <c r="Q568" i="53"/>
  <c r="Q268" i="53"/>
  <c r="M882" i="53"/>
  <c r="O745" i="53"/>
  <c r="O751" i="53"/>
  <c r="O452" i="53"/>
  <c r="O453" i="53" s="1"/>
  <c r="P450" i="53" s="1"/>
  <c r="O963" i="53"/>
  <c r="G7" i="38" s="1"/>
  <c r="Q10" i="53"/>
  <c r="P869" i="53"/>
  <c r="P866" i="53"/>
  <c r="P669" i="53"/>
  <c r="P666" i="53"/>
  <c r="P30" i="53"/>
  <c r="P31" i="53"/>
  <c r="P61" i="53"/>
  <c r="P72" i="53"/>
  <c r="P73" i="53" s="1"/>
  <c r="P91" i="53"/>
  <c r="P132" i="53"/>
  <c r="P133" i="53" s="1"/>
  <c r="P151" i="53"/>
  <c r="P102" i="53"/>
  <c r="P103" i="53" s="1"/>
  <c r="P121" i="53"/>
  <c r="P162" i="53"/>
  <c r="P163" i="53" s="1"/>
  <c r="P181" i="53"/>
  <c r="P192" i="53"/>
  <c r="P193" i="53" s="1"/>
  <c r="P222" i="53"/>
  <c r="P223" i="53" s="1"/>
  <c r="P252" i="53"/>
  <c r="P253" i="53" s="1"/>
  <c r="P282" i="53"/>
  <c r="P283" i="53" s="1"/>
  <c r="P312" i="53"/>
  <c r="P313" i="53" s="1"/>
  <c r="P331" i="53"/>
  <c r="P361" i="53"/>
  <c r="P391" i="53"/>
  <c r="P211" i="53"/>
  <c r="P241" i="53"/>
  <c r="P271" i="53"/>
  <c r="P301" i="53"/>
  <c r="P342" i="53"/>
  <c r="P343" i="53" s="1"/>
  <c r="P372" i="53"/>
  <c r="P373" i="53" s="1"/>
  <c r="P402" i="53"/>
  <c r="P403" i="53" s="1"/>
  <c r="P421" i="53"/>
  <c r="P451" i="53"/>
  <c r="P481" i="53"/>
  <c r="P511" i="53"/>
  <c r="P552" i="53"/>
  <c r="P553" i="53" s="1"/>
  <c r="P601" i="53"/>
  <c r="P612" i="53"/>
  <c r="P613" i="53" s="1"/>
  <c r="P642" i="53"/>
  <c r="P643" i="53" s="1"/>
  <c r="P674" i="53"/>
  <c r="P679" i="53" s="1"/>
  <c r="P677" i="53"/>
  <c r="P432" i="53"/>
  <c r="P433" i="53" s="1"/>
  <c r="P462" i="53"/>
  <c r="P463" i="53" s="1"/>
  <c r="P492" i="53"/>
  <c r="P493" i="53" s="1"/>
  <c r="P522" i="53"/>
  <c r="P523" i="53" s="1"/>
  <c r="P541" i="53"/>
  <c r="P959" i="53" s="1"/>
  <c r="H5" i="38" s="1"/>
  <c r="P571" i="53"/>
  <c r="P582" i="53"/>
  <c r="P583" i="53" s="1"/>
  <c r="P631" i="53"/>
  <c r="P770" i="53"/>
  <c r="P775" i="53" s="1"/>
  <c r="P769" i="53" s="1"/>
  <c r="P773" i="53"/>
  <c r="P778" i="53"/>
  <c r="P783" i="53" s="1"/>
  <c r="P777" i="53" s="1"/>
  <c r="P781" i="53"/>
  <c r="P786" i="53"/>
  <c r="P791" i="53" s="1"/>
  <c r="P785" i="53" s="1"/>
  <c r="P789" i="53"/>
  <c r="P794" i="53"/>
  <c r="P799" i="53" s="1"/>
  <c r="P793" i="53" s="1"/>
  <c r="P797" i="53"/>
  <c r="P802" i="53"/>
  <c r="P807" i="53" s="1"/>
  <c r="P805" i="53"/>
  <c r="P810" i="53"/>
  <c r="P682" i="53"/>
  <c r="P685" i="53"/>
  <c r="P690" i="53"/>
  <c r="P693" i="53"/>
  <c r="P698" i="53"/>
  <c r="P701" i="53"/>
  <c r="P706" i="53"/>
  <c r="P709" i="53"/>
  <c r="P714" i="53"/>
  <c r="P717" i="53"/>
  <c r="P722" i="53"/>
  <c r="P725" i="53"/>
  <c r="P730" i="53"/>
  <c r="P733" i="53"/>
  <c r="P738" i="53"/>
  <c r="P741" i="53"/>
  <c r="P746" i="53"/>
  <c r="P749" i="53"/>
  <c r="P754" i="53"/>
  <c r="P757" i="53"/>
  <c r="P762" i="53"/>
  <c r="P765" i="53"/>
  <c r="P874" i="53"/>
  <c r="P877" i="53"/>
  <c r="P937" i="53"/>
  <c r="P938" i="53" s="1"/>
  <c r="P939" i="53" s="1"/>
  <c r="P813" i="53"/>
  <c r="P818" i="53"/>
  <c r="P821" i="53"/>
  <c r="P826" i="53"/>
  <c r="P829" i="53"/>
  <c r="P834" i="53"/>
  <c r="P837" i="53"/>
  <c r="P842" i="53"/>
  <c r="P845" i="53"/>
  <c r="P850" i="53"/>
  <c r="P853" i="53"/>
  <c r="P858" i="53"/>
  <c r="P861" i="53"/>
  <c r="N969" i="53"/>
  <c r="F11" i="38" s="1"/>
  <c r="N665" i="53"/>
  <c r="N894" i="53"/>
  <c r="N964" i="53"/>
  <c r="M898" i="53"/>
  <c r="N737" i="53"/>
  <c r="N753" i="53"/>
  <c r="N926" i="53"/>
  <c r="O879" i="53"/>
  <c r="O873" i="53" s="1"/>
  <c r="O863" i="53"/>
  <c r="O857" i="53" s="1"/>
  <c r="O855" i="53"/>
  <c r="O849" i="53" s="1"/>
  <c r="O847" i="53"/>
  <c r="O841" i="53" s="1"/>
  <c r="O839" i="53"/>
  <c r="O833" i="53" s="1"/>
  <c r="O831" i="53"/>
  <c r="O825" i="53" s="1"/>
  <c r="O823" i="53"/>
  <c r="O817" i="53" s="1"/>
  <c r="O815" i="53"/>
  <c r="O809" i="53" s="1"/>
  <c r="O807" i="53"/>
  <c r="O799" i="53"/>
  <c r="O793" i="53" s="1"/>
  <c r="O791" i="53"/>
  <c r="O785" i="53" s="1"/>
  <c r="O783" i="53"/>
  <c r="O777" i="53" s="1"/>
  <c r="O775" i="53"/>
  <c r="O769" i="53" s="1"/>
  <c r="O679" i="53"/>
  <c r="O964" i="53"/>
  <c r="O671" i="53"/>
  <c r="O871" i="53"/>
  <c r="N897" i="53"/>
  <c r="N865" i="53"/>
  <c r="N972" i="53"/>
  <c r="F12" i="38" s="1"/>
  <c r="N673" i="53"/>
  <c r="N892" i="53"/>
  <c r="N769" i="53"/>
  <c r="N793" i="53"/>
  <c r="N123" i="54"/>
  <c r="O2068" i="54"/>
  <c r="G4" i="37" s="1"/>
  <c r="O1470" i="54"/>
  <c r="O1654" i="54"/>
  <c r="O1648" i="54" s="1"/>
  <c r="O1678" i="54"/>
  <c r="O1672" i="54" s="1"/>
  <c r="O1686" i="54"/>
  <c r="O1680" i="54" s="1"/>
  <c r="O1694" i="54"/>
  <c r="O1688" i="54" s="1"/>
  <c r="O1702" i="54"/>
  <c r="O1696" i="54" s="1"/>
  <c r="O1710" i="54"/>
  <c r="O1704" i="54" s="1"/>
  <c r="O1718" i="54"/>
  <c r="O1712" i="54" s="1"/>
  <c r="O1726" i="54"/>
  <c r="O1720" i="54" s="1"/>
  <c r="O1734" i="54"/>
  <c r="O1728" i="54" s="1"/>
  <c r="O1742" i="54"/>
  <c r="O1736" i="54" s="1"/>
  <c r="O1750" i="54"/>
  <c r="O1744" i="54" s="1"/>
  <c r="O1758" i="54"/>
  <c r="O1752" i="54" s="1"/>
  <c r="O1766" i="54"/>
  <c r="O1774" i="54"/>
  <c r="O1768" i="54" s="1"/>
  <c r="O2071" i="54"/>
  <c r="G5" i="37" s="1"/>
  <c r="O1662" i="54"/>
  <c r="O2077" i="54"/>
  <c r="G7" i="37" s="1"/>
  <c r="O2074" i="54"/>
  <c r="G6" i="37" s="1"/>
  <c r="N183" i="54"/>
  <c r="P1657" i="54"/>
  <c r="P672" i="54"/>
  <c r="P673" i="54" s="1"/>
  <c r="P1660" i="54"/>
  <c r="P1652" i="54"/>
  <c r="P661" i="54"/>
  <c r="P1941" i="54" s="1"/>
  <c r="O1454" i="54"/>
  <c r="O1448" i="54" s="1"/>
  <c r="O1502" i="54"/>
  <c r="O1496" i="54" s="1"/>
  <c r="O1510" i="54"/>
  <c r="O1504" i="54" s="1"/>
  <c r="O1486" i="54"/>
  <c r="O1480" i="54" s="1"/>
  <c r="O1526" i="54"/>
  <c r="O1520" i="54" s="1"/>
  <c r="O1534" i="54"/>
  <c r="O1528" i="54" s="1"/>
  <c r="O1606" i="54"/>
  <c r="O1600" i="54" s="1"/>
  <c r="O1614" i="54"/>
  <c r="O1608" i="54" s="1"/>
  <c r="O1622" i="54"/>
  <c r="O1616" i="54" s="1"/>
  <c r="O1630" i="54"/>
  <c r="O1624" i="54" s="1"/>
  <c r="O1646" i="54"/>
  <c r="O1640" i="54" s="1"/>
  <c r="O1670" i="54"/>
  <c r="N2083" i="54"/>
  <c r="M333" i="54"/>
  <c r="N330" i="54" s="1"/>
  <c r="M1888" i="54"/>
  <c r="M423" i="54"/>
  <c r="N420" i="54" s="1"/>
  <c r="M1903" i="54"/>
  <c r="M873" i="54"/>
  <c r="N870" i="54" s="1"/>
  <c r="M1978" i="54"/>
  <c r="M1173" i="54"/>
  <c r="N1170" i="54" s="1"/>
  <c r="M2028" i="54"/>
  <c r="N933" i="54"/>
  <c r="O930" i="54" s="1"/>
  <c r="O932" i="54" s="1"/>
  <c r="O1988" i="54" s="1"/>
  <c r="N1988" i="54"/>
  <c r="N2078" i="54"/>
  <c r="M273" i="54"/>
  <c r="M1878" i="54"/>
  <c r="M603" i="54"/>
  <c r="N600" i="54" s="1"/>
  <c r="M1933" i="54"/>
  <c r="B1950" i="54"/>
  <c r="O2080" i="54"/>
  <c r="G8" i="37" s="1"/>
  <c r="M573" i="54"/>
  <c r="N570" i="54" s="1"/>
  <c r="M1928" i="54"/>
  <c r="M633" i="54"/>
  <c r="N630" i="54" s="1"/>
  <c r="M1938" i="54"/>
  <c r="M843" i="54"/>
  <c r="N840" i="54" s="1"/>
  <c r="M1973" i="54"/>
  <c r="N33" i="54"/>
  <c r="O30" i="54" s="1"/>
  <c r="N1838" i="54"/>
  <c r="M243" i="54"/>
  <c r="N240" i="54" s="1"/>
  <c r="M1873" i="54"/>
  <c r="O2065" i="54"/>
  <c r="G3" i="37" s="1"/>
  <c r="P1168" i="54"/>
  <c r="P868" i="54"/>
  <c r="P658" i="54"/>
  <c r="P568" i="54"/>
  <c r="P268" i="54"/>
  <c r="M453" i="54"/>
  <c r="M1908" i="54"/>
  <c r="M303" i="54"/>
  <c r="N300" i="54" s="1"/>
  <c r="M1883" i="54"/>
  <c r="M543" i="54"/>
  <c r="N540" i="54" s="1"/>
  <c r="M1923" i="54"/>
  <c r="M753" i="54"/>
  <c r="N750" i="54" s="1"/>
  <c r="M1958" i="54"/>
  <c r="M723" i="54"/>
  <c r="N720" i="54" s="1"/>
  <c r="M1953" i="54"/>
  <c r="M1053" i="54"/>
  <c r="N1050" i="54" s="1"/>
  <c r="M2008" i="54"/>
  <c r="M393" i="54"/>
  <c r="N390" i="54" s="1"/>
  <c r="M1898" i="54"/>
  <c r="M363" i="54"/>
  <c r="N360" i="54" s="1"/>
  <c r="M1893" i="54"/>
  <c r="M813" i="54"/>
  <c r="N810" i="54" s="1"/>
  <c r="M1968" i="54"/>
  <c r="M1113" i="54"/>
  <c r="N1110" i="54" s="1"/>
  <c r="M2018" i="54"/>
  <c r="A742" i="54"/>
  <c r="B1955" i="54" s="1"/>
  <c r="M1777" i="54"/>
  <c r="O90" i="53"/>
  <c r="O210" i="53"/>
  <c r="O270" i="53"/>
  <c r="P510" i="53"/>
  <c r="O120" i="53"/>
  <c r="O240" i="53"/>
  <c r="O360" i="53"/>
  <c r="O540" i="53"/>
  <c r="O630" i="53"/>
  <c r="O180" i="53"/>
  <c r="O300" i="53"/>
  <c r="O390" i="53"/>
  <c r="O60" i="53"/>
  <c r="O150" i="53"/>
  <c r="O330" i="53"/>
  <c r="O480" i="53"/>
  <c r="O420" i="53"/>
  <c r="N602" i="53"/>
  <c r="N603" i="53" s="1"/>
  <c r="R21" i="53"/>
  <c r="Q28" i="53"/>
  <c r="Q88" i="53"/>
  <c r="Q58" i="53"/>
  <c r="Q118" i="53"/>
  <c r="Q178" i="53"/>
  <c r="Q148" i="53"/>
  <c r="Q238" i="53"/>
  <c r="Q208" i="53"/>
  <c r="Q298" i="53"/>
  <c r="Q358" i="53"/>
  <c r="Q328" i="53"/>
  <c r="Q388" i="53"/>
  <c r="Q418" i="53"/>
  <c r="Q478" i="53"/>
  <c r="Q538" i="53"/>
  <c r="Q598" i="53"/>
  <c r="Q448" i="53"/>
  <c r="Q508" i="53"/>
  <c r="Q628" i="53"/>
  <c r="O30" i="53"/>
  <c r="O572" i="53"/>
  <c r="O573" i="53" s="1"/>
  <c r="P452" i="53"/>
  <c r="P453" i="53" s="1"/>
  <c r="N450" i="54"/>
  <c r="N270" i="54"/>
  <c r="N1080" i="54"/>
  <c r="N1640" i="54"/>
  <c r="N510" i="54"/>
  <c r="N690" i="54"/>
  <c r="N780" i="54"/>
  <c r="N1230" i="54"/>
  <c r="M1793" i="54"/>
  <c r="N1760" i="54"/>
  <c r="N1792" i="54"/>
  <c r="N1416" i="54"/>
  <c r="N1786" i="54"/>
  <c r="N1400" i="54"/>
  <c r="N1788" i="54"/>
  <c r="N993" i="54"/>
  <c r="N903" i="54"/>
  <c r="N153" i="54"/>
  <c r="P1772" i="54"/>
  <c r="P1769" i="54"/>
  <c r="P1764" i="54"/>
  <c r="P1761" i="54"/>
  <c r="P1756" i="54"/>
  <c r="P1753" i="54"/>
  <c r="P1748" i="54"/>
  <c r="P1745" i="54"/>
  <c r="P1740" i="54"/>
  <c r="P1737" i="54"/>
  <c r="P1732" i="54"/>
  <c r="P1729" i="54"/>
  <c r="P1724" i="54"/>
  <c r="P1721" i="54"/>
  <c r="P1716" i="54"/>
  <c r="P1713" i="54"/>
  <c r="P1708" i="54"/>
  <c r="P1705" i="54"/>
  <c r="P1700" i="54"/>
  <c r="P1697" i="54"/>
  <c r="P1692" i="54"/>
  <c r="P1689" i="54"/>
  <c r="P1684" i="54"/>
  <c r="P1668" i="54"/>
  <c r="P1649" i="54"/>
  <c r="P1654" i="54" s="1"/>
  <c r="P1648" i="54" s="1"/>
  <c r="P1641" i="54"/>
  <c r="P1636" i="54"/>
  <c r="P1681" i="54"/>
  <c r="P1676" i="54"/>
  <c r="P1673" i="54"/>
  <c r="P1665" i="54"/>
  <c r="P1644" i="54"/>
  <c r="P1628" i="54"/>
  <c r="P1625" i="54"/>
  <c r="P1620" i="54"/>
  <c r="P1617" i="54"/>
  <c r="P1612" i="54"/>
  <c r="P1609" i="54"/>
  <c r="P1604" i="54"/>
  <c r="P1601" i="54"/>
  <c r="P1593" i="54"/>
  <c r="P1580" i="54"/>
  <c r="P1569" i="54"/>
  <c r="P1633" i="54"/>
  <c r="P1596" i="54"/>
  <c r="P1588" i="54"/>
  <c r="P1585" i="54"/>
  <c r="P1577" i="54"/>
  <c r="P1572" i="54"/>
  <c r="P1564" i="54"/>
  <c r="P1561" i="54"/>
  <c r="P1556" i="54"/>
  <c r="P1553" i="54"/>
  <c r="P1548" i="54"/>
  <c r="P1545" i="54"/>
  <c r="P1540" i="54"/>
  <c r="P1516" i="54"/>
  <c r="P1508" i="54"/>
  <c r="P1505" i="54"/>
  <c r="P1500" i="54"/>
  <c r="P1497" i="54"/>
  <c r="P1489" i="54"/>
  <c r="P1476" i="54"/>
  <c r="P1465" i="54"/>
  <c r="P1460" i="54"/>
  <c r="P1452" i="54"/>
  <c r="P1449" i="54"/>
  <c r="P1444" i="54"/>
  <c r="P1537" i="54"/>
  <c r="P1532" i="54"/>
  <c r="P1529" i="54"/>
  <c r="P1524" i="54"/>
  <c r="P1521" i="54"/>
  <c r="P1513" i="54"/>
  <c r="P1492" i="54"/>
  <c r="P1484" i="54"/>
  <c r="P1481" i="54"/>
  <c r="P1473" i="54"/>
  <c r="P1468" i="54"/>
  <c r="P1457" i="54"/>
  <c r="P1441" i="54"/>
  <c r="P1436" i="54"/>
  <c r="P1433" i="54"/>
  <c r="P1428" i="54"/>
  <c r="P1425" i="54"/>
  <c r="P1420" i="54"/>
  <c r="P1417" i="54"/>
  <c r="P1412" i="54"/>
  <c r="P1409" i="54"/>
  <c r="P1404" i="54"/>
  <c r="P1401" i="54"/>
  <c r="P1396" i="54"/>
  <c r="P1393" i="54"/>
  <c r="P1385" i="54"/>
  <c r="P1362" i="54"/>
  <c r="P1363" i="54" s="1"/>
  <c r="P1351" i="54"/>
  <c r="P2056" i="54" s="1"/>
  <c r="P1302" i="54"/>
  <c r="P1303" i="54" s="1"/>
  <c r="P1291" i="54"/>
  <c r="P2046" i="54" s="1"/>
  <c r="P1242" i="54"/>
  <c r="P1243" i="54" s="1"/>
  <c r="P1388" i="54"/>
  <c r="P1332" i="54"/>
  <c r="P1333" i="54" s="1"/>
  <c r="P1321" i="54"/>
  <c r="P2051" i="54" s="1"/>
  <c r="P1272" i="54"/>
  <c r="P1273" i="54" s="1"/>
  <c r="P1261" i="54"/>
  <c r="P2041" i="54" s="1"/>
  <c r="P1231" i="54"/>
  <c r="P2036" i="54" s="1"/>
  <c r="P1182" i="54"/>
  <c r="P1183" i="54" s="1"/>
  <c r="P1171" i="54"/>
  <c r="P2026" i="54" s="1"/>
  <c r="P1122" i="54"/>
  <c r="P1123" i="54" s="1"/>
  <c r="P1111" i="54"/>
  <c r="P2016" i="54" s="1"/>
  <c r="P1062" i="54"/>
  <c r="P1063" i="54" s="1"/>
  <c r="P1051" i="54"/>
  <c r="P2006" i="54" s="1"/>
  <c r="P1212" i="54"/>
  <c r="P1213" i="54" s="1"/>
  <c r="P1201" i="54"/>
  <c r="P2031" i="54" s="1"/>
  <c r="P1152" i="54"/>
  <c r="P1153" i="54" s="1"/>
  <c r="P1141" i="54"/>
  <c r="P2021" i="54" s="1"/>
  <c r="P1092" i="54"/>
  <c r="P1093" i="54" s="1"/>
  <c r="P1081" i="54"/>
  <c r="P2011" i="54" s="1"/>
  <c r="P1002" i="54"/>
  <c r="P1003" i="54" s="1"/>
  <c r="P991" i="54"/>
  <c r="P1996" i="54" s="1"/>
  <c r="P942" i="54"/>
  <c r="P943" i="54" s="1"/>
  <c r="P931" i="54"/>
  <c r="P1986" i="54" s="1"/>
  <c r="P882" i="54"/>
  <c r="P883" i="54" s="1"/>
  <c r="P871" i="54"/>
  <c r="P1976" i="54" s="1"/>
  <c r="P822" i="54"/>
  <c r="P823" i="54" s="1"/>
  <c r="P811" i="54"/>
  <c r="P1966" i="54" s="1"/>
  <c r="P762" i="54"/>
  <c r="P763" i="54" s="1"/>
  <c r="P751" i="54"/>
  <c r="P1956" i="54" s="1"/>
  <c r="P702" i="54"/>
  <c r="P703" i="54" s="1"/>
  <c r="P691" i="54"/>
  <c r="P1946" i="54" s="1"/>
  <c r="P642" i="54"/>
  <c r="P643" i="54" s="1"/>
  <c r="P631" i="54"/>
  <c r="P1936" i="54" s="1"/>
  <c r="P1032" i="54"/>
  <c r="P1033" i="54" s="1"/>
  <c r="P1021" i="54"/>
  <c r="P2001" i="54" s="1"/>
  <c r="P972" i="54"/>
  <c r="P973" i="54" s="1"/>
  <c r="P961" i="54"/>
  <c r="P1991" i="54" s="1"/>
  <c r="P912" i="54"/>
  <c r="P913" i="54" s="1"/>
  <c r="P901" i="54"/>
  <c r="P1981" i="54" s="1"/>
  <c r="P852" i="54"/>
  <c r="P853" i="54" s="1"/>
  <c r="P841" i="54"/>
  <c r="P1971" i="54" s="1"/>
  <c r="P792" i="54"/>
  <c r="P793" i="54" s="1"/>
  <c r="P781" i="54"/>
  <c r="P1961" i="54" s="1"/>
  <c r="P732" i="54"/>
  <c r="P733" i="54" s="1"/>
  <c r="P721" i="54"/>
  <c r="P1951" i="54" s="1"/>
  <c r="P582" i="54"/>
  <c r="P583" i="54" s="1"/>
  <c r="P571" i="54"/>
  <c r="P1926" i="54" s="1"/>
  <c r="P522" i="54"/>
  <c r="P523" i="54" s="1"/>
  <c r="P511" i="54"/>
  <c r="P1916" i="54" s="1"/>
  <c r="P462" i="54"/>
  <c r="P463" i="54" s="1"/>
  <c r="P451" i="54"/>
  <c r="P1906" i="54" s="1"/>
  <c r="P402" i="54"/>
  <c r="P403" i="54" s="1"/>
  <c r="P391" i="54"/>
  <c r="P1896" i="54" s="1"/>
  <c r="P342" i="54"/>
  <c r="P343" i="54" s="1"/>
  <c r="P331" i="54"/>
  <c r="P1886" i="54" s="1"/>
  <c r="P282" i="54"/>
  <c r="P283" i="54" s="1"/>
  <c r="P271" i="54"/>
  <c r="P1876" i="54" s="1"/>
  <c r="P222" i="54"/>
  <c r="P223" i="54" s="1"/>
  <c r="P612" i="54"/>
  <c r="P613" i="54" s="1"/>
  <c r="P601" i="54"/>
  <c r="P1931" i="54" s="1"/>
  <c r="P552" i="54"/>
  <c r="P553" i="54" s="1"/>
  <c r="P541" i="54"/>
  <c r="P1921" i="54" s="1"/>
  <c r="P492" i="54"/>
  <c r="P493" i="54" s="1"/>
  <c r="P481" i="54"/>
  <c r="P1911" i="54" s="1"/>
  <c r="P432" i="54"/>
  <c r="P433" i="54" s="1"/>
  <c r="P421" i="54"/>
  <c r="P1901" i="54" s="1"/>
  <c r="P372" i="54"/>
  <c r="P373" i="54" s="1"/>
  <c r="P361" i="54"/>
  <c r="P1891" i="54" s="1"/>
  <c r="P312" i="54"/>
  <c r="P313" i="54" s="1"/>
  <c r="P301" i="54"/>
  <c r="P1881" i="54" s="1"/>
  <c r="P252" i="54"/>
  <c r="P253" i="54" s="1"/>
  <c r="P241" i="54"/>
  <c r="P1871" i="54" s="1"/>
  <c r="P162" i="54"/>
  <c r="P163" i="54" s="1"/>
  <c r="P102" i="54"/>
  <c r="P103" i="54" s="1"/>
  <c r="P31" i="54"/>
  <c r="P1836" i="54" s="1"/>
  <c r="P30" i="54"/>
  <c r="P192" i="54"/>
  <c r="P193" i="54" s="1"/>
  <c r="P132" i="54"/>
  <c r="P133" i="54" s="1"/>
  <c r="P61" i="54"/>
  <c r="P1841" i="54" s="1"/>
  <c r="P60" i="54"/>
  <c r="Q10" i="54"/>
  <c r="O1398" i="54"/>
  <c r="O1406" i="54"/>
  <c r="O1414" i="54"/>
  <c r="O1408" i="54" s="1"/>
  <c r="O1422" i="54"/>
  <c r="O1430" i="54"/>
  <c r="O1438" i="54"/>
  <c r="O1432" i="54" s="1"/>
  <c r="O1494" i="54"/>
  <c r="O1488" i="54" s="1"/>
  <c r="O1462" i="54"/>
  <c r="O1456" i="54" s="1"/>
  <c r="O1478" i="54"/>
  <c r="O1472" i="54" s="1"/>
  <c r="O1518" i="54"/>
  <c r="O1512" i="54" s="1"/>
  <c r="O1550" i="54"/>
  <c r="O1544" i="54" s="1"/>
  <c r="O1558" i="54"/>
  <c r="O1552" i="54" s="1"/>
  <c r="O1566" i="54"/>
  <c r="O1560" i="54" s="1"/>
  <c r="O1590" i="54"/>
  <c r="O1584" i="54" s="1"/>
  <c r="O1656" i="54"/>
  <c r="N1384" i="54"/>
  <c r="N1789" i="54"/>
  <c r="N1323" i="54"/>
  <c r="P1348" i="54"/>
  <c r="P1288" i="54"/>
  <c r="P1318" i="54"/>
  <c r="P1228" i="54"/>
  <c r="P1108" i="54"/>
  <c r="P1048" i="54"/>
  <c r="P1258" i="54"/>
  <c r="P1198" i="54"/>
  <c r="P1138" i="54"/>
  <c r="P1078" i="54"/>
  <c r="P988" i="54"/>
  <c r="P928" i="54"/>
  <c r="P808" i="54"/>
  <c r="P748" i="54"/>
  <c r="P688" i="54"/>
  <c r="P628" i="54"/>
  <c r="P1018" i="54"/>
  <c r="P958" i="54"/>
  <c r="P898" i="54"/>
  <c r="P838" i="54"/>
  <c r="P778" i="54"/>
  <c r="P718" i="54"/>
  <c r="P508" i="54"/>
  <c r="P448" i="54"/>
  <c r="P388" i="54"/>
  <c r="P328" i="54"/>
  <c r="P598" i="54"/>
  <c r="P538" i="54"/>
  <c r="P478" i="54"/>
  <c r="P418" i="54"/>
  <c r="P358" i="54"/>
  <c r="P298" i="54"/>
  <c r="P238" i="54"/>
  <c r="P208" i="54"/>
  <c r="P211" i="54" s="1"/>
  <c r="P1866" i="54" s="1"/>
  <c r="P148" i="54"/>
  <c r="P151" i="54" s="1"/>
  <c r="P1856" i="54" s="1"/>
  <c r="P88" i="54"/>
  <c r="P91" i="54" s="1"/>
  <c r="P1846" i="54" s="1"/>
  <c r="P28" i="54"/>
  <c r="P178" i="54"/>
  <c r="P181" i="54" s="1"/>
  <c r="P1861" i="54" s="1"/>
  <c r="P118" i="54"/>
  <c r="P121" i="54" s="1"/>
  <c r="P1851" i="54" s="1"/>
  <c r="P58" i="54"/>
  <c r="Q21" i="54"/>
  <c r="N1200" i="54"/>
  <c r="N1512" i="54"/>
  <c r="N1472" i="54"/>
  <c r="N1456" i="54"/>
  <c r="N1353" i="54"/>
  <c r="N480" i="54"/>
  <c r="N1020" i="54"/>
  <c r="N210" i="54"/>
  <c r="N1140" i="54"/>
  <c r="N1592" i="54"/>
  <c r="N1536" i="54"/>
  <c r="N1790" i="54"/>
  <c r="N1424" i="54"/>
  <c r="N1787" i="54"/>
  <c r="N1392" i="54"/>
  <c r="N1791" i="54"/>
  <c r="N1292" i="54"/>
  <c r="N1262" i="54"/>
  <c r="N963" i="54"/>
  <c r="N93" i="54"/>
  <c r="O60" i="54"/>
  <c r="O120" i="54"/>
  <c r="O122" i="54" s="1"/>
  <c r="O1853" i="54" s="1"/>
  <c r="O180" i="54"/>
  <c r="O1390" i="54"/>
  <c r="O1536" i="54"/>
  <c r="O1582" i="54"/>
  <c r="O1638" i="54"/>
  <c r="O1760" i="54"/>
  <c r="O1792" i="54"/>
  <c r="AG127" i="64" l="1"/>
  <c r="AH136" i="64"/>
  <c r="AG131" i="64"/>
  <c r="AG132" i="64" s="1"/>
  <c r="O2095" i="54"/>
  <c r="F12" i="37"/>
  <c r="O2091" i="54"/>
  <c r="G12" i="37" s="1"/>
  <c r="O2092" i="54"/>
  <c r="G13" i="37" s="1"/>
  <c r="O2094" i="54"/>
  <c r="G15" i="37" s="1"/>
  <c r="O2089" i="54"/>
  <c r="G10" i="37" s="1"/>
  <c r="O2093" i="54"/>
  <c r="G14" i="37" s="1"/>
  <c r="N2097" i="54"/>
  <c r="O2090" i="54"/>
  <c r="G11" i="37" s="1"/>
  <c r="R568" i="53"/>
  <c r="R268" i="53"/>
  <c r="N898" i="53"/>
  <c r="O897" i="53"/>
  <c r="O865" i="53"/>
  <c r="O972" i="53"/>
  <c r="G12" i="38" s="1"/>
  <c r="O673" i="53"/>
  <c r="O892" i="53"/>
  <c r="N882" i="53"/>
  <c r="P815" i="53"/>
  <c r="P809" i="53" s="1"/>
  <c r="P895" i="53"/>
  <c r="P968" i="53"/>
  <c r="H10" i="38" s="1"/>
  <c r="P801" i="53"/>
  <c r="P673" i="53"/>
  <c r="P963" i="53"/>
  <c r="H7" i="38" s="1"/>
  <c r="M888" i="53"/>
  <c r="M662" i="53"/>
  <c r="O969" i="53"/>
  <c r="G11" i="38" s="1"/>
  <c r="O665" i="53"/>
  <c r="O894" i="53"/>
  <c r="O895" i="53"/>
  <c r="O801" i="53"/>
  <c r="O968" i="53"/>
  <c r="G10" i="38" s="1"/>
  <c r="N973" i="53"/>
  <c r="P863" i="53"/>
  <c r="P857" i="53" s="1"/>
  <c r="P855" i="53"/>
  <c r="P849" i="53" s="1"/>
  <c r="P847" i="53"/>
  <c r="P841" i="53" s="1"/>
  <c r="P839" i="53"/>
  <c r="P833" i="53" s="1"/>
  <c r="P831" i="53"/>
  <c r="P825" i="53" s="1"/>
  <c r="P823" i="53"/>
  <c r="P817" i="53" s="1"/>
  <c r="P947" i="53"/>
  <c r="P879" i="53"/>
  <c r="P873" i="53" s="1"/>
  <c r="P767" i="53"/>
  <c r="P761" i="53" s="1"/>
  <c r="P759" i="53"/>
  <c r="P745" i="53"/>
  <c r="P751" i="53"/>
  <c r="P743" i="53"/>
  <c r="P735" i="53"/>
  <c r="P729" i="53" s="1"/>
  <c r="P727" i="53"/>
  <c r="P721" i="53" s="1"/>
  <c r="P719" i="53"/>
  <c r="P713" i="53" s="1"/>
  <c r="P711" i="53"/>
  <c r="P705" i="53" s="1"/>
  <c r="P703" i="53"/>
  <c r="P697" i="53" s="1"/>
  <c r="P695" i="53"/>
  <c r="P689" i="53" s="1"/>
  <c r="P687" i="53"/>
  <c r="P681" i="53" s="1"/>
  <c r="P960" i="53"/>
  <c r="H6" i="38" s="1"/>
  <c r="P32" i="53"/>
  <c r="P33" i="53" s="1"/>
  <c r="P671" i="53"/>
  <c r="P871" i="53"/>
  <c r="R10" i="53"/>
  <c r="Q866" i="53"/>
  <c r="Q871" i="53" s="1"/>
  <c r="Q869" i="53"/>
  <c r="Q669" i="53"/>
  <c r="Q666" i="53"/>
  <c r="Q72" i="53"/>
  <c r="Q73" i="53" s="1"/>
  <c r="Q30" i="53"/>
  <c r="Q31" i="53"/>
  <c r="Q61" i="53"/>
  <c r="Q102" i="53"/>
  <c r="Q103" i="53" s="1"/>
  <c r="Q121" i="53"/>
  <c r="Q162" i="53"/>
  <c r="Q163" i="53" s="1"/>
  <c r="Q181" i="53"/>
  <c r="Q91" i="53"/>
  <c r="Q132" i="53"/>
  <c r="Q133" i="53" s="1"/>
  <c r="Q151" i="53"/>
  <c r="Q211" i="53"/>
  <c r="Q241" i="53"/>
  <c r="Q271" i="53"/>
  <c r="Q301" i="53"/>
  <c r="Q342" i="53"/>
  <c r="Q343" i="53" s="1"/>
  <c r="Q372" i="53"/>
  <c r="Q373" i="53" s="1"/>
  <c r="Q402" i="53"/>
  <c r="Q403" i="53" s="1"/>
  <c r="Q192" i="53"/>
  <c r="Q193" i="53" s="1"/>
  <c r="Q222" i="53"/>
  <c r="Q223" i="53" s="1"/>
  <c r="Q252" i="53"/>
  <c r="Q253" i="53" s="1"/>
  <c r="Q282" i="53"/>
  <c r="Q283" i="53" s="1"/>
  <c r="Q312" i="53"/>
  <c r="Q313" i="53" s="1"/>
  <c r="Q331" i="53"/>
  <c r="Q361" i="53"/>
  <c r="Q391" i="53"/>
  <c r="Q432" i="53"/>
  <c r="Q433" i="53" s="1"/>
  <c r="Q462" i="53"/>
  <c r="Q463" i="53" s="1"/>
  <c r="Q492" i="53"/>
  <c r="Q493" i="53" s="1"/>
  <c r="Q522" i="53"/>
  <c r="Q523" i="53" s="1"/>
  <c r="Q541" i="53"/>
  <c r="Q571" i="53"/>
  <c r="Q582" i="53"/>
  <c r="Q583" i="53" s="1"/>
  <c r="Q631" i="53"/>
  <c r="Q421" i="53"/>
  <c r="Q451" i="53"/>
  <c r="Q481" i="53"/>
  <c r="Q511" i="53"/>
  <c r="Q552" i="53"/>
  <c r="Q553" i="53" s="1"/>
  <c r="Q601" i="53"/>
  <c r="Q612" i="53"/>
  <c r="Q613" i="53" s="1"/>
  <c r="Q642" i="53"/>
  <c r="Q643" i="53" s="1"/>
  <c r="Q674" i="53"/>
  <c r="Q679" i="53" s="1"/>
  <c r="Q677" i="53"/>
  <c r="Q682" i="53"/>
  <c r="Q687" i="53" s="1"/>
  <c r="Q681" i="53" s="1"/>
  <c r="Q685" i="53"/>
  <c r="Q690" i="53"/>
  <c r="Q695" i="53" s="1"/>
  <c r="Q689" i="53" s="1"/>
  <c r="Q693" i="53"/>
  <c r="Q698" i="53"/>
  <c r="Q703" i="53" s="1"/>
  <c r="Q697" i="53" s="1"/>
  <c r="Q701" i="53"/>
  <c r="Q706" i="53"/>
  <c r="Q711" i="53" s="1"/>
  <c r="Q705" i="53" s="1"/>
  <c r="Q709" i="53"/>
  <c r="Q714" i="53"/>
  <c r="Q719" i="53" s="1"/>
  <c r="Q713" i="53" s="1"/>
  <c r="Q717" i="53"/>
  <c r="Q722" i="53"/>
  <c r="Q727" i="53" s="1"/>
  <c r="Q721" i="53" s="1"/>
  <c r="Q725" i="53"/>
  <c r="Q730" i="53"/>
  <c r="Q735" i="53" s="1"/>
  <c r="Q729" i="53" s="1"/>
  <c r="Q733" i="53"/>
  <c r="Q738" i="53"/>
  <c r="Q743" i="53" s="1"/>
  <c r="Q737" i="53" s="1"/>
  <c r="Q741" i="53"/>
  <c r="Q746" i="53"/>
  <c r="Q749" i="53"/>
  <c r="Q754" i="53"/>
  <c r="Q759" i="53" s="1"/>
  <c r="Q753" i="53" s="1"/>
  <c r="Q757" i="53"/>
  <c r="Q762" i="53"/>
  <c r="Q767" i="53" s="1"/>
  <c r="Q761" i="53" s="1"/>
  <c r="Q765" i="53"/>
  <c r="Q770" i="53"/>
  <c r="Q775" i="53" s="1"/>
  <c r="Q773" i="53"/>
  <c r="Q778" i="53"/>
  <c r="Q783" i="53" s="1"/>
  <c r="Q777" i="53" s="1"/>
  <c r="Q781" i="53"/>
  <c r="Q786" i="53"/>
  <c r="Q791" i="53" s="1"/>
  <c r="Q785" i="53" s="1"/>
  <c r="Q789" i="53"/>
  <c r="Q794" i="53"/>
  <c r="Q799" i="53" s="1"/>
  <c r="Q797" i="53"/>
  <c r="Q802" i="53"/>
  <c r="Q807" i="53" s="1"/>
  <c r="Q805" i="53"/>
  <c r="Q810" i="53"/>
  <c r="Q815" i="53" s="1"/>
  <c r="Q809" i="53" s="1"/>
  <c r="Q813" i="53"/>
  <c r="Q818" i="53"/>
  <c r="Q823" i="53" s="1"/>
  <c r="Q817" i="53" s="1"/>
  <c r="Q821" i="53"/>
  <c r="Q826" i="53"/>
  <c r="Q831" i="53" s="1"/>
  <c r="Q825" i="53" s="1"/>
  <c r="Q829" i="53"/>
  <c r="Q834" i="53"/>
  <c r="Q839" i="53" s="1"/>
  <c r="Q833" i="53" s="1"/>
  <c r="Q837" i="53"/>
  <c r="Q842" i="53"/>
  <c r="Q847" i="53" s="1"/>
  <c r="Q841" i="53" s="1"/>
  <c r="Q845" i="53"/>
  <c r="Q850" i="53"/>
  <c r="Q855" i="53" s="1"/>
  <c r="Q849" i="53" s="1"/>
  <c r="Q853" i="53"/>
  <c r="Q858" i="53"/>
  <c r="Q863" i="53" s="1"/>
  <c r="Q857" i="53" s="1"/>
  <c r="Q861" i="53"/>
  <c r="Q874" i="53"/>
  <c r="Q879" i="53" s="1"/>
  <c r="Q873" i="53" s="1"/>
  <c r="Q877" i="53"/>
  <c r="Q937" i="53"/>
  <c r="Q938" i="53" s="1"/>
  <c r="Q939" i="53" s="1"/>
  <c r="Q947" i="53" s="1"/>
  <c r="Q926" i="53" s="1"/>
  <c r="P2080" i="54"/>
  <c r="H8" i="37" s="1"/>
  <c r="P2077" i="54"/>
  <c r="H7" i="37" s="1"/>
  <c r="P2068" i="54"/>
  <c r="H4" i="37" s="1"/>
  <c r="P1398" i="54"/>
  <c r="P1406" i="54"/>
  <c r="P1414" i="54"/>
  <c r="P1408" i="54" s="1"/>
  <c r="P1422" i="54"/>
  <c r="P1446" i="54"/>
  <c r="P1440" i="54" s="1"/>
  <c r="P1670" i="54"/>
  <c r="P1664" i="54" s="1"/>
  <c r="Q1660" i="54"/>
  <c r="Q1652" i="54"/>
  <c r="Q661" i="54"/>
  <c r="Q1941" i="54" s="1"/>
  <c r="Q1657" i="54"/>
  <c r="Q672" i="54"/>
  <c r="Q673" i="54" s="1"/>
  <c r="P1662" i="54"/>
  <c r="P1656" i="54" s="1"/>
  <c r="P1470" i="54"/>
  <c r="P1638" i="54"/>
  <c r="P1632" i="54" s="1"/>
  <c r="P1606" i="54"/>
  <c r="P1600" i="54" s="1"/>
  <c r="P1614" i="54"/>
  <c r="P1608" i="54" s="1"/>
  <c r="P1622" i="54"/>
  <c r="P1616" i="54" s="1"/>
  <c r="P1630" i="54"/>
  <c r="P1624" i="54" s="1"/>
  <c r="P1678" i="54"/>
  <c r="P1672" i="54" s="1"/>
  <c r="P1686" i="54"/>
  <c r="P1680" i="54" s="1"/>
  <c r="N1293" i="54"/>
  <c r="O1290" i="54" s="1"/>
  <c r="N2048" i="54"/>
  <c r="O2083" i="54"/>
  <c r="M2069" i="54"/>
  <c r="M2075" i="54"/>
  <c r="M2081" i="54"/>
  <c r="N1263" i="54"/>
  <c r="N2043" i="54"/>
  <c r="Q568" i="54"/>
  <c r="Q268" i="54"/>
  <c r="Q1168" i="54"/>
  <c r="Q868" i="54"/>
  <c r="Q658" i="54"/>
  <c r="P2065" i="54"/>
  <c r="H3" i="37" s="1"/>
  <c r="P2074" i="54"/>
  <c r="H6" i="37" s="1"/>
  <c r="P2071" i="54"/>
  <c r="H5" i="37" s="1"/>
  <c r="A772" i="54"/>
  <c r="M2072" i="54"/>
  <c r="M2066" i="54"/>
  <c r="N1777" i="54"/>
  <c r="P62" i="54"/>
  <c r="P1843" i="54" s="1"/>
  <c r="Q450" i="53"/>
  <c r="P570" i="53"/>
  <c r="O32" i="53"/>
  <c r="O33" i="53" s="1"/>
  <c r="R28" i="53"/>
  <c r="S21" i="53"/>
  <c r="R58" i="53"/>
  <c r="R61" i="53" s="1"/>
  <c r="R88" i="53"/>
  <c r="R118" i="53"/>
  <c r="R148" i="53"/>
  <c r="R178" i="53"/>
  <c r="R208" i="53"/>
  <c r="R238" i="53"/>
  <c r="R328" i="53"/>
  <c r="R388" i="53"/>
  <c r="R298" i="53"/>
  <c r="R358" i="53"/>
  <c r="R448" i="53"/>
  <c r="R508" i="53"/>
  <c r="R418" i="53"/>
  <c r="R478" i="53"/>
  <c r="R538" i="53"/>
  <c r="R598" i="53"/>
  <c r="R628" i="53"/>
  <c r="O600" i="53"/>
  <c r="O422" i="53"/>
  <c r="O423" i="53" s="1"/>
  <c r="O482" i="53"/>
  <c r="O483" i="53" s="1"/>
  <c r="O332" i="53"/>
  <c r="O333" i="53" s="1"/>
  <c r="O152" i="53"/>
  <c r="O153" i="53" s="1"/>
  <c r="O62" i="53"/>
  <c r="O63" i="53" s="1"/>
  <c r="O392" i="53"/>
  <c r="O393" i="53" s="1"/>
  <c r="O302" i="53"/>
  <c r="O303" i="53" s="1"/>
  <c r="O182" i="53"/>
  <c r="O183" i="53" s="1"/>
  <c r="O632" i="53"/>
  <c r="O633" i="53" s="1"/>
  <c r="O542" i="53"/>
  <c r="O543" i="53" s="1"/>
  <c r="O362" i="53"/>
  <c r="O363" i="53" s="1"/>
  <c r="O242" i="53"/>
  <c r="O243" i="53" s="1"/>
  <c r="O122" i="53"/>
  <c r="O123" i="53" s="1"/>
  <c r="P512" i="53"/>
  <c r="P513" i="53" s="1"/>
  <c r="O272" i="53"/>
  <c r="O273" i="53" s="1"/>
  <c r="O212" i="53"/>
  <c r="O213" i="53" s="1"/>
  <c r="O92" i="53"/>
  <c r="O93" i="53" s="1"/>
  <c r="O1260" i="54"/>
  <c r="O1576" i="54"/>
  <c r="O1790" i="54"/>
  <c r="O90" i="54"/>
  <c r="O1350" i="54"/>
  <c r="O1464" i="54"/>
  <c r="O1424" i="54"/>
  <c r="O1787" i="54"/>
  <c r="O1392" i="54"/>
  <c r="O1791" i="54"/>
  <c r="P32" i="54"/>
  <c r="P1838" i="54" s="1"/>
  <c r="P1392" i="54"/>
  <c r="P1430" i="54"/>
  <c r="P1438" i="54"/>
  <c r="P1432" i="54" s="1"/>
  <c r="P1486" i="54"/>
  <c r="P1480" i="54" s="1"/>
  <c r="P1526" i="54"/>
  <c r="P1520" i="54" s="1"/>
  <c r="P1534" i="54"/>
  <c r="P1528" i="54" s="1"/>
  <c r="P1542" i="54"/>
  <c r="P1454" i="54"/>
  <c r="P1448" i="54" s="1"/>
  <c r="P1502" i="54"/>
  <c r="P1496" i="54" s="1"/>
  <c r="P1510" i="54"/>
  <c r="P1504" i="54" s="1"/>
  <c r="P1550" i="54"/>
  <c r="P1544" i="54" s="1"/>
  <c r="P1558" i="54"/>
  <c r="P1552" i="54" s="1"/>
  <c r="P1566" i="54"/>
  <c r="P1560" i="54" s="1"/>
  <c r="P1590" i="54"/>
  <c r="P1584" i="54" s="1"/>
  <c r="P1574" i="54"/>
  <c r="P1598" i="54"/>
  <c r="P1694" i="54"/>
  <c r="P1688" i="54" s="1"/>
  <c r="P1702" i="54"/>
  <c r="P1696" i="54" s="1"/>
  <c r="P1710" i="54"/>
  <c r="P1704" i="54" s="1"/>
  <c r="P1718" i="54"/>
  <c r="P1712" i="54" s="1"/>
  <c r="P1726" i="54"/>
  <c r="P1720" i="54" s="1"/>
  <c r="P1734" i="54"/>
  <c r="P1728" i="54" s="1"/>
  <c r="P1742" i="54"/>
  <c r="P1736" i="54" s="1"/>
  <c r="P1750" i="54"/>
  <c r="P1744" i="54" s="1"/>
  <c r="P1758" i="54"/>
  <c r="P1752" i="54" s="1"/>
  <c r="P1766" i="54"/>
  <c r="P1774" i="54"/>
  <c r="P1768" i="54" s="1"/>
  <c r="O150" i="54"/>
  <c r="O990" i="54"/>
  <c r="N1232" i="54"/>
  <c r="N782" i="54"/>
  <c r="N692" i="54"/>
  <c r="N512" i="54"/>
  <c r="N663" i="54"/>
  <c r="O660" i="54" s="1"/>
  <c r="O662" i="54" s="1"/>
  <c r="O1943" i="54" s="1"/>
  <c r="N602" i="54"/>
  <c r="N242" i="54"/>
  <c r="N272" i="54"/>
  <c r="N1172" i="54"/>
  <c r="N842" i="54"/>
  <c r="N872" i="54"/>
  <c r="N632" i="54"/>
  <c r="N572" i="54"/>
  <c r="N332" i="54"/>
  <c r="O32" i="54"/>
  <c r="N1112" i="54"/>
  <c r="N812" i="54"/>
  <c r="N362" i="54"/>
  <c r="N392" i="54"/>
  <c r="N1052" i="54"/>
  <c r="N722" i="54"/>
  <c r="N752" i="54"/>
  <c r="N452" i="54"/>
  <c r="O182" i="54"/>
  <c r="O1632" i="54"/>
  <c r="O1384" i="54"/>
  <c r="O1789" i="54"/>
  <c r="O123" i="54"/>
  <c r="O960" i="54"/>
  <c r="N1142" i="54"/>
  <c r="N212" i="54"/>
  <c r="N1022" i="54"/>
  <c r="N482" i="54"/>
  <c r="N1202" i="54"/>
  <c r="Q1318" i="54"/>
  <c r="Q1258" i="54"/>
  <c r="Q1348" i="54"/>
  <c r="Q1288" i="54"/>
  <c r="Q1198" i="54"/>
  <c r="Q1138" i="54"/>
  <c r="Q1078" i="54"/>
  <c r="Q1228" i="54"/>
  <c r="Q1108" i="54"/>
  <c r="Q1048" i="54"/>
  <c r="Q1018" i="54"/>
  <c r="Q958" i="54"/>
  <c r="Q898" i="54"/>
  <c r="Q838" i="54"/>
  <c r="Q778" i="54"/>
  <c r="Q718" i="54"/>
  <c r="Q988" i="54"/>
  <c r="Q928" i="54"/>
  <c r="Q808" i="54"/>
  <c r="Q748" i="54"/>
  <c r="Q688" i="54"/>
  <c r="Q628" i="54"/>
  <c r="Q598" i="54"/>
  <c r="Q538" i="54"/>
  <c r="Q478" i="54"/>
  <c r="Q418" i="54"/>
  <c r="Q358" i="54"/>
  <c r="Q298" i="54"/>
  <c r="Q238" i="54"/>
  <c r="Q241" i="54" s="1"/>
  <c r="Q1871" i="54" s="1"/>
  <c r="Q508" i="54"/>
  <c r="Q448" i="54"/>
  <c r="Q388" i="54"/>
  <c r="Q328" i="54"/>
  <c r="Q178" i="54"/>
  <c r="Q181" i="54" s="1"/>
  <c r="Q1861" i="54" s="1"/>
  <c r="Q118" i="54"/>
  <c r="Q121" i="54" s="1"/>
  <c r="Q1851" i="54" s="1"/>
  <c r="Q58" i="54"/>
  <c r="R21" i="54"/>
  <c r="Q208" i="54"/>
  <c r="Q148" i="54"/>
  <c r="Q151" i="54" s="1"/>
  <c r="Q1856" i="54" s="1"/>
  <c r="Q88" i="54"/>
  <c r="Q91" i="54" s="1"/>
  <c r="Q1846" i="54" s="1"/>
  <c r="Q28" i="54"/>
  <c r="O1320" i="54"/>
  <c r="O1664" i="54"/>
  <c r="O1416" i="54"/>
  <c r="O1786" i="54"/>
  <c r="O1400" i="54"/>
  <c r="O1788" i="54"/>
  <c r="Q1772" i="54"/>
  <c r="Q1769" i="54"/>
  <c r="Q1764" i="54"/>
  <c r="Q1761" i="54"/>
  <c r="Q1756" i="54"/>
  <c r="Q1753" i="54"/>
  <c r="Q1748" i="54"/>
  <c r="Q1745" i="54"/>
  <c r="Q1740" i="54"/>
  <c r="Q1737" i="54"/>
  <c r="Q1732" i="54"/>
  <c r="Q1729" i="54"/>
  <c r="Q1724" i="54"/>
  <c r="Q1721" i="54"/>
  <c r="Q1716" i="54"/>
  <c r="Q1713" i="54"/>
  <c r="Q1708" i="54"/>
  <c r="Q1705" i="54"/>
  <c r="Q1700" i="54"/>
  <c r="Q1697" i="54"/>
  <c r="Q1692" i="54"/>
  <c r="Q1689" i="54"/>
  <c r="Q1684" i="54"/>
  <c r="Q1681" i="54"/>
  <c r="Q1676" i="54"/>
  <c r="Q1673" i="54"/>
  <c r="Q1665" i="54"/>
  <c r="Q1644" i="54"/>
  <c r="Q1668" i="54"/>
  <c r="Q1649" i="54"/>
  <c r="Q1654" i="54" s="1"/>
  <c r="Q1648" i="54" s="1"/>
  <c r="Q1641" i="54"/>
  <c r="Q1636" i="54"/>
  <c r="Q1633" i="54"/>
  <c r="Q1596" i="54"/>
  <c r="Q1588" i="54"/>
  <c r="Q1585" i="54"/>
  <c r="Q1577" i="54"/>
  <c r="Q1572" i="54"/>
  <c r="Q1564" i="54"/>
  <c r="Q1561" i="54"/>
  <c r="Q1556" i="54"/>
  <c r="Q1553" i="54"/>
  <c r="Q1548" i="54"/>
  <c r="Q1545" i="54"/>
  <c r="Q1540" i="54"/>
  <c r="Q1628" i="54"/>
  <c r="Q1625" i="54"/>
  <c r="Q1620" i="54"/>
  <c r="Q1617" i="54"/>
  <c r="Q1612" i="54"/>
  <c r="Q1609" i="54"/>
  <c r="Q1604" i="54"/>
  <c r="Q1601" i="54"/>
  <c r="Q1593" i="54"/>
  <c r="Q1598" i="54" s="1"/>
  <c r="Q1592" i="54" s="1"/>
  <c r="Q1580" i="54"/>
  <c r="Q1569" i="54"/>
  <c r="Q1574" i="54" s="1"/>
  <c r="Q1568" i="54" s="1"/>
  <c r="Q1537" i="54"/>
  <c r="Q1542" i="54" s="1"/>
  <c r="Q1532" i="54"/>
  <c r="Q1529" i="54"/>
  <c r="Q1524" i="54"/>
  <c r="Q1521" i="54"/>
  <c r="Q1513" i="54"/>
  <c r="Q1492" i="54"/>
  <c r="Q1484" i="54"/>
  <c r="Q1481" i="54"/>
  <c r="Q1473" i="54"/>
  <c r="Q1468" i="54"/>
  <c r="Q1457" i="54"/>
  <c r="Q1516" i="54"/>
  <c r="Q1508" i="54"/>
  <c r="Q1505" i="54"/>
  <c r="Q1500" i="54"/>
  <c r="Q1497" i="54"/>
  <c r="Q1489" i="54"/>
  <c r="Q1476" i="54"/>
  <c r="Q1465" i="54"/>
  <c r="Q1460" i="54"/>
  <c r="Q1452" i="54"/>
  <c r="Q1449" i="54"/>
  <c r="Q1444" i="54"/>
  <c r="Q1388" i="54"/>
  <c r="Q1332" i="54"/>
  <c r="Q1333" i="54" s="1"/>
  <c r="Q1321" i="54"/>
  <c r="Q2051" i="54" s="1"/>
  <c r="Q1272" i="54"/>
  <c r="Q1273" i="54" s="1"/>
  <c r="Q1261" i="54"/>
  <c r="Q2041" i="54" s="1"/>
  <c r="Q1441" i="54"/>
  <c r="Q1436" i="54"/>
  <c r="Q1433" i="54"/>
  <c r="Q1428" i="54"/>
  <c r="Q1425" i="54"/>
  <c r="Q1420" i="54"/>
  <c r="Q1417" i="54"/>
  <c r="Q1412" i="54"/>
  <c r="Q1409" i="54"/>
  <c r="Q1404" i="54"/>
  <c r="Q1401" i="54"/>
  <c r="Q1396" i="54"/>
  <c r="Q1393" i="54"/>
  <c r="Q1385" i="54"/>
  <c r="Q1362" i="54"/>
  <c r="Q1363" i="54" s="1"/>
  <c r="Q1351" i="54"/>
  <c r="Q2056" i="54" s="1"/>
  <c r="Q1302" i="54"/>
  <c r="Q1303" i="54" s="1"/>
  <c r="Q1291" i="54"/>
  <c r="Q2046" i="54" s="1"/>
  <c r="Q1242" i="54"/>
  <c r="Q1243" i="54" s="1"/>
  <c r="Q1212" i="54"/>
  <c r="Q1213" i="54" s="1"/>
  <c r="Q1201" i="54"/>
  <c r="Q2031" i="54" s="1"/>
  <c r="Q1152" i="54"/>
  <c r="Q1153" i="54" s="1"/>
  <c r="Q1141" i="54"/>
  <c r="Q2021" i="54" s="1"/>
  <c r="Q1092" i="54"/>
  <c r="Q1093" i="54" s="1"/>
  <c r="Q1081" i="54"/>
  <c r="Q2011" i="54" s="1"/>
  <c r="Q1231" i="54"/>
  <c r="Q2036" i="54" s="1"/>
  <c r="Q1182" i="54"/>
  <c r="Q1183" i="54" s="1"/>
  <c r="Q1171" i="54"/>
  <c r="Q2026" i="54" s="1"/>
  <c r="Q1122" i="54"/>
  <c r="Q1123" i="54" s="1"/>
  <c r="Q1111" i="54"/>
  <c r="Q2016" i="54" s="1"/>
  <c r="Q1062" i="54"/>
  <c r="Q1063" i="54" s="1"/>
  <c r="Q1051" i="54"/>
  <c r="Q2006" i="54" s="1"/>
  <c r="Q1032" i="54"/>
  <c r="Q1033" i="54" s="1"/>
  <c r="Q1021" i="54"/>
  <c r="Q2001" i="54" s="1"/>
  <c r="Q972" i="54"/>
  <c r="Q973" i="54" s="1"/>
  <c r="Q961" i="54"/>
  <c r="Q1991" i="54" s="1"/>
  <c r="Q912" i="54"/>
  <c r="Q913" i="54" s="1"/>
  <c r="Q901" i="54"/>
  <c r="Q1981" i="54" s="1"/>
  <c r="Q852" i="54"/>
  <c r="Q853" i="54" s="1"/>
  <c r="Q841" i="54"/>
  <c r="Q1971" i="54" s="1"/>
  <c r="Q792" i="54"/>
  <c r="Q793" i="54" s="1"/>
  <c r="Q781" i="54"/>
  <c r="Q1961" i="54" s="1"/>
  <c r="Q732" i="54"/>
  <c r="Q733" i="54" s="1"/>
  <c r="Q721" i="54"/>
  <c r="Q1951" i="54" s="1"/>
  <c r="Q1002" i="54"/>
  <c r="Q1003" i="54" s="1"/>
  <c r="Q991" i="54"/>
  <c r="Q1996" i="54" s="1"/>
  <c r="Q942" i="54"/>
  <c r="Q943" i="54" s="1"/>
  <c r="Q931" i="54"/>
  <c r="Q1986" i="54" s="1"/>
  <c r="Q882" i="54"/>
  <c r="Q883" i="54" s="1"/>
  <c r="Q871" i="54"/>
  <c r="Q1976" i="54" s="1"/>
  <c r="Q822" i="54"/>
  <c r="Q823" i="54" s="1"/>
  <c r="Q811" i="54"/>
  <c r="Q1966" i="54" s="1"/>
  <c r="Q762" i="54"/>
  <c r="Q763" i="54" s="1"/>
  <c r="Q751" i="54"/>
  <c r="Q1956" i="54" s="1"/>
  <c r="Q702" i="54"/>
  <c r="Q703" i="54" s="1"/>
  <c r="Q691" i="54"/>
  <c r="Q1946" i="54" s="1"/>
  <c r="Q642" i="54"/>
  <c r="Q643" i="54" s="1"/>
  <c r="Q631" i="54"/>
  <c r="Q1936" i="54" s="1"/>
  <c r="Q612" i="54"/>
  <c r="Q613" i="54" s="1"/>
  <c r="Q601" i="54"/>
  <c r="Q1931" i="54" s="1"/>
  <c r="Q552" i="54"/>
  <c r="Q553" i="54" s="1"/>
  <c r="Q541" i="54"/>
  <c r="Q1921" i="54" s="1"/>
  <c r="Q492" i="54"/>
  <c r="Q493" i="54" s="1"/>
  <c r="Q481" i="54"/>
  <c r="Q1911" i="54" s="1"/>
  <c r="Q432" i="54"/>
  <c r="Q433" i="54" s="1"/>
  <c r="Q421" i="54"/>
  <c r="Q1901" i="54" s="1"/>
  <c r="Q372" i="54"/>
  <c r="Q373" i="54" s="1"/>
  <c r="Q361" i="54"/>
  <c r="Q1891" i="54" s="1"/>
  <c r="Q312" i="54"/>
  <c r="Q313" i="54" s="1"/>
  <c r="Q301" i="54"/>
  <c r="Q1881" i="54" s="1"/>
  <c r="Q252" i="54"/>
  <c r="Q253" i="54" s="1"/>
  <c r="Q582" i="54"/>
  <c r="Q583" i="54" s="1"/>
  <c r="Q571" i="54"/>
  <c r="Q1926" i="54" s="1"/>
  <c r="Q522" i="54"/>
  <c r="Q523" i="54" s="1"/>
  <c r="Q511" i="54"/>
  <c r="Q1916" i="54" s="1"/>
  <c r="Q462" i="54"/>
  <c r="Q463" i="54" s="1"/>
  <c r="Q451" i="54"/>
  <c r="Q1906" i="54" s="1"/>
  <c r="Q402" i="54"/>
  <c r="Q403" i="54" s="1"/>
  <c r="Q391" i="54"/>
  <c r="Q1896" i="54" s="1"/>
  <c r="Q342" i="54"/>
  <c r="Q343" i="54" s="1"/>
  <c r="Q331" i="54"/>
  <c r="Q1886" i="54" s="1"/>
  <c r="Q282" i="54"/>
  <c r="Q283" i="54" s="1"/>
  <c r="Q271" i="54"/>
  <c r="Q1876" i="54" s="1"/>
  <c r="Q211" i="54"/>
  <c r="Q1866" i="54" s="1"/>
  <c r="Q61" i="54"/>
  <c r="Q1841" i="54" s="1"/>
  <c r="Q60" i="54"/>
  <c r="R10" i="54"/>
  <c r="Q31" i="54"/>
  <c r="Q30" i="54"/>
  <c r="P1390" i="54"/>
  <c r="P1462" i="54"/>
  <c r="P1478" i="54"/>
  <c r="P1518" i="54"/>
  <c r="P1464" i="54"/>
  <c r="P1494" i="54"/>
  <c r="P1582" i="54"/>
  <c r="P1576" i="54" s="1"/>
  <c r="P1646" i="54"/>
  <c r="O900" i="54"/>
  <c r="N1793" i="54"/>
  <c r="M1783" i="54"/>
  <c r="M1381" i="54"/>
  <c r="N1082" i="54"/>
  <c r="O933" i="54"/>
  <c r="P930" i="54" s="1"/>
  <c r="N422" i="54"/>
  <c r="N542" i="54"/>
  <c r="N302" i="54"/>
  <c r="O62" i="54"/>
  <c r="Q1446" i="54" l="1"/>
  <c r="Q1440" i="54" s="1"/>
  <c r="AH127" i="64"/>
  <c r="AH131" i="64"/>
  <c r="AH132" i="64" s="1"/>
  <c r="AI136" i="64"/>
  <c r="Q2080" i="54"/>
  <c r="I8" i="37" s="1"/>
  <c r="Q2068" i="54"/>
  <c r="I4" i="37" s="1"/>
  <c r="P1788" i="54"/>
  <c r="Q1662" i="54"/>
  <c r="Q1656" i="54" s="1"/>
  <c r="Q1470" i="54"/>
  <c r="Q1678" i="54"/>
  <c r="Q1672" i="54" s="1"/>
  <c r="Q1686" i="54"/>
  <c r="Q1680" i="54" s="1"/>
  <c r="Q1694" i="54"/>
  <c r="Q1688" i="54" s="1"/>
  <c r="Q1702" i="54"/>
  <c r="Q1696" i="54" s="1"/>
  <c r="Q1710" i="54"/>
  <c r="Q1704" i="54" s="1"/>
  <c r="Q1718" i="54"/>
  <c r="Q1712" i="54" s="1"/>
  <c r="Q1726" i="54"/>
  <c r="Q1720" i="54" s="1"/>
  <c r="Q1734" i="54"/>
  <c r="Q1728" i="54" s="1"/>
  <c r="Q1742" i="54"/>
  <c r="Q1736" i="54" s="1"/>
  <c r="Q1750" i="54"/>
  <c r="Q1744" i="54" s="1"/>
  <c r="Q1758" i="54"/>
  <c r="Q1752" i="54" s="1"/>
  <c r="Q1766" i="54"/>
  <c r="Q1774" i="54"/>
  <c r="Q1768" i="54" s="1"/>
  <c r="P2095" i="54"/>
  <c r="P33" i="54"/>
  <c r="P63" i="54"/>
  <c r="P2090" i="54"/>
  <c r="H11" i="37" s="1"/>
  <c r="P1416" i="54"/>
  <c r="P2089" i="54"/>
  <c r="H10" i="37" s="1"/>
  <c r="P1400" i="54"/>
  <c r="P2093" i="54"/>
  <c r="H14" i="37" s="1"/>
  <c r="O2097" i="54"/>
  <c r="P2091" i="54"/>
  <c r="H12" i="37" s="1"/>
  <c r="P2094" i="54"/>
  <c r="H15" i="37" s="1"/>
  <c r="P2092" i="54"/>
  <c r="H13" i="37" s="1"/>
  <c r="Q793" i="53"/>
  <c r="S568" i="53"/>
  <c r="S268" i="53"/>
  <c r="Q963" i="53"/>
  <c r="I7" i="38" s="1"/>
  <c r="Q671" i="53"/>
  <c r="S10" i="53"/>
  <c r="R869" i="53"/>
  <c r="R866" i="53"/>
  <c r="R871" i="53" s="1"/>
  <c r="R669" i="53"/>
  <c r="R666" i="53"/>
  <c r="R671" i="53" s="1"/>
  <c r="R30" i="53"/>
  <c r="R31" i="53"/>
  <c r="R72" i="53"/>
  <c r="R73" i="53" s="1"/>
  <c r="R91" i="53"/>
  <c r="R132" i="53"/>
  <c r="R133" i="53" s="1"/>
  <c r="R151" i="53"/>
  <c r="R102" i="53"/>
  <c r="R103" i="53" s="1"/>
  <c r="R121" i="53"/>
  <c r="R162" i="53"/>
  <c r="R163" i="53" s="1"/>
  <c r="R181" i="53"/>
  <c r="R192" i="53"/>
  <c r="R193" i="53" s="1"/>
  <c r="R222" i="53"/>
  <c r="R223" i="53" s="1"/>
  <c r="R252" i="53"/>
  <c r="R253" i="53" s="1"/>
  <c r="R282" i="53"/>
  <c r="R283" i="53" s="1"/>
  <c r="R312" i="53"/>
  <c r="R313" i="53" s="1"/>
  <c r="R331" i="53"/>
  <c r="R361" i="53"/>
  <c r="R391" i="53"/>
  <c r="R211" i="53"/>
  <c r="R241" i="53"/>
  <c r="R271" i="53"/>
  <c r="R301" i="53"/>
  <c r="R342" i="53"/>
  <c r="R343" i="53" s="1"/>
  <c r="R372" i="53"/>
  <c r="R373" i="53" s="1"/>
  <c r="R402" i="53"/>
  <c r="R403" i="53" s="1"/>
  <c r="R421" i="53"/>
  <c r="R451" i="53"/>
  <c r="R481" i="53"/>
  <c r="R511" i="53"/>
  <c r="R552" i="53"/>
  <c r="R553" i="53" s="1"/>
  <c r="R601" i="53"/>
  <c r="R612" i="53"/>
  <c r="R613" i="53" s="1"/>
  <c r="R642" i="53"/>
  <c r="R643" i="53" s="1"/>
  <c r="R674" i="53"/>
  <c r="R679" i="53" s="1"/>
  <c r="R677" i="53"/>
  <c r="R432" i="53"/>
  <c r="R433" i="53" s="1"/>
  <c r="R462" i="53"/>
  <c r="R463" i="53" s="1"/>
  <c r="R492" i="53"/>
  <c r="R493" i="53" s="1"/>
  <c r="R522" i="53"/>
  <c r="R523" i="53" s="1"/>
  <c r="R541" i="53"/>
  <c r="R959" i="53" s="1"/>
  <c r="J5" i="38" s="1"/>
  <c r="R571" i="53"/>
  <c r="R582" i="53"/>
  <c r="R583" i="53" s="1"/>
  <c r="R631" i="53"/>
  <c r="R770" i="53"/>
  <c r="R773" i="53"/>
  <c r="R778" i="53"/>
  <c r="R783" i="53" s="1"/>
  <c r="R777" i="53" s="1"/>
  <c r="R781" i="53"/>
  <c r="R786" i="53"/>
  <c r="R791" i="53" s="1"/>
  <c r="R785" i="53" s="1"/>
  <c r="R789" i="53"/>
  <c r="R794" i="53"/>
  <c r="R799" i="53" s="1"/>
  <c r="R793" i="53" s="1"/>
  <c r="R797" i="53"/>
  <c r="R802" i="53"/>
  <c r="R807" i="53" s="1"/>
  <c r="R805" i="53"/>
  <c r="R810" i="53"/>
  <c r="R682" i="53"/>
  <c r="R685" i="53"/>
  <c r="R690" i="53"/>
  <c r="R693" i="53"/>
  <c r="R698" i="53"/>
  <c r="R701" i="53"/>
  <c r="R706" i="53"/>
  <c r="R709" i="53"/>
  <c r="R714" i="53"/>
  <c r="R717" i="53"/>
  <c r="R722" i="53"/>
  <c r="R725" i="53"/>
  <c r="R730" i="53"/>
  <c r="R733" i="53"/>
  <c r="R738" i="53"/>
  <c r="R741" i="53"/>
  <c r="R746" i="53"/>
  <c r="R749" i="53"/>
  <c r="R754" i="53"/>
  <c r="R757" i="53"/>
  <c r="R762" i="53"/>
  <c r="R765" i="53"/>
  <c r="R874" i="53"/>
  <c r="R877" i="53"/>
  <c r="R937" i="53"/>
  <c r="R938" i="53" s="1"/>
  <c r="R939" i="53" s="1"/>
  <c r="R947" i="53" s="1"/>
  <c r="R926" i="53" s="1"/>
  <c r="R813" i="53"/>
  <c r="R818" i="53"/>
  <c r="R821" i="53"/>
  <c r="R826" i="53"/>
  <c r="R829" i="53"/>
  <c r="R834" i="53"/>
  <c r="R837" i="53"/>
  <c r="R842" i="53"/>
  <c r="R845" i="53"/>
  <c r="R850" i="53"/>
  <c r="R853" i="53"/>
  <c r="R858" i="53"/>
  <c r="R861" i="53"/>
  <c r="P969" i="53"/>
  <c r="H11" i="38" s="1"/>
  <c r="P665" i="53"/>
  <c r="P894" i="53"/>
  <c r="P737" i="53"/>
  <c r="P753" i="53"/>
  <c r="P926" i="53"/>
  <c r="O973" i="53"/>
  <c r="P892" i="53"/>
  <c r="P972" i="53"/>
  <c r="H12" i="38" s="1"/>
  <c r="P973" i="53"/>
  <c r="N888" i="53"/>
  <c r="N662" i="53"/>
  <c r="Q895" i="53"/>
  <c r="Q801" i="53"/>
  <c r="Q968" i="53"/>
  <c r="I10" i="38" s="1"/>
  <c r="Q769" i="53"/>
  <c r="Q745" i="53"/>
  <c r="Q751" i="53"/>
  <c r="Q972" i="53" s="1"/>
  <c r="I12" i="38" s="1"/>
  <c r="Q673" i="53"/>
  <c r="Q959" i="53"/>
  <c r="I5" i="38" s="1"/>
  <c r="Q960" i="53"/>
  <c r="I6" i="38" s="1"/>
  <c r="Q32" i="53"/>
  <c r="Q33" i="53" s="1"/>
  <c r="Q897" i="53"/>
  <c r="Q865" i="53"/>
  <c r="P897" i="53"/>
  <c r="P865" i="53"/>
  <c r="O882" i="53"/>
  <c r="P964" i="53"/>
  <c r="O898" i="53"/>
  <c r="Q2077" i="54"/>
  <c r="I7" i="37" s="1"/>
  <c r="R1657" i="54"/>
  <c r="R672" i="54"/>
  <c r="R1660" i="54"/>
  <c r="R1652" i="54"/>
  <c r="R661" i="54"/>
  <c r="R1941" i="54" s="1"/>
  <c r="Q2065" i="54"/>
  <c r="I3" i="37" s="1"/>
  <c r="M2084" i="54"/>
  <c r="M2085" i="54" s="1"/>
  <c r="Q1454" i="54"/>
  <c r="Q1448" i="54" s="1"/>
  <c r="Q1502" i="54"/>
  <c r="Q1496" i="54" s="1"/>
  <c r="Q1510" i="54"/>
  <c r="Q1504" i="54" s="1"/>
  <c r="Q1486" i="54"/>
  <c r="Q1480" i="54" s="1"/>
  <c r="Q1526" i="54"/>
  <c r="Q1520" i="54" s="1"/>
  <c r="Q1534" i="54"/>
  <c r="Q1528" i="54" s="1"/>
  <c r="Q1606" i="54"/>
  <c r="Q1600" i="54" s="1"/>
  <c r="Q1614" i="54"/>
  <c r="Q1608" i="54" s="1"/>
  <c r="Q1622" i="54"/>
  <c r="Q1616" i="54" s="1"/>
  <c r="Q1630" i="54"/>
  <c r="Q1624" i="54" s="1"/>
  <c r="Q1646" i="54"/>
  <c r="Q1640" i="54" s="1"/>
  <c r="Q1670" i="54"/>
  <c r="N303" i="54"/>
  <c r="N1883" i="54"/>
  <c r="N423" i="54"/>
  <c r="O420" i="54" s="1"/>
  <c r="N1903" i="54"/>
  <c r="N1083" i="54"/>
  <c r="O1080" i="54" s="1"/>
  <c r="N2013" i="54"/>
  <c r="O63" i="54"/>
  <c r="O1843" i="54"/>
  <c r="N543" i="54"/>
  <c r="N1923" i="54"/>
  <c r="Q32" i="54"/>
  <c r="Q1838" i="54" s="1"/>
  <c r="Q1836" i="54"/>
  <c r="N1203" i="54"/>
  <c r="N2033" i="54"/>
  <c r="N1023" i="54"/>
  <c r="O1020" i="54" s="1"/>
  <c r="N2003" i="54"/>
  <c r="N1143" i="54"/>
  <c r="N2023" i="54"/>
  <c r="O183" i="54"/>
  <c r="P180" i="54" s="1"/>
  <c r="O1863" i="54"/>
  <c r="N753" i="54"/>
  <c r="O750" i="54" s="1"/>
  <c r="N1958" i="54"/>
  <c r="N1053" i="54"/>
  <c r="O1050" i="54" s="1"/>
  <c r="N2008" i="54"/>
  <c r="N363" i="54"/>
  <c r="O360" i="54" s="1"/>
  <c r="N1893" i="54"/>
  <c r="N1113" i="54"/>
  <c r="O1110" i="54" s="1"/>
  <c r="N2018" i="54"/>
  <c r="N333" i="54"/>
  <c r="O330" i="54" s="1"/>
  <c r="N1888" i="54"/>
  <c r="N633" i="54"/>
  <c r="O630" i="54" s="1"/>
  <c r="N1938" i="54"/>
  <c r="N843" i="54"/>
  <c r="O840" i="54" s="1"/>
  <c r="N1973" i="54"/>
  <c r="N273" i="54"/>
  <c r="O270" i="54" s="1"/>
  <c r="N1878" i="54"/>
  <c r="N603" i="54"/>
  <c r="N1933" i="54"/>
  <c r="N513" i="54"/>
  <c r="O510" i="54" s="1"/>
  <c r="N1918" i="54"/>
  <c r="N783" i="54"/>
  <c r="O780" i="54" s="1"/>
  <c r="N1963" i="54"/>
  <c r="A802" i="54"/>
  <c r="B1965" i="54" s="1"/>
  <c r="B1960" i="54"/>
  <c r="Q2074" i="54"/>
  <c r="I6" i="37" s="1"/>
  <c r="R1168" i="54"/>
  <c r="R868" i="54"/>
  <c r="R658" i="54"/>
  <c r="R568" i="54"/>
  <c r="R268" i="54"/>
  <c r="N483" i="54"/>
  <c r="O480" i="54" s="1"/>
  <c r="N1913" i="54"/>
  <c r="N213" i="54"/>
  <c r="O210" i="54" s="1"/>
  <c r="N1868" i="54"/>
  <c r="N453" i="54"/>
  <c r="O450" i="54" s="1"/>
  <c r="N1908" i="54"/>
  <c r="N723" i="54"/>
  <c r="N1953" i="54"/>
  <c r="N393" i="54"/>
  <c r="O390" i="54" s="1"/>
  <c r="N1898" i="54"/>
  <c r="N813" i="54"/>
  <c r="N1968" i="54"/>
  <c r="O33" i="54"/>
  <c r="O1838" i="54"/>
  <c r="N573" i="54"/>
  <c r="O570" i="54" s="1"/>
  <c r="N1928" i="54"/>
  <c r="N873" i="54"/>
  <c r="O870" i="54" s="1"/>
  <c r="N1978" i="54"/>
  <c r="N1173" i="54"/>
  <c r="O1170" i="54" s="1"/>
  <c r="N2028" i="54"/>
  <c r="N243" i="54"/>
  <c r="O240" i="54" s="1"/>
  <c r="N1873" i="54"/>
  <c r="N693" i="54"/>
  <c r="O690" i="54" s="1"/>
  <c r="N1948" i="54"/>
  <c r="N1233" i="54"/>
  <c r="O1230" i="54" s="1"/>
  <c r="N2038" i="54"/>
  <c r="P2083" i="54"/>
  <c r="O1777" i="54"/>
  <c r="Q62" i="54"/>
  <c r="Q1843" i="54" s="1"/>
  <c r="P210" i="53"/>
  <c r="Q510" i="53"/>
  <c r="P240" i="53"/>
  <c r="P540" i="53"/>
  <c r="P180" i="53"/>
  <c r="P390" i="53"/>
  <c r="P150" i="53"/>
  <c r="P480" i="53"/>
  <c r="P90" i="53"/>
  <c r="P270" i="53"/>
  <c r="P120" i="53"/>
  <c r="P360" i="53"/>
  <c r="P630" i="53"/>
  <c r="P300" i="53"/>
  <c r="P60" i="53"/>
  <c r="P330" i="53"/>
  <c r="P420" i="53"/>
  <c r="T21" i="53"/>
  <c r="S28" i="53"/>
  <c r="S88" i="53"/>
  <c r="S58" i="53"/>
  <c r="S118" i="53"/>
  <c r="S178" i="53"/>
  <c r="S148" i="53"/>
  <c r="S238" i="53"/>
  <c r="S208" i="53"/>
  <c r="S298" i="53"/>
  <c r="S358" i="53"/>
  <c r="S328" i="53"/>
  <c r="S388" i="53"/>
  <c r="S418" i="53"/>
  <c r="S478" i="53"/>
  <c r="S538" i="53"/>
  <c r="S598" i="53"/>
  <c r="S448" i="53"/>
  <c r="S508" i="53"/>
  <c r="S628" i="53"/>
  <c r="O602" i="53"/>
  <c r="O603" i="53" s="1"/>
  <c r="P572" i="53"/>
  <c r="P573" i="53" s="1"/>
  <c r="Q452" i="53"/>
  <c r="Q453" i="53" s="1"/>
  <c r="O902" i="54"/>
  <c r="P1640" i="54"/>
  <c r="P1384" i="54"/>
  <c r="P1789" i="54"/>
  <c r="P932" i="54"/>
  <c r="R1772" i="54"/>
  <c r="R1769" i="54"/>
  <c r="R1764" i="54"/>
  <c r="R1761" i="54"/>
  <c r="R1756" i="54"/>
  <c r="R1753" i="54"/>
  <c r="R1748" i="54"/>
  <c r="R1745" i="54"/>
  <c r="R1740" i="54"/>
  <c r="R1737" i="54"/>
  <c r="R1732" i="54"/>
  <c r="R1729" i="54"/>
  <c r="R1724" i="54"/>
  <c r="R1721" i="54"/>
  <c r="R1716" i="54"/>
  <c r="R1713" i="54"/>
  <c r="R1708" i="54"/>
  <c r="R1705" i="54"/>
  <c r="R1700" i="54"/>
  <c r="R1697" i="54"/>
  <c r="R1692" i="54"/>
  <c r="R1689" i="54"/>
  <c r="R1684" i="54"/>
  <c r="R1668" i="54"/>
  <c r="R1649" i="54"/>
  <c r="R1641" i="54"/>
  <c r="R1636" i="54"/>
  <c r="R1681" i="54"/>
  <c r="R1676" i="54"/>
  <c r="R1673" i="54"/>
  <c r="R1665" i="54"/>
  <c r="R1644" i="54"/>
  <c r="R1628" i="54"/>
  <c r="R1625" i="54"/>
  <c r="R1620" i="54"/>
  <c r="R1617" i="54"/>
  <c r="R1612" i="54"/>
  <c r="R1609" i="54"/>
  <c r="R1604" i="54"/>
  <c r="R1601" i="54"/>
  <c r="R1593" i="54"/>
  <c r="R1580" i="54"/>
  <c r="R1569" i="54"/>
  <c r="R1633" i="54"/>
  <c r="R1596" i="54"/>
  <c r="R1588" i="54"/>
  <c r="R1585" i="54"/>
  <c r="R1577" i="54"/>
  <c r="R1572" i="54"/>
  <c r="R1564" i="54"/>
  <c r="R1561" i="54"/>
  <c r="R1556" i="54"/>
  <c r="R1553" i="54"/>
  <c r="R1548" i="54"/>
  <c r="R1545" i="54"/>
  <c r="R1540" i="54"/>
  <c r="R1516" i="54"/>
  <c r="R1508" i="54"/>
  <c r="R1505" i="54"/>
  <c r="R1500" i="54"/>
  <c r="R1497" i="54"/>
  <c r="R1489" i="54"/>
  <c r="R1476" i="54"/>
  <c r="R1465" i="54"/>
  <c r="R1460" i="54"/>
  <c r="R1452" i="54"/>
  <c r="R1449" i="54"/>
  <c r="R1444" i="54"/>
  <c r="R1537" i="54"/>
  <c r="R1532" i="54"/>
  <c r="R1529" i="54"/>
  <c r="R1524" i="54"/>
  <c r="R1521" i="54"/>
  <c r="R1513" i="54"/>
  <c r="R1492" i="54"/>
  <c r="R1484" i="54"/>
  <c r="R1481" i="54"/>
  <c r="R1473" i="54"/>
  <c r="R1468" i="54"/>
  <c r="R1457" i="54"/>
  <c r="R1441" i="54"/>
  <c r="R1436" i="54"/>
  <c r="R1433" i="54"/>
  <c r="R1428" i="54"/>
  <c r="R1425" i="54"/>
  <c r="R1420" i="54"/>
  <c r="R1417" i="54"/>
  <c r="R1412" i="54"/>
  <c r="R1409" i="54"/>
  <c r="R1404" i="54"/>
  <c r="R1401" i="54"/>
  <c r="R1396" i="54"/>
  <c r="R1393" i="54"/>
  <c r="R1385" i="54"/>
  <c r="R1362" i="54"/>
  <c r="R1363" i="54" s="1"/>
  <c r="R1351" i="54"/>
  <c r="R2056" i="54" s="1"/>
  <c r="R1302" i="54"/>
  <c r="R1303" i="54" s="1"/>
  <c r="R1291" i="54"/>
  <c r="R2046" i="54" s="1"/>
  <c r="R1242" i="54"/>
  <c r="R1243" i="54" s="1"/>
  <c r="R1388" i="54"/>
  <c r="R1332" i="54"/>
  <c r="R1333" i="54" s="1"/>
  <c r="R1321" i="54"/>
  <c r="R2051" i="54" s="1"/>
  <c r="R1272" i="54"/>
  <c r="R1273" i="54" s="1"/>
  <c r="R1261" i="54"/>
  <c r="R2041" i="54" s="1"/>
  <c r="R1231" i="54"/>
  <c r="R2036" i="54" s="1"/>
  <c r="R1182" i="54"/>
  <c r="R1183" i="54" s="1"/>
  <c r="R1171" i="54"/>
  <c r="R2026" i="54" s="1"/>
  <c r="R1122" i="54"/>
  <c r="R1123" i="54" s="1"/>
  <c r="R1111" i="54"/>
  <c r="R2016" i="54" s="1"/>
  <c r="R1062" i="54"/>
  <c r="R1063" i="54" s="1"/>
  <c r="R1051" i="54"/>
  <c r="R2006" i="54" s="1"/>
  <c r="R1212" i="54"/>
  <c r="R1213" i="54" s="1"/>
  <c r="R1201" i="54"/>
  <c r="R2031" i="54" s="1"/>
  <c r="R1152" i="54"/>
  <c r="R1153" i="54" s="1"/>
  <c r="R1141" i="54"/>
  <c r="R2021" i="54" s="1"/>
  <c r="R1092" i="54"/>
  <c r="R1093" i="54" s="1"/>
  <c r="R1081" i="54"/>
  <c r="R2011" i="54" s="1"/>
  <c r="R1002" i="54"/>
  <c r="R1003" i="54" s="1"/>
  <c r="R991" i="54"/>
  <c r="R1996" i="54" s="1"/>
  <c r="R942" i="54"/>
  <c r="R943" i="54" s="1"/>
  <c r="R931" i="54"/>
  <c r="R1986" i="54" s="1"/>
  <c r="R882" i="54"/>
  <c r="R883" i="54" s="1"/>
  <c r="R871" i="54"/>
  <c r="R1976" i="54" s="1"/>
  <c r="R822" i="54"/>
  <c r="R823" i="54" s="1"/>
  <c r="R811" i="54"/>
  <c r="R1966" i="54" s="1"/>
  <c r="R762" i="54"/>
  <c r="R763" i="54" s="1"/>
  <c r="R751" i="54"/>
  <c r="R1956" i="54" s="1"/>
  <c r="R702" i="54"/>
  <c r="R703" i="54" s="1"/>
  <c r="R691" i="54"/>
  <c r="R1946" i="54" s="1"/>
  <c r="R642" i="54"/>
  <c r="R643" i="54" s="1"/>
  <c r="R631" i="54"/>
  <c r="R1936" i="54" s="1"/>
  <c r="R1032" i="54"/>
  <c r="R1033" i="54" s="1"/>
  <c r="R1021" i="54"/>
  <c r="R2001" i="54" s="1"/>
  <c r="R972" i="54"/>
  <c r="R973" i="54" s="1"/>
  <c r="R961" i="54"/>
  <c r="R1991" i="54" s="1"/>
  <c r="R912" i="54"/>
  <c r="R913" i="54" s="1"/>
  <c r="R901" i="54"/>
  <c r="R1981" i="54" s="1"/>
  <c r="R852" i="54"/>
  <c r="R853" i="54" s="1"/>
  <c r="R841" i="54"/>
  <c r="R1971" i="54" s="1"/>
  <c r="R792" i="54"/>
  <c r="R793" i="54" s="1"/>
  <c r="R781" i="54"/>
  <c r="R1961" i="54" s="1"/>
  <c r="R732" i="54"/>
  <c r="R733" i="54" s="1"/>
  <c r="R721" i="54"/>
  <c r="R1951" i="54" s="1"/>
  <c r="R673" i="54"/>
  <c r="R582" i="54"/>
  <c r="R583" i="54" s="1"/>
  <c r="R571" i="54"/>
  <c r="R1926" i="54" s="1"/>
  <c r="R522" i="54"/>
  <c r="R523" i="54" s="1"/>
  <c r="R511" i="54"/>
  <c r="R1916" i="54" s="1"/>
  <c r="R462" i="54"/>
  <c r="R463" i="54" s="1"/>
  <c r="R451" i="54"/>
  <c r="R1906" i="54" s="1"/>
  <c r="R402" i="54"/>
  <c r="R403" i="54" s="1"/>
  <c r="R391" i="54"/>
  <c r="R1896" i="54" s="1"/>
  <c r="R342" i="54"/>
  <c r="R343" i="54" s="1"/>
  <c r="R282" i="54"/>
  <c r="R283" i="54" s="1"/>
  <c r="R271" i="54"/>
  <c r="R1876" i="54" s="1"/>
  <c r="R211" i="54"/>
  <c r="R1866" i="54" s="1"/>
  <c r="R612" i="54"/>
  <c r="R613" i="54" s="1"/>
  <c r="R601" i="54"/>
  <c r="R1931" i="54" s="1"/>
  <c r="R552" i="54"/>
  <c r="R553" i="54" s="1"/>
  <c r="R541" i="54"/>
  <c r="R1921" i="54" s="1"/>
  <c r="R492" i="54"/>
  <c r="R493" i="54" s="1"/>
  <c r="R481" i="54"/>
  <c r="R1911" i="54" s="1"/>
  <c r="R432" i="54"/>
  <c r="R433" i="54" s="1"/>
  <c r="R421" i="54"/>
  <c r="R1901" i="54" s="1"/>
  <c r="R372" i="54"/>
  <c r="R373" i="54" s="1"/>
  <c r="R361" i="54"/>
  <c r="R1891" i="54" s="1"/>
  <c r="R312" i="54"/>
  <c r="R313" i="54" s="1"/>
  <c r="R301" i="54"/>
  <c r="R1881" i="54" s="1"/>
  <c r="R252" i="54"/>
  <c r="R253" i="54" s="1"/>
  <c r="R210" i="54"/>
  <c r="R151" i="54"/>
  <c r="R1856" i="54" s="1"/>
  <c r="R150" i="54"/>
  <c r="R91" i="54"/>
  <c r="R1846" i="54" s="1"/>
  <c r="R90" i="54"/>
  <c r="R31" i="54"/>
  <c r="R1836" i="54" s="1"/>
  <c r="R30" i="54"/>
  <c r="R181" i="54"/>
  <c r="R1861" i="54" s="1"/>
  <c r="R180" i="54"/>
  <c r="R121" i="54"/>
  <c r="R1851" i="54" s="1"/>
  <c r="R120" i="54"/>
  <c r="R61" i="54"/>
  <c r="R1841" i="54" s="1"/>
  <c r="R60" i="54"/>
  <c r="S10" i="54"/>
  <c r="Q1398" i="54"/>
  <c r="Q1406" i="54"/>
  <c r="Q1414" i="54"/>
  <c r="Q1408" i="54" s="1"/>
  <c r="Q1422" i="54"/>
  <c r="Q1430" i="54"/>
  <c r="Q1438" i="54"/>
  <c r="Q1432" i="54" s="1"/>
  <c r="Q1464" i="54"/>
  <c r="Q1494" i="54"/>
  <c r="Q1488" i="54" s="1"/>
  <c r="Q1462" i="54"/>
  <c r="Q1456" i="54" s="1"/>
  <c r="Q1478" i="54"/>
  <c r="Q1472" i="54" s="1"/>
  <c r="Q1518" i="54"/>
  <c r="Q1512" i="54" s="1"/>
  <c r="Q1550" i="54"/>
  <c r="Q1544" i="54" s="1"/>
  <c r="Q1558" i="54"/>
  <c r="Q1552" i="54" s="1"/>
  <c r="Q1566" i="54"/>
  <c r="Q1560" i="54" s="1"/>
  <c r="Q1590" i="54"/>
  <c r="Q1584" i="54" s="1"/>
  <c r="R1348" i="54"/>
  <c r="R1288" i="54"/>
  <c r="R1318" i="54"/>
  <c r="R1258" i="54"/>
  <c r="R1228" i="54"/>
  <c r="R1108" i="54"/>
  <c r="R1048" i="54"/>
  <c r="R1198" i="54"/>
  <c r="R1138" i="54"/>
  <c r="R1078" i="54"/>
  <c r="R988" i="54"/>
  <c r="R928" i="54"/>
  <c r="R808" i="54"/>
  <c r="R748" i="54"/>
  <c r="R688" i="54"/>
  <c r="R628" i="54"/>
  <c r="R1018" i="54"/>
  <c r="R958" i="54"/>
  <c r="R898" i="54"/>
  <c r="R838" i="54"/>
  <c r="R778" i="54"/>
  <c r="R718" i="54"/>
  <c r="R508" i="54"/>
  <c r="R448" i="54"/>
  <c r="R388" i="54"/>
  <c r="R328" i="54"/>
  <c r="R331" i="54" s="1"/>
  <c r="R1886" i="54" s="1"/>
  <c r="R598" i="54"/>
  <c r="R538" i="54"/>
  <c r="R478" i="54"/>
  <c r="R418" i="54"/>
  <c r="R358" i="54"/>
  <c r="R298" i="54"/>
  <c r="R238" i="54"/>
  <c r="R241" i="54" s="1"/>
  <c r="R1871" i="54" s="1"/>
  <c r="R208" i="54"/>
  <c r="R148" i="54"/>
  <c r="R88" i="54"/>
  <c r="R28" i="54"/>
  <c r="R178" i="54"/>
  <c r="R118" i="54"/>
  <c r="R58" i="54"/>
  <c r="S21" i="54"/>
  <c r="P120" i="54"/>
  <c r="O152" i="54"/>
  <c r="P1592" i="54"/>
  <c r="P1568" i="54"/>
  <c r="P1424" i="54"/>
  <c r="P1787" i="54"/>
  <c r="O1352" i="54"/>
  <c r="O92" i="54"/>
  <c r="O1292" i="54"/>
  <c r="O1262" i="54"/>
  <c r="O300" i="54"/>
  <c r="O540" i="54"/>
  <c r="P1488" i="54"/>
  <c r="P1512" i="54"/>
  <c r="P1472" i="54"/>
  <c r="P1456" i="54"/>
  <c r="Q1390" i="54"/>
  <c r="Q1536" i="54"/>
  <c r="Q1582" i="54"/>
  <c r="Q1576" i="54" s="1"/>
  <c r="Q1638" i="54"/>
  <c r="Q1760" i="54"/>
  <c r="Q1792" i="54"/>
  <c r="O1793" i="54"/>
  <c r="N1783" i="54"/>
  <c r="N1381" i="54"/>
  <c r="O1322" i="54"/>
  <c r="O1200" i="54"/>
  <c r="O1140" i="54"/>
  <c r="O962" i="54"/>
  <c r="O720" i="54"/>
  <c r="O810" i="54"/>
  <c r="O600" i="54"/>
  <c r="O992" i="54"/>
  <c r="P1760" i="54"/>
  <c r="P1792" i="54"/>
  <c r="P1536" i="54"/>
  <c r="P1790" i="54"/>
  <c r="P1786" i="54"/>
  <c r="P1791" i="54"/>
  <c r="Q63" i="54" l="1"/>
  <c r="R1654" i="54"/>
  <c r="R1648" i="54" s="1"/>
  <c r="S61" i="53"/>
  <c r="R963" i="53"/>
  <c r="J7" i="38" s="1"/>
  <c r="AI127" i="64"/>
  <c r="AJ136" i="64"/>
  <c r="AI131" i="64"/>
  <c r="AI132" i="64" s="1"/>
  <c r="Q2095" i="54"/>
  <c r="Q33" i="54"/>
  <c r="Q2094" i="54"/>
  <c r="I15" i="37" s="1"/>
  <c r="Q2091" i="54"/>
  <c r="Q2089" i="54"/>
  <c r="I10" i="37" s="1"/>
  <c r="Q2093" i="54"/>
  <c r="I14" i="37" s="1"/>
  <c r="Q2092" i="54"/>
  <c r="I13" i="37" s="1"/>
  <c r="Q2090" i="54"/>
  <c r="I11" i="37" s="1"/>
  <c r="P2097" i="54"/>
  <c r="T268" i="53"/>
  <c r="T568" i="53"/>
  <c r="O662" i="53"/>
  <c r="O888" i="53"/>
  <c r="Q892" i="53"/>
  <c r="P898" i="53"/>
  <c r="P882" i="53"/>
  <c r="R815" i="53"/>
  <c r="R809" i="53" s="1"/>
  <c r="R895" i="53"/>
  <c r="R968" i="53"/>
  <c r="J10" i="38" s="1"/>
  <c r="R801" i="53"/>
  <c r="R775" i="53"/>
  <c r="R673" i="53"/>
  <c r="R960" i="53"/>
  <c r="J6" i="38" s="1"/>
  <c r="R32" i="53"/>
  <c r="R665" i="53"/>
  <c r="R865" i="53"/>
  <c r="T10" i="53"/>
  <c r="S866" i="53"/>
  <c r="S869" i="53"/>
  <c r="S666" i="53"/>
  <c r="S669" i="53"/>
  <c r="S72" i="53"/>
  <c r="S73" i="53" s="1"/>
  <c r="S30" i="53"/>
  <c r="S31" i="53"/>
  <c r="S102" i="53"/>
  <c r="S103" i="53" s="1"/>
  <c r="S121" i="53"/>
  <c r="S162" i="53"/>
  <c r="S163" i="53" s="1"/>
  <c r="S181" i="53"/>
  <c r="S91" i="53"/>
  <c r="S132" i="53"/>
  <c r="S133" i="53" s="1"/>
  <c r="S151" i="53"/>
  <c r="S211" i="53"/>
  <c r="S241" i="53"/>
  <c r="S271" i="53"/>
  <c r="S301" i="53"/>
  <c r="S342" i="53"/>
  <c r="S343" i="53" s="1"/>
  <c r="S372" i="53"/>
  <c r="S373" i="53" s="1"/>
  <c r="S402" i="53"/>
  <c r="S403" i="53" s="1"/>
  <c r="S192" i="53"/>
  <c r="S193" i="53" s="1"/>
  <c r="S222" i="53"/>
  <c r="S223" i="53" s="1"/>
  <c r="S252" i="53"/>
  <c r="S253" i="53" s="1"/>
  <c r="S282" i="53"/>
  <c r="S283" i="53" s="1"/>
  <c r="S312" i="53"/>
  <c r="S313" i="53" s="1"/>
  <c r="S331" i="53"/>
  <c r="S361" i="53"/>
  <c r="S391" i="53"/>
  <c r="S432" i="53"/>
  <c r="S433" i="53" s="1"/>
  <c r="S462" i="53"/>
  <c r="S463" i="53" s="1"/>
  <c r="S492" i="53"/>
  <c r="S493" i="53" s="1"/>
  <c r="S522" i="53"/>
  <c r="S523" i="53" s="1"/>
  <c r="S541" i="53"/>
  <c r="S959" i="53" s="1"/>
  <c r="K5" i="38" s="1"/>
  <c r="S571" i="53"/>
  <c r="S582" i="53"/>
  <c r="S583" i="53" s="1"/>
  <c r="S631" i="53"/>
  <c r="S421" i="53"/>
  <c r="S451" i="53"/>
  <c r="S481" i="53"/>
  <c r="S511" i="53"/>
  <c r="S552" i="53"/>
  <c r="S553" i="53" s="1"/>
  <c r="S601" i="53"/>
  <c r="S612" i="53"/>
  <c r="S613" i="53" s="1"/>
  <c r="S642" i="53"/>
  <c r="S643" i="53" s="1"/>
  <c r="S674" i="53"/>
  <c r="S682" i="53"/>
  <c r="S685" i="53"/>
  <c r="S690" i="53"/>
  <c r="S693" i="53"/>
  <c r="S698" i="53"/>
  <c r="S701" i="53"/>
  <c r="S706" i="53"/>
  <c r="S709" i="53"/>
  <c r="S714" i="53"/>
  <c r="S717" i="53"/>
  <c r="S722" i="53"/>
  <c r="S725" i="53"/>
  <c r="S730" i="53"/>
  <c r="S733" i="53"/>
  <c r="S738" i="53"/>
  <c r="S741" i="53"/>
  <c r="S746" i="53"/>
  <c r="S749" i="53"/>
  <c r="S754" i="53"/>
  <c r="S757" i="53"/>
  <c r="S762" i="53"/>
  <c r="S765" i="53"/>
  <c r="S677" i="53"/>
  <c r="S770" i="53"/>
  <c r="S773" i="53"/>
  <c r="S778" i="53"/>
  <c r="S781" i="53"/>
  <c r="S786" i="53"/>
  <c r="S789" i="53"/>
  <c r="S794" i="53"/>
  <c r="S797" i="53"/>
  <c r="S802" i="53"/>
  <c r="S805" i="53"/>
  <c r="S810" i="53"/>
  <c r="S813" i="53"/>
  <c r="S818" i="53"/>
  <c r="S821" i="53"/>
  <c r="S826" i="53"/>
  <c r="S829" i="53"/>
  <c r="S834" i="53"/>
  <c r="S837" i="53"/>
  <c r="S842" i="53"/>
  <c r="S845" i="53"/>
  <c r="S850" i="53"/>
  <c r="S853" i="53"/>
  <c r="S858" i="53"/>
  <c r="S861" i="53"/>
  <c r="S874" i="53"/>
  <c r="S877" i="53"/>
  <c r="S937" i="53"/>
  <c r="S938" i="53" s="1"/>
  <c r="S939" i="53" s="1"/>
  <c r="Q964" i="53"/>
  <c r="R863" i="53"/>
  <c r="R857" i="53" s="1"/>
  <c r="R855" i="53"/>
  <c r="R849" i="53" s="1"/>
  <c r="R847" i="53"/>
  <c r="R841" i="53" s="1"/>
  <c r="R839" i="53"/>
  <c r="R833" i="53" s="1"/>
  <c r="R831" i="53"/>
  <c r="R825" i="53" s="1"/>
  <c r="R823" i="53"/>
  <c r="R817" i="53" s="1"/>
  <c r="R879" i="53"/>
  <c r="R873" i="53" s="1"/>
  <c r="R767" i="53"/>
  <c r="R761" i="53" s="1"/>
  <c r="R759" i="53"/>
  <c r="R745" i="53"/>
  <c r="R751" i="53"/>
  <c r="R743" i="53"/>
  <c r="R735" i="53"/>
  <c r="R729" i="53" s="1"/>
  <c r="R727" i="53"/>
  <c r="R721" i="53" s="1"/>
  <c r="R719" i="53"/>
  <c r="R713" i="53" s="1"/>
  <c r="R711" i="53"/>
  <c r="R705" i="53" s="1"/>
  <c r="R703" i="53"/>
  <c r="R697" i="53" s="1"/>
  <c r="R695" i="53"/>
  <c r="R689" i="53" s="1"/>
  <c r="R687" i="53"/>
  <c r="R681" i="53" s="1"/>
  <c r="R33" i="53"/>
  <c r="Q969" i="53"/>
  <c r="I11" i="38" s="1"/>
  <c r="Q665" i="53"/>
  <c r="Q894" i="53"/>
  <c r="R1686" i="54"/>
  <c r="R1680" i="54" s="1"/>
  <c r="R1694" i="54"/>
  <c r="R1688" i="54" s="1"/>
  <c r="R1702" i="54"/>
  <c r="R1696" i="54" s="1"/>
  <c r="R1710" i="54"/>
  <c r="R1704" i="54" s="1"/>
  <c r="R1718" i="54"/>
  <c r="R1712" i="54" s="1"/>
  <c r="R1726" i="54"/>
  <c r="R1720" i="54" s="1"/>
  <c r="R1734" i="54"/>
  <c r="R1728" i="54" s="1"/>
  <c r="R1742" i="54"/>
  <c r="R1736" i="54" s="1"/>
  <c r="R1750" i="54"/>
  <c r="R1744" i="54" s="1"/>
  <c r="R1758" i="54"/>
  <c r="R1752" i="54" s="1"/>
  <c r="R1766" i="54"/>
  <c r="R1774" i="54"/>
  <c r="R1768" i="54" s="1"/>
  <c r="R1398" i="54"/>
  <c r="R1406" i="54"/>
  <c r="R1414" i="54"/>
  <c r="R1408" i="54" s="1"/>
  <c r="R1422" i="54"/>
  <c r="R1430" i="54"/>
  <c r="R1438" i="54"/>
  <c r="R1432" i="54" s="1"/>
  <c r="R1446" i="54"/>
  <c r="R1440" i="54" s="1"/>
  <c r="R1486" i="54"/>
  <c r="R1480" i="54" s="1"/>
  <c r="R1526" i="54"/>
  <c r="R1520" i="54" s="1"/>
  <c r="R1534" i="54"/>
  <c r="R1528" i="54" s="1"/>
  <c r="R1542" i="54"/>
  <c r="R1454" i="54"/>
  <c r="R1448" i="54" s="1"/>
  <c r="R1502" i="54"/>
  <c r="R1496" i="54" s="1"/>
  <c r="R1510" i="54"/>
  <c r="R1504" i="54" s="1"/>
  <c r="R1550" i="54"/>
  <c r="R1544" i="54" s="1"/>
  <c r="R1558" i="54"/>
  <c r="R1552" i="54" s="1"/>
  <c r="R1566" i="54"/>
  <c r="R1560" i="54" s="1"/>
  <c r="R1590" i="54"/>
  <c r="R1584" i="54" s="1"/>
  <c r="R2068" i="54"/>
  <c r="J4" i="37" s="1"/>
  <c r="S1660" i="54"/>
  <c r="S1652" i="54"/>
  <c r="S661" i="54"/>
  <c r="S1941" i="54" s="1"/>
  <c r="S1657" i="54"/>
  <c r="S672" i="54"/>
  <c r="R1662" i="54"/>
  <c r="R1656" i="54" s="1"/>
  <c r="R1470" i="54"/>
  <c r="O1263" i="54"/>
  <c r="P1260" i="54" s="1"/>
  <c r="P1262" i="54" s="1"/>
  <c r="O2043" i="54"/>
  <c r="O153" i="54"/>
  <c r="P150" i="54" s="1"/>
  <c r="O1858" i="54"/>
  <c r="S568" i="54"/>
  <c r="S268" i="54"/>
  <c r="S1168" i="54"/>
  <c r="S868" i="54"/>
  <c r="S658" i="54"/>
  <c r="O1293" i="54"/>
  <c r="P1290" i="54" s="1"/>
  <c r="O2048" i="54"/>
  <c r="O1353" i="54"/>
  <c r="P1350" i="54" s="1"/>
  <c r="P1352" i="54" s="1"/>
  <c r="O2058" i="54"/>
  <c r="R2074" i="54"/>
  <c r="J6" i="37" s="1"/>
  <c r="R2080" i="54"/>
  <c r="J8" i="37" s="1"/>
  <c r="R2071" i="54"/>
  <c r="J5" i="37" s="1"/>
  <c r="R2077" i="54"/>
  <c r="J7" i="37" s="1"/>
  <c r="R2065" i="54"/>
  <c r="J3" i="37" s="1"/>
  <c r="A832" i="54"/>
  <c r="Q2071" i="54"/>
  <c r="I5" i="37" s="1"/>
  <c r="O993" i="54"/>
  <c r="P990" i="54" s="1"/>
  <c r="P992" i="54" s="1"/>
  <c r="O1998" i="54"/>
  <c r="O963" i="54"/>
  <c r="P960" i="54" s="1"/>
  <c r="O1993" i="54"/>
  <c r="O1323" i="54"/>
  <c r="P1320" i="54" s="1"/>
  <c r="O2053" i="54"/>
  <c r="O93" i="54"/>
  <c r="P90" i="54" s="1"/>
  <c r="O1848" i="54"/>
  <c r="P933" i="54"/>
  <c r="Q930" i="54" s="1"/>
  <c r="P1988" i="54"/>
  <c r="O903" i="54"/>
  <c r="P900" i="54" s="1"/>
  <c r="P902" i="54" s="1"/>
  <c r="O1983" i="54"/>
  <c r="N2066" i="54"/>
  <c r="N2081" i="54"/>
  <c r="N2069" i="54"/>
  <c r="N2075" i="54"/>
  <c r="N2072" i="54"/>
  <c r="R1670" i="54"/>
  <c r="R1664" i="54" s="1"/>
  <c r="P1777" i="54"/>
  <c r="Q570" i="53"/>
  <c r="R450" i="53"/>
  <c r="P600" i="53"/>
  <c r="T28" i="53"/>
  <c r="U21" i="53"/>
  <c r="T58" i="53"/>
  <c r="T61" i="53" s="1"/>
  <c r="T88" i="53"/>
  <c r="T118" i="53"/>
  <c r="T148" i="53"/>
  <c r="T178" i="53"/>
  <c r="T208" i="53"/>
  <c r="T238" i="53"/>
  <c r="T328" i="53"/>
  <c r="T388" i="53"/>
  <c r="T298" i="53"/>
  <c r="T358" i="53"/>
  <c r="T448" i="53"/>
  <c r="T508" i="53"/>
  <c r="T418" i="53"/>
  <c r="T478" i="53"/>
  <c r="T538" i="53"/>
  <c r="T628" i="53"/>
  <c r="T598" i="53"/>
  <c r="P422" i="53"/>
  <c r="P423" i="53" s="1"/>
  <c r="P332" i="53"/>
  <c r="P333" i="53" s="1"/>
  <c r="P62" i="53"/>
  <c r="P63" i="53" s="1"/>
  <c r="P302" i="53"/>
  <c r="P303" i="53" s="1"/>
  <c r="P632" i="53"/>
  <c r="P633" i="53" s="1"/>
  <c r="P362" i="53"/>
  <c r="P363" i="53" s="1"/>
  <c r="P122" i="53"/>
  <c r="P123" i="53" s="1"/>
  <c r="P272" i="53"/>
  <c r="P273" i="53" s="1"/>
  <c r="P92" i="53"/>
  <c r="P93" i="53" s="1"/>
  <c r="P482" i="53"/>
  <c r="P483" i="53" s="1"/>
  <c r="P152" i="53"/>
  <c r="P153" i="53" s="1"/>
  <c r="P392" i="53"/>
  <c r="P393" i="53" s="1"/>
  <c r="P182" i="53"/>
  <c r="P183" i="53" s="1"/>
  <c r="P542" i="53"/>
  <c r="P543" i="53" s="1"/>
  <c r="P242" i="53"/>
  <c r="P243" i="53" s="1"/>
  <c r="Q512" i="53"/>
  <c r="Q513" i="53" s="1"/>
  <c r="P212" i="53"/>
  <c r="P213" i="53" s="1"/>
  <c r="P1292" i="54"/>
  <c r="Q932" i="54"/>
  <c r="O663" i="54"/>
  <c r="P660" i="54" s="1"/>
  <c r="P662" i="54" s="1"/>
  <c r="P1943" i="54" s="1"/>
  <c r="O602" i="54"/>
  <c r="O242" i="54"/>
  <c r="O272" i="54"/>
  <c r="Q1632" i="54"/>
  <c r="Q1384" i="54"/>
  <c r="Q1789" i="54"/>
  <c r="P92" i="54"/>
  <c r="P1848" i="54" s="1"/>
  <c r="P122" i="54"/>
  <c r="S1318" i="54"/>
  <c r="S1258" i="54"/>
  <c r="S1348" i="54"/>
  <c r="S1288" i="54"/>
  <c r="S1198" i="54"/>
  <c r="S1138" i="54"/>
  <c r="S1078" i="54"/>
  <c r="S1228" i="54"/>
  <c r="S1108" i="54"/>
  <c r="S1048" i="54"/>
  <c r="S1018" i="54"/>
  <c r="S958" i="54"/>
  <c r="S898" i="54"/>
  <c r="S838" i="54"/>
  <c r="S778" i="54"/>
  <c r="S718" i="54"/>
  <c r="S988" i="54"/>
  <c r="S928" i="54"/>
  <c r="S808" i="54"/>
  <c r="S748" i="54"/>
  <c r="S688" i="54"/>
  <c r="S628" i="54"/>
  <c r="S598" i="54"/>
  <c r="S538" i="54"/>
  <c r="S478" i="54"/>
  <c r="S418" i="54"/>
  <c r="S358" i="54"/>
  <c r="S298" i="54"/>
  <c r="S301" i="54" s="1"/>
  <c r="S1881" i="54" s="1"/>
  <c r="S238" i="54"/>
  <c r="S241" i="54" s="1"/>
  <c r="S1871" i="54" s="1"/>
  <c r="S508" i="54"/>
  <c r="S448" i="54"/>
  <c r="S388" i="54"/>
  <c r="S328" i="54"/>
  <c r="S331" i="54" s="1"/>
  <c r="S1886" i="54" s="1"/>
  <c r="S178" i="54"/>
  <c r="S118" i="54"/>
  <c r="S58" i="54"/>
  <c r="T21" i="54"/>
  <c r="S208" i="54"/>
  <c r="S148" i="54"/>
  <c r="S88" i="54"/>
  <c r="S28" i="54"/>
  <c r="Q1416" i="54"/>
  <c r="Q1786" i="54"/>
  <c r="Q1400" i="54"/>
  <c r="Q1788" i="54"/>
  <c r="S1772" i="54"/>
  <c r="S1769" i="54"/>
  <c r="S1764" i="54"/>
  <c r="S1761" i="54"/>
  <c r="S1756" i="54"/>
  <c r="S1753" i="54"/>
  <c r="S1748" i="54"/>
  <c r="S1745" i="54"/>
  <c r="S1740" i="54"/>
  <c r="S1737" i="54"/>
  <c r="S1732" i="54"/>
  <c r="S1729" i="54"/>
  <c r="S1724" i="54"/>
  <c r="S1721" i="54"/>
  <c r="S1716" i="54"/>
  <c r="S1713" i="54"/>
  <c r="S1708" i="54"/>
  <c r="S1705" i="54"/>
  <c r="S1700" i="54"/>
  <c r="S1697" i="54"/>
  <c r="S1692" i="54"/>
  <c r="S1689" i="54"/>
  <c r="S1684" i="54"/>
  <c r="S1681" i="54"/>
  <c r="S1676" i="54"/>
  <c r="S1673" i="54"/>
  <c r="S1665" i="54"/>
  <c r="S1644" i="54"/>
  <c r="S1668" i="54"/>
  <c r="S1649" i="54"/>
  <c r="S1641" i="54"/>
  <c r="S1636" i="54"/>
  <c r="S1633" i="54"/>
  <c r="S1596" i="54"/>
  <c r="S1588" i="54"/>
  <c r="S1585" i="54"/>
  <c r="S1577" i="54"/>
  <c r="S1572" i="54"/>
  <c r="S1564" i="54"/>
  <c r="S1561" i="54"/>
  <c r="S1556" i="54"/>
  <c r="S1553" i="54"/>
  <c r="S1548" i="54"/>
  <c r="S1545" i="54"/>
  <c r="S1540" i="54"/>
  <c r="S1628" i="54"/>
  <c r="S1625" i="54"/>
  <c r="S1620" i="54"/>
  <c r="S1617" i="54"/>
  <c r="S1612" i="54"/>
  <c r="S1609" i="54"/>
  <c r="S1604" i="54"/>
  <c r="S1601" i="54"/>
  <c r="S1593" i="54"/>
  <c r="S1580" i="54"/>
  <c r="S1569" i="54"/>
  <c r="S1537" i="54"/>
  <c r="S1542" i="54" s="1"/>
  <c r="S1532" i="54"/>
  <c r="S1529" i="54"/>
  <c r="S1524" i="54"/>
  <c r="S1521" i="54"/>
  <c r="S1513" i="54"/>
  <c r="S1492" i="54"/>
  <c r="S1484" i="54"/>
  <c r="S1481" i="54"/>
  <c r="S1473" i="54"/>
  <c r="S1468" i="54"/>
  <c r="S1457" i="54"/>
  <c r="S1516" i="54"/>
  <c r="S1508" i="54"/>
  <c r="S1505" i="54"/>
  <c r="S1500" i="54"/>
  <c r="S1497" i="54"/>
  <c r="S1489" i="54"/>
  <c r="S1476" i="54"/>
  <c r="S1465" i="54"/>
  <c r="S1460" i="54"/>
  <c r="S1452" i="54"/>
  <c r="S1449" i="54"/>
  <c r="S1444" i="54"/>
  <c r="S1388" i="54"/>
  <c r="S1332" i="54"/>
  <c r="S1333" i="54" s="1"/>
  <c r="S1321" i="54"/>
  <c r="S2051" i="54" s="1"/>
  <c r="S1272" i="54"/>
  <c r="S1273" i="54" s="1"/>
  <c r="S1261" i="54"/>
  <c r="S2041" i="54" s="1"/>
  <c r="S1441" i="54"/>
  <c r="S1436" i="54"/>
  <c r="S1433" i="54"/>
  <c r="S1428" i="54"/>
  <c r="S1425" i="54"/>
  <c r="S1420" i="54"/>
  <c r="S1417" i="54"/>
  <c r="S1412" i="54"/>
  <c r="S1409" i="54"/>
  <c r="S1404" i="54"/>
  <c r="S1401" i="54"/>
  <c r="S1396" i="54"/>
  <c r="S1393" i="54"/>
  <c r="S1385" i="54"/>
  <c r="S1362" i="54"/>
  <c r="S1363" i="54" s="1"/>
  <c r="S1351" i="54"/>
  <c r="S2056" i="54" s="1"/>
  <c r="S1302" i="54"/>
  <c r="S1303" i="54" s="1"/>
  <c r="S1291" i="54"/>
  <c r="S2046" i="54" s="1"/>
  <c r="S1212" i="54"/>
  <c r="S1213" i="54" s="1"/>
  <c r="S1201" i="54"/>
  <c r="S2031" i="54" s="1"/>
  <c r="S1152" i="54"/>
  <c r="S1153" i="54" s="1"/>
  <c r="S1141" i="54"/>
  <c r="S2021" i="54" s="1"/>
  <c r="S1092" i="54"/>
  <c r="S1093" i="54" s="1"/>
  <c r="S1081" i="54"/>
  <c r="S2011" i="54" s="1"/>
  <c r="S1242" i="54"/>
  <c r="S1243" i="54" s="1"/>
  <c r="S1231" i="54"/>
  <c r="S2036" i="54" s="1"/>
  <c r="S1182" i="54"/>
  <c r="S1183" i="54" s="1"/>
  <c r="S1171" i="54"/>
  <c r="S2026" i="54" s="1"/>
  <c r="S1122" i="54"/>
  <c r="S1123" i="54" s="1"/>
  <c r="S1111" i="54"/>
  <c r="S2016" i="54" s="1"/>
  <c r="S1062" i="54"/>
  <c r="S1063" i="54" s="1"/>
  <c r="S1051" i="54"/>
  <c r="S2006" i="54" s="1"/>
  <c r="S1032" i="54"/>
  <c r="S1033" i="54" s="1"/>
  <c r="S1021" i="54"/>
  <c r="S2001" i="54" s="1"/>
  <c r="S972" i="54"/>
  <c r="S973" i="54" s="1"/>
  <c r="S961" i="54"/>
  <c r="S1991" i="54" s="1"/>
  <c r="S912" i="54"/>
  <c r="S913" i="54" s="1"/>
  <c r="S901" i="54"/>
  <c r="S1981" i="54" s="1"/>
  <c r="S852" i="54"/>
  <c r="S853" i="54" s="1"/>
  <c r="S841" i="54"/>
  <c r="S1971" i="54" s="1"/>
  <c r="S792" i="54"/>
  <c r="S793" i="54" s="1"/>
  <c r="S781" i="54"/>
  <c r="S1961" i="54" s="1"/>
  <c r="S732" i="54"/>
  <c r="S733" i="54" s="1"/>
  <c r="S721" i="54"/>
  <c r="S1951" i="54" s="1"/>
  <c r="S673" i="54"/>
  <c r="S1002" i="54"/>
  <c r="S1003" i="54" s="1"/>
  <c r="S991" i="54"/>
  <c r="S1996" i="54" s="1"/>
  <c r="S942" i="54"/>
  <c r="S943" i="54" s="1"/>
  <c r="S931" i="54"/>
  <c r="S1986" i="54" s="1"/>
  <c r="S882" i="54"/>
  <c r="S883" i="54" s="1"/>
  <c r="S871" i="54"/>
  <c r="S1976" i="54" s="1"/>
  <c r="S822" i="54"/>
  <c r="S823" i="54" s="1"/>
  <c r="S811" i="54"/>
  <c r="S1966" i="54" s="1"/>
  <c r="S762" i="54"/>
  <c r="S763" i="54" s="1"/>
  <c r="S751" i="54"/>
  <c r="S1956" i="54" s="1"/>
  <c r="S702" i="54"/>
  <c r="S703" i="54" s="1"/>
  <c r="S691" i="54"/>
  <c r="S1946" i="54" s="1"/>
  <c r="S642" i="54"/>
  <c r="S643" i="54" s="1"/>
  <c r="S631" i="54"/>
  <c r="S1936" i="54" s="1"/>
  <c r="S612" i="54"/>
  <c r="S613" i="54" s="1"/>
  <c r="S601" i="54"/>
  <c r="S1931" i="54" s="1"/>
  <c r="S552" i="54"/>
  <c r="S553" i="54" s="1"/>
  <c r="S541" i="54"/>
  <c r="S1921" i="54" s="1"/>
  <c r="S492" i="54"/>
  <c r="S493" i="54" s="1"/>
  <c r="S481" i="54"/>
  <c r="S1911" i="54" s="1"/>
  <c r="S432" i="54"/>
  <c r="S433" i="54" s="1"/>
  <c r="S421" i="54"/>
  <c r="S1901" i="54" s="1"/>
  <c r="S372" i="54"/>
  <c r="S373" i="54" s="1"/>
  <c r="S361" i="54"/>
  <c r="S1891" i="54" s="1"/>
  <c r="S312" i="54"/>
  <c r="S313" i="54" s="1"/>
  <c r="S582" i="54"/>
  <c r="S583" i="54" s="1"/>
  <c r="S571" i="54"/>
  <c r="S1926" i="54" s="1"/>
  <c r="S522" i="54"/>
  <c r="S523" i="54" s="1"/>
  <c r="S511" i="54"/>
  <c r="S1916" i="54" s="1"/>
  <c r="S462" i="54"/>
  <c r="S463" i="54" s="1"/>
  <c r="S451" i="54"/>
  <c r="S1906" i="54" s="1"/>
  <c r="S402" i="54"/>
  <c r="S403" i="54" s="1"/>
  <c r="S391" i="54"/>
  <c r="S1896" i="54" s="1"/>
  <c r="S342" i="54"/>
  <c r="S343" i="54" s="1"/>
  <c r="S282" i="54"/>
  <c r="S283" i="54" s="1"/>
  <c r="S271" i="54"/>
  <c r="S1876" i="54" s="1"/>
  <c r="S211" i="54"/>
  <c r="S1866" i="54" s="1"/>
  <c r="S210" i="54"/>
  <c r="S181" i="54"/>
  <c r="S1861" i="54" s="1"/>
  <c r="S180" i="54"/>
  <c r="S121" i="54"/>
  <c r="S1851" i="54" s="1"/>
  <c r="S120" i="54"/>
  <c r="S61" i="54"/>
  <c r="S1841" i="54" s="1"/>
  <c r="S60" i="54"/>
  <c r="T10" i="54"/>
  <c r="S151" i="54"/>
  <c r="S1856" i="54" s="1"/>
  <c r="S150" i="54"/>
  <c r="S91" i="54"/>
  <c r="S1846" i="54" s="1"/>
  <c r="S90" i="54"/>
  <c r="S31" i="54"/>
  <c r="S1836" i="54" s="1"/>
  <c r="S30" i="54"/>
  <c r="R62" i="54"/>
  <c r="R1843" i="54" s="1"/>
  <c r="R122" i="54"/>
  <c r="R1853" i="54" s="1"/>
  <c r="R182" i="54"/>
  <c r="R1863" i="54" s="1"/>
  <c r="R32" i="54"/>
  <c r="R1838" i="54" s="1"/>
  <c r="R92" i="54"/>
  <c r="R1848" i="54" s="1"/>
  <c r="R152" i="54"/>
  <c r="R1858" i="54" s="1"/>
  <c r="R212" i="54"/>
  <c r="R1868" i="54" s="1"/>
  <c r="R1390" i="54"/>
  <c r="R1462" i="54"/>
  <c r="R1478" i="54"/>
  <c r="R1518" i="54"/>
  <c r="R1494" i="54"/>
  <c r="R1582" i="54"/>
  <c r="R1638" i="54"/>
  <c r="R1632" i="54" s="1"/>
  <c r="R1606" i="54"/>
  <c r="R1600" i="54" s="1"/>
  <c r="R1614" i="54"/>
  <c r="R1608" i="54" s="1"/>
  <c r="R1622" i="54"/>
  <c r="R1616" i="54" s="1"/>
  <c r="R1630" i="54"/>
  <c r="R1624" i="54" s="1"/>
  <c r="R1678" i="54"/>
  <c r="R1672" i="54" s="1"/>
  <c r="R1646" i="54"/>
  <c r="P182" i="54"/>
  <c r="O782" i="54"/>
  <c r="O512" i="54"/>
  <c r="O1172" i="54"/>
  <c r="O872" i="54"/>
  <c r="O572" i="54"/>
  <c r="P1793" i="54"/>
  <c r="O1112" i="54"/>
  <c r="O812" i="54"/>
  <c r="O362" i="54"/>
  <c r="O392" i="54"/>
  <c r="O1052" i="54"/>
  <c r="O722" i="54"/>
  <c r="O752" i="54"/>
  <c r="O452" i="54"/>
  <c r="P962" i="54"/>
  <c r="O1142" i="54"/>
  <c r="O212" i="54"/>
  <c r="O1022" i="54"/>
  <c r="O482" i="54"/>
  <c r="O1202" i="54"/>
  <c r="P1322" i="54"/>
  <c r="Q1790" i="54"/>
  <c r="O422" i="54"/>
  <c r="O542" i="54"/>
  <c r="O302" i="54"/>
  <c r="P152" i="54"/>
  <c r="O1783" i="54"/>
  <c r="O1381" i="54"/>
  <c r="Q1664" i="54"/>
  <c r="Q1424" i="54"/>
  <c r="Q1787" i="54"/>
  <c r="Q1392" i="54"/>
  <c r="Q1791" i="54"/>
  <c r="R63" i="54"/>
  <c r="R123" i="54"/>
  <c r="R93" i="54"/>
  <c r="R153" i="54"/>
  <c r="R1400" i="54"/>
  <c r="R1416" i="54"/>
  <c r="R1424" i="54"/>
  <c r="R1536" i="54"/>
  <c r="R1574" i="54"/>
  <c r="R1598" i="54"/>
  <c r="R1760" i="54"/>
  <c r="O1232" i="54"/>
  <c r="O692" i="54"/>
  <c r="O842" i="54"/>
  <c r="O632" i="54"/>
  <c r="O332" i="54"/>
  <c r="O1082" i="54"/>
  <c r="R33" i="54" l="1"/>
  <c r="R213" i="54"/>
  <c r="R183" i="54"/>
  <c r="S1446" i="54"/>
  <c r="S1440" i="54" s="1"/>
  <c r="S767" i="53"/>
  <c r="S761" i="53" s="1"/>
  <c r="S743" i="53"/>
  <c r="S737" i="53" s="1"/>
  <c r="S735" i="53"/>
  <c r="S729" i="53" s="1"/>
  <c r="S727" i="53"/>
  <c r="S721" i="53" s="1"/>
  <c r="S719" i="53"/>
  <c r="S713" i="53" s="1"/>
  <c r="S711" i="53"/>
  <c r="S705" i="53" s="1"/>
  <c r="S703" i="53"/>
  <c r="S697" i="53" s="1"/>
  <c r="S695" i="53"/>
  <c r="S689" i="53" s="1"/>
  <c r="S687" i="53"/>
  <c r="S681" i="53" s="1"/>
  <c r="S671" i="53"/>
  <c r="S871" i="53"/>
  <c r="I12" i="37"/>
  <c r="S963" i="53"/>
  <c r="K7" i="38" s="1"/>
  <c r="AJ127" i="64"/>
  <c r="AJ131" i="64"/>
  <c r="AJ132" i="64" s="1"/>
  <c r="AK136" i="64"/>
  <c r="S1662" i="54"/>
  <c r="R2093" i="54"/>
  <c r="J14" i="37" s="1"/>
  <c r="R2091" i="54"/>
  <c r="R2090" i="54"/>
  <c r="J11" i="37" s="1"/>
  <c r="R2094" i="54"/>
  <c r="J15" i="37" s="1"/>
  <c r="R1392" i="54"/>
  <c r="R2092" i="54"/>
  <c r="J13" i="37" s="1"/>
  <c r="R1792" i="54"/>
  <c r="R2095" i="54"/>
  <c r="R2089" i="54"/>
  <c r="J10" i="37" s="1"/>
  <c r="Q2097" i="54"/>
  <c r="Q882" i="53"/>
  <c r="R737" i="53"/>
  <c r="Q973" i="53"/>
  <c r="S759" i="53"/>
  <c r="S753" i="53" s="1"/>
  <c r="S745" i="53"/>
  <c r="S751" i="53"/>
  <c r="S960" i="53"/>
  <c r="K6" i="38" s="1"/>
  <c r="S32" i="53"/>
  <c r="S665" i="53"/>
  <c r="S865" i="53"/>
  <c r="R897" i="53"/>
  <c r="R894" i="53"/>
  <c r="R969" i="53"/>
  <c r="J11" i="38" s="1"/>
  <c r="R964" i="53"/>
  <c r="P662" i="53"/>
  <c r="P888" i="53"/>
  <c r="Q898" i="53"/>
  <c r="U568" i="53"/>
  <c r="U268" i="53"/>
  <c r="R753" i="53"/>
  <c r="S947" i="53"/>
  <c r="S879" i="53"/>
  <c r="S873" i="53" s="1"/>
  <c r="S863" i="53"/>
  <c r="S857" i="53" s="1"/>
  <c r="S855" i="53"/>
  <c r="S849" i="53" s="1"/>
  <c r="S847" i="53"/>
  <c r="S841" i="53" s="1"/>
  <c r="S839" i="53"/>
  <c r="S833" i="53" s="1"/>
  <c r="S831" i="53"/>
  <c r="S825" i="53" s="1"/>
  <c r="S823" i="53"/>
  <c r="S817" i="53" s="1"/>
  <c r="S815" i="53"/>
  <c r="S809" i="53" s="1"/>
  <c r="S807" i="53"/>
  <c r="S799" i="53"/>
  <c r="S791" i="53"/>
  <c r="S785" i="53" s="1"/>
  <c r="S783" i="53"/>
  <c r="S777" i="53" s="1"/>
  <c r="S775" i="53"/>
  <c r="S769" i="53" s="1"/>
  <c r="S679" i="53"/>
  <c r="S964" i="53"/>
  <c r="S33" i="53"/>
  <c r="U10" i="53"/>
  <c r="T869" i="53"/>
  <c r="T866" i="53"/>
  <c r="T669" i="53"/>
  <c r="T666" i="53"/>
  <c r="T30" i="53"/>
  <c r="T31" i="53"/>
  <c r="T72" i="53"/>
  <c r="T73" i="53" s="1"/>
  <c r="T91" i="53"/>
  <c r="T132" i="53"/>
  <c r="T133" i="53" s="1"/>
  <c r="T151" i="53"/>
  <c r="T102" i="53"/>
  <c r="T103" i="53" s="1"/>
  <c r="T121" i="53"/>
  <c r="T162" i="53"/>
  <c r="T163" i="53" s="1"/>
  <c r="T181" i="53"/>
  <c r="T192" i="53"/>
  <c r="T193" i="53" s="1"/>
  <c r="T222" i="53"/>
  <c r="T223" i="53" s="1"/>
  <c r="T252" i="53"/>
  <c r="T253" i="53" s="1"/>
  <c r="T282" i="53"/>
  <c r="T283" i="53" s="1"/>
  <c r="T312" i="53"/>
  <c r="T313" i="53" s="1"/>
  <c r="T331" i="53"/>
  <c r="T361" i="53"/>
  <c r="T391" i="53"/>
  <c r="T211" i="53"/>
  <c r="T241" i="53"/>
  <c r="T271" i="53"/>
  <c r="T301" i="53"/>
  <c r="T342" i="53"/>
  <c r="T343" i="53" s="1"/>
  <c r="T372" i="53"/>
  <c r="T373" i="53" s="1"/>
  <c r="T402" i="53"/>
  <c r="T403" i="53" s="1"/>
  <c r="T421" i="53"/>
  <c r="T451" i="53"/>
  <c r="T481" i="53"/>
  <c r="T511" i="53"/>
  <c r="T552" i="53"/>
  <c r="T553" i="53" s="1"/>
  <c r="T601" i="53"/>
  <c r="T612" i="53"/>
  <c r="T613" i="53" s="1"/>
  <c r="T642" i="53"/>
  <c r="T643" i="53" s="1"/>
  <c r="T674" i="53"/>
  <c r="T677" i="53"/>
  <c r="T432" i="53"/>
  <c r="T433" i="53" s="1"/>
  <c r="T462" i="53"/>
  <c r="T463" i="53" s="1"/>
  <c r="T492" i="53"/>
  <c r="T493" i="53" s="1"/>
  <c r="T522" i="53"/>
  <c r="T523" i="53" s="1"/>
  <c r="T541" i="53"/>
  <c r="T959" i="53" s="1"/>
  <c r="L5" i="38" s="1"/>
  <c r="T571" i="53"/>
  <c r="T582" i="53"/>
  <c r="T583" i="53" s="1"/>
  <c r="T631" i="53"/>
  <c r="T770" i="53"/>
  <c r="T775" i="53" s="1"/>
  <c r="T769" i="53" s="1"/>
  <c r="T773" i="53"/>
  <c r="T778" i="53"/>
  <c r="T781" i="53"/>
  <c r="T786" i="53"/>
  <c r="T791" i="53" s="1"/>
  <c r="T785" i="53" s="1"/>
  <c r="T789" i="53"/>
  <c r="T794" i="53"/>
  <c r="T797" i="53"/>
  <c r="T802" i="53"/>
  <c r="T807" i="53" s="1"/>
  <c r="T805" i="53"/>
  <c r="T810" i="53"/>
  <c r="T682" i="53"/>
  <c r="T685" i="53"/>
  <c r="T690" i="53"/>
  <c r="T693" i="53"/>
  <c r="T698" i="53"/>
  <c r="T701" i="53"/>
  <c r="T706" i="53"/>
  <c r="T709" i="53"/>
  <c r="T714" i="53"/>
  <c r="T717" i="53"/>
  <c r="T722" i="53"/>
  <c r="T725" i="53"/>
  <c r="T730" i="53"/>
  <c r="T733" i="53"/>
  <c r="T738" i="53"/>
  <c r="T741" i="53"/>
  <c r="T746" i="53"/>
  <c r="T749" i="53"/>
  <c r="T754" i="53"/>
  <c r="T757" i="53"/>
  <c r="T762" i="53"/>
  <c r="T765" i="53"/>
  <c r="T874" i="53"/>
  <c r="T877" i="53"/>
  <c r="T937" i="53"/>
  <c r="T938" i="53" s="1"/>
  <c r="T939" i="53" s="1"/>
  <c r="T947" i="53" s="1"/>
  <c r="T926" i="53" s="1"/>
  <c r="T813" i="53"/>
  <c r="T818" i="53"/>
  <c r="T821" i="53"/>
  <c r="T826" i="53"/>
  <c r="T829" i="53"/>
  <c r="T834" i="53"/>
  <c r="T837" i="53"/>
  <c r="T842" i="53"/>
  <c r="T845" i="53"/>
  <c r="T850" i="53"/>
  <c r="T853" i="53"/>
  <c r="T858" i="53"/>
  <c r="T861" i="53"/>
  <c r="R892" i="53"/>
  <c r="R898" i="53" s="1"/>
  <c r="R972" i="53"/>
  <c r="J12" i="38" s="1"/>
  <c r="R769" i="53"/>
  <c r="R882" i="53" s="1"/>
  <c r="R1790" i="54"/>
  <c r="R1787" i="54"/>
  <c r="R1786" i="54"/>
  <c r="R1788" i="54"/>
  <c r="S2074" i="54"/>
  <c r="K6" i="37" s="1"/>
  <c r="S2068" i="54"/>
  <c r="K4" i="37" s="1"/>
  <c r="S1654" i="54"/>
  <c r="S1648" i="54" s="1"/>
  <c r="S2080" i="54"/>
  <c r="K8" i="37" s="1"/>
  <c r="S1470" i="54"/>
  <c r="S1678" i="54"/>
  <c r="S1672" i="54" s="1"/>
  <c r="S1686" i="54"/>
  <c r="S1680" i="54" s="1"/>
  <c r="S1694" i="54"/>
  <c r="S1688" i="54" s="1"/>
  <c r="S1702" i="54"/>
  <c r="S1696" i="54" s="1"/>
  <c r="S1710" i="54"/>
  <c r="S1704" i="54" s="1"/>
  <c r="S1718" i="54"/>
  <c r="S1712" i="54" s="1"/>
  <c r="S1726" i="54"/>
  <c r="S1720" i="54" s="1"/>
  <c r="S1734" i="54"/>
  <c r="S1728" i="54" s="1"/>
  <c r="S1742" i="54"/>
  <c r="S1736" i="54" s="1"/>
  <c r="S1750" i="54"/>
  <c r="S1744" i="54" s="1"/>
  <c r="S1758" i="54"/>
  <c r="S1752" i="54" s="1"/>
  <c r="S1766" i="54"/>
  <c r="S1774" i="54"/>
  <c r="S1768" i="54" s="1"/>
  <c r="T1657" i="54"/>
  <c r="T672" i="54"/>
  <c r="T1660" i="54"/>
  <c r="T1652" i="54"/>
  <c r="T661" i="54"/>
  <c r="T1941" i="54" s="1"/>
  <c r="R2078" i="54"/>
  <c r="S2071" i="54"/>
  <c r="K5" i="37" s="1"/>
  <c r="S2077" i="54"/>
  <c r="K7" i="37" s="1"/>
  <c r="S2065" i="54"/>
  <c r="K3" i="37" s="1"/>
  <c r="R1791" i="54"/>
  <c r="S1454" i="54"/>
  <c r="S1448" i="54" s="1"/>
  <c r="S1502" i="54"/>
  <c r="S1496" i="54" s="1"/>
  <c r="S1510" i="54"/>
  <c r="S1504" i="54" s="1"/>
  <c r="S1486" i="54"/>
  <c r="S1480" i="54" s="1"/>
  <c r="S1526" i="54"/>
  <c r="S1520" i="54" s="1"/>
  <c r="S1534" i="54"/>
  <c r="S1528" i="54" s="1"/>
  <c r="S1606" i="54"/>
  <c r="S1600" i="54" s="1"/>
  <c r="S1614" i="54"/>
  <c r="S1608" i="54" s="1"/>
  <c r="S1622" i="54"/>
  <c r="S1616" i="54" s="1"/>
  <c r="S1630" i="54"/>
  <c r="S1624" i="54" s="1"/>
  <c r="S1646" i="54"/>
  <c r="S1640" i="54" s="1"/>
  <c r="S1670" i="54"/>
  <c r="O693" i="54"/>
  <c r="P690" i="54" s="1"/>
  <c r="O1948" i="54"/>
  <c r="O333" i="54"/>
  <c r="P330" i="54" s="1"/>
  <c r="O1888" i="54"/>
  <c r="O843" i="54"/>
  <c r="P840" i="54" s="1"/>
  <c r="O1973" i="54"/>
  <c r="O1233" i="54"/>
  <c r="P1230" i="54" s="1"/>
  <c r="O2038" i="54"/>
  <c r="O303" i="54"/>
  <c r="P300" i="54" s="1"/>
  <c r="O1883" i="54"/>
  <c r="O423" i="54"/>
  <c r="P420" i="54" s="1"/>
  <c r="O1903" i="54"/>
  <c r="P1323" i="54"/>
  <c r="Q1320" i="54" s="1"/>
  <c r="Q1322" i="54" s="1"/>
  <c r="P2053" i="54"/>
  <c r="O483" i="54"/>
  <c r="P480" i="54" s="1"/>
  <c r="O1913" i="54"/>
  <c r="O213" i="54"/>
  <c r="P210" i="54" s="1"/>
  <c r="O1868" i="54"/>
  <c r="P963" i="54"/>
  <c r="Q960" i="54" s="1"/>
  <c r="Q962" i="54" s="1"/>
  <c r="P1993" i="54"/>
  <c r="O753" i="54"/>
  <c r="O1958" i="54"/>
  <c r="O1053" i="54"/>
  <c r="P1050" i="54" s="1"/>
  <c r="O2008" i="54"/>
  <c r="O363" i="54"/>
  <c r="P360" i="54" s="1"/>
  <c r="O1893" i="54"/>
  <c r="O1113" i="54"/>
  <c r="P1110" i="54" s="1"/>
  <c r="O2018" i="54"/>
  <c r="O573" i="54"/>
  <c r="P570" i="54" s="1"/>
  <c r="O1928" i="54"/>
  <c r="O1173" i="54"/>
  <c r="P1170" i="54" s="1"/>
  <c r="O2028" i="54"/>
  <c r="O783" i="54"/>
  <c r="P780" i="54" s="1"/>
  <c r="O1963" i="54"/>
  <c r="T1168" i="54"/>
  <c r="T868" i="54"/>
  <c r="T658" i="54"/>
  <c r="T568" i="54"/>
  <c r="T268" i="54"/>
  <c r="T271" i="54" s="1"/>
  <c r="T1876" i="54" s="1"/>
  <c r="P1353" i="54"/>
  <c r="Q1350" i="54" s="1"/>
  <c r="Q1352" i="54" s="1"/>
  <c r="P2058" i="54"/>
  <c r="P93" i="54"/>
  <c r="Q90" i="54" s="1"/>
  <c r="Q92" i="54" s="1"/>
  <c r="O273" i="54"/>
  <c r="P270" i="54" s="1"/>
  <c r="O1878" i="54"/>
  <c r="O603" i="54"/>
  <c r="P600" i="54" s="1"/>
  <c r="O1933" i="54"/>
  <c r="P903" i="54"/>
  <c r="Q900" i="54" s="1"/>
  <c r="Q902" i="54" s="1"/>
  <c r="P1983" i="54"/>
  <c r="P1263" i="54"/>
  <c r="Q1260" i="54" s="1"/>
  <c r="Q1262" i="54" s="1"/>
  <c r="P2043" i="54"/>
  <c r="P993" i="54"/>
  <c r="Q990" i="54" s="1"/>
  <c r="Q992" i="54" s="1"/>
  <c r="P1998" i="54"/>
  <c r="Q2083" i="54"/>
  <c r="A862" i="54"/>
  <c r="B1970" i="54"/>
  <c r="R2083" i="54"/>
  <c r="O1083" i="54"/>
  <c r="P1080" i="54" s="1"/>
  <c r="O2013" i="54"/>
  <c r="O633" i="54"/>
  <c r="P630" i="54" s="1"/>
  <c r="O1938" i="54"/>
  <c r="P153" i="54"/>
  <c r="Q150" i="54" s="1"/>
  <c r="Q152" i="54" s="1"/>
  <c r="P1858" i="54"/>
  <c r="O543" i="54"/>
  <c r="P540" i="54" s="1"/>
  <c r="O1923" i="54"/>
  <c r="O1203" i="54"/>
  <c r="P1200" i="54" s="1"/>
  <c r="O2033" i="54"/>
  <c r="O1023" i="54"/>
  <c r="P1020" i="54" s="1"/>
  <c r="O2003" i="54"/>
  <c r="O1143" i="54"/>
  <c r="P1140" i="54" s="1"/>
  <c r="O2023" i="54"/>
  <c r="O453" i="54"/>
  <c r="P450" i="54" s="1"/>
  <c r="O1908" i="54"/>
  <c r="O723" i="54"/>
  <c r="P720" i="54" s="1"/>
  <c r="O1953" i="54"/>
  <c r="O393" i="54"/>
  <c r="P390" i="54" s="1"/>
  <c r="O1898" i="54"/>
  <c r="O813" i="54"/>
  <c r="P810" i="54" s="1"/>
  <c r="O1968" i="54"/>
  <c r="O873" i="54"/>
  <c r="P870" i="54" s="1"/>
  <c r="O1978" i="54"/>
  <c r="O513" i="54"/>
  <c r="P510" i="54" s="1"/>
  <c r="O1918" i="54"/>
  <c r="P183" i="54"/>
  <c r="Q180" i="54" s="1"/>
  <c r="Q182" i="54" s="1"/>
  <c r="P1863" i="54"/>
  <c r="P123" i="54"/>
  <c r="Q120" i="54" s="1"/>
  <c r="Q122" i="54" s="1"/>
  <c r="P1853" i="54"/>
  <c r="O243" i="54"/>
  <c r="P240" i="54" s="1"/>
  <c r="O1873" i="54"/>
  <c r="Q933" i="54"/>
  <c r="R930" i="54" s="1"/>
  <c r="R932" i="54" s="1"/>
  <c r="Q1988" i="54"/>
  <c r="P1293" i="54"/>
  <c r="Q1290" i="54" s="1"/>
  <c r="Q1292" i="54" s="1"/>
  <c r="P2048" i="54"/>
  <c r="N2084" i="54"/>
  <c r="N2085" i="54" s="1"/>
  <c r="O2078" i="54"/>
  <c r="Q1777" i="54"/>
  <c r="S62" i="54"/>
  <c r="S1843" i="54" s="1"/>
  <c r="S122" i="54"/>
  <c r="S1853" i="54" s="1"/>
  <c r="S182" i="54"/>
  <c r="S1863" i="54" s="1"/>
  <c r="S212" i="54"/>
  <c r="S1868" i="54" s="1"/>
  <c r="Q210" i="53"/>
  <c r="Q240" i="53"/>
  <c r="Q180" i="53"/>
  <c r="Q150" i="53"/>
  <c r="Q90" i="53"/>
  <c r="Q120" i="53"/>
  <c r="Q630" i="53"/>
  <c r="Q60" i="53"/>
  <c r="Q420" i="53"/>
  <c r="R510" i="53"/>
  <c r="Q540" i="53"/>
  <c r="Q390" i="53"/>
  <c r="Q480" i="53"/>
  <c r="Q270" i="53"/>
  <c r="Q360" i="53"/>
  <c r="Q300" i="53"/>
  <c r="Q330" i="53"/>
  <c r="V21" i="53"/>
  <c r="U28" i="53"/>
  <c r="U88" i="53"/>
  <c r="U58" i="53"/>
  <c r="U61" i="53" s="1"/>
  <c r="U118" i="53"/>
  <c r="U178" i="53"/>
  <c r="U148" i="53"/>
  <c r="U238" i="53"/>
  <c r="U208" i="53"/>
  <c r="U298" i="53"/>
  <c r="U358" i="53"/>
  <c r="U328" i="53"/>
  <c r="U388" i="53"/>
  <c r="U418" i="53"/>
  <c r="U478" i="53"/>
  <c r="U538" i="53"/>
  <c r="U598" i="53"/>
  <c r="U448" i="53"/>
  <c r="U508" i="53"/>
  <c r="U628" i="53"/>
  <c r="P602" i="53"/>
  <c r="P603" i="53" s="1"/>
  <c r="R452" i="53"/>
  <c r="R453" i="53"/>
  <c r="Q572" i="53"/>
  <c r="Q573" i="53" s="1"/>
  <c r="P750" i="54"/>
  <c r="R1592" i="54"/>
  <c r="P1783" i="54"/>
  <c r="P1381" i="54"/>
  <c r="R1640" i="54"/>
  <c r="R1576" i="54"/>
  <c r="R1488" i="54"/>
  <c r="R1464" i="54"/>
  <c r="R1512" i="54"/>
  <c r="R1472" i="54"/>
  <c r="R1456" i="54"/>
  <c r="S32" i="54"/>
  <c r="S1838" i="54" s="1"/>
  <c r="S92" i="54"/>
  <c r="S1848" i="54" s="1"/>
  <c r="S152" i="54"/>
  <c r="S1858" i="54" s="1"/>
  <c r="S1390" i="54"/>
  <c r="S1536" i="54"/>
  <c r="S1582" i="54"/>
  <c r="S1576" i="54" s="1"/>
  <c r="S1638" i="54"/>
  <c r="S1632" i="54" s="1"/>
  <c r="Q1793" i="54"/>
  <c r="T1348" i="54"/>
  <c r="T1288" i="54"/>
  <c r="T1318" i="54"/>
  <c r="T1228" i="54"/>
  <c r="T1108" i="54"/>
  <c r="T1048" i="54"/>
  <c r="T1258" i="54"/>
  <c r="T1198" i="54"/>
  <c r="T1138" i="54"/>
  <c r="T1078" i="54"/>
  <c r="T988" i="54"/>
  <c r="T928" i="54"/>
  <c r="T808" i="54"/>
  <c r="T748" i="54"/>
  <c r="T688" i="54"/>
  <c r="T628" i="54"/>
  <c r="T1018" i="54"/>
  <c r="T958" i="54"/>
  <c r="T898" i="54"/>
  <c r="T838" i="54"/>
  <c r="T778" i="54"/>
  <c r="T718" i="54"/>
  <c r="T508" i="54"/>
  <c r="T448" i="54"/>
  <c r="T388" i="54"/>
  <c r="T328" i="54"/>
  <c r="T331" i="54" s="1"/>
  <c r="T1886" i="54" s="1"/>
  <c r="T598" i="54"/>
  <c r="T538" i="54"/>
  <c r="T478" i="54"/>
  <c r="T418" i="54"/>
  <c r="T358" i="54"/>
  <c r="T298" i="54"/>
  <c r="T301" i="54" s="1"/>
  <c r="T1881" i="54" s="1"/>
  <c r="T238" i="54"/>
  <c r="T208" i="54"/>
  <c r="T148" i="54"/>
  <c r="T88" i="54"/>
  <c r="T28" i="54"/>
  <c r="T178" i="54"/>
  <c r="T118" i="54"/>
  <c r="T58" i="54"/>
  <c r="U21" i="54"/>
  <c r="R1568" i="54"/>
  <c r="R1384" i="54"/>
  <c r="R1789" i="54"/>
  <c r="T1772" i="54"/>
  <c r="T1769" i="54"/>
  <c r="T1764" i="54"/>
  <c r="T1761" i="54"/>
  <c r="T1756" i="54"/>
  <c r="T1753" i="54"/>
  <c r="T1748" i="54"/>
  <c r="T1745" i="54"/>
  <c r="T1740" i="54"/>
  <c r="T1737" i="54"/>
  <c r="T1732" i="54"/>
  <c r="T1729" i="54"/>
  <c r="T1724" i="54"/>
  <c r="T1721" i="54"/>
  <c r="T1716" i="54"/>
  <c r="T1713" i="54"/>
  <c r="T1708" i="54"/>
  <c r="T1705" i="54"/>
  <c r="T1700" i="54"/>
  <c r="T1697" i="54"/>
  <c r="T1692" i="54"/>
  <c r="T1689" i="54"/>
  <c r="T1684" i="54"/>
  <c r="T1668" i="54"/>
  <c r="T1649" i="54"/>
  <c r="T1641" i="54"/>
  <c r="T1636" i="54"/>
  <c r="T1681" i="54"/>
  <c r="T1676" i="54"/>
  <c r="T1673" i="54"/>
  <c r="T1665" i="54"/>
  <c r="T1644" i="54"/>
  <c r="T1628" i="54"/>
  <c r="T1625" i="54"/>
  <c r="T1620" i="54"/>
  <c r="T1617" i="54"/>
  <c r="T1612" i="54"/>
  <c r="T1609" i="54"/>
  <c r="T1604" i="54"/>
  <c r="T1601" i="54"/>
  <c r="T1593" i="54"/>
  <c r="T1580" i="54"/>
  <c r="T1569" i="54"/>
  <c r="T1633" i="54"/>
  <c r="T1596" i="54"/>
  <c r="T1588" i="54"/>
  <c r="T1585" i="54"/>
  <c r="T1577" i="54"/>
  <c r="T1582" i="54" s="1"/>
  <c r="T1576" i="54" s="1"/>
  <c r="T1572" i="54"/>
  <c r="T1564" i="54"/>
  <c r="T1561" i="54"/>
  <c r="T1556" i="54"/>
  <c r="T1553" i="54"/>
  <c r="T1548" i="54"/>
  <c r="T1545" i="54"/>
  <c r="T1540" i="54"/>
  <c r="T1516" i="54"/>
  <c r="T1508" i="54"/>
  <c r="T1505" i="54"/>
  <c r="T1500" i="54"/>
  <c r="T1497" i="54"/>
  <c r="T1489" i="54"/>
  <c r="T1476" i="54"/>
  <c r="T1465" i="54"/>
  <c r="T1460" i="54"/>
  <c r="T1452" i="54"/>
  <c r="T1449" i="54"/>
  <c r="T1444" i="54"/>
  <c r="T1537" i="54"/>
  <c r="T1532" i="54"/>
  <c r="T1529" i="54"/>
  <c r="T1524" i="54"/>
  <c r="T1521" i="54"/>
  <c r="T1513" i="54"/>
  <c r="T1492" i="54"/>
  <c r="T1484" i="54"/>
  <c r="T1481" i="54"/>
  <c r="T1473" i="54"/>
  <c r="T1468" i="54"/>
  <c r="T1457" i="54"/>
  <c r="T1441" i="54"/>
  <c r="T1436" i="54"/>
  <c r="T1433" i="54"/>
  <c r="T1428" i="54"/>
  <c r="T1425" i="54"/>
  <c r="T1420" i="54"/>
  <c r="T1417" i="54"/>
  <c r="T1412" i="54"/>
  <c r="T1409" i="54"/>
  <c r="T1404" i="54"/>
  <c r="T1401" i="54"/>
  <c r="T1396" i="54"/>
  <c r="T1393" i="54"/>
  <c r="T1385" i="54"/>
  <c r="T1362" i="54"/>
  <c r="T1363" i="54" s="1"/>
  <c r="T1351" i="54"/>
  <c r="T2056" i="54" s="1"/>
  <c r="T1302" i="54"/>
  <c r="T1303" i="54" s="1"/>
  <c r="T1291" i="54"/>
  <c r="T2046" i="54" s="1"/>
  <c r="T1242" i="54"/>
  <c r="T1243" i="54" s="1"/>
  <c r="T1388" i="54"/>
  <c r="T1332" i="54"/>
  <c r="T1333" i="54" s="1"/>
  <c r="T1321" i="54"/>
  <c r="T2051" i="54" s="1"/>
  <c r="T1272" i="54"/>
  <c r="T1273" i="54" s="1"/>
  <c r="T1261" i="54"/>
  <c r="T2041" i="54" s="1"/>
  <c r="T1231" i="54"/>
  <c r="T2036" i="54" s="1"/>
  <c r="T1182" i="54"/>
  <c r="T1183" i="54" s="1"/>
  <c r="T1171" i="54"/>
  <c r="T2026" i="54" s="1"/>
  <c r="T1122" i="54"/>
  <c r="T1123" i="54" s="1"/>
  <c r="T1111" i="54"/>
  <c r="T2016" i="54" s="1"/>
  <c r="T1062" i="54"/>
  <c r="T1063" i="54" s="1"/>
  <c r="T1051" i="54"/>
  <c r="T2006" i="54" s="1"/>
  <c r="T1212" i="54"/>
  <c r="T1213" i="54" s="1"/>
  <c r="T1201" i="54"/>
  <c r="T2031" i="54" s="1"/>
  <c r="T1152" i="54"/>
  <c r="T1153" i="54" s="1"/>
  <c r="T1141" i="54"/>
  <c r="T2021" i="54" s="1"/>
  <c r="T1092" i="54"/>
  <c r="T1093" i="54" s="1"/>
  <c r="T1081" i="54"/>
  <c r="T2011" i="54" s="1"/>
  <c r="T1002" i="54"/>
  <c r="T1003" i="54" s="1"/>
  <c r="T991" i="54"/>
  <c r="T1996" i="54" s="1"/>
  <c r="T942" i="54"/>
  <c r="T943" i="54" s="1"/>
  <c r="T931" i="54"/>
  <c r="T1986" i="54" s="1"/>
  <c r="T882" i="54"/>
  <c r="T883" i="54" s="1"/>
  <c r="T871" i="54"/>
  <c r="T1976" i="54" s="1"/>
  <c r="T822" i="54"/>
  <c r="T823" i="54" s="1"/>
  <c r="T811" i="54"/>
  <c r="T1966" i="54" s="1"/>
  <c r="T762" i="54"/>
  <c r="T763" i="54" s="1"/>
  <c r="T751" i="54"/>
  <c r="T1956" i="54" s="1"/>
  <c r="T702" i="54"/>
  <c r="T703" i="54" s="1"/>
  <c r="T691" i="54"/>
  <c r="T1946" i="54" s="1"/>
  <c r="T642" i="54"/>
  <c r="T643" i="54" s="1"/>
  <c r="T631" i="54"/>
  <c r="T1936" i="54" s="1"/>
  <c r="T1032" i="54"/>
  <c r="T1033" i="54" s="1"/>
  <c r="T1021" i="54"/>
  <c r="T2001" i="54" s="1"/>
  <c r="T972" i="54"/>
  <c r="T973" i="54" s="1"/>
  <c r="T961" i="54"/>
  <c r="T1991" i="54" s="1"/>
  <c r="T912" i="54"/>
  <c r="T913" i="54" s="1"/>
  <c r="T901" i="54"/>
  <c r="T1981" i="54" s="1"/>
  <c r="T852" i="54"/>
  <c r="T853" i="54" s="1"/>
  <c r="T841" i="54"/>
  <c r="T1971" i="54" s="1"/>
  <c r="T792" i="54"/>
  <c r="T793" i="54" s="1"/>
  <c r="T781" i="54"/>
  <c r="T1961" i="54" s="1"/>
  <c r="T732" i="54"/>
  <c r="T733" i="54" s="1"/>
  <c r="T721" i="54"/>
  <c r="T1951" i="54" s="1"/>
  <c r="T673" i="54"/>
  <c r="T582" i="54"/>
  <c r="T583" i="54" s="1"/>
  <c r="T571" i="54"/>
  <c r="T1926" i="54" s="1"/>
  <c r="T522" i="54"/>
  <c r="T523" i="54" s="1"/>
  <c r="T511" i="54"/>
  <c r="T1916" i="54" s="1"/>
  <c r="T462" i="54"/>
  <c r="T463" i="54" s="1"/>
  <c r="T451" i="54"/>
  <c r="T1906" i="54" s="1"/>
  <c r="T402" i="54"/>
  <c r="T403" i="54" s="1"/>
  <c r="T391" i="54"/>
  <c r="T1896" i="54" s="1"/>
  <c r="T342" i="54"/>
  <c r="T343" i="54" s="1"/>
  <c r="T211" i="54"/>
  <c r="T1866" i="54" s="1"/>
  <c r="T210" i="54"/>
  <c r="T612" i="54"/>
  <c r="T613" i="54" s="1"/>
  <c r="T601" i="54"/>
  <c r="T1931" i="54" s="1"/>
  <c r="T552" i="54"/>
  <c r="T553" i="54" s="1"/>
  <c r="T541" i="54"/>
  <c r="T1921" i="54" s="1"/>
  <c r="T492" i="54"/>
  <c r="T493" i="54" s="1"/>
  <c r="T481" i="54"/>
  <c r="T1911" i="54" s="1"/>
  <c r="T432" i="54"/>
  <c r="T433" i="54" s="1"/>
  <c r="T421" i="54"/>
  <c r="T1901" i="54" s="1"/>
  <c r="T372" i="54"/>
  <c r="T373" i="54" s="1"/>
  <c r="T361" i="54"/>
  <c r="T1891" i="54" s="1"/>
  <c r="T312" i="54"/>
  <c r="T313" i="54" s="1"/>
  <c r="T241" i="54"/>
  <c r="T1871" i="54" s="1"/>
  <c r="T240" i="54"/>
  <c r="T151" i="54"/>
  <c r="T1856" i="54" s="1"/>
  <c r="T150" i="54"/>
  <c r="T91" i="54"/>
  <c r="T1846" i="54" s="1"/>
  <c r="T90" i="54"/>
  <c r="T31" i="54"/>
  <c r="T1836" i="54" s="1"/>
  <c r="T30" i="54"/>
  <c r="T181" i="54"/>
  <c r="T1861" i="54" s="1"/>
  <c r="T180" i="54"/>
  <c r="T121" i="54"/>
  <c r="T1851" i="54" s="1"/>
  <c r="T120" i="54"/>
  <c r="T61" i="54"/>
  <c r="T1841" i="54" s="1"/>
  <c r="T60" i="54"/>
  <c r="U10" i="54"/>
  <c r="S1398" i="54"/>
  <c r="S1406" i="54"/>
  <c r="S1414" i="54"/>
  <c r="S1408" i="54" s="1"/>
  <c r="S1422" i="54"/>
  <c r="S1430" i="54"/>
  <c r="S1438" i="54"/>
  <c r="S1432" i="54" s="1"/>
  <c r="S1464" i="54"/>
  <c r="S1494" i="54"/>
  <c r="S1488" i="54" s="1"/>
  <c r="S1462" i="54"/>
  <c r="S1456" i="54" s="1"/>
  <c r="S1478" i="54"/>
  <c r="S1472" i="54" s="1"/>
  <c r="S1518" i="54"/>
  <c r="S1512" i="54" s="1"/>
  <c r="S1574" i="54"/>
  <c r="S1568" i="54" s="1"/>
  <c r="S1598" i="54"/>
  <c r="S1592" i="54" s="1"/>
  <c r="S1550" i="54"/>
  <c r="S1544" i="54" s="1"/>
  <c r="S1558" i="54"/>
  <c r="S1552" i="54" s="1"/>
  <c r="S1566" i="54"/>
  <c r="S1560" i="54" s="1"/>
  <c r="S1590" i="54"/>
  <c r="S1584" i="54" s="1"/>
  <c r="S1656" i="54"/>
  <c r="T799" i="53" l="1"/>
  <c r="T793" i="53" s="1"/>
  <c r="T783" i="53"/>
  <c r="T777" i="53" s="1"/>
  <c r="R973" i="53"/>
  <c r="T679" i="53"/>
  <c r="T673" i="53" s="1"/>
  <c r="T963" i="53"/>
  <c r="L7" i="38" s="1"/>
  <c r="T671" i="53"/>
  <c r="T871" i="53"/>
  <c r="AK127" i="64"/>
  <c r="AK131" i="64"/>
  <c r="AK132" i="64" s="1"/>
  <c r="AL136" i="64"/>
  <c r="S897" i="53"/>
  <c r="J12" i="37"/>
  <c r="S2094" i="54"/>
  <c r="K15" i="37" s="1"/>
  <c r="S213" i="54"/>
  <c r="S123" i="54"/>
  <c r="S2078" i="54"/>
  <c r="O2066" i="54"/>
  <c r="S2092" i="54"/>
  <c r="K13" i="37" s="1"/>
  <c r="S2089" i="54"/>
  <c r="K10" i="37" s="1"/>
  <c r="S2093" i="54"/>
  <c r="K14" i="37" s="1"/>
  <c r="S2091" i="54"/>
  <c r="S1760" i="54"/>
  <c r="S2095" i="54"/>
  <c r="R2097" i="54"/>
  <c r="S2090" i="54"/>
  <c r="K11" i="37" s="1"/>
  <c r="T2068" i="54"/>
  <c r="L4" i="37" s="1"/>
  <c r="S93" i="54"/>
  <c r="V568" i="53"/>
  <c r="V268" i="53"/>
  <c r="T863" i="53"/>
  <c r="T857" i="53" s="1"/>
  <c r="T855" i="53"/>
  <c r="T849" i="53" s="1"/>
  <c r="T847" i="53"/>
  <c r="T841" i="53" s="1"/>
  <c r="T839" i="53"/>
  <c r="T833" i="53" s="1"/>
  <c r="T831" i="53"/>
  <c r="T825" i="53" s="1"/>
  <c r="T823" i="53"/>
  <c r="T817" i="53" s="1"/>
  <c r="T879" i="53"/>
  <c r="T873" i="53" s="1"/>
  <c r="T767" i="53"/>
  <c r="T761" i="53" s="1"/>
  <c r="T759" i="53"/>
  <c r="T745" i="53"/>
  <c r="T751" i="53"/>
  <c r="T743" i="53"/>
  <c r="T735" i="53"/>
  <c r="T729" i="53" s="1"/>
  <c r="T727" i="53"/>
  <c r="T721" i="53" s="1"/>
  <c r="T719" i="53"/>
  <c r="T713" i="53" s="1"/>
  <c r="T711" i="53"/>
  <c r="T705" i="53" s="1"/>
  <c r="T703" i="53"/>
  <c r="T697" i="53" s="1"/>
  <c r="T695" i="53"/>
  <c r="T689" i="53" s="1"/>
  <c r="T687" i="53"/>
  <c r="T681" i="53" s="1"/>
  <c r="S895" i="53"/>
  <c r="S968" i="53"/>
  <c r="K10" i="38" s="1"/>
  <c r="S801" i="53"/>
  <c r="S926" i="53"/>
  <c r="Q888" i="53"/>
  <c r="Q662" i="53"/>
  <c r="R888" i="53"/>
  <c r="R662" i="53"/>
  <c r="T815" i="53"/>
  <c r="T809" i="53" s="1"/>
  <c r="T895" i="53"/>
  <c r="T968" i="53"/>
  <c r="L10" i="38" s="1"/>
  <c r="T801" i="53"/>
  <c r="T960" i="53"/>
  <c r="L6" i="38" s="1"/>
  <c r="T32" i="53"/>
  <c r="T33" i="53" s="1"/>
  <c r="T665" i="53"/>
  <c r="T894" i="53"/>
  <c r="T897" i="53"/>
  <c r="T865" i="53"/>
  <c r="V10" i="53"/>
  <c r="U866" i="53"/>
  <c r="U869" i="53"/>
  <c r="U669" i="53"/>
  <c r="U666" i="53"/>
  <c r="U72" i="53"/>
  <c r="U73" i="53" s="1"/>
  <c r="U30" i="53"/>
  <c r="U31" i="53"/>
  <c r="U102" i="53"/>
  <c r="U103" i="53" s="1"/>
  <c r="U121" i="53"/>
  <c r="U162" i="53"/>
  <c r="U163" i="53" s="1"/>
  <c r="U181" i="53"/>
  <c r="U91" i="53"/>
  <c r="U132" i="53"/>
  <c r="U133" i="53" s="1"/>
  <c r="U151" i="53"/>
  <c r="U211" i="53"/>
  <c r="U241" i="53"/>
  <c r="U271" i="53"/>
  <c r="U301" i="53"/>
  <c r="U342" i="53"/>
  <c r="U343" i="53" s="1"/>
  <c r="U372" i="53"/>
  <c r="U373" i="53" s="1"/>
  <c r="U402" i="53"/>
  <c r="U403" i="53" s="1"/>
  <c r="U192" i="53"/>
  <c r="U193" i="53" s="1"/>
  <c r="U222" i="53"/>
  <c r="U223" i="53" s="1"/>
  <c r="U252" i="53"/>
  <c r="U253" i="53" s="1"/>
  <c r="U282" i="53"/>
  <c r="U283" i="53" s="1"/>
  <c r="U312" i="53"/>
  <c r="U313" i="53" s="1"/>
  <c r="U331" i="53"/>
  <c r="U361" i="53"/>
  <c r="U391" i="53"/>
  <c r="U432" i="53"/>
  <c r="U433" i="53" s="1"/>
  <c r="U462" i="53"/>
  <c r="U463" i="53" s="1"/>
  <c r="U492" i="53"/>
  <c r="U493" i="53" s="1"/>
  <c r="U522" i="53"/>
  <c r="U523" i="53" s="1"/>
  <c r="U541" i="53"/>
  <c r="U959" i="53" s="1"/>
  <c r="M5" i="38" s="1"/>
  <c r="U571" i="53"/>
  <c r="U582" i="53"/>
  <c r="U583" i="53" s="1"/>
  <c r="U631" i="53"/>
  <c r="U421" i="53"/>
  <c r="U451" i="53"/>
  <c r="U481" i="53"/>
  <c r="U511" i="53"/>
  <c r="U552" i="53"/>
  <c r="U553" i="53" s="1"/>
  <c r="U601" i="53"/>
  <c r="U612" i="53"/>
  <c r="U613" i="53" s="1"/>
  <c r="U642" i="53"/>
  <c r="U643" i="53" s="1"/>
  <c r="U674" i="53"/>
  <c r="U679" i="53" s="1"/>
  <c r="U677" i="53"/>
  <c r="U682" i="53"/>
  <c r="U685" i="53"/>
  <c r="U690" i="53"/>
  <c r="U695" i="53" s="1"/>
  <c r="U689" i="53" s="1"/>
  <c r="U693" i="53"/>
  <c r="U698" i="53"/>
  <c r="U701" i="53"/>
  <c r="U706" i="53"/>
  <c r="U711" i="53" s="1"/>
  <c r="U705" i="53" s="1"/>
  <c r="U709" i="53"/>
  <c r="U714" i="53"/>
  <c r="U717" i="53"/>
  <c r="U722" i="53"/>
  <c r="U727" i="53" s="1"/>
  <c r="U721" i="53" s="1"/>
  <c r="U725" i="53"/>
  <c r="U730" i="53"/>
  <c r="U733" i="53"/>
  <c r="U738" i="53"/>
  <c r="U743" i="53" s="1"/>
  <c r="U737" i="53" s="1"/>
  <c r="U741" i="53"/>
  <c r="U746" i="53"/>
  <c r="U749" i="53"/>
  <c r="U754" i="53"/>
  <c r="U759" i="53" s="1"/>
  <c r="U753" i="53" s="1"/>
  <c r="U757" i="53"/>
  <c r="U762" i="53"/>
  <c r="U765" i="53"/>
  <c r="U770" i="53"/>
  <c r="U775" i="53" s="1"/>
  <c r="U773" i="53"/>
  <c r="U778" i="53"/>
  <c r="U781" i="53"/>
  <c r="U786" i="53"/>
  <c r="U791" i="53" s="1"/>
  <c r="U785" i="53" s="1"/>
  <c r="U789" i="53"/>
  <c r="U794" i="53"/>
  <c r="U797" i="53"/>
  <c r="U802" i="53"/>
  <c r="U807" i="53" s="1"/>
  <c r="U805" i="53"/>
  <c r="U810" i="53"/>
  <c r="U813" i="53"/>
  <c r="U818" i="53"/>
  <c r="U823" i="53" s="1"/>
  <c r="U817" i="53" s="1"/>
  <c r="U821" i="53"/>
  <c r="U826" i="53"/>
  <c r="U829" i="53"/>
  <c r="U834" i="53"/>
  <c r="U839" i="53" s="1"/>
  <c r="U833" i="53" s="1"/>
  <c r="U837" i="53"/>
  <c r="U842" i="53"/>
  <c r="U845" i="53"/>
  <c r="U850" i="53"/>
  <c r="U855" i="53" s="1"/>
  <c r="U849" i="53" s="1"/>
  <c r="U853" i="53"/>
  <c r="U858" i="53"/>
  <c r="U861" i="53"/>
  <c r="U874" i="53"/>
  <c r="U879" i="53" s="1"/>
  <c r="U873" i="53" s="1"/>
  <c r="U877" i="53"/>
  <c r="U937" i="53"/>
  <c r="U938" i="53" s="1"/>
  <c r="U939" i="53" s="1"/>
  <c r="U947" i="53" s="1"/>
  <c r="U926" i="53" s="1"/>
  <c r="S972" i="53"/>
  <c r="K12" i="38" s="1"/>
  <c r="S673" i="53"/>
  <c r="S892" i="53"/>
  <c r="S793" i="53"/>
  <c r="S894" i="53"/>
  <c r="S969" i="53"/>
  <c r="K11" i="38" s="1"/>
  <c r="T1654" i="54"/>
  <c r="T1648" i="54" s="1"/>
  <c r="R1793" i="54"/>
  <c r="S1792" i="54"/>
  <c r="S2083" i="54"/>
  <c r="Q1858" i="54"/>
  <c r="Q153" i="54"/>
  <c r="U1660" i="54"/>
  <c r="U1652" i="54"/>
  <c r="U661" i="54"/>
  <c r="U1941" i="54" s="1"/>
  <c r="U1657" i="54"/>
  <c r="U672" i="54"/>
  <c r="T2074" i="54"/>
  <c r="L6" i="37" s="1"/>
  <c r="T2080" i="54"/>
  <c r="L8" i="37" s="1"/>
  <c r="T1462" i="54"/>
  <c r="T1456" i="54" s="1"/>
  <c r="T1478" i="54"/>
  <c r="T1472" i="54" s="1"/>
  <c r="T1518" i="54"/>
  <c r="T1512" i="54" s="1"/>
  <c r="T1470" i="54"/>
  <c r="T1638" i="54"/>
  <c r="T1632" i="54" s="1"/>
  <c r="T1606" i="54"/>
  <c r="T1600" i="54" s="1"/>
  <c r="T1614" i="54"/>
  <c r="T1608" i="54" s="1"/>
  <c r="T1622" i="54"/>
  <c r="T1616" i="54" s="1"/>
  <c r="T1630" i="54"/>
  <c r="T1624" i="54" s="1"/>
  <c r="T1678" i="54"/>
  <c r="T1672" i="54" s="1"/>
  <c r="T1686" i="54"/>
  <c r="T1680" i="54" s="1"/>
  <c r="S153" i="54"/>
  <c r="S33" i="54"/>
  <c r="R1777" i="54"/>
  <c r="S183" i="54"/>
  <c r="S63" i="54"/>
  <c r="T1662" i="54"/>
  <c r="T1656" i="54" s="1"/>
  <c r="Q93" i="54"/>
  <c r="Q1848" i="54"/>
  <c r="Q123" i="54"/>
  <c r="Q1853" i="54"/>
  <c r="U568" i="54"/>
  <c r="U268" i="54"/>
  <c r="U1168" i="54"/>
  <c r="U868" i="54"/>
  <c r="U658" i="54"/>
  <c r="Q1263" i="54"/>
  <c r="R1260" i="54" s="1"/>
  <c r="Q2043" i="54"/>
  <c r="Q183" i="54"/>
  <c r="Q1863" i="54"/>
  <c r="R933" i="54"/>
  <c r="S930" i="54" s="1"/>
  <c r="R1988" i="54"/>
  <c r="Q1323" i="54"/>
  <c r="R1320" i="54" s="1"/>
  <c r="Q2053" i="54"/>
  <c r="Q1353" i="54"/>
  <c r="R1350" i="54" s="1"/>
  <c r="R1352" i="54" s="1"/>
  <c r="Q2058" i="54"/>
  <c r="T2071" i="54"/>
  <c r="L5" i="37" s="1"/>
  <c r="T2077" i="54"/>
  <c r="L7" i="37" s="1"/>
  <c r="T2065" i="54"/>
  <c r="L3" i="37" s="1"/>
  <c r="Q993" i="54"/>
  <c r="R990" i="54" s="1"/>
  <c r="R992" i="54" s="1"/>
  <c r="Q1998" i="54"/>
  <c r="Q903" i="54"/>
  <c r="R900" i="54" s="1"/>
  <c r="R902" i="54" s="1"/>
  <c r="Q1983" i="54"/>
  <c r="Q1293" i="54"/>
  <c r="R1290" i="54" s="1"/>
  <c r="R1292" i="54" s="1"/>
  <c r="Q2048" i="54"/>
  <c r="Q963" i="54"/>
  <c r="R960" i="54" s="1"/>
  <c r="R962" i="54" s="1"/>
  <c r="Q1993" i="54"/>
  <c r="P2078" i="54"/>
  <c r="A892" i="54"/>
  <c r="B1975" i="54"/>
  <c r="O2069" i="54"/>
  <c r="O2075" i="54"/>
  <c r="O2072" i="54"/>
  <c r="O2081" i="54"/>
  <c r="T1670" i="54"/>
  <c r="T1664" i="54" s="1"/>
  <c r="T62" i="54"/>
  <c r="T1843" i="54" s="1"/>
  <c r="T122" i="54"/>
  <c r="T1853" i="54" s="1"/>
  <c r="T182" i="54"/>
  <c r="T1863" i="54" s="1"/>
  <c r="T32" i="54"/>
  <c r="T1838" i="54" s="1"/>
  <c r="T92" i="54"/>
  <c r="T1848" i="54" s="1"/>
  <c r="T152" i="54"/>
  <c r="T1858" i="54" s="1"/>
  <c r="T242" i="54"/>
  <c r="T1873" i="54" s="1"/>
  <c r="T212" i="54"/>
  <c r="T1868" i="54" s="1"/>
  <c r="R570" i="53"/>
  <c r="S450" i="53"/>
  <c r="Q600" i="53"/>
  <c r="V28" i="53"/>
  <c r="W21" i="53"/>
  <c r="V58" i="53"/>
  <c r="V61" i="53" s="1"/>
  <c r="V88" i="53"/>
  <c r="V118" i="53"/>
  <c r="V148" i="53"/>
  <c r="V178" i="53"/>
  <c r="V208" i="53"/>
  <c r="V238" i="53"/>
  <c r="V328" i="53"/>
  <c r="V388" i="53"/>
  <c r="V298" i="53"/>
  <c r="V358" i="53"/>
  <c r="V448" i="53"/>
  <c r="V508" i="53"/>
  <c r="V418" i="53"/>
  <c r="V478" i="53"/>
  <c r="V538" i="53"/>
  <c r="V598" i="53"/>
  <c r="V628" i="53"/>
  <c r="Q332" i="53"/>
  <c r="Q333" i="53" s="1"/>
  <c r="Q302" i="53"/>
  <c r="Q303" i="53" s="1"/>
  <c r="Q362" i="53"/>
  <c r="Q363" i="53" s="1"/>
  <c r="Q272" i="53"/>
  <c r="Q273" i="53" s="1"/>
  <c r="Q482" i="53"/>
  <c r="Q483" i="53" s="1"/>
  <c r="Q392" i="53"/>
  <c r="Q393" i="53" s="1"/>
  <c r="Q542" i="53"/>
  <c r="Q543" i="53" s="1"/>
  <c r="R512" i="53"/>
  <c r="R513" i="53" s="1"/>
  <c r="S510" i="53" s="1"/>
  <c r="Q422" i="53"/>
  <c r="Q423" i="53" s="1"/>
  <c r="Q62" i="53"/>
  <c r="Q63" i="53" s="1"/>
  <c r="Q632" i="53"/>
  <c r="Q633" i="53" s="1"/>
  <c r="Q122" i="53"/>
  <c r="Q123" i="53" s="1"/>
  <c r="Q92" i="53"/>
  <c r="Q93" i="53" s="1"/>
  <c r="Q152" i="53"/>
  <c r="Q153" i="53" s="1"/>
  <c r="Q182" i="53"/>
  <c r="Q183" i="53" s="1"/>
  <c r="Q242" i="53"/>
  <c r="Q243" i="53" s="1"/>
  <c r="Q212" i="53"/>
  <c r="Q213" i="53" s="1"/>
  <c r="R1322" i="54"/>
  <c r="R1262" i="54"/>
  <c r="S932" i="54"/>
  <c r="S1664" i="54"/>
  <c r="S1416" i="54"/>
  <c r="S1786" i="54"/>
  <c r="T1390" i="54"/>
  <c r="T1464" i="54"/>
  <c r="T1494" i="54"/>
  <c r="T1488" i="54" s="1"/>
  <c r="T1646" i="54"/>
  <c r="P422" i="54"/>
  <c r="P542" i="54"/>
  <c r="P302" i="54"/>
  <c r="U1318" i="54"/>
  <c r="U1258" i="54"/>
  <c r="U1348" i="54"/>
  <c r="U1288" i="54"/>
  <c r="U1198" i="54"/>
  <c r="U1138" i="54"/>
  <c r="U1078" i="54"/>
  <c r="U1228" i="54"/>
  <c r="U1108" i="54"/>
  <c r="U1048" i="54"/>
  <c r="U1018" i="54"/>
  <c r="U958" i="54"/>
  <c r="U898" i="54"/>
  <c r="U838" i="54"/>
  <c r="U778" i="54"/>
  <c r="U718" i="54"/>
  <c r="U988" i="54"/>
  <c r="U928" i="54"/>
  <c r="U808" i="54"/>
  <c r="U748" i="54"/>
  <c r="U688" i="54"/>
  <c r="U628" i="54"/>
  <c r="U598" i="54"/>
  <c r="U538" i="54"/>
  <c r="U478" i="54"/>
  <c r="U418" i="54"/>
  <c r="U358" i="54"/>
  <c r="U298" i="54"/>
  <c r="U301" i="54" s="1"/>
  <c r="U1881" i="54" s="1"/>
  <c r="U238" i="54"/>
  <c r="U508" i="54"/>
  <c r="U448" i="54"/>
  <c r="U388" i="54"/>
  <c r="U328" i="54"/>
  <c r="U178" i="54"/>
  <c r="U118" i="54"/>
  <c r="U58" i="54"/>
  <c r="V21" i="54"/>
  <c r="U208" i="54"/>
  <c r="U148" i="54"/>
  <c r="U88" i="54"/>
  <c r="U28" i="54"/>
  <c r="S1790" i="54"/>
  <c r="S1400" i="54"/>
  <c r="S1788" i="54"/>
  <c r="U1772" i="54"/>
  <c r="U1769" i="54"/>
  <c r="U1764" i="54"/>
  <c r="U1761" i="54"/>
  <c r="U1756" i="54"/>
  <c r="U1753" i="54"/>
  <c r="U1748" i="54"/>
  <c r="U1745" i="54"/>
  <c r="U1740" i="54"/>
  <c r="U1737" i="54"/>
  <c r="U1732" i="54"/>
  <c r="U1729" i="54"/>
  <c r="U1724" i="54"/>
  <c r="U1721" i="54"/>
  <c r="U1716" i="54"/>
  <c r="U1713" i="54"/>
  <c r="U1708" i="54"/>
  <c r="U1705" i="54"/>
  <c r="U1700" i="54"/>
  <c r="U1697" i="54"/>
  <c r="U1692" i="54"/>
  <c r="U1689" i="54"/>
  <c r="U1684" i="54"/>
  <c r="U1681" i="54"/>
  <c r="U1676" i="54"/>
  <c r="U1673" i="54"/>
  <c r="U1665" i="54"/>
  <c r="U1644" i="54"/>
  <c r="U1668" i="54"/>
  <c r="U1649" i="54"/>
  <c r="U1654" i="54" s="1"/>
  <c r="U1648" i="54" s="1"/>
  <c r="U1641" i="54"/>
  <c r="U1636" i="54"/>
  <c r="U1633" i="54"/>
  <c r="U1596" i="54"/>
  <c r="U1588" i="54"/>
  <c r="U1585" i="54"/>
  <c r="U1577" i="54"/>
  <c r="U1572" i="54"/>
  <c r="U1564" i="54"/>
  <c r="U1561" i="54"/>
  <c r="U1556" i="54"/>
  <c r="U1553" i="54"/>
  <c r="U1548" i="54"/>
  <c r="U1545" i="54"/>
  <c r="U1540" i="54"/>
  <c r="U1628" i="54"/>
  <c r="U1625" i="54"/>
  <c r="U1620" i="54"/>
  <c r="U1617" i="54"/>
  <c r="U1612" i="54"/>
  <c r="U1609" i="54"/>
  <c r="U1604" i="54"/>
  <c r="U1601" i="54"/>
  <c r="U1593" i="54"/>
  <c r="U1598" i="54" s="1"/>
  <c r="U1592" i="54" s="1"/>
  <c r="U1580" i="54"/>
  <c r="U1569" i="54"/>
  <c r="U1537" i="54"/>
  <c r="U1542" i="54" s="1"/>
  <c r="U1532" i="54"/>
  <c r="U1529" i="54"/>
  <c r="U1524" i="54"/>
  <c r="U1521" i="54"/>
  <c r="U1513" i="54"/>
  <c r="U1492" i="54"/>
  <c r="U1484" i="54"/>
  <c r="U1481" i="54"/>
  <c r="U1473" i="54"/>
  <c r="U1468" i="54"/>
  <c r="U1457" i="54"/>
  <c r="U1516" i="54"/>
  <c r="U1508" i="54"/>
  <c r="U1505" i="54"/>
  <c r="U1500" i="54"/>
  <c r="U1497" i="54"/>
  <c r="U1489" i="54"/>
  <c r="U1476" i="54"/>
  <c r="U1465" i="54"/>
  <c r="U1460" i="54"/>
  <c r="U1452" i="54"/>
  <c r="U1449" i="54"/>
  <c r="U1444" i="54"/>
  <c r="U1388" i="54"/>
  <c r="U1332" i="54"/>
  <c r="U1333" i="54" s="1"/>
  <c r="U1321" i="54"/>
  <c r="U2051" i="54" s="1"/>
  <c r="U1272" i="54"/>
  <c r="U1273" i="54" s="1"/>
  <c r="U1261" i="54"/>
  <c r="U2041" i="54" s="1"/>
  <c r="U1441" i="54"/>
  <c r="U1446" i="54" s="1"/>
  <c r="U1440" i="54" s="1"/>
  <c r="U1436" i="54"/>
  <c r="U1433" i="54"/>
  <c r="U1428" i="54"/>
  <c r="U1425" i="54"/>
  <c r="U1420" i="54"/>
  <c r="U1417" i="54"/>
  <c r="U1412" i="54"/>
  <c r="U1409" i="54"/>
  <c r="U1404" i="54"/>
  <c r="U1401" i="54"/>
  <c r="U1396" i="54"/>
  <c r="U1393" i="54"/>
  <c r="U1385" i="54"/>
  <c r="U1362" i="54"/>
  <c r="U1363" i="54" s="1"/>
  <c r="U1351" i="54"/>
  <c r="U2056" i="54" s="1"/>
  <c r="U1302" i="54"/>
  <c r="U1303" i="54" s="1"/>
  <c r="U1291" i="54"/>
  <c r="U2046" i="54" s="1"/>
  <c r="U1242" i="54"/>
  <c r="U1243" i="54" s="1"/>
  <c r="U1212" i="54"/>
  <c r="U1213" i="54" s="1"/>
  <c r="U1201" i="54"/>
  <c r="U2031" i="54" s="1"/>
  <c r="U1152" i="54"/>
  <c r="U1153" i="54" s="1"/>
  <c r="U1141" i="54"/>
  <c r="U2021" i="54" s="1"/>
  <c r="U1092" i="54"/>
  <c r="U1093" i="54" s="1"/>
  <c r="U1081" i="54"/>
  <c r="U2011" i="54" s="1"/>
  <c r="U1231" i="54"/>
  <c r="U2036" i="54" s="1"/>
  <c r="U1182" i="54"/>
  <c r="U1183" i="54" s="1"/>
  <c r="U1171" i="54"/>
  <c r="U2026" i="54" s="1"/>
  <c r="U1122" i="54"/>
  <c r="U1123" i="54" s="1"/>
  <c r="U1111" i="54"/>
  <c r="U2016" i="54" s="1"/>
  <c r="U1062" i="54"/>
  <c r="U1063" i="54" s="1"/>
  <c r="U1051" i="54"/>
  <c r="U2006" i="54" s="1"/>
  <c r="U1032" i="54"/>
  <c r="U1033" i="54" s="1"/>
  <c r="U1021" i="54"/>
  <c r="U2001" i="54" s="1"/>
  <c r="U972" i="54"/>
  <c r="U973" i="54" s="1"/>
  <c r="U961" i="54"/>
  <c r="U1991" i="54" s="1"/>
  <c r="U912" i="54"/>
  <c r="U913" i="54" s="1"/>
  <c r="U901" i="54"/>
  <c r="U1981" i="54" s="1"/>
  <c r="U852" i="54"/>
  <c r="U853" i="54" s="1"/>
  <c r="U841" i="54"/>
  <c r="U1971" i="54" s="1"/>
  <c r="U792" i="54"/>
  <c r="U793" i="54" s="1"/>
  <c r="U781" i="54"/>
  <c r="U1961" i="54" s="1"/>
  <c r="U732" i="54"/>
  <c r="U733" i="54" s="1"/>
  <c r="U721" i="54"/>
  <c r="U1951" i="54" s="1"/>
  <c r="U673" i="54"/>
  <c r="U1002" i="54"/>
  <c r="U1003" i="54" s="1"/>
  <c r="U991" i="54"/>
  <c r="U1996" i="54" s="1"/>
  <c r="U942" i="54"/>
  <c r="U943" i="54" s="1"/>
  <c r="U931" i="54"/>
  <c r="U1986" i="54" s="1"/>
  <c r="U882" i="54"/>
  <c r="U883" i="54" s="1"/>
  <c r="U871" i="54"/>
  <c r="U1976" i="54" s="1"/>
  <c r="U822" i="54"/>
  <c r="U823" i="54" s="1"/>
  <c r="U811" i="54"/>
  <c r="U1966" i="54" s="1"/>
  <c r="U762" i="54"/>
  <c r="U763" i="54" s="1"/>
  <c r="U751" i="54"/>
  <c r="U1956" i="54" s="1"/>
  <c r="U702" i="54"/>
  <c r="U703" i="54" s="1"/>
  <c r="U691" i="54"/>
  <c r="U1946" i="54" s="1"/>
  <c r="U642" i="54"/>
  <c r="U643" i="54" s="1"/>
  <c r="U631" i="54"/>
  <c r="U1936" i="54" s="1"/>
  <c r="U612" i="54"/>
  <c r="U613" i="54" s="1"/>
  <c r="U601" i="54"/>
  <c r="U1931" i="54" s="1"/>
  <c r="U552" i="54"/>
  <c r="U553" i="54" s="1"/>
  <c r="U541" i="54"/>
  <c r="U1921" i="54" s="1"/>
  <c r="U492" i="54"/>
  <c r="U493" i="54" s="1"/>
  <c r="U481" i="54"/>
  <c r="U1911" i="54" s="1"/>
  <c r="U432" i="54"/>
  <c r="U433" i="54" s="1"/>
  <c r="U421" i="54"/>
  <c r="U1901" i="54" s="1"/>
  <c r="U372" i="54"/>
  <c r="U373" i="54" s="1"/>
  <c r="U361" i="54"/>
  <c r="U1891" i="54" s="1"/>
  <c r="U241" i="54"/>
  <c r="U1871" i="54" s="1"/>
  <c r="U240" i="54"/>
  <c r="U582" i="54"/>
  <c r="U583" i="54" s="1"/>
  <c r="U571" i="54"/>
  <c r="U1926" i="54" s="1"/>
  <c r="U522" i="54"/>
  <c r="U523" i="54" s="1"/>
  <c r="U511" i="54"/>
  <c r="U1916" i="54" s="1"/>
  <c r="U462" i="54"/>
  <c r="U463" i="54" s="1"/>
  <c r="U451" i="54"/>
  <c r="U1906" i="54" s="1"/>
  <c r="U402" i="54"/>
  <c r="U403" i="54" s="1"/>
  <c r="U391" i="54"/>
  <c r="U1896" i="54" s="1"/>
  <c r="U342" i="54"/>
  <c r="U343" i="54" s="1"/>
  <c r="U331" i="54"/>
  <c r="U1886" i="54" s="1"/>
  <c r="U271" i="54"/>
  <c r="U1876" i="54" s="1"/>
  <c r="U270" i="54"/>
  <c r="U211" i="54"/>
  <c r="U1866" i="54" s="1"/>
  <c r="U210" i="54"/>
  <c r="U181" i="54"/>
  <c r="U1861" i="54" s="1"/>
  <c r="U180" i="54"/>
  <c r="U121" i="54"/>
  <c r="U1851" i="54" s="1"/>
  <c r="U120" i="54"/>
  <c r="U61" i="54"/>
  <c r="U1841" i="54" s="1"/>
  <c r="U60" i="54"/>
  <c r="V10" i="54"/>
  <c r="U151" i="54"/>
  <c r="U1856" i="54" s="1"/>
  <c r="U150" i="54"/>
  <c r="U91" i="54"/>
  <c r="U1846" i="54" s="1"/>
  <c r="U90" i="54"/>
  <c r="U31" i="54"/>
  <c r="U1836" i="54" s="1"/>
  <c r="U30" i="54"/>
  <c r="S1424" i="54"/>
  <c r="S1787" i="54"/>
  <c r="S1392" i="54"/>
  <c r="S1791" i="54"/>
  <c r="T63" i="54"/>
  <c r="T123" i="54"/>
  <c r="T183" i="54"/>
  <c r="T33" i="54"/>
  <c r="T93" i="54"/>
  <c r="T153" i="54"/>
  <c r="T243" i="54"/>
  <c r="T213" i="54"/>
  <c r="T1398" i="54"/>
  <c r="T1406" i="54"/>
  <c r="T1414" i="54"/>
  <c r="T1408" i="54" s="1"/>
  <c r="T1422" i="54"/>
  <c r="T1430" i="54"/>
  <c r="T1438" i="54"/>
  <c r="T1432" i="54" s="1"/>
  <c r="T1446" i="54"/>
  <c r="T1440" i="54" s="1"/>
  <c r="T1486" i="54"/>
  <c r="T1480" i="54" s="1"/>
  <c r="T1526" i="54"/>
  <c r="T1520" i="54" s="1"/>
  <c r="T1534" i="54"/>
  <c r="T1528" i="54" s="1"/>
  <c r="T1542" i="54"/>
  <c r="T1454" i="54"/>
  <c r="T1448" i="54" s="1"/>
  <c r="T1502" i="54"/>
  <c r="T1496" i="54" s="1"/>
  <c r="T1510" i="54"/>
  <c r="T1504" i="54" s="1"/>
  <c r="T1550" i="54"/>
  <c r="T1544" i="54" s="1"/>
  <c r="T1558" i="54"/>
  <c r="T1552" i="54" s="1"/>
  <c r="T1566" i="54"/>
  <c r="T1560" i="54" s="1"/>
  <c r="T1590" i="54"/>
  <c r="T1584" i="54" s="1"/>
  <c r="T1574" i="54"/>
  <c r="T1568" i="54" s="1"/>
  <c r="T1598" i="54"/>
  <c r="T1592" i="54" s="1"/>
  <c r="T1694" i="54"/>
  <c r="T1688" i="54" s="1"/>
  <c r="T1702" i="54"/>
  <c r="T1696" i="54" s="1"/>
  <c r="T1710" i="54"/>
  <c r="T1704" i="54" s="1"/>
  <c r="T1718" i="54"/>
  <c r="T1712" i="54" s="1"/>
  <c r="T1726" i="54"/>
  <c r="T1720" i="54" s="1"/>
  <c r="T1734" i="54"/>
  <c r="T1728" i="54" s="1"/>
  <c r="T1742" i="54"/>
  <c r="T1736" i="54" s="1"/>
  <c r="T1750" i="54"/>
  <c r="T1744" i="54" s="1"/>
  <c r="T1758" i="54"/>
  <c r="T1752" i="54" s="1"/>
  <c r="T1766" i="54"/>
  <c r="T1774" i="54"/>
  <c r="T1768" i="54" s="1"/>
  <c r="Q1783" i="54"/>
  <c r="Q1381" i="54"/>
  <c r="S1384" i="54"/>
  <c r="S1789" i="54"/>
  <c r="P602" i="54"/>
  <c r="P1933" i="54" s="1"/>
  <c r="P272" i="54"/>
  <c r="P512" i="54"/>
  <c r="P1918" i="54" s="1"/>
  <c r="P872" i="54"/>
  <c r="P812" i="54"/>
  <c r="P1968" i="54" s="1"/>
  <c r="P392" i="54"/>
  <c r="P722" i="54"/>
  <c r="P1953" i="54" s="1"/>
  <c r="P452" i="54"/>
  <c r="P1908" i="54" s="1"/>
  <c r="P1142" i="54"/>
  <c r="P1022" i="54"/>
  <c r="P2003" i="54" s="1"/>
  <c r="P1202" i="54"/>
  <c r="P2033" i="54" s="1"/>
  <c r="P692" i="54"/>
  <c r="P1948" i="54" s="1"/>
  <c r="P632" i="54"/>
  <c r="P1082" i="54"/>
  <c r="P663" i="54"/>
  <c r="Q660" i="54" s="1"/>
  <c r="Q662" i="54" s="1"/>
  <c r="Q1943" i="54" s="1"/>
  <c r="P242" i="54"/>
  <c r="P782" i="54"/>
  <c r="P1172" i="54"/>
  <c r="P572" i="54"/>
  <c r="P1112" i="54"/>
  <c r="P362" i="54"/>
  <c r="P1052" i="54"/>
  <c r="P752" i="54"/>
  <c r="P212" i="54"/>
  <c r="P482" i="54"/>
  <c r="P1232" i="54"/>
  <c r="P842" i="54"/>
  <c r="P332" i="54"/>
  <c r="U1574" i="54" l="1"/>
  <c r="U1568" i="54" s="1"/>
  <c r="U863" i="53"/>
  <c r="U857" i="53" s="1"/>
  <c r="U847" i="53"/>
  <c r="U841" i="53" s="1"/>
  <c r="U831" i="53"/>
  <c r="U825" i="53" s="1"/>
  <c r="U815" i="53"/>
  <c r="U809" i="53" s="1"/>
  <c r="U799" i="53"/>
  <c r="U793" i="53" s="1"/>
  <c r="U783" i="53"/>
  <c r="U777" i="53" s="1"/>
  <c r="U767" i="53"/>
  <c r="U761" i="53" s="1"/>
  <c r="U735" i="53"/>
  <c r="U729" i="53" s="1"/>
  <c r="U719" i="53"/>
  <c r="U713" i="53" s="1"/>
  <c r="U703" i="53"/>
  <c r="U697" i="53" s="1"/>
  <c r="U687" i="53"/>
  <c r="U681" i="53" s="1"/>
  <c r="T892" i="53"/>
  <c r="U1390" i="54"/>
  <c r="T969" i="53"/>
  <c r="L11" i="38" s="1"/>
  <c r="T972" i="53"/>
  <c r="L12" i="38" s="1"/>
  <c r="U963" i="53"/>
  <c r="M7" i="38" s="1"/>
  <c r="K12" i="37"/>
  <c r="AL127" i="64"/>
  <c r="AL131" i="64"/>
  <c r="AL132" i="64" s="1"/>
  <c r="AM136" i="64"/>
  <c r="S898" i="53"/>
  <c r="U871" i="53"/>
  <c r="U1662" i="54"/>
  <c r="U1656" i="54" s="1"/>
  <c r="S1777" i="54"/>
  <c r="T2095" i="54"/>
  <c r="T2078" i="54"/>
  <c r="T2090" i="54"/>
  <c r="L11" i="37" s="1"/>
  <c r="T2089" i="54"/>
  <c r="L10" i="37" s="1"/>
  <c r="T2093" i="54"/>
  <c r="L14" i="37" s="1"/>
  <c r="U1470" i="54"/>
  <c r="U1678" i="54"/>
  <c r="U1672" i="54" s="1"/>
  <c r="U1686" i="54"/>
  <c r="U1680" i="54" s="1"/>
  <c r="U1694" i="54"/>
  <c r="U1688" i="54" s="1"/>
  <c r="U1702" i="54"/>
  <c r="U1696" i="54" s="1"/>
  <c r="U1710" i="54"/>
  <c r="U1704" i="54" s="1"/>
  <c r="U1718" i="54"/>
  <c r="U1712" i="54" s="1"/>
  <c r="U1726" i="54"/>
  <c r="U1720" i="54" s="1"/>
  <c r="U1734" i="54"/>
  <c r="U1728" i="54" s="1"/>
  <c r="U1742" i="54"/>
  <c r="U1736" i="54" s="1"/>
  <c r="U1750" i="54"/>
  <c r="U1744" i="54" s="1"/>
  <c r="U1758" i="54"/>
  <c r="U1752" i="54" s="1"/>
  <c r="U1766" i="54"/>
  <c r="U1774" i="54"/>
  <c r="U1768" i="54" s="1"/>
  <c r="T2091" i="54"/>
  <c r="L12" i="37" s="1"/>
  <c r="T2094" i="54"/>
  <c r="L15" i="37" s="1"/>
  <c r="T2092" i="54"/>
  <c r="L13" i="37" s="1"/>
  <c r="S2097" i="54"/>
  <c r="U2074" i="54"/>
  <c r="M6" i="37" s="1"/>
  <c r="U2080" i="54"/>
  <c r="M8" i="37" s="1"/>
  <c r="U2068" i="54"/>
  <c r="M4" i="37" s="1"/>
  <c r="W568" i="53"/>
  <c r="W268" i="53"/>
  <c r="U960" i="53"/>
  <c r="M6" i="38" s="1"/>
  <c r="U32" i="53"/>
  <c r="U865" i="53"/>
  <c r="U897" i="53"/>
  <c r="S882" i="53"/>
  <c r="T753" i="53"/>
  <c r="U895" i="53"/>
  <c r="U968" i="53"/>
  <c r="M10" i="38" s="1"/>
  <c r="U801" i="53"/>
  <c r="U769" i="53"/>
  <c r="U745" i="53"/>
  <c r="U751" i="53"/>
  <c r="U673" i="53"/>
  <c r="U964" i="53"/>
  <c r="U33" i="53"/>
  <c r="U671" i="53"/>
  <c r="W10" i="53"/>
  <c r="V869" i="53"/>
  <c r="V866" i="53"/>
  <c r="V669" i="53"/>
  <c r="V666" i="53"/>
  <c r="V30" i="53"/>
  <c r="V31" i="53"/>
  <c r="V91" i="53"/>
  <c r="V132" i="53"/>
  <c r="V133" i="53" s="1"/>
  <c r="V151" i="53"/>
  <c r="V102" i="53"/>
  <c r="V103" i="53" s="1"/>
  <c r="V121" i="53"/>
  <c r="V162" i="53"/>
  <c r="V163" i="53" s="1"/>
  <c r="V181" i="53"/>
  <c r="V192" i="53"/>
  <c r="V193" i="53" s="1"/>
  <c r="V222" i="53"/>
  <c r="V223" i="53" s="1"/>
  <c r="V252" i="53"/>
  <c r="V253" i="53" s="1"/>
  <c r="V282" i="53"/>
  <c r="V283" i="53" s="1"/>
  <c r="V312" i="53"/>
  <c r="V313" i="53" s="1"/>
  <c r="V331" i="53"/>
  <c r="V361" i="53"/>
  <c r="V391" i="53"/>
  <c r="V211" i="53"/>
  <c r="V241" i="53"/>
  <c r="V271" i="53"/>
  <c r="V301" i="53"/>
  <c r="V342" i="53"/>
  <c r="V343" i="53" s="1"/>
  <c r="V372" i="53"/>
  <c r="V373" i="53" s="1"/>
  <c r="V402" i="53"/>
  <c r="V403" i="53" s="1"/>
  <c r="V421" i="53"/>
  <c r="V451" i="53"/>
  <c r="V481" i="53"/>
  <c r="V511" i="53"/>
  <c r="V552" i="53"/>
  <c r="V553" i="53" s="1"/>
  <c r="V601" i="53"/>
  <c r="V612" i="53"/>
  <c r="V613" i="53" s="1"/>
  <c r="V642" i="53"/>
  <c r="V643" i="53" s="1"/>
  <c r="V674" i="53"/>
  <c r="V677" i="53"/>
  <c r="V432" i="53"/>
  <c r="V433" i="53" s="1"/>
  <c r="V462" i="53"/>
  <c r="V463" i="53" s="1"/>
  <c r="V492" i="53"/>
  <c r="V493" i="53" s="1"/>
  <c r="V522" i="53"/>
  <c r="V523" i="53" s="1"/>
  <c r="V541" i="53"/>
  <c r="V959" i="53" s="1"/>
  <c r="N5" i="38" s="1"/>
  <c r="V571" i="53"/>
  <c r="V582" i="53"/>
  <c r="V583" i="53" s="1"/>
  <c r="V631" i="53"/>
  <c r="V770" i="53"/>
  <c r="V775" i="53" s="1"/>
  <c r="V769" i="53" s="1"/>
  <c r="V773" i="53"/>
  <c r="V778" i="53"/>
  <c r="V781" i="53"/>
  <c r="V786" i="53"/>
  <c r="V791" i="53" s="1"/>
  <c r="V785" i="53" s="1"/>
  <c r="V789" i="53"/>
  <c r="V794" i="53"/>
  <c r="V797" i="53"/>
  <c r="V802" i="53"/>
  <c r="V807" i="53" s="1"/>
  <c r="V805" i="53"/>
  <c r="V810" i="53"/>
  <c r="V682" i="53"/>
  <c r="V685" i="53"/>
  <c r="V690" i="53"/>
  <c r="V693" i="53"/>
  <c r="V698" i="53"/>
  <c r="V701" i="53"/>
  <c r="V706" i="53"/>
  <c r="V709" i="53"/>
  <c r="V714" i="53"/>
  <c r="V717" i="53"/>
  <c r="V722" i="53"/>
  <c r="V725" i="53"/>
  <c r="V730" i="53"/>
  <c r="V733" i="53"/>
  <c r="V738" i="53"/>
  <c r="V741" i="53"/>
  <c r="V746" i="53"/>
  <c r="V749" i="53"/>
  <c r="V754" i="53"/>
  <c r="V757" i="53"/>
  <c r="V762" i="53"/>
  <c r="V765" i="53"/>
  <c r="V874" i="53"/>
  <c r="V877" i="53"/>
  <c r="V937" i="53"/>
  <c r="V938" i="53" s="1"/>
  <c r="V939" i="53" s="1"/>
  <c r="V947" i="53" s="1"/>
  <c r="V926" i="53" s="1"/>
  <c r="V813" i="53"/>
  <c r="V818" i="53"/>
  <c r="V821" i="53"/>
  <c r="V826" i="53"/>
  <c r="V829" i="53"/>
  <c r="V834" i="53"/>
  <c r="V837" i="53"/>
  <c r="V842" i="53"/>
  <c r="V845" i="53"/>
  <c r="V850" i="53"/>
  <c r="V853" i="53"/>
  <c r="V858" i="53"/>
  <c r="V861" i="53"/>
  <c r="T898" i="53"/>
  <c r="T964" i="53"/>
  <c r="S973" i="53"/>
  <c r="T737" i="53"/>
  <c r="T882" i="53" s="1"/>
  <c r="P453" i="54"/>
  <c r="Q450" i="54" s="1"/>
  <c r="P723" i="54"/>
  <c r="Q720" i="54" s="1"/>
  <c r="Q722" i="54" s="1"/>
  <c r="V1657" i="54"/>
  <c r="V672" i="54"/>
  <c r="V673" i="54" s="1"/>
  <c r="V1660" i="54"/>
  <c r="V1652" i="54"/>
  <c r="V661" i="54"/>
  <c r="V1941" i="54" s="1"/>
  <c r="P513" i="54"/>
  <c r="Q510" i="54" s="1"/>
  <c r="Q512" i="54" s="1"/>
  <c r="U2071" i="54"/>
  <c r="M5" i="37" s="1"/>
  <c r="U2065" i="54"/>
  <c r="M3" i="37" s="1"/>
  <c r="O2084" i="54"/>
  <c r="O2085" i="54" s="1"/>
  <c r="U1454" i="54"/>
  <c r="U1448" i="54" s="1"/>
  <c r="U1502" i="54"/>
  <c r="U1496" i="54" s="1"/>
  <c r="U1510" i="54"/>
  <c r="U1504" i="54" s="1"/>
  <c r="U1486" i="54"/>
  <c r="U1480" i="54" s="1"/>
  <c r="U1526" i="54"/>
  <c r="U1520" i="54" s="1"/>
  <c r="U1534" i="54"/>
  <c r="U1528" i="54" s="1"/>
  <c r="U1606" i="54"/>
  <c r="U1600" i="54" s="1"/>
  <c r="U1614" i="54"/>
  <c r="U1608" i="54" s="1"/>
  <c r="U1622" i="54"/>
  <c r="U1616" i="54" s="1"/>
  <c r="U1630" i="54"/>
  <c r="U1624" i="54" s="1"/>
  <c r="U1638" i="54"/>
  <c r="U1632" i="54" s="1"/>
  <c r="U1646" i="54"/>
  <c r="U1640" i="54" s="1"/>
  <c r="U1670" i="54"/>
  <c r="U1664" i="54" s="1"/>
  <c r="P1233" i="54"/>
  <c r="Q1230" i="54" s="1"/>
  <c r="P2038" i="54"/>
  <c r="P1053" i="54"/>
  <c r="Q1050" i="54" s="1"/>
  <c r="P2008" i="54"/>
  <c r="P243" i="54"/>
  <c r="Q240" i="54" s="1"/>
  <c r="P1873" i="54"/>
  <c r="P303" i="54"/>
  <c r="Q300" i="54" s="1"/>
  <c r="P1883" i="54"/>
  <c r="P423" i="54"/>
  <c r="Q420" i="54" s="1"/>
  <c r="P1903" i="54"/>
  <c r="R963" i="54"/>
  <c r="S960" i="54" s="1"/>
  <c r="R1993" i="54"/>
  <c r="R1263" i="54"/>
  <c r="S1260" i="54" s="1"/>
  <c r="R2043" i="54"/>
  <c r="R1293" i="54"/>
  <c r="S1290" i="54" s="1"/>
  <c r="R2048" i="54"/>
  <c r="R993" i="54"/>
  <c r="S990" i="54" s="1"/>
  <c r="R1998" i="54"/>
  <c r="T2083" i="54"/>
  <c r="P333" i="54"/>
  <c r="Q330" i="54" s="1"/>
  <c r="Q332" i="54" s="1"/>
  <c r="P1888" i="54"/>
  <c r="P213" i="54"/>
  <c r="P1868" i="54"/>
  <c r="P1113" i="54"/>
  <c r="Q1110" i="54" s="1"/>
  <c r="Q1112" i="54" s="1"/>
  <c r="P2018" i="54"/>
  <c r="P1173" i="54"/>
  <c r="Q1170" i="54" s="1"/>
  <c r="Q1172" i="54" s="1"/>
  <c r="P2028" i="54"/>
  <c r="P1083" i="54"/>
  <c r="Q1080" i="54" s="1"/>
  <c r="Q1082" i="54" s="1"/>
  <c r="P2013" i="54"/>
  <c r="P1143" i="54"/>
  <c r="Q1140" i="54" s="1"/>
  <c r="Q1142" i="54" s="1"/>
  <c r="P2023" i="54"/>
  <c r="P873" i="54"/>
  <c r="Q870" i="54" s="1"/>
  <c r="Q872" i="54" s="1"/>
  <c r="P1978" i="54"/>
  <c r="P843" i="54"/>
  <c r="Q840" i="54" s="1"/>
  <c r="P1973" i="54"/>
  <c r="P483" i="54"/>
  <c r="Q480" i="54" s="1"/>
  <c r="Q482" i="54" s="1"/>
  <c r="P1913" i="54"/>
  <c r="P753" i="54"/>
  <c r="Q750" i="54" s="1"/>
  <c r="Q752" i="54" s="1"/>
  <c r="P1958" i="54"/>
  <c r="P2069" i="54" s="1"/>
  <c r="P363" i="54"/>
  <c r="Q360" i="54" s="1"/>
  <c r="Q362" i="54" s="1"/>
  <c r="P1893" i="54"/>
  <c r="P573" i="54"/>
  <c r="Q570" i="54" s="1"/>
  <c r="P1928" i="54"/>
  <c r="P783" i="54"/>
  <c r="Q780" i="54" s="1"/>
  <c r="Q782" i="54" s="1"/>
  <c r="P1963" i="54"/>
  <c r="P633" i="54"/>
  <c r="Q630" i="54" s="1"/>
  <c r="Q632" i="54" s="1"/>
  <c r="P1938" i="54"/>
  <c r="P693" i="54"/>
  <c r="Q690" i="54" s="1"/>
  <c r="Q692" i="54" s="1"/>
  <c r="P1203" i="54"/>
  <c r="Q1200" i="54" s="1"/>
  <c r="P1023" i="54"/>
  <c r="Q1020" i="54" s="1"/>
  <c r="P393" i="54"/>
  <c r="Q390" i="54" s="1"/>
  <c r="P1898" i="54"/>
  <c r="P813" i="54"/>
  <c r="Q810" i="54" s="1"/>
  <c r="P273" i="54"/>
  <c r="Q270" i="54" s="1"/>
  <c r="Q272" i="54" s="1"/>
  <c r="P1878" i="54"/>
  <c r="P603" i="54"/>
  <c r="Q600" i="54" s="1"/>
  <c r="Q602" i="54" s="1"/>
  <c r="U2077" i="54"/>
  <c r="V1168" i="54"/>
  <c r="V868" i="54"/>
  <c r="V658" i="54"/>
  <c r="V568" i="54"/>
  <c r="V268" i="54"/>
  <c r="P543" i="54"/>
  <c r="Q540" i="54" s="1"/>
  <c r="Q542" i="54" s="1"/>
  <c r="P1923" i="54"/>
  <c r="S933" i="54"/>
  <c r="T930" i="54" s="1"/>
  <c r="T932" i="54" s="1"/>
  <c r="S1988" i="54"/>
  <c r="R1323" i="54"/>
  <c r="S1320" i="54" s="1"/>
  <c r="S1322" i="54" s="1"/>
  <c r="R2053" i="54"/>
  <c r="R903" i="54"/>
  <c r="S900" i="54" s="1"/>
  <c r="S902" i="54" s="1"/>
  <c r="R1983" i="54"/>
  <c r="R1353" i="54"/>
  <c r="S1350" i="54" s="1"/>
  <c r="S1352" i="54" s="1"/>
  <c r="R2058" i="54"/>
  <c r="A922" i="54"/>
  <c r="B1980" i="54"/>
  <c r="B1985" i="54"/>
  <c r="Q2078" i="54"/>
  <c r="U62" i="54"/>
  <c r="U1843" i="54" s="1"/>
  <c r="U122" i="54"/>
  <c r="U1853" i="54" s="1"/>
  <c r="U182" i="54"/>
  <c r="U1863" i="54" s="1"/>
  <c r="U212" i="54"/>
  <c r="U1868" i="54" s="1"/>
  <c r="U272" i="54"/>
  <c r="U1878" i="54" s="1"/>
  <c r="U242" i="54"/>
  <c r="U1873" i="54" s="1"/>
  <c r="R240" i="53"/>
  <c r="R150" i="53"/>
  <c r="R120" i="53"/>
  <c r="R60" i="53"/>
  <c r="S512" i="53"/>
  <c r="S513" i="53" s="1"/>
  <c r="T510" i="53" s="1"/>
  <c r="R390" i="53"/>
  <c r="R270" i="53"/>
  <c r="R300" i="53"/>
  <c r="R210" i="53"/>
  <c r="R180" i="53"/>
  <c r="R90" i="53"/>
  <c r="R630" i="53"/>
  <c r="R420" i="53"/>
  <c r="R540" i="53"/>
  <c r="R480" i="53"/>
  <c r="R360" i="53"/>
  <c r="R330" i="53"/>
  <c r="X21" i="53"/>
  <c r="W28" i="53"/>
  <c r="W88" i="53"/>
  <c r="W91" i="53" s="1"/>
  <c r="W58" i="53"/>
  <c r="W118" i="53"/>
  <c r="W178" i="53"/>
  <c r="W148" i="53"/>
  <c r="W238" i="53"/>
  <c r="W208" i="53"/>
  <c r="W298" i="53"/>
  <c r="W358" i="53"/>
  <c r="W328" i="53"/>
  <c r="W388" i="53"/>
  <c r="W418" i="53"/>
  <c r="W478" i="53"/>
  <c r="W538" i="53"/>
  <c r="W598" i="53"/>
  <c r="W448" i="53"/>
  <c r="W508" i="53"/>
  <c r="W628" i="53"/>
  <c r="Q602" i="53"/>
  <c r="Q603" i="53" s="1"/>
  <c r="R600" i="53" s="1"/>
  <c r="S452" i="53"/>
  <c r="S453" i="53" s="1"/>
  <c r="T450" i="53" s="1"/>
  <c r="R572" i="53"/>
  <c r="R573" i="53" s="1"/>
  <c r="S570" i="53" s="1"/>
  <c r="Q302" i="54"/>
  <c r="Q422" i="54"/>
  <c r="S962" i="54"/>
  <c r="S1262" i="54"/>
  <c r="S1292" i="54"/>
  <c r="S992" i="54"/>
  <c r="Q842" i="54"/>
  <c r="Q1052" i="54"/>
  <c r="T1760" i="54"/>
  <c r="T1792" i="54"/>
  <c r="V1772" i="54"/>
  <c r="V1769" i="54"/>
  <c r="V1764" i="54"/>
  <c r="V1761" i="54"/>
  <c r="V1756" i="54"/>
  <c r="V1753" i="54"/>
  <c r="V1748" i="54"/>
  <c r="V1745" i="54"/>
  <c r="V1740" i="54"/>
  <c r="V1737" i="54"/>
  <c r="V1732" i="54"/>
  <c r="V1729" i="54"/>
  <c r="V1724" i="54"/>
  <c r="V1721" i="54"/>
  <c r="V1716" i="54"/>
  <c r="V1713" i="54"/>
  <c r="V1708" i="54"/>
  <c r="V1705" i="54"/>
  <c r="V1700" i="54"/>
  <c r="V1697" i="54"/>
  <c r="V1692" i="54"/>
  <c r="V1689" i="54"/>
  <c r="V1684" i="54"/>
  <c r="V1668" i="54"/>
  <c r="V1649" i="54"/>
  <c r="V1654" i="54" s="1"/>
  <c r="V1648" i="54" s="1"/>
  <c r="V1641" i="54"/>
  <c r="V1636" i="54"/>
  <c r="V1681" i="54"/>
  <c r="V1676" i="54"/>
  <c r="V1673" i="54"/>
  <c r="V1665" i="54"/>
  <c r="V1644" i="54"/>
  <c r="V1628" i="54"/>
  <c r="V1625" i="54"/>
  <c r="V1620" i="54"/>
  <c r="V1617" i="54"/>
  <c r="V1612" i="54"/>
  <c r="V1609" i="54"/>
  <c r="V1604" i="54"/>
  <c r="V1601" i="54"/>
  <c r="V1593" i="54"/>
  <c r="V1580" i="54"/>
  <c r="V1569" i="54"/>
  <c r="V1633" i="54"/>
  <c r="V1596" i="54"/>
  <c r="V1588" i="54"/>
  <c r="V1585" i="54"/>
  <c r="V1577" i="54"/>
  <c r="V1582" i="54" s="1"/>
  <c r="V1576" i="54" s="1"/>
  <c r="V1572" i="54"/>
  <c r="V1564" i="54"/>
  <c r="V1561" i="54"/>
  <c r="V1556" i="54"/>
  <c r="V1553" i="54"/>
  <c r="V1548" i="54"/>
  <c r="V1545" i="54"/>
  <c r="V1540" i="54"/>
  <c r="V1516" i="54"/>
  <c r="V1508" i="54"/>
  <c r="V1505" i="54"/>
  <c r="V1500" i="54"/>
  <c r="V1497" i="54"/>
  <c r="V1489" i="54"/>
  <c r="V1476" i="54"/>
  <c r="V1465" i="54"/>
  <c r="V1460" i="54"/>
  <c r="V1452" i="54"/>
  <c r="V1449" i="54"/>
  <c r="V1444" i="54"/>
  <c r="V1537" i="54"/>
  <c r="V1532" i="54"/>
  <c r="V1529" i="54"/>
  <c r="V1524" i="54"/>
  <c r="V1521" i="54"/>
  <c r="V1513" i="54"/>
  <c r="V1492" i="54"/>
  <c r="V1484" i="54"/>
  <c r="V1481" i="54"/>
  <c r="V1473" i="54"/>
  <c r="V1468" i="54"/>
  <c r="V1457" i="54"/>
  <c r="V1441" i="54"/>
  <c r="V1436" i="54"/>
  <c r="V1433" i="54"/>
  <c r="V1428" i="54"/>
  <c r="V1425" i="54"/>
  <c r="V1420" i="54"/>
  <c r="V1417" i="54"/>
  <c r="V1412" i="54"/>
  <c r="V1409" i="54"/>
  <c r="V1404" i="54"/>
  <c r="V1401" i="54"/>
  <c r="V1396" i="54"/>
  <c r="V1393" i="54"/>
  <c r="V1385" i="54"/>
  <c r="V1362" i="54"/>
  <c r="V1363" i="54" s="1"/>
  <c r="V1351" i="54"/>
  <c r="V2056" i="54" s="1"/>
  <c r="V1302" i="54"/>
  <c r="V1303" i="54" s="1"/>
  <c r="V1291" i="54"/>
  <c r="V2046" i="54" s="1"/>
  <c r="V1242" i="54"/>
  <c r="V1243" i="54" s="1"/>
  <c r="V1388" i="54"/>
  <c r="V1332" i="54"/>
  <c r="V1333" i="54" s="1"/>
  <c r="V1321" i="54"/>
  <c r="V2051" i="54" s="1"/>
  <c r="V1272" i="54"/>
  <c r="V1273" i="54" s="1"/>
  <c r="V1261" i="54"/>
  <c r="V2041" i="54" s="1"/>
  <c r="V1231" i="54"/>
  <c r="V2036" i="54" s="1"/>
  <c r="V1182" i="54"/>
  <c r="V1183" i="54" s="1"/>
  <c r="V1171" i="54"/>
  <c r="V2026" i="54" s="1"/>
  <c r="V1122" i="54"/>
  <c r="V1123" i="54" s="1"/>
  <c r="V1111" i="54"/>
  <c r="V2016" i="54" s="1"/>
  <c r="V1062" i="54"/>
  <c r="V1063" i="54" s="1"/>
  <c r="V1051" i="54"/>
  <c r="V2006" i="54" s="1"/>
  <c r="V1212" i="54"/>
  <c r="V1213" i="54" s="1"/>
  <c r="V1201" i="54"/>
  <c r="V2031" i="54" s="1"/>
  <c r="V1152" i="54"/>
  <c r="V1153" i="54" s="1"/>
  <c r="V1141" i="54"/>
  <c r="V2021" i="54" s="1"/>
  <c r="V1092" i="54"/>
  <c r="V1093" i="54" s="1"/>
  <c r="V1081" i="54"/>
  <c r="V2011" i="54" s="1"/>
  <c r="V1002" i="54"/>
  <c r="V1003" i="54" s="1"/>
  <c r="V991" i="54"/>
  <c r="V1996" i="54" s="1"/>
  <c r="V942" i="54"/>
  <c r="V943" i="54" s="1"/>
  <c r="V931" i="54"/>
  <c r="V1986" i="54" s="1"/>
  <c r="V882" i="54"/>
  <c r="V883" i="54" s="1"/>
  <c r="V871" i="54"/>
  <c r="V1976" i="54" s="1"/>
  <c r="V822" i="54"/>
  <c r="V823" i="54" s="1"/>
  <c r="V811" i="54"/>
  <c r="V1966" i="54" s="1"/>
  <c r="V762" i="54"/>
  <c r="V763" i="54" s="1"/>
  <c r="V751" i="54"/>
  <c r="V1956" i="54" s="1"/>
  <c r="V702" i="54"/>
  <c r="V703" i="54" s="1"/>
  <c r="V691" i="54"/>
  <c r="V1946" i="54" s="1"/>
  <c r="V642" i="54"/>
  <c r="V643" i="54" s="1"/>
  <c r="V631" i="54"/>
  <c r="V1936" i="54" s="1"/>
  <c r="V1032" i="54"/>
  <c r="V1033" i="54" s="1"/>
  <c r="V1021" i="54"/>
  <c r="V2001" i="54" s="1"/>
  <c r="V972" i="54"/>
  <c r="V973" i="54" s="1"/>
  <c r="V961" i="54"/>
  <c r="V1991" i="54" s="1"/>
  <c r="V912" i="54"/>
  <c r="V913" i="54" s="1"/>
  <c r="V901" i="54"/>
  <c r="V1981" i="54" s="1"/>
  <c r="V852" i="54"/>
  <c r="V853" i="54" s="1"/>
  <c r="V841" i="54"/>
  <c r="V1971" i="54" s="1"/>
  <c r="V792" i="54"/>
  <c r="V793" i="54" s="1"/>
  <c r="V781" i="54"/>
  <c r="V1961" i="54" s="1"/>
  <c r="V732" i="54"/>
  <c r="V733" i="54" s="1"/>
  <c r="V721" i="54"/>
  <c r="V1951" i="54" s="1"/>
  <c r="V582" i="54"/>
  <c r="V583" i="54" s="1"/>
  <c r="V571" i="54"/>
  <c r="V1926" i="54" s="1"/>
  <c r="V522" i="54"/>
  <c r="V523" i="54" s="1"/>
  <c r="V511" i="54"/>
  <c r="V1916" i="54" s="1"/>
  <c r="V462" i="54"/>
  <c r="V463" i="54" s="1"/>
  <c r="V451" i="54"/>
  <c r="V1906" i="54" s="1"/>
  <c r="V402" i="54"/>
  <c r="V403" i="54" s="1"/>
  <c r="V391" i="54"/>
  <c r="V1896" i="54" s="1"/>
  <c r="V271" i="54"/>
  <c r="V1876" i="54" s="1"/>
  <c r="V270" i="54"/>
  <c r="V211" i="54"/>
  <c r="V210" i="54"/>
  <c r="V612" i="54"/>
  <c r="V613" i="54" s="1"/>
  <c r="V601" i="54"/>
  <c r="V1931" i="54" s="1"/>
  <c r="V552" i="54"/>
  <c r="V553" i="54" s="1"/>
  <c r="V541" i="54"/>
  <c r="V1921" i="54" s="1"/>
  <c r="V492" i="54"/>
  <c r="V493" i="54" s="1"/>
  <c r="V481" i="54"/>
  <c r="V1911" i="54" s="1"/>
  <c r="V432" i="54"/>
  <c r="V433" i="54" s="1"/>
  <c r="V421" i="54"/>
  <c r="V1901" i="54" s="1"/>
  <c r="V372" i="54"/>
  <c r="V373" i="54" s="1"/>
  <c r="V361" i="54"/>
  <c r="V1891" i="54" s="1"/>
  <c r="V301" i="54"/>
  <c r="V1881" i="54" s="1"/>
  <c r="V300" i="54"/>
  <c r="V241" i="54"/>
  <c r="V1871" i="54" s="1"/>
  <c r="V240" i="54"/>
  <c r="V151" i="54"/>
  <c r="V150" i="54"/>
  <c r="V91" i="54"/>
  <c r="V90" i="54"/>
  <c r="V31" i="54"/>
  <c r="V30" i="54"/>
  <c r="V181" i="54"/>
  <c r="V180" i="54"/>
  <c r="V121" i="54"/>
  <c r="V120" i="54"/>
  <c r="V61" i="54"/>
  <c r="V60" i="54"/>
  <c r="W10" i="54"/>
  <c r="U1398" i="54"/>
  <c r="U1406" i="54"/>
  <c r="U1414" i="54"/>
  <c r="U1408" i="54" s="1"/>
  <c r="U1422" i="54"/>
  <c r="U1430" i="54"/>
  <c r="U1438" i="54"/>
  <c r="U1432" i="54" s="1"/>
  <c r="U1464" i="54"/>
  <c r="U1494" i="54"/>
  <c r="U1488" i="54" s="1"/>
  <c r="U1462" i="54"/>
  <c r="U1456" i="54" s="1"/>
  <c r="U1478" i="54"/>
  <c r="U1472" i="54" s="1"/>
  <c r="U1518" i="54"/>
  <c r="U1512" i="54" s="1"/>
  <c r="U1550" i="54"/>
  <c r="U1544" i="54" s="1"/>
  <c r="U1558" i="54"/>
  <c r="U1552" i="54" s="1"/>
  <c r="U1566" i="54"/>
  <c r="U1560" i="54" s="1"/>
  <c r="U1590" i="54"/>
  <c r="U1584" i="54" s="1"/>
  <c r="V1348" i="54"/>
  <c r="V1288" i="54"/>
  <c r="V1318" i="54"/>
  <c r="V1258" i="54"/>
  <c r="V1228" i="54"/>
  <c r="V1108" i="54"/>
  <c r="V1048" i="54"/>
  <c r="V1198" i="54"/>
  <c r="V1138" i="54"/>
  <c r="V1078" i="54"/>
  <c r="V988" i="54"/>
  <c r="V928" i="54"/>
  <c r="V808" i="54"/>
  <c r="V748" i="54"/>
  <c r="V688" i="54"/>
  <c r="V628" i="54"/>
  <c r="V1018" i="54"/>
  <c r="V958" i="54"/>
  <c r="V898" i="54"/>
  <c r="V838" i="54"/>
  <c r="V778" i="54"/>
  <c r="V718" i="54"/>
  <c r="V508" i="54"/>
  <c r="V448" i="54"/>
  <c r="V388" i="54"/>
  <c r="V328" i="54"/>
  <c r="V331" i="54" s="1"/>
  <c r="V1886" i="54" s="1"/>
  <c r="V598" i="54"/>
  <c r="V538" i="54"/>
  <c r="V478" i="54"/>
  <c r="V418" i="54"/>
  <c r="V358" i="54"/>
  <c r="V298" i="54"/>
  <c r="V238" i="54"/>
  <c r="V208" i="54"/>
  <c r="V148" i="54"/>
  <c r="V88" i="54"/>
  <c r="V28" i="54"/>
  <c r="V178" i="54"/>
  <c r="V118" i="54"/>
  <c r="V58" i="54"/>
  <c r="W21" i="54"/>
  <c r="T1384" i="54"/>
  <c r="T1789" i="54"/>
  <c r="S1793" i="54"/>
  <c r="Q1232" i="54"/>
  <c r="Q2038" i="54" s="1"/>
  <c r="Q210" i="54"/>
  <c r="Q572" i="54"/>
  <c r="Q242" i="54"/>
  <c r="Q663" i="54"/>
  <c r="R660" i="54" s="1"/>
  <c r="R662" i="54" s="1"/>
  <c r="R1943" i="54" s="1"/>
  <c r="Q1202" i="54"/>
  <c r="Q1022" i="54"/>
  <c r="Q452" i="54"/>
  <c r="Q392" i="54"/>
  <c r="Q812" i="54"/>
  <c r="R1783" i="54"/>
  <c r="R1381" i="54"/>
  <c r="T1416" i="54"/>
  <c r="T1786" i="54"/>
  <c r="T1400" i="54"/>
  <c r="T1788" i="54"/>
  <c r="S1783" i="54"/>
  <c r="S1381" i="54"/>
  <c r="T1536" i="54"/>
  <c r="T1790" i="54"/>
  <c r="T1424" i="54"/>
  <c r="T1787" i="54"/>
  <c r="T1392" i="54"/>
  <c r="T1791" i="54"/>
  <c r="U32" i="54"/>
  <c r="U92" i="54"/>
  <c r="U152" i="54"/>
  <c r="U63" i="54"/>
  <c r="U123" i="54"/>
  <c r="U183" i="54"/>
  <c r="U213" i="54"/>
  <c r="U273" i="54"/>
  <c r="U243" i="54"/>
  <c r="U1384" i="54"/>
  <c r="U1536" i="54"/>
  <c r="U1582" i="54"/>
  <c r="U1576" i="54" s="1"/>
  <c r="U1760" i="54"/>
  <c r="T1640" i="54"/>
  <c r="U972" i="53" l="1"/>
  <c r="M12" i="38" s="1"/>
  <c r="V799" i="53"/>
  <c r="V783" i="53"/>
  <c r="V777" i="53" s="1"/>
  <c r="T973" i="53"/>
  <c r="U892" i="53"/>
  <c r="V679" i="53"/>
  <c r="V963" i="53"/>
  <c r="N7" i="38" s="1"/>
  <c r="AM127" i="64"/>
  <c r="AN136" i="64"/>
  <c r="AM131" i="64"/>
  <c r="AM132" i="64" s="1"/>
  <c r="U2083" i="54"/>
  <c r="M7" i="37"/>
  <c r="U1792" i="54"/>
  <c r="U2094" i="54"/>
  <c r="M15" i="37" s="1"/>
  <c r="V2068" i="54"/>
  <c r="N4" i="37" s="1"/>
  <c r="V1462" i="54"/>
  <c r="V1456" i="54" s="1"/>
  <c r="V1478" i="54"/>
  <c r="V1472" i="54" s="1"/>
  <c r="V1518" i="54"/>
  <c r="V1512" i="54" s="1"/>
  <c r="V1494" i="54"/>
  <c r="V1488" i="54" s="1"/>
  <c r="V1638" i="54"/>
  <c r="V1632" i="54" s="1"/>
  <c r="V1606" i="54"/>
  <c r="V1600" i="54" s="1"/>
  <c r="V1614" i="54"/>
  <c r="V1608" i="54" s="1"/>
  <c r="V1622" i="54"/>
  <c r="V1616" i="54" s="1"/>
  <c r="V1630" i="54"/>
  <c r="V1624" i="54" s="1"/>
  <c r="V1678" i="54"/>
  <c r="V1672" i="54" s="1"/>
  <c r="V1686" i="54"/>
  <c r="V1680" i="54" s="1"/>
  <c r="P2075" i="54"/>
  <c r="U2095" i="54"/>
  <c r="U2092" i="54"/>
  <c r="M13" i="37" s="1"/>
  <c r="U2089" i="54"/>
  <c r="M10" i="37" s="1"/>
  <c r="U2093" i="54"/>
  <c r="M14" i="37" s="1"/>
  <c r="U2090" i="54"/>
  <c r="M11" i="37" s="1"/>
  <c r="U2091" i="54"/>
  <c r="T2097" i="54"/>
  <c r="V863" i="53"/>
  <c r="V857" i="53" s="1"/>
  <c r="V855" i="53"/>
  <c r="V849" i="53" s="1"/>
  <c r="V847" i="53"/>
  <c r="V841" i="53" s="1"/>
  <c r="V839" i="53"/>
  <c r="V833" i="53" s="1"/>
  <c r="V831" i="53"/>
  <c r="V825" i="53" s="1"/>
  <c r="V823" i="53"/>
  <c r="V817" i="53" s="1"/>
  <c r="V879" i="53"/>
  <c r="V873" i="53" s="1"/>
  <c r="V767" i="53"/>
  <c r="V761" i="53" s="1"/>
  <c r="V759" i="53"/>
  <c r="V745" i="53"/>
  <c r="V751" i="53"/>
  <c r="V743" i="53"/>
  <c r="V735" i="53"/>
  <c r="V729" i="53" s="1"/>
  <c r="V727" i="53"/>
  <c r="V721" i="53" s="1"/>
  <c r="V719" i="53"/>
  <c r="V713" i="53" s="1"/>
  <c r="V711" i="53"/>
  <c r="V705" i="53" s="1"/>
  <c r="V703" i="53"/>
  <c r="V697" i="53" s="1"/>
  <c r="V695" i="53"/>
  <c r="V689" i="53" s="1"/>
  <c r="V687" i="53"/>
  <c r="V681" i="53" s="1"/>
  <c r="V960" i="53"/>
  <c r="N6" i="38" s="1"/>
  <c r="V32" i="53"/>
  <c r="V671" i="53"/>
  <c r="V871" i="53"/>
  <c r="X10" i="53"/>
  <c r="W866" i="53"/>
  <c r="W869" i="53"/>
  <c r="W666" i="53"/>
  <c r="W669" i="53"/>
  <c r="W61" i="53"/>
  <c r="W30" i="53"/>
  <c r="W31" i="53"/>
  <c r="W60" i="53"/>
  <c r="W102" i="53"/>
  <c r="W103" i="53" s="1"/>
  <c r="W121" i="53"/>
  <c r="W162" i="53"/>
  <c r="W163" i="53" s="1"/>
  <c r="W181" i="53"/>
  <c r="W132" i="53"/>
  <c r="W133" i="53" s="1"/>
  <c r="W151" i="53"/>
  <c r="W211" i="53"/>
  <c r="W241" i="53"/>
  <c r="W271" i="53"/>
  <c r="W301" i="53"/>
  <c r="W342" i="53"/>
  <c r="W343" i="53" s="1"/>
  <c r="W372" i="53"/>
  <c r="W373" i="53" s="1"/>
  <c r="W402" i="53"/>
  <c r="W403" i="53" s="1"/>
  <c r="W192" i="53"/>
  <c r="W193" i="53" s="1"/>
  <c r="W222" i="53"/>
  <c r="W223" i="53" s="1"/>
  <c r="W252" i="53"/>
  <c r="W253" i="53" s="1"/>
  <c r="W282" i="53"/>
  <c r="W283" i="53" s="1"/>
  <c r="W312" i="53"/>
  <c r="W313" i="53" s="1"/>
  <c r="W331" i="53"/>
  <c r="W361" i="53"/>
  <c r="W391" i="53"/>
  <c r="W432" i="53"/>
  <c r="W433" i="53" s="1"/>
  <c r="W462" i="53"/>
  <c r="W463" i="53" s="1"/>
  <c r="W492" i="53"/>
  <c r="W493" i="53" s="1"/>
  <c r="W522" i="53"/>
  <c r="W523" i="53" s="1"/>
  <c r="W541" i="53"/>
  <c r="W959" i="53" s="1"/>
  <c r="O5" i="38" s="1"/>
  <c r="W571" i="53"/>
  <c r="W582" i="53"/>
  <c r="W583" i="53" s="1"/>
  <c r="W631" i="53"/>
  <c r="W421" i="53"/>
  <c r="W451" i="53"/>
  <c r="W481" i="53"/>
  <c r="W511" i="53"/>
  <c r="W552" i="53"/>
  <c r="W553" i="53" s="1"/>
  <c r="W601" i="53"/>
  <c r="W612" i="53"/>
  <c r="W613" i="53" s="1"/>
  <c r="W642" i="53"/>
  <c r="W643" i="53" s="1"/>
  <c r="W674" i="53"/>
  <c r="W682" i="53"/>
  <c r="W685" i="53"/>
  <c r="W690" i="53"/>
  <c r="W693" i="53"/>
  <c r="W698" i="53"/>
  <c r="W701" i="53"/>
  <c r="W706" i="53"/>
  <c r="W709" i="53"/>
  <c r="W714" i="53"/>
  <c r="W717" i="53"/>
  <c r="W722" i="53"/>
  <c r="W725" i="53"/>
  <c r="W730" i="53"/>
  <c r="W733" i="53"/>
  <c r="W738" i="53"/>
  <c r="W741" i="53"/>
  <c r="W746" i="53"/>
  <c r="W749" i="53"/>
  <c r="W754" i="53"/>
  <c r="W757" i="53"/>
  <c r="W762" i="53"/>
  <c r="W765" i="53"/>
  <c r="W677" i="53"/>
  <c r="W770" i="53"/>
  <c r="W773" i="53"/>
  <c r="W778" i="53"/>
  <c r="W781" i="53"/>
  <c r="W786" i="53"/>
  <c r="W789" i="53"/>
  <c r="W794" i="53"/>
  <c r="W797" i="53"/>
  <c r="W802" i="53"/>
  <c r="W805" i="53"/>
  <c r="W810" i="53"/>
  <c r="W813" i="53"/>
  <c r="W818" i="53"/>
  <c r="W821" i="53"/>
  <c r="W826" i="53"/>
  <c r="W829" i="53"/>
  <c r="W834" i="53"/>
  <c r="W837" i="53"/>
  <c r="W842" i="53"/>
  <c r="W845" i="53"/>
  <c r="W850" i="53"/>
  <c r="W853" i="53"/>
  <c r="W858" i="53"/>
  <c r="W861" i="53"/>
  <c r="W874" i="53"/>
  <c r="W877" i="53"/>
  <c r="W937" i="53"/>
  <c r="W938" i="53" s="1"/>
  <c r="W939" i="53" s="1"/>
  <c r="W947" i="53" s="1"/>
  <c r="W926" i="53" s="1"/>
  <c r="X268" i="53"/>
  <c r="X568" i="53"/>
  <c r="T662" i="53"/>
  <c r="T888" i="53"/>
  <c r="V815" i="53"/>
  <c r="V809" i="53" s="1"/>
  <c r="V895" i="53"/>
  <c r="V801" i="53"/>
  <c r="V968" i="53"/>
  <c r="N10" i="38" s="1"/>
  <c r="V793" i="53"/>
  <c r="V964" i="53"/>
  <c r="V673" i="53"/>
  <c r="V892" i="53"/>
  <c r="V33" i="53"/>
  <c r="U969" i="53"/>
  <c r="M11" i="38" s="1"/>
  <c r="U665" i="53"/>
  <c r="U894" i="53"/>
  <c r="U898" i="53" s="1"/>
  <c r="S662" i="53"/>
  <c r="S888" i="53"/>
  <c r="U1789" i="54"/>
  <c r="Q1233" i="54"/>
  <c r="R1230" i="54" s="1"/>
  <c r="W1660" i="54"/>
  <c r="W1652" i="54"/>
  <c r="W661" i="54"/>
  <c r="W1941" i="54" s="1"/>
  <c r="W1657" i="54"/>
  <c r="W672" i="54"/>
  <c r="V1662" i="54"/>
  <c r="U33" i="54"/>
  <c r="U1838" i="54"/>
  <c r="Q873" i="54"/>
  <c r="R870" i="54" s="1"/>
  <c r="Q1978" i="54"/>
  <c r="Q453" i="54"/>
  <c r="R450" i="54" s="1"/>
  <c r="Q1908" i="54"/>
  <c r="Q693" i="54"/>
  <c r="R690" i="54" s="1"/>
  <c r="Q1948" i="54"/>
  <c r="Q243" i="54"/>
  <c r="R240" i="54" s="1"/>
  <c r="Q1873" i="54"/>
  <c r="Q573" i="54"/>
  <c r="R570" i="54" s="1"/>
  <c r="Q1928" i="54"/>
  <c r="U93" i="54"/>
  <c r="U1848" i="54"/>
  <c r="Q603" i="54"/>
  <c r="R600" i="54" s="1"/>
  <c r="R602" i="54" s="1"/>
  <c r="Q1933" i="54"/>
  <c r="Q513" i="54"/>
  <c r="R510" i="54" s="1"/>
  <c r="R512" i="54" s="1"/>
  <c r="Q1918" i="54"/>
  <c r="Q813" i="54"/>
  <c r="R810" i="54" s="1"/>
  <c r="R812" i="54" s="1"/>
  <c r="Q1968" i="54"/>
  <c r="Q723" i="54"/>
  <c r="R720" i="54" s="1"/>
  <c r="R722" i="54" s="1"/>
  <c r="Q1953" i="54"/>
  <c r="Q1143" i="54"/>
  <c r="R1140" i="54" s="1"/>
  <c r="R1142" i="54" s="1"/>
  <c r="Q2023" i="54"/>
  <c r="Q1203" i="54"/>
  <c r="R1200" i="54" s="1"/>
  <c r="R1202" i="54" s="1"/>
  <c r="Q2033" i="54"/>
  <c r="Q633" i="54"/>
  <c r="R630" i="54" s="1"/>
  <c r="R632" i="54" s="1"/>
  <c r="Q1938" i="54"/>
  <c r="Q783" i="54"/>
  <c r="R780" i="54" s="1"/>
  <c r="R782" i="54" s="1"/>
  <c r="Q1963" i="54"/>
  <c r="Q1113" i="54"/>
  <c r="R1110" i="54" s="1"/>
  <c r="R1112" i="54" s="1"/>
  <c r="Q2018" i="54"/>
  <c r="Q753" i="54"/>
  <c r="R750" i="54" s="1"/>
  <c r="R752" i="54" s="1"/>
  <c r="Q1958" i="54"/>
  <c r="Q333" i="54"/>
  <c r="R330" i="54" s="1"/>
  <c r="Q1888" i="54"/>
  <c r="W568" i="54"/>
  <c r="W268" i="54"/>
  <c r="W1168" i="54"/>
  <c r="W868" i="54"/>
  <c r="W658" i="54"/>
  <c r="V62" i="54"/>
  <c r="V1843" i="54" s="1"/>
  <c r="V1841" i="54"/>
  <c r="V2074" i="54" s="1"/>
  <c r="N6" i="37" s="1"/>
  <c r="V122" i="54"/>
  <c r="V1853" i="54" s="1"/>
  <c r="V1851" i="54"/>
  <c r="V182" i="54"/>
  <c r="V1863" i="54" s="1"/>
  <c r="V1861" i="54"/>
  <c r="V32" i="54"/>
  <c r="V1838" i="54" s="1"/>
  <c r="V1836" i="54"/>
  <c r="V2071" i="54" s="1"/>
  <c r="N5" i="37" s="1"/>
  <c r="V92" i="54"/>
  <c r="V1848" i="54" s="1"/>
  <c r="V2078" i="54" s="1"/>
  <c r="V1846" i="54"/>
  <c r="V2077" i="54" s="1"/>
  <c r="N7" i="37" s="1"/>
  <c r="V152" i="54"/>
  <c r="V1858" i="54" s="1"/>
  <c r="V1856" i="54"/>
  <c r="V2065" i="54" s="1"/>
  <c r="N3" i="37" s="1"/>
  <c r="V212" i="54"/>
  <c r="V1868" i="54" s="1"/>
  <c r="V1866" i="54"/>
  <c r="Q1053" i="54"/>
  <c r="R1050" i="54" s="1"/>
  <c r="Q2008" i="54"/>
  <c r="Q843" i="54"/>
  <c r="R840" i="54" s="1"/>
  <c r="Q1973" i="54"/>
  <c r="S903" i="54"/>
  <c r="T900" i="54" s="1"/>
  <c r="S1983" i="54"/>
  <c r="T933" i="54"/>
  <c r="U930" i="54" s="1"/>
  <c r="U932" i="54" s="1"/>
  <c r="T1988" i="54"/>
  <c r="S993" i="54"/>
  <c r="T990" i="54" s="1"/>
  <c r="S1998" i="54"/>
  <c r="S1263" i="54"/>
  <c r="T1260" i="54" s="1"/>
  <c r="S2043" i="54"/>
  <c r="Q423" i="54"/>
  <c r="R420" i="54" s="1"/>
  <c r="Q1903" i="54"/>
  <c r="A952" i="54"/>
  <c r="P2066" i="54"/>
  <c r="U153" i="54"/>
  <c r="U1858" i="54"/>
  <c r="Q273" i="54"/>
  <c r="R270" i="54" s="1"/>
  <c r="R272" i="54" s="1"/>
  <c r="Q1878" i="54"/>
  <c r="Q393" i="54"/>
  <c r="R390" i="54" s="1"/>
  <c r="Q1898" i="54"/>
  <c r="Q1023" i="54"/>
  <c r="R1020" i="54" s="1"/>
  <c r="R1022" i="54" s="1"/>
  <c r="Q2003" i="54"/>
  <c r="Q1083" i="54"/>
  <c r="R1080" i="54" s="1"/>
  <c r="Q2013" i="54"/>
  <c r="Q363" i="54"/>
  <c r="R360" i="54" s="1"/>
  <c r="Q1893" i="54"/>
  <c r="Q1173" i="54"/>
  <c r="R1170" i="54" s="1"/>
  <c r="R1172" i="54" s="1"/>
  <c r="Q2028" i="54"/>
  <c r="Q483" i="54"/>
  <c r="R480" i="54" s="1"/>
  <c r="R482" i="54" s="1"/>
  <c r="Q1913" i="54"/>
  <c r="S1353" i="54"/>
  <c r="T1350" i="54" s="1"/>
  <c r="T1352" i="54" s="1"/>
  <c r="S2058" i="54"/>
  <c r="S1323" i="54"/>
  <c r="T1320" i="54" s="1"/>
  <c r="T1322" i="54" s="1"/>
  <c r="S2053" i="54"/>
  <c r="Q543" i="54"/>
  <c r="R540" i="54" s="1"/>
  <c r="R542" i="54" s="1"/>
  <c r="Q1923" i="54"/>
  <c r="S1293" i="54"/>
  <c r="T1290" i="54" s="1"/>
  <c r="T1292" i="54" s="1"/>
  <c r="S2048" i="54"/>
  <c r="S963" i="54"/>
  <c r="T960" i="54" s="1"/>
  <c r="T962" i="54" s="1"/>
  <c r="S1993" i="54"/>
  <c r="Q303" i="54"/>
  <c r="R300" i="54" s="1"/>
  <c r="R302" i="54" s="1"/>
  <c r="Q1883" i="54"/>
  <c r="P2072" i="54"/>
  <c r="P2081" i="54"/>
  <c r="V1670" i="54"/>
  <c r="V1664" i="54" s="1"/>
  <c r="T1777" i="54"/>
  <c r="V1470" i="54"/>
  <c r="V1464" i="54" s="1"/>
  <c r="U1790" i="54"/>
  <c r="V242" i="54"/>
  <c r="V1873" i="54" s="1"/>
  <c r="V302" i="54"/>
  <c r="V1883" i="54" s="1"/>
  <c r="V272" i="54"/>
  <c r="V1878" i="54" s="1"/>
  <c r="T452" i="53"/>
  <c r="T453" i="53" s="1"/>
  <c r="U450" i="53" s="1"/>
  <c r="T512" i="53"/>
  <c r="T513" i="53" s="1"/>
  <c r="U510" i="53" s="1"/>
  <c r="S572" i="53"/>
  <c r="S573" i="53" s="1"/>
  <c r="T570" i="53" s="1"/>
  <c r="R602" i="53"/>
  <c r="R603" i="53" s="1"/>
  <c r="S600" i="53" s="1"/>
  <c r="X28" i="53"/>
  <c r="Y21" i="53"/>
  <c r="X58" i="53"/>
  <c r="X88" i="53"/>
  <c r="X91" i="53" s="1"/>
  <c r="X118" i="53"/>
  <c r="X148" i="53"/>
  <c r="X178" i="53"/>
  <c r="X208" i="53"/>
  <c r="X238" i="53"/>
  <c r="X328" i="53"/>
  <c r="X388" i="53"/>
  <c r="X298" i="53"/>
  <c r="X358" i="53"/>
  <c r="X448" i="53"/>
  <c r="X508" i="53"/>
  <c r="X418" i="53"/>
  <c r="X478" i="53"/>
  <c r="X538" i="53"/>
  <c r="X628" i="53"/>
  <c r="X598" i="53"/>
  <c r="R332" i="53"/>
  <c r="R333" i="53" s="1"/>
  <c r="S330" i="53" s="1"/>
  <c r="R362" i="53"/>
  <c r="R363" i="53" s="1"/>
  <c r="S360" i="53" s="1"/>
  <c r="R482" i="53"/>
  <c r="R483" i="53" s="1"/>
  <c r="S480" i="53" s="1"/>
  <c r="R542" i="53"/>
  <c r="R543" i="53" s="1"/>
  <c r="S540" i="53" s="1"/>
  <c r="R422" i="53"/>
  <c r="R423" i="53" s="1"/>
  <c r="S420" i="53" s="1"/>
  <c r="R632" i="53"/>
  <c r="R633" i="53" s="1"/>
  <c r="S630" i="53" s="1"/>
  <c r="R92" i="53"/>
  <c r="R93" i="53" s="1"/>
  <c r="S90" i="53" s="1"/>
  <c r="R182" i="53"/>
  <c r="R183" i="53" s="1"/>
  <c r="S180" i="53" s="1"/>
  <c r="R212" i="53"/>
  <c r="R213" i="53" s="1"/>
  <c r="S210" i="53" s="1"/>
  <c r="R302" i="53"/>
  <c r="R303" i="53" s="1"/>
  <c r="S300" i="53" s="1"/>
  <c r="R272" i="53"/>
  <c r="R273" i="53" s="1"/>
  <c r="S270" i="53" s="1"/>
  <c r="R392" i="53"/>
  <c r="R393" i="53" s="1"/>
  <c r="S390" i="53" s="1"/>
  <c r="R62" i="53"/>
  <c r="R63" i="53" s="1"/>
  <c r="S60" i="53" s="1"/>
  <c r="R122" i="53"/>
  <c r="R123" i="53" s="1"/>
  <c r="S120" i="53" s="1"/>
  <c r="R152" i="53"/>
  <c r="R153" i="53" s="1"/>
  <c r="S150" i="53" s="1"/>
  <c r="R242" i="53"/>
  <c r="R243" i="53" s="1"/>
  <c r="S240" i="53" s="1"/>
  <c r="R1052" i="54"/>
  <c r="R842" i="54"/>
  <c r="T902" i="54"/>
  <c r="T992" i="54"/>
  <c r="T1262" i="54"/>
  <c r="R422" i="54"/>
  <c r="R872" i="54"/>
  <c r="R392" i="54"/>
  <c r="R452" i="54"/>
  <c r="R692" i="54"/>
  <c r="R1082" i="54"/>
  <c r="R663" i="54"/>
  <c r="S660" i="54" s="1"/>
  <c r="S662" i="54" s="1"/>
  <c r="S1943" i="54" s="1"/>
  <c r="R242" i="54"/>
  <c r="R572" i="54"/>
  <c r="R362" i="54"/>
  <c r="Q212" i="54"/>
  <c r="R1232" i="54"/>
  <c r="R332" i="54"/>
  <c r="U1424" i="54"/>
  <c r="U1787" i="54"/>
  <c r="U1392" i="54"/>
  <c r="U1791" i="54"/>
  <c r="W1772" i="54"/>
  <c r="W1769" i="54"/>
  <c r="W1764" i="54"/>
  <c r="W1761" i="54"/>
  <c r="W1756" i="54"/>
  <c r="W1753" i="54"/>
  <c r="W1748" i="54"/>
  <c r="W1745" i="54"/>
  <c r="W1740" i="54"/>
  <c r="W1737" i="54"/>
  <c r="W1732" i="54"/>
  <c r="W1729" i="54"/>
  <c r="W1724" i="54"/>
  <c r="W1721" i="54"/>
  <c r="W1716" i="54"/>
  <c r="W1713" i="54"/>
  <c r="W1708" i="54"/>
  <c r="W1705" i="54"/>
  <c r="W1700" i="54"/>
  <c r="W1697" i="54"/>
  <c r="W1692" i="54"/>
  <c r="W1689" i="54"/>
  <c r="W1684" i="54"/>
  <c r="W1681" i="54"/>
  <c r="W1676" i="54"/>
  <c r="W1673" i="54"/>
  <c r="W1665" i="54"/>
  <c r="W1644" i="54"/>
  <c r="W1668" i="54"/>
  <c r="W1649" i="54"/>
  <c r="W1654" i="54" s="1"/>
  <c r="W1648" i="54" s="1"/>
  <c r="W1641" i="54"/>
  <c r="W1636" i="54"/>
  <c r="W1633" i="54"/>
  <c r="W1596" i="54"/>
  <c r="W1588" i="54"/>
  <c r="W1585" i="54"/>
  <c r="W1577" i="54"/>
  <c r="W1572" i="54"/>
  <c r="W1564" i="54"/>
  <c r="W1561" i="54"/>
  <c r="W1556" i="54"/>
  <c r="W1553" i="54"/>
  <c r="W1548" i="54"/>
  <c r="W1545" i="54"/>
  <c r="W1540" i="54"/>
  <c r="W1628" i="54"/>
  <c r="W1625" i="54"/>
  <c r="W1620" i="54"/>
  <c r="W1617" i="54"/>
  <c r="W1612" i="54"/>
  <c r="W1609" i="54"/>
  <c r="W1604" i="54"/>
  <c r="W1601" i="54"/>
  <c r="W1593" i="54"/>
  <c r="W1598" i="54" s="1"/>
  <c r="W1592" i="54" s="1"/>
  <c r="W1580" i="54"/>
  <c r="W1569" i="54"/>
  <c r="W1537" i="54"/>
  <c r="W1542" i="54" s="1"/>
  <c r="W1532" i="54"/>
  <c r="W1529" i="54"/>
  <c r="W1524" i="54"/>
  <c r="W1521" i="54"/>
  <c r="W1513" i="54"/>
  <c r="W1492" i="54"/>
  <c r="W1484" i="54"/>
  <c r="W1481" i="54"/>
  <c r="W1473" i="54"/>
  <c r="W1468" i="54"/>
  <c r="W1457" i="54"/>
  <c r="W1516" i="54"/>
  <c r="W1508" i="54"/>
  <c r="W1505" i="54"/>
  <c r="W1500" i="54"/>
  <c r="W1497" i="54"/>
  <c r="W1489" i="54"/>
  <c r="W1476" i="54"/>
  <c r="W1465" i="54"/>
  <c r="W1460" i="54"/>
  <c r="W1452" i="54"/>
  <c r="W1449" i="54"/>
  <c r="W1444" i="54"/>
  <c r="W1388" i="54"/>
  <c r="W1332" i="54"/>
  <c r="W1333" i="54" s="1"/>
  <c r="W1321" i="54"/>
  <c r="W2051" i="54" s="1"/>
  <c r="W1272" i="54"/>
  <c r="W1273" i="54" s="1"/>
  <c r="W1261" i="54"/>
  <c r="W2041" i="54" s="1"/>
  <c r="W1441" i="54"/>
  <c r="W1446" i="54" s="1"/>
  <c r="W1440" i="54" s="1"/>
  <c r="W1436" i="54"/>
  <c r="W1433" i="54"/>
  <c r="W1428" i="54"/>
  <c r="W1425" i="54"/>
  <c r="W1420" i="54"/>
  <c r="W1417" i="54"/>
  <c r="W1412" i="54"/>
  <c r="W1409" i="54"/>
  <c r="W1404" i="54"/>
  <c r="W1401" i="54"/>
  <c r="W1396" i="54"/>
  <c r="W1393" i="54"/>
  <c r="W1385" i="54"/>
  <c r="W1362" i="54"/>
  <c r="W1363" i="54" s="1"/>
  <c r="W1351" i="54"/>
  <c r="W2056" i="54" s="1"/>
  <c r="W1302" i="54"/>
  <c r="W1303" i="54" s="1"/>
  <c r="W1291" i="54"/>
  <c r="W2046" i="54" s="1"/>
  <c r="W1212" i="54"/>
  <c r="W1213" i="54" s="1"/>
  <c r="W1201" i="54"/>
  <c r="W2031" i="54" s="1"/>
  <c r="W1152" i="54"/>
  <c r="W1153" i="54" s="1"/>
  <c r="W1141" i="54"/>
  <c r="W2021" i="54" s="1"/>
  <c r="W1092" i="54"/>
  <c r="W1093" i="54" s="1"/>
  <c r="W1081" i="54"/>
  <c r="W2011" i="54" s="1"/>
  <c r="W1242" i="54"/>
  <c r="W1243" i="54" s="1"/>
  <c r="W1231" i="54"/>
  <c r="W2036" i="54" s="1"/>
  <c r="W1182" i="54"/>
  <c r="W1183" i="54" s="1"/>
  <c r="W1171" i="54"/>
  <c r="W2026" i="54" s="1"/>
  <c r="W1122" i="54"/>
  <c r="W1123" i="54" s="1"/>
  <c r="W1111" i="54"/>
  <c r="W2016" i="54" s="1"/>
  <c r="W1062" i="54"/>
  <c r="W1063" i="54" s="1"/>
  <c r="W1051" i="54"/>
  <c r="W2006" i="54" s="1"/>
  <c r="W1032" i="54"/>
  <c r="W1033" i="54" s="1"/>
  <c r="W1021" i="54"/>
  <c r="W2001" i="54" s="1"/>
  <c r="W972" i="54"/>
  <c r="W973" i="54" s="1"/>
  <c r="W961" i="54"/>
  <c r="W1991" i="54" s="1"/>
  <c r="W912" i="54"/>
  <c r="W913" i="54" s="1"/>
  <c r="W901" i="54"/>
  <c r="W1981" i="54" s="1"/>
  <c r="W852" i="54"/>
  <c r="W853" i="54" s="1"/>
  <c r="W841" i="54"/>
  <c r="W1971" i="54" s="1"/>
  <c r="W792" i="54"/>
  <c r="W793" i="54" s="1"/>
  <c r="W781" i="54"/>
  <c r="W1961" i="54" s="1"/>
  <c r="W732" i="54"/>
  <c r="W733" i="54" s="1"/>
  <c r="W721" i="54"/>
  <c r="W1951" i="54" s="1"/>
  <c r="W673" i="54"/>
  <c r="W1002" i="54"/>
  <c r="W1003" i="54" s="1"/>
  <c r="W991" i="54"/>
  <c r="W1996" i="54" s="1"/>
  <c r="W942" i="54"/>
  <c r="W943" i="54" s="1"/>
  <c r="W931" i="54"/>
  <c r="W1986" i="54" s="1"/>
  <c r="W882" i="54"/>
  <c r="W883" i="54" s="1"/>
  <c r="W871" i="54"/>
  <c r="W1976" i="54" s="1"/>
  <c r="W822" i="54"/>
  <c r="W823" i="54" s="1"/>
  <c r="W811" i="54"/>
  <c r="W1966" i="54" s="1"/>
  <c r="W762" i="54"/>
  <c r="W763" i="54" s="1"/>
  <c r="W751" i="54"/>
  <c r="W1956" i="54" s="1"/>
  <c r="W702" i="54"/>
  <c r="W703" i="54" s="1"/>
  <c r="W691" i="54"/>
  <c r="W1946" i="54" s="1"/>
  <c r="W642" i="54"/>
  <c r="W643" i="54" s="1"/>
  <c r="W631" i="54"/>
  <c r="W1936" i="54" s="1"/>
  <c r="W612" i="54"/>
  <c r="W613" i="54" s="1"/>
  <c r="W601" i="54"/>
  <c r="W1931" i="54" s="1"/>
  <c r="W552" i="54"/>
  <c r="W553" i="54" s="1"/>
  <c r="W541" i="54"/>
  <c r="W1921" i="54" s="1"/>
  <c r="W492" i="54"/>
  <c r="W493" i="54" s="1"/>
  <c r="W481" i="54"/>
  <c r="W1911" i="54" s="1"/>
  <c r="W432" i="54"/>
  <c r="W433" i="54" s="1"/>
  <c r="W372" i="54"/>
  <c r="W373" i="54" s="1"/>
  <c r="W301" i="54"/>
  <c r="W1881" i="54" s="1"/>
  <c r="W300" i="54"/>
  <c r="W241" i="54"/>
  <c r="W1871" i="54" s="1"/>
  <c r="W240" i="54"/>
  <c r="W582" i="54"/>
  <c r="W583" i="54" s="1"/>
  <c r="W571" i="54"/>
  <c r="W1926" i="54" s="1"/>
  <c r="W522" i="54"/>
  <c r="W523" i="54" s="1"/>
  <c r="W511" i="54"/>
  <c r="W1916" i="54" s="1"/>
  <c r="W462" i="54"/>
  <c r="W463" i="54" s="1"/>
  <c r="W451" i="54"/>
  <c r="W1906" i="54" s="1"/>
  <c r="W402" i="54"/>
  <c r="W403" i="54" s="1"/>
  <c r="W391" i="54"/>
  <c r="W1896" i="54" s="1"/>
  <c r="W331" i="54"/>
  <c r="W1886" i="54" s="1"/>
  <c r="W330" i="54"/>
  <c r="W271" i="54"/>
  <c r="W1876" i="54" s="1"/>
  <c r="W270" i="54"/>
  <c r="W211" i="54"/>
  <c r="W1866" i="54" s="1"/>
  <c r="W210" i="54"/>
  <c r="W181" i="54"/>
  <c r="W1861" i="54" s="1"/>
  <c r="W180" i="54"/>
  <c r="W121" i="54"/>
  <c r="W1851" i="54" s="1"/>
  <c r="W120" i="54"/>
  <c r="W61" i="54"/>
  <c r="W1841" i="54" s="1"/>
  <c r="W60" i="54"/>
  <c r="X10" i="54"/>
  <c r="W151" i="54"/>
  <c r="W1856" i="54" s="1"/>
  <c r="W150" i="54"/>
  <c r="W91" i="54"/>
  <c r="W1846" i="54" s="1"/>
  <c r="W90" i="54"/>
  <c r="W31" i="54"/>
  <c r="W1836" i="54" s="1"/>
  <c r="W30" i="54"/>
  <c r="V1390" i="54"/>
  <c r="V1646" i="54"/>
  <c r="V1640" i="54" s="1"/>
  <c r="T1793" i="54"/>
  <c r="W1318" i="54"/>
  <c r="W1258" i="54"/>
  <c r="W1348" i="54"/>
  <c r="W1288" i="54"/>
  <c r="W1198" i="54"/>
  <c r="W1138" i="54"/>
  <c r="W1078" i="54"/>
  <c r="W1228" i="54"/>
  <c r="W1108" i="54"/>
  <c r="W1048" i="54"/>
  <c r="W1018" i="54"/>
  <c r="W958" i="54"/>
  <c r="W898" i="54"/>
  <c r="W838" i="54"/>
  <c r="W778" i="54"/>
  <c r="W718" i="54"/>
  <c r="W988" i="54"/>
  <c r="W928" i="54"/>
  <c r="W808" i="54"/>
  <c r="W748" i="54"/>
  <c r="W688" i="54"/>
  <c r="W628" i="54"/>
  <c r="W598" i="54"/>
  <c r="W538" i="54"/>
  <c r="W478" i="54"/>
  <c r="W418" i="54"/>
  <c r="W421" i="54" s="1"/>
  <c r="W1901" i="54" s="1"/>
  <c r="W358" i="54"/>
  <c r="W361" i="54" s="1"/>
  <c r="W1891" i="54" s="1"/>
  <c r="W298" i="54"/>
  <c r="W238" i="54"/>
  <c r="W508" i="54"/>
  <c r="W448" i="54"/>
  <c r="W388" i="54"/>
  <c r="W328" i="54"/>
  <c r="W178" i="54"/>
  <c r="W118" i="54"/>
  <c r="W58" i="54"/>
  <c r="X21" i="54"/>
  <c r="W208" i="54"/>
  <c r="W148" i="54"/>
  <c r="W88" i="54"/>
  <c r="W28" i="54"/>
  <c r="U1416" i="54"/>
  <c r="U1786" i="54"/>
  <c r="U1400" i="54"/>
  <c r="U1788" i="54"/>
  <c r="V63" i="54"/>
  <c r="V123" i="54"/>
  <c r="V183" i="54"/>
  <c r="V33" i="54"/>
  <c r="V93" i="54"/>
  <c r="V153" i="54"/>
  <c r="V213" i="54"/>
  <c r="V1398" i="54"/>
  <c r="V1406" i="54"/>
  <c r="V1414" i="54"/>
  <c r="V1408" i="54" s="1"/>
  <c r="V1422" i="54"/>
  <c r="V1430" i="54"/>
  <c r="V1438" i="54"/>
  <c r="V1432" i="54" s="1"/>
  <c r="V1446" i="54"/>
  <c r="V1440" i="54" s="1"/>
  <c r="V1486" i="54"/>
  <c r="V1480" i="54" s="1"/>
  <c r="V1526" i="54"/>
  <c r="V1520" i="54" s="1"/>
  <c r="V1534" i="54"/>
  <c r="V1528" i="54" s="1"/>
  <c r="V1542" i="54"/>
  <c r="V1454" i="54"/>
  <c r="V1448" i="54" s="1"/>
  <c r="V1502" i="54"/>
  <c r="V1496" i="54" s="1"/>
  <c r="V1510" i="54"/>
  <c r="V1504" i="54" s="1"/>
  <c r="V1550" i="54"/>
  <c r="V1544" i="54" s="1"/>
  <c r="V1558" i="54"/>
  <c r="V1552" i="54" s="1"/>
  <c r="V1566" i="54"/>
  <c r="V1560" i="54" s="1"/>
  <c r="V1590" i="54"/>
  <c r="V1584" i="54" s="1"/>
  <c r="V1574" i="54"/>
  <c r="V1568" i="54" s="1"/>
  <c r="V1598" i="54"/>
  <c r="V1592" i="54" s="1"/>
  <c r="V1656" i="54"/>
  <c r="V1694" i="54"/>
  <c r="V1688" i="54" s="1"/>
  <c r="V1702" i="54"/>
  <c r="V1696" i="54" s="1"/>
  <c r="V1710" i="54"/>
  <c r="V1704" i="54" s="1"/>
  <c r="V1718" i="54"/>
  <c r="V1712" i="54" s="1"/>
  <c r="V1726" i="54"/>
  <c r="V1720" i="54" s="1"/>
  <c r="V1734" i="54"/>
  <c r="V1728" i="54" s="1"/>
  <c r="V1742" i="54"/>
  <c r="V1736" i="54" s="1"/>
  <c r="V1750" i="54"/>
  <c r="V1744" i="54" s="1"/>
  <c r="V1758" i="54"/>
  <c r="V1752" i="54" s="1"/>
  <c r="V1766" i="54"/>
  <c r="V1774" i="54"/>
  <c r="V1768" i="54" s="1"/>
  <c r="W1574" i="54" l="1"/>
  <c r="W1568" i="54" s="1"/>
  <c r="W1390" i="54"/>
  <c r="V972" i="53"/>
  <c r="N12" i="38" s="1"/>
  <c r="M12" i="37"/>
  <c r="AN127" i="64"/>
  <c r="AO136" i="64"/>
  <c r="AN131" i="64"/>
  <c r="AN132" i="64" s="1"/>
  <c r="W879" i="53"/>
  <c r="W873" i="53" s="1"/>
  <c r="W863" i="53"/>
  <c r="W857" i="53" s="1"/>
  <c r="W855" i="53"/>
  <c r="W849" i="53" s="1"/>
  <c r="W847" i="53"/>
  <c r="W841" i="53" s="1"/>
  <c r="W839" i="53"/>
  <c r="W833" i="53" s="1"/>
  <c r="W831" i="53"/>
  <c r="W825" i="53" s="1"/>
  <c r="W823" i="53"/>
  <c r="W817" i="53" s="1"/>
  <c r="W815" i="53"/>
  <c r="W809" i="53" s="1"/>
  <c r="W807" i="53"/>
  <c r="W799" i="53"/>
  <c r="W793" i="53" s="1"/>
  <c r="W791" i="53"/>
  <c r="W785" i="53" s="1"/>
  <c r="W783" i="53"/>
  <c r="W777" i="53" s="1"/>
  <c r="W775" i="53"/>
  <c r="W769" i="53" s="1"/>
  <c r="W679" i="53"/>
  <c r="V303" i="54"/>
  <c r="V2095" i="54"/>
  <c r="W1470" i="54"/>
  <c r="W1678" i="54"/>
  <c r="W1672" i="54" s="1"/>
  <c r="W1686" i="54"/>
  <c r="W1680" i="54" s="1"/>
  <c r="W1694" i="54"/>
  <c r="W1688" i="54" s="1"/>
  <c r="W1702" i="54"/>
  <c r="W1696" i="54" s="1"/>
  <c r="W1710" i="54"/>
  <c r="W1704" i="54" s="1"/>
  <c r="W1718" i="54"/>
  <c r="W1712" i="54" s="1"/>
  <c r="W1726" i="54"/>
  <c r="W1720" i="54" s="1"/>
  <c r="W1734" i="54"/>
  <c r="W1728" i="54" s="1"/>
  <c r="W1742" i="54"/>
  <c r="W1736" i="54" s="1"/>
  <c r="W1750" i="54"/>
  <c r="W1744" i="54" s="1"/>
  <c r="W1758" i="54"/>
  <c r="W1752" i="54" s="1"/>
  <c r="W1766" i="54"/>
  <c r="W1774" i="54"/>
  <c r="W1768" i="54" s="1"/>
  <c r="V2090" i="54"/>
  <c r="N11" i="37" s="1"/>
  <c r="V2094" i="54"/>
  <c r="N15" i="37" s="1"/>
  <c r="V2089" i="54"/>
  <c r="N10" i="37" s="1"/>
  <c r="V2093" i="54"/>
  <c r="N14" i="37" s="1"/>
  <c r="U2097" i="54"/>
  <c r="V2092" i="54"/>
  <c r="N13" i="37" s="1"/>
  <c r="V2091" i="54"/>
  <c r="N12" i="37" s="1"/>
  <c r="V243" i="54"/>
  <c r="W2071" i="54"/>
  <c r="O5" i="37" s="1"/>
  <c r="W2077" i="54"/>
  <c r="O7" i="37" s="1"/>
  <c r="W2065" i="54"/>
  <c r="O3" i="37" s="1"/>
  <c r="W2068" i="54"/>
  <c r="O4" i="37" s="1"/>
  <c r="W895" i="53"/>
  <c r="W801" i="53"/>
  <c r="W968" i="53"/>
  <c r="O10" i="38" s="1"/>
  <c r="W673" i="53"/>
  <c r="Y10" i="53"/>
  <c r="X869" i="53"/>
  <c r="X866" i="53"/>
  <c r="X871" i="53" s="1"/>
  <c r="X669" i="53"/>
  <c r="X666" i="53"/>
  <c r="X671" i="53" s="1"/>
  <c r="X30" i="53"/>
  <c r="X31" i="53"/>
  <c r="X60" i="53"/>
  <c r="X61" i="53"/>
  <c r="X132" i="53"/>
  <c r="X133" i="53" s="1"/>
  <c r="X151" i="53"/>
  <c r="X102" i="53"/>
  <c r="X103" i="53" s="1"/>
  <c r="X121" i="53"/>
  <c r="X162" i="53"/>
  <c r="X163" i="53" s="1"/>
  <c r="X181" i="53"/>
  <c r="X192" i="53"/>
  <c r="X193" i="53" s="1"/>
  <c r="X222" i="53"/>
  <c r="X223" i="53" s="1"/>
  <c r="X252" i="53"/>
  <c r="X253" i="53" s="1"/>
  <c r="X282" i="53"/>
  <c r="X283" i="53" s="1"/>
  <c r="X312" i="53"/>
  <c r="X313" i="53" s="1"/>
  <c r="X331" i="53"/>
  <c r="X361" i="53"/>
  <c r="X391" i="53"/>
  <c r="X211" i="53"/>
  <c r="X241" i="53"/>
  <c r="X271" i="53"/>
  <c r="X301" i="53"/>
  <c r="X342" i="53"/>
  <c r="X343" i="53" s="1"/>
  <c r="X372" i="53"/>
  <c r="X373" i="53" s="1"/>
  <c r="X402" i="53"/>
  <c r="X403" i="53" s="1"/>
  <c r="X421" i="53"/>
  <c r="X451" i="53"/>
  <c r="X481" i="53"/>
  <c r="X511" i="53"/>
  <c r="X552" i="53"/>
  <c r="X553" i="53" s="1"/>
  <c r="X601" i="53"/>
  <c r="X612" i="53"/>
  <c r="X613" i="53" s="1"/>
  <c r="X642" i="53"/>
  <c r="X643" i="53" s="1"/>
  <c r="X674" i="53"/>
  <c r="X679" i="53" s="1"/>
  <c r="X677" i="53"/>
  <c r="X432" i="53"/>
  <c r="X433" i="53" s="1"/>
  <c r="X462" i="53"/>
  <c r="X463" i="53" s="1"/>
  <c r="X492" i="53"/>
  <c r="X493" i="53" s="1"/>
  <c r="X522" i="53"/>
  <c r="X523" i="53" s="1"/>
  <c r="X541" i="53"/>
  <c r="X959" i="53" s="1"/>
  <c r="P5" i="38" s="1"/>
  <c r="X571" i="53"/>
  <c r="X582" i="53"/>
  <c r="X583" i="53" s="1"/>
  <c r="X631" i="53"/>
  <c r="X770" i="53"/>
  <c r="X773" i="53"/>
  <c r="X778" i="53"/>
  <c r="X783" i="53" s="1"/>
  <c r="X777" i="53" s="1"/>
  <c r="X781" i="53"/>
  <c r="X786" i="53"/>
  <c r="X789" i="53"/>
  <c r="X794" i="53"/>
  <c r="X799" i="53" s="1"/>
  <c r="X793" i="53" s="1"/>
  <c r="X797" i="53"/>
  <c r="X802" i="53"/>
  <c r="X805" i="53"/>
  <c r="X810" i="53"/>
  <c r="X682" i="53"/>
  <c r="X685" i="53"/>
  <c r="X690" i="53"/>
  <c r="X693" i="53"/>
  <c r="X698" i="53"/>
  <c r="X701" i="53"/>
  <c r="X706" i="53"/>
  <c r="X709" i="53"/>
  <c r="X714" i="53"/>
  <c r="X717" i="53"/>
  <c r="X722" i="53"/>
  <c r="X725" i="53"/>
  <c r="X730" i="53"/>
  <c r="X733" i="53"/>
  <c r="X738" i="53"/>
  <c r="X741" i="53"/>
  <c r="X746" i="53"/>
  <c r="X749" i="53"/>
  <c r="X754" i="53"/>
  <c r="X757" i="53"/>
  <c r="X762" i="53"/>
  <c r="X765" i="53"/>
  <c r="X874" i="53"/>
  <c r="X877" i="53"/>
  <c r="X937" i="53"/>
  <c r="X938" i="53" s="1"/>
  <c r="X939" i="53" s="1"/>
  <c r="X947" i="53" s="1"/>
  <c r="X926" i="53" s="1"/>
  <c r="X813" i="53"/>
  <c r="X818" i="53"/>
  <c r="X821" i="53"/>
  <c r="X826" i="53"/>
  <c r="X829" i="53"/>
  <c r="X834" i="53"/>
  <c r="X837" i="53"/>
  <c r="X842" i="53"/>
  <c r="X845" i="53"/>
  <c r="X850" i="53"/>
  <c r="X853" i="53"/>
  <c r="X858" i="53"/>
  <c r="X861" i="53"/>
  <c r="V969" i="53"/>
  <c r="N11" i="38" s="1"/>
  <c r="V665" i="53"/>
  <c r="V894" i="53"/>
  <c r="V737" i="53"/>
  <c r="Y568" i="53"/>
  <c r="Y268" i="53"/>
  <c r="U973" i="53"/>
  <c r="U882" i="53"/>
  <c r="W767" i="53"/>
  <c r="W761" i="53" s="1"/>
  <c r="W759" i="53"/>
  <c r="W753" i="53" s="1"/>
  <c r="W745" i="53"/>
  <c r="W751" i="53"/>
  <c r="W743" i="53"/>
  <c r="W737" i="53" s="1"/>
  <c r="W735" i="53"/>
  <c r="W729" i="53" s="1"/>
  <c r="W727" i="53"/>
  <c r="W721" i="53" s="1"/>
  <c r="W719" i="53"/>
  <c r="W713" i="53" s="1"/>
  <c r="W711" i="53"/>
  <c r="W705" i="53" s="1"/>
  <c r="W703" i="53"/>
  <c r="W697" i="53" s="1"/>
  <c r="W695" i="53"/>
  <c r="W689" i="53" s="1"/>
  <c r="W687" i="53"/>
  <c r="W681" i="53" s="1"/>
  <c r="W960" i="53"/>
  <c r="O6" i="38" s="1"/>
  <c r="W32" i="53"/>
  <c r="W33" i="53" s="1"/>
  <c r="W62" i="53"/>
  <c r="W63" i="53" s="1"/>
  <c r="W963" i="53"/>
  <c r="O7" i="38" s="1"/>
  <c r="W671" i="53"/>
  <c r="W871" i="53"/>
  <c r="V865" i="53"/>
  <c r="V897" i="53"/>
  <c r="V753" i="53"/>
  <c r="V273" i="54"/>
  <c r="W1662" i="54"/>
  <c r="X1657" i="54"/>
  <c r="X672" i="54"/>
  <c r="X673" i="54" s="1"/>
  <c r="X1660" i="54"/>
  <c r="X1652" i="54"/>
  <c r="X661" i="54"/>
  <c r="X1941" i="54" s="1"/>
  <c r="W1454" i="54"/>
  <c r="W1448" i="54" s="1"/>
  <c r="W1502" i="54"/>
  <c r="W1496" i="54" s="1"/>
  <c r="W1510" i="54"/>
  <c r="W1504" i="54" s="1"/>
  <c r="W1486" i="54"/>
  <c r="W1480" i="54" s="1"/>
  <c r="W1526" i="54"/>
  <c r="W1520" i="54" s="1"/>
  <c r="W1534" i="54"/>
  <c r="W1528" i="54" s="1"/>
  <c r="W1606" i="54"/>
  <c r="W1600" i="54" s="1"/>
  <c r="W1614" i="54"/>
  <c r="W1608" i="54" s="1"/>
  <c r="W1622" i="54"/>
  <c r="W1616" i="54" s="1"/>
  <c r="W1630" i="54"/>
  <c r="W1624" i="54" s="1"/>
  <c r="W1638" i="54"/>
  <c r="W1632" i="54" s="1"/>
  <c r="W1646" i="54"/>
  <c r="W1640" i="54" s="1"/>
  <c r="W1670" i="54"/>
  <c r="W1664" i="54" s="1"/>
  <c r="U1777" i="54"/>
  <c r="U1783" i="54" s="1"/>
  <c r="R333" i="54"/>
  <c r="S330" i="54" s="1"/>
  <c r="R1888" i="54"/>
  <c r="Q213" i="54"/>
  <c r="Q1868" i="54"/>
  <c r="Q2081" i="54" s="1"/>
  <c r="R363" i="54"/>
  <c r="S360" i="54" s="1"/>
  <c r="S362" i="54" s="1"/>
  <c r="R1893" i="54"/>
  <c r="R573" i="54"/>
  <c r="S570" i="54" s="1"/>
  <c r="R1928" i="54"/>
  <c r="R243" i="54"/>
  <c r="S240" i="54" s="1"/>
  <c r="S242" i="54" s="1"/>
  <c r="R1873" i="54"/>
  <c r="R1083" i="54"/>
  <c r="S1080" i="54" s="1"/>
  <c r="R2013" i="54"/>
  <c r="R693" i="54"/>
  <c r="S690" i="54" s="1"/>
  <c r="S692" i="54" s="1"/>
  <c r="R1948" i="54"/>
  <c r="R1023" i="54"/>
  <c r="S1020" i="54" s="1"/>
  <c r="R2003" i="54"/>
  <c r="R453" i="54"/>
  <c r="S450" i="54" s="1"/>
  <c r="S452" i="54" s="1"/>
  <c r="R1908" i="54"/>
  <c r="R393" i="54"/>
  <c r="S390" i="54" s="1"/>
  <c r="R1898" i="54"/>
  <c r="R873" i="54"/>
  <c r="S870" i="54" s="1"/>
  <c r="S872" i="54" s="1"/>
  <c r="R1978" i="54"/>
  <c r="R273" i="54"/>
  <c r="S270" i="54" s="1"/>
  <c r="R1878" i="54"/>
  <c r="R303" i="54"/>
  <c r="S300" i="54" s="1"/>
  <c r="S302" i="54" s="1"/>
  <c r="R1883" i="54"/>
  <c r="T1293" i="54"/>
  <c r="U1290" i="54" s="1"/>
  <c r="T2048" i="54"/>
  <c r="T1323" i="54"/>
  <c r="U1320" i="54" s="1"/>
  <c r="U1322" i="54" s="1"/>
  <c r="T2053" i="54"/>
  <c r="R483" i="54"/>
  <c r="S480" i="54" s="1"/>
  <c r="R1913" i="54"/>
  <c r="R423" i="54"/>
  <c r="S420" i="54" s="1"/>
  <c r="S422" i="54" s="1"/>
  <c r="R1903" i="54"/>
  <c r="T993" i="54"/>
  <c r="U990" i="54" s="1"/>
  <c r="T1998" i="54"/>
  <c r="T903" i="54"/>
  <c r="U900" i="54" s="1"/>
  <c r="U902" i="54" s="1"/>
  <c r="T1983" i="54"/>
  <c r="R1053" i="54"/>
  <c r="S1050" i="54" s="1"/>
  <c r="R2008" i="54"/>
  <c r="Q2072" i="54"/>
  <c r="Q2075" i="54"/>
  <c r="P2084" i="54"/>
  <c r="P2085" i="54" s="1"/>
  <c r="A982" i="54"/>
  <c r="A1012" i="54" s="1"/>
  <c r="A1042" i="54" s="1"/>
  <c r="A1072" i="54" s="1"/>
  <c r="A1102" i="54" s="1"/>
  <c r="A1132" i="54" s="1"/>
  <c r="A1162" i="54" s="1"/>
  <c r="A1192" i="54" s="1"/>
  <c r="A1222" i="54" s="1"/>
  <c r="A1252" i="54" s="1"/>
  <c r="A1282" i="54" s="1"/>
  <c r="A1312" i="54" s="1"/>
  <c r="A1342" i="54" s="1"/>
  <c r="B1990" i="54"/>
  <c r="B2050" i="54"/>
  <c r="V2066" i="54"/>
  <c r="Q2069" i="54"/>
  <c r="U2078" i="54"/>
  <c r="Q2066" i="54"/>
  <c r="X1168" i="54"/>
  <c r="X868" i="54"/>
  <c r="X658" i="54"/>
  <c r="X568" i="54"/>
  <c r="X268" i="54"/>
  <c r="W2074" i="54"/>
  <c r="O6" i="37" s="1"/>
  <c r="W2080" i="54"/>
  <c r="O8" i="37" s="1"/>
  <c r="R1233" i="54"/>
  <c r="S1230" i="54" s="1"/>
  <c r="S1232" i="54" s="1"/>
  <c r="R2038" i="54"/>
  <c r="R753" i="54"/>
  <c r="S750" i="54" s="1"/>
  <c r="R1958" i="54"/>
  <c r="R1113" i="54"/>
  <c r="S1110" i="54" s="1"/>
  <c r="S1112" i="54" s="1"/>
  <c r="R2018" i="54"/>
  <c r="R783" i="54"/>
  <c r="S780" i="54" s="1"/>
  <c r="R1963" i="54"/>
  <c r="R633" i="54"/>
  <c r="S630" i="54" s="1"/>
  <c r="R1938" i="54"/>
  <c r="R1203" i="54"/>
  <c r="S1200" i="54" s="1"/>
  <c r="S1202" i="54" s="1"/>
  <c r="R2033" i="54"/>
  <c r="R1143" i="54"/>
  <c r="S1140" i="54" s="1"/>
  <c r="R2023" i="54"/>
  <c r="R723" i="54"/>
  <c r="S720" i="54" s="1"/>
  <c r="S722" i="54" s="1"/>
  <c r="R1953" i="54"/>
  <c r="R813" i="54"/>
  <c r="S810" i="54" s="1"/>
  <c r="R1968" i="54"/>
  <c r="R513" i="54"/>
  <c r="S510" i="54" s="1"/>
  <c r="S512" i="54" s="1"/>
  <c r="R1918" i="54"/>
  <c r="R603" i="54"/>
  <c r="S600" i="54" s="1"/>
  <c r="R1933" i="54"/>
  <c r="T963" i="54"/>
  <c r="U960" i="54" s="1"/>
  <c r="U962" i="54" s="1"/>
  <c r="T1993" i="54"/>
  <c r="R543" i="54"/>
  <c r="S540" i="54" s="1"/>
  <c r="R1923" i="54"/>
  <c r="T1353" i="54"/>
  <c r="U1350" i="54" s="1"/>
  <c r="U1352" i="54" s="1"/>
  <c r="T2058" i="54"/>
  <c r="R1173" i="54"/>
  <c r="S1170" i="54" s="1"/>
  <c r="R2028" i="54"/>
  <c r="T1263" i="54"/>
  <c r="U1260" i="54" s="1"/>
  <c r="U1262" i="54" s="1"/>
  <c r="T2043" i="54"/>
  <c r="U933" i="54"/>
  <c r="V930" i="54" s="1"/>
  <c r="U1988" i="54"/>
  <c r="R843" i="54"/>
  <c r="S840" i="54" s="1"/>
  <c r="S842" i="54" s="1"/>
  <c r="R1973" i="54"/>
  <c r="V2080" i="54"/>
  <c r="N8" i="37" s="1"/>
  <c r="W62" i="54"/>
  <c r="W1843" i="54" s="1"/>
  <c r="W122" i="54"/>
  <c r="W1853" i="54" s="1"/>
  <c r="W182" i="54"/>
  <c r="W1863" i="54" s="1"/>
  <c r="W212" i="54"/>
  <c r="W1868" i="54" s="1"/>
  <c r="W272" i="54"/>
  <c r="W1878" i="54" s="1"/>
  <c r="W332" i="54"/>
  <c r="W1888" i="54" s="1"/>
  <c r="W242" i="54"/>
  <c r="W1873" i="54" s="1"/>
  <c r="W302" i="54"/>
  <c r="W1883" i="54" s="1"/>
  <c r="S152" i="53"/>
  <c r="S153" i="53" s="1"/>
  <c r="T150" i="53" s="1"/>
  <c r="S392" i="53"/>
  <c r="S393" i="53" s="1"/>
  <c r="T390" i="53" s="1"/>
  <c r="S302" i="53"/>
  <c r="S303" i="53" s="1"/>
  <c r="T300" i="53" s="1"/>
  <c r="S182" i="53"/>
  <c r="S183" i="53" s="1"/>
  <c r="T180" i="53" s="1"/>
  <c r="S632" i="53"/>
  <c r="S633" i="53" s="1"/>
  <c r="T630" i="53" s="1"/>
  <c r="S542" i="53"/>
  <c r="S543" i="53" s="1"/>
  <c r="T540" i="53" s="1"/>
  <c r="U512" i="53"/>
  <c r="U513" i="53" s="1"/>
  <c r="V510" i="53" s="1"/>
  <c r="S242" i="53"/>
  <c r="S243" i="53" s="1"/>
  <c r="T240" i="53" s="1"/>
  <c r="S122" i="53"/>
  <c r="S123" i="53" s="1"/>
  <c r="T120" i="53" s="1"/>
  <c r="S272" i="53"/>
  <c r="S273" i="53" s="1"/>
  <c r="T270" i="53" s="1"/>
  <c r="S212" i="53"/>
  <c r="S213" i="53" s="1"/>
  <c r="T210" i="53" s="1"/>
  <c r="S92" i="53"/>
  <c r="S93" i="53" s="1"/>
  <c r="T90" i="53" s="1"/>
  <c r="S422" i="53"/>
  <c r="S423" i="53" s="1"/>
  <c r="T420" i="53" s="1"/>
  <c r="S482" i="53"/>
  <c r="S483" i="53" s="1"/>
  <c r="T480" i="53" s="1"/>
  <c r="T572" i="53"/>
  <c r="T573" i="53" s="1"/>
  <c r="U570" i="53" s="1"/>
  <c r="U452" i="53"/>
  <c r="U453" i="53" s="1"/>
  <c r="V450" i="53" s="1"/>
  <c r="S362" i="53"/>
  <c r="S363" i="53" s="1"/>
  <c r="T360" i="53" s="1"/>
  <c r="S332" i="53"/>
  <c r="S333" i="53" s="1"/>
  <c r="T330" i="53" s="1"/>
  <c r="Z21" i="53"/>
  <c r="Y28" i="53"/>
  <c r="Y88" i="53"/>
  <c r="Y91" i="53" s="1"/>
  <c r="Y58" i="53"/>
  <c r="Y118" i="53"/>
  <c r="Y178" i="53"/>
  <c r="Y148" i="53"/>
  <c r="Y238" i="53"/>
  <c r="Y208" i="53"/>
  <c r="Y298" i="53"/>
  <c r="Y358" i="53"/>
  <c r="Y328" i="53"/>
  <c r="Y388" i="53"/>
  <c r="Y418" i="53"/>
  <c r="Y478" i="53"/>
  <c r="Y538" i="53"/>
  <c r="Y598" i="53"/>
  <c r="Y448" i="53"/>
  <c r="Y508" i="53"/>
  <c r="Y628" i="53"/>
  <c r="S62" i="53"/>
  <c r="S63" i="53" s="1"/>
  <c r="T60" i="53" s="1"/>
  <c r="S602" i="53"/>
  <c r="S603" i="53" s="1"/>
  <c r="T600" i="53" s="1"/>
  <c r="S332" i="54"/>
  <c r="S572" i="54"/>
  <c r="S1082" i="54"/>
  <c r="S1022" i="54"/>
  <c r="S392" i="54"/>
  <c r="S272" i="54"/>
  <c r="U1292" i="54"/>
  <c r="S482" i="54"/>
  <c r="U992" i="54"/>
  <c r="S1052" i="54"/>
  <c r="U1381" i="54"/>
  <c r="S752" i="54"/>
  <c r="S782" i="54"/>
  <c r="S663" i="54"/>
  <c r="T660" i="54" s="1"/>
  <c r="T662" i="54" s="1"/>
  <c r="T1943" i="54" s="1"/>
  <c r="S632" i="54"/>
  <c r="S1142" i="54"/>
  <c r="S812" i="54"/>
  <c r="S602" i="54"/>
  <c r="S542" i="54"/>
  <c r="S1172" i="54"/>
  <c r="V932" i="54"/>
  <c r="V1760" i="54"/>
  <c r="V1792" i="54"/>
  <c r="V1416" i="54"/>
  <c r="V1786" i="54"/>
  <c r="V1400" i="54"/>
  <c r="V1788" i="54"/>
  <c r="U1793" i="54"/>
  <c r="X1348" i="54"/>
  <c r="X1288" i="54"/>
  <c r="X1318" i="54"/>
  <c r="X1228" i="54"/>
  <c r="X1108" i="54"/>
  <c r="X1048" i="54"/>
  <c r="X1258" i="54"/>
  <c r="X1198" i="54"/>
  <c r="X1138" i="54"/>
  <c r="X1078" i="54"/>
  <c r="X988" i="54"/>
  <c r="X928" i="54"/>
  <c r="X808" i="54"/>
  <c r="X748" i="54"/>
  <c r="X688" i="54"/>
  <c r="X628" i="54"/>
  <c r="X1018" i="54"/>
  <c r="X958" i="54"/>
  <c r="X898" i="54"/>
  <c r="X838" i="54"/>
  <c r="X778" i="54"/>
  <c r="X718" i="54"/>
  <c r="X508" i="54"/>
  <c r="X448" i="54"/>
  <c r="X388" i="54"/>
  <c r="X391" i="54" s="1"/>
  <c r="X1896" i="54" s="1"/>
  <c r="X328" i="54"/>
  <c r="X598" i="54"/>
  <c r="X538" i="54"/>
  <c r="X478" i="54"/>
  <c r="X418" i="54"/>
  <c r="X421" i="54" s="1"/>
  <c r="X1901" i="54" s="1"/>
  <c r="X358" i="54"/>
  <c r="X361" i="54" s="1"/>
  <c r="X1891" i="54" s="1"/>
  <c r="X298" i="54"/>
  <c r="X238" i="54"/>
  <c r="X208" i="54"/>
  <c r="X148" i="54"/>
  <c r="X88" i="54"/>
  <c r="X28" i="54"/>
  <c r="X178" i="54"/>
  <c r="X118" i="54"/>
  <c r="X58" i="54"/>
  <c r="Y21" i="54"/>
  <c r="X1772" i="54"/>
  <c r="X1769" i="54"/>
  <c r="X1764" i="54"/>
  <c r="X1761" i="54"/>
  <c r="X1756" i="54"/>
  <c r="X1753" i="54"/>
  <c r="X1748" i="54"/>
  <c r="X1745" i="54"/>
  <c r="X1740" i="54"/>
  <c r="X1737" i="54"/>
  <c r="X1732" i="54"/>
  <c r="X1729" i="54"/>
  <c r="X1724" i="54"/>
  <c r="X1721" i="54"/>
  <c r="X1716" i="54"/>
  <c r="X1713" i="54"/>
  <c r="X1708" i="54"/>
  <c r="X1705" i="54"/>
  <c r="X1700" i="54"/>
  <c r="X1697" i="54"/>
  <c r="X1692" i="54"/>
  <c r="X1689" i="54"/>
  <c r="X1684" i="54"/>
  <c r="X1668" i="54"/>
  <c r="X1649" i="54"/>
  <c r="X1654" i="54" s="1"/>
  <c r="X1648" i="54" s="1"/>
  <c r="X1641" i="54"/>
  <c r="X1636" i="54"/>
  <c r="X1681" i="54"/>
  <c r="X1676" i="54"/>
  <c r="X1673" i="54"/>
  <c r="X1665" i="54"/>
  <c r="X1644" i="54"/>
  <c r="X1628" i="54"/>
  <c r="X1625" i="54"/>
  <c r="X1620" i="54"/>
  <c r="X1617" i="54"/>
  <c r="X1612" i="54"/>
  <c r="X1609" i="54"/>
  <c r="X1604" i="54"/>
  <c r="X1601" i="54"/>
  <c r="X1593" i="54"/>
  <c r="X1580" i="54"/>
  <c r="X1569" i="54"/>
  <c r="X1633" i="54"/>
  <c r="X1596" i="54"/>
  <c r="X1588" i="54"/>
  <c r="X1585" i="54"/>
  <c r="X1577" i="54"/>
  <c r="X1572" i="54"/>
  <c r="X1564" i="54"/>
  <c r="X1561" i="54"/>
  <c r="X1556" i="54"/>
  <c r="X1553" i="54"/>
  <c r="X1548" i="54"/>
  <c r="X1545" i="54"/>
  <c r="X1540" i="54"/>
  <c r="X1516" i="54"/>
  <c r="X1508" i="54"/>
  <c r="X1505" i="54"/>
  <c r="X1500" i="54"/>
  <c r="X1497" i="54"/>
  <c r="X1489" i="54"/>
  <c r="X1476" i="54"/>
  <c r="X1465" i="54"/>
  <c r="X1460" i="54"/>
  <c r="X1452" i="54"/>
  <c r="X1449" i="54"/>
  <c r="X1444" i="54"/>
  <c r="X1441" i="54"/>
  <c r="X1537" i="54"/>
  <c r="X1542" i="54" s="1"/>
  <c r="X1532" i="54"/>
  <c r="X1529" i="54"/>
  <c r="X1524" i="54"/>
  <c r="X1521" i="54"/>
  <c r="X1513" i="54"/>
  <c r="X1518" i="54" s="1"/>
  <c r="X1512" i="54" s="1"/>
  <c r="X1492" i="54"/>
  <c r="X1484" i="54"/>
  <c r="X1481" i="54"/>
  <c r="X1473" i="54"/>
  <c r="X1478" i="54" s="1"/>
  <c r="X1472" i="54" s="1"/>
  <c r="X1468" i="54"/>
  <c r="X1457" i="54"/>
  <c r="X1462" i="54" s="1"/>
  <c r="X1456" i="54" s="1"/>
  <c r="X1436" i="54"/>
  <c r="X1433" i="54"/>
  <c r="X1428" i="54"/>
  <c r="X1425" i="54"/>
  <c r="X1420" i="54"/>
  <c r="X1417" i="54"/>
  <c r="X1412" i="54"/>
  <c r="X1409" i="54"/>
  <c r="X1404" i="54"/>
  <c r="X1401" i="54"/>
  <c r="X1396" i="54"/>
  <c r="X1393" i="54"/>
  <c r="X1385" i="54"/>
  <c r="X1362" i="54"/>
  <c r="X1363" i="54" s="1"/>
  <c r="X1351" i="54"/>
  <c r="X2056" i="54" s="1"/>
  <c r="X1302" i="54"/>
  <c r="X1303" i="54" s="1"/>
  <c r="X1291" i="54"/>
  <c r="X2046" i="54" s="1"/>
  <c r="X1242" i="54"/>
  <c r="X1243" i="54" s="1"/>
  <c r="X1388" i="54"/>
  <c r="X1332" i="54"/>
  <c r="X1333" i="54" s="1"/>
  <c r="X1321" i="54"/>
  <c r="X2051" i="54" s="1"/>
  <c r="X1272" i="54"/>
  <c r="X1273" i="54" s="1"/>
  <c r="X1261" i="54"/>
  <c r="X2041" i="54" s="1"/>
  <c r="X1231" i="54"/>
  <c r="X2036" i="54" s="1"/>
  <c r="X1182" i="54"/>
  <c r="X1183" i="54" s="1"/>
  <c r="X1171" i="54"/>
  <c r="X2026" i="54" s="1"/>
  <c r="X1122" i="54"/>
  <c r="X1123" i="54" s="1"/>
  <c r="X1111" i="54"/>
  <c r="X2016" i="54" s="1"/>
  <c r="X1062" i="54"/>
  <c r="X1063" i="54" s="1"/>
  <c r="X1051" i="54"/>
  <c r="X2006" i="54" s="1"/>
  <c r="X1212" i="54"/>
  <c r="X1213" i="54" s="1"/>
  <c r="X1201" i="54"/>
  <c r="X2031" i="54" s="1"/>
  <c r="X1152" i="54"/>
  <c r="X1153" i="54" s="1"/>
  <c r="X1141" i="54"/>
  <c r="X2021" i="54" s="1"/>
  <c r="X1092" i="54"/>
  <c r="X1093" i="54" s="1"/>
  <c r="X1081" i="54"/>
  <c r="X2011" i="54" s="1"/>
  <c r="X1002" i="54"/>
  <c r="X1003" i="54" s="1"/>
  <c r="X991" i="54"/>
  <c r="X1996" i="54" s="1"/>
  <c r="X942" i="54"/>
  <c r="X943" i="54" s="1"/>
  <c r="X931" i="54"/>
  <c r="X1986" i="54" s="1"/>
  <c r="X882" i="54"/>
  <c r="X883" i="54" s="1"/>
  <c r="X871" i="54"/>
  <c r="X1976" i="54" s="1"/>
  <c r="X822" i="54"/>
  <c r="X823" i="54" s="1"/>
  <c r="X811" i="54"/>
  <c r="X1966" i="54" s="1"/>
  <c r="X762" i="54"/>
  <c r="X763" i="54" s="1"/>
  <c r="X751" i="54"/>
  <c r="X1956" i="54" s="1"/>
  <c r="X702" i="54"/>
  <c r="X703" i="54" s="1"/>
  <c r="X691" i="54"/>
  <c r="X1946" i="54" s="1"/>
  <c r="X642" i="54"/>
  <c r="X643" i="54" s="1"/>
  <c r="X631" i="54"/>
  <c r="X1936" i="54" s="1"/>
  <c r="X1032" i="54"/>
  <c r="X1033" i="54" s="1"/>
  <c r="X1021" i="54"/>
  <c r="X2001" i="54" s="1"/>
  <c r="X972" i="54"/>
  <c r="X973" i="54" s="1"/>
  <c r="X961" i="54"/>
  <c r="X1991" i="54" s="1"/>
  <c r="X912" i="54"/>
  <c r="X913" i="54" s="1"/>
  <c r="X901" i="54"/>
  <c r="X1981" i="54" s="1"/>
  <c r="X852" i="54"/>
  <c r="X853" i="54" s="1"/>
  <c r="X841" i="54"/>
  <c r="X1971" i="54" s="1"/>
  <c r="X792" i="54"/>
  <c r="X793" i="54" s="1"/>
  <c r="X781" i="54"/>
  <c r="X1961" i="54" s="1"/>
  <c r="X732" i="54"/>
  <c r="X733" i="54" s="1"/>
  <c r="X721" i="54"/>
  <c r="X1951" i="54" s="1"/>
  <c r="X582" i="54"/>
  <c r="X583" i="54" s="1"/>
  <c r="X571" i="54"/>
  <c r="X1926" i="54" s="1"/>
  <c r="X522" i="54"/>
  <c r="X523" i="54" s="1"/>
  <c r="X511" i="54"/>
  <c r="X1916" i="54" s="1"/>
  <c r="X462" i="54"/>
  <c r="X463" i="54" s="1"/>
  <c r="X451" i="54"/>
  <c r="X1906" i="54" s="1"/>
  <c r="X402" i="54"/>
  <c r="X403" i="54" s="1"/>
  <c r="X331" i="54"/>
  <c r="X1886" i="54" s="1"/>
  <c r="X330" i="54"/>
  <c r="X271" i="54"/>
  <c r="X1876" i="54" s="1"/>
  <c r="X270" i="54"/>
  <c r="X211" i="54"/>
  <c r="X1866" i="54" s="1"/>
  <c r="X210" i="54"/>
  <c r="X612" i="54"/>
  <c r="X613" i="54" s="1"/>
  <c r="X601" i="54"/>
  <c r="X1931" i="54" s="1"/>
  <c r="X552" i="54"/>
  <c r="X553" i="54" s="1"/>
  <c r="X541" i="54"/>
  <c r="X1921" i="54" s="1"/>
  <c r="X492" i="54"/>
  <c r="X493" i="54" s="1"/>
  <c r="X481" i="54"/>
  <c r="X1911" i="54" s="1"/>
  <c r="X432" i="54"/>
  <c r="X433" i="54" s="1"/>
  <c r="X372" i="54"/>
  <c r="X373" i="54" s="1"/>
  <c r="X301" i="54"/>
  <c r="X1881" i="54" s="1"/>
  <c r="X300" i="54"/>
  <c r="X241" i="54"/>
  <c r="X1871" i="54" s="1"/>
  <c r="X240" i="54"/>
  <c r="X151" i="54"/>
  <c r="X1856" i="54" s="1"/>
  <c r="X150" i="54"/>
  <c r="X91" i="54"/>
  <c r="X1846" i="54" s="1"/>
  <c r="X90" i="54"/>
  <c r="X31" i="54"/>
  <c r="X1836" i="54" s="1"/>
  <c r="X30" i="54"/>
  <c r="X181" i="54"/>
  <c r="X1861" i="54" s="1"/>
  <c r="X180" i="54"/>
  <c r="X121" i="54"/>
  <c r="X1851" i="54" s="1"/>
  <c r="X120" i="54"/>
  <c r="X61" i="54"/>
  <c r="X1841" i="54" s="1"/>
  <c r="X60" i="54"/>
  <c r="Y10" i="54"/>
  <c r="V1536" i="54"/>
  <c r="V1790" i="54"/>
  <c r="V1424" i="54"/>
  <c r="V1787" i="54"/>
  <c r="V1392" i="54"/>
  <c r="V1791" i="54"/>
  <c r="V1384" i="54"/>
  <c r="V1789" i="54"/>
  <c r="W32" i="54"/>
  <c r="W92" i="54"/>
  <c r="W152" i="54"/>
  <c r="W63" i="54"/>
  <c r="W273" i="54"/>
  <c r="W1384" i="54"/>
  <c r="W1536" i="54"/>
  <c r="W1582" i="54"/>
  <c r="W1576" i="54" s="1"/>
  <c r="W1760" i="54"/>
  <c r="W1792" i="54"/>
  <c r="T1783" i="54"/>
  <c r="T1381" i="54"/>
  <c r="W1398" i="54"/>
  <c r="W1406" i="54"/>
  <c r="W2093" i="54" s="1"/>
  <c r="O14" i="37" s="1"/>
  <c r="W1414" i="54"/>
  <c r="W1408" i="54" s="1"/>
  <c r="W1422" i="54"/>
  <c r="W2089" i="54" s="1"/>
  <c r="O10" i="37" s="1"/>
  <c r="W1430" i="54"/>
  <c r="W1438" i="54"/>
  <c r="W1432" i="54" s="1"/>
  <c r="W1464" i="54"/>
  <c r="W1494" i="54"/>
  <c r="W1488" i="54" s="1"/>
  <c r="W1462" i="54"/>
  <c r="W1456" i="54" s="1"/>
  <c r="W1478" i="54"/>
  <c r="W1472" i="54" s="1"/>
  <c r="W1518" i="54"/>
  <c r="W1512" i="54" s="1"/>
  <c r="W1550" i="54"/>
  <c r="W1544" i="54" s="1"/>
  <c r="W1558" i="54"/>
  <c r="W1552" i="54" s="1"/>
  <c r="W1566" i="54"/>
  <c r="W1560" i="54" s="1"/>
  <c r="W1590" i="54"/>
  <c r="W1584" i="54" s="1"/>
  <c r="W1656" i="54"/>
  <c r="X2065" i="54" l="1"/>
  <c r="P3" i="37" s="1"/>
  <c r="X1582" i="54"/>
  <c r="X1576" i="54" s="1"/>
  <c r="R2069" i="54"/>
  <c r="X807" i="53"/>
  <c r="X968" i="53" s="1"/>
  <c r="P10" i="38" s="1"/>
  <c r="X791" i="53"/>
  <c r="X785" i="53" s="1"/>
  <c r="X775" i="53"/>
  <c r="X769" i="53" s="1"/>
  <c r="V898" i="53"/>
  <c r="AO127" i="64"/>
  <c r="AO131" i="64"/>
  <c r="AO132" i="64" s="1"/>
  <c r="AP136" i="64"/>
  <c r="W2095" i="54"/>
  <c r="W2091" i="54"/>
  <c r="V2097" i="54"/>
  <c r="W2094" i="54"/>
  <c r="O15" i="37" s="1"/>
  <c r="W2092" i="54"/>
  <c r="O13" i="37" s="1"/>
  <c r="W2090" i="54"/>
  <c r="O11" i="37" s="1"/>
  <c r="W969" i="53"/>
  <c r="O11" i="38" s="1"/>
  <c r="W665" i="53"/>
  <c r="W894" i="53"/>
  <c r="U888" i="53"/>
  <c r="U662" i="53"/>
  <c r="X815" i="53"/>
  <c r="X809" i="53" s="1"/>
  <c r="X801" i="53"/>
  <c r="X673" i="53"/>
  <c r="X62" i="53"/>
  <c r="X963" i="53"/>
  <c r="P7" i="38" s="1"/>
  <c r="X960" i="53"/>
  <c r="P6" i="38" s="1"/>
  <c r="X32" i="53"/>
  <c r="X665" i="53"/>
  <c r="X865" i="53"/>
  <c r="Z10" i="53"/>
  <c r="Y866" i="53"/>
  <c r="Y869" i="53"/>
  <c r="Y669" i="53"/>
  <c r="Y666" i="53"/>
  <c r="Y61" i="53"/>
  <c r="Y30" i="53"/>
  <c r="Y31" i="53"/>
  <c r="Y60" i="53"/>
  <c r="Y102" i="53"/>
  <c r="Y103" i="53" s="1"/>
  <c r="Y121" i="53"/>
  <c r="Y162" i="53"/>
  <c r="Y163" i="53" s="1"/>
  <c r="Y181" i="53"/>
  <c r="Y132" i="53"/>
  <c r="Y133" i="53" s="1"/>
  <c r="Y151" i="53"/>
  <c r="Y211" i="53"/>
  <c r="Y241" i="53"/>
  <c r="Y271" i="53"/>
  <c r="Y301" i="53"/>
  <c r="Y342" i="53"/>
  <c r="Y343" i="53" s="1"/>
  <c r="Y372" i="53"/>
  <c r="Y373" i="53" s="1"/>
  <c r="Y402" i="53"/>
  <c r="Y403" i="53" s="1"/>
  <c r="Y192" i="53"/>
  <c r="Y193" i="53" s="1"/>
  <c r="Y222" i="53"/>
  <c r="Y223" i="53" s="1"/>
  <c r="Y252" i="53"/>
  <c r="Y253" i="53" s="1"/>
  <c r="Y282" i="53"/>
  <c r="Y283" i="53" s="1"/>
  <c r="Y312" i="53"/>
  <c r="Y313" i="53" s="1"/>
  <c r="Y331" i="53"/>
  <c r="Y361" i="53"/>
  <c r="Y391" i="53"/>
  <c r="Y432" i="53"/>
  <c r="Y433" i="53" s="1"/>
  <c r="Y462" i="53"/>
  <c r="Y463" i="53" s="1"/>
  <c r="Y492" i="53"/>
  <c r="Y493" i="53" s="1"/>
  <c r="Y522" i="53"/>
  <c r="Y523" i="53" s="1"/>
  <c r="Y541" i="53"/>
  <c r="Y959" i="53" s="1"/>
  <c r="Q5" i="38" s="1"/>
  <c r="Y571" i="53"/>
  <c r="Y582" i="53"/>
  <c r="Y583" i="53" s="1"/>
  <c r="Y631" i="53"/>
  <c r="Y421" i="53"/>
  <c r="Y451" i="53"/>
  <c r="Y481" i="53"/>
  <c r="Y511" i="53"/>
  <c r="Y552" i="53"/>
  <c r="Y553" i="53" s="1"/>
  <c r="Y601" i="53"/>
  <c r="Y612" i="53"/>
  <c r="Y613" i="53" s="1"/>
  <c r="Y642" i="53"/>
  <c r="Y643" i="53" s="1"/>
  <c r="Y674" i="53"/>
  <c r="Y677" i="53"/>
  <c r="Y682" i="53"/>
  <c r="Y687" i="53" s="1"/>
  <c r="Y681" i="53" s="1"/>
  <c r="Y685" i="53"/>
  <c r="Y690" i="53"/>
  <c r="Y693" i="53"/>
  <c r="Y698" i="53"/>
  <c r="Y703" i="53" s="1"/>
  <c r="Y697" i="53" s="1"/>
  <c r="Y701" i="53"/>
  <c r="Y706" i="53"/>
  <c r="Y709" i="53"/>
  <c r="Y714" i="53"/>
  <c r="Y719" i="53" s="1"/>
  <c r="Y713" i="53" s="1"/>
  <c r="Y717" i="53"/>
  <c r="Y722" i="53"/>
  <c r="Y725" i="53"/>
  <c r="Y730" i="53"/>
  <c r="Y735" i="53" s="1"/>
  <c r="Y729" i="53" s="1"/>
  <c r="Y733" i="53"/>
  <c r="Y738" i="53"/>
  <c r="Y741" i="53"/>
  <c r="Y746" i="53"/>
  <c r="Y749" i="53"/>
  <c r="Y754" i="53"/>
  <c r="Y757" i="53"/>
  <c r="Y762" i="53"/>
  <c r="Y767" i="53" s="1"/>
  <c r="Y761" i="53" s="1"/>
  <c r="Y765" i="53"/>
  <c r="Y770" i="53"/>
  <c r="Y773" i="53"/>
  <c r="Y778" i="53"/>
  <c r="Y783" i="53" s="1"/>
  <c r="Y777" i="53" s="1"/>
  <c r="Y781" i="53"/>
  <c r="Y786" i="53"/>
  <c r="Y789" i="53"/>
  <c r="Y794" i="53"/>
  <c r="Y799" i="53" s="1"/>
  <c r="Y793" i="53" s="1"/>
  <c r="Y797" i="53"/>
  <c r="Y802" i="53"/>
  <c r="Y805" i="53"/>
  <c r="Y810" i="53"/>
  <c r="Y815" i="53" s="1"/>
  <c r="Y809" i="53" s="1"/>
  <c r="Y813" i="53"/>
  <c r="Y818" i="53"/>
  <c r="Y821" i="53"/>
  <c r="Y826" i="53"/>
  <c r="Y831" i="53" s="1"/>
  <c r="Y825" i="53" s="1"/>
  <c r="Y829" i="53"/>
  <c r="Y834" i="53"/>
  <c r="Y837" i="53"/>
  <c r="Y842" i="53"/>
  <c r="Y847" i="53" s="1"/>
  <c r="Y841" i="53" s="1"/>
  <c r="Y845" i="53"/>
  <c r="Y850" i="53"/>
  <c r="Y853" i="53"/>
  <c r="Y858" i="53"/>
  <c r="Y863" i="53" s="1"/>
  <c r="Y857" i="53" s="1"/>
  <c r="Y861" i="53"/>
  <c r="Y874" i="53"/>
  <c r="Y877" i="53"/>
  <c r="Y937" i="53"/>
  <c r="Y938" i="53" s="1"/>
  <c r="Y939" i="53" s="1"/>
  <c r="Y947" i="53" s="1"/>
  <c r="Y926" i="53" s="1"/>
  <c r="Z568" i="53"/>
  <c r="Z268" i="53"/>
  <c r="W897" i="53"/>
  <c r="W865" i="53"/>
  <c r="V973" i="53"/>
  <c r="V882" i="53"/>
  <c r="X863" i="53"/>
  <c r="X857" i="53" s="1"/>
  <c r="X855" i="53"/>
  <c r="X849" i="53" s="1"/>
  <c r="X847" i="53"/>
  <c r="X841" i="53" s="1"/>
  <c r="X839" i="53"/>
  <c r="X833" i="53" s="1"/>
  <c r="X831" i="53"/>
  <c r="X825" i="53" s="1"/>
  <c r="X823" i="53"/>
  <c r="X817" i="53" s="1"/>
  <c r="X879" i="53"/>
  <c r="X873" i="53" s="1"/>
  <c r="X767" i="53"/>
  <c r="X761" i="53" s="1"/>
  <c r="X759" i="53"/>
  <c r="X753" i="53" s="1"/>
  <c r="X745" i="53"/>
  <c r="X751" i="53"/>
  <c r="X743" i="53"/>
  <c r="X737" i="53" s="1"/>
  <c r="X735" i="53"/>
  <c r="X729" i="53" s="1"/>
  <c r="X727" i="53"/>
  <c r="X721" i="53" s="1"/>
  <c r="X719" i="53"/>
  <c r="X713" i="53" s="1"/>
  <c r="X711" i="53"/>
  <c r="X705" i="53" s="1"/>
  <c r="X703" i="53"/>
  <c r="X697" i="53" s="1"/>
  <c r="X695" i="53"/>
  <c r="X689" i="53" s="1"/>
  <c r="X687" i="53"/>
  <c r="X681" i="53" s="1"/>
  <c r="X63" i="53"/>
  <c r="X33" i="53"/>
  <c r="W964" i="53"/>
  <c r="W892" i="53"/>
  <c r="W972" i="53"/>
  <c r="O12" i="38" s="1"/>
  <c r="W243" i="54"/>
  <c r="W183" i="54"/>
  <c r="B2030" i="54"/>
  <c r="W303" i="54"/>
  <c r="W333" i="54"/>
  <c r="W213" i="54"/>
  <c r="W123" i="54"/>
  <c r="V1777" i="54"/>
  <c r="V1783" i="54" s="1"/>
  <c r="X1686" i="54"/>
  <c r="X1680" i="54" s="1"/>
  <c r="X1694" i="54"/>
  <c r="X1688" i="54" s="1"/>
  <c r="X1702" i="54"/>
  <c r="X1696" i="54" s="1"/>
  <c r="X1710" i="54"/>
  <c r="X1704" i="54" s="1"/>
  <c r="X1718" i="54"/>
  <c r="X1712" i="54" s="1"/>
  <c r="X1726" i="54"/>
  <c r="X1720" i="54" s="1"/>
  <c r="X1734" i="54"/>
  <c r="X1728" i="54" s="1"/>
  <c r="X1742" i="54"/>
  <c r="X1736" i="54" s="1"/>
  <c r="X1750" i="54"/>
  <c r="X1744" i="54" s="1"/>
  <c r="X1758" i="54"/>
  <c r="X1752" i="54" s="1"/>
  <c r="X1766" i="54"/>
  <c r="X1774" i="54"/>
  <c r="X1768" i="54" s="1"/>
  <c r="B1995" i="54"/>
  <c r="B2010" i="54"/>
  <c r="B2045" i="54"/>
  <c r="B2005" i="54"/>
  <c r="B2025" i="54"/>
  <c r="X2074" i="54"/>
  <c r="P6" i="37" s="1"/>
  <c r="X2080" i="54"/>
  <c r="P8" i="37" s="1"/>
  <c r="X2071" i="54"/>
  <c r="P5" i="37" s="1"/>
  <c r="X2068" i="54"/>
  <c r="P4" i="37" s="1"/>
  <c r="X1398" i="54"/>
  <c r="X1406" i="54"/>
  <c r="X1414" i="54"/>
  <c r="X1408" i="54" s="1"/>
  <c r="X1422" i="54"/>
  <c r="X2089" i="54" s="1"/>
  <c r="P10" i="37" s="1"/>
  <c r="X1430" i="54"/>
  <c r="X1438" i="54"/>
  <c r="X1432" i="54" s="1"/>
  <c r="X1446" i="54"/>
  <c r="X1440" i="54" s="1"/>
  <c r="X1454" i="54"/>
  <c r="X1448" i="54" s="1"/>
  <c r="X1502" i="54"/>
  <c r="X1496" i="54" s="1"/>
  <c r="X1510" i="54"/>
  <c r="X1504" i="54" s="1"/>
  <c r="X1550" i="54"/>
  <c r="X1544" i="54" s="1"/>
  <c r="X1558" i="54"/>
  <c r="X1552" i="54" s="1"/>
  <c r="X1566" i="54"/>
  <c r="X1560" i="54" s="1"/>
  <c r="X1590" i="54"/>
  <c r="X1584" i="54" s="1"/>
  <c r="Y1660" i="54"/>
  <c r="Y1652" i="54"/>
  <c r="Y661" i="54"/>
  <c r="Y1941" i="54" s="1"/>
  <c r="Y1657" i="54"/>
  <c r="Y672" i="54"/>
  <c r="Y673" i="54" s="1"/>
  <c r="X1662" i="54"/>
  <c r="X1656" i="54" s="1"/>
  <c r="X1470" i="54"/>
  <c r="W93" i="54"/>
  <c r="W1848" i="54"/>
  <c r="W2078" i="54" s="1"/>
  <c r="W153" i="54"/>
  <c r="W1858" i="54"/>
  <c r="W2066" i="54" s="1"/>
  <c r="W33" i="54"/>
  <c r="W1838" i="54"/>
  <c r="V933" i="54"/>
  <c r="W930" i="54" s="1"/>
  <c r="W932" i="54" s="1"/>
  <c r="V1988" i="54"/>
  <c r="S1173" i="54"/>
  <c r="T1170" i="54" s="1"/>
  <c r="T1172" i="54" s="1"/>
  <c r="S2028" i="54"/>
  <c r="S543" i="54"/>
  <c r="T540" i="54" s="1"/>
  <c r="T542" i="54" s="1"/>
  <c r="S1923" i="54"/>
  <c r="S603" i="54"/>
  <c r="T600" i="54" s="1"/>
  <c r="T602" i="54" s="1"/>
  <c r="S1933" i="54"/>
  <c r="S813" i="54"/>
  <c r="T810" i="54" s="1"/>
  <c r="T812" i="54" s="1"/>
  <c r="S1968" i="54"/>
  <c r="S1143" i="54"/>
  <c r="T1140" i="54" s="1"/>
  <c r="T1142" i="54" s="1"/>
  <c r="S2023" i="54"/>
  <c r="S633" i="54"/>
  <c r="T630" i="54" s="1"/>
  <c r="S1938" i="54"/>
  <c r="S783" i="54"/>
  <c r="T780" i="54" s="1"/>
  <c r="T782" i="54" s="1"/>
  <c r="S1963" i="54"/>
  <c r="S753" i="54"/>
  <c r="T750" i="54" s="1"/>
  <c r="T752" i="54" s="1"/>
  <c r="S1958" i="54"/>
  <c r="S1053" i="54"/>
  <c r="T1050" i="54" s="1"/>
  <c r="T1052" i="54" s="1"/>
  <c r="S2008" i="54"/>
  <c r="U993" i="54"/>
  <c r="V990" i="54" s="1"/>
  <c r="V992" i="54" s="1"/>
  <c r="U1998" i="54"/>
  <c r="S483" i="54"/>
  <c r="T480" i="54" s="1"/>
  <c r="T482" i="54" s="1"/>
  <c r="S1913" i="54"/>
  <c r="U1293" i="54"/>
  <c r="V1290" i="54" s="1"/>
  <c r="V1292" i="54" s="1"/>
  <c r="U2048" i="54"/>
  <c r="S273" i="54"/>
  <c r="T270" i="54" s="1"/>
  <c r="T272" i="54" s="1"/>
  <c r="S1878" i="54"/>
  <c r="S393" i="54"/>
  <c r="T390" i="54" s="1"/>
  <c r="S1898" i="54"/>
  <c r="S1023" i="54"/>
  <c r="T1020" i="54" s="1"/>
  <c r="T1022" i="54" s="1"/>
  <c r="S2003" i="54"/>
  <c r="S1083" i="54"/>
  <c r="T1080" i="54" s="1"/>
  <c r="T1082" i="54" s="1"/>
  <c r="S2013" i="54"/>
  <c r="S573" i="54"/>
  <c r="T570" i="54" s="1"/>
  <c r="T572" i="54" s="1"/>
  <c r="S1928" i="54"/>
  <c r="S333" i="54"/>
  <c r="T330" i="54" s="1"/>
  <c r="T332" i="54" s="1"/>
  <c r="S1888" i="54"/>
  <c r="R2075" i="54"/>
  <c r="R2066" i="54"/>
  <c r="R2072" i="54"/>
  <c r="R2081" i="54"/>
  <c r="W2083" i="54"/>
  <c r="X2077" i="54"/>
  <c r="P7" i="37" s="1"/>
  <c r="Y568" i="54"/>
  <c r="Y268" i="54"/>
  <c r="Y1168" i="54"/>
  <c r="Y868" i="54"/>
  <c r="Y658" i="54"/>
  <c r="S843" i="54"/>
  <c r="T840" i="54" s="1"/>
  <c r="T842" i="54" s="1"/>
  <c r="S1973" i="54"/>
  <c r="U1263" i="54"/>
  <c r="V1260" i="54" s="1"/>
  <c r="V1262" i="54" s="1"/>
  <c r="U2043" i="54"/>
  <c r="U1353" i="54"/>
  <c r="V1350" i="54" s="1"/>
  <c r="V1352" i="54" s="1"/>
  <c r="U2058" i="54"/>
  <c r="U963" i="54"/>
  <c r="V960" i="54" s="1"/>
  <c r="V962" i="54" s="1"/>
  <c r="U1993" i="54"/>
  <c r="S513" i="54"/>
  <c r="T510" i="54" s="1"/>
  <c r="T512" i="54" s="1"/>
  <c r="S1918" i="54"/>
  <c r="S723" i="54"/>
  <c r="T720" i="54" s="1"/>
  <c r="T722" i="54" s="1"/>
  <c r="S1953" i="54"/>
  <c r="S1203" i="54"/>
  <c r="T1200" i="54" s="1"/>
  <c r="T1202" i="54" s="1"/>
  <c r="S2033" i="54"/>
  <c r="S1113" i="54"/>
  <c r="T1110" i="54" s="1"/>
  <c r="T1112" i="54" s="1"/>
  <c r="S2018" i="54"/>
  <c r="S1233" i="54"/>
  <c r="T1230" i="54" s="1"/>
  <c r="T1232" i="54" s="1"/>
  <c r="S2038" i="54"/>
  <c r="U903" i="54"/>
  <c r="V900" i="54" s="1"/>
  <c r="V902" i="54" s="1"/>
  <c r="U1983" i="54"/>
  <c r="S423" i="54"/>
  <c r="T420" i="54" s="1"/>
  <c r="T422" i="54" s="1"/>
  <c r="S1903" i="54"/>
  <c r="U1323" i="54"/>
  <c r="V1320" i="54" s="1"/>
  <c r="V1322" i="54" s="1"/>
  <c r="U2053" i="54"/>
  <c r="S303" i="54"/>
  <c r="T300" i="54" s="1"/>
  <c r="T302" i="54" s="1"/>
  <c r="S1883" i="54"/>
  <c r="S873" i="54"/>
  <c r="T870" i="54" s="1"/>
  <c r="T872" i="54" s="1"/>
  <c r="S1978" i="54"/>
  <c r="S453" i="54"/>
  <c r="T450" i="54" s="1"/>
  <c r="T452" i="54" s="1"/>
  <c r="S1908" i="54"/>
  <c r="S693" i="54"/>
  <c r="T690" i="54" s="1"/>
  <c r="T692" i="54" s="1"/>
  <c r="S1948" i="54"/>
  <c r="S243" i="54"/>
  <c r="S1873" i="54"/>
  <c r="S2066" i="54" s="1"/>
  <c r="S363" i="54"/>
  <c r="T360" i="54" s="1"/>
  <c r="T362" i="54" s="1"/>
  <c r="S1893" i="54"/>
  <c r="V2083" i="54"/>
  <c r="Q2084" i="54"/>
  <c r="Q2085" i="54" s="1"/>
  <c r="X1670" i="54"/>
  <c r="X1664" i="54" s="1"/>
  <c r="T332" i="53"/>
  <c r="T333" i="53" s="1"/>
  <c r="U330" i="53" s="1"/>
  <c r="V452" i="53"/>
  <c r="V453" i="53" s="1"/>
  <c r="W450" i="53" s="1"/>
  <c r="T482" i="53"/>
  <c r="T483" i="53" s="1"/>
  <c r="U480" i="53" s="1"/>
  <c r="T92" i="53"/>
  <c r="T93" i="53" s="1"/>
  <c r="U90" i="53" s="1"/>
  <c r="T272" i="53"/>
  <c r="T273" i="53" s="1"/>
  <c r="U270" i="53" s="1"/>
  <c r="T242" i="53"/>
  <c r="T243" i="53" s="1"/>
  <c r="U240" i="53" s="1"/>
  <c r="T542" i="53"/>
  <c r="T543" i="53" s="1"/>
  <c r="U540" i="53" s="1"/>
  <c r="T182" i="53"/>
  <c r="T183" i="53" s="1"/>
  <c r="U180" i="53" s="1"/>
  <c r="T392" i="53"/>
  <c r="T393" i="53" s="1"/>
  <c r="U390" i="53" s="1"/>
  <c r="T602" i="53"/>
  <c r="T603" i="53" s="1"/>
  <c r="U600" i="53" s="1"/>
  <c r="T362" i="53"/>
  <c r="T363" i="53" s="1"/>
  <c r="U360" i="53" s="1"/>
  <c r="U572" i="53"/>
  <c r="U573" i="53" s="1"/>
  <c r="V570" i="53" s="1"/>
  <c r="T422" i="53"/>
  <c r="T423" i="53" s="1"/>
  <c r="U420" i="53" s="1"/>
  <c r="T212" i="53"/>
  <c r="T213" i="53" s="1"/>
  <c r="U210" i="53" s="1"/>
  <c r="T122" i="53"/>
  <c r="T123" i="53" s="1"/>
  <c r="U120" i="53" s="1"/>
  <c r="V512" i="53"/>
  <c r="V513" i="53" s="1"/>
  <c r="W510" i="53" s="1"/>
  <c r="T632" i="53"/>
  <c r="T633" i="53" s="1"/>
  <c r="U630" i="53" s="1"/>
  <c r="T302" i="53"/>
  <c r="T303" i="53" s="1"/>
  <c r="U300" i="53" s="1"/>
  <c r="T152" i="53"/>
  <c r="T153" i="53" s="1"/>
  <c r="U150" i="53" s="1"/>
  <c r="Z28" i="53"/>
  <c r="AA21" i="53"/>
  <c r="Z58" i="53"/>
  <c r="Z88" i="53"/>
  <c r="Z91" i="53" s="1"/>
  <c r="Z118" i="53"/>
  <c r="Z148" i="53"/>
  <c r="Z178" i="53"/>
  <c r="Z208" i="53"/>
  <c r="Z238" i="53"/>
  <c r="Z328" i="53"/>
  <c r="Z388" i="53"/>
  <c r="Z298" i="53"/>
  <c r="Z358" i="53"/>
  <c r="Z448" i="53"/>
  <c r="Z508" i="53"/>
  <c r="Z418" i="53"/>
  <c r="Z478" i="53"/>
  <c r="Z538" i="53"/>
  <c r="Z598" i="53"/>
  <c r="Z628" i="53"/>
  <c r="T62" i="53"/>
  <c r="T63" i="53" s="1"/>
  <c r="U60" i="53" s="1"/>
  <c r="T663" i="54"/>
  <c r="U660" i="54" s="1"/>
  <c r="U662" i="54" s="1"/>
  <c r="U1943" i="54" s="1"/>
  <c r="T632" i="54"/>
  <c r="T392" i="54"/>
  <c r="W1416" i="54"/>
  <c r="W1786" i="54"/>
  <c r="W1400" i="54"/>
  <c r="W1788" i="54"/>
  <c r="X1598" i="54"/>
  <c r="X1592" i="54" s="1"/>
  <c r="W1424" i="54"/>
  <c r="W1787" i="54"/>
  <c r="W1392" i="54"/>
  <c r="W1791" i="54"/>
  <c r="W1790" i="54"/>
  <c r="W1789" i="54"/>
  <c r="V1381" i="54"/>
  <c r="Y1772" i="54"/>
  <c r="Y1769" i="54"/>
  <c r="Y1764" i="54"/>
  <c r="Y1761" i="54"/>
  <c r="Y1756" i="54"/>
  <c r="Y1753" i="54"/>
  <c r="Y1748" i="54"/>
  <c r="Y1745" i="54"/>
  <c r="Y1740" i="54"/>
  <c r="Y1737" i="54"/>
  <c r="Y1732" i="54"/>
  <c r="Y1729" i="54"/>
  <c r="Y1724" i="54"/>
  <c r="Y1721" i="54"/>
  <c r="Y1716" i="54"/>
  <c r="Y1713" i="54"/>
  <c r="Y1708" i="54"/>
  <c r="Y1705" i="54"/>
  <c r="Y1700" i="54"/>
  <c r="Y1697" i="54"/>
  <c r="Y1692" i="54"/>
  <c r="Y1689" i="54"/>
  <c r="Y1684" i="54"/>
  <c r="Y1681" i="54"/>
  <c r="Y1676" i="54"/>
  <c r="Y1673" i="54"/>
  <c r="Y1665" i="54"/>
  <c r="Y1644" i="54"/>
  <c r="Y1668" i="54"/>
  <c r="Y1649" i="54"/>
  <c r="Y1641" i="54"/>
  <c r="Y1636" i="54"/>
  <c r="Y1633" i="54"/>
  <c r="Y1596" i="54"/>
  <c r="Y1588" i="54"/>
  <c r="Y1585" i="54"/>
  <c r="Y1577" i="54"/>
  <c r="Y1572" i="54"/>
  <c r="Y1564" i="54"/>
  <c r="Y1561" i="54"/>
  <c r="Y1556" i="54"/>
  <c r="Y1553" i="54"/>
  <c r="Y1548" i="54"/>
  <c r="Y1545" i="54"/>
  <c r="Y1540" i="54"/>
  <c r="Y1628" i="54"/>
  <c r="Y1625" i="54"/>
  <c r="Y1620" i="54"/>
  <c r="Y1617" i="54"/>
  <c r="Y1612" i="54"/>
  <c r="Y1609" i="54"/>
  <c r="Y1604" i="54"/>
  <c r="Y1601" i="54"/>
  <c r="Y1593" i="54"/>
  <c r="Y1598" i="54" s="1"/>
  <c r="Y1592" i="54" s="1"/>
  <c r="Y1580" i="54"/>
  <c r="Y1569" i="54"/>
  <c r="Y1537" i="54"/>
  <c r="Y1542" i="54" s="1"/>
  <c r="Y1532" i="54"/>
  <c r="Y1529" i="54"/>
  <c r="Y1524" i="54"/>
  <c r="Y1521" i="54"/>
  <c r="Y1513" i="54"/>
  <c r="Y1492" i="54"/>
  <c r="Y1484" i="54"/>
  <c r="Y1481" i="54"/>
  <c r="Y1473" i="54"/>
  <c r="Y1468" i="54"/>
  <c r="Y1457" i="54"/>
  <c r="Y1516" i="54"/>
  <c r="Y1508" i="54"/>
  <c r="Y1505" i="54"/>
  <c r="Y1500" i="54"/>
  <c r="Y1497" i="54"/>
  <c r="Y1489" i="54"/>
  <c r="Y1476" i="54"/>
  <c r="Y1465" i="54"/>
  <c r="Y1460" i="54"/>
  <c r="Y1452" i="54"/>
  <c r="Y1449" i="54"/>
  <c r="Y1444" i="54"/>
  <c r="Y1441" i="54"/>
  <c r="Y1388" i="54"/>
  <c r="Y1332" i="54"/>
  <c r="Y1333" i="54" s="1"/>
  <c r="Y1321" i="54"/>
  <c r="Y2051" i="54" s="1"/>
  <c r="Y1272" i="54"/>
  <c r="Y1273" i="54" s="1"/>
  <c r="Y1261" i="54"/>
  <c r="Y2041" i="54" s="1"/>
  <c r="Y1436" i="54"/>
  <c r="Y1433" i="54"/>
  <c r="Y1428" i="54"/>
  <c r="Y1425" i="54"/>
  <c r="Y1420" i="54"/>
  <c r="Y1417" i="54"/>
  <c r="Y1412" i="54"/>
  <c r="Y1409" i="54"/>
  <c r="Y1404" i="54"/>
  <c r="Y1401" i="54"/>
  <c r="Y1396" i="54"/>
  <c r="Y1393" i="54"/>
  <c r="Y1385" i="54"/>
  <c r="Y1362" i="54"/>
  <c r="Y1363" i="54" s="1"/>
  <c r="Y1351" i="54"/>
  <c r="Y2056" i="54" s="1"/>
  <c r="Y1302" i="54"/>
  <c r="Y1303" i="54" s="1"/>
  <c r="Y1291" i="54"/>
  <c r="Y2046" i="54" s="1"/>
  <c r="Y1242" i="54"/>
  <c r="Y1243" i="54" s="1"/>
  <c r="Y1212" i="54"/>
  <c r="Y1213" i="54" s="1"/>
  <c r="Y1201" i="54"/>
  <c r="Y2031" i="54" s="1"/>
  <c r="Y1152" i="54"/>
  <c r="Y1153" i="54" s="1"/>
  <c r="Y1141" i="54"/>
  <c r="Y2021" i="54" s="1"/>
  <c r="Y1092" i="54"/>
  <c r="Y1093" i="54" s="1"/>
  <c r="Y1081" i="54"/>
  <c r="Y2011" i="54" s="1"/>
  <c r="Y1231" i="54"/>
  <c r="Y2036" i="54" s="1"/>
  <c r="Y1182" i="54"/>
  <c r="Y1183" i="54" s="1"/>
  <c r="Y1171" i="54"/>
  <c r="Y2026" i="54" s="1"/>
  <c r="Y1122" i="54"/>
  <c r="Y1123" i="54" s="1"/>
  <c r="Y1111" i="54"/>
  <c r="Y2016" i="54" s="1"/>
  <c r="Y1062" i="54"/>
  <c r="Y1063" i="54" s="1"/>
  <c r="Y1051" i="54"/>
  <c r="Y2006" i="54" s="1"/>
  <c r="Y1032" i="54"/>
  <c r="Y1033" i="54" s="1"/>
  <c r="Y1021" i="54"/>
  <c r="Y2001" i="54" s="1"/>
  <c r="Y972" i="54"/>
  <c r="Y973" i="54" s="1"/>
  <c r="Y961" i="54"/>
  <c r="Y1991" i="54" s="1"/>
  <c r="Y912" i="54"/>
  <c r="Y913" i="54" s="1"/>
  <c r="Y901" i="54"/>
  <c r="Y1981" i="54" s="1"/>
  <c r="Y852" i="54"/>
  <c r="Y853" i="54" s="1"/>
  <c r="Y841" i="54"/>
  <c r="Y1971" i="54" s="1"/>
  <c r="Y792" i="54"/>
  <c r="Y793" i="54" s="1"/>
  <c r="Y781" i="54"/>
  <c r="Y1961" i="54" s="1"/>
  <c r="Y732" i="54"/>
  <c r="Y733" i="54" s="1"/>
  <c r="Y721" i="54"/>
  <c r="Y1951" i="54" s="1"/>
  <c r="Y1002" i="54"/>
  <c r="Y1003" i="54" s="1"/>
  <c r="Y991" i="54"/>
  <c r="Y1996" i="54" s="1"/>
  <c r="Y942" i="54"/>
  <c r="Y943" i="54" s="1"/>
  <c r="Y931" i="54"/>
  <c r="Y1986" i="54" s="1"/>
  <c r="Y882" i="54"/>
  <c r="Y883" i="54" s="1"/>
  <c r="Y871" i="54"/>
  <c r="Y1976" i="54" s="1"/>
  <c r="Y822" i="54"/>
  <c r="Y823" i="54" s="1"/>
  <c r="Y811" i="54"/>
  <c r="Y1966" i="54" s="1"/>
  <c r="Y762" i="54"/>
  <c r="Y763" i="54" s="1"/>
  <c r="Y751" i="54"/>
  <c r="Y1956" i="54" s="1"/>
  <c r="Y702" i="54"/>
  <c r="Y703" i="54" s="1"/>
  <c r="Y691" i="54"/>
  <c r="Y1946" i="54" s="1"/>
  <c r="Y642" i="54"/>
  <c r="Y643" i="54" s="1"/>
  <c r="Y631" i="54"/>
  <c r="Y1936" i="54" s="1"/>
  <c r="Y612" i="54"/>
  <c r="Y613" i="54" s="1"/>
  <c r="Y601" i="54"/>
  <c r="Y1931" i="54" s="1"/>
  <c r="Y552" i="54"/>
  <c r="Y553" i="54" s="1"/>
  <c r="Y541" i="54"/>
  <c r="Y1921" i="54" s="1"/>
  <c r="Y492" i="54"/>
  <c r="Y493" i="54" s="1"/>
  <c r="Y481" i="54"/>
  <c r="Y1911" i="54" s="1"/>
  <c r="Y432" i="54"/>
  <c r="Y433" i="54" s="1"/>
  <c r="Y301" i="54"/>
  <c r="Y1881" i="54" s="1"/>
  <c r="Y300" i="54"/>
  <c r="Y241" i="54"/>
  <c r="Y1871" i="54" s="1"/>
  <c r="Y240" i="54"/>
  <c r="Y582" i="54"/>
  <c r="Y583" i="54" s="1"/>
  <c r="Y571" i="54"/>
  <c r="Y1926" i="54" s="1"/>
  <c r="Y522" i="54"/>
  <c r="Y523" i="54" s="1"/>
  <c r="Y511" i="54"/>
  <c r="Y1916" i="54" s="1"/>
  <c r="Y462" i="54"/>
  <c r="Y463" i="54" s="1"/>
  <c r="Y451" i="54"/>
  <c r="Y1906" i="54" s="1"/>
  <c r="Y331" i="54"/>
  <c r="Y1886" i="54" s="1"/>
  <c r="Y330" i="54"/>
  <c r="Y271" i="54"/>
  <c r="Y1876" i="54" s="1"/>
  <c r="Y270" i="54"/>
  <c r="Y211" i="54"/>
  <c r="Y1866" i="54" s="1"/>
  <c r="Y210" i="54"/>
  <c r="Y181" i="54"/>
  <c r="Y1861" i="54" s="1"/>
  <c r="Y180" i="54"/>
  <c r="Y121" i="54"/>
  <c r="Y1851" i="54" s="1"/>
  <c r="Y120" i="54"/>
  <c r="Y61" i="54"/>
  <c r="Y1841" i="54" s="1"/>
  <c r="Y60" i="54"/>
  <c r="Z10" i="54"/>
  <c r="Y151" i="54"/>
  <c r="Y1856" i="54" s="1"/>
  <c r="Y150" i="54"/>
  <c r="Y91" i="54"/>
  <c r="Y1846" i="54" s="1"/>
  <c r="Y90" i="54"/>
  <c r="Y31" i="54"/>
  <c r="Y1836" i="54" s="1"/>
  <c r="Y30" i="54"/>
  <c r="X62" i="54"/>
  <c r="X1843" i="54" s="1"/>
  <c r="X122" i="54"/>
  <c r="X182" i="54"/>
  <c r="X1863" i="54" s="1"/>
  <c r="X32" i="54"/>
  <c r="X92" i="54"/>
  <c r="X1848" i="54" s="1"/>
  <c r="X152" i="54"/>
  <c r="X1858" i="54" s="1"/>
  <c r="X242" i="54"/>
  <c r="X302" i="54"/>
  <c r="X212" i="54"/>
  <c r="X272" i="54"/>
  <c r="X332" i="54"/>
  <c r="X1390" i="54"/>
  <c r="X1486" i="54"/>
  <c r="X1480" i="54" s="1"/>
  <c r="X1526" i="54"/>
  <c r="X1520" i="54" s="1"/>
  <c r="X1534" i="54"/>
  <c r="X1528" i="54" s="1"/>
  <c r="X1536" i="54"/>
  <c r="X1464" i="54"/>
  <c r="X1494" i="54"/>
  <c r="X1488" i="54" s="1"/>
  <c r="X1638" i="54"/>
  <c r="X1632" i="54" s="1"/>
  <c r="X1606" i="54"/>
  <c r="X1600" i="54" s="1"/>
  <c r="X1614" i="54"/>
  <c r="X1608" i="54" s="1"/>
  <c r="X1622" i="54"/>
  <c r="X1616" i="54" s="1"/>
  <c r="X1630" i="54"/>
  <c r="X1624" i="54" s="1"/>
  <c r="X1678" i="54"/>
  <c r="X1672" i="54" s="1"/>
  <c r="X1646" i="54"/>
  <c r="X1640" i="54" s="1"/>
  <c r="Y1318" i="54"/>
  <c r="Y1258" i="54"/>
  <c r="Y1348" i="54"/>
  <c r="Y1288" i="54"/>
  <c r="Y1198" i="54"/>
  <c r="Y1138" i="54"/>
  <c r="Y1078" i="54"/>
  <c r="Y1228" i="54"/>
  <c r="Y1108" i="54"/>
  <c r="Y1048" i="54"/>
  <c r="Y1018" i="54"/>
  <c r="Y958" i="54"/>
  <c r="Y898" i="54"/>
  <c r="Y838" i="54"/>
  <c r="Y778" i="54"/>
  <c r="Y718" i="54"/>
  <c r="Y988" i="54"/>
  <c r="Y928" i="54"/>
  <c r="Y808" i="54"/>
  <c r="Y748" i="54"/>
  <c r="Y688" i="54"/>
  <c r="Y628" i="54"/>
  <c r="Y598" i="54"/>
  <c r="Y538" i="54"/>
  <c r="Y478" i="54"/>
  <c r="Y418" i="54"/>
  <c r="Y421" i="54" s="1"/>
  <c r="Y1901" i="54" s="1"/>
  <c r="Y358" i="54"/>
  <c r="Y361" i="54" s="1"/>
  <c r="Y1891" i="54" s="1"/>
  <c r="Y298" i="54"/>
  <c r="Y238" i="54"/>
  <c r="Y508" i="54"/>
  <c r="Y448" i="54"/>
  <c r="Y388" i="54"/>
  <c r="Y391" i="54" s="1"/>
  <c r="Y1896" i="54" s="1"/>
  <c r="Y328" i="54"/>
  <c r="Y178" i="54"/>
  <c r="Y118" i="54"/>
  <c r="Y58" i="54"/>
  <c r="Z21" i="54"/>
  <c r="Y208" i="54"/>
  <c r="Y148" i="54"/>
  <c r="Y88" i="54"/>
  <c r="Y28" i="54"/>
  <c r="X63" i="54"/>
  <c r="X1392" i="54"/>
  <c r="X1574" i="54"/>
  <c r="X1568" i="54" s="1"/>
  <c r="X1760" i="54"/>
  <c r="V1793" i="54"/>
  <c r="Y879" i="53" l="1"/>
  <c r="Y873" i="53" s="1"/>
  <c r="Y855" i="53"/>
  <c r="Y849" i="53" s="1"/>
  <c r="Y839" i="53"/>
  <c r="Y833" i="53" s="1"/>
  <c r="Y823" i="53"/>
  <c r="Y817" i="53" s="1"/>
  <c r="Y807" i="53"/>
  <c r="Y791" i="53"/>
  <c r="Y785" i="53" s="1"/>
  <c r="Y775" i="53"/>
  <c r="Y769" i="53" s="1"/>
  <c r="Y759" i="53"/>
  <c r="Y753" i="53" s="1"/>
  <c r="Y743" i="53"/>
  <c r="Y737" i="53" s="1"/>
  <c r="Y727" i="53"/>
  <c r="Y721" i="53" s="1"/>
  <c r="Y711" i="53"/>
  <c r="Y705" i="53" s="1"/>
  <c r="Y695" i="53"/>
  <c r="Y689" i="53" s="1"/>
  <c r="Y679" i="53"/>
  <c r="X895" i="53"/>
  <c r="Y1574" i="54"/>
  <c r="Y1568" i="54" s="1"/>
  <c r="X2093" i="54"/>
  <c r="P14" i="37" s="1"/>
  <c r="X2095" i="54"/>
  <c r="X1787" i="54"/>
  <c r="X153" i="54"/>
  <c r="Y671" i="53"/>
  <c r="Y969" i="53" s="1"/>
  <c r="Q11" i="38" s="1"/>
  <c r="X1400" i="54"/>
  <c r="W898" i="53"/>
  <c r="O12" i="37"/>
  <c r="AP127" i="64"/>
  <c r="AQ136" i="64"/>
  <c r="AP131" i="64"/>
  <c r="AP132" i="64" s="1"/>
  <c r="Y1654" i="54"/>
  <c r="Y1648" i="54" s="1"/>
  <c r="X1416" i="54"/>
  <c r="X2090" i="54"/>
  <c r="P11" i="37" s="1"/>
  <c r="W2097" i="54"/>
  <c r="X2091" i="54"/>
  <c r="P12" i="37" s="1"/>
  <c r="X1424" i="54"/>
  <c r="X2094" i="54"/>
  <c r="P15" i="37" s="1"/>
  <c r="X2092" i="54"/>
  <c r="P13" i="37" s="1"/>
  <c r="Y895" i="53"/>
  <c r="Y801" i="53"/>
  <c r="Y968" i="53"/>
  <c r="Q10" i="38" s="1"/>
  <c r="Y745" i="53"/>
  <c r="Y751" i="53"/>
  <c r="Y673" i="53"/>
  <c r="AA568" i="53"/>
  <c r="AA268" i="53"/>
  <c r="V888" i="53"/>
  <c r="V662" i="53"/>
  <c r="W973" i="53"/>
  <c r="Y960" i="53"/>
  <c r="Q6" i="38" s="1"/>
  <c r="Y32" i="53"/>
  <c r="Y62" i="53"/>
  <c r="Y63" i="53" s="1"/>
  <c r="Y963" i="53"/>
  <c r="Q7" i="38" s="1"/>
  <c r="Y871" i="53"/>
  <c r="X894" i="53"/>
  <c r="X969" i="53"/>
  <c r="P11" i="38" s="1"/>
  <c r="X964" i="53"/>
  <c r="W882" i="53"/>
  <c r="Y33" i="53"/>
  <c r="AA10" i="53"/>
  <c r="Z869" i="53"/>
  <c r="Z669" i="53"/>
  <c r="Z666" i="53"/>
  <c r="Z30" i="53"/>
  <c r="Z31" i="53"/>
  <c r="Z60" i="53"/>
  <c r="Z866" i="53"/>
  <c r="Z871" i="53" s="1"/>
  <c r="Z61" i="53"/>
  <c r="Z132" i="53"/>
  <c r="Z133" i="53" s="1"/>
  <c r="Z151" i="53"/>
  <c r="Z102" i="53"/>
  <c r="Z103" i="53" s="1"/>
  <c r="Z121" i="53"/>
  <c r="Z162" i="53"/>
  <c r="Z163" i="53" s="1"/>
  <c r="Z181" i="53"/>
  <c r="Z192" i="53"/>
  <c r="Z193" i="53" s="1"/>
  <c r="Z222" i="53"/>
  <c r="Z223" i="53" s="1"/>
  <c r="Z252" i="53"/>
  <c r="Z253" i="53" s="1"/>
  <c r="Z282" i="53"/>
  <c r="Z283" i="53" s="1"/>
  <c r="Z312" i="53"/>
  <c r="Z313" i="53" s="1"/>
  <c r="Z331" i="53"/>
  <c r="Z361" i="53"/>
  <c r="Z391" i="53"/>
  <c r="Z211" i="53"/>
  <c r="Z241" i="53"/>
  <c r="Z271" i="53"/>
  <c r="Z301" i="53"/>
  <c r="Z342" i="53"/>
  <c r="Z343" i="53" s="1"/>
  <c r="Z372" i="53"/>
  <c r="Z373" i="53" s="1"/>
  <c r="Z402" i="53"/>
  <c r="Z403" i="53" s="1"/>
  <c r="Z421" i="53"/>
  <c r="Z451" i="53"/>
  <c r="Z481" i="53"/>
  <c r="Z511" i="53"/>
  <c r="Z552" i="53"/>
  <c r="Z553" i="53" s="1"/>
  <c r="Z601" i="53"/>
  <c r="Z612" i="53"/>
  <c r="Z613" i="53" s="1"/>
  <c r="Z642" i="53"/>
  <c r="Z643" i="53" s="1"/>
  <c r="Z674" i="53"/>
  <c r="Z677" i="53"/>
  <c r="Z432" i="53"/>
  <c r="Z433" i="53" s="1"/>
  <c r="Z462" i="53"/>
  <c r="Z463" i="53" s="1"/>
  <c r="Z492" i="53"/>
  <c r="Z493" i="53" s="1"/>
  <c r="Z522" i="53"/>
  <c r="Z523" i="53" s="1"/>
  <c r="Z541" i="53"/>
  <c r="Z959" i="53" s="1"/>
  <c r="R5" i="38" s="1"/>
  <c r="Z571" i="53"/>
  <c r="Z582" i="53"/>
  <c r="Z583" i="53" s="1"/>
  <c r="Z631" i="53"/>
  <c r="Z770" i="53"/>
  <c r="Z775" i="53" s="1"/>
  <c r="Z769" i="53" s="1"/>
  <c r="Z773" i="53"/>
  <c r="Z778" i="53"/>
  <c r="Z781" i="53"/>
  <c r="Z786" i="53"/>
  <c r="Z791" i="53" s="1"/>
  <c r="Z785" i="53" s="1"/>
  <c r="Z789" i="53"/>
  <c r="Z794" i="53"/>
  <c r="Z799" i="53" s="1"/>
  <c r="Z793" i="53" s="1"/>
  <c r="Z797" i="53"/>
  <c r="Z802" i="53"/>
  <c r="Z807" i="53" s="1"/>
  <c r="Z805" i="53"/>
  <c r="Z810" i="53"/>
  <c r="Z682" i="53"/>
  <c r="Z685" i="53"/>
  <c r="Z690" i="53"/>
  <c r="Z693" i="53"/>
  <c r="Z698" i="53"/>
  <c r="Z701" i="53"/>
  <c r="Z706" i="53"/>
  <c r="Z709" i="53"/>
  <c r="Z714" i="53"/>
  <c r="Z717" i="53"/>
  <c r="Z722" i="53"/>
  <c r="Z725" i="53"/>
  <c r="Z730" i="53"/>
  <c r="Z733" i="53"/>
  <c r="Z738" i="53"/>
  <c r="Z741" i="53"/>
  <c r="Z746" i="53"/>
  <c r="Z749" i="53"/>
  <c r="Z754" i="53"/>
  <c r="Z757" i="53"/>
  <c r="Z762" i="53"/>
  <c r="Z765" i="53"/>
  <c r="Z874" i="53"/>
  <c r="Z877" i="53"/>
  <c r="Z937" i="53"/>
  <c r="Z938" i="53" s="1"/>
  <c r="Z939" i="53" s="1"/>
  <c r="Z947" i="53" s="1"/>
  <c r="Z926" i="53" s="1"/>
  <c r="Z813" i="53"/>
  <c r="Z818" i="53"/>
  <c r="Z821" i="53"/>
  <c r="Z826" i="53"/>
  <c r="Z829" i="53"/>
  <c r="Z834" i="53"/>
  <c r="Z837" i="53"/>
  <c r="Z842" i="53"/>
  <c r="Z845" i="53"/>
  <c r="Z850" i="53"/>
  <c r="Z853" i="53"/>
  <c r="Z858" i="53"/>
  <c r="Z861" i="53"/>
  <c r="X897" i="53"/>
  <c r="X882" i="53"/>
  <c r="X892" i="53"/>
  <c r="X972" i="53"/>
  <c r="P12" i="38" s="1"/>
  <c r="X1792" i="54"/>
  <c r="X93" i="54"/>
  <c r="Y1646" i="54"/>
  <c r="Y1640" i="54" s="1"/>
  <c r="X1791" i="54"/>
  <c r="X183" i="54"/>
  <c r="Y2074" i="54"/>
  <c r="Q6" i="37" s="1"/>
  <c r="Y2080" i="54"/>
  <c r="Q8" i="37" s="1"/>
  <c r="Y2068" i="54"/>
  <c r="Q4" i="37" s="1"/>
  <c r="Y1398" i="54"/>
  <c r="Y1406" i="54"/>
  <c r="Y1414" i="54"/>
  <c r="Y1408" i="54" s="1"/>
  <c r="Y1422" i="54"/>
  <c r="Y1416" i="54" s="1"/>
  <c r="Y1430" i="54"/>
  <c r="Y1438" i="54"/>
  <c r="Y1432" i="54" s="1"/>
  <c r="Y1494" i="54"/>
  <c r="Y1488" i="54" s="1"/>
  <c r="Y1462" i="54"/>
  <c r="Y1456" i="54" s="1"/>
  <c r="Y1478" i="54"/>
  <c r="Y1472" i="54" s="1"/>
  <c r="Y1518" i="54"/>
  <c r="Y1512" i="54" s="1"/>
  <c r="Y1550" i="54"/>
  <c r="Y1544" i="54" s="1"/>
  <c r="Y1558" i="54"/>
  <c r="Y1552" i="54" s="1"/>
  <c r="Y1566" i="54"/>
  <c r="Y1560" i="54" s="1"/>
  <c r="Y1590" i="54"/>
  <c r="Y1584" i="54" s="1"/>
  <c r="W1777" i="54"/>
  <c r="W1381" i="54" s="1"/>
  <c r="X1786" i="54"/>
  <c r="X1788" i="54"/>
  <c r="S2072" i="54"/>
  <c r="Y1662" i="54"/>
  <c r="Y1656" i="54" s="1"/>
  <c r="Z1657" i="54"/>
  <c r="Z672" i="54"/>
  <c r="Z673" i="54" s="1"/>
  <c r="Z1660" i="54"/>
  <c r="Z1652" i="54"/>
  <c r="Z661" i="54"/>
  <c r="Z1941" i="54" s="1"/>
  <c r="Y1670" i="54"/>
  <c r="Y1664" i="54" s="1"/>
  <c r="T333" i="54"/>
  <c r="U330" i="54" s="1"/>
  <c r="T1888" i="54"/>
  <c r="T1083" i="54"/>
  <c r="U1080" i="54" s="1"/>
  <c r="U1082" i="54" s="1"/>
  <c r="T2013" i="54"/>
  <c r="T393" i="54"/>
  <c r="U390" i="54" s="1"/>
  <c r="T1898" i="54"/>
  <c r="V1293" i="54"/>
  <c r="W1290" i="54" s="1"/>
  <c r="W1292" i="54" s="1"/>
  <c r="V2048" i="54"/>
  <c r="V993" i="54"/>
  <c r="W990" i="54" s="1"/>
  <c r="V1998" i="54"/>
  <c r="T753" i="54"/>
  <c r="U750" i="54" s="1"/>
  <c r="U752" i="54" s="1"/>
  <c r="T1958" i="54"/>
  <c r="T633" i="54"/>
  <c r="U630" i="54" s="1"/>
  <c r="T1938" i="54"/>
  <c r="T813" i="54"/>
  <c r="U810" i="54" s="1"/>
  <c r="U812" i="54" s="1"/>
  <c r="T1968" i="54"/>
  <c r="T543" i="54"/>
  <c r="U540" i="54" s="1"/>
  <c r="T1923" i="54"/>
  <c r="W933" i="54"/>
  <c r="X930" i="54" s="1"/>
  <c r="X932" i="54" s="1"/>
  <c r="W1988" i="54"/>
  <c r="T693" i="54"/>
  <c r="U690" i="54" s="1"/>
  <c r="T1948" i="54"/>
  <c r="T873" i="54"/>
  <c r="U870" i="54" s="1"/>
  <c r="U872" i="54" s="1"/>
  <c r="T1978" i="54"/>
  <c r="V1323" i="54"/>
  <c r="W1320" i="54" s="1"/>
  <c r="V2053" i="54"/>
  <c r="V903" i="54"/>
  <c r="W900" i="54" s="1"/>
  <c r="W902" i="54" s="1"/>
  <c r="V1983" i="54"/>
  <c r="T1113" i="54"/>
  <c r="U1110" i="54" s="1"/>
  <c r="T2018" i="54"/>
  <c r="T1203" i="54"/>
  <c r="U1200" i="54" s="1"/>
  <c r="U1202" i="54" s="1"/>
  <c r="T2033" i="54"/>
  <c r="T513" i="54"/>
  <c r="U510" i="54" s="1"/>
  <c r="T1918" i="54"/>
  <c r="V1353" i="54"/>
  <c r="W1350" i="54" s="1"/>
  <c r="W1352" i="54" s="1"/>
  <c r="V2058" i="54"/>
  <c r="T843" i="54"/>
  <c r="U840" i="54" s="1"/>
  <c r="T1973" i="54"/>
  <c r="S2081" i="54"/>
  <c r="S2075" i="54"/>
  <c r="S2069" i="54"/>
  <c r="Z1168" i="54"/>
  <c r="Z868" i="54"/>
  <c r="Z658" i="54"/>
  <c r="Z568" i="54"/>
  <c r="Z268" i="54"/>
  <c r="X273" i="54"/>
  <c r="X1878" i="54"/>
  <c r="X303" i="54"/>
  <c r="X1883" i="54"/>
  <c r="X33" i="54"/>
  <c r="X1838" i="54"/>
  <c r="X123" i="54"/>
  <c r="X1853" i="54"/>
  <c r="X2078" i="54" s="1"/>
  <c r="X333" i="54"/>
  <c r="X1888" i="54"/>
  <c r="X213" i="54"/>
  <c r="X1868" i="54"/>
  <c r="X243" i="54"/>
  <c r="X1873" i="54"/>
  <c r="Y2071" i="54"/>
  <c r="Q5" i="37" s="1"/>
  <c r="Y2077" i="54"/>
  <c r="Q7" i="37" s="1"/>
  <c r="Y2065" i="54"/>
  <c r="Q3" i="37" s="1"/>
  <c r="T573" i="54"/>
  <c r="U570" i="54" s="1"/>
  <c r="U572" i="54" s="1"/>
  <c r="T1928" i="54"/>
  <c r="T1023" i="54"/>
  <c r="U1020" i="54" s="1"/>
  <c r="U1022" i="54" s="1"/>
  <c r="T2003" i="54"/>
  <c r="T273" i="54"/>
  <c r="T1878" i="54"/>
  <c r="T483" i="54"/>
  <c r="U480" i="54" s="1"/>
  <c r="U482" i="54" s="1"/>
  <c r="T1913" i="54"/>
  <c r="T1053" i="54"/>
  <c r="U1050" i="54" s="1"/>
  <c r="T2008" i="54"/>
  <c r="T783" i="54"/>
  <c r="U780" i="54" s="1"/>
  <c r="U782" i="54" s="1"/>
  <c r="T1963" i="54"/>
  <c r="T1143" i="54"/>
  <c r="U1140" i="54" s="1"/>
  <c r="U1142" i="54" s="1"/>
  <c r="T2023" i="54"/>
  <c r="T603" i="54"/>
  <c r="U600" i="54" s="1"/>
  <c r="U602" i="54" s="1"/>
  <c r="T1933" i="54"/>
  <c r="T1173" i="54"/>
  <c r="U1170" i="54" s="1"/>
  <c r="T2028" i="54"/>
  <c r="T363" i="54"/>
  <c r="U360" i="54" s="1"/>
  <c r="U362" i="54" s="1"/>
  <c r="T1893" i="54"/>
  <c r="T453" i="54"/>
  <c r="U450" i="54" s="1"/>
  <c r="U452" i="54" s="1"/>
  <c r="T1908" i="54"/>
  <c r="T303" i="54"/>
  <c r="U300" i="54" s="1"/>
  <c r="U302" i="54" s="1"/>
  <c r="T1883" i="54"/>
  <c r="T2066" i="54" s="1"/>
  <c r="T423" i="54"/>
  <c r="U420" i="54" s="1"/>
  <c r="T1903" i="54"/>
  <c r="T1233" i="54"/>
  <c r="U1230" i="54" s="1"/>
  <c r="U1232" i="54" s="1"/>
  <c r="T2038" i="54"/>
  <c r="T723" i="54"/>
  <c r="U720" i="54" s="1"/>
  <c r="U722" i="54" s="1"/>
  <c r="T1953" i="54"/>
  <c r="V963" i="54"/>
  <c r="W960" i="54" s="1"/>
  <c r="V1993" i="54"/>
  <c r="V1263" i="54"/>
  <c r="W1260" i="54" s="1"/>
  <c r="W1262" i="54" s="1"/>
  <c r="V2043" i="54"/>
  <c r="X2083" i="54"/>
  <c r="R2084" i="54"/>
  <c r="R2085" i="54" s="1"/>
  <c r="Y1470" i="54"/>
  <c r="Y1464" i="54" s="1"/>
  <c r="Y62" i="54"/>
  <c r="Y1843" i="54" s="1"/>
  <c r="Y122" i="54"/>
  <c r="Y1853" i="54" s="1"/>
  <c r="Y182" i="54"/>
  <c r="Y1863" i="54" s="1"/>
  <c r="Y212" i="54"/>
  <c r="Y1868" i="54" s="1"/>
  <c r="Y272" i="54"/>
  <c r="Y332" i="54"/>
  <c r="Y1888" i="54" s="1"/>
  <c r="Y242" i="54"/>
  <c r="Y302" i="54"/>
  <c r="Y1883" i="54" s="1"/>
  <c r="U62" i="53"/>
  <c r="U63" i="53" s="1"/>
  <c r="V60" i="53" s="1"/>
  <c r="U152" i="53"/>
  <c r="U153" i="53" s="1"/>
  <c r="V150" i="53" s="1"/>
  <c r="U632" i="53"/>
  <c r="U633" i="53" s="1"/>
  <c r="V630" i="53" s="1"/>
  <c r="U122" i="53"/>
  <c r="U123" i="53" s="1"/>
  <c r="V120" i="53" s="1"/>
  <c r="U422" i="53"/>
  <c r="U423" i="53" s="1"/>
  <c r="V420" i="53" s="1"/>
  <c r="U602" i="53"/>
  <c r="U603" i="53" s="1"/>
  <c r="V600" i="53" s="1"/>
  <c r="U182" i="53"/>
  <c r="U183" i="53" s="1"/>
  <c r="V180" i="53" s="1"/>
  <c r="U242" i="53"/>
  <c r="U243" i="53" s="1"/>
  <c r="V240" i="53" s="1"/>
  <c r="U92" i="53"/>
  <c r="U93" i="53" s="1"/>
  <c r="V90" i="53" s="1"/>
  <c r="W452" i="53"/>
  <c r="W453" i="53" s="1"/>
  <c r="X450" i="53" s="1"/>
  <c r="U302" i="53"/>
  <c r="U303" i="53" s="1"/>
  <c r="V300" i="53" s="1"/>
  <c r="W512" i="53"/>
  <c r="W513" i="53" s="1"/>
  <c r="X510" i="53" s="1"/>
  <c r="U212" i="53"/>
  <c r="U213" i="53" s="1"/>
  <c r="V210" i="53" s="1"/>
  <c r="U362" i="53"/>
  <c r="U363" i="53" s="1"/>
  <c r="V360" i="53" s="1"/>
  <c r="U392" i="53"/>
  <c r="U393" i="53" s="1"/>
  <c r="V390" i="53" s="1"/>
  <c r="U542" i="53"/>
  <c r="U543" i="53" s="1"/>
  <c r="V540" i="53" s="1"/>
  <c r="U272" i="53"/>
  <c r="U273" i="53" s="1"/>
  <c r="V270" i="53" s="1"/>
  <c r="U482" i="53"/>
  <c r="U483" i="53" s="1"/>
  <c r="V480" i="53" s="1"/>
  <c r="U332" i="53"/>
  <c r="U333" i="53" s="1"/>
  <c r="V330" i="53" s="1"/>
  <c r="AB21" i="53"/>
  <c r="AA28" i="53"/>
  <c r="AA88" i="53"/>
  <c r="AA91" i="53" s="1"/>
  <c r="AA58" i="53"/>
  <c r="AA118" i="53"/>
  <c r="AA178" i="53"/>
  <c r="AA148" i="53"/>
  <c r="AA238" i="53"/>
  <c r="AA208" i="53"/>
  <c r="AA298" i="53"/>
  <c r="AA358" i="53"/>
  <c r="AA328" i="53"/>
  <c r="AA388" i="53"/>
  <c r="AA418" i="53"/>
  <c r="AA478" i="53"/>
  <c r="AA538" i="53"/>
  <c r="AA598" i="53"/>
  <c r="AA448" i="53"/>
  <c r="AA508" i="53"/>
  <c r="AA628" i="53"/>
  <c r="V572" i="53"/>
  <c r="V573" i="53" s="1"/>
  <c r="W570" i="53" s="1"/>
  <c r="U1052" i="54"/>
  <c r="U1172" i="54"/>
  <c r="U422" i="54"/>
  <c r="U663" i="54"/>
  <c r="V660" i="54" s="1"/>
  <c r="V662" i="54" s="1"/>
  <c r="V1943" i="54" s="1"/>
  <c r="W962" i="54"/>
  <c r="U332" i="54"/>
  <c r="U392" i="54"/>
  <c r="W992" i="54"/>
  <c r="U632" i="54"/>
  <c r="U542" i="54"/>
  <c r="U692" i="54"/>
  <c r="W1322" i="54"/>
  <c r="U1112" i="54"/>
  <c r="U512" i="54"/>
  <c r="U842" i="54"/>
  <c r="Z1348" i="54"/>
  <c r="Z1288" i="54"/>
  <c r="Z1318" i="54"/>
  <c r="Z1258" i="54"/>
  <c r="Z1228" i="54"/>
  <c r="Z1108" i="54"/>
  <c r="Z1048" i="54"/>
  <c r="Z1198" i="54"/>
  <c r="Z1138" i="54"/>
  <c r="Z1078" i="54"/>
  <c r="Z988" i="54"/>
  <c r="Z928" i="54"/>
  <c r="Z808" i="54"/>
  <c r="Z748" i="54"/>
  <c r="Z688" i="54"/>
  <c r="Z628" i="54"/>
  <c r="Z1018" i="54"/>
  <c r="Z958" i="54"/>
  <c r="Z898" i="54"/>
  <c r="Z838" i="54"/>
  <c r="Z778" i="54"/>
  <c r="Z718" i="54"/>
  <c r="Z508" i="54"/>
  <c r="Z511" i="54" s="1"/>
  <c r="Z1916" i="54" s="1"/>
  <c r="Z448" i="54"/>
  <c r="Z388" i="54"/>
  <c r="Z328" i="54"/>
  <c r="Z598" i="54"/>
  <c r="Z538" i="54"/>
  <c r="Z478" i="54"/>
  <c r="Z418" i="54"/>
  <c r="Z421" i="54" s="1"/>
  <c r="Z1901" i="54" s="1"/>
  <c r="Z358" i="54"/>
  <c r="Z298" i="54"/>
  <c r="Z238" i="54"/>
  <c r="Z208" i="54"/>
  <c r="Z148" i="54"/>
  <c r="Z88" i="54"/>
  <c r="Z28" i="54"/>
  <c r="Z178" i="54"/>
  <c r="Z118" i="54"/>
  <c r="Z58" i="54"/>
  <c r="AA21" i="54"/>
  <c r="X1384" i="54"/>
  <c r="X1789" i="54"/>
  <c r="Z1772" i="54"/>
  <c r="Z1769" i="54"/>
  <c r="Z1764" i="54"/>
  <c r="Z1761" i="54"/>
  <c r="Z1756" i="54"/>
  <c r="Z1753" i="54"/>
  <c r="Z1748" i="54"/>
  <c r="Z1745" i="54"/>
  <c r="Z1740" i="54"/>
  <c r="Z1737" i="54"/>
  <c r="Z1732" i="54"/>
  <c r="Z1729" i="54"/>
  <c r="Z1724" i="54"/>
  <c r="Z1721" i="54"/>
  <c r="Z1716" i="54"/>
  <c r="Z1713" i="54"/>
  <c r="Z1708" i="54"/>
  <c r="Z1705" i="54"/>
  <c r="Z1700" i="54"/>
  <c r="Z1697" i="54"/>
  <c r="Z1692" i="54"/>
  <c r="Z1689" i="54"/>
  <c r="Z1684" i="54"/>
  <c r="Z1668" i="54"/>
  <c r="Z1649" i="54"/>
  <c r="Z1641" i="54"/>
  <c r="Z1636" i="54"/>
  <c r="Z1681" i="54"/>
  <c r="Z1676" i="54"/>
  <c r="Z1673" i="54"/>
  <c r="Z1665" i="54"/>
  <c r="Z1644" i="54"/>
  <c r="Z1628" i="54"/>
  <c r="Z1625" i="54"/>
  <c r="Z1620" i="54"/>
  <c r="Z1617" i="54"/>
  <c r="Z1612" i="54"/>
  <c r="Z1609" i="54"/>
  <c r="Z1604" i="54"/>
  <c r="Z1601" i="54"/>
  <c r="Z1593" i="54"/>
  <c r="Z1580" i="54"/>
  <c r="Z1569" i="54"/>
  <c r="Z1633" i="54"/>
  <c r="Z1596" i="54"/>
  <c r="Z1588" i="54"/>
  <c r="Z1585" i="54"/>
  <c r="Z1577" i="54"/>
  <c r="Z1582" i="54" s="1"/>
  <c r="Z1576" i="54" s="1"/>
  <c r="Z1572" i="54"/>
  <c r="Z1564" i="54"/>
  <c r="Z1561" i="54"/>
  <c r="Z1556" i="54"/>
  <c r="Z1553" i="54"/>
  <c r="Z1548" i="54"/>
  <c r="Z1545" i="54"/>
  <c r="Z1540" i="54"/>
  <c r="Z1516" i="54"/>
  <c r="Z1508" i="54"/>
  <c r="Z1505" i="54"/>
  <c r="Z1500" i="54"/>
  <c r="Z1497" i="54"/>
  <c r="Z1489" i="54"/>
  <c r="Z1476" i="54"/>
  <c r="Z1465" i="54"/>
  <c r="Z1460" i="54"/>
  <c r="Z1452" i="54"/>
  <c r="Z1449" i="54"/>
  <c r="Z1444" i="54"/>
  <c r="Z1441" i="54"/>
  <c r="Z1537" i="54"/>
  <c r="Z1532" i="54"/>
  <c r="Z1529" i="54"/>
  <c r="Z1524" i="54"/>
  <c r="Z1521" i="54"/>
  <c r="Z1513" i="54"/>
  <c r="Z1492" i="54"/>
  <c r="Z1484" i="54"/>
  <c r="Z1481" i="54"/>
  <c r="Z1473" i="54"/>
  <c r="Z1478" i="54" s="1"/>
  <c r="Z1472" i="54" s="1"/>
  <c r="Z1468" i="54"/>
  <c r="Z1457" i="54"/>
  <c r="Z1462" i="54" s="1"/>
  <c r="Z1456" i="54" s="1"/>
  <c r="Z1436" i="54"/>
  <c r="Z1433" i="54"/>
  <c r="Z1428" i="54"/>
  <c r="Z1425" i="54"/>
  <c r="Z1420" i="54"/>
  <c r="Z1417" i="54"/>
  <c r="Z1412" i="54"/>
  <c r="Z1409" i="54"/>
  <c r="Z1404" i="54"/>
  <c r="Z1401" i="54"/>
  <c r="Z1396" i="54"/>
  <c r="Z1393" i="54"/>
  <c r="Z1385" i="54"/>
  <c r="Z1362" i="54"/>
  <c r="Z1363" i="54" s="1"/>
  <c r="Z1351" i="54"/>
  <c r="Z2056" i="54" s="1"/>
  <c r="Z1302" i="54"/>
  <c r="Z1303" i="54" s="1"/>
  <c r="Z1291" i="54"/>
  <c r="Z2046" i="54" s="1"/>
  <c r="Z1242" i="54"/>
  <c r="Z1243" i="54" s="1"/>
  <c r="Z1388" i="54"/>
  <c r="Z1332" i="54"/>
  <c r="Z1333" i="54" s="1"/>
  <c r="Z1321" i="54"/>
  <c r="Z2051" i="54" s="1"/>
  <c r="Z1272" i="54"/>
  <c r="Z1273" i="54" s="1"/>
  <c r="Z1261" i="54"/>
  <c r="Z2041" i="54" s="1"/>
  <c r="Z1231" i="54"/>
  <c r="Z2036" i="54" s="1"/>
  <c r="Z1182" i="54"/>
  <c r="Z1183" i="54" s="1"/>
  <c r="Z1171" i="54"/>
  <c r="Z2026" i="54" s="1"/>
  <c r="Z1122" i="54"/>
  <c r="Z1123" i="54" s="1"/>
  <c r="Z1111" i="54"/>
  <c r="Z2016" i="54" s="1"/>
  <c r="Z1062" i="54"/>
  <c r="Z1063" i="54" s="1"/>
  <c r="Z1051" i="54"/>
  <c r="Z2006" i="54" s="1"/>
  <c r="Z1212" i="54"/>
  <c r="Z1213" i="54" s="1"/>
  <c r="Z1201" i="54"/>
  <c r="Z2031" i="54" s="1"/>
  <c r="Z1152" i="54"/>
  <c r="Z1153" i="54" s="1"/>
  <c r="Z1141" i="54"/>
  <c r="Z2021" i="54" s="1"/>
  <c r="Z1092" i="54"/>
  <c r="Z1093" i="54" s="1"/>
  <c r="Z1081" i="54"/>
  <c r="Z2011" i="54" s="1"/>
  <c r="Z1002" i="54"/>
  <c r="Z1003" i="54" s="1"/>
  <c r="Z991" i="54"/>
  <c r="Z1996" i="54" s="1"/>
  <c r="Z942" i="54"/>
  <c r="Z943" i="54" s="1"/>
  <c r="Z931" i="54"/>
  <c r="Z1986" i="54" s="1"/>
  <c r="Z882" i="54"/>
  <c r="Z883" i="54" s="1"/>
  <c r="Z871" i="54"/>
  <c r="Z1976" i="54" s="1"/>
  <c r="Z822" i="54"/>
  <c r="Z823" i="54" s="1"/>
  <c r="Z811" i="54"/>
  <c r="Z1966" i="54" s="1"/>
  <c r="Z762" i="54"/>
  <c r="Z763" i="54" s="1"/>
  <c r="Z751" i="54"/>
  <c r="Z1956" i="54" s="1"/>
  <c r="Z702" i="54"/>
  <c r="Z703" i="54" s="1"/>
  <c r="Z691" i="54"/>
  <c r="Z1946" i="54" s="1"/>
  <c r="Z642" i="54"/>
  <c r="Z643" i="54" s="1"/>
  <c r="Z631" i="54"/>
  <c r="Z1936" i="54" s="1"/>
  <c r="Z1032" i="54"/>
  <c r="Z1033" i="54" s="1"/>
  <c r="Z1021" i="54"/>
  <c r="Z2001" i="54" s="1"/>
  <c r="Z972" i="54"/>
  <c r="Z973" i="54" s="1"/>
  <c r="Z961" i="54"/>
  <c r="Z1991" i="54" s="1"/>
  <c r="Z912" i="54"/>
  <c r="Z913" i="54" s="1"/>
  <c r="Z901" i="54"/>
  <c r="Z1981" i="54" s="1"/>
  <c r="Z852" i="54"/>
  <c r="Z853" i="54" s="1"/>
  <c r="Z841" i="54"/>
  <c r="Z1971" i="54" s="1"/>
  <c r="Z792" i="54"/>
  <c r="Z793" i="54" s="1"/>
  <c r="Z781" i="54"/>
  <c r="Z1961" i="54" s="1"/>
  <c r="Z732" i="54"/>
  <c r="Z733" i="54" s="1"/>
  <c r="Z721" i="54"/>
  <c r="Z1951" i="54" s="1"/>
  <c r="Z582" i="54"/>
  <c r="Z583" i="54" s="1"/>
  <c r="Z571" i="54"/>
  <c r="Z1926" i="54" s="1"/>
  <c r="Z522" i="54"/>
  <c r="Z523" i="54" s="1"/>
  <c r="Z462" i="54"/>
  <c r="Z463" i="54" s="1"/>
  <c r="Z451" i="54"/>
  <c r="Z1906" i="54" s="1"/>
  <c r="Z391" i="54"/>
  <c r="Z1896" i="54" s="1"/>
  <c r="Z390" i="54"/>
  <c r="Z331" i="54"/>
  <c r="Z1886" i="54" s="1"/>
  <c r="Z330" i="54"/>
  <c r="Z271" i="54"/>
  <c r="Z1876" i="54" s="1"/>
  <c r="Z270" i="54"/>
  <c r="Z211" i="54"/>
  <c r="Z210" i="54"/>
  <c r="Z612" i="54"/>
  <c r="Z613" i="54" s="1"/>
  <c r="Z601" i="54"/>
  <c r="Z1931" i="54" s="1"/>
  <c r="Z552" i="54"/>
  <c r="Z553" i="54" s="1"/>
  <c r="Z541" i="54"/>
  <c r="Z1921" i="54" s="1"/>
  <c r="Z492" i="54"/>
  <c r="Z493" i="54" s="1"/>
  <c r="Z481" i="54"/>
  <c r="Z1911" i="54" s="1"/>
  <c r="Z432" i="54"/>
  <c r="Z433" i="54" s="1"/>
  <c r="Z361" i="54"/>
  <c r="Z360" i="54"/>
  <c r="Z301" i="54"/>
  <c r="Z1881" i="54" s="1"/>
  <c r="Z300" i="54"/>
  <c r="Z241" i="54"/>
  <c r="Z1871" i="54" s="1"/>
  <c r="Z240" i="54"/>
  <c r="Z151" i="54"/>
  <c r="Z150" i="54"/>
  <c r="Z91" i="54"/>
  <c r="Z90" i="54"/>
  <c r="Z31" i="54"/>
  <c r="Z30" i="54"/>
  <c r="Z181" i="54"/>
  <c r="Z180" i="54"/>
  <c r="Z121" i="54"/>
  <c r="Z120" i="54"/>
  <c r="Z61" i="54"/>
  <c r="Z60" i="54"/>
  <c r="AA10" i="54"/>
  <c r="W1793" i="54"/>
  <c r="X1790" i="54"/>
  <c r="Y32" i="54"/>
  <c r="Y92" i="54"/>
  <c r="Y152" i="54"/>
  <c r="Y213" i="54"/>
  <c r="Y1390" i="54"/>
  <c r="Y1446" i="54"/>
  <c r="Y1440" i="54" s="1"/>
  <c r="Y1454" i="54"/>
  <c r="Y1448" i="54" s="1"/>
  <c r="Y1502" i="54"/>
  <c r="Y1496" i="54" s="1"/>
  <c r="Y1510" i="54"/>
  <c r="Y1504" i="54" s="1"/>
  <c r="Y1486" i="54"/>
  <c r="Y1480" i="54" s="1"/>
  <c r="Y1526" i="54"/>
  <c r="Y1520" i="54" s="1"/>
  <c r="Y1534" i="54"/>
  <c r="Y1528" i="54" s="1"/>
  <c r="Y1536" i="54"/>
  <c r="Y1606" i="54"/>
  <c r="Y1600" i="54" s="1"/>
  <c r="Y1614" i="54"/>
  <c r="Y1608" i="54" s="1"/>
  <c r="Y1622" i="54"/>
  <c r="Y1616" i="54" s="1"/>
  <c r="Y1630" i="54"/>
  <c r="Y1624" i="54" s="1"/>
  <c r="Y1582" i="54"/>
  <c r="Y1576" i="54" s="1"/>
  <c r="Y1638" i="54"/>
  <c r="Y1632" i="54" s="1"/>
  <c r="Y1678" i="54"/>
  <c r="Y1672" i="54" s="1"/>
  <c r="Y1686" i="54"/>
  <c r="Y1680" i="54" s="1"/>
  <c r="Y1694" i="54"/>
  <c r="Y1688" i="54" s="1"/>
  <c r="Y1702" i="54"/>
  <c r="Y1696" i="54" s="1"/>
  <c r="Y1710" i="54"/>
  <c r="Y1704" i="54" s="1"/>
  <c r="Y1718" i="54"/>
  <c r="Y1712" i="54" s="1"/>
  <c r="Y1726" i="54"/>
  <c r="Y1720" i="54" s="1"/>
  <c r="Y1734" i="54"/>
  <c r="Y1728" i="54" s="1"/>
  <c r="Y1742" i="54"/>
  <c r="Y1736" i="54" s="1"/>
  <c r="Y1750" i="54"/>
  <c r="Y1744" i="54" s="1"/>
  <c r="Y1758" i="54"/>
  <c r="Y1752" i="54" s="1"/>
  <c r="Y1766" i="54"/>
  <c r="Y1774" i="54"/>
  <c r="Y1768" i="54" s="1"/>
  <c r="Y894" i="53" l="1"/>
  <c r="Y972" i="53"/>
  <c r="Q12" i="38" s="1"/>
  <c r="Z1518" i="54"/>
  <c r="Z1512" i="54" s="1"/>
  <c r="Z783" i="53"/>
  <c r="Z777" i="53" s="1"/>
  <c r="Y665" i="53"/>
  <c r="Z1542" i="54"/>
  <c r="Y964" i="53"/>
  <c r="AQ127" i="64"/>
  <c r="AQ131" i="64"/>
  <c r="AQ132" i="64" s="1"/>
  <c r="AR136" i="64"/>
  <c r="Y303" i="54"/>
  <c r="Y123" i="54"/>
  <c r="X1777" i="54"/>
  <c r="W1783" i="54"/>
  <c r="T2069" i="54"/>
  <c r="Y2093" i="54"/>
  <c r="Q14" i="37" s="1"/>
  <c r="X898" i="53"/>
  <c r="Z863" i="53"/>
  <c r="Z857" i="53" s="1"/>
  <c r="Z855" i="53"/>
  <c r="Z849" i="53" s="1"/>
  <c r="Z847" i="53"/>
  <c r="Z841" i="53" s="1"/>
  <c r="Z839" i="53"/>
  <c r="Z833" i="53" s="1"/>
  <c r="Z831" i="53"/>
  <c r="Z825" i="53" s="1"/>
  <c r="Z823" i="53"/>
  <c r="Z817" i="53" s="1"/>
  <c r="Z671" i="53"/>
  <c r="Y183" i="54"/>
  <c r="Y63" i="54"/>
  <c r="Y1400" i="54"/>
  <c r="Y2095" i="54"/>
  <c r="Y2091" i="54"/>
  <c r="X2066" i="54"/>
  <c r="Y2089" i="54"/>
  <c r="Q10" i="37" s="1"/>
  <c r="Y2090" i="54"/>
  <c r="Q11" i="37" s="1"/>
  <c r="X2097" i="54"/>
  <c r="Y1424" i="54"/>
  <c r="Y2094" i="54"/>
  <c r="Q15" i="37" s="1"/>
  <c r="Y1392" i="54"/>
  <c r="Y2092" i="54"/>
  <c r="Q13" i="37" s="1"/>
  <c r="Z815" i="53"/>
  <c r="Z809" i="53" s="1"/>
  <c r="Z895" i="53"/>
  <c r="Z968" i="53"/>
  <c r="R10" i="38" s="1"/>
  <c r="Z801" i="53"/>
  <c r="Z679" i="53"/>
  <c r="Z62" i="53"/>
  <c r="Z63" i="53" s="1"/>
  <c r="Z963" i="53"/>
  <c r="R7" i="38" s="1"/>
  <c r="AB10" i="53"/>
  <c r="AA869" i="53"/>
  <c r="AA866" i="53"/>
  <c r="AA666" i="53"/>
  <c r="AA669" i="53"/>
  <c r="AA61" i="53"/>
  <c r="AA30" i="53"/>
  <c r="AA31" i="53"/>
  <c r="AA60" i="53"/>
  <c r="AA121" i="53"/>
  <c r="AA162" i="53"/>
  <c r="AA163" i="53" s="1"/>
  <c r="AA181" i="53"/>
  <c r="AA132" i="53"/>
  <c r="AA133" i="53" s="1"/>
  <c r="AA151" i="53"/>
  <c r="AA211" i="53"/>
  <c r="AA241" i="53"/>
  <c r="AA271" i="53"/>
  <c r="AA301" i="53"/>
  <c r="AA342" i="53"/>
  <c r="AA343" i="53" s="1"/>
  <c r="AA372" i="53"/>
  <c r="AA373" i="53" s="1"/>
  <c r="AA402" i="53"/>
  <c r="AA403" i="53" s="1"/>
  <c r="AA192" i="53"/>
  <c r="AA193" i="53" s="1"/>
  <c r="AA222" i="53"/>
  <c r="AA223" i="53" s="1"/>
  <c r="AA252" i="53"/>
  <c r="AA253" i="53" s="1"/>
  <c r="AA282" i="53"/>
  <c r="AA283" i="53" s="1"/>
  <c r="AA312" i="53"/>
  <c r="AA313" i="53" s="1"/>
  <c r="AA331" i="53"/>
  <c r="AA361" i="53"/>
  <c r="AA391" i="53"/>
  <c r="AA432" i="53"/>
  <c r="AA433" i="53" s="1"/>
  <c r="AA462" i="53"/>
  <c r="AA463" i="53" s="1"/>
  <c r="AA492" i="53"/>
  <c r="AA493" i="53" s="1"/>
  <c r="AA522" i="53"/>
  <c r="AA523" i="53" s="1"/>
  <c r="AA541" i="53"/>
  <c r="AA959" i="53" s="1"/>
  <c r="S5" i="38" s="1"/>
  <c r="AA571" i="53"/>
  <c r="AA582" i="53"/>
  <c r="AA583" i="53" s="1"/>
  <c r="AA631" i="53"/>
  <c r="AA421" i="53"/>
  <c r="AA451" i="53"/>
  <c r="AA481" i="53"/>
  <c r="AA511" i="53"/>
  <c r="AA552" i="53"/>
  <c r="AA553" i="53" s="1"/>
  <c r="AA601" i="53"/>
  <c r="AA612" i="53"/>
  <c r="AA613" i="53" s="1"/>
  <c r="AA642" i="53"/>
  <c r="AA643" i="53" s="1"/>
  <c r="AA674" i="53"/>
  <c r="AA682" i="53"/>
  <c r="AA685" i="53"/>
  <c r="AA690" i="53"/>
  <c r="AA693" i="53"/>
  <c r="AA698" i="53"/>
  <c r="AA701" i="53"/>
  <c r="AA706" i="53"/>
  <c r="AA709" i="53"/>
  <c r="AA714" i="53"/>
  <c r="AA717" i="53"/>
  <c r="AA722" i="53"/>
  <c r="AA725" i="53"/>
  <c r="AA730" i="53"/>
  <c r="AA733" i="53"/>
  <c r="AA738" i="53"/>
  <c r="AA741" i="53"/>
  <c r="AA746" i="53"/>
  <c r="AA749" i="53"/>
  <c r="AA754" i="53"/>
  <c r="AA757" i="53"/>
  <c r="AA762" i="53"/>
  <c r="AA765" i="53"/>
  <c r="AA677" i="53"/>
  <c r="AA770" i="53"/>
  <c r="AA773" i="53"/>
  <c r="AA778" i="53"/>
  <c r="AA781" i="53"/>
  <c r="AA786" i="53"/>
  <c r="AA789" i="53"/>
  <c r="AA794" i="53"/>
  <c r="AA799" i="53" s="1"/>
  <c r="AA793" i="53" s="1"/>
  <c r="AA797" i="53"/>
  <c r="AA802" i="53"/>
  <c r="AA807" i="53" s="1"/>
  <c r="AA805" i="53"/>
  <c r="AA810" i="53"/>
  <c r="AA815" i="53" s="1"/>
  <c r="AA809" i="53" s="1"/>
  <c r="AA813" i="53"/>
  <c r="AA818" i="53"/>
  <c r="AA823" i="53" s="1"/>
  <c r="AA817" i="53" s="1"/>
  <c r="AA821" i="53"/>
  <c r="AA826" i="53"/>
  <c r="AA831" i="53" s="1"/>
  <c r="AA825" i="53" s="1"/>
  <c r="AA829" i="53"/>
  <c r="AA834" i="53"/>
  <c r="AA839" i="53" s="1"/>
  <c r="AA833" i="53" s="1"/>
  <c r="AA837" i="53"/>
  <c r="AA842" i="53"/>
  <c r="AA847" i="53" s="1"/>
  <c r="AA841" i="53" s="1"/>
  <c r="AA845" i="53"/>
  <c r="AA850" i="53"/>
  <c r="AA855" i="53" s="1"/>
  <c r="AA849" i="53" s="1"/>
  <c r="AA853" i="53"/>
  <c r="AA858" i="53"/>
  <c r="AA863" i="53" s="1"/>
  <c r="AA857" i="53" s="1"/>
  <c r="AA861" i="53"/>
  <c r="AA874" i="53"/>
  <c r="AA879" i="53" s="1"/>
  <c r="AA873" i="53" s="1"/>
  <c r="AA877" i="53"/>
  <c r="AA937" i="53"/>
  <c r="AA938" i="53" s="1"/>
  <c r="AA939" i="53" s="1"/>
  <c r="AA947" i="53" s="1"/>
  <c r="AA926" i="53" s="1"/>
  <c r="W662" i="53"/>
  <c r="W888" i="53"/>
  <c r="Y897" i="53"/>
  <c r="Y865" i="53"/>
  <c r="Y882" i="53" s="1"/>
  <c r="Y892" i="53"/>
  <c r="AB268" i="53"/>
  <c r="AB568" i="53"/>
  <c r="X888" i="53"/>
  <c r="X662" i="53"/>
  <c r="Z879" i="53"/>
  <c r="Z873" i="53" s="1"/>
  <c r="Z767" i="53"/>
  <c r="Z761" i="53" s="1"/>
  <c r="Z759" i="53"/>
  <c r="Z753" i="53" s="1"/>
  <c r="Z745" i="53"/>
  <c r="Z751" i="53"/>
  <c r="Z743" i="53"/>
  <c r="Z737" i="53" s="1"/>
  <c r="Z735" i="53"/>
  <c r="Z729" i="53" s="1"/>
  <c r="Z727" i="53"/>
  <c r="Z721" i="53" s="1"/>
  <c r="Z719" i="53"/>
  <c r="Z713" i="53" s="1"/>
  <c r="Z711" i="53"/>
  <c r="Z705" i="53" s="1"/>
  <c r="Z703" i="53"/>
  <c r="Z697" i="53" s="1"/>
  <c r="Z695" i="53"/>
  <c r="Z689" i="53" s="1"/>
  <c r="Z687" i="53"/>
  <c r="Z681" i="53" s="1"/>
  <c r="Z865" i="53"/>
  <c r="Z960" i="53"/>
  <c r="R6" i="38" s="1"/>
  <c r="Z32" i="53"/>
  <c r="Z33" i="53" s="1"/>
  <c r="Z665" i="53"/>
  <c r="X973" i="53"/>
  <c r="Y973" i="53"/>
  <c r="Y1788" i="54"/>
  <c r="Z1486" i="54"/>
  <c r="Z1480" i="54" s="1"/>
  <c r="Z1526" i="54"/>
  <c r="Z1520" i="54" s="1"/>
  <c r="Z1534" i="54"/>
  <c r="Z1528" i="54" s="1"/>
  <c r="Z1638" i="54"/>
  <c r="Z1632" i="54" s="1"/>
  <c r="Z1606" i="54"/>
  <c r="Z1600" i="54" s="1"/>
  <c r="Z1614" i="54"/>
  <c r="Z1608" i="54" s="1"/>
  <c r="Z1622" i="54"/>
  <c r="Z1616" i="54" s="1"/>
  <c r="Z1630" i="54"/>
  <c r="Z1624" i="54" s="1"/>
  <c r="Z1678" i="54"/>
  <c r="Z1672" i="54" s="1"/>
  <c r="Z1686" i="54"/>
  <c r="Z1680" i="54" s="1"/>
  <c r="Y333" i="54"/>
  <c r="Z1654" i="54"/>
  <c r="Z1648" i="54" s="1"/>
  <c r="S2084" i="54"/>
  <c r="S2085" i="54" s="1"/>
  <c r="AA1660" i="54"/>
  <c r="AA1652" i="54"/>
  <c r="AA661" i="54"/>
  <c r="AA1941" i="54" s="1"/>
  <c r="AA1657" i="54"/>
  <c r="AA672" i="54"/>
  <c r="Z1662" i="54"/>
  <c r="Z1470" i="54"/>
  <c r="Z62" i="54"/>
  <c r="Z1843" i="54" s="1"/>
  <c r="Z1841" i="54"/>
  <c r="Z2074" i="54" s="1"/>
  <c r="R6" i="37" s="1"/>
  <c r="Z182" i="54"/>
  <c r="Z1863" i="54" s="1"/>
  <c r="Z1861" i="54"/>
  <c r="Z92" i="54"/>
  <c r="Z1848" i="54" s="1"/>
  <c r="Z1846" i="54"/>
  <c r="Z362" i="54"/>
  <c r="Z1893" i="54" s="1"/>
  <c r="Z1891" i="54"/>
  <c r="Y153" i="54"/>
  <c r="Y1858" i="54"/>
  <c r="Y33" i="54"/>
  <c r="Y1838" i="54"/>
  <c r="Z2068" i="54"/>
  <c r="R4" i="37" s="1"/>
  <c r="AA568" i="54"/>
  <c r="AA268" i="54"/>
  <c r="AA1168" i="54"/>
  <c r="AA868" i="54"/>
  <c r="AA658" i="54"/>
  <c r="W1353" i="54"/>
  <c r="X1350" i="54" s="1"/>
  <c r="W2058" i="54"/>
  <c r="U1203" i="54"/>
  <c r="V1200" i="54" s="1"/>
  <c r="V1202" i="54" s="1"/>
  <c r="U2033" i="54"/>
  <c r="W903" i="54"/>
  <c r="X900" i="54" s="1"/>
  <c r="W1983" i="54"/>
  <c r="U873" i="54"/>
  <c r="V870" i="54" s="1"/>
  <c r="V872" i="54" s="1"/>
  <c r="U1978" i="54"/>
  <c r="X933" i="54"/>
  <c r="Y930" i="54" s="1"/>
  <c r="X1988" i="54"/>
  <c r="U813" i="54"/>
  <c r="V810" i="54" s="1"/>
  <c r="V812" i="54" s="1"/>
  <c r="U1968" i="54"/>
  <c r="U753" i="54"/>
  <c r="V750" i="54" s="1"/>
  <c r="U1958" i="54"/>
  <c r="W1293" i="54"/>
  <c r="X1290" i="54" s="1"/>
  <c r="X1292" i="54" s="1"/>
  <c r="W2048" i="54"/>
  <c r="U1083" i="54"/>
  <c r="V1080" i="54" s="1"/>
  <c r="U2013" i="54"/>
  <c r="W1263" i="54"/>
  <c r="X1260" i="54" s="1"/>
  <c r="X1262" i="54" s="1"/>
  <c r="W2043" i="54"/>
  <c r="U723" i="54"/>
  <c r="V720" i="54" s="1"/>
  <c r="U1953" i="54"/>
  <c r="U1233" i="54"/>
  <c r="V1230" i="54" s="1"/>
  <c r="V1232" i="54" s="1"/>
  <c r="U2038" i="54"/>
  <c r="U303" i="54"/>
  <c r="U1883" i="54"/>
  <c r="U2066" i="54" s="1"/>
  <c r="U363" i="54"/>
  <c r="V360" i="54" s="1"/>
  <c r="U1893" i="54"/>
  <c r="U603" i="54"/>
  <c r="V600" i="54" s="1"/>
  <c r="V602" i="54" s="1"/>
  <c r="U1933" i="54"/>
  <c r="U2069" i="54" s="1"/>
  <c r="U783" i="54"/>
  <c r="V780" i="54" s="1"/>
  <c r="U1963" i="54"/>
  <c r="U483" i="54"/>
  <c r="V480" i="54" s="1"/>
  <c r="V482" i="54" s="1"/>
  <c r="U1913" i="54"/>
  <c r="U573" i="54"/>
  <c r="V570" i="54" s="1"/>
  <c r="U1928" i="54"/>
  <c r="T2081" i="54"/>
  <c r="Y93" i="54"/>
  <c r="Y1848" i="54"/>
  <c r="Y2078" i="54" s="1"/>
  <c r="Z122" i="54"/>
  <c r="Z1853" i="54" s="1"/>
  <c r="Z1851" i="54"/>
  <c r="Z32" i="54"/>
  <c r="Z1838" i="54" s="1"/>
  <c r="Z1836" i="54"/>
  <c r="Z2071" i="54" s="1"/>
  <c r="R5" i="37" s="1"/>
  <c r="Z152" i="54"/>
  <c r="Z1858" i="54" s="1"/>
  <c r="Z1856" i="54"/>
  <c r="Z2065" i="54" s="1"/>
  <c r="R3" i="37" s="1"/>
  <c r="Z212" i="54"/>
  <c r="Z1868" i="54" s="1"/>
  <c r="Z1866" i="54"/>
  <c r="U843" i="54"/>
  <c r="V840" i="54" s="1"/>
  <c r="U1973" i="54"/>
  <c r="U513" i="54"/>
  <c r="V510" i="54" s="1"/>
  <c r="U1918" i="54"/>
  <c r="U1113" i="54"/>
  <c r="V1110" i="54" s="1"/>
  <c r="U2018" i="54"/>
  <c r="W1323" i="54"/>
  <c r="X1320" i="54" s="1"/>
  <c r="X1322" i="54" s="1"/>
  <c r="W2053" i="54"/>
  <c r="U693" i="54"/>
  <c r="V690" i="54" s="1"/>
  <c r="U1948" i="54"/>
  <c r="U543" i="54"/>
  <c r="V540" i="54" s="1"/>
  <c r="U1923" i="54"/>
  <c r="U633" i="54"/>
  <c r="V630" i="54" s="1"/>
  <c r="U1938" i="54"/>
  <c r="W993" i="54"/>
  <c r="X990" i="54" s="1"/>
  <c r="X992" i="54" s="1"/>
  <c r="W1998" i="54"/>
  <c r="U393" i="54"/>
  <c r="V390" i="54" s="1"/>
  <c r="U1898" i="54"/>
  <c r="U333" i="54"/>
  <c r="V330" i="54" s="1"/>
  <c r="U1888" i="54"/>
  <c r="W963" i="54"/>
  <c r="X960" i="54" s="1"/>
  <c r="W1993" i="54"/>
  <c r="U423" i="54"/>
  <c r="V420" i="54" s="1"/>
  <c r="V422" i="54" s="1"/>
  <c r="U1903" i="54"/>
  <c r="U453" i="54"/>
  <c r="V450" i="54" s="1"/>
  <c r="U1908" i="54"/>
  <c r="U1173" i="54"/>
  <c r="V1170" i="54" s="1"/>
  <c r="U2028" i="54"/>
  <c r="U1143" i="54"/>
  <c r="V1140" i="54" s="1"/>
  <c r="U2023" i="54"/>
  <c r="U1053" i="54"/>
  <c r="V1050" i="54" s="1"/>
  <c r="V1052" i="54" s="1"/>
  <c r="U2008" i="54"/>
  <c r="U1023" i="54"/>
  <c r="V1020" i="54" s="1"/>
  <c r="U2003" i="54"/>
  <c r="Y243" i="54"/>
  <c r="Y1873" i="54"/>
  <c r="Y273" i="54"/>
  <c r="Y1878" i="54"/>
  <c r="T2072" i="54"/>
  <c r="T2075" i="54"/>
  <c r="T2084" i="54" s="1"/>
  <c r="T2085" i="54" s="1"/>
  <c r="Y2083" i="54"/>
  <c r="Z1670" i="54"/>
  <c r="Z1664" i="54" s="1"/>
  <c r="Y1790" i="54"/>
  <c r="X1793" i="54"/>
  <c r="Z242" i="54"/>
  <c r="Z302" i="54"/>
  <c r="Z1883" i="54" s="1"/>
  <c r="Z272" i="54"/>
  <c r="Z332" i="54"/>
  <c r="Z1888" i="54" s="1"/>
  <c r="Z392" i="54"/>
  <c r="V332" i="53"/>
  <c r="V333" i="53" s="1"/>
  <c r="W330" i="53" s="1"/>
  <c r="V272" i="53"/>
  <c r="V273" i="53" s="1"/>
  <c r="W270" i="53" s="1"/>
  <c r="V392" i="53"/>
  <c r="V393" i="53" s="1"/>
  <c r="W390" i="53" s="1"/>
  <c r="V212" i="53"/>
  <c r="V213" i="53" s="1"/>
  <c r="W210" i="53" s="1"/>
  <c r="V302" i="53"/>
  <c r="V303" i="53" s="1"/>
  <c r="W300" i="53" s="1"/>
  <c r="X452" i="53"/>
  <c r="X453" i="53" s="1"/>
  <c r="Y450" i="53" s="1"/>
  <c r="V242" i="53"/>
  <c r="V243" i="53" s="1"/>
  <c r="W240" i="53" s="1"/>
  <c r="V602" i="53"/>
  <c r="V603" i="53" s="1"/>
  <c r="W600" i="53" s="1"/>
  <c r="V122" i="53"/>
  <c r="V123" i="53" s="1"/>
  <c r="W120" i="53" s="1"/>
  <c r="V482" i="53"/>
  <c r="V483" i="53" s="1"/>
  <c r="W480" i="53" s="1"/>
  <c r="V542" i="53"/>
  <c r="V543" i="53" s="1"/>
  <c r="W540" i="53" s="1"/>
  <c r="V362" i="53"/>
  <c r="V363" i="53" s="1"/>
  <c r="W360" i="53" s="1"/>
  <c r="X512" i="53"/>
  <c r="X513" i="53" s="1"/>
  <c r="Y510" i="53" s="1"/>
  <c r="V92" i="53"/>
  <c r="V93" i="53" s="1"/>
  <c r="W90" i="53" s="1"/>
  <c r="V182" i="53"/>
  <c r="V183" i="53" s="1"/>
  <c r="W180" i="53" s="1"/>
  <c r="V422" i="53"/>
  <c r="V423" i="53" s="1"/>
  <c r="W420" i="53" s="1"/>
  <c r="V62" i="53"/>
  <c r="V63" i="53" s="1"/>
  <c r="V632" i="53"/>
  <c r="V633" i="53" s="1"/>
  <c r="W630" i="53" s="1"/>
  <c r="V152" i="53"/>
  <c r="V153" i="53" s="1"/>
  <c r="W150" i="53" s="1"/>
  <c r="W572" i="53"/>
  <c r="W573" i="53" s="1"/>
  <c r="X570" i="53" s="1"/>
  <c r="AB28" i="53"/>
  <c r="AC21" i="53"/>
  <c r="AB58" i="53"/>
  <c r="AB88" i="53"/>
  <c r="AB118" i="53"/>
  <c r="AB148" i="53"/>
  <c r="AB151" i="53" s="1"/>
  <c r="AB178" i="53"/>
  <c r="AB208" i="53"/>
  <c r="AB238" i="53"/>
  <c r="AB328" i="53"/>
  <c r="AB388" i="53"/>
  <c r="AB298" i="53"/>
  <c r="AB358" i="53"/>
  <c r="AB448" i="53"/>
  <c r="AB508" i="53"/>
  <c r="AB418" i="53"/>
  <c r="AB478" i="53"/>
  <c r="AB628" i="53"/>
  <c r="AB538" i="53"/>
  <c r="AB598" i="53"/>
  <c r="V842" i="54"/>
  <c r="V512" i="54"/>
  <c r="V1112" i="54"/>
  <c r="V692" i="54"/>
  <c r="V542" i="54"/>
  <c r="V632" i="54"/>
  <c r="V392" i="54"/>
  <c r="V332" i="54"/>
  <c r="X962" i="54"/>
  <c r="V663" i="54"/>
  <c r="W660" i="54" s="1"/>
  <c r="W662" i="54" s="1"/>
  <c r="W1943" i="54" s="1"/>
  <c r="V452" i="54"/>
  <c r="V1172" i="54"/>
  <c r="V1142" i="54"/>
  <c r="V1022" i="54"/>
  <c r="X1352" i="54"/>
  <c r="X902" i="54"/>
  <c r="Y932" i="54"/>
  <c r="V752" i="54"/>
  <c r="V1082" i="54"/>
  <c r="V722" i="54"/>
  <c r="V362" i="54"/>
  <c r="V782" i="54"/>
  <c r="V572" i="54"/>
  <c r="Y1760" i="54"/>
  <c r="Y1792" i="54"/>
  <c r="AA1772" i="54"/>
  <c r="AA1769" i="54"/>
  <c r="AA1764" i="54"/>
  <c r="AA1761" i="54"/>
  <c r="AA1756" i="54"/>
  <c r="AA1753" i="54"/>
  <c r="AA1748" i="54"/>
  <c r="AA1745" i="54"/>
  <c r="AA1740" i="54"/>
  <c r="AA1737" i="54"/>
  <c r="AA1732" i="54"/>
  <c r="AA1729" i="54"/>
  <c r="AA1724" i="54"/>
  <c r="AA1721" i="54"/>
  <c r="AA1716" i="54"/>
  <c r="AA1713" i="54"/>
  <c r="AA1708" i="54"/>
  <c r="AA1705" i="54"/>
  <c r="AA1700" i="54"/>
  <c r="AA1697" i="54"/>
  <c r="AA1692" i="54"/>
  <c r="AA1689" i="54"/>
  <c r="AA1684" i="54"/>
  <c r="AA1681" i="54"/>
  <c r="AA1676" i="54"/>
  <c r="AA1673" i="54"/>
  <c r="AA1665" i="54"/>
  <c r="AA1644" i="54"/>
  <c r="AA1668" i="54"/>
  <c r="AA1649" i="54"/>
  <c r="AA1654" i="54" s="1"/>
  <c r="AA1648" i="54" s="1"/>
  <c r="AA1641" i="54"/>
  <c r="AA1636" i="54"/>
  <c r="AA1633" i="54"/>
  <c r="AA1596" i="54"/>
  <c r="AA1588" i="54"/>
  <c r="AA1585" i="54"/>
  <c r="AA1577" i="54"/>
  <c r="AA1572" i="54"/>
  <c r="AA1564" i="54"/>
  <c r="AA1561" i="54"/>
  <c r="AA1556" i="54"/>
  <c r="AA1553" i="54"/>
  <c r="AA1548" i="54"/>
  <c r="AA1545" i="54"/>
  <c r="AA1540" i="54"/>
  <c r="AA1628" i="54"/>
  <c r="AA1625" i="54"/>
  <c r="AA1620" i="54"/>
  <c r="AA1617" i="54"/>
  <c r="AA1612" i="54"/>
  <c r="AA1609" i="54"/>
  <c r="AA1604" i="54"/>
  <c r="AA1601" i="54"/>
  <c r="AA1593" i="54"/>
  <c r="AA1598" i="54" s="1"/>
  <c r="AA1592" i="54" s="1"/>
  <c r="AA1580" i="54"/>
  <c r="AA1569" i="54"/>
  <c r="AA1537" i="54"/>
  <c r="AA1542" i="54" s="1"/>
  <c r="AA1532" i="54"/>
  <c r="AA1529" i="54"/>
  <c r="AA1524" i="54"/>
  <c r="AA1521" i="54"/>
  <c r="AA1513" i="54"/>
  <c r="AA1492" i="54"/>
  <c r="AA1484" i="54"/>
  <c r="AA1481" i="54"/>
  <c r="AA1473" i="54"/>
  <c r="AA1468" i="54"/>
  <c r="AA1457" i="54"/>
  <c r="AA1516" i="54"/>
  <c r="AA1508" i="54"/>
  <c r="AA1505" i="54"/>
  <c r="AA1500" i="54"/>
  <c r="AA1497" i="54"/>
  <c r="AA1489" i="54"/>
  <c r="AA1476" i="54"/>
  <c r="AA1465" i="54"/>
  <c r="AA1460" i="54"/>
  <c r="AA1452" i="54"/>
  <c r="AA1449" i="54"/>
  <c r="AA1444" i="54"/>
  <c r="AA1441" i="54"/>
  <c r="AA1388" i="54"/>
  <c r="AA1332" i="54"/>
  <c r="AA1333" i="54" s="1"/>
  <c r="AA1321" i="54"/>
  <c r="AA2051" i="54" s="1"/>
  <c r="AA1272" i="54"/>
  <c r="AA1273" i="54" s="1"/>
  <c r="AA1261" i="54"/>
  <c r="AA2041" i="54" s="1"/>
  <c r="AA1436" i="54"/>
  <c r="AA1433" i="54"/>
  <c r="AA1428" i="54"/>
  <c r="AA1425" i="54"/>
  <c r="AA1420" i="54"/>
  <c r="AA1417" i="54"/>
  <c r="AA1412" i="54"/>
  <c r="AA1409" i="54"/>
  <c r="AA1404" i="54"/>
  <c r="AA1401" i="54"/>
  <c r="AA1396" i="54"/>
  <c r="AA1393" i="54"/>
  <c r="AA1385" i="54"/>
  <c r="AA1362" i="54"/>
  <c r="AA1363" i="54" s="1"/>
  <c r="AA1351" i="54"/>
  <c r="AA2056" i="54" s="1"/>
  <c r="AA1302" i="54"/>
  <c r="AA1303" i="54" s="1"/>
  <c r="AA1291" i="54"/>
  <c r="AA2046" i="54" s="1"/>
  <c r="AA1212" i="54"/>
  <c r="AA1213" i="54" s="1"/>
  <c r="AA1201" i="54"/>
  <c r="AA2031" i="54" s="1"/>
  <c r="AA1152" i="54"/>
  <c r="AA1153" i="54" s="1"/>
  <c r="AA1141" i="54"/>
  <c r="AA2021" i="54" s="1"/>
  <c r="AA1092" i="54"/>
  <c r="AA1093" i="54" s="1"/>
  <c r="AA1081" i="54"/>
  <c r="AA2011" i="54" s="1"/>
  <c r="AA1242" i="54"/>
  <c r="AA1243" i="54" s="1"/>
  <c r="AA1231" i="54"/>
  <c r="AA2036" i="54" s="1"/>
  <c r="AA1182" i="54"/>
  <c r="AA1183" i="54" s="1"/>
  <c r="AA1171" i="54"/>
  <c r="AA2026" i="54" s="1"/>
  <c r="AA1122" i="54"/>
  <c r="AA1123" i="54" s="1"/>
  <c r="AA1111" i="54"/>
  <c r="AA2016" i="54" s="1"/>
  <c r="AA1062" i="54"/>
  <c r="AA1063" i="54" s="1"/>
  <c r="AA1051" i="54"/>
  <c r="AA2006" i="54" s="1"/>
  <c r="AA1032" i="54"/>
  <c r="AA1033" i="54" s="1"/>
  <c r="AA1021" i="54"/>
  <c r="AA2001" i="54" s="1"/>
  <c r="AA972" i="54"/>
  <c r="AA973" i="54" s="1"/>
  <c r="AA961" i="54"/>
  <c r="AA1991" i="54" s="1"/>
  <c r="AA912" i="54"/>
  <c r="AA913" i="54" s="1"/>
  <c r="AA901" i="54"/>
  <c r="AA1981" i="54" s="1"/>
  <c r="AA852" i="54"/>
  <c r="AA853" i="54" s="1"/>
  <c r="AA841" i="54"/>
  <c r="AA1971" i="54" s="1"/>
  <c r="AA792" i="54"/>
  <c r="AA793" i="54" s="1"/>
  <c r="AA781" i="54"/>
  <c r="AA1961" i="54" s="1"/>
  <c r="AA732" i="54"/>
  <c r="AA733" i="54" s="1"/>
  <c r="AA721" i="54"/>
  <c r="AA1951" i="54" s="1"/>
  <c r="AA673" i="54"/>
  <c r="AA1002" i="54"/>
  <c r="AA1003" i="54" s="1"/>
  <c r="AA991" i="54"/>
  <c r="AA1996" i="54" s="1"/>
  <c r="AA942" i="54"/>
  <c r="AA943" i="54" s="1"/>
  <c r="AA931" i="54"/>
  <c r="AA1986" i="54" s="1"/>
  <c r="AA882" i="54"/>
  <c r="AA883" i="54" s="1"/>
  <c r="AA871" i="54"/>
  <c r="AA1976" i="54" s="1"/>
  <c r="AA822" i="54"/>
  <c r="AA823" i="54" s="1"/>
  <c r="AA811" i="54"/>
  <c r="AA1966" i="54" s="1"/>
  <c r="AA762" i="54"/>
  <c r="AA763" i="54" s="1"/>
  <c r="AA751" i="54"/>
  <c r="AA1956" i="54" s="1"/>
  <c r="AA702" i="54"/>
  <c r="AA703" i="54" s="1"/>
  <c r="AA691" i="54"/>
  <c r="AA1946" i="54" s="1"/>
  <c r="AA642" i="54"/>
  <c r="AA643" i="54" s="1"/>
  <c r="AA631" i="54"/>
  <c r="AA1936" i="54" s="1"/>
  <c r="AA612" i="54"/>
  <c r="AA613" i="54" s="1"/>
  <c r="AA601" i="54"/>
  <c r="AA1931" i="54" s="1"/>
  <c r="AA552" i="54"/>
  <c r="AA553" i="54" s="1"/>
  <c r="AA492" i="54"/>
  <c r="AA493" i="54" s="1"/>
  <c r="AA361" i="54"/>
  <c r="AA1891" i="54" s="1"/>
  <c r="AA360" i="54"/>
  <c r="AA301" i="54"/>
  <c r="AA1881" i="54" s="1"/>
  <c r="AA300" i="54"/>
  <c r="AA241" i="54"/>
  <c r="AA1871" i="54" s="1"/>
  <c r="AA240" i="54"/>
  <c r="AA582" i="54"/>
  <c r="AA583" i="54" s="1"/>
  <c r="AA571" i="54"/>
  <c r="AA1926" i="54" s="1"/>
  <c r="AA522" i="54"/>
  <c r="AA523" i="54" s="1"/>
  <c r="AA462" i="54"/>
  <c r="AA463" i="54" s="1"/>
  <c r="AA391" i="54"/>
  <c r="AA1896" i="54" s="1"/>
  <c r="AA390" i="54"/>
  <c r="AA331" i="54"/>
  <c r="AA1886" i="54" s="1"/>
  <c r="AA330" i="54"/>
  <c r="AA271" i="54"/>
  <c r="AA1876" i="54" s="1"/>
  <c r="AA270" i="54"/>
  <c r="AA211" i="54"/>
  <c r="AA210" i="54"/>
  <c r="AA181" i="54"/>
  <c r="AA180" i="54"/>
  <c r="AA121" i="54"/>
  <c r="AA120" i="54"/>
  <c r="AA61" i="54"/>
  <c r="AA60" i="54"/>
  <c r="AB10" i="54"/>
  <c r="AA151" i="54"/>
  <c r="AA1856" i="54" s="1"/>
  <c r="AA150" i="54"/>
  <c r="AA91" i="54"/>
  <c r="AA1846" i="54" s="1"/>
  <c r="AA90" i="54"/>
  <c r="AA31" i="54"/>
  <c r="AA1836" i="54" s="1"/>
  <c r="AA30" i="54"/>
  <c r="Y1384" i="54"/>
  <c r="Y1777" i="54" s="1"/>
  <c r="Y1789" i="54"/>
  <c r="Z63" i="54"/>
  <c r="Z123" i="54"/>
  <c r="Z183" i="54"/>
  <c r="Z33" i="54"/>
  <c r="Z93" i="54"/>
  <c r="Z153" i="54"/>
  <c r="Z303" i="54"/>
  <c r="Z213" i="54"/>
  <c r="Z1398" i="54"/>
  <c r="Z1406" i="54"/>
  <c r="Z1414" i="54"/>
  <c r="Z1408" i="54" s="1"/>
  <c r="Z1422" i="54"/>
  <c r="Z1430" i="54"/>
  <c r="Z1438" i="54"/>
  <c r="Z1432" i="54" s="1"/>
  <c r="Z1446" i="54"/>
  <c r="Z1440" i="54" s="1"/>
  <c r="Z1454" i="54"/>
  <c r="Z1448" i="54" s="1"/>
  <c r="Z1502" i="54"/>
  <c r="Z1496" i="54" s="1"/>
  <c r="Z1510" i="54"/>
  <c r="Z1504" i="54" s="1"/>
  <c r="Z1550" i="54"/>
  <c r="Z1544" i="54" s="1"/>
  <c r="Z1558" i="54"/>
  <c r="Z1552" i="54" s="1"/>
  <c r="Z1566" i="54"/>
  <c r="Z1560" i="54" s="1"/>
  <c r="Z1590" i="54"/>
  <c r="Z1584" i="54" s="1"/>
  <c r="Z1574" i="54"/>
  <c r="Z1568" i="54" s="1"/>
  <c r="Z1598" i="54"/>
  <c r="Z1592" i="54" s="1"/>
  <c r="Z1656" i="54"/>
  <c r="Z1694" i="54"/>
  <c r="Z1688" i="54" s="1"/>
  <c r="Z1702" i="54"/>
  <c r="Z1696" i="54" s="1"/>
  <c r="Z1710" i="54"/>
  <c r="Z1704" i="54" s="1"/>
  <c r="Z1718" i="54"/>
  <c r="Z1712" i="54" s="1"/>
  <c r="Z1726" i="54"/>
  <c r="Z1720" i="54" s="1"/>
  <c r="Z1734" i="54"/>
  <c r="Z1728" i="54" s="1"/>
  <c r="Z1742" i="54"/>
  <c r="Z1736" i="54" s="1"/>
  <c r="Z1750" i="54"/>
  <c r="Z1744" i="54" s="1"/>
  <c r="Z1758" i="54"/>
  <c r="Z1752" i="54" s="1"/>
  <c r="Z1766" i="54"/>
  <c r="Z1774" i="54"/>
  <c r="Z1768" i="54" s="1"/>
  <c r="X1783" i="54"/>
  <c r="X1381" i="54"/>
  <c r="Y1787" i="54"/>
  <c r="Y1786" i="54"/>
  <c r="Y1791" i="54"/>
  <c r="Z1390" i="54"/>
  <c r="Z1536" i="54"/>
  <c r="Z1464" i="54"/>
  <c r="Z1494" i="54"/>
  <c r="Z1488" i="54" s="1"/>
  <c r="Z1646" i="54"/>
  <c r="Z1640" i="54" s="1"/>
  <c r="AA1318" i="54"/>
  <c r="AA1258" i="54"/>
  <c r="AA1348" i="54"/>
  <c r="AA1288" i="54"/>
  <c r="AA1198" i="54"/>
  <c r="AA1138" i="54"/>
  <c r="AA1078" i="54"/>
  <c r="AA1228" i="54"/>
  <c r="AA1108" i="54"/>
  <c r="AA1048" i="54"/>
  <c r="AA1018" i="54"/>
  <c r="AA958" i="54"/>
  <c r="AA898" i="54"/>
  <c r="AA838" i="54"/>
  <c r="AA778" i="54"/>
  <c r="AA718" i="54"/>
  <c r="AA988" i="54"/>
  <c r="AA928" i="54"/>
  <c r="AA808" i="54"/>
  <c r="AA748" i="54"/>
  <c r="AA688" i="54"/>
  <c r="AA628" i="54"/>
  <c r="AA598" i="54"/>
  <c r="AA538" i="54"/>
  <c r="AA541" i="54" s="1"/>
  <c r="AA1921" i="54" s="1"/>
  <c r="AA478" i="54"/>
  <c r="AA481" i="54" s="1"/>
  <c r="AA1911" i="54" s="1"/>
  <c r="AA418" i="54"/>
  <c r="AA421" i="54" s="1"/>
  <c r="AA1901" i="54" s="1"/>
  <c r="AA358" i="54"/>
  <c r="AA298" i="54"/>
  <c r="AA238" i="54"/>
  <c r="AA508" i="54"/>
  <c r="AA511" i="54" s="1"/>
  <c r="AA1916" i="54" s="1"/>
  <c r="AA448" i="54"/>
  <c r="AA451" i="54" s="1"/>
  <c r="AA1906" i="54" s="1"/>
  <c r="AA388" i="54"/>
  <c r="AA328" i="54"/>
  <c r="AA178" i="54"/>
  <c r="AA118" i="54"/>
  <c r="AA58" i="54"/>
  <c r="AB21" i="54"/>
  <c r="AA208" i="54"/>
  <c r="AA148" i="54"/>
  <c r="AA88" i="54"/>
  <c r="AA28" i="54"/>
  <c r="AA791" i="53" l="1"/>
  <c r="AA785" i="53" s="1"/>
  <c r="AA1574" i="54"/>
  <c r="AA1568" i="54" s="1"/>
  <c r="Y898" i="53"/>
  <c r="Z897" i="53"/>
  <c r="AA783" i="53"/>
  <c r="AA777" i="53" s="1"/>
  <c r="AA775" i="53"/>
  <c r="AA769" i="53" s="1"/>
  <c r="AA679" i="53"/>
  <c r="AA671" i="53"/>
  <c r="Q12" i="37"/>
  <c r="AR127" i="64"/>
  <c r="AR131" i="64"/>
  <c r="AR132" i="64" s="1"/>
  <c r="AS136" i="64"/>
  <c r="Z2095" i="54"/>
  <c r="AA2071" i="54"/>
  <c r="S5" i="37" s="1"/>
  <c r="AA2065" i="54"/>
  <c r="S3" i="37" s="1"/>
  <c r="AA2068" i="54"/>
  <c r="S4" i="37" s="1"/>
  <c r="AA1470" i="54"/>
  <c r="AA1678" i="54"/>
  <c r="AA1672" i="54" s="1"/>
  <c r="AA1686" i="54"/>
  <c r="AA1680" i="54" s="1"/>
  <c r="AA1694" i="54"/>
  <c r="AA1688" i="54" s="1"/>
  <c r="AA1702" i="54"/>
  <c r="AA1696" i="54" s="1"/>
  <c r="AA1710" i="54"/>
  <c r="AA1704" i="54" s="1"/>
  <c r="AA1718" i="54"/>
  <c r="AA1712" i="54" s="1"/>
  <c r="AA1742" i="54"/>
  <c r="AA1736" i="54" s="1"/>
  <c r="AA1750" i="54"/>
  <c r="AA1744" i="54" s="1"/>
  <c r="AA1758" i="54"/>
  <c r="AA1752" i="54" s="1"/>
  <c r="AA1766" i="54"/>
  <c r="Z2092" i="54"/>
  <c r="R13" i="37" s="1"/>
  <c r="Z2091" i="54"/>
  <c r="R12" i="37" s="1"/>
  <c r="Z2089" i="54"/>
  <c r="R10" i="37" s="1"/>
  <c r="Z2093" i="54"/>
  <c r="R14" i="37" s="1"/>
  <c r="Z2090" i="54"/>
  <c r="R11" i="37" s="1"/>
  <c r="Z2094" i="54"/>
  <c r="R15" i="37" s="1"/>
  <c r="Y2097" i="54"/>
  <c r="Y888" i="53"/>
  <c r="Y662" i="53"/>
  <c r="Z894" i="53"/>
  <c r="Z969" i="53"/>
  <c r="R11" i="38" s="1"/>
  <c r="AA767" i="53"/>
  <c r="AA761" i="53" s="1"/>
  <c r="AA759" i="53"/>
  <c r="AA753" i="53" s="1"/>
  <c r="AA745" i="53"/>
  <c r="AA751" i="53"/>
  <c r="AA743" i="53"/>
  <c r="AA737" i="53" s="1"/>
  <c r="AA735" i="53"/>
  <c r="AA729" i="53" s="1"/>
  <c r="AA727" i="53"/>
  <c r="AA721" i="53" s="1"/>
  <c r="AA719" i="53"/>
  <c r="AA713" i="53" s="1"/>
  <c r="AA711" i="53"/>
  <c r="AA705" i="53" s="1"/>
  <c r="AA703" i="53"/>
  <c r="AA697" i="53" s="1"/>
  <c r="AA695" i="53"/>
  <c r="AA689" i="53" s="1"/>
  <c r="AA687" i="53"/>
  <c r="AA681" i="53" s="1"/>
  <c r="AA871" i="53"/>
  <c r="AC10" i="53"/>
  <c r="AB869" i="53"/>
  <c r="AB866" i="53"/>
  <c r="AB669" i="53"/>
  <c r="AB666" i="53"/>
  <c r="AB671" i="53" s="1"/>
  <c r="AB30" i="53"/>
  <c r="AB31" i="53"/>
  <c r="AB60" i="53"/>
  <c r="AB90" i="53"/>
  <c r="AB61" i="53"/>
  <c r="AB132" i="53"/>
  <c r="AB133" i="53" s="1"/>
  <c r="AB91" i="53"/>
  <c r="AB121" i="53"/>
  <c r="AB162" i="53"/>
  <c r="AB163" i="53" s="1"/>
  <c r="AB181" i="53"/>
  <c r="AB192" i="53"/>
  <c r="AB193" i="53" s="1"/>
  <c r="AB222" i="53"/>
  <c r="AB223" i="53" s="1"/>
  <c r="AB252" i="53"/>
  <c r="AB253" i="53" s="1"/>
  <c r="AB282" i="53"/>
  <c r="AB283" i="53" s="1"/>
  <c r="AB312" i="53"/>
  <c r="AB313" i="53" s="1"/>
  <c r="AB331" i="53"/>
  <c r="AB361" i="53"/>
  <c r="AB391" i="53"/>
  <c r="AB211" i="53"/>
  <c r="AB241" i="53"/>
  <c r="AB271" i="53"/>
  <c r="AB301" i="53"/>
  <c r="AB342" i="53"/>
  <c r="AB343" i="53" s="1"/>
  <c r="AB372" i="53"/>
  <c r="AB373" i="53" s="1"/>
  <c r="AB402" i="53"/>
  <c r="AB403" i="53" s="1"/>
  <c r="AB421" i="53"/>
  <c r="AB451" i="53"/>
  <c r="AB481" i="53"/>
  <c r="AB511" i="53"/>
  <c r="AB552" i="53"/>
  <c r="AB553" i="53" s="1"/>
  <c r="AB601" i="53"/>
  <c r="AB612" i="53"/>
  <c r="AB613" i="53" s="1"/>
  <c r="AB642" i="53"/>
  <c r="AB643" i="53" s="1"/>
  <c r="AB674" i="53"/>
  <c r="AB679" i="53" s="1"/>
  <c r="AB677" i="53"/>
  <c r="AB432" i="53"/>
  <c r="AB433" i="53" s="1"/>
  <c r="AB462" i="53"/>
  <c r="AB463" i="53" s="1"/>
  <c r="AB492" i="53"/>
  <c r="AB493" i="53" s="1"/>
  <c r="AB522" i="53"/>
  <c r="AB523" i="53" s="1"/>
  <c r="AB541" i="53"/>
  <c r="AB959" i="53" s="1"/>
  <c r="T5" i="38" s="1"/>
  <c r="AB571" i="53"/>
  <c r="AB582" i="53"/>
  <c r="AB583" i="53" s="1"/>
  <c r="AB631" i="53"/>
  <c r="AB770" i="53"/>
  <c r="AB775" i="53" s="1"/>
  <c r="AB769" i="53" s="1"/>
  <c r="AB773" i="53"/>
  <c r="AB778" i="53"/>
  <c r="AB783" i="53" s="1"/>
  <c r="AB777" i="53" s="1"/>
  <c r="AB781" i="53"/>
  <c r="AB786" i="53"/>
  <c r="AB791" i="53" s="1"/>
  <c r="AB785" i="53" s="1"/>
  <c r="AB789" i="53"/>
  <c r="AB794" i="53"/>
  <c r="AB799" i="53" s="1"/>
  <c r="AB793" i="53" s="1"/>
  <c r="AB797" i="53"/>
  <c r="AB802" i="53"/>
  <c r="AB807" i="53" s="1"/>
  <c r="AB805" i="53"/>
  <c r="AB810" i="53"/>
  <c r="AB682" i="53"/>
  <c r="AB685" i="53"/>
  <c r="AB690" i="53"/>
  <c r="AB693" i="53"/>
  <c r="AB698" i="53"/>
  <c r="AB701" i="53"/>
  <c r="AB706" i="53"/>
  <c r="AB709" i="53"/>
  <c r="AB714" i="53"/>
  <c r="AB717" i="53"/>
  <c r="AB722" i="53"/>
  <c r="AB725" i="53"/>
  <c r="AB730" i="53"/>
  <c r="AB733" i="53"/>
  <c r="AB738" i="53"/>
  <c r="AB741" i="53"/>
  <c r="AB746" i="53"/>
  <c r="AB749" i="53"/>
  <c r="AB754" i="53"/>
  <c r="AB757" i="53"/>
  <c r="AB762" i="53"/>
  <c r="AB765" i="53"/>
  <c r="AB874" i="53"/>
  <c r="AB877" i="53"/>
  <c r="AB937" i="53"/>
  <c r="AB938" i="53" s="1"/>
  <c r="AB939" i="53" s="1"/>
  <c r="AB947" i="53" s="1"/>
  <c r="AB926" i="53" s="1"/>
  <c r="AB813" i="53"/>
  <c r="AB818" i="53"/>
  <c r="AB821" i="53"/>
  <c r="AB826" i="53"/>
  <c r="AB829" i="53"/>
  <c r="AB834" i="53"/>
  <c r="AB837" i="53"/>
  <c r="AB842" i="53"/>
  <c r="AB845" i="53"/>
  <c r="AB850" i="53"/>
  <c r="AB853" i="53"/>
  <c r="AB858" i="53"/>
  <c r="AB861" i="53"/>
  <c r="Z964" i="53"/>
  <c r="AC568" i="53"/>
  <c r="AC268" i="53"/>
  <c r="AA895" i="53"/>
  <c r="AA968" i="53"/>
  <c r="S10" i="38" s="1"/>
  <c r="AA801" i="53"/>
  <c r="AA972" i="53"/>
  <c r="S12" i="38" s="1"/>
  <c r="AA673" i="53"/>
  <c r="AA892" i="53"/>
  <c r="AA960" i="53"/>
  <c r="S6" i="38" s="1"/>
  <c r="AA32" i="53"/>
  <c r="AA33" i="53" s="1"/>
  <c r="AA62" i="53"/>
  <c r="AA63" i="53" s="1"/>
  <c r="AA963" i="53"/>
  <c r="S7" i="38" s="1"/>
  <c r="AA969" i="53"/>
  <c r="S11" i="38" s="1"/>
  <c r="AA665" i="53"/>
  <c r="AA894" i="53"/>
  <c r="Z972" i="53"/>
  <c r="R12" i="38" s="1"/>
  <c r="Z673" i="53"/>
  <c r="Z882" i="53" s="1"/>
  <c r="Z892" i="53"/>
  <c r="Z898" i="53" s="1"/>
  <c r="Z333" i="54"/>
  <c r="Z363" i="54"/>
  <c r="AA1662" i="54"/>
  <c r="AB1657" i="54"/>
  <c r="AB672" i="54"/>
  <c r="AB1660" i="54"/>
  <c r="AB1652" i="54"/>
  <c r="AB661" i="54"/>
  <c r="AB1941" i="54" s="1"/>
  <c r="AA1390" i="54"/>
  <c r="AA1774" i="54"/>
  <c r="AA1768" i="54" s="1"/>
  <c r="AA1446" i="54"/>
  <c r="AA1440" i="54" s="1"/>
  <c r="AA1454" i="54"/>
  <c r="AA1448" i="54" s="1"/>
  <c r="AA1502" i="54"/>
  <c r="AA1496" i="54" s="1"/>
  <c r="AA1510" i="54"/>
  <c r="AA1504" i="54" s="1"/>
  <c r="AA1486" i="54"/>
  <c r="AA1480" i="54" s="1"/>
  <c r="AA1526" i="54"/>
  <c r="AA1520" i="54" s="1"/>
  <c r="AA1534" i="54"/>
  <c r="AA1528" i="54" s="1"/>
  <c r="AA1606" i="54"/>
  <c r="AA1600" i="54" s="1"/>
  <c r="AA1614" i="54"/>
  <c r="AA1608" i="54" s="1"/>
  <c r="AA1622" i="54"/>
  <c r="AA1616" i="54" s="1"/>
  <c r="AA1630" i="54"/>
  <c r="AA1624" i="54" s="1"/>
  <c r="AA1638" i="54"/>
  <c r="AA1632" i="54" s="1"/>
  <c r="AA1646" i="54"/>
  <c r="AA1640" i="54" s="1"/>
  <c r="AA1670" i="54"/>
  <c r="AA62" i="54"/>
  <c r="AA1843" i="54" s="1"/>
  <c r="AA1841" i="54"/>
  <c r="AA2074" i="54" s="1"/>
  <c r="S6" i="37" s="1"/>
  <c r="AA122" i="54"/>
  <c r="AA1853" i="54" s="1"/>
  <c r="AA1851" i="54"/>
  <c r="AA2077" i="54" s="1"/>
  <c r="S7" i="37" s="1"/>
  <c r="AA182" i="54"/>
  <c r="AA1863" i="54" s="1"/>
  <c r="AA1861" i="54"/>
  <c r="AA212" i="54"/>
  <c r="AA1868" i="54" s="1"/>
  <c r="AA1866" i="54"/>
  <c r="V483" i="54"/>
  <c r="W480" i="54" s="1"/>
  <c r="V1913" i="54"/>
  <c r="V603" i="54"/>
  <c r="W600" i="54" s="1"/>
  <c r="W602" i="54" s="1"/>
  <c r="V1933" i="54"/>
  <c r="V1233" i="54"/>
  <c r="W1230" i="54" s="1"/>
  <c r="V2038" i="54"/>
  <c r="X1263" i="54"/>
  <c r="Y1260" i="54" s="1"/>
  <c r="Y1262" i="54" s="1"/>
  <c r="X2043" i="54"/>
  <c r="X1293" i="54"/>
  <c r="Y1290" i="54" s="1"/>
  <c r="X2048" i="54"/>
  <c r="V813" i="54"/>
  <c r="W810" i="54" s="1"/>
  <c r="W812" i="54" s="1"/>
  <c r="V1968" i="54"/>
  <c r="V873" i="54"/>
  <c r="W870" i="54" s="1"/>
  <c r="V1978" i="54"/>
  <c r="V1203" i="54"/>
  <c r="W1200" i="54" s="1"/>
  <c r="W1202" i="54" s="1"/>
  <c r="V2033" i="54"/>
  <c r="V1023" i="54"/>
  <c r="W1020" i="54" s="1"/>
  <c r="V2003" i="54"/>
  <c r="V1143" i="54"/>
  <c r="W1140" i="54" s="1"/>
  <c r="W1142" i="54" s="1"/>
  <c r="V2023" i="54"/>
  <c r="V453" i="54"/>
  <c r="W450" i="54" s="1"/>
  <c r="V1908" i="54"/>
  <c r="V333" i="54"/>
  <c r="V1888" i="54"/>
  <c r="X993" i="54"/>
  <c r="Y990" i="54" s="1"/>
  <c r="X1998" i="54"/>
  <c r="V543" i="54"/>
  <c r="W540" i="54" s="1"/>
  <c r="W542" i="54" s="1"/>
  <c r="V1923" i="54"/>
  <c r="X1323" i="54"/>
  <c r="Y1320" i="54" s="1"/>
  <c r="X2053" i="54"/>
  <c r="V513" i="54"/>
  <c r="W510" i="54" s="1"/>
  <c r="W512" i="54" s="1"/>
  <c r="V1918" i="54"/>
  <c r="Z393" i="54"/>
  <c r="Z1898" i="54"/>
  <c r="Z273" i="54"/>
  <c r="Z1878" i="54"/>
  <c r="Z243" i="54"/>
  <c r="Z1873" i="54"/>
  <c r="U2081" i="54"/>
  <c r="U2075" i="54"/>
  <c r="Z2078" i="54"/>
  <c r="AB1168" i="54"/>
  <c r="AB868" i="54"/>
  <c r="AB658" i="54"/>
  <c r="AB568" i="54"/>
  <c r="AB268" i="54"/>
  <c r="V573" i="54"/>
  <c r="W570" i="54" s="1"/>
  <c r="W572" i="54" s="1"/>
  <c r="V1928" i="54"/>
  <c r="V783" i="54"/>
  <c r="W780" i="54" s="1"/>
  <c r="V1963" i="54"/>
  <c r="V363" i="54"/>
  <c r="W360" i="54" s="1"/>
  <c r="W362" i="54" s="1"/>
  <c r="V1893" i="54"/>
  <c r="V723" i="54"/>
  <c r="W720" i="54" s="1"/>
  <c r="V1953" i="54"/>
  <c r="V1083" i="54"/>
  <c r="W1080" i="54" s="1"/>
  <c r="W1082" i="54" s="1"/>
  <c r="V2013" i="54"/>
  <c r="V753" i="54"/>
  <c r="W750" i="54" s="1"/>
  <c r="V1958" i="54"/>
  <c r="Y933" i="54"/>
  <c r="Z930" i="54" s="1"/>
  <c r="Z932" i="54" s="1"/>
  <c r="Y1988" i="54"/>
  <c r="X903" i="54"/>
  <c r="Y900" i="54" s="1"/>
  <c r="X1983" i="54"/>
  <c r="X1353" i="54"/>
  <c r="Y1350" i="54" s="1"/>
  <c r="Y1352" i="54" s="1"/>
  <c r="X2058" i="54"/>
  <c r="V1053" i="54"/>
  <c r="W1050" i="54" s="1"/>
  <c r="V2008" i="54"/>
  <c r="V1173" i="54"/>
  <c r="W1170" i="54" s="1"/>
  <c r="W1172" i="54" s="1"/>
  <c r="V2028" i="54"/>
  <c r="V423" i="54"/>
  <c r="W420" i="54" s="1"/>
  <c r="V1903" i="54"/>
  <c r="X963" i="54"/>
  <c r="Y960" i="54" s="1"/>
  <c r="Y962" i="54" s="1"/>
  <c r="X1993" i="54"/>
  <c r="V393" i="54"/>
  <c r="W390" i="54" s="1"/>
  <c r="V1898" i="54"/>
  <c r="V633" i="54"/>
  <c r="W630" i="54" s="1"/>
  <c r="W632" i="54" s="1"/>
  <c r="V1938" i="54"/>
  <c r="V693" i="54"/>
  <c r="W690" i="54" s="1"/>
  <c r="V1948" i="54"/>
  <c r="V1113" i="54"/>
  <c r="W1110" i="54" s="1"/>
  <c r="W1112" i="54" s="1"/>
  <c r="V2018" i="54"/>
  <c r="V843" i="54"/>
  <c r="W840" i="54" s="1"/>
  <c r="V1973" i="54"/>
  <c r="Z2066" i="54"/>
  <c r="U2072" i="54"/>
  <c r="Y2066" i="54"/>
  <c r="Z2077" i="54"/>
  <c r="R7" i="37" s="1"/>
  <c r="Z2080" i="54"/>
  <c r="R8" i="37" s="1"/>
  <c r="AA272" i="54"/>
  <c r="AA1878" i="54" s="1"/>
  <c r="AA332" i="54"/>
  <c r="AA1888" i="54" s="1"/>
  <c r="AA392" i="54"/>
  <c r="AA1898" i="54" s="1"/>
  <c r="AA242" i="54"/>
  <c r="AA1873" i="54" s="1"/>
  <c r="Z1790" i="54"/>
  <c r="Y1793" i="54"/>
  <c r="Y1783" i="54"/>
  <c r="AA1726" i="54"/>
  <c r="AA1720" i="54" s="1"/>
  <c r="AA1734" i="54"/>
  <c r="AA1728" i="54" s="1"/>
  <c r="X572" i="53"/>
  <c r="X573" i="53" s="1"/>
  <c r="Y570" i="53" s="1"/>
  <c r="W632" i="53"/>
  <c r="W633" i="53" s="1"/>
  <c r="X630" i="53" s="1"/>
  <c r="W182" i="53"/>
  <c r="W183" i="53" s="1"/>
  <c r="X180" i="53" s="1"/>
  <c r="Y512" i="53"/>
  <c r="Y513" i="53" s="1"/>
  <c r="Z510" i="53" s="1"/>
  <c r="W542" i="53"/>
  <c r="W543" i="53" s="1"/>
  <c r="X540" i="53" s="1"/>
  <c r="W122" i="53"/>
  <c r="W123" i="53" s="1"/>
  <c r="X120" i="53" s="1"/>
  <c r="Y452" i="53"/>
  <c r="Y453" i="53" s="1"/>
  <c r="Z450" i="53" s="1"/>
  <c r="W212" i="53"/>
  <c r="W213" i="53" s="1"/>
  <c r="X210" i="53" s="1"/>
  <c r="W272" i="53"/>
  <c r="W273" i="53" s="1"/>
  <c r="X270" i="53" s="1"/>
  <c r="W152" i="53"/>
  <c r="W153" i="53" s="1"/>
  <c r="X150" i="53" s="1"/>
  <c r="W422" i="53"/>
  <c r="W423" i="53" s="1"/>
  <c r="X420" i="53" s="1"/>
  <c r="W92" i="53"/>
  <c r="W93" i="53" s="1"/>
  <c r="X90" i="53" s="1"/>
  <c r="W362" i="53"/>
  <c r="W363" i="53" s="1"/>
  <c r="X360" i="53" s="1"/>
  <c r="W482" i="53"/>
  <c r="W483" i="53" s="1"/>
  <c r="X480" i="53" s="1"/>
  <c r="W242" i="53"/>
  <c r="W243" i="53" s="1"/>
  <c r="X240" i="53" s="1"/>
  <c r="W302" i="53"/>
  <c r="W303" i="53" s="1"/>
  <c r="X300" i="53" s="1"/>
  <c r="W392" i="53"/>
  <c r="W393" i="53" s="1"/>
  <c r="X390" i="53" s="1"/>
  <c r="W332" i="53"/>
  <c r="W333" i="53" s="1"/>
  <c r="X330" i="53" s="1"/>
  <c r="AD21" i="53"/>
  <c r="AC28" i="53"/>
  <c r="AC88" i="53"/>
  <c r="AC58" i="53"/>
  <c r="AC118" i="53"/>
  <c r="AC178" i="53"/>
  <c r="AC148" i="53"/>
  <c r="AC151" i="53" s="1"/>
  <c r="AC238" i="53"/>
  <c r="AC208" i="53"/>
  <c r="AC298" i="53"/>
  <c r="AC358" i="53"/>
  <c r="AC328" i="53"/>
  <c r="AC388" i="53"/>
  <c r="AC418" i="53"/>
  <c r="AC478" i="53"/>
  <c r="AC538" i="53"/>
  <c r="AC598" i="53"/>
  <c r="AC448" i="53"/>
  <c r="AC508" i="53"/>
  <c r="AC628" i="53"/>
  <c r="W602" i="53"/>
  <c r="W603" i="53" s="1"/>
  <c r="X600" i="53" s="1"/>
  <c r="W482" i="54"/>
  <c r="W1232" i="54"/>
  <c r="Y1292" i="54"/>
  <c r="W872" i="54"/>
  <c r="W1022" i="54"/>
  <c r="W452" i="54"/>
  <c r="W663" i="54"/>
  <c r="X660" i="54" s="1"/>
  <c r="X662" i="54" s="1"/>
  <c r="X1943" i="54" s="1"/>
  <c r="Y992" i="54"/>
  <c r="Y1322" i="54"/>
  <c r="W782" i="54"/>
  <c r="W722" i="54"/>
  <c r="W752" i="54"/>
  <c r="Y902" i="54"/>
  <c r="W1052" i="54"/>
  <c r="W422" i="54"/>
  <c r="W392" i="54"/>
  <c r="W692" i="54"/>
  <c r="W842" i="54"/>
  <c r="AB1348" i="54"/>
  <c r="AB1288" i="54"/>
  <c r="AB1318" i="54"/>
  <c r="AB1228" i="54"/>
  <c r="AB1108" i="54"/>
  <c r="AB1048" i="54"/>
  <c r="AB1258" i="54"/>
  <c r="AB1198" i="54"/>
  <c r="AB1138" i="54"/>
  <c r="AB1078" i="54"/>
  <c r="AB988" i="54"/>
  <c r="AB928" i="54"/>
  <c r="AB808" i="54"/>
  <c r="AB748" i="54"/>
  <c r="AB688" i="54"/>
  <c r="AB628" i="54"/>
  <c r="AB631" i="54" s="1"/>
  <c r="AB1936" i="54" s="1"/>
  <c r="AB1018" i="54"/>
  <c r="AB958" i="54"/>
  <c r="AB898" i="54"/>
  <c r="AB838" i="54"/>
  <c r="AB778" i="54"/>
  <c r="AB718" i="54"/>
  <c r="AB508" i="54"/>
  <c r="AB511" i="54" s="1"/>
  <c r="AB1916" i="54" s="1"/>
  <c r="AB448" i="54"/>
  <c r="AB451" i="54" s="1"/>
  <c r="AB1906" i="54" s="1"/>
  <c r="AB388" i="54"/>
  <c r="AB328" i="54"/>
  <c r="AB598" i="54"/>
  <c r="AB538" i="54"/>
  <c r="AB478" i="54"/>
  <c r="AB481" i="54" s="1"/>
  <c r="AB1911" i="54" s="1"/>
  <c r="AB418" i="54"/>
  <c r="AB358" i="54"/>
  <c r="AB298" i="54"/>
  <c r="AB238" i="54"/>
  <c r="AB208" i="54"/>
  <c r="AB148" i="54"/>
  <c r="AB88" i="54"/>
  <c r="AB28" i="54"/>
  <c r="AB178" i="54"/>
  <c r="AB118" i="54"/>
  <c r="AB58" i="54"/>
  <c r="AC21" i="54"/>
  <c r="Z1760" i="54"/>
  <c r="Z1792" i="54"/>
  <c r="Z1416" i="54"/>
  <c r="Z1786" i="54"/>
  <c r="Z1400" i="54"/>
  <c r="Z1788" i="54"/>
  <c r="Y1381" i="54"/>
  <c r="AA32" i="54"/>
  <c r="AA1838" i="54" s="1"/>
  <c r="AA92" i="54"/>
  <c r="AA1848" i="54" s="1"/>
  <c r="AA152" i="54"/>
  <c r="AA1858" i="54" s="1"/>
  <c r="AA123" i="54"/>
  <c r="AA213" i="54"/>
  <c r="AA1536" i="54"/>
  <c r="AA1582" i="54"/>
  <c r="AA1576" i="54" s="1"/>
  <c r="AA1760" i="54"/>
  <c r="AA1792" i="54"/>
  <c r="Z1384" i="54"/>
  <c r="Z1789" i="54"/>
  <c r="Z1424" i="54"/>
  <c r="Z1787" i="54"/>
  <c r="Z1392" i="54"/>
  <c r="Z1791" i="54"/>
  <c r="AB1772" i="54"/>
  <c r="AB1769" i="54"/>
  <c r="AB1764" i="54"/>
  <c r="AB1761" i="54"/>
  <c r="AB1756" i="54"/>
  <c r="AB1753" i="54"/>
  <c r="AB1748" i="54"/>
  <c r="AB1745" i="54"/>
  <c r="AB1740" i="54"/>
  <c r="AB1737" i="54"/>
  <c r="AB1732" i="54"/>
  <c r="AB1729" i="54"/>
  <c r="AB1724" i="54"/>
  <c r="AB1721" i="54"/>
  <c r="AB1716" i="54"/>
  <c r="AB1713" i="54"/>
  <c r="AB1708" i="54"/>
  <c r="AB1705" i="54"/>
  <c r="AB1700" i="54"/>
  <c r="AB1697" i="54"/>
  <c r="AB1692" i="54"/>
  <c r="AB1689" i="54"/>
  <c r="AB1684" i="54"/>
  <c r="AB1668" i="54"/>
  <c r="AB1649" i="54"/>
  <c r="AB1641" i="54"/>
  <c r="AB1636" i="54"/>
  <c r="AB1681" i="54"/>
  <c r="AB1676" i="54"/>
  <c r="AB1673" i="54"/>
  <c r="AB1665" i="54"/>
  <c r="AB1644" i="54"/>
  <c r="AB1628" i="54"/>
  <c r="AB1625" i="54"/>
  <c r="AB1620" i="54"/>
  <c r="AB1617" i="54"/>
  <c r="AB1612" i="54"/>
  <c r="AB1609" i="54"/>
  <c r="AB1604" i="54"/>
  <c r="AB1601" i="54"/>
  <c r="AB1593" i="54"/>
  <c r="AB1580" i="54"/>
  <c r="AB1569" i="54"/>
  <c r="AB1633" i="54"/>
  <c r="AB1596" i="54"/>
  <c r="AB1588" i="54"/>
  <c r="AB1585" i="54"/>
  <c r="AB1577" i="54"/>
  <c r="AB1572" i="54"/>
  <c r="AB1564" i="54"/>
  <c r="AB1561" i="54"/>
  <c r="AB1556" i="54"/>
  <c r="AB1553" i="54"/>
  <c r="AB1548" i="54"/>
  <c r="AB1545" i="54"/>
  <c r="AB1540" i="54"/>
  <c r="AB1516" i="54"/>
  <c r="AB1508" i="54"/>
  <c r="AB1505" i="54"/>
  <c r="AB1500" i="54"/>
  <c r="AB1497" i="54"/>
  <c r="AB1489" i="54"/>
  <c r="AB1476" i="54"/>
  <c r="AB1465" i="54"/>
  <c r="AB1460" i="54"/>
  <c r="AB1452" i="54"/>
  <c r="AB1449" i="54"/>
  <c r="AB1444" i="54"/>
  <c r="AB1441" i="54"/>
  <c r="AB1537" i="54"/>
  <c r="AB1542" i="54" s="1"/>
  <c r="AB1532" i="54"/>
  <c r="AB1529" i="54"/>
  <c r="AB1524" i="54"/>
  <c r="AB1521" i="54"/>
  <c r="AB1513" i="54"/>
  <c r="AB1518" i="54" s="1"/>
  <c r="AB1512" i="54" s="1"/>
  <c r="AB1492" i="54"/>
  <c r="AB1484" i="54"/>
  <c r="AB1481" i="54"/>
  <c r="AB1473" i="54"/>
  <c r="AB1478" i="54" s="1"/>
  <c r="AB1472" i="54" s="1"/>
  <c r="AB1468" i="54"/>
  <c r="AB1457" i="54"/>
  <c r="AB1462" i="54" s="1"/>
  <c r="AB1456" i="54" s="1"/>
  <c r="AB1436" i="54"/>
  <c r="AB1433" i="54"/>
  <c r="AB1428" i="54"/>
  <c r="AB1425" i="54"/>
  <c r="AB1420" i="54"/>
  <c r="AB1417" i="54"/>
  <c r="AB1412" i="54"/>
  <c r="AB1409" i="54"/>
  <c r="AB1404" i="54"/>
  <c r="AB1401" i="54"/>
  <c r="AB1396" i="54"/>
  <c r="AB1393" i="54"/>
  <c r="AB1385" i="54"/>
  <c r="AB1362" i="54"/>
  <c r="AB1363" i="54" s="1"/>
  <c r="AB1351" i="54"/>
  <c r="AB2056" i="54" s="1"/>
  <c r="AB1302" i="54"/>
  <c r="AB1303" i="54" s="1"/>
  <c r="AB1291" i="54"/>
  <c r="AB2046" i="54" s="1"/>
  <c r="AB1242" i="54"/>
  <c r="AB1243" i="54" s="1"/>
  <c r="AB1388" i="54"/>
  <c r="AB1332" i="54"/>
  <c r="AB1333" i="54" s="1"/>
  <c r="AB1321" i="54"/>
  <c r="AB2051" i="54" s="1"/>
  <c r="AB1272" i="54"/>
  <c r="AB1273" i="54" s="1"/>
  <c r="AB1261" i="54"/>
  <c r="AB2041" i="54" s="1"/>
  <c r="AB1231" i="54"/>
  <c r="AB2036" i="54" s="1"/>
  <c r="AB1182" i="54"/>
  <c r="AB1183" i="54" s="1"/>
  <c r="AB1171" i="54"/>
  <c r="AB2026" i="54" s="1"/>
  <c r="AB1122" i="54"/>
  <c r="AB1123" i="54" s="1"/>
  <c r="AB1111" i="54"/>
  <c r="AB2016" i="54" s="1"/>
  <c r="AB1062" i="54"/>
  <c r="AB1063" i="54" s="1"/>
  <c r="AB1051" i="54"/>
  <c r="AB2006" i="54" s="1"/>
  <c r="AB1212" i="54"/>
  <c r="AB1213" i="54" s="1"/>
  <c r="AB1201" i="54"/>
  <c r="AB2031" i="54" s="1"/>
  <c r="AB1152" i="54"/>
  <c r="AB1153" i="54" s="1"/>
  <c r="AB1141" i="54"/>
  <c r="AB2021" i="54" s="1"/>
  <c r="AB1092" i="54"/>
  <c r="AB1093" i="54" s="1"/>
  <c r="AB1081" i="54"/>
  <c r="AB2011" i="54" s="1"/>
  <c r="AB1002" i="54"/>
  <c r="AB1003" i="54" s="1"/>
  <c r="AB991" i="54"/>
  <c r="AB1996" i="54" s="1"/>
  <c r="AB942" i="54"/>
  <c r="AB943" i="54" s="1"/>
  <c r="AB931" i="54"/>
  <c r="AB1986" i="54" s="1"/>
  <c r="AB882" i="54"/>
  <c r="AB883" i="54" s="1"/>
  <c r="AB871" i="54"/>
  <c r="AB1976" i="54" s="1"/>
  <c r="AB822" i="54"/>
  <c r="AB823" i="54" s="1"/>
  <c r="AB811" i="54"/>
  <c r="AB1966" i="54" s="1"/>
  <c r="AB762" i="54"/>
  <c r="AB763" i="54" s="1"/>
  <c r="AB751" i="54"/>
  <c r="AB1956" i="54" s="1"/>
  <c r="AB702" i="54"/>
  <c r="AB703" i="54" s="1"/>
  <c r="AB691" i="54"/>
  <c r="AB1946" i="54" s="1"/>
  <c r="AB642" i="54"/>
  <c r="AB643" i="54" s="1"/>
  <c r="AB1032" i="54"/>
  <c r="AB1033" i="54" s="1"/>
  <c r="AB1021" i="54"/>
  <c r="AB2001" i="54" s="1"/>
  <c r="AB972" i="54"/>
  <c r="AB973" i="54" s="1"/>
  <c r="AB961" i="54"/>
  <c r="AB1991" i="54" s="1"/>
  <c r="AB912" i="54"/>
  <c r="AB913" i="54" s="1"/>
  <c r="AB901" i="54"/>
  <c r="AB1981" i="54" s="1"/>
  <c r="AB852" i="54"/>
  <c r="AB853" i="54" s="1"/>
  <c r="AB841" i="54"/>
  <c r="AB1971" i="54" s="1"/>
  <c r="AB792" i="54"/>
  <c r="AB793" i="54" s="1"/>
  <c r="AB781" i="54"/>
  <c r="AB1961" i="54" s="1"/>
  <c r="AB732" i="54"/>
  <c r="AB733" i="54" s="1"/>
  <c r="AB721" i="54"/>
  <c r="AB1951" i="54" s="1"/>
  <c r="AB673" i="54"/>
  <c r="AB582" i="54"/>
  <c r="AB583" i="54" s="1"/>
  <c r="AB571" i="54"/>
  <c r="AB1926" i="54" s="1"/>
  <c r="AB391" i="54"/>
  <c r="AB1896" i="54" s="1"/>
  <c r="AB390" i="54"/>
  <c r="AB331" i="54"/>
  <c r="AB1886" i="54" s="1"/>
  <c r="AB330" i="54"/>
  <c r="AB271" i="54"/>
  <c r="AB1876" i="54" s="1"/>
  <c r="AB270" i="54"/>
  <c r="AB211" i="54"/>
  <c r="AB210" i="54"/>
  <c r="AB612" i="54"/>
  <c r="AB613" i="54" s="1"/>
  <c r="AB601" i="54"/>
  <c r="AB1931" i="54" s="1"/>
  <c r="AB552" i="54"/>
  <c r="AB553" i="54" s="1"/>
  <c r="AB541" i="54"/>
  <c r="AB1921" i="54" s="1"/>
  <c r="AB421" i="54"/>
  <c r="AB1901" i="54" s="1"/>
  <c r="AB420" i="54"/>
  <c r="AB361" i="54"/>
  <c r="AB1891" i="54" s="1"/>
  <c r="AB360" i="54"/>
  <c r="AB301" i="54"/>
  <c r="AB1881" i="54" s="1"/>
  <c r="AB300" i="54"/>
  <c r="AB241" i="54"/>
  <c r="AB1871" i="54" s="1"/>
  <c r="AB240" i="54"/>
  <c r="AB151" i="54"/>
  <c r="AB1856" i="54" s="1"/>
  <c r="AB150" i="54"/>
  <c r="AB91" i="54"/>
  <c r="AB1846" i="54" s="1"/>
  <c r="AB90" i="54"/>
  <c r="AB31" i="54"/>
  <c r="AB1836" i="54" s="1"/>
  <c r="AB30" i="54"/>
  <c r="AB181" i="54"/>
  <c r="AB1861" i="54" s="1"/>
  <c r="AB180" i="54"/>
  <c r="AB121" i="54"/>
  <c r="AB1851" i="54" s="1"/>
  <c r="AB120" i="54"/>
  <c r="AB61" i="54"/>
  <c r="AB1841" i="54" s="1"/>
  <c r="AB60" i="54"/>
  <c r="AC10" i="54"/>
  <c r="AA302" i="54"/>
  <c r="AA362" i="54"/>
  <c r="AA1398" i="54"/>
  <c r="AA1406" i="54"/>
  <c r="AA1414" i="54"/>
  <c r="AA1408" i="54" s="1"/>
  <c r="AA1422" i="54"/>
  <c r="AA1430" i="54"/>
  <c r="AA1438" i="54"/>
  <c r="AA1432" i="54" s="1"/>
  <c r="AA1464" i="54"/>
  <c r="AA1494" i="54"/>
  <c r="AA1488" i="54" s="1"/>
  <c r="AA1462" i="54"/>
  <c r="AA1456" i="54" s="1"/>
  <c r="AA1478" i="54"/>
  <c r="AA1472" i="54" s="1"/>
  <c r="AA1518" i="54"/>
  <c r="AA1512" i="54" s="1"/>
  <c r="AA1550" i="54"/>
  <c r="AA1544" i="54" s="1"/>
  <c r="AA1558" i="54"/>
  <c r="AA1552" i="54" s="1"/>
  <c r="AA1566" i="54"/>
  <c r="AA1560" i="54" s="1"/>
  <c r="AA1590" i="54"/>
  <c r="AA1584" i="54" s="1"/>
  <c r="AA1656" i="54"/>
  <c r="AA1664" i="54"/>
  <c r="Z973" i="53" l="1"/>
  <c r="AB2065" i="54"/>
  <c r="T3" i="37" s="1"/>
  <c r="AB871" i="53"/>
  <c r="AB1582" i="54"/>
  <c r="AB1576" i="54" s="1"/>
  <c r="AA93" i="54"/>
  <c r="AS127" i="64"/>
  <c r="AS131" i="64"/>
  <c r="AS132" i="64" s="1"/>
  <c r="AT136" i="64"/>
  <c r="AB2068" i="54"/>
  <c r="T4" i="37" s="1"/>
  <c r="U2084" i="54"/>
  <c r="U2085" i="54" s="1"/>
  <c r="AA2094" i="54"/>
  <c r="S15" i="37" s="1"/>
  <c r="AA243" i="54"/>
  <c r="AA333" i="54"/>
  <c r="AA2092" i="54"/>
  <c r="S13" i="37" s="1"/>
  <c r="AA2089" i="54"/>
  <c r="S10" i="37" s="1"/>
  <c r="AA2093" i="54"/>
  <c r="S14" i="37" s="1"/>
  <c r="AA1384" i="54"/>
  <c r="AA2091" i="54"/>
  <c r="AA2095" i="54"/>
  <c r="AA2090" i="54"/>
  <c r="S11" i="37" s="1"/>
  <c r="Z2097" i="54"/>
  <c r="Z888" i="53"/>
  <c r="Z662" i="53"/>
  <c r="AA964" i="53"/>
  <c r="AA973" i="53"/>
  <c r="AB863" i="53"/>
  <c r="AB857" i="53" s="1"/>
  <c r="AB855" i="53"/>
  <c r="AB849" i="53" s="1"/>
  <c r="AB847" i="53"/>
  <c r="AB841" i="53" s="1"/>
  <c r="AB839" i="53"/>
  <c r="AB833" i="53" s="1"/>
  <c r="AB831" i="53"/>
  <c r="AB825" i="53" s="1"/>
  <c r="AB823" i="53"/>
  <c r="AB817" i="53" s="1"/>
  <c r="AB879" i="53"/>
  <c r="AB873" i="53" s="1"/>
  <c r="AB767" i="53"/>
  <c r="AB761" i="53" s="1"/>
  <c r="AB759" i="53"/>
  <c r="AB753" i="53" s="1"/>
  <c r="AB745" i="53"/>
  <c r="AB751" i="53"/>
  <c r="AB743" i="53"/>
  <c r="AB737" i="53" s="1"/>
  <c r="AB735" i="53"/>
  <c r="AB729" i="53" s="1"/>
  <c r="AB727" i="53"/>
  <c r="AB721" i="53" s="1"/>
  <c r="AB719" i="53"/>
  <c r="AB713" i="53" s="1"/>
  <c r="AB711" i="53"/>
  <c r="AB705" i="53" s="1"/>
  <c r="AB703" i="53"/>
  <c r="AB697" i="53" s="1"/>
  <c r="AB695" i="53"/>
  <c r="AB689" i="53" s="1"/>
  <c r="AB687" i="53"/>
  <c r="AB681" i="53" s="1"/>
  <c r="AB92" i="53"/>
  <c r="AB62" i="53"/>
  <c r="AB63" i="53" s="1"/>
  <c r="AB963" i="53"/>
  <c r="T7" i="38" s="1"/>
  <c r="AA897" i="53"/>
  <c r="AA898" i="53" s="1"/>
  <c r="AA865" i="53"/>
  <c r="AA882" i="53" s="1"/>
  <c r="AD568" i="53"/>
  <c r="AD268" i="53"/>
  <c r="AB815" i="53"/>
  <c r="AB809" i="53" s="1"/>
  <c r="AB895" i="53"/>
  <c r="AB968" i="53"/>
  <c r="T10" i="38" s="1"/>
  <c r="AB801" i="53"/>
  <c r="AB673" i="53"/>
  <c r="AB892" i="53"/>
  <c r="AB93" i="53"/>
  <c r="AB960" i="53"/>
  <c r="T6" i="38" s="1"/>
  <c r="AB32" i="53"/>
  <c r="AB33" i="53" s="1"/>
  <c r="AB969" i="53"/>
  <c r="T11" i="38" s="1"/>
  <c r="AB665" i="53"/>
  <c r="AB894" i="53"/>
  <c r="AB897" i="53"/>
  <c r="AB865" i="53"/>
  <c r="AD10" i="53"/>
  <c r="AC869" i="53"/>
  <c r="AC866" i="53"/>
  <c r="AC669" i="53"/>
  <c r="AC666" i="53"/>
  <c r="AC61" i="53"/>
  <c r="AC30" i="53"/>
  <c r="AC31" i="53"/>
  <c r="AC60" i="53"/>
  <c r="AC90" i="53"/>
  <c r="AC91" i="53"/>
  <c r="AC121" i="53"/>
  <c r="AC162" i="53"/>
  <c r="AC163" i="53" s="1"/>
  <c r="AC181" i="53"/>
  <c r="AC132" i="53"/>
  <c r="AC133" i="53" s="1"/>
  <c r="AC211" i="53"/>
  <c r="AC241" i="53"/>
  <c r="AC271" i="53"/>
  <c r="AC301" i="53"/>
  <c r="AC342" i="53"/>
  <c r="AC343" i="53" s="1"/>
  <c r="AC372" i="53"/>
  <c r="AC373" i="53" s="1"/>
  <c r="AC402" i="53"/>
  <c r="AC403" i="53" s="1"/>
  <c r="AC192" i="53"/>
  <c r="AC193" i="53" s="1"/>
  <c r="AC222" i="53"/>
  <c r="AC223" i="53" s="1"/>
  <c r="AC252" i="53"/>
  <c r="AC253" i="53" s="1"/>
  <c r="AC282" i="53"/>
  <c r="AC283" i="53" s="1"/>
  <c r="AC312" i="53"/>
  <c r="AC313" i="53" s="1"/>
  <c r="AC331" i="53"/>
  <c r="AC361" i="53"/>
  <c r="AC391" i="53"/>
  <c r="AC432" i="53"/>
  <c r="AC433" i="53" s="1"/>
  <c r="AC462" i="53"/>
  <c r="AC463" i="53" s="1"/>
  <c r="AC492" i="53"/>
  <c r="AC493" i="53" s="1"/>
  <c r="AC522" i="53"/>
  <c r="AC523" i="53" s="1"/>
  <c r="AC541" i="53"/>
  <c r="AC959" i="53" s="1"/>
  <c r="U5" i="38" s="1"/>
  <c r="AC571" i="53"/>
  <c r="AC582" i="53"/>
  <c r="AC583" i="53" s="1"/>
  <c r="AC631" i="53"/>
  <c r="AC421" i="53"/>
  <c r="AC451" i="53"/>
  <c r="AC481" i="53"/>
  <c r="AC511" i="53"/>
  <c r="AC552" i="53"/>
  <c r="AC553" i="53" s="1"/>
  <c r="AC601" i="53"/>
  <c r="AC612" i="53"/>
  <c r="AC613" i="53" s="1"/>
  <c r="AC642" i="53"/>
  <c r="AC643" i="53" s="1"/>
  <c r="AC674" i="53"/>
  <c r="AC677" i="53"/>
  <c r="AC682" i="53"/>
  <c r="AC685" i="53"/>
  <c r="AC690" i="53"/>
  <c r="AC693" i="53"/>
  <c r="AC698" i="53"/>
  <c r="AC701" i="53"/>
  <c r="AC706" i="53"/>
  <c r="AC709" i="53"/>
  <c r="AC714" i="53"/>
  <c r="AC717" i="53"/>
  <c r="AC722" i="53"/>
  <c r="AC725" i="53"/>
  <c r="AC730" i="53"/>
  <c r="AC733" i="53"/>
  <c r="AC738" i="53"/>
  <c r="AC741" i="53"/>
  <c r="AC746" i="53"/>
  <c r="AC749" i="53"/>
  <c r="AC754" i="53"/>
  <c r="AC757" i="53"/>
  <c r="AC762" i="53"/>
  <c r="AC765" i="53"/>
  <c r="AC770" i="53"/>
  <c r="AC773" i="53"/>
  <c r="AC778" i="53"/>
  <c r="AC781" i="53"/>
  <c r="AC786" i="53"/>
  <c r="AC789" i="53"/>
  <c r="AC794" i="53"/>
  <c r="AC797" i="53"/>
  <c r="AC802" i="53"/>
  <c r="AC805" i="53"/>
  <c r="AC810" i="53"/>
  <c r="AC813" i="53"/>
  <c r="AC818" i="53"/>
  <c r="AC821" i="53"/>
  <c r="AC826" i="53"/>
  <c r="AC829" i="53"/>
  <c r="AC834" i="53"/>
  <c r="AC837" i="53"/>
  <c r="AC842" i="53"/>
  <c r="AC845" i="53"/>
  <c r="AC850" i="53"/>
  <c r="AC853" i="53"/>
  <c r="AC858" i="53"/>
  <c r="AC861" i="53"/>
  <c r="AC874" i="53"/>
  <c r="AC877" i="53"/>
  <c r="AC937" i="53"/>
  <c r="AC938" i="53" s="1"/>
  <c r="AC939" i="53" s="1"/>
  <c r="AC947" i="53" s="1"/>
  <c r="AC926" i="53" s="1"/>
  <c r="AA153" i="54"/>
  <c r="AA33" i="54"/>
  <c r="AB2074" i="54"/>
  <c r="T6" i="37" s="1"/>
  <c r="AB2071" i="54"/>
  <c r="T5" i="37" s="1"/>
  <c r="AB1654" i="54"/>
  <c r="AB1648" i="54" s="1"/>
  <c r="AA183" i="54"/>
  <c r="AA63" i="54"/>
  <c r="AA2078" i="54"/>
  <c r="AB1638" i="54"/>
  <c r="AB1632" i="54" s="1"/>
  <c r="AB1486" i="54"/>
  <c r="AB1480" i="54" s="1"/>
  <c r="AB1526" i="54"/>
  <c r="AB1520" i="54" s="1"/>
  <c r="AB1534" i="54"/>
  <c r="AB1528" i="54" s="1"/>
  <c r="AB1606" i="54"/>
  <c r="AB1600" i="54" s="1"/>
  <c r="AB1614" i="54"/>
  <c r="AB1608" i="54" s="1"/>
  <c r="AB1622" i="54"/>
  <c r="AB1616" i="54" s="1"/>
  <c r="AB1630" i="54"/>
  <c r="AB1624" i="54" s="1"/>
  <c r="AB1678" i="54"/>
  <c r="AB1672" i="54" s="1"/>
  <c r="AB1686" i="54"/>
  <c r="AB1680" i="54" s="1"/>
  <c r="AC1660" i="54"/>
  <c r="AC1652" i="54"/>
  <c r="AC661" i="54"/>
  <c r="AC1941" i="54" s="1"/>
  <c r="AC1657" i="54"/>
  <c r="AC672" i="54"/>
  <c r="AA393" i="54"/>
  <c r="AA273" i="54"/>
  <c r="AB1662" i="54"/>
  <c r="AB1470" i="54"/>
  <c r="AA363" i="54"/>
  <c r="AA1893" i="54"/>
  <c r="AB2077" i="54"/>
  <c r="T7" i="37" s="1"/>
  <c r="AA303" i="54"/>
  <c r="AA1883" i="54"/>
  <c r="AA2066" i="54" s="1"/>
  <c r="AB212" i="54"/>
  <c r="AB1868" i="54" s="1"/>
  <c r="AB1866" i="54"/>
  <c r="W843" i="54"/>
  <c r="X840" i="54" s="1"/>
  <c r="W1973" i="54"/>
  <c r="W693" i="54"/>
  <c r="X690" i="54" s="1"/>
  <c r="W1948" i="54"/>
  <c r="W393" i="54"/>
  <c r="X390" i="54" s="1"/>
  <c r="W1898" i="54"/>
  <c r="W423" i="54"/>
  <c r="X420" i="54" s="1"/>
  <c r="W1903" i="54"/>
  <c r="W1053" i="54"/>
  <c r="X1050" i="54" s="1"/>
  <c r="W2008" i="54"/>
  <c r="Y903" i="54"/>
  <c r="Z900" i="54" s="1"/>
  <c r="Y1983" i="54"/>
  <c r="W753" i="54"/>
  <c r="X750" i="54" s="1"/>
  <c r="W1958" i="54"/>
  <c r="W723" i="54"/>
  <c r="X720" i="54" s="1"/>
  <c r="W1953" i="54"/>
  <c r="W783" i="54"/>
  <c r="X780" i="54" s="1"/>
  <c r="W1963" i="54"/>
  <c r="W513" i="54"/>
  <c r="X510" i="54" s="1"/>
  <c r="W1918" i="54"/>
  <c r="W543" i="54"/>
  <c r="X540" i="54" s="1"/>
  <c r="W1923" i="54"/>
  <c r="W1143" i="54"/>
  <c r="X1140" i="54" s="1"/>
  <c r="W2023" i="54"/>
  <c r="W1203" i="54"/>
  <c r="X1200" i="54" s="1"/>
  <c r="W2033" i="54"/>
  <c r="W813" i="54"/>
  <c r="X810" i="54" s="1"/>
  <c r="W1968" i="54"/>
  <c r="Y1263" i="54"/>
  <c r="Z1260" i="54" s="1"/>
  <c r="Y2043" i="54"/>
  <c r="W603" i="54"/>
  <c r="X600" i="54" s="1"/>
  <c r="W1933" i="54"/>
  <c r="W2069" i="54" s="1"/>
  <c r="V2081" i="54"/>
  <c r="V2069" i="54"/>
  <c r="AA2080" i="54"/>
  <c r="S8" i="37" s="1"/>
  <c r="AB2080" i="54"/>
  <c r="AC568" i="54"/>
  <c r="AC571" i="54" s="1"/>
  <c r="AC1926" i="54" s="1"/>
  <c r="AC268" i="54"/>
  <c r="AC1168" i="54"/>
  <c r="AC868" i="54"/>
  <c r="AC658" i="54"/>
  <c r="W1113" i="54"/>
  <c r="X1110" i="54" s="1"/>
  <c r="W2018" i="54"/>
  <c r="W633" i="54"/>
  <c r="X630" i="54" s="1"/>
  <c r="W1938" i="54"/>
  <c r="Y963" i="54"/>
  <c r="Z960" i="54" s="1"/>
  <c r="Y1993" i="54"/>
  <c r="W1173" i="54"/>
  <c r="X1170" i="54" s="1"/>
  <c r="X1172" i="54" s="1"/>
  <c r="W2028" i="54"/>
  <c r="Y1353" i="54"/>
  <c r="Z1350" i="54" s="1"/>
  <c r="Y2058" i="54"/>
  <c r="Z933" i="54"/>
  <c r="AA930" i="54" s="1"/>
  <c r="Z1988" i="54"/>
  <c r="W1083" i="54"/>
  <c r="X1080" i="54" s="1"/>
  <c r="W2013" i="54"/>
  <c r="W363" i="54"/>
  <c r="X360" i="54" s="1"/>
  <c r="X362" i="54" s="1"/>
  <c r="W1893" i="54"/>
  <c r="W573" i="54"/>
  <c r="X570" i="54" s="1"/>
  <c r="W1928" i="54"/>
  <c r="Y1323" i="54"/>
  <c r="Z1320" i="54" s="1"/>
  <c r="Y2053" i="54"/>
  <c r="Y993" i="54"/>
  <c r="Z990" i="54" s="1"/>
  <c r="Y1998" i="54"/>
  <c r="W453" i="54"/>
  <c r="X450" i="54" s="1"/>
  <c r="X452" i="54" s="1"/>
  <c r="W1908" i="54"/>
  <c r="W1023" i="54"/>
  <c r="X1020" i="54" s="1"/>
  <c r="W2003" i="54"/>
  <c r="W873" i="54"/>
  <c r="X870" i="54" s="1"/>
  <c r="W1978" i="54"/>
  <c r="Y1293" i="54"/>
  <c r="Z1290" i="54" s="1"/>
  <c r="Y2048" i="54"/>
  <c r="W1233" i="54"/>
  <c r="X1230" i="54" s="1"/>
  <c r="X1232" i="54" s="1"/>
  <c r="W2038" i="54"/>
  <c r="W483" i="54"/>
  <c r="X480" i="54" s="1"/>
  <c r="W1913" i="54"/>
  <c r="V2075" i="54"/>
  <c r="V2072" i="54"/>
  <c r="AA2083" i="54"/>
  <c r="Z2083" i="54"/>
  <c r="AB272" i="54"/>
  <c r="AB1878" i="54" s="1"/>
  <c r="AB332" i="54"/>
  <c r="AB1888" i="54" s="1"/>
  <c r="AB392" i="54"/>
  <c r="AB1898" i="54" s="1"/>
  <c r="AB1670" i="54"/>
  <c r="AB1664" i="54" s="1"/>
  <c r="Z1777" i="54"/>
  <c r="AB62" i="54"/>
  <c r="AB1843" i="54" s="1"/>
  <c r="AB122" i="54"/>
  <c r="AB1853" i="54" s="1"/>
  <c r="AB182" i="54"/>
  <c r="AB1863" i="54" s="1"/>
  <c r="AB32" i="54"/>
  <c r="AB1838" i="54" s="1"/>
  <c r="AB92" i="54"/>
  <c r="AB1848" i="54" s="1"/>
  <c r="AB152" i="54"/>
  <c r="AB1858" i="54" s="1"/>
  <c r="AB242" i="54"/>
  <c r="AB1873" i="54" s="1"/>
  <c r="AB302" i="54"/>
  <c r="AB1883" i="54" s="1"/>
  <c r="AB362" i="54"/>
  <c r="AB1893" i="54" s="1"/>
  <c r="AB422" i="54"/>
  <c r="AB1903" i="54" s="1"/>
  <c r="X332" i="53"/>
  <c r="X333" i="53" s="1"/>
  <c r="Y330" i="53" s="1"/>
  <c r="X302" i="53"/>
  <c r="X303" i="53" s="1"/>
  <c r="Y300" i="53" s="1"/>
  <c r="X482" i="53"/>
  <c r="X483" i="53" s="1"/>
  <c r="Y480" i="53" s="1"/>
  <c r="X422" i="53"/>
  <c r="X423" i="53" s="1"/>
  <c r="Y420" i="53" s="1"/>
  <c r="X272" i="53"/>
  <c r="X273" i="53" s="1"/>
  <c r="Y270" i="53" s="1"/>
  <c r="Z452" i="53"/>
  <c r="Z453" i="53" s="1"/>
  <c r="AA450" i="53" s="1"/>
  <c r="X542" i="53"/>
  <c r="X543" i="53" s="1"/>
  <c r="Y540" i="53" s="1"/>
  <c r="X182" i="53"/>
  <c r="X183" i="53" s="1"/>
  <c r="Y180" i="53" s="1"/>
  <c r="X632" i="53"/>
  <c r="X633" i="53" s="1"/>
  <c r="Y630" i="53" s="1"/>
  <c r="X392" i="53"/>
  <c r="X393" i="53" s="1"/>
  <c r="Y390" i="53" s="1"/>
  <c r="X242" i="53"/>
  <c r="X243" i="53" s="1"/>
  <c r="Y240" i="53" s="1"/>
  <c r="X362" i="53"/>
  <c r="X363" i="53" s="1"/>
  <c r="Y360" i="53" s="1"/>
  <c r="X152" i="53"/>
  <c r="X153" i="53" s="1"/>
  <c r="Y150" i="53" s="1"/>
  <c r="X212" i="53"/>
  <c r="X213" i="53" s="1"/>
  <c r="Y210" i="53" s="1"/>
  <c r="X122" i="53"/>
  <c r="X123" i="53" s="1"/>
  <c r="Y120" i="53" s="1"/>
  <c r="Z512" i="53"/>
  <c r="Z513" i="53" s="1"/>
  <c r="AA510" i="53" s="1"/>
  <c r="Y572" i="53"/>
  <c r="Y573" i="53" s="1"/>
  <c r="Z570" i="53" s="1"/>
  <c r="X602" i="53"/>
  <c r="X603" i="53" s="1"/>
  <c r="Y600" i="53" s="1"/>
  <c r="AD28" i="53"/>
  <c r="AE21" i="53"/>
  <c r="AD58" i="53"/>
  <c r="AD88" i="53"/>
  <c r="AD118" i="53"/>
  <c r="AD121" i="53" s="1"/>
  <c r="AD148" i="53"/>
  <c r="AD151" i="53" s="1"/>
  <c r="AD178" i="53"/>
  <c r="AD208" i="53"/>
  <c r="AD238" i="53"/>
  <c r="AD328" i="53"/>
  <c r="AD388" i="53"/>
  <c r="AD298" i="53"/>
  <c r="AD358" i="53"/>
  <c r="AD448" i="53"/>
  <c r="AD508" i="53"/>
  <c r="AD418" i="53"/>
  <c r="AD478" i="53"/>
  <c r="AD538" i="53"/>
  <c r="AD598" i="53"/>
  <c r="AD628" i="53"/>
  <c r="X92" i="53"/>
  <c r="X93" i="53" s="1"/>
  <c r="Y90" i="53" s="1"/>
  <c r="X842" i="54"/>
  <c r="X692" i="54"/>
  <c r="X392" i="54"/>
  <c r="X422" i="54"/>
  <c r="X1052" i="54"/>
  <c r="Z902" i="54"/>
  <c r="X752" i="54"/>
  <c r="X722" i="54"/>
  <c r="X782" i="54"/>
  <c r="X512" i="54"/>
  <c r="X542" i="54"/>
  <c r="X663" i="54"/>
  <c r="Y660" i="54" s="1"/>
  <c r="Y662" i="54" s="1"/>
  <c r="Y1943" i="54" s="1"/>
  <c r="X1142" i="54"/>
  <c r="X1202" i="54"/>
  <c r="X812" i="54"/>
  <c r="Z1262" i="54"/>
  <c r="X602" i="54"/>
  <c r="X1112" i="54"/>
  <c r="X632" i="54"/>
  <c r="Z962" i="54"/>
  <c r="Z1352" i="54"/>
  <c r="AA932" i="54"/>
  <c r="X1082" i="54"/>
  <c r="X572" i="54"/>
  <c r="Z1322" i="54"/>
  <c r="Z992" i="54"/>
  <c r="X1022" i="54"/>
  <c r="X872" i="54"/>
  <c r="Z1292" i="54"/>
  <c r="X482" i="54"/>
  <c r="AA1424" i="54"/>
  <c r="AA1787" i="54"/>
  <c r="AA1392" i="54"/>
  <c r="AA1791" i="54"/>
  <c r="AA1416" i="54"/>
  <c r="AA1786" i="54"/>
  <c r="AA1400" i="54"/>
  <c r="AA1788" i="54"/>
  <c r="AB63" i="54"/>
  <c r="AB183" i="54"/>
  <c r="AB243" i="54"/>
  <c r="AB213" i="54"/>
  <c r="AB333" i="54"/>
  <c r="AB1398" i="54"/>
  <c r="AB1406" i="54"/>
  <c r="AB1414" i="54"/>
  <c r="AB1408" i="54" s="1"/>
  <c r="AB1422" i="54"/>
  <c r="AB1430" i="54"/>
  <c r="AB1438" i="54"/>
  <c r="AB1432" i="54" s="1"/>
  <c r="AB1446" i="54"/>
  <c r="AB1440" i="54" s="1"/>
  <c r="AB1454" i="54"/>
  <c r="AB1448" i="54" s="1"/>
  <c r="AB1502" i="54"/>
  <c r="AB1496" i="54" s="1"/>
  <c r="AB1510" i="54"/>
  <c r="AB1504" i="54" s="1"/>
  <c r="AB1550" i="54"/>
  <c r="AB1544" i="54" s="1"/>
  <c r="AB1558" i="54"/>
  <c r="AB1552" i="54" s="1"/>
  <c r="AB1566" i="54"/>
  <c r="AB1560" i="54" s="1"/>
  <c r="AB1590" i="54"/>
  <c r="AB1584" i="54" s="1"/>
  <c r="AB1574" i="54"/>
  <c r="AB1568" i="54" s="1"/>
  <c r="AB1598" i="54"/>
  <c r="AB1592" i="54" s="1"/>
  <c r="AB1656" i="54"/>
  <c r="AB1694" i="54"/>
  <c r="AB1688" i="54" s="1"/>
  <c r="AB1702" i="54"/>
  <c r="AB1696" i="54" s="1"/>
  <c r="AB1710" i="54"/>
  <c r="AB1704" i="54" s="1"/>
  <c r="AB1718" i="54"/>
  <c r="AB1712" i="54" s="1"/>
  <c r="AB1726" i="54"/>
  <c r="AB1720" i="54" s="1"/>
  <c r="AB1734" i="54"/>
  <c r="AB1728" i="54" s="1"/>
  <c r="AB1742" i="54"/>
  <c r="AB1736" i="54" s="1"/>
  <c r="AB1750" i="54"/>
  <c r="AB1744" i="54" s="1"/>
  <c r="AB1758" i="54"/>
  <c r="AB1752" i="54" s="1"/>
  <c r="AB1766" i="54"/>
  <c r="AB1774" i="54"/>
  <c r="AB1768" i="54" s="1"/>
  <c r="AA1790" i="54"/>
  <c r="AA1789" i="54"/>
  <c r="AC1772" i="54"/>
  <c r="AC1769" i="54"/>
  <c r="AC1764" i="54"/>
  <c r="AC1761" i="54"/>
  <c r="AC1756" i="54"/>
  <c r="AC1753" i="54"/>
  <c r="AC1748" i="54"/>
  <c r="AC1745" i="54"/>
  <c r="AC1740" i="54"/>
  <c r="AC1737" i="54"/>
  <c r="AC1732" i="54"/>
  <c r="AC1729" i="54"/>
  <c r="AC1724" i="54"/>
  <c r="AC1721" i="54"/>
  <c r="AC1716" i="54"/>
  <c r="AC1713" i="54"/>
  <c r="AC1708" i="54"/>
  <c r="AC1705" i="54"/>
  <c r="AC1700" i="54"/>
  <c r="AC1697" i="54"/>
  <c r="AC1692" i="54"/>
  <c r="AC1689" i="54"/>
  <c r="AC1684" i="54"/>
  <c r="AC1681" i="54"/>
  <c r="AC1676" i="54"/>
  <c r="AC1673" i="54"/>
  <c r="AC1665" i="54"/>
  <c r="AC1644" i="54"/>
  <c r="AC1668" i="54"/>
  <c r="AC1649" i="54"/>
  <c r="AC1654" i="54" s="1"/>
  <c r="AC1648" i="54" s="1"/>
  <c r="AC1641" i="54"/>
  <c r="AC1636" i="54"/>
  <c r="AC1633" i="54"/>
  <c r="AC1596" i="54"/>
  <c r="AC1588" i="54"/>
  <c r="AC1585" i="54"/>
  <c r="AC1577" i="54"/>
  <c r="AC1572" i="54"/>
  <c r="AC1564" i="54"/>
  <c r="AC1561" i="54"/>
  <c r="AC1556" i="54"/>
  <c r="AC1553" i="54"/>
  <c r="AC1548" i="54"/>
  <c r="AC1545" i="54"/>
  <c r="AC1540" i="54"/>
  <c r="AC1628" i="54"/>
  <c r="AC1625" i="54"/>
  <c r="AC1620" i="54"/>
  <c r="AC1617" i="54"/>
  <c r="AC1612" i="54"/>
  <c r="AC1609" i="54"/>
  <c r="AC1604" i="54"/>
  <c r="AC1601" i="54"/>
  <c r="AC1593" i="54"/>
  <c r="AC1598" i="54" s="1"/>
  <c r="AC1592" i="54" s="1"/>
  <c r="AC1580" i="54"/>
  <c r="AC1569" i="54"/>
  <c r="AC1574" i="54" s="1"/>
  <c r="AC1568" i="54" s="1"/>
  <c r="AC1537" i="54"/>
  <c r="AC1542" i="54" s="1"/>
  <c r="AC1532" i="54"/>
  <c r="AC1529" i="54"/>
  <c r="AC1524" i="54"/>
  <c r="AC1521" i="54"/>
  <c r="AC1513" i="54"/>
  <c r="AC1492" i="54"/>
  <c r="AC1484" i="54"/>
  <c r="AC1481" i="54"/>
  <c r="AC1473" i="54"/>
  <c r="AC1468" i="54"/>
  <c r="AC1457" i="54"/>
  <c r="AC1516" i="54"/>
  <c r="AC1508" i="54"/>
  <c r="AC1505" i="54"/>
  <c r="AC1500" i="54"/>
  <c r="AC1497" i="54"/>
  <c r="AC1489" i="54"/>
  <c r="AC1476" i="54"/>
  <c r="AC1465" i="54"/>
  <c r="AC1460" i="54"/>
  <c r="AC1452" i="54"/>
  <c r="AC1449" i="54"/>
  <c r="AC1444" i="54"/>
  <c r="AC1441" i="54"/>
  <c r="AC1388" i="54"/>
  <c r="AC1332" i="54"/>
  <c r="AC1333" i="54" s="1"/>
  <c r="AC1321" i="54"/>
  <c r="AC2051" i="54" s="1"/>
  <c r="AC1272" i="54"/>
  <c r="AC1273" i="54" s="1"/>
  <c r="AC1261" i="54"/>
  <c r="AC2041" i="54" s="1"/>
  <c r="AC1436" i="54"/>
  <c r="AC1433" i="54"/>
  <c r="AC1428" i="54"/>
  <c r="AC1425" i="54"/>
  <c r="AC1420" i="54"/>
  <c r="AC1417" i="54"/>
  <c r="AC1412" i="54"/>
  <c r="AC1409" i="54"/>
  <c r="AC1404" i="54"/>
  <c r="AC1401" i="54"/>
  <c r="AC1396" i="54"/>
  <c r="AC1393" i="54"/>
  <c r="AC1385" i="54"/>
  <c r="AC1362" i="54"/>
  <c r="AC1363" i="54" s="1"/>
  <c r="AC1351" i="54"/>
  <c r="AC2056" i="54" s="1"/>
  <c r="AC1302" i="54"/>
  <c r="AC1303" i="54" s="1"/>
  <c r="AC1291" i="54"/>
  <c r="AC2046" i="54" s="1"/>
  <c r="AC1242" i="54"/>
  <c r="AC1243" i="54" s="1"/>
  <c r="AC1212" i="54"/>
  <c r="AC1213" i="54" s="1"/>
  <c r="AC1201" i="54"/>
  <c r="AC2031" i="54" s="1"/>
  <c r="AC1152" i="54"/>
  <c r="AC1153" i="54" s="1"/>
  <c r="AC1141" i="54"/>
  <c r="AC2021" i="54" s="1"/>
  <c r="AC1092" i="54"/>
  <c r="AC1093" i="54" s="1"/>
  <c r="AC1081" i="54"/>
  <c r="AC2011" i="54" s="1"/>
  <c r="AC1231" i="54"/>
  <c r="AC2036" i="54" s="1"/>
  <c r="AC1182" i="54"/>
  <c r="AC1183" i="54" s="1"/>
  <c r="AC1171" i="54"/>
  <c r="AC2026" i="54" s="1"/>
  <c r="AC1122" i="54"/>
  <c r="AC1123" i="54" s="1"/>
  <c r="AC1111" i="54"/>
  <c r="AC2016" i="54" s="1"/>
  <c r="AC1062" i="54"/>
  <c r="AC1063" i="54" s="1"/>
  <c r="AC1051" i="54"/>
  <c r="AC2006" i="54" s="1"/>
  <c r="AC1032" i="54"/>
  <c r="AC1033" i="54" s="1"/>
  <c r="AC1021" i="54"/>
  <c r="AC2001" i="54" s="1"/>
  <c r="AC972" i="54"/>
  <c r="AC973" i="54" s="1"/>
  <c r="AC961" i="54"/>
  <c r="AC1991" i="54" s="1"/>
  <c r="AC912" i="54"/>
  <c r="AC913" i="54" s="1"/>
  <c r="AC901" i="54"/>
  <c r="AC1981" i="54" s="1"/>
  <c r="AC852" i="54"/>
  <c r="AC853" i="54" s="1"/>
  <c r="AC841" i="54"/>
  <c r="AC1971" i="54" s="1"/>
  <c r="AC792" i="54"/>
  <c r="AC793" i="54" s="1"/>
  <c r="AC781" i="54"/>
  <c r="AC1961" i="54" s="1"/>
  <c r="AC732" i="54"/>
  <c r="AC733" i="54" s="1"/>
  <c r="AC721" i="54"/>
  <c r="AC1951" i="54" s="1"/>
  <c r="AC673" i="54"/>
  <c r="AC1002" i="54"/>
  <c r="AC1003" i="54" s="1"/>
  <c r="AC991" i="54"/>
  <c r="AC1996" i="54" s="1"/>
  <c r="AC942" i="54"/>
  <c r="AC943" i="54" s="1"/>
  <c r="AC931" i="54"/>
  <c r="AC1986" i="54" s="1"/>
  <c r="AC882" i="54"/>
  <c r="AC883" i="54" s="1"/>
  <c r="AC871" i="54"/>
  <c r="AC1976" i="54" s="1"/>
  <c r="AC822" i="54"/>
  <c r="AC823" i="54" s="1"/>
  <c r="AC811" i="54"/>
  <c r="AC1966" i="54" s="1"/>
  <c r="AC762" i="54"/>
  <c r="AC763" i="54" s="1"/>
  <c r="AC751" i="54"/>
  <c r="AC1956" i="54" s="1"/>
  <c r="AC702" i="54"/>
  <c r="AC703" i="54" s="1"/>
  <c r="AC691" i="54"/>
  <c r="AC1946" i="54" s="1"/>
  <c r="AC642" i="54"/>
  <c r="AC643" i="54" s="1"/>
  <c r="AC612" i="54"/>
  <c r="AC613" i="54" s="1"/>
  <c r="AC601" i="54"/>
  <c r="AC1931" i="54" s="1"/>
  <c r="AC481" i="54"/>
  <c r="AC1911" i="54" s="1"/>
  <c r="AC480" i="54"/>
  <c r="AC421" i="54"/>
  <c r="AC1901" i="54" s="1"/>
  <c r="AC420" i="54"/>
  <c r="AC361" i="54"/>
  <c r="AC1891" i="54" s="1"/>
  <c r="AC360" i="54"/>
  <c r="AC301" i="54"/>
  <c r="AC1881" i="54" s="1"/>
  <c r="AC300" i="54"/>
  <c r="AC241" i="54"/>
  <c r="AC1871" i="54" s="1"/>
  <c r="AC240" i="54"/>
  <c r="AC582" i="54"/>
  <c r="AC583" i="54" s="1"/>
  <c r="AC511" i="54"/>
  <c r="AC1916" i="54" s="1"/>
  <c r="AC510" i="54"/>
  <c r="AC451" i="54"/>
  <c r="AC1906" i="54" s="1"/>
  <c r="AC450" i="54"/>
  <c r="AC391" i="54"/>
  <c r="AC1896" i="54" s="1"/>
  <c r="AC390" i="54"/>
  <c r="AC331" i="54"/>
  <c r="AC1886" i="54" s="1"/>
  <c r="AC330" i="54"/>
  <c r="AC271" i="54"/>
  <c r="AC1876" i="54" s="1"/>
  <c r="AC270" i="54"/>
  <c r="AC211" i="54"/>
  <c r="AC1866" i="54" s="1"/>
  <c r="AC210" i="54"/>
  <c r="AC181" i="54"/>
  <c r="AC1861" i="54" s="1"/>
  <c r="AC180" i="54"/>
  <c r="AC121" i="54"/>
  <c r="AC1851" i="54" s="1"/>
  <c r="AC120" i="54"/>
  <c r="AC61" i="54"/>
  <c r="AC1841" i="54" s="1"/>
  <c r="AC60" i="54"/>
  <c r="AD10" i="54"/>
  <c r="AC151" i="54"/>
  <c r="AC1856" i="54" s="1"/>
  <c r="AC2065" i="54" s="1"/>
  <c r="U3" i="37" s="1"/>
  <c r="AC150" i="54"/>
  <c r="AC91" i="54"/>
  <c r="AC1846" i="54" s="1"/>
  <c r="AC90" i="54"/>
  <c r="AC31" i="54"/>
  <c r="AC1836" i="54" s="1"/>
  <c r="AC30" i="54"/>
  <c r="AB1390" i="54"/>
  <c r="AB2091" i="54" s="1"/>
  <c r="AB1536" i="54"/>
  <c r="AB1464" i="54"/>
  <c r="AB1494" i="54"/>
  <c r="AB1488" i="54" s="1"/>
  <c r="AB1646" i="54"/>
  <c r="AB1640" i="54" s="1"/>
  <c r="Z1793" i="54"/>
  <c r="AC1318" i="54"/>
  <c r="AC1258" i="54"/>
  <c r="AC1348" i="54"/>
  <c r="AC1288" i="54"/>
  <c r="AC1198" i="54"/>
  <c r="AC1138" i="54"/>
  <c r="AC1078" i="54"/>
  <c r="AC1228" i="54"/>
  <c r="AC1108" i="54"/>
  <c r="AC1048" i="54"/>
  <c r="AC1018" i="54"/>
  <c r="AC958" i="54"/>
  <c r="AC898" i="54"/>
  <c r="AC838" i="54"/>
  <c r="AC778" i="54"/>
  <c r="AC718" i="54"/>
  <c r="AC988" i="54"/>
  <c r="AC928" i="54"/>
  <c r="AC808" i="54"/>
  <c r="AC748" i="54"/>
  <c r="AC688" i="54"/>
  <c r="AC628" i="54"/>
  <c r="AC631" i="54" s="1"/>
  <c r="AC1936" i="54" s="1"/>
  <c r="AC598" i="54"/>
  <c r="AC538" i="54"/>
  <c r="AC541" i="54" s="1"/>
  <c r="AC1921" i="54" s="1"/>
  <c r="AC478" i="54"/>
  <c r="AC418" i="54"/>
  <c r="AC358" i="54"/>
  <c r="AC298" i="54"/>
  <c r="AC238" i="54"/>
  <c r="AC508" i="54"/>
  <c r="AC448" i="54"/>
  <c r="AC388" i="54"/>
  <c r="AC328" i="54"/>
  <c r="AC178" i="54"/>
  <c r="AC118" i="54"/>
  <c r="AC58" i="54"/>
  <c r="AD21" i="54"/>
  <c r="AC208" i="54"/>
  <c r="AC148" i="54"/>
  <c r="AC88" i="54"/>
  <c r="AC28" i="54"/>
  <c r="AB93" i="54" l="1"/>
  <c r="AB972" i="53"/>
  <c r="T12" i="38" s="1"/>
  <c r="AB2089" i="54"/>
  <c r="T10" i="37" s="1"/>
  <c r="AB2093" i="54"/>
  <c r="T14" i="37" s="1"/>
  <c r="AC879" i="53"/>
  <c r="AC873" i="53" s="1"/>
  <c r="AC863" i="53"/>
  <c r="AC857" i="53" s="1"/>
  <c r="AC855" i="53"/>
  <c r="AC849" i="53" s="1"/>
  <c r="AC847" i="53"/>
  <c r="AC841" i="53" s="1"/>
  <c r="AC839" i="53"/>
  <c r="AC833" i="53" s="1"/>
  <c r="AC831" i="53"/>
  <c r="AC825" i="53" s="1"/>
  <c r="AC823" i="53"/>
  <c r="AC817" i="53" s="1"/>
  <c r="AC815" i="53"/>
  <c r="AC809" i="53" s="1"/>
  <c r="AC807" i="53"/>
  <c r="AC799" i="53"/>
  <c r="AC793" i="53" s="1"/>
  <c r="AC791" i="53"/>
  <c r="AC785" i="53" s="1"/>
  <c r="AC783" i="53"/>
  <c r="AC777" i="53" s="1"/>
  <c r="AC775" i="53"/>
  <c r="AC769" i="53" s="1"/>
  <c r="AC767" i="53"/>
  <c r="AC761" i="53" s="1"/>
  <c r="S12" i="37"/>
  <c r="AT127" i="64"/>
  <c r="AT131" i="64"/>
  <c r="AT132" i="64" s="1"/>
  <c r="AU136" i="64"/>
  <c r="AB2083" i="54"/>
  <c r="T8" i="37"/>
  <c r="AB2090" i="54"/>
  <c r="T11" i="37" s="1"/>
  <c r="AA2097" i="54"/>
  <c r="AB2095" i="54"/>
  <c r="T12" i="37" s="1"/>
  <c r="AB2094" i="54"/>
  <c r="T15" i="37" s="1"/>
  <c r="AB2092" i="54"/>
  <c r="T13" i="37" s="1"/>
  <c r="AA662" i="53"/>
  <c r="AA888" i="53"/>
  <c r="AC895" i="53"/>
  <c r="AC968" i="53"/>
  <c r="U10" i="38" s="1"/>
  <c r="AC801" i="53"/>
  <c r="AC759" i="53"/>
  <c r="AC753" i="53" s="1"/>
  <c r="AC745" i="53"/>
  <c r="AC751" i="53"/>
  <c r="AC743" i="53"/>
  <c r="AC737" i="53" s="1"/>
  <c r="AC735" i="53"/>
  <c r="AC729" i="53" s="1"/>
  <c r="AC727" i="53"/>
  <c r="AC721" i="53" s="1"/>
  <c r="AC719" i="53"/>
  <c r="AC713" i="53" s="1"/>
  <c r="AC711" i="53"/>
  <c r="AC705" i="53" s="1"/>
  <c r="AC703" i="53"/>
  <c r="AC697" i="53" s="1"/>
  <c r="AC695" i="53"/>
  <c r="AC689" i="53" s="1"/>
  <c r="AC687" i="53"/>
  <c r="AC681" i="53" s="1"/>
  <c r="AC679" i="53"/>
  <c r="AC92" i="53"/>
  <c r="AC671" i="53"/>
  <c r="AC871" i="53"/>
  <c r="AE10" i="53"/>
  <c r="AD869" i="53"/>
  <c r="AD866" i="53"/>
  <c r="AD669" i="53"/>
  <c r="AD666" i="53"/>
  <c r="AD30" i="53"/>
  <c r="AD31" i="53"/>
  <c r="AD60" i="53"/>
  <c r="AD90" i="53"/>
  <c r="AD61" i="53"/>
  <c r="AD132" i="53"/>
  <c r="AD133" i="53" s="1"/>
  <c r="AD91" i="53"/>
  <c r="AD92" i="53" s="1"/>
  <c r="AD162" i="53"/>
  <c r="AD163" i="53" s="1"/>
  <c r="AD181" i="53"/>
  <c r="AD192" i="53"/>
  <c r="AD193" i="53" s="1"/>
  <c r="AD222" i="53"/>
  <c r="AD223" i="53" s="1"/>
  <c r="AD252" i="53"/>
  <c r="AD253" i="53" s="1"/>
  <c r="AD282" i="53"/>
  <c r="AD283" i="53" s="1"/>
  <c r="AD312" i="53"/>
  <c r="AD313" i="53" s="1"/>
  <c r="AD331" i="53"/>
  <c r="AD361" i="53"/>
  <c r="AD391" i="53"/>
  <c r="AD211" i="53"/>
  <c r="AD241" i="53"/>
  <c r="AD271" i="53"/>
  <c r="AD301" i="53"/>
  <c r="AD342" i="53"/>
  <c r="AD343" i="53" s="1"/>
  <c r="AD372" i="53"/>
  <c r="AD373" i="53" s="1"/>
  <c r="AD402" i="53"/>
  <c r="AD403" i="53" s="1"/>
  <c r="AD421" i="53"/>
  <c r="AD451" i="53"/>
  <c r="AD481" i="53"/>
  <c r="AD511" i="53"/>
  <c r="AD552" i="53"/>
  <c r="AD553" i="53" s="1"/>
  <c r="AD601" i="53"/>
  <c r="AD612" i="53"/>
  <c r="AD613" i="53" s="1"/>
  <c r="AD642" i="53"/>
  <c r="AD643" i="53" s="1"/>
  <c r="AD674" i="53"/>
  <c r="AD677" i="53"/>
  <c r="AD432" i="53"/>
  <c r="AD433" i="53" s="1"/>
  <c r="AD462" i="53"/>
  <c r="AD463" i="53" s="1"/>
  <c r="AD492" i="53"/>
  <c r="AD493" i="53" s="1"/>
  <c r="AD522" i="53"/>
  <c r="AD523" i="53" s="1"/>
  <c r="AD541" i="53"/>
  <c r="AD959" i="53" s="1"/>
  <c r="V5" i="38" s="1"/>
  <c r="AD571" i="53"/>
  <c r="AD582" i="53"/>
  <c r="AD583" i="53" s="1"/>
  <c r="AD631" i="53"/>
  <c r="AD770" i="53"/>
  <c r="AD775" i="53" s="1"/>
  <c r="AD769" i="53" s="1"/>
  <c r="AD773" i="53"/>
  <c r="AD778" i="53"/>
  <c r="AD781" i="53"/>
  <c r="AD786" i="53"/>
  <c r="AD791" i="53" s="1"/>
  <c r="AD785" i="53" s="1"/>
  <c r="AD789" i="53"/>
  <c r="AD794" i="53"/>
  <c r="AD797" i="53"/>
  <c r="AD802" i="53"/>
  <c r="AD807" i="53" s="1"/>
  <c r="AD805" i="53"/>
  <c r="AD810" i="53"/>
  <c r="AD682" i="53"/>
  <c r="AD685" i="53"/>
  <c r="AD690" i="53"/>
  <c r="AD693" i="53"/>
  <c r="AD698" i="53"/>
  <c r="AD701" i="53"/>
  <c r="AD706" i="53"/>
  <c r="AD709" i="53"/>
  <c r="AD714" i="53"/>
  <c r="AD717" i="53"/>
  <c r="AD722" i="53"/>
  <c r="AD725" i="53"/>
  <c r="AD730" i="53"/>
  <c r="AD733" i="53"/>
  <c r="AD738" i="53"/>
  <c r="AD741" i="53"/>
  <c r="AD746" i="53"/>
  <c r="AD749" i="53"/>
  <c r="AD754" i="53"/>
  <c r="AD757" i="53"/>
  <c r="AD762" i="53"/>
  <c r="AD765" i="53"/>
  <c r="AD874" i="53"/>
  <c r="AD877" i="53"/>
  <c r="AD937" i="53"/>
  <c r="AD938" i="53" s="1"/>
  <c r="AD939" i="53" s="1"/>
  <c r="AD947" i="53" s="1"/>
  <c r="AD926" i="53" s="1"/>
  <c r="AD813" i="53"/>
  <c r="AD818" i="53"/>
  <c r="AD821" i="53"/>
  <c r="AD826" i="53"/>
  <c r="AD829" i="53"/>
  <c r="AD834" i="53"/>
  <c r="AD837" i="53"/>
  <c r="AD842" i="53"/>
  <c r="AD845" i="53"/>
  <c r="AD850" i="53"/>
  <c r="AD853" i="53"/>
  <c r="AD858" i="53"/>
  <c r="AD861" i="53"/>
  <c r="AB882" i="53"/>
  <c r="AB964" i="53"/>
  <c r="AE568" i="53"/>
  <c r="AE268" i="53"/>
  <c r="AC93" i="53"/>
  <c r="AC960" i="53"/>
  <c r="U6" i="38" s="1"/>
  <c r="AC32" i="53"/>
  <c r="AC33" i="53" s="1"/>
  <c r="AC62" i="53"/>
  <c r="AC63" i="53" s="1"/>
  <c r="AC963" i="53"/>
  <c r="U7" i="38" s="1"/>
  <c r="AB898" i="53"/>
  <c r="AB973" i="53"/>
  <c r="AB363" i="54"/>
  <c r="AC1662" i="54"/>
  <c r="AC2068" i="54"/>
  <c r="U4" i="37" s="1"/>
  <c r="AC1390" i="54"/>
  <c r="AC1446" i="54"/>
  <c r="AC1440" i="54" s="1"/>
  <c r="AC1454" i="54"/>
  <c r="AC1448" i="54" s="1"/>
  <c r="AC1502" i="54"/>
  <c r="AC1496" i="54" s="1"/>
  <c r="AC1486" i="54"/>
  <c r="AC1480" i="54" s="1"/>
  <c r="AC1526" i="54"/>
  <c r="AC1520" i="54" s="1"/>
  <c r="AC1534" i="54"/>
  <c r="AC1528" i="54" s="1"/>
  <c r="AC1606" i="54"/>
  <c r="AC1600" i="54" s="1"/>
  <c r="AC1614" i="54"/>
  <c r="AC1608" i="54" s="1"/>
  <c r="AC1622" i="54"/>
  <c r="AC1616" i="54" s="1"/>
  <c r="AC1630" i="54"/>
  <c r="AC1624" i="54" s="1"/>
  <c r="AC1638" i="54"/>
  <c r="AC1632" i="54" s="1"/>
  <c r="AC1646" i="54"/>
  <c r="AC1640" i="54" s="1"/>
  <c r="AD1657" i="54"/>
  <c r="AD672" i="54"/>
  <c r="AD1660" i="54"/>
  <c r="AD1652" i="54"/>
  <c r="AC1470" i="54"/>
  <c r="AC1678" i="54"/>
  <c r="AC1672" i="54" s="1"/>
  <c r="AC1686" i="54"/>
  <c r="AC1680" i="54" s="1"/>
  <c r="AC1694" i="54"/>
  <c r="AC1688" i="54" s="1"/>
  <c r="AC1702" i="54"/>
  <c r="AC1696" i="54" s="1"/>
  <c r="AC1710" i="54"/>
  <c r="AC1704" i="54" s="1"/>
  <c r="AC1718" i="54"/>
  <c r="AC1712" i="54" s="1"/>
  <c r="AC1726" i="54"/>
  <c r="AC1720" i="54" s="1"/>
  <c r="AC1734" i="54"/>
  <c r="AC1728" i="54" s="1"/>
  <c r="AC1742" i="54"/>
  <c r="AC1736" i="54" s="1"/>
  <c r="AC1750" i="54"/>
  <c r="AC1744" i="54" s="1"/>
  <c r="AC1758" i="54"/>
  <c r="AC1752" i="54" s="1"/>
  <c r="AC1766" i="54"/>
  <c r="AC1774" i="54"/>
  <c r="AC1768" i="54" s="1"/>
  <c r="AA1777" i="54"/>
  <c r="AC1670" i="54"/>
  <c r="AC1664" i="54" s="1"/>
  <c r="AD1168" i="54"/>
  <c r="AD868" i="54"/>
  <c r="AD658" i="54"/>
  <c r="AD661" i="54" s="1"/>
  <c r="AD1941" i="54" s="1"/>
  <c r="AD568" i="54"/>
  <c r="AD571" i="54" s="1"/>
  <c r="AD1926" i="54" s="1"/>
  <c r="AD268" i="54"/>
  <c r="AC2080" i="54"/>
  <c r="U8" i="37" s="1"/>
  <c r="AC2071" i="54"/>
  <c r="U5" i="37" s="1"/>
  <c r="AC2077" i="54"/>
  <c r="U7" i="37" s="1"/>
  <c r="AB393" i="54"/>
  <c r="AB273" i="54"/>
  <c r="AB423" i="54"/>
  <c r="AB303" i="54"/>
  <c r="AB153" i="54"/>
  <c r="AB33" i="54"/>
  <c r="AB123" i="54"/>
  <c r="X483" i="54"/>
  <c r="Y480" i="54" s="1"/>
  <c r="X1913" i="54"/>
  <c r="Z1293" i="54"/>
  <c r="AA1290" i="54" s="1"/>
  <c r="AA1292" i="54" s="1"/>
  <c r="Z2048" i="54"/>
  <c r="X1023" i="54"/>
  <c r="Y1020" i="54" s="1"/>
  <c r="X2003" i="54"/>
  <c r="Z993" i="54"/>
  <c r="AA990" i="54" s="1"/>
  <c r="AA992" i="54" s="1"/>
  <c r="Z1998" i="54"/>
  <c r="X573" i="54"/>
  <c r="Y570" i="54" s="1"/>
  <c r="X1928" i="54"/>
  <c r="X1083" i="54"/>
  <c r="Y1080" i="54" s="1"/>
  <c r="Y1082" i="54" s="1"/>
  <c r="X2013" i="54"/>
  <c r="Z1353" i="54"/>
  <c r="AA1350" i="54" s="1"/>
  <c r="Z2058" i="54"/>
  <c r="Z963" i="54"/>
  <c r="AA960" i="54" s="1"/>
  <c r="AA962" i="54" s="1"/>
  <c r="Z1993" i="54"/>
  <c r="X1113" i="54"/>
  <c r="Y1110" i="54" s="1"/>
  <c r="X2018" i="54"/>
  <c r="Z1263" i="54"/>
  <c r="AA1260" i="54" s="1"/>
  <c r="AA1262" i="54" s="1"/>
  <c r="Z2043" i="54"/>
  <c r="X1203" i="54"/>
  <c r="Y1200" i="54" s="1"/>
  <c r="X2033" i="54"/>
  <c r="X513" i="54"/>
  <c r="Y510" i="54" s="1"/>
  <c r="X1918" i="54"/>
  <c r="X723" i="54"/>
  <c r="Y720" i="54" s="1"/>
  <c r="Y722" i="54" s="1"/>
  <c r="X1953" i="54"/>
  <c r="Z903" i="54"/>
  <c r="AA900" i="54" s="1"/>
  <c r="Z1983" i="54"/>
  <c r="X423" i="54"/>
  <c r="Y420" i="54" s="1"/>
  <c r="Y422" i="54" s="1"/>
  <c r="X1903" i="54"/>
  <c r="X693" i="54"/>
  <c r="Y690" i="54" s="1"/>
  <c r="X1948" i="54"/>
  <c r="AB2078" i="54"/>
  <c r="AC2074" i="54"/>
  <c r="U6" i="37" s="1"/>
  <c r="X1233" i="54"/>
  <c r="Y1230" i="54" s="1"/>
  <c r="Y1232" i="54" s="1"/>
  <c r="X2038" i="54"/>
  <c r="X873" i="54"/>
  <c r="Y870" i="54" s="1"/>
  <c r="X1978" i="54"/>
  <c r="X453" i="54"/>
  <c r="Y450" i="54" s="1"/>
  <c r="Y452" i="54" s="1"/>
  <c r="X1908" i="54"/>
  <c r="Z1323" i="54"/>
  <c r="AA1320" i="54" s="1"/>
  <c r="Z2053" i="54"/>
  <c r="X363" i="54"/>
  <c r="Y360" i="54" s="1"/>
  <c r="Y362" i="54" s="1"/>
  <c r="X1893" i="54"/>
  <c r="AA933" i="54"/>
  <c r="AB930" i="54" s="1"/>
  <c r="AA1988" i="54"/>
  <c r="X1173" i="54"/>
  <c r="Y1170" i="54" s="1"/>
  <c r="Y1172" i="54" s="1"/>
  <c r="X2028" i="54"/>
  <c r="X633" i="54"/>
  <c r="Y630" i="54" s="1"/>
  <c r="X1938" i="54"/>
  <c r="X603" i="54"/>
  <c r="Y600" i="54" s="1"/>
  <c r="Y602" i="54" s="1"/>
  <c r="X1933" i="54"/>
  <c r="X813" i="54"/>
  <c r="Y810" i="54" s="1"/>
  <c r="X1968" i="54"/>
  <c r="X1143" i="54"/>
  <c r="Y1140" i="54" s="1"/>
  <c r="Y1142" i="54" s="1"/>
  <c r="X2023" i="54"/>
  <c r="X543" i="54"/>
  <c r="Y540" i="54" s="1"/>
  <c r="X1923" i="54"/>
  <c r="X783" i="54"/>
  <c r="Y780" i="54" s="1"/>
  <c r="Y782" i="54" s="1"/>
  <c r="X1963" i="54"/>
  <c r="X753" i="54"/>
  <c r="Y750" i="54" s="1"/>
  <c r="X1958" i="54"/>
  <c r="X1053" i="54"/>
  <c r="Y1050" i="54" s="1"/>
  <c r="Y1052" i="54" s="1"/>
  <c r="X2008" i="54"/>
  <c r="X393" i="54"/>
  <c r="Y390" i="54" s="1"/>
  <c r="X1898" i="54"/>
  <c r="X843" i="54"/>
  <c r="Y840" i="54" s="1"/>
  <c r="Y842" i="54" s="1"/>
  <c r="X1973" i="54"/>
  <c r="AB2066" i="54"/>
  <c r="W2072" i="54"/>
  <c r="V2084" i="54"/>
  <c r="V2085" i="54" s="1"/>
  <c r="W2081" i="54"/>
  <c r="W2075" i="54"/>
  <c r="AC1510" i="54"/>
  <c r="AC1504" i="54" s="1"/>
  <c r="AC32" i="54"/>
  <c r="AC1838" i="54" s="1"/>
  <c r="AC92" i="54"/>
  <c r="AC1848" i="54" s="1"/>
  <c r="AC152" i="54"/>
  <c r="AC1858" i="54" s="1"/>
  <c r="Y602" i="53"/>
  <c r="Y603" i="53" s="1"/>
  <c r="Z600" i="53" s="1"/>
  <c r="Y122" i="53"/>
  <c r="Y123" i="53" s="1"/>
  <c r="Z120" i="53" s="1"/>
  <c r="Y152" i="53"/>
  <c r="Y153" i="53" s="1"/>
  <c r="Z150" i="53" s="1"/>
  <c r="Y242" i="53"/>
  <c r="Y243" i="53" s="1"/>
  <c r="Z240" i="53" s="1"/>
  <c r="Y632" i="53"/>
  <c r="Y633" i="53" s="1"/>
  <c r="Z630" i="53" s="1"/>
  <c r="AA452" i="53"/>
  <c r="AA453" i="53" s="1"/>
  <c r="AB450" i="53" s="1"/>
  <c r="Y422" i="53"/>
  <c r="Y423" i="53" s="1"/>
  <c r="Z420" i="53" s="1"/>
  <c r="Y302" i="53"/>
  <c r="Y303" i="53" s="1"/>
  <c r="Z300" i="53" s="1"/>
  <c r="Y92" i="53"/>
  <c r="Y93" i="53" s="1"/>
  <c r="Z90" i="53" s="1"/>
  <c r="AA512" i="53"/>
  <c r="AA513" i="53" s="1"/>
  <c r="AB510" i="53" s="1"/>
  <c r="Y212" i="53"/>
  <c r="Y213" i="53" s="1"/>
  <c r="Z210" i="53" s="1"/>
  <c r="Y362" i="53"/>
  <c r="Y363" i="53" s="1"/>
  <c r="Z360" i="53" s="1"/>
  <c r="Y392" i="53"/>
  <c r="Y393" i="53" s="1"/>
  <c r="Z390" i="53" s="1"/>
  <c r="Y182" i="53"/>
  <c r="Y183" i="53" s="1"/>
  <c r="Z180" i="53" s="1"/>
  <c r="Y272" i="53"/>
  <c r="Y273" i="53" s="1"/>
  <c r="Z270" i="53" s="1"/>
  <c r="Y482" i="53"/>
  <c r="Y483" i="53" s="1"/>
  <c r="Z480" i="53" s="1"/>
  <c r="Y332" i="53"/>
  <c r="Y333" i="53" s="1"/>
  <c r="Z330" i="53" s="1"/>
  <c r="AF21" i="53"/>
  <c r="AE28" i="53"/>
  <c r="AE58" i="53"/>
  <c r="AE118" i="53"/>
  <c r="AE121" i="53" s="1"/>
  <c r="AE88" i="53"/>
  <c r="AE178" i="53"/>
  <c r="AE148" i="53"/>
  <c r="AE151" i="53" s="1"/>
  <c r="AE238" i="53"/>
  <c r="AE208" i="53"/>
  <c r="AE298" i="53"/>
  <c r="AE358" i="53"/>
  <c r="AE328" i="53"/>
  <c r="AE388" i="53"/>
  <c r="AE418" i="53"/>
  <c r="AE478" i="53"/>
  <c r="AE538" i="53"/>
  <c r="AE598" i="53"/>
  <c r="AE448" i="53"/>
  <c r="AE508" i="53"/>
  <c r="AE628" i="53"/>
  <c r="Z572" i="53"/>
  <c r="Z573" i="53" s="1"/>
  <c r="AA570" i="53" s="1"/>
  <c r="Y542" i="53"/>
  <c r="Y543" i="53" s="1"/>
  <c r="Z540" i="53" s="1"/>
  <c r="Y482" i="54"/>
  <c r="Y1022" i="54"/>
  <c r="Y572" i="54"/>
  <c r="AA1352" i="54"/>
  <c r="Y1112" i="54"/>
  <c r="Y1202" i="54"/>
  <c r="Y663" i="54"/>
  <c r="Z660" i="54" s="1"/>
  <c r="Z662" i="54" s="1"/>
  <c r="Z1943" i="54" s="1"/>
  <c r="Y512" i="54"/>
  <c r="AA902" i="54"/>
  <c r="Y692" i="54"/>
  <c r="Y872" i="54"/>
  <c r="AA1322" i="54"/>
  <c r="AB932" i="54"/>
  <c r="Y632" i="54"/>
  <c r="Y812" i="54"/>
  <c r="Y542" i="54"/>
  <c r="Y752" i="54"/>
  <c r="Y392" i="54"/>
  <c r="AD1348" i="54"/>
  <c r="AD1288" i="54"/>
  <c r="AD1318" i="54"/>
  <c r="AD1258" i="54"/>
  <c r="AD1228" i="54"/>
  <c r="AD1108" i="54"/>
  <c r="AD1048" i="54"/>
  <c r="AD1198" i="54"/>
  <c r="AD1138" i="54"/>
  <c r="AD1078" i="54"/>
  <c r="AD988" i="54"/>
  <c r="AD928" i="54"/>
  <c r="AD808" i="54"/>
  <c r="AD748" i="54"/>
  <c r="AD688" i="54"/>
  <c r="AD628" i="54"/>
  <c r="AD1018" i="54"/>
  <c r="AD958" i="54"/>
  <c r="AD898" i="54"/>
  <c r="AD838" i="54"/>
  <c r="AD778" i="54"/>
  <c r="AD718" i="54"/>
  <c r="AD508" i="54"/>
  <c r="AD448" i="54"/>
  <c r="AD388" i="54"/>
  <c r="AD328" i="54"/>
  <c r="AD598" i="54"/>
  <c r="AD601" i="54" s="1"/>
  <c r="AD1931" i="54" s="1"/>
  <c r="AD538" i="54"/>
  <c r="AD478" i="54"/>
  <c r="AD418" i="54"/>
  <c r="AD358" i="54"/>
  <c r="AD298" i="54"/>
  <c r="AD238" i="54"/>
  <c r="AD208" i="54"/>
  <c r="AD148" i="54"/>
  <c r="AD88" i="54"/>
  <c r="AD28" i="54"/>
  <c r="AD178" i="54"/>
  <c r="AD118" i="54"/>
  <c r="AD58" i="54"/>
  <c r="AE21" i="54"/>
  <c r="AC1536" i="54"/>
  <c r="AC1582" i="54"/>
  <c r="AC1576" i="54" s="1"/>
  <c r="AC1760" i="54"/>
  <c r="Z1783" i="54"/>
  <c r="Z1381" i="54"/>
  <c r="AB1760" i="54"/>
  <c r="AB1792" i="54"/>
  <c r="AB1416" i="54"/>
  <c r="AB1786" i="54"/>
  <c r="AB1400" i="54"/>
  <c r="AB1788" i="54"/>
  <c r="AA1793" i="54"/>
  <c r="AA1783" i="54"/>
  <c r="AA1381" i="54"/>
  <c r="AB1790" i="54"/>
  <c r="AB1384" i="54"/>
  <c r="AB1789" i="54"/>
  <c r="AC93" i="54"/>
  <c r="AD1772" i="54"/>
  <c r="AD1769" i="54"/>
  <c r="AD1764" i="54"/>
  <c r="AD1761" i="54"/>
  <c r="AD1756" i="54"/>
  <c r="AD1753" i="54"/>
  <c r="AD1748" i="54"/>
  <c r="AD1745" i="54"/>
  <c r="AD1740" i="54"/>
  <c r="AD1737" i="54"/>
  <c r="AD1732" i="54"/>
  <c r="AD1729" i="54"/>
  <c r="AD1724" i="54"/>
  <c r="AD1721" i="54"/>
  <c r="AD1716" i="54"/>
  <c r="AD1713" i="54"/>
  <c r="AD1708" i="54"/>
  <c r="AD1705" i="54"/>
  <c r="AD1700" i="54"/>
  <c r="AD1697" i="54"/>
  <c r="AD1692" i="54"/>
  <c r="AD1689" i="54"/>
  <c r="AD1684" i="54"/>
  <c r="AD1668" i="54"/>
  <c r="AD1649" i="54"/>
  <c r="AD1641" i="54"/>
  <c r="AD1636" i="54"/>
  <c r="AD1681" i="54"/>
  <c r="AD1676" i="54"/>
  <c r="AD1673" i="54"/>
  <c r="AD1665" i="54"/>
  <c r="AD1644" i="54"/>
  <c r="AD1628" i="54"/>
  <c r="AD1625" i="54"/>
  <c r="AD1620" i="54"/>
  <c r="AD1617" i="54"/>
  <c r="AD1612" i="54"/>
  <c r="AD1609" i="54"/>
  <c r="AD1604" i="54"/>
  <c r="AD1601" i="54"/>
  <c r="AD1593" i="54"/>
  <c r="AD1580" i="54"/>
  <c r="AD1569" i="54"/>
  <c r="AD1633" i="54"/>
  <c r="AD1596" i="54"/>
  <c r="AD1588" i="54"/>
  <c r="AD1585" i="54"/>
  <c r="AD1577" i="54"/>
  <c r="AD1582" i="54" s="1"/>
  <c r="AD1576" i="54" s="1"/>
  <c r="AD1572" i="54"/>
  <c r="AD1564" i="54"/>
  <c r="AD1561" i="54"/>
  <c r="AD1556" i="54"/>
  <c r="AD1553" i="54"/>
  <c r="AD1548" i="54"/>
  <c r="AD1545" i="54"/>
  <c r="AD1540" i="54"/>
  <c r="AD1516" i="54"/>
  <c r="AD1508" i="54"/>
  <c r="AD1505" i="54"/>
  <c r="AD1500" i="54"/>
  <c r="AD1497" i="54"/>
  <c r="AD1489" i="54"/>
  <c r="AD1476" i="54"/>
  <c r="AD1465" i="54"/>
  <c r="AD1460" i="54"/>
  <c r="AD1452" i="54"/>
  <c r="AD1449" i="54"/>
  <c r="AD1444" i="54"/>
  <c r="AD1441" i="54"/>
  <c r="AD1537" i="54"/>
  <c r="AD1532" i="54"/>
  <c r="AD1529" i="54"/>
  <c r="AD1524" i="54"/>
  <c r="AD1521" i="54"/>
  <c r="AD1513" i="54"/>
  <c r="AD1518" i="54" s="1"/>
  <c r="AD1512" i="54" s="1"/>
  <c r="AD1492" i="54"/>
  <c r="AD1484" i="54"/>
  <c r="AD1481" i="54"/>
  <c r="AD1473" i="54"/>
  <c r="AD1478" i="54" s="1"/>
  <c r="AD1472" i="54" s="1"/>
  <c r="AD1468" i="54"/>
  <c r="AD1457" i="54"/>
  <c r="AD1462" i="54" s="1"/>
  <c r="AD1456" i="54" s="1"/>
  <c r="AD1436" i="54"/>
  <c r="AD1433" i="54"/>
  <c r="AD1428" i="54"/>
  <c r="AD1425" i="54"/>
  <c r="AD1420" i="54"/>
  <c r="AD1417" i="54"/>
  <c r="AD1412" i="54"/>
  <c r="AD1409" i="54"/>
  <c r="AD1404" i="54"/>
  <c r="AD1401" i="54"/>
  <c r="AD1396" i="54"/>
  <c r="AD1393" i="54"/>
  <c r="AD1385" i="54"/>
  <c r="AD1362" i="54"/>
  <c r="AD1363" i="54" s="1"/>
  <c r="AD1351" i="54"/>
  <c r="AD2056" i="54" s="1"/>
  <c r="AD1302" i="54"/>
  <c r="AD1303" i="54" s="1"/>
  <c r="AD1291" i="54"/>
  <c r="AD2046" i="54" s="1"/>
  <c r="AD1242" i="54"/>
  <c r="AD1243" i="54" s="1"/>
  <c r="AD1388" i="54"/>
  <c r="AD1332" i="54"/>
  <c r="AD1333" i="54" s="1"/>
  <c r="AD1321" i="54"/>
  <c r="AD2051" i="54" s="1"/>
  <c r="AD1272" i="54"/>
  <c r="AD1273" i="54" s="1"/>
  <c r="AD1261" i="54"/>
  <c r="AD2041" i="54" s="1"/>
  <c r="AD1231" i="54"/>
  <c r="AD2036" i="54" s="1"/>
  <c r="AD1182" i="54"/>
  <c r="AD1183" i="54" s="1"/>
  <c r="AD1171" i="54"/>
  <c r="AD2026" i="54" s="1"/>
  <c r="AD1122" i="54"/>
  <c r="AD1123" i="54" s="1"/>
  <c r="AD1111" i="54"/>
  <c r="AD2016" i="54" s="1"/>
  <c r="AD1062" i="54"/>
  <c r="AD1063" i="54" s="1"/>
  <c r="AD1051" i="54"/>
  <c r="AD2006" i="54" s="1"/>
  <c r="AD1212" i="54"/>
  <c r="AD1213" i="54" s="1"/>
  <c r="AD1201" i="54"/>
  <c r="AD2031" i="54" s="1"/>
  <c r="AD1152" i="54"/>
  <c r="AD1153" i="54" s="1"/>
  <c r="AD1141" i="54"/>
  <c r="AD2021" i="54" s="1"/>
  <c r="AD1092" i="54"/>
  <c r="AD1093" i="54" s="1"/>
  <c r="AD1081" i="54"/>
  <c r="AD2011" i="54" s="1"/>
  <c r="AD1002" i="54"/>
  <c r="AD1003" i="54" s="1"/>
  <c r="AD991" i="54"/>
  <c r="AD1996" i="54" s="1"/>
  <c r="AD942" i="54"/>
  <c r="AD943" i="54" s="1"/>
  <c r="AD931" i="54"/>
  <c r="AD1986" i="54" s="1"/>
  <c r="AD882" i="54"/>
  <c r="AD883" i="54" s="1"/>
  <c r="AD871" i="54"/>
  <c r="AD1976" i="54" s="1"/>
  <c r="AD822" i="54"/>
  <c r="AD823" i="54" s="1"/>
  <c r="AD811" i="54"/>
  <c r="AD1966" i="54" s="1"/>
  <c r="AD762" i="54"/>
  <c r="AD763" i="54" s="1"/>
  <c r="AD751" i="54"/>
  <c r="AD1956" i="54" s="1"/>
  <c r="AD702" i="54"/>
  <c r="AD703" i="54" s="1"/>
  <c r="AD691" i="54"/>
  <c r="AD1946" i="54" s="1"/>
  <c r="AD642" i="54"/>
  <c r="AD643" i="54" s="1"/>
  <c r="AD631" i="54"/>
  <c r="AD1936" i="54" s="1"/>
  <c r="AD1032" i="54"/>
  <c r="AD1033" i="54" s="1"/>
  <c r="AD1021" i="54"/>
  <c r="AD2001" i="54" s="1"/>
  <c r="AD972" i="54"/>
  <c r="AD973" i="54" s="1"/>
  <c r="AD961" i="54"/>
  <c r="AD1991" i="54" s="1"/>
  <c r="AD912" i="54"/>
  <c r="AD913" i="54" s="1"/>
  <c r="AD901" i="54"/>
  <c r="AD1981" i="54" s="1"/>
  <c r="AD852" i="54"/>
  <c r="AD853" i="54" s="1"/>
  <c r="AD841" i="54"/>
  <c r="AD1971" i="54" s="1"/>
  <c r="AD792" i="54"/>
  <c r="AD793" i="54" s="1"/>
  <c r="AD781" i="54"/>
  <c r="AD1961" i="54" s="1"/>
  <c r="AD732" i="54"/>
  <c r="AD733" i="54" s="1"/>
  <c r="AD721" i="54"/>
  <c r="AD1951" i="54" s="1"/>
  <c r="AD673" i="54"/>
  <c r="AD511" i="54"/>
  <c r="AD510" i="54"/>
  <c r="AD451" i="54"/>
  <c r="AD450" i="54"/>
  <c r="AD391" i="54"/>
  <c r="AD1896" i="54" s="1"/>
  <c r="AD390" i="54"/>
  <c r="AD331" i="54"/>
  <c r="AD1886" i="54" s="1"/>
  <c r="AD330" i="54"/>
  <c r="AD271" i="54"/>
  <c r="AD1876" i="54" s="1"/>
  <c r="AD270" i="54"/>
  <c r="AD211" i="54"/>
  <c r="AD210" i="54"/>
  <c r="AD612" i="54"/>
  <c r="AD613" i="54" s="1"/>
  <c r="AD541" i="54"/>
  <c r="AD540" i="54"/>
  <c r="AD481" i="54"/>
  <c r="AD480" i="54"/>
  <c r="AD421" i="54"/>
  <c r="AD1901" i="54" s="1"/>
  <c r="AD420" i="54"/>
  <c r="AD361" i="54"/>
  <c r="AD360" i="54"/>
  <c r="AD301" i="54"/>
  <c r="AD1881" i="54" s="1"/>
  <c r="AD300" i="54"/>
  <c r="AD241" i="54"/>
  <c r="AD1871" i="54" s="1"/>
  <c r="AD240" i="54"/>
  <c r="AD151" i="54"/>
  <c r="AD150" i="54"/>
  <c r="AD91" i="54"/>
  <c r="AD90" i="54"/>
  <c r="AD31" i="54"/>
  <c r="AD30" i="54"/>
  <c r="AD181" i="54"/>
  <c r="AD180" i="54"/>
  <c r="AD121" i="54"/>
  <c r="AD120" i="54"/>
  <c r="AD61" i="54"/>
  <c r="AD60" i="54"/>
  <c r="AE10" i="54"/>
  <c r="AC62" i="54"/>
  <c r="AC122" i="54"/>
  <c r="AC182" i="54"/>
  <c r="AC212" i="54"/>
  <c r="AC272" i="54"/>
  <c r="AC332" i="54"/>
  <c r="AC392" i="54"/>
  <c r="AC452" i="54"/>
  <c r="AC512" i="54"/>
  <c r="AC242" i="54"/>
  <c r="AC302" i="54"/>
  <c r="AC362" i="54"/>
  <c r="AC422" i="54"/>
  <c r="AC482" i="54"/>
  <c r="AC1398" i="54"/>
  <c r="AC1406" i="54"/>
  <c r="AC1414" i="54"/>
  <c r="AC1408" i="54" s="1"/>
  <c r="AC1422" i="54"/>
  <c r="AC1430" i="54"/>
  <c r="AC1438" i="54"/>
  <c r="AC1432" i="54" s="1"/>
  <c r="AC1464" i="54"/>
  <c r="AC1494" i="54"/>
  <c r="AC1488" i="54" s="1"/>
  <c r="AC1462" i="54"/>
  <c r="AC1456" i="54" s="1"/>
  <c r="AC1478" i="54"/>
  <c r="AC1472" i="54" s="1"/>
  <c r="AC1518" i="54"/>
  <c r="AC1512" i="54" s="1"/>
  <c r="AC1550" i="54"/>
  <c r="AC1544" i="54" s="1"/>
  <c r="AC1558" i="54"/>
  <c r="AC1552" i="54" s="1"/>
  <c r="AC1566" i="54"/>
  <c r="AC1560" i="54" s="1"/>
  <c r="AC1590" i="54"/>
  <c r="AC1584" i="54" s="1"/>
  <c r="AC1656" i="54"/>
  <c r="AB1424" i="54"/>
  <c r="AB1787" i="54"/>
  <c r="AB1392" i="54"/>
  <c r="AB1791" i="54"/>
  <c r="AD799" i="53" l="1"/>
  <c r="AD793" i="53" s="1"/>
  <c r="AD783" i="53"/>
  <c r="AD777" i="53" s="1"/>
  <c r="AD679" i="53"/>
  <c r="AD1542" i="54"/>
  <c r="X2075" i="54"/>
  <c r="AU127" i="64"/>
  <c r="AU131" i="64"/>
  <c r="AU132" i="64" s="1"/>
  <c r="AV136" i="64"/>
  <c r="AC2094" i="54"/>
  <c r="U15" i="37" s="1"/>
  <c r="AC2095" i="54"/>
  <c r="AC153" i="54"/>
  <c r="AC33" i="54"/>
  <c r="AC2089" i="54"/>
  <c r="U10" i="37" s="1"/>
  <c r="AC2093" i="54"/>
  <c r="U14" i="37" s="1"/>
  <c r="AC2090" i="54"/>
  <c r="U11" i="37" s="1"/>
  <c r="AC2092" i="54"/>
  <c r="U13" i="37" s="1"/>
  <c r="AC1384" i="54"/>
  <c r="AC2091" i="54"/>
  <c r="U12" i="37" s="1"/>
  <c r="AB2097" i="54"/>
  <c r="AF568" i="53"/>
  <c r="AF268" i="53"/>
  <c r="AB662" i="53"/>
  <c r="AB888" i="53"/>
  <c r="AD863" i="53"/>
  <c r="AD857" i="53" s="1"/>
  <c r="AD855" i="53"/>
  <c r="AD849" i="53" s="1"/>
  <c r="AD847" i="53"/>
  <c r="AD841" i="53" s="1"/>
  <c r="AD839" i="53"/>
  <c r="AD833" i="53" s="1"/>
  <c r="AD831" i="53"/>
  <c r="AD825" i="53" s="1"/>
  <c r="AD823" i="53"/>
  <c r="AD817" i="53" s="1"/>
  <c r="AD879" i="53"/>
  <c r="AD873" i="53" s="1"/>
  <c r="AD767" i="53"/>
  <c r="AD761" i="53" s="1"/>
  <c r="AD759" i="53"/>
  <c r="AD753" i="53" s="1"/>
  <c r="AD745" i="53"/>
  <c r="AD751" i="53"/>
  <c r="AD743" i="53"/>
  <c r="AD737" i="53" s="1"/>
  <c r="AD735" i="53"/>
  <c r="AD729" i="53" s="1"/>
  <c r="AD727" i="53"/>
  <c r="AD721" i="53" s="1"/>
  <c r="AD719" i="53"/>
  <c r="AD713" i="53" s="1"/>
  <c r="AD711" i="53"/>
  <c r="AD705" i="53" s="1"/>
  <c r="AD703" i="53"/>
  <c r="AD697" i="53" s="1"/>
  <c r="AD695" i="53"/>
  <c r="AD689" i="53" s="1"/>
  <c r="AD687" i="53"/>
  <c r="AD681" i="53" s="1"/>
  <c r="AD93" i="53"/>
  <c r="AD960" i="53"/>
  <c r="V6" i="38" s="1"/>
  <c r="AD32" i="53"/>
  <c r="AD671" i="53"/>
  <c r="AD871" i="53"/>
  <c r="AF10" i="53"/>
  <c r="AE869" i="53"/>
  <c r="AE866" i="53"/>
  <c r="AE666" i="53"/>
  <c r="AE669" i="53"/>
  <c r="AE61" i="53"/>
  <c r="AE30" i="53"/>
  <c r="AE31" i="53"/>
  <c r="AE60" i="53"/>
  <c r="AE90" i="53"/>
  <c r="AE91" i="53"/>
  <c r="AE162" i="53"/>
  <c r="AE163" i="53" s="1"/>
  <c r="AE181" i="53"/>
  <c r="AE132" i="53"/>
  <c r="AE133" i="53" s="1"/>
  <c r="AE211" i="53"/>
  <c r="AE241" i="53"/>
  <c r="AE271" i="53"/>
  <c r="AE301" i="53"/>
  <c r="AE342" i="53"/>
  <c r="AE343" i="53" s="1"/>
  <c r="AE372" i="53"/>
  <c r="AE373" i="53" s="1"/>
  <c r="AE402" i="53"/>
  <c r="AE403" i="53" s="1"/>
  <c r="AE192" i="53"/>
  <c r="AE193" i="53" s="1"/>
  <c r="AE222" i="53"/>
  <c r="AE223" i="53" s="1"/>
  <c r="AE252" i="53"/>
  <c r="AE253" i="53" s="1"/>
  <c r="AE282" i="53"/>
  <c r="AE283" i="53" s="1"/>
  <c r="AE312" i="53"/>
  <c r="AE313" i="53" s="1"/>
  <c r="AE331" i="53"/>
  <c r="AE361" i="53"/>
  <c r="AE391" i="53"/>
  <c r="AE432" i="53"/>
  <c r="AE433" i="53" s="1"/>
  <c r="AE462" i="53"/>
  <c r="AE463" i="53" s="1"/>
  <c r="AE492" i="53"/>
  <c r="AE493" i="53" s="1"/>
  <c r="AE522" i="53"/>
  <c r="AE523" i="53" s="1"/>
  <c r="AE541" i="53"/>
  <c r="AE959" i="53" s="1"/>
  <c r="W5" i="38" s="1"/>
  <c r="AE571" i="53"/>
  <c r="AE582" i="53"/>
  <c r="AE583" i="53" s="1"/>
  <c r="AE631" i="53"/>
  <c r="AE421" i="53"/>
  <c r="AE451" i="53"/>
  <c r="AE481" i="53"/>
  <c r="AE511" i="53"/>
  <c r="AE552" i="53"/>
  <c r="AE553" i="53" s="1"/>
  <c r="AE601" i="53"/>
  <c r="AE612" i="53"/>
  <c r="AE613" i="53" s="1"/>
  <c r="AE642" i="53"/>
  <c r="AE643" i="53" s="1"/>
  <c r="AE674" i="53"/>
  <c r="AE682" i="53"/>
  <c r="AE685" i="53"/>
  <c r="AE690" i="53"/>
  <c r="AE693" i="53"/>
  <c r="AE698" i="53"/>
  <c r="AE701" i="53"/>
  <c r="AE706" i="53"/>
  <c r="AE709" i="53"/>
  <c r="AE714" i="53"/>
  <c r="AE719" i="53" s="1"/>
  <c r="AE713" i="53" s="1"/>
  <c r="AE717" i="53"/>
  <c r="AE722" i="53"/>
  <c r="AE725" i="53"/>
  <c r="AE730" i="53"/>
  <c r="AE735" i="53" s="1"/>
  <c r="AE729" i="53" s="1"/>
  <c r="AE733" i="53"/>
  <c r="AE738" i="53"/>
  <c r="AE741" i="53"/>
  <c r="AE746" i="53"/>
  <c r="AE749" i="53"/>
  <c r="AE754" i="53"/>
  <c r="AE757" i="53"/>
  <c r="AE762" i="53"/>
  <c r="AE767" i="53" s="1"/>
  <c r="AE761" i="53" s="1"/>
  <c r="AE765" i="53"/>
  <c r="AE677" i="53"/>
  <c r="AE770" i="53"/>
  <c r="AE773" i="53"/>
  <c r="AE778" i="53"/>
  <c r="AE781" i="53"/>
  <c r="AE786" i="53"/>
  <c r="AE789" i="53"/>
  <c r="AE794" i="53"/>
  <c r="AE797" i="53"/>
  <c r="AE802" i="53"/>
  <c r="AE805" i="53"/>
  <c r="AE810" i="53"/>
  <c r="AE813" i="53"/>
  <c r="AE818" i="53"/>
  <c r="AE821" i="53"/>
  <c r="AE826" i="53"/>
  <c r="AE829" i="53"/>
  <c r="AE834" i="53"/>
  <c r="AE837" i="53"/>
  <c r="AE842" i="53"/>
  <c r="AE845" i="53"/>
  <c r="AE850" i="53"/>
  <c r="AE853" i="53"/>
  <c r="AE858" i="53"/>
  <c r="AE861" i="53"/>
  <c r="AE874" i="53"/>
  <c r="AE877" i="53"/>
  <c r="AE937" i="53"/>
  <c r="AE938" i="53" s="1"/>
  <c r="AE939" i="53" s="1"/>
  <c r="AE947" i="53" s="1"/>
  <c r="AE926" i="53" s="1"/>
  <c r="AC969" i="53"/>
  <c r="U11" i="38" s="1"/>
  <c r="AC665" i="53"/>
  <c r="AC894" i="53"/>
  <c r="AC964" i="53"/>
  <c r="AC972" i="53"/>
  <c r="U12" i="38" s="1"/>
  <c r="AC673" i="53"/>
  <c r="AC892" i="53"/>
  <c r="AD815" i="53"/>
  <c r="AD809" i="53" s="1"/>
  <c r="AD895" i="53"/>
  <c r="AD801" i="53"/>
  <c r="AD968" i="53"/>
  <c r="V10" i="38" s="1"/>
  <c r="AD972" i="53"/>
  <c r="V12" i="38" s="1"/>
  <c r="AD673" i="53"/>
  <c r="AD892" i="53"/>
  <c r="AD62" i="53"/>
  <c r="AD63" i="53" s="1"/>
  <c r="AD963" i="53"/>
  <c r="V7" i="38" s="1"/>
  <c r="AD33" i="53"/>
  <c r="AC865" i="53"/>
  <c r="AC897" i="53"/>
  <c r="AD2068" i="54"/>
  <c r="V4" i="37" s="1"/>
  <c r="AD1654" i="54"/>
  <c r="AD1648" i="54" s="1"/>
  <c r="AC1792" i="54"/>
  <c r="AE1660" i="54"/>
  <c r="AE1652" i="54"/>
  <c r="AE1657" i="54"/>
  <c r="AE1662" i="54" s="1"/>
  <c r="AE672" i="54"/>
  <c r="W2084" i="54"/>
  <c r="W2085" i="54" s="1"/>
  <c r="AD1662" i="54"/>
  <c r="AD1486" i="54"/>
  <c r="AD1480" i="54" s="1"/>
  <c r="AD1526" i="54"/>
  <c r="AD1520" i="54" s="1"/>
  <c r="AD1534" i="54"/>
  <c r="AD1528" i="54" s="1"/>
  <c r="AD1470" i="54"/>
  <c r="AD1638" i="54"/>
  <c r="AD1632" i="54" s="1"/>
  <c r="AD1606" i="54"/>
  <c r="AD1600" i="54" s="1"/>
  <c r="AD1614" i="54"/>
  <c r="AD1608" i="54" s="1"/>
  <c r="AD1622" i="54"/>
  <c r="AD1616" i="54" s="1"/>
  <c r="AD1630" i="54"/>
  <c r="AD1624" i="54" s="1"/>
  <c r="AD1678" i="54"/>
  <c r="AD1672" i="54" s="1"/>
  <c r="AD1686" i="54"/>
  <c r="AD1680" i="54" s="1"/>
  <c r="AC483" i="54"/>
  <c r="AC1913" i="54"/>
  <c r="AC363" i="54"/>
  <c r="AC1893" i="54"/>
  <c r="AC243" i="54"/>
  <c r="AC1873" i="54"/>
  <c r="AC453" i="54"/>
  <c r="AC1908" i="54"/>
  <c r="AC333" i="54"/>
  <c r="AC1888" i="54"/>
  <c r="AC213" i="54"/>
  <c r="AC1868" i="54"/>
  <c r="AC123" i="54"/>
  <c r="AC1853" i="54"/>
  <c r="AC2078" i="54" s="1"/>
  <c r="AD62" i="54"/>
  <c r="AD1843" i="54" s="1"/>
  <c r="AD1841" i="54"/>
  <c r="AD122" i="54"/>
  <c r="AD1853" i="54" s="1"/>
  <c r="AD1851" i="54"/>
  <c r="AD182" i="54"/>
  <c r="AD1863" i="54" s="1"/>
  <c r="AD1861" i="54"/>
  <c r="AD32" i="54"/>
  <c r="AD1838" i="54" s="1"/>
  <c r="AD1836" i="54"/>
  <c r="AD92" i="54"/>
  <c r="AD1848" i="54" s="1"/>
  <c r="AD2078" i="54" s="1"/>
  <c r="AD1846" i="54"/>
  <c r="AD152" i="54"/>
  <c r="AD1858" i="54" s="1"/>
  <c r="AD1856" i="54"/>
  <c r="AD2065" i="54" s="1"/>
  <c r="V3" i="37" s="1"/>
  <c r="AD362" i="54"/>
  <c r="AD1893" i="54" s="1"/>
  <c r="AD1891" i="54"/>
  <c r="AD482" i="54"/>
  <c r="AD1913" i="54" s="1"/>
  <c r="AD1911" i="54"/>
  <c r="AD542" i="54"/>
  <c r="AD1923" i="54" s="1"/>
  <c r="AD1921" i="54"/>
  <c r="AD212" i="54"/>
  <c r="AD1868" i="54" s="1"/>
  <c r="AD1866" i="54"/>
  <c r="AD452" i="54"/>
  <c r="AD1908" i="54" s="1"/>
  <c r="AD1906" i="54"/>
  <c r="AD512" i="54"/>
  <c r="AD1918" i="54" s="1"/>
  <c r="AD1916" i="54"/>
  <c r="AE568" i="54"/>
  <c r="AE268" i="54"/>
  <c r="AE1168" i="54"/>
  <c r="AE868" i="54"/>
  <c r="AE658" i="54"/>
  <c r="AE661" i="54" s="1"/>
  <c r="AE1941" i="54" s="1"/>
  <c r="Y393" i="54"/>
  <c r="Y1898" i="54"/>
  <c r="Y753" i="54"/>
  <c r="Z750" i="54" s="1"/>
  <c r="Y1958" i="54"/>
  <c r="Y543" i="54"/>
  <c r="Z540" i="54" s="1"/>
  <c r="Y1923" i="54"/>
  <c r="Y813" i="54"/>
  <c r="Z810" i="54" s="1"/>
  <c r="Y1968" i="54"/>
  <c r="Y633" i="54"/>
  <c r="Z630" i="54" s="1"/>
  <c r="Y1938" i="54"/>
  <c r="AB933" i="54"/>
  <c r="AC930" i="54" s="1"/>
  <c r="AC932" i="54" s="1"/>
  <c r="AC1988" i="54" s="1"/>
  <c r="AB1988" i="54"/>
  <c r="AA1323" i="54"/>
  <c r="AB1320" i="54" s="1"/>
  <c r="AA2053" i="54"/>
  <c r="Y873" i="54"/>
  <c r="Z870" i="54" s="1"/>
  <c r="Y1978" i="54"/>
  <c r="Y693" i="54"/>
  <c r="Z690" i="54" s="1"/>
  <c r="Z692" i="54" s="1"/>
  <c r="Y1948" i="54"/>
  <c r="AA903" i="54"/>
  <c r="AB900" i="54" s="1"/>
  <c r="AB902" i="54" s="1"/>
  <c r="AA1983" i="54"/>
  <c r="Y513" i="54"/>
  <c r="Z510" i="54" s="1"/>
  <c r="Z512" i="54" s="1"/>
  <c r="Y1918" i="54"/>
  <c r="Y1203" i="54"/>
  <c r="Z1200" i="54" s="1"/>
  <c r="Z1202" i="54" s="1"/>
  <c r="Y2033" i="54"/>
  <c r="Y1113" i="54"/>
  <c r="Z1110" i="54" s="1"/>
  <c r="Z1112" i="54" s="1"/>
  <c r="Y2018" i="54"/>
  <c r="AA1353" i="54"/>
  <c r="AB1350" i="54" s="1"/>
  <c r="AB1352" i="54" s="1"/>
  <c r="AA2058" i="54"/>
  <c r="Y573" i="54"/>
  <c r="Z570" i="54" s="1"/>
  <c r="Z572" i="54" s="1"/>
  <c r="Y1928" i="54"/>
  <c r="Y1023" i="54"/>
  <c r="Z1020" i="54" s="1"/>
  <c r="Z1022" i="54" s="1"/>
  <c r="Y2003" i="54"/>
  <c r="Y483" i="54"/>
  <c r="Z480" i="54" s="1"/>
  <c r="Z482" i="54" s="1"/>
  <c r="Y1913" i="54"/>
  <c r="X2081" i="54"/>
  <c r="AC423" i="54"/>
  <c r="AC1903" i="54"/>
  <c r="AC303" i="54"/>
  <c r="AC1883" i="54"/>
  <c r="AC513" i="54"/>
  <c r="AC1918" i="54"/>
  <c r="AC393" i="54"/>
  <c r="AC1898" i="54"/>
  <c r="AC273" i="54"/>
  <c r="AC1878" i="54"/>
  <c r="AC183" i="54"/>
  <c r="AC1863" i="54"/>
  <c r="AC63" i="54"/>
  <c r="AC1843" i="54"/>
  <c r="Y843" i="54"/>
  <c r="Z840" i="54" s="1"/>
  <c r="Z842" i="54" s="1"/>
  <c r="Y1973" i="54"/>
  <c r="Y1053" i="54"/>
  <c r="Z1050" i="54" s="1"/>
  <c r="Y2008" i="54"/>
  <c r="Y783" i="54"/>
  <c r="Z780" i="54" s="1"/>
  <c r="Y1963" i="54"/>
  <c r="Y1143" i="54"/>
  <c r="Z1140" i="54" s="1"/>
  <c r="Y2023" i="54"/>
  <c r="Y603" i="54"/>
  <c r="Z600" i="54" s="1"/>
  <c r="Y1933" i="54"/>
  <c r="Y1173" i="54"/>
  <c r="Z1170" i="54" s="1"/>
  <c r="Y2028" i="54"/>
  <c r="Y363" i="54"/>
  <c r="Y1893" i="54"/>
  <c r="Y453" i="54"/>
  <c r="Z450" i="54" s="1"/>
  <c r="Z452" i="54" s="1"/>
  <c r="Y1908" i="54"/>
  <c r="Y1233" i="54"/>
  <c r="Z1230" i="54" s="1"/>
  <c r="Z1232" i="54" s="1"/>
  <c r="Y2038" i="54"/>
  <c r="Y423" i="54"/>
  <c r="Z420" i="54" s="1"/>
  <c r="Z422" i="54" s="1"/>
  <c r="Y1903" i="54"/>
  <c r="Y723" i="54"/>
  <c r="Z720" i="54" s="1"/>
  <c r="Z722" i="54" s="1"/>
  <c r="Y1953" i="54"/>
  <c r="AA1263" i="54"/>
  <c r="AB1260" i="54" s="1"/>
  <c r="AB1262" i="54" s="1"/>
  <c r="AA2043" i="54"/>
  <c r="AA963" i="54"/>
  <c r="AB960" i="54" s="1"/>
  <c r="AB962" i="54" s="1"/>
  <c r="AA1993" i="54"/>
  <c r="Y1083" i="54"/>
  <c r="Z1080" i="54" s="1"/>
  <c r="Z1082" i="54" s="1"/>
  <c r="Y2013" i="54"/>
  <c r="AA993" i="54"/>
  <c r="AB990" i="54" s="1"/>
  <c r="AB992" i="54" s="1"/>
  <c r="AA1998" i="54"/>
  <c r="AA1293" i="54"/>
  <c r="AB1290" i="54" s="1"/>
  <c r="AB1292" i="54" s="1"/>
  <c r="AA2048" i="54"/>
  <c r="X2069" i="54"/>
  <c r="X2072" i="54"/>
  <c r="AC2083" i="54"/>
  <c r="AD1670" i="54"/>
  <c r="AD1664" i="54" s="1"/>
  <c r="AB1777" i="54"/>
  <c r="AD242" i="54"/>
  <c r="AD1873" i="54" s="1"/>
  <c r="AD302" i="54"/>
  <c r="AD1883" i="54" s="1"/>
  <c r="AD422" i="54"/>
  <c r="AD1903" i="54" s="1"/>
  <c r="AD272" i="54"/>
  <c r="AD1878" i="54" s="1"/>
  <c r="AD332" i="54"/>
  <c r="AD1888" i="54" s="1"/>
  <c r="AD392" i="54"/>
  <c r="AD1898" i="54" s="1"/>
  <c r="Z542" i="53"/>
  <c r="Z543" i="53" s="1"/>
  <c r="AA540" i="53" s="1"/>
  <c r="AA572" i="53"/>
  <c r="AA573" i="53" s="1"/>
  <c r="AB570" i="53" s="1"/>
  <c r="Z92" i="53"/>
  <c r="Z93" i="53" s="1"/>
  <c r="AA90" i="53" s="1"/>
  <c r="AF28" i="53"/>
  <c r="AG21" i="53"/>
  <c r="AF58" i="53"/>
  <c r="AF88" i="53"/>
  <c r="AF118" i="53"/>
  <c r="AF121" i="53" s="1"/>
  <c r="AF148" i="53"/>
  <c r="AF151" i="53" s="1"/>
  <c r="AF178" i="53"/>
  <c r="AF208" i="53"/>
  <c r="AF238" i="53"/>
  <c r="AF328" i="53"/>
  <c r="AF388" i="53"/>
  <c r="AF298" i="53"/>
  <c r="AF358" i="53"/>
  <c r="AF448" i="53"/>
  <c r="AF508" i="53"/>
  <c r="AF418" i="53"/>
  <c r="AF478" i="53"/>
  <c r="AF628" i="53"/>
  <c r="AF538" i="53"/>
  <c r="AF598" i="53"/>
  <c r="Z332" i="53"/>
  <c r="Z333" i="53" s="1"/>
  <c r="AA330" i="53" s="1"/>
  <c r="Z482" i="53"/>
  <c r="Z483" i="53" s="1"/>
  <c r="AA480" i="53" s="1"/>
  <c r="Z272" i="53"/>
  <c r="Z273" i="53" s="1"/>
  <c r="AA270" i="53" s="1"/>
  <c r="Z182" i="53"/>
  <c r="Z183" i="53" s="1"/>
  <c r="AA180" i="53" s="1"/>
  <c r="Z392" i="53"/>
  <c r="Z393" i="53" s="1"/>
  <c r="AA390" i="53" s="1"/>
  <c r="Z362" i="53"/>
  <c r="Z363" i="53" s="1"/>
  <c r="AA360" i="53" s="1"/>
  <c r="Z212" i="53"/>
  <c r="Z213" i="53" s="1"/>
  <c r="AA210" i="53" s="1"/>
  <c r="AB512" i="53"/>
  <c r="AB513" i="53" s="1"/>
  <c r="AC510" i="53" s="1"/>
  <c r="Z302" i="53"/>
  <c r="Z303" i="53" s="1"/>
  <c r="AA300" i="53" s="1"/>
  <c r="Z422" i="53"/>
  <c r="Z423" i="53" s="1"/>
  <c r="AA420" i="53" s="1"/>
  <c r="AB452" i="53"/>
  <c r="AB453" i="53" s="1"/>
  <c r="AC450" i="53" s="1"/>
  <c r="Z632" i="53"/>
  <c r="Z633" i="53" s="1"/>
  <c r="AA630" i="53" s="1"/>
  <c r="Z242" i="53"/>
  <c r="Z243" i="53" s="1"/>
  <c r="AA240" i="53" s="1"/>
  <c r="Z152" i="53"/>
  <c r="Z153" i="53" s="1"/>
  <c r="AA150" i="53" s="1"/>
  <c r="Z122" i="53"/>
  <c r="Z123" i="53" s="1"/>
  <c r="AA120" i="53" s="1"/>
  <c r="Z602" i="53"/>
  <c r="Z603" i="53" s="1"/>
  <c r="AA600" i="53" s="1"/>
  <c r="Z663" i="54"/>
  <c r="AA660" i="54" s="1"/>
  <c r="AA662" i="54" s="1"/>
  <c r="AA1943" i="54" s="1"/>
  <c r="AC1416" i="54"/>
  <c r="AC1786" i="54"/>
  <c r="AE1772" i="54"/>
  <c r="AE1769" i="54"/>
  <c r="AE1764" i="54"/>
  <c r="AE1761" i="54"/>
  <c r="AE1756" i="54"/>
  <c r="AE1753" i="54"/>
  <c r="AE1748" i="54"/>
  <c r="AE1745" i="54"/>
  <c r="AE1740" i="54"/>
  <c r="AE1737" i="54"/>
  <c r="AE1732" i="54"/>
  <c r="AE1729" i="54"/>
  <c r="AE1724" i="54"/>
  <c r="AE1721" i="54"/>
  <c r="AE1716" i="54"/>
  <c r="AE1713" i="54"/>
  <c r="AE1708" i="54"/>
  <c r="AE1705" i="54"/>
  <c r="AE1700" i="54"/>
  <c r="AE1697" i="54"/>
  <c r="AE1692" i="54"/>
  <c r="AE1689" i="54"/>
  <c r="AE1684" i="54"/>
  <c r="AE1681" i="54"/>
  <c r="AE1676" i="54"/>
  <c r="AE1673" i="54"/>
  <c r="AE1665" i="54"/>
  <c r="AE1644" i="54"/>
  <c r="AE1668" i="54"/>
  <c r="AE1649" i="54"/>
  <c r="AE1654" i="54" s="1"/>
  <c r="AE1648" i="54" s="1"/>
  <c r="AE1641" i="54"/>
  <c r="AE1636" i="54"/>
  <c r="AE1633" i="54"/>
  <c r="AE1596" i="54"/>
  <c r="AE1588" i="54"/>
  <c r="AE1585" i="54"/>
  <c r="AE1577" i="54"/>
  <c r="AE1572" i="54"/>
  <c r="AE1564" i="54"/>
  <c r="AE1561" i="54"/>
  <c r="AE1556" i="54"/>
  <c r="AE1553" i="54"/>
  <c r="AE1548" i="54"/>
  <c r="AE1545" i="54"/>
  <c r="AE1540" i="54"/>
  <c r="AE1628" i="54"/>
  <c r="AE1625" i="54"/>
  <c r="AE1620" i="54"/>
  <c r="AE1617" i="54"/>
  <c r="AE1612" i="54"/>
  <c r="AE1609" i="54"/>
  <c r="AE1604" i="54"/>
  <c r="AE1601" i="54"/>
  <c r="AE1593" i="54"/>
  <c r="AE1598" i="54" s="1"/>
  <c r="AE1592" i="54" s="1"/>
  <c r="AE1580" i="54"/>
  <c r="AE1569" i="54"/>
  <c r="AE1574" i="54" s="1"/>
  <c r="AE1568" i="54" s="1"/>
  <c r="AE1537" i="54"/>
  <c r="AE1542" i="54" s="1"/>
  <c r="AE1532" i="54"/>
  <c r="AE1529" i="54"/>
  <c r="AE1524" i="54"/>
  <c r="AE1521" i="54"/>
  <c r="AE1513" i="54"/>
  <c r="AE1492" i="54"/>
  <c r="AE1484" i="54"/>
  <c r="AE1481" i="54"/>
  <c r="AE1473" i="54"/>
  <c r="AE1468" i="54"/>
  <c r="AE1457" i="54"/>
  <c r="AE1516" i="54"/>
  <c r="AE1508" i="54"/>
  <c r="AE1505" i="54"/>
  <c r="AE1500" i="54"/>
  <c r="AE1497" i="54"/>
  <c r="AE1489" i="54"/>
  <c r="AE1476" i="54"/>
  <c r="AE1465" i="54"/>
  <c r="AE1460" i="54"/>
  <c r="AE1452" i="54"/>
  <c r="AE1449" i="54"/>
  <c r="AE1444" i="54"/>
  <c r="AE1441" i="54"/>
  <c r="AE1388" i="54"/>
  <c r="AE1332" i="54"/>
  <c r="AE1333" i="54" s="1"/>
  <c r="AE1321" i="54"/>
  <c r="AE2051" i="54" s="1"/>
  <c r="AE1272" i="54"/>
  <c r="AE1273" i="54" s="1"/>
  <c r="AE1261" i="54"/>
  <c r="AE2041" i="54" s="1"/>
  <c r="AE1436" i="54"/>
  <c r="AE1433" i="54"/>
  <c r="AE1428" i="54"/>
  <c r="AE1425" i="54"/>
  <c r="AE1420" i="54"/>
  <c r="AE1417" i="54"/>
  <c r="AE1412" i="54"/>
  <c r="AE1409" i="54"/>
  <c r="AE1404" i="54"/>
  <c r="AE1401" i="54"/>
  <c r="AE1396" i="54"/>
  <c r="AE1393" i="54"/>
  <c r="AE1385" i="54"/>
  <c r="AE1362" i="54"/>
  <c r="AE1363" i="54" s="1"/>
  <c r="AE1351" i="54"/>
  <c r="AE2056" i="54" s="1"/>
  <c r="AE1302" i="54"/>
  <c r="AE1303" i="54" s="1"/>
  <c r="AE1291" i="54"/>
  <c r="AE2046" i="54" s="1"/>
  <c r="AE1212" i="54"/>
  <c r="AE1213" i="54" s="1"/>
  <c r="AE1201" i="54"/>
  <c r="AE2031" i="54" s="1"/>
  <c r="AE1152" i="54"/>
  <c r="AE1153" i="54" s="1"/>
  <c r="AE1141" i="54"/>
  <c r="AE2021" i="54" s="1"/>
  <c r="AE1092" i="54"/>
  <c r="AE1093" i="54" s="1"/>
  <c r="AE1081" i="54"/>
  <c r="AE2011" i="54" s="1"/>
  <c r="AE1242" i="54"/>
  <c r="AE1243" i="54" s="1"/>
  <c r="AE1231" i="54"/>
  <c r="AE2036" i="54" s="1"/>
  <c r="AE1182" i="54"/>
  <c r="AE1183" i="54" s="1"/>
  <c r="AE1171" i="54"/>
  <c r="AE2026" i="54" s="1"/>
  <c r="AE1122" i="54"/>
  <c r="AE1123" i="54" s="1"/>
  <c r="AE1111" i="54"/>
  <c r="AE2016" i="54" s="1"/>
  <c r="AE1062" i="54"/>
  <c r="AE1063" i="54" s="1"/>
  <c r="AE1051" i="54"/>
  <c r="AE2006" i="54" s="1"/>
  <c r="AE1032" i="54"/>
  <c r="AE1033" i="54" s="1"/>
  <c r="AE1021" i="54"/>
  <c r="AE2001" i="54" s="1"/>
  <c r="AE972" i="54"/>
  <c r="AE973" i="54" s="1"/>
  <c r="AE961" i="54"/>
  <c r="AE1991" i="54" s="1"/>
  <c r="AE912" i="54"/>
  <c r="AE913" i="54" s="1"/>
  <c r="AE901" i="54"/>
  <c r="AE1981" i="54" s="1"/>
  <c r="AE852" i="54"/>
  <c r="AE853" i="54" s="1"/>
  <c r="AE841" i="54"/>
  <c r="AE1971" i="54" s="1"/>
  <c r="AE792" i="54"/>
  <c r="AE793" i="54" s="1"/>
  <c r="AE781" i="54"/>
  <c r="AE1961" i="54" s="1"/>
  <c r="AE732" i="54"/>
  <c r="AE733" i="54" s="1"/>
  <c r="AE721" i="54"/>
  <c r="AE1951" i="54" s="1"/>
  <c r="AE673" i="54"/>
  <c r="AE1002" i="54"/>
  <c r="AE1003" i="54" s="1"/>
  <c r="AE991" i="54"/>
  <c r="AE1996" i="54" s="1"/>
  <c r="AE942" i="54"/>
  <c r="AE943" i="54" s="1"/>
  <c r="AE931" i="54"/>
  <c r="AE1986" i="54" s="1"/>
  <c r="AE882" i="54"/>
  <c r="AE883" i="54" s="1"/>
  <c r="AE871" i="54"/>
  <c r="AE1976" i="54" s="1"/>
  <c r="AE822" i="54"/>
  <c r="AE823" i="54" s="1"/>
  <c r="AE811" i="54"/>
  <c r="AE1966" i="54" s="1"/>
  <c r="AE762" i="54"/>
  <c r="AE763" i="54" s="1"/>
  <c r="AE751" i="54"/>
  <c r="AE1956" i="54" s="1"/>
  <c r="AE702" i="54"/>
  <c r="AE703" i="54" s="1"/>
  <c r="AE691" i="54"/>
  <c r="AE1946" i="54" s="1"/>
  <c r="AE642" i="54"/>
  <c r="AE643" i="54" s="1"/>
  <c r="AE612" i="54"/>
  <c r="AE613" i="54" s="1"/>
  <c r="AE541" i="54"/>
  <c r="AE540" i="54"/>
  <c r="AE481" i="54"/>
  <c r="AE480" i="54"/>
  <c r="AE421" i="54"/>
  <c r="AE1901" i="54" s="1"/>
  <c r="AE420" i="54"/>
  <c r="AE361" i="54"/>
  <c r="AE360" i="54"/>
  <c r="AE301" i="54"/>
  <c r="AE1881" i="54" s="1"/>
  <c r="AE300" i="54"/>
  <c r="AE241" i="54"/>
  <c r="AE1871" i="54" s="1"/>
  <c r="AE240" i="54"/>
  <c r="AE571" i="54"/>
  <c r="AE1926" i="54" s="1"/>
  <c r="AE570" i="54"/>
  <c r="AE511" i="54"/>
  <c r="AE510" i="54"/>
  <c r="AE451" i="54"/>
  <c r="AE450" i="54"/>
  <c r="AE391" i="54"/>
  <c r="AE1896" i="54" s="1"/>
  <c r="AE390" i="54"/>
  <c r="AE331" i="54"/>
  <c r="AE1886" i="54" s="1"/>
  <c r="AE330" i="54"/>
  <c r="AE271" i="54"/>
  <c r="AE1876" i="54" s="1"/>
  <c r="AE270" i="54"/>
  <c r="AE211" i="54"/>
  <c r="AE210" i="54"/>
  <c r="AE181" i="54"/>
  <c r="AE180" i="54"/>
  <c r="AE121" i="54"/>
  <c r="AE120" i="54"/>
  <c r="AE61" i="54"/>
  <c r="AE60" i="54"/>
  <c r="AF10" i="54"/>
  <c r="AE151" i="54"/>
  <c r="AE1856" i="54" s="1"/>
  <c r="AE150" i="54"/>
  <c r="AE91" i="54"/>
  <c r="AE1846" i="54" s="1"/>
  <c r="AE90" i="54"/>
  <c r="AE31" i="54"/>
  <c r="AE1836" i="54" s="1"/>
  <c r="AE30" i="54"/>
  <c r="AC1424" i="54"/>
  <c r="AC1787" i="54"/>
  <c r="AC1392" i="54"/>
  <c r="AC1791" i="54"/>
  <c r="AD123" i="54"/>
  <c r="AD33" i="54"/>
  <c r="AD153" i="54"/>
  <c r="AD243" i="54"/>
  <c r="AD303" i="54"/>
  <c r="AD423" i="54"/>
  <c r="AD543" i="54"/>
  <c r="AD273" i="54"/>
  <c r="AD393" i="54"/>
  <c r="AD513" i="54"/>
  <c r="AD1398" i="54"/>
  <c r="AD1406" i="54"/>
  <c r="AD1414" i="54"/>
  <c r="AD1408" i="54" s="1"/>
  <c r="AD1422" i="54"/>
  <c r="AD1430" i="54"/>
  <c r="AD1438" i="54"/>
  <c r="AD1432" i="54" s="1"/>
  <c r="AD1446" i="54"/>
  <c r="AD1440" i="54" s="1"/>
  <c r="AD1454" i="54"/>
  <c r="AD1448" i="54" s="1"/>
  <c r="AD1502" i="54"/>
  <c r="AD1496" i="54" s="1"/>
  <c r="AD1510" i="54"/>
  <c r="AD1504" i="54" s="1"/>
  <c r="AD1550" i="54"/>
  <c r="AD1544" i="54" s="1"/>
  <c r="AD1558" i="54"/>
  <c r="AD1552" i="54" s="1"/>
  <c r="AD1566" i="54"/>
  <c r="AD1560" i="54" s="1"/>
  <c r="AD1590" i="54"/>
  <c r="AD1584" i="54" s="1"/>
  <c r="AD1574" i="54"/>
  <c r="AD1568" i="54" s="1"/>
  <c r="AD1598" i="54"/>
  <c r="AD1592" i="54" s="1"/>
  <c r="AD1656" i="54"/>
  <c r="AD1694" i="54"/>
  <c r="AD1688" i="54" s="1"/>
  <c r="AD1702" i="54"/>
  <c r="AD1696" i="54" s="1"/>
  <c r="AD1710" i="54"/>
  <c r="AD1704" i="54" s="1"/>
  <c r="AD1718" i="54"/>
  <c r="AD1712" i="54" s="1"/>
  <c r="AD1726" i="54"/>
  <c r="AD1720" i="54" s="1"/>
  <c r="AD1734" i="54"/>
  <c r="AD1728" i="54" s="1"/>
  <c r="AD1742" i="54"/>
  <c r="AD1736" i="54" s="1"/>
  <c r="AD1750" i="54"/>
  <c r="AD1744" i="54" s="1"/>
  <c r="AD1758" i="54"/>
  <c r="AD1752" i="54" s="1"/>
  <c r="AD1766" i="54"/>
  <c r="AD1774" i="54"/>
  <c r="AD1768" i="54" s="1"/>
  <c r="AC1790" i="54"/>
  <c r="AC1789" i="54"/>
  <c r="Z1052" i="54"/>
  <c r="Z752" i="54"/>
  <c r="Z782" i="54"/>
  <c r="Z542" i="54"/>
  <c r="Z1142" i="54"/>
  <c r="Z812" i="54"/>
  <c r="Z602" i="54"/>
  <c r="Z632" i="54"/>
  <c r="Z1172" i="54"/>
  <c r="AC933" i="54"/>
  <c r="AD930" i="54" s="1"/>
  <c r="AD932" i="54" s="1"/>
  <c r="AD1988" i="54" s="1"/>
  <c r="AB1322" i="54"/>
  <c r="Z872" i="54"/>
  <c r="AC1400" i="54"/>
  <c r="AC1788" i="54"/>
  <c r="AD1390" i="54"/>
  <c r="AD1536" i="54"/>
  <c r="AD1464" i="54"/>
  <c r="AD1494" i="54"/>
  <c r="AD1488" i="54" s="1"/>
  <c r="AD1646" i="54"/>
  <c r="AD1640" i="54" s="1"/>
  <c r="AB1793" i="54"/>
  <c r="AE1318" i="54"/>
  <c r="AE1258" i="54"/>
  <c r="AE1348" i="54"/>
  <c r="AE1288" i="54"/>
  <c r="AE1198" i="54"/>
  <c r="AE1138" i="54"/>
  <c r="AE1078" i="54"/>
  <c r="AE1228" i="54"/>
  <c r="AE1108" i="54"/>
  <c r="AE1048" i="54"/>
  <c r="AE1018" i="54"/>
  <c r="AE958" i="54"/>
  <c r="AE898" i="54"/>
  <c r="AE838" i="54"/>
  <c r="AE778" i="54"/>
  <c r="AE718" i="54"/>
  <c r="AE988" i="54"/>
  <c r="AE928" i="54"/>
  <c r="AE808" i="54"/>
  <c r="AE748" i="54"/>
  <c r="AE688" i="54"/>
  <c r="AE628" i="54"/>
  <c r="AE631" i="54" s="1"/>
  <c r="AE1936" i="54" s="1"/>
  <c r="AE598" i="54"/>
  <c r="AE601" i="54" s="1"/>
  <c r="AE1931" i="54" s="1"/>
  <c r="AE538" i="54"/>
  <c r="AE478" i="54"/>
  <c r="AE418" i="54"/>
  <c r="AE358" i="54"/>
  <c r="AE298" i="54"/>
  <c r="AE238" i="54"/>
  <c r="AE508" i="54"/>
  <c r="AE448" i="54"/>
  <c r="AE388" i="54"/>
  <c r="AE328" i="54"/>
  <c r="AE178" i="54"/>
  <c r="AE118" i="54"/>
  <c r="AE58" i="54"/>
  <c r="AF21" i="54"/>
  <c r="AE208" i="54"/>
  <c r="AE148" i="54"/>
  <c r="AE88" i="54"/>
  <c r="AE28" i="54"/>
  <c r="AE759" i="53" l="1"/>
  <c r="AE753" i="53" s="1"/>
  <c r="AE743" i="53"/>
  <c r="AE737" i="53" s="1"/>
  <c r="AE727" i="53"/>
  <c r="AE721" i="53" s="1"/>
  <c r="AE711" i="53"/>
  <c r="AE705" i="53" s="1"/>
  <c r="AD2077" i="54"/>
  <c r="V7" i="37" s="1"/>
  <c r="AE92" i="53"/>
  <c r="AE871" i="53"/>
  <c r="AC973" i="53"/>
  <c r="AD964" i="53"/>
  <c r="AE879" i="53"/>
  <c r="AE873" i="53" s="1"/>
  <c r="AE863" i="53"/>
  <c r="AE857" i="53" s="1"/>
  <c r="AV127" i="64"/>
  <c r="AW136" i="64"/>
  <c r="AV131" i="64"/>
  <c r="AV132" i="64" s="1"/>
  <c r="AD333" i="54"/>
  <c r="AC2066" i="54"/>
  <c r="AD2091" i="54"/>
  <c r="AD2095" i="54"/>
  <c r="AD2094" i="54"/>
  <c r="V15" i="37" s="1"/>
  <c r="AD2089" i="54"/>
  <c r="V10" i="37" s="1"/>
  <c r="AD2093" i="54"/>
  <c r="V14" i="37" s="1"/>
  <c r="AD2092" i="54"/>
  <c r="V13" i="37" s="1"/>
  <c r="AD2090" i="54"/>
  <c r="V11" i="37" s="1"/>
  <c r="AC2097" i="54"/>
  <c r="AC882" i="53"/>
  <c r="AE855" i="53"/>
  <c r="AE849" i="53" s="1"/>
  <c r="AE847" i="53"/>
  <c r="AE841" i="53" s="1"/>
  <c r="AE839" i="53"/>
  <c r="AE833" i="53" s="1"/>
  <c r="AE831" i="53"/>
  <c r="AE825" i="53" s="1"/>
  <c r="AE823" i="53"/>
  <c r="AE817" i="53" s="1"/>
  <c r="AE815" i="53"/>
  <c r="AE809" i="53" s="1"/>
  <c r="AE807" i="53"/>
  <c r="AE799" i="53"/>
  <c r="AE793" i="53" s="1"/>
  <c r="AE791" i="53"/>
  <c r="AE785" i="53" s="1"/>
  <c r="AE783" i="53"/>
  <c r="AE777" i="53" s="1"/>
  <c r="AE775" i="53"/>
  <c r="AE769" i="53" s="1"/>
  <c r="AE679" i="53"/>
  <c r="AE93" i="53"/>
  <c r="AE960" i="53"/>
  <c r="W6" i="38" s="1"/>
  <c r="AE32" i="53"/>
  <c r="AE62" i="53"/>
  <c r="AE63" i="53" s="1"/>
  <c r="AE963" i="53"/>
  <c r="W7" i="38" s="1"/>
  <c r="AE671" i="53"/>
  <c r="AD865" i="53"/>
  <c r="AD897" i="53"/>
  <c r="AG568" i="53"/>
  <c r="AG268" i="53"/>
  <c r="AC898" i="53"/>
  <c r="AE745" i="53"/>
  <c r="AE751" i="53"/>
  <c r="AE703" i="53"/>
  <c r="AE697" i="53" s="1"/>
  <c r="AE695" i="53"/>
  <c r="AE689" i="53" s="1"/>
  <c r="AE687" i="53"/>
  <c r="AE681" i="53" s="1"/>
  <c r="AE33" i="53"/>
  <c r="AE897" i="53"/>
  <c r="AE865" i="53"/>
  <c r="AG10" i="53"/>
  <c r="AF869" i="53"/>
  <c r="AF866" i="53"/>
  <c r="AF669" i="53"/>
  <c r="AF666" i="53"/>
  <c r="AF30" i="53"/>
  <c r="AF31" i="53"/>
  <c r="AF60" i="53"/>
  <c r="AF90" i="53"/>
  <c r="AF61" i="53"/>
  <c r="AF91" i="53"/>
  <c r="AF92" i="53" s="1"/>
  <c r="AF181" i="53"/>
  <c r="AF192" i="53"/>
  <c r="AF193" i="53" s="1"/>
  <c r="AF222" i="53"/>
  <c r="AF223" i="53" s="1"/>
  <c r="AF252" i="53"/>
  <c r="AF253" i="53" s="1"/>
  <c r="AF282" i="53"/>
  <c r="AF283" i="53" s="1"/>
  <c r="AF312" i="53"/>
  <c r="AF313" i="53" s="1"/>
  <c r="AF331" i="53"/>
  <c r="AF361" i="53"/>
  <c r="AF391" i="53"/>
  <c r="AF211" i="53"/>
  <c r="AF241" i="53"/>
  <c r="AF271" i="53"/>
  <c r="AF301" i="53"/>
  <c r="AF342" i="53"/>
  <c r="AF343" i="53" s="1"/>
  <c r="AF372" i="53"/>
  <c r="AF373" i="53" s="1"/>
  <c r="AF402" i="53"/>
  <c r="AF403" i="53" s="1"/>
  <c r="AF421" i="53"/>
  <c r="AF451" i="53"/>
  <c r="AF481" i="53"/>
  <c r="AF511" i="53"/>
  <c r="AF552" i="53"/>
  <c r="AF553" i="53" s="1"/>
  <c r="AF601" i="53"/>
  <c r="AF612" i="53"/>
  <c r="AF613" i="53" s="1"/>
  <c r="AF642" i="53"/>
  <c r="AF643" i="53" s="1"/>
  <c r="AF674" i="53"/>
  <c r="AF677" i="53"/>
  <c r="AF432" i="53"/>
  <c r="AF433" i="53" s="1"/>
  <c r="AF462" i="53"/>
  <c r="AF463" i="53" s="1"/>
  <c r="AF492" i="53"/>
  <c r="AF493" i="53" s="1"/>
  <c r="AF522" i="53"/>
  <c r="AF523" i="53" s="1"/>
  <c r="AF541" i="53"/>
  <c r="AF959" i="53" s="1"/>
  <c r="X5" i="38" s="1"/>
  <c r="AF571" i="53"/>
  <c r="AF582" i="53"/>
  <c r="AF583" i="53" s="1"/>
  <c r="AF631" i="53"/>
  <c r="AF770" i="53"/>
  <c r="AF775" i="53" s="1"/>
  <c r="AF769" i="53" s="1"/>
  <c r="AF773" i="53"/>
  <c r="AF778" i="53"/>
  <c r="AF783" i="53" s="1"/>
  <c r="AF777" i="53" s="1"/>
  <c r="AF781" i="53"/>
  <c r="AF786" i="53"/>
  <c r="AF791" i="53" s="1"/>
  <c r="AF785" i="53" s="1"/>
  <c r="AF789" i="53"/>
  <c r="AF794" i="53"/>
  <c r="AF799" i="53" s="1"/>
  <c r="AF793" i="53" s="1"/>
  <c r="AF797" i="53"/>
  <c r="AF802" i="53"/>
  <c r="AF807" i="53" s="1"/>
  <c r="AF805" i="53"/>
  <c r="AF810" i="53"/>
  <c r="AF682" i="53"/>
  <c r="AF685" i="53"/>
  <c r="AF690" i="53"/>
  <c r="AF693" i="53"/>
  <c r="AF698" i="53"/>
  <c r="AF701" i="53"/>
  <c r="AF706" i="53"/>
  <c r="AF709" i="53"/>
  <c r="AF714" i="53"/>
  <c r="AF717" i="53"/>
  <c r="AF722" i="53"/>
  <c r="AF725" i="53"/>
  <c r="AF730" i="53"/>
  <c r="AF733" i="53"/>
  <c r="AF738" i="53"/>
  <c r="AF741" i="53"/>
  <c r="AF746" i="53"/>
  <c r="AF749" i="53"/>
  <c r="AF754" i="53"/>
  <c r="AF757" i="53"/>
  <c r="AF762" i="53"/>
  <c r="AF765" i="53"/>
  <c r="AF874" i="53"/>
  <c r="AF877" i="53"/>
  <c r="AF937" i="53"/>
  <c r="AF938" i="53" s="1"/>
  <c r="AF939" i="53" s="1"/>
  <c r="AF947" i="53" s="1"/>
  <c r="AF926" i="53" s="1"/>
  <c r="AF813" i="53"/>
  <c r="AF818" i="53"/>
  <c r="AF821" i="53"/>
  <c r="AF826" i="53"/>
  <c r="AF829" i="53"/>
  <c r="AF834" i="53"/>
  <c r="AF837" i="53"/>
  <c r="AF842" i="53"/>
  <c r="AF845" i="53"/>
  <c r="AF850" i="53"/>
  <c r="AF853" i="53"/>
  <c r="AF858" i="53"/>
  <c r="AF861" i="53"/>
  <c r="AD969" i="53"/>
  <c r="V11" i="38" s="1"/>
  <c r="AD665" i="53"/>
  <c r="AD882" i="53" s="1"/>
  <c r="AD894" i="53"/>
  <c r="AD898" i="53" s="1"/>
  <c r="AD453" i="54"/>
  <c r="AD213" i="54"/>
  <c r="AD483" i="54"/>
  <c r="AD363" i="54"/>
  <c r="AD93" i="54"/>
  <c r="AD183" i="54"/>
  <c r="AD63" i="54"/>
  <c r="AE1470" i="54"/>
  <c r="AE1678" i="54"/>
  <c r="AE1672" i="54" s="1"/>
  <c r="AE1686" i="54"/>
  <c r="AE1680" i="54" s="1"/>
  <c r="AE1694" i="54"/>
  <c r="AE1688" i="54" s="1"/>
  <c r="AE1702" i="54"/>
  <c r="AE1696" i="54" s="1"/>
  <c r="AE1710" i="54"/>
  <c r="AE1704" i="54" s="1"/>
  <c r="AE1718" i="54"/>
  <c r="AE1712" i="54" s="1"/>
  <c r="AE1742" i="54"/>
  <c r="AE1736" i="54" s="1"/>
  <c r="AE1750" i="54"/>
  <c r="AE1744" i="54" s="1"/>
  <c r="AE1758" i="54"/>
  <c r="AE1752" i="54" s="1"/>
  <c r="AE1766" i="54"/>
  <c r="AE1774" i="54"/>
  <c r="AE1768" i="54" s="1"/>
  <c r="X2084" i="54"/>
  <c r="X2085" i="54" s="1"/>
  <c r="Y2081" i="54"/>
  <c r="Y2069" i="54"/>
  <c r="AE2068" i="54"/>
  <c r="W4" i="37" s="1"/>
  <c r="AF1657" i="54"/>
  <c r="AF672" i="54"/>
  <c r="AF1660" i="54"/>
  <c r="AF1652" i="54"/>
  <c r="AE1446" i="54"/>
  <c r="AE1440" i="54" s="1"/>
  <c r="AE1454" i="54"/>
  <c r="AE1448" i="54" s="1"/>
  <c r="AE1502" i="54"/>
  <c r="AE1496" i="54" s="1"/>
  <c r="AE1486" i="54"/>
  <c r="AE1480" i="54" s="1"/>
  <c r="AE1526" i="54"/>
  <c r="AE1520" i="54" s="1"/>
  <c r="AE1534" i="54"/>
  <c r="AE1528" i="54" s="1"/>
  <c r="AE1606" i="54"/>
  <c r="AE1600" i="54" s="1"/>
  <c r="AE1614" i="54"/>
  <c r="AE1608" i="54" s="1"/>
  <c r="AE1622" i="54"/>
  <c r="AE1616" i="54" s="1"/>
  <c r="AE1630" i="54"/>
  <c r="AE1624" i="54" s="1"/>
  <c r="AE1638" i="54"/>
  <c r="AE1632" i="54" s="1"/>
  <c r="AE1646" i="54"/>
  <c r="AE1640" i="54" s="1"/>
  <c r="AE1670" i="54"/>
  <c r="AC1777" i="54"/>
  <c r="Z873" i="54"/>
  <c r="AA870" i="54" s="1"/>
  <c r="Z1978" i="54"/>
  <c r="Z1173" i="54"/>
  <c r="AA1170" i="54" s="1"/>
  <c r="Z2028" i="54"/>
  <c r="Z1143" i="54"/>
  <c r="AA1140" i="54" s="1"/>
  <c r="Z2023" i="54"/>
  <c r="Z783" i="54"/>
  <c r="AA780" i="54" s="1"/>
  <c r="Z1963" i="54"/>
  <c r="AF1168" i="54"/>
  <c r="AF868" i="54"/>
  <c r="AF658" i="54"/>
  <c r="AF661" i="54" s="1"/>
  <c r="AF1941" i="54" s="1"/>
  <c r="AF568" i="54"/>
  <c r="AF268" i="54"/>
  <c r="Z1233" i="54"/>
  <c r="AA1230" i="54" s="1"/>
  <c r="Z2038" i="54"/>
  <c r="Z453" i="54"/>
  <c r="AA450" i="54" s="1"/>
  <c r="Z1908" i="54"/>
  <c r="Z633" i="54"/>
  <c r="AA630" i="54" s="1"/>
  <c r="Z1938" i="54"/>
  <c r="Z813" i="54"/>
  <c r="AA810" i="54" s="1"/>
  <c r="Z1968" i="54"/>
  <c r="Z543" i="54"/>
  <c r="AA540" i="54" s="1"/>
  <c r="Z1923" i="54"/>
  <c r="Z753" i="54"/>
  <c r="AA750" i="54" s="1"/>
  <c r="Z1958" i="54"/>
  <c r="Z843" i="54"/>
  <c r="AA840" i="54" s="1"/>
  <c r="Z1973" i="54"/>
  <c r="AE2065" i="54"/>
  <c r="W3" i="37" s="1"/>
  <c r="Z483" i="54"/>
  <c r="AA480" i="54" s="1"/>
  <c r="Z1913" i="54"/>
  <c r="Z573" i="54"/>
  <c r="AA570" i="54" s="1"/>
  <c r="Z1928" i="54"/>
  <c r="Z1113" i="54"/>
  <c r="AA1110" i="54" s="1"/>
  <c r="Z2018" i="54"/>
  <c r="Z513" i="54"/>
  <c r="AA510" i="54" s="1"/>
  <c r="Z1918" i="54"/>
  <c r="Z693" i="54"/>
  <c r="AA690" i="54" s="1"/>
  <c r="Z1948" i="54"/>
  <c r="AB993" i="54"/>
  <c r="AC990" i="54" s="1"/>
  <c r="AB1998" i="54"/>
  <c r="AB963" i="54"/>
  <c r="AC960" i="54" s="1"/>
  <c r="AB1993" i="54"/>
  <c r="Z423" i="54"/>
  <c r="AA420" i="54" s="1"/>
  <c r="Z1903" i="54"/>
  <c r="Y2075" i="54"/>
  <c r="AD2066" i="54"/>
  <c r="AB1323" i="54"/>
  <c r="AC1320" i="54" s="1"/>
  <c r="AB2053" i="54"/>
  <c r="Z603" i="54"/>
  <c r="AA600" i="54" s="1"/>
  <c r="Z1933" i="54"/>
  <c r="Z1053" i="54"/>
  <c r="AA1050" i="54" s="1"/>
  <c r="Z2008" i="54"/>
  <c r="AE62" i="54"/>
  <c r="AE1843" i="54" s="1"/>
  <c r="AE1841" i="54"/>
  <c r="AE122" i="54"/>
  <c r="AE1853" i="54" s="1"/>
  <c r="AE1851" i="54"/>
  <c r="AE2077" i="54" s="1"/>
  <c r="W7" i="37" s="1"/>
  <c r="AE182" i="54"/>
  <c r="AE1863" i="54" s="1"/>
  <c r="AE1861" i="54"/>
  <c r="AE212" i="54"/>
  <c r="AE1868" i="54" s="1"/>
  <c r="AE1866" i="54"/>
  <c r="AE452" i="54"/>
  <c r="AE1908" i="54" s="1"/>
  <c r="AE1906" i="54"/>
  <c r="AE512" i="54"/>
  <c r="AE1918" i="54" s="1"/>
  <c r="AE1916" i="54"/>
  <c r="AE362" i="54"/>
  <c r="AE1893" i="54" s="1"/>
  <c r="AE1891" i="54"/>
  <c r="AE482" i="54"/>
  <c r="AE1913" i="54" s="1"/>
  <c r="AE1911" i="54"/>
  <c r="AE542" i="54"/>
  <c r="AE1923" i="54" s="1"/>
  <c r="AE1921" i="54"/>
  <c r="Z1023" i="54"/>
  <c r="AA1020" i="54" s="1"/>
  <c r="Z2003" i="54"/>
  <c r="AB1353" i="54"/>
  <c r="AC1350" i="54" s="1"/>
  <c r="AB2058" i="54"/>
  <c r="Z1203" i="54"/>
  <c r="AA1200" i="54" s="1"/>
  <c r="Z2033" i="54"/>
  <c r="AB903" i="54"/>
  <c r="AC900" i="54" s="1"/>
  <c r="AB1983" i="54"/>
  <c r="AB1293" i="54"/>
  <c r="AC1290" i="54" s="1"/>
  <c r="AB2048" i="54"/>
  <c r="Z1083" i="54"/>
  <c r="AA1080" i="54" s="1"/>
  <c r="Z2013" i="54"/>
  <c r="AB1263" i="54"/>
  <c r="AC1260" i="54" s="1"/>
  <c r="AB2043" i="54"/>
  <c r="Z723" i="54"/>
  <c r="AA720" i="54" s="1"/>
  <c r="Z1953" i="54"/>
  <c r="Y2072" i="54"/>
  <c r="Y2084" i="54" s="1"/>
  <c r="Y2085" i="54" s="1"/>
  <c r="AD2071" i="54"/>
  <c r="V5" i="37" s="1"/>
  <c r="AD2080" i="54"/>
  <c r="V8" i="37" s="1"/>
  <c r="AD2074" i="54"/>
  <c r="V6" i="37" s="1"/>
  <c r="AE1726" i="54"/>
  <c r="AE1720" i="54" s="1"/>
  <c r="AE1734" i="54"/>
  <c r="AE1728" i="54" s="1"/>
  <c r="AE272" i="54"/>
  <c r="AE1878" i="54" s="1"/>
  <c r="AE332" i="54"/>
  <c r="AE1888" i="54" s="1"/>
  <c r="AE392" i="54"/>
  <c r="AE1898" i="54" s="1"/>
  <c r="AE572" i="54"/>
  <c r="AE1928" i="54" s="1"/>
  <c r="AE242" i="54"/>
  <c r="AE1873" i="54" s="1"/>
  <c r="AE302" i="54"/>
  <c r="AE1883" i="54" s="1"/>
  <c r="AE422" i="54"/>
  <c r="AE1903" i="54" s="1"/>
  <c r="AE1390" i="54"/>
  <c r="AE1510" i="54"/>
  <c r="AE1504" i="54" s="1"/>
  <c r="AA122" i="53"/>
  <c r="AA123" i="53" s="1"/>
  <c r="AB120" i="53" s="1"/>
  <c r="AA242" i="53"/>
  <c r="AA243" i="53" s="1"/>
  <c r="AB240" i="53" s="1"/>
  <c r="AC452" i="53"/>
  <c r="AC453" i="53" s="1"/>
  <c r="AD450" i="53" s="1"/>
  <c r="AA302" i="53"/>
  <c r="AA303" i="53" s="1"/>
  <c r="AB300" i="53" s="1"/>
  <c r="AA212" i="53"/>
  <c r="AA213" i="53" s="1"/>
  <c r="AB210" i="53" s="1"/>
  <c r="AA392" i="53"/>
  <c r="AA393" i="53" s="1"/>
  <c r="AB390" i="53" s="1"/>
  <c r="AA272" i="53"/>
  <c r="AA273" i="53" s="1"/>
  <c r="AB270" i="53" s="1"/>
  <c r="AA332" i="53"/>
  <c r="AA333" i="53" s="1"/>
  <c r="AB330" i="53" s="1"/>
  <c r="AB572" i="53"/>
  <c r="AB573" i="53" s="1"/>
  <c r="AC570" i="53" s="1"/>
  <c r="AA152" i="53"/>
  <c r="AA153" i="53" s="1"/>
  <c r="AB150" i="53" s="1"/>
  <c r="AA632" i="53"/>
  <c r="AA633" i="53" s="1"/>
  <c r="AB630" i="53" s="1"/>
  <c r="AA422" i="53"/>
  <c r="AA423" i="53" s="1"/>
  <c r="AB420" i="53" s="1"/>
  <c r="AC512" i="53"/>
  <c r="AC513" i="53" s="1"/>
  <c r="AD510" i="53" s="1"/>
  <c r="AA362" i="53"/>
  <c r="AA363" i="53" s="1"/>
  <c r="AB360" i="53" s="1"/>
  <c r="AA182" i="53"/>
  <c r="AA183" i="53" s="1"/>
  <c r="AB180" i="53" s="1"/>
  <c r="AA482" i="53"/>
  <c r="AA483" i="53" s="1"/>
  <c r="AB480" i="53" s="1"/>
  <c r="AA542" i="53"/>
  <c r="AA543" i="53" s="1"/>
  <c r="AB540" i="53" s="1"/>
  <c r="AA602" i="53"/>
  <c r="AA603" i="53" s="1"/>
  <c r="AB600" i="53" s="1"/>
  <c r="AH21" i="53"/>
  <c r="AG28" i="53"/>
  <c r="AG58" i="53"/>
  <c r="AG88" i="53"/>
  <c r="AG118" i="53"/>
  <c r="AG178" i="53"/>
  <c r="AG148" i="53"/>
  <c r="AG238" i="53"/>
  <c r="AG208" i="53"/>
  <c r="AG211" i="53" s="1"/>
  <c r="AG298" i="53"/>
  <c r="AG358" i="53"/>
  <c r="AG328" i="53"/>
  <c r="AG388" i="53"/>
  <c r="AG418" i="53"/>
  <c r="AG478" i="53"/>
  <c r="AG538" i="53"/>
  <c r="AG598" i="53"/>
  <c r="AG448" i="53"/>
  <c r="AG508" i="53"/>
  <c r="AG628" i="53"/>
  <c r="AA92" i="53"/>
  <c r="AA93" i="53" s="1"/>
  <c r="AA1232" i="54"/>
  <c r="AA1172" i="54"/>
  <c r="AA602" i="54"/>
  <c r="AA1142" i="54"/>
  <c r="AA1022" i="54"/>
  <c r="AC1352" i="54"/>
  <c r="AA1202" i="54"/>
  <c r="AC902" i="54"/>
  <c r="AC1292" i="54"/>
  <c r="AA1082" i="54"/>
  <c r="AC1262" i="54"/>
  <c r="AA722" i="54"/>
  <c r="AA632" i="54"/>
  <c r="AA1938" i="54" s="1"/>
  <c r="AA812" i="54"/>
  <c r="AA1968" i="54" s="1"/>
  <c r="AA482" i="54"/>
  <c r="AA1913" i="54" s="1"/>
  <c r="AA572" i="54"/>
  <c r="AA1112" i="54"/>
  <c r="AA512" i="54"/>
  <c r="AA692" i="54"/>
  <c r="AC992" i="54"/>
  <c r="AC962" i="54"/>
  <c r="AA663" i="54"/>
  <c r="AB660" i="54" s="1"/>
  <c r="AB662" i="54" s="1"/>
  <c r="AB1943" i="54" s="1"/>
  <c r="AA422" i="54"/>
  <c r="AD1790" i="54"/>
  <c r="AD1384" i="54"/>
  <c r="AD1789" i="54"/>
  <c r="AA872" i="54"/>
  <c r="AA452" i="54"/>
  <c r="AC1322" i="54"/>
  <c r="AB1783" i="54"/>
  <c r="AB1381" i="54"/>
  <c r="AD1760" i="54"/>
  <c r="AD1792" i="54"/>
  <c r="AD1416" i="54"/>
  <c r="AD1786" i="54"/>
  <c r="AD1400" i="54"/>
  <c r="AD1788" i="54"/>
  <c r="AE32" i="54"/>
  <c r="AE1838" i="54" s="1"/>
  <c r="AE92" i="54"/>
  <c r="AE1848" i="54" s="1"/>
  <c r="AE2078" i="54" s="1"/>
  <c r="AE152" i="54"/>
  <c r="AE1858" i="54" s="1"/>
  <c r="AE2066" i="54" s="1"/>
  <c r="AE63" i="54"/>
  <c r="AE123" i="54"/>
  <c r="AE183" i="54"/>
  <c r="AE213" i="54"/>
  <c r="AE273" i="54"/>
  <c r="AE333" i="54"/>
  <c r="AE393" i="54"/>
  <c r="AE453" i="54"/>
  <c r="AE513" i="54"/>
  <c r="AE573" i="54"/>
  <c r="AE243" i="54"/>
  <c r="AE303" i="54"/>
  <c r="AE363" i="54"/>
  <c r="AE423" i="54"/>
  <c r="AE483" i="54"/>
  <c r="AE543" i="54"/>
  <c r="AE1384" i="54"/>
  <c r="AE1536" i="54"/>
  <c r="AE1582" i="54"/>
  <c r="AE1576" i="54" s="1"/>
  <c r="AE1760" i="54"/>
  <c r="AE1792" i="54"/>
  <c r="AC1793" i="54"/>
  <c r="AF1348" i="54"/>
  <c r="AF1288" i="54"/>
  <c r="AF1318" i="54"/>
  <c r="AF1228" i="54"/>
  <c r="AF1108" i="54"/>
  <c r="AF1048" i="54"/>
  <c r="AF1258" i="54"/>
  <c r="AF1198" i="54"/>
  <c r="AF1138" i="54"/>
  <c r="AF1078" i="54"/>
  <c r="AF988" i="54"/>
  <c r="AF928" i="54"/>
  <c r="AF808" i="54"/>
  <c r="AF748" i="54"/>
  <c r="AF688" i="54"/>
  <c r="AF628" i="54"/>
  <c r="AF1018" i="54"/>
  <c r="AF958" i="54"/>
  <c r="AF898" i="54"/>
  <c r="AF838" i="54"/>
  <c r="AF778" i="54"/>
  <c r="AF718" i="54"/>
  <c r="AF508" i="54"/>
  <c r="AF448" i="54"/>
  <c r="AF388" i="54"/>
  <c r="AF328" i="54"/>
  <c r="AF598" i="54"/>
  <c r="AF538" i="54"/>
  <c r="AF478" i="54"/>
  <c r="AF418" i="54"/>
  <c r="AF358" i="54"/>
  <c r="AF298" i="54"/>
  <c r="AF238" i="54"/>
  <c r="AF208" i="54"/>
  <c r="AF148" i="54"/>
  <c r="AF88" i="54"/>
  <c r="AF28" i="54"/>
  <c r="AF178" i="54"/>
  <c r="AF118" i="54"/>
  <c r="AF58" i="54"/>
  <c r="AG21" i="54"/>
  <c r="AC1783" i="54"/>
  <c r="AC1381" i="54"/>
  <c r="AD933" i="54"/>
  <c r="AE930" i="54" s="1"/>
  <c r="AA542" i="54"/>
  <c r="AA782" i="54"/>
  <c r="AA752" i="54"/>
  <c r="AA1052" i="54"/>
  <c r="AA842" i="54"/>
  <c r="AD1424" i="54"/>
  <c r="AD1787" i="54"/>
  <c r="AD1392" i="54"/>
  <c r="AD1791" i="54"/>
  <c r="AE33" i="54"/>
  <c r="AE93" i="54"/>
  <c r="AF1772" i="54"/>
  <c r="AF1769" i="54"/>
  <c r="AF1764" i="54"/>
  <c r="AF1761" i="54"/>
  <c r="AF1756" i="54"/>
  <c r="AF1753" i="54"/>
  <c r="AF1748" i="54"/>
  <c r="AF1745" i="54"/>
  <c r="AF1740" i="54"/>
  <c r="AF1737" i="54"/>
  <c r="AF1732" i="54"/>
  <c r="AF1729" i="54"/>
  <c r="AF1724" i="54"/>
  <c r="AF1721" i="54"/>
  <c r="AF1716" i="54"/>
  <c r="AF1713" i="54"/>
  <c r="AF1708" i="54"/>
  <c r="AF1705" i="54"/>
  <c r="AF1700" i="54"/>
  <c r="AF1697" i="54"/>
  <c r="AF1692" i="54"/>
  <c r="AF1689" i="54"/>
  <c r="AF1684" i="54"/>
  <c r="AF1668" i="54"/>
  <c r="AF1649" i="54"/>
  <c r="AF1654" i="54" s="1"/>
  <c r="AF1648" i="54" s="1"/>
  <c r="AF1641" i="54"/>
  <c r="AF1636" i="54"/>
  <c r="AF1681" i="54"/>
  <c r="AF1676" i="54"/>
  <c r="AF1673" i="54"/>
  <c r="AF1665" i="54"/>
  <c r="AF1644" i="54"/>
  <c r="AF1628" i="54"/>
  <c r="AF1625" i="54"/>
  <c r="AF1620" i="54"/>
  <c r="AF1617" i="54"/>
  <c r="AF1612" i="54"/>
  <c r="AF1609" i="54"/>
  <c r="AF1604" i="54"/>
  <c r="AF1601" i="54"/>
  <c r="AF1593" i="54"/>
  <c r="AF1580" i="54"/>
  <c r="AF1569" i="54"/>
  <c r="AF1633" i="54"/>
  <c r="AF1596" i="54"/>
  <c r="AF1588" i="54"/>
  <c r="AF1585" i="54"/>
  <c r="AF1577" i="54"/>
  <c r="AF1572" i="54"/>
  <c r="AF1564" i="54"/>
  <c r="AF1561" i="54"/>
  <c r="AF1556" i="54"/>
  <c r="AF1553" i="54"/>
  <c r="AF1548" i="54"/>
  <c r="AF1545" i="54"/>
  <c r="AF1540" i="54"/>
  <c r="AF1516" i="54"/>
  <c r="AF1508" i="54"/>
  <c r="AF1505" i="54"/>
  <c r="AF1500" i="54"/>
  <c r="AF1497" i="54"/>
  <c r="AF1489" i="54"/>
  <c r="AF1476" i="54"/>
  <c r="AF1465" i="54"/>
  <c r="AF1460" i="54"/>
  <c r="AF1452" i="54"/>
  <c r="AF1449" i="54"/>
  <c r="AF1444" i="54"/>
  <c r="AF1441" i="54"/>
  <c r="AF1537" i="54"/>
  <c r="AF1542" i="54" s="1"/>
  <c r="AF1532" i="54"/>
  <c r="AF1529" i="54"/>
  <c r="AF1524" i="54"/>
  <c r="AF1521" i="54"/>
  <c r="AF1513" i="54"/>
  <c r="AF1518" i="54" s="1"/>
  <c r="AF1512" i="54" s="1"/>
  <c r="AF1492" i="54"/>
  <c r="AF1484" i="54"/>
  <c r="AF1481" i="54"/>
  <c r="AF1473" i="54"/>
  <c r="AF1478" i="54" s="1"/>
  <c r="AF1472" i="54" s="1"/>
  <c r="AF1468" i="54"/>
  <c r="AF1457" i="54"/>
  <c r="AF1462" i="54" s="1"/>
  <c r="AF1456" i="54" s="1"/>
  <c r="AF1436" i="54"/>
  <c r="AF1433" i="54"/>
  <c r="AF1428" i="54"/>
  <c r="AF1425" i="54"/>
  <c r="AF1420" i="54"/>
  <c r="AF1417" i="54"/>
  <c r="AF1412" i="54"/>
  <c r="AF1409" i="54"/>
  <c r="AF1404" i="54"/>
  <c r="AF1401" i="54"/>
  <c r="AF1396" i="54"/>
  <c r="AF1393" i="54"/>
  <c r="AF1385" i="54"/>
  <c r="AF1362" i="54"/>
  <c r="AF1363" i="54" s="1"/>
  <c r="AF1351" i="54"/>
  <c r="AF2056" i="54" s="1"/>
  <c r="AF1302" i="54"/>
  <c r="AF1303" i="54" s="1"/>
  <c r="AF1291" i="54"/>
  <c r="AF2046" i="54" s="1"/>
  <c r="AF1242" i="54"/>
  <c r="AF1243" i="54" s="1"/>
  <c r="AF1388" i="54"/>
  <c r="AF1332" i="54"/>
  <c r="AF1333" i="54" s="1"/>
  <c r="AF1321" i="54"/>
  <c r="AF2051" i="54" s="1"/>
  <c r="AF1272" i="54"/>
  <c r="AF1273" i="54" s="1"/>
  <c r="AF1261" i="54"/>
  <c r="AF2041" i="54" s="1"/>
  <c r="AF1231" i="54"/>
  <c r="AF2036" i="54" s="1"/>
  <c r="AF1182" i="54"/>
  <c r="AF1183" i="54" s="1"/>
  <c r="AF1171" i="54"/>
  <c r="AF2026" i="54" s="1"/>
  <c r="AF1122" i="54"/>
  <c r="AF1123" i="54" s="1"/>
  <c r="AF1111" i="54"/>
  <c r="AF2016" i="54" s="1"/>
  <c r="AF1062" i="54"/>
  <c r="AF1063" i="54" s="1"/>
  <c r="AF1051" i="54"/>
  <c r="AF2006" i="54" s="1"/>
  <c r="AF1212" i="54"/>
  <c r="AF1213" i="54" s="1"/>
  <c r="AF1201" i="54"/>
  <c r="AF2031" i="54" s="1"/>
  <c r="AF1152" i="54"/>
  <c r="AF1153" i="54" s="1"/>
  <c r="AF1141" i="54"/>
  <c r="AF2021" i="54" s="1"/>
  <c r="AF1092" i="54"/>
  <c r="AF1093" i="54" s="1"/>
  <c r="AF1081" i="54"/>
  <c r="AF2011" i="54" s="1"/>
  <c r="AF1002" i="54"/>
  <c r="AF1003" i="54" s="1"/>
  <c r="AF991" i="54"/>
  <c r="AF1996" i="54" s="1"/>
  <c r="AF942" i="54"/>
  <c r="AF943" i="54" s="1"/>
  <c r="AF931" i="54"/>
  <c r="AF1986" i="54" s="1"/>
  <c r="AF882" i="54"/>
  <c r="AF883" i="54" s="1"/>
  <c r="AF871" i="54"/>
  <c r="AF1976" i="54" s="1"/>
  <c r="AF822" i="54"/>
  <c r="AF823" i="54" s="1"/>
  <c r="AF811" i="54"/>
  <c r="AF1966" i="54" s="1"/>
  <c r="AF762" i="54"/>
  <c r="AF763" i="54" s="1"/>
  <c r="AF751" i="54"/>
  <c r="AF1956" i="54" s="1"/>
  <c r="AF702" i="54"/>
  <c r="AF703" i="54" s="1"/>
  <c r="AF691" i="54"/>
  <c r="AF1946" i="54" s="1"/>
  <c r="AF631" i="54"/>
  <c r="AF1936" i="54" s="1"/>
  <c r="AF1032" i="54"/>
  <c r="AF1033" i="54" s="1"/>
  <c r="AF1021" i="54"/>
  <c r="AF2001" i="54" s="1"/>
  <c r="AF972" i="54"/>
  <c r="AF973" i="54" s="1"/>
  <c r="AF961" i="54"/>
  <c r="AF1991" i="54" s="1"/>
  <c r="AF912" i="54"/>
  <c r="AF913" i="54" s="1"/>
  <c r="AF901" i="54"/>
  <c r="AF1981" i="54" s="1"/>
  <c r="AF852" i="54"/>
  <c r="AF853" i="54" s="1"/>
  <c r="AF841" i="54"/>
  <c r="AF1971" i="54" s="1"/>
  <c r="AF792" i="54"/>
  <c r="AF793" i="54" s="1"/>
  <c r="AF781" i="54"/>
  <c r="AF1961" i="54" s="1"/>
  <c r="AF732" i="54"/>
  <c r="AF733" i="54" s="1"/>
  <c r="AF721" i="54"/>
  <c r="AF1951" i="54" s="1"/>
  <c r="AF673" i="54"/>
  <c r="AF571" i="54"/>
  <c r="AF1926" i="54" s="1"/>
  <c r="AF570" i="54"/>
  <c r="AF511" i="54"/>
  <c r="AF510" i="54"/>
  <c r="AF451" i="54"/>
  <c r="AF450" i="54"/>
  <c r="AF391" i="54"/>
  <c r="AF1896" i="54" s="1"/>
  <c r="AF390" i="54"/>
  <c r="AF331" i="54"/>
  <c r="AF1886" i="54" s="1"/>
  <c r="AF330" i="54"/>
  <c r="AF271" i="54"/>
  <c r="AF1876" i="54" s="1"/>
  <c r="AF270" i="54"/>
  <c r="AF211" i="54"/>
  <c r="AF210" i="54"/>
  <c r="AF601" i="54"/>
  <c r="AF1931" i="54" s="1"/>
  <c r="AF541" i="54"/>
  <c r="AF1921" i="54" s="1"/>
  <c r="AF540" i="54"/>
  <c r="AF481" i="54"/>
  <c r="AF1911" i="54" s="1"/>
  <c r="AF480" i="54"/>
  <c r="AF421" i="54"/>
  <c r="AF1901" i="54" s="1"/>
  <c r="AF420" i="54"/>
  <c r="AF361" i="54"/>
  <c r="AF1891" i="54" s="1"/>
  <c r="AF360" i="54"/>
  <c r="AF301" i="54"/>
  <c r="AF1881" i="54" s="1"/>
  <c r="AF300" i="54"/>
  <c r="AF241" i="54"/>
  <c r="AF1871" i="54" s="1"/>
  <c r="AF240" i="54"/>
  <c r="AF151" i="54"/>
  <c r="AF1856" i="54" s="1"/>
  <c r="AF2065" i="54" s="1"/>
  <c r="X3" i="37" s="1"/>
  <c r="AF150" i="54"/>
  <c r="AF91" i="54"/>
  <c r="AF1846" i="54" s="1"/>
  <c r="AF90" i="54"/>
  <c r="AF31" i="54"/>
  <c r="AF1836" i="54" s="1"/>
  <c r="AF30" i="54"/>
  <c r="AF181" i="54"/>
  <c r="AF1861" i="54" s="1"/>
  <c r="AF180" i="54"/>
  <c r="AF121" i="54"/>
  <c r="AF1851" i="54" s="1"/>
  <c r="AF120" i="54"/>
  <c r="AF61" i="54"/>
  <c r="AF1841" i="54" s="1"/>
  <c r="AF60" i="54"/>
  <c r="AG10" i="54"/>
  <c r="AE932" i="54"/>
  <c r="AE1988" i="54" s="1"/>
  <c r="AE1398" i="54"/>
  <c r="AE1406" i="54"/>
  <c r="AE1414" i="54"/>
  <c r="AE1408" i="54" s="1"/>
  <c r="AE1422" i="54"/>
  <c r="AE1430" i="54"/>
  <c r="AE1438" i="54"/>
  <c r="AE1432" i="54" s="1"/>
  <c r="AE1464" i="54"/>
  <c r="AE1494" i="54"/>
  <c r="AE1488" i="54" s="1"/>
  <c r="AE1462" i="54"/>
  <c r="AE1456" i="54" s="1"/>
  <c r="AE1478" i="54"/>
  <c r="AE1472" i="54" s="1"/>
  <c r="AE1518" i="54"/>
  <c r="AE1512" i="54" s="1"/>
  <c r="AE1550" i="54"/>
  <c r="AE1544" i="54" s="1"/>
  <c r="AE1558" i="54"/>
  <c r="AE1552" i="54" s="1"/>
  <c r="AE1566" i="54"/>
  <c r="AE1560" i="54" s="1"/>
  <c r="AE1590" i="54"/>
  <c r="AE1584" i="54" s="1"/>
  <c r="AE1656" i="54"/>
  <c r="AE1664" i="54"/>
  <c r="AE2094" i="54" l="1"/>
  <c r="W15" i="37" s="1"/>
  <c r="AF1582" i="54"/>
  <c r="AF1576" i="54" s="1"/>
  <c r="AE153" i="54"/>
  <c r="V12" i="37"/>
  <c r="AW127" i="64"/>
  <c r="AW131" i="64"/>
  <c r="AW132" i="64" s="1"/>
  <c r="AX136" i="64"/>
  <c r="Z2081" i="54"/>
  <c r="AE2095" i="54"/>
  <c r="AE2089" i="54"/>
  <c r="W10" i="37" s="1"/>
  <c r="AE2093" i="54"/>
  <c r="W14" i="37" s="1"/>
  <c r="AE2091" i="54"/>
  <c r="W12" i="37" s="1"/>
  <c r="AD2097" i="54"/>
  <c r="AE2092" i="54"/>
  <c r="W13" i="37" s="1"/>
  <c r="AE2090" i="54"/>
  <c r="W11" i="37" s="1"/>
  <c r="AH568" i="53"/>
  <c r="AH268" i="53"/>
  <c r="AD888" i="53"/>
  <c r="AD662" i="53"/>
  <c r="AF815" i="53"/>
  <c r="AF809" i="53" s="1"/>
  <c r="AF895" i="53"/>
  <c r="AF801" i="53"/>
  <c r="AF968" i="53"/>
  <c r="X10" i="38" s="1"/>
  <c r="AF679" i="53"/>
  <c r="AF62" i="53"/>
  <c r="AF963" i="53"/>
  <c r="X7" i="38" s="1"/>
  <c r="AF63" i="53"/>
  <c r="AD973" i="53"/>
  <c r="AE969" i="53"/>
  <c r="W11" i="38" s="1"/>
  <c r="AE665" i="53"/>
  <c r="AE894" i="53"/>
  <c r="AE964" i="53"/>
  <c r="AE972" i="53"/>
  <c r="W12" i="38" s="1"/>
  <c r="AE673" i="53"/>
  <c r="AE892" i="53"/>
  <c r="AC888" i="53"/>
  <c r="AC662" i="53"/>
  <c r="AF863" i="53"/>
  <c r="AF857" i="53" s="1"/>
  <c r="AF855" i="53"/>
  <c r="AF849" i="53" s="1"/>
  <c r="AF847" i="53"/>
  <c r="AF841" i="53" s="1"/>
  <c r="AF839" i="53"/>
  <c r="AF833" i="53" s="1"/>
  <c r="AF831" i="53"/>
  <c r="AF825" i="53" s="1"/>
  <c r="AF823" i="53"/>
  <c r="AF817" i="53" s="1"/>
  <c r="AF879" i="53"/>
  <c r="AF873" i="53" s="1"/>
  <c r="AF767" i="53"/>
  <c r="AF761" i="53" s="1"/>
  <c r="AF759" i="53"/>
  <c r="AF753" i="53" s="1"/>
  <c r="AF745" i="53"/>
  <c r="AF751" i="53"/>
  <c r="AF743" i="53"/>
  <c r="AF737" i="53" s="1"/>
  <c r="AF735" i="53"/>
  <c r="AF729" i="53" s="1"/>
  <c r="AF727" i="53"/>
  <c r="AF721" i="53" s="1"/>
  <c r="AF719" i="53"/>
  <c r="AF713" i="53" s="1"/>
  <c r="AF711" i="53"/>
  <c r="AF705" i="53" s="1"/>
  <c r="AF703" i="53"/>
  <c r="AF697" i="53" s="1"/>
  <c r="AF695" i="53"/>
  <c r="AF689" i="53" s="1"/>
  <c r="AF687" i="53"/>
  <c r="AF681" i="53" s="1"/>
  <c r="AF93" i="53"/>
  <c r="AF960" i="53"/>
  <c r="X6" i="38" s="1"/>
  <c r="AF32" i="53"/>
  <c r="AF33" i="53" s="1"/>
  <c r="AF671" i="53"/>
  <c r="AF871" i="53"/>
  <c r="AH10" i="53"/>
  <c r="AG869" i="53"/>
  <c r="AG866" i="53"/>
  <c r="AG669" i="53"/>
  <c r="AG666" i="53"/>
  <c r="AG61" i="53"/>
  <c r="AG30" i="53"/>
  <c r="AG31" i="53"/>
  <c r="AG60" i="53"/>
  <c r="AG90" i="53"/>
  <c r="AG91" i="53"/>
  <c r="AG120" i="53"/>
  <c r="AG151" i="53"/>
  <c r="AG181" i="53"/>
  <c r="AG121" i="53"/>
  <c r="AG150" i="53"/>
  <c r="AG241" i="53"/>
  <c r="AG271" i="53"/>
  <c r="AG301" i="53"/>
  <c r="AG342" i="53"/>
  <c r="AG343" i="53" s="1"/>
  <c r="AG372" i="53"/>
  <c r="AG373" i="53" s="1"/>
  <c r="AG402" i="53"/>
  <c r="AG403" i="53" s="1"/>
  <c r="AG192" i="53"/>
  <c r="AG193" i="53" s="1"/>
  <c r="AG222" i="53"/>
  <c r="AG223" i="53" s="1"/>
  <c r="AG252" i="53"/>
  <c r="AG253" i="53" s="1"/>
  <c r="AG282" i="53"/>
  <c r="AG283" i="53" s="1"/>
  <c r="AG312" i="53"/>
  <c r="AG313" i="53" s="1"/>
  <c r="AG331" i="53"/>
  <c r="AG361" i="53"/>
  <c r="AG391" i="53"/>
  <c r="AG432" i="53"/>
  <c r="AG433" i="53" s="1"/>
  <c r="AG462" i="53"/>
  <c r="AG463" i="53" s="1"/>
  <c r="AG492" i="53"/>
  <c r="AG493" i="53" s="1"/>
  <c r="AG522" i="53"/>
  <c r="AG523" i="53" s="1"/>
  <c r="AG541" i="53"/>
  <c r="AG959" i="53" s="1"/>
  <c r="Y5" i="38" s="1"/>
  <c r="AG571" i="53"/>
  <c r="AG582" i="53"/>
  <c r="AG583" i="53" s="1"/>
  <c r="AG631" i="53"/>
  <c r="AG421" i="53"/>
  <c r="AG451" i="53"/>
  <c r="AG481" i="53"/>
  <c r="AG511" i="53"/>
  <c r="AG552" i="53"/>
  <c r="AG553" i="53" s="1"/>
  <c r="AG601" i="53"/>
  <c r="AG612" i="53"/>
  <c r="AG613" i="53" s="1"/>
  <c r="AG642" i="53"/>
  <c r="AG643" i="53" s="1"/>
  <c r="AG677" i="53"/>
  <c r="AG682" i="53"/>
  <c r="AG685" i="53"/>
  <c r="AG690" i="53"/>
  <c r="AG693" i="53"/>
  <c r="AG698" i="53"/>
  <c r="AG701" i="53"/>
  <c r="AG706" i="53"/>
  <c r="AG709" i="53"/>
  <c r="AG714" i="53"/>
  <c r="AG717" i="53"/>
  <c r="AG722" i="53"/>
  <c r="AG725" i="53"/>
  <c r="AG730" i="53"/>
  <c r="AG733" i="53"/>
  <c r="AG738" i="53"/>
  <c r="AG741" i="53"/>
  <c r="AG746" i="53"/>
  <c r="AG749" i="53"/>
  <c r="AG754" i="53"/>
  <c r="AG757" i="53"/>
  <c r="AG762" i="53"/>
  <c r="AG765" i="53"/>
  <c r="AG674" i="53"/>
  <c r="AG770" i="53"/>
  <c r="AG773" i="53"/>
  <c r="AG778" i="53"/>
  <c r="AG781" i="53"/>
  <c r="AG786" i="53"/>
  <c r="AG789" i="53"/>
  <c r="AG794" i="53"/>
  <c r="AG797" i="53"/>
  <c r="AG802" i="53"/>
  <c r="AG805" i="53"/>
  <c r="AG810" i="53"/>
  <c r="AG813" i="53"/>
  <c r="AG818" i="53"/>
  <c r="AG821" i="53"/>
  <c r="AG826" i="53"/>
  <c r="AG829" i="53"/>
  <c r="AG834" i="53"/>
  <c r="AG837" i="53"/>
  <c r="AG842" i="53"/>
  <c r="AG845" i="53"/>
  <c r="AG850" i="53"/>
  <c r="AG853" i="53"/>
  <c r="AG858" i="53"/>
  <c r="AG861" i="53"/>
  <c r="AG874" i="53"/>
  <c r="AG877" i="53"/>
  <c r="AG937" i="53"/>
  <c r="AG938" i="53" s="1"/>
  <c r="AG939" i="53" s="1"/>
  <c r="AG947" i="53" s="1"/>
  <c r="AG926" i="53" s="1"/>
  <c r="AE895" i="53"/>
  <c r="AE801" i="53"/>
  <c r="AE968" i="53"/>
  <c r="W10" i="38" s="1"/>
  <c r="AE2071" i="54"/>
  <c r="W5" i="37" s="1"/>
  <c r="AG1660" i="54"/>
  <c r="AG1652" i="54"/>
  <c r="AG1657" i="54"/>
  <c r="AF2068" i="54"/>
  <c r="X4" i="37" s="1"/>
  <c r="AA483" i="54"/>
  <c r="AB480" i="54" s="1"/>
  <c r="AA813" i="54"/>
  <c r="AB810" i="54" s="1"/>
  <c r="AA633" i="54"/>
  <c r="AB630" i="54" s="1"/>
  <c r="AF1662" i="54"/>
  <c r="AF1486" i="54"/>
  <c r="AF1480" i="54" s="1"/>
  <c r="AF1526" i="54"/>
  <c r="AF1520" i="54" s="1"/>
  <c r="AF1534" i="54"/>
  <c r="AF1528" i="54" s="1"/>
  <c r="AF1470" i="54"/>
  <c r="AF1638" i="54"/>
  <c r="AF1632" i="54" s="1"/>
  <c r="AF1606" i="54"/>
  <c r="AF1600" i="54" s="1"/>
  <c r="AF1614" i="54"/>
  <c r="AF1608" i="54" s="1"/>
  <c r="AF1622" i="54"/>
  <c r="AF1616" i="54" s="1"/>
  <c r="AF1630" i="54"/>
  <c r="AF1624" i="54" s="1"/>
  <c r="AF1678" i="54"/>
  <c r="AF1672" i="54" s="1"/>
  <c r="AF1686" i="54"/>
  <c r="AF1680" i="54" s="1"/>
  <c r="AF212" i="54"/>
  <c r="AF1868" i="54" s="1"/>
  <c r="AF1866" i="54"/>
  <c r="AF2080" i="54" s="1"/>
  <c r="X8" i="37" s="1"/>
  <c r="AF512" i="54"/>
  <c r="AF1918" i="54" s="1"/>
  <c r="AF1916" i="54"/>
  <c r="AF2071" i="54" s="1"/>
  <c r="X5" i="37" s="1"/>
  <c r="AA1053" i="54"/>
  <c r="AB1050" i="54" s="1"/>
  <c r="AA2008" i="54"/>
  <c r="AA783" i="54"/>
  <c r="AB780" i="54" s="1"/>
  <c r="AA1963" i="54"/>
  <c r="AA453" i="54"/>
  <c r="AB450" i="54" s="1"/>
  <c r="AA1908" i="54"/>
  <c r="AC993" i="54"/>
  <c r="AD990" i="54" s="1"/>
  <c r="AC1998" i="54"/>
  <c r="AA513" i="54"/>
  <c r="AB510" i="54" s="1"/>
  <c r="AA1918" i="54"/>
  <c r="AA573" i="54"/>
  <c r="AB570" i="54" s="1"/>
  <c r="AA1928" i="54"/>
  <c r="AC1263" i="54"/>
  <c r="AD1260" i="54" s="1"/>
  <c r="AC2043" i="54"/>
  <c r="AC1293" i="54"/>
  <c r="AD1290" i="54" s="1"/>
  <c r="AC2048" i="54"/>
  <c r="AA1203" i="54"/>
  <c r="AB1200" i="54" s="1"/>
  <c r="AA2033" i="54"/>
  <c r="AA1023" i="54"/>
  <c r="AB1020" i="54" s="1"/>
  <c r="AA2003" i="54"/>
  <c r="AA603" i="54"/>
  <c r="AB600" i="54" s="1"/>
  <c r="AA1933" i="54"/>
  <c r="AA1233" i="54"/>
  <c r="AB1230" i="54" s="1"/>
  <c r="AA2038" i="54"/>
  <c r="Z2072" i="54"/>
  <c r="AF452" i="54"/>
  <c r="AF1908" i="54" s="1"/>
  <c r="AF1906" i="54"/>
  <c r="AF2074" i="54" s="1"/>
  <c r="X6" i="37" s="1"/>
  <c r="AF2077" i="54"/>
  <c r="X7" i="37" s="1"/>
  <c r="AA843" i="54"/>
  <c r="AB840" i="54" s="1"/>
  <c r="AB842" i="54" s="1"/>
  <c r="AA1973" i="54"/>
  <c r="AA753" i="54"/>
  <c r="AB750" i="54" s="1"/>
  <c r="AB752" i="54" s="1"/>
  <c r="AA1958" i="54"/>
  <c r="AA543" i="54"/>
  <c r="AB540" i="54" s="1"/>
  <c r="AB542" i="54" s="1"/>
  <c r="AA1923" i="54"/>
  <c r="AG568" i="54"/>
  <c r="AG268" i="54"/>
  <c r="AG1168" i="54"/>
  <c r="AG868" i="54"/>
  <c r="AG658" i="54"/>
  <c r="AG661" i="54" s="1"/>
  <c r="AG1941" i="54" s="1"/>
  <c r="AC1323" i="54"/>
  <c r="AD1320" i="54" s="1"/>
  <c r="AC2053" i="54"/>
  <c r="AA873" i="54"/>
  <c r="AB870" i="54" s="1"/>
  <c r="AB872" i="54" s="1"/>
  <c r="AA1978" i="54"/>
  <c r="AA423" i="54"/>
  <c r="AA1903" i="54"/>
  <c r="AA2081" i="54" s="1"/>
  <c r="AC963" i="54"/>
  <c r="AD960" i="54" s="1"/>
  <c r="AC1993" i="54"/>
  <c r="AA693" i="54"/>
  <c r="AB690" i="54" s="1"/>
  <c r="AA1948" i="54"/>
  <c r="AA1113" i="54"/>
  <c r="AB1110" i="54" s="1"/>
  <c r="AA2018" i="54"/>
  <c r="AA723" i="54"/>
  <c r="AB720" i="54" s="1"/>
  <c r="AA1953" i="54"/>
  <c r="AA1083" i="54"/>
  <c r="AB1080" i="54" s="1"/>
  <c r="AB1082" i="54" s="1"/>
  <c r="AA2013" i="54"/>
  <c r="AC903" i="54"/>
  <c r="AD900" i="54" s="1"/>
  <c r="AC1983" i="54"/>
  <c r="AC1353" i="54"/>
  <c r="AD1350" i="54" s="1"/>
  <c r="AD1352" i="54" s="1"/>
  <c r="AC2058" i="54"/>
  <c r="AA1143" i="54"/>
  <c r="AB1140" i="54" s="1"/>
  <c r="AA2023" i="54"/>
  <c r="AA1173" i="54"/>
  <c r="AB1170" i="54" s="1"/>
  <c r="AB1172" i="54" s="1"/>
  <c r="AA2028" i="54"/>
  <c r="AD2083" i="54"/>
  <c r="AE2080" i="54"/>
  <c r="W8" i="37" s="1"/>
  <c r="AE2074" i="54"/>
  <c r="W6" i="37" s="1"/>
  <c r="Z2069" i="54"/>
  <c r="Z2075" i="54"/>
  <c r="AF1670" i="54"/>
  <c r="AF1664" i="54" s="1"/>
  <c r="AD1777" i="54"/>
  <c r="AF272" i="54"/>
  <c r="AF1878" i="54" s="1"/>
  <c r="AF332" i="54"/>
  <c r="AF1888" i="54" s="1"/>
  <c r="AF392" i="54"/>
  <c r="AF1898" i="54" s="1"/>
  <c r="AF572" i="54"/>
  <c r="AF1928" i="54" s="1"/>
  <c r="AF62" i="54"/>
  <c r="AF1843" i="54" s="1"/>
  <c r="AF122" i="54"/>
  <c r="AF1853" i="54" s="1"/>
  <c r="AF182" i="54"/>
  <c r="AF1863" i="54" s="1"/>
  <c r="AF32" i="54"/>
  <c r="AF1838" i="54" s="1"/>
  <c r="AF92" i="54"/>
  <c r="AF1848" i="54" s="1"/>
  <c r="AF152" i="54"/>
  <c r="AF1858" i="54" s="1"/>
  <c r="AF242" i="54"/>
  <c r="AF1873" i="54" s="1"/>
  <c r="AF302" i="54"/>
  <c r="AF1883" i="54" s="1"/>
  <c r="AF362" i="54"/>
  <c r="AF1893" i="54" s="1"/>
  <c r="AF422" i="54"/>
  <c r="AF1903" i="54" s="1"/>
  <c r="AF482" i="54"/>
  <c r="AF1913" i="54" s="1"/>
  <c r="AF542" i="54"/>
  <c r="AF1923" i="54" s="1"/>
  <c r="AB542" i="53"/>
  <c r="AB543" i="53" s="1"/>
  <c r="AC540" i="53" s="1"/>
  <c r="AB482" i="53"/>
  <c r="AB483" i="53" s="1"/>
  <c r="AC480" i="53" s="1"/>
  <c r="AB362" i="53"/>
  <c r="AB363" i="53" s="1"/>
  <c r="AC360" i="53" s="1"/>
  <c r="AB422" i="53"/>
  <c r="AB423" i="53" s="1"/>
  <c r="AC420" i="53" s="1"/>
  <c r="AB152" i="53"/>
  <c r="AB153" i="53" s="1"/>
  <c r="AC150" i="53" s="1"/>
  <c r="AB332" i="53"/>
  <c r="AB333" i="53" s="1"/>
  <c r="AC330" i="53" s="1"/>
  <c r="AB392" i="53"/>
  <c r="AB393" i="53" s="1"/>
  <c r="AC390" i="53" s="1"/>
  <c r="AB302" i="53"/>
  <c r="AB303" i="53" s="1"/>
  <c r="AC300" i="53" s="1"/>
  <c r="AB242" i="53"/>
  <c r="AB243" i="53" s="1"/>
  <c r="AC240" i="53" s="1"/>
  <c r="AB602" i="53"/>
  <c r="AB603" i="53" s="1"/>
  <c r="AC600" i="53" s="1"/>
  <c r="AB182" i="53"/>
  <c r="AB183" i="53" s="1"/>
  <c r="AC180" i="53" s="1"/>
  <c r="AD512" i="53"/>
  <c r="AD513" i="53" s="1"/>
  <c r="AE510" i="53" s="1"/>
  <c r="AB632" i="53"/>
  <c r="AB633" i="53" s="1"/>
  <c r="AC630" i="53" s="1"/>
  <c r="AC572" i="53"/>
  <c r="AC573" i="53" s="1"/>
  <c r="AD570" i="53" s="1"/>
  <c r="AB272" i="53"/>
  <c r="AB273" i="53" s="1"/>
  <c r="AC270" i="53" s="1"/>
  <c r="AB212" i="53"/>
  <c r="AB213" i="53" s="1"/>
  <c r="AC210" i="53" s="1"/>
  <c r="AD452" i="53"/>
  <c r="AD453" i="53" s="1"/>
  <c r="AE450" i="53" s="1"/>
  <c r="AB122" i="53"/>
  <c r="AB123" i="53" s="1"/>
  <c r="AC120" i="53" s="1"/>
  <c r="AH28" i="53"/>
  <c r="AI21" i="53"/>
  <c r="AH58" i="53"/>
  <c r="AH88" i="53"/>
  <c r="AH118" i="53"/>
  <c r="AH148" i="53"/>
  <c r="AH178" i="53"/>
  <c r="AH181" i="53" s="1"/>
  <c r="AH208" i="53"/>
  <c r="AH211" i="53" s="1"/>
  <c r="AH238" i="53"/>
  <c r="AH328" i="53"/>
  <c r="AH388" i="53"/>
  <c r="AH298" i="53"/>
  <c r="AH358" i="53"/>
  <c r="AH448" i="53"/>
  <c r="AH508" i="53"/>
  <c r="AH418" i="53"/>
  <c r="AH478" i="53"/>
  <c r="AH538" i="53"/>
  <c r="AH598" i="53"/>
  <c r="AH628" i="53"/>
  <c r="AB1052" i="54"/>
  <c r="AB782" i="54"/>
  <c r="AD1322" i="54"/>
  <c r="AB722" i="54"/>
  <c r="AD902" i="54"/>
  <c r="AB1142" i="54"/>
  <c r="AB452" i="54"/>
  <c r="AD1262" i="54"/>
  <c r="AD1292" i="54"/>
  <c r="AB1202" i="54"/>
  <c r="AB1022" i="54"/>
  <c r="AB602" i="54"/>
  <c r="AB1232" i="54"/>
  <c r="AG1772" i="54"/>
  <c r="AG1769" i="54"/>
  <c r="AG1764" i="54"/>
  <c r="AG1761" i="54"/>
  <c r="AG1756" i="54"/>
  <c r="AG1753" i="54"/>
  <c r="AG1748" i="54"/>
  <c r="AG1745" i="54"/>
  <c r="AG1740" i="54"/>
  <c r="AG1737" i="54"/>
  <c r="AG1732" i="54"/>
  <c r="AG1729" i="54"/>
  <c r="AG1724" i="54"/>
  <c r="AG1721" i="54"/>
  <c r="AG1716" i="54"/>
  <c r="AG1713" i="54"/>
  <c r="AG1708" i="54"/>
  <c r="AG1705" i="54"/>
  <c r="AG1700" i="54"/>
  <c r="AG1697" i="54"/>
  <c r="AG1692" i="54"/>
  <c r="AG1689" i="54"/>
  <c r="AG1684" i="54"/>
  <c r="AG1681" i="54"/>
  <c r="AG1676" i="54"/>
  <c r="AG1673" i="54"/>
  <c r="AG1665" i="54"/>
  <c r="AG1644" i="54"/>
  <c r="AG1668" i="54"/>
  <c r="AG1649" i="54"/>
  <c r="AG1654" i="54" s="1"/>
  <c r="AG1648" i="54" s="1"/>
  <c r="AG1641" i="54"/>
  <c r="AG1636" i="54"/>
  <c r="AG1633" i="54"/>
  <c r="AG1596" i="54"/>
  <c r="AG1588" i="54"/>
  <c r="AG1585" i="54"/>
  <c r="AG1577" i="54"/>
  <c r="AG1572" i="54"/>
  <c r="AG1564" i="54"/>
  <c r="AG1561" i="54"/>
  <c r="AG1556" i="54"/>
  <c r="AG1553" i="54"/>
  <c r="AG1548" i="54"/>
  <c r="AG1545" i="54"/>
  <c r="AG1540" i="54"/>
  <c r="AG1537" i="54"/>
  <c r="AG1628" i="54"/>
  <c r="AG1625" i="54"/>
  <c r="AG1620" i="54"/>
  <c r="AG1617" i="54"/>
  <c r="AG1612" i="54"/>
  <c r="AG1609" i="54"/>
  <c r="AG1604" i="54"/>
  <c r="AG1601" i="54"/>
  <c r="AG1593" i="54"/>
  <c r="AG1580" i="54"/>
  <c r="AG1569" i="54"/>
  <c r="AG1532" i="54"/>
  <c r="AG1529" i="54"/>
  <c r="AG1524" i="54"/>
  <c r="AG1521" i="54"/>
  <c r="AG1513" i="54"/>
  <c r="AG1492" i="54"/>
  <c r="AG1484" i="54"/>
  <c r="AG1481" i="54"/>
  <c r="AG1473" i="54"/>
  <c r="AG1468" i="54"/>
  <c r="AG1457" i="54"/>
  <c r="AG1516" i="54"/>
  <c r="AG1508" i="54"/>
  <c r="AG1505" i="54"/>
  <c r="AG1500" i="54"/>
  <c r="AG1497" i="54"/>
  <c r="AG1489" i="54"/>
  <c r="AG1476" i="54"/>
  <c r="AG1465" i="54"/>
  <c r="AG1460" i="54"/>
  <c r="AG1452" i="54"/>
  <c r="AG1449" i="54"/>
  <c r="AG1444" i="54"/>
  <c r="AG1441" i="54"/>
  <c r="AG1388" i="54"/>
  <c r="AG1332" i="54"/>
  <c r="AG1333" i="54" s="1"/>
  <c r="AG1321" i="54"/>
  <c r="AG2051" i="54" s="1"/>
  <c r="AG1272" i="54"/>
  <c r="AG1273" i="54" s="1"/>
  <c r="AG1261" i="54"/>
  <c r="AG2041" i="54" s="1"/>
  <c r="AG1436" i="54"/>
  <c r="AG1433" i="54"/>
  <c r="AG1428" i="54"/>
  <c r="AG1425" i="54"/>
  <c r="AG1420" i="54"/>
  <c r="AG1417" i="54"/>
  <c r="AG1412" i="54"/>
  <c r="AG1409" i="54"/>
  <c r="AG1404" i="54"/>
  <c r="AG1401" i="54"/>
  <c r="AG1396" i="54"/>
  <c r="AG1393" i="54"/>
  <c r="AG1385" i="54"/>
  <c r="AG1362" i="54"/>
  <c r="AG1363" i="54" s="1"/>
  <c r="AG1351" i="54"/>
  <c r="AG2056" i="54" s="1"/>
  <c r="AG1302" i="54"/>
  <c r="AG1303" i="54" s="1"/>
  <c r="AG1291" i="54"/>
  <c r="AG2046" i="54" s="1"/>
  <c r="AG1242" i="54"/>
  <c r="AG1243" i="54" s="1"/>
  <c r="AG1212" i="54"/>
  <c r="AG1213" i="54" s="1"/>
  <c r="AG1201" i="54"/>
  <c r="AG2031" i="54" s="1"/>
  <c r="AG1152" i="54"/>
  <c r="AG1153" i="54" s="1"/>
  <c r="AG1141" i="54"/>
  <c r="AG2021" i="54" s="1"/>
  <c r="AG1092" i="54"/>
  <c r="AG1093" i="54" s="1"/>
  <c r="AG1081" i="54"/>
  <c r="AG2011" i="54" s="1"/>
  <c r="AG1231" i="54"/>
  <c r="AG2036" i="54" s="1"/>
  <c r="AG1182" i="54"/>
  <c r="AG1183" i="54" s="1"/>
  <c r="AG1171" i="54"/>
  <c r="AG2026" i="54" s="1"/>
  <c r="AG1122" i="54"/>
  <c r="AG1123" i="54" s="1"/>
  <c r="AG1111" i="54"/>
  <c r="AG2016" i="54" s="1"/>
  <c r="AG1062" i="54"/>
  <c r="AG1063" i="54" s="1"/>
  <c r="AG1051" i="54"/>
  <c r="AG2006" i="54" s="1"/>
  <c r="AG1032" i="54"/>
  <c r="AG1033" i="54" s="1"/>
  <c r="AG1021" i="54"/>
  <c r="AG2001" i="54" s="1"/>
  <c r="AG972" i="54"/>
  <c r="AG973" i="54" s="1"/>
  <c r="AG961" i="54"/>
  <c r="AG1991" i="54" s="1"/>
  <c r="AG912" i="54"/>
  <c r="AG913" i="54" s="1"/>
  <c r="AG901" i="54"/>
  <c r="AG1981" i="54" s="1"/>
  <c r="AG852" i="54"/>
  <c r="AG853" i="54" s="1"/>
  <c r="AG841" i="54"/>
  <c r="AG1971" i="54" s="1"/>
  <c r="AG792" i="54"/>
  <c r="AG793" i="54" s="1"/>
  <c r="AG781" i="54"/>
  <c r="AG1961" i="54" s="1"/>
  <c r="AG732" i="54"/>
  <c r="AG733" i="54" s="1"/>
  <c r="AG1002" i="54"/>
  <c r="AG1003" i="54" s="1"/>
  <c r="AG991" i="54"/>
  <c r="AG1996" i="54" s="1"/>
  <c r="AG942" i="54"/>
  <c r="AG943" i="54" s="1"/>
  <c r="AG931" i="54"/>
  <c r="AG1986" i="54" s="1"/>
  <c r="AG882" i="54"/>
  <c r="AG883" i="54" s="1"/>
  <c r="AG871" i="54"/>
  <c r="AG1976" i="54" s="1"/>
  <c r="AG822" i="54"/>
  <c r="AG823" i="54" s="1"/>
  <c r="AG811" i="54"/>
  <c r="AG1966" i="54" s="1"/>
  <c r="AG762" i="54"/>
  <c r="AG763" i="54" s="1"/>
  <c r="AG751" i="54"/>
  <c r="AG1956" i="54" s="1"/>
  <c r="AG702" i="54"/>
  <c r="AG703" i="54" s="1"/>
  <c r="AG691" i="54"/>
  <c r="AG1946" i="54" s="1"/>
  <c r="AG631" i="54"/>
  <c r="AG1936" i="54" s="1"/>
  <c r="AG630" i="54"/>
  <c r="AG601" i="54"/>
  <c r="AG1931" i="54" s="1"/>
  <c r="AG600" i="54"/>
  <c r="AG541" i="54"/>
  <c r="AG1921" i="54" s="1"/>
  <c r="AG540" i="54"/>
  <c r="AG481" i="54"/>
  <c r="AG1911" i="54" s="1"/>
  <c r="AG480" i="54"/>
  <c r="AG421" i="54"/>
  <c r="AG1901" i="54" s="1"/>
  <c r="AG420" i="54"/>
  <c r="AG361" i="54"/>
  <c r="AG1891" i="54" s="1"/>
  <c r="AG360" i="54"/>
  <c r="AG301" i="54"/>
  <c r="AG1881" i="54" s="1"/>
  <c r="AG300" i="54"/>
  <c r="AG241" i="54"/>
  <c r="AG1871" i="54" s="1"/>
  <c r="AG240" i="54"/>
  <c r="AG571" i="54"/>
  <c r="AG1926" i="54" s="1"/>
  <c r="AG570" i="54"/>
  <c r="AG511" i="54"/>
  <c r="AG1916" i="54" s="1"/>
  <c r="AG510" i="54"/>
  <c r="AG451" i="54"/>
  <c r="AG1906" i="54" s="1"/>
  <c r="AG450" i="54"/>
  <c r="AG391" i="54"/>
  <c r="AG1896" i="54" s="1"/>
  <c r="AG390" i="54"/>
  <c r="AG331" i="54"/>
  <c r="AG1886" i="54" s="1"/>
  <c r="AG330" i="54"/>
  <c r="AG271" i="54"/>
  <c r="AG1876" i="54" s="1"/>
  <c r="AG270" i="54"/>
  <c r="AG211" i="54"/>
  <c r="AG1866" i="54" s="1"/>
  <c r="AG210" i="54"/>
  <c r="AG181" i="54"/>
  <c r="AG1861" i="54" s="1"/>
  <c r="AG2080" i="54" s="1"/>
  <c r="Y8" i="37" s="1"/>
  <c r="AG180" i="54"/>
  <c r="AG121" i="54"/>
  <c r="AG1851" i="54" s="1"/>
  <c r="AG120" i="54"/>
  <c r="AG61" i="54"/>
  <c r="AG1841" i="54" s="1"/>
  <c r="AG60" i="54"/>
  <c r="AH10" i="54"/>
  <c r="AG151" i="54"/>
  <c r="AG1856" i="54" s="1"/>
  <c r="AG150" i="54"/>
  <c r="AG91" i="54"/>
  <c r="AG1846" i="54" s="1"/>
  <c r="AG90" i="54"/>
  <c r="AG31" i="54"/>
  <c r="AG1836" i="54" s="1"/>
  <c r="AG30" i="54"/>
  <c r="AF1390" i="54"/>
  <c r="AF1536" i="54"/>
  <c r="AF1464" i="54"/>
  <c r="AF1494" i="54"/>
  <c r="AF1488" i="54" s="1"/>
  <c r="AF1646" i="54"/>
  <c r="AF1640" i="54" s="1"/>
  <c r="AE933" i="54"/>
  <c r="AF930" i="54" s="1"/>
  <c r="AD1793" i="54"/>
  <c r="AB663" i="54"/>
  <c r="AC660" i="54" s="1"/>
  <c r="AC662" i="54" s="1"/>
  <c r="AC1943" i="54" s="1"/>
  <c r="AD962" i="54"/>
  <c r="AD992" i="54"/>
  <c r="AB692" i="54"/>
  <c r="AB512" i="54"/>
  <c r="AB1112" i="54"/>
  <c r="AB572" i="54"/>
  <c r="AB482" i="54"/>
  <c r="AB812" i="54"/>
  <c r="AB632" i="54"/>
  <c r="AE1424" i="54"/>
  <c r="AE1787" i="54"/>
  <c r="AE1392" i="54"/>
  <c r="AE1791" i="54"/>
  <c r="AE1416" i="54"/>
  <c r="AE1786" i="54"/>
  <c r="AE1400" i="54"/>
  <c r="AE1788" i="54"/>
  <c r="AF63" i="54"/>
  <c r="AF123" i="54"/>
  <c r="AF183" i="54"/>
  <c r="AF33" i="54"/>
  <c r="AF93" i="54"/>
  <c r="AF153" i="54"/>
  <c r="AF243" i="54"/>
  <c r="AF303" i="54"/>
  <c r="AF363" i="54"/>
  <c r="AF423" i="54"/>
  <c r="AF483" i="54"/>
  <c r="AF543" i="54"/>
  <c r="AF213" i="54"/>
  <c r="AF273" i="54"/>
  <c r="AF393" i="54"/>
  <c r="AF453" i="54"/>
  <c r="AF513" i="54"/>
  <c r="AF1398" i="54"/>
  <c r="AF1406" i="54"/>
  <c r="AF1414" i="54"/>
  <c r="AF1408" i="54" s="1"/>
  <c r="AF1422" i="54"/>
  <c r="AF1430" i="54"/>
  <c r="AF1438" i="54"/>
  <c r="AF1432" i="54" s="1"/>
  <c r="AF1446" i="54"/>
  <c r="AF1440" i="54" s="1"/>
  <c r="AF1454" i="54"/>
  <c r="AF1448" i="54" s="1"/>
  <c r="AF1502" i="54"/>
  <c r="AF1496" i="54" s="1"/>
  <c r="AF1510" i="54"/>
  <c r="AF1504" i="54" s="1"/>
  <c r="AF1550" i="54"/>
  <c r="AF1544" i="54" s="1"/>
  <c r="AF1558" i="54"/>
  <c r="AF1552" i="54" s="1"/>
  <c r="AF1566" i="54"/>
  <c r="AF1560" i="54" s="1"/>
  <c r="AF1590" i="54"/>
  <c r="AF1584" i="54" s="1"/>
  <c r="AF1574" i="54"/>
  <c r="AF1568" i="54" s="1"/>
  <c r="AF1598" i="54"/>
  <c r="AF1592" i="54" s="1"/>
  <c r="AF1656" i="54"/>
  <c r="AF1694" i="54"/>
  <c r="AF1688" i="54" s="1"/>
  <c r="AF1702" i="54"/>
  <c r="AF1696" i="54" s="1"/>
  <c r="AF1710" i="54"/>
  <c r="AF1704" i="54" s="1"/>
  <c r="AF1718" i="54"/>
  <c r="AF1712" i="54" s="1"/>
  <c r="AF1726" i="54"/>
  <c r="AF1720" i="54" s="1"/>
  <c r="AF1734" i="54"/>
  <c r="AF1728" i="54" s="1"/>
  <c r="AF1742" i="54"/>
  <c r="AF1736" i="54" s="1"/>
  <c r="AF1750" i="54"/>
  <c r="AF1744" i="54" s="1"/>
  <c r="AF1758" i="54"/>
  <c r="AF1752" i="54" s="1"/>
  <c r="AF1766" i="54"/>
  <c r="AF1774" i="54"/>
  <c r="AF1768" i="54" s="1"/>
  <c r="AG1318" i="54"/>
  <c r="AG1258" i="54"/>
  <c r="AG1348" i="54"/>
  <c r="AG1288" i="54"/>
  <c r="AG1198" i="54"/>
  <c r="AG1138" i="54"/>
  <c r="AG1078" i="54"/>
  <c r="AG1228" i="54"/>
  <c r="AG1108" i="54"/>
  <c r="AG1048" i="54"/>
  <c r="AG1018" i="54"/>
  <c r="AG958" i="54"/>
  <c r="AG898" i="54"/>
  <c r="AG838" i="54"/>
  <c r="AG778" i="54"/>
  <c r="AG718" i="54"/>
  <c r="AG721" i="54" s="1"/>
  <c r="AG1951" i="54" s="1"/>
  <c r="AG988" i="54"/>
  <c r="AG928" i="54"/>
  <c r="AG808" i="54"/>
  <c r="AG748" i="54"/>
  <c r="AG688" i="54"/>
  <c r="AG628" i="54"/>
  <c r="AG598" i="54"/>
  <c r="AG538" i="54"/>
  <c r="AG478" i="54"/>
  <c r="AG418" i="54"/>
  <c r="AG358" i="54"/>
  <c r="AG298" i="54"/>
  <c r="AG238" i="54"/>
  <c r="AG508" i="54"/>
  <c r="AG448" i="54"/>
  <c r="AG388" i="54"/>
  <c r="AG328" i="54"/>
  <c r="AG178" i="54"/>
  <c r="AG118" i="54"/>
  <c r="AG58" i="54"/>
  <c r="AH21" i="54"/>
  <c r="AG208" i="54"/>
  <c r="AG148" i="54"/>
  <c r="AG88" i="54"/>
  <c r="AG28" i="54"/>
  <c r="AE1790" i="54"/>
  <c r="AE1789" i="54"/>
  <c r="AG1662" i="54" l="1"/>
  <c r="AG679" i="53"/>
  <c r="AG767" i="53"/>
  <c r="AG761" i="53" s="1"/>
  <c r="AG759" i="53"/>
  <c r="AG753" i="53" s="1"/>
  <c r="AG743" i="53"/>
  <c r="AG737" i="53" s="1"/>
  <c r="AG735" i="53"/>
  <c r="AG729" i="53" s="1"/>
  <c r="AG727" i="53"/>
  <c r="AG721" i="53" s="1"/>
  <c r="AG719" i="53"/>
  <c r="AG713" i="53" s="1"/>
  <c r="AG711" i="53"/>
  <c r="AG705" i="53" s="1"/>
  <c r="AG703" i="53"/>
  <c r="AG697" i="53" s="1"/>
  <c r="AX127" i="64"/>
  <c r="AX131" i="64"/>
  <c r="AX132" i="64" s="1"/>
  <c r="AY136" i="64"/>
  <c r="AF2095" i="54"/>
  <c r="AF2094" i="54"/>
  <c r="X15" i="37" s="1"/>
  <c r="AF2092" i="54"/>
  <c r="X13" i="37" s="1"/>
  <c r="AF2089" i="54"/>
  <c r="X10" i="37" s="1"/>
  <c r="AF2093" i="54"/>
  <c r="X14" i="37" s="1"/>
  <c r="AF2091" i="54"/>
  <c r="X12" i="37" s="1"/>
  <c r="AF2090" i="54"/>
  <c r="X11" i="37" s="1"/>
  <c r="AE2097" i="54"/>
  <c r="AE973" i="53"/>
  <c r="AG673" i="53"/>
  <c r="AG745" i="53"/>
  <c r="AG751" i="53"/>
  <c r="AG695" i="53"/>
  <c r="AG689" i="53" s="1"/>
  <c r="AG687" i="53"/>
  <c r="AG681" i="53" s="1"/>
  <c r="AG960" i="53"/>
  <c r="Y6" i="38" s="1"/>
  <c r="AG32" i="53"/>
  <c r="AG62" i="53"/>
  <c r="AG63" i="53" s="1"/>
  <c r="AG963" i="53"/>
  <c r="Y7" i="38" s="1"/>
  <c r="AF897" i="53"/>
  <c r="AF865" i="53"/>
  <c r="AE898" i="53"/>
  <c r="AF972" i="53"/>
  <c r="X12" i="38" s="1"/>
  <c r="AF673" i="53"/>
  <c r="AF892" i="53"/>
  <c r="AI568" i="53"/>
  <c r="AI268" i="53"/>
  <c r="AG879" i="53"/>
  <c r="AG873" i="53" s="1"/>
  <c r="AG863" i="53"/>
  <c r="AG857" i="53" s="1"/>
  <c r="AG855" i="53"/>
  <c r="AG849" i="53" s="1"/>
  <c r="AG847" i="53"/>
  <c r="AG841" i="53" s="1"/>
  <c r="AG839" i="53"/>
  <c r="AG833" i="53" s="1"/>
  <c r="AG831" i="53"/>
  <c r="AG825" i="53" s="1"/>
  <c r="AG823" i="53"/>
  <c r="AG817" i="53" s="1"/>
  <c r="AG815" i="53"/>
  <c r="AG809" i="53" s="1"/>
  <c r="AG807" i="53"/>
  <c r="AG799" i="53"/>
  <c r="AG793" i="53" s="1"/>
  <c r="AG791" i="53"/>
  <c r="AG785" i="53" s="1"/>
  <c r="AG783" i="53"/>
  <c r="AG777" i="53" s="1"/>
  <c r="AG775" i="53"/>
  <c r="AG769" i="53" s="1"/>
  <c r="AG122" i="53"/>
  <c r="AG123" i="53" s="1"/>
  <c r="AG152" i="53"/>
  <c r="AG153" i="53" s="1"/>
  <c r="AG92" i="53"/>
  <c r="AG93" i="53" s="1"/>
  <c r="AG33" i="53"/>
  <c r="AG671" i="53"/>
  <c r="AG871" i="53"/>
  <c r="AI10" i="53"/>
  <c r="AH869" i="53"/>
  <c r="AH866" i="53"/>
  <c r="AH669" i="53"/>
  <c r="AH666" i="53"/>
  <c r="AH30" i="53"/>
  <c r="AH31" i="53"/>
  <c r="AH60" i="53"/>
  <c r="AH90" i="53"/>
  <c r="AH61" i="53"/>
  <c r="AH121" i="53"/>
  <c r="AH150" i="53"/>
  <c r="AH91" i="53"/>
  <c r="AH92" i="53" s="1"/>
  <c r="AH120" i="53"/>
  <c r="AH151" i="53"/>
  <c r="AH192" i="53"/>
  <c r="AH193" i="53" s="1"/>
  <c r="AH222" i="53"/>
  <c r="AH223" i="53" s="1"/>
  <c r="AH252" i="53"/>
  <c r="AH253" i="53" s="1"/>
  <c r="AH282" i="53"/>
  <c r="AH283" i="53" s="1"/>
  <c r="AH312" i="53"/>
  <c r="AH313" i="53" s="1"/>
  <c r="AH331" i="53"/>
  <c r="AH361" i="53"/>
  <c r="AH391" i="53"/>
  <c r="AH241" i="53"/>
  <c r="AH271" i="53"/>
  <c r="AH301" i="53"/>
  <c r="AH342" i="53"/>
  <c r="AH343" i="53" s="1"/>
  <c r="AH372" i="53"/>
  <c r="AH373" i="53" s="1"/>
  <c r="AH402" i="53"/>
  <c r="AH403" i="53" s="1"/>
  <c r="AH421" i="53"/>
  <c r="AH451" i="53"/>
  <c r="AH481" i="53"/>
  <c r="AH511" i="53"/>
  <c r="AH552" i="53"/>
  <c r="AH553" i="53" s="1"/>
  <c r="AH601" i="53"/>
  <c r="AH612" i="53"/>
  <c r="AH613" i="53" s="1"/>
  <c r="AH642" i="53"/>
  <c r="AH643" i="53" s="1"/>
  <c r="AH674" i="53"/>
  <c r="AH677" i="53"/>
  <c r="AH432" i="53"/>
  <c r="AH433" i="53" s="1"/>
  <c r="AH462" i="53"/>
  <c r="AH463" i="53" s="1"/>
  <c r="AH492" i="53"/>
  <c r="AH493" i="53" s="1"/>
  <c r="AH522" i="53"/>
  <c r="AH523" i="53" s="1"/>
  <c r="AH541" i="53"/>
  <c r="AH959" i="53" s="1"/>
  <c r="Z5" i="38" s="1"/>
  <c r="AH571" i="53"/>
  <c r="AH582" i="53"/>
  <c r="AH583" i="53" s="1"/>
  <c r="AH631" i="53"/>
  <c r="AH770" i="53"/>
  <c r="AH775" i="53" s="1"/>
  <c r="AH769" i="53" s="1"/>
  <c r="AH773" i="53"/>
  <c r="AH778" i="53"/>
  <c r="AH781" i="53"/>
  <c r="AH786" i="53"/>
  <c r="AH791" i="53" s="1"/>
  <c r="AH785" i="53" s="1"/>
  <c r="AH789" i="53"/>
  <c r="AH794" i="53"/>
  <c r="AH797" i="53"/>
  <c r="AH802" i="53"/>
  <c r="AH807" i="53" s="1"/>
  <c r="AH805" i="53"/>
  <c r="AH810" i="53"/>
  <c r="AH682" i="53"/>
  <c r="AH685" i="53"/>
  <c r="AH690" i="53"/>
  <c r="AH693" i="53"/>
  <c r="AH698" i="53"/>
  <c r="AH701" i="53"/>
  <c r="AH706" i="53"/>
  <c r="AH709" i="53"/>
  <c r="AH714" i="53"/>
  <c r="AH717" i="53"/>
  <c r="AH722" i="53"/>
  <c r="AH725" i="53"/>
  <c r="AH730" i="53"/>
  <c r="AH733" i="53"/>
  <c r="AH738" i="53"/>
  <c r="AH741" i="53"/>
  <c r="AH746" i="53"/>
  <c r="AH749" i="53"/>
  <c r="AH754" i="53"/>
  <c r="AH757" i="53"/>
  <c r="AH762" i="53"/>
  <c r="AH765" i="53"/>
  <c r="AH874" i="53"/>
  <c r="AH877" i="53"/>
  <c r="AH937" i="53"/>
  <c r="AH938" i="53" s="1"/>
  <c r="AH939" i="53" s="1"/>
  <c r="AH947" i="53" s="1"/>
  <c r="AH926" i="53" s="1"/>
  <c r="AH813" i="53"/>
  <c r="AH818" i="53"/>
  <c r="AH821" i="53"/>
  <c r="AH826" i="53"/>
  <c r="AH829" i="53"/>
  <c r="AH834" i="53"/>
  <c r="AH837" i="53"/>
  <c r="AH842" i="53"/>
  <c r="AH845" i="53"/>
  <c r="AH850" i="53"/>
  <c r="AH853" i="53"/>
  <c r="AH858" i="53"/>
  <c r="AH861" i="53"/>
  <c r="AF969" i="53"/>
  <c r="X11" i="38" s="1"/>
  <c r="AF665" i="53"/>
  <c r="AF882" i="53" s="1"/>
  <c r="AF894" i="53"/>
  <c r="AE882" i="53"/>
  <c r="AF964" i="53"/>
  <c r="AF973" i="53"/>
  <c r="AF573" i="54"/>
  <c r="AF333" i="54"/>
  <c r="AG2074" i="54"/>
  <c r="Y6" i="37" s="1"/>
  <c r="AF2083" i="54"/>
  <c r="AG2077" i="54"/>
  <c r="Y7" i="37" s="1"/>
  <c r="AG2065" i="54"/>
  <c r="Y3" i="37" s="1"/>
  <c r="AG1470" i="54"/>
  <c r="AG1464" i="54" s="1"/>
  <c r="AG1678" i="54"/>
  <c r="AG1672" i="54" s="1"/>
  <c r="AG1686" i="54"/>
  <c r="AG1680" i="54" s="1"/>
  <c r="AG1694" i="54"/>
  <c r="AG1688" i="54" s="1"/>
  <c r="AG1702" i="54"/>
  <c r="AG1696" i="54" s="1"/>
  <c r="AG1710" i="54"/>
  <c r="AG1704" i="54" s="1"/>
  <c r="AG1718" i="54"/>
  <c r="AG1712" i="54" s="1"/>
  <c r="AG1726" i="54"/>
  <c r="AG1720" i="54" s="1"/>
  <c r="AG1734" i="54"/>
  <c r="AG1728" i="54" s="1"/>
  <c r="AG1742" i="54"/>
  <c r="AG1736" i="54" s="1"/>
  <c r="AG1750" i="54"/>
  <c r="AG1744" i="54" s="1"/>
  <c r="AG1758" i="54"/>
  <c r="AG1752" i="54" s="1"/>
  <c r="AG1766" i="54"/>
  <c r="AG1774" i="54"/>
  <c r="AG1768" i="54" s="1"/>
  <c r="Z2084" i="54"/>
  <c r="Z2085" i="54" s="1"/>
  <c r="AH1657" i="54"/>
  <c r="AH1660" i="54"/>
  <c r="AH1652" i="54"/>
  <c r="AH661" i="54"/>
  <c r="AH660" i="54"/>
  <c r="AE1777" i="54"/>
  <c r="AE1381" i="54" s="1"/>
  <c r="AG1390" i="54"/>
  <c r="AG1384" i="54" s="1"/>
  <c r="AG1446" i="54"/>
  <c r="AG1440" i="54" s="1"/>
  <c r="AG1454" i="54"/>
  <c r="AG1448" i="54" s="1"/>
  <c r="AG1502" i="54"/>
  <c r="AG1496" i="54" s="1"/>
  <c r="AG1486" i="54"/>
  <c r="AG1480" i="54" s="1"/>
  <c r="AG1526" i="54"/>
  <c r="AG1520" i="54" s="1"/>
  <c r="AG1534" i="54"/>
  <c r="AG1528" i="54" s="1"/>
  <c r="AG1574" i="54"/>
  <c r="AG1568" i="54" s="1"/>
  <c r="AG1598" i="54"/>
  <c r="AG1592" i="54" s="1"/>
  <c r="AG1582" i="54"/>
  <c r="AG1576" i="54" s="1"/>
  <c r="AG1638" i="54"/>
  <c r="AG1632" i="54" s="1"/>
  <c r="AG1646" i="54"/>
  <c r="AG1640" i="54" s="1"/>
  <c r="AG1670" i="54"/>
  <c r="AG1664" i="54" s="1"/>
  <c r="AH1168" i="54"/>
  <c r="AH868" i="54"/>
  <c r="AH658" i="54"/>
  <c r="AH568" i="54"/>
  <c r="AH268" i="54"/>
  <c r="AB633" i="54"/>
  <c r="AC630" i="54" s="1"/>
  <c r="AB1938" i="54"/>
  <c r="AB2081" i="54" s="1"/>
  <c r="AB483" i="54"/>
  <c r="AB1913" i="54"/>
  <c r="AB1113" i="54"/>
  <c r="AC1110" i="54" s="1"/>
  <c r="AC1112" i="54" s="1"/>
  <c r="AB2018" i="54"/>
  <c r="AB693" i="54"/>
  <c r="AC690" i="54" s="1"/>
  <c r="AC692" i="54" s="1"/>
  <c r="AB1948" i="54"/>
  <c r="AD963" i="54"/>
  <c r="AE960" i="54" s="1"/>
  <c r="AE962" i="54" s="1"/>
  <c r="AD1993" i="54"/>
  <c r="AG2071" i="54"/>
  <c r="Y5" i="37" s="1"/>
  <c r="AB1233" i="54"/>
  <c r="AC1230" i="54" s="1"/>
  <c r="AC1232" i="54" s="1"/>
  <c r="AB2038" i="54"/>
  <c r="AB1023" i="54"/>
  <c r="AC1020" i="54" s="1"/>
  <c r="AC1022" i="54" s="1"/>
  <c r="AB2003" i="54"/>
  <c r="AD1293" i="54"/>
  <c r="AE1290" i="54" s="1"/>
  <c r="AD2048" i="54"/>
  <c r="AB453" i="54"/>
  <c r="AB1908" i="54"/>
  <c r="AB753" i="54"/>
  <c r="AC750" i="54" s="1"/>
  <c r="AC752" i="54" s="1"/>
  <c r="AB1958" i="54"/>
  <c r="AB1173" i="54"/>
  <c r="AC1170" i="54" s="1"/>
  <c r="AC1172" i="54" s="1"/>
  <c r="AB2028" i="54"/>
  <c r="AD1353" i="54"/>
  <c r="AE1350" i="54" s="1"/>
  <c r="AE1352" i="54" s="1"/>
  <c r="AD2058" i="54"/>
  <c r="AB1083" i="54"/>
  <c r="AC1080" i="54" s="1"/>
  <c r="AC1082" i="54" s="1"/>
  <c r="AB2013" i="54"/>
  <c r="AB873" i="54"/>
  <c r="AC870" i="54" s="1"/>
  <c r="AC872" i="54" s="1"/>
  <c r="AB1978" i="54"/>
  <c r="AB783" i="54"/>
  <c r="AC780" i="54" s="1"/>
  <c r="AC782" i="54" s="1"/>
  <c r="AB1963" i="54"/>
  <c r="AF2066" i="54"/>
  <c r="AA2069" i="54"/>
  <c r="AA2072" i="54"/>
  <c r="AA2075" i="54"/>
  <c r="AB813" i="54"/>
  <c r="AC810" i="54" s="1"/>
  <c r="AC812" i="54" s="1"/>
  <c r="AB1968" i="54"/>
  <c r="AB573" i="54"/>
  <c r="AC570" i="54" s="1"/>
  <c r="AC572" i="54" s="1"/>
  <c r="AB1928" i="54"/>
  <c r="AB513" i="54"/>
  <c r="AB1918" i="54"/>
  <c r="AD993" i="54"/>
  <c r="AE990" i="54" s="1"/>
  <c r="AE992" i="54" s="1"/>
  <c r="AD1998" i="54"/>
  <c r="AG2068" i="54"/>
  <c r="Y4" i="37" s="1"/>
  <c r="AB603" i="54"/>
  <c r="AC600" i="54" s="1"/>
  <c r="AC602" i="54" s="1"/>
  <c r="AB1933" i="54"/>
  <c r="AB1203" i="54"/>
  <c r="AC1200" i="54" s="1"/>
  <c r="AC1202" i="54" s="1"/>
  <c r="AB2033" i="54"/>
  <c r="AD1263" i="54"/>
  <c r="AE1260" i="54" s="1"/>
  <c r="AE1262" i="54" s="1"/>
  <c r="AD2043" i="54"/>
  <c r="AB543" i="54"/>
  <c r="AC540" i="54" s="1"/>
  <c r="AC542" i="54" s="1"/>
  <c r="AB1923" i="54"/>
  <c r="AB843" i="54"/>
  <c r="AC840" i="54" s="1"/>
  <c r="AC842" i="54" s="1"/>
  <c r="AB1973" i="54"/>
  <c r="AB1143" i="54"/>
  <c r="AC1140" i="54" s="1"/>
  <c r="AC1142" i="54" s="1"/>
  <c r="AB2023" i="54"/>
  <c r="AD903" i="54"/>
  <c r="AE900" i="54" s="1"/>
  <c r="AE902" i="54" s="1"/>
  <c r="AD1983" i="54"/>
  <c r="AB723" i="54"/>
  <c r="AC720" i="54" s="1"/>
  <c r="AC722" i="54" s="1"/>
  <c r="AB1953" i="54"/>
  <c r="AD1323" i="54"/>
  <c r="AE1320" i="54" s="1"/>
  <c r="AE1322" i="54" s="1"/>
  <c r="AD2053" i="54"/>
  <c r="AB1053" i="54"/>
  <c r="AC1050" i="54" s="1"/>
  <c r="AC1052" i="54" s="1"/>
  <c r="AB2008" i="54"/>
  <c r="AF2078" i="54"/>
  <c r="AE2083" i="54"/>
  <c r="AG1510" i="54"/>
  <c r="AG1504" i="54" s="1"/>
  <c r="AG32" i="54"/>
  <c r="AG1838" i="54" s="1"/>
  <c r="AG92" i="54"/>
  <c r="AG1848" i="54" s="1"/>
  <c r="AG152" i="54"/>
  <c r="AG1858" i="54" s="1"/>
  <c r="AC122" i="53"/>
  <c r="AC123" i="53" s="1"/>
  <c r="AD120" i="53" s="1"/>
  <c r="AC212" i="53"/>
  <c r="AC213" i="53" s="1"/>
  <c r="AD210" i="53" s="1"/>
  <c r="AC632" i="53"/>
  <c r="AC633" i="53" s="1"/>
  <c r="AD630" i="53" s="1"/>
  <c r="AC182" i="53"/>
  <c r="AC183" i="53" s="1"/>
  <c r="AD180" i="53" s="1"/>
  <c r="AC242" i="53"/>
  <c r="AC243" i="53" s="1"/>
  <c r="AD240" i="53" s="1"/>
  <c r="AC392" i="53"/>
  <c r="AC393" i="53" s="1"/>
  <c r="AD390" i="53" s="1"/>
  <c r="AC422" i="53"/>
  <c r="AC423" i="53" s="1"/>
  <c r="AD420" i="53" s="1"/>
  <c r="AC482" i="53"/>
  <c r="AC483" i="53" s="1"/>
  <c r="AD480" i="53" s="1"/>
  <c r="AE452" i="53"/>
  <c r="AE453" i="53"/>
  <c r="AF450" i="53" s="1"/>
  <c r="AC272" i="53"/>
  <c r="AC273" i="53" s="1"/>
  <c r="AD270" i="53" s="1"/>
  <c r="AE512" i="53"/>
  <c r="AE513" i="53" s="1"/>
  <c r="AF510" i="53" s="1"/>
  <c r="AC602" i="53"/>
  <c r="AC603" i="53" s="1"/>
  <c r="AD600" i="53" s="1"/>
  <c r="AC302" i="53"/>
  <c r="AC303" i="53" s="1"/>
  <c r="AD300" i="53" s="1"/>
  <c r="AC332" i="53"/>
  <c r="AC333" i="53" s="1"/>
  <c r="AD330" i="53" s="1"/>
  <c r="AC362" i="53"/>
  <c r="AC363" i="53" s="1"/>
  <c r="AD360" i="53" s="1"/>
  <c r="AC542" i="53"/>
  <c r="AC543" i="53" s="1"/>
  <c r="AD540" i="53" s="1"/>
  <c r="AJ21" i="53"/>
  <c r="AI28" i="53"/>
  <c r="AI58" i="53"/>
  <c r="AI118" i="53"/>
  <c r="AI88" i="53"/>
  <c r="AI178" i="53"/>
  <c r="AI181" i="53" s="1"/>
  <c r="AI148" i="53"/>
  <c r="AI238" i="53"/>
  <c r="AI208" i="53"/>
  <c r="AI211" i="53" s="1"/>
  <c r="AI298" i="53"/>
  <c r="AI358" i="53"/>
  <c r="AI328" i="53"/>
  <c r="AI388" i="53"/>
  <c r="AI418" i="53"/>
  <c r="AI478" i="53"/>
  <c r="AI538" i="53"/>
  <c r="AI598" i="53"/>
  <c r="AI448" i="53"/>
  <c r="AI508" i="53"/>
  <c r="AI628" i="53"/>
  <c r="AD572" i="53"/>
  <c r="AD573" i="53" s="1"/>
  <c r="AE570" i="53" s="1"/>
  <c r="AC152" i="53"/>
  <c r="AC153" i="53" s="1"/>
  <c r="AD150" i="53" s="1"/>
  <c r="AE1783" i="54"/>
  <c r="AC663" i="54"/>
  <c r="AD660" i="54" s="1"/>
  <c r="AD662" i="54" s="1"/>
  <c r="AD1943" i="54" s="1"/>
  <c r="AE1292" i="54"/>
  <c r="AC632" i="54"/>
  <c r="AH1348" i="54"/>
  <c r="AH1288" i="54"/>
  <c r="AH1318" i="54"/>
  <c r="AH1258" i="54"/>
  <c r="AH1228" i="54"/>
  <c r="AH1108" i="54"/>
  <c r="AH1048" i="54"/>
  <c r="AH1198" i="54"/>
  <c r="AH1138" i="54"/>
  <c r="AH1078" i="54"/>
  <c r="AH988" i="54"/>
  <c r="AH928" i="54"/>
  <c r="AH808" i="54"/>
  <c r="AH748" i="54"/>
  <c r="AH751" i="54" s="1"/>
  <c r="AH1956" i="54" s="1"/>
  <c r="AH688" i="54"/>
  <c r="AH691" i="54" s="1"/>
  <c r="AH1946" i="54" s="1"/>
  <c r="AH628" i="54"/>
  <c r="AH1018" i="54"/>
  <c r="AH958" i="54"/>
  <c r="AH898" i="54"/>
  <c r="AH838" i="54"/>
  <c r="AH778" i="54"/>
  <c r="AH718" i="54"/>
  <c r="AH721" i="54" s="1"/>
  <c r="AH1951" i="54" s="1"/>
  <c r="AH508" i="54"/>
  <c r="AH448" i="54"/>
  <c r="AH388" i="54"/>
  <c r="AH328" i="54"/>
  <c r="AH598" i="54"/>
  <c r="AH538" i="54"/>
  <c r="AH478" i="54"/>
  <c r="AH418" i="54"/>
  <c r="AH358" i="54"/>
  <c r="AH298" i="54"/>
  <c r="AH238" i="54"/>
  <c r="AH208" i="54"/>
  <c r="AH148" i="54"/>
  <c r="AH88" i="54"/>
  <c r="AH28" i="54"/>
  <c r="AH178" i="54"/>
  <c r="AH118" i="54"/>
  <c r="AH58" i="54"/>
  <c r="AI21" i="54"/>
  <c r="AF1424" i="54"/>
  <c r="AF1787" i="54"/>
  <c r="AF1392" i="54"/>
  <c r="AF1791" i="54"/>
  <c r="AE1793" i="54"/>
  <c r="AG1760" i="54"/>
  <c r="AD1783" i="54"/>
  <c r="AD1381" i="54"/>
  <c r="AF1760" i="54"/>
  <c r="AF1792" i="54"/>
  <c r="AF1416" i="54"/>
  <c r="AF1786" i="54"/>
  <c r="AF1400" i="54"/>
  <c r="AF1788" i="54"/>
  <c r="AF1790" i="54"/>
  <c r="AF1384" i="54"/>
  <c r="AF1789" i="54"/>
  <c r="AF932" i="54"/>
  <c r="AH1772" i="54"/>
  <c r="AH1769" i="54"/>
  <c r="AH1764" i="54"/>
  <c r="AH1761" i="54"/>
  <c r="AH1756" i="54"/>
  <c r="AH1753" i="54"/>
  <c r="AH1748" i="54"/>
  <c r="AH1745" i="54"/>
  <c r="AH1740" i="54"/>
  <c r="AH1737" i="54"/>
  <c r="AH1732" i="54"/>
  <c r="AH1729" i="54"/>
  <c r="AH1724" i="54"/>
  <c r="AH1721" i="54"/>
  <c r="AH1716" i="54"/>
  <c r="AH1713" i="54"/>
  <c r="AH1708" i="54"/>
  <c r="AH1705" i="54"/>
  <c r="AH1700" i="54"/>
  <c r="AH1697" i="54"/>
  <c r="AH1692" i="54"/>
  <c r="AH1689" i="54"/>
  <c r="AH1684" i="54"/>
  <c r="AH1668" i="54"/>
  <c r="AH1649" i="54"/>
  <c r="AH1641" i="54"/>
  <c r="AH1636" i="54"/>
  <c r="AH1681" i="54"/>
  <c r="AH1676" i="54"/>
  <c r="AH1673" i="54"/>
  <c r="AH1665" i="54"/>
  <c r="AH1644" i="54"/>
  <c r="AH1628" i="54"/>
  <c r="AH1625" i="54"/>
  <c r="AH1620" i="54"/>
  <c r="AH1617" i="54"/>
  <c r="AH1612" i="54"/>
  <c r="AH1609" i="54"/>
  <c r="AH1604" i="54"/>
  <c r="AH1601" i="54"/>
  <c r="AH1593" i="54"/>
  <c r="AH1580" i="54"/>
  <c r="AH1569" i="54"/>
  <c r="AH1633" i="54"/>
  <c r="AH1596" i="54"/>
  <c r="AH1588" i="54"/>
  <c r="AH1585" i="54"/>
  <c r="AH1577" i="54"/>
  <c r="AH1582" i="54" s="1"/>
  <c r="AH1576" i="54" s="1"/>
  <c r="AH1572" i="54"/>
  <c r="AH1564" i="54"/>
  <c r="AH1561" i="54"/>
  <c r="AH1556" i="54"/>
  <c r="AH1553" i="54"/>
  <c r="AH1548" i="54"/>
  <c r="AH1545" i="54"/>
  <c r="AH1540" i="54"/>
  <c r="AH1537" i="54"/>
  <c r="AH1516" i="54"/>
  <c r="AH1508" i="54"/>
  <c r="AH1505" i="54"/>
  <c r="AH1500" i="54"/>
  <c r="AH1497" i="54"/>
  <c r="AH1489" i="54"/>
  <c r="AH1476" i="54"/>
  <c r="AH1465" i="54"/>
  <c r="AH1460" i="54"/>
  <c r="AH1452" i="54"/>
  <c r="AH1449" i="54"/>
  <c r="AH1444" i="54"/>
  <c r="AH1441" i="54"/>
  <c r="AH1532" i="54"/>
  <c r="AH1529" i="54"/>
  <c r="AH1524" i="54"/>
  <c r="AH1521" i="54"/>
  <c r="AH1513" i="54"/>
  <c r="AH1492" i="54"/>
  <c r="AH1484" i="54"/>
  <c r="AH1481" i="54"/>
  <c r="AH1473" i="54"/>
  <c r="AH1468" i="54"/>
  <c r="AH1457" i="54"/>
  <c r="AH1436" i="54"/>
  <c r="AH1433" i="54"/>
  <c r="AH1428" i="54"/>
  <c r="AH1425" i="54"/>
  <c r="AH1420" i="54"/>
  <c r="AH1417" i="54"/>
  <c r="AH1412" i="54"/>
  <c r="AH1409" i="54"/>
  <c r="AH1404" i="54"/>
  <c r="AH1401" i="54"/>
  <c r="AH1396" i="54"/>
  <c r="AH1393" i="54"/>
  <c r="AH1385" i="54"/>
  <c r="AH1362" i="54"/>
  <c r="AH1363" i="54" s="1"/>
  <c r="AH1351" i="54"/>
  <c r="AH2056" i="54" s="1"/>
  <c r="AH1302" i="54"/>
  <c r="AH1303" i="54" s="1"/>
  <c r="AH1291" i="54"/>
  <c r="AH2046" i="54" s="1"/>
  <c r="AH1242" i="54"/>
  <c r="AH1243" i="54" s="1"/>
  <c r="AH1388" i="54"/>
  <c r="AH1332" i="54"/>
  <c r="AH1333" i="54" s="1"/>
  <c r="AH1321" i="54"/>
  <c r="AH2051" i="54" s="1"/>
  <c r="AH1272" i="54"/>
  <c r="AH1273" i="54" s="1"/>
  <c r="AH1261" i="54"/>
  <c r="AH2041" i="54" s="1"/>
  <c r="AH1231" i="54"/>
  <c r="AH2036" i="54" s="1"/>
  <c r="AH1182" i="54"/>
  <c r="AH1183" i="54" s="1"/>
  <c r="AH1171" i="54"/>
  <c r="AH2026" i="54" s="1"/>
  <c r="AH1122" i="54"/>
  <c r="AH1123" i="54" s="1"/>
  <c r="AH1111" i="54"/>
  <c r="AH2016" i="54" s="1"/>
  <c r="AH1062" i="54"/>
  <c r="AH1063" i="54" s="1"/>
  <c r="AH1051" i="54"/>
  <c r="AH2006" i="54" s="1"/>
  <c r="AH1212" i="54"/>
  <c r="AH1213" i="54" s="1"/>
  <c r="AH1201" i="54"/>
  <c r="AH2031" i="54" s="1"/>
  <c r="AH1152" i="54"/>
  <c r="AH1153" i="54" s="1"/>
  <c r="AH1141" i="54"/>
  <c r="AH2021" i="54" s="1"/>
  <c r="AH1092" i="54"/>
  <c r="AH1093" i="54" s="1"/>
  <c r="AH1081" i="54"/>
  <c r="AH2011" i="54" s="1"/>
  <c r="AH1002" i="54"/>
  <c r="AH1003" i="54" s="1"/>
  <c r="AH991" i="54"/>
  <c r="AH1996" i="54" s="1"/>
  <c r="AH942" i="54"/>
  <c r="AH943" i="54" s="1"/>
  <c r="AH931" i="54"/>
  <c r="AH1986" i="54" s="1"/>
  <c r="AH882" i="54"/>
  <c r="AH883" i="54" s="1"/>
  <c r="AH871" i="54"/>
  <c r="AH1976" i="54" s="1"/>
  <c r="AH822" i="54"/>
  <c r="AH823" i="54" s="1"/>
  <c r="AH811" i="54"/>
  <c r="AH1966" i="54" s="1"/>
  <c r="AH762" i="54"/>
  <c r="AH763" i="54" s="1"/>
  <c r="AH702" i="54"/>
  <c r="AH703" i="54" s="1"/>
  <c r="AH631" i="54"/>
  <c r="AH1936" i="54" s="1"/>
  <c r="AH630" i="54"/>
  <c r="AH1032" i="54"/>
  <c r="AH1033" i="54" s="1"/>
  <c r="AH1021" i="54"/>
  <c r="AH2001" i="54" s="1"/>
  <c r="AH972" i="54"/>
  <c r="AH973" i="54" s="1"/>
  <c r="AH961" i="54"/>
  <c r="AH1991" i="54" s="1"/>
  <c r="AH912" i="54"/>
  <c r="AH913" i="54" s="1"/>
  <c r="AH901" i="54"/>
  <c r="AH1981" i="54" s="1"/>
  <c r="AH852" i="54"/>
  <c r="AH853" i="54" s="1"/>
  <c r="AH841" i="54"/>
  <c r="AH1971" i="54" s="1"/>
  <c r="AH792" i="54"/>
  <c r="AH793" i="54" s="1"/>
  <c r="AH781" i="54"/>
  <c r="AH1961" i="54" s="1"/>
  <c r="AH732" i="54"/>
  <c r="AH733" i="54" s="1"/>
  <c r="AH571" i="54"/>
  <c r="AH1926" i="54" s="1"/>
  <c r="AH570" i="54"/>
  <c r="AH511" i="54"/>
  <c r="AH1916" i="54" s="1"/>
  <c r="AH510" i="54"/>
  <c r="AH451" i="54"/>
  <c r="AH1906" i="54" s="1"/>
  <c r="AH450" i="54"/>
  <c r="AH391" i="54"/>
  <c r="AH1896" i="54" s="1"/>
  <c r="AH390" i="54"/>
  <c r="AH331" i="54"/>
  <c r="AH1886" i="54" s="1"/>
  <c r="AH330" i="54"/>
  <c r="AH271" i="54"/>
  <c r="AH1876" i="54" s="1"/>
  <c r="AH270" i="54"/>
  <c r="AH211" i="54"/>
  <c r="AH1866" i="54" s="1"/>
  <c r="AH210" i="54"/>
  <c r="AH601" i="54"/>
  <c r="AH1931" i="54" s="1"/>
  <c r="AH600" i="54"/>
  <c r="AH541" i="54"/>
  <c r="AH1921" i="54" s="1"/>
  <c r="AH540" i="54"/>
  <c r="AH481" i="54"/>
  <c r="AH1911" i="54" s="1"/>
  <c r="AH480" i="54"/>
  <c r="AH421" i="54"/>
  <c r="AH1901" i="54" s="1"/>
  <c r="AH420" i="54"/>
  <c r="AH361" i="54"/>
  <c r="AH1891" i="54" s="1"/>
  <c r="AH360" i="54"/>
  <c r="AH301" i="54"/>
  <c r="AH1881" i="54" s="1"/>
  <c r="AH300" i="54"/>
  <c r="AH241" i="54"/>
  <c r="AH1871" i="54" s="1"/>
  <c r="AH240" i="54"/>
  <c r="AH151" i="54"/>
  <c r="AH1856" i="54" s="1"/>
  <c r="AH2065" i="54" s="1"/>
  <c r="Z3" i="37" s="1"/>
  <c r="AH150" i="54"/>
  <c r="AH102" i="54"/>
  <c r="AH103" i="54" s="1"/>
  <c r="AH91" i="54"/>
  <c r="AH1846" i="54" s="1"/>
  <c r="AH90" i="54"/>
  <c r="AH31" i="54"/>
  <c r="AH1836" i="54" s="1"/>
  <c r="AH30" i="54"/>
  <c r="AH181" i="54"/>
  <c r="AH1861" i="54" s="1"/>
  <c r="AH180" i="54"/>
  <c r="AH121" i="54"/>
  <c r="AH1851" i="54" s="1"/>
  <c r="AH120" i="54"/>
  <c r="AH61" i="54"/>
  <c r="AH1841" i="54" s="1"/>
  <c r="AH60" i="54"/>
  <c r="AI10" i="54"/>
  <c r="AG62" i="54"/>
  <c r="AG122" i="54"/>
  <c r="AG182" i="54"/>
  <c r="AG212" i="54"/>
  <c r="AG272" i="54"/>
  <c r="AG332" i="54"/>
  <c r="AG392" i="54"/>
  <c r="AG452" i="54"/>
  <c r="AG512" i="54"/>
  <c r="AG572" i="54"/>
  <c r="AG242" i="54"/>
  <c r="AG302" i="54"/>
  <c r="AG362" i="54"/>
  <c r="AG422" i="54"/>
  <c r="AG482" i="54"/>
  <c r="AG542" i="54"/>
  <c r="AG602" i="54"/>
  <c r="AG632" i="54"/>
  <c r="AG1398" i="54"/>
  <c r="AG1406" i="54"/>
  <c r="AG1414" i="54"/>
  <c r="AG1408" i="54" s="1"/>
  <c r="AG1422" i="54"/>
  <c r="AG1430" i="54"/>
  <c r="AG1438" i="54"/>
  <c r="AG1432" i="54" s="1"/>
  <c r="AG1494" i="54"/>
  <c r="AG1488" i="54" s="1"/>
  <c r="AG1462" i="54"/>
  <c r="AG1456" i="54" s="1"/>
  <c r="AG1478" i="54"/>
  <c r="AG1472" i="54" s="1"/>
  <c r="AG1518" i="54"/>
  <c r="AG1512" i="54" s="1"/>
  <c r="AG1606" i="54"/>
  <c r="AG1600" i="54" s="1"/>
  <c r="AG1614" i="54"/>
  <c r="AG1608" i="54" s="1"/>
  <c r="AG1622" i="54"/>
  <c r="AG1616" i="54" s="1"/>
  <c r="AG1630" i="54"/>
  <c r="AG1624" i="54" s="1"/>
  <c r="AG1542" i="54"/>
  <c r="AG1550" i="54"/>
  <c r="AG1544" i="54" s="1"/>
  <c r="AG1558" i="54"/>
  <c r="AG1552" i="54" s="1"/>
  <c r="AG1566" i="54"/>
  <c r="AG1560" i="54" s="1"/>
  <c r="AG1590" i="54"/>
  <c r="AG1584" i="54" s="1"/>
  <c r="AG1656" i="54"/>
  <c r="AH799" i="53" l="1"/>
  <c r="AH793" i="53" s="1"/>
  <c r="AH783" i="53"/>
  <c r="AH777" i="53" s="1"/>
  <c r="AH679" i="53"/>
  <c r="AG964" i="53"/>
  <c r="AY127" i="64"/>
  <c r="AZ136" i="64"/>
  <c r="AY131" i="64"/>
  <c r="AY132" i="64" s="1"/>
  <c r="AH1654" i="54"/>
  <c r="AH1648" i="54" s="1"/>
  <c r="AG2095" i="54"/>
  <c r="AG33" i="54"/>
  <c r="AG2093" i="54"/>
  <c r="Y14" i="37" s="1"/>
  <c r="AG2089" i="54"/>
  <c r="Y10" i="37" s="1"/>
  <c r="AG2090" i="54"/>
  <c r="Y11" i="37" s="1"/>
  <c r="AG2094" i="54"/>
  <c r="Y15" i="37" s="1"/>
  <c r="AG2092" i="54"/>
  <c r="Y13" i="37" s="1"/>
  <c r="AG2091" i="54"/>
  <c r="Y12" i="37" s="1"/>
  <c r="AF2097" i="54"/>
  <c r="AJ568" i="53"/>
  <c r="AJ268" i="53"/>
  <c r="AH863" i="53"/>
  <c r="AH857" i="53" s="1"/>
  <c r="AH855" i="53"/>
  <c r="AH849" i="53" s="1"/>
  <c r="AH847" i="53"/>
  <c r="AH841" i="53" s="1"/>
  <c r="AH839" i="53"/>
  <c r="AH833" i="53" s="1"/>
  <c r="AH831" i="53"/>
  <c r="AH825" i="53" s="1"/>
  <c r="AH823" i="53"/>
  <c r="AH817" i="53" s="1"/>
  <c r="AH879" i="53"/>
  <c r="AH873" i="53" s="1"/>
  <c r="AH767" i="53"/>
  <c r="AH761" i="53" s="1"/>
  <c r="AH759" i="53"/>
  <c r="AH753" i="53" s="1"/>
  <c r="AH745" i="53"/>
  <c r="AH751" i="53"/>
  <c r="AH743" i="53"/>
  <c r="AH737" i="53" s="1"/>
  <c r="AH735" i="53"/>
  <c r="AH729" i="53" s="1"/>
  <c r="AH727" i="53"/>
  <c r="AH721" i="53" s="1"/>
  <c r="AH719" i="53"/>
  <c r="AH713" i="53" s="1"/>
  <c r="AH711" i="53"/>
  <c r="AH705" i="53" s="1"/>
  <c r="AH703" i="53"/>
  <c r="AH697" i="53" s="1"/>
  <c r="AH695" i="53"/>
  <c r="AH689" i="53" s="1"/>
  <c r="AH687" i="53"/>
  <c r="AH681" i="53" s="1"/>
  <c r="AH152" i="53"/>
  <c r="AH122" i="53"/>
  <c r="AH123" i="53" s="1"/>
  <c r="AH93" i="53"/>
  <c r="AH960" i="53"/>
  <c r="Z6" i="38" s="1"/>
  <c r="AH32" i="53"/>
  <c r="AH671" i="53"/>
  <c r="AH871" i="53"/>
  <c r="AJ10" i="53"/>
  <c r="AI869" i="53"/>
  <c r="AI866" i="53"/>
  <c r="AI871" i="53" s="1"/>
  <c r="AI666" i="53"/>
  <c r="AI669" i="53"/>
  <c r="AI61" i="53"/>
  <c r="AI30" i="53"/>
  <c r="AI31" i="53"/>
  <c r="AI60" i="53"/>
  <c r="AI90" i="53"/>
  <c r="AI91" i="53"/>
  <c r="AI92" i="53" s="1"/>
  <c r="AI120" i="53"/>
  <c r="AI151" i="53"/>
  <c r="AI121" i="53"/>
  <c r="AI122" i="53" s="1"/>
  <c r="AI150" i="53"/>
  <c r="AI241" i="53"/>
  <c r="AI271" i="53"/>
  <c r="AI301" i="53"/>
  <c r="AI342" i="53"/>
  <c r="AI343" i="53" s="1"/>
  <c r="AI372" i="53"/>
  <c r="AI373" i="53" s="1"/>
  <c r="AI402" i="53"/>
  <c r="AI403" i="53" s="1"/>
  <c r="AI192" i="53"/>
  <c r="AI193" i="53" s="1"/>
  <c r="AI222" i="53"/>
  <c r="AI223" i="53" s="1"/>
  <c r="AI252" i="53"/>
  <c r="AI253" i="53" s="1"/>
  <c r="AI282" i="53"/>
  <c r="AI283" i="53" s="1"/>
  <c r="AI312" i="53"/>
  <c r="AI313" i="53" s="1"/>
  <c r="AI331" i="53"/>
  <c r="AI361" i="53"/>
  <c r="AI391" i="53"/>
  <c r="AI432" i="53"/>
  <c r="AI433" i="53" s="1"/>
  <c r="AI462" i="53"/>
  <c r="AI463" i="53" s="1"/>
  <c r="AI492" i="53"/>
  <c r="AI493" i="53" s="1"/>
  <c r="AI522" i="53"/>
  <c r="AI523" i="53" s="1"/>
  <c r="AI541" i="53"/>
  <c r="AI959" i="53" s="1"/>
  <c r="AA5" i="38" s="1"/>
  <c r="AI571" i="53"/>
  <c r="AI582" i="53"/>
  <c r="AI583" i="53" s="1"/>
  <c r="AI631" i="53"/>
  <c r="AI421" i="53"/>
  <c r="AI451" i="53"/>
  <c r="AI481" i="53"/>
  <c r="AI511" i="53"/>
  <c r="AI552" i="53"/>
  <c r="AI553" i="53" s="1"/>
  <c r="AI601" i="53"/>
  <c r="AI612" i="53"/>
  <c r="AI613" i="53" s="1"/>
  <c r="AI642" i="53"/>
  <c r="AI643" i="53" s="1"/>
  <c r="AI674" i="53"/>
  <c r="AI682" i="53"/>
  <c r="AI685" i="53"/>
  <c r="AI690" i="53"/>
  <c r="AI693" i="53"/>
  <c r="AI698" i="53"/>
  <c r="AI701" i="53"/>
  <c r="AI706" i="53"/>
  <c r="AI709" i="53"/>
  <c r="AI714" i="53"/>
  <c r="AI717" i="53"/>
  <c r="AI722" i="53"/>
  <c r="AI725" i="53"/>
  <c r="AI730" i="53"/>
  <c r="AI733" i="53"/>
  <c r="AI738" i="53"/>
  <c r="AI741" i="53"/>
  <c r="AI746" i="53"/>
  <c r="AI749" i="53"/>
  <c r="AI754" i="53"/>
  <c r="AI757" i="53"/>
  <c r="AI762" i="53"/>
  <c r="AI765" i="53"/>
  <c r="AI677" i="53"/>
  <c r="AI770" i="53"/>
  <c r="AI773" i="53"/>
  <c r="AI778" i="53"/>
  <c r="AI781" i="53"/>
  <c r="AI786" i="53"/>
  <c r="AI789" i="53"/>
  <c r="AI794" i="53"/>
  <c r="AI797" i="53"/>
  <c r="AI802" i="53"/>
  <c r="AI805" i="53"/>
  <c r="AI813" i="53"/>
  <c r="AI818" i="53"/>
  <c r="AI821" i="53"/>
  <c r="AI826" i="53"/>
  <c r="AI829" i="53"/>
  <c r="AI834" i="53"/>
  <c r="AI837" i="53"/>
  <c r="AI842" i="53"/>
  <c r="AI845" i="53"/>
  <c r="AI850" i="53"/>
  <c r="AI853" i="53"/>
  <c r="AI858" i="53"/>
  <c r="AI861" i="53"/>
  <c r="AI810" i="53"/>
  <c r="AI874" i="53"/>
  <c r="AI877" i="53"/>
  <c r="AI937" i="53"/>
  <c r="AI938" i="53" s="1"/>
  <c r="AI939" i="53" s="1"/>
  <c r="AI947" i="53" s="1"/>
  <c r="AI926" i="53" s="1"/>
  <c r="AG969" i="53"/>
  <c r="Y11" i="38" s="1"/>
  <c r="AG665" i="53"/>
  <c r="AG894" i="53"/>
  <c r="AG895" i="53"/>
  <c r="AG801" i="53"/>
  <c r="AG968" i="53"/>
  <c r="Y10" i="38" s="1"/>
  <c r="AG892" i="53"/>
  <c r="AG972" i="53"/>
  <c r="Y12" i="38" s="1"/>
  <c r="AE888" i="53"/>
  <c r="AE662" i="53"/>
  <c r="AF662" i="53"/>
  <c r="AF888" i="53"/>
  <c r="AH815" i="53"/>
  <c r="AH809" i="53" s="1"/>
  <c r="AH895" i="53"/>
  <c r="AH968" i="53"/>
  <c r="Z10" i="38" s="1"/>
  <c r="AH801" i="53"/>
  <c r="AH673" i="53"/>
  <c r="AH892" i="53"/>
  <c r="AH153" i="53"/>
  <c r="AH62" i="53"/>
  <c r="AH63" i="53" s="1"/>
  <c r="AH963" i="53"/>
  <c r="Z7" i="38" s="1"/>
  <c r="AH33" i="53"/>
  <c r="AG865" i="53"/>
  <c r="AG897" i="53"/>
  <c r="AF898" i="53"/>
  <c r="AG153" i="54"/>
  <c r="AG1792" i="54"/>
  <c r="AH1686" i="54"/>
  <c r="AH1680" i="54" s="1"/>
  <c r="AG93" i="54"/>
  <c r="AF1777" i="54"/>
  <c r="AF1783" i="54" s="1"/>
  <c r="AH1662" i="54"/>
  <c r="AH1656" i="54" s="1"/>
  <c r="AI1660" i="54"/>
  <c r="AI1652" i="54"/>
  <c r="AI661" i="54"/>
  <c r="AI660" i="54"/>
  <c r="AI1657" i="54"/>
  <c r="AI1662" i="54" s="1"/>
  <c r="AH2074" i="54"/>
  <c r="Z6" i="37" s="1"/>
  <c r="AH1941" i="54"/>
  <c r="AH662" i="54"/>
  <c r="AH1943" i="54" s="1"/>
  <c r="AH2068" i="54"/>
  <c r="Z4" i="37" s="1"/>
  <c r="AH1398" i="54"/>
  <c r="AH1406" i="54"/>
  <c r="AH1414" i="54"/>
  <c r="AH1408" i="54" s="1"/>
  <c r="AH1422" i="54"/>
  <c r="AH1416" i="54" s="1"/>
  <c r="AH1430" i="54"/>
  <c r="AH1438" i="54"/>
  <c r="AH1432" i="54" s="1"/>
  <c r="AH1462" i="54"/>
  <c r="AH1456" i="54" s="1"/>
  <c r="AH1478" i="54"/>
  <c r="AH1472" i="54" s="1"/>
  <c r="AH1518" i="54"/>
  <c r="AH1512" i="54" s="1"/>
  <c r="AH1494" i="54"/>
  <c r="AH1488" i="54" s="1"/>
  <c r="AH1542" i="54"/>
  <c r="AH1550" i="54"/>
  <c r="AH1544" i="54" s="1"/>
  <c r="AH1558" i="54"/>
  <c r="AH1552" i="54" s="1"/>
  <c r="AH1566" i="54"/>
  <c r="AH1560" i="54" s="1"/>
  <c r="AH1590" i="54"/>
  <c r="AH1584" i="54" s="1"/>
  <c r="AH1694" i="54"/>
  <c r="AH1688" i="54" s="1"/>
  <c r="AH1702" i="54"/>
  <c r="AH1696" i="54" s="1"/>
  <c r="AH1710" i="54"/>
  <c r="AH1704" i="54" s="1"/>
  <c r="AH1718" i="54"/>
  <c r="AH1712" i="54" s="1"/>
  <c r="AH1742" i="54"/>
  <c r="AH1736" i="54" s="1"/>
  <c r="AH1750" i="54"/>
  <c r="AH1744" i="54" s="1"/>
  <c r="AH1758" i="54"/>
  <c r="AH1752" i="54" s="1"/>
  <c r="AH1766" i="54"/>
  <c r="AH1774" i="54"/>
  <c r="AH1768" i="54" s="1"/>
  <c r="AG603" i="54"/>
  <c r="AG1933" i="54"/>
  <c r="AG363" i="54"/>
  <c r="AG1893" i="54"/>
  <c r="AG513" i="54"/>
  <c r="AG1918" i="54"/>
  <c r="AG273" i="54"/>
  <c r="AG1878" i="54"/>
  <c r="AG63" i="54"/>
  <c r="AG1843" i="54"/>
  <c r="AG633" i="54"/>
  <c r="AG1938" i="54"/>
  <c r="AG543" i="54"/>
  <c r="AG1923" i="54"/>
  <c r="AG423" i="54"/>
  <c r="AG1903" i="54"/>
  <c r="AG303" i="54"/>
  <c r="AG1883" i="54"/>
  <c r="AG573" i="54"/>
  <c r="AG1928" i="54"/>
  <c r="AG453" i="54"/>
  <c r="AG1908" i="54"/>
  <c r="AG333" i="54"/>
  <c r="AG1888" i="54"/>
  <c r="AG213" i="54"/>
  <c r="AG1868" i="54"/>
  <c r="AG123" i="54"/>
  <c r="AG1853" i="54"/>
  <c r="AG2078" i="54" s="1"/>
  <c r="AH2080" i="54"/>
  <c r="Z8" i="37" s="1"/>
  <c r="AH2071" i="54"/>
  <c r="Z5" i="37" s="1"/>
  <c r="AH2077" i="54"/>
  <c r="Z7" i="37" s="1"/>
  <c r="AC1053" i="54"/>
  <c r="AD1050" i="54" s="1"/>
  <c r="AD1052" i="54" s="1"/>
  <c r="AC2008" i="54"/>
  <c r="AC723" i="54"/>
  <c r="AD720" i="54" s="1"/>
  <c r="AD722" i="54" s="1"/>
  <c r="AC1953" i="54"/>
  <c r="AC1143" i="54"/>
  <c r="AD1140" i="54" s="1"/>
  <c r="AD1142" i="54" s="1"/>
  <c r="AC2023" i="54"/>
  <c r="AC543" i="54"/>
  <c r="AC1923" i="54"/>
  <c r="AC1203" i="54"/>
  <c r="AD1200" i="54" s="1"/>
  <c r="AD1202" i="54" s="1"/>
  <c r="AC2033" i="54"/>
  <c r="AE963" i="54"/>
  <c r="AF960" i="54" s="1"/>
  <c r="AE1993" i="54"/>
  <c r="AC1113" i="54"/>
  <c r="AD1110" i="54" s="1"/>
  <c r="AD1112" i="54" s="1"/>
  <c r="AC2018" i="54"/>
  <c r="AC783" i="54"/>
  <c r="AD780" i="54" s="1"/>
  <c r="AD782" i="54" s="1"/>
  <c r="AC1963" i="54"/>
  <c r="AC1083" i="54"/>
  <c r="AD1080" i="54" s="1"/>
  <c r="AD1082" i="54" s="1"/>
  <c r="AC2013" i="54"/>
  <c r="AC1173" i="54"/>
  <c r="AD1170" i="54" s="1"/>
  <c r="AD1172" i="54" s="1"/>
  <c r="AC2028" i="54"/>
  <c r="AE1293" i="54"/>
  <c r="AF1290" i="54" s="1"/>
  <c r="AF1292" i="54" s="1"/>
  <c r="AE2048" i="54"/>
  <c r="AC1233" i="54"/>
  <c r="AD1230" i="54" s="1"/>
  <c r="AD1232" i="54" s="1"/>
  <c r="AC2038" i="54"/>
  <c r="AE993" i="54"/>
  <c r="AF990" i="54" s="1"/>
  <c r="AF992" i="54" s="1"/>
  <c r="AE1998" i="54"/>
  <c r="AC813" i="54"/>
  <c r="AD810" i="54" s="1"/>
  <c r="AD812" i="54" s="1"/>
  <c r="AC1968" i="54"/>
  <c r="AB2069" i="54"/>
  <c r="AG483" i="54"/>
  <c r="AG1913" i="54"/>
  <c r="AG243" i="54"/>
  <c r="AG1873" i="54"/>
  <c r="AG393" i="54"/>
  <c r="AG1898" i="54"/>
  <c r="AG183" i="54"/>
  <c r="AG1863" i="54"/>
  <c r="AG2081" i="54" s="1"/>
  <c r="AF933" i="54"/>
  <c r="AG930" i="54" s="1"/>
  <c r="AG932" i="54" s="1"/>
  <c r="AF1988" i="54"/>
  <c r="AI568" i="54"/>
  <c r="AI268" i="54"/>
  <c r="AI1168" i="54"/>
  <c r="AI868" i="54"/>
  <c r="AI658" i="54"/>
  <c r="AE1323" i="54"/>
  <c r="AF1320" i="54" s="1"/>
  <c r="AF1322" i="54" s="1"/>
  <c r="AE2053" i="54"/>
  <c r="AE903" i="54"/>
  <c r="AF900" i="54" s="1"/>
  <c r="AE1983" i="54"/>
  <c r="AC843" i="54"/>
  <c r="AD840" i="54" s="1"/>
  <c r="AD842" i="54" s="1"/>
  <c r="AC1973" i="54"/>
  <c r="AE1263" i="54"/>
  <c r="AF1260" i="54" s="1"/>
  <c r="AE2043" i="54"/>
  <c r="AC603" i="54"/>
  <c r="AD600" i="54" s="1"/>
  <c r="AC1933" i="54"/>
  <c r="AC693" i="54"/>
  <c r="AD690" i="54" s="1"/>
  <c r="AC1948" i="54"/>
  <c r="AC633" i="54"/>
  <c r="AD630" i="54" s="1"/>
  <c r="AC1938" i="54"/>
  <c r="AC2081" i="54" s="1"/>
  <c r="AC873" i="54"/>
  <c r="AD870" i="54" s="1"/>
  <c r="AC1978" i="54"/>
  <c r="AE1353" i="54"/>
  <c r="AF1350" i="54" s="1"/>
  <c r="AF1352" i="54" s="1"/>
  <c r="AE2058" i="54"/>
  <c r="AC753" i="54"/>
  <c r="AD750" i="54" s="1"/>
  <c r="AD752" i="54" s="1"/>
  <c r="AC1958" i="54"/>
  <c r="AC1023" i="54"/>
  <c r="AD1020" i="54" s="1"/>
  <c r="AD1022" i="54" s="1"/>
  <c r="AC2003" i="54"/>
  <c r="AC573" i="54"/>
  <c r="AD570" i="54" s="1"/>
  <c r="AD572" i="54" s="1"/>
  <c r="AC1928" i="54"/>
  <c r="AC2075" i="54" s="1"/>
  <c r="AB2072" i="54"/>
  <c r="AA2084" i="54"/>
  <c r="AA2085" i="54" s="1"/>
  <c r="AB2075" i="54"/>
  <c r="AG2083" i="54"/>
  <c r="AH1470" i="54"/>
  <c r="AH1464" i="54" s="1"/>
  <c r="AH1670" i="54"/>
  <c r="AH1664" i="54" s="1"/>
  <c r="AH1726" i="54"/>
  <c r="AH1720" i="54" s="1"/>
  <c r="AH1734" i="54"/>
  <c r="AH1728" i="54" s="1"/>
  <c r="AE572" i="53"/>
  <c r="AE573" i="53" s="1"/>
  <c r="AF570" i="53" s="1"/>
  <c r="AD422" i="53"/>
  <c r="AD423" i="53" s="1"/>
  <c r="AE420" i="53" s="1"/>
  <c r="AD242" i="53"/>
  <c r="AD243" i="53" s="1"/>
  <c r="AE240" i="53" s="1"/>
  <c r="AD632" i="53"/>
  <c r="AD633" i="53" s="1"/>
  <c r="AE630" i="53" s="1"/>
  <c r="AD122" i="53"/>
  <c r="AD123" i="53" s="1"/>
  <c r="AE120" i="53" s="1"/>
  <c r="AD482" i="53"/>
  <c r="AD483" i="53" s="1"/>
  <c r="AE480" i="53" s="1"/>
  <c r="AD392" i="53"/>
  <c r="AD393" i="53" s="1"/>
  <c r="AE390" i="53" s="1"/>
  <c r="AD182" i="53"/>
  <c r="AD183" i="53" s="1"/>
  <c r="AE180" i="53" s="1"/>
  <c r="AD212" i="53"/>
  <c r="AD213" i="53" s="1"/>
  <c r="AE210" i="53" s="1"/>
  <c r="AD602" i="53"/>
  <c r="AD603" i="53" s="1"/>
  <c r="AE600" i="53" s="1"/>
  <c r="AF512" i="53"/>
  <c r="AF513" i="53" s="1"/>
  <c r="AG510" i="53" s="1"/>
  <c r="AD272" i="53"/>
  <c r="AD273" i="53" s="1"/>
  <c r="AE270" i="53" s="1"/>
  <c r="AF452" i="53"/>
  <c r="AF453" i="53" s="1"/>
  <c r="AG450" i="53" s="1"/>
  <c r="AJ28" i="53"/>
  <c r="AK21" i="53"/>
  <c r="AJ58" i="53"/>
  <c r="AJ88" i="53"/>
  <c r="AJ118" i="53"/>
  <c r="AJ148" i="53"/>
  <c r="AJ178" i="53"/>
  <c r="AJ181" i="53" s="1"/>
  <c r="AJ208" i="53"/>
  <c r="AJ211" i="53" s="1"/>
  <c r="AJ238" i="53"/>
  <c r="AJ328" i="53"/>
  <c r="AJ388" i="53"/>
  <c r="AJ298" i="53"/>
  <c r="AJ358" i="53"/>
  <c r="AJ448" i="53"/>
  <c r="AJ508" i="53"/>
  <c r="AJ418" i="53"/>
  <c r="AJ478" i="53"/>
  <c r="AJ628" i="53"/>
  <c r="AJ538" i="53"/>
  <c r="AJ598" i="53"/>
  <c r="AD152" i="53"/>
  <c r="AD153" i="53" s="1"/>
  <c r="AE150" i="53" s="1"/>
  <c r="AD542" i="53"/>
  <c r="AD543" i="53" s="1"/>
  <c r="AE540" i="53" s="1"/>
  <c r="AD362" i="53"/>
  <c r="AD363" i="53" s="1"/>
  <c r="AE360" i="53" s="1"/>
  <c r="AD332" i="53"/>
  <c r="AD333" i="53" s="1"/>
  <c r="AE330" i="53" s="1"/>
  <c r="AD302" i="53"/>
  <c r="AD303" i="53" s="1"/>
  <c r="AE300" i="53" s="1"/>
  <c r="AD872" i="54"/>
  <c r="AD663" i="54"/>
  <c r="AE660" i="54" s="1"/>
  <c r="AE662" i="54" s="1"/>
  <c r="AE1943" i="54" s="1"/>
  <c r="AG1400" i="54"/>
  <c r="AG1788" i="54"/>
  <c r="AH1400" i="54"/>
  <c r="AH1536" i="54"/>
  <c r="AH1574" i="54"/>
  <c r="AH1568" i="54" s="1"/>
  <c r="AH1598" i="54"/>
  <c r="AH1592" i="54" s="1"/>
  <c r="AF1793" i="54"/>
  <c r="AG1789" i="54"/>
  <c r="AI1318" i="54"/>
  <c r="AI1258" i="54"/>
  <c r="AI1348" i="54"/>
  <c r="AI1288" i="54"/>
  <c r="AI1198" i="54"/>
  <c r="AI1138" i="54"/>
  <c r="AI1078" i="54"/>
  <c r="AI1228" i="54"/>
  <c r="AI1108" i="54"/>
  <c r="AI1048" i="54"/>
  <c r="AI1018" i="54"/>
  <c r="AI958" i="54"/>
  <c r="AI898" i="54"/>
  <c r="AI838" i="54"/>
  <c r="AI778" i="54"/>
  <c r="AI718" i="54"/>
  <c r="AI721" i="54" s="1"/>
  <c r="AI1951" i="54" s="1"/>
  <c r="AI988" i="54"/>
  <c r="AI928" i="54"/>
  <c r="AI808" i="54"/>
  <c r="AI748" i="54"/>
  <c r="AI751" i="54" s="1"/>
  <c r="AI1956" i="54" s="1"/>
  <c r="AI688" i="54"/>
  <c r="AI691" i="54" s="1"/>
  <c r="AI1946" i="54" s="1"/>
  <c r="AI628" i="54"/>
  <c r="AI598" i="54"/>
  <c r="AI538" i="54"/>
  <c r="AI478" i="54"/>
  <c r="AI418" i="54"/>
  <c r="AI358" i="54"/>
  <c r="AI298" i="54"/>
  <c r="AI238" i="54"/>
  <c r="AI508" i="54"/>
  <c r="AI448" i="54"/>
  <c r="AI388" i="54"/>
  <c r="AI328" i="54"/>
  <c r="AI178" i="54"/>
  <c r="AI118" i="54"/>
  <c r="AI58" i="54"/>
  <c r="AJ21" i="54"/>
  <c r="AI208" i="54"/>
  <c r="AI148" i="54"/>
  <c r="AI88" i="54"/>
  <c r="AI28" i="54"/>
  <c r="AG1536" i="54"/>
  <c r="AG1790" i="54"/>
  <c r="AG1416" i="54"/>
  <c r="AG1786" i="54"/>
  <c r="AG1424" i="54"/>
  <c r="AG1787" i="54"/>
  <c r="AG1392" i="54"/>
  <c r="AG1791" i="54"/>
  <c r="AI1772" i="54"/>
  <c r="AI1769" i="54"/>
  <c r="AI1764" i="54"/>
  <c r="AI1761" i="54"/>
  <c r="AI1756" i="54"/>
  <c r="AI1753" i="54"/>
  <c r="AI1748" i="54"/>
  <c r="AI1745" i="54"/>
  <c r="AI1740" i="54"/>
  <c r="AI1737" i="54"/>
  <c r="AI1732" i="54"/>
  <c r="AI1729" i="54"/>
  <c r="AI1724" i="54"/>
  <c r="AI1721" i="54"/>
  <c r="AI1716" i="54"/>
  <c r="AI1713" i="54"/>
  <c r="AI1708" i="54"/>
  <c r="AI1705" i="54"/>
  <c r="AI1700" i="54"/>
  <c r="AI1697" i="54"/>
  <c r="AI1692" i="54"/>
  <c r="AI1689" i="54"/>
  <c r="AI1684" i="54"/>
  <c r="AI1681" i="54"/>
  <c r="AI1676" i="54"/>
  <c r="AI1673" i="54"/>
  <c r="AI1665" i="54"/>
  <c r="AI1644" i="54"/>
  <c r="AI1668" i="54"/>
  <c r="AI1649" i="54"/>
  <c r="AI1654" i="54" s="1"/>
  <c r="AI1648" i="54" s="1"/>
  <c r="AI1641" i="54"/>
  <c r="AI1636" i="54"/>
  <c r="AI1633" i="54"/>
  <c r="AI1596" i="54"/>
  <c r="AI1588" i="54"/>
  <c r="AI1585" i="54"/>
  <c r="AI1577" i="54"/>
  <c r="AI1572" i="54"/>
  <c r="AI1564" i="54"/>
  <c r="AI1561" i="54"/>
  <c r="AI1556" i="54"/>
  <c r="AI1553" i="54"/>
  <c r="AI1548" i="54"/>
  <c r="AI1545" i="54"/>
  <c r="AI1540" i="54"/>
  <c r="AI1537" i="54"/>
  <c r="AI1628" i="54"/>
  <c r="AI1625" i="54"/>
  <c r="AI1620" i="54"/>
  <c r="AI1617" i="54"/>
  <c r="AI1612" i="54"/>
  <c r="AI1609" i="54"/>
  <c r="AI1604" i="54"/>
  <c r="AI1601" i="54"/>
  <c r="AI1593" i="54"/>
  <c r="AI1580" i="54"/>
  <c r="AI1569" i="54"/>
  <c r="AI1532" i="54"/>
  <c r="AI1529" i="54"/>
  <c r="AI1524" i="54"/>
  <c r="AI1521" i="54"/>
  <c r="AI1513" i="54"/>
  <c r="AI1492" i="54"/>
  <c r="AI1484" i="54"/>
  <c r="AI1481" i="54"/>
  <c r="AI1473" i="54"/>
  <c r="AI1468" i="54"/>
  <c r="AI1457" i="54"/>
  <c r="AI1516" i="54"/>
  <c r="AI1508" i="54"/>
  <c r="AI1505" i="54"/>
  <c r="AI1500" i="54"/>
  <c r="AI1497" i="54"/>
  <c r="AI1489" i="54"/>
  <c r="AI1476" i="54"/>
  <c r="AI1465" i="54"/>
  <c r="AI1460" i="54"/>
  <c r="AI1452" i="54"/>
  <c r="AI1449" i="54"/>
  <c r="AI1444" i="54"/>
  <c r="AI1441" i="54"/>
  <c r="AI1388" i="54"/>
  <c r="AI1332" i="54"/>
  <c r="AI1333" i="54" s="1"/>
  <c r="AI1321" i="54"/>
  <c r="AI2051" i="54" s="1"/>
  <c r="AI1272" i="54"/>
  <c r="AI1273" i="54" s="1"/>
  <c r="AI1261" i="54"/>
  <c r="AI2041" i="54" s="1"/>
  <c r="AI1436" i="54"/>
  <c r="AI1433" i="54"/>
  <c r="AI1428" i="54"/>
  <c r="AI1425" i="54"/>
  <c r="AI1420" i="54"/>
  <c r="AI1417" i="54"/>
  <c r="AI1412" i="54"/>
  <c r="AI1409" i="54"/>
  <c r="AI1404" i="54"/>
  <c r="AI1401" i="54"/>
  <c r="AI1396" i="54"/>
  <c r="AI1393" i="54"/>
  <c r="AI1385" i="54"/>
  <c r="AI1362" i="54"/>
  <c r="AI1363" i="54" s="1"/>
  <c r="AI1351" i="54"/>
  <c r="AI2056" i="54" s="1"/>
  <c r="AI1302" i="54"/>
  <c r="AI1303" i="54" s="1"/>
  <c r="AI1291" i="54"/>
  <c r="AI2046" i="54" s="1"/>
  <c r="AI1212" i="54"/>
  <c r="AI1213" i="54" s="1"/>
  <c r="AI1201" i="54"/>
  <c r="AI2031" i="54" s="1"/>
  <c r="AI1152" i="54"/>
  <c r="AI1153" i="54" s="1"/>
  <c r="AI1141" i="54"/>
  <c r="AI2021" i="54" s="1"/>
  <c r="AI1092" i="54"/>
  <c r="AI1093" i="54" s="1"/>
  <c r="AI1081" i="54"/>
  <c r="AI2011" i="54" s="1"/>
  <c r="AI1242" i="54"/>
  <c r="AI1243" i="54" s="1"/>
  <c r="AI1231" i="54"/>
  <c r="AI2036" i="54" s="1"/>
  <c r="AI1182" i="54"/>
  <c r="AI1183" i="54" s="1"/>
  <c r="AI1171" i="54"/>
  <c r="AI2026" i="54" s="1"/>
  <c r="AI1122" i="54"/>
  <c r="AI1123" i="54" s="1"/>
  <c r="AI1111" i="54"/>
  <c r="AI2016" i="54" s="1"/>
  <c r="AI1062" i="54"/>
  <c r="AI1063" i="54" s="1"/>
  <c r="AI1051" i="54"/>
  <c r="AI2006" i="54" s="1"/>
  <c r="AI1032" i="54"/>
  <c r="AI1033" i="54" s="1"/>
  <c r="AI1021" i="54"/>
  <c r="AI2001" i="54" s="1"/>
  <c r="AI972" i="54"/>
  <c r="AI973" i="54" s="1"/>
  <c r="AI961" i="54"/>
  <c r="AI1991" i="54" s="1"/>
  <c r="AI912" i="54"/>
  <c r="AI913" i="54" s="1"/>
  <c r="AI901" i="54"/>
  <c r="AI1981" i="54" s="1"/>
  <c r="AI852" i="54"/>
  <c r="AI853" i="54" s="1"/>
  <c r="AI841" i="54"/>
  <c r="AI1971" i="54" s="1"/>
  <c r="AI792" i="54"/>
  <c r="AI793" i="54" s="1"/>
  <c r="AI781" i="54"/>
  <c r="AI1961" i="54" s="1"/>
  <c r="AI1002" i="54"/>
  <c r="AI1003" i="54" s="1"/>
  <c r="AI991" i="54"/>
  <c r="AI1996" i="54" s="1"/>
  <c r="AI942" i="54"/>
  <c r="AI943" i="54" s="1"/>
  <c r="AI931" i="54"/>
  <c r="AI1986" i="54" s="1"/>
  <c r="AI882" i="54"/>
  <c r="AI883" i="54" s="1"/>
  <c r="AI871" i="54"/>
  <c r="AI1976" i="54" s="1"/>
  <c r="AI822" i="54"/>
  <c r="AI823" i="54" s="1"/>
  <c r="AI811" i="54"/>
  <c r="AI1966" i="54" s="1"/>
  <c r="AI762" i="54"/>
  <c r="AI763" i="54" s="1"/>
  <c r="AI631" i="54"/>
  <c r="AI1936" i="54" s="1"/>
  <c r="AI630" i="54"/>
  <c r="AI601" i="54"/>
  <c r="AI1931" i="54" s="1"/>
  <c r="AI600" i="54"/>
  <c r="AI541" i="54"/>
  <c r="AI1921" i="54" s="1"/>
  <c r="AI540" i="54"/>
  <c r="AI481" i="54"/>
  <c r="AI1911" i="54" s="1"/>
  <c r="AI480" i="54"/>
  <c r="AI421" i="54"/>
  <c r="AI1901" i="54" s="1"/>
  <c r="AI420" i="54"/>
  <c r="AI361" i="54"/>
  <c r="AI1891" i="54" s="1"/>
  <c r="AI360" i="54"/>
  <c r="AI301" i="54"/>
  <c r="AI1881" i="54" s="1"/>
  <c r="AI300" i="54"/>
  <c r="AI241" i="54"/>
  <c r="AI1871" i="54" s="1"/>
  <c r="AI240" i="54"/>
  <c r="AI571" i="54"/>
  <c r="AI1926" i="54" s="1"/>
  <c r="AI570" i="54"/>
  <c r="AI511" i="54"/>
  <c r="AI1916" i="54" s="1"/>
  <c r="AI510" i="54"/>
  <c r="AI451" i="54"/>
  <c r="AI1906" i="54" s="1"/>
  <c r="AI450" i="54"/>
  <c r="AI391" i="54"/>
  <c r="AI1896" i="54" s="1"/>
  <c r="AI390" i="54"/>
  <c r="AI331" i="54"/>
  <c r="AI1886" i="54" s="1"/>
  <c r="AI330" i="54"/>
  <c r="AI271" i="54"/>
  <c r="AI1876" i="54" s="1"/>
  <c r="AI270" i="54"/>
  <c r="AI211" i="54"/>
  <c r="AI1866" i="54" s="1"/>
  <c r="AI210" i="54"/>
  <c r="AI181" i="54"/>
  <c r="AI1861" i="54" s="1"/>
  <c r="AI2080" i="54" s="1"/>
  <c r="AA8" i="37" s="1"/>
  <c r="AI180" i="54"/>
  <c r="AI121" i="54"/>
  <c r="AI1851" i="54" s="1"/>
  <c r="AI120" i="54"/>
  <c r="AI61" i="54"/>
  <c r="AI1841" i="54" s="1"/>
  <c r="AI60" i="54"/>
  <c r="AJ10" i="54"/>
  <c r="AI151" i="54"/>
  <c r="AI1856" i="54" s="1"/>
  <c r="AI150" i="54"/>
  <c r="AI102" i="54"/>
  <c r="AI103" i="54" s="1"/>
  <c r="AI91" i="54"/>
  <c r="AI90" i="54"/>
  <c r="AI31" i="54"/>
  <c r="AI30" i="54"/>
  <c r="AH62" i="54"/>
  <c r="AH122" i="54"/>
  <c r="AH182" i="54"/>
  <c r="AH32" i="54"/>
  <c r="AH92" i="54"/>
  <c r="AH152" i="54"/>
  <c r="AH242" i="54"/>
  <c r="AH302" i="54"/>
  <c r="AH362" i="54"/>
  <c r="AH422" i="54"/>
  <c r="AH482" i="54"/>
  <c r="AH542" i="54"/>
  <c r="AH602" i="54"/>
  <c r="AH212" i="54"/>
  <c r="AH272" i="54"/>
  <c r="AH332" i="54"/>
  <c r="AH392" i="54"/>
  <c r="AH452" i="54"/>
  <c r="AH512" i="54"/>
  <c r="AH572" i="54"/>
  <c r="AH663" i="54"/>
  <c r="AH632" i="54"/>
  <c r="AH1390" i="54"/>
  <c r="AH1486" i="54"/>
  <c r="AH1480" i="54" s="1"/>
  <c r="AH1526" i="54"/>
  <c r="AH1520" i="54" s="1"/>
  <c r="AH1534" i="54"/>
  <c r="AH1528" i="54" s="1"/>
  <c r="AH1446" i="54"/>
  <c r="AH1440" i="54" s="1"/>
  <c r="AH1454" i="54"/>
  <c r="AH1448" i="54" s="1"/>
  <c r="AH1502" i="54"/>
  <c r="AH1496" i="54" s="1"/>
  <c r="AH1510" i="54"/>
  <c r="AH1504" i="54" s="1"/>
  <c r="AH1638" i="54"/>
  <c r="AH1632" i="54" s="1"/>
  <c r="AH1606" i="54"/>
  <c r="AH1600" i="54" s="1"/>
  <c r="AH1614" i="54"/>
  <c r="AH1608" i="54" s="1"/>
  <c r="AH1622" i="54"/>
  <c r="AH1616" i="54" s="1"/>
  <c r="AH1630" i="54"/>
  <c r="AH1624" i="54" s="1"/>
  <c r="AH1678" i="54"/>
  <c r="AH1672" i="54" s="1"/>
  <c r="AH1646" i="54"/>
  <c r="AH1640" i="54" s="1"/>
  <c r="AF1381" i="54"/>
  <c r="AF902" i="54"/>
  <c r="AF1262" i="54"/>
  <c r="AD602" i="54"/>
  <c r="AF962" i="54"/>
  <c r="AD692" i="54"/>
  <c r="AD632" i="54"/>
  <c r="AH972" i="53" l="1"/>
  <c r="Z12" i="38" s="1"/>
  <c r="AI815" i="53"/>
  <c r="AI809" i="53" s="1"/>
  <c r="AI863" i="53"/>
  <c r="AI857" i="53" s="1"/>
  <c r="AI855" i="53"/>
  <c r="AI849" i="53" s="1"/>
  <c r="AI847" i="53"/>
  <c r="AI841" i="53" s="1"/>
  <c r="AI839" i="53"/>
  <c r="AI833" i="53" s="1"/>
  <c r="AI831" i="53"/>
  <c r="AI825" i="53" s="1"/>
  <c r="AI823" i="53"/>
  <c r="AI817" i="53" s="1"/>
  <c r="AI767" i="53"/>
  <c r="AI761" i="53" s="1"/>
  <c r="AI759" i="53"/>
  <c r="AI753" i="53" s="1"/>
  <c r="AI743" i="53"/>
  <c r="AI737" i="53" s="1"/>
  <c r="AI735" i="53"/>
  <c r="AI729" i="53" s="1"/>
  <c r="AI727" i="53"/>
  <c r="AI721" i="53" s="1"/>
  <c r="AZ127" i="64"/>
  <c r="BA136" i="64"/>
  <c r="AZ131" i="64"/>
  <c r="AZ132" i="64" s="1"/>
  <c r="AH2093" i="54"/>
  <c r="Z14" i="37" s="1"/>
  <c r="AG2066" i="54"/>
  <c r="AH1792" i="54"/>
  <c r="AH2089" i="54"/>
  <c r="Z10" i="37" s="1"/>
  <c r="AH2091" i="54"/>
  <c r="AH1760" i="54"/>
  <c r="AH2095" i="54"/>
  <c r="AH2090" i="54"/>
  <c r="Z11" i="37" s="1"/>
  <c r="AH1424" i="54"/>
  <c r="AH2094" i="54"/>
  <c r="Z15" i="37" s="1"/>
  <c r="AH1392" i="54"/>
  <c r="AH2092" i="54"/>
  <c r="Z13" i="37" s="1"/>
  <c r="AG2097" i="54"/>
  <c r="AK568" i="53"/>
  <c r="AK268" i="53"/>
  <c r="AH964" i="53"/>
  <c r="AG973" i="53"/>
  <c r="AG882" i="53"/>
  <c r="AI745" i="53"/>
  <c r="AI751" i="53"/>
  <c r="AI719" i="53"/>
  <c r="AI713" i="53" s="1"/>
  <c r="AI711" i="53"/>
  <c r="AI705" i="53" s="1"/>
  <c r="AI703" i="53"/>
  <c r="AI697" i="53" s="1"/>
  <c r="AI695" i="53"/>
  <c r="AI689" i="53" s="1"/>
  <c r="AI687" i="53"/>
  <c r="AI681" i="53" s="1"/>
  <c r="AI153" i="53"/>
  <c r="AI152" i="53"/>
  <c r="AI865" i="53"/>
  <c r="AK10" i="53"/>
  <c r="AJ869" i="53"/>
  <c r="AJ866" i="53"/>
  <c r="AJ669" i="53"/>
  <c r="AJ666" i="53"/>
  <c r="AJ30" i="53"/>
  <c r="AJ31" i="53"/>
  <c r="AJ60" i="53"/>
  <c r="AJ90" i="53"/>
  <c r="AJ61" i="53"/>
  <c r="AJ121" i="53"/>
  <c r="AJ150" i="53"/>
  <c r="AJ91" i="53"/>
  <c r="AJ92" i="53" s="1"/>
  <c r="AJ120" i="53"/>
  <c r="AJ151" i="53"/>
  <c r="AJ222" i="53"/>
  <c r="AJ223" i="53" s="1"/>
  <c r="AJ252" i="53"/>
  <c r="AJ253" i="53" s="1"/>
  <c r="AJ282" i="53"/>
  <c r="AJ283" i="53" s="1"/>
  <c r="AJ312" i="53"/>
  <c r="AJ313" i="53" s="1"/>
  <c r="AJ331" i="53"/>
  <c r="AJ361" i="53"/>
  <c r="AJ391" i="53"/>
  <c r="AJ241" i="53"/>
  <c r="AJ271" i="53"/>
  <c r="AJ301" i="53"/>
  <c r="AJ342" i="53"/>
  <c r="AJ343" i="53" s="1"/>
  <c r="AJ372" i="53"/>
  <c r="AJ373" i="53" s="1"/>
  <c r="AJ402" i="53"/>
  <c r="AJ403" i="53" s="1"/>
  <c r="AJ421" i="53"/>
  <c r="AJ451" i="53"/>
  <c r="AJ481" i="53"/>
  <c r="AJ511" i="53"/>
  <c r="AJ552" i="53"/>
  <c r="AJ553" i="53" s="1"/>
  <c r="AJ601" i="53"/>
  <c r="AJ612" i="53"/>
  <c r="AJ613" i="53" s="1"/>
  <c r="AJ642" i="53"/>
  <c r="AJ643" i="53" s="1"/>
  <c r="AJ674" i="53"/>
  <c r="AJ677" i="53"/>
  <c r="AJ432" i="53"/>
  <c r="AJ433" i="53" s="1"/>
  <c r="AJ462" i="53"/>
  <c r="AJ463" i="53" s="1"/>
  <c r="AJ492" i="53"/>
  <c r="AJ493" i="53" s="1"/>
  <c r="AJ522" i="53"/>
  <c r="AJ523" i="53" s="1"/>
  <c r="AJ541" i="53"/>
  <c r="AJ959" i="53" s="1"/>
  <c r="AB5" i="38" s="1"/>
  <c r="AJ571" i="53"/>
  <c r="AJ582" i="53"/>
  <c r="AJ583" i="53" s="1"/>
  <c r="AJ631" i="53"/>
  <c r="AJ770" i="53"/>
  <c r="AJ773" i="53"/>
  <c r="AJ778" i="53"/>
  <c r="AJ781" i="53"/>
  <c r="AJ786" i="53"/>
  <c r="AJ789" i="53"/>
  <c r="AJ794" i="53"/>
  <c r="AJ797" i="53"/>
  <c r="AJ802" i="53"/>
  <c r="AJ805" i="53"/>
  <c r="AJ810" i="53"/>
  <c r="AJ682" i="53"/>
  <c r="AJ685" i="53"/>
  <c r="AJ690" i="53"/>
  <c r="AJ693" i="53"/>
  <c r="AJ698" i="53"/>
  <c r="AJ701" i="53"/>
  <c r="AJ706" i="53"/>
  <c r="AJ709" i="53"/>
  <c r="AJ714" i="53"/>
  <c r="AJ717" i="53"/>
  <c r="AJ722" i="53"/>
  <c r="AJ725" i="53"/>
  <c r="AJ730" i="53"/>
  <c r="AJ733" i="53"/>
  <c r="AJ738" i="53"/>
  <c r="AJ741" i="53"/>
  <c r="AJ746" i="53"/>
  <c r="AJ749" i="53"/>
  <c r="AJ754" i="53"/>
  <c r="AJ757" i="53"/>
  <c r="AJ762" i="53"/>
  <c r="AJ765" i="53"/>
  <c r="AJ874" i="53"/>
  <c r="AJ877" i="53"/>
  <c r="AJ937" i="53"/>
  <c r="AJ938" i="53" s="1"/>
  <c r="AJ939" i="53" s="1"/>
  <c r="AJ947" i="53" s="1"/>
  <c r="AJ926" i="53" s="1"/>
  <c r="AJ813" i="53"/>
  <c r="AJ818" i="53"/>
  <c r="AJ821" i="53"/>
  <c r="AJ826" i="53"/>
  <c r="AJ829" i="53"/>
  <c r="AJ834" i="53"/>
  <c r="AJ837" i="53"/>
  <c r="AJ842" i="53"/>
  <c r="AJ845" i="53"/>
  <c r="AJ850" i="53"/>
  <c r="AJ853" i="53"/>
  <c r="AJ858" i="53"/>
  <c r="AJ861" i="53"/>
  <c r="AH969" i="53"/>
  <c r="Z11" i="38" s="1"/>
  <c r="AH665" i="53"/>
  <c r="AH894" i="53"/>
  <c r="AG898" i="53"/>
  <c r="AI879" i="53"/>
  <c r="AI873" i="53" s="1"/>
  <c r="AI807" i="53"/>
  <c r="AI799" i="53"/>
  <c r="AI793" i="53" s="1"/>
  <c r="AI791" i="53"/>
  <c r="AI785" i="53" s="1"/>
  <c r="AI783" i="53"/>
  <c r="AI777" i="53" s="1"/>
  <c r="AI775" i="53"/>
  <c r="AI769" i="53" s="1"/>
  <c r="AI679" i="53"/>
  <c r="AI123" i="53"/>
  <c r="AI93" i="53"/>
  <c r="AI960" i="53"/>
  <c r="AA6" i="38" s="1"/>
  <c r="AI32" i="53"/>
  <c r="AI33" i="53" s="1"/>
  <c r="AI62" i="53"/>
  <c r="AI63" i="53" s="1"/>
  <c r="AI963" i="53"/>
  <c r="AA7" i="38" s="1"/>
  <c r="AI671" i="53"/>
  <c r="AH865" i="53"/>
  <c r="AH897" i="53"/>
  <c r="AH1788" i="54"/>
  <c r="AH2083" i="54"/>
  <c r="AG1777" i="54"/>
  <c r="AI2074" i="54"/>
  <c r="AA6" i="37" s="1"/>
  <c r="AI1470" i="54"/>
  <c r="AI1464" i="54" s="1"/>
  <c r="AI1678" i="54"/>
  <c r="AI1672" i="54" s="1"/>
  <c r="AI1686" i="54"/>
  <c r="AI1680" i="54" s="1"/>
  <c r="AI1694" i="54"/>
  <c r="AI1688" i="54" s="1"/>
  <c r="AI1702" i="54"/>
  <c r="AI1696" i="54" s="1"/>
  <c r="AI1710" i="54"/>
  <c r="AI1704" i="54" s="1"/>
  <c r="AI1718" i="54"/>
  <c r="AI1712" i="54" s="1"/>
  <c r="AI1726" i="54"/>
  <c r="AI1720" i="54" s="1"/>
  <c r="AI1734" i="54"/>
  <c r="AI1728" i="54" s="1"/>
  <c r="AI1742" i="54"/>
  <c r="AI1736" i="54" s="1"/>
  <c r="AI1750" i="54"/>
  <c r="AI1744" i="54" s="1"/>
  <c r="AI1758" i="54"/>
  <c r="AI1752" i="54" s="1"/>
  <c r="AI1766" i="54"/>
  <c r="AI1792" i="54" s="1"/>
  <c r="AI1774" i="54"/>
  <c r="AI1768" i="54" s="1"/>
  <c r="AH1787" i="54"/>
  <c r="AJ1657" i="54"/>
  <c r="AJ1660" i="54"/>
  <c r="AJ1652" i="54"/>
  <c r="AJ661" i="54"/>
  <c r="AJ660" i="54"/>
  <c r="AI1941" i="54"/>
  <c r="AI662" i="54"/>
  <c r="AI1943" i="54" s="1"/>
  <c r="AI1390" i="54"/>
  <c r="AI1446" i="54"/>
  <c r="AI1440" i="54" s="1"/>
  <c r="AI1454" i="54"/>
  <c r="AI1448" i="54" s="1"/>
  <c r="AI1502" i="54"/>
  <c r="AI1496" i="54" s="1"/>
  <c r="AI1486" i="54"/>
  <c r="AI1480" i="54" s="1"/>
  <c r="AI1526" i="54"/>
  <c r="AI1520" i="54" s="1"/>
  <c r="AI1534" i="54"/>
  <c r="AI1528" i="54" s="1"/>
  <c r="AI1574" i="54"/>
  <c r="AI1568" i="54" s="1"/>
  <c r="AI1598" i="54"/>
  <c r="AI1592" i="54" s="1"/>
  <c r="AI1582" i="54"/>
  <c r="AI1576" i="54" s="1"/>
  <c r="AI1638" i="54"/>
  <c r="AI1632" i="54" s="1"/>
  <c r="AI1646" i="54"/>
  <c r="AI1640" i="54" s="1"/>
  <c r="AI1670" i="54"/>
  <c r="AI1664" i="54" s="1"/>
  <c r="AD1113" i="54"/>
  <c r="AE1110" i="54" s="1"/>
  <c r="AD2018" i="54"/>
  <c r="AD1203" i="54"/>
  <c r="AE1200" i="54" s="1"/>
  <c r="AD2033" i="54"/>
  <c r="AF903" i="54"/>
  <c r="AG900" i="54" s="1"/>
  <c r="AF1983" i="54"/>
  <c r="AH393" i="54"/>
  <c r="AH1898" i="54"/>
  <c r="AH603" i="54"/>
  <c r="AH1933" i="54"/>
  <c r="AH363" i="54"/>
  <c r="AH1893" i="54"/>
  <c r="AH93" i="54"/>
  <c r="AH1848" i="54"/>
  <c r="AH63" i="54"/>
  <c r="AH1843" i="54"/>
  <c r="AD633" i="54"/>
  <c r="AE630" i="54" s="1"/>
  <c r="AD1938" i="54"/>
  <c r="AD2081" i="54" s="1"/>
  <c r="AD693" i="54"/>
  <c r="AE690" i="54" s="1"/>
  <c r="AD1948" i="54"/>
  <c r="AD603" i="54"/>
  <c r="AE600" i="54" s="1"/>
  <c r="AD1933" i="54"/>
  <c r="AF1263" i="54"/>
  <c r="AG1260" i="54" s="1"/>
  <c r="AF2043" i="54"/>
  <c r="AD1143" i="54"/>
  <c r="AE1140" i="54" s="1"/>
  <c r="AD2023" i="54"/>
  <c r="AD723" i="54"/>
  <c r="AE720" i="54" s="1"/>
  <c r="AD1953" i="54"/>
  <c r="AD1053" i="54"/>
  <c r="AE1050" i="54" s="1"/>
  <c r="AD2008" i="54"/>
  <c r="AH633" i="54"/>
  <c r="AH1938" i="54"/>
  <c r="AH573" i="54"/>
  <c r="AH1928" i="54"/>
  <c r="AH453" i="54"/>
  <c r="AH1908" i="54"/>
  <c r="AH333" i="54"/>
  <c r="AH1888" i="54"/>
  <c r="AH213" i="54"/>
  <c r="AH1868" i="54"/>
  <c r="AH543" i="54"/>
  <c r="AH1923" i="54"/>
  <c r="AH423" i="54"/>
  <c r="AH1903" i="54"/>
  <c r="AH303" i="54"/>
  <c r="AH1883" i="54"/>
  <c r="AH153" i="54"/>
  <c r="AH1858" i="54"/>
  <c r="AH33" i="54"/>
  <c r="AH1838" i="54"/>
  <c r="AH123" i="54"/>
  <c r="AH1853" i="54"/>
  <c r="AI2065" i="54"/>
  <c r="AA3" i="37" s="1"/>
  <c r="AF993" i="54"/>
  <c r="AG990" i="54" s="1"/>
  <c r="AF1998" i="54"/>
  <c r="AF1293" i="54"/>
  <c r="AG1290" i="54" s="1"/>
  <c r="AG1292" i="54" s="1"/>
  <c r="AF2048" i="54"/>
  <c r="AD1083" i="54"/>
  <c r="AE1080" i="54" s="1"/>
  <c r="AE1082" i="54" s="1"/>
  <c r="AD2013" i="54"/>
  <c r="AG933" i="54"/>
  <c r="AH930" i="54" s="1"/>
  <c r="AH932" i="54" s="1"/>
  <c r="AG1988" i="54"/>
  <c r="AD753" i="54"/>
  <c r="AE750" i="54" s="1"/>
  <c r="AE752" i="54" s="1"/>
  <c r="AD1958" i="54"/>
  <c r="AD873" i="54"/>
  <c r="AE870" i="54" s="1"/>
  <c r="AD1978" i="54"/>
  <c r="AC2069" i="54"/>
  <c r="AC2072" i="54"/>
  <c r="AF963" i="54"/>
  <c r="AG960" i="54" s="1"/>
  <c r="AG962" i="54" s="1"/>
  <c r="AF1993" i="54"/>
  <c r="AD843" i="54"/>
  <c r="AE840" i="54" s="1"/>
  <c r="AE842" i="54" s="1"/>
  <c r="AD1973" i="54"/>
  <c r="AF1323" i="54"/>
  <c r="AG1320" i="54" s="1"/>
  <c r="AG1322" i="54" s="1"/>
  <c r="AF2053" i="54"/>
  <c r="AH513" i="54"/>
  <c r="AH1918" i="54"/>
  <c r="AH273" i="54"/>
  <c r="AH1878" i="54"/>
  <c r="AH483" i="54"/>
  <c r="AH1913" i="54"/>
  <c r="AH243" i="54"/>
  <c r="AH1873" i="54"/>
  <c r="AH183" i="54"/>
  <c r="AH1863" i="54"/>
  <c r="AI32" i="54"/>
  <c r="AI1838" i="54" s="1"/>
  <c r="AI1836" i="54"/>
  <c r="AI2071" i="54" s="1"/>
  <c r="AA5" i="37" s="1"/>
  <c r="AI92" i="54"/>
  <c r="AI1848" i="54" s="1"/>
  <c r="AI1846" i="54"/>
  <c r="AI2077" i="54" s="1"/>
  <c r="AA7" i="37" s="1"/>
  <c r="AJ1168" i="54"/>
  <c r="AJ868" i="54"/>
  <c r="AJ658" i="54"/>
  <c r="AJ568" i="54"/>
  <c r="AJ268" i="54"/>
  <c r="AD813" i="54"/>
  <c r="AE810" i="54" s="1"/>
  <c r="AE812" i="54" s="1"/>
  <c r="AD1968" i="54"/>
  <c r="AD1233" i="54"/>
  <c r="AE1230" i="54" s="1"/>
  <c r="AE1232" i="54" s="1"/>
  <c r="AD2038" i="54"/>
  <c r="AD1173" i="54"/>
  <c r="AE1170" i="54" s="1"/>
  <c r="AE1172" i="54" s="1"/>
  <c r="AD2028" i="54"/>
  <c r="AD783" i="54"/>
  <c r="AE780" i="54" s="1"/>
  <c r="AE782" i="54" s="1"/>
  <c r="AD1963" i="54"/>
  <c r="AD573" i="54"/>
  <c r="AD1928" i="54"/>
  <c r="AD2075" i="54" s="1"/>
  <c r="AD1023" i="54"/>
  <c r="AE1020" i="54" s="1"/>
  <c r="AE1022" i="54" s="1"/>
  <c r="AD2003" i="54"/>
  <c r="AF1353" i="54"/>
  <c r="AG1350" i="54" s="1"/>
  <c r="AG1352" i="54" s="1"/>
  <c r="AF2058" i="54"/>
  <c r="AB2084" i="54"/>
  <c r="AB2085" i="54" s="1"/>
  <c r="AI1510" i="54"/>
  <c r="AI1504" i="54" s="1"/>
  <c r="AI152" i="54"/>
  <c r="AI1858" i="54" s="1"/>
  <c r="AE272" i="53"/>
  <c r="AE273" i="53" s="1"/>
  <c r="AF270" i="53" s="1"/>
  <c r="AE212" i="53"/>
  <c r="AE213" i="53" s="1"/>
  <c r="AF210" i="53" s="1"/>
  <c r="AE392" i="53"/>
  <c r="AE393" i="53" s="1"/>
  <c r="AF390" i="53" s="1"/>
  <c r="AE632" i="53"/>
  <c r="AE633" i="53" s="1"/>
  <c r="AF630" i="53" s="1"/>
  <c r="AE422" i="53"/>
  <c r="AE423" i="53" s="1"/>
  <c r="AF420" i="53" s="1"/>
  <c r="AG452" i="53"/>
  <c r="AG453" i="53" s="1"/>
  <c r="AH450" i="53" s="1"/>
  <c r="AG512" i="53"/>
  <c r="AG513" i="53" s="1"/>
  <c r="AH510" i="53" s="1"/>
  <c r="AE182" i="53"/>
  <c r="AE183" i="53" s="1"/>
  <c r="AF180" i="53" s="1"/>
  <c r="AE482" i="53"/>
  <c r="AE483" i="53" s="1"/>
  <c r="AF480" i="53" s="1"/>
  <c r="AE242" i="53"/>
  <c r="AE243" i="53" s="1"/>
  <c r="AF240" i="53" s="1"/>
  <c r="AF572" i="53"/>
  <c r="AF573" i="53" s="1"/>
  <c r="AG570" i="53" s="1"/>
  <c r="AE302" i="53"/>
  <c r="AE303" i="53"/>
  <c r="AF300" i="53" s="1"/>
  <c r="AE332" i="53"/>
  <c r="AE333" i="53" s="1"/>
  <c r="AF330" i="53" s="1"/>
  <c r="AE362" i="53"/>
  <c r="AE363" i="53"/>
  <c r="AF360" i="53" s="1"/>
  <c r="AE542" i="53"/>
  <c r="AE543" i="53" s="1"/>
  <c r="AF540" i="53" s="1"/>
  <c r="AE152" i="53"/>
  <c r="AE153" i="53" s="1"/>
  <c r="AF150" i="53" s="1"/>
  <c r="AL21" i="53"/>
  <c r="AK28" i="53"/>
  <c r="AK58" i="53"/>
  <c r="AK118" i="53"/>
  <c r="AK88" i="53"/>
  <c r="AK178" i="53"/>
  <c r="AK148" i="53"/>
  <c r="AK238" i="53"/>
  <c r="AK241" i="53" s="1"/>
  <c r="AK208" i="53"/>
  <c r="AK211" i="53" s="1"/>
  <c r="AK298" i="53"/>
  <c r="AK358" i="53"/>
  <c r="AK328" i="53"/>
  <c r="AK388" i="53"/>
  <c r="AK418" i="53"/>
  <c r="AK478" i="53"/>
  <c r="AK538" i="53"/>
  <c r="AK598" i="53"/>
  <c r="AK448" i="53"/>
  <c r="AK508" i="53"/>
  <c r="AK628" i="53"/>
  <c r="AE602" i="53"/>
  <c r="AE603" i="53" s="1"/>
  <c r="AF600" i="53" s="1"/>
  <c r="AE122" i="53"/>
  <c r="AE123" i="53" s="1"/>
  <c r="AF120" i="53" s="1"/>
  <c r="AE632" i="54"/>
  <c r="AE692" i="54"/>
  <c r="AE602" i="54"/>
  <c r="AG1262" i="54"/>
  <c r="AE1142" i="54"/>
  <c r="AE722" i="54"/>
  <c r="AE1052" i="54"/>
  <c r="AE1112" i="54"/>
  <c r="AE1202" i="54"/>
  <c r="AG902" i="54"/>
  <c r="AG992" i="54"/>
  <c r="AE663" i="54"/>
  <c r="AF660" i="54" s="1"/>
  <c r="AF662" i="54" s="1"/>
  <c r="AF1943" i="54" s="1"/>
  <c r="AE872" i="54"/>
  <c r="AI1760" i="54"/>
  <c r="AG1793" i="54"/>
  <c r="AJ1348" i="54"/>
  <c r="AJ1288" i="54"/>
  <c r="AJ1318" i="54"/>
  <c r="AJ1228" i="54"/>
  <c r="AJ1108" i="54"/>
  <c r="AJ1048" i="54"/>
  <c r="AJ1258" i="54"/>
  <c r="AJ1198" i="54"/>
  <c r="AJ1138" i="54"/>
  <c r="AJ1078" i="54"/>
  <c r="AJ988" i="54"/>
  <c r="AJ928" i="54"/>
  <c r="AJ808" i="54"/>
  <c r="AJ748" i="54"/>
  <c r="AJ751" i="54" s="1"/>
  <c r="AJ1956" i="54" s="1"/>
  <c r="AJ688" i="54"/>
  <c r="AJ628" i="54"/>
  <c r="AJ1018" i="54"/>
  <c r="AJ958" i="54"/>
  <c r="AJ898" i="54"/>
  <c r="AJ838" i="54"/>
  <c r="AJ778" i="54"/>
  <c r="AJ718" i="54"/>
  <c r="AJ508" i="54"/>
  <c r="AJ448" i="54"/>
  <c r="AJ388" i="54"/>
  <c r="AJ328" i="54"/>
  <c r="AJ598" i="54"/>
  <c r="AJ538" i="54"/>
  <c r="AJ478" i="54"/>
  <c r="AJ418" i="54"/>
  <c r="AJ358" i="54"/>
  <c r="AJ298" i="54"/>
  <c r="AJ238" i="54"/>
  <c r="AJ208" i="54"/>
  <c r="AJ148" i="54"/>
  <c r="AJ88" i="54"/>
  <c r="AJ28" i="54"/>
  <c r="AJ178" i="54"/>
  <c r="AJ118" i="54"/>
  <c r="AJ58" i="54"/>
  <c r="AK21" i="54"/>
  <c r="AH1790" i="54"/>
  <c r="AH1786" i="54"/>
  <c r="AH1791" i="54"/>
  <c r="AG1783" i="54"/>
  <c r="AG1381" i="54"/>
  <c r="AH1384" i="54"/>
  <c r="AH1777" i="54" s="1"/>
  <c r="AH1789" i="54"/>
  <c r="AJ1772" i="54"/>
  <c r="AJ1769" i="54"/>
  <c r="AJ1764" i="54"/>
  <c r="AJ1761" i="54"/>
  <c r="AJ1756" i="54"/>
  <c r="AJ1753" i="54"/>
  <c r="AJ1748" i="54"/>
  <c r="AJ1745" i="54"/>
  <c r="AJ1740" i="54"/>
  <c r="AJ1737" i="54"/>
  <c r="AJ1732" i="54"/>
  <c r="AJ1729" i="54"/>
  <c r="AJ1724" i="54"/>
  <c r="AJ1721" i="54"/>
  <c r="AJ1716" i="54"/>
  <c r="AJ1713" i="54"/>
  <c r="AJ1708" i="54"/>
  <c r="AJ1705" i="54"/>
  <c r="AJ1700" i="54"/>
  <c r="AJ1697" i="54"/>
  <c r="AJ1692" i="54"/>
  <c r="AJ1689" i="54"/>
  <c r="AJ1684" i="54"/>
  <c r="AJ1668" i="54"/>
  <c r="AJ1649" i="54"/>
  <c r="AJ1654" i="54" s="1"/>
  <c r="AJ1648" i="54" s="1"/>
  <c r="AJ1641" i="54"/>
  <c r="AJ1636" i="54"/>
  <c r="AJ1681" i="54"/>
  <c r="AJ1676" i="54"/>
  <c r="AJ1673" i="54"/>
  <c r="AJ1665" i="54"/>
  <c r="AJ1644" i="54"/>
  <c r="AJ1628" i="54"/>
  <c r="AJ1625" i="54"/>
  <c r="AJ1620" i="54"/>
  <c r="AJ1617" i="54"/>
  <c r="AJ1612" i="54"/>
  <c r="AJ1609" i="54"/>
  <c r="AJ1604" i="54"/>
  <c r="AJ1601" i="54"/>
  <c r="AJ1593" i="54"/>
  <c r="AJ1580" i="54"/>
  <c r="AJ1569" i="54"/>
  <c r="AJ1633" i="54"/>
  <c r="AJ1596" i="54"/>
  <c r="AJ1588" i="54"/>
  <c r="AJ1585" i="54"/>
  <c r="AJ1577" i="54"/>
  <c r="AJ1572" i="54"/>
  <c r="AJ1564" i="54"/>
  <c r="AJ1561" i="54"/>
  <c r="AJ1556" i="54"/>
  <c r="AJ1553" i="54"/>
  <c r="AJ1548" i="54"/>
  <c r="AJ1545" i="54"/>
  <c r="AJ1540" i="54"/>
  <c r="AJ1537" i="54"/>
  <c r="AJ1516" i="54"/>
  <c r="AJ1508" i="54"/>
  <c r="AJ1505" i="54"/>
  <c r="AJ1500" i="54"/>
  <c r="AJ1497" i="54"/>
  <c r="AJ1489" i="54"/>
  <c r="AJ1476" i="54"/>
  <c r="AJ1465" i="54"/>
  <c r="AJ1460" i="54"/>
  <c r="AJ1452" i="54"/>
  <c r="AJ1449" i="54"/>
  <c r="AJ1444" i="54"/>
  <c r="AJ1441" i="54"/>
  <c r="AJ1532" i="54"/>
  <c r="AJ1529" i="54"/>
  <c r="AJ1524" i="54"/>
  <c r="AJ1521" i="54"/>
  <c r="AJ1513" i="54"/>
  <c r="AJ1492" i="54"/>
  <c r="AJ1484" i="54"/>
  <c r="AJ1481" i="54"/>
  <c r="AJ1473" i="54"/>
  <c r="AJ1468" i="54"/>
  <c r="AJ1457" i="54"/>
  <c r="AJ1436" i="54"/>
  <c r="AJ1433" i="54"/>
  <c r="AJ1428" i="54"/>
  <c r="AJ1425" i="54"/>
  <c r="AJ1420" i="54"/>
  <c r="AJ1417" i="54"/>
  <c r="AJ1412" i="54"/>
  <c r="AJ1409" i="54"/>
  <c r="AJ1404" i="54"/>
  <c r="AJ1401" i="54"/>
  <c r="AJ1396" i="54"/>
  <c r="AJ1393" i="54"/>
  <c r="AJ1385" i="54"/>
  <c r="AJ1362" i="54"/>
  <c r="AJ1363" i="54" s="1"/>
  <c r="AJ1351" i="54"/>
  <c r="AJ2056" i="54" s="1"/>
  <c r="AJ1302" i="54"/>
  <c r="AJ1303" i="54" s="1"/>
  <c r="AJ1291" i="54"/>
  <c r="AJ2046" i="54" s="1"/>
  <c r="AJ1242" i="54"/>
  <c r="AJ1243" i="54" s="1"/>
  <c r="AJ1388" i="54"/>
  <c r="AJ1332" i="54"/>
  <c r="AJ1333" i="54" s="1"/>
  <c r="AJ1321" i="54"/>
  <c r="AJ2051" i="54" s="1"/>
  <c r="AJ1272" i="54"/>
  <c r="AJ1273" i="54" s="1"/>
  <c r="AJ1261" i="54"/>
  <c r="AJ2041" i="54" s="1"/>
  <c r="AJ1231" i="54"/>
  <c r="AJ2036" i="54" s="1"/>
  <c r="AJ1182" i="54"/>
  <c r="AJ1183" i="54" s="1"/>
  <c r="AJ1171" i="54"/>
  <c r="AJ2026" i="54" s="1"/>
  <c r="AJ1122" i="54"/>
  <c r="AJ1123" i="54" s="1"/>
  <c r="AJ1111" i="54"/>
  <c r="AJ2016" i="54" s="1"/>
  <c r="AJ1062" i="54"/>
  <c r="AJ1063" i="54" s="1"/>
  <c r="AJ1051" i="54"/>
  <c r="AJ2006" i="54" s="1"/>
  <c r="AJ1212" i="54"/>
  <c r="AJ1213" i="54" s="1"/>
  <c r="AJ1201" i="54"/>
  <c r="AJ2031" i="54" s="1"/>
  <c r="AJ1152" i="54"/>
  <c r="AJ1153" i="54" s="1"/>
  <c r="AJ1141" i="54"/>
  <c r="AJ2021" i="54" s="1"/>
  <c r="AJ1092" i="54"/>
  <c r="AJ1093" i="54" s="1"/>
  <c r="AJ1081" i="54"/>
  <c r="AJ2011" i="54" s="1"/>
  <c r="AJ1002" i="54"/>
  <c r="AJ1003" i="54" s="1"/>
  <c r="AJ991" i="54"/>
  <c r="AJ1996" i="54" s="1"/>
  <c r="AJ942" i="54"/>
  <c r="AJ943" i="54" s="1"/>
  <c r="AJ931" i="54"/>
  <c r="AJ1986" i="54" s="1"/>
  <c r="AJ882" i="54"/>
  <c r="AJ883" i="54" s="1"/>
  <c r="AJ871" i="54"/>
  <c r="AJ1976" i="54" s="1"/>
  <c r="AJ822" i="54"/>
  <c r="AJ823" i="54" s="1"/>
  <c r="AJ811" i="54"/>
  <c r="AJ1966" i="54" s="1"/>
  <c r="AJ691" i="54"/>
  <c r="AJ1946" i="54" s="1"/>
  <c r="AJ690" i="54"/>
  <c r="AJ631" i="54"/>
  <c r="AJ1936" i="54" s="1"/>
  <c r="AJ630" i="54"/>
  <c r="AJ1032" i="54"/>
  <c r="AJ1033" i="54" s="1"/>
  <c r="AJ1021" i="54"/>
  <c r="AJ2001" i="54" s="1"/>
  <c r="AJ972" i="54"/>
  <c r="AJ973" i="54" s="1"/>
  <c r="AJ961" i="54"/>
  <c r="AJ1991" i="54" s="1"/>
  <c r="AJ912" i="54"/>
  <c r="AJ913" i="54" s="1"/>
  <c r="AJ901" i="54"/>
  <c r="AJ1981" i="54" s="1"/>
  <c r="AJ852" i="54"/>
  <c r="AJ853" i="54" s="1"/>
  <c r="AJ841" i="54"/>
  <c r="AJ1971" i="54" s="1"/>
  <c r="AJ792" i="54"/>
  <c r="AJ793" i="54" s="1"/>
  <c r="AJ781" i="54"/>
  <c r="AJ1961" i="54" s="1"/>
  <c r="AJ721" i="54"/>
  <c r="AJ1951" i="54" s="1"/>
  <c r="AJ720" i="54"/>
  <c r="AJ571" i="54"/>
  <c r="AJ1926" i="54" s="1"/>
  <c r="AJ570" i="54"/>
  <c r="AJ511" i="54"/>
  <c r="AJ1916" i="54" s="1"/>
  <c r="AJ510" i="54"/>
  <c r="AJ451" i="54"/>
  <c r="AJ1906" i="54" s="1"/>
  <c r="AJ450" i="54"/>
  <c r="AJ391" i="54"/>
  <c r="AJ1896" i="54" s="1"/>
  <c r="AJ390" i="54"/>
  <c r="AJ331" i="54"/>
  <c r="AJ1886" i="54" s="1"/>
  <c r="AJ330" i="54"/>
  <c r="AJ271" i="54"/>
  <c r="AJ1876" i="54" s="1"/>
  <c r="AJ270" i="54"/>
  <c r="AJ211" i="54"/>
  <c r="AJ1866" i="54" s="1"/>
  <c r="AJ210" i="54"/>
  <c r="AJ601" i="54"/>
  <c r="AJ1931" i="54" s="1"/>
  <c r="AJ600" i="54"/>
  <c r="AJ541" i="54"/>
  <c r="AJ1921" i="54" s="1"/>
  <c r="AJ540" i="54"/>
  <c r="AJ481" i="54"/>
  <c r="AJ1911" i="54" s="1"/>
  <c r="AJ480" i="54"/>
  <c r="AJ421" i="54"/>
  <c r="AJ1901" i="54" s="1"/>
  <c r="AJ420" i="54"/>
  <c r="AJ361" i="54"/>
  <c r="AJ1891" i="54" s="1"/>
  <c r="AJ360" i="54"/>
  <c r="AJ301" i="54"/>
  <c r="AJ1881" i="54" s="1"/>
  <c r="AJ300" i="54"/>
  <c r="AJ241" i="54"/>
  <c r="AJ240" i="54"/>
  <c r="AJ151" i="54"/>
  <c r="AJ150" i="54"/>
  <c r="AJ102" i="54"/>
  <c r="AJ103" i="54" s="1"/>
  <c r="AJ91" i="54"/>
  <c r="AJ1846" i="54" s="1"/>
  <c r="AJ90" i="54"/>
  <c r="AJ31" i="54"/>
  <c r="AJ1836" i="54" s="1"/>
  <c r="AJ30" i="54"/>
  <c r="AJ181" i="54"/>
  <c r="AJ1861" i="54" s="1"/>
  <c r="AJ180" i="54"/>
  <c r="AJ121" i="54"/>
  <c r="AJ1851" i="54" s="1"/>
  <c r="AJ120" i="54"/>
  <c r="AJ72" i="54"/>
  <c r="AJ73" i="54" s="1"/>
  <c r="AJ61" i="54"/>
  <c r="AJ60" i="54"/>
  <c r="AK10" i="54"/>
  <c r="AI62" i="54"/>
  <c r="AI122" i="54"/>
  <c r="AI182" i="54"/>
  <c r="AI212" i="54"/>
  <c r="AI272" i="54"/>
  <c r="AI332" i="54"/>
  <c r="AI392" i="54"/>
  <c r="AI452" i="54"/>
  <c r="AI512" i="54"/>
  <c r="AI572" i="54"/>
  <c r="AI242" i="54"/>
  <c r="AI302" i="54"/>
  <c r="AI362" i="54"/>
  <c r="AI422" i="54"/>
  <c r="AI482" i="54"/>
  <c r="AI542" i="54"/>
  <c r="AI602" i="54"/>
  <c r="AI632" i="54"/>
  <c r="AI663" i="54"/>
  <c r="AI1398" i="54"/>
  <c r="AI1406" i="54"/>
  <c r="AI1414" i="54"/>
  <c r="AI1408" i="54" s="1"/>
  <c r="AI1422" i="54"/>
  <c r="AI1430" i="54"/>
  <c r="AI1438" i="54"/>
  <c r="AI1432" i="54" s="1"/>
  <c r="AI1494" i="54"/>
  <c r="AI1488" i="54" s="1"/>
  <c r="AI1462" i="54"/>
  <c r="AI1456" i="54" s="1"/>
  <c r="AI1478" i="54"/>
  <c r="AI1472" i="54" s="1"/>
  <c r="AI1518" i="54"/>
  <c r="AI1512" i="54" s="1"/>
  <c r="AI1606" i="54"/>
  <c r="AI1600" i="54" s="1"/>
  <c r="AI1614" i="54"/>
  <c r="AI1608" i="54" s="1"/>
  <c r="AI1622" i="54"/>
  <c r="AI1616" i="54" s="1"/>
  <c r="AI1630" i="54"/>
  <c r="AI1624" i="54" s="1"/>
  <c r="AI1542" i="54"/>
  <c r="AI1550" i="54"/>
  <c r="AI1544" i="54" s="1"/>
  <c r="AI1558" i="54"/>
  <c r="AI1552" i="54" s="1"/>
  <c r="AI1566" i="54"/>
  <c r="AI1560" i="54" s="1"/>
  <c r="AI1590" i="54"/>
  <c r="AI1584" i="54" s="1"/>
  <c r="AI1656" i="54"/>
  <c r="AJ1582" i="54" l="1"/>
  <c r="AJ1576" i="54" s="1"/>
  <c r="AI93" i="54"/>
  <c r="AJ807" i="53"/>
  <c r="AJ791" i="53"/>
  <c r="AJ785" i="53" s="1"/>
  <c r="AJ775" i="53"/>
  <c r="AJ769" i="53" s="1"/>
  <c r="AJ799" i="53"/>
  <c r="AJ793" i="53" s="1"/>
  <c r="AJ783" i="53"/>
  <c r="AJ777" i="53" s="1"/>
  <c r="AH898" i="53"/>
  <c r="AJ679" i="53"/>
  <c r="AJ152" i="53"/>
  <c r="AJ122" i="53"/>
  <c r="AJ671" i="53"/>
  <c r="AJ665" i="53" s="1"/>
  <c r="AJ871" i="53"/>
  <c r="Z12" i="37"/>
  <c r="BA127" i="64"/>
  <c r="BB136" i="64"/>
  <c r="BA131" i="64"/>
  <c r="BA132" i="64" s="1"/>
  <c r="AI2089" i="54"/>
  <c r="AA10" i="37" s="1"/>
  <c r="AI2093" i="54"/>
  <c r="AA14" i="37" s="1"/>
  <c r="AI2090" i="54"/>
  <c r="AA11" i="37" s="1"/>
  <c r="AI1384" i="54"/>
  <c r="AI2091" i="54"/>
  <c r="AA12" i="37" s="1"/>
  <c r="AI2095" i="54"/>
  <c r="AI2094" i="54"/>
  <c r="AA15" i="37" s="1"/>
  <c r="AI2092" i="54"/>
  <c r="AA13" i="37" s="1"/>
  <c r="AH2097" i="54"/>
  <c r="AI969" i="53"/>
  <c r="AA11" i="38" s="1"/>
  <c r="AI665" i="53"/>
  <c r="AI894" i="53"/>
  <c r="AI895" i="53"/>
  <c r="AI968" i="53"/>
  <c r="AA10" i="38" s="1"/>
  <c r="AI801" i="53"/>
  <c r="AJ815" i="53"/>
  <c r="AJ809" i="53" s="1"/>
  <c r="AJ895" i="53"/>
  <c r="AJ968" i="53"/>
  <c r="AB10" i="38" s="1"/>
  <c r="AJ801" i="53"/>
  <c r="AJ673" i="53"/>
  <c r="AJ93" i="53"/>
  <c r="AJ960" i="53"/>
  <c r="AB6" i="38" s="1"/>
  <c r="AJ32" i="53"/>
  <c r="AJ33" i="53" s="1"/>
  <c r="AJ865" i="53"/>
  <c r="AL10" i="53"/>
  <c r="AK869" i="53"/>
  <c r="AK866" i="53"/>
  <c r="AK669" i="53"/>
  <c r="AK666" i="53"/>
  <c r="AK61" i="53"/>
  <c r="AK30" i="53"/>
  <c r="AK31" i="53"/>
  <c r="AK60" i="53"/>
  <c r="AK90" i="53"/>
  <c r="AK91" i="53"/>
  <c r="AK120" i="53"/>
  <c r="AK151" i="53"/>
  <c r="AK180" i="53"/>
  <c r="AK121" i="53"/>
  <c r="AK150" i="53"/>
  <c r="AK181" i="53"/>
  <c r="AK271" i="53"/>
  <c r="AK301" i="53"/>
  <c r="AK342" i="53"/>
  <c r="AK343" i="53" s="1"/>
  <c r="AK372" i="53"/>
  <c r="AK373" i="53" s="1"/>
  <c r="AK402" i="53"/>
  <c r="AK403" i="53" s="1"/>
  <c r="AK252" i="53"/>
  <c r="AK253" i="53" s="1"/>
  <c r="AK282" i="53"/>
  <c r="AK283" i="53" s="1"/>
  <c r="AK312" i="53"/>
  <c r="AK313" i="53" s="1"/>
  <c r="AK331" i="53"/>
  <c r="AK361" i="53"/>
  <c r="AK391" i="53"/>
  <c r="AK432" i="53"/>
  <c r="AK433" i="53" s="1"/>
  <c r="AK462" i="53"/>
  <c r="AK463" i="53" s="1"/>
  <c r="AK492" i="53"/>
  <c r="AK493" i="53" s="1"/>
  <c r="AK522" i="53"/>
  <c r="AK523" i="53" s="1"/>
  <c r="AK541" i="53"/>
  <c r="AK959" i="53" s="1"/>
  <c r="AC5" i="38" s="1"/>
  <c r="AK571" i="53"/>
  <c r="AK582" i="53"/>
  <c r="AK583" i="53" s="1"/>
  <c r="AK631" i="53"/>
  <c r="AK421" i="53"/>
  <c r="AK451" i="53"/>
  <c r="AK481" i="53"/>
  <c r="AK511" i="53"/>
  <c r="AK552" i="53"/>
  <c r="AK553" i="53" s="1"/>
  <c r="AK601" i="53"/>
  <c r="AK612" i="53"/>
  <c r="AK613" i="53" s="1"/>
  <c r="AK642" i="53"/>
  <c r="AK643" i="53" s="1"/>
  <c r="AK677" i="53"/>
  <c r="AK682" i="53"/>
  <c r="AK685" i="53"/>
  <c r="AK690" i="53"/>
  <c r="AK693" i="53"/>
  <c r="AK698" i="53"/>
  <c r="AK701" i="53"/>
  <c r="AK706" i="53"/>
  <c r="AK709" i="53"/>
  <c r="AK714" i="53"/>
  <c r="AK717" i="53"/>
  <c r="AK722" i="53"/>
  <c r="AK725" i="53"/>
  <c r="AK730" i="53"/>
  <c r="AK733" i="53"/>
  <c r="AK738" i="53"/>
  <c r="AK741" i="53"/>
  <c r="AK746" i="53"/>
  <c r="AK749" i="53"/>
  <c r="AK754" i="53"/>
  <c r="AK757" i="53"/>
  <c r="AK762" i="53"/>
  <c r="AK765" i="53"/>
  <c r="AK674" i="53"/>
  <c r="AK770" i="53"/>
  <c r="AK773" i="53"/>
  <c r="AK778" i="53"/>
  <c r="AK781" i="53"/>
  <c r="AK786" i="53"/>
  <c r="AK789" i="53"/>
  <c r="AK794" i="53"/>
  <c r="AK797" i="53"/>
  <c r="AK802" i="53"/>
  <c r="AK805" i="53"/>
  <c r="AK810" i="53"/>
  <c r="AK813" i="53"/>
  <c r="AK818" i="53"/>
  <c r="AK821" i="53"/>
  <c r="AK826" i="53"/>
  <c r="AK829" i="53"/>
  <c r="AK834" i="53"/>
  <c r="AK837" i="53"/>
  <c r="AK842" i="53"/>
  <c r="AK845" i="53"/>
  <c r="AK850" i="53"/>
  <c r="AK853" i="53"/>
  <c r="AK858" i="53"/>
  <c r="AK861" i="53"/>
  <c r="AK874" i="53"/>
  <c r="AK877" i="53"/>
  <c r="AK937" i="53"/>
  <c r="AK938" i="53" s="1"/>
  <c r="AK939" i="53" s="1"/>
  <c r="AK947" i="53" s="1"/>
  <c r="AK926" i="53" s="1"/>
  <c r="AI897" i="53"/>
  <c r="AG888" i="53"/>
  <c r="AG662" i="53"/>
  <c r="AL568" i="53"/>
  <c r="AL268" i="53"/>
  <c r="AI964" i="53"/>
  <c r="AI972" i="53"/>
  <c r="AA12" i="38" s="1"/>
  <c r="AI673" i="53"/>
  <c r="AI892" i="53"/>
  <c r="AH973" i="53"/>
  <c r="AH882" i="53"/>
  <c r="AJ863" i="53"/>
  <c r="AJ857" i="53" s="1"/>
  <c r="AJ855" i="53"/>
  <c r="AJ849" i="53" s="1"/>
  <c r="AJ847" i="53"/>
  <c r="AJ841" i="53" s="1"/>
  <c r="AJ839" i="53"/>
  <c r="AJ833" i="53" s="1"/>
  <c r="AJ831" i="53"/>
  <c r="AJ825" i="53" s="1"/>
  <c r="AJ823" i="53"/>
  <c r="AJ817" i="53" s="1"/>
  <c r="AJ879" i="53"/>
  <c r="AJ873" i="53" s="1"/>
  <c r="AJ767" i="53"/>
  <c r="AJ761" i="53" s="1"/>
  <c r="AJ759" i="53"/>
  <c r="AJ753" i="53" s="1"/>
  <c r="AJ745" i="53"/>
  <c r="AJ751" i="53"/>
  <c r="AJ743" i="53"/>
  <c r="AJ737" i="53" s="1"/>
  <c r="AJ735" i="53"/>
  <c r="AJ729" i="53" s="1"/>
  <c r="AJ727" i="53"/>
  <c r="AJ721" i="53" s="1"/>
  <c r="AJ719" i="53"/>
  <c r="AJ713" i="53" s="1"/>
  <c r="AJ711" i="53"/>
  <c r="AJ705" i="53" s="1"/>
  <c r="AJ703" i="53"/>
  <c r="AJ697" i="53" s="1"/>
  <c r="AJ695" i="53"/>
  <c r="AJ689" i="53" s="1"/>
  <c r="AJ687" i="53"/>
  <c r="AJ681" i="53" s="1"/>
  <c r="AJ123" i="53"/>
  <c r="AJ153" i="53"/>
  <c r="AJ62" i="53"/>
  <c r="AJ963" i="53"/>
  <c r="AB7" i="38" s="1"/>
  <c r="AJ63" i="53"/>
  <c r="AJ1686" i="54"/>
  <c r="AJ1680" i="54" s="1"/>
  <c r="AI33" i="54"/>
  <c r="AH2081" i="54"/>
  <c r="AJ1662" i="54"/>
  <c r="AJ1656" i="54" s="1"/>
  <c r="AJ1398" i="54"/>
  <c r="AJ1406" i="54"/>
  <c r="AJ1414" i="54"/>
  <c r="AJ1408" i="54" s="1"/>
  <c r="AJ1422" i="54"/>
  <c r="AJ1430" i="54"/>
  <c r="AJ1438" i="54"/>
  <c r="AJ1432" i="54" s="1"/>
  <c r="AJ1462" i="54"/>
  <c r="AJ1456" i="54" s="1"/>
  <c r="AJ1478" i="54"/>
  <c r="AJ1472" i="54" s="1"/>
  <c r="AJ1518" i="54"/>
  <c r="AJ1512" i="54" s="1"/>
  <c r="AJ1494" i="54"/>
  <c r="AJ1488" i="54" s="1"/>
  <c r="AJ1542" i="54"/>
  <c r="AJ1536" i="54" s="1"/>
  <c r="AJ1550" i="54"/>
  <c r="AJ1544" i="54" s="1"/>
  <c r="AJ1558" i="54"/>
  <c r="AJ1552" i="54" s="1"/>
  <c r="AJ1566" i="54"/>
  <c r="AJ1560" i="54" s="1"/>
  <c r="AJ1590" i="54"/>
  <c r="AJ1584" i="54" s="1"/>
  <c r="AJ1694" i="54"/>
  <c r="AJ1688" i="54" s="1"/>
  <c r="AJ1702" i="54"/>
  <c r="AJ1696" i="54" s="1"/>
  <c r="AJ1710" i="54"/>
  <c r="AJ1704" i="54" s="1"/>
  <c r="AJ1718" i="54"/>
  <c r="AJ1712" i="54" s="1"/>
  <c r="AJ1726" i="54"/>
  <c r="AJ1720" i="54" s="1"/>
  <c r="AJ1734" i="54"/>
  <c r="AJ1728" i="54" s="1"/>
  <c r="AJ1742" i="54"/>
  <c r="AJ1736" i="54" s="1"/>
  <c r="AJ1750" i="54"/>
  <c r="AJ1744" i="54" s="1"/>
  <c r="AD2069" i="54"/>
  <c r="AK1660" i="54"/>
  <c r="AK1652" i="54"/>
  <c r="AK661" i="54"/>
  <c r="AK660" i="54"/>
  <c r="AK1657" i="54"/>
  <c r="AK1662" i="54" s="1"/>
  <c r="AJ1758" i="54"/>
  <c r="AJ1752" i="54" s="1"/>
  <c r="AJ1766" i="54"/>
  <c r="AJ1760" i="54" s="1"/>
  <c r="AJ1774" i="54"/>
  <c r="AJ1768" i="54" s="1"/>
  <c r="AI2068" i="54"/>
  <c r="AA4" i="37" s="1"/>
  <c r="AJ1941" i="54"/>
  <c r="AJ662" i="54"/>
  <c r="AJ1943" i="54" s="1"/>
  <c r="AJ2080" i="54"/>
  <c r="AB8" i="37" s="1"/>
  <c r="AJ2071" i="54"/>
  <c r="AB5" i="37" s="1"/>
  <c r="AG1353" i="54"/>
  <c r="AH1350" i="54" s="1"/>
  <c r="AG2058" i="54"/>
  <c r="AE783" i="54"/>
  <c r="AF780" i="54" s="1"/>
  <c r="AF782" i="54" s="1"/>
  <c r="AE1963" i="54"/>
  <c r="AE1233" i="54"/>
  <c r="AF1230" i="54" s="1"/>
  <c r="AE2038" i="54"/>
  <c r="AI483" i="54"/>
  <c r="AI1913" i="54"/>
  <c r="AI243" i="54"/>
  <c r="AI1873" i="54"/>
  <c r="AI393" i="54"/>
  <c r="AI1898" i="54"/>
  <c r="AI273" i="54"/>
  <c r="AI1878" i="54"/>
  <c r="AI63" i="54"/>
  <c r="AI1843" i="54"/>
  <c r="AE873" i="54"/>
  <c r="AF870" i="54" s="1"/>
  <c r="AF872" i="54" s="1"/>
  <c r="AE1978" i="54"/>
  <c r="AE1083" i="54"/>
  <c r="AF1080" i="54" s="1"/>
  <c r="AF1082" i="54" s="1"/>
  <c r="AE2013" i="54"/>
  <c r="AG993" i="54"/>
  <c r="AH990" i="54" s="1"/>
  <c r="AG1998" i="54"/>
  <c r="AG903" i="54"/>
  <c r="AH900" i="54" s="1"/>
  <c r="AH902" i="54" s="1"/>
  <c r="AG1983" i="54"/>
  <c r="AE1203" i="54"/>
  <c r="AF1200" i="54" s="1"/>
  <c r="AF1202" i="54" s="1"/>
  <c r="AE2033" i="54"/>
  <c r="AE1113" i="54"/>
  <c r="AF1110" i="54" s="1"/>
  <c r="AF1112" i="54" s="1"/>
  <c r="AE2018" i="54"/>
  <c r="AE1023" i="54"/>
  <c r="AF1020" i="54" s="1"/>
  <c r="AE2003" i="54"/>
  <c r="AE1173" i="54"/>
  <c r="AF1170" i="54" s="1"/>
  <c r="AF1172" i="54" s="1"/>
  <c r="AE2028" i="54"/>
  <c r="AE813" i="54"/>
  <c r="AF810" i="54" s="1"/>
  <c r="AF812" i="54" s="1"/>
  <c r="AE1968" i="54"/>
  <c r="AE723" i="54"/>
  <c r="AF720" i="54" s="1"/>
  <c r="AF722" i="54" s="1"/>
  <c r="AE1953" i="54"/>
  <c r="AG1263" i="54"/>
  <c r="AH1260" i="54" s="1"/>
  <c r="AG2043" i="54"/>
  <c r="AE693" i="54"/>
  <c r="AF690" i="54" s="1"/>
  <c r="AF692" i="54" s="1"/>
  <c r="AE1948" i="54"/>
  <c r="AH2066" i="54"/>
  <c r="AD2072" i="54"/>
  <c r="AH2078" i="54"/>
  <c r="AI603" i="54"/>
  <c r="AI1933" i="54"/>
  <c r="AI363" i="54"/>
  <c r="AI1893" i="54"/>
  <c r="AI513" i="54"/>
  <c r="AI1918" i="54"/>
  <c r="AI183" i="54"/>
  <c r="AI1863" i="54"/>
  <c r="AJ2077" i="54"/>
  <c r="AB7" i="37" s="1"/>
  <c r="AI633" i="54"/>
  <c r="AI1938" i="54"/>
  <c r="AI543" i="54"/>
  <c r="AI1923" i="54"/>
  <c r="AI423" i="54"/>
  <c r="AI1903" i="54"/>
  <c r="AI303" i="54"/>
  <c r="AI1883" i="54"/>
  <c r="AI573" i="54"/>
  <c r="AI1928" i="54"/>
  <c r="AI453" i="54"/>
  <c r="AI1908" i="54"/>
  <c r="AI333" i="54"/>
  <c r="AI1888" i="54"/>
  <c r="AI213" i="54"/>
  <c r="AI1868" i="54"/>
  <c r="AI123" i="54"/>
  <c r="AI1853" i="54"/>
  <c r="AI2078" i="54" s="1"/>
  <c r="AJ62" i="54"/>
  <c r="AJ1843" i="54" s="1"/>
  <c r="AJ1841" i="54"/>
  <c r="AJ2074" i="54" s="1"/>
  <c r="AB6" i="37" s="1"/>
  <c r="AJ152" i="54"/>
  <c r="AJ1858" i="54" s="1"/>
  <c r="AJ1856" i="54"/>
  <c r="AJ242" i="54"/>
  <c r="AJ1873" i="54" s="1"/>
  <c r="AJ1871" i="54"/>
  <c r="AJ2068" i="54"/>
  <c r="AB4" i="37" s="1"/>
  <c r="AI153" i="54"/>
  <c r="AK568" i="54"/>
  <c r="AK268" i="54"/>
  <c r="AK1168" i="54"/>
  <c r="AK868" i="54"/>
  <c r="AK658" i="54"/>
  <c r="AE753" i="54"/>
  <c r="AF750" i="54" s="1"/>
  <c r="AE1958" i="54"/>
  <c r="AH933" i="54"/>
  <c r="AI930" i="54" s="1"/>
  <c r="AI932" i="54" s="1"/>
  <c r="AH1988" i="54"/>
  <c r="AG1293" i="54"/>
  <c r="AH1290" i="54" s="1"/>
  <c r="AH1292" i="54" s="1"/>
  <c r="AG2048" i="54"/>
  <c r="AG1323" i="54"/>
  <c r="AH1320" i="54" s="1"/>
  <c r="AH1322" i="54" s="1"/>
  <c r="AG2053" i="54"/>
  <c r="AE843" i="54"/>
  <c r="AF840" i="54" s="1"/>
  <c r="AF842" i="54" s="1"/>
  <c r="AE1973" i="54"/>
  <c r="AG963" i="54"/>
  <c r="AH960" i="54" s="1"/>
  <c r="AH962" i="54" s="1"/>
  <c r="AG1993" i="54"/>
  <c r="AE1053" i="54"/>
  <c r="AF1050" i="54" s="1"/>
  <c r="AF1052" i="54" s="1"/>
  <c r="AE2008" i="54"/>
  <c r="AE1143" i="54"/>
  <c r="AF1140" i="54" s="1"/>
  <c r="AF1142" i="54" s="1"/>
  <c r="AE2023" i="54"/>
  <c r="AE603" i="54"/>
  <c r="AF600" i="54" s="1"/>
  <c r="AF602" i="54" s="1"/>
  <c r="AE1933" i="54"/>
  <c r="AE633" i="54"/>
  <c r="AF630" i="54" s="1"/>
  <c r="AF632" i="54" s="1"/>
  <c r="AE1938" i="54"/>
  <c r="AE2081" i="54" s="1"/>
  <c r="AC2084" i="54"/>
  <c r="AC2085" i="54" s="1"/>
  <c r="AI2083" i="54"/>
  <c r="AJ1470" i="54"/>
  <c r="AJ1464" i="54" s="1"/>
  <c r="AJ1670" i="54"/>
  <c r="AJ1664" i="54" s="1"/>
  <c r="AJ122" i="54"/>
  <c r="AJ1853" i="54" s="1"/>
  <c r="AJ182" i="54"/>
  <c r="AJ1863" i="54" s="1"/>
  <c r="AJ32" i="54"/>
  <c r="AJ1838" i="54" s="1"/>
  <c r="AJ92" i="54"/>
  <c r="AJ1848" i="54" s="1"/>
  <c r="AF122" i="53"/>
  <c r="AF123" i="53" s="1"/>
  <c r="AH512" i="53"/>
  <c r="AH513" i="53" s="1"/>
  <c r="AI510" i="53" s="1"/>
  <c r="AF422" i="53"/>
  <c r="AF423" i="53" s="1"/>
  <c r="AG420" i="53" s="1"/>
  <c r="AF392" i="53"/>
  <c r="AF393" i="53" s="1"/>
  <c r="AG390" i="53" s="1"/>
  <c r="AF602" i="53"/>
  <c r="AF603" i="53" s="1"/>
  <c r="AG600" i="53" s="1"/>
  <c r="AH452" i="53"/>
  <c r="AH453" i="53" s="1"/>
  <c r="AI450" i="53" s="1"/>
  <c r="AF632" i="53"/>
  <c r="AF633" i="53" s="1"/>
  <c r="AG630" i="53" s="1"/>
  <c r="AF212" i="53"/>
  <c r="AF213" i="53" s="1"/>
  <c r="AG210" i="53" s="1"/>
  <c r="AL28" i="53"/>
  <c r="AM21" i="53"/>
  <c r="AL58" i="53"/>
  <c r="AL88" i="53"/>
  <c r="AL118" i="53"/>
  <c r="AL148" i="53"/>
  <c r="AL178" i="53"/>
  <c r="AL208" i="53"/>
  <c r="AL238" i="53"/>
  <c r="AL241" i="53" s="1"/>
  <c r="AL271" i="53"/>
  <c r="AL328" i="53"/>
  <c r="AL331" i="53" s="1"/>
  <c r="AL388" i="53"/>
  <c r="AL298" i="53"/>
  <c r="AL358" i="53"/>
  <c r="AL448" i="53"/>
  <c r="AL508" i="53"/>
  <c r="AL418" i="53"/>
  <c r="AL478" i="53"/>
  <c r="AL538" i="53"/>
  <c r="AL598" i="53"/>
  <c r="AL628" i="53"/>
  <c r="AF272" i="53"/>
  <c r="AF273" i="53" s="1"/>
  <c r="AG270" i="53" s="1"/>
  <c r="AF152" i="53"/>
  <c r="AF153" i="53" s="1"/>
  <c r="AF542" i="53"/>
  <c r="AF543" i="53" s="1"/>
  <c r="AG540" i="53" s="1"/>
  <c r="AF362" i="53"/>
  <c r="AF363" i="53" s="1"/>
  <c r="AG360" i="53" s="1"/>
  <c r="AF332" i="53"/>
  <c r="AF333" i="53" s="1"/>
  <c r="AG330" i="53" s="1"/>
  <c r="AF302" i="53"/>
  <c r="AF303" i="53" s="1"/>
  <c r="AG300" i="53" s="1"/>
  <c r="AG572" i="53"/>
  <c r="AG573" i="53" s="1"/>
  <c r="AH570" i="53" s="1"/>
  <c r="AF242" i="53"/>
  <c r="AF243" i="53" s="1"/>
  <c r="AG240" i="53" s="1"/>
  <c r="AF482" i="53"/>
  <c r="AF483" i="53" s="1"/>
  <c r="AG480" i="53" s="1"/>
  <c r="AF182" i="53"/>
  <c r="AF183" i="53" s="1"/>
  <c r="AG180" i="53" s="1"/>
  <c r="AF663" i="54"/>
  <c r="AG660" i="54" s="1"/>
  <c r="AG662" i="54" s="1"/>
  <c r="AG1943" i="54" s="1"/>
  <c r="AH992" i="54"/>
  <c r="AF1022" i="54"/>
  <c r="AH1262" i="54"/>
  <c r="AF752" i="54"/>
  <c r="AH1352" i="54"/>
  <c r="AF1232" i="54"/>
  <c r="AI1424" i="54"/>
  <c r="AI1787" i="54"/>
  <c r="AI1392" i="54"/>
  <c r="AI1791" i="54"/>
  <c r="AJ153" i="54"/>
  <c r="AJ1392" i="54"/>
  <c r="AJ1788" i="54"/>
  <c r="AJ1424" i="54"/>
  <c r="AJ1574" i="54"/>
  <c r="AJ1568" i="54" s="1"/>
  <c r="AJ1598" i="54"/>
  <c r="AJ1592" i="54" s="1"/>
  <c r="AH1783" i="54"/>
  <c r="AH1381" i="54"/>
  <c r="AI1789" i="54"/>
  <c r="AI1536" i="54"/>
  <c r="AI1790" i="54"/>
  <c r="AI1416" i="54"/>
  <c r="AI1786" i="54"/>
  <c r="AI1400" i="54"/>
  <c r="AI1788" i="54"/>
  <c r="AK1772" i="54"/>
  <c r="AK1769" i="54"/>
  <c r="AK1764" i="54"/>
  <c r="AK1761" i="54"/>
  <c r="AK1756" i="54"/>
  <c r="AK1753" i="54"/>
  <c r="AK1748" i="54"/>
  <c r="AK1745" i="54"/>
  <c r="AK1740" i="54"/>
  <c r="AK1737" i="54"/>
  <c r="AK1732" i="54"/>
  <c r="AK1729" i="54"/>
  <c r="AK1724" i="54"/>
  <c r="AK1721" i="54"/>
  <c r="AK1716" i="54"/>
  <c r="AK1713" i="54"/>
  <c r="AK1708" i="54"/>
  <c r="AK1705" i="54"/>
  <c r="AK1700" i="54"/>
  <c r="AK1697" i="54"/>
  <c r="AK1692" i="54"/>
  <c r="AK1689" i="54"/>
  <c r="AK1684" i="54"/>
  <c r="AK1681" i="54"/>
  <c r="AK1676" i="54"/>
  <c r="AK1673" i="54"/>
  <c r="AK1665" i="54"/>
  <c r="AK1644" i="54"/>
  <c r="AK1668" i="54"/>
  <c r="AK1656" i="54"/>
  <c r="AK1649" i="54"/>
  <c r="AK1654" i="54" s="1"/>
  <c r="AK1648" i="54" s="1"/>
  <c r="AK1641" i="54"/>
  <c r="AK1646" i="54" s="1"/>
  <c r="AK1640" i="54" s="1"/>
  <c r="AK1636" i="54"/>
  <c r="AK1633" i="54"/>
  <c r="AK1596" i="54"/>
  <c r="AK1588" i="54"/>
  <c r="AK1585" i="54"/>
  <c r="AK1577" i="54"/>
  <c r="AK1572" i="54"/>
  <c r="AK1564" i="54"/>
  <c r="AK1561" i="54"/>
  <c r="AK1556" i="54"/>
  <c r="AK1553" i="54"/>
  <c r="AK1548" i="54"/>
  <c r="AK1545" i="54"/>
  <c r="AK1540" i="54"/>
  <c r="AK1537" i="54"/>
  <c r="AK1628" i="54"/>
  <c r="AK1625" i="54"/>
  <c r="AK1620" i="54"/>
  <c r="AK1617" i="54"/>
  <c r="AK1612" i="54"/>
  <c r="AK1609" i="54"/>
  <c r="AK1604" i="54"/>
  <c r="AK1601" i="54"/>
  <c r="AK1593" i="54"/>
  <c r="AK1580" i="54"/>
  <c r="AK1569" i="54"/>
  <c r="AK1532" i="54"/>
  <c r="AK1529" i="54"/>
  <c r="AK1524" i="54"/>
  <c r="AK1521" i="54"/>
  <c r="AK1513" i="54"/>
  <c r="AK1492" i="54"/>
  <c r="AK1484" i="54"/>
  <c r="AK1481" i="54"/>
  <c r="AK1473" i="54"/>
  <c r="AK1468" i="54"/>
  <c r="AK1457" i="54"/>
  <c r="AK1516" i="54"/>
  <c r="AK1508" i="54"/>
  <c r="AK1505" i="54"/>
  <c r="AK1500" i="54"/>
  <c r="AK1497" i="54"/>
  <c r="AK1489" i="54"/>
  <c r="AK1476" i="54"/>
  <c r="AK1465" i="54"/>
  <c r="AK1460" i="54"/>
  <c r="AK1452" i="54"/>
  <c r="AK1449" i="54"/>
  <c r="AK1444" i="54"/>
  <c r="AK1441" i="54"/>
  <c r="AK1388" i="54"/>
  <c r="AK1332" i="54"/>
  <c r="AK1333" i="54" s="1"/>
  <c r="AK1321" i="54"/>
  <c r="AK2051" i="54" s="1"/>
  <c r="AK1272" i="54"/>
  <c r="AK1273" i="54" s="1"/>
  <c r="AK1261" i="54"/>
  <c r="AK2041" i="54" s="1"/>
  <c r="AK1436" i="54"/>
  <c r="AK1433" i="54"/>
  <c r="AK1428" i="54"/>
  <c r="AK1425" i="54"/>
  <c r="AK1420" i="54"/>
  <c r="AK1417" i="54"/>
  <c r="AK1412" i="54"/>
  <c r="AK1409" i="54"/>
  <c r="AK1404" i="54"/>
  <c r="AK1401" i="54"/>
  <c r="AK1396" i="54"/>
  <c r="AK1393" i="54"/>
  <c r="AK1385" i="54"/>
  <c r="AK1362" i="54"/>
  <c r="AK1363" i="54" s="1"/>
  <c r="AK1351" i="54"/>
  <c r="AK2056" i="54" s="1"/>
  <c r="AK1302" i="54"/>
  <c r="AK1303" i="54" s="1"/>
  <c r="AK1291" i="54"/>
  <c r="AK2046" i="54" s="1"/>
  <c r="AK1242" i="54"/>
  <c r="AK1243" i="54" s="1"/>
  <c r="AK1212" i="54"/>
  <c r="AK1213" i="54" s="1"/>
  <c r="AK1201" i="54"/>
  <c r="AK2031" i="54" s="1"/>
  <c r="AK1152" i="54"/>
  <c r="AK1153" i="54" s="1"/>
  <c r="AK1141" i="54"/>
  <c r="AK2021" i="54" s="1"/>
  <c r="AK1092" i="54"/>
  <c r="AK1093" i="54" s="1"/>
  <c r="AK1081" i="54"/>
  <c r="AK2011" i="54" s="1"/>
  <c r="AK1231" i="54"/>
  <c r="AK2036" i="54" s="1"/>
  <c r="AK1182" i="54"/>
  <c r="AK1183" i="54" s="1"/>
  <c r="AK1171" i="54"/>
  <c r="AK2026" i="54" s="1"/>
  <c r="AK1122" i="54"/>
  <c r="AK1123" i="54" s="1"/>
  <c r="AK1111" i="54"/>
  <c r="AK2016" i="54" s="1"/>
  <c r="AK1062" i="54"/>
  <c r="AK1063" i="54" s="1"/>
  <c r="AK1051" i="54"/>
  <c r="AK2006" i="54" s="1"/>
  <c r="AK1032" i="54"/>
  <c r="AK1033" i="54" s="1"/>
  <c r="AK1021" i="54"/>
  <c r="AK2001" i="54" s="1"/>
  <c r="AK972" i="54"/>
  <c r="AK973" i="54" s="1"/>
  <c r="AK961" i="54"/>
  <c r="AK1991" i="54" s="1"/>
  <c r="AK912" i="54"/>
  <c r="AK913" i="54" s="1"/>
  <c r="AK901" i="54"/>
  <c r="AK1981" i="54" s="1"/>
  <c r="AK852" i="54"/>
  <c r="AK853" i="54" s="1"/>
  <c r="AK841" i="54"/>
  <c r="AK1971" i="54" s="1"/>
  <c r="AK792" i="54"/>
  <c r="AK793" i="54" s="1"/>
  <c r="AK781" i="54"/>
  <c r="AK1961" i="54" s="1"/>
  <c r="AK721" i="54"/>
  <c r="AK720" i="54"/>
  <c r="AK1002" i="54"/>
  <c r="AK1003" i="54" s="1"/>
  <c r="AK991" i="54"/>
  <c r="AK1996" i="54" s="1"/>
  <c r="AK942" i="54"/>
  <c r="AK943" i="54" s="1"/>
  <c r="AK931" i="54"/>
  <c r="AK1986" i="54" s="1"/>
  <c r="AK882" i="54"/>
  <c r="AK883" i="54" s="1"/>
  <c r="AK871" i="54"/>
  <c r="AK1976" i="54" s="1"/>
  <c r="AK822" i="54"/>
  <c r="AK823" i="54" s="1"/>
  <c r="AK811" i="54"/>
  <c r="AK1966" i="54" s="1"/>
  <c r="AK751" i="54"/>
  <c r="AK750" i="54"/>
  <c r="AK691" i="54"/>
  <c r="AK690" i="54"/>
  <c r="AK642" i="54"/>
  <c r="AK643" i="54" s="1"/>
  <c r="AK631" i="54"/>
  <c r="AK1936" i="54" s="1"/>
  <c r="AK630" i="54"/>
  <c r="AK601" i="54"/>
  <c r="AK1931" i="54" s="1"/>
  <c r="AK600" i="54"/>
  <c r="AK541" i="54"/>
  <c r="AK1921" i="54" s="1"/>
  <c r="AK540" i="54"/>
  <c r="AK481" i="54"/>
  <c r="AK1911" i="54" s="1"/>
  <c r="AK480" i="54"/>
  <c r="AK432" i="54"/>
  <c r="AK433" i="54" s="1"/>
  <c r="AK421" i="54"/>
  <c r="AK1901" i="54" s="1"/>
  <c r="AK420" i="54"/>
  <c r="AK361" i="54"/>
  <c r="AK360" i="54"/>
  <c r="AK301" i="54"/>
  <c r="AK1881" i="54" s="1"/>
  <c r="AK300" i="54"/>
  <c r="AK241" i="54"/>
  <c r="AK1871" i="54" s="1"/>
  <c r="AK240" i="54"/>
  <c r="AK571" i="54"/>
  <c r="AK1926" i="54" s="1"/>
  <c r="AK570" i="54"/>
  <c r="AK511" i="54"/>
  <c r="AK510" i="54"/>
  <c r="AK451" i="54"/>
  <c r="AK450" i="54"/>
  <c r="AK391" i="54"/>
  <c r="AK1896" i="54" s="1"/>
  <c r="AK390" i="54"/>
  <c r="AK342" i="54"/>
  <c r="AK343" i="54" s="1"/>
  <c r="AK331" i="54"/>
  <c r="AK1886" i="54" s="1"/>
  <c r="AK330" i="54"/>
  <c r="AK271" i="54"/>
  <c r="AK1876" i="54" s="1"/>
  <c r="AK270" i="54"/>
  <c r="AK222" i="54"/>
  <c r="AK223" i="54" s="1"/>
  <c r="AK211" i="54"/>
  <c r="AK210" i="54"/>
  <c r="AK192" i="54"/>
  <c r="AK193" i="54" s="1"/>
  <c r="AK181" i="54"/>
  <c r="AK1861" i="54" s="1"/>
  <c r="AK180" i="54"/>
  <c r="AK132" i="54"/>
  <c r="AK133" i="54" s="1"/>
  <c r="AK121" i="54"/>
  <c r="AK120" i="54"/>
  <c r="AK72" i="54"/>
  <c r="AK73" i="54" s="1"/>
  <c r="AK61" i="54"/>
  <c r="AK1841" i="54" s="1"/>
  <c r="AK60" i="54"/>
  <c r="AL10" i="54"/>
  <c r="AK151" i="54"/>
  <c r="AK1856" i="54" s="1"/>
  <c r="AK150" i="54"/>
  <c r="AK102" i="54"/>
  <c r="AK103" i="54" s="1"/>
  <c r="AK91" i="54"/>
  <c r="AK1846" i="54" s="1"/>
  <c r="AK90" i="54"/>
  <c r="AK31" i="54"/>
  <c r="AK1836" i="54" s="1"/>
  <c r="AK30" i="54"/>
  <c r="AJ302" i="54"/>
  <c r="AJ362" i="54"/>
  <c r="AJ422" i="54"/>
  <c r="AJ482" i="54"/>
  <c r="AJ542" i="54"/>
  <c r="AJ602" i="54"/>
  <c r="AJ212" i="54"/>
  <c r="AJ272" i="54"/>
  <c r="AJ332" i="54"/>
  <c r="AJ392" i="54"/>
  <c r="AJ452" i="54"/>
  <c r="AJ512" i="54"/>
  <c r="AJ572" i="54"/>
  <c r="AJ722" i="54"/>
  <c r="AJ632" i="54"/>
  <c r="AJ692" i="54"/>
  <c r="AJ1390" i="54"/>
  <c r="AJ1486" i="54"/>
  <c r="AJ1480" i="54" s="1"/>
  <c r="AJ1526" i="54"/>
  <c r="AJ1520" i="54" s="1"/>
  <c r="AJ1534" i="54"/>
  <c r="AJ1528" i="54" s="1"/>
  <c r="AJ1446" i="54"/>
  <c r="AJ1440" i="54" s="1"/>
  <c r="AJ1454" i="54"/>
  <c r="AJ1448" i="54" s="1"/>
  <c r="AJ1502" i="54"/>
  <c r="AJ1496" i="54" s="1"/>
  <c r="AJ1510" i="54"/>
  <c r="AJ1504" i="54" s="1"/>
  <c r="AJ1638" i="54"/>
  <c r="AJ1632" i="54" s="1"/>
  <c r="AJ1606" i="54"/>
  <c r="AJ1600" i="54" s="1"/>
  <c r="AJ1614" i="54"/>
  <c r="AJ1608" i="54" s="1"/>
  <c r="AJ1622" i="54"/>
  <c r="AJ1616" i="54" s="1"/>
  <c r="AJ1630" i="54"/>
  <c r="AJ1624" i="54" s="1"/>
  <c r="AJ1678" i="54"/>
  <c r="AJ1672" i="54" s="1"/>
  <c r="AJ1646" i="54"/>
  <c r="AJ1640" i="54" s="1"/>
  <c r="AH1793" i="54"/>
  <c r="AK1318" i="54"/>
  <c r="AK1258" i="54"/>
  <c r="AK1348" i="54"/>
  <c r="AK1288" i="54"/>
  <c r="AK1198" i="54"/>
  <c r="AK1138" i="54"/>
  <c r="AK1078" i="54"/>
  <c r="AK1228" i="54"/>
  <c r="AK1108" i="54"/>
  <c r="AK1048" i="54"/>
  <c r="AK1018" i="54"/>
  <c r="AK958" i="54"/>
  <c r="AK898" i="54"/>
  <c r="AK838" i="54"/>
  <c r="AK778" i="54"/>
  <c r="AK718" i="54"/>
  <c r="AK988" i="54"/>
  <c r="AK928" i="54"/>
  <c r="AK808" i="54"/>
  <c r="AK748" i="54"/>
  <c r="AK688" i="54"/>
  <c r="AK628" i="54"/>
  <c r="AK598" i="54"/>
  <c r="AK538" i="54"/>
  <c r="AK478" i="54"/>
  <c r="AK418" i="54"/>
  <c r="AK358" i="54"/>
  <c r="AK298" i="54"/>
  <c r="AK238" i="54"/>
  <c r="AK508" i="54"/>
  <c r="AK448" i="54"/>
  <c r="AK388" i="54"/>
  <c r="AK328" i="54"/>
  <c r="AK178" i="54"/>
  <c r="AK118" i="54"/>
  <c r="AK58" i="54"/>
  <c r="AL21" i="54"/>
  <c r="AK208" i="54"/>
  <c r="AK148" i="54"/>
  <c r="AK88" i="54"/>
  <c r="AK28" i="54"/>
  <c r="AJ663" i="54" l="1"/>
  <c r="AK2065" i="54"/>
  <c r="AC3" i="37" s="1"/>
  <c r="AJ1792" i="54"/>
  <c r="AE2069" i="54"/>
  <c r="AJ183" i="54"/>
  <c r="AI2066" i="54"/>
  <c r="AI898" i="53"/>
  <c r="AK679" i="53"/>
  <c r="AK673" i="53" s="1"/>
  <c r="AK767" i="53"/>
  <c r="AK761" i="53" s="1"/>
  <c r="AK759" i="53"/>
  <c r="AK753" i="53" s="1"/>
  <c r="AK743" i="53"/>
  <c r="AK737" i="53" s="1"/>
  <c r="AK735" i="53"/>
  <c r="AK729" i="53" s="1"/>
  <c r="AK727" i="53"/>
  <c r="AK721" i="53" s="1"/>
  <c r="AK719" i="53"/>
  <c r="AK713" i="53" s="1"/>
  <c r="AK711" i="53"/>
  <c r="AK705" i="53" s="1"/>
  <c r="AK703" i="53"/>
  <c r="AK697" i="53" s="1"/>
  <c r="AK695" i="53"/>
  <c r="AK689" i="53" s="1"/>
  <c r="AK687" i="53"/>
  <c r="AK681" i="53" s="1"/>
  <c r="BB127" i="64"/>
  <c r="BC136" i="64"/>
  <c r="BB131" i="64"/>
  <c r="BB132" i="64" s="1"/>
  <c r="AJ93" i="54"/>
  <c r="AJ2095" i="54"/>
  <c r="AJ33" i="54"/>
  <c r="AJ123" i="54"/>
  <c r="AJ1416" i="54"/>
  <c r="AJ2089" i="54"/>
  <c r="AB10" i="37" s="1"/>
  <c r="AJ1400" i="54"/>
  <c r="AJ2093" i="54"/>
  <c r="AB14" i="37" s="1"/>
  <c r="AJ2091" i="54"/>
  <c r="AB12" i="37" s="1"/>
  <c r="AJ2090" i="54"/>
  <c r="AB11" i="37" s="1"/>
  <c r="AJ2094" i="54"/>
  <c r="AB15" i="37" s="1"/>
  <c r="AJ2092" i="54"/>
  <c r="AB13" i="37" s="1"/>
  <c r="AI2097" i="54"/>
  <c r="AH888" i="53"/>
  <c r="AH662" i="53"/>
  <c r="AK879" i="53"/>
  <c r="AK873" i="53" s="1"/>
  <c r="AK863" i="53"/>
  <c r="AK857" i="53" s="1"/>
  <c r="AK855" i="53"/>
  <c r="AK849" i="53" s="1"/>
  <c r="AK847" i="53"/>
  <c r="AK841" i="53" s="1"/>
  <c r="AK839" i="53"/>
  <c r="AK833" i="53" s="1"/>
  <c r="AK831" i="53"/>
  <c r="AK825" i="53" s="1"/>
  <c r="AK823" i="53"/>
  <c r="AK817" i="53" s="1"/>
  <c r="AK815" i="53"/>
  <c r="AK809" i="53" s="1"/>
  <c r="AK807" i="53"/>
  <c r="AK799" i="53"/>
  <c r="AK793" i="53" s="1"/>
  <c r="AK791" i="53"/>
  <c r="AK785" i="53" s="1"/>
  <c r="AK783" i="53"/>
  <c r="AK777" i="53" s="1"/>
  <c r="AK775" i="53"/>
  <c r="AK769" i="53" s="1"/>
  <c r="AK182" i="53"/>
  <c r="AK122" i="53"/>
  <c r="AK152" i="53"/>
  <c r="AK92" i="53"/>
  <c r="AK671" i="53"/>
  <c r="AK871" i="53"/>
  <c r="AM10" i="53"/>
  <c r="AM271" i="53" s="1"/>
  <c r="AL869" i="53"/>
  <c r="AL866" i="53"/>
  <c r="AL669" i="53"/>
  <c r="AL666" i="53"/>
  <c r="AL30" i="53"/>
  <c r="AL31" i="53"/>
  <c r="AL60" i="53"/>
  <c r="AL90" i="53"/>
  <c r="AL61" i="53"/>
  <c r="AL121" i="53"/>
  <c r="AL150" i="53"/>
  <c r="AL181" i="53"/>
  <c r="AL91" i="53"/>
  <c r="AL120" i="53"/>
  <c r="AL151" i="53"/>
  <c r="AL152" i="53" s="1"/>
  <c r="AL180" i="53"/>
  <c r="AL211" i="53"/>
  <c r="AL252" i="53"/>
  <c r="AL253" i="53" s="1"/>
  <c r="AL282" i="53"/>
  <c r="AL283" i="53" s="1"/>
  <c r="AL312" i="53"/>
  <c r="AL313" i="53" s="1"/>
  <c r="AL361" i="53"/>
  <c r="AL391" i="53"/>
  <c r="AL210" i="53"/>
  <c r="AL301" i="53"/>
  <c r="AL342" i="53"/>
  <c r="AL343" i="53" s="1"/>
  <c r="AL372" i="53"/>
  <c r="AL373" i="53" s="1"/>
  <c r="AL402" i="53"/>
  <c r="AL403" i="53" s="1"/>
  <c r="AL421" i="53"/>
  <c r="AL451" i="53"/>
  <c r="AL481" i="53"/>
  <c r="AL511" i="53"/>
  <c r="AL552" i="53"/>
  <c r="AL553" i="53" s="1"/>
  <c r="AL601" i="53"/>
  <c r="AL612" i="53"/>
  <c r="AL613" i="53" s="1"/>
  <c r="AL642" i="53"/>
  <c r="AL643" i="53" s="1"/>
  <c r="AL674" i="53"/>
  <c r="AL677" i="53"/>
  <c r="AL432" i="53"/>
  <c r="AL433" i="53" s="1"/>
  <c r="AL462" i="53"/>
  <c r="AL463" i="53" s="1"/>
  <c r="AL492" i="53"/>
  <c r="AL493" i="53" s="1"/>
  <c r="AL522" i="53"/>
  <c r="AL523" i="53" s="1"/>
  <c r="AL541" i="53"/>
  <c r="AL959" i="53" s="1"/>
  <c r="AD5" i="38" s="1"/>
  <c r="AL571" i="53"/>
  <c r="AL582" i="53"/>
  <c r="AL583" i="53" s="1"/>
  <c r="AL631" i="53"/>
  <c r="AL770" i="53"/>
  <c r="AL773" i="53"/>
  <c r="AL778" i="53"/>
  <c r="AL781" i="53"/>
  <c r="AL786" i="53"/>
  <c r="AL789" i="53"/>
  <c r="AL794" i="53"/>
  <c r="AL797" i="53"/>
  <c r="AL802" i="53"/>
  <c r="AL805" i="53"/>
  <c r="AL682" i="53"/>
  <c r="AL685" i="53"/>
  <c r="AL690" i="53"/>
  <c r="AL693" i="53"/>
  <c r="AL698" i="53"/>
  <c r="AL701" i="53"/>
  <c r="AL706" i="53"/>
  <c r="AL709" i="53"/>
  <c r="AL714" i="53"/>
  <c r="AL717" i="53"/>
  <c r="AL722" i="53"/>
  <c r="AL725" i="53"/>
  <c r="AL730" i="53"/>
  <c r="AL733" i="53"/>
  <c r="AL738" i="53"/>
  <c r="AL741" i="53"/>
  <c r="AL746" i="53"/>
  <c r="AL749" i="53"/>
  <c r="AL754" i="53"/>
  <c r="AL757" i="53"/>
  <c r="AL762" i="53"/>
  <c r="AL765" i="53"/>
  <c r="AL874" i="53"/>
  <c r="AL877" i="53"/>
  <c r="AL937" i="53"/>
  <c r="AL938" i="53" s="1"/>
  <c r="AL939" i="53" s="1"/>
  <c r="AL947" i="53" s="1"/>
  <c r="AL926" i="53" s="1"/>
  <c r="AL810" i="53"/>
  <c r="AL813" i="53"/>
  <c r="AL818" i="53"/>
  <c r="AL821" i="53"/>
  <c r="AL826" i="53"/>
  <c r="AL829" i="53"/>
  <c r="AL834" i="53"/>
  <c r="AL837" i="53"/>
  <c r="AL842" i="53"/>
  <c r="AL845" i="53"/>
  <c r="AL850" i="53"/>
  <c r="AL853" i="53"/>
  <c r="AL858" i="53"/>
  <c r="AL861" i="53"/>
  <c r="AJ897" i="53"/>
  <c r="AJ882" i="53"/>
  <c r="AJ964" i="53"/>
  <c r="AI882" i="53"/>
  <c r="AM568" i="53"/>
  <c r="AM268" i="53"/>
  <c r="AK745" i="53"/>
  <c r="AK751" i="53"/>
  <c r="AK153" i="53"/>
  <c r="AK183" i="53"/>
  <c r="AK123" i="53"/>
  <c r="AK93" i="53"/>
  <c r="AK960" i="53"/>
  <c r="AC6" i="38" s="1"/>
  <c r="AK32" i="53"/>
  <c r="AK33" i="53" s="1"/>
  <c r="AK62" i="53"/>
  <c r="AK63" i="53" s="1"/>
  <c r="AK963" i="53"/>
  <c r="AC7" i="38" s="1"/>
  <c r="AJ894" i="53"/>
  <c r="AJ969" i="53"/>
  <c r="AB11" i="38" s="1"/>
  <c r="AJ892" i="53"/>
  <c r="AJ972" i="53"/>
  <c r="AB12" i="38" s="1"/>
  <c r="AI973" i="53"/>
  <c r="AJ1787" i="54"/>
  <c r="AJ243" i="54"/>
  <c r="AJ63" i="54"/>
  <c r="AD2084" i="54"/>
  <c r="AD2085" i="54" s="1"/>
  <c r="AJ2078" i="54"/>
  <c r="AL1657" i="54"/>
  <c r="AL1660" i="54"/>
  <c r="AL1652" i="54"/>
  <c r="AL661" i="54"/>
  <c r="AL660" i="54"/>
  <c r="AK1941" i="54"/>
  <c r="AK662" i="54"/>
  <c r="AK1943" i="54" s="1"/>
  <c r="AI2081" i="54"/>
  <c r="AI1777" i="54"/>
  <c r="AK1398" i="54"/>
  <c r="AK1406" i="54"/>
  <c r="AK1400" i="54" s="1"/>
  <c r="AK1414" i="54"/>
  <c r="AK1408" i="54" s="1"/>
  <c r="AK1422" i="54"/>
  <c r="AK1430" i="54"/>
  <c r="AK1438" i="54"/>
  <c r="AK1432" i="54" s="1"/>
  <c r="AK1494" i="54"/>
  <c r="AK1488" i="54" s="1"/>
  <c r="AK1462" i="54"/>
  <c r="AK1456" i="54" s="1"/>
  <c r="AK1478" i="54"/>
  <c r="AK1472" i="54" s="1"/>
  <c r="AK1518" i="54"/>
  <c r="AK1512" i="54" s="1"/>
  <c r="AK1606" i="54"/>
  <c r="AK1600" i="54" s="1"/>
  <c r="AK1614" i="54"/>
  <c r="AK1608" i="54" s="1"/>
  <c r="AK1622" i="54"/>
  <c r="AK1616" i="54" s="1"/>
  <c r="AK1630" i="54"/>
  <c r="AK1624" i="54" s="1"/>
  <c r="AK1542" i="54"/>
  <c r="AK1550" i="54"/>
  <c r="AK1544" i="54" s="1"/>
  <c r="AK1558" i="54"/>
  <c r="AK1552" i="54" s="1"/>
  <c r="AK1566" i="54"/>
  <c r="AK1560" i="54" s="1"/>
  <c r="AK1590" i="54"/>
  <c r="AK1584" i="54" s="1"/>
  <c r="AK1670" i="54"/>
  <c r="AJ693" i="54"/>
  <c r="AJ1948" i="54"/>
  <c r="AJ573" i="54"/>
  <c r="AJ1928" i="54"/>
  <c r="AJ453" i="54"/>
  <c r="AJ1908" i="54"/>
  <c r="AJ213" i="54"/>
  <c r="AJ1868" i="54"/>
  <c r="AJ543" i="54"/>
  <c r="AJ1923" i="54"/>
  <c r="AJ423" i="54"/>
  <c r="AJ1903" i="54"/>
  <c r="AJ303" i="54"/>
  <c r="AJ1883" i="54"/>
  <c r="AL1168" i="54"/>
  <c r="AL868" i="54"/>
  <c r="AL658" i="54"/>
  <c r="AL568" i="54"/>
  <c r="AL268" i="54"/>
  <c r="AJ633" i="54"/>
  <c r="AJ1938" i="54"/>
  <c r="AJ513" i="54"/>
  <c r="AJ1918" i="54"/>
  <c r="AJ393" i="54"/>
  <c r="AJ1898" i="54"/>
  <c r="AJ273" i="54"/>
  <c r="AJ1878" i="54"/>
  <c r="AJ603" i="54"/>
  <c r="AJ1933" i="54"/>
  <c r="AJ483" i="54"/>
  <c r="AJ1913" i="54"/>
  <c r="AJ363" i="54"/>
  <c r="AJ1893" i="54"/>
  <c r="AK122" i="54"/>
  <c r="AK1853" i="54" s="1"/>
  <c r="AK1851" i="54"/>
  <c r="AK2077" i="54" s="1"/>
  <c r="AC7" i="37" s="1"/>
  <c r="AK212" i="54"/>
  <c r="AK1868" i="54" s="1"/>
  <c r="AK1866" i="54"/>
  <c r="AK2080" i="54" s="1"/>
  <c r="AC8" i="37" s="1"/>
  <c r="AK452" i="54"/>
  <c r="AK1908" i="54" s="1"/>
  <c r="AK1906" i="54"/>
  <c r="AK512" i="54"/>
  <c r="AK1918" i="54" s="1"/>
  <c r="AK1916" i="54"/>
  <c r="AK362" i="54"/>
  <c r="AK1893" i="54" s="1"/>
  <c r="AK1891" i="54"/>
  <c r="AK692" i="54"/>
  <c r="AK1948" i="54" s="1"/>
  <c r="AK1946" i="54"/>
  <c r="AK752" i="54"/>
  <c r="AK1958" i="54" s="1"/>
  <c r="AK1956" i="54"/>
  <c r="AK2068" i="54" s="1"/>
  <c r="AC4" i="37" s="1"/>
  <c r="AK722" i="54"/>
  <c r="AK1953" i="54" s="1"/>
  <c r="AK1951" i="54"/>
  <c r="AF633" i="54"/>
  <c r="AF1938" i="54"/>
  <c r="AF2081" i="54" s="1"/>
  <c r="AF1143" i="54"/>
  <c r="AG1140" i="54" s="1"/>
  <c r="AF2023" i="54"/>
  <c r="AF1233" i="54"/>
  <c r="AG1230" i="54" s="1"/>
  <c r="AG1232" i="54" s="1"/>
  <c r="AF2038" i="54"/>
  <c r="AH1353" i="54"/>
  <c r="AI1350" i="54" s="1"/>
  <c r="AH2058" i="54"/>
  <c r="AF843" i="54"/>
  <c r="AG840" i="54" s="1"/>
  <c r="AF1973" i="54"/>
  <c r="AH1293" i="54"/>
  <c r="AI1290" i="54" s="1"/>
  <c r="AH2048" i="54"/>
  <c r="AF753" i="54"/>
  <c r="AG750" i="54" s="1"/>
  <c r="AG752" i="54" s="1"/>
  <c r="AF1958" i="54"/>
  <c r="AH1263" i="54"/>
  <c r="AI1260" i="54" s="1"/>
  <c r="AH2043" i="54"/>
  <c r="AF813" i="54"/>
  <c r="AG810" i="54" s="1"/>
  <c r="AF1968" i="54"/>
  <c r="AF1023" i="54"/>
  <c r="AG1020" i="54" s="1"/>
  <c r="AF2003" i="54"/>
  <c r="AF1203" i="54"/>
  <c r="AG1200" i="54" s="1"/>
  <c r="AG1202" i="54" s="1"/>
  <c r="AF2033" i="54"/>
  <c r="AH993" i="54"/>
  <c r="AI990" i="54" s="1"/>
  <c r="AH1998" i="54"/>
  <c r="AJ2065" i="54"/>
  <c r="AB3" i="37" s="1"/>
  <c r="AJ723" i="54"/>
  <c r="AJ1953" i="54"/>
  <c r="AJ333" i="54"/>
  <c r="AJ1888" i="54"/>
  <c r="AK2074" i="54"/>
  <c r="AC6" i="37" s="1"/>
  <c r="AF603" i="54"/>
  <c r="AF1933" i="54"/>
  <c r="AF1053" i="54"/>
  <c r="AG1050" i="54" s="1"/>
  <c r="AG1052" i="54" s="1"/>
  <c r="AF2008" i="54"/>
  <c r="AF783" i="54"/>
  <c r="AG780" i="54" s="1"/>
  <c r="AF1963" i="54"/>
  <c r="AH963" i="54"/>
  <c r="AI960" i="54" s="1"/>
  <c r="AI962" i="54" s="1"/>
  <c r="AH1993" i="54"/>
  <c r="AH1323" i="54"/>
  <c r="AI1320" i="54" s="1"/>
  <c r="AH2053" i="54"/>
  <c r="AI933" i="54"/>
  <c r="AJ930" i="54" s="1"/>
  <c r="AJ932" i="54" s="1"/>
  <c r="AI1988" i="54"/>
  <c r="AF693" i="54"/>
  <c r="AG690" i="54" s="1"/>
  <c r="AF1948" i="54"/>
  <c r="AF723" i="54"/>
  <c r="AG720" i="54" s="1"/>
  <c r="AG722" i="54" s="1"/>
  <c r="AF1953" i="54"/>
  <c r="AF1173" i="54"/>
  <c r="AG1170" i="54" s="1"/>
  <c r="AF2028" i="54"/>
  <c r="AF1113" i="54"/>
  <c r="AG1110" i="54" s="1"/>
  <c r="AG1112" i="54" s="1"/>
  <c r="AF2018" i="54"/>
  <c r="AH903" i="54"/>
  <c r="AI900" i="54" s="1"/>
  <c r="AH1983" i="54"/>
  <c r="AF1083" i="54"/>
  <c r="AG1080" i="54" s="1"/>
  <c r="AG1082" i="54" s="1"/>
  <c r="AF2013" i="54"/>
  <c r="AF873" i="54"/>
  <c r="AG870" i="54" s="1"/>
  <c r="AF1978" i="54"/>
  <c r="AJ2066" i="54"/>
  <c r="AE2075" i="54"/>
  <c r="AE2072" i="54"/>
  <c r="AK392" i="54"/>
  <c r="AK1898" i="54" s="1"/>
  <c r="AK572" i="54"/>
  <c r="AK1928" i="54" s="1"/>
  <c r="AK242" i="54"/>
  <c r="AK1873" i="54" s="1"/>
  <c r="AK1470" i="54"/>
  <c r="AK1464" i="54" s="1"/>
  <c r="AK302" i="54"/>
  <c r="AK1883" i="54" s="1"/>
  <c r="AK422" i="54"/>
  <c r="AK1903" i="54" s="1"/>
  <c r="AK62" i="54"/>
  <c r="AK1843" i="54" s="1"/>
  <c r="AK182" i="54"/>
  <c r="AK1863" i="54" s="1"/>
  <c r="AK272" i="54"/>
  <c r="AK1878" i="54" s="1"/>
  <c r="AK332" i="54"/>
  <c r="AK1888" i="54" s="1"/>
  <c r="AK482" i="54"/>
  <c r="AK1913" i="54" s="1"/>
  <c r="AK542" i="54"/>
  <c r="AK1923" i="54" s="1"/>
  <c r="AK602" i="54"/>
  <c r="AK1933" i="54" s="1"/>
  <c r="AK632" i="54"/>
  <c r="AK1938" i="54" s="1"/>
  <c r="AG302" i="53"/>
  <c r="AG303" i="53" s="1"/>
  <c r="AH300" i="53" s="1"/>
  <c r="AG362" i="53"/>
  <c r="AG363" i="53" s="1"/>
  <c r="AH360" i="53" s="1"/>
  <c r="AG272" i="53"/>
  <c r="AG273" i="53" s="1"/>
  <c r="AH270" i="53" s="1"/>
  <c r="AG212" i="53"/>
  <c r="AG213" i="53" s="1"/>
  <c r="AH210" i="53" s="1"/>
  <c r="AI452" i="53"/>
  <c r="AI453" i="53" s="1"/>
  <c r="AJ450" i="53" s="1"/>
  <c r="AG392" i="53"/>
  <c r="AG393" i="53" s="1"/>
  <c r="AH390" i="53" s="1"/>
  <c r="AI512" i="53"/>
  <c r="AI513" i="53" s="1"/>
  <c r="AJ510" i="53" s="1"/>
  <c r="AH572" i="53"/>
  <c r="AH573" i="53" s="1"/>
  <c r="AI570" i="53" s="1"/>
  <c r="AG332" i="53"/>
  <c r="AG333" i="53" s="1"/>
  <c r="AH330" i="53" s="1"/>
  <c r="AG632" i="53"/>
  <c r="AG633" i="53" s="1"/>
  <c r="AH630" i="53" s="1"/>
  <c r="AG602" i="53"/>
  <c r="AG603" i="53" s="1"/>
  <c r="AH600" i="53" s="1"/>
  <c r="AG422" i="53"/>
  <c r="AG423" i="53" s="1"/>
  <c r="AH420" i="53" s="1"/>
  <c r="AG182" i="53"/>
  <c r="AG183" i="53" s="1"/>
  <c r="AH180" i="53" s="1"/>
  <c r="AG482" i="53"/>
  <c r="AG483" i="53" s="1"/>
  <c r="AH480" i="53" s="1"/>
  <c r="AG242" i="53"/>
  <c r="AG243" i="53" s="1"/>
  <c r="AH240" i="53" s="1"/>
  <c r="AG542" i="53"/>
  <c r="AG543" i="53" s="1"/>
  <c r="AH540" i="53" s="1"/>
  <c r="AN21" i="53"/>
  <c r="AM28" i="53"/>
  <c r="AM58" i="53"/>
  <c r="AM118" i="53"/>
  <c r="AM88" i="53"/>
  <c r="AM178" i="53"/>
  <c r="AM148" i="53"/>
  <c r="AM238" i="53"/>
  <c r="AM208" i="53"/>
  <c r="AM298" i="53"/>
  <c r="AM358" i="53"/>
  <c r="AM328" i="53"/>
  <c r="AM331" i="53" s="1"/>
  <c r="AM388" i="53"/>
  <c r="AM418" i="53"/>
  <c r="AM478" i="53"/>
  <c r="AM538" i="53"/>
  <c r="AM598" i="53"/>
  <c r="AM448" i="53"/>
  <c r="AM508" i="53"/>
  <c r="AM628" i="53"/>
  <c r="AG1142" i="54"/>
  <c r="AI1352" i="54"/>
  <c r="AG842" i="54"/>
  <c r="AI1292" i="54"/>
  <c r="AI1262" i="54"/>
  <c r="AG812" i="54"/>
  <c r="AG1022" i="54"/>
  <c r="AI992" i="54"/>
  <c r="AG663" i="54"/>
  <c r="AG782" i="54"/>
  <c r="AI1322" i="54"/>
  <c r="AG692" i="54"/>
  <c r="AG1172" i="54"/>
  <c r="AI902" i="54"/>
  <c r="AG872" i="54"/>
  <c r="AL1348" i="54"/>
  <c r="AL1288" i="54"/>
  <c r="AL1318" i="54"/>
  <c r="AL1258" i="54"/>
  <c r="AL1228" i="54"/>
  <c r="AL1108" i="54"/>
  <c r="AL1048" i="54"/>
  <c r="AL1198" i="54"/>
  <c r="AL1138" i="54"/>
  <c r="AL1078" i="54"/>
  <c r="AL988" i="54"/>
  <c r="AL928" i="54"/>
  <c r="AL808" i="54"/>
  <c r="AL811" i="54" s="1"/>
  <c r="AL1966" i="54" s="1"/>
  <c r="AL748" i="54"/>
  <c r="AL688" i="54"/>
  <c r="AL628" i="54"/>
  <c r="AL1018" i="54"/>
  <c r="AL958" i="54"/>
  <c r="AL898" i="54"/>
  <c r="AL838" i="54"/>
  <c r="AL778" i="54"/>
  <c r="AL718" i="54"/>
  <c r="AL508" i="54"/>
  <c r="AL448" i="54"/>
  <c r="AL388" i="54"/>
  <c r="AL328" i="54"/>
  <c r="AL598" i="54"/>
  <c r="AL538" i="54"/>
  <c r="AL478" i="54"/>
  <c r="AL418" i="54"/>
  <c r="AL358" i="54"/>
  <c r="AL298" i="54"/>
  <c r="AL238" i="54"/>
  <c r="AL208" i="54"/>
  <c r="AL148" i="54"/>
  <c r="AL88" i="54"/>
  <c r="AL28" i="54"/>
  <c r="AL178" i="54"/>
  <c r="AL118" i="54"/>
  <c r="AL58" i="54"/>
  <c r="AM21" i="54"/>
  <c r="AL1772" i="54"/>
  <c r="AL1769" i="54"/>
  <c r="AL1764" i="54"/>
  <c r="AL1761" i="54"/>
  <c r="AL1756" i="54"/>
  <c r="AL1753" i="54"/>
  <c r="AL1748" i="54"/>
  <c r="AL1745" i="54"/>
  <c r="AL1740" i="54"/>
  <c r="AL1737" i="54"/>
  <c r="AL1732" i="54"/>
  <c r="AL1729" i="54"/>
  <c r="AL1724" i="54"/>
  <c r="AL1721" i="54"/>
  <c r="AL1716" i="54"/>
  <c r="AL1713" i="54"/>
  <c r="AL1708" i="54"/>
  <c r="AL1705" i="54"/>
  <c r="AL1700" i="54"/>
  <c r="AL1697" i="54"/>
  <c r="AL1692" i="54"/>
  <c r="AL1689" i="54"/>
  <c r="AL1684" i="54"/>
  <c r="AL1668" i="54"/>
  <c r="AL1649" i="54"/>
  <c r="AL1641" i="54"/>
  <c r="AL1636" i="54"/>
  <c r="AL1681" i="54"/>
  <c r="AL1676" i="54"/>
  <c r="AL1673" i="54"/>
  <c r="AL1665" i="54"/>
  <c r="AL1644" i="54"/>
  <c r="AL1628" i="54"/>
  <c r="AL1625" i="54"/>
  <c r="AL1620" i="54"/>
  <c r="AL1617" i="54"/>
  <c r="AL1612" i="54"/>
  <c r="AL1609" i="54"/>
  <c r="AL1604" i="54"/>
  <c r="AL1601" i="54"/>
  <c r="AL1593" i="54"/>
  <c r="AL1580" i="54"/>
  <c r="AL1569" i="54"/>
  <c r="AL1633" i="54"/>
  <c r="AL1596" i="54"/>
  <c r="AL1588" i="54"/>
  <c r="AL1585" i="54"/>
  <c r="AL1577" i="54"/>
  <c r="AL1582" i="54" s="1"/>
  <c r="AL1576" i="54" s="1"/>
  <c r="AL1572" i="54"/>
  <c r="AL1564" i="54"/>
  <c r="AL1561" i="54"/>
  <c r="AL1556" i="54"/>
  <c r="AL1553" i="54"/>
  <c r="AL1548" i="54"/>
  <c r="AL1545" i="54"/>
  <c r="AL1540" i="54"/>
  <c r="AL1537" i="54"/>
  <c r="AL1516" i="54"/>
  <c r="AL1508" i="54"/>
  <c r="AL1505" i="54"/>
  <c r="AL1500" i="54"/>
  <c r="AL1497" i="54"/>
  <c r="AL1489" i="54"/>
  <c r="AL1476" i="54"/>
  <c r="AL1465" i="54"/>
  <c r="AL1460" i="54"/>
  <c r="AL1452" i="54"/>
  <c r="AL1449" i="54"/>
  <c r="AL1444" i="54"/>
  <c r="AL1441" i="54"/>
  <c r="AL1532" i="54"/>
  <c r="AL1529" i="54"/>
  <c r="AL1524" i="54"/>
  <c r="AL1521" i="54"/>
  <c r="AL1513" i="54"/>
  <c r="AL1492" i="54"/>
  <c r="AL1484" i="54"/>
  <c r="AL1481" i="54"/>
  <c r="AL1473" i="54"/>
  <c r="AL1468" i="54"/>
  <c r="AL1457" i="54"/>
  <c r="AL1436" i="54"/>
  <c r="AL1433" i="54"/>
  <c r="AL1428" i="54"/>
  <c r="AL1425" i="54"/>
  <c r="AL1420" i="54"/>
  <c r="AL1417" i="54"/>
  <c r="AL1412" i="54"/>
  <c r="AL1409" i="54"/>
  <c r="AL1404" i="54"/>
  <c r="AL1401" i="54"/>
  <c r="AL1396" i="54"/>
  <c r="AL1393" i="54"/>
  <c r="AL1385" i="54"/>
  <c r="AL1362" i="54"/>
  <c r="AL1363" i="54" s="1"/>
  <c r="AL1351" i="54"/>
  <c r="AL2056" i="54" s="1"/>
  <c r="AL1302" i="54"/>
  <c r="AL1303" i="54" s="1"/>
  <c r="AL1291" i="54"/>
  <c r="AL2046" i="54" s="1"/>
  <c r="AL1242" i="54"/>
  <c r="AL1243" i="54" s="1"/>
  <c r="AL1388" i="54"/>
  <c r="AL1332" i="54"/>
  <c r="AL1333" i="54" s="1"/>
  <c r="AL1321" i="54"/>
  <c r="AL2051" i="54" s="1"/>
  <c r="AL1272" i="54"/>
  <c r="AL1273" i="54" s="1"/>
  <c r="AL1261" i="54"/>
  <c r="AL2041" i="54" s="1"/>
  <c r="AL1231" i="54"/>
  <c r="AL2036" i="54" s="1"/>
  <c r="AL1182" i="54"/>
  <c r="AL1183" i="54" s="1"/>
  <c r="AL1171" i="54"/>
  <c r="AL2026" i="54" s="1"/>
  <c r="AL1122" i="54"/>
  <c r="AL1123" i="54" s="1"/>
  <c r="AL1111" i="54"/>
  <c r="AL2016" i="54" s="1"/>
  <c r="AL1062" i="54"/>
  <c r="AL1063" i="54" s="1"/>
  <c r="AL1051" i="54"/>
  <c r="AL2006" i="54" s="1"/>
  <c r="AL1212" i="54"/>
  <c r="AL1213" i="54" s="1"/>
  <c r="AL1201" i="54"/>
  <c r="AL2031" i="54" s="1"/>
  <c r="AL1152" i="54"/>
  <c r="AL1153" i="54" s="1"/>
  <c r="AL1141" i="54"/>
  <c r="AL2021" i="54" s="1"/>
  <c r="AL1092" i="54"/>
  <c r="AL1093" i="54" s="1"/>
  <c r="AL1081" i="54"/>
  <c r="AL2011" i="54" s="1"/>
  <c r="AL1002" i="54"/>
  <c r="AL1003" i="54" s="1"/>
  <c r="AL991" i="54"/>
  <c r="AL1996" i="54" s="1"/>
  <c r="AL942" i="54"/>
  <c r="AL943" i="54" s="1"/>
  <c r="AL931" i="54"/>
  <c r="AL1986" i="54" s="1"/>
  <c r="AL882" i="54"/>
  <c r="AL883" i="54" s="1"/>
  <c r="AL871" i="54"/>
  <c r="AL1976" i="54" s="1"/>
  <c r="AL822" i="54"/>
  <c r="AL823" i="54" s="1"/>
  <c r="AL751" i="54"/>
  <c r="AL1956" i="54" s="1"/>
  <c r="AL750" i="54"/>
  <c r="AL691" i="54"/>
  <c r="AL1946" i="54" s="1"/>
  <c r="AL690" i="54"/>
  <c r="AL642" i="54"/>
  <c r="AL643" i="54" s="1"/>
  <c r="AL631" i="54"/>
  <c r="AL1936" i="54" s="1"/>
  <c r="AL630" i="54"/>
  <c r="AL1032" i="54"/>
  <c r="AL1033" i="54" s="1"/>
  <c r="AL1021" i="54"/>
  <c r="AL2001" i="54" s="1"/>
  <c r="AL972" i="54"/>
  <c r="AL973" i="54" s="1"/>
  <c r="AL961" i="54"/>
  <c r="AL1991" i="54" s="1"/>
  <c r="AL912" i="54"/>
  <c r="AL913" i="54" s="1"/>
  <c r="AL901" i="54"/>
  <c r="AL1981" i="54" s="1"/>
  <c r="AL852" i="54"/>
  <c r="AL853" i="54" s="1"/>
  <c r="AL841" i="54"/>
  <c r="AL1971" i="54" s="1"/>
  <c r="AL792" i="54"/>
  <c r="AL793" i="54" s="1"/>
  <c r="AL781" i="54"/>
  <c r="AL1961" i="54" s="1"/>
  <c r="AL721" i="54"/>
  <c r="AL1951" i="54" s="1"/>
  <c r="AL720" i="54"/>
  <c r="AL571" i="54"/>
  <c r="AL570" i="54"/>
  <c r="AL511" i="54"/>
  <c r="AL510" i="54"/>
  <c r="AL451" i="54"/>
  <c r="AL450" i="54"/>
  <c r="AL391" i="54"/>
  <c r="AL390" i="54"/>
  <c r="AL342" i="54"/>
  <c r="AL343" i="54" s="1"/>
  <c r="AL331" i="54"/>
  <c r="AL1886" i="54" s="1"/>
  <c r="AL330" i="54"/>
  <c r="AL271" i="54"/>
  <c r="AL1876" i="54" s="1"/>
  <c r="AL270" i="54"/>
  <c r="AL222" i="54"/>
  <c r="AL223" i="54" s="1"/>
  <c r="AL211" i="54"/>
  <c r="AL210" i="54"/>
  <c r="AL601" i="54"/>
  <c r="AL600" i="54"/>
  <c r="AL541" i="54"/>
  <c r="AL540" i="54"/>
  <c r="AL481" i="54"/>
  <c r="AL480" i="54"/>
  <c r="AL432" i="54"/>
  <c r="AL433" i="54" s="1"/>
  <c r="AL421" i="54"/>
  <c r="AL1901" i="54" s="1"/>
  <c r="AL420" i="54"/>
  <c r="AL361" i="54"/>
  <c r="AL1891" i="54" s="1"/>
  <c r="AL360" i="54"/>
  <c r="AL301" i="54"/>
  <c r="AL1881" i="54" s="1"/>
  <c r="AL300" i="54"/>
  <c r="AL241" i="54"/>
  <c r="AL1871" i="54" s="1"/>
  <c r="AL240" i="54"/>
  <c r="AL151" i="54"/>
  <c r="AL1856" i="54" s="1"/>
  <c r="AL2065" i="54" s="1"/>
  <c r="AD3" i="37" s="1"/>
  <c r="AL150" i="54"/>
  <c r="AL102" i="54"/>
  <c r="AL103" i="54" s="1"/>
  <c r="AL91" i="54"/>
  <c r="AL90" i="54"/>
  <c r="AL31" i="54"/>
  <c r="AL30" i="54"/>
  <c r="AL192" i="54"/>
  <c r="AL193" i="54" s="1"/>
  <c r="AL181" i="54"/>
  <c r="AL1861" i="54" s="1"/>
  <c r="AL180" i="54"/>
  <c r="AL132" i="54"/>
  <c r="AL133" i="54" s="1"/>
  <c r="AL121" i="54"/>
  <c r="AL120" i="54"/>
  <c r="AL72" i="54"/>
  <c r="AL73" i="54" s="1"/>
  <c r="AL61" i="54"/>
  <c r="AL1841" i="54" s="1"/>
  <c r="AL60" i="54"/>
  <c r="AM10" i="54"/>
  <c r="AK1392" i="54"/>
  <c r="AK1416" i="54"/>
  <c r="AK1424" i="54"/>
  <c r="AK1536" i="54"/>
  <c r="AK1664" i="54"/>
  <c r="AJ1790" i="54"/>
  <c r="AJ1786" i="54"/>
  <c r="AJ1791" i="54"/>
  <c r="AI1783" i="54"/>
  <c r="AI1381" i="54"/>
  <c r="AJ1384" i="54"/>
  <c r="AJ1777" i="54" s="1"/>
  <c r="AJ1789" i="54"/>
  <c r="AK32" i="54"/>
  <c r="AK92" i="54"/>
  <c r="AK152" i="54"/>
  <c r="AK63" i="54"/>
  <c r="AK183" i="54"/>
  <c r="AK213" i="54"/>
  <c r="AK273" i="54"/>
  <c r="AK393" i="54"/>
  <c r="AK513" i="54"/>
  <c r="AK243" i="54"/>
  <c r="AK303" i="54"/>
  <c r="AK483" i="54"/>
  <c r="AK543" i="54"/>
  <c r="AK603" i="54"/>
  <c r="AK693" i="54"/>
  <c r="AK723" i="54"/>
  <c r="AK1390" i="54"/>
  <c r="AK1446" i="54"/>
  <c r="AK1440" i="54" s="1"/>
  <c r="AK1454" i="54"/>
  <c r="AK1448" i="54" s="1"/>
  <c r="AK1502" i="54"/>
  <c r="AK1496" i="54" s="1"/>
  <c r="AK1510" i="54"/>
  <c r="AK1504" i="54" s="1"/>
  <c r="AK1486" i="54"/>
  <c r="AK1480" i="54" s="1"/>
  <c r="AK1526" i="54"/>
  <c r="AK1520" i="54" s="1"/>
  <c r="AK1534" i="54"/>
  <c r="AK1528" i="54" s="1"/>
  <c r="AK1574" i="54"/>
  <c r="AK1568" i="54" s="1"/>
  <c r="AK1598" i="54"/>
  <c r="AK1592" i="54" s="1"/>
  <c r="AK1582" i="54"/>
  <c r="AK1576" i="54" s="1"/>
  <c r="AK1638" i="54"/>
  <c r="AK1632" i="54" s="1"/>
  <c r="AK1678" i="54"/>
  <c r="AK1672" i="54" s="1"/>
  <c r="AK1686" i="54"/>
  <c r="AK1680" i="54" s="1"/>
  <c r="AK1694" i="54"/>
  <c r="AK1688" i="54" s="1"/>
  <c r="AK1702" i="54"/>
  <c r="AK1696" i="54" s="1"/>
  <c r="AK1710" i="54"/>
  <c r="AK1704" i="54" s="1"/>
  <c r="AK1718" i="54"/>
  <c r="AK1712" i="54" s="1"/>
  <c r="AK1726" i="54"/>
  <c r="AK1720" i="54" s="1"/>
  <c r="AK1734" i="54"/>
  <c r="AK1728" i="54" s="1"/>
  <c r="AK1742" i="54"/>
  <c r="AK1736" i="54" s="1"/>
  <c r="AK1750" i="54"/>
  <c r="AK1744" i="54" s="1"/>
  <c r="AK1758" i="54"/>
  <c r="AK1752" i="54" s="1"/>
  <c r="AK1766" i="54"/>
  <c r="AK1774" i="54"/>
  <c r="AK1768" i="54" s="1"/>
  <c r="AI1793" i="54"/>
  <c r="AK633" i="54" l="1"/>
  <c r="AK423" i="54"/>
  <c r="AK573" i="54"/>
  <c r="AK333" i="54"/>
  <c r="AK123" i="54"/>
  <c r="AK1788" i="54"/>
  <c r="AM241" i="53"/>
  <c r="AK972" i="53"/>
  <c r="AC12" i="38" s="1"/>
  <c r="AK663" i="54"/>
  <c r="AK363" i="54"/>
  <c r="AL1654" i="54"/>
  <c r="AL1648" i="54" s="1"/>
  <c r="AJ898" i="53"/>
  <c r="AK753" i="54"/>
  <c r="AK453" i="54"/>
  <c r="BC127" i="64"/>
  <c r="BD136" i="64"/>
  <c r="BC131" i="64"/>
  <c r="BC132" i="64" s="1"/>
  <c r="AJ973" i="53"/>
  <c r="AL879" i="53"/>
  <c r="AL873" i="53" s="1"/>
  <c r="AL767" i="53"/>
  <c r="AL761" i="53" s="1"/>
  <c r="AL759" i="53"/>
  <c r="AL753" i="53" s="1"/>
  <c r="AL743" i="53"/>
  <c r="AL737" i="53" s="1"/>
  <c r="AL735" i="53"/>
  <c r="AL729" i="53" s="1"/>
  <c r="AL727" i="53"/>
  <c r="AL721" i="53" s="1"/>
  <c r="AL719" i="53"/>
  <c r="AL713" i="53" s="1"/>
  <c r="AL711" i="53"/>
  <c r="AL705" i="53" s="1"/>
  <c r="AL703" i="53"/>
  <c r="AL697" i="53" s="1"/>
  <c r="AL695" i="53"/>
  <c r="AL689" i="53" s="1"/>
  <c r="AL687" i="53"/>
  <c r="AL681" i="53" s="1"/>
  <c r="AL807" i="53"/>
  <c r="AL799" i="53"/>
  <c r="AL793" i="53" s="1"/>
  <c r="AL791" i="53"/>
  <c r="AL785" i="53" s="1"/>
  <c r="AL783" i="53"/>
  <c r="AL777" i="53" s="1"/>
  <c r="AL775" i="53"/>
  <c r="AL769" i="53" s="1"/>
  <c r="AL679" i="53"/>
  <c r="AL671" i="53"/>
  <c r="AL665" i="53" s="1"/>
  <c r="AL871" i="53"/>
  <c r="AK2091" i="54"/>
  <c r="AJ2081" i="54"/>
  <c r="AK2090" i="54"/>
  <c r="AC11" i="37" s="1"/>
  <c r="AK2094" i="54"/>
  <c r="AC15" i="37" s="1"/>
  <c r="AK2092" i="54"/>
  <c r="AC13" i="37" s="1"/>
  <c r="AJ2097" i="54"/>
  <c r="AK2095" i="54"/>
  <c r="AL1686" i="54"/>
  <c r="AL1680" i="54" s="1"/>
  <c r="AK2089" i="54"/>
  <c r="AC10" i="37" s="1"/>
  <c r="AK2093" i="54"/>
  <c r="AC14" i="37" s="1"/>
  <c r="AN268" i="53"/>
  <c r="AN568" i="53"/>
  <c r="AK892" i="53"/>
  <c r="AI662" i="53"/>
  <c r="AI888" i="53"/>
  <c r="AJ662" i="53"/>
  <c r="AJ888" i="53"/>
  <c r="AL863" i="53"/>
  <c r="AL857" i="53" s="1"/>
  <c r="AL855" i="53"/>
  <c r="AL849" i="53" s="1"/>
  <c r="AL847" i="53"/>
  <c r="AL841" i="53" s="1"/>
  <c r="AL839" i="53"/>
  <c r="AL833" i="53" s="1"/>
  <c r="AL831" i="53"/>
  <c r="AL825" i="53" s="1"/>
  <c r="AL823" i="53"/>
  <c r="AL817" i="53" s="1"/>
  <c r="AL815" i="53"/>
  <c r="AL809" i="53" s="1"/>
  <c r="AL212" i="53"/>
  <c r="AL213" i="53" s="1"/>
  <c r="AL92" i="53"/>
  <c r="AL93" i="53" s="1"/>
  <c r="AL153" i="53"/>
  <c r="AL62" i="53"/>
  <c r="AL963" i="53"/>
  <c r="AD7" i="38" s="1"/>
  <c r="AL63" i="53"/>
  <c r="AK897" i="53"/>
  <c r="AK865" i="53"/>
  <c r="AK964" i="53"/>
  <c r="AK895" i="53"/>
  <c r="AK968" i="53"/>
  <c r="AC10" i="38" s="1"/>
  <c r="AK801" i="53"/>
  <c r="AL745" i="53"/>
  <c r="AL751" i="53"/>
  <c r="AL892" i="53" s="1"/>
  <c r="AL895" i="53"/>
  <c r="AL801" i="53"/>
  <c r="AL968" i="53"/>
  <c r="AD10" i="38" s="1"/>
  <c r="AL972" i="53"/>
  <c r="AD12" i="38" s="1"/>
  <c r="AL673" i="53"/>
  <c r="AL182" i="53"/>
  <c r="AL183" i="53" s="1"/>
  <c r="AL122" i="53"/>
  <c r="AL123" i="53" s="1"/>
  <c r="AL960" i="53"/>
  <c r="AD6" i="38" s="1"/>
  <c r="AL32" i="53"/>
  <c r="AL33" i="53" s="1"/>
  <c r="AL969" i="53"/>
  <c r="AD11" i="38" s="1"/>
  <c r="AL865" i="53"/>
  <c r="AL897" i="53"/>
  <c r="AN10" i="53"/>
  <c r="AM869" i="53"/>
  <c r="AM866" i="53"/>
  <c r="AM666" i="53"/>
  <c r="AM671" i="53" s="1"/>
  <c r="AM669" i="53"/>
  <c r="AM61" i="53"/>
  <c r="AM30" i="53"/>
  <c r="AM31" i="53"/>
  <c r="AM60" i="53"/>
  <c r="AM90" i="53"/>
  <c r="AM91" i="53"/>
  <c r="AM120" i="53"/>
  <c r="AM151" i="53"/>
  <c r="AM180" i="53"/>
  <c r="AM121" i="53"/>
  <c r="AM150" i="53"/>
  <c r="AM181" i="53"/>
  <c r="AM210" i="53"/>
  <c r="AM301" i="53"/>
  <c r="AM342" i="53"/>
  <c r="AM343" i="53" s="1"/>
  <c r="AM372" i="53"/>
  <c r="AM373" i="53" s="1"/>
  <c r="AM402" i="53"/>
  <c r="AM403" i="53" s="1"/>
  <c r="AM211" i="53"/>
  <c r="AM282" i="53"/>
  <c r="AM283" i="53" s="1"/>
  <c r="AM312" i="53"/>
  <c r="AM313" i="53" s="1"/>
  <c r="AM361" i="53"/>
  <c r="AM391" i="53"/>
  <c r="AM432" i="53"/>
  <c r="AM433" i="53" s="1"/>
  <c r="AM462" i="53"/>
  <c r="AM463" i="53" s="1"/>
  <c r="AM492" i="53"/>
  <c r="AM493" i="53" s="1"/>
  <c r="AM522" i="53"/>
  <c r="AM523" i="53" s="1"/>
  <c r="AM541" i="53"/>
  <c r="AM959" i="53" s="1"/>
  <c r="AE5" i="38" s="1"/>
  <c r="AM571" i="53"/>
  <c r="AM582" i="53"/>
  <c r="AM583" i="53" s="1"/>
  <c r="AM631" i="53"/>
  <c r="AM421" i="53"/>
  <c r="AM451" i="53"/>
  <c r="AM481" i="53"/>
  <c r="AM511" i="53"/>
  <c r="AM552" i="53"/>
  <c r="AM553" i="53" s="1"/>
  <c r="AM601" i="53"/>
  <c r="AM612" i="53"/>
  <c r="AM613" i="53" s="1"/>
  <c r="AM642" i="53"/>
  <c r="AM643" i="53" s="1"/>
  <c r="AM674" i="53"/>
  <c r="AM679" i="53" s="1"/>
  <c r="AM682" i="53"/>
  <c r="AM685" i="53"/>
  <c r="AM690" i="53"/>
  <c r="AM693" i="53"/>
  <c r="AM698" i="53"/>
  <c r="AM701" i="53"/>
  <c r="AM706" i="53"/>
  <c r="AM709" i="53"/>
  <c r="AM714" i="53"/>
  <c r="AM717" i="53"/>
  <c r="AM722" i="53"/>
  <c r="AM725" i="53"/>
  <c r="AM730" i="53"/>
  <c r="AM733" i="53"/>
  <c r="AM738" i="53"/>
  <c r="AM741" i="53"/>
  <c r="AM746" i="53"/>
  <c r="AM749" i="53"/>
  <c r="AM754" i="53"/>
  <c r="AM757" i="53"/>
  <c r="AM762" i="53"/>
  <c r="AM765" i="53"/>
  <c r="AM677" i="53"/>
  <c r="AM770" i="53"/>
  <c r="AM775" i="53" s="1"/>
  <c r="AM769" i="53" s="1"/>
  <c r="AM773" i="53"/>
  <c r="AM778" i="53"/>
  <c r="AM781" i="53"/>
  <c r="AM786" i="53"/>
  <c r="AM791" i="53" s="1"/>
  <c r="AM785" i="53" s="1"/>
  <c r="AM789" i="53"/>
  <c r="AM794" i="53"/>
  <c r="AM797" i="53"/>
  <c r="AM802" i="53"/>
  <c r="AM807" i="53" s="1"/>
  <c r="AM805" i="53"/>
  <c r="AM810" i="53"/>
  <c r="AM813" i="53"/>
  <c r="AM818" i="53"/>
  <c r="AM823" i="53" s="1"/>
  <c r="AM817" i="53" s="1"/>
  <c r="AM821" i="53"/>
  <c r="AM826" i="53"/>
  <c r="AM829" i="53"/>
  <c r="AM834" i="53"/>
  <c r="AM839" i="53" s="1"/>
  <c r="AM833" i="53" s="1"/>
  <c r="AM837" i="53"/>
  <c r="AM842" i="53"/>
  <c r="AM845" i="53"/>
  <c r="AM850" i="53"/>
  <c r="AM855" i="53" s="1"/>
  <c r="AM849" i="53" s="1"/>
  <c r="AM853" i="53"/>
  <c r="AM858" i="53"/>
  <c r="AM861" i="53"/>
  <c r="AM874" i="53"/>
  <c r="AM879" i="53" s="1"/>
  <c r="AM873" i="53" s="1"/>
  <c r="AM877" i="53"/>
  <c r="AM937" i="53"/>
  <c r="AM938" i="53" s="1"/>
  <c r="AM939" i="53" s="1"/>
  <c r="AM947" i="53" s="1"/>
  <c r="AM926" i="53" s="1"/>
  <c r="AK969" i="53"/>
  <c r="AC11" i="38" s="1"/>
  <c r="AK665" i="53"/>
  <c r="AK882" i="53" s="1"/>
  <c r="AK894" i="53"/>
  <c r="AL1662" i="54"/>
  <c r="AL1656" i="54" s="1"/>
  <c r="AK2071" i="54"/>
  <c r="AC5" i="37" s="1"/>
  <c r="AM1660" i="54"/>
  <c r="AM1652" i="54"/>
  <c r="AM661" i="54"/>
  <c r="AM660" i="54"/>
  <c r="AM1657" i="54"/>
  <c r="AM1662" i="54" s="1"/>
  <c r="AM1656" i="54" s="1"/>
  <c r="AL1398" i="54"/>
  <c r="AL1406" i="54"/>
  <c r="AL1414" i="54"/>
  <c r="AL1408" i="54" s="1"/>
  <c r="AL1422" i="54"/>
  <c r="AL1416" i="54" s="1"/>
  <c r="AL1430" i="54"/>
  <c r="AL1438" i="54"/>
  <c r="AL1432" i="54" s="1"/>
  <c r="AL1462" i="54"/>
  <c r="AL1456" i="54" s="1"/>
  <c r="AL1478" i="54"/>
  <c r="AL1472" i="54" s="1"/>
  <c r="AL1518" i="54"/>
  <c r="AL1512" i="54" s="1"/>
  <c r="AL1494" i="54"/>
  <c r="AL1488" i="54" s="1"/>
  <c r="AL1542" i="54"/>
  <c r="AL1536" i="54" s="1"/>
  <c r="AL1550" i="54"/>
  <c r="AL1544" i="54" s="1"/>
  <c r="AL1558" i="54"/>
  <c r="AL1552" i="54" s="1"/>
  <c r="AL1566" i="54"/>
  <c r="AL1560" i="54" s="1"/>
  <c r="AL1590" i="54"/>
  <c r="AL1584" i="54" s="1"/>
  <c r="AL1694" i="54"/>
  <c r="AL1688" i="54" s="1"/>
  <c r="AL1702" i="54"/>
  <c r="AL1696" i="54" s="1"/>
  <c r="AL1710" i="54"/>
  <c r="AL1704" i="54" s="1"/>
  <c r="AL1718" i="54"/>
  <c r="AL1712" i="54" s="1"/>
  <c r="AL1726" i="54"/>
  <c r="AL1720" i="54" s="1"/>
  <c r="AL1734" i="54"/>
  <c r="AL1728" i="54" s="1"/>
  <c r="AL1742" i="54"/>
  <c r="AL1736" i="54" s="1"/>
  <c r="AL1750" i="54"/>
  <c r="AL1744" i="54" s="1"/>
  <c r="AL1758" i="54"/>
  <c r="AL1752" i="54" s="1"/>
  <c r="AL1766" i="54"/>
  <c r="AL1774" i="54"/>
  <c r="AL1768" i="54" s="1"/>
  <c r="AE2084" i="54"/>
  <c r="AE2085" i="54" s="1"/>
  <c r="AF2069" i="54"/>
  <c r="AL1941" i="54"/>
  <c r="AL662" i="54"/>
  <c r="AL1943" i="54" s="1"/>
  <c r="AK153" i="54"/>
  <c r="AK1858" i="54"/>
  <c r="AK2066" i="54" s="1"/>
  <c r="AK33" i="54"/>
  <c r="AK1838" i="54"/>
  <c r="AL122" i="54"/>
  <c r="AL1853" i="54" s="1"/>
  <c r="AL1851" i="54"/>
  <c r="AL32" i="54"/>
  <c r="AL1838" i="54" s="1"/>
  <c r="AL1836" i="54"/>
  <c r="AL92" i="54"/>
  <c r="AL1848" i="54" s="1"/>
  <c r="AL2078" i="54" s="1"/>
  <c r="AL1846" i="54"/>
  <c r="AL2077" i="54" s="1"/>
  <c r="AD7" i="37" s="1"/>
  <c r="AL482" i="54"/>
  <c r="AL1913" i="54" s="1"/>
  <c r="AL1911" i="54"/>
  <c r="AL542" i="54"/>
  <c r="AL1923" i="54" s="1"/>
  <c r="AL1921" i="54"/>
  <c r="AL602" i="54"/>
  <c r="AL1933" i="54" s="1"/>
  <c r="AL1931" i="54"/>
  <c r="AL212" i="54"/>
  <c r="AL1868" i="54" s="1"/>
  <c r="AL1866" i="54"/>
  <c r="AL2080" i="54" s="1"/>
  <c r="AD8" i="37" s="1"/>
  <c r="AL392" i="54"/>
  <c r="AL1898" i="54" s="1"/>
  <c r="AL1896" i="54"/>
  <c r="AL452" i="54"/>
  <c r="AL1908" i="54" s="1"/>
  <c r="AL1906" i="54"/>
  <c r="AL512" i="54"/>
  <c r="AL1918" i="54" s="1"/>
  <c r="AL1916" i="54"/>
  <c r="AL572" i="54"/>
  <c r="AL1928" i="54" s="1"/>
  <c r="AL1926" i="54"/>
  <c r="AM568" i="54"/>
  <c r="AM268" i="54"/>
  <c r="AM1168" i="54"/>
  <c r="AM868" i="54"/>
  <c r="AM658" i="54"/>
  <c r="AG1083" i="54"/>
  <c r="AH1080" i="54" s="1"/>
  <c r="AH1082" i="54" s="1"/>
  <c r="AG2013" i="54"/>
  <c r="AG1113" i="54"/>
  <c r="AH1110" i="54" s="1"/>
  <c r="AH1112" i="54" s="1"/>
  <c r="AG2018" i="54"/>
  <c r="AG723" i="54"/>
  <c r="AH720" i="54" s="1"/>
  <c r="AH722" i="54" s="1"/>
  <c r="AG1953" i="54"/>
  <c r="AJ933" i="54"/>
  <c r="AK930" i="54" s="1"/>
  <c r="AK932" i="54" s="1"/>
  <c r="AJ1988" i="54"/>
  <c r="AI963" i="54"/>
  <c r="AJ960" i="54" s="1"/>
  <c r="AJ962" i="54" s="1"/>
  <c r="AI1993" i="54"/>
  <c r="AG1053" i="54"/>
  <c r="AH1050" i="54" s="1"/>
  <c r="AH1052" i="54" s="1"/>
  <c r="AG2008" i="54"/>
  <c r="AI993" i="54"/>
  <c r="AJ990" i="54" s="1"/>
  <c r="AJ992" i="54" s="1"/>
  <c r="AI1998" i="54"/>
  <c r="AG1023" i="54"/>
  <c r="AH1020" i="54" s="1"/>
  <c r="AH1022" i="54" s="1"/>
  <c r="AG2003" i="54"/>
  <c r="AI1263" i="54"/>
  <c r="AJ1260" i="54" s="1"/>
  <c r="AJ1262" i="54" s="1"/>
  <c r="AI2043" i="54"/>
  <c r="AI1293" i="54"/>
  <c r="AJ1290" i="54" s="1"/>
  <c r="AJ1292" i="54" s="1"/>
  <c r="AI2048" i="54"/>
  <c r="AI1353" i="54"/>
  <c r="AJ1350" i="54" s="1"/>
  <c r="AJ1352" i="54" s="1"/>
  <c r="AI2058" i="54"/>
  <c r="AG1143" i="54"/>
  <c r="AH1140" i="54" s="1"/>
  <c r="AH1142" i="54" s="1"/>
  <c r="AG2023" i="54"/>
  <c r="AK2081" i="54"/>
  <c r="AK93" i="54"/>
  <c r="AK1848" i="54"/>
  <c r="AK2078" i="54" s="1"/>
  <c r="AG873" i="54"/>
  <c r="AH870" i="54" s="1"/>
  <c r="AH872" i="54" s="1"/>
  <c r="AG1978" i="54"/>
  <c r="AI903" i="54"/>
  <c r="AJ900" i="54" s="1"/>
  <c r="AJ902" i="54" s="1"/>
  <c r="AI1983" i="54"/>
  <c r="AG1173" i="54"/>
  <c r="AH1170" i="54" s="1"/>
  <c r="AH1172" i="54" s="1"/>
  <c r="AG2028" i="54"/>
  <c r="AG693" i="54"/>
  <c r="AH690" i="54" s="1"/>
  <c r="AH692" i="54" s="1"/>
  <c r="AG1948" i="54"/>
  <c r="AI1323" i="54"/>
  <c r="AJ1320" i="54" s="1"/>
  <c r="AJ1322" i="54" s="1"/>
  <c r="AI2053" i="54"/>
  <c r="AG783" i="54"/>
  <c r="AH780" i="54" s="1"/>
  <c r="AH782" i="54" s="1"/>
  <c r="AG1963" i="54"/>
  <c r="AG1203" i="54"/>
  <c r="AH1200" i="54" s="1"/>
  <c r="AH1202" i="54" s="1"/>
  <c r="AG2033" i="54"/>
  <c r="AG813" i="54"/>
  <c r="AH810" i="54" s="1"/>
  <c r="AH812" i="54" s="1"/>
  <c r="AG1968" i="54"/>
  <c r="AG753" i="54"/>
  <c r="AH750" i="54" s="1"/>
  <c r="AH752" i="54" s="1"/>
  <c r="AG1958" i="54"/>
  <c r="AG2069" i="54" s="1"/>
  <c r="AG843" i="54"/>
  <c r="AH840" i="54" s="1"/>
  <c r="AH842" i="54" s="1"/>
  <c r="AG1973" i="54"/>
  <c r="AG1233" i="54"/>
  <c r="AH1230" i="54" s="1"/>
  <c r="AH1232" i="54" s="1"/>
  <c r="AG2038" i="54"/>
  <c r="AF2072" i="54"/>
  <c r="AF2075" i="54"/>
  <c r="AJ2083" i="54"/>
  <c r="AL1470" i="54"/>
  <c r="AL1464" i="54" s="1"/>
  <c r="AL1670" i="54"/>
  <c r="AL1664" i="54" s="1"/>
  <c r="AL62" i="54"/>
  <c r="AL1843" i="54" s="1"/>
  <c r="AL182" i="54"/>
  <c r="AL1863" i="54" s="1"/>
  <c r="AL152" i="54"/>
  <c r="AL1858" i="54" s="1"/>
  <c r="AL242" i="54"/>
  <c r="AL1873" i="54" s="1"/>
  <c r="AL302" i="54"/>
  <c r="AL1883" i="54" s="1"/>
  <c r="AL362" i="54"/>
  <c r="AL1893" i="54" s="1"/>
  <c r="AL422" i="54"/>
  <c r="AL1903" i="54" s="1"/>
  <c r="AL272" i="54"/>
  <c r="AL1878" i="54" s="1"/>
  <c r="AL332" i="54"/>
  <c r="AL1888" i="54" s="1"/>
  <c r="AL722" i="54"/>
  <c r="AL1953" i="54" s="1"/>
  <c r="AH542" i="53"/>
  <c r="AH543" i="53" s="1"/>
  <c r="AI540" i="53" s="1"/>
  <c r="AH482" i="53"/>
  <c r="AH483" i="53" s="1"/>
  <c r="AI480" i="53" s="1"/>
  <c r="AI572" i="53"/>
  <c r="AI573" i="53" s="1"/>
  <c r="AJ570" i="53" s="1"/>
  <c r="AH392" i="53"/>
  <c r="AH393" i="53" s="1"/>
  <c r="AI390" i="53" s="1"/>
  <c r="AH362" i="53"/>
  <c r="AH363" i="53" s="1"/>
  <c r="AI360" i="53" s="1"/>
  <c r="AH242" i="53"/>
  <c r="AH243" i="53" s="1"/>
  <c r="AI240" i="53" s="1"/>
  <c r="AH182" i="53"/>
  <c r="AH183" i="53" s="1"/>
  <c r="AI180" i="53" s="1"/>
  <c r="AH332" i="53"/>
  <c r="AH333" i="53" s="1"/>
  <c r="AI330" i="53" s="1"/>
  <c r="AJ512" i="53"/>
  <c r="AJ513" i="53" s="1"/>
  <c r="AK510" i="53" s="1"/>
  <c r="AJ452" i="53"/>
  <c r="AJ453" i="53" s="1"/>
  <c r="AK450" i="53" s="1"/>
  <c r="AH272" i="53"/>
  <c r="AH273" i="53" s="1"/>
  <c r="AI270" i="53" s="1"/>
  <c r="AH302" i="53"/>
  <c r="AH303" i="53" s="1"/>
  <c r="AI300" i="53" s="1"/>
  <c r="AN28" i="53"/>
  <c r="AO21" i="53"/>
  <c r="AN58" i="53"/>
  <c r="AN88" i="53"/>
  <c r="AN118" i="53"/>
  <c r="AN148" i="53"/>
  <c r="AN178" i="53"/>
  <c r="AN208" i="53"/>
  <c r="AN238" i="53"/>
  <c r="AN271" i="53"/>
  <c r="AN328" i="53"/>
  <c r="AN331" i="53" s="1"/>
  <c r="AN388" i="53"/>
  <c r="AN298" i="53"/>
  <c r="AN358" i="53"/>
  <c r="AN448" i="53"/>
  <c r="AN508" i="53"/>
  <c r="AN418" i="53"/>
  <c r="AN478" i="53"/>
  <c r="AN628" i="53"/>
  <c r="AN538" i="53"/>
  <c r="AN598" i="53"/>
  <c r="AH422" i="53"/>
  <c r="AH423" i="53" s="1"/>
  <c r="AI420" i="53" s="1"/>
  <c r="AH602" i="53"/>
  <c r="AH603" i="53" s="1"/>
  <c r="AI600" i="53" s="1"/>
  <c r="AH632" i="53"/>
  <c r="AH633" i="53" s="1"/>
  <c r="AI630" i="53" s="1"/>
  <c r="AH212" i="53"/>
  <c r="AH213" i="53" s="1"/>
  <c r="AI210" i="53" s="1"/>
  <c r="AK1384" i="54"/>
  <c r="AK1789" i="54"/>
  <c r="AJ1783" i="54"/>
  <c r="AJ1381" i="54"/>
  <c r="AK1790" i="54"/>
  <c r="AK1787" i="54"/>
  <c r="AK1786" i="54"/>
  <c r="AK1791" i="54"/>
  <c r="AL123" i="54"/>
  <c r="AL33" i="54"/>
  <c r="AL483" i="54"/>
  <c r="AL543" i="54"/>
  <c r="AL603" i="54"/>
  <c r="AL393" i="54"/>
  <c r="AL453" i="54"/>
  <c r="AL513" i="54"/>
  <c r="AL663" i="54"/>
  <c r="AL1392" i="54"/>
  <c r="AL1400" i="54"/>
  <c r="AL1424" i="54"/>
  <c r="AL1574" i="54"/>
  <c r="AL1568" i="54" s="1"/>
  <c r="AL1598" i="54"/>
  <c r="AL1592" i="54" s="1"/>
  <c r="AL1760" i="54"/>
  <c r="AL1792" i="54"/>
  <c r="AM1318" i="54"/>
  <c r="AM1258" i="54"/>
  <c r="AM1348" i="54"/>
  <c r="AM1288" i="54"/>
  <c r="AM1198" i="54"/>
  <c r="AM1138" i="54"/>
  <c r="AM1078" i="54"/>
  <c r="AM1228" i="54"/>
  <c r="AM1108" i="54"/>
  <c r="AM1048" i="54"/>
  <c r="AM1018" i="54"/>
  <c r="AM958" i="54"/>
  <c r="AM898" i="54"/>
  <c r="AM838" i="54"/>
  <c r="AM778" i="54"/>
  <c r="AM781" i="54" s="1"/>
  <c r="AM1961" i="54" s="1"/>
  <c r="AM718" i="54"/>
  <c r="AM988" i="54"/>
  <c r="AM928" i="54"/>
  <c r="AM808" i="54"/>
  <c r="AM811" i="54" s="1"/>
  <c r="AM1966" i="54" s="1"/>
  <c r="AM748" i="54"/>
  <c r="AM688" i="54"/>
  <c r="AM628" i="54"/>
  <c r="AM598" i="54"/>
  <c r="AM538" i="54"/>
  <c r="AM478" i="54"/>
  <c r="AM418" i="54"/>
  <c r="AM358" i="54"/>
  <c r="AM298" i="54"/>
  <c r="AM238" i="54"/>
  <c r="AM508" i="54"/>
  <c r="AM448" i="54"/>
  <c r="AM388" i="54"/>
  <c r="AM328" i="54"/>
  <c r="AM178" i="54"/>
  <c r="AM118" i="54"/>
  <c r="AM58" i="54"/>
  <c r="AN21" i="54"/>
  <c r="AM208" i="54"/>
  <c r="AM148" i="54"/>
  <c r="AM88" i="54"/>
  <c r="AM28" i="54"/>
  <c r="AK1760" i="54"/>
  <c r="AK1792" i="54"/>
  <c r="AJ1793" i="54"/>
  <c r="AM1772" i="54"/>
  <c r="AM1769" i="54"/>
  <c r="AM1764" i="54"/>
  <c r="AM1761" i="54"/>
  <c r="AM1756" i="54"/>
  <c r="AM1753" i="54"/>
  <c r="AM1748" i="54"/>
  <c r="AM1745" i="54"/>
  <c r="AM1740" i="54"/>
  <c r="AM1737" i="54"/>
  <c r="AM1732" i="54"/>
  <c r="AM1729" i="54"/>
  <c r="AM1724" i="54"/>
  <c r="AM1721" i="54"/>
  <c r="AM1716" i="54"/>
  <c r="AM1713" i="54"/>
  <c r="AM1708" i="54"/>
  <c r="AM1705" i="54"/>
  <c r="AM1700" i="54"/>
  <c r="AM1697" i="54"/>
  <c r="AM1692" i="54"/>
  <c r="AM1689" i="54"/>
  <c r="AM1684" i="54"/>
  <c r="AM1681" i="54"/>
  <c r="AM1676" i="54"/>
  <c r="AM1673" i="54"/>
  <c r="AM1665" i="54"/>
  <c r="AM1644" i="54"/>
  <c r="AM1668" i="54"/>
  <c r="AM1649" i="54"/>
  <c r="AM1654" i="54" s="1"/>
  <c r="AM1648" i="54" s="1"/>
  <c r="AM1641" i="54"/>
  <c r="AM1646" i="54" s="1"/>
  <c r="AM1640" i="54" s="1"/>
  <c r="AM1636" i="54"/>
  <c r="AM1633" i="54"/>
  <c r="AM1596" i="54"/>
  <c r="AM1588" i="54"/>
  <c r="AM1585" i="54"/>
  <c r="AM1577" i="54"/>
  <c r="AM1572" i="54"/>
  <c r="AM1564" i="54"/>
  <c r="AM1561" i="54"/>
  <c r="AM1556" i="54"/>
  <c r="AM1553" i="54"/>
  <c r="AM1548" i="54"/>
  <c r="AM1545" i="54"/>
  <c r="AM1540" i="54"/>
  <c r="AM1537" i="54"/>
  <c r="AM1628" i="54"/>
  <c r="AM1625" i="54"/>
  <c r="AM1620" i="54"/>
  <c r="AM1617" i="54"/>
  <c r="AM1612" i="54"/>
  <c r="AM1609" i="54"/>
  <c r="AM1604" i="54"/>
  <c r="AM1601" i="54"/>
  <c r="AM1593" i="54"/>
  <c r="AM1580" i="54"/>
  <c r="AM1569" i="54"/>
  <c r="AM1532" i="54"/>
  <c r="AM1529" i="54"/>
  <c r="AM1524" i="54"/>
  <c r="AM1521" i="54"/>
  <c r="AM1513" i="54"/>
  <c r="AM1492" i="54"/>
  <c r="AM1484" i="54"/>
  <c r="AM1481" i="54"/>
  <c r="AM1473" i="54"/>
  <c r="AM1468" i="54"/>
  <c r="AM1457" i="54"/>
  <c r="AM1516" i="54"/>
  <c r="AM1508" i="54"/>
  <c r="AM1505" i="54"/>
  <c r="AM1500" i="54"/>
  <c r="AM1497" i="54"/>
  <c r="AM1489" i="54"/>
  <c r="AM1476" i="54"/>
  <c r="AM1465" i="54"/>
  <c r="AM1460" i="54"/>
  <c r="AM1452" i="54"/>
  <c r="AM1449" i="54"/>
  <c r="AM1444" i="54"/>
  <c r="AM1441" i="54"/>
  <c r="AM1388" i="54"/>
  <c r="AM1332" i="54"/>
  <c r="AM1333" i="54" s="1"/>
  <c r="AM1321" i="54"/>
  <c r="AM2051" i="54" s="1"/>
  <c r="AM1272" i="54"/>
  <c r="AM1273" i="54" s="1"/>
  <c r="AM1261" i="54"/>
  <c r="AM2041" i="54" s="1"/>
  <c r="AM1436" i="54"/>
  <c r="AM1433" i="54"/>
  <c r="AM1428" i="54"/>
  <c r="AM1425" i="54"/>
  <c r="AM1420" i="54"/>
  <c r="AM1417" i="54"/>
  <c r="AM1412" i="54"/>
  <c r="AM1409" i="54"/>
  <c r="AM1404" i="54"/>
  <c r="AM1401" i="54"/>
  <c r="AM1396" i="54"/>
  <c r="AM1393" i="54"/>
  <c r="AM1385" i="54"/>
  <c r="AM1362" i="54"/>
  <c r="AM1363" i="54" s="1"/>
  <c r="AM1351" i="54"/>
  <c r="AM2056" i="54" s="1"/>
  <c r="AM1302" i="54"/>
  <c r="AM1303" i="54" s="1"/>
  <c r="AM1291" i="54"/>
  <c r="AM2046" i="54" s="1"/>
  <c r="AM1212" i="54"/>
  <c r="AM1213" i="54" s="1"/>
  <c r="AM1201" i="54"/>
  <c r="AM2031" i="54" s="1"/>
  <c r="AM1152" i="54"/>
  <c r="AM1153" i="54" s="1"/>
  <c r="AM1141" i="54"/>
  <c r="AM2021" i="54" s="1"/>
  <c r="AM1092" i="54"/>
  <c r="AM1093" i="54" s="1"/>
  <c r="AM1081" i="54"/>
  <c r="AM2011" i="54" s="1"/>
  <c r="AM1242" i="54"/>
  <c r="AM1243" i="54" s="1"/>
  <c r="AM1231" i="54"/>
  <c r="AM2036" i="54" s="1"/>
  <c r="AM1182" i="54"/>
  <c r="AM1183" i="54" s="1"/>
  <c r="AM1171" i="54"/>
  <c r="AM2026" i="54" s="1"/>
  <c r="AM1122" i="54"/>
  <c r="AM1123" i="54" s="1"/>
  <c r="AM1111" i="54"/>
  <c r="AM2016" i="54" s="1"/>
  <c r="AM1062" i="54"/>
  <c r="AM1063" i="54" s="1"/>
  <c r="AM1051" i="54"/>
  <c r="AM2006" i="54" s="1"/>
  <c r="AM1032" i="54"/>
  <c r="AM1033" i="54" s="1"/>
  <c r="AM1021" i="54"/>
  <c r="AM2001" i="54" s="1"/>
  <c r="AM972" i="54"/>
  <c r="AM973" i="54" s="1"/>
  <c r="AM961" i="54"/>
  <c r="AM1991" i="54" s="1"/>
  <c r="AM912" i="54"/>
  <c r="AM913" i="54" s="1"/>
  <c r="AM901" i="54"/>
  <c r="AM1981" i="54" s="1"/>
  <c r="AM852" i="54"/>
  <c r="AM853" i="54" s="1"/>
  <c r="AM841" i="54"/>
  <c r="AM1971" i="54" s="1"/>
  <c r="AM792" i="54"/>
  <c r="AM793" i="54" s="1"/>
  <c r="AM721" i="54"/>
  <c r="AM720" i="54"/>
  <c r="AM1002" i="54"/>
  <c r="AM1003" i="54" s="1"/>
  <c r="AM991" i="54"/>
  <c r="AM1996" i="54" s="1"/>
  <c r="AM942" i="54"/>
  <c r="AM943" i="54" s="1"/>
  <c r="AM931" i="54"/>
  <c r="AM1986" i="54" s="1"/>
  <c r="AM882" i="54"/>
  <c r="AM883" i="54" s="1"/>
  <c r="AM871" i="54"/>
  <c r="AM1976" i="54" s="1"/>
  <c r="AM822" i="54"/>
  <c r="AM823" i="54" s="1"/>
  <c r="AM751" i="54"/>
  <c r="AM750" i="54"/>
  <c r="AM691" i="54"/>
  <c r="AM690" i="54"/>
  <c r="AM642" i="54"/>
  <c r="AM643" i="54" s="1"/>
  <c r="AM631" i="54"/>
  <c r="AM1936" i="54" s="1"/>
  <c r="AM630" i="54"/>
  <c r="AM601" i="54"/>
  <c r="AM1931" i="54" s="1"/>
  <c r="AM600" i="54"/>
  <c r="AM541" i="54"/>
  <c r="AM1921" i="54" s="1"/>
  <c r="AM540" i="54"/>
  <c r="AM481" i="54"/>
  <c r="AM1911" i="54" s="1"/>
  <c r="AM480" i="54"/>
  <c r="AM432" i="54"/>
  <c r="AM433" i="54" s="1"/>
  <c r="AM421" i="54"/>
  <c r="AM420" i="54"/>
  <c r="AM361" i="54"/>
  <c r="AM360" i="54"/>
  <c r="AM301" i="54"/>
  <c r="AM300" i="54"/>
  <c r="AM241" i="54"/>
  <c r="AM240" i="54"/>
  <c r="AM571" i="54"/>
  <c r="AM570" i="54"/>
  <c r="AM511" i="54"/>
  <c r="AM510" i="54"/>
  <c r="AM451" i="54"/>
  <c r="AM450" i="54"/>
  <c r="AM391" i="54"/>
  <c r="AM390" i="54"/>
  <c r="AM342" i="54"/>
  <c r="AM343" i="54" s="1"/>
  <c r="AM331" i="54"/>
  <c r="AM1886" i="54" s="1"/>
  <c r="AM330" i="54"/>
  <c r="AM271" i="54"/>
  <c r="AM1876" i="54" s="1"/>
  <c r="AM270" i="54"/>
  <c r="AM222" i="54"/>
  <c r="AM223" i="54" s="1"/>
  <c r="AM211" i="54"/>
  <c r="AM210" i="54"/>
  <c r="AM192" i="54"/>
  <c r="AM193" i="54" s="1"/>
  <c r="AM181" i="54"/>
  <c r="AM1861" i="54" s="1"/>
  <c r="AM180" i="54"/>
  <c r="AM132" i="54"/>
  <c r="AM133" i="54" s="1"/>
  <c r="AM121" i="54"/>
  <c r="AM120" i="54"/>
  <c r="AM72" i="54"/>
  <c r="AM73" i="54" s="1"/>
  <c r="AM61" i="54"/>
  <c r="AM1841" i="54" s="1"/>
  <c r="AM60" i="54"/>
  <c r="AN10" i="54"/>
  <c r="AM151" i="54"/>
  <c r="AM1856" i="54" s="1"/>
  <c r="AM150" i="54"/>
  <c r="AM102" i="54"/>
  <c r="AM103" i="54" s="1"/>
  <c r="AM91" i="54"/>
  <c r="AM1846" i="54" s="1"/>
  <c r="AM90" i="54"/>
  <c r="AM31" i="54"/>
  <c r="AM1836" i="54" s="1"/>
  <c r="AM30" i="54"/>
  <c r="AL632" i="54"/>
  <c r="AL692" i="54"/>
  <c r="AL752" i="54"/>
  <c r="AL1390" i="54"/>
  <c r="AL1486" i="54"/>
  <c r="AL1480" i="54" s="1"/>
  <c r="AL1526" i="54"/>
  <c r="AL1520" i="54" s="1"/>
  <c r="AL1534" i="54"/>
  <c r="AL1528" i="54" s="1"/>
  <c r="AL1446" i="54"/>
  <c r="AL1440" i="54" s="1"/>
  <c r="AL1454" i="54"/>
  <c r="AL1448" i="54" s="1"/>
  <c r="AL1502" i="54"/>
  <c r="AL1496" i="54" s="1"/>
  <c r="AL1510" i="54"/>
  <c r="AL1504" i="54" s="1"/>
  <c r="AL1638" i="54"/>
  <c r="AL1632" i="54" s="1"/>
  <c r="AL1606" i="54"/>
  <c r="AL1600" i="54" s="1"/>
  <c r="AL1614" i="54"/>
  <c r="AL1608" i="54" s="1"/>
  <c r="AL1622" i="54"/>
  <c r="AL1616" i="54" s="1"/>
  <c r="AL1630" i="54"/>
  <c r="AL1624" i="54" s="1"/>
  <c r="AL1678" i="54"/>
  <c r="AL1672" i="54" s="1"/>
  <c r="AL1646" i="54"/>
  <c r="AL1640" i="54" s="1"/>
  <c r="AL1788" i="54" l="1"/>
  <c r="AL573" i="54"/>
  <c r="AL213" i="54"/>
  <c r="AL93" i="54"/>
  <c r="AK2083" i="54"/>
  <c r="AM863" i="53"/>
  <c r="AM857" i="53" s="1"/>
  <c r="AM847" i="53"/>
  <c r="AM841" i="53" s="1"/>
  <c r="AM831" i="53"/>
  <c r="AM825" i="53" s="1"/>
  <c r="AM815" i="53"/>
  <c r="AM809" i="53" s="1"/>
  <c r="AM799" i="53"/>
  <c r="AM793" i="53" s="1"/>
  <c r="AM783" i="53"/>
  <c r="AM777" i="53" s="1"/>
  <c r="AL894" i="53"/>
  <c r="AL2068" i="54"/>
  <c r="AD4" i="37" s="1"/>
  <c r="AC12" i="37"/>
  <c r="BD127" i="64"/>
  <c r="BE136" i="64"/>
  <c r="BD131" i="64"/>
  <c r="BD132" i="64" s="1"/>
  <c r="AL333" i="54"/>
  <c r="AL303" i="54"/>
  <c r="AL1787" i="54"/>
  <c r="AL423" i="54"/>
  <c r="AL153" i="54"/>
  <c r="AL2091" i="54"/>
  <c r="AL273" i="54"/>
  <c r="AL363" i="54"/>
  <c r="AL243" i="54"/>
  <c r="AL183" i="54"/>
  <c r="AL2093" i="54"/>
  <c r="AD14" i="37" s="1"/>
  <c r="AL2095" i="54"/>
  <c r="AL2090" i="54"/>
  <c r="AD11" i="37" s="1"/>
  <c r="AL2094" i="54"/>
  <c r="AD15" i="37" s="1"/>
  <c r="AL2092" i="54"/>
  <c r="AD13" i="37" s="1"/>
  <c r="AL2089" i="54"/>
  <c r="AD10" i="37" s="1"/>
  <c r="AK2097" i="54"/>
  <c r="AM895" i="53"/>
  <c r="AM801" i="53"/>
  <c r="AM968" i="53"/>
  <c r="AE10" i="38" s="1"/>
  <c r="AM673" i="53"/>
  <c r="AM960" i="53"/>
  <c r="AE6" i="38" s="1"/>
  <c r="AM32" i="53"/>
  <c r="AM33" i="53" s="1"/>
  <c r="AM62" i="53"/>
  <c r="AM63" i="53" s="1"/>
  <c r="AM963" i="53"/>
  <c r="AE7" i="38" s="1"/>
  <c r="AM665" i="53"/>
  <c r="AL898" i="53"/>
  <c r="AO568" i="53"/>
  <c r="AO268" i="53"/>
  <c r="AK888" i="53"/>
  <c r="AK662" i="53"/>
  <c r="AM767" i="53"/>
  <c r="AM761" i="53" s="1"/>
  <c r="AM759" i="53"/>
  <c r="AM753" i="53" s="1"/>
  <c r="AM745" i="53"/>
  <c r="AM751" i="53"/>
  <c r="AM743" i="53"/>
  <c r="AM737" i="53" s="1"/>
  <c r="AM735" i="53"/>
  <c r="AM729" i="53" s="1"/>
  <c r="AM727" i="53"/>
  <c r="AM721" i="53" s="1"/>
  <c r="AM719" i="53"/>
  <c r="AM713" i="53" s="1"/>
  <c r="AM711" i="53"/>
  <c r="AM705" i="53" s="1"/>
  <c r="AM703" i="53"/>
  <c r="AM697" i="53" s="1"/>
  <c r="AM695" i="53"/>
  <c r="AM689" i="53" s="1"/>
  <c r="AM687" i="53"/>
  <c r="AM681" i="53" s="1"/>
  <c r="AM212" i="53"/>
  <c r="AM213" i="53" s="1"/>
  <c r="AM182" i="53"/>
  <c r="AM183" i="53" s="1"/>
  <c r="AM122" i="53"/>
  <c r="AM123" i="53" s="1"/>
  <c r="AM152" i="53"/>
  <c r="AM153" i="53" s="1"/>
  <c r="AM92" i="53"/>
  <c r="AM93" i="53" s="1"/>
  <c r="AM871" i="53"/>
  <c r="AO10" i="53"/>
  <c r="AN869" i="53"/>
  <c r="AN866" i="53"/>
  <c r="AN669" i="53"/>
  <c r="AN666" i="53"/>
  <c r="AN30" i="53"/>
  <c r="AN31" i="53"/>
  <c r="AN60" i="53"/>
  <c r="AN90" i="53"/>
  <c r="AN61" i="53"/>
  <c r="AN121" i="53"/>
  <c r="AN150" i="53"/>
  <c r="AN181" i="53"/>
  <c r="AN91" i="53"/>
  <c r="AN120" i="53"/>
  <c r="AN151" i="53"/>
  <c r="AN152" i="53" s="1"/>
  <c r="AN180" i="53"/>
  <c r="AN211" i="53"/>
  <c r="AN241" i="53"/>
  <c r="AN312" i="53"/>
  <c r="AN313" i="53" s="1"/>
  <c r="AN361" i="53"/>
  <c r="AN391" i="53"/>
  <c r="AN210" i="53"/>
  <c r="AN240" i="53"/>
  <c r="AN301" i="53"/>
  <c r="AN342" i="53"/>
  <c r="AN343" i="53" s="1"/>
  <c r="AN372" i="53"/>
  <c r="AN373" i="53" s="1"/>
  <c r="AN402" i="53"/>
  <c r="AN403" i="53" s="1"/>
  <c r="AN421" i="53"/>
  <c r="AN451" i="53"/>
  <c r="AN481" i="53"/>
  <c r="AN511" i="53"/>
  <c r="AN552" i="53"/>
  <c r="AN553" i="53" s="1"/>
  <c r="AN601" i="53"/>
  <c r="AN612" i="53"/>
  <c r="AN613" i="53" s="1"/>
  <c r="AN642" i="53"/>
  <c r="AN643" i="53" s="1"/>
  <c r="AN674" i="53"/>
  <c r="AN677" i="53"/>
  <c r="AN432" i="53"/>
  <c r="AN433" i="53" s="1"/>
  <c r="AN462" i="53"/>
  <c r="AN463" i="53" s="1"/>
  <c r="AN492" i="53"/>
  <c r="AN493" i="53" s="1"/>
  <c r="AN522" i="53"/>
  <c r="AN523" i="53" s="1"/>
  <c r="AN541" i="53"/>
  <c r="AN959" i="53" s="1"/>
  <c r="AF5" i="38" s="1"/>
  <c r="AN571" i="53"/>
  <c r="AN582" i="53"/>
  <c r="AN583" i="53" s="1"/>
  <c r="AN631" i="53"/>
  <c r="AN770" i="53"/>
  <c r="AN773" i="53"/>
  <c r="AN778" i="53"/>
  <c r="AN783" i="53" s="1"/>
  <c r="AN777" i="53" s="1"/>
  <c r="AN781" i="53"/>
  <c r="AN786" i="53"/>
  <c r="AN789" i="53"/>
  <c r="AN794" i="53"/>
  <c r="AN799" i="53" s="1"/>
  <c r="AN793" i="53" s="1"/>
  <c r="AN797" i="53"/>
  <c r="AN802" i="53"/>
  <c r="AN805" i="53"/>
  <c r="AN682" i="53"/>
  <c r="AN687" i="53" s="1"/>
  <c r="AN681" i="53" s="1"/>
  <c r="AN685" i="53"/>
  <c r="AN690" i="53"/>
  <c r="AN693" i="53"/>
  <c r="AN698" i="53"/>
  <c r="AN703" i="53" s="1"/>
  <c r="AN697" i="53" s="1"/>
  <c r="AN701" i="53"/>
  <c r="AN706" i="53"/>
  <c r="AN709" i="53"/>
  <c r="AN714" i="53"/>
  <c r="AN719" i="53" s="1"/>
  <c r="AN713" i="53" s="1"/>
  <c r="AN717" i="53"/>
  <c r="AN722" i="53"/>
  <c r="AN725" i="53"/>
  <c r="AN730" i="53"/>
  <c r="AN735" i="53" s="1"/>
  <c r="AN729" i="53" s="1"/>
  <c r="AN733" i="53"/>
  <c r="AN738" i="53"/>
  <c r="AN741" i="53"/>
  <c r="AN746" i="53"/>
  <c r="AN749" i="53"/>
  <c r="AN754" i="53"/>
  <c r="AN757" i="53"/>
  <c r="AN762" i="53"/>
  <c r="AN767" i="53" s="1"/>
  <c r="AN761" i="53" s="1"/>
  <c r="AN765" i="53"/>
  <c r="AN874" i="53"/>
  <c r="AN877" i="53"/>
  <c r="AN937" i="53"/>
  <c r="AN938" i="53" s="1"/>
  <c r="AN939" i="53" s="1"/>
  <c r="AN947" i="53" s="1"/>
  <c r="AN926" i="53" s="1"/>
  <c r="AN810" i="53"/>
  <c r="AN813" i="53"/>
  <c r="AN818" i="53"/>
  <c r="AN821" i="53"/>
  <c r="AN826" i="53"/>
  <c r="AN829" i="53"/>
  <c r="AN834" i="53"/>
  <c r="AN837" i="53"/>
  <c r="AN842" i="53"/>
  <c r="AN845" i="53"/>
  <c r="AN850" i="53"/>
  <c r="AN853" i="53"/>
  <c r="AN858" i="53"/>
  <c r="AN861" i="53"/>
  <c r="AL882" i="53"/>
  <c r="AL964" i="53"/>
  <c r="AL973" i="53"/>
  <c r="AK973" i="53"/>
  <c r="AK898" i="53"/>
  <c r="AL63" i="54"/>
  <c r="AF2084" i="54"/>
  <c r="AF2085" i="54" s="1"/>
  <c r="AL2074" i="54"/>
  <c r="AD6" i="37" s="1"/>
  <c r="AM1398" i="54"/>
  <c r="AM1392" i="54" s="1"/>
  <c r="AM1406" i="54"/>
  <c r="AM2093" i="54" s="1"/>
  <c r="AE14" i="37" s="1"/>
  <c r="AM1414" i="54"/>
  <c r="AM1408" i="54" s="1"/>
  <c r="AM1422" i="54"/>
  <c r="AM1416" i="54" s="1"/>
  <c r="AM1430" i="54"/>
  <c r="AM1424" i="54" s="1"/>
  <c r="AM1438" i="54"/>
  <c r="AM1432" i="54" s="1"/>
  <c r="AM1494" i="54"/>
  <c r="AM1488" i="54" s="1"/>
  <c r="AM1462" i="54"/>
  <c r="AM1456" i="54" s="1"/>
  <c r="AM1478" i="54"/>
  <c r="AM1472" i="54" s="1"/>
  <c r="AM1518" i="54"/>
  <c r="AM1512" i="54" s="1"/>
  <c r="AM1606" i="54"/>
  <c r="AM1600" i="54" s="1"/>
  <c r="AM1614" i="54"/>
  <c r="AM1608" i="54" s="1"/>
  <c r="AM1622" i="54"/>
  <c r="AM1616" i="54" s="1"/>
  <c r="AM1630" i="54"/>
  <c r="AM1624" i="54" s="1"/>
  <c r="AM1542" i="54"/>
  <c r="AM1550" i="54"/>
  <c r="AM1544" i="54" s="1"/>
  <c r="AM1558" i="54"/>
  <c r="AM1552" i="54" s="1"/>
  <c r="AM1566" i="54"/>
  <c r="AM1560" i="54" s="1"/>
  <c r="AM1590" i="54"/>
  <c r="AM1584" i="54" s="1"/>
  <c r="AL723" i="54"/>
  <c r="AN1657" i="54"/>
  <c r="AN1660" i="54"/>
  <c r="AN1652" i="54"/>
  <c r="AN661" i="54"/>
  <c r="AN660" i="54"/>
  <c r="AM1941" i="54"/>
  <c r="AM662" i="54"/>
  <c r="AM1943" i="54" s="1"/>
  <c r="AM1670" i="54"/>
  <c r="AL753" i="54"/>
  <c r="AL1958" i="54"/>
  <c r="AL633" i="54"/>
  <c r="AL1938" i="54"/>
  <c r="AL2081" i="54" s="1"/>
  <c r="AJ1353" i="54"/>
  <c r="AK1350" i="54" s="1"/>
  <c r="AK1352" i="54" s="1"/>
  <c r="AJ2058" i="54"/>
  <c r="AJ1263" i="54"/>
  <c r="AK1260" i="54" s="1"/>
  <c r="AJ2043" i="54"/>
  <c r="AJ993" i="54"/>
  <c r="AK990" i="54" s="1"/>
  <c r="AK992" i="54" s="1"/>
  <c r="AJ1998" i="54"/>
  <c r="AJ963" i="54"/>
  <c r="AK960" i="54" s="1"/>
  <c r="AJ1993" i="54"/>
  <c r="AH723" i="54"/>
  <c r="AI720" i="54" s="1"/>
  <c r="AI722" i="54" s="1"/>
  <c r="AH1953" i="54"/>
  <c r="AH1083" i="54"/>
  <c r="AI1080" i="54" s="1"/>
  <c r="AH2013" i="54"/>
  <c r="AH843" i="54"/>
  <c r="AI840" i="54" s="1"/>
  <c r="AI842" i="54" s="1"/>
  <c r="AH1973" i="54"/>
  <c r="AH813" i="54"/>
  <c r="AI810" i="54" s="1"/>
  <c r="AH1968" i="54"/>
  <c r="AH783" i="54"/>
  <c r="AI780" i="54" s="1"/>
  <c r="AI782" i="54" s="1"/>
  <c r="AH1963" i="54"/>
  <c r="AH693" i="54"/>
  <c r="AI690" i="54" s="1"/>
  <c r="AH1948" i="54"/>
  <c r="AJ903" i="54"/>
  <c r="AK900" i="54" s="1"/>
  <c r="AK902" i="54" s="1"/>
  <c r="AJ1983" i="54"/>
  <c r="AL2071" i="54"/>
  <c r="AD5" i="37" s="1"/>
  <c r="AL693" i="54"/>
  <c r="AL1948" i="54"/>
  <c r="AM122" i="54"/>
  <c r="AM1853" i="54" s="1"/>
  <c r="AM1851" i="54"/>
  <c r="AM2077" i="54" s="1"/>
  <c r="AE7" i="37" s="1"/>
  <c r="AM212" i="54"/>
  <c r="AM1868" i="54" s="1"/>
  <c r="AM1866" i="54"/>
  <c r="AM392" i="54"/>
  <c r="AM1898" i="54" s="1"/>
  <c r="AM1896" i="54"/>
  <c r="AM452" i="54"/>
  <c r="AM1908" i="54" s="1"/>
  <c r="AM1906" i="54"/>
  <c r="AM512" i="54"/>
  <c r="AM1918" i="54" s="1"/>
  <c r="AM1916" i="54"/>
  <c r="AM572" i="54"/>
  <c r="AM1928" i="54" s="1"/>
  <c r="AM1926" i="54"/>
  <c r="AM242" i="54"/>
  <c r="AM1873" i="54" s="1"/>
  <c r="AM1871" i="54"/>
  <c r="AM302" i="54"/>
  <c r="AM1883" i="54" s="1"/>
  <c r="AM1881" i="54"/>
  <c r="AM362" i="54"/>
  <c r="AM1893" i="54" s="1"/>
  <c r="AM1891" i="54"/>
  <c r="AM422" i="54"/>
  <c r="AM1903" i="54" s="1"/>
  <c r="AM1901" i="54"/>
  <c r="AM692" i="54"/>
  <c r="AM1948" i="54" s="1"/>
  <c r="AM1946" i="54"/>
  <c r="AM752" i="54"/>
  <c r="AM1958" i="54" s="1"/>
  <c r="AM1956" i="54"/>
  <c r="AM722" i="54"/>
  <c r="AM1953" i="54" s="1"/>
  <c r="AM1951" i="54"/>
  <c r="AN1168" i="54"/>
  <c r="AN868" i="54"/>
  <c r="AN658" i="54"/>
  <c r="AN568" i="54"/>
  <c r="AN268" i="54"/>
  <c r="AH1143" i="54"/>
  <c r="AI1140" i="54" s="1"/>
  <c r="AI1142" i="54" s="1"/>
  <c r="AH2023" i="54"/>
  <c r="AJ1293" i="54"/>
  <c r="AK1290" i="54" s="1"/>
  <c r="AK1292" i="54" s="1"/>
  <c r="AJ2048" i="54"/>
  <c r="AH1023" i="54"/>
  <c r="AI1020" i="54" s="1"/>
  <c r="AI1022" i="54" s="1"/>
  <c r="AH2003" i="54"/>
  <c r="AH1053" i="54"/>
  <c r="AI1050" i="54" s="1"/>
  <c r="AI1052" i="54" s="1"/>
  <c r="AH2008" i="54"/>
  <c r="AK933" i="54"/>
  <c r="AL930" i="54" s="1"/>
  <c r="AL932" i="54" s="1"/>
  <c r="AK1988" i="54"/>
  <c r="AH1113" i="54"/>
  <c r="AI1110" i="54" s="1"/>
  <c r="AI1112" i="54" s="1"/>
  <c r="AH2018" i="54"/>
  <c r="AH1233" i="54"/>
  <c r="AI1230" i="54" s="1"/>
  <c r="AI1232" i="54" s="1"/>
  <c r="AH2038" i="54"/>
  <c r="AH753" i="54"/>
  <c r="AI750" i="54" s="1"/>
  <c r="AI752" i="54" s="1"/>
  <c r="AH1958" i="54"/>
  <c r="AH1203" i="54"/>
  <c r="AI1200" i="54" s="1"/>
  <c r="AI1202" i="54" s="1"/>
  <c r="AH2033" i="54"/>
  <c r="AJ1323" i="54"/>
  <c r="AK1320" i="54" s="1"/>
  <c r="AK1322" i="54" s="1"/>
  <c r="AJ2053" i="54"/>
  <c r="AH1173" i="54"/>
  <c r="AI1170" i="54" s="1"/>
  <c r="AI1172" i="54" s="1"/>
  <c r="AH2028" i="54"/>
  <c r="AH873" i="54"/>
  <c r="AI870" i="54" s="1"/>
  <c r="AI872" i="54" s="1"/>
  <c r="AH1978" i="54"/>
  <c r="AL2066" i="54"/>
  <c r="AG2075" i="54"/>
  <c r="AG2072" i="54"/>
  <c r="AK1777" i="54"/>
  <c r="AM1470" i="54"/>
  <c r="AM1464" i="54" s="1"/>
  <c r="AM62" i="54"/>
  <c r="AM1843" i="54" s="1"/>
  <c r="AM182" i="54"/>
  <c r="AM1863" i="54" s="1"/>
  <c r="AM272" i="54"/>
  <c r="AM1878" i="54" s="1"/>
  <c r="AM332" i="54"/>
  <c r="AM1888" i="54" s="1"/>
  <c r="AM482" i="54"/>
  <c r="AM1913" i="54" s="1"/>
  <c r="AM542" i="54"/>
  <c r="AM1923" i="54" s="1"/>
  <c r="AM602" i="54"/>
  <c r="AM1933" i="54" s="1"/>
  <c r="AM632" i="54"/>
  <c r="AM1938" i="54" s="1"/>
  <c r="AI302" i="53"/>
  <c r="AI303" i="53" s="1"/>
  <c r="AJ300" i="53" s="1"/>
  <c r="AK452" i="53"/>
  <c r="AK453" i="53" s="1"/>
  <c r="AL450" i="53" s="1"/>
  <c r="AI332" i="53"/>
  <c r="AI333" i="53" s="1"/>
  <c r="AJ330" i="53" s="1"/>
  <c r="AI242" i="53"/>
  <c r="AI243" i="53" s="1"/>
  <c r="AJ240" i="53" s="1"/>
  <c r="AI392" i="53"/>
  <c r="AI393" i="53" s="1"/>
  <c r="AJ390" i="53" s="1"/>
  <c r="AI482" i="53"/>
  <c r="AI483" i="53" s="1"/>
  <c r="AJ480" i="53" s="1"/>
  <c r="AI212" i="53"/>
  <c r="AI213" i="53" s="1"/>
  <c r="AJ210" i="53" s="1"/>
  <c r="AI602" i="53"/>
  <c r="AI603" i="53" s="1"/>
  <c r="AJ600" i="53" s="1"/>
  <c r="AI272" i="53"/>
  <c r="AI273" i="53" s="1"/>
  <c r="AJ270" i="53" s="1"/>
  <c r="AK512" i="53"/>
  <c r="AK513" i="53" s="1"/>
  <c r="AL510" i="53" s="1"/>
  <c r="AI362" i="53"/>
  <c r="AI363" i="53" s="1"/>
  <c r="AJ360" i="53" s="1"/>
  <c r="AJ572" i="53"/>
  <c r="AJ573" i="53" s="1"/>
  <c r="AK570" i="53" s="1"/>
  <c r="AI542" i="53"/>
  <c r="AI543" i="53" s="1"/>
  <c r="AJ540" i="53" s="1"/>
  <c r="AI632" i="53"/>
  <c r="AI633" i="53" s="1"/>
  <c r="AJ630" i="53" s="1"/>
  <c r="AI422" i="53"/>
  <c r="AI423" i="53" s="1"/>
  <c r="AJ420" i="53" s="1"/>
  <c r="AP21" i="53"/>
  <c r="AO28" i="53"/>
  <c r="AO58" i="53"/>
  <c r="AO118" i="53"/>
  <c r="AO88" i="53"/>
  <c r="AO178" i="53"/>
  <c r="AO148" i="53"/>
  <c r="AO238" i="53"/>
  <c r="AO208" i="53"/>
  <c r="AO298" i="53"/>
  <c r="AO301" i="53" s="1"/>
  <c r="AO358" i="53"/>
  <c r="AO328" i="53"/>
  <c r="AO331" i="53" s="1"/>
  <c r="AO388" i="53"/>
  <c r="AO418" i="53"/>
  <c r="AO478" i="53"/>
  <c r="AO538" i="53"/>
  <c r="AO598" i="53"/>
  <c r="AO448" i="53"/>
  <c r="AO508" i="53"/>
  <c r="AO628" i="53"/>
  <c r="AI182" i="53"/>
  <c r="AI183" i="53" s="1"/>
  <c r="AJ180" i="53" s="1"/>
  <c r="AK1262" i="54"/>
  <c r="AK962" i="54"/>
  <c r="AI1082" i="54"/>
  <c r="AI812" i="54"/>
  <c r="AI692" i="54"/>
  <c r="AL1384" i="54"/>
  <c r="AL1777" i="54" s="1"/>
  <c r="AL1789" i="54"/>
  <c r="AM32" i="54"/>
  <c r="AM92" i="54"/>
  <c r="AM152" i="54"/>
  <c r="AM1858" i="54" s="1"/>
  <c r="AM2066" i="54" s="1"/>
  <c r="AM123" i="54"/>
  <c r="AM453" i="54"/>
  <c r="AM573" i="54"/>
  <c r="AM603" i="54"/>
  <c r="AM753" i="54"/>
  <c r="AM663" i="54"/>
  <c r="AM723" i="54"/>
  <c r="AM1390" i="54"/>
  <c r="AM1446" i="54"/>
  <c r="AM1440" i="54" s="1"/>
  <c r="AM1454" i="54"/>
  <c r="AM1448" i="54" s="1"/>
  <c r="AM1502" i="54"/>
  <c r="AM1496" i="54" s="1"/>
  <c r="AM1510" i="54"/>
  <c r="AM1504" i="54" s="1"/>
  <c r="AM1486" i="54"/>
  <c r="AM1480" i="54" s="1"/>
  <c r="AM1526" i="54"/>
  <c r="AM1520" i="54" s="1"/>
  <c r="AM1534" i="54"/>
  <c r="AM1528" i="54" s="1"/>
  <c r="AM1574" i="54"/>
  <c r="AM1568" i="54" s="1"/>
  <c r="AM1598" i="54"/>
  <c r="AM1592" i="54" s="1"/>
  <c r="AM1582" i="54"/>
  <c r="AM1576" i="54" s="1"/>
  <c r="AM1638" i="54"/>
  <c r="AM1632" i="54" s="1"/>
  <c r="AM1678" i="54"/>
  <c r="AM1672" i="54" s="1"/>
  <c r="AM1686" i="54"/>
  <c r="AM1680" i="54" s="1"/>
  <c r="AM1694" i="54"/>
  <c r="AM1688" i="54" s="1"/>
  <c r="AM1702" i="54"/>
  <c r="AM1696" i="54" s="1"/>
  <c r="AM1710" i="54"/>
  <c r="AM1704" i="54" s="1"/>
  <c r="AM1718" i="54"/>
  <c r="AM1712" i="54" s="1"/>
  <c r="AM1726" i="54"/>
  <c r="AM1720" i="54" s="1"/>
  <c r="AM1734" i="54"/>
  <c r="AM1728" i="54" s="1"/>
  <c r="AM1742" i="54"/>
  <c r="AM1736" i="54" s="1"/>
  <c r="AM1750" i="54"/>
  <c r="AM1744" i="54" s="1"/>
  <c r="AM1758" i="54"/>
  <c r="AM1752" i="54" s="1"/>
  <c r="AM1766" i="54"/>
  <c r="AM1774" i="54"/>
  <c r="AM1768" i="54" s="1"/>
  <c r="AN1772" i="54"/>
  <c r="AN1769" i="54"/>
  <c r="AN1764" i="54"/>
  <c r="AN1761" i="54"/>
  <c r="AN1756" i="54"/>
  <c r="AN1753" i="54"/>
  <c r="AN1748" i="54"/>
  <c r="AN1745" i="54"/>
  <c r="AN1740" i="54"/>
  <c r="AN1737" i="54"/>
  <c r="AN1732" i="54"/>
  <c r="AN1729" i="54"/>
  <c r="AN1724" i="54"/>
  <c r="AN1721" i="54"/>
  <c r="AN1716" i="54"/>
  <c r="AN1713" i="54"/>
  <c r="AN1708" i="54"/>
  <c r="AN1705" i="54"/>
  <c r="AN1700" i="54"/>
  <c r="AN1697" i="54"/>
  <c r="AN1692" i="54"/>
  <c r="AN1689" i="54"/>
  <c r="AN1684" i="54"/>
  <c r="AN1668" i="54"/>
  <c r="AN1649" i="54"/>
  <c r="AN1654" i="54" s="1"/>
  <c r="AN1648" i="54" s="1"/>
  <c r="AN1641" i="54"/>
  <c r="AN1636" i="54"/>
  <c r="AN1681" i="54"/>
  <c r="AN1676" i="54"/>
  <c r="AN1673" i="54"/>
  <c r="AN1665" i="54"/>
  <c r="AN1644" i="54"/>
  <c r="AN1628" i="54"/>
  <c r="AN1625" i="54"/>
  <c r="AN1620" i="54"/>
  <c r="AN1617" i="54"/>
  <c r="AN1612" i="54"/>
  <c r="AN1609" i="54"/>
  <c r="AN1604" i="54"/>
  <c r="AN1601" i="54"/>
  <c r="AN1593" i="54"/>
  <c r="AN1580" i="54"/>
  <c r="AN1569" i="54"/>
  <c r="AN1633" i="54"/>
  <c r="AN1596" i="54"/>
  <c r="AN1588" i="54"/>
  <c r="AN1585" i="54"/>
  <c r="AN1577" i="54"/>
  <c r="AN1582" i="54" s="1"/>
  <c r="AN1576" i="54" s="1"/>
  <c r="AN1572" i="54"/>
  <c r="AN1564" i="54"/>
  <c r="AN1561" i="54"/>
  <c r="AN1556" i="54"/>
  <c r="AN1553" i="54"/>
  <c r="AN1548" i="54"/>
  <c r="AN1545" i="54"/>
  <c r="AN1540" i="54"/>
  <c r="AN1537" i="54"/>
  <c r="AN1516" i="54"/>
  <c r="AN1508" i="54"/>
  <c r="AN1505" i="54"/>
  <c r="AN1500" i="54"/>
  <c r="AN1497" i="54"/>
  <c r="AN1489" i="54"/>
  <c r="AN1476" i="54"/>
  <c r="AN1465" i="54"/>
  <c r="AN1460" i="54"/>
  <c r="AN1452" i="54"/>
  <c r="AN1449" i="54"/>
  <c r="AN1444" i="54"/>
  <c r="AN1441" i="54"/>
  <c r="AN1532" i="54"/>
  <c r="AN1529" i="54"/>
  <c r="AN1524" i="54"/>
  <c r="AN1521" i="54"/>
  <c r="AN1513" i="54"/>
  <c r="AN1492" i="54"/>
  <c r="AN1484" i="54"/>
  <c r="AN1481" i="54"/>
  <c r="AN1473" i="54"/>
  <c r="AN1468" i="54"/>
  <c r="AN1457" i="54"/>
  <c r="AN1436" i="54"/>
  <c r="AN1433" i="54"/>
  <c r="AN1428" i="54"/>
  <c r="AN1425" i="54"/>
  <c r="AN1420" i="54"/>
  <c r="AN1417" i="54"/>
  <c r="AN1412" i="54"/>
  <c r="AN1409" i="54"/>
  <c r="AN1404" i="54"/>
  <c r="AN1401" i="54"/>
  <c r="AN1396" i="54"/>
  <c r="AN1393" i="54"/>
  <c r="AN1385" i="54"/>
  <c r="AN1362" i="54"/>
  <c r="AN1363" i="54" s="1"/>
  <c r="AN1351" i="54"/>
  <c r="AN2056" i="54" s="1"/>
  <c r="AN1302" i="54"/>
  <c r="AN1303" i="54" s="1"/>
  <c r="AN1291" i="54"/>
  <c r="AN2046" i="54" s="1"/>
  <c r="AN1242" i="54"/>
  <c r="AN1243" i="54" s="1"/>
  <c r="AN1388" i="54"/>
  <c r="AN1332" i="54"/>
  <c r="AN1333" i="54" s="1"/>
  <c r="AN1321" i="54"/>
  <c r="AN2051" i="54" s="1"/>
  <c r="AN1272" i="54"/>
  <c r="AN1273" i="54" s="1"/>
  <c r="AN1261" i="54"/>
  <c r="AN2041" i="54" s="1"/>
  <c r="AN1231" i="54"/>
  <c r="AN2036" i="54" s="1"/>
  <c r="AN1182" i="54"/>
  <c r="AN1183" i="54" s="1"/>
  <c r="AN1171" i="54"/>
  <c r="AN2026" i="54" s="1"/>
  <c r="AN1122" i="54"/>
  <c r="AN1123" i="54" s="1"/>
  <c r="AN1111" i="54"/>
  <c r="AN2016" i="54" s="1"/>
  <c r="AN1062" i="54"/>
  <c r="AN1063" i="54" s="1"/>
  <c r="AN1051" i="54"/>
  <c r="AN2006" i="54" s="1"/>
  <c r="AN1212" i="54"/>
  <c r="AN1213" i="54" s="1"/>
  <c r="AN1201" i="54"/>
  <c r="AN2031" i="54" s="1"/>
  <c r="AN1152" i="54"/>
  <c r="AN1153" i="54" s="1"/>
  <c r="AN1141" i="54"/>
  <c r="AN2021" i="54" s="1"/>
  <c r="AN1092" i="54"/>
  <c r="AN1093" i="54" s="1"/>
  <c r="AN1081" i="54"/>
  <c r="AN2011" i="54" s="1"/>
  <c r="AN1002" i="54"/>
  <c r="AN1003" i="54" s="1"/>
  <c r="AN991" i="54"/>
  <c r="AN1996" i="54" s="1"/>
  <c r="AN942" i="54"/>
  <c r="AN943" i="54" s="1"/>
  <c r="AN931" i="54"/>
  <c r="AN1986" i="54" s="1"/>
  <c r="AN882" i="54"/>
  <c r="AN883" i="54" s="1"/>
  <c r="AN871" i="54"/>
  <c r="AN1976" i="54" s="1"/>
  <c r="AN751" i="54"/>
  <c r="AN750" i="54"/>
  <c r="AN691" i="54"/>
  <c r="AN690" i="54"/>
  <c r="AN642" i="54"/>
  <c r="AN643" i="54" s="1"/>
  <c r="AN631" i="54"/>
  <c r="AN1936" i="54" s="1"/>
  <c r="AN630" i="54"/>
  <c r="AN1032" i="54"/>
  <c r="AN1033" i="54" s="1"/>
  <c r="AN1021" i="54"/>
  <c r="AN2001" i="54" s="1"/>
  <c r="AN972" i="54"/>
  <c r="AN973" i="54" s="1"/>
  <c r="AN961" i="54"/>
  <c r="AN1991" i="54" s="1"/>
  <c r="AN912" i="54"/>
  <c r="AN913" i="54" s="1"/>
  <c r="AN901" i="54"/>
  <c r="AN1981" i="54" s="1"/>
  <c r="AN852" i="54"/>
  <c r="AN853" i="54" s="1"/>
  <c r="AN721" i="54"/>
  <c r="AN720" i="54"/>
  <c r="AN571" i="54"/>
  <c r="AN1926" i="54" s="1"/>
  <c r="AN570" i="54"/>
  <c r="AN511" i="54"/>
  <c r="AN510" i="54"/>
  <c r="AN451" i="54"/>
  <c r="AN450" i="54"/>
  <c r="AN391" i="54"/>
  <c r="AN1896" i="54" s="1"/>
  <c r="AN390" i="54"/>
  <c r="AN342" i="54"/>
  <c r="AN343" i="54" s="1"/>
  <c r="AN331" i="54"/>
  <c r="AN1886" i="54" s="1"/>
  <c r="AN330" i="54"/>
  <c r="AN271" i="54"/>
  <c r="AN1876" i="54" s="1"/>
  <c r="AN270" i="54"/>
  <c r="AN222" i="54"/>
  <c r="AN223" i="54" s="1"/>
  <c r="AN211" i="54"/>
  <c r="AN210" i="54"/>
  <c r="AN601" i="54"/>
  <c r="AN600" i="54"/>
  <c r="AN541" i="54"/>
  <c r="AN540" i="54"/>
  <c r="AN481" i="54"/>
  <c r="AN480" i="54"/>
  <c r="AN432" i="54"/>
  <c r="AN433" i="54" s="1"/>
  <c r="AN421" i="54"/>
  <c r="AN1901" i="54" s="1"/>
  <c r="AN420" i="54"/>
  <c r="AN361" i="54"/>
  <c r="AN1891" i="54" s="1"/>
  <c r="AN360" i="54"/>
  <c r="AN301" i="54"/>
  <c r="AN1881" i="54" s="1"/>
  <c r="AN300" i="54"/>
  <c r="AN241" i="54"/>
  <c r="AN1871" i="54" s="1"/>
  <c r="AN240" i="54"/>
  <c r="AN151" i="54"/>
  <c r="AN1856" i="54" s="1"/>
  <c r="AN150" i="54"/>
  <c r="AN102" i="54"/>
  <c r="AN103" i="54" s="1"/>
  <c r="AN91" i="54"/>
  <c r="AN90" i="54"/>
  <c r="AN31" i="54"/>
  <c r="AN30" i="54"/>
  <c r="AN192" i="54"/>
  <c r="AN193" i="54" s="1"/>
  <c r="AN181" i="54"/>
  <c r="AN1861" i="54" s="1"/>
  <c r="AN180" i="54"/>
  <c r="AN132" i="54"/>
  <c r="AN133" i="54" s="1"/>
  <c r="AN121" i="54"/>
  <c r="AN120" i="54"/>
  <c r="AN72" i="54"/>
  <c r="AN73" i="54" s="1"/>
  <c r="AN61" i="54"/>
  <c r="AN1841" i="54" s="1"/>
  <c r="AN60" i="54"/>
  <c r="AO10" i="54"/>
  <c r="AM1400" i="54"/>
  <c r="AM1536" i="54"/>
  <c r="AM1664" i="54"/>
  <c r="AN1348" i="54"/>
  <c r="AN1288" i="54"/>
  <c r="AN1318" i="54"/>
  <c r="AN1228" i="54"/>
  <c r="AN1108" i="54"/>
  <c r="AN1048" i="54"/>
  <c r="AN1258" i="54"/>
  <c r="AN1198" i="54"/>
  <c r="AN1138" i="54"/>
  <c r="AN1078" i="54"/>
  <c r="AN988" i="54"/>
  <c r="AN928" i="54"/>
  <c r="AN808" i="54"/>
  <c r="AN811" i="54" s="1"/>
  <c r="AN1966" i="54" s="1"/>
  <c r="AN748" i="54"/>
  <c r="AN688" i="54"/>
  <c r="AN628" i="54"/>
  <c r="AN1018" i="54"/>
  <c r="AN958" i="54"/>
  <c r="AN898" i="54"/>
  <c r="AN838" i="54"/>
  <c r="AN841" i="54" s="1"/>
  <c r="AN1971" i="54" s="1"/>
  <c r="AN778" i="54"/>
  <c r="AN781" i="54" s="1"/>
  <c r="AN1961" i="54" s="1"/>
  <c r="AN718" i="54"/>
  <c r="AN508" i="54"/>
  <c r="AN448" i="54"/>
  <c r="AN388" i="54"/>
  <c r="AN328" i="54"/>
  <c r="AN598" i="54"/>
  <c r="AN538" i="54"/>
  <c r="AN478" i="54"/>
  <c r="AN418" i="54"/>
  <c r="AN358" i="54"/>
  <c r="AN298" i="54"/>
  <c r="AN238" i="54"/>
  <c r="AN208" i="54"/>
  <c r="AN148" i="54"/>
  <c r="AN88" i="54"/>
  <c r="AN28" i="54"/>
  <c r="AN178" i="54"/>
  <c r="AN118" i="54"/>
  <c r="AN58" i="54"/>
  <c r="AO21" i="54"/>
  <c r="AL1790" i="54"/>
  <c r="AL1786" i="54"/>
  <c r="AL1791" i="54"/>
  <c r="AK1793" i="54"/>
  <c r="AN879" i="53" l="1"/>
  <c r="AN873" i="53" s="1"/>
  <c r="AN759" i="53"/>
  <c r="AN753" i="53" s="1"/>
  <c r="AN743" i="53"/>
  <c r="AN737" i="53" s="1"/>
  <c r="AN727" i="53"/>
  <c r="AN721" i="53" s="1"/>
  <c r="AN711" i="53"/>
  <c r="AN705" i="53" s="1"/>
  <c r="AN695" i="53"/>
  <c r="AN689" i="53" s="1"/>
  <c r="AN807" i="53"/>
  <c r="AN791" i="53"/>
  <c r="AN785" i="53" s="1"/>
  <c r="AN775" i="53"/>
  <c r="AN769" i="53" s="1"/>
  <c r="AN2065" i="54"/>
  <c r="AF3" i="37" s="1"/>
  <c r="AM423" i="54"/>
  <c r="AM273" i="54"/>
  <c r="AN212" i="53"/>
  <c r="AN92" i="53"/>
  <c r="AM303" i="54"/>
  <c r="AD12" i="37"/>
  <c r="BE127" i="64"/>
  <c r="BF136" i="64"/>
  <c r="BE131" i="64"/>
  <c r="BE132" i="64" s="1"/>
  <c r="AM1786" i="54"/>
  <c r="AM1790" i="54"/>
  <c r="AM1787" i="54"/>
  <c r="AM1788" i="54"/>
  <c r="AM693" i="54"/>
  <c r="AM483" i="54"/>
  <c r="AM363" i="54"/>
  <c r="AM243" i="54"/>
  <c r="AM513" i="54"/>
  <c r="AM393" i="54"/>
  <c r="AM213" i="54"/>
  <c r="AM63" i="54"/>
  <c r="AG2084" i="54"/>
  <c r="AG2085" i="54" s="1"/>
  <c r="AM2068" i="54"/>
  <c r="AE4" i="37" s="1"/>
  <c r="AL2083" i="54"/>
  <c r="AM1791" i="54"/>
  <c r="AM2095" i="54"/>
  <c r="AM2090" i="54"/>
  <c r="AE11" i="37" s="1"/>
  <c r="AM2094" i="54"/>
  <c r="AE15" i="37" s="1"/>
  <c r="AM2092" i="54"/>
  <c r="AE13" i="37" s="1"/>
  <c r="AL2097" i="54"/>
  <c r="AM2091" i="54"/>
  <c r="AM2089" i="54"/>
  <c r="AE10" i="37" s="1"/>
  <c r="AP568" i="53"/>
  <c r="AP268" i="53"/>
  <c r="AL888" i="53"/>
  <c r="AL662" i="53"/>
  <c r="AN745" i="53"/>
  <c r="AN751" i="53"/>
  <c r="AN895" i="53"/>
  <c r="AN801" i="53"/>
  <c r="AN968" i="53"/>
  <c r="AF10" i="38" s="1"/>
  <c r="AN679" i="53"/>
  <c r="AN213" i="53"/>
  <c r="AN242" i="53"/>
  <c r="AN182" i="53"/>
  <c r="AN183" i="53" s="1"/>
  <c r="AN122" i="53"/>
  <c r="AN123" i="53" s="1"/>
  <c r="AN93" i="53"/>
  <c r="AN960" i="53"/>
  <c r="AF6" i="38" s="1"/>
  <c r="AN32" i="53"/>
  <c r="AN671" i="53"/>
  <c r="AN871" i="53"/>
  <c r="AP10" i="53"/>
  <c r="AO869" i="53"/>
  <c r="AO866" i="53"/>
  <c r="AO669" i="53"/>
  <c r="AO666" i="53"/>
  <c r="AO61" i="53"/>
  <c r="AO30" i="53"/>
  <c r="AO31" i="53"/>
  <c r="AO42" i="53"/>
  <c r="AO43" i="53" s="1"/>
  <c r="AO60" i="53"/>
  <c r="AO90" i="53"/>
  <c r="AO91" i="53"/>
  <c r="AO120" i="53"/>
  <c r="AO151" i="53"/>
  <c r="AO180" i="53"/>
  <c r="AO121" i="53"/>
  <c r="AO150" i="53"/>
  <c r="AO181" i="53"/>
  <c r="AO210" i="53"/>
  <c r="AO240" i="53"/>
  <c r="AO270" i="53"/>
  <c r="AO342" i="53"/>
  <c r="AO343" i="53" s="1"/>
  <c r="AO372" i="53"/>
  <c r="AO373" i="53" s="1"/>
  <c r="AO402" i="53"/>
  <c r="AO403" i="53" s="1"/>
  <c r="AO211" i="53"/>
  <c r="AO241" i="53"/>
  <c r="AO271" i="53"/>
  <c r="AO272" i="53" s="1"/>
  <c r="AO312" i="53"/>
  <c r="AO313" i="53" s="1"/>
  <c r="AO361" i="53"/>
  <c r="AO391" i="53"/>
  <c r="AO432" i="53"/>
  <c r="AO433" i="53" s="1"/>
  <c r="AO462" i="53"/>
  <c r="AO463" i="53" s="1"/>
  <c r="AO492" i="53"/>
  <c r="AO493" i="53" s="1"/>
  <c r="AO522" i="53"/>
  <c r="AO523" i="53" s="1"/>
  <c r="AO541" i="53"/>
  <c r="AO959" i="53" s="1"/>
  <c r="AG5" i="38" s="1"/>
  <c r="AO571" i="53"/>
  <c r="AO582" i="53"/>
  <c r="AO583" i="53" s="1"/>
  <c r="AO631" i="53"/>
  <c r="AO421" i="53"/>
  <c r="AO451" i="53"/>
  <c r="AO481" i="53"/>
  <c r="AO511" i="53"/>
  <c r="AO552" i="53"/>
  <c r="AO553" i="53" s="1"/>
  <c r="AO601" i="53"/>
  <c r="AO612" i="53"/>
  <c r="AO613" i="53" s="1"/>
  <c r="AO642" i="53"/>
  <c r="AO643" i="53" s="1"/>
  <c r="AO677" i="53"/>
  <c r="AO682" i="53"/>
  <c r="AO685" i="53"/>
  <c r="AO690" i="53"/>
  <c r="AO693" i="53"/>
  <c r="AO698" i="53"/>
  <c r="AO701" i="53"/>
  <c r="AO706" i="53"/>
  <c r="AO709" i="53"/>
  <c r="AO714" i="53"/>
  <c r="AO717" i="53"/>
  <c r="AO722" i="53"/>
  <c r="AO725" i="53"/>
  <c r="AO730" i="53"/>
  <c r="AO733" i="53"/>
  <c r="AO738" i="53"/>
  <c r="AO741" i="53"/>
  <c r="AO746" i="53"/>
  <c r="AO749" i="53"/>
  <c r="AO754" i="53"/>
  <c r="AO757" i="53"/>
  <c r="AO762" i="53"/>
  <c r="AO767" i="53" s="1"/>
  <c r="AO761" i="53" s="1"/>
  <c r="AO765" i="53"/>
  <c r="AO674" i="53"/>
  <c r="AO770" i="53"/>
  <c r="AO773" i="53"/>
  <c r="AO778" i="53"/>
  <c r="AO781" i="53"/>
  <c r="AO786" i="53"/>
  <c r="AO789" i="53"/>
  <c r="AO794" i="53"/>
  <c r="AO797" i="53"/>
  <c r="AO802" i="53"/>
  <c r="AO805" i="53"/>
  <c r="AO810" i="53"/>
  <c r="AO813" i="53"/>
  <c r="AO818" i="53"/>
  <c r="AO821" i="53"/>
  <c r="AO826" i="53"/>
  <c r="AO829" i="53"/>
  <c r="AO834" i="53"/>
  <c r="AO837" i="53"/>
  <c r="AO842" i="53"/>
  <c r="AO845" i="53"/>
  <c r="AO850" i="53"/>
  <c r="AO853" i="53"/>
  <c r="AO858" i="53"/>
  <c r="AO861" i="53"/>
  <c r="AO874" i="53"/>
  <c r="AO877" i="53"/>
  <c r="AO937" i="53"/>
  <c r="AO938" i="53" s="1"/>
  <c r="AO939" i="53" s="1"/>
  <c r="AO947" i="53" s="1"/>
  <c r="AO926" i="53" s="1"/>
  <c r="AM894" i="53"/>
  <c r="AM969" i="53"/>
  <c r="AE11" i="38" s="1"/>
  <c r="AM964" i="53"/>
  <c r="AM892" i="53"/>
  <c r="AM972" i="53"/>
  <c r="AE12" i="38" s="1"/>
  <c r="AN863" i="53"/>
  <c r="AN857" i="53" s="1"/>
  <c r="AN855" i="53"/>
  <c r="AN849" i="53" s="1"/>
  <c r="AN847" i="53"/>
  <c r="AN841" i="53" s="1"/>
  <c r="AN839" i="53"/>
  <c r="AN833" i="53" s="1"/>
  <c r="AN831" i="53"/>
  <c r="AN825" i="53" s="1"/>
  <c r="AN823" i="53"/>
  <c r="AN817" i="53" s="1"/>
  <c r="AN815" i="53"/>
  <c r="AN809" i="53" s="1"/>
  <c r="AN243" i="53"/>
  <c r="AN153" i="53"/>
  <c r="AN62" i="53"/>
  <c r="AN63" i="53" s="1"/>
  <c r="AN963" i="53"/>
  <c r="AF7" i="38" s="1"/>
  <c r="AN33" i="53"/>
  <c r="AM897" i="53"/>
  <c r="AM865" i="53"/>
  <c r="AM882" i="53" s="1"/>
  <c r="AM633" i="54"/>
  <c r="AM543" i="54"/>
  <c r="AM333" i="54"/>
  <c r="AN1662" i="54"/>
  <c r="AM153" i="54"/>
  <c r="AM2071" i="54"/>
  <c r="AE5" i="37" s="1"/>
  <c r="AM2065" i="54"/>
  <c r="AE3" i="37" s="1"/>
  <c r="AM2074" i="54"/>
  <c r="AE6" i="37" s="1"/>
  <c r="AM2080" i="54"/>
  <c r="AE8" i="37" s="1"/>
  <c r="AN1941" i="54"/>
  <c r="AN662" i="54"/>
  <c r="AN1943" i="54" s="1"/>
  <c r="AO1660" i="54"/>
  <c r="AO1652" i="54"/>
  <c r="AO661" i="54"/>
  <c r="AO660" i="54"/>
  <c r="AO1657" i="54"/>
  <c r="AO1662" i="54" s="1"/>
  <c r="AM183" i="54"/>
  <c r="AN1486" i="54"/>
  <c r="AN1480" i="54" s="1"/>
  <c r="AN1526" i="54"/>
  <c r="AN1520" i="54" s="1"/>
  <c r="AN1534" i="54"/>
  <c r="AN1528" i="54" s="1"/>
  <c r="AN1454" i="54"/>
  <c r="AN1448" i="54" s="1"/>
  <c r="AN1502" i="54"/>
  <c r="AN1496" i="54" s="1"/>
  <c r="AN1510" i="54"/>
  <c r="AN1504" i="54" s="1"/>
  <c r="AN1638" i="54"/>
  <c r="AN1632" i="54" s="1"/>
  <c r="AN1606" i="54"/>
  <c r="AN1600" i="54" s="1"/>
  <c r="AN1614" i="54"/>
  <c r="AN1608" i="54" s="1"/>
  <c r="AN1622" i="54"/>
  <c r="AN1616" i="54" s="1"/>
  <c r="AN1630" i="54"/>
  <c r="AN1624" i="54" s="1"/>
  <c r="AN1678" i="54"/>
  <c r="AN1672" i="54" s="1"/>
  <c r="AN1686" i="54"/>
  <c r="AN1680" i="54" s="1"/>
  <c r="AN1470" i="54"/>
  <c r="AN1464" i="54" s="1"/>
  <c r="AN122" i="54"/>
  <c r="AN1853" i="54" s="1"/>
  <c r="AN1851" i="54"/>
  <c r="AN32" i="54"/>
  <c r="AN1838" i="54" s="1"/>
  <c r="AN1836" i="54"/>
  <c r="AN92" i="54"/>
  <c r="AN1848" i="54" s="1"/>
  <c r="AN2078" i="54" s="1"/>
  <c r="AN1846" i="54"/>
  <c r="AN2077" i="54" s="1"/>
  <c r="AF7" i="37" s="1"/>
  <c r="AN482" i="54"/>
  <c r="AN1913" i="54" s="1"/>
  <c r="AN1911" i="54"/>
  <c r="AN542" i="54"/>
  <c r="AN1923" i="54" s="1"/>
  <c r="AN1921" i="54"/>
  <c r="AN602" i="54"/>
  <c r="AN1933" i="54" s="1"/>
  <c r="AN1931" i="54"/>
  <c r="AN212" i="54"/>
  <c r="AN1868" i="54" s="1"/>
  <c r="AN1866" i="54"/>
  <c r="AN2080" i="54" s="1"/>
  <c r="AF8" i="37" s="1"/>
  <c r="AN452" i="54"/>
  <c r="AN1908" i="54" s="1"/>
  <c r="AN1906" i="54"/>
  <c r="AN512" i="54"/>
  <c r="AN1918" i="54" s="1"/>
  <c r="AN1916" i="54"/>
  <c r="AN722" i="54"/>
  <c r="AN1953" i="54" s="1"/>
  <c r="AN1951" i="54"/>
  <c r="AN692" i="54"/>
  <c r="AN1948" i="54" s="1"/>
  <c r="AN1946" i="54"/>
  <c r="AN2074" i="54" s="1"/>
  <c r="AF6" i="37" s="1"/>
  <c r="AN752" i="54"/>
  <c r="AN1958" i="54" s="1"/>
  <c r="AN1956" i="54"/>
  <c r="AM33" i="54"/>
  <c r="AM1838" i="54"/>
  <c r="AI1173" i="54"/>
  <c r="AJ1170" i="54" s="1"/>
  <c r="AJ1172" i="54" s="1"/>
  <c r="AI2028" i="54"/>
  <c r="AI1203" i="54"/>
  <c r="AJ1200" i="54" s="1"/>
  <c r="AJ1202" i="54" s="1"/>
  <c r="AI2033" i="54"/>
  <c r="AI1233" i="54"/>
  <c r="AJ1230" i="54" s="1"/>
  <c r="AJ1232" i="54" s="1"/>
  <c r="AI2038" i="54"/>
  <c r="AL933" i="54"/>
  <c r="AM930" i="54" s="1"/>
  <c r="AL1988" i="54"/>
  <c r="AI1023" i="54"/>
  <c r="AJ1020" i="54" s="1"/>
  <c r="AJ1022" i="54" s="1"/>
  <c r="AI2003" i="54"/>
  <c r="AI1143" i="54"/>
  <c r="AJ1140" i="54" s="1"/>
  <c r="AJ1142" i="54" s="1"/>
  <c r="AI2023" i="54"/>
  <c r="AI693" i="54"/>
  <c r="AI1948" i="54"/>
  <c r="AI813" i="54"/>
  <c r="AJ810" i="54" s="1"/>
  <c r="AJ812" i="54" s="1"/>
  <c r="AI1968" i="54"/>
  <c r="AI1083" i="54"/>
  <c r="AJ1080" i="54" s="1"/>
  <c r="AJ1082" i="54" s="1"/>
  <c r="AI2013" i="54"/>
  <c r="AK963" i="54"/>
  <c r="AL960" i="54" s="1"/>
  <c r="AL962" i="54" s="1"/>
  <c r="AK1993" i="54"/>
  <c r="AK1263" i="54"/>
  <c r="AL1260" i="54" s="1"/>
  <c r="AL1262" i="54" s="1"/>
  <c r="AK2043" i="54"/>
  <c r="AM2081" i="54"/>
  <c r="AH2069" i="54"/>
  <c r="AO568" i="54"/>
  <c r="AO268" i="54"/>
  <c r="AO1168" i="54"/>
  <c r="AO868" i="54"/>
  <c r="AO658" i="54"/>
  <c r="AM93" i="54"/>
  <c r="AM1848" i="54"/>
  <c r="AM2078" i="54" s="1"/>
  <c r="AI873" i="54"/>
  <c r="AJ870" i="54" s="1"/>
  <c r="AJ872" i="54" s="1"/>
  <c r="AI1978" i="54"/>
  <c r="AK1323" i="54"/>
  <c r="AL1320" i="54" s="1"/>
  <c r="AK2053" i="54"/>
  <c r="AI753" i="54"/>
  <c r="AJ750" i="54" s="1"/>
  <c r="AJ752" i="54" s="1"/>
  <c r="AI1958" i="54"/>
  <c r="AI1113" i="54"/>
  <c r="AJ1110" i="54" s="1"/>
  <c r="AJ1112" i="54" s="1"/>
  <c r="AI2018" i="54"/>
  <c r="AI1053" i="54"/>
  <c r="AJ1050" i="54" s="1"/>
  <c r="AJ1052" i="54" s="1"/>
  <c r="AI2008" i="54"/>
  <c r="AK1293" i="54"/>
  <c r="AL1290" i="54" s="1"/>
  <c r="AK2048" i="54"/>
  <c r="AK903" i="54"/>
  <c r="AL900" i="54" s="1"/>
  <c r="AL902" i="54" s="1"/>
  <c r="AK1983" i="54"/>
  <c r="AI783" i="54"/>
  <c r="AJ780" i="54" s="1"/>
  <c r="AJ782" i="54" s="1"/>
  <c r="AI1963" i="54"/>
  <c r="AI843" i="54"/>
  <c r="AJ840" i="54" s="1"/>
  <c r="AJ842" i="54" s="1"/>
  <c r="AI1973" i="54"/>
  <c r="AI723" i="54"/>
  <c r="AI1953" i="54"/>
  <c r="AK993" i="54"/>
  <c r="AL990" i="54" s="1"/>
  <c r="AK1998" i="54"/>
  <c r="AK1353" i="54"/>
  <c r="AL1350" i="54" s="1"/>
  <c r="AL1352" i="54" s="1"/>
  <c r="AK2058" i="54"/>
  <c r="AH2075" i="54"/>
  <c r="AH2072" i="54"/>
  <c r="AN392" i="54"/>
  <c r="AN1898" i="54" s="1"/>
  <c r="AN572" i="54"/>
  <c r="AN1928" i="54" s="1"/>
  <c r="AN1446" i="54"/>
  <c r="AN1440" i="54" s="1"/>
  <c r="AN1670" i="54"/>
  <c r="AN1664" i="54" s="1"/>
  <c r="AN62" i="54"/>
  <c r="AN1843" i="54" s="1"/>
  <c r="AN182" i="54"/>
  <c r="AN1863" i="54" s="1"/>
  <c r="AN152" i="54"/>
  <c r="AN1858" i="54" s="1"/>
  <c r="AN242" i="54"/>
  <c r="AN1873" i="54" s="1"/>
  <c r="AN302" i="54"/>
  <c r="AN1883" i="54" s="1"/>
  <c r="AN362" i="54"/>
  <c r="AN1893" i="54" s="1"/>
  <c r="AN422" i="54"/>
  <c r="AN1903" i="54" s="1"/>
  <c r="AN272" i="54"/>
  <c r="AN1878" i="54" s="1"/>
  <c r="AN332" i="54"/>
  <c r="AN1888" i="54" s="1"/>
  <c r="AN632" i="54"/>
  <c r="AN1938" i="54" s="1"/>
  <c r="AJ182" i="53"/>
  <c r="AJ183" i="53" s="1"/>
  <c r="AJ602" i="53"/>
  <c r="AJ603" i="53" s="1"/>
  <c r="AK600" i="53" s="1"/>
  <c r="AJ392" i="53"/>
  <c r="AJ393" i="53" s="1"/>
  <c r="AK390" i="53" s="1"/>
  <c r="AJ332" i="53"/>
  <c r="AJ333" i="53" s="1"/>
  <c r="AK330" i="53" s="1"/>
  <c r="AJ302" i="53"/>
  <c r="AJ303" i="53" s="1"/>
  <c r="AK300" i="53" s="1"/>
  <c r="AJ482" i="53"/>
  <c r="AJ483" i="53" s="1"/>
  <c r="AK480" i="53" s="1"/>
  <c r="AJ242" i="53"/>
  <c r="AJ243" i="53" s="1"/>
  <c r="AK240" i="53" s="1"/>
  <c r="AL452" i="53"/>
  <c r="AL453" i="53" s="1"/>
  <c r="AM450" i="53" s="1"/>
  <c r="AP28" i="53"/>
  <c r="AQ21" i="53"/>
  <c r="AP58" i="53"/>
  <c r="AP88" i="53"/>
  <c r="AP118" i="53"/>
  <c r="AP148" i="53"/>
  <c r="AP178" i="53"/>
  <c r="AP208" i="53"/>
  <c r="AP238" i="53"/>
  <c r="AP328" i="53"/>
  <c r="AP331" i="53" s="1"/>
  <c r="AP388" i="53"/>
  <c r="AP298" i="53"/>
  <c r="AP301" i="53" s="1"/>
  <c r="AP358" i="53"/>
  <c r="AP448" i="53"/>
  <c r="AP508" i="53"/>
  <c r="AP418" i="53"/>
  <c r="AP478" i="53"/>
  <c r="AP538" i="53"/>
  <c r="AP598" i="53"/>
  <c r="AP628" i="53"/>
  <c r="AJ422" i="53"/>
  <c r="AJ423" i="53" s="1"/>
  <c r="AK420" i="53" s="1"/>
  <c r="AJ632" i="53"/>
  <c r="AJ633" i="53"/>
  <c r="AK630" i="53" s="1"/>
  <c r="AJ542" i="53"/>
  <c r="AJ543" i="53" s="1"/>
  <c r="AK540" i="53" s="1"/>
  <c r="AK572" i="53"/>
  <c r="AK573" i="53" s="1"/>
  <c r="AL570" i="53" s="1"/>
  <c r="AJ362" i="53"/>
  <c r="AJ363" i="53"/>
  <c r="AK360" i="53" s="1"/>
  <c r="AL512" i="53"/>
  <c r="AL513" i="53" s="1"/>
  <c r="AM510" i="53" s="1"/>
  <c r="AJ272" i="53"/>
  <c r="AJ273" i="53" s="1"/>
  <c r="AK270" i="53" s="1"/>
  <c r="AJ212" i="53"/>
  <c r="AJ213" i="53" s="1"/>
  <c r="AK210" i="53" s="1"/>
  <c r="AM932" i="54"/>
  <c r="AL1322" i="54"/>
  <c r="AL1292" i="54"/>
  <c r="AL992" i="54"/>
  <c r="AO1772" i="54"/>
  <c r="AO1769" i="54"/>
  <c r="AO1764" i="54"/>
  <c r="AO1761" i="54"/>
  <c r="AO1756" i="54"/>
  <c r="AO1753" i="54"/>
  <c r="AO1748" i="54"/>
  <c r="AO1745" i="54"/>
  <c r="AO1740" i="54"/>
  <c r="AO1737" i="54"/>
  <c r="AO1732" i="54"/>
  <c r="AO1729" i="54"/>
  <c r="AO1724" i="54"/>
  <c r="AO1721" i="54"/>
  <c r="AO1716" i="54"/>
  <c r="AO1713" i="54"/>
  <c r="AO1708" i="54"/>
  <c r="AO1705" i="54"/>
  <c r="AO1700" i="54"/>
  <c r="AO1697" i="54"/>
  <c r="AO1692" i="54"/>
  <c r="AO1689" i="54"/>
  <c r="AO1684" i="54"/>
  <c r="AO1681" i="54"/>
  <c r="AO1676" i="54"/>
  <c r="AO1673" i="54"/>
  <c r="AO1665" i="54"/>
  <c r="AO1644" i="54"/>
  <c r="AO1668" i="54"/>
  <c r="AO1649" i="54"/>
  <c r="AO1641" i="54"/>
  <c r="AO1636" i="54"/>
  <c r="AO1633" i="54"/>
  <c r="AO1596" i="54"/>
  <c r="AO1588" i="54"/>
  <c r="AO1585" i="54"/>
  <c r="AO1577" i="54"/>
  <c r="AO1572" i="54"/>
  <c r="AO1564" i="54"/>
  <c r="AO1561" i="54"/>
  <c r="AO1556" i="54"/>
  <c r="AO1553" i="54"/>
  <c r="AO1548" i="54"/>
  <c r="AO1545" i="54"/>
  <c r="AO1540" i="54"/>
  <c r="AO1537" i="54"/>
  <c r="AO1628" i="54"/>
  <c r="AO1625" i="54"/>
  <c r="AO1620" i="54"/>
  <c r="AO1617" i="54"/>
  <c r="AO1612" i="54"/>
  <c r="AO1609" i="54"/>
  <c r="AO1604" i="54"/>
  <c r="AO1601" i="54"/>
  <c r="AO1593" i="54"/>
  <c r="AO1580" i="54"/>
  <c r="AO1569" i="54"/>
  <c r="AO1532" i="54"/>
  <c r="AO1529" i="54"/>
  <c r="AO1524" i="54"/>
  <c r="AO1521" i="54"/>
  <c r="AO1513" i="54"/>
  <c r="AO1492" i="54"/>
  <c r="AO1484" i="54"/>
  <c r="AO1481" i="54"/>
  <c r="AO1473" i="54"/>
  <c r="AO1468" i="54"/>
  <c r="AO1457" i="54"/>
  <c r="AO1516" i="54"/>
  <c r="AO1508" i="54"/>
  <c r="AO1505" i="54"/>
  <c r="AO1500" i="54"/>
  <c r="AO1497" i="54"/>
  <c r="AO1489" i="54"/>
  <c r="AO1476" i="54"/>
  <c r="AO1465" i="54"/>
  <c r="AO1460" i="54"/>
  <c r="AO1452" i="54"/>
  <c r="AO1449" i="54"/>
  <c r="AO1444" i="54"/>
  <c r="AO1441" i="54"/>
  <c r="AO1388" i="54"/>
  <c r="AO1332" i="54"/>
  <c r="AO1333" i="54" s="1"/>
  <c r="AO1321" i="54"/>
  <c r="AO2051" i="54" s="1"/>
  <c r="AO1272" i="54"/>
  <c r="AO1273" i="54" s="1"/>
  <c r="AO1261" i="54"/>
  <c r="AO2041" i="54" s="1"/>
  <c r="AO1436" i="54"/>
  <c r="AO1433" i="54"/>
  <c r="AO1428" i="54"/>
  <c r="AO1425" i="54"/>
  <c r="AO1420" i="54"/>
  <c r="AO1417" i="54"/>
  <c r="AO1412" i="54"/>
  <c r="AO1409" i="54"/>
  <c r="AO1404" i="54"/>
  <c r="AO1401" i="54"/>
  <c r="AO1396" i="54"/>
  <c r="AO1393" i="54"/>
  <c r="AO1385" i="54"/>
  <c r="AO1362" i="54"/>
  <c r="AO1363" i="54" s="1"/>
  <c r="AO1351" i="54"/>
  <c r="AO2056" i="54" s="1"/>
  <c r="AO1302" i="54"/>
  <c r="AO1303" i="54" s="1"/>
  <c r="AO1291" i="54"/>
  <c r="AO2046" i="54" s="1"/>
  <c r="AO1242" i="54"/>
  <c r="AO1243" i="54" s="1"/>
  <c r="AO1212" i="54"/>
  <c r="AO1213" i="54" s="1"/>
  <c r="AO1201" i="54"/>
  <c r="AO2031" i="54" s="1"/>
  <c r="AO1152" i="54"/>
  <c r="AO1153" i="54" s="1"/>
  <c r="AO1141" i="54"/>
  <c r="AO2021" i="54" s="1"/>
  <c r="AO1092" i="54"/>
  <c r="AO1093" i="54" s="1"/>
  <c r="AO1081" i="54"/>
  <c r="AO2011" i="54" s="1"/>
  <c r="AO1231" i="54"/>
  <c r="AO2036" i="54" s="1"/>
  <c r="AO1182" i="54"/>
  <c r="AO1183" i="54" s="1"/>
  <c r="AO1171" i="54"/>
  <c r="AO2026" i="54" s="1"/>
  <c r="AO1122" i="54"/>
  <c r="AO1123" i="54" s="1"/>
  <c r="AO1111" i="54"/>
  <c r="AO2016" i="54" s="1"/>
  <c r="AO1062" i="54"/>
  <c r="AO1063" i="54" s="1"/>
  <c r="AO1051" i="54"/>
  <c r="AO2006" i="54" s="1"/>
  <c r="AO1032" i="54"/>
  <c r="AO1033" i="54" s="1"/>
  <c r="AO1021" i="54"/>
  <c r="AO2001" i="54" s="1"/>
  <c r="AO972" i="54"/>
  <c r="AO973" i="54" s="1"/>
  <c r="AO961" i="54"/>
  <c r="AO1991" i="54" s="1"/>
  <c r="AO912" i="54"/>
  <c r="AO913" i="54" s="1"/>
  <c r="AO901" i="54"/>
  <c r="AO1981" i="54" s="1"/>
  <c r="AO852" i="54"/>
  <c r="AO853" i="54" s="1"/>
  <c r="AO781" i="54"/>
  <c r="AO1961" i="54" s="1"/>
  <c r="AO780" i="54"/>
  <c r="AO721" i="54"/>
  <c r="AO720" i="54"/>
  <c r="AO1002" i="54"/>
  <c r="AO1003" i="54" s="1"/>
  <c r="AO991" i="54"/>
  <c r="AO1996" i="54" s="1"/>
  <c r="AO942" i="54"/>
  <c r="AO943" i="54" s="1"/>
  <c r="AO931" i="54"/>
  <c r="AO1986" i="54" s="1"/>
  <c r="AO882" i="54"/>
  <c r="AO883" i="54" s="1"/>
  <c r="AO871" i="54"/>
  <c r="AO1976" i="54" s="1"/>
  <c r="AO811" i="54"/>
  <c r="AO810" i="54"/>
  <c r="AO751" i="54"/>
  <c r="AO750" i="54"/>
  <c r="AO691" i="54"/>
  <c r="AO690" i="54"/>
  <c r="AO642" i="54"/>
  <c r="AO643" i="54" s="1"/>
  <c r="AO631" i="54"/>
  <c r="AO1936" i="54" s="1"/>
  <c r="AO630" i="54"/>
  <c r="AO601" i="54"/>
  <c r="AO1931" i="54" s="1"/>
  <c r="AO600" i="54"/>
  <c r="AO541" i="54"/>
  <c r="AO1921" i="54" s="1"/>
  <c r="AO540" i="54"/>
  <c r="AO481" i="54"/>
  <c r="AO1911" i="54" s="1"/>
  <c r="AO480" i="54"/>
  <c r="AO432" i="54"/>
  <c r="AO433" i="54" s="1"/>
  <c r="AO421" i="54"/>
  <c r="AO1901" i="54" s="1"/>
  <c r="AO420" i="54"/>
  <c r="AO361" i="54"/>
  <c r="AO360" i="54"/>
  <c r="AO301" i="54"/>
  <c r="AO1881" i="54" s="1"/>
  <c r="AO300" i="54"/>
  <c r="AO241" i="54"/>
  <c r="AO1871" i="54" s="1"/>
  <c r="AO240" i="54"/>
  <c r="AO571" i="54"/>
  <c r="AO1926" i="54" s="1"/>
  <c r="AO570" i="54"/>
  <c r="AO511" i="54"/>
  <c r="AO510" i="54"/>
  <c r="AO451" i="54"/>
  <c r="AO450" i="54"/>
  <c r="AO391" i="54"/>
  <c r="AO1896" i="54" s="1"/>
  <c r="AO390" i="54"/>
  <c r="AO342" i="54"/>
  <c r="AO343" i="54" s="1"/>
  <c r="AO331" i="54"/>
  <c r="AO1886" i="54" s="1"/>
  <c r="AO330" i="54"/>
  <c r="AO282" i="54"/>
  <c r="AO283" i="54" s="1"/>
  <c r="AO271" i="54"/>
  <c r="AO1876" i="54" s="1"/>
  <c r="AO270" i="54"/>
  <c r="AO222" i="54"/>
  <c r="AO223" i="54" s="1"/>
  <c r="AO211" i="54"/>
  <c r="AO1866" i="54" s="1"/>
  <c r="AO210" i="54"/>
  <c r="AO192" i="54"/>
  <c r="AO193" i="54" s="1"/>
  <c r="AO181" i="54"/>
  <c r="AO180" i="54"/>
  <c r="AO132" i="54"/>
  <c r="AO133" i="54" s="1"/>
  <c r="AO121" i="54"/>
  <c r="AO1851" i="54" s="1"/>
  <c r="AO120" i="54"/>
  <c r="AO72" i="54"/>
  <c r="AO73" i="54" s="1"/>
  <c r="AO61" i="54"/>
  <c r="AO60" i="54"/>
  <c r="AP10" i="54"/>
  <c r="AO151" i="54"/>
  <c r="AO1856" i="54" s="1"/>
  <c r="AO150" i="54"/>
  <c r="AO102" i="54"/>
  <c r="AO103" i="54" s="1"/>
  <c r="AO91" i="54"/>
  <c r="AO1846" i="54" s="1"/>
  <c r="AO90" i="54"/>
  <c r="AO42" i="54"/>
  <c r="AO43" i="54" s="1"/>
  <c r="AO31" i="54"/>
  <c r="AO1836" i="54" s="1"/>
  <c r="AO30" i="54"/>
  <c r="AN1390" i="54"/>
  <c r="AN1646" i="54"/>
  <c r="AN1640" i="54" s="1"/>
  <c r="AM1384" i="54"/>
  <c r="AM1789" i="54"/>
  <c r="AK1783" i="54"/>
  <c r="AK1381" i="54"/>
  <c r="AL1793" i="54"/>
  <c r="AO1318" i="54"/>
  <c r="AO1258" i="54"/>
  <c r="AO1348" i="54"/>
  <c r="AO1288" i="54"/>
  <c r="AO1198" i="54"/>
  <c r="AO1138" i="54"/>
  <c r="AO1078" i="54"/>
  <c r="AO1228" i="54"/>
  <c r="AO1108" i="54"/>
  <c r="AO1048" i="54"/>
  <c r="AO1018" i="54"/>
  <c r="AO958" i="54"/>
  <c r="AO898" i="54"/>
  <c r="AO838" i="54"/>
  <c r="AO841" i="54" s="1"/>
  <c r="AO1971" i="54" s="1"/>
  <c r="AO778" i="54"/>
  <c r="AO718" i="54"/>
  <c r="AO988" i="54"/>
  <c r="AO928" i="54"/>
  <c r="AO808" i="54"/>
  <c r="AO748" i="54"/>
  <c r="AO688" i="54"/>
  <c r="AO628" i="54"/>
  <c r="AO598" i="54"/>
  <c r="AO538" i="54"/>
  <c r="AO478" i="54"/>
  <c r="AO418" i="54"/>
  <c r="AO358" i="54"/>
  <c r="AO298" i="54"/>
  <c r="AO238" i="54"/>
  <c r="AO508" i="54"/>
  <c r="AO448" i="54"/>
  <c r="AO388" i="54"/>
  <c r="AO328" i="54"/>
  <c r="AO178" i="54"/>
  <c r="AO118" i="54"/>
  <c r="AO58" i="54"/>
  <c r="AP21" i="54"/>
  <c r="AO208" i="54"/>
  <c r="AO148" i="54"/>
  <c r="AO88" i="54"/>
  <c r="AO28" i="54"/>
  <c r="AN63" i="54"/>
  <c r="AN93" i="54"/>
  <c r="AN153" i="54"/>
  <c r="AN303" i="54"/>
  <c r="AN483" i="54"/>
  <c r="AN333" i="54"/>
  <c r="AN393" i="54"/>
  <c r="AN453" i="54"/>
  <c r="AN693" i="54"/>
  <c r="AN1398" i="54"/>
  <c r="AN1406" i="54"/>
  <c r="AN1414" i="54"/>
  <c r="AN1408" i="54" s="1"/>
  <c r="AN1422" i="54"/>
  <c r="AN1430" i="54"/>
  <c r="AN1438" i="54"/>
  <c r="AN1432" i="54" s="1"/>
  <c r="AN1462" i="54"/>
  <c r="AN1456" i="54" s="1"/>
  <c r="AN1478" i="54"/>
  <c r="AN1472" i="54" s="1"/>
  <c r="AN1518" i="54"/>
  <c r="AN1512" i="54" s="1"/>
  <c r="AN1494" i="54"/>
  <c r="AN1488" i="54" s="1"/>
  <c r="AN1542" i="54"/>
  <c r="AN1550" i="54"/>
  <c r="AN1544" i="54" s="1"/>
  <c r="AN1558" i="54"/>
  <c r="AN1552" i="54" s="1"/>
  <c r="AN1566" i="54"/>
  <c r="AN1560" i="54" s="1"/>
  <c r="AN1590" i="54"/>
  <c r="AN1584" i="54" s="1"/>
  <c r="AN1574" i="54"/>
  <c r="AN1568" i="54" s="1"/>
  <c r="AN1598" i="54"/>
  <c r="AN1592" i="54" s="1"/>
  <c r="AN1656" i="54"/>
  <c r="AN1694" i="54"/>
  <c r="AN1688" i="54" s="1"/>
  <c r="AN1702" i="54"/>
  <c r="AN1696" i="54" s="1"/>
  <c r="AN1710" i="54"/>
  <c r="AN1704" i="54" s="1"/>
  <c r="AN1718" i="54"/>
  <c r="AN1712" i="54" s="1"/>
  <c r="AN1726" i="54"/>
  <c r="AN1720" i="54" s="1"/>
  <c r="AN1734" i="54"/>
  <c r="AN1728" i="54" s="1"/>
  <c r="AN1742" i="54"/>
  <c r="AN1736" i="54" s="1"/>
  <c r="AN1750" i="54"/>
  <c r="AN1744" i="54" s="1"/>
  <c r="AN1758" i="54"/>
  <c r="AN1752" i="54" s="1"/>
  <c r="AN1766" i="54"/>
  <c r="AN1774" i="54"/>
  <c r="AN1768" i="54" s="1"/>
  <c r="AM1760" i="54"/>
  <c r="AM1792" i="54"/>
  <c r="AL1783" i="54"/>
  <c r="AL1381" i="54"/>
  <c r="AN423" i="54" l="1"/>
  <c r="AM973" i="53"/>
  <c r="AO679" i="53"/>
  <c r="AO759" i="53"/>
  <c r="AO753" i="53" s="1"/>
  <c r="AO743" i="53"/>
  <c r="AO737" i="53" s="1"/>
  <c r="AO242" i="53"/>
  <c r="AO182" i="53"/>
  <c r="AO152" i="53"/>
  <c r="AO153" i="53" s="1"/>
  <c r="AO212" i="53"/>
  <c r="AO122" i="53"/>
  <c r="AO92" i="53"/>
  <c r="AE12" i="37"/>
  <c r="AO879" i="53"/>
  <c r="AO873" i="53" s="1"/>
  <c r="AO863" i="53"/>
  <c r="AO857" i="53" s="1"/>
  <c r="AO855" i="53"/>
  <c r="AO849" i="53" s="1"/>
  <c r="AO847" i="53"/>
  <c r="AO841" i="53" s="1"/>
  <c r="AO839" i="53"/>
  <c r="AO833" i="53" s="1"/>
  <c r="AO831" i="53"/>
  <c r="AO825" i="53" s="1"/>
  <c r="AO823" i="53"/>
  <c r="AO817" i="53" s="1"/>
  <c r="BF127" i="64"/>
  <c r="BF131" i="64"/>
  <c r="BF132" i="64" s="1"/>
  <c r="BG136" i="64"/>
  <c r="AN573" i="54"/>
  <c r="AN603" i="54"/>
  <c r="AN123" i="54"/>
  <c r="AN753" i="54"/>
  <c r="AN723" i="54"/>
  <c r="AN513" i="54"/>
  <c r="AN213" i="54"/>
  <c r="AN543" i="54"/>
  <c r="AN33" i="54"/>
  <c r="AN2095" i="54"/>
  <c r="AM2083" i="54"/>
  <c r="AN633" i="54"/>
  <c r="AN663" i="54"/>
  <c r="AN273" i="54"/>
  <c r="AN363" i="54"/>
  <c r="AN243" i="54"/>
  <c r="AN183" i="54"/>
  <c r="AO1654" i="54"/>
  <c r="AO1648" i="54" s="1"/>
  <c r="AN2094" i="54"/>
  <c r="AF15" i="37" s="1"/>
  <c r="AN2092" i="54"/>
  <c r="AF13" i="37" s="1"/>
  <c r="AN2090" i="54"/>
  <c r="AF11" i="37" s="1"/>
  <c r="AN2089" i="54"/>
  <c r="AF10" i="37" s="1"/>
  <c r="AN2093" i="54"/>
  <c r="AF14" i="37" s="1"/>
  <c r="AN2091" i="54"/>
  <c r="AM2097" i="54"/>
  <c r="AM888" i="53"/>
  <c r="AM662" i="53"/>
  <c r="AM898" i="53"/>
  <c r="AO815" i="53"/>
  <c r="AO809" i="53" s="1"/>
  <c r="AO807" i="53"/>
  <c r="AO799" i="53"/>
  <c r="AO793" i="53" s="1"/>
  <c r="AO791" i="53"/>
  <c r="AO785" i="53" s="1"/>
  <c r="AO783" i="53"/>
  <c r="AO777" i="53" s="1"/>
  <c r="AO775" i="53"/>
  <c r="AO769" i="53" s="1"/>
  <c r="AO273" i="53"/>
  <c r="AO213" i="53"/>
  <c r="AO183" i="53"/>
  <c r="AO123" i="53"/>
  <c r="AO93" i="53"/>
  <c r="AO671" i="53"/>
  <c r="AO871" i="53"/>
  <c r="AQ10" i="53"/>
  <c r="AP869" i="53"/>
  <c r="AP866" i="53"/>
  <c r="AP669" i="53"/>
  <c r="AP666" i="53"/>
  <c r="AP30" i="53"/>
  <c r="AP31" i="53"/>
  <c r="AP42" i="53"/>
  <c r="AP43" i="53" s="1"/>
  <c r="AP60" i="53"/>
  <c r="AP90" i="53"/>
  <c r="AP61" i="53"/>
  <c r="AP121" i="53"/>
  <c r="AP150" i="53"/>
  <c r="AP181" i="53"/>
  <c r="AP91" i="53"/>
  <c r="AP120" i="53"/>
  <c r="AP151" i="53"/>
  <c r="AP152" i="53" s="1"/>
  <c r="AP180" i="53"/>
  <c r="AP211" i="53"/>
  <c r="AP241" i="53"/>
  <c r="AP271" i="53"/>
  <c r="AP312" i="53"/>
  <c r="AP313" i="53" s="1"/>
  <c r="AP361" i="53"/>
  <c r="AP391" i="53"/>
  <c r="AP210" i="53"/>
  <c r="AP240" i="53"/>
  <c r="AP270" i="53"/>
  <c r="AP372" i="53"/>
  <c r="AP373" i="53" s="1"/>
  <c r="AP402" i="53"/>
  <c r="AP403" i="53" s="1"/>
  <c r="AP421" i="53"/>
  <c r="AP451" i="53"/>
  <c r="AP481" i="53"/>
  <c r="AP511" i="53"/>
  <c r="AP552" i="53"/>
  <c r="AP553" i="53" s="1"/>
  <c r="AP601" i="53"/>
  <c r="AP612" i="53"/>
  <c r="AP613" i="53" s="1"/>
  <c r="AP642" i="53"/>
  <c r="AP643" i="53" s="1"/>
  <c r="AP674" i="53"/>
  <c r="AP677" i="53"/>
  <c r="AP432" i="53"/>
  <c r="AP433" i="53" s="1"/>
  <c r="AP462" i="53"/>
  <c r="AP463" i="53" s="1"/>
  <c r="AP492" i="53"/>
  <c r="AP493" i="53" s="1"/>
  <c r="AP522" i="53"/>
  <c r="AP523" i="53" s="1"/>
  <c r="AP541" i="53"/>
  <c r="AP959" i="53" s="1"/>
  <c r="AH5" i="38" s="1"/>
  <c r="AP571" i="53"/>
  <c r="AP582" i="53"/>
  <c r="AP583" i="53" s="1"/>
  <c r="AP631" i="53"/>
  <c r="AP770" i="53"/>
  <c r="AP775" i="53" s="1"/>
  <c r="AP769" i="53" s="1"/>
  <c r="AP773" i="53"/>
  <c r="AP778" i="53"/>
  <c r="AP783" i="53" s="1"/>
  <c r="AP777" i="53" s="1"/>
  <c r="AP781" i="53"/>
  <c r="AP786" i="53"/>
  <c r="AP791" i="53" s="1"/>
  <c r="AP785" i="53" s="1"/>
  <c r="AP789" i="53"/>
  <c r="AP794" i="53"/>
  <c r="AP799" i="53" s="1"/>
  <c r="AP793" i="53" s="1"/>
  <c r="AP797" i="53"/>
  <c r="AP802" i="53"/>
  <c r="AP807" i="53" s="1"/>
  <c r="AP805" i="53"/>
  <c r="AP682" i="53"/>
  <c r="AP687" i="53" s="1"/>
  <c r="AP681" i="53" s="1"/>
  <c r="AP685" i="53"/>
  <c r="AP690" i="53"/>
  <c r="AP695" i="53" s="1"/>
  <c r="AP689" i="53" s="1"/>
  <c r="AP693" i="53"/>
  <c r="AP698" i="53"/>
  <c r="AP703" i="53" s="1"/>
  <c r="AP697" i="53" s="1"/>
  <c r="AP701" i="53"/>
  <c r="AP706" i="53"/>
  <c r="AP711" i="53" s="1"/>
  <c r="AP705" i="53" s="1"/>
  <c r="AP709" i="53"/>
  <c r="AP714" i="53"/>
  <c r="AP719" i="53" s="1"/>
  <c r="AP713" i="53" s="1"/>
  <c r="AP717" i="53"/>
  <c r="AP722" i="53"/>
  <c r="AP727" i="53" s="1"/>
  <c r="AP721" i="53" s="1"/>
  <c r="AP725" i="53"/>
  <c r="AP730" i="53"/>
  <c r="AP735" i="53" s="1"/>
  <c r="AP729" i="53" s="1"/>
  <c r="AP733" i="53"/>
  <c r="AP738" i="53"/>
  <c r="AP743" i="53" s="1"/>
  <c r="AP737" i="53" s="1"/>
  <c r="AP741" i="53"/>
  <c r="AP746" i="53"/>
  <c r="AP749" i="53"/>
  <c r="AP754" i="53"/>
  <c r="AP759" i="53" s="1"/>
  <c r="AP753" i="53" s="1"/>
  <c r="AP757" i="53"/>
  <c r="AP762" i="53"/>
  <c r="AP767" i="53" s="1"/>
  <c r="AP761" i="53" s="1"/>
  <c r="AP765" i="53"/>
  <c r="AP874" i="53"/>
  <c r="AP879" i="53" s="1"/>
  <c r="AP873" i="53" s="1"/>
  <c r="AP877" i="53"/>
  <c r="AP937" i="53"/>
  <c r="AP938" i="53" s="1"/>
  <c r="AP939" i="53" s="1"/>
  <c r="AP947" i="53" s="1"/>
  <c r="AP926" i="53" s="1"/>
  <c r="AP810" i="53"/>
  <c r="AP813" i="53"/>
  <c r="AP818" i="53"/>
  <c r="AP821" i="53"/>
  <c r="AP826" i="53"/>
  <c r="AP829" i="53"/>
  <c r="AP834" i="53"/>
  <c r="AP837" i="53"/>
  <c r="AP842" i="53"/>
  <c r="AP845" i="53"/>
  <c r="AP850" i="53"/>
  <c r="AP853" i="53"/>
  <c r="AP858" i="53"/>
  <c r="AP861" i="53"/>
  <c r="AN969" i="53"/>
  <c r="AF11" i="38" s="1"/>
  <c r="AN665" i="53"/>
  <c r="AN894" i="53"/>
  <c r="AN972" i="53"/>
  <c r="AF12" i="38" s="1"/>
  <c r="AN673" i="53"/>
  <c r="AN892" i="53"/>
  <c r="AQ568" i="53"/>
  <c r="AQ268" i="53"/>
  <c r="AO673" i="53"/>
  <c r="AO745" i="53"/>
  <c r="AO751" i="53"/>
  <c r="AO735" i="53"/>
  <c r="AO729" i="53" s="1"/>
  <c r="AO727" i="53"/>
  <c r="AO721" i="53" s="1"/>
  <c r="AO719" i="53"/>
  <c r="AO713" i="53" s="1"/>
  <c r="AO711" i="53"/>
  <c r="AO705" i="53" s="1"/>
  <c r="AO703" i="53"/>
  <c r="AO697" i="53" s="1"/>
  <c r="AO695" i="53"/>
  <c r="AO689" i="53" s="1"/>
  <c r="AO687" i="53"/>
  <c r="AO681" i="53" s="1"/>
  <c r="AO243" i="53"/>
  <c r="AO960" i="53"/>
  <c r="AG6" i="38" s="1"/>
  <c r="AO32" i="53"/>
  <c r="AO33" i="53" s="1"/>
  <c r="AO62" i="53"/>
  <c r="AO63" i="53" s="1"/>
  <c r="AO963" i="53"/>
  <c r="AG7" i="38" s="1"/>
  <c r="AN897" i="53"/>
  <c r="AN865" i="53"/>
  <c r="AN964" i="53"/>
  <c r="AO1470" i="54"/>
  <c r="AO1678" i="54"/>
  <c r="AO1672" i="54" s="1"/>
  <c r="AO1686" i="54"/>
  <c r="AO1680" i="54" s="1"/>
  <c r="AO1694" i="54"/>
  <c r="AO1688" i="54" s="1"/>
  <c r="AO1702" i="54"/>
  <c r="AO1696" i="54" s="1"/>
  <c r="AO1710" i="54"/>
  <c r="AO1704" i="54" s="1"/>
  <c r="AO1718" i="54"/>
  <c r="AO1712" i="54" s="1"/>
  <c r="AO1726" i="54"/>
  <c r="AO1720" i="54" s="1"/>
  <c r="AO1734" i="54"/>
  <c r="AO1728" i="54" s="1"/>
  <c r="AO1742" i="54"/>
  <c r="AO1736" i="54" s="1"/>
  <c r="AO1750" i="54"/>
  <c r="AO1744" i="54" s="1"/>
  <c r="AO1758" i="54"/>
  <c r="AO1752" i="54" s="1"/>
  <c r="AO1766" i="54"/>
  <c r="AO1760" i="54" s="1"/>
  <c r="AI2072" i="54"/>
  <c r="AI2069" i="54"/>
  <c r="AO2077" i="54"/>
  <c r="AG7" i="37" s="1"/>
  <c r="AP1657" i="54"/>
  <c r="AP1660" i="54"/>
  <c r="AP1652" i="54"/>
  <c r="AP661" i="54"/>
  <c r="AP660" i="54"/>
  <c r="AO1390" i="54"/>
  <c r="AO1384" i="54" s="1"/>
  <c r="AO1574" i="54"/>
  <c r="AO1568" i="54" s="1"/>
  <c r="AO1598" i="54"/>
  <c r="AO1592" i="54" s="1"/>
  <c r="AO1941" i="54"/>
  <c r="AO662" i="54"/>
  <c r="AO1943" i="54" s="1"/>
  <c r="AO1774" i="54"/>
  <c r="AO1768" i="54" s="1"/>
  <c r="AO1446" i="54"/>
  <c r="AO1440" i="54" s="1"/>
  <c r="AO1454" i="54"/>
  <c r="AO1448" i="54" s="1"/>
  <c r="AO1502" i="54"/>
  <c r="AO1496" i="54" s="1"/>
  <c r="AO1486" i="54"/>
  <c r="AO1480" i="54" s="1"/>
  <c r="AO1526" i="54"/>
  <c r="AO1520" i="54" s="1"/>
  <c r="AO1534" i="54"/>
  <c r="AO1528" i="54" s="1"/>
  <c r="AO1638" i="54"/>
  <c r="AO1632" i="54" s="1"/>
  <c r="AO1646" i="54"/>
  <c r="AO1640" i="54" s="1"/>
  <c r="AO1670" i="54"/>
  <c r="AO512" i="54"/>
  <c r="AO1918" i="54" s="1"/>
  <c r="AO1916" i="54"/>
  <c r="AO2071" i="54" s="1"/>
  <c r="AG5" i="37" s="1"/>
  <c r="AO362" i="54"/>
  <c r="AO1893" i="54" s="1"/>
  <c r="AO1891" i="54"/>
  <c r="AO692" i="54"/>
  <c r="AO1948" i="54" s="1"/>
  <c r="AO1946" i="54"/>
  <c r="AO812" i="54"/>
  <c r="AO1968" i="54" s="1"/>
  <c r="AO1966" i="54"/>
  <c r="AO722" i="54"/>
  <c r="AO1953" i="54" s="1"/>
  <c r="AO1951" i="54"/>
  <c r="AL993" i="54"/>
  <c r="AM990" i="54" s="1"/>
  <c r="AL1998" i="54"/>
  <c r="AJ783" i="54"/>
  <c r="AK780" i="54" s="1"/>
  <c r="AJ1963" i="54"/>
  <c r="AL1293" i="54"/>
  <c r="AM1290" i="54" s="1"/>
  <c r="AL2048" i="54"/>
  <c r="AJ1113" i="54"/>
  <c r="AK1110" i="54" s="1"/>
  <c r="AJ2018" i="54"/>
  <c r="AL1323" i="54"/>
  <c r="AM1320" i="54" s="1"/>
  <c r="AM1322" i="54" s="1"/>
  <c r="AL2053" i="54"/>
  <c r="AL1263" i="54"/>
  <c r="AM1260" i="54" s="1"/>
  <c r="AM1262" i="54" s="1"/>
  <c r="AL2043" i="54"/>
  <c r="AJ1083" i="54"/>
  <c r="AK1080" i="54" s="1"/>
  <c r="AJ2013" i="54"/>
  <c r="AJ1143" i="54"/>
  <c r="AK1140" i="54" s="1"/>
  <c r="AK1142" i="54" s="1"/>
  <c r="AJ2023" i="54"/>
  <c r="AM933" i="54"/>
  <c r="AN930" i="54" s="1"/>
  <c r="AM1988" i="54"/>
  <c r="AJ1203" i="54"/>
  <c r="AK1200" i="54" s="1"/>
  <c r="AK1202" i="54" s="1"/>
  <c r="AJ2033" i="54"/>
  <c r="AN2066" i="54"/>
  <c r="AH2084" i="54"/>
  <c r="AH2085" i="54" s="1"/>
  <c r="AI2075" i="54"/>
  <c r="AP1168" i="54"/>
  <c r="AP868" i="54"/>
  <c r="AP658" i="54"/>
  <c r="AP568" i="54"/>
  <c r="AP268" i="54"/>
  <c r="AO62" i="54"/>
  <c r="AO1843" i="54" s="1"/>
  <c r="AO1841" i="54"/>
  <c r="AO182" i="54"/>
  <c r="AO1863" i="54" s="1"/>
  <c r="AO1861" i="54"/>
  <c r="AO2080" i="54" s="1"/>
  <c r="AG8" i="37" s="1"/>
  <c r="AO452" i="54"/>
  <c r="AO1908" i="54" s="1"/>
  <c r="AO1906" i="54"/>
  <c r="AO752" i="54"/>
  <c r="AO1958" i="54" s="1"/>
  <c r="AO1956" i="54"/>
  <c r="AO2065" i="54"/>
  <c r="AG3" i="37" s="1"/>
  <c r="AL1353" i="54"/>
  <c r="AM1350" i="54" s="1"/>
  <c r="AM1352" i="54" s="1"/>
  <c r="AL2058" i="54"/>
  <c r="AJ843" i="54"/>
  <c r="AK840" i="54" s="1"/>
  <c r="AK842" i="54" s="1"/>
  <c r="AJ1973" i="54"/>
  <c r="AL903" i="54"/>
  <c r="AM900" i="54" s="1"/>
  <c r="AM902" i="54" s="1"/>
  <c r="AL1983" i="54"/>
  <c r="AJ1053" i="54"/>
  <c r="AK1050" i="54" s="1"/>
  <c r="AK1052" i="54" s="1"/>
  <c r="AJ2008" i="54"/>
  <c r="AJ753" i="54"/>
  <c r="AJ1958" i="54"/>
  <c r="AJ2069" i="54" s="1"/>
  <c r="AJ873" i="54"/>
  <c r="AK870" i="54" s="1"/>
  <c r="AJ1978" i="54"/>
  <c r="AL963" i="54"/>
  <c r="AM960" i="54" s="1"/>
  <c r="AL1993" i="54"/>
  <c r="AJ813" i="54"/>
  <c r="AK810" i="54" s="1"/>
  <c r="AK812" i="54" s="1"/>
  <c r="AJ1968" i="54"/>
  <c r="AJ1023" i="54"/>
  <c r="AK1020" i="54" s="1"/>
  <c r="AK1022" i="54" s="1"/>
  <c r="AJ2003" i="54"/>
  <c r="AJ1233" i="54"/>
  <c r="AK1230" i="54" s="1"/>
  <c r="AK1232" i="54" s="1"/>
  <c r="AJ2038" i="54"/>
  <c r="AJ1173" i="54"/>
  <c r="AK1170" i="54" s="1"/>
  <c r="AK1172" i="54" s="1"/>
  <c r="AJ2028" i="54"/>
  <c r="AN2081" i="54"/>
  <c r="AN2068" i="54"/>
  <c r="AF4" i="37" s="1"/>
  <c r="AN2071" i="54"/>
  <c r="AF5" i="37" s="1"/>
  <c r="AM1777" i="54"/>
  <c r="AM1381" i="54" s="1"/>
  <c r="AM1793" i="54"/>
  <c r="AO272" i="54"/>
  <c r="AO1878" i="54" s="1"/>
  <c r="AO392" i="54"/>
  <c r="AO1898" i="54" s="1"/>
  <c r="AO572" i="54"/>
  <c r="AO1928" i="54" s="1"/>
  <c r="AO242" i="54"/>
  <c r="AO1873" i="54" s="1"/>
  <c r="AO302" i="54"/>
  <c r="AO1883" i="54" s="1"/>
  <c r="AO422" i="54"/>
  <c r="AO1903" i="54" s="1"/>
  <c r="AO1510" i="54"/>
  <c r="AO1504" i="54" s="1"/>
  <c r="AO122" i="54"/>
  <c r="AO1853" i="54" s="1"/>
  <c r="AO212" i="54"/>
  <c r="AO1868" i="54" s="1"/>
  <c r="AO332" i="54"/>
  <c r="AO1888" i="54" s="1"/>
  <c r="AO482" i="54"/>
  <c r="AO1913" i="54" s="1"/>
  <c r="AO542" i="54"/>
  <c r="AO1923" i="54" s="1"/>
  <c r="AO602" i="54"/>
  <c r="AO1933" i="54" s="1"/>
  <c r="AO632" i="54"/>
  <c r="AO1938" i="54" s="1"/>
  <c r="AK212" i="53"/>
  <c r="AK213" i="53" s="1"/>
  <c r="AL572" i="53"/>
  <c r="AL573" i="53" s="1"/>
  <c r="AM570" i="53" s="1"/>
  <c r="AM452" i="53"/>
  <c r="AM453" i="53" s="1"/>
  <c r="AN450" i="53" s="1"/>
  <c r="AK482" i="53"/>
  <c r="AK483" i="53" s="1"/>
  <c r="AL480" i="53" s="1"/>
  <c r="AK332" i="53"/>
  <c r="AK333" i="53" s="1"/>
  <c r="AL330" i="53" s="1"/>
  <c r="AK602" i="53"/>
  <c r="AK603" i="53" s="1"/>
  <c r="AL600" i="53" s="1"/>
  <c r="AK542" i="53"/>
  <c r="AK543" i="53" s="1"/>
  <c r="AL540" i="53" s="1"/>
  <c r="AK242" i="53"/>
  <c r="AK243" i="53" s="1"/>
  <c r="AL240" i="53" s="1"/>
  <c r="AK302" i="53"/>
  <c r="AK303" i="53" s="1"/>
  <c r="AL300" i="53" s="1"/>
  <c r="AK392" i="53"/>
  <c r="AK393" i="53" s="1"/>
  <c r="AL390" i="53" s="1"/>
  <c r="AK272" i="53"/>
  <c r="AK273" i="53" s="1"/>
  <c r="AL270" i="53" s="1"/>
  <c r="AM512" i="53"/>
  <c r="AM513" i="53" s="1"/>
  <c r="AN510" i="53" s="1"/>
  <c r="AK362" i="53"/>
  <c r="AK363" i="53" s="1"/>
  <c r="AL360" i="53" s="1"/>
  <c r="AK632" i="53"/>
  <c r="AK633" i="53" s="1"/>
  <c r="AL630" i="53" s="1"/>
  <c r="AK422" i="53"/>
  <c r="AK423" i="53" s="1"/>
  <c r="AL420" i="53" s="1"/>
  <c r="AR21" i="53"/>
  <c r="AQ28" i="53"/>
  <c r="AQ58" i="53"/>
  <c r="AQ118" i="53"/>
  <c r="AQ88" i="53"/>
  <c r="AQ178" i="53"/>
  <c r="AQ148" i="53"/>
  <c r="AQ238" i="53"/>
  <c r="AQ208" i="53"/>
  <c r="AQ298" i="53"/>
  <c r="AQ301" i="53" s="1"/>
  <c r="AQ358" i="53"/>
  <c r="AQ361" i="53" s="1"/>
  <c r="AQ328" i="53"/>
  <c r="AQ388" i="53"/>
  <c r="AQ418" i="53"/>
  <c r="AQ478" i="53"/>
  <c r="AQ538" i="53"/>
  <c r="AQ598" i="53"/>
  <c r="AQ448" i="53"/>
  <c r="AQ508" i="53"/>
  <c r="AQ628" i="53"/>
  <c r="AK1082" i="54"/>
  <c r="AN932" i="54"/>
  <c r="AM962" i="54"/>
  <c r="AN1760" i="54"/>
  <c r="AN1792" i="54"/>
  <c r="AN1536" i="54"/>
  <c r="AN1790" i="54"/>
  <c r="AN1416" i="54"/>
  <c r="AN1786" i="54"/>
  <c r="AN1400" i="54"/>
  <c r="AN1788" i="54"/>
  <c r="AO32" i="54"/>
  <c r="AO1838" i="54" s="1"/>
  <c r="AO92" i="54"/>
  <c r="AO1848" i="54" s="1"/>
  <c r="AO2078" i="54" s="1"/>
  <c r="AO152" i="54"/>
  <c r="AO63" i="54"/>
  <c r="AO183" i="54"/>
  <c r="AO333" i="54"/>
  <c r="AO393" i="54"/>
  <c r="AO513" i="54"/>
  <c r="AO243" i="54"/>
  <c r="AO363" i="54"/>
  <c r="AO423" i="54"/>
  <c r="AO633" i="54"/>
  <c r="AO693" i="54"/>
  <c r="AO813" i="54"/>
  <c r="AO723" i="54"/>
  <c r="AO1582" i="54"/>
  <c r="AO1576" i="54" s="1"/>
  <c r="AO1792" i="54"/>
  <c r="AM992" i="54"/>
  <c r="AK782" i="54"/>
  <c r="AM1292" i="54"/>
  <c r="AK1112" i="54"/>
  <c r="AK872" i="54"/>
  <c r="AN1424" i="54"/>
  <c r="AN1787" i="54"/>
  <c r="AN1392" i="54"/>
  <c r="AN1791" i="54"/>
  <c r="AP1348" i="54"/>
  <c r="AP1288" i="54"/>
  <c r="AP1318" i="54"/>
  <c r="AP1258" i="54"/>
  <c r="AP1228" i="54"/>
  <c r="AP1108" i="54"/>
  <c r="AP1048" i="54"/>
  <c r="AP1198" i="54"/>
  <c r="AP1138" i="54"/>
  <c r="AP1078" i="54"/>
  <c r="AP988" i="54"/>
  <c r="AP928" i="54"/>
  <c r="AP808" i="54"/>
  <c r="AP748" i="54"/>
  <c r="AP688" i="54"/>
  <c r="AP628" i="54"/>
  <c r="AP1018" i="54"/>
  <c r="AP958" i="54"/>
  <c r="AP898" i="54"/>
  <c r="AP838" i="54"/>
  <c r="AP841" i="54" s="1"/>
  <c r="AP1971" i="54" s="1"/>
  <c r="AP778" i="54"/>
  <c r="AP718" i="54"/>
  <c r="AP508" i="54"/>
  <c r="AP448" i="54"/>
  <c r="AP388" i="54"/>
  <c r="AP328" i="54"/>
  <c r="AP598" i="54"/>
  <c r="AP538" i="54"/>
  <c r="AP478" i="54"/>
  <c r="AP418" i="54"/>
  <c r="AP358" i="54"/>
  <c r="AP298" i="54"/>
  <c r="AP238" i="54"/>
  <c r="AP208" i="54"/>
  <c r="AP148" i="54"/>
  <c r="AP88" i="54"/>
  <c r="AP28" i="54"/>
  <c r="AP178" i="54"/>
  <c r="AP118" i="54"/>
  <c r="AP58" i="54"/>
  <c r="AQ21" i="54"/>
  <c r="AN1384" i="54"/>
  <c r="AN1789" i="54"/>
  <c r="AO33" i="54"/>
  <c r="AP1772" i="54"/>
  <c r="AP1769" i="54"/>
  <c r="AP1764" i="54"/>
  <c r="AP1761" i="54"/>
  <c r="AP1756" i="54"/>
  <c r="AP1753" i="54"/>
  <c r="AP1748" i="54"/>
  <c r="AP1745" i="54"/>
  <c r="AP1740" i="54"/>
  <c r="AP1737" i="54"/>
  <c r="AP1732" i="54"/>
  <c r="AP1729" i="54"/>
  <c r="AP1724" i="54"/>
  <c r="AP1721" i="54"/>
  <c r="AP1716" i="54"/>
  <c r="AP1713" i="54"/>
  <c r="AP1708" i="54"/>
  <c r="AP1705" i="54"/>
  <c r="AP1700" i="54"/>
  <c r="AP1697" i="54"/>
  <c r="AP1692" i="54"/>
  <c r="AP1689" i="54"/>
  <c r="AP1684" i="54"/>
  <c r="AP1668" i="54"/>
  <c r="AP1649" i="54"/>
  <c r="AP1654" i="54" s="1"/>
  <c r="AP1648" i="54" s="1"/>
  <c r="AP1641" i="54"/>
  <c r="AP1636" i="54"/>
  <c r="AP1681" i="54"/>
  <c r="AP1676" i="54"/>
  <c r="AP1673" i="54"/>
  <c r="AP1665" i="54"/>
  <c r="AP1644" i="54"/>
  <c r="AP1628" i="54"/>
  <c r="AP1625" i="54"/>
  <c r="AP1620" i="54"/>
  <c r="AP1617" i="54"/>
  <c r="AP1612" i="54"/>
  <c r="AP1609" i="54"/>
  <c r="AP1604" i="54"/>
  <c r="AP1601" i="54"/>
  <c r="AP1593" i="54"/>
  <c r="AP1580" i="54"/>
  <c r="AP1569" i="54"/>
  <c r="AP1633" i="54"/>
  <c r="AP1596" i="54"/>
  <c r="AP1588" i="54"/>
  <c r="AP1585" i="54"/>
  <c r="AP1577" i="54"/>
  <c r="AP1582" i="54" s="1"/>
  <c r="AP1576" i="54" s="1"/>
  <c r="AP1572" i="54"/>
  <c r="AP1564" i="54"/>
  <c r="AP1561" i="54"/>
  <c r="AP1556" i="54"/>
  <c r="AP1553" i="54"/>
  <c r="AP1548" i="54"/>
  <c r="AP1545" i="54"/>
  <c r="AP1540" i="54"/>
  <c r="AP1537" i="54"/>
  <c r="AP1516" i="54"/>
  <c r="AP1508" i="54"/>
  <c r="AP1505" i="54"/>
  <c r="AP1500" i="54"/>
  <c r="AP1497" i="54"/>
  <c r="AP1489" i="54"/>
  <c r="AP1476" i="54"/>
  <c r="AP1465" i="54"/>
  <c r="AP1460" i="54"/>
  <c r="AP1452" i="54"/>
  <c r="AP1449" i="54"/>
  <c r="AP1444" i="54"/>
  <c r="AP1441" i="54"/>
  <c r="AP1532" i="54"/>
  <c r="AP1529" i="54"/>
  <c r="AP1524" i="54"/>
  <c r="AP1521" i="54"/>
  <c r="AP1513" i="54"/>
  <c r="AP1492" i="54"/>
  <c r="AP1484" i="54"/>
  <c r="AP1481" i="54"/>
  <c r="AP1473" i="54"/>
  <c r="AP1468" i="54"/>
  <c r="AP1457" i="54"/>
  <c r="AP1436" i="54"/>
  <c r="AP1433" i="54"/>
  <c r="AP1428" i="54"/>
  <c r="AP1425" i="54"/>
  <c r="AP1420" i="54"/>
  <c r="AP1417" i="54"/>
  <c r="AP1412" i="54"/>
  <c r="AP1409" i="54"/>
  <c r="AP1404" i="54"/>
  <c r="AP1401" i="54"/>
  <c r="AP1396" i="54"/>
  <c r="AP1393" i="54"/>
  <c r="AP1385" i="54"/>
  <c r="AP1362" i="54"/>
  <c r="AP1363" i="54" s="1"/>
  <c r="AP1351" i="54"/>
  <c r="AP2056" i="54" s="1"/>
  <c r="AP1302" i="54"/>
  <c r="AP1303" i="54" s="1"/>
  <c r="AP1291" i="54"/>
  <c r="AP2046" i="54" s="1"/>
  <c r="AP1242" i="54"/>
  <c r="AP1243" i="54" s="1"/>
  <c r="AP1388" i="54"/>
  <c r="AP1332" i="54"/>
  <c r="AP1333" i="54" s="1"/>
  <c r="AP1321" i="54"/>
  <c r="AP2051" i="54" s="1"/>
  <c r="AP1272" i="54"/>
  <c r="AP1273" i="54" s="1"/>
  <c r="AP1261" i="54"/>
  <c r="AP2041" i="54" s="1"/>
  <c r="AP1231" i="54"/>
  <c r="AP2036" i="54" s="1"/>
  <c r="AP1182" i="54"/>
  <c r="AP1183" i="54" s="1"/>
  <c r="AP1171" i="54"/>
  <c r="AP2026" i="54" s="1"/>
  <c r="AP1122" i="54"/>
  <c r="AP1123" i="54" s="1"/>
  <c r="AP1111" i="54"/>
  <c r="AP2016" i="54" s="1"/>
  <c r="AP1062" i="54"/>
  <c r="AP1063" i="54" s="1"/>
  <c r="AP1051" i="54"/>
  <c r="AP2006" i="54" s="1"/>
  <c r="AP1212" i="54"/>
  <c r="AP1213" i="54" s="1"/>
  <c r="AP1201" i="54"/>
  <c r="AP2031" i="54" s="1"/>
  <c r="AP1152" i="54"/>
  <c r="AP1153" i="54" s="1"/>
  <c r="AP1141" i="54"/>
  <c r="AP2021" i="54" s="1"/>
  <c r="AP1092" i="54"/>
  <c r="AP1093" i="54" s="1"/>
  <c r="AP1081" i="54"/>
  <c r="AP2011" i="54" s="1"/>
  <c r="AP1002" i="54"/>
  <c r="AP1003" i="54" s="1"/>
  <c r="AP991" i="54"/>
  <c r="AP1996" i="54" s="1"/>
  <c r="AP942" i="54"/>
  <c r="AP943" i="54" s="1"/>
  <c r="AP931" i="54"/>
  <c r="AP1986" i="54" s="1"/>
  <c r="AP882" i="54"/>
  <c r="AP883" i="54" s="1"/>
  <c r="AP871" i="54"/>
  <c r="AP1976" i="54" s="1"/>
  <c r="AP811" i="54"/>
  <c r="AP810" i="54"/>
  <c r="AP751" i="54"/>
  <c r="AP750" i="54"/>
  <c r="AP691" i="54"/>
  <c r="AP690" i="54"/>
  <c r="AP642" i="54"/>
  <c r="AP643" i="54" s="1"/>
  <c r="AP631" i="54"/>
  <c r="AP1936" i="54" s="1"/>
  <c r="AP630" i="54"/>
  <c r="AP1032" i="54"/>
  <c r="AP1033" i="54" s="1"/>
  <c r="AP1021" i="54"/>
  <c r="AP2001" i="54" s="1"/>
  <c r="AP972" i="54"/>
  <c r="AP973" i="54" s="1"/>
  <c r="AP961" i="54"/>
  <c r="AP1991" i="54" s="1"/>
  <c r="AP912" i="54"/>
  <c r="AP913" i="54" s="1"/>
  <c r="AP901" i="54"/>
  <c r="AP1981" i="54" s="1"/>
  <c r="AP781" i="54"/>
  <c r="AP1961" i="54" s="1"/>
  <c r="AP780" i="54"/>
  <c r="AP721" i="54"/>
  <c r="AP720" i="54"/>
  <c r="AP571" i="54"/>
  <c r="AP1926" i="54" s="1"/>
  <c r="AP570" i="54"/>
  <c r="AP511" i="54"/>
  <c r="AP510" i="54"/>
  <c r="AP451" i="54"/>
  <c r="AP450" i="54"/>
  <c r="AP391" i="54"/>
  <c r="AP1896" i="54" s="1"/>
  <c r="AP390" i="54"/>
  <c r="AP342" i="54"/>
  <c r="AP343" i="54" s="1"/>
  <c r="AP331" i="54"/>
  <c r="AP1886" i="54" s="1"/>
  <c r="AP330" i="54"/>
  <c r="AP282" i="54"/>
  <c r="AP283" i="54" s="1"/>
  <c r="AP271" i="54"/>
  <c r="AP1876" i="54" s="1"/>
  <c r="AP270" i="54"/>
  <c r="AP222" i="54"/>
  <c r="AP223" i="54" s="1"/>
  <c r="AP211" i="54"/>
  <c r="AP1866" i="54" s="1"/>
  <c r="AP210" i="54"/>
  <c r="AP601" i="54"/>
  <c r="AP1931" i="54" s="1"/>
  <c r="AP600" i="54"/>
  <c r="AP541" i="54"/>
  <c r="AP1921" i="54" s="1"/>
  <c r="AP540" i="54"/>
  <c r="AP481" i="54"/>
  <c r="AP1911" i="54" s="1"/>
  <c r="AP480" i="54"/>
  <c r="AP432" i="54"/>
  <c r="AP433" i="54" s="1"/>
  <c r="AP421" i="54"/>
  <c r="AP1901" i="54" s="1"/>
  <c r="AP420" i="54"/>
  <c r="AP361" i="54"/>
  <c r="AP360" i="54"/>
  <c r="AP301" i="54"/>
  <c r="AP1881" i="54" s="1"/>
  <c r="AP300" i="54"/>
  <c r="AP241" i="54"/>
  <c r="AP1871" i="54" s="1"/>
  <c r="AP240" i="54"/>
  <c r="AP151" i="54"/>
  <c r="AP150" i="54"/>
  <c r="AP102" i="54"/>
  <c r="AP103" i="54" s="1"/>
  <c r="AP91" i="54"/>
  <c r="AP1846" i="54" s="1"/>
  <c r="AP90" i="54"/>
  <c r="AP42" i="54"/>
  <c r="AP43" i="54" s="1"/>
  <c r="AP31" i="54"/>
  <c r="AP30" i="54"/>
  <c r="AP192" i="54"/>
  <c r="AP193" i="54" s="1"/>
  <c r="AP181" i="54"/>
  <c r="AP1861" i="54" s="1"/>
  <c r="AP180" i="54"/>
  <c r="AP132" i="54"/>
  <c r="AP133" i="54" s="1"/>
  <c r="AP121" i="54"/>
  <c r="AP120" i="54"/>
  <c r="AP72" i="54"/>
  <c r="AP73" i="54" s="1"/>
  <c r="AP61" i="54"/>
  <c r="AP1841" i="54" s="1"/>
  <c r="AP60" i="54"/>
  <c r="AQ10" i="54"/>
  <c r="AO782" i="54"/>
  <c r="AO1398" i="54"/>
  <c r="AO1406" i="54"/>
  <c r="AO1414" i="54"/>
  <c r="AO1408" i="54" s="1"/>
  <c r="AO1422" i="54"/>
  <c r="AO1430" i="54"/>
  <c r="AO1438" i="54"/>
  <c r="AO1432" i="54" s="1"/>
  <c r="AO1464" i="54"/>
  <c r="AO1494" i="54"/>
  <c r="AO1488" i="54" s="1"/>
  <c r="AO1462" i="54"/>
  <c r="AO1456" i="54" s="1"/>
  <c r="AO1478" i="54"/>
  <c r="AO1472" i="54" s="1"/>
  <c r="AO1518" i="54"/>
  <c r="AO1512" i="54" s="1"/>
  <c r="AO1606" i="54"/>
  <c r="AO1600" i="54" s="1"/>
  <c r="AO1614" i="54"/>
  <c r="AO1608" i="54" s="1"/>
  <c r="AO1622" i="54"/>
  <c r="AO1616" i="54" s="1"/>
  <c r="AO1630" i="54"/>
  <c r="AO1624" i="54" s="1"/>
  <c r="AO1542" i="54"/>
  <c r="AO1550" i="54"/>
  <c r="AO1544" i="54" s="1"/>
  <c r="AO1558" i="54"/>
  <c r="AO1552" i="54" s="1"/>
  <c r="AO1566" i="54"/>
  <c r="AO1560" i="54" s="1"/>
  <c r="AO1590" i="54"/>
  <c r="AO1584" i="54" s="1"/>
  <c r="AO1656" i="54"/>
  <c r="AO1664" i="54"/>
  <c r="AN1777" i="54" l="1"/>
  <c r="AO663" i="54"/>
  <c r="AO543" i="54"/>
  <c r="AO123" i="54"/>
  <c r="AI2084" i="54"/>
  <c r="AI2085" i="54" s="1"/>
  <c r="AM1783" i="54"/>
  <c r="AF12" i="37"/>
  <c r="BG127" i="64"/>
  <c r="BG131" i="64"/>
  <c r="BG132" i="64" s="1"/>
  <c r="BH136" i="64"/>
  <c r="AN973" i="53"/>
  <c r="AO972" i="53"/>
  <c r="AG12" i="38" s="1"/>
  <c r="AP92" i="53"/>
  <c r="AP671" i="53"/>
  <c r="AP871" i="53"/>
  <c r="AO753" i="54"/>
  <c r="AO453" i="54"/>
  <c r="AO2068" i="54"/>
  <c r="AG4" i="37" s="1"/>
  <c r="AO2094" i="54"/>
  <c r="AG15" i="37" s="1"/>
  <c r="AO2090" i="54"/>
  <c r="AG11" i="37" s="1"/>
  <c r="AO2089" i="54"/>
  <c r="AG10" i="37" s="1"/>
  <c r="AO2093" i="54"/>
  <c r="AG14" i="37" s="1"/>
  <c r="AO273" i="54"/>
  <c r="AO2091" i="54"/>
  <c r="AG12" i="37" s="1"/>
  <c r="AN2097" i="54"/>
  <c r="AO2092" i="54"/>
  <c r="AG13" i="37" s="1"/>
  <c r="AO2095" i="54"/>
  <c r="AR268" i="53"/>
  <c r="AR568" i="53"/>
  <c r="AO892" i="53"/>
  <c r="AN898" i="53"/>
  <c r="AN882" i="53"/>
  <c r="AP745" i="53"/>
  <c r="AP751" i="53"/>
  <c r="AP895" i="53"/>
  <c r="AP968" i="53"/>
  <c r="AH10" i="38" s="1"/>
  <c r="AP801" i="53"/>
  <c r="AP679" i="53"/>
  <c r="AP242" i="53"/>
  <c r="AP243" i="53" s="1"/>
  <c r="AP182" i="53"/>
  <c r="AP183" i="53" s="1"/>
  <c r="AP122" i="53"/>
  <c r="AP123" i="53" s="1"/>
  <c r="AP93" i="53"/>
  <c r="AO865" i="53"/>
  <c r="AO897" i="53"/>
  <c r="AP863" i="53"/>
  <c r="AP857" i="53" s="1"/>
  <c r="AP855" i="53"/>
  <c r="AP849" i="53" s="1"/>
  <c r="AP847" i="53"/>
  <c r="AP841" i="53" s="1"/>
  <c r="AP839" i="53"/>
  <c r="AP833" i="53" s="1"/>
  <c r="AP831" i="53"/>
  <c r="AP825" i="53" s="1"/>
  <c r="AP823" i="53"/>
  <c r="AP817" i="53" s="1"/>
  <c r="AP815" i="53"/>
  <c r="AP809" i="53" s="1"/>
  <c r="AP272" i="53"/>
  <c r="AP273" i="53" s="1"/>
  <c r="AP212" i="53"/>
  <c r="AP213" i="53" s="1"/>
  <c r="AP153" i="53"/>
  <c r="AP62" i="53"/>
  <c r="AP63" i="53" s="1"/>
  <c r="AP963" i="53"/>
  <c r="AH7" i="38" s="1"/>
  <c r="AP960" i="53"/>
  <c r="AH6" i="38" s="1"/>
  <c r="AP32" i="53"/>
  <c r="AP33" i="53" s="1"/>
  <c r="AP969" i="53"/>
  <c r="AH11" i="38" s="1"/>
  <c r="AP665" i="53"/>
  <c r="AP894" i="53"/>
  <c r="AP865" i="53"/>
  <c r="AP897" i="53"/>
  <c r="AR10" i="53"/>
  <c r="AQ869" i="53"/>
  <c r="AQ866" i="53"/>
  <c r="AQ669" i="53"/>
  <c r="AQ666" i="53"/>
  <c r="AQ61" i="53"/>
  <c r="AQ30" i="53"/>
  <c r="AQ31" i="53"/>
  <c r="AQ42" i="53"/>
  <c r="AQ43" i="53" s="1"/>
  <c r="AQ60" i="53"/>
  <c r="AQ90" i="53"/>
  <c r="AQ91" i="53"/>
  <c r="AQ92" i="53" s="1"/>
  <c r="AQ120" i="53"/>
  <c r="AQ151" i="53"/>
  <c r="AQ152" i="53" s="1"/>
  <c r="AQ180" i="53"/>
  <c r="AQ121" i="53"/>
  <c r="AQ122" i="53" s="1"/>
  <c r="AQ150" i="53"/>
  <c r="AQ181" i="53"/>
  <c r="AQ182" i="53" s="1"/>
  <c r="AQ210" i="53"/>
  <c r="AQ240" i="53"/>
  <c r="AQ270" i="53"/>
  <c r="AQ331" i="53"/>
  <c r="AQ372" i="53"/>
  <c r="AQ373" i="53" s="1"/>
  <c r="AQ402" i="53"/>
  <c r="AQ403" i="53" s="1"/>
  <c r="AQ211" i="53"/>
  <c r="AQ241" i="53"/>
  <c r="AQ271" i="53"/>
  <c r="AQ272" i="53" s="1"/>
  <c r="AQ330" i="53"/>
  <c r="AQ391" i="53"/>
  <c r="AQ432" i="53"/>
  <c r="AQ433" i="53" s="1"/>
  <c r="AQ462" i="53"/>
  <c r="AQ463" i="53" s="1"/>
  <c r="AQ492" i="53"/>
  <c r="AQ493" i="53" s="1"/>
  <c r="AQ522" i="53"/>
  <c r="AQ523" i="53" s="1"/>
  <c r="AQ541" i="53"/>
  <c r="AQ959" i="53" s="1"/>
  <c r="AI5" i="38" s="1"/>
  <c r="AQ571" i="53"/>
  <c r="AQ582" i="53"/>
  <c r="AQ583" i="53" s="1"/>
  <c r="AQ631" i="53"/>
  <c r="AQ421" i="53"/>
  <c r="AQ451" i="53"/>
  <c r="AQ481" i="53"/>
  <c r="AQ511" i="53"/>
  <c r="AQ552" i="53"/>
  <c r="AQ553" i="53" s="1"/>
  <c r="AQ601" i="53"/>
  <c r="AQ612" i="53"/>
  <c r="AQ613" i="53" s="1"/>
  <c r="AQ642" i="53"/>
  <c r="AQ643" i="53" s="1"/>
  <c r="AQ674" i="53"/>
  <c r="AQ679" i="53" s="1"/>
  <c r="AQ682" i="53"/>
  <c r="AQ685" i="53"/>
  <c r="AQ690" i="53"/>
  <c r="AQ693" i="53"/>
  <c r="AQ698" i="53"/>
  <c r="AQ701" i="53"/>
  <c r="AQ706" i="53"/>
  <c r="AQ709" i="53"/>
  <c r="AQ714" i="53"/>
  <c r="AQ717" i="53"/>
  <c r="AQ722" i="53"/>
  <c r="AQ725" i="53"/>
  <c r="AQ730" i="53"/>
  <c r="AQ733" i="53"/>
  <c r="AQ738" i="53"/>
  <c r="AQ741" i="53"/>
  <c r="AQ746" i="53"/>
  <c r="AQ749" i="53"/>
  <c r="AQ754" i="53"/>
  <c r="AQ757" i="53"/>
  <c r="AQ762" i="53"/>
  <c r="AQ765" i="53"/>
  <c r="AQ677" i="53"/>
  <c r="AQ770" i="53"/>
  <c r="AQ775" i="53" s="1"/>
  <c r="AQ769" i="53" s="1"/>
  <c r="AQ773" i="53"/>
  <c r="AQ778" i="53"/>
  <c r="AQ783" i="53" s="1"/>
  <c r="AQ777" i="53" s="1"/>
  <c r="AQ781" i="53"/>
  <c r="AQ786" i="53"/>
  <c r="AQ791" i="53" s="1"/>
  <c r="AQ785" i="53" s="1"/>
  <c r="AQ789" i="53"/>
  <c r="AQ794" i="53"/>
  <c r="AQ799" i="53" s="1"/>
  <c r="AQ793" i="53" s="1"/>
  <c r="AQ797" i="53"/>
  <c r="AQ802" i="53"/>
  <c r="AQ807" i="53" s="1"/>
  <c r="AQ805" i="53"/>
  <c r="AQ810" i="53"/>
  <c r="AQ815" i="53" s="1"/>
  <c r="AQ809" i="53" s="1"/>
  <c r="AQ813" i="53"/>
  <c r="AQ818" i="53"/>
  <c r="AQ823" i="53" s="1"/>
  <c r="AQ817" i="53" s="1"/>
  <c r="AQ821" i="53"/>
  <c r="AQ826" i="53"/>
  <c r="AQ831" i="53" s="1"/>
  <c r="AQ825" i="53" s="1"/>
  <c r="AQ829" i="53"/>
  <c r="AQ834" i="53"/>
  <c r="AQ839" i="53" s="1"/>
  <c r="AQ833" i="53" s="1"/>
  <c r="AQ837" i="53"/>
  <c r="AQ842" i="53"/>
  <c r="AQ847" i="53" s="1"/>
  <c r="AQ841" i="53" s="1"/>
  <c r="AQ845" i="53"/>
  <c r="AQ850" i="53"/>
  <c r="AQ855" i="53" s="1"/>
  <c r="AQ849" i="53" s="1"/>
  <c r="AQ853" i="53"/>
  <c r="AQ858" i="53"/>
  <c r="AQ863" i="53" s="1"/>
  <c r="AQ857" i="53" s="1"/>
  <c r="AQ861" i="53"/>
  <c r="AQ874" i="53"/>
  <c r="AQ879" i="53" s="1"/>
  <c r="AQ873" i="53" s="1"/>
  <c r="AQ877" i="53"/>
  <c r="AQ937" i="53"/>
  <c r="AQ938" i="53" s="1"/>
  <c r="AQ939" i="53" s="1"/>
  <c r="AQ947" i="53" s="1"/>
  <c r="AQ926" i="53" s="1"/>
  <c r="AO969" i="53"/>
  <c r="AG11" i="38" s="1"/>
  <c r="AO665" i="53"/>
  <c r="AO894" i="53"/>
  <c r="AO964" i="53"/>
  <c r="AO895" i="53"/>
  <c r="AO801" i="53"/>
  <c r="AO968" i="53"/>
  <c r="AG10" i="38" s="1"/>
  <c r="AO603" i="54"/>
  <c r="AO483" i="54"/>
  <c r="AO303" i="54"/>
  <c r="AO573" i="54"/>
  <c r="AO213" i="54"/>
  <c r="AP2080" i="54"/>
  <c r="AH8" i="37" s="1"/>
  <c r="AQ1660" i="54"/>
  <c r="AQ1652" i="54"/>
  <c r="AQ661" i="54"/>
  <c r="AQ660" i="54"/>
  <c r="AQ1657" i="54"/>
  <c r="AQ1662" i="54" s="1"/>
  <c r="AP1941" i="54"/>
  <c r="AP662" i="54"/>
  <c r="AP1943" i="54" s="1"/>
  <c r="AP1486" i="54"/>
  <c r="AP1480" i="54" s="1"/>
  <c r="AP1526" i="54"/>
  <c r="AP1520" i="54" s="1"/>
  <c r="AP1534" i="54"/>
  <c r="AP1528" i="54" s="1"/>
  <c r="AP1446" i="54"/>
  <c r="AP1440" i="54" s="1"/>
  <c r="AP1454" i="54"/>
  <c r="AP1448" i="54" s="1"/>
  <c r="AP1502" i="54"/>
  <c r="AP1496" i="54" s="1"/>
  <c r="AO93" i="54"/>
  <c r="AP1662" i="54"/>
  <c r="AP1656" i="54" s="1"/>
  <c r="AP1470" i="54"/>
  <c r="AP1638" i="54"/>
  <c r="AP1632" i="54" s="1"/>
  <c r="AP1606" i="54"/>
  <c r="AP1600" i="54" s="1"/>
  <c r="AP1614" i="54"/>
  <c r="AP1608" i="54" s="1"/>
  <c r="AP1622" i="54"/>
  <c r="AP1616" i="54" s="1"/>
  <c r="AP1630" i="54"/>
  <c r="AP1624" i="54" s="1"/>
  <c r="AP1678" i="54"/>
  <c r="AP1672" i="54" s="1"/>
  <c r="AP1686" i="54"/>
  <c r="AP1680" i="54" s="1"/>
  <c r="AK873" i="54"/>
  <c r="AL870" i="54" s="1"/>
  <c r="AK1978" i="54"/>
  <c r="AK1113" i="54"/>
  <c r="AL1110" i="54" s="1"/>
  <c r="AK2018" i="54"/>
  <c r="AM1293" i="54"/>
  <c r="AN1290" i="54" s="1"/>
  <c r="AM2048" i="54"/>
  <c r="AK783" i="54"/>
  <c r="AL780" i="54" s="1"/>
  <c r="AK1963" i="54"/>
  <c r="AM993" i="54"/>
  <c r="AN990" i="54" s="1"/>
  <c r="AM1998" i="54"/>
  <c r="AK1173" i="54"/>
  <c r="AL1170" i="54" s="1"/>
  <c r="AK2028" i="54"/>
  <c r="AK1023" i="54"/>
  <c r="AL1020" i="54" s="1"/>
  <c r="AK2003" i="54"/>
  <c r="AM963" i="54"/>
  <c r="AN960" i="54" s="1"/>
  <c r="AM1993" i="54"/>
  <c r="AN933" i="54"/>
  <c r="AO930" i="54" s="1"/>
  <c r="AN1988" i="54"/>
  <c r="AK1083" i="54"/>
  <c r="AL1080" i="54" s="1"/>
  <c r="AK2013" i="54"/>
  <c r="AO2074" i="54"/>
  <c r="AJ2075" i="54"/>
  <c r="AO783" i="54"/>
  <c r="AO1963" i="54"/>
  <c r="AP122" i="54"/>
  <c r="AP1853" i="54" s="1"/>
  <c r="AP1851" i="54"/>
  <c r="AP2077" i="54" s="1"/>
  <c r="AH7" i="37" s="1"/>
  <c r="AP32" i="54"/>
  <c r="AP1838" i="54" s="1"/>
  <c r="AP1836" i="54"/>
  <c r="AP152" i="54"/>
  <c r="AP1858" i="54" s="1"/>
  <c r="AP1856" i="54"/>
  <c r="AP2065" i="54" s="1"/>
  <c r="AH3" i="37" s="1"/>
  <c r="AP362" i="54"/>
  <c r="AP1893" i="54" s="1"/>
  <c r="AP1891" i="54"/>
  <c r="AP452" i="54"/>
  <c r="AP1908" i="54" s="1"/>
  <c r="AP1906" i="54"/>
  <c r="AP512" i="54"/>
  <c r="AP1918" i="54" s="1"/>
  <c r="AP1916" i="54"/>
  <c r="AP722" i="54"/>
  <c r="AP1953" i="54" s="1"/>
  <c r="AP1951" i="54"/>
  <c r="AP692" i="54"/>
  <c r="AP1948" i="54" s="1"/>
  <c r="AP1946" i="54"/>
  <c r="AP752" i="54"/>
  <c r="AP1958" i="54" s="1"/>
  <c r="AP1956" i="54"/>
  <c r="AP2068" i="54" s="1"/>
  <c r="AH4" i="37" s="1"/>
  <c r="AP812" i="54"/>
  <c r="AP1968" i="54" s="1"/>
  <c r="AP1966" i="54"/>
  <c r="AQ568" i="54"/>
  <c r="AQ268" i="54"/>
  <c r="AQ1168" i="54"/>
  <c r="AQ868" i="54"/>
  <c r="AQ658" i="54"/>
  <c r="AM1323" i="54"/>
  <c r="AN1320" i="54" s="1"/>
  <c r="AN1322" i="54" s="1"/>
  <c r="AM2053" i="54"/>
  <c r="AK1053" i="54"/>
  <c r="AL1050" i="54" s="1"/>
  <c r="AL1052" i="54" s="1"/>
  <c r="AK2008" i="54"/>
  <c r="AM903" i="54"/>
  <c r="AN900" i="54" s="1"/>
  <c r="AN902" i="54" s="1"/>
  <c r="AM1983" i="54"/>
  <c r="AK843" i="54"/>
  <c r="AL840" i="54" s="1"/>
  <c r="AK1973" i="54"/>
  <c r="AM1353" i="54"/>
  <c r="AN1350" i="54" s="1"/>
  <c r="AN1352" i="54" s="1"/>
  <c r="AM2058" i="54"/>
  <c r="AO153" i="54"/>
  <c r="AO1858" i="54"/>
  <c r="AO2066" i="54" s="1"/>
  <c r="AK1233" i="54"/>
  <c r="AL1230" i="54" s="1"/>
  <c r="AK2038" i="54"/>
  <c r="AK813" i="54"/>
  <c r="AL810" i="54" s="1"/>
  <c r="AL812" i="54" s="1"/>
  <c r="AK1968" i="54"/>
  <c r="AK1203" i="54"/>
  <c r="AL1200" i="54" s="1"/>
  <c r="AK2033" i="54"/>
  <c r="AK2069" i="54" s="1"/>
  <c r="AK1143" i="54"/>
  <c r="AL1140" i="54" s="1"/>
  <c r="AL1142" i="54" s="1"/>
  <c r="AK2023" i="54"/>
  <c r="AM1263" i="54"/>
  <c r="AN1260" i="54" s="1"/>
  <c r="AN1262" i="54" s="1"/>
  <c r="AM2043" i="54"/>
  <c r="AN2083" i="54"/>
  <c r="AJ2072" i="54"/>
  <c r="AO2081" i="54"/>
  <c r="AP1670" i="54"/>
  <c r="AP1664" i="54" s="1"/>
  <c r="AP242" i="54"/>
  <c r="AP1873" i="54" s="1"/>
  <c r="AP302" i="54"/>
  <c r="AP1883" i="54" s="1"/>
  <c r="AP422" i="54"/>
  <c r="AP1903" i="54" s="1"/>
  <c r="AP272" i="54"/>
  <c r="AP1878" i="54" s="1"/>
  <c r="AP392" i="54"/>
  <c r="AP1898" i="54" s="1"/>
  <c r="AP572" i="54"/>
  <c r="AP1928" i="54" s="1"/>
  <c r="AP782" i="54"/>
  <c r="AP1963" i="54" s="1"/>
  <c r="AP1510" i="54"/>
  <c r="AP1504" i="54" s="1"/>
  <c r="AP62" i="54"/>
  <c r="AP1843" i="54" s="1"/>
  <c r="AP182" i="54"/>
  <c r="AP1863" i="54" s="1"/>
  <c r="AP92" i="54"/>
  <c r="AP1848" i="54" s="1"/>
  <c r="AP2078" i="54" s="1"/>
  <c r="AP482" i="54"/>
  <c r="AP1913" i="54" s="1"/>
  <c r="AP542" i="54"/>
  <c r="AP1923" i="54" s="1"/>
  <c r="AP602" i="54"/>
  <c r="AP1933" i="54" s="1"/>
  <c r="AP212" i="54"/>
  <c r="AP1868" i="54" s="1"/>
  <c r="AP332" i="54"/>
  <c r="AP1888" i="54" s="1"/>
  <c r="AP632" i="54"/>
  <c r="AP1938" i="54" s="1"/>
  <c r="AL392" i="53"/>
  <c r="AL393" i="53" s="1"/>
  <c r="AM390" i="53" s="1"/>
  <c r="AM572" i="53"/>
  <c r="AM573" i="53" s="1"/>
  <c r="AN570" i="53" s="1"/>
  <c r="AL422" i="53"/>
  <c r="AL423" i="53" s="1"/>
  <c r="AM420" i="53" s="1"/>
  <c r="AL243" i="53"/>
  <c r="AM240" i="53" s="1"/>
  <c r="AL242" i="53"/>
  <c r="AL632" i="53"/>
  <c r="AL633" i="53" s="1"/>
  <c r="AM630" i="53" s="1"/>
  <c r="AL362" i="53"/>
  <c r="AL363" i="53" s="1"/>
  <c r="AM360" i="53" s="1"/>
  <c r="AN512" i="53"/>
  <c r="AN513" i="53" s="1"/>
  <c r="AO510" i="53" s="1"/>
  <c r="AL272" i="53"/>
  <c r="AL273" i="53" s="1"/>
  <c r="AM270" i="53" s="1"/>
  <c r="AL542" i="53"/>
  <c r="AL543" i="53" s="1"/>
  <c r="AM540" i="53" s="1"/>
  <c r="AL602" i="53"/>
  <c r="AL603" i="53" s="1"/>
  <c r="AM600" i="53" s="1"/>
  <c r="AL332" i="53"/>
  <c r="AL333" i="53" s="1"/>
  <c r="AM330" i="53" s="1"/>
  <c r="AL482" i="53"/>
  <c r="AL483" i="53" s="1"/>
  <c r="AM480" i="53" s="1"/>
  <c r="AN452" i="53"/>
  <c r="AN453" i="53" s="1"/>
  <c r="AO450" i="53" s="1"/>
  <c r="AR28" i="53"/>
  <c r="AS21" i="53"/>
  <c r="AR58" i="53"/>
  <c r="AR88" i="53"/>
  <c r="AR118" i="53"/>
  <c r="AR148" i="53"/>
  <c r="AR178" i="53"/>
  <c r="AR208" i="53"/>
  <c r="AR238" i="53"/>
  <c r="AR328" i="53"/>
  <c r="AR388" i="53"/>
  <c r="AR298" i="53"/>
  <c r="AR358" i="53"/>
  <c r="AR361" i="53" s="1"/>
  <c r="AR448" i="53"/>
  <c r="AR508" i="53"/>
  <c r="AR418" i="53"/>
  <c r="AR478" i="53"/>
  <c r="AR628" i="53"/>
  <c r="AR538" i="53"/>
  <c r="AR598" i="53"/>
  <c r="AL302" i="53"/>
  <c r="AL303" i="53"/>
  <c r="AM300" i="53" s="1"/>
  <c r="AL872" i="54"/>
  <c r="AL1112" i="54"/>
  <c r="AN1292" i="54"/>
  <c r="AL782" i="54"/>
  <c r="AN992" i="54"/>
  <c r="AL1172" i="54"/>
  <c r="AL1022" i="54"/>
  <c r="AN962" i="54"/>
  <c r="AO932" i="54"/>
  <c r="AL1082" i="54"/>
  <c r="AL842" i="54"/>
  <c r="AL1232" i="54"/>
  <c r="AL1202" i="54"/>
  <c r="AO1536" i="54"/>
  <c r="AO1790" i="54"/>
  <c r="AO1416" i="54"/>
  <c r="AO1786" i="54"/>
  <c r="AO1400" i="54"/>
  <c r="AO1788" i="54"/>
  <c r="AP123" i="54"/>
  <c r="AP33" i="54"/>
  <c r="AP153" i="54"/>
  <c r="AP303" i="54"/>
  <c r="AP363" i="54"/>
  <c r="AP483" i="54"/>
  <c r="AP603" i="54"/>
  <c r="AP273" i="54"/>
  <c r="AP333" i="54"/>
  <c r="AP453" i="54"/>
  <c r="AP513" i="54"/>
  <c r="AP573" i="54"/>
  <c r="AP723" i="54"/>
  <c r="AP693" i="54"/>
  <c r="AP753" i="54"/>
  <c r="AP813" i="54"/>
  <c r="AP1398" i="54"/>
  <c r="AP1406" i="54"/>
  <c r="AP1414" i="54"/>
  <c r="AP1408" i="54" s="1"/>
  <c r="AP1422" i="54"/>
  <c r="AP1430" i="54"/>
  <c r="AP1438" i="54"/>
  <c r="AP1432" i="54" s="1"/>
  <c r="AP1462" i="54"/>
  <c r="AP1456" i="54" s="1"/>
  <c r="AP1478" i="54"/>
  <c r="AP1472" i="54" s="1"/>
  <c r="AP1518" i="54"/>
  <c r="AP1512" i="54" s="1"/>
  <c r="AP1464" i="54"/>
  <c r="AP1494" i="54"/>
  <c r="AP1488" i="54" s="1"/>
  <c r="AP1542" i="54"/>
  <c r="AP1550" i="54"/>
  <c r="AP1544" i="54" s="1"/>
  <c r="AP1558" i="54"/>
  <c r="AP1552" i="54" s="1"/>
  <c r="AP1566" i="54"/>
  <c r="AP1560" i="54" s="1"/>
  <c r="AP1590" i="54"/>
  <c r="AP1584" i="54" s="1"/>
  <c r="AP1574" i="54"/>
  <c r="AP1568" i="54" s="1"/>
  <c r="AP1598" i="54"/>
  <c r="AP1592" i="54" s="1"/>
  <c r="AP1694" i="54"/>
  <c r="AP1688" i="54" s="1"/>
  <c r="AP1702" i="54"/>
  <c r="AP1696" i="54" s="1"/>
  <c r="AP1710" i="54"/>
  <c r="AP1704" i="54" s="1"/>
  <c r="AP1718" i="54"/>
  <c r="AP1712" i="54" s="1"/>
  <c r="AP1726" i="54"/>
  <c r="AP1720" i="54" s="1"/>
  <c r="AP1734" i="54"/>
  <c r="AP1728" i="54" s="1"/>
  <c r="AP1742" i="54"/>
  <c r="AP1736" i="54" s="1"/>
  <c r="AP1750" i="54"/>
  <c r="AP1744" i="54" s="1"/>
  <c r="AP1758" i="54"/>
  <c r="AP1752" i="54" s="1"/>
  <c r="AP1766" i="54"/>
  <c r="AP1774" i="54"/>
  <c r="AP1768" i="54" s="1"/>
  <c r="AN1783" i="54"/>
  <c r="AN1381" i="54"/>
  <c r="AO1789" i="54"/>
  <c r="AO1424" i="54"/>
  <c r="AO1787" i="54"/>
  <c r="AO1392" i="54"/>
  <c r="AO1791" i="54"/>
  <c r="AQ1772" i="54"/>
  <c r="AQ1769" i="54"/>
  <c r="AQ1764" i="54"/>
  <c r="AQ1761" i="54"/>
  <c r="AQ1756" i="54"/>
  <c r="AQ1753" i="54"/>
  <c r="AQ1748" i="54"/>
  <c r="AQ1745" i="54"/>
  <c r="AQ1740" i="54"/>
  <c r="AQ1737" i="54"/>
  <c r="AQ1732" i="54"/>
  <c r="AQ1729" i="54"/>
  <c r="AQ1724" i="54"/>
  <c r="AQ1721" i="54"/>
  <c r="AQ1716" i="54"/>
  <c r="AQ1713" i="54"/>
  <c r="AQ1708" i="54"/>
  <c r="AQ1705" i="54"/>
  <c r="AQ1700" i="54"/>
  <c r="AQ1697" i="54"/>
  <c r="AQ1692" i="54"/>
  <c r="AQ1689" i="54"/>
  <c r="AQ1684" i="54"/>
  <c r="AQ1681" i="54"/>
  <c r="AQ1676" i="54"/>
  <c r="AQ1673" i="54"/>
  <c r="AQ1665" i="54"/>
  <c r="AQ1644" i="54"/>
  <c r="AQ1668" i="54"/>
  <c r="AQ1649" i="54"/>
  <c r="AQ1654" i="54" s="1"/>
  <c r="AQ1648" i="54" s="1"/>
  <c r="AQ1641" i="54"/>
  <c r="AQ1636" i="54"/>
  <c r="AQ1633" i="54"/>
  <c r="AQ1596" i="54"/>
  <c r="AQ1588" i="54"/>
  <c r="AQ1585" i="54"/>
  <c r="AQ1577" i="54"/>
  <c r="AQ1572" i="54"/>
  <c r="AQ1564" i="54"/>
  <c r="AQ1561" i="54"/>
  <c r="AQ1556" i="54"/>
  <c r="AQ1553" i="54"/>
  <c r="AQ1548" i="54"/>
  <c r="AQ1545" i="54"/>
  <c r="AQ1540" i="54"/>
  <c r="AQ1537" i="54"/>
  <c r="AQ1628" i="54"/>
  <c r="AQ1625" i="54"/>
  <c r="AQ1620" i="54"/>
  <c r="AQ1617" i="54"/>
  <c r="AQ1612" i="54"/>
  <c r="AQ1609" i="54"/>
  <c r="AQ1604" i="54"/>
  <c r="AQ1601" i="54"/>
  <c r="AQ1593" i="54"/>
  <c r="AQ1580" i="54"/>
  <c r="AQ1569" i="54"/>
  <c r="AQ1532" i="54"/>
  <c r="AQ1529" i="54"/>
  <c r="AQ1524" i="54"/>
  <c r="AQ1521" i="54"/>
  <c r="AQ1513" i="54"/>
  <c r="AQ1492" i="54"/>
  <c r="AQ1484" i="54"/>
  <c r="AQ1481" i="54"/>
  <c r="AQ1473" i="54"/>
  <c r="AQ1468" i="54"/>
  <c r="AQ1457" i="54"/>
  <c r="AQ1516" i="54"/>
  <c r="AQ1508" i="54"/>
  <c r="AQ1505" i="54"/>
  <c r="AQ1500" i="54"/>
  <c r="AQ1497" i="54"/>
  <c r="AQ1489" i="54"/>
  <c r="AQ1476" i="54"/>
  <c r="AQ1465" i="54"/>
  <c r="AQ1460" i="54"/>
  <c r="AQ1452" i="54"/>
  <c r="AQ1449" i="54"/>
  <c r="AQ1444" i="54"/>
  <c r="AQ1441" i="54"/>
  <c r="AQ1388" i="54"/>
  <c r="AQ1332" i="54"/>
  <c r="AQ1333" i="54" s="1"/>
  <c r="AQ1321" i="54"/>
  <c r="AQ2051" i="54" s="1"/>
  <c r="AQ1272" i="54"/>
  <c r="AQ1273" i="54" s="1"/>
  <c r="AQ1261" i="54"/>
  <c r="AQ2041" i="54" s="1"/>
  <c r="AQ1436" i="54"/>
  <c r="AQ1433" i="54"/>
  <c r="AQ1428" i="54"/>
  <c r="AQ1425" i="54"/>
  <c r="AQ1420" i="54"/>
  <c r="AQ1417" i="54"/>
  <c r="AQ1412" i="54"/>
  <c r="AQ1409" i="54"/>
  <c r="AQ1404" i="54"/>
  <c r="AQ1401" i="54"/>
  <c r="AQ1396" i="54"/>
  <c r="AQ1393" i="54"/>
  <c r="AQ1385" i="54"/>
  <c r="AQ1362" i="54"/>
  <c r="AQ1363" i="54" s="1"/>
  <c r="AQ1351" i="54"/>
  <c r="AQ2056" i="54" s="1"/>
  <c r="AQ1302" i="54"/>
  <c r="AQ1303" i="54" s="1"/>
  <c r="AQ1291" i="54"/>
  <c r="AQ2046" i="54" s="1"/>
  <c r="AQ1212" i="54"/>
  <c r="AQ1213" i="54" s="1"/>
  <c r="AQ1201" i="54"/>
  <c r="AQ2031" i="54" s="1"/>
  <c r="AQ1152" i="54"/>
  <c r="AQ1153" i="54" s="1"/>
  <c r="AQ1141" i="54"/>
  <c r="AQ2021" i="54" s="1"/>
  <c r="AQ1092" i="54"/>
  <c r="AQ1093" i="54" s="1"/>
  <c r="AQ1081" i="54"/>
  <c r="AQ2011" i="54" s="1"/>
  <c r="AQ1242" i="54"/>
  <c r="AQ1243" i="54" s="1"/>
  <c r="AQ1231" i="54"/>
  <c r="AQ2036" i="54" s="1"/>
  <c r="AQ1182" i="54"/>
  <c r="AQ1183" i="54" s="1"/>
  <c r="AQ1171" i="54"/>
  <c r="AQ2026" i="54" s="1"/>
  <c r="AQ1122" i="54"/>
  <c r="AQ1123" i="54" s="1"/>
  <c r="AQ1111" i="54"/>
  <c r="AQ2016" i="54" s="1"/>
  <c r="AQ1062" i="54"/>
  <c r="AQ1063" i="54" s="1"/>
  <c r="AQ1051" i="54"/>
  <c r="AQ2006" i="54" s="1"/>
  <c r="AQ1032" i="54"/>
  <c r="AQ1033" i="54" s="1"/>
  <c r="AQ1021" i="54"/>
  <c r="AQ2001" i="54" s="1"/>
  <c r="AQ972" i="54"/>
  <c r="AQ973" i="54" s="1"/>
  <c r="AQ961" i="54"/>
  <c r="AQ1991" i="54" s="1"/>
  <c r="AQ912" i="54"/>
  <c r="AQ913" i="54" s="1"/>
  <c r="AQ901" i="54"/>
  <c r="AQ1981" i="54" s="1"/>
  <c r="AQ841" i="54"/>
  <c r="AQ1971" i="54" s="1"/>
  <c r="AQ840" i="54"/>
  <c r="AQ781" i="54"/>
  <c r="AQ780" i="54"/>
  <c r="AQ721" i="54"/>
  <c r="AQ720" i="54"/>
  <c r="AQ1002" i="54"/>
  <c r="AQ1003" i="54" s="1"/>
  <c r="AQ991" i="54"/>
  <c r="AQ1996" i="54" s="1"/>
  <c r="AQ942" i="54"/>
  <c r="AQ943" i="54" s="1"/>
  <c r="AQ931" i="54"/>
  <c r="AQ1986" i="54" s="1"/>
  <c r="AQ882" i="54"/>
  <c r="AQ883" i="54" s="1"/>
  <c r="AQ871" i="54"/>
  <c r="AQ1976" i="54" s="1"/>
  <c r="AQ811" i="54"/>
  <c r="AQ810" i="54"/>
  <c r="AQ751" i="54"/>
  <c r="AQ750" i="54"/>
  <c r="AQ691" i="54"/>
  <c r="AQ690" i="54"/>
  <c r="AQ642" i="54"/>
  <c r="AQ643" i="54" s="1"/>
  <c r="AQ631" i="54"/>
  <c r="AQ1936" i="54" s="1"/>
  <c r="AQ630" i="54"/>
  <c r="AQ601" i="54"/>
  <c r="AQ1931" i="54" s="1"/>
  <c r="AQ600" i="54"/>
  <c r="AQ541" i="54"/>
  <c r="AQ1921" i="54" s="1"/>
  <c r="AQ540" i="54"/>
  <c r="AQ481" i="54"/>
  <c r="AQ1911" i="54" s="1"/>
  <c r="AQ480" i="54"/>
  <c r="AQ432" i="54"/>
  <c r="AQ433" i="54" s="1"/>
  <c r="AQ421" i="54"/>
  <c r="AQ420" i="54"/>
  <c r="AQ361" i="54"/>
  <c r="AQ360" i="54"/>
  <c r="AQ301" i="54"/>
  <c r="AQ300" i="54"/>
  <c r="AQ241" i="54"/>
  <c r="AQ240" i="54"/>
  <c r="AQ571" i="54"/>
  <c r="AQ570" i="54"/>
  <c r="AQ511" i="54"/>
  <c r="AQ510" i="54"/>
  <c r="AQ451" i="54"/>
  <c r="AQ450" i="54"/>
  <c r="AQ391" i="54"/>
  <c r="AQ390" i="54"/>
  <c r="AQ342" i="54"/>
  <c r="AQ343" i="54" s="1"/>
  <c r="AQ331" i="54"/>
  <c r="AQ1886" i="54" s="1"/>
  <c r="AQ330" i="54"/>
  <c r="AQ282" i="54"/>
  <c r="AQ283" i="54" s="1"/>
  <c r="AQ271" i="54"/>
  <c r="AQ270" i="54"/>
  <c r="AQ222" i="54"/>
  <c r="AQ223" i="54" s="1"/>
  <c r="AQ211" i="54"/>
  <c r="AQ1866" i="54" s="1"/>
  <c r="AQ210" i="54"/>
  <c r="AQ192" i="54"/>
  <c r="AQ193" i="54" s="1"/>
  <c r="AQ181" i="54"/>
  <c r="AQ180" i="54"/>
  <c r="AQ132" i="54"/>
  <c r="AQ133" i="54" s="1"/>
  <c r="AQ121" i="54"/>
  <c r="AQ1851" i="54" s="1"/>
  <c r="AQ120" i="54"/>
  <c r="AQ72" i="54"/>
  <c r="AQ73" i="54" s="1"/>
  <c r="AQ61" i="54"/>
  <c r="AQ60" i="54"/>
  <c r="AR10" i="54"/>
  <c r="AQ151" i="54"/>
  <c r="AQ1856" i="54" s="1"/>
  <c r="AQ150" i="54"/>
  <c r="AQ102" i="54"/>
  <c r="AQ103" i="54" s="1"/>
  <c r="AQ91" i="54"/>
  <c r="AQ1846" i="54" s="1"/>
  <c r="AQ90" i="54"/>
  <c r="AQ42" i="54"/>
  <c r="AQ43" i="54" s="1"/>
  <c r="AQ31" i="54"/>
  <c r="AQ1836" i="54" s="1"/>
  <c r="AQ30" i="54"/>
  <c r="AP1390" i="54"/>
  <c r="AP1646" i="54"/>
  <c r="AP1640" i="54" s="1"/>
  <c r="AQ1318" i="54"/>
  <c r="AQ1258" i="54"/>
  <c r="AQ1348" i="54"/>
  <c r="AQ1288" i="54"/>
  <c r="AQ1198" i="54"/>
  <c r="AQ1138" i="54"/>
  <c r="AQ1078" i="54"/>
  <c r="AQ1228" i="54"/>
  <c r="AQ1108" i="54"/>
  <c r="AQ1048" i="54"/>
  <c r="AQ1018" i="54"/>
  <c r="AQ958" i="54"/>
  <c r="AQ898" i="54"/>
  <c r="AQ838" i="54"/>
  <c r="AQ778" i="54"/>
  <c r="AQ718" i="54"/>
  <c r="AQ988" i="54"/>
  <c r="AQ928" i="54"/>
  <c r="AQ808" i="54"/>
  <c r="AQ748" i="54"/>
  <c r="AQ688" i="54"/>
  <c r="AQ628" i="54"/>
  <c r="AQ598" i="54"/>
  <c r="AQ538" i="54"/>
  <c r="AQ478" i="54"/>
  <c r="AQ418" i="54"/>
  <c r="AQ358" i="54"/>
  <c r="AQ298" i="54"/>
  <c r="AQ238" i="54"/>
  <c r="AQ508" i="54"/>
  <c r="AQ448" i="54"/>
  <c r="AQ388" i="54"/>
  <c r="AQ328" i="54"/>
  <c r="AQ178" i="54"/>
  <c r="AQ118" i="54"/>
  <c r="AQ58" i="54"/>
  <c r="AR21" i="54"/>
  <c r="AQ208" i="54"/>
  <c r="AQ148" i="54"/>
  <c r="AQ88" i="54"/>
  <c r="AQ28" i="54"/>
  <c r="AN1793" i="54"/>
  <c r="AO1777" i="54" l="1"/>
  <c r="AP663" i="54"/>
  <c r="AP183" i="54"/>
  <c r="AQ242" i="53"/>
  <c r="AQ243" i="53" s="1"/>
  <c r="AQ212" i="53"/>
  <c r="AJ2084" i="54"/>
  <c r="AJ2085" i="54" s="1"/>
  <c r="AK2072" i="54"/>
  <c r="AO2083" i="54"/>
  <c r="AG6" i="37"/>
  <c r="BH131" i="64"/>
  <c r="BH132" i="64" s="1"/>
  <c r="BH127" i="64"/>
  <c r="AP2091" i="54"/>
  <c r="AH12" i="37" s="1"/>
  <c r="AP423" i="54"/>
  <c r="AP783" i="54"/>
  <c r="AP393" i="54"/>
  <c r="AP243" i="54"/>
  <c r="AP2095" i="54"/>
  <c r="AP633" i="54"/>
  <c r="AP213" i="54"/>
  <c r="AP543" i="54"/>
  <c r="AP63" i="54"/>
  <c r="AP2094" i="54"/>
  <c r="AH15" i="37" s="1"/>
  <c r="AP2092" i="54"/>
  <c r="AH13" i="37" s="1"/>
  <c r="AP2090" i="54"/>
  <c r="AH11" i="37" s="1"/>
  <c r="AP2089" i="54"/>
  <c r="AH10" i="37" s="1"/>
  <c r="AP2093" i="54"/>
  <c r="AH14" i="37" s="1"/>
  <c r="AP93" i="54"/>
  <c r="AO2097" i="54"/>
  <c r="AS568" i="53"/>
  <c r="AS268" i="53"/>
  <c r="AO882" i="53"/>
  <c r="AQ895" i="53"/>
  <c r="AQ968" i="53"/>
  <c r="AI10" i="38" s="1"/>
  <c r="AQ801" i="53"/>
  <c r="AQ673" i="53"/>
  <c r="AQ332" i="53"/>
  <c r="AQ333" i="53" s="1"/>
  <c r="AQ960" i="53"/>
  <c r="AI6" i="38" s="1"/>
  <c r="AQ32" i="53"/>
  <c r="AQ62" i="53"/>
  <c r="AQ63" i="53" s="1"/>
  <c r="AQ963" i="53"/>
  <c r="AI7" i="38" s="1"/>
  <c r="AP964" i="53"/>
  <c r="AO973" i="53"/>
  <c r="AQ767" i="53"/>
  <c r="AQ761" i="53" s="1"/>
  <c r="AQ759" i="53"/>
  <c r="AQ753" i="53" s="1"/>
  <c r="AQ745" i="53"/>
  <c r="AQ751" i="53"/>
  <c r="AQ743" i="53"/>
  <c r="AQ737" i="53" s="1"/>
  <c r="AQ735" i="53"/>
  <c r="AQ729" i="53" s="1"/>
  <c r="AQ727" i="53"/>
  <c r="AQ721" i="53" s="1"/>
  <c r="AQ719" i="53"/>
  <c r="AQ713" i="53" s="1"/>
  <c r="AQ711" i="53"/>
  <c r="AQ705" i="53" s="1"/>
  <c r="AQ703" i="53"/>
  <c r="AQ697" i="53" s="1"/>
  <c r="AQ695" i="53"/>
  <c r="AQ689" i="53" s="1"/>
  <c r="AQ687" i="53"/>
  <c r="AQ681" i="53" s="1"/>
  <c r="AQ273" i="53"/>
  <c r="AQ213" i="53"/>
  <c r="AQ153" i="53"/>
  <c r="AQ183" i="53"/>
  <c r="AQ123" i="53"/>
  <c r="AQ93" i="53"/>
  <c r="AQ33" i="53"/>
  <c r="AQ671" i="53"/>
  <c r="AQ871" i="53"/>
  <c r="AS10" i="53"/>
  <c r="AR869" i="53"/>
  <c r="AR866" i="53"/>
  <c r="AR669" i="53"/>
  <c r="AR666" i="53"/>
  <c r="AR30" i="53"/>
  <c r="AR31" i="53"/>
  <c r="AR42" i="53"/>
  <c r="AR43" i="53" s="1"/>
  <c r="AR60" i="53"/>
  <c r="AR61" i="53"/>
  <c r="AR121" i="53"/>
  <c r="AR150" i="53"/>
  <c r="AR181" i="53"/>
  <c r="AR90" i="53"/>
  <c r="AR91" i="53"/>
  <c r="AR120" i="53"/>
  <c r="AR151" i="53"/>
  <c r="AR180" i="53"/>
  <c r="AR211" i="53"/>
  <c r="AR241" i="53"/>
  <c r="AR271" i="53"/>
  <c r="AR301" i="53"/>
  <c r="AR330" i="53"/>
  <c r="AR391" i="53"/>
  <c r="AR210" i="53"/>
  <c r="AR240" i="53"/>
  <c r="AR270" i="53"/>
  <c r="AR300" i="53"/>
  <c r="AR331" i="53"/>
  <c r="AR332" i="53" s="1"/>
  <c r="AR372" i="53"/>
  <c r="AR373" i="53" s="1"/>
  <c r="AR402" i="53"/>
  <c r="AR403" i="53" s="1"/>
  <c r="AR421" i="53"/>
  <c r="AR451" i="53"/>
  <c r="AR481" i="53"/>
  <c r="AR511" i="53"/>
  <c r="AR552" i="53"/>
  <c r="AR553" i="53" s="1"/>
  <c r="AR601" i="53"/>
  <c r="AR612" i="53"/>
  <c r="AR613" i="53" s="1"/>
  <c r="AR642" i="53"/>
  <c r="AR643" i="53" s="1"/>
  <c r="AR674" i="53"/>
  <c r="AR679" i="53" s="1"/>
  <c r="AR677" i="53"/>
  <c r="AR432" i="53"/>
  <c r="AR433" i="53" s="1"/>
  <c r="AR462" i="53"/>
  <c r="AR463" i="53" s="1"/>
  <c r="AR492" i="53"/>
  <c r="AR493" i="53" s="1"/>
  <c r="AR522" i="53"/>
  <c r="AR523" i="53" s="1"/>
  <c r="AR541" i="53"/>
  <c r="AR959" i="53" s="1"/>
  <c r="AJ5" i="38" s="1"/>
  <c r="AR571" i="53"/>
  <c r="AR582" i="53"/>
  <c r="AR583" i="53" s="1"/>
  <c r="AR631" i="53"/>
  <c r="AR770" i="53"/>
  <c r="AR775" i="53" s="1"/>
  <c r="AR769" i="53" s="1"/>
  <c r="AR773" i="53"/>
  <c r="AR778" i="53"/>
  <c r="AR783" i="53" s="1"/>
  <c r="AR777" i="53" s="1"/>
  <c r="AR781" i="53"/>
  <c r="AR786" i="53"/>
  <c r="AR791" i="53" s="1"/>
  <c r="AR785" i="53" s="1"/>
  <c r="AR789" i="53"/>
  <c r="AR794" i="53"/>
  <c r="AR799" i="53" s="1"/>
  <c r="AR793" i="53" s="1"/>
  <c r="AR797" i="53"/>
  <c r="AR802" i="53"/>
  <c r="AR807" i="53" s="1"/>
  <c r="AR805" i="53"/>
  <c r="AR682" i="53"/>
  <c r="AR687" i="53" s="1"/>
  <c r="AR681" i="53" s="1"/>
  <c r="AR685" i="53"/>
  <c r="AR690" i="53"/>
  <c r="AR695" i="53" s="1"/>
  <c r="AR689" i="53" s="1"/>
  <c r="AR693" i="53"/>
  <c r="AR698" i="53"/>
  <c r="AR703" i="53" s="1"/>
  <c r="AR697" i="53" s="1"/>
  <c r="AR701" i="53"/>
  <c r="AR706" i="53"/>
  <c r="AR711" i="53" s="1"/>
  <c r="AR705" i="53" s="1"/>
  <c r="AR709" i="53"/>
  <c r="AR714" i="53"/>
  <c r="AR719" i="53" s="1"/>
  <c r="AR713" i="53" s="1"/>
  <c r="AR717" i="53"/>
  <c r="AR722" i="53"/>
  <c r="AR727" i="53" s="1"/>
  <c r="AR721" i="53" s="1"/>
  <c r="AR725" i="53"/>
  <c r="AR730" i="53"/>
  <c r="AR735" i="53" s="1"/>
  <c r="AR729" i="53" s="1"/>
  <c r="AR733" i="53"/>
  <c r="AR738" i="53"/>
  <c r="AR743" i="53" s="1"/>
  <c r="AR737" i="53" s="1"/>
  <c r="AR741" i="53"/>
  <c r="AR746" i="53"/>
  <c r="AR749" i="53"/>
  <c r="AR754" i="53"/>
  <c r="AR759" i="53" s="1"/>
  <c r="AR753" i="53" s="1"/>
  <c r="AR757" i="53"/>
  <c r="AR762" i="53"/>
  <c r="AR767" i="53" s="1"/>
  <c r="AR761" i="53" s="1"/>
  <c r="AR765" i="53"/>
  <c r="AR874" i="53"/>
  <c r="AR879" i="53" s="1"/>
  <c r="AR873" i="53" s="1"/>
  <c r="AR877" i="53"/>
  <c r="AR937" i="53"/>
  <c r="AR938" i="53" s="1"/>
  <c r="AR939" i="53" s="1"/>
  <c r="AR947" i="53" s="1"/>
  <c r="AR926" i="53" s="1"/>
  <c r="AR810" i="53"/>
  <c r="AR813" i="53"/>
  <c r="AR818" i="53"/>
  <c r="AR821" i="53"/>
  <c r="AR826" i="53"/>
  <c r="AR829" i="53"/>
  <c r="AR834" i="53"/>
  <c r="AR837" i="53"/>
  <c r="AR842" i="53"/>
  <c r="AR845" i="53"/>
  <c r="AR850" i="53"/>
  <c r="AR853" i="53"/>
  <c r="AR858" i="53"/>
  <c r="AR861" i="53"/>
  <c r="AP972" i="53"/>
  <c r="AH12" i="38" s="1"/>
  <c r="AP673" i="53"/>
  <c r="AP882" i="53" s="1"/>
  <c r="AP892" i="53"/>
  <c r="AP898" i="53" s="1"/>
  <c r="AP973" i="53"/>
  <c r="AN662" i="53"/>
  <c r="AN888" i="53"/>
  <c r="AO898" i="53"/>
  <c r="AR1657" i="54"/>
  <c r="AR1660" i="54"/>
  <c r="AR1652" i="54"/>
  <c r="AR661" i="54"/>
  <c r="AR660" i="54"/>
  <c r="AQ1390" i="54"/>
  <c r="AQ1454" i="54"/>
  <c r="AQ1448" i="54" s="1"/>
  <c r="AQ1502" i="54"/>
  <c r="AQ1496" i="54" s="1"/>
  <c r="AQ1486" i="54"/>
  <c r="AQ1480" i="54" s="1"/>
  <c r="AQ1534" i="54"/>
  <c r="AQ1528" i="54" s="1"/>
  <c r="AQ1574" i="54"/>
  <c r="AQ1568" i="54" s="1"/>
  <c r="AQ1598" i="54"/>
  <c r="AQ1592" i="54" s="1"/>
  <c r="AQ1582" i="54"/>
  <c r="AQ1576" i="54" s="1"/>
  <c r="AQ1638" i="54"/>
  <c r="AQ1632" i="54" s="1"/>
  <c r="AQ1646" i="54"/>
  <c r="AQ1640" i="54" s="1"/>
  <c r="AP2074" i="54"/>
  <c r="AH6" i="37" s="1"/>
  <c r="AQ1941" i="54"/>
  <c r="AQ662" i="54"/>
  <c r="AQ1943" i="54" s="1"/>
  <c r="AQ1670" i="54"/>
  <c r="AQ1664" i="54" s="1"/>
  <c r="AQ1470" i="54"/>
  <c r="AQ1678" i="54"/>
  <c r="AQ1672" i="54" s="1"/>
  <c r="AQ1686" i="54"/>
  <c r="AQ1680" i="54" s="1"/>
  <c r="AQ1694" i="54"/>
  <c r="AQ1688" i="54" s="1"/>
  <c r="AQ1702" i="54"/>
  <c r="AQ1696" i="54" s="1"/>
  <c r="AQ1710" i="54"/>
  <c r="AQ1704" i="54" s="1"/>
  <c r="AQ1718" i="54"/>
  <c r="AQ1712" i="54" s="1"/>
  <c r="AQ1726" i="54"/>
  <c r="AQ1720" i="54" s="1"/>
  <c r="AQ1734" i="54"/>
  <c r="AQ1728" i="54" s="1"/>
  <c r="AQ1742" i="54"/>
  <c r="AQ1736" i="54" s="1"/>
  <c r="AQ1750" i="54"/>
  <c r="AQ1744" i="54" s="1"/>
  <c r="AQ1758" i="54"/>
  <c r="AQ1752" i="54" s="1"/>
  <c r="AQ1766" i="54"/>
  <c r="AQ1774" i="54"/>
  <c r="AQ1768" i="54" s="1"/>
  <c r="AR1168" i="54"/>
  <c r="AR868" i="54"/>
  <c r="AR658" i="54"/>
  <c r="AR568" i="54"/>
  <c r="AR268" i="54"/>
  <c r="AQ2077" i="54"/>
  <c r="AI7" i="37" s="1"/>
  <c r="AQ62" i="54"/>
  <c r="AQ1843" i="54" s="1"/>
  <c r="AQ1841" i="54"/>
  <c r="AQ182" i="54"/>
  <c r="AQ1863" i="54" s="1"/>
  <c r="AQ1861" i="54"/>
  <c r="AQ272" i="54"/>
  <c r="AQ1878" i="54" s="1"/>
  <c r="AQ1876" i="54"/>
  <c r="AQ392" i="54"/>
  <c r="AQ1898" i="54" s="1"/>
  <c r="AQ1896" i="54"/>
  <c r="AQ452" i="54"/>
  <c r="AQ1908" i="54" s="1"/>
  <c r="AQ1906" i="54"/>
  <c r="AQ512" i="54"/>
  <c r="AQ1918" i="54" s="1"/>
  <c r="AQ1916" i="54"/>
  <c r="AQ572" i="54"/>
  <c r="AQ1928" i="54" s="1"/>
  <c r="AQ1926" i="54"/>
  <c r="AQ242" i="54"/>
  <c r="AQ1873" i="54" s="1"/>
  <c r="AQ1871" i="54"/>
  <c r="AQ2065" i="54" s="1"/>
  <c r="AI3" i="37" s="1"/>
  <c r="AQ302" i="54"/>
  <c r="AQ1883" i="54" s="1"/>
  <c r="AQ1881" i="54"/>
  <c r="AQ362" i="54"/>
  <c r="AQ1893" i="54" s="1"/>
  <c r="AQ1891" i="54"/>
  <c r="AQ422" i="54"/>
  <c r="AQ1903" i="54" s="1"/>
  <c r="AQ1901" i="54"/>
  <c r="AQ692" i="54"/>
  <c r="AQ1948" i="54" s="1"/>
  <c r="AQ1946" i="54"/>
  <c r="AQ752" i="54"/>
  <c r="AQ1958" i="54" s="1"/>
  <c r="AQ1956" i="54"/>
  <c r="AQ812" i="54"/>
  <c r="AQ1968" i="54" s="1"/>
  <c r="AQ1966" i="54"/>
  <c r="AQ722" i="54"/>
  <c r="AQ1953" i="54" s="1"/>
  <c r="AQ1951" i="54"/>
  <c r="AQ782" i="54"/>
  <c r="AQ1963" i="54" s="1"/>
  <c r="AQ1961" i="54"/>
  <c r="AN1263" i="54"/>
  <c r="AO1260" i="54" s="1"/>
  <c r="AO1262" i="54" s="1"/>
  <c r="AN2043" i="54"/>
  <c r="AL1203" i="54"/>
  <c r="AM1200" i="54" s="1"/>
  <c r="AL2033" i="54"/>
  <c r="AL2069" i="54" s="1"/>
  <c r="AL1233" i="54"/>
  <c r="AM1230" i="54" s="1"/>
  <c r="AM1232" i="54" s="1"/>
  <c r="AL2038" i="54"/>
  <c r="AL843" i="54"/>
  <c r="AM840" i="54" s="1"/>
  <c r="AL1973" i="54"/>
  <c r="AL1053" i="54"/>
  <c r="AM1050" i="54" s="1"/>
  <c r="AM1052" i="54" s="1"/>
  <c r="AL2008" i="54"/>
  <c r="AL1083" i="54"/>
  <c r="AM1080" i="54" s="1"/>
  <c r="AL2013" i="54"/>
  <c r="AN963" i="54"/>
  <c r="AO960" i="54" s="1"/>
  <c r="AO962" i="54" s="1"/>
  <c r="AN1993" i="54"/>
  <c r="AL1173" i="54"/>
  <c r="AM1170" i="54" s="1"/>
  <c r="AL2028" i="54"/>
  <c r="AL783" i="54"/>
  <c r="AM780" i="54" s="1"/>
  <c r="AM782" i="54" s="1"/>
  <c r="AL1963" i="54"/>
  <c r="AL1113" i="54"/>
  <c r="AM1110" i="54" s="1"/>
  <c r="AL2018" i="54"/>
  <c r="AP2081" i="54"/>
  <c r="AP2071" i="54"/>
  <c r="AQ2068" i="54"/>
  <c r="AI4" i="37" s="1"/>
  <c r="AL1143" i="54"/>
  <c r="AM1140" i="54" s="1"/>
  <c r="AM1142" i="54" s="1"/>
  <c r="AL2023" i="54"/>
  <c r="AL813" i="54"/>
  <c r="AM810" i="54" s="1"/>
  <c r="AM812" i="54" s="1"/>
  <c r="AL1968" i="54"/>
  <c r="AN1353" i="54"/>
  <c r="AO1350" i="54" s="1"/>
  <c r="AO1352" i="54" s="1"/>
  <c r="AN2058" i="54"/>
  <c r="AN903" i="54"/>
  <c r="AO900" i="54" s="1"/>
  <c r="AO902" i="54" s="1"/>
  <c r="AN1983" i="54"/>
  <c r="AN1323" i="54"/>
  <c r="AO1320" i="54" s="1"/>
  <c r="AO1322" i="54" s="1"/>
  <c r="AN2053" i="54"/>
  <c r="AO933" i="54"/>
  <c r="AP930" i="54" s="1"/>
  <c r="AP932" i="54" s="1"/>
  <c r="AO1988" i="54"/>
  <c r="AL1023" i="54"/>
  <c r="AM1020" i="54" s="1"/>
  <c r="AM1022" i="54" s="1"/>
  <c r="AL2003" i="54"/>
  <c r="AN993" i="54"/>
  <c r="AO990" i="54" s="1"/>
  <c r="AO992" i="54" s="1"/>
  <c r="AN1998" i="54"/>
  <c r="AN1293" i="54"/>
  <c r="AO1290" i="54" s="1"/>
  <c r="AO1292" i="54" s="1"/>
  <c r="AN2048" i="54"/>
  <c r="AL873" i="54"/>
  <c r="AM870" i="54" s="1"/>
  <c r="AM872" i="54" s="1"/>
  <c r="AL1978" i="54"/>
  <c r="AP2066" i="54"/>
  <c r="AK2075" i="54"/>
  <c r="AK2084" i="54" s="1"/>
  <c r="AK2085" i="54" s="1"/>
  <c r="AQ1446" i="54"/>
  <c r="AQ1440" i="54" s="1"/>
  <c r="AQ1510" i="54"/>
  <c r="AQ1504" i="54" s="1"/>
  <c r="AQ1526" i="54"/>
  <c r="AQ1520" i="54" s="1"/>
  <c r="AQ122" i="54"/>
  <c r="AQ1853" i="54" s="1"/>
  <c r="AQ212" i="54"/>
  <c r="AQ1868" i="54" s="1"/>
  <c r="AQ332" i="54"/>
  <c r="AQ1888" i="54" s="1"/>
  <c r="AQ482" i="54"/>
  <c r="AQ1913" i="54" s="1"/>
  <c r="AQ542" i="54"/>
  <c r="AQ1923" i="54" s="1"/>
  <c r="AQ602" i="54"/>
  <c r="AQ1933" i="54" s="1"/>
  <c r="AQ632" i="54"/>
  <c r="AQ1938" i="54" s="1"/>
  <c r="AM332" i="53"/>
  <c r="AM333" i="53" s="1"/>
  <c r="AN330" i="53" s="1"/>
  <c r="AM362" i="53"/>
  <c r="AM363" i="53" s="1"/>
  <c r="AN360" i="53" s="1"/>
  <c r="AN572" i="53"/>
  <c r="AN573" i="53" s="1"/>
  <c r="AO570" i="53" s="1"/>
  <c r="AM602" i="53"/>
  <c r="AM603" i="53" s="1"/>
  <c r="AN600" i="53" s="1"/>
  <c r="AO512" i="53"/>
  <c r="AO513" i="53" s="1"/>
  <c r="AP510" i="53" s="1"/>
  <c r="AM632" i="53"/>
  <c r="AM633" i="53" s="1"/>
  <c r="AN630" i="53" s="1"/>
  <c r="AM422" i="53"/>
  <c r="AM423" i="53" s="1"/>
  <c r="AN420" i="53" s="1"/>
  <c r="AM392" i="53"/>
  <c r="AM393" i="53" s="1"/>
  <c r="AN390" i="53" s="1"/>
  <c r="AT21" i="53"/>
  <c r="AS28" i="53"/>
  <c r="AS58" i="53"/>
  <c r="AS118" i="53"/>
  <c r="AS88" i="53"/>
  <c r="AS178" i="53"/>
  <c r="AS148" i="53"/>
  <c r="AS238" i="53"/>
  <c r="AS208" i="53"/>
  <c r="AS298" i="53"/>
  <c r="AS358" i="53"/>
  <c r="AS361" i="53" s="1"/>
  <c r="AS328" i="53"/>
  <c r="AS388" i="53"/>
  <c r="AS418" i="53"/>
  <c r="AS478" i="53"/>
  <c r="AS538" i="53"/>
  <c r="AS598" i="53"/>
  <c r="AS448" i="53"/>
  <c r="AS508" i="53"/>
  <c r="AS628" i="53"/>
  <c r="AM302" i="53"/>
  <c r="AM303" i="53" s="1"/>
  <c r="AN300" i="53" s="1"/>
  <c r="AO452" i="53"/>
  <c r="AO453" i="53" s="1"/>
  <c r="AP450" i="53" s="1"/>
  <c r="AM482" i="53"/>
  <c r="AM483" i="53" s="1"/>
  <c r="AN480" i="53" s="1"/>
  <c r="AM542" i="53"/>
  <c r="AM543" i="53" s="1"/>
  <c r="AN540" i="53" s="1"/>
  <c r="AM272" i="53"/>
  <c r="AM273" i="53" s="1"/>
  <c r="AN270" i="53" s="1"/>
  <c r="AM242" i="53"/>
  <c r="AM243" i="53" s="1"/>
  <c r="AM1202" i="54"/>
  <c r="AM842" i="54"/>
  <c r="AM1082" i="54"/>
  <c r="AM1172" i="54"/>
  <c r="AM1112" i="54"/>
  <c r="AO1783" i="54"/>
  <c r="AO1381" i="54"/>
  <c r="AP1384" i="54"/>
  <c r="AP1789" i="54"/>
  <c r="AQ32" i="54"/>
  <c r="AQ1838" i="54" s="1"/>
  <c r="AQ92" i="54"/>
  <c r="AQ1848" i="54" s="1"/>
  <c r="AQ152" i="54"/>
  <c r="AQ1858" i="54" s="1"/>
  <c r="AQ63" i="54"/>
  <c r="AQ183" i="54"/>
  <c r="AQ273" i="54"/>
  <c r="AQ393" i="54"/>
  <c r="AQ513" i="54"/>
  <c r="AQ243" i="54"/>
  <c r="AQ363" i="54"/>
  <c r="AQ693" i="54"/>
  <c r="AQ813" i="54"/>
  <c r="AQ723" i="54"/>
  <c r="AQ1384" i="54"/>
  <c r="AQ1792" i="54"/>
  <c r="AP1760" i="54"/>
  <c r="AP1792" i="54"/>
  <c r="AP1536" i="54"/>
  <c r="AP1790" i="54"/>
  <c r="AP1416" i="54"/>
  <c r="AP1786" i="54"/>
  <c r="AP1400" i="54"/>
  <c r="AP1788" i="54"/>
  <c r="AR1348" i="54"/>
  <c r="AR1288" i="54"/>
  <c r="AR1318" i="54"/>
  <c r="AR1228" i="54"/>
  <c r="AR1108" i="54"/>
  <c r="AR1048" i="54"/>
  <c r="AR1258" i="54"/>
  <c r="AR1198" i="54"/>
  <c r="AR1138" i="54"/>
  <c r="AR1078" i="54"/>
  <c r="AR988" i="54"/>
  <c r="AR928" i="54"/>
  <c r="AR808" i="54"/>
  <c r="AR748" i="54"/>
  <c r="AR688" i="54"/>
  <c r="AR628" i="54"/>
  <c r="AR1018" i="54"/>
  <c r="AR958" i="54"/>
  <c r="AR898" i="54"/>
  <c r="AR838" i="54"/>
  <c r="AR778" i="54"/>
  <c r="AR718" i="54"/>
  <c r="AR508" i="54"/>
  <c r="AR448" i="54"/>
  <c r="AR388" i="54"/>
  <c r="AR328" i="54"/>
  <c r="AR598" i="54"/>
  <c r="AR538" i="54"/>
  <c r="AR478" i="54"/>
  <c r="AR418" i="54"/>
  <c r="AR358" i="54"/>
  <c r="AR298" i="54"/>
  <c r="AR238" i="54"/>
  <c r="AR208" i="54"/>
  <c r="AR148" i="54"/>
  <c r="AR88" i="54"/>
  <c r="AR28" i="54"/>
  <c r="AR178" i="54"/>
  <c r="AR118" i="54"/>
  <c r="AR58" i="54"/>
  <c r="AS21" i="54"/>
  <c r="AR1772" i="54"/>
  <c r="AR1769" i="54"/>
  <c r="AR1764" i="54"/>
  <c r="AR1761" i="54"/>
  <c r="AR1756" i="54"/>
  <c r="AR1753" i="54"/>
  <c r="AR1748" i="54"/>
  <c r="AR1745" i="54"/>
  <c r="AR1740" i="54"/>
  <c r="AR1737" i="54"/>
  <c r="AR1732" i="54"/>
  <c r="AR1729" i="54"/>
  <c r="AR1724" i="54"/>
  <c r="AR1721" i="54"/>
  <c r="AR1716" i="54"/>
  <c r="AR1713" i="54"/>
  <c r="AR1708" i="54"/>
  <c r="AR1705" i="54"/>
  <c r="AR1700" i="54"/>
  <c r="AR1697" i="54"/>
  <c r="AR1692" i="54"/>
  <c r="AR1689" i="54"/>
  <c r="AR1684" i="54"/>
  <c r="AR1668" i="54"/>
  <c r="AR1649" i="54"/>
  <c r="AR1641" i="54"/>
  <c r="AR1636" i="54"/>
  <c r="AR1681" i="54"/>
  <c r="AR1676" i="54"/>
  <c r="AR1673" i="54"/>
  <c r="AR1665" i="54"/>
  <c r="AR1644" i="54"/>
  <c r="AR1628" i="54"/>
  <c r="AR1625" i="54"/>
  <c r="AR1620" i="54"/>
  <c r="AR1617" i="54"/>
  <c r="AR1612" i="54"/>
  <c r="AR1609" i="54"/>
  <c r="AR1604" i="54"/>
  <c r="AR1601" i="54"/>
  <c r="AR1593" i="54"/>
  <c r="AR1580" i="54"/>
  <c r="AR1569" i="54"/>
  <c r="AR1633" i="54"/>
  <c r="AR1596" i="54"/>
  <c r="AR1588" i="54"/>
  <c r="AR1585" i="54"/>
  <c r="AR1577" i="54"/>
  <c r="AR1582" i="54" s="1"/>
  <c r="AR1576" i="54" s="1"/>
  <c r="AR1572" i="54"/>
  <c r="AR1564" i="54"/>
  <c r="AR1561" i="54"/>
  <c r="AR1556" i="54"/>
  <c r="AR1553" i="54"/>
  <c r="AR1548" i="54"/>
  <c r="AR1545" i="54"/>
  <c r="AR1540" i="54"/>
  <c r="AR1537" i="54"/>
  <c r="AR1516" i="54"/>
  <c r="AR1508" i="54"/>
  <c r="AR1505" i="54"/>
  <c r="AR1500" i="54"/>
  <c r="AR1497" i="54"/>
  <c r="AR1489" i="54"/>
  <c r="AR1476" i="54"/>
  <c r="AR1465" i="54"/>
  <c r="AR1460" i="54"/>
  <c r="AR1452" i="54"/>
  <c r="AR1449" i="54"/>
  <c r="AR1444" i="54"/>
  <c r="AR1441" i="54"/>
  <c r="AR1532" i="54"/>
  <c r="AR1529" i="54"/>
  <c r="AR1524" i="54"/>
  <c r="AR1521" i="54"/>
  <c r="AR1513" i="54"/>
  <c r="AR1492" i="54"/>
  <c r="AR1484" i="54"/>
  <c r="AR1481" i="54"/>
  <c r="AR1473" i="54"/>
  <c r="AR1468" i="54"/>
  <c r="AR1457" i="54"/>
  <c r="AR1436" i="54"/>
  <c r="AR1433" i="54"/>
  <c r="AR1428" i="54"/>
  <c r="AR1425" i="54"/>
  <c r="AR1420" i="54"/>
  <c r="AR1417" i="54"/>
  <c r="AR1412" i="54"/>
  <c r="AR1409" i="54"/>
  <c r="AR1404" i="54"/>
  <c r="AR1401" i="54"/>
  <c r="AR1396" i="54"/>
  <c r="AR1393" i="54"/>
  <c r="AR1385" i="54"/>
  <c r="AR1362" i="54"/>
  <c r="AR1363" i="54" s="1"/>
  <c r="AR1351" i="54"/>
  <c r="AR2056" i="54" s="1"/>
  <c r="AR1302" i="54"/>
  <c r="AR1303" i="54" s="1"/>
  <c r="AR1291" i="54"/>
  <c r="AR2046" i="54" s="1"/>
  <c r="AR1242" i="54"/>
  <c r="AR1243" i="54" s="1"/>
  <c r="AR1388" i="54"/>
  <c r="AR1332" i="54"/>
  <c r="AR1333" i="54" s="1"/>
  <c r="AR1321" i="54"/>
  <c r="AR2051" i="54" s="1"/>
  <c r="AR1272" i="54"/>
  <c r="AR1273" i="54" s="1"/>
  <c r="AR1261" i="54"/>
  <c r="AR2041" i="54" s="1"/>
  <c r="AR1231" i="54"/>
  <c r="AR2036" i="54" s="1"/>
  <c r="AR1182" i="54"/>
  <c r="AR1183" i="54" s="1"/>
  <c r="AR1171" i="54"/>
  <c r="AR2026" i="54" s="1"/>
  <c r="AR1122" i="54"/>
  <c r="AR1123" i="54" s="1"/>
  <c r="AR1111" i="54"/>
  <c r="AR2016" i="54" s="1"/>
  <c r="AR1062" i="54"/>
  <c r="AR1063" i="54" s="1"/>
  <c r="AR1051" i="54"/>
  <c r="AR2006" i="54" s="1"/>
  <c r="AR1212" i="54"/>
  <c r="AR1213" i="54" s="1"/>
  <c r="AR1201" i="54"/>
  <c r="AR2031" i="54" s="1"/>
  <c r="AR1152" i="54"/>
  <c r="AR1153" i="54" s="1"/>
  <c r="AR1141" i="54"/>
  <c r="AR2021" i="54" s="1"/>
  <c r="AR1092" i="54"/>
  <c r="AR1093" i="54" s="1"/>
  <c r="AR1081" i="54"/>
  <c r="AR2011" i="54" s="1"/>
  <c r="AR1002" i="54"/>
  <c r="AR1003" i="54" s="1"/>
  <c r="AR991" i="54"/>
  <c r="AR1996" i="54" s="1"/>
  <c r="AR942" i="54"/>
  <c r="AR943" i="54" s="1"/>
  <c r="AR931" i="54"/>
  <c r="AR1986" i="54" s="1"/>
  <c r="AR882" i="54"/>
  <c r="AR883" i="54" s="1"/>
  <c r="AR871" i="54"/>
  <c r="AR1976" i="54" s="1"/>
  <c r="AR811" i="54"/>
  <c r="AR1966" i="54" s="1"/>
  <c r="AR810" i="54"/>
  <c r="AR751" i="54"/>
  <c r="AR1956" i="54" s="1"/>
  <c r="AR750" i="54"/>
  <c r="AR691" i="54"/>
  <c r="AR1946" i="54" s="1"/>
  <c r="AR690" i="54"/>
  <c r="AR642" i="54"/>
  <c r="AR643" i="54" s="1"/>
  <c r="AR631" i="54"/>
  <c r="AR1936" i="54" s="1"/>
  <c r="AR630" i="54"/>
  <c r="AR1032" i="54"/>
  <c r="AR1033" i="54" s="1"/>
  <c r="AR1021" i="54"/>
  <c r="AR2001" i="54" s="1"/>
  <c r="AR972" i="54"/>
  <c r="AR973" i="54" s="1"/>
  <c r="AR961" i="54"/>
  <c r="AR1991" i="54" s="1"/>
  <c r="AR912" i="54"/>
  <c r="AR913" i="54" s="1"/>
  <c r="AR901" i="54"/>
  <c r="AR1981" i="54" s="1"/>
  <c r="AR841" i="54"/>
  <c r="AR840" i="54"/>
  <c r="AR781" i="54"/>
  <c r="AR1961" i="54" s="1"/>
  <c r="AR780" i="54"/>
  <c r="AR721" i="54"/>
  <c r="AR720" i="54"/>
  <c r="AR571" i="54"/>
  <c r="AR1926" i="54" s="1"/>
  <c r="AR570" i="54"/>
  <c r="AR511" i="54"/>
  <c r="AR510" i="54"/>
  <c r="AR451" i="54"/>
  <c r="AR450" i="54"/>
  <c r="AR391" i="54"/>
  <c r="AR1896" i="54" s="1"/>
  <c r="AR390" i="54"/>
  <c r="AR342" i="54"/>
  <c r="AR343" i="54" s="1"/>
  <c r="AR331" i="54"/>
  <c r="AR1886" i="54" s="1"/>
  <c r="AR330" i="54"/>
  <c r="AR282" i="54"/>
  <c r="AR283" i="54" s="1"/>
  <c r="AR271" i="54"/>
  <c r="AR1876" i="54" s="1"/>
  <c r="AR270" i="54"/>
  <c r="AR222" i="54"/>
  <c r="AR223" i="54" s="1"/>
  <c r="AR211" i="54"/>
  <c r="AR1866" i="54" s="1"/>
  <c r="AR210" i="54"/>
  <c r="AR601" i="54"/>
  <c r="AR1931" i="54" s="1"/>
  <c r="AR600" i="54"/>
  <c r="AR541" i="54"/>
  <c r="AR1921" i="54" s="1"/>
  <c r="AR540" i="54"/>
  <c r="AR481" i="54"/>
  <c r="AR1911" i="54" s="1"/>
  <c r="AR480" i="54"/>
  <c r="AR432" i="54"/>
  <c r="AR433" i="54" s="1"/>
  <c r="AR421" i="54"/>
  <c r="AR1901" i="54" s="1"/>
  <c r="AR420" i="54"/>
  <c r="AR361" i="54"/>
  <c r="AR360" i="54"/>
  <c r="AR301" i="54"/>
  <c r="AR1881" i="54" s="1"/>
  <c r="AR300" i="54"/>
  <c r="AR241" i="54"/>
  <c r="AR1871" i="54" s="1"/>
  <c r="AR240" i="54"/>
  <c r="AR151" i="54"/>
  <c r="AR150" i="54"/>
  <c r="AR102" i="54"/>
  <c r="AR103" i="54" s="1"/>
  <c r="AR91" i="54"/>
  <c r="AR1846" i="54" s="1"/>
  <c r="AR90" i="54"/>
  <c r="AR42" i="54"/>
  <c r="AR43" i="54" s="1"/>
  <c r="AR31" i="54"/>
  <c r="AR30" i="54"/>
  <c r="AR192" i="54"/>
  <c r="AR193" i="54" s="1"/>
  <c r="AR181" i="54"/>
  <c r="AR1861" i="54" s="1"/>
  <c r="AR180" i="54"/>
  <c r="AR132" i="54"/>
  <c r="AR133" i="54" s="1"/>
  <c r="AR121" i="54"/>
  <c r="AR120" i="54"/>
  <c r="AR72" i="54"/>
  <c r="AR73" i="54" s="1"/>
  <c r="AR61" i="54"/>
  <c r="AR1841" i="54" s="1"/>
  <c r="AR60" i="54"/>
  <c r="AS10" i="54"/>
  <c r="AQ842" i="54"/>
  <c r="AQ1398" i="54"/>
  <c r="AQ1406" i="54"/>
  <c r="AQ1414" i="54"/>
  <c r="AQ1408" i="54" s="1"/>
  <c r="AQ1422" i="54"/>
  <c r="AQ1430" i="54"/>
  <c r="AQ1438" i="54"/>
  <c r="AQ1432" i="54" s="1"/>
  <c r="AQ1464" i="54"/>
  <c r="AQ1494" i="54"/>
  <c r="AQ1488" i="54" s="1"/>
  <c r="AQ1462" i="54"/>
  <c r="AQ1456" i="54" s="1"/>
  <c r="AQ1478" i="54"/>
  <c r="AQ1472" i="54" s="1"/>
  <c r="AQ1518" i="54"/>
  <c r="AQ1512" i="54" s="1"/>
  <c r="AQ1606" i="54"/>
  <c r="AQ1600" i="54" s="1"/>
  <c r="AQ1614" i="54"/>
  <c r="AQ1608" i="54" s="1"/>
  <c r="AQ1622" i="54"/>
  <c r="AQ1616" i="54" s="1"/>
  <c r="AQ1630" i="54"/>
  <c r="AQ1624" i="54" s="1"/>
  <c r="AQ1542" i="54"/>
  <c r="AQ1550" i="54"/>
  <c r="AQ1544" i="54" s="1"/>
  <c r="AQ1558" i="54"/>
  <c r="AQ1552" i="54" s="1"/>
  <c r="AQ1566" i="54"/>
  <c r="AQ1560" i="54" s="1"/>
  <c r="AQ1590" i="54"/>
  <c r="AQ1584" i="54" s="1"/>
  <c r="AQ1656" i="54"/>
  <c r="AP1424" i="54"/>
  <c r="AP1787" i="54"/>
  <c r="AP1392" i="54"/>
  <c r="AP1791" i="54"/>
  <c r="AO1793" i="54"/>
  <c r="AR1654" i="54" l="1"/>
  <c r="AR1648" i="54" s="1"/>
  <c r="AQ483" i="54"/>
  <c r="AQ33" i="54"/>
  <c r="AP2083" i="54"/>
  <c r="AH5" i="37"/>
  <c r="AQ603" i="54"/>
  <c r="AQ2092" i="54"/>
  <c r="AI13" i="37" s="1"/>
  <c r="AQ2094" i="54"/>
  <c r="AI15" i="37" s="1"/>
  <c r="AQ2090" i="54"/>
  <c r="AI11" i="37" s="1"/>
  <c r="AQ2089" i="54"/>
  <c r="AI10" i="37" s="1"/>
  <c r="AQ2093" i="54"/>
  <c r="AI14" i="37" s="1"/>
  <c r="AQ1760" i="54"/>
  <c r="AQ2095" i="54"/>
  <c r="AQ2091" i="54"/>
  <c r="AP2097" i="54"/>
  <c r="AQ153" i="54"/>
  <c r="AQ2078" i="54"/>
  <c r="AP888" i="53"/>
  <c r="AP662" i="53"/>
  <c r="AT568" i="53"/>
  <c r="AT268" i="53"/>
  <c r="AR863" i="53"/>
  <c r="AR857" i="53" s="1"/>
  <c r="AR855" i="53"/>
  <c r="AR849" i="53" s="1"/>
  <c r="AR847" i="53"/>
  <c r="AR841" i="53" s="1"/>
  <c r="AR839" i="53"/>
  <c r="AR833" i="53" s="1"/>
  <c r="AR831" i="53"/>
  <c r="AR825" i="53" s="1"/>
  <c r="AR823" i="53"/>
  <c r="AR817" i="53" s="1"/>
  <c r="AR815" i="53"/>
  <c r="AR809" i="53" s="1"/>
  <c r="AR333" i="53"/>
  <c r="AR272" i="53"/>
  <c r="AR273" i="53" s="1"/>
  <c r="AR212" i="53"/>
  <c r="AR213" i="53" s="1"/>
  <c r="AR152" i="53"/>
  <c r="AR92" i="53"/>
  <c r="AR182" i="53"/>
  <c r="AR122" i="53"/>
  <c r="AR960" i="53"/>
  <c r="AJ6" i="38" s="1"/>
  <c r="AR32" i="53"/>
  <c r="AR671" i="53"/>
  <c r="AR871" i="53"/>
  <c r="AT10" i="53"/>
  <c r="AS869" i="53"/>
  <c r="AS866" i="53"/>
  <c r="AS669" i="53"/>
  <c r="AS666" i="53"/>
  <c r="AS61" i="53"/>
  <c r="AS30" i="53"/>
  <c r="AS31" i="53"/>
  <c r="AS42" i="53"/>
  <c r="AS43" i="53" s="1"/>
  <c r="AS60" i="53"/>
  <c r="AS90" i="53"/>
  <c r="AS91" i="53"/>
  <c r="AS120" i="53"/>
  <c r="AS151" i="53"/>
  <c r="AS180" i="53"/>
  <c r="AS121" i="53"/>
  <c r="AS150" i="53"/>
  <c r="AS181" i="53"/>
  <c r="AS210" i="53"/>
  <c r="AS240" i="53"/>
  <c r="AS270" i="53"/>
  <c r="AS300" i="53"/>
  <c r="AS331" i="53"/>
  <c r="AS372" i="53"/>
  <c r="AS373" i="53" s="1"/>
  <c r="AS402" i="53"/>
  <c r="AS403" i="53" s="1"/>
  <c r="AS211" i="53"/>
  <c r="AS241" i="53"/>
  <c r="AS271" i="53"/>
  <c r="AS301" i="53"/>
  <c r="AS330" i="53"/>
  <c r="AS391" i="53"/>
  <c r="AS432" i="53"/>
  <c r="AS433" i="53" s="1"/>
  <c r="AS462" i="53"/>
  <c r="AS463" i="53" s="1"/>
  <c r="AS492" i="53"/>
  <c r="AS493" i="53" s="1"/>
  <c r="AS522" i="53"/>
  <c r="AS523" i="53" s="1"/>
  <c r="AS541" i="53"/>
  <c r="AS959" i="53" s="1"/>
  <c r="AK5" i="38" s="1"/>
  <c r="AS571" i="53"/>
  <c r="AS582" i="53"/>
  <c r="AS583" i="53" s="1"/>
  <c r="AS631" i="53"/>
  <c r="AS421" i="53"/>
  <c r="AS451" i="53"/>
  <c r="AS481" i="53"/>
  <c r="AS511" i="53"/>
  <c r="AS552" i="53"/>
  <c r="AS553" i="53" s="1"/>
  <c r="AS601" i="53"/>
  <c r="AS612" i="53"/>
  <c r="AS613" i="53" s="1"/>
  <c r="AS642" i="53"/>
  <c r="AS643" i="53" s="1"/>
  <c r="AS677" i="53"/>
  <c r="AS682" i="53"/>
  <c r="AS685" i="53"/>
  <c r="AS690" i="53"/>
  <c r="AS693" i="53"/>
  <c r="AS698" i="53"/>
  <c r="AS701" i="53"/>
  <c r="AS706" i="53"/>
  <c r="AS709" i="53"/>
  <c r="AS714" i="53"/>
  <c r="AS717" i="53"/>
  <c r="AS722" i="53"/>
  <c r="AS725" i="53"/>
  <c r="AS730" i="53"/>
  <c r="AS733" i="53"/>
  <c r="AS738" i="53"/>
  <c r="AS741" i="53"/>
  <c r="AS746" i="53"/>
  <c r="AS749" i="53"/>
  <c r="AS754" i="53"/>
  <c r="AS757" i="53"/>
  <c r="AS762" i="53"/>
  <c r="AS765" i="53"/>
  <c r="AS674" i="53"/>
  <c r="AS770" i="53"/>
  <c r="AS773" i="53"/>
  <c r="AS778" i="53"/>
  <c r="AS781" i="53"/>
  <c r="AS786" i="53"/>
  <c r="AS789" i="53"/>
  <c r="AS794" i="53"/>
  <c r="AS797" i="53"/>
  <c r="AS802" i="53"/>
  <c r="AS805" i="53"/>
  <c r="AS810" i="53"/>
  <c r="AS813" i="53"/>
  <c r="AS818" i="53"/>
  <c r="AS821" i="53"/>
  <c r="AS826" i="53"/>
  <c r="AS829" i="53"/>
  <c r="AS834" i="53"/>
  <c r="AS837" i="53"/>
  <c r="AS842" i="53"/>
  <c r="AS845" i="53"/>
  <c r="AS850" i="53"/>
  <c r="AS853" i="53"/>
  <c r="AS858" i="53"/>
  <c r="AS861" i="53"/>
  <c r="AS874" i="53"/>
  <c r="AS877" i="53"/>
  <c r="AS937" i="53"/>
  <c r="AS938" i="53" s="1"/>
  <c r="AS939" i="53" s="1"/>
  <c r="AS947" i="53" s="1"/>
  <c r="AS926" i="53" s="1"/>
  <c r="AQ969" i="53"/>
  <c r="AI11" i="38" s="1"/>
  <c r="AQ665" i="53"/>
  <c r="AQ894" i="53"/>
  <c r="AR745" i="53"/>
  <c r="AR751" i="53"/>
  <c r="AR895" i="53"/>
  <c r="AR968" i="53"/>
  <c r="AJ10" i="38" s="1"/>
  <c r="AR801" i="53"/>
  <c r="AR972" i="53"/>
  <c r="AJ12" i="38" s="1"/>
  <c r="AR673" i="53"/>
  <c r="AR892" i="53"/>
  <c r="AR302" i="53"/>
  <c r="AR303" i="53" s="1"/>
  <c r="AR242" i="53"/>
  <c r="AR243" i="53" s="1"/>
  <c r="AR183" i="53"/>
  <c r="AR123" i="53"/>
  <c r="AR93" i="53"/>
  <c r="AR153" i="53"/>
  <c r="AR62" i="53"/>
  <c r="AR63" i="53" s="1"/>
  <c r="AR963" i="53"/>
  <c r="AJ7" i="38" s="1"/>
  <c r="AR33" i="53"/>
  <c r="AQ897" i="53"/>
  <c r="AQ865" i="53"/>
  <c r="AQ964" i="53"/>
  <c r="AQ892" i="53"/>
  <c r="AQ972" i="53"/>
  <c r="AI12" i="38" s="1"/>
  <c r="AO888" i="53"/>
  <c r="AO662" i="53"/>
  <c r="AQ633" i="54"/>
  <c r="AQ543" i="54"/>
  <c r="AQ333" i="54"/>
  <c r="AQ123" i="54"/>
  <c r="AR2080" i="54"/>
  <c r="AJ8" i="37" s="1"/>
  <c r="AR1486" i="54"/>
  <c r="AR1480" i="54" s="1"/>
  <c r="AR1526" i="54"/>
  <c r="AR1520" i="54" s="1"/>
  <c r="AR1534" i="54"/>
  <c r="AR1528" i="54" s="1"/>
  <c r="AR1446" i="54"/>
  <c r="AR1440" i="54" s="1"/>
  <c r="AR1454" i="54"/>
  <c r="AR1448" i="54" s="1"/>
  <c r="AR1502" i="54"/>
  <c r="AR1496" i="54" s="1"/>
  <c r="AR1510" i="54"/>
  <c r="AR1504" i="54" s="1"/>
  <c r="AR1638" i="54"/>
  <c r="AR1632" i="54" s="1"/>
  <c r="AR1606" i="54"/>
  <c r="AR1600" i="54" s="1"/>
  <c r="AR1614" i="54"/>
  <c r="AR1608" i="54" s="1"/>
  <c r="AR1622" i="54"/>
  <c r="AR1616" i="54" s="1"/>
  <c r="AR1630" i="54"/>
  <c r="AR1624" i="54" s="1"/>
  <c r="AR1678" i="54"/>
  <c r="AR1672" i="54" s="1"/>
  <c r="AR1686" i="54"/>
  <c r="AR1680" i="54" s="1"/>
  <c r="AS1660" i="54"/>
  <c r="AS1652" i="54"/>
  <c r="AS661" i="54"/>
  <c r="AS660" i="54"/>
  <c r="AS1657" i="54"/>
  <c r="AS1662" i="54" s="1"/>
  <c r="AR2068" i="54"/>
  <c r="AJ4" i="37" s="1"/>
  <c r="AR1941" i="54"/>
  <c r="AR662" i="54"/>
  <c r="AR1943" i="54" s="1"/>
  <c r="AQ93" i="54"/>
  <c r="AQ783" i="54"/>
  <c r="AQ663" i="54"/>
  <c r="AQ753" i="54"/>
  <c r="AQ423" i="54"/>
  <c r="AQ303" i="54"/>
  <c r="AQ573" i="54"/>
  <c r="AQ453" i="54"/>
  <c r="AQ213" i="54"/>
  <c r="AQ2066" i="54"/>
  <c r="AQ2071" i="54"/>
  <c r="AI5" i="37" s="1"/>
  <c r="AR1662" i="54"/>
  <c r="AR1470" i="54"/>
  <c r="AQ843" i="54"/>
  <c r="AQ1973" i="54"/>
  <c r="AR122" i="54"/>
  <c r="AR1853" i="54" s="1"/>
  <c r="AR1851" i="54"/>
  <c r="AR2077" i="54" s="1"/>
  <c r="AJ7" i="37" s="1"/>
  <c r="AR32" i="54"/>
  <c r="AR1838" i="54" s="1"/>
  <c r="AR1836" i="54"/>
  <c r="AR152" i="54"/>
  <c r="AR1858" i="54" s="1"/>
  <c r="AR1856" i="54"/>
  <c r="AR2065" i="54" s="1"/>
  <c r="AJ3" i="37" s="1"/>
  <c r="AR362" i="54"/>
  <c r="AR1893" i="54" s="1"/>
  <c r="AR1891" i="54"/>
  <c r="AR452" i="54"/>
  <c r="AR1908" i="54" s="1"/>
  <c r="AR1906" i="54"/>
  <c r="AR2074" i="54" s="1"/>
  <c r="AJ6" i="37" s="1"/>
  <c r="AR512" i="54"/>
  <c r="AR1918" i="54" s="1"/>
  <c r="AR1916" i="54"/>
  <c r="AR722" i="54"/>
  <c r="AR1953" i="54" s="1"/>
  <c r="AR1951" i="54"/>
  <c r="AR842" i="54"/>
  <c r="AR1973" i="54" s="1"/>
  <c r="AR1971" i="54"/>
  <c r="AS568" i="54"/>
  <c r="AS268" i="54"/>
  <c r="AS1168" i="54"/>
  <c r="AS868" i="54"/>
  <c r="AS658" i="54"/>
  <c r="AO1293" i="54"/>
  <c r="AP1290" i="54" s="1"/>
  <c r="AP1292" i="54" s="1"/>
  <c r="AO2048" i="54"/>
  <c r="AM1023" i="54"/>
  <c r="AN1020" i="54" s="1"/>
  <c r="AN1022" i="54" s="1"/>
  <c r="AM2003" i="54"/>
  <c r="AO1323" i="54"/>
  <c r="AP1320" i="54" s="1"/>
  <c r="AP1322" i="54" s="1"/>
  <c r="AO2053" i="54"/>
  <c r="AO1353" i="54"/>
  <c r="AP1350" i="54" s="1"/>
  <c r="AP1352" i="54" s="1"/>
  <c r="AO2058" i="54"/>
  <c r="AM1143" i="54"/>
  <c r="AN1140" i="54" s="1"/>
  <c r="AN1142" i="54" s="1"/>
  <c r="AM2023" i="54"/>
  <c r="AM783" i="54"/>
  <c r="AN780" i="54" s="1"/>
  <c r="AN782" i="54" s="1"/>
  <c r="AM1963" i="54"/>
  <c r="AO963" i="54"/>
  <c r="AP960" i="54" s="1"/>
  <c r="AP962" i="54" s="1"/>
  <c r="AO1993" i="54"/>
  <c r="AM1053" i="54"/>
  <c r="AN1050" i="54" s="1"/>
  <c r="AN1052" i="54" s="1"/>
  <c r="AM2008" i="54"/>
  <c r="AM1233" i="54"/>
  <c r="AN1230" i="54" s="1"/>
  <c r="AN1232" i="54" s="1"/>
  <c r="AM2038" i="54"/>
  <c r="AO1263" i="54"/>
  <c r="AP1260" i="54" s="1"/>
  <c r="AP1262" i="54" s="1"/>
  <c r="AO2043" i="54"/>
  <c r="AL2072" i="54"/>
  <c r="AQ2081" i="54"/>
  <c r="AM873" i="54"/>
  <c r="AN870" i="54" s="1"/>
  <c r="AN872" i="54" s="1"/>
  <c r="AM1978" i="54"/>
  <c r="AO993" i="54"/>
  <c r="AP990" i="54" s="1"/>
  <c r="AP992" i="54" s="1"/>
  <c r="AO1998" i="54"/>
  <c r="AP933" i="54"/>
  <c r="AQ930" i="54" s="1"/>
  <c r="AQ932" i="54" s="1"/>
  <c r="AP1988" i="54"/>
  <c r="AO903" i="54"/>
  <c r="AP900" i="54" s="1"/>
  <c r="AP902" i="54" s="1"/>
  <c r="AO1983" i="54"/>
  <c r="AM813" i="54"/>
  <c r="AN810" i="54" s="1"/>
  <c r="AN812" i="54" s="1"/>
  <c r="AM1968" i="54"/>
  <c r="AM1113" i="54"/>
  <c r="AN1110" i="54" s="1"/>
  <c r="AN1112" i="54" s="1"/>
  <c r="AM2018" i="54"/>
  <c r="AM1173" i="54"/>
  <c r="AN1170" i="54" s="1"/>
  <c r="AN1172" i="54" s="1"/>
  <c r="AM2028" i="54"/>
  <c r="AM1083" i="54"/>
  <c r="AN1080" i="54" s="1"/>
  <c r="AN1082" i="54" s="1"/>
  <c r="AM2013" i="54"/>
  <c r="AM843" i="54"/>
  <c r="AN840" i="54" s="1"/>
  <c r="AN842" i="54" s="1"/>
  <c r="AM1973" i="54"/>
  <c r="AM1203" i="54"/>
  <c r="AN1200" i="54" s="1"/>
  <c r="AN1202" i="54" s="1"/>
  <c r="AM2033" i="54"/>
  <c r="AM2069" i="54" s="1"/>
  <c r="AL2075" i="54"/>
  <c r="AQ2080" i="54"/>
  <c r="AI8" i="37" s="1"/>
  <c r="AQ2074" i="54"/>
  <c r="AI6" i="37" s="1"/>
  <c r="AR1670" i="54"/>
  <c r="AR1664" i="54" s="1"/>
  <c r="AP1777" i="54"/>
  <c r="AR242" i="54"/>
  <c r="AR1873" i="54" s="1"/>
  <c r="AR302" i="54"/>
  <c r="AR1883" i="54" s="1"/>
  <c r="AR422" i="54"/>
  <c r="AR1903" i="54" s="1"/>
  <c r="AR272" i="54"/>
  <c r="AR1878" i="54" s="1"/>
  <c r="AR392" i="54"/>
  <c r="AR1898" i="54" s="1"/>
  <c r="AR572" i="54"/>
  <c r="AR1928" i="54" s="1"/>
  <c r="AR782" i="54"/>
  <c r="AR1963" i="54" s="1"/>
  <c r="AR632" i="54"/>
  <c r="AR1938" i="54" s="1"/>
  <c r="AR62" i="54"/>
  <c r="AR1843" i="54" s="1"/>
  <c r="AR182" i="54"/>
  <c r="AR1863" i="54" s="1"/>
  <c r="AR92" i="54"/>
  <c r="AR1848" i="54" s="1"/>
  <c r="AR2078" i="54" s="1"/>
  <c r="AR482" i="54"/>
  <c r="AR1913" i="54" s="1"/>
  <c r="AR542" i="54"/>
  <c r="AR1923" i="54" s="1"/>
  <c r="AR602" i="54"/>
  <c r="AR1933" i="54" s="1"/>
  <c r="AR212" i="54"/>
  <c r="AR1868" i="54" s="1"/>
  <c r="AR332" i="54"/>
  <c r="AR1888" i="54" s="1"/>
  <c r="AR692" i="54"/>
  <c r="AR1948" i="54" s="1"/>
  <c r="AR752" i="54"/>
  <c r="AR1958" i="54" s="1"/>
  <c r="AR812" i="54"/>
  <c r="AR1968" i="54" s="1"/>
  <c r="AN542" i="53"/>
  <c r="AN543" i="53" s="1"/>
  <c r="AO540" i="53" s="1"/>
  <c r="AP452" i="53"/>
  <c r="AP453" i="53" s="1"/>
  <c r="AQ450" i="53" s="1"/>
  <c r="AN422" i="53"/>
  <c r="AN423" i="53" s="1"/>
  <c r="AO420" i="53" s="1"/>
  <c r="AP512" i="53"/>
  <c r="AP513" i="53" s="1"/>
  <c r="AQ510" i="53" s="1"/>
  <c r="AN272" i="53"/>
  <c r="AN273" i="53" s="1"/>
  <c r="AN482" i="53"/>
  <c r="AN483" i="53" s="1"/>
  <c r="AO480" i="53" s="1"/>
  <c r="AN302" i="53"/>
  <c r="AN303" i="53" s="1"/>
  <c r="AO300" i="53" s="1"/>
  <c r="AN392" i="53"/>
  <c r="AN393" i="53" s="1"/>
  <c r="AO390" i="53" s="1"/>
  <c r="AN632" i="53"/>
  <c r="AN633" i="53" s="1"/>
  <c r="AO630" i="53" s="1"/>
  <c r="AN602" i="53"/>
  <c r="AN603" i="53" s="1"/>
  <c r="AO600" i="53" s="1"/>
  <c r="AN332" i="53"/>
  <c r="AN333" i="53" s="1"/>
  <c r="AO330" i="53" s="1"/>
  <c r="AO572" i="53"/>
  <c r="AO573" i="53" s="1"/>
  <c r="AP570" i="53" s="1"/>
  <c r="AN362" i="53"/>
  <c r="AN363" i="53" s="1"/>
  <c r="AO360" i="53" s="1"/>
  <c r="AT28" i="53"/>
  <c r="AU21" i="53"/>
  <c r="AT58" i="53"/>
  <c r="AT88" i="53"/>
  <c r="AT118" i="53"/>
  <c r="AT148" i="53"/>
  <c r="AT178" i="53"/>
  <c r="AT208" i="53"/>
  <c r="AT238" i="53"/>
  <c r="AT328" i="53"/>
  <c r="AT388" i="53"/>
  <c r="AT298" i="53"/>
  <c r="AT358" i="53"/>
  <c r="AT361" i="53" s="1"/>
  <c r="AT448" i="53"/>
  <c r="AT508" i="53"/>
  <c r="AT418" i="53"/>
  <c r="AT478" i="53"/>
  <c r="AT538" i="53"/>
  <c r="AT598" i="53"/>
  <c r="AT628" i="53"/>
  <c r="AQ1536" i="54"/>
  <c r="AQ1790" i="54"/>
  <c r="AQ1416" i="54"/>
  <c r="AQ1786" i="54"/>
  <c r="AS1772" i="54"/>
  <c r="AS1769" i="54"/>
  <c r="AS1764" i="54"/>
  <c r="AS1761" i="54"/>
  <c r="AS1756" i="54"/>
  <c r="AS1753" i="54"/>
  <c r="AS1748" i="54"/>
  <c r="AS1745" i="54"/>
  <c r="AS1740" i="54"/>
  <c r="AS1737" i="54"/>
  <c r="AS1732" i="54"/>
  <c r="AS1729" i="54"/>
  <c r="AS1724" i="54"/>
  <c r="AS1721" i="54"/>
  <c r="AS1716" i="54"/>
  <c r="AS1713" i="54"/>
  <c r="AS1708" i="54"/>
  <c r="AS1705" i="54"/>
  <c r="AS1700" i="54"/>
  <c r="AS1697" i="54"/>
  <c r="AS1692" i="54"/>
  <c r="AS1689" i="54"/>
  <c r="AS1684" i="54"/>
  <c r="AS1681" i="54"/>
  <c r="AS1676" i="54"/>
  <c r="AS1673" i="54"/>
  <c r="AS1665" i="54"/>
  <c r="AS1644" i="54"/>
  <c r="AS1668" i="54"/>
  <c r="AS1649" i="54"/>
  <c r="AS1654" i="54" s="1"/>
  <c r="AS1648" i="54" s="1"/>
  <c r="AS1641" i="54"/>
  <c r="AS1636" i="54"/>
  <c r="AS1633" i="54"/>
  <c r="AS1596" i="54"/>
  <c r="AS1588" i="54"/>
  <c r="AS1585" i="54"/>
  <c r="AS1577" i="54"/>
  <c r="AS1572" i="54"/>
  <c r="AS1564" i="54"/>
  <c r="AS1561" i="54"/>
  <c r="AS1556" i="54"/>
  <c r="AS1553" i="54"/>
  <c r="AS1548" i="54"/>
  <c r="AS1545" i="54"/>
  <c r="AS1540" i="54"/>
  <c r="AS1537" i="54"/>
  <c r="AS1628" i="54"/>
  <c r="AS1625" i="54"/>
  <c r="AS1620" i="54"/>
  <c r="AS1617" i="54"/>
  <c r="AS1612" i="54"/>
  <c r="AS1609" i="54"/>
  <c r="AS1604" i="54"/>
  <c r="AS1601" i="54"/>
  <c r="AS1593" i="54"/>
  <c r="AS1580" i="54"/>
  <c r="AS1569" i="54"/>
  <c r="AS1532" i="54"/>
  <c r="AS1529" i="54"/>
  <c r="AS1524" i="54"/>
  <c r="AS1521" i="54"/>
  <c r="AS1513" i="54"/>
  <c r="AS1492" i="54"/>
  <c r="AS1484" i="54"/>
  <c r="AS1481" i="54"/>
  <c r="AS1473" i="54"/>
  <c r="AS1468" i="54"/>
  <c r="AS1457" i="54"/>
  <c r="AS1516" i="54"/>
  <c r="AS1508" i="54"/>
  <c r="AS1505" i="54"/>
  <c r="AS1500" i="54"/>
  <c r="AS1497" i="54"/>
  <c r="AS1489" i="54"/>
  <c r="AS1476" i="54"/>
  <c r="AS1465" i="54"/>
  <c r="AS1460" i="54"/>
  <c r="AS1452" i="54"/>
  <c r="AS1449" i="54"/>
  <c r="AS1444" i="54"/>
  <c r="AS1441" i="54"/>
  <c r="AS1388" i="54"/>
  <c r="AS1332" i="54"/>
  <c r="AS1333" i="54" s="1"/>
  <c r="AS1321" i="54"/>
  <c r="AS2051" i="54" s="1"/>
  <c r="AS1272" i="54"/>
  <c r="AS1273" i="54" s="1"/>
  <c r="AS1261" i="54"/>
  <c r="AS2041" i="54" s="1"/>
  <c r="AS1436" i="54"/>
  <c r="AS1433" i="54"/>
  <c r="AS1428" i="54"/>
  <c r="AS1425" i="54"/>
  <c r="AS1420" i="54"/>
  <c r="AS1417" i="54"/>
  <c r="AS1412" i="54"/>
  <c r="AS1409" i="54"/>
  <c r="AS1404" i="54"/>
  <c r="AS1401" i="54"/>
  <c r="AS1396" i="54"/>
  <c r="AS1393" i="54"/>
  <c r="AS1385" i="54"/>
  <c r="AS1362" i="54"/>
  <c r="AS1363" i="54" s="1"/>
  <c r="AS1351" i="54"/>
  <c r="AS2056" i="54" s="1"/>
  <c r="AS1302" i="54"/>
  <c r="AS1303" i="54" s="1"/>
  <c r="AS1291" i="54"/>
  <c r="AS2046" i="54" s="1"/>
  <c r="AS1242" i="54"/>
  <c r="AS1243" i="54" s="1"/>
  <c r="AS1212" i="54"/>
  <c r="AS1213" i="54" s="1"/>
  <c r="AS1201" i="54"/>
  <c r="AS2031" i="54" s="1"/>
  <c r="AS1152" i="54"/>
  <c r="AS1153" i="54" s="1"/>
  <c r="AS1141" i="54"/>
  <c r="AS2021" i="54" s="1"/>
  <c r="AS1092" i="54"/>
  <c r="AS1093" i="54" s="1"/>
  <c r="AS1081" i="54"/>
  <c r="AS2011" i="54" s="1"/>
  <c r="AS1231" i="54"/>
  <c r="AS2036" i="54" s="1"/>
  <c r="AS1182" i="54"/>
  <c r="AS1183" i="54" s="1"/>
  <c r="AS1171" i="54"/>
  <c r="AS2026" i="54" s="1"/>
  <c r="AS1122" i="54"/>
  <c r="AS1123" i="54" s="1"/>
  <c r="AS1111" i="54"/>
  <c r="AS2016" i="54" s="1"/>
  <c r="AS1062" i="54"/>
  <c r="AS1063" i="54" s="1"/>
  <c r="AS1051" i="54"/>
  <c r="AS2006" i="54" s="1"/>
  <c r="AS1032" i="54"/>
  <c r="AS1033" i="54" s="1"/>
  <c r="AS1021" i="54"/>
  <c r="AS2001" i="54" s="1"/>
  <c r="AS972" i="54"/>
  <c r="AS973" i="54" s="1"/>
  <c r="AS961" i="54"/>
  <c r="AS1991" i="54" s="1"/>
  <c r="AS912" i="54"/>
  <c r="AS913" i="54" s="1"/>
  <c r="AS841" i="54"/>
  <c r="AS1971" i="54" s="1"/>
  <c r="AS840" i="54"/>
  <c r="AS781" i="54"/>
  <c r="AS1961" i="54" s="1"/>
  <c r="AS780" i="54"/>
  <c r="AS721" i="54"/>
  <c r="AS1951" i="54" s="1"/>
  <c r="AS720" i="54"/>
  <c r="AS1002" i="54"/>
  <c r="AS1003" i="54" s="1"/>
  <c r="AS991" i="54"/>
  <c r="AS1996" i="54" s="1"/>
  <c r="AS942" i="54"/>
  <c r="AS943" i="54" s="1"/>
  <c r="AS931" i="54"/>
  <c r="AS1986" i="54" s="1"/>
  <c r="AS811" i="54"/>
  <c r="AS1966" i="54" s="1"/>
  <c r="AS810" i="54"/>
  <c r="AS751" i="54"/>
  <c r="AS1956" i="54" s="1"/>
  <c r="AS750" i="54"/>
  <c r="AS691" i="54"/>
  <c r="AS1946" i="54" s="1"/>
  <c r="AS690" i="54"/>
  <c r="AS642" i="54"/>
  <c r="AS643" i="54" s="1"/>
  <c r="AS631" i="54"/>
  <c r="AS1936" i="54" s="1"/>
  <c r="AS630" i="54"/>
  <c r="AS601" i="54"/>
  <c r="AS1931" i="54" s="1"/>
  <c r="AS600" i="54"/>
  <c r="AS541" i="54"/>
  <c r="AS1921" i="54" s="1"/>
  <c r="AS540" i="54"/>
  <c r="AS481" i="54"/>
  <c r="AS1911" i="54" s="1"/>
  <c r="AS480" i="54"/>
  <c r="AS432" i="54"/>
  <c r="AS433" i="54" s="1"/>
  <c r="AS421" i="54"/>
  <c r="AS1901" i="54" s="1"/>
  <c r="AS420" i="54"/>
  <c r="AS361" i="54"/>
  <c r="AS1891" i="54" s="1"/>
  <c r="AS360" i="54"/>
  <c r="AS301" i="54"/>
  <c r="AS1881" i="54" s="1"/>
  <c r="AS300" i="54"/>
  <c r="AS241" i="54"/>
  <c r="AS1871" i="54" s="1"/>
  <c r="AS240" i="54"/>
  <c r="AS571" i="54"/>
  <c r="AS1926" i="54" s="1"/>
  <c r="AS570" i="54"/>
  <c r="AS511" i="54"/>
  <c r="AS1916" i="54" s="1"/>
  <c r="AS510" i="54"/>
  <c r="AS451" i="54"/>
  <c r="AS1906" i="54" s="1"/>
  <c r="AS450" i="54"/>
  <c r="AS391" i="54"/>
  <c r="AS1896" i="54" s="1"/>
  <c r="AS390" i="54"/>
  <c r="AS342" i="54"/>
  <c r="AS343" i="54" s="1"/>
  <c r="AS331" i="54"/>
  <c r="AS1886" i="54" s="1"/>
  <c r="AS330" i="54"/>
  <c r="AS282" i="54"/>
  <c r="AS283" i="54" s="1"/>
  <c r="AS271" i="54"/>
  <c r="AS1876" i="54" s="1"/>
  <c r="AS270" i="54"/>
  <c r="AS222" i="54"/>
  <c r="AS223" i="54" s="1"/>
  <c r="AS211" i="54"/>
  <c r="AS1866" i="54" s="1"/>
  <c r="AS210" i="54"/>
  <c r="AS192" i="54"/>
  <c r="AS193" i="54" s="1"/>
  <c r="AS181" i="54"/>
  <c r="AS180" i="54"/>
  <c r="AS132" i="54"/>
  <c r="AS133" i="54" s="1"/>
  <c r="AS121" i="54"/>
  <c r="AS1851" i="54" s="1"/>
  <c r="AS120" i="54"/>
  <c r="AS72" i="54"/>
  <c r="AS73" i="54" s="1"/>
  <c r="AS61" i="54"/>
  <c r="AS60" i="54"/>
  <c r="AT10" i="54"/>
  <c r="AS151" i="54"/>
  <c r="AS1856" i="54" s="1"/>
  <c r="AS150" i="54"/>
  <c r="AS102" i="54"/>
  <c r="AS103" i="54" s="1"/>
  <c r="AS91" i="54"/>
  <c r="AS1846" i="54" s="1"/>
  <c r="AS90" i="54"/>
  <c r="AS42" i="54"/>
  <c r="AS43" i="54" s="1"/>
  <c r="AS31" i="54"/>
  <c r="AS1836" i="54" s="1"/>
  <c r="AS30" i="54"/>
  <c r="AQ1424" i="54"/>
  <c r="AQ1787" i="54"/>
  <c r="AQ1392" i="54"/>
  <c r="AQ1791" i="54"/>
  <c r="AR63" i="54"/>
  <c r="AR123" i="54"/>
  <c r="AR33" i="54"/>
  <c r="AR153" i="54"/>
  <c r="AR363" i="54"/>
  <c r="AR423" i="54"/>
  <c r="AR453" i="54"/>
  <c r="AR513" i="54"/>
  <c r="AR663" i="54"/>
  <c r="AR723" i="54"/>
  <c r="AR783" i="54"/>
  <c r="AR843" i="54"/>
  <c r="AR693" i="54"/>
  <c r="AR1398" i="54"/>
  <c r="AR1406" i="54"/>
  <c r="AR1414" i="54"/>
  <c r="AR1408" i="54" s="1"/>
  <c r="AR1422" i="54"/>
  <c r="AR1430" i="54"/>
  <c r="AR1438" i="54"/>
  <c r="AR1432" i="54" s="1"/>
  <c r="AR1462" i="54"/>
  <c r="AR1456" i="54" s="1"/>
  <c r="AR1478" i="54"/>
  <c r="AR1472" i="54" s="1"/>
  <c r="AR1518" i="54"/>
  <c r="AR1512" i="54" s="1"/>
  <c r="AR1464" i="54"/>
  <c r="AR1494" i="54"/>
  <c r="AR1488" i="54" s="1"/>
  <c r="AR1542" i="54"/>
  <c r="AR1550" i="54"/>
  <c r="AR1544" i="54" s="1"/>
  <c r="AR1558" i="54"/>
  <c r="AR1552" i="54" s="1"/>
  <c r="AR1566" i="54"/>
  <c r="AR1560" i="54" s="1"/>
  <c r="AR1590" i="54"/>
  <c r="AR1584" i="54" s="1"/>
  <c r="AR1574" i="54"/>
  <c r="AR1568" i="54" s="1"/>
  <c r="AR1598" i="54"/>
  <c r="AR1592" i="54" s="1"/>
  <c r="AR1656" i="54"/>
  <c r="AR1694" i="54"/>
  <c r="AR1688" i="54" s="1"/>
  <c r="AR1702" i="54"/>
  <c r="AR1696" i="54" s="1"/>
  <c r="AR1710" i="54"/>
  <c r="AR1704" i="54" s="1"/>
  <c r="AR1718" i="54"/>
  <c r="AR1712" i="54" s="1"/>
  <c r="AR1726" i="54"/>
  <c r="AR1720" i="54" s="1"/>
  <c r="AR1734" i="54"/>
  <c r="AR1728" i="54" s="1"/>
  <c r="AR1742" i="54"/>
  <c r="AR1736" i="54" s="1"/>
  <c r="AR1750" i="54"/>
  <c r="AR1744" i="54" s="1"/>
  <c r="AR1758" i="54"/>
  <c r="AR1752" i="54" s="1"/>
  <c r="AR1766" i="54"/>
  <c r="AR1774" i="54"/>
  <c r="AR1768" i="54" s="1"/>
  <c r="AQ1400" i="54"/>
  <c r="AQ1788" i="54"/>
  <c r="AR1390" i="54"/>
  <c r="AR1646" i="54"/>
  <c r="AR1640" i="54" s="1"/>
  <c r="AS1318" i="54"/>
  <c r="AS1258" i="54"/>
  <c r="AS1348" i="54"/>
  <c r="AS1288" i="54"/>
  <c r="AS1198" i="54"/>
  <c r="AS1138" i="54"/>
  <c r="AS1078" i="54"/>
  <c r="AS1228" i="54"/>
  <c r="AS1108" i="54"/>
  <c r="AS1048" i="54"/>
  <c r="AS1018" i="54"/>
  <c r="AS958" i="54"/>
  <c r="AS898" i="54"/>
  <c r="AS901" i="54" s="1"/>
  <c r="AS1981" i="54" s="1"/>
  <c r="AS838" i="54"/>
  <c r="AS778" i="54"/>
  <c r="AS718" i="54"/>
  <c r="AS988" i="54"/>
  <c r="AS928" i="54"/>
  <c r="AS871" i="54"/>
  <c r="AS1976" i="54" s="1"/>
  <c r="AS808" i="54"/>
  <c r="AS748" i="54"/>
  <c r="AS688" i="54"/>
  <c r="AS628" i="54"/>
  <c r="AS598" i="54"/>
  <c r="AS538" i="54"/>
  <c r="AS478" i="54"/>
  <c r="AS418" i="54"/>
  <c r="AS358" i="54"/>
  <c r="AS298" i="54"/>
  <c r="AS238" i="54"/>
  <c r="AS508" i="54"/>
  <c r="AS448" i="54"/>
  <c r="AS388" i="54"/>
  <c r="AS328" i="54"/>
  <c r="AS178" i="54"/>
  <c r="AS118" i="54"/>
  <c r="AS58" i="54"/>
  <c r="AT21" i="54"/>
  <c r="AS208" i="54"/>
  <c r="AS148" i="54"/>
  <c r="AS88" i="54"/>
  <c r="AS28" i="54"/>
  <c r="AP1793" i="54"/>
  <c r="AQ1789" i="54"/>
  <c r="AR303" i="54" l="1"/>
  <c r="AQ973" i="53"/>
  <c r="AS679" i="53"/>
  <c r="AS767" i="53"/>
  <c r="AS761" i="53" s="1"/>
  <c r="AS759" i="53"/>
  <c r="AS753" i="53" s="1"/>
  <c r="AS743" i="53"/>
  <c r="AS737" i="53" s="1"/>
  <c r="AS735" i="53"/>
  <c r="AS729" i="53" s="1"/>
  <c r="AS727" i="53"/>
  <c r="AS721" i="53" s="1"/>
  <c r="AS719" i="53"/>
  <c r="AS713" i="53" s="1"/>
  <c r="AS711" i="53"/>
  <c r="AS705" i="53" s="1"/>
  <c r="AS703" i="53"/>
  <c r="AS697" i="53" s="1"/>
  <c r="AS695" i="53"/>
  <c r="AS689" i="53" s="1"/>
  <c r="AS687" i="53"/>
  <c r="AS681" i="53" s="1"/>
  <c r="AS302" i="53"/>
  <c r="AS242" i="53"/>
  <c r="AS332" i="53"/>
  <c r="AS671" i="53"/>
  <c r="AS871" i="53"/>
  <c r="AI12" i="37"/>
  <c r="AR213" i="54"/>
  <c r="AR813" i="54"/>
  <c r="AR393" i="54"/>
  <c r="AR543" i="54"/>
  <c r="AR243" i="54"/>
  <c r="AR93" i="54"/>
  <c r="AR573" i="54"/>
  <c r="AR333" i="54"/>
  <c r="AR753" i="54"/>
  <c r="AR633" i="54"/>
  <c r="AR273" i="54"/>
  <c r="AR603" i="54"/>
  <c r="AR483" i="54"/>
  <c r="AR183" i="54"/>
  <c r="AL2084" i="54"/>
  <c r="AL2085" i="54" s="1"/>
  <c r="AR2091" i="54"/>
  <c r="AJ12" i="37" s="1"/>
  <c r="AR2095" i="54"/>
  <c r="AR2094" i="54"/>
  <c r="AJ15" i="37" s="1"/>
  <c r="AR2092" i="54"/>
  <c r="AJ13" i="37" s="1"/>
  <c r="AQ2097" i="54"/>
  <c r="AR2090" i="54"/>
  <c r="AJ11" i="37" s="1"/>
  <c r="AR2089" i="54"/>
  <c r="AJ10" i="37" s="1"/>
  <c r="AR2093" i="54"/>
  <c r="AJ14" i="37" s="1"/>
  <c r="AU568" i="53"/>
  <c r="AU268" i="53"/>
  <c r="AQ898" i="53"/>
  <c r="AR964" i="53"/>
  <c r="AS673" i="53"/>
  <c r="AS745" i="53"/>
  <c r="AS751" i="53"/>
  <c r="AS665" i="53"/>
  <c r="AS865" i="53"/>
  <c r="AU10" i="53"/>
  <c r="AT869" i="53"/>
  <c r="AT866" i="53"/>
  <c r="AT669" i="53"/>
  <c r="AT666" i="53"/>
  <c r="AT30" i="53"/>
  <c r="AT31" i="53"/>
  <c r="AT42" i="53"/>
  <c r="AT43" i="53" s="1"/>
  <c r="AT60" i="53"/>
  <c r="AT61" i="53"/>
  <c r="AT90" i="53"/>
  <c r="AT121" i="53"/>
  <c r="AT150" i="53"/>
  <c r="AT181" i="53"/>
  <c r="AT91" i="53"/>
  <c r="AT92" i="53" s="1"/>
  <c r="AT120" i="53"/>
  <c r="AT151" i="53"/>
  <c r="AT152" i="53" s="1"/>
  <c r="AT180" i="53"/>
  <c r="AT211" i="53"/>
  <c r="AT241" i="53"/>
  <c r="AT271" i="53"/>
  <c r="AT301" i="53"/>
  <c r="AT330" i="53"/>
  <c r="AT391" i="53"/>
  <c r="AT210" i="53"/>
  <c r="AT240" i="53"/>
  <c r="AT270" i="53"/>
  <c r="AT300" i="53"/>
  <c r="AT331" i="53"/>
  <c r="AT332" i="53" s="1"/>
  <c r="AT372" i="53"/>
  <c r="AT373" i="53" s="1"/>
  <c r="AT402" i="53"/>
  <c r="AT403" i="53" s="1"/>
  <c r="AT421" i="53"/>
  <c r="AT451" i="53"/>
  <c r="AT481" i="53"/>
  <c r="AT511" i="53"/>
  <c r="AT552" i="53"/>
  <c r="AT553" i="53" s="1"/>
  <c r="AT601" i="53"/>
  <c r="AT612" i="53"/>
  <c r="AT613" i="53" s="1"/>
  <c r="AT642" i="53"/>
  <c r="AT643" i="53" s="1"/>
  <c r="AT674" i="53"/>
  <c r="AT677" i="53"/>
  <c r="AT432" i="53"/>
  <c r="AT433" i="53" s="1"/>
  <c r="AT462" i="53"/>
  <c r="AT463" i="53" s="1"/>
  <c r="AT492" i="53"/>
  <c r="AT493" i="53" s="1"/>
  <c r="AT522" i="53"/>
  <c r="AT523" i="53" s="1"/>
  <c r="AT541" i="53"/>
  <c r="AT959" i="53" s="1"/>
  <c r="AL5" i="38" s="1"/>
  <c r="AT571" i="53"/>
  <c r="AT582" i="53"/>
  <c r="AT583" i="53" s="1"/>
  <c r="AT631" i="53"/>
  <c r="AT770" i="53"/>
  <c r="AT775" i="53" s="1"/>
  <c r="AT769" i="53" s="1"/>
  <c r="AT773" i="53"/>
  <c r="AT778" i="53"/>
  <c r="AT781" i="53"/>
  <c r="AT786" i="53"/>
  <c r="AT791" i="53" s="1"/>
  <c r="AT785" i="53" s="1"/>
  <c r="AT789" i="53"/>
  <c r="AT794" i="53"/>
  <c r="AT797" i="53"/>
  <c r="AT802" i="53"/>
  <c r="AT807" i="53" s="1"/>
  <c r="AT805" i="53"/>
  <c r="AT682" i="53"/>
  <c r="AT685" i="53"/>
  <c r="AT690" i="53"/>
  <c r="AT695" i="53" s="1"/>
  <c r="AT689" i="53" s="1"/>
  <c r="AT693" i="53"/>
  <c r="AT698" i="53"/>
  <c r="AT701" i="53"/>
  <c r="AT706" i="53"/>
  <c r="AT711" i="53" s="1"/>
  <c r="AT705" i="53" s="1"/>
  <c r="AT709" i="53"/>
  <c r="AT714" i="53"/>
  <c r="AT717" i="53"/>
  <c r="AT722" i="53"/>
  <c r="AT727" i="53" s="1"/>
  <c r="AT721" i="53" s="1"/>
  <c r="AT725" i="53"/>
  <c r="AT730" i="53"/>
  <c r="AT733" i="53"/>
  <c r="AT738" i="53"/>
  <c r="AT743" i="53" s="1"/>
  <c r="AT737" i="53" s="1"/>
  <c r="AT741" i="53"/>
  <c r="AT746" i="53"/>
  <c r="AT749" i="53"/>
  <c r="AT754" i="53"/>
  <c r="AT759" i="53" s="1"/>
  <c r="AT753" i="53" s="1"/>
  <c r="AT757" i="53"/>
  <c r="AT762" i="53"/>
  <c r="AT765" i="53"/>
  <c r="AT874" i="53"/>
  <c r="AT879" i="53" s="1"/>
  <c r="AT873" i="53" s="1"/>
  <c r="AT877" i="53"/>
  <c r="AT937" i="53"/>
  <c r="AT938" i="53" s="1"/>
  <c r="AT939" i="53" s="1"/>
  <c r="AT947" i="53" s="1"/>
  <c r="AT926" i="53" s="1"/>
  <c r="AT810" i="53"/>
  <c r="AT813" i="53"/>
  <c r="AT818" i="53"/>
  <c r="AT821" i="53"/>
  <c r="AT826" i="53"/>
  <c r="AT829" i="53"/>
  <c r="AT834" i="53"/>
  <c r="AT837" i="53"/>
  <c r="AT842" i="53"/>
  <c r="AT845" i="53"/>
  <c r="AT850" i="53"/>
  <c r="AT853" i="53"/>
  <c r="AT858" i="53"/>
  <c r="AT861" i="53"/>
  <c r="AR969" i="53"/>
  <c r="AJ11" i="38" s="1"/>
  <c r="AR665" i="53"/>
  <c r="AR894" i="53"/>
  <c r="AR973" i="53"/>
  <c r="AQ882" i="53"/>
  <c r="AS879" i="53"/>
  <c r="AS873" i="53" s="1"/>
  <c r="AS863" i="53"/>
  <c r="AS857" i="53" s="1"/>
  <c r="AS855" i="53"/>
  <c r="AS849" i="53" s="1"/>
  <c r="AS847" i="53"/>
  <c r="AS841" i="53" s="1"/>
  <c r="AS839" i="53"/>
  <c r="AS833" i="53" s="1"/>
  <c r="AS831" i="53"/>
  <c r="AS825" i="53" s="1"/>
  <c r="AS823" i="53"/>
  <c r="AS817" i="53" s="1"/>
  <c r="AS815" i="53"/>
  <c r="AS809" i="53" s="1"/>
  <c r="AS807" i="53"/>
  <c r="AS799" i="53"/>
  <c r="AS793" i="53" s="1"/>
  <c r="AS791" i="53"/>
  <c r="AS785" i="53" s="1"/>
  <c r="AS783" i="53"/>
  <c r="AS777" i="53" s="1"/>
  <c r="AS775" i="53"/>
  <c r="AS769" i="53" s="1"/>
  <c r="AS333" i="53"/>
  <c r="AS272" i="53"/>
  <c r="AS273" i="53" s="1"/>
  <c r="AS212" i="53"/>
  <c r="AS213" i="53" s="1"/>
  <c r="AS303" i="53"/>
  <c r="AS243" i="53"/>
  <c r="AS182" i="53"/>
  <c r="AS183" i="53" s="1"/>
  <c r="AS122" i="53"/>
  <c r="AS123" i="53" s="1"/>
  <c r="AS152" i="53"/>
  <c r="AS153" i="53" s="1"/>
  <c r="AS92" i="53"/>
  <c r="AS93" i="53" s="1"/>
  <c r="AS960" i="53"/>
  <c r="AK6" i="38" s="1"/>
  <c r="AS32" i="53"/>
  <c r="AS33" i="53" s="1"/>
  <c r="AS62" i="53"/>
  <c r="AS63" i="53" s="1"/>
  <c r="AS963" i="53"/>
  <c r="AK7" i="38" s="1"/>
  <c r="AR897" i="53"/>
  <c r="AR898" i="53" s="1"/>
  <c r="AR865" i="53"/>
  <c r="AS2065" i="54"/>
  <c r="AK3" i="37" s="1"/>
  <c r="AS1470" i="54"/>
  <c r="AS1678" i="54"/>
  <c r="AS1672" i="54" s="1"/>
  <c r="AS1686" i="54"/>
  <c r="AS1680" i="54" s="1"/>
  <c r="AS1694" i="54"/>
  <c r="AS1688" i="54" s="1"/>
  <c r="AS1702" i="54"/>
  <c r="AS1696" i="54" s="1"/>
  <c r="AS1710" i="54"/>
  <c r="AS1704" i="54" s="1"/>
  <c r="AS1718" i="54"/>
  <c r="AS1712" i="54" s="1"/>
  <c r="AS1726" i="54"/>
  <c r="AS1720" i="54" s="1"/>
  <c r="AS1734" i="54"/>
  <c r="AS1728" i="54" s="1"/>
  <c r="AS1742" i="54"/>
  <c r="AS1736" i="54" s="1"/>
  <c r="AS1750" i="54"/>
  <c r="AS1744" i="54" s="1"/>
  <c r="AS1758" i="54"/>
  <c r="AS1752" i="54" s="1"/>
  <c r="AS1766" i="54"/>
  <c r="AS1774" i="54"/>
  <c r="AS1768" i="54" s="1"/>
  <c r="AT1657" i="54"/>
  <c r="AT1660" i="54"/>
  <c r="AT1652" i="54"/>
  <c r="AT661" i="54"/>
  <c r="AT660" i="54"/>
  <c r="AS1941" i="54"/>
  <c r="AS2068" i="54" s="1"/>
  <c r="AK4" i="37" s="1"/>
  <c r="AS662" i="54"/>
  <c r="AS1943" i="54" s="1"/>
  <c r="AQ1777" i="54"/>
  <c r="AQ1783" i="54" s="1"/>
  <c r="AS1390" i="54"/>
  <c r="AS1446" i="54"/>
  <c r="AS1440" i="54" s="1"/>
  <c r="AS1454" i="54"/>
  <c r="AS1448" i="54" s="1"/>
  <c r="AS1502" i="54"/>
  <c r="AS1496" i="54" s="1"/>
  <c r="AS1486" i="54"/>
  <c r="AS1480" i="54" s="1"/>
  <c r="AS1534" i="54"/>
  <c r="AS1528" i="54" s="1"/>
  <c r="AS1574" i="54"/>
  <c r="AS1568" i="54" s="1"/>
  <c r="AS1598" i="54"/>
  <c r="AS1592" i="54" s="1"/>
  <c r="AS1582" i="54"/>
  <c r="AS1576" i="54" s="1"/>
  <c r="AS1638" i="54"/>
  <c r="AS1632" i="54" s="1"/>
  <c r="AS1646" i="54"/>
  <c r="AS1640" i="54" s="1"/>
  <c r="AS1670" i="54"/>
  <c r="AT1168" i="54"/>
  <c r="AT868" i="54"/>
  <c r="AT658" i="54"/>
  <c r="AT568" i="54"/>
  <c r="AT268" i="54"/>
  <c r="AS2077" i="54"/>
  <c r="AK7" i="37" s="1"/>
  <c r="AS62" i="54"/>
  <c r="AS1843" i="54" s="1"/>
  <c r="AS1841" i="54"/>
  <c r="AS2074" i="54" s="1"/>
  <c r="AK6" i="37" s="1"/>
  <c r="AS182" i="54"/>
  <c r="AS1863" i="54" s="1"/>
  <c r="AS1861" i="54"/>
  <c r="AS2080" i="54" s="1"/>
  <c r="AK8" i="37" s="1"/>
  <c r="AN1233" i="54"/>
  <c r="AO1230" i="54" s="1"/>
  <c r="AN2038" i="54"/>
  <c r="AP963" i="54"/>
  <c r="AQ960" i="54" s="1"/>
  <c r="AP1993" i="54"/>
  <c r="AN1143" i="54"/>
  <c r="AO1140" i="54" s="1"/>
  <c r="AN2023" i="54"/>
  <c r="AP1323" i="54"/>
  <c r="AQ1320" i="54" s="1"/>
  <c r="AP2053" i="54"/>
  <c r="AP1293" i="54"/>
  <c r="AQ1290" i="54" s="1"/>
  <c r="AP2048" i="54"/>
  <c r="AN843" i="54"/>
  <c r="AO840" i="54" s="1"/>
  <c r="AN1973" i="54"/>
  <c r="AN1173" i="54"/>
  <c r="AO1170" i="54" s="1"/>
  <c r="AN2028" i="54"/>
  <c r="AN813" i="54"/>
  <c r="AN1968" i="54"/>
  <c r="AQ933" i="54"/>
  <c r="AR930" i="54" s="1"/>
  <c r="AQ1988" i="54"/>
  <c r="AN873" i="54"/>
  <c r="AO870" i="54" s="1"/>
  <c r="AN1978" i="54"/>
  <c r="AR2081" i="54"/>
  <c r="AM2075" i="54"/>
  <c r="AR2066" i="54"/>
  <c r="AS2071" i="54"/>
  <c r="AK5" i="37" s="1"/>
  <c r="AP1263" i="54"/>
  <c r="AQ1260" i="54" s="1"/>
  <c r="AP2043" i="54"/>
  <c r="AN1053" i="54"/>
  <c r="AO1050" i="54" s="1"/>
  <c r="AN2008" i="54"/>
  <c r="AN783" i="54"/>
  <c r="AN1963" i="54"/>
  <c r="AP1353" i="54"/>
  <c r="AQ1350" i="54" s="1"/>
  <c r="AP2058" i="54"/>
  <c r="AN1023" i="54"/>
  <c r="AO1020" i="54" s="1"/>
  <c r="AN2003" i="54"/>
  <c r="AN1203" i="54"/>
  <c r="AO1200" i="54" s="1"/>
  <c r="AN2033" i="54"/>
  <c r="AN2069" i="54" s="1"/>
  <c r="AN1083" i="54"/>
  <c r="AO1080" i="54" s="1"/>
  <c r="AN2013" i="54"/>
  <c r="AN1113" i="54"/>
  <c r="AO1110" i="54" s="1"/>
  <c r="AN2018" i="54"/>
  <c r="AP903" i="54"/>
  <c r="AQ900" i="54" s="1"/>
  <c r="AP1983" i="54"/>
  <c r="AP993" i="54"/>
  <c r="AQ990" i="54" s="1"/>
  <c r="AP1998" i="54"/>
  <c r="AQ2083" i="54"/>
  <c r="AM2072" i="54"/>
  <c r="AM2084" i="54" s="1"/>
  <c r="AM2085" i="54" s="1"/>
  <c r="AR2071" i="54"/>
  <c r="AJ5" i="37" s="1"/>
  <c r="AS272" i="54"/>
  <c r="AS1878" i="54" s="1"/>
  <c r="AS1510" i="54"/>
  <c r="AS1504" i="54" s="1"/>
  <c r="AS1526" i="54"/>
  <c r="AS1520" i="54" s="1"/>
  <c r="AS122" i="54"/>
  <c r="AS1853" i="54" s="1"/>
  <c r="AS212" i="54"/>
  <c r="AS1868" i="54" s="1"/>
  <c r="AO362" i="53"/>
  <c r="AO363" i="53" s="1"/>
  <c r="AP360" i="53" s="1"/>
  <c r="AO632" i="53"/>
  <c r="AO633" i="53" s="1"/>
  <c r="AP630" i="53" s="1"/>
  <c r="AO302" i="53"/>
  <c r="AO303" i="53" s="1"/>
  <c r="AP300" i="53" s="1"/>
  <c r="AO602" i="53"/>
  <c r="AO603" i="53" s="1"/>
  <c r="AP600" i="53" s="1"/>
  <c r="AO392" i="53"/>
  <c r="AO393" i="53"/>
  <c r="AP390" i="53" s="1"/>
  <c r="AO482" i="53"/>
  <c r="AO483" i="53"/>
  <c r="AP480" i="53" s="1"/>
  <c r="AO542" i="53"/>
  <c r="AO543" i="53"/>
  <c r="AP540" i="53" s="1"/>
  <c r="AO332" i="53"/>
  <c r="AO333" i="53" s="1"/>
  <c r="AP330" i="53" s="1"/>
  <c r="AV21" i="53"/>
  <c r="AU28" i="53"/>
  <c r="AU58" i="53"/>
  <c r="AU118" i="53"/>
  <c r="AU88" i="53"/>
  <c r="AU178" i="53"/>
  <c r="AU148" i="53"/>
  <c r="AU238" i="53"/>
  <c r="AU208" i="53"/>
  <c r="AU298" i="53"/>
  <c r="AU358" i="53"/>
  <c r="AU361" i="53" s="1"/>
  <c r="AU328" i="53"/>
  <c r="AU388" i="53"/>
  <c r="AU391" i="53" s="1"/>
  <c r="AU418" i="53"/>
  <c r="AU478" i="53"/>
  <c r="AU538" i="53"/>
  <c r="AU598" i="53"/>
  <c r="AU448" i="53"/>
  <c r="AU508" i="53"/>
  <c r="AU628" i="53"/>
  <c r="AP572" i="53"/>
  <c r="AP573" i="53" s="1"/>
  <c r="AQ570" i="53" s="1"/>
  <c r="AQ512" i="53"/>
  <c r="AQ513" i="53"/>
  <c r="AR510" i="53" s="1"/>
  <c r="AO422" i="53"/>
  <c r="AO423" i="53"/>
  <c r="AP420" i="53" s="1"/>
  <c r="AQ452" i="53"/>
  <c r="AQ453" i="53"/>
  <c r="AR450" i="53" s="1"/>
  <c r="AQ1262" i="54"/>
  <c r="AO1052" i="54"/>
  <c r="AQ1352" i="54"/>
  <c r="AO1022" i="54"/>
  <c r="AO1202" i="54"/>
  <c r="AO1082" i="54"/>
  <c r="AO1112" i="54"/>
  <c r="AQ902" i="54"/>
  <c r="AQ992" i="54"/>
  <c r="AO1232" i="54"/>
  <c r="AO2038" i="54" s="1"/>
  <c r="AQ962" i="54"/>
  <c r="AO1142" i="54"/>
  <c r="AQ1322" i="54"/>
  <c r="AQ1292" i="54"/>
  <c r="AO842" i="54"/>
  <c r="AO1973" i="54" s="1"/>
  <c r="AO1172" i="54"/>
  <c r="AR932" i="54"/>
  <c r="AR1988" i="54" s="1"/>
  <c r="AO872" i="54"/>
  <c r="AP1783" i="54"/>
  <c r="AP1381" i="54"/>
  <c r="AR1384" i="54"/>
  <c r="AR1789" i="54"/>
  <c r="AQ1381" i="54"/>
  <c r="AR1760" i="54"/>
  <c r="AR1792" i="54"/>
  <c r="AR1536" i="54"/>
  <c r="AR1790" i="54"/>
  <c r="AR1416" i="54"/>
  <c r="AR1786" i="54"/>
  <c r="AR1400" i="54"/>
  <c r="AR1788" i="54"/>
  <c r="AS32" i="54"/>
  <c r="AS1838" i="54" s="1"/>
  <c r="AS92" i="54"/>
  <c r="AS1848" i="54" s="1"/>
  <c r="AS2078" i="54" s="1"/>
  <c r="AS152" i="54"/>
  <c r="AS1858" i="54" s="1"/>
  <c r="AS63" i="54"/>
  <c r="AS183" i="54"/>
  <c r="AS1384" i="54"/>
  <c r="AS1760" i="54"/>
  <c r="AQ1793" i="54"/>
  <c r="AT1348" i="54"/>
  <c r="AT1288" i="54"/>
  <c r="AT1318" i="54"/>
  <c r="AT1258" i="54"/>
  <c r="AT1228" i="54"/>
  <c r="AT1108" i="54"/>
  <c r="AT1048" i="54"/>
  <c r="AT1198" i="54"/>
  <c r="AT1138" i="54"/>
  <c r="AT1078" i="54"/>
  <c r="AT988" i="54"/>
  <c r="AT928" i="54"/>
  <c r="AT808" i="54"/>
  <c r="AT748" i="54"/>
  <c r="AT688" i="54"/>
  <c r="AT628" i="54"/>
  <c r="AT1018" i="54"/>
  <c r="AT958" i="54"/>
  <c r="AT898" i="54"/>
  <c r="AT838" i="54"/>
  <c r="AT778" i="54"/>
  <c r="AT718" i="54"/>
  <c r="AT508" i="54"/>
  <c r="AT448" i="54"/>
  <c r="AT388" i="54"/>
  <c r="AT328" i="54"/>
  <c r="AT598" i="54"/>
  <c r="AT538" i="54"/>
  <c r="AT478" i="54"/>
  <c r="AT418" i="54"/>
  <c r="AT358" i="54"/>
  <c r="AT298" i="54"/>
  <c r="AT238" i="54"/>
  <c r="AT208" i="54"/>
  <c r="AT148" i="54"/>
  <c r="AT88" i="54"/>
  <c r="AT28" i="54"/>
  <c r="AT178" i="54"/>
  <c r="AT118" i="54"/>
  <c r="AT58" i="54"/>
  <c r="AU21" i="54"/>
  <c r="AR1424" i="54"/>
  <c r="AR1787" i="54"/>
  <c r="AR1392" i="54"/>
  <c r="AR1791" i="54"/>
  <c r="AT1772" i="54"/>
  <c r="AT1769" i="54"/>
  <c r="AT1764" i="54"/>
  <c r="AT1761" i="54"/>
  <c r="AT1756" i="54"/>
  <c r="AT1753" i="54"/>
  <c r="AT1748" i="54"/>
  <c r="AT1745" i="54"/>
  <c r="AT1740" i="54"/>
  <c r="AT1737" i="54"/>
  <c r="AT1732" i="54"/>
  <c r="AT1729" i="54"/>
  <c r="AT1724" i="54"/>
  <c r="AT1721" i="54"/>
  <c r="AT1716" i="54"/>
  <c r="AT1713" i="54"/>
  <c r="AT1708" i="54"/>
  <c r="AT1705" i="54"/>
  <c r="AT1700" i="54"/>
  <c r="AT1697" i="54"/>
  <c r="AT1692" i="54"/>
  <c r="AT1689" i="54"/>
  <c r="AT1684" i="54"/>
  <c r="AT1668" i="54"/>
  <c r="AT1649" i="54"/>
  <c r="AT1654" i="54" s="1"/>
  <c r="AT1648" i="54" s="1"/>
  <c r="AT1641" i="54"/>
  <c r="AT1636" i="54"/>
  <c r="AT1681" i="54"/>
  <c r="AT1676" i="54"/>
  <c r="AT1673" i="54"/>
  <c r="AT1665" i="54"/>
  <c r="AT1644" i="54"/>
  <c r="AT1628" i="54"/>
  <c r="AT1625" i="54"/>
  <c r="AT1620" i="54"/>
  <c r="AT1617" i="54"/>
  <c r="AT1612" i="54"/>
  <c r="AT1609" i="54"/>
  <c r="AT1604" i="54"/>
  <c r="AT1601" i="54"/>
  <c r="AT1593" i="54"/>
  <c r="AT1580" i="54"/>
  <c r="AT1569" i="54"/>
  <c r="AT1633" i="54"/>
  <c r="AT1596" i="54"/>
  <c r="AT1588" i="54"/>
  <c r="AT1585" i="54"/>
  <c r="AT1577" i="54"/>
  <c r="AT1572" i="54"/>
  <c r="AT1564" i="54"/>
  <c r="AT1561" i="54"/>
  <c r="AT1556" i="54"/>
  <c r="AT1553" i="54"/>
  <c r="AT1548" i="54"/>
  <c r="AT1545" i="54"/>
  <c r="AT1540" i="54"/>
  <c r="AT1537" i="54"/>
  <c r="AT1516" i="54"/>
  <c r="AT1508" i="54"/>
  <c r="AT1505" i="54"/>
  <c r="AT1500" i="54"/>
  <c r="AT1497" i="54"/>
  <c r="AT1489" i="54"/>
  <c r="AT1476" i="54"/>
  <c r="AT1465" i="54"/>
  <c r="AT1460" i="54"/>
  <c r="AT1452" i="54"/>
  <c r="AT1449" i="54"/>
  <c r="AT1444" i="54"/>
  <c r="AT1441" i="54"/>
  <c r="AT1532" i="54"/>
  <c r="AT1529" i="54"/>
  <c r="AT1524" i="54"/>
  <c r="AT1521" i="54"/>
  <c r="AT1513" i="54"/>
  <c r="AT1492" i="54"/>
  <c r="AT1484" i="54"/>
  <c r="AT1481" i="54"/>
  <c r="AT1473" i="54"/>
  <c r="AT1468" i="54"/>
  <c r="AT1457" i="54"/>
  <c r="AT1436" i="54"/>
  <c r="AT1433" i="54"/>
  <c r="AT1428" i="54"/>
  <c r="AT1425" i="54"/>
  <c r="AT1420" i="54"/>
  <c r="AT1417" i="54"/>
  <c r="AT1412" i="54"/>
  <c r="AT1409" i="54"/>
  <c r="AT1404" i="54"/>
  <c r="AT1401" i="54"/>
  <c r="AT1396" i="54"/>
  <c r="AT1393" i="54"/>
  <c r="AT1385" i="54"/>
  <c r="AT1362" i="54"/>
  <c r="AT1363" i="54" s="1"/>
  <c r="AT1351" i="54"/>
  <c r="AT2056" i="54" s="1"/>
  <c r="AT1302" i="54"/>
  <c r="AT1303" i="54" s="1"/>
  <c r="AT1291" i="54"/>
  <c r="AT2046" i="54" s="1"/>
  <c r="AT1242" i="54"/>
  <c r="AT1243" i="54" s="1"/>
  <c r="AT1388" i="54"/>
  <c r="AT1332" i="54"/>
  <c r="AT1333" i="54" s="1"/>
  <c r="AT1321" i="54"/>
  <c r="AT2051" i="54" s="1"/>
  <c r="AT1272" i="54"/>
  <c r="AT1273" i="54" s="1"/>
  <c r="AT1261" i="54"/>
  <c r="AT2041" i="54" s="1"/>
  <c r="AT1231" i="54"/>
  <c r="AT2036" i="54" s="1"/>
  <c r="AT1182" i="54"/>
  <c r="AT1183" i="54" s="1"/>
  <c r="AT1171" i="54"/>
  <c r="AT2026" i="54" s="1"/>
  <c r="AT1122" i="54"/>
  <c r="AT1123" i="54" s="1"/>
  <c r="AT1111" i="54"/>
  <c r="AT2016" i="54" s="1"/>
  <c r="AT1062" i="54"/>
  <c r="AT1063" i="54" s="1"/>
  <c r="AT1051" i="54"/>
  <c r="AT2006" i="54" s="1"/>
  <c r="AT1212" i="54"/>
  <c r="AT1213" i="54" s="1"/>
  <c r="AT1201" i="54"/>
  <c r="AT2031" i="54" s="1"/>
  <c r="AT1152" i="54"/>
  <c r="AT1153" i="54" s="1"/>
  <c r="AT1141" i="54"/>
  <c r="AT2021" i="54" s="1"/>
  <c r="AT1092" i="54"/>
  <c r="AT1093" i="54" s="1"/>
  <c r="AT1081" i="54"/>
  <c r="AT2011" i="54" s="1"/>
  <c r="AT1002" i="54"/>
  <c r="AT1003" i="54" s="1"/>
  <c r="AT991" i="54"/>
  <c r="AT1996" i="54" s="1"/>
  <c r="AT942" i="54"/>
  <c r="AT943" i="54" s="1"/>
  <c r="AT931" i="54"/>
  <c r="AT1986" i="54" s="1"/>
  <c r="AT871" i="54"/>
  <c r="AT1976" i="54" s="1"/>
  <c r="AT870" i="54"/>
  <c r="AT811" i="54"/>
  <c r="AT1966" i="54" s="1"/>
  <c r="AT810" i="54"/>
  <c r="AT751" i="54"/>
  <c r="AT1956" i="54" s="1"/>
  <c r="AT750" i="54"/>
  <c r="AT691" i="54"/>
  <c r="AT1946" i="54" s="1"/>
  <c r="AT690" i="54"/>
  <c r="AT642" i="54"/>
  <c r="AT643" i="54" s="1"/>
  <c r="AT631" i="54"/>
  <c r="AT1936" i="54" s="1"/>
  <c r="AT630" i="54"/>
  <c r="AT1032" i="54"/>
  <c r="AT1033" i="54" s="1"/>
  <c r="AT1021" i="54"/>
  <c r="AT2001" i="54" s="1"/>
  <c r="AT972" i="54"/>
  <c r="AT973" i="54" s="1"/>
  <c r="AT961" i="54"/>
  <c r="AT1991" i="54" s="1"/>
  <c r="AT912" i="54"/>
  <c r="AT913" i="54" s="1"/>
  <c r="AT901" i="54"/>
  <c r="AT1981" i="54" s="1"/>
  <c r="AT841" i="54"/>
  <c r="AT1971" i="54" s="1"/>
  <c r="AT840" i="54"/>
  <c r="AT781" i="54"/>
  <c r="AT1961" i="54" s="1"/>
  <c r="AT780" i="54"/>
  <c r="AT721" i="54"/>
  <c r="AT1951" i="54" s="1"/>
  <c r="AT720" i="54"/>
  <c r="AT571" i="54"/>
  <c r="AT1926" i="54" s="1"/>
  <c r="AT570" i="54"/>
  <c r="AT511" i="54"/>
  <c r="AT1916" i="54" s="1"/>
  <c r="AT510" i="54"/>
  <c r="AT451" i="54"/>
  <c r="AT1906" i="54" s="1"/>
  <c r="AT450" i="54"/>
  <c r="AT402" i="54"/>
  <c r="AT403" i="54" s="1"/>
  <c r="AT391" i="54"/>
  <c r="AT1896" i="54" s="1"/>
  <c r="AT390" i="54"/>
  <c r="AT342" i="54"/>
  <c r="AT343" i="54" s="1"/>
  <c r="AT331" i="54"/>
  <c r="AT1886" i="54" s="1"/>
  <c r="AT330" i="54"/>
  <c r="AT282" i="54"/>
  <c r="AT283" i="54" s="1"/>
  <c r="AT271" i="54"/>
  <c r="AT1876" i="54" s="1"/>
  <c r="AT270" i="54"/>
  <c r="AT222" i="54"/>
  <c r="AT223" i="54" s="1"/>
  <c r="AT211" i="54"/>
  <c r="AT1866" i="54" s="1"/>
  <c r="AT210" i="54"/>
  <c r="AT601" i="54"/>
  <c r="AT1931" i="54" s="1"/>
  <c r="AT600" i="54"/>
  <c r="AT541" i="54"/>
  <c r="AT1921" i="54" s="1"/>
  <c r="AT540" i="54"/>
  <c r="AT481" i="54"/>
  <c r="AT1911" i="54" s="1"/>
  <c r="AT480" i="54"/>
  <c r="AT432" i="54"/>
  <c r="AT433" i="54" s="1"/>
  <c r="AT421" i="54"/>
  <c r="AT1901" i="54" s="1"/>
  <c r="AT420" i="54"/>
  <c r="AT361" i="54"/>
  <c r="AT1891" i="54" s="1"/>
  <c r="AT360" i="54"/>
  <c r="AT301" i="54"/>
  <c r="AT1881" i="54" s="1"/>
  <c r="AT300" i="54"/>
  <c r="AT241" i="54"/>
  <c r="AT1871" i="54" s="1"/>
  <c r="AT240" i="54"/>
  <c r="AT151" i="54"/>
  <c r="AT1856" i="54" s="1"/>
  <c r="AT2065" i="54" s="1"/>
  <c r="AL3" i="37" s="1"/>
  <c r="AT150" i="54"/>
  <c r="AT102" i="54"/>
  <c r="AT103" i="54" s="1"/>
  <c r="AT91" i="54"/>
  <c r="AT1846" i="54" s="1"/>
  <c r="AT90" i="54"/>
  <c r="AT42" i="54"/>
  <c r="AT43" i="54" s="1"/>
  <c r="AT31" i="54"/>
  <c r="AT1836" i="54" s="1"/>
  <c r="AT30" i="54"/>
  <c r="AT192" i="54"/>
  <c r="AT193" i="54" s="1"/>
  <c r="AT181" i="54"/>
  <c r="AT1861" i="54" s="1"/>
  <c r="AT180" i="54"/>
  <c r="AT132" i="54"/>
  <c r="AT133" i="54" s="1"/>
  <c r="AT121" i="54"/>
  <c r="AT1851" i="54" s="1"/>
  <c r="AT120" i="54"/>
  <c r="AT72" i="54"/>
  <c r="AT73" i="54" s="1"/>
  <c r="AT61" i="54"/>
  <c r="AT1841" i="54" s="1"/>
  <c r="AT60" i="54"/>
  <c r="AU10" i="54"/>
  <c r="AS332" i="54"/>
  <c r="AS392" i="54"/>
  <c r="AS452" i="54"/>
  <c r="AS512" i="54"/>
  <c r="AS572" i="54"/>
  <c r="AS242" i="54"/>
  <c r="AS302" i="54"/>
  <c r="AS362" i="54"/>
  <c r="AS422" i="54"/>
  <c r="AS482" i="54"/>
  <c r="AS542" i="54"/>
  <c r="AS602" i="54"/>
  <c r="AS632" i="54"/>
  <c r="AS692" i="54"/>
  <c r="AS752" i="54"/>
  <c r="AS812" i="54"/>
  <c r="AS663" i="54"/>
  <c r="AS722" i="54"/>
  <c r="AS782" i="54"/>
  <c r="AS842" i="54"/>
  <c r="AS1398" i="54"/>
  <c r="AS1406" i="54"/>
  <c r="AS1414" i="54"/>
  <c r="AS1408" i="54" s="1"/>
  <c r="AS1422" i="54"/>
  <c r="AS1430" i="54"/>
  <c r="AS1438" i="54"/>
  <c r="AS1432" i="54" s="1"/>
  <c r="AS1464" i="54"/>
  <c r="AS1494" i="54"/>
  <c r="AS1488" i="54" s="1"/>
  <c r="AS1462" i="54"/>
  <c r="AS1456" i="54" s="1"/>
  <c r="AS1478" i="54"/>
  <c r="AS1472" i="54" s="1"/>
  <c r="AS1518" i="54"/>
  <c r="AS1512" i="54" s="1"/>
  <c r="AS1606" i="54"/>
  <c r="AS1600" i="54" s="1"/>
  <c r="AS1614" i="54"/>
  <c r="AS1608" i="54" s="1"/>
  <c r="AS1622" i="54"/>
  <c r="AS1616" i="54" s="1"/>
  <c r="AS1630" i="54"/>
  <c r="AS1624" i="54" s="1"/>
  <c r="AS1542" i="54"/>
  <c r="AS1550" i="54"/>
  <c r="AS1544" i="54" s="1"/>
  <c r="AS1558" i="54"/>
  <c r="AS1552" i="54" s="1"/>
  <c r="AS1566" i="54"/>
  <c r="AS1560" i="54" s="1"/>
  <c r="AS1590" i="54"/>
  <c r="AS1584" i="54" s="1"/>
  <c r="AS1656" i="54"/>
  <c r="AS1664" i="54"/>
  <c r="AT767" i="53" l="1"/>
  <c r="AT761" i="53" s="1"/>
  <c r="AT735" i="53"/>
  <c r="AT729" i="53" s="1"/>
  <c r="AT719" i="53"/>
  <c r="AT713" i="53" s="1"/>
  <c r="AT703" i="53"/>
  <c r="AT697" i="53" s="1"/>
  <c r="AT687" i="53"/>
  <c r="AT681" i="53" s="1"/>
  <c r="AT799" i="53"/>
  <c r="AT793" i="53" s="1"/>
  <c r="AT783" i="53"/>
  <c r="AT777" i="53" s="1"/>
  <c r="AT1582" i="54"/>
  <c r="AT1576" i="54" s="1"/>
  <c r="AR882" i="53"/>
  <c r="AT679" i="53"/>
  <c r="AS972" i="53"/>
  <c r="AK12" i="38" s="1"/>
  <c r="AS153" i="54"/>
  <c r="AS33" i="54"/>
  <c r="AS123" i="54"/>
  <c r="AS2090" i="54"/>
  <c r="AK11" i="37" s="1"/>
  <c r="AS2089" i="54"/>
  <c r="AK10" i="37" s="1"/>
  <c r="AS2093" i="54"/>
  <c r="AK14" i="37" s="1"/>
  <c r="AS1792" i="54"/>
  <c r="AS2095" i="54"/>
  <c r="AS2094" i="54"/>
  <c r="AK15" i="37" s="1"/>
  <c r="AS2092" i="54"/>
  <c r="AK13" i="37" s="1"/>
  <c r="AS2091" i="54"/>
  <c r="AR2097" i="54"/>
  <c r="AV268" i="53"/>
  <c r="AV568" i="53"/>
  <c r="AQ662" i="53"/>
  <c r="AQ888" i="53"/>
  <c r="AR662" i="53"/>
  <c r="AR888" i="53"/>
  <c r="AT745" i="53"/>
  <c r="AT751" i="53"/>
  <c r="AT895" i="53"/>
  <c r="AT801" i="53"/>
  <c r="AT968" i="53"/>
  <c r="AL10" i="38" s="1"/>
  <c r="AT673" i="53"/>
  <c r="AT302" i="53"/>
  <c r="AT303" i="53" s="1"/>
  <c r="AT242" i="53"/>
  <c r="AT243" i="53" s="1"/>
  <c r="AT182" i="53"/>
  <c r="AT183" i="53" s="1"/>
  <c r="AT122" i="53"/>
  <c r="AT123" i="53" s="1"/>
  <c r="AT62" i="53"/>
  <c r="AT963" i="53"/>
  <c r="AL7" i="38" s="1"/>
  <c r="AS897" i="53"/>
  <c r="AS894" i="53"/>
  <c r="AS969" i="53"/>
  <c r="AK11" i="38" s="1"/>
  <c r="AS892" i="53"/>
  <c r="AS964" i="53"/>
  <c r="AS895" i="53"/>
  <c r="AS968" i="53"/>
  <c r="AK10" i="38" s="1"/>
  <c r="AS801" i="53"/>
  <c r="AT863" i="53"/>
  <c r="AT857" i="53" s="1"/>
  <c r="AT855" i="53"/>
  <c r="AT849" i="53" s="1"/>
  <c r="AT847" i="53"/>
  <c r="AT841" i="53" s="1"/>
  <c r="AT839" i="53"/>
  <c r="AT833" i="53" s="1"/>
  <c r="AT831" i="53"/>
  <c r="AT825" i="53" s="1"/>
  <c r="AT823" i="53"/>
  <c r="AT817" i="53" s="1"/>
  <c r="AT815" i="53"/>
  <c r="AT809" i="53" s="1"/>
  <c r="AT333" i="53"/>
  <c r="AT272" i="53"/>
  <c r="AT273" i="53" s="1"/>
  <c r="AT212" i="53"/>
  <c r="AT213" i="53" s="1"/>
  <c r="AT153" i="53"/>
  <c r="AT93" i="53"/>
  <c r="AT63" i="53"/>
  <c r="AT960" i="53"/>
  <c r="AL6" i="38" s="1"/>
  <c r="AT32" i="53"/>
  <c r="AT33" i="53" s="1"/>
  <c r="AT671" i="53"/>
  <c r="AT871" i="53"/>
  <c r="AV10" i="53"/>
  <c r="AU869" i="53"/>
  <c r="AU866" i="53"/>
  <c r="AU669" i="53"/>
  <c r="AU666" i="53"/>
  <c r="AU671" i="53" s="1"/>
  <c r="AU61" i="53"/>
  <c r="AU30" i="53"/>
  <c r="AU31" i="53"/>
  <c r="AU42" i="53"/>
  <c r="AU43" i="53" s="1"/>
  <c r="AU60" i="53"/>
  <c r="AU90" i="53"/>
  <c r="AU91" i="53"/>
  <c r="AU120" i="53"/>
  <c r="AU151" i="53"/>
  <c r="AU180" i="53"/>
  <c r="AU121" i="53"/>
  <c r="AU150" i="53"/>
  <c r="AU181" i="53"/>
  <c r="AU210" i="53"/>
  <c r="AU240" i="53"/>
  <c r="AU270" i="53"/>
  <c r="AU300" i="53"/>
  <c r="AU331" i="53"/>
  <c r="AU402" i="53"/>
  <c r="AU403" i="53" s="1"/>
  <c r="AU211" i="53"/>
  <c r="AU212" i="53" s="1"/>
  <c r="AU241" i="53"/>
  <c r="AU242" i="53" s="1"/>
  <c r="AU271" i="53"/>
  <c r="AU301" i="53"/>
  <c r="AU330" i="53"/>
  <c r="AU432" i="53"/>
  <c r="AU433" i="53" s="1"/>
  <c r="AU462" i="53"/>
  <c r="AU463" i="53" s="1"/>
  <c r="AU492" i="53"/>
  <c r="AU493" i="53" s="1"/>
  <c r="AU522" i="53"/>
  <c r="AU523" i="53" s="1"/>
  <c r="AU541" i="53"/>
  <c r="AU959" i="53" s="1"/>
  <c r="AM5" i="38" s="1"/>
  <c r="AU571" i="53"/>
  <c r="AU582" i="53"/>
  <c r="AU583" i="53" s="1"/>
  <c r="AU631" i="53"/>
  <c r="AU421" i="53"/>
  <c r="AU451" i="53"/>
  <c r="AU481" i="53"/>
  <c r="AU511" i="53"/>
  <c r="AU552" i="53"/>
  <c r="AU553" i="53" s="1"/>
  <c r="AU601" i="53"/>
  <c r="AU612" i="53"/>
  <c r="AU613" i="53" s="1"/>
  <c r="AU642" i="53"/>
  <c r="AU643" i="53" s="1"/>
  <c r="AU674" i="53"/>
  <c r="AU682" i="53"/>
  <c r="AU685" i="53"/>
  <c r="AU690" i="53"/>
  <c r="AU693" i="53"/>
  <c r="AU698" i="53"/>
  <c r="AU701" i="53"/>
  <c r="AU706" i="53"/>
  <c r="AU709" i="53"/>
  <c r="AU714" i="53"/>
  <c r="AU717" i="53"/>
  <c r="AU722" i="53"/>
  <c r="AU725" i="53"/>
  <c r="AU730" i="53"/>
  <c r="AU733" i="53"/>
  <c r="AU738" i="53"/>
  <c r="AU741" i="53"/>
  <c r="AU746" i="53"/>
  <c r="AU749" i="53"/>
  <c r="AU754" i="53"/>
  <c r="AU757" i="53"/>
  <c r="AU762" i="53"/>
  <c r="AU765" i="53"/>
  <c r="AU677" i="53"/>
  <c r="AU770" i="53"/>
  <c r="AU773" i="53"/>
  <c r="AU778" i="53"/>
  <c r="AU781" i="53"/>
  <c r="AU786" i="53"/>
  <c r="AU789" i="53"/>
  <c r="AU794" i="53"/>
  <c r="AU797" i="53"/>
  <c r="AU802" i="53"/>
  <c r="AU805" i="53"/>
  <c r="AU810" i="53"/>
  <c r="AU813" i="53"/>
  <c r="AU818" i="53"/>
  <c r="AU821" i="53"/>
  <c r="AU826" i="53"/>
  <c r="AU829" i="53"/>
  <c r="AU834" i="53"/>
  <c r="AU837" i="53"/>
  <c r="AU842" i="53"/>
  <c r="AU845" i="53"/>
  <c r="AU850" i="53"/>
  <c r="AU853" i="53"/>
  <c r="AU858" i="53"/>
  <c r="AU861" i="53"/>
  <c r="AU874" i="53"/>
  <c r="AU877" i="53"/>
  <c r="AU937" i="53"/>
  <c r="AU938" i="53" s="1"/>
  <c r="AU939" i="53" s="1"/>
  <c r="AU947" i="53" s="1"/>
  <c r="AU926" i="53" s="1"/>
  <c r="AS882" i="53"/>
  <c r="AT1686" i="54"/>
  <c r="AT1680" i="54" s="1"/>
  <c r="AS273" i="54"/>
  <c r="AT2074" i="54"/>
  <c r="AL6" i="37" s="1"/>
  <c r="AT2080" i="54"/>
  <c r="AL8" i="37" s="1"/>
  <c r="AT1398" i="54"/>
  <c r="AT1392" i="54" s="1"/>
  <c r="AT1406" i="54"/>
  <c r="AT1414" i="54"/>
  <c r="AT1408" i="54" s="1"/>
  <c r="AT1422" i="54"/>
  <c r="AT1430" i="54"/>
  <c r="AT1438" i="54"/>
  <c r="AT1432" i="54" s="1"/>
  <c r="AT1462" i="54"/>
  <c r="AT1456" i="54" s="1"/>
  <c r="AT1478" i="54"/>
  <c r="AT1472" i="54" s="1"/>
  <c r="AT1518" i="54"/>
  <c r="AT1512" i="54" s="1"/>
  <c r="AT1542" i="54"/>
  <c r="AT1550" i="54"/>
  <c r="AT1544" i="54" s="1"/>
  <c r="AS93" i="54"/>
  <c r="AS213" i="54"/>
  <c r="AT2077" i="54"/>
  <c r="AL7" i="37" s="1"/>
  <c r="AT1494" i="54"/>
  <c r="AT1488" i="54" s="1"/>
  <c r="AT1558" i="54"/>
  <c r="AT1552" i="54" s="1"/>
  <c r="AT1566" i="54"/>
  <c r="AT1560" i="54" s="1"/>
  <c r="AT1590" i="54"/>
  <c r="AT1584" i="54" s="1"/>
  <c r="AT1694" i="54"/>
  <c r="AT1688" i="54" s="1"/>
  <c r="AT1702" i="54"/>
  <c r="AT1696" i="54" s="1"/>
  <c r="AT1710" i="54"/>
  <c r="AT1704" i="54" s="1"/>
  <c r="AT1718" i="54"/>
  <c r="AT1712" i="54" s="1"/>
  <c r="AT1726" i="54"/>
  <c r="AT1720" i="54" s="1"/>
  <c r="AT1734" i="54"/>
  <c r="AT1728" i="54" s="1"/>
  <c r="AT1742" i="54"/>
  <c r="AT1736" i="54" s="1"/>
  <c r="AT1750" i="54"/>
  <c r="AT1744" i="54" s="1"/>
  <c r="AT1758" i="54"/>
  <c r="AT1752" i="54" s="1"/>
  <c r="AT1766" i="54"/>
  <c r="AT1774" i="54"/>
  <c r="AT1768" i="54" s="1"/>
  <c r="AR933" i="54"/>
  <c r="AS930" i="54" s="1"/>
  <c r="AS932" i="54" s="1"/>
  <c r="AS1988" i="54" s="1"/>
  <c r="AT1662" i="54"/>
  <c r="AT1656" i="54" s="1"/>
  <c r="AU1660" i="54"/>
  <c r="AU1652" i="54"/>
  <c r="AU661" i="54"/>
  <c r="AU660" i="54"/>
  <c r="AU1657" i="54"/>
  <c r="AU1662" i="54" s="1"/>
  <c r="AT1941" i="54"/>
  <c r="AT2068" i="54" s="1"/>
  <c r="AL4" i="37" s="1"/>
  <c r="AT662" i="54"/>
  <c r="AT1943" i="54" s="1"/>
  <c r="AS783" i="54"/>
  <c r="AS1963" i="54"/>
  <c r="AS693" i="54"/>
  <c r="AS1948" i="54"/>
  <c r="AS483" i="54"/>
  <c r="AS1913" i="54"/>
  <c r="AS243" i="54"/>
  <c r="AS1873" i="54"/>
  <c r="AO873" i="54"/>
  <c r="AP870" i="54" s="1"/>
  <c r="AP872" i="54" s="1"/>
  <c r="AO1978" i="54"/>
  <c r="AQ1293" i="54"/>
  <c r="AR1290" i="54" s="1"/>
  <c r="AQ2048" i="54"/>
  <c r="AO1143" i="54"/>
  <c r="AP1140" i="54" s="1"/>
  <c r="AP1142" i="54" s="1"/>
  <c r="AO2023" i="54"/>
  <c r="AQ993" i="54"/>
  <c r="AR990" i="54" s="1"/>
  <c r="AQ1998" i="54"/>
  <c r="AO1113" i="54"/>
  <c r="AP1110" i="54" s="1"/>
  <c r="AP1112" i="54" s="1"/>
  <c r="AO2018" i="54"/>
  <c r="AO1203" i="54"/>
  <c r="AP1200" i="54" s="1"/>
  <c r="AO2033" i="54"/>
  <c r="AO2069" i="54" s="1"/>
  <c r="AQ1353" i="54"/>
  <c r="AR1350" i="54" s="1"/>
  <c r="AR1352" i="54" s="1"/>
  <c r="AQ2058" i="54"/>
  <c r="AQ1263" i="54"/>
  <c r="AR1260" i="54" s="1"/>
  <c r="AQ2043" i="54"/>
  <c r="AN2075" i="54"/>
  <c r="AS813" i="54"/>
  <c r="AS1968" i="54"/>
  <c r="AS603" i="54"/>
  <c r="AS1933" i="54"/>
  <c r="AS363" i="54"/>
  <c r="AS1893" i="54"/>
  <c r="AS513" i="54"/>
  <c r="AS1918" i="54"/>
  <c r="AS393" i="54"/>
  <c r="AS1898" i="54"/>
  <c r="AS843" i="54"/>
  <c r="AS1973" i="54"/>
  <c r="AS723" i="54"/>
  <c r="AS1953" i="54"/>
  <c r="AS753" i="54"/>
  <c r="AS1958" i="54"/>
  <c r="AS633" i="54"/>
  <c r="AS1938" i="54"/>
  <c r="AS543" i="54"/>
  <c r="AS1923" i="54"/>
  <c r="AS423" i="54"/>
  <c r="AS1903" i="54"/>
  <c r="AS303" i="54"/>
  <c r="AS1883" i="54"/>
  <c r="AS2066" i="54" s="1"/>
  <c r="AS573" i="54"/>
  <c r="AS1928" i="54"/>
  <c r="AS453" i="54"/>
  <c r="AS1908" i="54"/>
  <c r="AS333" i="54"/>
  <c r="AS1888" i="54"/>
  <c r="AS2081" i="54" s="1"/>
  <c r="AT2071" i="54"/>
  <c r="AL5" i="37" s="1"/>
  <c r="AU568" i="54"/>
  <c r="AU268" i="54"/>
  <c r="AU1168" i="54"/>
  <c r="AU868" i="54"/>
  <c r="AU658" i="54"/>
  <c r="AO1173" i="54"/>
  <c r="AP1170" i="54" s="1"/>
  <c r="AO2028" i="54"/>
  <c r="AO843" i="54"/>
  <c r="AP840" i="54" s="1"/>
  <c r="AP842" i="54" s="1"/>
  <c r="AQ1323" i="54"/>
  <c r="AR1320" i="54" s="1"/>
  <c r="AR1322" i="54" s="1"/>
  <c r="AQ2053" i="54"/>
  <c r="AQ963" i="54"/>
  <c r="AR960" i="54" s="1"/>
  <c r="AR962" i="54" s="1"/>
  <c r="AQ1993" i="54"/>
  <c r="AO1233" i="54"/>
  <c r="AP1230" i="54" s="1"/>
  <c r="AQ903" i="54"/>
  <c r="AR900" i="54" s="1"/>
  <c r="AR902" i="54" s="1"/>
  <c r="AQ1983" i="54"/>
  <c r="AO1083" i="54"/>
  <c r="AP1080" i="54" s="1"/>
  <c r="AP1082" i="54" s="1"/>
  <c r="AO2013" i="54"/>
  <c r="AO1023" i="54"/>
  <c r="AP1020" i="54" s="1"/>
  <c r="AP1022" i="54" s="1"/>
  <c r="AO2003" i="54"/>
  <c r="AO1053" i="54"/>
  <c r="AP1050" i="54" s="1"/>
  <c r="AP1052" i="54" s="1"/>
  <c r="AO2008" i="54"/>
  <c r="AR2083" i="54"/>
  <c r="AN2072" i="54"/>
  <c r="AS2083" i="54"/>
  <c r="AR1777" i="54"/>
  <c r="AT1470" i="54"/>
  <c r="AT1464" i="54" s="1"/>
  <c r="AT1670" i="54"/>
  <c r="AT1664" i="54" s="1"/>
  <c r="AQ572" i="53"/>
  <c r="AQ573" i="53" s="1"/>
  <c r="AR570" i="53" s="1"/>
  <c r="AP332" i="53"/>
  <c r="AP333" i="53" s="1"/>
  <c r="AP302" i="53"/>
  <c r="AP303" i="53" s="1"/>
  <c r="AQ300" i="53" s="1"/>
  <c r="AR452" i="53"/>
  <c r="AR453" i="53" s="1"/>
  <c r="AS450" i="53" s="1"/>
  <c r="AP422" i="53"/>
  <c r="AP423" i="53" s="1"/>
  <c r="AQ420" i="53" s="1"/>
  <c r="AR512" i="53"/>
  <c r="AR513" i="53" s="1"/>
  <c r="AS510" i="53" s="1"/>
  <c r="AV28" i="53"/>
  <c r="AW21" i="53"/>
  <c r="AV58" i="53"/>
  <c r="AV88" i="53"/>
  <c r="AV118" i="53"/>
  <c r="AV148" i="53"/>
  <c r="AV178" i="53"/>
  <c r="AV208" i="53"/>
  <c r="AV238" i="53"/>
  <c r="AV328" i="53"/>
  <c r="AV388" i="53"/>
  <c r="AV391" i="53" s="1"/>
  <c r="AV298" i="53"/>
  <c r="AV358" i="53"/>
  <c r="AV448" i="53"/>
  <c r="AV508" i="53"/>
  <c r="AV418" i="53"/>
  <c r="AV421" i="53" s="1"/>
  <c r="AV478" i="53"/>
  <c r="AV628" i="53"/>
  <c r="AV538" i="53"/>
  <c r="AV598" i="53"/>
  <c r="AP542" i="53"/>
  <c r="AP543" i="53" s="1"/>
  <c r="AQ540" i="53" s="1"/>
  <c r="AP482" i="53"/>
  <c r="AP483" i="53" s="1"/>
  <c r="AQ480" i="53" s="1"/>
  <c r="AP392" i="53"/>
  <c r="AP393" i="53" s="1"/>
  <c r="AQ390" i="53" s="1"/>
  <c r="AP602" i="53"/>
  <c r="AP603" i="53" s="1"/>
  <c r="AQ600" i="53" s="1"/>
  <c r="AP632" i="53"/>
  <c r="AP633" i="53" s="1"/>
  <c r="AQ630" i="53" s="1"/>
  <c r="AP362" i="53"/>
  <c r="AP363" i="53" s="1"/>
  <c r="AQ360" i="53" s="1"/>
  <c r="AR992" i="54"/>
  <c r="AP1202" i="54"/>
  <c r="AR1262" i="54"/>
  <c r="AS1424" i="54"/>
  <c r="AS1787" i="54"/>
  <c r="AS1392" i="54"/>
  <c r="AS1791" i="54"/>
  <c r="AT1400" i="54"/>
  <c r="AT1416" i="54"/>
  <c r="AT1424" i="54"/>
  <c r="AT1574" i="54"/>
  <c r="AT1568" i="54" s="1"/>
  <c r="AT1598" i="54"/>
  <c r="AT1592" i="54" s="1"/>
  <c r="AS1789" i="54"/>
  <c r="AR1793" i="54"/>
  <c r="AS1536" i="54"/>
  <c r="AS1790" i="54"/>
  <c r="AS1416" i="54"/>
  <c r="AS1786" i="54"/>
  <c r="AS1400" i="54"/>
  <c r="AS1788" i="54"/>
  <c r="AU1772" i="54"/>
  <c r="AU1769" i="54"/>
  <c r="AU1764" i="54"/>
  <c r="AU1761" i="54"/>
  <c r="AU1756" i="54"/>
  <c r="AU1753" i="54"/>
  <c r="AU1748" i="54"/>
  <c r="AU1745" i="54"/>
  <c r="AU1740" i="54"/>
  <c r="AU1737" i="54"/>
  <c r="AU1732" i="54"/>
  <c r="AU1729" i="54"/>
  <c r="AU1724" i="54"/>
  <c r="AU1721" i="54"/>
  <c r="AU1716" i="54"/>
  <c r="AU1713" i="54"/>
  <c r="AU1708" i="54"/>
  <c r="AU1705" i="54"/>
  <c r="AU1700" i="54"/>
  <c r="AU1697" i="54"/>
  <c r="AU1692" i="54"/>
  <c r="AU1689" i="54"/>
  <c r="AU1684" i="54"/>
  <c r="AU1681" i="54"/>
  <c r="AU1676" i="54"/>
  <c r="AU1673" i="54"/>
  <c r="AU1665" i="54"/>
  <c r="AU1644" i="54"/>
  <c r="AU1668" i="54"/>
  <c r="AU1649" i="54"/>
  <c r="AU1654" i="54" s="1"/>
  <c r="AU1648" i="54" s="1"/>
  <c r="AU1641" i="54"/>
  <c r="AU1636" i="54"/>
  <c r="AU1633" i="54"/>
  <c r="AU1596" i="54"/>
  <c r="AU1588" i="54"/>
  <c r="AU1585" i="54"/>
  <c r="AU1577" i="54"/>
  <c r="AU1572" i="54"/>
  <c r="AU1564" i="54"/>
  <c r="AU1561" i="54"/>
  <c r="AU1556" i="54"/>
  <c r="AU1553" i="54"/>
  <c r="AU1548" i="54"/>
  <c r="AU1545" i="54"/>
  <c r="AU1540" i="54"/>
  <c r="AU1537" i="54"/>
  <c r="AU1628" i="54"/>
  <c r="AU1625" i="54"/>
  <c r="AU1620" i="54"/>
  <c r="AU1617" i="54"/>
  <c r="AU1612" i="54"/>
  <c r="AU1609" i="54"/>
  <c r="AU1604" i="54"/>
  <c r="AU1601" i="54"/>
  <c r="AU1593" i="54"/>
  <c r="AU1580" i="54"/>
  <c r="AU1569" i="54"/>
  <c r="AU1532" i="54"/>
  <c r="AU1529" i="54"/>
  <c r="AU1524" i="54"/>
  <c r="AU1521" i="54"/>
  <c r="AU1513" i="54"/>
  <c r="AU1492" i="54"/>
  <c r="AU1484" i="54"/>
  <c r="AU1481" i="54"/>
  <c r="AU1473" i="54"/>
  <c r="AU1468" i="54"/>
  <c r="AU1457" i="54"/>
  <c r="AU1516" i="54"/>
  <c r="AU1508" i="54"/>
  <c r="AU1505" i="54"/>
  <c r="AU1500" i="54"/>
  <c r="AU1497" i="54"/>
  <c r="AU1489" i="54"/>
  <c r="AU1476" i="54"/>
  <c r="AU1465" i="54"/>
  <c r="AU1460" i="54"/>
  <c r="AU1452" i="54"/>
  <c r="AU1449" i="54"/>
  <c r="AU1444" i="54"/>
  <c r="AU1441" i="54"/>
  <c r="AU1388" i="54"/>
  <c r="AU1332" i="54"/>
  <c r="AU1333" i="54" s="1"/>
  <c r="AU1321" i="54"/>
  <c r="AU2051" i="54" s="1"/>
  <c r="AU1272" i="54"/>
  <c r="AU1273" i="54" s="1"/>
  <c r="AU1261" i="54"/>
  <c r="AU2041" i="54" s="1"/>
  <c r="AU1436" i="54"/>
  <c r="AU1433" i="54"/>
  <c r="AU1428" i="54"/>
  <c r="AU1425" i="54"/>
  <c r="AU1420" i="54"/>
  <c r="AU1417" i="54"/>
  <c r="AU1412" i="54"/>
  <c r="AU1409" i="54"/>
  <c r="AU1404" i="54"/>
  <c r="AU1401" i="54"/>
  <c r="AU1396" i="54"/>
  <c r="AU1393" i="54"/>
  <c r="AU1385" i="54"/>
  <c r="AU1362" i="54"/>
  <c r="AU1363" i="54" s="1"/>
  <c r="AU1351" i="54"/>
  <c r="AU2056" i="54" s="1"/>
  <c r="AU1302" i="54"/>
  <c r="AU1303" i="54" s="1"/>
  <c r="AU1291" i="54"/>
  <c r="AU2046" i="54" s="1"/>
  <c r="AU1212" i="54"/>
  <c r="AU1213" i="54" s="1"/>
  <c r="AU1201" i="54"/>
  <c r="AU2031" i="54" s="1"/>
  <c r="AU1152" i="54"/>
  <c r="AU1153" i="54" s="1"/>
  <c r="AU1141" i="54"/>
  <c r="AU2021" i="54" s="1"/>
  <c r="AU1092" i="54"/>
  <c r="AU1093" i="54" s="1"/>
  <c r="AU1081" i="54"/>
  <c r="AU2011" i="54" s="1"/>
  <c r="AU1242" i="54"/>
  <c r="AU1243" i="54" s="1"/>
  <c r="AU1231" i="54"/>
  <c r="AU2036" i="54" s="1"/>
  <c r="AU1182" i="54"/>
  <c r="AU1183" i="54" s="1"/>
  <c r="AU1171" i="54"/>
  <c r="AU2026" i="54" s="1"/>
  <c r="AU1122" i="54"/>
  <c r="AU1123" i="54" s="1"/>
  <c r="AU1111" i="54"/>
  <c r="AU2016" i="54" s="1"/>
  <c r="AU1062" i="54"/>
  <c r="AU1063" i="54" s="1"/>
  <c r="AU1051" i="54"/>
  <c r="AU2006" i="54" s="1"/>
  <c r="AU1032" i="54"/>
  <c r="AU1033" i="54" s="1"/>
  <c r="AU1021" i="54"/>
  <c r="AU2001" i="54" s="1"/>
  <c r="AU972" i="54"/>
  <c r="AU973" i="54" s="1"/>
  <c r="AU961" i="54"/>
  <c r="AU1991" i="54" s="1"/>
  <c r="AU841" i="54"/>
  <c r="AU1971" i="54" s="1"/>
  <c r="AU840" i="54"/>
  <c r="AU781" i="54"/>
  <c r="AU1961" i="54" s="1"/>
  <c r="AU780" i="54"/>
  <c r="AU721" i="54"/>
  <c r="AU1951" i="54" s="1"/>
  <c r="AU720" i="54"/>
  <c r="AU1002" i="54"/>
  <c r="AU1003" i="54" s="1"/>
  <c r="AU942" i="54"/>
  <c r="AU943" i="54" s="1"/>
  <c r="AU871" i="54"/>
  <c r="AU1976" i="54" s="1"/>
  <c r="AU870" i="54"/>
  <c r="AU811" i="54"/>
  <c r="AU1966" i="54" s="1"/>
  <c r="AU810" i="54"/>
  <c r="AU751" i="54"/>
  <c r="AU1956" i="54" s="1"/>
  <c r="AU750" i="54"/>
  <c r="AU691" i="54"/>
  <c r="AU1946" i="54" s="1"/>
  <c r="AU690" i="54"/>
  <c r="AU642" i="54"/>
  <c r="AU643" i="54" s="1"/>
  <c r="AU631" i="54"/>
  <c r="AU1936" i="54" s="1"/>
  <c r="AU630" i="54"/>
  <c r="AU601" i="54"/>
  <c r="AU1931" i="54" s="1"/>
  <c r="AU600" i="54"/>
  <c r="AU541" i="54"/>
  <c r="AU1921" i="54" s="1"/>
  <c r="AU540" i="54"/>
  <c r="AU481" i="54"/>
  <c r="AU1911" i="54" s="1"/>
  <c r="AU480" i="54"/>
  <c r="AU432" i="54"/>
  <c r="AU433" i="54" s="1"/>
  <c r="AU421" i="54"/>
  <c r="AU1901" i="54" s="1"/>
  <c r="AU420" i="54"/>
  <c r="AU361" i="54"/>
  <c r="AU1891" i="54" s="1"/>
  <c r="AU360" i="54"/>
  <c r="AU301" i="54"/>
  <c r="AU1881" i="54" s="1"/>
  <c r="AU300" i="54"/>
  <c r="AU241" i="54"/>
  <c r="AU1871" i="54" s="1"/>
  <c r="AU240" i="54"/>
  <c r="AU571" i="54"/>
  <c r="AU1926" i="54" s="1"/>
  <c r="AU570" i="54"/>
  <c r="AU511" i="54"/>
  <c r="AU1916" i="54" s="1"/>
  <c r="AU510" i="54"/>
  <c r="AU451" i="54"/>
  <c r="AU1906" i="54" s="1"/>
  <c r="AU450" i="54"/>
  <c r="AU402" i="54"/>
  <c r="AU403" i="54" s="1"/>
  <c r="AU391" i="54"/>
  <c r="AU1896" i="54" s="1"/>
  <c r="AU390" i="54"/>
  <c r="AU342" i="54"/>
  <c r="AU343" i="54" s="1"/>
  <c r="AU331" i="54"/>
  <c r="AU330" i="54"/>
  <c r="AU282" i="54"/>
  <c r="AU283" i="54" s="1"/>
  <c r="AU271" i="54"/>
  <c r="AU1876" i="54" s="1"/>
  <c r="AU270" i="54"/>
  <c r="AU222" i="54"/>
  <c r="AU223" i="54" s="1"/>
  <c r="AU211" i="54"/>
  <c r="AU210" i="54"/>
  <c r="AU192" i="54"/>
  <c r="AU193" i="54" s="1"/>
  <c r="AU181" i="54"/>
  <c r="AU1861" i="54" s="1"/>
  <c r="AU180" i="54"/>
  <c r="AU132" i="54"/>
  <c r="AU133" i="54" s="1"/>
  <c r="AU121" i="54"/>
  <c r="AU120" i="54"/>
  <c r="AU72" i="54"/>
  <c r="AU73" i="54" s="1"/>
  <c r="AU61" i="54"/>
  <c r="AU1841" i="54" s="1"/>
  <c r="AU60" i="54"/>
  <c r="AV10" i="54"/>
  <c r="AU151" i="54"/>
  <c r="AU1856" i="54" s="1"/>
  <c r="AU2065" i="54" s="1"/>
  <c r="AM3" i="37" s="1"/>
  <c r="AU150" i="54"/>
  <c r="AU102" i="54"/>
  <c r="AU103" i="54" s="1"/>
  <c r="AU91" i="54"/>
  <c r="AU1846" i="54" s="1"/>
  <c r="AU90" i="54"/>
  <c r="AU42" i="54"/>
  <c r="AU43" i="54" s="1"/>
  <c r="AU31" i="54"/>
  <c r="AU1836" i="54" s="1"/>
  <c r="AU30" i="54"/>
  <c r="AT62" i="54"/>
  <c r="AT122" i="54"/>
  <c r="AT182" i="54"/>
  <c r="AT32" i="54"/>
  <c r="AT92" i="54"/>
  <c r="AT152" i="54"/>
  <c r="AT242" i="54"/>
  <c r="AT302" i="54"/>
  <c r="AT362" i="54"/>
  <c r="AT422" i="54"/>
  <c r="AT482" i="54"/>
  <c r="AT542" i="54"/>
  <c r="AT602" i="54"/>
  <c r="AT212" i="54"/>
  <c r="AT272" i="54"/>
  <c r="AT332" i="54"/>
  <c r="AT392" i="54"/>
  <c r="AT452" i="54"/>
  <c r="AT512" i="54"/>
  <c r="AT572" i="54"/>
  <c r="AT722" i="54"/>
  <c r="AT782" i="54"/>
  <c r="AT842" i="54"/>
  <c r="AT632" i="54"/>
  <c r="AT692" i="54"/>
  <c r="AT752" i="54"/>
  <c r="AT812" i="54"/>
  <c r="AT872" i="54"/>
  <c r="AT1390" i="54"/>
  <c r="AT1486" i="54"/>
  <c r="AT1480" i="54" s="1"/>
  <c r="AT1526" i="54"/>
  <c r="AT1520" i="54" s="1"/>
  <c r="AT1534" i="54"/>
  <c r="AT1528" i="54" s="1"/>
  <c r="AT1446" i="54"/>
  <c r="AT1440" i="54" s="1"/>
  <c r="AT1454" i="54"/>
  <c r="AT1448" i="54" s="1"/>
  <c r="AT1502" i="54"/>
  <c r="AT1496" i="54" s="1"/>
  <c r="AT1510" i="54"/>
  <c r="AT1504" i="54" s="1"/>
  <c r="AT1638" i="54"/>
  <c r="AT1632" i="54" s="1"/>
  <c r="AT1606" i="54"/>
  <c r="AT1600" i="54" s="1"/>
  <c r="AT1614" i="54"/>
  <c r="AT1608" i="54" s="1"/>
  <c r="AT1622" i="54"/>
  <c r="AT1616" i="54" s="1"/>
  <c r="AT1630" i="54"/>
  <c r="AT1624" i="54" s="1"/>
  <c r="AT1678" i="54"/>
  <c r="AT1672" i="54" s="1"/>
  <c r="AT1646" i="54"/>
  <c r="AT1640" i="54" s="1"/>
  <c r="AU1318" i="54"/>
  <c r="AU1258" i="54"/>
  <c r="AU1348" i="54"/>
  <c r="AU1288" i="54"/>
  <c r="AU1198" i="54"/>
  <c r="AU1138" i="54"/>
  <c r="AU1078" i="54"/>
  <c r="AU1228" i="54"/>
  <c r="AU1108" i="54"/>
  <c r="AU1048" i="54"/>
  <c r="AU1018" i="54"/>
  <c r="AU958" i="54"/>
  <c r="AU898" i="54"/>
  <c r="AU901" i="54" s="1"/>
  <c r="AU1981" i="54" s="1"/>
  <c r="AU838" i="54"/>
  <c r="AU778" i="54"/>
  <c r="AU718" i="54"/>
  <c r="AU988" i="54"/>
  <c r="AU991" i="54" s="1"/>
  <c r="AU1996" i="54" s="1"/>
  <c r="AU928" i="54"/>
  <c r="AU931" i="54" s="1"/>
  <c r="AU1986" i="54" s="1"/>
  <c r="AU808" i="54"/>
  <c r="AU748" i="54"/>
  <c r="AU688" i="54"/>
  <c r="AU628" i="54"/>
  <c r="AU598" i="54"/>
  <c r="AU538" i="54"/>
  <c r="AU478" i="54"/>
  <c r="AU418" i="54"/>
  <c r="AU358" i="54"/>
  <c r="AU298" i="54"/>
  <c r="AU238" i="54"/>
  <c r="AU508" i="54"/>
  <c r="AU448" i="54"/>
  <c r="AU388" i="54"/>
  <c r="AU328" i="54"/>
  <c r="AU178" i="54"/>
  <c r="AU118" i="54"/>
  <c r="AU58" i="54"/>
  <c r="AV21" i="54"/>
  <c r="AU208" i="54"/>
  <c r="AU148" i="54"/>
  <c r="AU88" i="54"/>
  <c r="AU28" i="54"/>
  <c r="AP1172" i="54"/>
  <c r="AR1292" i="54"/>
  <c r="AP1232" i="54"/>
  <c r="AU302" i="53" l="1"/>
  <c r="AK12" i="37"/>
  <c r="AU272" i="53"/>
  <c r="AU871" i="53"/>
  <c r="AU879" i="53"/>
  <c r="AU873" i="53" s="1"/>
  <c r="AU863" i="53"/>
  <c r="AU857" i="53" s="1"/>
  <c r="AU855" i="53"/>
  <c r="AU849" i="53" s="1"/>
  <c r="AU847" i="53"/>
  <c r="AU841" i="53" s="1"/>
  <c r="AU839" i="53"/>
  <c r="AU833" i="53" s="1"/>
  <c r="AU831" i="53"/>
  <c r="AU825" i="53" s="1"/>
  <c r="AU823" i="53"/>
  <c r="AU817" i="53" s="1"/>
  <c r="AU815" i="53"/>
  <c r="AU809" i="53" s="1"/>
  <c r="AU807" i="53"/>
  <c r="AU799" i="53"/>
  <c r="AU793" i="53" s="1"/>
  <c r="AU791" i="53"/>
  <c r="AU785" i="53" s="1"/>
  <c r="AU783" i="53"/>
  <c r="AU777" i="53" s="1"/>
  <c r="AU775" i="53"/>
  <c r="AU769" i="53" s="1"/>
  <c r="AT1787" i="54"/>
  <c r="AN2084" i="54"/>
  <c r="AN2085" i="54" s="1"/>
  <c r="AS2097" i="54"/>
  <c r="AT2091" i="54"/>
  <c r="AT1760" i="54"/>
  <c r="AT2095" i="54"/>
  <c r="AT1536" i="54"/>
  <c r="AT2090" i="54"/>
  <c r="AL11" i="37" s="1"/>
  <c r="AT2089" i="54"/>
  <c r="AL10" i="37" s="1"/>
  <c r="AT1788" i="54"/>
  <c r="AT2093" i="54"/>
  <c r="AL14" i="37" s="1"/>
  <c r="AT2094" i="54"/>
  <c r="AL15" i="37" s="1"/>
  <c r="AT2092" i="54"/>
  <c r="AL13" i="37" s="1"/>
  <c r="AW568" i="53"/>
  <c r="AW268" i="53"/>
  <c r="AS888" i="53"/>
  <c r="AS662" i="53"/>
  <c r="AU895" i="53"/>
  <c r="AU801" i="53"/>
  <c r="AU968" i="53"/>
  <c r="AM10" i="38" s="1"/>
  <c r="AU679" i="53"/>
  <c r="AU303" i="53"/>
  <c r="AU243" i="53"/>
  <c r="AU182" i="53"/>
  <c r="AU122" i="53"/>
  <c r="AU123" i="53" s="1"/>
  <c r="AU152" i="53"/>
  <c r="AU92" i="53"/>
  <c r="AU63" i="53"/>
  <c r="AU960" i="53"/>
  <c r="AM6" i="38" s="1"/>
  <c r="AU32" i="53"/>
  <c r="AU62" i="53"/>
  <c r="AU963" i="53"/>
  <c r="AM7" i="38" s="1"/>
  <c r="AT865" i="53"/>
  <c r="AT897" i="53"/>
  <c r="AS973" i="53"/>
  <c r="AT892" i="53"/>
  <c r="AT972" i="53"/>
  <c r="AL12" i="38" s="1"/>
  <c r="AU767" i="53"/>
  <c r="AU761" i="53" s="1"/>
  <c r="AU759" i="53"/>
  <c r="AU753" i="53" s="1"/>
  <c r="AU745" i="53"/>
  <c r="AU751" i="53"/>
  <c r="AU743" i="53"/>
  <c r="AU737" i="53" s="1"/>
  <c r="AU735" i="53"/>
  <c r="AU729" i="53" s="1"/>
  <c r="AU727" i="53"/>
  <c r="AU721" i="53" s="1"/>
  <c r="AU719" i="53"/>
  <c r="AU713" i="53" s="1"/>
  <c r="AU711" i="53"/>
  <c r="AU705" i="53" s="1"/>
  <c r="AU703" i="53"/>
  <c r="AU697" i="53" s="1"/>
  <c r="AU695" i="53"/>
  <c r="AU689" i="53" s="1"/>
  <c r="AU687" i="53"/>
  <c r="AU681" i="53" s="1"/>
  <c r="AU332" i="53"/>
  <c r="AU333" i="53" s="1"/>
  <c r="AU273" i="53"/>
  <c r="AU213" i="53"/>
  <c r="AU153" i="53"/>
  <c r="AU183" i="53"/>
  <c r="AU93" i="53"/>
  <c r="AU33" i="53"/>
  <c r="AU665" i="53"/>
  <c r="AU894" i="53"/>
  <c r="AU897" i="53"/>
  <c r="AU865" i="53"/>
  <c r="AW10" i="53"/>
  <c r="AV869" i="53"/>
  <c r="AV866" i="53"/>
  <c r="AV669" i="53"/>
  <c r="AV666" i="53"/>
  <c r="AV30" i="53"/>
  <c r="AV31" i="53"/>
  <c r="AV42" i="53"/>
  <c r="AV43" i="53" s="1"/>
  <c r="AV60" i="53"/>
  <c r="AV61" i="53"/>
  <c r="AV121" i="53"/>
  <c r="AV150" i="53"/>
  <c r="AV181" i="53"/>
  <c r="AV90" i="53"/>
  <c r="AV91" i="53"/>
  <c r="AV120" i="53"/>
  <c r="AV151" i="53"/>
  <c r="AV180" i="53"/>
  <c r="AV211" i="53"/>
  <c r="AV241" i="53"/>
  <c r="AV271" i="53"/>
  <c r="AV301" i="53"/>
  <c r="AV330" i="53"/>
  <c r="AV360" i="53"/>
  <c r="AV210" i="53"/>
  <c r="AV240" i="53"/>
  <c r="AV270" i="53"/>
  <c r="AV300" i="53"/>
  <c r="AV331" i="53"/>
  <c r="AV361" i="53"/>
  <c r="AV362" i="53" s="1"/>
  <c r="AV402" i="53"/>
  <c r="AV403" i="53" s="1"/>
  <c r="AV451" i="53"/>
  <c r="AV481" i="53"/>
  <c r="AV511" i="53"/>
  <c r="AV552" i="53"/>
  <c r="AV553" i="53" s="1"/>
  <c r="AV601" i="53"/>
  <c r="AV612" i="53"/>
  <c r="AV613" i="53" s="1"/>
  <c r="AV642" i="53"/>
  <c r="AV643" i="53" s="1"/>
  <c r="AV674" i="53"/>
  <c r="AV677" i="53"/>
  <c r="AV432" i="53"/>
  <c r="AV433" i="53" s="1"/>
  <c r="AV462" i="53"/>
  <c r="AV463" i="53" s="1"/>
  <c r="AV492" i="53"/>
  <c r="AV493" i="53" s="1"/>
  <c r="AV522" i="53"/>
  <c r="AV523" i="53" s="1"/>
  <c r="AV541" i="53"/>
  <c r="AV959" i="53" s="1"/>
  <c r="AN5" i="38" s="1"/>
  <c r="AV571" i="53"/>
  <c r="AV582" i="53"/>
  <c r="AV583" i="53" s="1"/>
  <c r="AV631" i="53"/>
  <c r="AV770" i="53"/>
  <c r="AV773" i="53"/>
  <c r="AV778" i="53"/>
  <c r="AV781" i="53"/>
  <c r="AV786" i="53"/>
  <c r="AV789" i="53"/>
  <c r="AV794" i="53"/>
  <c r="AV797" i="53"/>
  <c r="AV802" i="53"/>
  <c r="AV805" i="53"/>
  <c r="AV682" i="53"/>
  <c r="AV685" i="53"/>
  <c r="AV690" i="53"/>
  <c r="AV693" i="53"/>
  <c r="AV698" i="53"/>
  <c r="AV701" i="53"/>
  <c r="AV706" i="53"/>
  <c r="AV709" i="53"/>
  <c r="AV714" i="53"/>
  <c r="AV717" i="53"/>
  <c r="AV722" i="53"/>
  <c r="AV725" i="53"/>
  <c r="AV730" i="53"/>
  <c r="AV733" i="53"/>
  <c r="AV738" i="53"/>
  <c r="AV741" i="53"/>
  <c r="AV746" i="53"/>
  <c r="AV749" i="53"/>
  <c r="AV754" i="53"/>
  <c r="AV757" i="53"/>
  <c r="AV762" i="53"/>
  <c r="AV765" i="53"/>
  <c r="AV874" i="53"/>
  <c r="AV877" i="53"/>
  <c r="AV937" i="53"/>
  <c r="AV938" i="53" s="1"/>
  <c r="AV939" i="53" s="1"/>
  <c r="AV947" i="53" s="1"/>
  <c r="AV926" i="53" s="1"/>
  <c r="AV810" i="53"/>
  <c r="AV813" i="53"/>
  <c r="AV818" i="53"/>
  <c r="AV821" i="53"/>
  <c r="AV826" i="53"/>
  <c r="AV829" i="53"/>
  <c r="AV834" i="53"/>
  <c r="AV837" i="53"/>
  <c r="AV842" i="53"/>
  <c r="AV845" i="53"/>
  <c r="AV850" i="53"/>
  <c r="AV853" i="53"/>
  <c r="AV858" i="53"/>
  <c r="AV861" i="53"/>
  <c r="AT969" i="53"/>
  <c r="AL11" i="38" s="1"/>
  <c r="AT665" i="53"/>
  <c r="AT882" i="53" s="1"/>
  <c r="AT894" i="53"/>
  <c r="AS898" i="53"/>
  <c r="AT964" i="53"/>
  <c r="AS933" i="54"/>
  <c r="AT930" i="54" s="1"/>
  <c r="AT663" i="54"/>
  <c r="AT1792" i="54"/>
  <c r="AU1470" i="54"/>
  <c r="AU1678" i="54"/>
  <c r="AU1672" i="54" s="1"/>
  <c r="AU1686" i="54"/>
  <c r="AU1680" i="54" s="1"/>
  <c r="AU1694" i="54"/>
  <c r="AU1688" i="54" s="1"/>
  <c r="AU1702" i="54"/>
  <c r="AU1696" i="54" s="1"/>
  <c r="AU1710" i="54"/>
  <c r="AU1704" i="54" s="1"/>
  <c r="AU1718" i="54"/>
  <c r="AU1712" i="54" s="1"/>
  <c r="AU1726" i="54"/>
  <c r="AU1720" i="54" s="1"/>
  <c r="AU1734" i="54"/>
  <c r="AU1728" i="54" s="1"/>
  <c r="AU1742" i="54"/>
  <c r="AU1736" i="54" s="1"/>
  <c r="AU1750" i="54"/>
  <c r="AU1744" i="54" s="1"/>
  <c r="AU1758" i="54"/>
  <c r="AU1752" i="54" s="1"/>
  <c r="AU1766" i="54"/>
  <c r="AU1774" i="54"/>
  <c r="AU1768" i="54" s="1"/>
  <c r="AV1657" i="54"/>
  <c r="AV1660" i="54"/>
  <c r="AV1652" i="54"/>
  <c r="AV661" i="54"/>
  <c r="AV660" i="54"/>
  <c r="AO2072" i="54"/>
  <c r="AT2083" i="54"/>
  <c r="AU1941" i="54"/>
  <c r="AU2068" i="54" s="1"/>
  <c r="AM4" i="37" s="1"/>
  <c r="AU662" i="54"/>
  <c r="AU1943" i="54" s="1"/>
  <c r="AU1390" i="54"/>
  <c r="AU1384" i="54" s="1"/>
  <c r="AU1454" i="54"/>
  <c r="AU1448" i="54" s="1"/>
  <c r="AU1502" i="54"/>
  <c r="AU1496" i="54" s="1"/>
  <c r="AU1486" i="54"/>
  <c r="AU1480" i="54" s="1"/>
  <c r="AU1526" i="54"/>
  <c r="AU1520" i="54" s="1"/>
  <c r="AU1534" i="54"/>
  <c r="AU1528" i="54" s="1"/>
  <c r="AU1574" i="54"/>
  <c r="AU1568" i="54" s="1"/>
  <c r="AU1598" i="54"/>
  <c r="AU1592" i="54" s="1"/>
  <c r="AU1582" i="54"/>
  <c r="AU1576" i="54" s="1"/>
  <c r="AU1638" i="54"/>
  <c r="AU1632" i="54" s="1"/>
  <c r="AU1646" i="54"/>
  <c r="AU1640" i="54" s="1"/>
  <c r="AU1670" i="54"/>
  <c r="AU1664" i="54" s="1"/>
  <c r="AS1777" i="54"/>
  <c r="AS1381" i="54" s="1"/>
  <c r="AR1323" i="54"/>
  <c r="AS1320" i="54" s="1"/>
  <c r="AR2053" i="54"/>
  <c r="AP1233" i="54"/>
  <c r="AQ1230" i="54" s="1"/>
  <c r="AQ1232" i="54" s="1"/>
  <c r="AP2038" i="54"/>
  <c r="AP1143" i="54"/>
  <c r="AQ1140" i="54" s="1"/>
  <c r="AP2023" i="54"/>
  <c r="AR1293" i="54"/>
  <c r="AS1290" i="54" s="1"/>
  <c r="AS1292" i="54" s="1"/>
  <c r="AR2048" i="54"/>
  <c r="AP1173" i="54"/>
  <c r="AQ1170" i="54" s="1"/>
  <c r="AP2028" i="54"/>
  <c r="AP873" i="54"/>
  <c r="AQ870" i="54" s="1"/>
  <c r="AP1978" i="54"/>
  <c r="AT813" i="54"/>
  <c r="AT1968" i="54"/>
  <c r="AT693" i="54"/>
  <c r="AT1948" i="54"/>
  <c r="AT843" i="54"/>
  <c r="AT1973" i="54"/>
  <c r="AT723" i="54"/>
  <c r="AT1953" i="54"/>
  <c r="AT573" i="54"/>
  <c r="AT1928" i="54"/>
  <c r="AT453" i="54"/>
  <c r="AT1908" i="54"/>
  <c r="AT333" i="54"/>
  <c r="AT1888" i="54"/>
  <c r="AT213" i="54"/>
  <c r="AT1868" i="54"/>
  <c r="AT543" i="54"/>
  <c r="AT1923" i="54"/>
  <c r="AT423" i="54"/>
  <c r="AT1903" i="54"/>
  <c r="AT303" i="54"/>
  <c r="AT1883" i="54"/>
  <c r="AT153" i="54"/>
  <c r="AT1858" i="54"/>
  <c r="AT33" i="54"/>
  <c r="AT1838" i="54"/>
  <c r="AT123" i="54"/>
  <c r="AT1853" i="54"/>
  <c r="AU2074" i="54"/>
  <c r="AM6" i="37" s="1"/>
  <c r="AR1263" i="54"/>
  <c r="AS1260" i="54" s="1"/>
  <c r="AS1262" i="54" s="1"/>
  <c r="AR2043" i="54"/>
  <c r="AP1203" i="54"/>
  <c r="AQ1200" i="54" s="1"/>
  <c r="AQ1202" i="54" s="1"/>
  <c r="AP2033" i="54"/>
  <c r="AP2069" i="54" s="1"/>
  <c r="AR993" i="54"/>
  <c r="AS990" i="54" s="1"/>
  <c r="AS992" i="54" s="1"/>
  <c r="AR1998" i="54"/>
  <c r="AP1023" i="54"/>
  <c r="AQ1020" i="54" s="1"/>
  <c r="AP2003" i="54"/>
  <c r="AR903" i="54"/>
  <c r="AS900" i="54" s="1"/>
  <c r="AS902" i="54" s="1"/>
  <c r="AR1983" i="54"/>
  <c r="AR963" i="54"/>
  <c r="AS960" i="54" s="1"/>
  <c r="AS962" i="54" s="1"/>
  <c r="AR1993" i="54"/>
  <c r="AP843" i="54"/>
  <c r="AP1973" i="54"/>
  <c r="AV1168" i="54"/>
  <c r="AV868" i="54"/>
  <c r="AV658" i="54"/>
  <c r="AV568" i="54"/>
  <c r="AV268" i="54"/>
  <c r="AT873" i="54"/>
  <c r="AT1978" i="54"/>
  <c r="AT753" i="54"/>
  <c r="AT1958" i="54"/>
  <c r="AT633" i="54"/>
  <c r="AT1938" i="54"/>
  <c r="AT783" i="54"/>
  <c r="AT1963" i="54"/>
  <c r="AT513" i="54"/>
  <c r="AT1918" i="54"/>
  <c r="AT393" i="54"/>
  <c r="AT1898" i="54"/>
  <c r="AT273" i="54"/>
  <c r="AT1878" i="54"/>
  <c r="AT603" i="54"/>
  <c r="AT1933" i="54"/>
  <c r="AT483" i="54"/>
  <c r="AT1913" i="54"/>
  <c r="AT363" i="54"/>
  <c r="AT1893" i="54"/>
  <c r="AT243" i="54"/>
  <c r="AT1873" i="54"/>
  <c r="AT93" i="54"/>
  <c r="AT1848" i="54"/>
  <c r="AT183" i="54"/>
  <c r="AT1863" i="54"/>
  <c r="AT2081" i="54" s="1"/>
  <c r="AT63" i="54"/>
  <c r="AT1843" i="54"/>
  <c r="AU2071" i="54"/>
  <c r="AM5" i="37" s="1"/>
  <c r="AU122" i="54"/>
  <c r="AU1853" i="54" s="1"/>
  <c r="AU1851" i="54"/>
  <c r="AU2077" i="54" s="1"/>
  <c r="AM7" i="37" s="1"/>
  <c r="AU212" i="54"/>
  <c r="AU1868" i="54" s="1"/>
  <c r="AU1866" i="54"/>
  <c r="AU332" i="54"/>
  <c r="AU1888" i="54" s="1"/>
  <c r="AU1886" i="54"/>
  <c r="AR1353" i="54"/>
  <c r="AS1350" i="54" s="1"/>
  <c r="AS1352" i="54" s="1"/>
  <c r="AR2058" i="54"/>
  <c r="AP1113" i="54"/>
  <c r="AQ1110" i="54" s="1"/>
  <c r="AQ1112" i="54" s="1"/>
  <c r="AP2018" i="54"/>
  <c r="AP1053" i="54"/>
  <c r="AQ1050" i="54" s="1"/>
  <c r="AQ1052" i="54" s="1"/>
  <c r="AP2008" i="54"/>
  <c r="AP1083" i="54"/>
  <c r="AQ1080" i="54" s="1"/>
  <c r="AQ1082" i="54" s="1"/>
  <c r="AP2013" i="54"/>
  <c r="AO2075" i="54"/>
  <c r="AO2084" i="54" s="1"/>
  <c r="AO2085" i="54" s="1"/>
  <c r="AU1446" i="54"/>
  <c r="AU1440" i="54" s="1"/>
  <c r="AU1510" i="54"/>
  <c r="AU1504" i="54" s="1"/>
  <c r="AU62" i="54"/>
  <c r="AU1843" i="54" s="1"/>
  <c r="AU182" i="54"/>
  <c r="AU1863" i="54" s="1"/>
  <c r="AU272" i="54"/>
  <c r="AU1878" i="54" s="1"/>
  <c r="AU392" i="54"/>
  <c r="AU1898" i="54" s="1"/>
  <c r="AQ392" i="53"/>
  <c r="AQ393" i="53" s="1"/>
  <c r="AR390" i="53" s="1"/>
  <c r="AQ542" i="53"/>
  <c r="AQ543" i="53" s="1"/>
  <c r="AR540" i="53" s="1"/>
  <c r="AS512" i="53"/>
  <c r="AS513" i="53" s="1"/>
  <c r="AT510" i="53" s="1"/>
  <c r="AS452" i="53"/>
  <c r="AS453" i="53" s="1"/>
  <c r="AT450" i="53" s="1"/>
  <c r="AQ482" i="53"/>
  <c r="AQ483" i="53" s="1"/>
  <c r="AR480" i="53" s="1"/>
  <c r="AQ422" i="53"/>
  <c r="AQ423" i="53" s="1"/>
  <c r="AR420" i="53" s="1"/>
  <c r="AQ302" i="53"/>
  <c r="AQ303" i="53" s="1"/>
  <c r="AR572" i="53"/>
  <c r="AR573" i="53" s="1"/>
  <c r="AS570" i="53" s="1"/>
  <c r="AQ362" i="53"/>
  <c r="AQ363" i="53" s="1"/>
  <c r="AR360" i="53" s="1"/>
  <c r="AQ632" i="53"/>
  <c r="AQ633" i="53" s="1"/>
  <c r="AR630" i="53" s="1"/>
  <c r="AQ602" i="53"/>
  <c r="AQ603" i="53" s="1"/>
  <c r="AR600" i="53" s="1"/>
  <c r="AX21" i="53"/>
  <c r="AW28" i="53"/>
  <c r="AW58" i="53"/>
  <c r="AW118" i="53"/>
  <c r="AW88" i="53"/>
  <c r="AW178" i="53"/>
  <c r="AW148" i="53"/>
  <c r="AW238" i="53"/>
  <c r="AW208" i="53"/>
  <c r="AW298" i="53"/>
  <c r="AW358" i="53"/>
  <c r="AW328" i="53"/>
  <c r="AW388" i="53"/>
  <c r="AW391" i="53" s="1"/>
  <c r="AW418" i="53"/>
  <c r="AW421" i="53" s="1"/>
  <c r="AW478" i="53"/>
  <c r="AW538" i="53"/>
  <c r="AW598" i="53"/>
  <c r="AW448" i="53"/>
  <c r="AW508" i="53"/>
  <c r="AW628" i="53"/>
  <c r="AQ1142" i="54"/>
  <c r="AQ1172" i="54"/>
  <c r="AS1322" i="54"/>
  <c r="AQ1022" i="54"/>
  <c r="AQ872" i="54"/>
  <c r="AS1783" i="54"/>
  <c r="AT932" i="54"/>
  <c r="AV1772" i="54"/>
  <c r="AV1769" i="54"/>
  <c r="AV1764" i="54"/>
  <c r="AV1761" i="54"/>
  <c r="AV1756" i="54"/>
  <c r="AV1753" i="54"/>
  <c r="AV1748" i="54"/>
  <c r="AV1745" i="54"/>
  <c r="AV1740" i="54"/>
  <c r="AV1737" i="54"/>
  <c r="AV1732" i="54"/>
  <c r="AV1729" i="54"/>
  <c r="AV1724" i="54"/>
  <c r="AV1721" i="54"/>
  <c r="AV1716" i="54"/>
  <c r="AV1713" i="54"/>
  <c r="AV1708" i="54"/>
  <c r="AV1705" i="54"/>
  <c r="AV1700" i="54"/>
  <c r="AV1697" i="54"/>
  <c r="AV1692" i="54"/>
  <c r="AV1689" i="54"/>
  <c r="AV1684" i="54"/>
  <c r="AV1668" i="54"/>
  <c r="AV1649" i="54"/>
  <c r="AV1641" i="54"/>
  <c r="AV1636" i="54"/>
  <c r="AV1681" i="54"/>
  <c r="AV1676" i="54"/>
  <c r="AV1673" i="54"/>
  <c r="AV1665" i="54"/>
  <c r="AV1644" i="54"/>
  <c r="AV1628" i="54"/>
  <c r="AV1625" i="54"/>
  <c r="AV1620" i="54"/>
  <c r="AV1617" i="54"/>
  <c r="AV1612" i="54"/>
  <c r="AV1609" i="54"/>
  <c r="AV1604" i="54"/>
  <c r="AV1601" i="54"/>
  <c r="AV1593" i="54"/>
  <c r="AV1580" i="54"/>
  <c r="AV1569" i="54"/>
  <c r="AV1633" i="54"/>
  <c r="AV1596" i="54"/>
  <c r="AV1588" i="54"/>
  <c r="AV1585" i="54"/>
  <c r="AV1577" i="54"/>
  <c r="AV1572" i="54"/>
  <c r="AV1564" i="54"/>
  <c r="AV1561" i="54"/>
  <c r="AV1556" i="54"/>
  <c r="AV1553" i="54"/>
  <c r="AV1548" i="54"/>
  <c r="AV1545" i="54"/>
  <c r="AV1540" i="54"/>
  <c r="AV1537" i="54"/>
  <c r="AV1516" i="54"/>
  <c r="AV1508" i="54"/>
  <c r="AV1505" i="54"/>
  <c r="AV1500" i="54"/>
  <c r="AV1497" i="54"/>
  <c r="AV1489" i="54"/>
  <c r="AV1476" i="54"/>
  <c r="AV1465" i="54"/>
  <c r="AV1460" i="54"/>
  <c r="AV1452" i="54"/>
  <c r="AV1449" i="54"/>
  <c r="AV1444" i="54"/>
  <c r="AV1441" i="54"/>
  <c r="AV1532" i="54"/>
  <c r="AV1529" i="54"/>
  <c r="AV1524" i="54"/>
  <c r="AV1521" i="54"/>
  <c r="AV1513" i="54"/>
  <c r="AV1492" i="54"/>
  <c r="AV1484" i="54"/>
  <c r="AV1481" i="54"/>
  <c r="AV1473" i="54"/>
  <c r="AV1468" i="54"/>
  <c r="AV1457" i="54"/>
  <c r="AV1436" i="54"/>
  <c r="AV1433" i="54"/>
  <c r="AV1428" i="54"/>
  <c r="AV1425" i="54"/>
  <c r="AV1420" i="54"/>
  <c r="AV1417" i="54"/>
  <c r="AV1412" i="54"/>
  <c r="AV1409" i="54"/>
  <c r="AV1404" i="54"/>
  <c r="AV1401" i="54"/>
  <c r="AV1396" i="54"/>
  <c r="AV1393" i="54"/>
  <c r="AV1385" i="54"/>
  <c r="AV1362" i="54"/>
  <c r="AV1363" i="54" s="1"/>
  <c r="AV1351" i="54"/>
  <c r="AV2056" i="54" s="1"/>
  <c r="AV1302" i="54"/>
  <c r="AV1303" i="54" s="1"/>
  <c r="AV1291" i="54"/>
  <c r="AV2046" i="54" s="1"/>
  <c r="AV1242" i="54"/>
  <c r="AV1243" i="54" s="1"/>
  <c r="AV1388" i="54"/>
  <c r="AV1332" i="54"/>
  <c r="AV1333" i="54" s="1"/>
  <c r="AV1321" i="54"/>
  <c r="AV2051" i="54" s="1"/>
  <c r="AV1272" i="54"/>
  <c r="AV1273" i="54" s="1"/>
  <c r="AV1261" i="54"/>
  <c r="AV2041" i="54" s="1"/>
  <c r="AV1231" i="54"/>
  <c r="AV2036" i="54" s="1"/>
  <c r="AV1182" i="54"/>
  <c r="AV1183" i="54" s="1"/>
  <c r="AV1171" i="54"/>
  <c r="AV2026" i="54" s="1"/>
  <c r="AV1122" i="54"/>
  <c r="AV1123" i="54" s="1"/>
  <c r="AV1111" i="54"/>
  <c r="AV2016" i="54" s="1"/>
  <c r="AV1062" i="54"/>
  <c r="AV1063" i="54" s="1"/>
  <c r="AV1051" i="54"/>
  <c r="AV2006" i="54" s="1"/>
  <c r="AV1212" i="54"/>
  <c r="AV1213" i="54" s="1"/>
  <c r="AV1201" i="54"/>
  <c r="AV2031" i="54" s="1"/>
  <c r="AV1152" i="54"/>
  <c r="AV1153" i="54" s="1"/>
  <c r="AV1141" i="54"/>
  <c r="AV2021" i="54" s="1"/>
  <c r="AV1092" i="54"/>
  <c r="AV1093" i="54" s="1"/>
  <c r="AV1081" i="54"/>
  <c r="AV2011" i="54" s="1"/>
  <c r="AV1002" i="54"/>
  <c r="AV1003" i="54" s="1"/>
  <c r="AV871" i="54"/>
  <c r="AV1976" i="54" s="1"/>
  <c r="AV870" i="54"/>
  <c r="AV811" i="54"/>
  <c r="AV1966" i="54" s="1"/>
  <c r="AV810" i="54"/>
  <c r="AV751" i="54"/>
  <c r="AV1956" i="54" s="1"/>
  <c r="AV750" i="54"/>
  <c r="AV691" i="54"/>
  <c r="AV1946" i="54" s="1"/>
  <c r="AV690" i="54"/>
  <c r="AV642" i="54"/>
  <c r="AV643" i="54" s="1"/>
  <c r="AV631" i="54"/>
  <c r="AV1936" i="54" s="1"/>
  <c r="AV630" i="54"/>
  <c r="AV1032" i="54"/>
  <c r="AV1033" i="54" s="1"/>
  <c r="AV1021" i="54"/>
  <c r="AV2001" i="54" s="1"/>
  <c r="AV972" i="54"/>
  <c r="AV973" i="54" s="1"/>
  <c r="AV961" i="54"/>
  <c r="AV1991" i="54" s="1"/>
  <c r="AV901" i="54"/>
  <c r="AV900" i="54"/>
  <c r="AV841" i="54"/>
  <c r="AV840" i="54"/>
  <c r="AV781" i="54"/>
  <c r="AV1961" i="54" s="1"/>
  <c r="AV780" i="54"/>
  <c r="AV721" i="54"/>
  <c r="AV720" i="54"/>
  <c r="AV571" i="54"/>
  <c r="AV1926" i="54" s="1"/>
  <c r="AV570" i="54"/>
  <c r="AV511" i="54"/>
  <c r="AV510" i="54"/>
  <c r="AV451" i="54"/>
  <c r="AV450" i="54"/>
  <c r="AV402" i="54"/>
  <c r="AV403" i="54" s="1"/>
  <c r="AV391" i="54"/>
  <c r="AV1896" i="54" s="1"/>
  <c r="AV390" i="54"/>
  <c r="AV342" i="54"/>
  <c r="AV343" i="54" s="1"/>
  <c r="AV331" i="54"/>
  <c r="AV1886" i="54" s="1"/>
  <c r="AV330" i="54"/>
  <c r="AV282" i="54"/>
  <c r="AV283" i="54" s="1"/>
  <c r="AV271" i="54"/>
  <c r="AV1876" i="54" s="1"/>
  <c r="AV270" i="54"/>
  <c r="AV222" i="54"/>
  <c r="AV223" i="54" s="1"/>
  <c r="AV211" i="54"/>
  <c r="AV210" i="54"/>
  <c r="AV601" i="54"/>
  <c r="AV600" i="54"/>
  <c r="AV541" i="54"/>
  <c r="AV540" i="54"/>
  <c r="AV481" i="54"/>
  <c r="AV480" i="54"/>
  <c r="AV432" i="54"/>
  <c r="AV433" i="54" s="1"/>
  <c r="AV421" i="54"/>
  <c r="AV1901" i="54" s="1"/>
  <c r="AV420" i="54"/>
  <c r="AV361" i="54"/>
  <c r="AV1891" i="54" s="1"/>
  <c r="AV360" i="54"/>
  <c r="AV301" i="54"/>
  <c r="AV1881" i="54" s="1"/>
  <c r="AV300" i="54"/>
  <c r="AV241" i="54"/>
  <c r="AV1871" i="54" s="1"/>
  <c r="AV240" i="54"/>
  <c r="AV151" i="54"/>
  <c r="AV1856" i="54" s="1"/>
  <c r="AV150" i="54"/>
  <c r="AV102" i="54"/>
  <c r="AV103" i="54" s="1"/>
  <c r="AV91" i="54"/>
  <c r="AV90" i="54"/>
  <c r="AV42" i="54"/>
  <c r="AV43" i="54" s="1"/>
  <c r="AV31" i="54"/>
  <c r="AV1836" i="54" s="1"/>
  <c r="AV30" i="54"/>
  <c r="AV192" i="54"/>
  <c r="AV193" i="54" s="1"/>
  <c r="AV181" i="54"/>
  <c r="AV180" i="54"/>
  <c r="AV132" i="54"/>
  <c r="AV133" i="54" s="1"/>
  <c r="AV121" i="54"/>
  <c r="AV1851" i="54" s="1"/>
  <c r="AV120" i="54"/>
  <c r="AV72" i="54"/>
  <c r="AV73" i="54" s="1"/>
  <c r="AV61" i="54"/>
  <c r="AV60" i="54"/>
  <c r="AW10" i="54"/>
  <c r="AU452" i="54"/>
  <c r="AU1908" i="54" s="1"/>
  <c r="AU512" i="54"/>
  <c r="AU1918" i="54" s="1"/>
  <c r="AU572" i="54"/>
  <c r="AU242" i="54"/>
  <c r="AU1873" i="54" s="1"/>
  <c r="AU302" i="54"/>
  <c r="AU362" i="54"/>
  <c r="AU1893" i="54" s="1"/>
  <c r="AU422" i="54"/>
  <c r="AU482" i="54"/>
  <c r="AU1913" i="54" s="1"/>
  <c r="AU542" i="54"/>
  <c r="AU1923" i="54" s="1"/>
  <c r="AU602" i="54"/>
  <c r="AU1933" i="54" s="1"/>
  <c r="AU632" i="54"/>
  <c r="AU1938" i="54" s="1"/>
  <c r="AU692" i="54"/>
  <c r="AU1948" i="54" s="1"/>
  <c r="AU752" i="54"/>
  <c r="AU1958" i="54" s="1"/>
  <c r="AU812" i="54"/>
  <c r="AU1968" i="54" s="1"/>
  <c r="AU872" i="54"/>
  <c r="AU722" i="54"/>
  <c r="AU1953" i="54" s="1"/>
  <c r="AU782" i="54"/>
  <c r="AU1963" i="54" s="1"/>
  <c r="AU842" i="54"/>
  <c r="AU1973" i="54" s="1"/>
  <c r="AU1398" i="54"/>
  <c r="AU1406" i="54"/>
  <c r="AU1414" i="54"/>
  <c r="AU1408" i="54" s="1"/>
  <c r="AU1422" i="54"/>
  <c r="AU1430" i="54"/>
  <c r="AU1438" i="54"/>
  <c r="AU1432" i="54" s="1"/>
  <c r="AU1464" i="54"/>
  <c r="AU1494" i="54"/>
  <c r="AU1488" i="54" s="1"/>
  <c r="AU1462" i="54"/>
  <c r="AU1456" i="54" s="1"/>
  <c r="AU1478" i="54"/>
  <c r="AU1472" i="54" s="1"/>
  <c r="AU1518" i="54"/>
  <c r="AU1512" i="54" s="1"/>
  <c r="AU1606" i="54"/>
  <c r="AU1600" i="54" s="1"/>
  <c r="AU1614" i="54"/>
  <c r="AU1608" i="54" s="1"/>
  <c r="AU1622" i="54"/>
  <c r="AU1616" i="54" s="1"/>
  <c r="AU1630" i="54"/>
  <c r="AU1624" i="54" s="1"/>
  <c r="AU1542" i="54"/>
  <c r="AU1550" i="54"/>
  <c r="AU1544" i="54" s="1"/>
  <c r="AU1558" i="54"/>
  <c r="AU1552" i="54" s="1"/>
  <c r="AU1566" i="54"/>
  <c r="AU1560" i="54" s="1"/>
  <c r="AU1590" i="54"/>
  <c r="AU1584" i="54" s="1"/>
  <c r="AU1656" i="54"/>
  <c r="AR1783" i="54"/>
  <c r="AR1381" i="54"/>
  <c r="AV1348" i="54"/>
  <c r="AV1288" i="54"/>
  <c r="AV1318" i="54"/>
  <c r="AV1228" i="54"/>
  <c r="AV1108" i="54"/>
  <c r="AV1048" i="54"/>
  <c r="AV1258" i="54"/>
  <c r="AV1198" i="54"/>
  <c r="AV1138" i="54"/>
  <c r="AV1078" i="54"/>
  <c r="AV988" i="54"/>
  <c r="AV991" i="54" s="1"/>
  <c r="AV1996" i="54" s="1"/>
  <c r="AV928" i="54"/>
  <c r="AV931" i="54" s="1"/>
  <c r="AV1986" i="54" s="1"/>
  <c r="AV808" i="54"/>
  <c r="AV748" i="54"/>
  <c r="AV688" i="54"/>
  <c r="AV628" i="54"/>
  <c r="AV1018" i="54"/>
  <c r="AV958" i="54"/>
  <c r="AV898" i="54"/>
  <c r="AV838" i="54"/>
  <c r="AV778" i="54"/>
  <c r="AV718" i="54"/>
  <c r="AV508" i="54"/>
  <c r="AV448" i="54"/>
  <c r="AV388" i="54"/>
  <c r="AV328" i="54"/>
  <c r="AV598" i="54"/>
  <c r="AV538" i="54"/>
  <c r="AV478" i="54"/>
  <c r="AV418" i="54"/>
  <c r="AV358" i="54"/>
  <c r="AV298" i="54"/>
  <c r="AV238" i="54"/>
  <c r="AV208" i="54"/>
  <c r="AV148" i="54"/>
  <c r="AV88" i="54"/>
  <c r="AV28" i="54"/>
  <c r="AV178" i="54"/>
  <c r="AV118" i="54"/>
  <c r="AV58" i="54"/>
  <c r="AW21" i="54"/>
  <c r="AT1384" i="54"/>
  <c r="AT1777" i="54" s="1"/>
  <c r="AT1789" i="54"/>
  <c r="AU32" i="54"/>
  <c r="AU92" i="54"/>
  <c r="AU152" i="54"/>
  <c r="AU63" i="54"/>
  <c r="AU273" i="54"/>
  <c r="AU513" i="54"/>
  <c r="AU663" i="54"/>
  <c r="AU1760" i="54"/>
  <c r="AS1793" i="54"/>
  <c r="AT1790" i="54"/>
  <c r="AT1786" i="54"/>
  <c r="AT1791" i="54"/>
  <c r="AV1582" i="54" l="1"/>
  <c r="AV1576" i="54" s="1"/>
  <c r="AV332" i="53"/>
  <c r="AV2065" i="54"/>
  <c r="AN3" i="37" s="1"/>
  <c r="AU969" i="53"/>
  <c r="AM11" i="38" s="1"/>
  <c r="AT973" i="53"/>
  <c r="AV879" i="53"/>
  <c r="AV873" i="53" s="1"/>
  <c r="AV767" i="53"/>
  <c r="AV761" i="53" s="1"/>
  <c r="AV759" i="53"/>
  <c r="AV753" i="53" s="1"/>
  <c r="AV743" i="53"/>
  <c r="AV737" i="53" s="1"/>
  <c r="AL12" i="37"/>
  <c r="AU603" i="54"/>
  <c r="AU393" i="54"/>
  <c r="AU183" i="54"/>
  <c r="AV1654" i="54"/>
  <c r="AV1648" i="54" s="1"/>
  <c r="AU2095" i="54"/>
  <c r="AU2089" i="54"/>
  <c r="AM10" i="37" s="1"/>
  <c r="AU2093" i="54"/>
  <c r="AM14" i="37" s="1"/>
  <c r="AU2090" i="54"/>
  <c r="AM11" i="37" s="1"/>
  <c r="AU2094" i="54"/>
  <c r="AM15" i="37" s="1"/>
  <c r="AU2092" i="54"/>
  <c r="AM13" i="37" s="1"/>
  <c r="AU2091" i="54"/>
  <c r="AT2097" i="54"/>
  <c r="AU723" i="54"/>
  <c r="AU813" i="54"/>
  <c r="AU363" i="54"/>
  <c r="AT888" i="53"/>
  <c r="AT662" i="53"/>
  <c r="AV745" i="53"/>
  <c r="AV751" i="53"/>
  <c r="AV735" i="53"/>
  <c r="AV729" i="53" s="1"/>
  <c r="AV727" i="53"/>
  <c r="AV721" i="53" s="1"/>
  <c r="AV719" i="53"/>
  <c r="AV713" i="53" s="1"/>
  <c r="AV711" i="53"/>
  <c r="AV705" i="53" s="1"/>
  <c r="AV703" i="53"/>
  <c r="AV697" i="53" s="1"/>
  <c r="AV695" i="53"/>
  <c r="AV689" i="53" s="1"/>
  <c r="AV687" i="53"/>
  <c r="AV681" i="53" s="1"/>
  <c r="AV807" i="53"/>
  <c r="AV799" i="53"/>
  <c r="AV793" i="53" s="1"/>
  <c r="AV791" i="53"/>
  <c r="AV785" i="53" s="1"/>
  <c r="AV783" i="53"/>
  <c r="AV777" i="53" s="1"/>
  <c r="AV775" i="53"/>
  <c r="AV769" i="53" s="1"/>
  <c r="AV679" i="53"/>
  <c r="AV333" i="53"/>
  <c r="AV272" i="53"/>
  <c r="AV273" i="53" s="1"/>
  <c r="AV212" i="53"/>
  <c r="AV213" i="53" s="1"/>
  <c r="AV152" i="53"/>
  <c r="AV92" i="53"/>
  <c r="AV182" i="53"/>
  <c r="AV122" i="53"/>
  <c r="AV960" i="53"/>
  <c r="AN6" i="38" s="1"/>
  <c r="AV32" i="53"/>
  <c r="AV671" i="53"/>
  <c r="AV871" i="53"/>
  <c r="AX10" i="53"/>
  <c r="AW869" i="53"/>
  <c r="AW866" i="53"/>
  <c r="AW669" i="53"/>
  <c r="AW666" i="53"/>
  <c r="AW671" i="53" s="1"/>
  <c r="AW61" i="53"/>
  <c r="AW30" i="53"/>
  <c r="AW31" i="53"/>
  <c r="AW42" i="53"/>
  <c r="AW43" i="53" s="1"/>
  <c r="AW60" i="53"/>
  <c r="AW90" i="53"/>
  <c r="AW91" i="53"/>
  <c r="AW120" i="53"/>
  <c r="AW151" i="53"/>
  <c r="AW180" i="53"/>
  <c r="AW121" i="53"/>
  <c r="AW150" i="53"/>
  <c r="AW181" i="53"/>
  <c r="AW210" i="53"/>
  <c r="AW240" i="53"/>
  <c r="AW270" i="53"/>
  <c r="AW300" i="53"/>
  <c r="AW331" i="53"/>
  <c r="AW361" i="53"/>
  <c r="AW211" i="53"/>
  <c r="AW241" i="53"/>
  <c r="AW242" i="53" s="1"/>
  <c r="AW271" i="53"/>
  <c r="AW272" i="53" s="1"/>
  <c r="AW301" i="53"/>
  <c r="AW330" i="53"/>
  <c r="AW360" i="53"/>
  <c r="AW432" i="53"/>
  <c r="AW433" i="53" s="1"/>
  <c r="AW462" i="53"/>
  <c r="AW463" i="53" s="1"/>
  <c r="AW492" i="53"/>
  <c r="AW493" i="53" s="1"/>
  <c r="AW522" i="53"/>
  <c r="AW523" i="53" s="1"/>
  <c r="AW541" i="53"/>
  <c r="AW959" i="53" s="1"/>
  <c r="AO5" i="38" s="1"/>
  <c r="AW571" i="53"/>
  <c r="AW582" i="53"/>
  <c r="AW583" i="53" s="1"/>
  <c r="AW631" i="53"/>
  <c r="AW451" i="53"/>
  <c r="AW481" i="53"/>
  <c r="AW511" i="53"/>
  <c r="AW552" i="53"/>
  <c r="AW553" i="53" s="1"/>
  <c r="AW601" i="53"/>
  <c r="AW612" i="53"/>
  <c r="AW613" i="53" s="1"/>
  <c r="AW642" i="53"/>
  <c r="AW643" i="53" s="1"/>
  <c r="AW677" i="53"/>
  <c r="AW682" i="53"/>
  <c r="AW687" i="53" s="1"/>
  <c r="AW681" i="53" s="1"/>
  <c r="AW685" i="53"/>
  <c r="AW690" i="53"/>
  <c r="AW693" i="53"/>
  <c r="AW698" i="53"/>
  <c r="AW703" i="53" s="1"/>
  <c r="AW697" i="53" s="1"/>
  <c r="AW701" i="53"/>
  <c r="AW706" i="53"/>
  <c r="AW709" i="53"/>
  <c r="AW714" i="53"/>
  <c r="AW719" i="53" s="1"/>
  <c r="AW713" i="53" s="1"/>
  <c r="AW717" i="53"/>
  <c r="AW722" i="53"/>
  <c r="AW725" i="53"/>
  <c r="AW730" i="53"/>
  <c r="AW735" i="53" s="1"/>
  <c r="AW729" i="53" s="1"/>
  <c r="AW733" i="53"/>
  <c r="AW738" i="53"/>
  <c r="AW741" i="53"/>
  <c r="AW746" i="53"/>
  <c r="AW749" i="53"/>
  <c r="AW754" i="53"/>
  <c r="AW757" i="53"/>
  <c r="AW762" i="53"/>
  <c r="AW767" i="53" s="1"/>
  <c r="AW761" i="53" s="1"/>
  <c r="AW765" i="53"/>
  <c r="AW674" i="53"/>
  <c r="AW770" i="53"/>
  <c r="AW773" i="53"/>
  <c r="AW778" i="53"/>
  <c r="AW781" i="53"/>
  <c r="AW786" i="53"/>
  <c r="AW789" i="53"/>
  <c r="AW794" i="53"/>
  <c r="AW797" i="53"/>
  <c r="AW802" i="53"/>
  <c r="AW805" i="53"/>
  <c r="AW810" i="53"/>
  <c r="AW813" i="53"/>
  <c r="AW818" i="53"/>
  <c r="AW821" i="53"/>
  <c r="AW826" i="53"/>
  <c r="AW829" i="53"/>
  <c r="AW834" i="53"/>
  <c r="AW837" i="53"/>
  <c r="AW842" i="53"/>
  <c r="AW845" i="53"/>
  <c r="AW850" i="53"/>
  <c r="AW853" i="53"/>
  <c r="AW858" i="53"/>
  <c r="AW861" i="53"/>
  <c r="AW874" i="53"/>
  <c r="AW877" i="53"/>
  <c r="AW937" i="53"/>
  <c r="AW938" i="53" s="1"/>
  <c r="AW939" i="53" s="1"/>
  <c r="AW947" i="53" s="1"/>
  <c r="AW926" i="53" s="1"/>
  <c r="AT898" i="53"/>
  <c r="AU964" i="53"/>
  <c r="AU972" i="53"/>
  <c r="AM12" i="38" s="1"/>
  <c r="AU673" i="53"/>
  <c r="AU882" i="53" s="1"/>
  <c r="AU892" i="53"/>
  <c r="AU898" i="53" s="1"/>
  <c r="AX568" i="53"/>
  <c r="AX268" i="53"/>
  <c r="AV863" i="53"/>
  <c r="AV857" i="53" s="1"/>
  <c r="AV855" i="53"/>
  <c r="AV849" i="53" s="1"/>
  <c r="AV847" i="53"/>
  <c r="AV841" i="53" s="1"/>
  <c r="AV839" i="53"/>
  <c r="AV833" i="53" s="1"/>
  <c r="AV831" i="53"/>
  <c r="AV825" i="53" s="1"/>
  <c r="AV823" i="53"/>
  <c r="AV817" i="53" s="1"/>
  <c r="AV815" i="53"/>
  <c r="AV809" i="53" s="1"/>
  <c r="AV363" i="53"/>
  <c r="AV302" i="53"/>
  <c r="AV303" i="53" s="1"/>
  <c r="AV242" i="53"/>
  <c r="AV243" i="53" s="1"/>
  <c r="AV183" i="53"/>
  <c r="AV123" i="53"/>
  <c r="AV93" i="53"/>
  <c r="AV153" i="53"/>
  <c r="AV62" i="53"/>
  <c r="AV63" i="53" s="1"/>
  <c r="AV963" i="53"/>
  <c r="AN7" i="38" s="1"/>
  <c r="AV33" i="53"/>
  <c r="AU1792" i="54"/>
  <c r="AU333" i="54"/>
  <c r="AU213" i="54"/>
  <c r="AU123" i="54"/>
  <c r="AV1686" i="54"/>
  <c r="AV1680" i="54" s="1"/>
  <c r="AV1662" i="54"/>
  <c r="AV1656" i="54" s="1"/>
  <c r="AU843" i="54"/>
  <c r="AU693" i="54"/>
  <c r="AU483" i="54"/>
  <c r="AU243" i="54"/>
  <c r="AV1398" i="54"/>
  <c r="AV1406" i="54"/>
  <c r="AV1414" i="54"/>
  <c r="AV1408" i="54" s="1"/>
  <c r="AV1422" i="54"/>
  <c r="AV1430" i="54"/>
  <c r="AV1438" i="54"/>
  <c r="AV1432" i="54" s="1"/>
  <c r="AV1462" i="54"/>
  <c r="AV1456" i="54" s="1"/>
  <c r="AV1478" i="54"/>
  <c r="AV1472" i="54" s="1"/>
  <c r="AV1518" i="54"/>
  <c r="AV1512" i="54" s="1"/>
  <c r="AV1542" i="54"/>
  <c r="AV1550" i="54"/>
  <c r="AV1544" i="54" s="1"/>
  <c r="AV1558" i="54"/>
  <c r="AV1552" i="54" s="1"/>
  <c r="AV1494" i="54"/>
  <c r="AV1488" i="54" s="1"/>
  <c r="AV1566" i="54"/>
  <c r="AV1560" i="54" s="1"/>
  <c r="AV1590" i="54"/>
  <c r="AV1584" i="54" s="1"/>
  <c r="AV1694" i="54"/>
  <c r="AV1688" i="54" s="1"/>
  <c r="AV1702" i="54"/>
  <c r="AV1696" i="54" s="1"/>
  <c r="AV1710" i="54"/>
  <c r="AV1704" i="54" s="1"/>
  <c r="AV1718" i="54"/>
  <c r="AV1712" i="54" s="1"/>
  <c r="AV1726" i="54"/>
  <c r="AV1720" i="54" s="1"/>
  <c r="AV1734" i="54"/>
  <c r="AV1728" i="54" s="1"/>
  <c r="AV1742" i="54"/>
  <c r="AV1736" i="54" s="1"/>
  <c r="AV1750" i="54"/>
  <c r="AV1744" i="54" s="1"/>
  <c r="AV1758" i="54"/>
  <c r="AV1752" i="54" s="1"/>
  <c r="AV1766" i="54"/>
  <c r="AV1774" i="54"/>
  <c r="AV1768" i="54" s="1"/>
  <c r="AU783" i="54"/>
  <c r="AU753" i="54"/>
  <c r="AU633" i="54"/>
  <c r="AU543" i="54"/>
  <c r="AW1660" i="54"/>
  <c r="AW1652" i="54"/>
  <c r="AW661" i="54"/>
  <c r="AW660" i="54"/>
  <c r="AW1657" i="54"/>
  <c r="AW1662" i="54" s="1"/>
  <c r="AV1941" i="54"/>
  <c r="AV662" i="54"/>
  <c r="AV1943" i="54" s="1"/>
  <c r="AU2080" i="54"/>
  <c r="AM8" i="37" s="1"/>
  <c r="AP2072" i="54"/>
  <c r="AQ1083" i="54"/>
  <c r="AR1080" i="54" s="1"/>
  <c r="AR1082" i="54" s="1"/>
  <c r="AQ2013" i="54"/>
  <c r="AQ1113" i="54"/>
  <c r="AR1110" i="54" s="1"/>
  <c r="AQ2018" i="54"/>
  <c r="AW568" i="54"/>
  <c r="AW268" i="54"/>
  <c r="AW1168" i="54"/>
  <c r="AW868" i="54"/>
  <c r="AW658" i="54"/>
  <c r="AT933" i="54"/>
  <c r="AU930" i="54" s="1"/>
  <c r="AT1988" i="54"/>
  <c r="AS993" i="54"/>
  <c r="AT990" i="54" s="1"/>
  <c r="AS1998" i="54"/>
  <c r="AQ1053" i="54"/>
  <c r="AR1050" i="54" s="1"/>
  <c r="AR1052" i="54" s="1"/>
  <c r="AQ2008" i="54"/>
  <c r="AS1293" i="54"/>
  <c r="AT1290" i="54" s="1"/>
  <c r="AT1292" i="54" s="1"/>
  <c r="AS2048" i="54"/>
  <c r="AT2066" i="54"/>
  <c r="AP2075" i="54"/>
  <c r="AU93" i="54"/>
  <c r="AU1848" i="54"/>
  <c r="AU2078" i="54" s="1"/>
  <c r="AU873" i="54"/>
  <c r="AU1978" i="54"/>
  <c r="AU423" i="54"/>
  <c r="AU1903" i="54"/>
  <c r="AU303" i="54"/>
  <c r="AU1883" i="54"/>
  <c r="AU573" i="54"/>
  <c r="AU1928" i="54"/>
  <c r="AS903" i="54"/>
  <c r="AT900" i="54" s="1"/>
  <c r="AT902" i="54" s="1"/>
  <c r="AT1983" i="54" s="1"/>
  <c r="AS1983" i="54"/>
  <c r="AS1263" i="54"/>
  <c r="AT1260" i="54" s="1"/>
  <c r="AT1262" i="54" s="1"/>
  <c r="AT2043" i="54" s="1"/>
  <c r="AS2043" i="54"/>
  <c r="AS963" i="54"/>
  <c r="AT960" i="54" s="1"/>
  <c r="AT962" i="54" s="1"/>
  <c r="AS1993" i="54"/>
  <c r="AS1353" i="54"/>
  <c r="AT1350" i="54" s="1"/>
  <c r="AS2058" i="54"/>
  <c r="AQ1233" i="54"/>
  <c r="AR1230" i="54" s="1"/>
  <c r="AQ2038" i="54"/>
  <c r="AU453" i="54"/>
  <c r="AU153" i="54"/>
  <c r="AU1858" i="54"/>
  <c r="AU33" i="54"/>
  <c r="AU1838" i="54"/>
  <c r="AV62" i="54"/>
  <c r="AV1843" i="54" s="1"/>
  <c r="AV1841" i="54"/>
  <c r="AV182" i="54"/>
  <c r="AV1863" i="54" s="1"/>
  <c r="AV1861" i="54"/>
  <c r="AV92" i="54"/>
  <c r="AV1848" i="54" s="1"/>
  <c r="AV1846" i="54"/>
  <c r="AV2077" i="54" s="1"/>
  <c r="AN7" i="37" s="1"/>
  <c r="AV482" i="54"/>
  <c r="AV1913" i="54" s="1"/>
  <c r="AV1911" i="54"/>
  <c r="AV542" i="54"/>
  <c r="AV1923" i="54" s="1"/>
  <c r="AV1921" i="54"/>
  <c r="AV602" i="54"/>
  <c r="AV1933" i="54" s="1"/>
  <c r="AV1931" i="54"/>
  <c r="AV212" i="54"/>
  <c r="AV1868" i="54" s="1"/>
  <c r="AV1866" i="54"/>
  <c r="AV452" i="54"/>
  <c r="AV1908" i="54" s="1"/>
  <c r="AV1906" i="54"/>
  <c r="AV512" i="54"/>
  <c r="AV1918" i="54" s="1"/>
  <c r="AV1916" i="54"/>
  <c r="AV722" i="54"/>
  <c r="AV1953" i="54" s="1"/>
  <c r="AV1951" i="54"/>
  <c r="AV842" i="54"/>
  <c r="AV1973" i="54" s="1"/>
  <c r="AV1971" i="54"/>
  <c r="AV902" i="54"/>
  <c r="AV1983" i="54" s="1"/>
  <c r="AV1981" i="54"/>
  <c r="AQ873" i="54"/>
  <c r="AR870" i="54" s="1"/>
  <c r="AR872" i="54" s="1"/>
  <c r="AQ1978" i="54"/>
  <c r="AQ1023" i="54"/>
  <c r="AR1020" i="54" s="1"/>
  <c r="AR1022" i="54" s="1"/>
  <c r="AR2003" i="54" s="1"/>
  <c r="AQ2003" i="54"/>
  <c r="AQ1203" i="54"/>
  <c r="AR1200" i="54" s="1"/>
  <c r="AR1202" i="54" s="1"/>
  <c r="AR2033" i="54" s="1"/>
  <c r="AR2069" i="54" s="1"/>
  <c r="AQ2033" i="54"/>
  <c r="AQ2069" i="54" s="1"/>
  <c r="AS1323" i="54"/>
  <c r="AT1320" i="54" s="1"/>
  <c r="AS2053" i="54"/>
  <c r="AQ1173" i="54"/>
  <c r="AR1170" i="54" s="1"/>
  <c r="AR1172" i="54" s="1"/>
  <c r="AQ2028" i="54"/>
  <c r="AQ1143" i="54"/>
  <c r="AR1140" i="54" s="1"/>
  <c r="AQ2023" i="54"/>
  <c r="AU2081" i="54"/>
  <c r="AU2083" i="54"/>
  <c r="AT2078" i="54"/>
  <c r="AV1470" i="54"/>
  <c r="AV1464" i="54" s="1"/>
  <c r="AV1670" i="54"/>
  <c r="AV1664" i="54" s="1"/>
  <c r="AT1793" i="54"/>
  <c r="AV332" i="54"/>
  <c r="AV1888" i="54" s="1"/>
  <c r="AV572" i="54"/>
  <c r="AV1928" i="54" s="1"/>
  <c r="AV782" i="54"/>
  <c r="AV1963" i="54" s="1"/>
  <c r="AV122" i="54"/>
  <c r="AV1853" i="54" s="1"/>
  <c r="AV32" i="54"/>
  <c r="AV1838" i="54" s="1"/>
  <c r="AV152" i="54"/>
  <c r="AV1858" i="54" s="1"/>
  <c r="AV242" i="54"/>
  <c r="AV1873" i="54" s="1"/>
  <c r="AV302" i="54"/>
  <c r="AV1883" i="54" s="1"/>
  <c r="AV362" i="54"/>
  <c r="AV1893" i="54" s="1"/>
  <c r="AV422" i="54"/>
  <c r="AV1903" i="54" s="1"/>
  <c r="AV272" i="54"/>
  <c r="AV1878" i="54" s="1"/>
  <c r="AV392" i="54"/>
  <c r="AV1898" i="54" s="1"/>
  <c r="AT452" i="53"/>
  <c r="AT453" i="53" s="1"/>
  <c r="AU450" i="53" s="1"/>
  <c r="AR542" i="53"/>
  <c r="AR543" i="53" s="1"/>
  <c r="AS540" i="53" s="1"/>
  <c r="AR362" i="53"/>
  <c r="AR363" i="53" s="1"/>
  <c r="AS360" i="53" s="1"/>
  <c r="AT512" i="53"/>
  <c r="AT513" i="53" s="1"/>
  <c r="AU510" i="53" s="1"/>
  <c r="AR392" i="53"/>
  <c r="AR393" i="53" s="1"/>
  <c r="AS390" i="53" s="1"/>
  <c r="AX28" i="53"/>
  <c r="AY21" i="53"/>
  <c r="AX58" i="53"/>
  <c r="AX88" i="53"/>
  <c r="AX118" i="53"/>
  <c r="AX148" i="53"/>
  <c r="AX178" i="53"/>
  <c r="AX208" i="53"/>
  <c r="AX238" i="53"/>
  <c r="AX328" i="53"/>
  <c r="AX388" i="53"/>
  <c r="AX298" i="53"/>
  <c r="AX358" i="53"/>
  <c r="AX448" i="53"/>
  <c r="AX508" i="53"/>
  <c r="AX418" i="53"/>
  <c r="AX421" i="53" s="1"/>
  <c r="AX478" i="53"/>
  <c r="AX538" i="53"/>
  <c r="AX598" i="53"/>
  <c r="AX628" i="53"/>
  <c r="AR482" i="53"/>
  <c r="AR483" i="53" s="1"/>
  <c r="AS480" i="53" s="1"/>
  <c r="AR602" i="53"/>
  <c r="AR603" i="53" s="1"/>
  <c r="AS600" i="53" s="1"/>
  <c r="AR632" i="53"/>
  <c r="AR633" i="53" s="1"/>
  <c r="AS630" i="53" s="1"/>
  <c r="AS572" i="53"/>
  <c r="AS573" i="53" s="1"/>
  <c r="AT570" i="53" s="1"/>
  <c r="AR422" i="53"/>
  <c r="AR423" i="53" s="1"/>
  <c r="AS420" i="53" s="1"/>
  <c r="AT1322" i="54"/>
  <c r="AR1112" i="54"/>
  <c r="AR1142" i="54"/>
  <c r="AT1352" i="54"/>
  <c r="AR1232" i="54"/>
  <c r="AU1789" i="54"/>
  <c r="AW1318" i="54"/>
  <c r="AW1258" i="54"/>
  <c r="AW1348" i="54"/>
  <c r="AW1288" i="54"/>
  <c r="AW1198" i="54"/>
  <c r="AW1138" i="54"/>
  <c r="AW1078" i="54"/>
  <c r="AW1228" i="54"/>
  <c r="AW1108" i="54"/>
  <c r="AW1048" i="54"/>
  <c r="AW1018" i="54"/>
  <c r="AW958" i="54"/>
  <c r="AW961" i="54" s="1"/>
  <c r="AW1991" i="54" s="1"/>
  <c r="AW898" i="54"/>
  <c r="AW838" i="54"/>
  <c r="AW778" i="54"/>
  <c r="AW718" i="54"/>
  <c r="AW988" i="54"/>
  <c r="AW991" i="54" s="1"/>
  <c r="AW1996" i="54" s="1"/>
  <c r="AW928" i="54"/>
  <c r="AW808" i="54"/>
  <c r="AW748" i="54"/>
  <c r="AW688" i="54"/>
  <c r="AW628" i="54"/>
  <c r="AW598" i="54"/>
  <c r="AW538" i="54"/>
  <c r="AW478" i="54"/>
  <c r="AW418" i="54"/>
  <c r="AW358" i="54"/>
  <c r="AW298" i="54"/>
  <c r="AW238" i="54"/>
  <c r="AW508" i="54"/>
  <c r="AW448" i="54"/>
  <c r="AW388" i="54"/>
  <c r="AW328" i="54"/>
  <c r="AW178" i="54"/>
  <c r="AW118" i="54"/>
  <c r="AW58" i="54"/>
  <c r="AX21" i="54"/>
  <c r="AW208" i="54"/>
  <c r="AW148" i="54"/>
  <c r="AW88" i="54"/>
  <c r="AW28" i="54"/>
  <c r="AU1424" i="54"/>
  <c r="AU1787" i="54"/>
  <c r="AU1392" i="54"/>
  <c r="AU1791" i="54"/>
  <c r="AV63" i="54"/>
  <c r="AV183" i="54"/>
  <c r="AV33" i="54"/>
  <c r="AV93" i="54"/>
  <c r="AV243" i="54"/>
  <c r="AV483" i="54"/>
  <c r="AV603" i="54"/>
  <c r="AV513" i="54"/>
  <c r="AV663" i="54"/>
  <c r="AV903" i="54"/>
  <c r="AV1392" i="54"/>
  <c r="AV1400" i="54"/>
  <c r="AV1788" i="54"/>
  <c r="AV1416" i="54"/>
  <c r="AV1424" i="54"/>
  <c r="AV1536" i="54"/>
  <c r="AV1574" i="54"/>
  <c r="AV1568" i="54" s="1"/>
  <c r="AV1598" i="54"/>
  <c r="AV1592" i="54" s="1"/>
  <c r="AV1760" i="54"/>
  <c r="AV1792" i="54"/>
  <c r="AT992" i="54"/>
  <c r="AT1998" i="54" s="1"/>
  <c r="AT1783" i="54"/>
  <c r="AT1381" i="54"/>
  <c r="AU1536" i="54"/>
  <c r="AU1790" i="54"/>
  <c r="AU1416" i="54"/>
  <c r="AU1786" i="54"/>
  <c r="AU1400" i="54"/>
  <c r="AU1788" i="54"/>
  <c r="AW1772" i="54"/>
  <c r="AW1769" i="54"/>
  <c r="AW1764" i="54"/>
  <c r="AW1761" i="54"/>
  <c r="AW1756" i="54"/>
  <c r="AW1753" i="54"/>
  <c r="AW1748" i="54"/>
  <c r="AW1745" i="54"/>
  <c r="AW1740" i="54"/>
  <c r="AW1737" i="54"/>
  <c r="AW1732" i="54"/>
  <c r="AW1729" i="54"/>
  <c r="AW1724" i="54"/>
  <c r="AW1721" i="54"/>
  <c r="AW1716" i="54"/>
  <c r="AW1713" i="54"/>
  <c r="AW1708" i="54"/>
  <c r="AW1705" i="54"/>
  <c r="AW1700" i="54"/>
  <c r="AW1697" i="54"/>
  <c r="AW1692" i="54"/>
  <c r="AW1689" i="54"/>
  <c r="AW1684" i="54"/>
  <c r="AW1681" i="54"/>
  <c r="AW1676" i="54"/>
  <c r="AW1673" i="54"/>
  <c r="AW1665" i="54"/>
  <c r="AW1644" i="54"/>
  <c r="AW1668" i="54"/>
  <c r="AW1649" i="54"/>
  <c r="AW1641" i="54"/>
  <c r="AW1636" i="54"/>
  <c r="AW1633" i="54"/>
  <c r="AW1596" i="54"/>
  <c r="AW1588" i="54"/>
  <c r="AW1585" i="54"/>
  <c r="AW1577" i="54"/>
  <c r="AW1572" i="54"/>
  <c r="AW1564" i="54"/>
  <c r="AW1561" i="54"/>
  <c r="AW1556" i="54"/>
  <c r="AW1553" i="54"/>
  <c r="AW1548" i="54"/>
  <c r="AW1545" i="54"/>
  <c r="AW1540" i="54"/>
  <c r="AW1537" i="54"/>
  <c r="AW1628" i="54"/>
  <c r="AW1625" i="54"/>
  <c r="AW1620" i="54"/>
  <c r="AW1617" i="54"/>
  <c r="AW1612" i="54"/>
  <c r="AW1609" i="54"/>
  <c r="AW1604" i="54"/>
  <c r="AW1601" i="54"/>
  <c r="AW1593" i="54"/>
  <c r="AW1580" i="54"/>
  <c r="AW1569" i="54"/>
  <c r="AW1532" i="54"/>
  <c r="AW1529" i="54"/>
  <c r="AW1524" i="54"/>
  <c r="AW1521" i="54"/>
  <c r="AW1513" i="54"/>
  <c r="AW1492" i="54"/>
  <c r="AW1484" i="54"/>
  <c r="AW1481" i="54"/>
  <c r="AW1473" i="54"/>
  <c r="AW1468" i="54"/>
  <c r="AW1457" i="54"/>
  <c r="AW1516" i="54"/>
  <c r="AW1508" i="54"/>
  <c r="AW1505" i="54"/>
  <c r="AW1500" i="54"/>
  <c r="AW1497" i="54"/>
  <c r="AW1489" i="54"/>
  <c r="AW1476" i="54"/>
  <c r="AW1465" i="54"/>
  <c r="AW1460" i="54"/>
  <c r="AW1452" i="54"/>
  <c r="AW1449" i="54"/>
  <c r="AW1444" i="54"/>
  <c r="AW1441" i="54"/>
  <c r="AW1388" i="54"/>
  <c r="AW1332" i="54"/>
  <c r="AW1333" i="54" s="1"/>
  <c r="AW1321" i="54"/>
  <c r="AW2051" i="54" s="1"/>
  <c r="AW1272" i="54"/>
  <c r="AW1273" i="54" s="1"/>
  <c r="AW1261" i="54"/>
  <c r="AW2041" i="54" s="1"/>
  <c r="AW1436" i="54"/>
  <c r="AW1433" i="54"/>
  <c r="AW1428" i="54"/>
  <c r="AW1425" i="54"/>
  <c r="AW1420" i="54"/>
  <c r="AW1417" i="54"/>
  <c r="AW1412" i="54"/>
  <c r="AW1409" i="54"/>
  <c r="AW1404" i="54"/>
  <c r="AW1401" i="54"/>
  <c r="AW1396" i="54"/>
  <c r="AW1393" i="54"/>
  <c r="AW1385" i="54"/>
  <c r="AW1362" i="54"/>
  <c r="AW1363" i="54" s="1"/>
  <c r="AW1351" i="54"/>
  <c r="AW2056" i="54" s="1"/>
  <c r="AW1302" i="54"/>
  <c r="AW1303" i="54" s="1"/>
  <c r="AW1291" i="54"/>
  <c r="AW2046" i="54" s="1"/>
  <c r="AW1242" i="54"/>
  <c r="AW1243" i="54" s="1"/>
  <c r="AW1212" i="54"/>
  <c r="AW1213" i="54" s="1"/>
  <c r="AW1201" i="54"/>
  <c r="AW2031" i="54" s="1"/>
  <c r="AW1152" i="54"/>
  <c r="AW1153" i="54" s="1"/>
  <c r="AW1141" i="54"/>
  <c r="AW2021" i="54" s="1"/>
  <c r="AW1092" i="54"/>
  <c r="AW1093" i="54" s="1"/>
  <c r="AW1081" i="54"/>
  <c r="AW2011" i="54" s="1"/>
  <c r="AW1231" i="54"/>
  <c r="AW2036" i="54" s="1"/>
  <c r="AW1182" i="54"/>
  <c r="AW1183" i="54" s="1"/>
  <c r="AW1171" i="54"/>
  <c r="AW2026" i="54" s="1"/>
  <c r="AW1122" i="54"/>
  <c r="AW1123" i="54" s="1"/>
  <c r="AW1111" i="54"/>
  <c r="AW2016" i="54" s="1"/>
  <c r="AW1062" i="54"/>
  <c r="AW1063" i="54" s="1"/>
  <c r="AW1051" i="54"/>
  <c r="AW2006" i="54" s="1"/>
  <c r="AW1032" i="54"/>
  <c r="AW1033" i="54" s="1"/>
  <c r="AW1021" i="54"/>
  <c r="AW2001" i="54" s="1"/>
  <c r="AW972" i="54"/>
  <c r="AW973" i="54" s="1"/>
  <c r="AW901" i="54"/>
  <c r="AW1981" i="54" s="1"/>
  <c r="AW900" i="54"/>
  <c r="AW841" i="54"/>
  <c r="AW1971" i="54" s="1"/>
  <c r="AW840" i="54"/>
  <c r="AW781" i="54"/>
  <c r="AW1961" i="54" s="1"/>
  <c r="AW780" i="54"/>
  <c r="AW721" i="54"/>
  <c r="AW1951" i="54" s="1"/>
  <c r="AW720" i="54"/>
  <c r="AW1002" i="54"/>
  <c r="AW1003" i="54" s="1"/>
  <c r="AW931" i="54"/>
  <c r="AW1986" i="54" s="1"/>
  <c r="AW930" i="54"/>
  <c r="AW871" i="54"/>
  <c r="AW1976" i="54" s="1"/>
  <c r="AW870" i="54"/>
  <c r="AW811" i="54"/>
  <c r="AW1966" i="54" s="1"/>
  <c r="AW810" i="54"/>
  <c r="AW751" i="54"/>
  <c r="AW1956" i="54" s="1"/>
  <c r="AW750" i="54"/>
  <c r="AW691" i="54"/>
  <c r="AW1946" i="54" s="1"/>
  <c r="AW690" i="54"/>
  <c r="AW642" i="54"/>
  <c r="AW643" i="54" s="1"/>
  <c r="AW631" i="54"/>
  <c r="AW1936" i="54" s="1"/>
  <c r="AW630" i="54"/>
  <c r="AW601" i="54"/>
  <c r="AW1931" i="54" s="1"/>
  <c r="AW600" i="54"/>
  <c r="AW541" i="54"/>
  <c r="AW1921" i="54" s="1"/>
  <c r="AW540" i="54"/>
  <c r="AW492" i="54"/>
  <c r="AW493" i="54" s="1"/>
  <c r="AW481" i="54"/>
  <c r="AW1911" i="54" s="1"/>
  <c r="AW480" i="54"/>
  <c r="AW432" i="54"/>
  <c r="AW433" i="54" s="1"/>
  <c r="AW421" i="54"/>
  <c r="AW1901" i="54" s="1"/>
  <c r="AW420" i="54"/>
  <c r="AW361" i="54"/>
  <c r="AW1891" i="54" s="1"/>
  <c r="AW360" i="54"/>
  <c r="AW301" i="54"/>
  <c r="AW1881" i="54" s="1"/>
  <c r="AW300" i="54"/>
  <c r="AW241" i="54"/>
  <c r="AW1871" i="54" s="1"/>
  <c r="AW240" i="54"/>
  <c r="AW571" i="54"/>
  <c r="AW1926" i="54" s="1"/>
  <c r="AW570" i="54"/>
  <c r="AW511" i="54"/>
  <c r="AW1916" i="54" s="1"/>
  <c r="AW510" i="54"/>
  <c r="AW462" i="54"/>
  <c r="AW463" i="54" s="1"/>
  <c r="AW451" i="54"/>
  <c r="AW1906" i="54" s="1"/>
  <c r="AW450" i="54"/>
  <c r="AW402" i="54"/>
  <c r="AW403" i="54" s="1"/>
  <c r="AW391" i="54"/>
  <c r="AW1896" i="54" s="1"/>
  <c r="AW390" i="54"/>
  <c r="AW342" i="54"/>
  <c r="AW343" i="54" s="1"/>
  <c r="AW331" i="54"/>
  <c r="AW1886" i="54" s="1"/>
  <c r="AW330" i="54"/>
  <c r="AW282" i="54"/>
  <c r="AW283" i="54" s="1"/>
  <c r="AW271" i="54"/>
  <c r="AW1876" i="54" s="1"/>
  <c r="AW270" i="54"/>
  <c r="AW222" i="54"/>
  <c r="AW223" i="54" s="1"/>
  <c r="AW211" i="54"/>
  <c r="AW1866" i="54" s="1"/>
  <c r="AW210" i="54"/>
  <c r="AW192" i="54"/>
  <c r="AW193" i="54" s="1"/>
  <c r="AW181" i="54"/>
  <c r="AW1861" i="54" s="1"/>
  <c r="AW180" i="54"/>
  <c r="AW132" i="54"/>
  <c r="AW133" i="54" s="1"/>
  <c r="AW121" i="54"/>
  <c r="AW1851" i="54" s="1"/>
  <c r="AW120" i="54"/>
  <c r="AW72" i="54"/>
  <c r="AW73" i="54" s="1"/>
  <c r="AW61" i="54"/>
  <c r="AW1841" i="54" s="1"/>
  <c r="AW60" i="54"/>
  <c r="AX10" i="54"/>
  <c r="AW151" i="54"/>
  <c r="AW1856" i="54" s="1"/>
  <c r="AW150" i="54"/>
  <c r="AW102" i="54"/>
  <c r="AW103" i="54" s="1"/>
  <c r="AW91" i="54"/>
  <c r="AW90" i="54"/>
  <c r="AW42" i="54"/>
  <c r="AW43" i="54" s="1"/>
  <c r="AW31" i="54"/>
  <c r="AW1836" i="54" s="1"/>
  <c r="AW30" i="54"/>
  <c r="AV632" i="54"/>
  <c r="AV692" i="54"/>
  <c r="AV752" i="54"/>
  <c r="AV812" i="54"/>
  <c r="AV872" i="54"/>
  <c r="AV1390" i="54"/>
  <c r="AV1486" i="54"/>
  <c r="AV1480" i="54" s="1"/>
  <c r="AV1526" i="54"/>
  <c r="AV1520" i="54" s="1"/>
  <c r="AV1534" i="54"/>
  <c r="AV1528" i="54" s="1"/>
  <c r="AV1446" i="54"/>
  <c r="AV1440" i="54" s="1"/>
  <c r="AV1454" i="54"/>
  <c r="AV1448" i="54" s="1"/>
  <c r="AV1502" i="54"/>
  <c r="AV1496" i="54" s="1"/>
  <c r="AV1510" i="54"/>
  <c r="AV1504" i="54" s="1"/>
  <c r="AV1638" i="54"/>
  <c r="AV1632" i="54" s="1"/>
  <c r="AV1606" i="54"/>
  <c r="AV1600" i="54" s="1"/>
  <c r="AV1614" i="54"/>
  <c r="AV1608" i="54" s="1"/>
  <c r="AV1622" i="54"/>
  <c r="AV1616" i="54" s="1"/>
  <c r="AV1630" i="54"/>
  <c r="AV1624" i="54" s="1"/>
  <c r="AV1678" i="54"/>
  <c r="AV1672" i="54" s="1"/>
  <c r="AV1646" i="54"/>
  <c r="AV1640" i="54" s="1"/>
  <c r="AU932" i="54"/>
  <c r="AW871" i="53" l="1"/>
  <c r="AW679" i="53"/>
  <c r="AW759" i="53"/>
  <c r="AW753" i="53" s="1"/>
  <c r="AW743" i="53"/>
  <c r="AW737" i="53" s="1"/>
  <c r="AW727" i="53"/>
  <c r="AW721" i="53" s="1"/>
  <c r="AW711" i="53"/>
  <c r="AW705" i="53" s="1"/>
  <c r="AW695" i="53"/>
  <c r="AW689" i="53" s="1"/>
  <c r="AW212" i="53"/>
  <c r="AW302" i="53"/>
  <c r="AM12" i="37"/>
  <c r="AU973" i="53"/>
  <c r="AU2097" i="54"/>
  <c r="AV783" i="54"/>
  <c r="AV2095" i="54"/>
  <c r="AV273" i="54"/>
  <c r="AV2090" i="54"/>
  <c r="AN11" i="37" s="1"/>
  <c r="AV2089" i="54"/>
  <c r="AN10" i="37" s="1"/>
  <c r="AV2093" i="54"/>
  <c r="AN14" i="37" s="1"/>
  <c r="AV2091" i="54"/>
  <c r="AN12" i="37" s="1"/>
  <c r="AV2094" i="54"/>
  <c r="AN15" i="37" s="1"/>
  <c r="AV2092" i="54"/>
  <c r="AN13" i="37" s="1"/>
  <c r="AV333" i="54"/>
  <c r="AV363" i="54"/>
  <c r="AU888" i="53"/>
  <c r="AU662" i="53"/>
  <c r="AY568" i="53"/>
  <c r="AY268" i="53"/>
  <c r="AW879" i="53"/>
  <c r="AW873" i="53" s="1"/>
  <c r="AW863" i="53"/>
  <c r="AW857" i="53" s="1"/>
  <c r="AW855" i="53"/>
  <c r="AW849" i="53" s="1"/>
  <c r="AW847" i="53"/>
  <c r="AW841" i="53" s="1"/>
  <c r="AW839" i="53"/>
  <c r="AW833" i="53" s="1"/>
  <c r="AW831" i="53"/>
  <c r="AW825" i="53" s="1"/>
  <c r="AW823" i="53"/>
  <c r="AW817" i="53" s="1"/>
  <c r="AW815" i="53"/>
  <c r="AW809" i="53" s="1"/>
  <c r="AW807" i="53"/>
  <c r="AW799" i="53"/>
  <c r="AW793" i="53" s="1"/>
  <c r="AW791" i="53"/>
  <c r="AW785" i="53" s="1"/>
  <c r="AW783" i="53"/>
  <c r="AW777" i="53" s="1"/>
  <c r="AW775" i="53"/>
  <c r="AW769" i="53" s="1"/>
  <c r="AW362" i="53"/>
  <c r="AW363" i="53" s="1"/>
  <c r="AW303" i="53"/>
  <c r="AW243" i="53"/>
  <c r="AW182" i="53"/>
  <c r="AW122" i="53"/>
  <c r="AW152" i="53"/>
  <c r="AW92" i="53"/>
  <c r="AW960" i="53"/>
  <c r="AO6" i="38" s="1"/>
  <c r="AW32" i="53"/>
  <c r="AW62" i="53"/>
  <c r="AW63" i="53" s="1"/>
  <c r="AW963" i="53"/>
  <c r="AO7" i="38" s="1"/>
  <c r="AV897" i="53"/>
  <c r="AV865" i="53"/>
  <c r="AV972" i="53"/>
  <c r="AN12" i="38" s="1"/>
  <c r="AV673" i="53"/>
  <c r="AV892" i="53"/>
  <c r="AW673" i="53"/>
  <c r="AW745" i="53"/>
  <c r="AW751" i="53"/>
  <c r="AW972" i="53" s="1"/>
  <c r="AO12" i="38" s="1"/>
  <c r="AW964" i="53"/>
  <c r="AW332" i="53"/>
  <c r="AW333" i="53" s="1"/>
  <c r="AW273" i="53"/>
  <c r="AW213" i="53"/>
  <c r="AW153" i="53"/>
  <c r="AW183" i="53"/>
  <c r="AW123" i="53"/>
  <c r="AW93" i="53"/>
  <c r="AW33" i="53"/>
  <c r="AW969" i="53"/>
  <c r="AO11" i="38" s="1"/>
  <c r="AW665" i="53"/>
  <c r="AW894" i="53"/>
  <c r="AW865" i="53"/>
  <c r="AW897" i="53"/>
  <c r="AY10" i="53"/>
  <c r="AX869" i="53"/>
  <c r="AX866" i="53"/>
  <c r="AX669" i="53"/>
  <c r="AX666" i="53"/>
  <c r="AX30" i="53"/>
  <c r="AX31" i="53"/>
  <c r="AX42" i="53"/>
  <c r="AX43" i="53" s="1"/>
  <c r="AX60" i="53"/>
  <c r="AX61" i="53"/>
  <c r="AX90" i="53"/>
  <c r="AX121" i="53"/>
  <c r="AX150" i="53"/>
  <c r="AX181" i="53"/>
  <c r="AX91" i="53"/>
  <c r="AX92" i="53" s="1"/>
  <c r="AX120" i="53"/>
  <c r="AX151" i="53"/>
  <c r="AX152" i="53" s="1"/>
  <c r="AX180" i="53"/>
  <c r="AX211" i="53"/>
  <c r="AX241" i="53"/>
  <c r="AX271" i="53"/>
  <c r="AX301" i="53"/>
  <c r="AX302" i="53" s="1"/>
  <c r="AX330" i="53"/>
  <c r="AX360" i="53"/>
  <c r="AX390" i="53"/>
  <c r="AX210" i="53"/>
  <c r="AX240" i="53"/>
  <c r="AX270" i="53"/>
  <c r="AX300" i="53"/>
  <c r="AX331" i="53"/>
  <c r="AX361" i="53"/>
  <c r="AX391" i="53"/>
  <c r="AX392" i="53" s="1"/>
  <c r="AX451" i="53"/>
  <c r="AX481" i="53"/>
  <c r="AX511" i="53"/>
  <c r="AX552" i="53"/>
  <c r="AX553" i="53" s="1"/>
  <c r="AX601" i="53"/>
  <c r="AX612" i="53"/>
  <c r="AX613" i="53" s="1"/>
  <c r="AX642" i="53"/>
  <c r="AX643" i="53" s="1"/>
  <c r="AX674" i="53"/>
  <c r="AX432" i="53"/>
  <c r="AX433" i="53" s="1"/>
  <c r="AX462" i="53"/>
  <c r="AX463" i="53" s="1"/>
  <c r="AX492" i="53"/>
  <c r="AX493" i="53" s="1"/>
  <c r="AX522" i="53"/>
  <c r="AX523" i="53" s="1"/>
  <c r="AX541" i="53"/>
  <c r="AX959" i="53" s="1"/>
  <c r="AP5" i="38" s="1"/>
  <c r="AX571" i="53"/>
  <c r="AX582" i="53"/>
  <c r="AX583" i="53" s="1"/>
  <c r="AX631" i="53"/>
  <c r="AX770" i="53"/>
  <c r="AX773" i="53"/>
  <c r="AX778" i="53"/>
  <c r="AX781" i="53"/>
  <c r="AX786" i="53"/>
  <c r="AX789" i="53"/>
  <c r="AX794" i="53"/>
  <c r="AX797" i="53"/>
  <c r="AX802" i="53"/>
  <c r="AX805" i="53"/>
  <c r="AX677" i="53"/>
  <c r="AX682" i="53"/>
  <c r="AX685" i="53"/>
  <c r="AX690" i="53"/>
  <c r="AX693" i="53"/>
  <c r="AX698" i="53"/>
  <c r="AX701" i="53"/>
  <c r="AX706" i="53"/>
  <c r="AX709" i="53"/>
  <c r="AX714" i="53"/>
  <c r="AX717" i="53"/>
  <c r="AX722" i="53"/>
  <c r="AX725" i="53"/>
  <c r="AX730" i="53"/>
  <c r="AX733" i="53"/>
  <c r="AX738" i="53"/>
  <c r="AX741" i="53"/>
  <c r="AX746" i="53"/>
  <c r="AX749" i="53"/>
  <c r="AX754" i="53"/>
  <c r="AX757" i="53"/>
  <c r="AX762" i="53"/>
  <c r="AX765" i="53"/>
  <c r="AX874" i="53"/>
  <c r="AX877" i="53"/>
  <c r="AX937" i="53"/>
  <c r="AX938" i="53" s="1"/>
  <c r="AX939" i="53" s="1"/>
  <c r="AX947" i="53" s="1"/>
  <c r="AX926" i="53" s="1"/>
  <c r="AX810" i="53"/>
  <c r="AX813" i="53"/>
  <c r="AX818" i="53"/>
  <c r="AX821" i="53"/>
  <c r="AX826" i="53"/>
  <c r="AX829" i="53"/>
  <c r="AX834" i="53"/>
  <c r="AX837" i="53"/>
  <c r="AX842" i="53"/>
  <c r="AX845" i="53"/>
  <c r="AX850" i="53"/>
  <c r="AX853" i="53"/>
  <c r="AX858" i="53"/>
  <c r="AX861" i="53"/>
  <c r="AV969" i="53"/>
  <c r="AN11" i="38" s="1"/>
  <c r="AV665" i="53"/>
  <c r="AV894" i="53"/>
  <c r="AV964" i="53"/>
  <c r="AV895" i="53"/>
  <c r="AV968" i="53"/>
  <c r="AN10" i="38" s="1"/>
  <c r="AV801" i="53"/>
  <c r="AP2084" i="54"/>
  <c r="AP2085" i="54" s="1"/>
  <c r="AW1470" i="54"/>
  <c r="AW1654" i="54"/>
  <c r="AW1648" i="54" s="1"/>
  <c r="AW1678" i="54"/>
  <c r="AW1672" i="54" s="1"/>
  <c r="AW1686" i="54"/>
  <c r="AW1680" i="54" s="1"/>
  <c r="AW1694" i="54"/>
  <c r="AW1688" i="54" s="1"/>
  <c r="AW1702" i="54"/>
  <c r="AW1696" i="54" s="1"/>
  <c r="AW1710" i="54"/>
  <c r="AW1704" i="54" s="1"/>
  <c r="AW1718" i="54"/>
  <c r="AW1712" i="54" s="1"/>
  <c r="AW1726" i="54"/>
  <c r="AW1720" i="54" s="1"/>
  <c r="AW1734" i="54"/>
  <c r="AW1728" i="54" s="1"/>
  <c r="AW1742" i="54"/>
  <c r="AW1736" i="54" s="1"/>
  <c r="AW1750" i="54"/>
  <c r="AW1744" i="54" s="1"/>
  <c r="AW1758" i="54"/>
  <c r="AW1752" i="54" s="1"/>
  <c r="AW1766" i="54"/>
  <c r="AW2095" i="54" s="1"/>
  <c r="AW1774" i="54"/>
  <c r="AW1768" i="54" s="1"/>
  <c r="AV1787" i="54"/>
  <c r="AV393" i="54"/>
  <c r="AW2065" i="54"/>
  <c r="AO3" i="37" s="1"/>
  <c r="AW2071" i="54"/>
  <c r="AO5" i="37" s="1"/>
  <c r="AX1657" i="54"/>
  <c r="AX1660" i="54"/>
  <c r="AX1652" i="54"/>
  <c r="AX661" i="54"/>
  <c r="AX660" i="54"/>
  <c r="AW2074" i="54"/>
  <c r="AO6" i="37" s="1"/>
  <c r="AW2080" i="54"/>
  <c r="AO8" i="37" s="1"/>
  <c r="AV843" i="54"/>
  <c r="AV723" i="54"/>
  <c r="AV573" i="54"/>
  <c r="AV453" i="54"/>
  <c r="AV213" i="54"/>
  <c r="AV543" i="54"/>
  <c r="AV423" i="54"/>
  <c r="AV303" i="54"/>
  <c r="AV153" i="54"/>
  <c r="AV123" i="54"/>
  <c r="AV2071" i="54"/>
  <c r="AN5" i="37" s="1"/>
  <c r="AV2068" i="54"/>
  <c r="AN4" i="37" s="1"/>
  <c r="AU2066" i="54"/>
  <c r="AW1941" i="54"/>
  <c r="AW2068" i="54" s="1"/>
  <c r="AO4" i="37" s="1"/>
  <c r="AW662" i="54"/>
  <c r="AW1943" i="54" s="1"/>
  <c r="AW1390" i="54"/>
  <c r="AW1446" i="54"/>
  <c r="AW1440" i="54" s="1"/>
  <c r="AW1454" i="54"/>
  <c r="AW1448" i="54" s="1"/>
  <c r="AW1502" i="54"/>
  <c r="AW1496" i="54" s="1"/>
  <c r="AW1510" i="54"/>
  <c r="AW1504" i="54" s="1"/>
  <c r="AW1486" i="54"/>
  <c r="AW1480" i="54" s="1"/>
  <c r="AW1526" i="54"/>
  <c r="AW1520" i="54" s="1"/>
  <c r="AW1534" i="54"/>
  <c r="AW1528" i="54" s="1"/>
  <c r="AW1582" i="54"/>
  <c r="AW1576" i="54" s="1"/>
  <c r="AW1638" i="54"/>
  <c r="AW1632" i="54" s="1"/>
  <c r="AW1646" i="54"/>
  <c r="AW1640" i="54" s="1"/>
  <c r="AW1670" i="54"/>
  <c r="AU1777" i="54"/>
  <c r="AV693" i="54"/>
  <c r="AV1948" i="54"/>
  <c r="AW92" i="54"/>
  <c r="AW1848" i="54" s="1"/>
  <c r="AW1846" i="54"/>
  <c r="AW2077" i="54" s="1"/>
  <c r="AO7" i="37" s="1"/>
  <c r="AT1263" i="54"/>
  <c r="AU1260" i="54" s="1"/>
  <c r="AR1203" i="54"/>
  <c r="AS1200" i="54" s="1"/>
  <c r="AT993" i="54"/>
  <c r="AU990" i="54" s="1"/>
  <c r="AR1023" i="54"/>
  <c r="AS1020" i="54" s="1"/>
  <c r="AT903" i="54"/>
  <c r="AU900" i="54" s="1"/>
  <c r="AT1293" i="54"/>
  <c r="AU1290" i="54" s="1"/>
  <c r="AT2048" i="54"/>
  <c r="AR1053" i="54"/>
  <c r="AS1050" i="54" s="1"/>
  <c r="AR2008" i="54"/>
  <c r="AR1143" i="54"/>
  <c r="AS1140" i="54" s="1"/>
  <c r="AS1142" i="54" s="1"/>
  <c r="AR2023" i="54"/>
  <c r="AR1113" i="54"/>
  <c r="AS1110" i="54" s="1"/>
  <c r="AR2018" i="54"/>
  <c r="AT1323" i="54"/>
  <c r="AU1320" i="54" s="1"/>
  <c r="AU1322" i="54" s="1"/>
  <c r="AT2053" i="54"/>
  <c r="AV2066" i="54"/>
  <c r="AV2078" i="54"/>
  <c r="AV813" i="54"/>
  <c r="AV1968" i="54"/>
  <c r="AU933" i="54"/>
  <c r="AV930" i="54" s="1"/>
  <c r="AV932" i="54" s="1"/>
  <c r="AU1988" i="54"/>
  <c r="AV873" i="54"/>
  <c r="AV1978" i="54"/>
  <c r="AV753" i="54"/>
  <c r="AV1958" i="54"/>
  <c r="AV633" i="54"/>
  <c r="AV1938" i="54"/>
  <c r="AV2081" i="54" s="1"/>
  <c r="AX1168" i="54"/>
  <c r="AX868" i="54"/>
  <c r="AX658" i="54"/>
  <c r="AX568" i="54"/>
  <c r="AX268" i="54"/>
  <c r="AR1233" i="54"/>
  <c r="AS1230" i="54" s="1"/>
  <c r="AR2038" i="54"/>
  <c r="AT1353" i="54"/>
  <c r="AU1350" i="54" s="1"/>
  <c r="AT2058" i="54"/>
  <c r="AT963" i="54"/>
  <c r="AU960" i="54" s="1"/>
  <c r="AT1993" i="54"/>
  <c r="AR1173" i="54"/>
  <c r="AS1170" i="54" s="1"/>
  <c r="AS1172" i="54" s="1"/>
  <c r="AR2028" i="54"/>
  <c r="AR1083" i="54"/>
  <c r="AS1080" i="54" s="1"/>
  <c r="AS1082" i="54" s="1"/>
  <c r="AR2013" i="54"/>
  <c r="AR873" i="54"/>
  <c r="AS870" i="54" s="1"/>
  <c r="AS872" i="54" s="1"/>
  <c r="AR1978" i="54"/>
  <c r="AQ2072" i="54"/>
  <c r="AQ2075" i="54"/>
  <c r="AV2080" i="54"/>
  <c r="AN8" i="37" s="1"/>
  <c r="AV2074" i="54"/>
  <c r="AN6" i="37" s="1"/>
  <c r="AW1574" i="54"/>
  <c r="AW1568" i="54" s="1"/>
  <c r="AW1598" i="54"/>
  <c r="AW1592" i="54" s="1"/>
  <c r="AW32" i="54"/>
  <c r="AW1838" i="54" s="1"/>
  <c r="AW152" i="54"/>
  <c r="AW1858" i="54" s="1"/>
  <c r="AS422" i="53"/>
  <c r="AS423" i="53" s="1"/>
  <c r="AT420" i="53" s="1"/>
  <c r="AS632" i="53"/>
  <c r="AS633" i="53" s="1"/>
  <c r="AT630" i="53" s="1"/>
  <c r="AS392" i="53"/>
  <c r="AS393" i="53" s="1"/>
  <c r="AT390" i="53" s="1"/>
  <c r="AS542" i="53"/>
  <c r="AS543" i="53" s="1"/>
  <c r="AT540" i="53" s="1"/>
  <c r="AT572" i="53"/>
  <c r="AT573" i="53" s="1"/>
  <c r="AU570" i="53" s="1"/>
  <c r="AU512" i="53"/>
  <c r="AU513" i="53" s="1"/>
  <c r="AV510" i="53" s="1"/>
  <c r="AS362" i="53"/>
  <c r="AS363" i="53" s="1"/>
  <c r="AT360" i="53" s="1"/>
  <c r="AS602" i="53"/>
  <c r="AS603" i="53" s="1"/>
  <c r="AT600" i="53" s="1"/>
  <c r="AS482" i="53"/>
  <c r="AS483" i="53" s="1"/>
  <c r="AT480" i="53" s="1"/>
  <c r="AZ21" i="53"/>
  <c r="AY28" i="53"/>
  <c r="AY58" i="53"/>
  <c r="AY118" i="53"/>
  <c r="AY88" i="53"/>
  <c r="AY178" i="53"/>
  <c r="AY148" i="53"/>
  <c r="AY238" i="53"/>
  <c r="AY208" i="53"/>
  <c r="AY298" i="53"/>
  <c r="AY358" i="53"/>
  <c r="AY328" i="53"/>
  <c r="AY388" i="53"/>
  <c r="AY418" i="53"/>
  <c r="AY421" i="53" s="1"/>
  <c r="AY478" i="53"/>
  <c r="AY538" i="53"/>
  <c r="AY598" i="53"/>
  <c r="AY448" i="53"/>
  <c r="AY508" i="53"/>
  <c r="AY628" i="53"/>
  <c r="AU452" i="53"/>
  <c r="AU453" i="53"/>
  <c r="AV450" i="53" s="1"/>
  <c r="AS1112" i="54"/>
  <c r="AV1384" i="54"/>
  <c r="AV1777" i="54" s="1"/>
  <c r="AV1789" i="54"/>
  <c r="AW93" i="54"/>
  <c r="AX1772" i="54"/>
  <c r="AX1769" i="54"/>
  <c r="AX1764" i="54"/>
  <c r="AX1761" i="54"/>
  <c r="AX1756" i="54"/>
  <c r="AX1753" i="54"/>
  <c r="AX1748" i="54"/>
  <c r="AX1745" i="54"/>
  <c r="AX1740" i="54"/>
  <c r="AX1737" i="54"/>
  <c r="AX1732" i="54"/>
  <c r="AX1729" i="54"/>
  <c r="AX1724" i="54"/>
  <c r="AX1721" i="54"/>
  <c r="AX1716" i="54"/>
  <c r="AX1713" i="54"/>
  <c r="AX1708" i="54"/>
  <c r="AX1705" i="54"/>
  <c r="AX1700" i="54"/>
  <c r="AX1697" i="54"/>
  <c r="AX1692" i="54"/>
  <c r="AX1689" i="54"/>
  <c r="AX1684" i="54"/>
  <c r="AX1668" i="54"/>
  <c r="AX1649" i="54"/>
  <c r="AX1654" i="54" s="1"/>
  <c r="AX1648" i="54" s="1"/>
  <c r="AX1641" i="54"/>
  <c r="AX1636" i="54"/>
  <c r="AX1681" i="54"/>
  <c r="AX1676" i="54"/>
  <c r="AX1673" i="54"/>
  <c r="AX1665" i="54"/>
  <c r="AX1644" i="54"/>
  <c r="AX1628" i="54"/>
  <c r="AX1625" i="54"/>
  <c r="AX1620" i="54"/>
  <c r="AX1617" i="54"/>
  <c r="AX1612" i="54"/>
  <c r="AX1609" i="54"/>
  <c r="AX1604" i="54"/>
  <c r="AX1601" i="54"/>
  <c r="AX1593" i="54"/>
  <c r="AX1580" i="54"/>
  <c r="AX1569" i="54"/>
  <c r="AX1633" i="54"/>
  <c r="AX1596" i="54"/>
  <c r="AX1588" i="54"/>
  <c r="AX1585" i="54"/>
  <c r="AX1577" i="54"/>
  <c r="AX1572" i="54"/>
  <c r="AX1564" i="54"/>
  <c r="AX1561" i="54"/>
  <c r="AX1556" i="54"/>
  <c r="AX1553" i="54"/>
  <c r="AX1548" i="54"/>
  <c r="AX1545" i="54"/>
  <c r="AX1540" i="54"/>
  <c r="AX1537" i="54"/>
  <c r="AX1516" i="54"/>
  <c r="AX1508" i="54"/>
  <c r="AX1505" i="54"/>
  <c r="AX1500" i="54"/>
  <c r="AX1497" i="54"/>
  <c r="AX1489" i="54"/>
  <c r="AX1476" i="54"/>
  <c r="AX1465" i="54"/>
  <c r="AX1460" i="54"/>
  <c r="AX1452" i="54"/>
  <c r="AX1449" i="54"/>
  <c r="AX1444" i="54"/>
  <c r="AX1441" i="54"/>
  <c r="AX1532" i="54"/>
  <c r="AX1529" i="54"/>
  <c r="AX1524" i="54"/>
  <c r="AX1521" i="54"/>
  <c r="AX1513" i="54"/>
  <c r="AX1492" i="54"/>
  <c r="AX1484" i="54"/>
  <c r="AX1481" i="54"/>
  <c r="AX1473" i="54"/>
  <c r="AX1468" i="54"/>
  <c r="AX1457" i="54"/>
  <c r="AX1436" i="54"/>
  <c r="AX1433" i="54"/>
  <c r="AX1428" i="54"/>
  <c r="AX1425" i="54"/>
  <c r="AX1420" i="54"/>
  <c r="AX1417" i="54"/>
  <c r="AX1412" i="54"/>
  <c r="AX1409" i="54"/>
  <c r="AX1404" i="54"/>
  <c r="AX1401" i="54"/>
  <c r="AX1396" i="54"/>
  <c r="AX1393" i="54"/>
  <c r="AX1385" i="54"/>
  <c r="AX1362" i="54"/>
  <c r="AX1363" i="54" s="1"/>
  <c r="AX1351" i="54"/>
  <c r="AX2056" i="54" s="1"/>
  <c r="AX1302" i="54"/>
  <c r="AX1303" i="54" s="1"/>
  <c r="AX1291" i="54"/>
  <c r="AX2046" i="54" s="1"/>
  <c r="AX1242" i="54"/>
  <c r="AX1243" i="54" s="1"/>
  <c r="AX1388" i="54"/>
  <c r="AX1332" i="54"/>
  <c r="AX1333" i="54" s="1"/>
  <c r="AX1321" i="54"/>
  <c r="AX2051" i="54" s="1"/>
  <c r="AX1272" i="54"/>
  <c r="AX1273" i="54" s="1"/>
  <c r="AX1261" i="54"/>
  <c r="AX2041" i="54" s="1"/>
  <c r="AX1231" i="54"/>
  <c r="AX2036" i="54" s="1"/>
  <c r="AX1182" i="54"/>
  <c r="AX1183" i="54" s="1"/>
  <c r="AX1171" i="54"/>
  <c r="AX2026" i="54" s="1"/>
  <c r="AX1122" i="54"/>
  <c r="AX1123" i="54" s="1"/>
  <c r="AX1111" i="54"/>
  <c r="AX2016" i="54" s="1"/>
  <c r="AX1062" i="54"/>
  <c r="AX1063" i="54" s="1"/>
  <c r="AX1051" i="54"/>
  <c r="AX2006" i="54" s="1"/>
  <c r="AX1212" i="54"/>
  <c r="AX1213" i="54" s="1"/>
  <c r="AX1201" i="54"/>
  <c r="AX2031" i="54" s="1"/>
  <c r="AX1152" i="54"/>
  <c r="AX1153" i="54" s="1"/>
  <c r="AX1141" i="54"/>
  <c r="AX2021" i="54" s="1"/>
  <c r="AX1092" i="54"/>
  <c r="AX1093" i="54" s="1"/>
  <c r="AX1081" i="54"/>
  <c r="AX2011" i="54" s="1"/>
  <c r="AX931" i="54"/>
  <c r="AX930" i="54"/>
  <c r="AX871" i="54"/>
  <c r="AX1976" i="54" s="1"/>
  <c r="AX870" i="54"/>
  <c r="AX811" i="54"/>
  <c r="AX810" i="54"/>
  <c r="AX751" i="54"/>
  <c r="AX750" i="54"/>
  <c r="AX691" i="54"/>
  <c r="AX690" i="54"/>
  <c r="AX642" i="54"/>
  <c r="AX643" i="54" s="1"/>
  <c r="AX631" i="54"/>
  <c r="AX1936" i="54" s="1"/>
  <c r="AX630" i="54"/>
  <c r="AX1032" i="54"/>
  <c r="AX1033" i="54" s="1"/>
  <c r="AX1021" i="54"/>
  <c r="AX2001" i="54" s="1"/>
  <c r="AX901" i="54"/>
  <c r="AX1981" i="54" s="1"/>
  <c r="AX900" i="54"/>
  <c r="AX841" i="54"/>
  <c r="AX1971" i="54" s="1"/>
  <c r="AX840" i="54"/>
  <c r="AX781" i="54"/>
  <c r="AX1961" i="54" s="1"/>
  <c r="AX780" i="54"/>
  <c r="AX721" i="54"/>
  <c r="AX1951" i="54" s="1"/>
  <c r="AX720" i="54"/>
  <c r="AX571" i="54"/>
  <c r="AX1926" i="54" s="1"/>
  <c r="AX570" i="54"/>
  <c r="AX511" i="54"/>
  <c r="AX1916" i="54" s="1"/>
  <c r="AX510" i="54"/>
  <c r="AX462" i="54"/>
  <c r="AX463" i="54" s="1"/>
  <c r="AX451" i="54"/>
  <c r="AX450" i="54"/>
  <c r="AX402" i="54"/>
  <c r="AX403" i="54" s="1"/>
  <c r="AX391" i="54"/>
  <c r="AX1896" i="54" s="1"/>
  <c r="AX390" i="54"/>
  <c r="AX342" i="54"/>
  <c r="AX343" i="54" s="1"/>
  <c r="AX331" i="54"/>
  <c r="AX1886" i="54" s="1"/>
  <c r="AX330" i="54"/>
  <c r="AX282" i="54"/>
  <c r="AX283" i="54" s="1"/>
  <c r="AX271" i="54"/>
  <c r="AX1876" i="54" s="1"/>
  <c r="AX270" i="54"/>
  <c r="AX222" i="54"/>
  <c r="AX223" i="54" s="1"/>
  <c r="AX211" i="54"/>
  <c r="AX210" i="54"/>
  <c r="AX601" i="54"/>
  <c r="AX600" i="54"/>
  <c r="AX541" i="54"/>
  <c r="AX540" i="54"/>
  <c r="AX492" i="54"/>
  <c r="AX493" i="54" s="1"/>
  <c r="AX481" i="54"/>
  <c r="AX1911" i="54" s="1"/>
  <c r="AX480" i="54"/>
  <c r="AX432" i="54"/>
  <c r="AX433" i="54" s="1"/>
  <c r="AX421" i="54"/>
  <c r="AX1901" i="54" s="1"/>
  <c r="AX420" i="54"/>
  <c r="AX361" i="54"/>
  <c r="AX360" i="54"/>
  <c r="AX301" i="54"/>
  <c r="AX1881" i="54" s="1"/>
  <c r="AX300" i="54"/>
  <c r="AX241" i="54"/>
  <c r="AX1871" i="54" s="1"/>
  <c r="AX240" i="54"/>
  <c r="AX151" i="54"/>
  <c r="AX150" i="54"/>
  <c r="AX102" i="54"/>
  <c r="AX103" i="54" s="1"/>
  <c r="AX91" i="54"/>
  <c r="AX1846" i="54" s="1"/>
  <c r="AX90" i="54"/>
  <c r="AX42" i="54"/>
  <c r="AX43" i="54" s="1"/>
  <c r="AX31" i="54"/>
  <c r="AX30" i="54"/>
  <c r="AX192" i="54"/>
  <c r="AX193" i="54" s="1"/>
  <c r="AX181" i="54"/>
  <c r="AX1861" i="54" s="1"/>
  <c r="AX180" i="54"/>
  <c r="AX132" i="54"/>
  <c r="AX133" i="54" s="1"/>
  <c r="AX121" i="54"/>
  <c r="AX120" i="54"/>
  <c r="AX72" i="54"/>
  <c r="AX73" i="54" s="1"/>
  <c r="AX61" i="54"/>
  <c r="AX1841" i="54" s="1"/>
  <c r="AX60" i="54"/>
  <c r="AY10" i="54"/>
  <c r="AW62" i="54"/>
  <c r="AW1843" i="54" s="1"/>
  <c r="AW122" i="54"/>
  <c r="AW182" i="54"/>
  <c r="AW212" i="54"/>
  <c r="AW1868" i="54" s="1"/>
  <c r="AW272" i="54"/>
  <c r="AW332" i="54"/>
  <c r="AW392" i="54"/>
  <c r="AW452" i="54"/>
  <c r="AW512" i="54"/>
  <c r="AW572" i="54"/>
  <c r="AW242" i="54"/>
  <c r="AW302" i="54"/>
  <c r="AW362" i="54"/>
  <c r="AW422" i="54"/>
  <c r="AW1903" i="54" s="1"/>
  <c r="AW482" i="54"/>
  <c r="AW542" i="54"/>
  <c r="AW602" i="54"/>
  <c r="AW632" i="54"/>
  <c r="AW1938" i="54" s="1"/>
  <c r="AW692" i="54"/>
  <c r="AW752" i="54"/>
  <c r="AW812" i="54"/>
  <c r="AW1968" i="54" s="1"/>
  <c r="AW872" i="54"/>
  <c r="AW932" i="54"/>
  <c r="AW722" i="54"/>
  <c r="AW782" i="54"/>
  <c r="AW842" i="54"/>
  <c r="AW902" i="54"/>
  <c r="AW1983" i="54" s="1"/>
  <c r="AW1398" i="54"/>
  <c r="AW1406" i="54"/>
  <c r="AW1414" i="54"/>
  <c r="AW1408" i="54" s="1"/>
  <c r="AW1422" i="54"/>
  <c r="AW1430" i="54"/>
  <c r="AW1438" i="54"/>
  <c r="AW1432" i="54" s="1"/>
  <c r="AW1464" i="54"/>
  <c r="AW1494" i="54"/>
  <c r="AW1488" i="54" s="1"/>
  <c r="AW1462" i="54"/>
  <c r="AW1456" i="54" s="1"/>
  <c r="AW1478" i="54"/>
  <c r="AW1472" i="54" s="1"/>
  <c r="AW1518" i="54"/>
  <c r="AW1512" i="54" s="1"/>
  <c r="AW1606" i="54"/>
  <c r="AW1600" i="54" s="1"/>
  <c r="AW1614" i="54"/>
  <c r="AW1608" i="54" s="1"/>
  <c r="AW1622" i="54"/>
  <c r="AW1616" i="54" s="1"/>
  <c r="AW1630" i="54"/>
  <c r="AW1624" i="54" s="1"/>
  <c r="AW1542" i="54"/>
  <c r="AW1550" i="54"/>
  <c r="AW1544" i="54" s="1"/>
  <c r="AW1558" i="54"/>
  <c r="AW1552" i="54" s="1"/>
  <c r="AW1566" i="54"/>
  <c r="AW1560" i="54" s="1"/>
  <c r="AW1590" i="54"/>
  <c r="AW1584" i="54" s="1"/>
  <c r="AW1656" i="54"/>
  <c r="AW1664" i="54"/>
  <c r="AW423" i="54"/>
  <c r="AW663" i="54"/>
  <c r="AW1384" i="54"/>
  <c r="AW1760" i="54"/>
  <c r="AW1792" i="54"/>
  <c r="AU1793" i="54"/>
  <c r="AU1783" i="54"/>
  <c r="AU1381" i="54"/>
  <c r="AU1262" i="54"/>
  <c r="AU2043" i="54" s="1"/>
  <c r="AS1202" i="54"/>
  <c r="AS2033" i="54" s="1"/>
  <c r="AS2069" i="54" s="1"/>
  <c r="AU992" i="54"/>
  <c r="AU1998" i="54" s="1"/>
  <c r="AS1022" i="54"/>
  <c r="AS2003" i="54" s="1"/>
  <c r="AU902" i="54"/>
  <c r="AU1983" i="54" s="1"/>
  <c r="AV1790" i="54"/>
  <c r="AV1786" i="54"/>
  <c r="AV1791" i="54"/>
  <c r="AX1348" i="54"/>
  <c r="AX1288" i="54"/>
  <c r="AX1318" i="54"/>
  <c r="AX1258" i="54"/>
  <c r="AX1228" i="54"/>
  <c r="AX1108" i="54"/>
  <c r="AX1048" i="54"/>
  <c r="AX1198" i="54"/>
  <c r="AX1138" i="54"/>
  <c r="AX1078" i="54"/>
  <c r="AX988" i="54"/>
  <c r="AX991" i="54" s="1"/>
  <c r="AX1996" i="54" s="1"/>
  <c r="AX928" i="54"/>
  <c r="AX808" i="54"/>
  <c r="AX748" i="54"/>
  <c r="AX688" i="54"/>
  <c r="AX628" i="54"/>
  <c r="AX1018" i="54"/>
  <c r="AX958" i="54"/>
  <c r="AX961" i="54" s="1"/>
  <c r="AX1991" i="54" s="1"/>
  <c r="AX898" i="54"/>
  <c r="AX838" i="54"/>
  <c r="AX778" i="54"/>
  <c r="AX718" i="54"/>
  <c r="AX508" i="54"/>
  <c r="AX448" i="54"/>
  <c r="AX388" i="54"/>
  <c r="AX328" i="54"/>
  <c r="AX598" i="54"/>
  <c r="AX538" i="54"/>
  <c r="AX478" i="54"/>
  <c r="AX418" i="54"/>
  <c r="AX358" i="54"/>
  <c r="AX298" i="54"/>
  <c r="AX238" i="54"/>
  <c r="AX208" i="54"/>
  <c r="AX148" i="54"/>
  <c r="AX88" i="54"/>
  <c r="AX28" i="54"/>
  <c r="AX178" i="54"/>
  <c r="AX118" i="54"/>
  <c r="AX58" i="54"/>
  <c r="AY21" i="54"/>
  <c r="AS1232" i="54"/>
  <c r="AU1292" i="54"/>
  <c r="AU1352" i="54"/>
  <c r="AS1052" i="54"/>
  <c r="AU962" i="54"/>
  <c r="AX1582" i="54" l="1"/>
  <c r="AX1576" i="54" s="1"/>
  <c r="AX879" i="53"/>
  <c r="AX873" i="53" s="1"/>
  <c r="AX759" i="53"/>
  <c r="AX753" i="53" s="1"/>
  <c r="AX743" i="53"/>
  <c r="AX737" i="53" s="1"/>
  <c r="AX332" i="53"/>
  <c r="AX767" i="53"/>
  <c r="AX761" i="53" s="1"/>
  <c r="AX735" i="53"/>
  <c r="AX729" i="53" s="1"/>
  <c r="AX242" i="53"/>
  <c r="AX807" i="53"/>
  <c r="AX799" i="53"/>
  <c r="AX793" i="53" s="1"/>
  <c r="AX791" i="53"/>
  <c r="AX785" i="53" s="1"/>
  <c r="AX783" i="53"/>
  <c r="AX777" i="53" s="1"/>
  <c r="AX775" i="53"/>
  <c r="AX769" i="53" s="1"/>
  <c r="AW33" i="54"/>
  <c r="AW2089" i="54"/>
  <c r="AO10" i="37" s="1"/>
  <c r="AW2093" i="54"/>
  <c r="AO14" i="37" s="1"/>
  <c r="AW2090" i="54"/>
  <c r="AO11" i="37" s="1"/>
  <c r="AV2097" i="54"/>
  <c r="AW2094" i="54"/>
  <c r="AO15" i="37" s="1"/>
  <c r="AW2092" i="54"/>
  <c r="AO13" i="37" s="1"/>
  <c r="AW2091" i="54"/>
  <c r="AO12" i="37" s="1"/>
  <c r="AZ268" i="53"/>
  <c r="AZ568" i="53"/>
  <c r="AX745" i="53"/>
  <c r="AX751" i="53"/>
  <c r="AX727" i="53"/>
  <c r="AX721" i="53" s="1"/>
  <c r="AX719" i="53"/>
  <c r="AX713" i="53" s="1"/>
  <c r="AX711" i="53"/>
  <c r="AX705" i="53" s="1"/>
  <c r="AX703" i="53"/>
  <c r="AX697" i="53" s="1"/>
  <c r="AX695" i="53"/>
  <c r="AX689" i="53" s="1"/>
  <c r="AX687" i="53"/>
  <c r="AX681" i="53" s="1"/>
  <c r="AX679" i="53"/>
  <c r="AX182" i="53"/>
  <c r="AX183" i="53" s="1"/>
  <c r="AX122" i="53"/>
  <c r="AX123" i="53" s="1"/>
  <c r="AX62" i="53"/>
  <c r="AX963" i="53"/>
  <c r="AP7" i="38" s="1"/>
  <c r="AW892" i="53"/>
  <c r="AV973" i="53"/>
  <c r="AV882" i="53"/>
  <c r="AX863" i="53"/>
  <c r="AX857" i="53" s="1"/>
  <c r="AX855" i="53"/>
  <c r="AX849" i="53" s="1"/>
  <c r="AX847" i="53"/>
  <c r="AX841" i="53" s="1"/>
  <c r="AX839" i="53"/>
  <c r="AX833" i="53" s="1"/>
  <c r="AX831" i="53"/>
  <c r="AX825" i="53" s="1"/>
  <c r="AX823" i="53"/>
  <c r="AX817" i="53" s="1"/>
  <c r="AX815" i="53"/>
  <c r="AX809" i="53" s="1"/>
  <c r="AX895" i="53"/>
  <c r="AX968" i="53"/>
  <c r="AP10" i="38" s="1"/>
  <c r="AX801" i="53"/>
  <c r="AX362" i="53"/>
  <c r="AX363" i="53" s="1"/>
  <c r="AX303" i="53"/>
  <c r="AX243" i="53"/>
  <c r="AX393" i="53"/>
  <c r="AX333" i="53"/>
  <c r="AX272" i="53"/>
  <c r="AX273" i="53" s="1"/>
  <c r="AX212" i="53"/>
  <c r="AX213" i="53" s="1"/>
  <c r="AX153" i="53"/>
  <c r="AX93" i="53"/>
  <c r="AX63" i="53"/>
  <c r="AX960" i="53"/>
  <c r="AP6" i="38" s="1"/>
  <c r="AX32" i="53"/>
  <c r="AX33" i="53" s="1"/>
  <c r="AX671" i="53"/>
  <c r="AX871" i="53"/>
  <c r="AZ10" i="53"/>
  <c r="AY869" i="53"/>
  <c r="AY866" i="53"/>
  <c r="AY669" i="53"/>
  <c r="AY666" i="53"/>
  <c r="AY61" i="53"/>
  <c r="AY30" i="53"/>
  <c r="AY31" i="53"/>
  <c r="AY42" i="53"/>
  <c r="AY43" i="53" s="1"/>
  <c r="AY60" i="53"/>
  <c r="AY90" i="53"/>
  <c r="AY91" i="53"/>
  <c r="AY120" i="53"/>
  <c r="AY151" i="53"/>
  <c r="AY180" i="53"/>
  <c r="AY121" i="53"/>
  <c r="AY150" i="53"/>
  <c r="AY181" i="53"/>
  <c r="AY210" i="53"/>
  <c r="AY240" i="53"/>
  <c r="AY270" i="53"/>
  <c r="AY300" i="53"/>
  <c r="AY331" i="53"/>
  <c r="AY361" i="53"/>
  <c r="AY391" i="53"/>
  <c r="AY211" i="53"/>
  <c r="AY241" i="53"/>
  <c r="AY271" i="53"/>
  <c r="AY301" i="53"/>
  <c r="AY330" i="53"/>
  <c r="AY360" i="53"/>
  <c r="AY390" i="53"/>
  <c r="AY432" i="53"/>
  <c r="AY433" i="53" s="1"/>
  <c r="AY462" i="53"/>
  <c r="AY463" i="53" s="1"/>
  <c r="AY492" i="53"/>
  <c r="AY493" i="53" s="1"/>
  <c r="AY522" i="53"/>
  <c r="AY523" i="53" s="1"/>
  <c r="AY541" i="53"/>
  <c r="AY959" i="53" s="1"/>
  <c r="AQ5" i="38" s="1"/>
  <c r="AY571" i="53"/>
  <c r="AY582" i="53"/>
  <c r="AY583" i="53" s="1"/>
  <c r="AY631" i="53"/>
  <c r="AY451" i="53"/>
  <c r="AY481" i="53"/>
  <c r="AY511" i="53"/>
  <c r="AY552" i="53"/>
  <c r="AY553" i="53" s="1"/>
  <c r="AY601" i="53"/>
  <c r="AY612" i="53"/>
  <c r="AY613" i="53" s="1"/>
  <c r="AY642" i="53"/>
  <c r="AY643" i="53" s="1"/>
  <c r="AY674" i="53"/>
  <c r="AY677" i="53"/>
  <c r="AY682" i="53"/>
  <c r="AY685" i="53"/>
  <c r="AY690" i="53"/>
  <c r="AY693" i="53"/>
  <c r="AY698" i="53"/>
  <c r="AY701" i="53"/>
  <c r="AY706" i="53"/>
  <c r="AY709" i="53"/>
  <c r="AY714" i="53"/>
  <c r="AY717" i="53"/>
  <c r="AY722" i="53"/>
  <c r="AY725" i="53"/>
  <c r="AY730" i="53"/>
  <c r="AY733" i="53"/>
  <c r="AY738" i="53"/>
  <c r="AY741" i="53"/>
  <c r="AY746" i="53"/>
  <c r="AY749" i="53"/>
  <c r="AY754" i="53"/>
  <c r="AY757" i="53"/>
  <c r="AY762" i="53"/>
  <c r="AY765" i="53"/>
  <c r="AY770" i="53"/>
  <c r="AY773" i="53"/>
  <c r="AY778" i="53"/>
  <c r="AY781" i="53"/>
  <c r="AY786" i="53"/>
  <c r="AY789" i="53"/>
  <c r="AY794" i="53"/>
  <c r="AY797" i="53"/>
  <c r="AY802" i="53"/>
  <c r="AY805" i="53"/>
  <c r="AY810" i="53"/>
  <c r="AY813" i="53"/>
  <c r="AY818" i="53"/>
  <c r="AY821" i="53"/>
  <c r="AY826" i="53"/>
  <c r="AY829" i="53"/>
  <c r="AY834" i="53"/>
  <c r="AY837" i="53"/>
  <c r="AY842" i="53"/>
  <c r="AY845" i="53"/>
  <c r="AY850" i="53"/>
  <c r="AY853" i="53"/>
  <c r="AY858" i="53"/>
  <c r="AY861" i="53"/>
  <c r="AY874" i="53"/>
  <c r="AY877" i="53"/>
  <c r="AY937" i="53"/>
  <c r="AY938" i="53" s="1"/>
  <c r="AY939" i="53" s="1"/>
  <c r="AY947" i="53" s="1"/>
  <c r="AY926" i="53" s="1"/>
  <c r="AV898" i="53"/>
  <c r="AW895" i="53"/>
  <c r="AW801" i="53"/>
  <c r="AW882" i="53" s="1"/>
  <c r="AW968" i="53"/>
  <c r="AO10" i="38" s="1"/>
  <c r="AX1638" i="54"/>
  <c r="AX1632" i="54" s="1"/>
  <c r="AR2075" i="54"/>
  <c r="AX1486" i="54"/>
  <c r="AX1480" i="54" s="1"/>
  <c r="AX1526" i="54"/>
  <c r="AX1520" i="54" s="1"/>
  <c r="AX1534" i="54"/>
  <c r="AX1528" i="54" s="1"/>
  <c r="AX1446" i="54"/>
  <c r="AX1440" i="54" s="1"/>
  <c r="AX1454" i="54"/>
  <c r="AX1448" i="54" s="1"/>
  <c r="AX1502" i="54"/>
  <c r="AX1496" i="54" s="1"/>
  <c r="AX1510" i="54"/>
  <c r="AX1504" i="54" s="1"/>
  <c r="AX1614" i="54"/>
  <c r="AX1608" i="54" s="1"/>
  <c r="AX1622" i="54"/>
  <c r="AX1616" i="54" s="1"/>
  <c r="AX1630" i="54"/>
  <c r="AX1624" i="54" s="1"/>
  <c r="AX1678" i="54"/>
  <c r="AX1672" i="54" s="1"/>
  <c r="AX1686" i="54"/>
  <c r="AX1680" i="54" s="1"/>
  <c r="AV2083" i="54"/>
  <c r="AU903" i="54"/>
  <c r="AS1023" i="54"/>
  <c r="AT1020" i="54" s="1"/>
  <c r="AT1022" i="54" s="1"/>
  <c r="AU993" i="54"/>
  <c r="AV990" i="54" s="1"/>
  <c r="AS1203" i="54"/>
  <c r="AT1200" i="54" s="1"/>
  <c r="AU1263" i="54"/>
  <c r="AV1260" i="54" s="1"/>
  <c r="AW2083" i="54"/>
  <c r="AQ2084" i="54"/>
  <c r="AQ2085" i="54" s="1"/>
  <c r="AX1941" i="54"/>
  <c r="AX662" i="54"/>
  <c r="AX1943" i="54" s="1"/>
  <c r="AW903" i="54"/>
  <c r="AW813" i="54"/>
  <c r="AW63" i="54"/>
  <c r="AY1660" i="54"/>
  <c r="AY1652" i="54"/>
  <c r="AY661" i="54"/>
  <c r="AY660" i="54"/>
  <c r="AY1657" i="54"/>
  <c r="AY1662" i="54" s="1"/>
  <c r="AR2072" i="54"/>
  <c r="AX1662" i="54"/>
  <c r="AW1789" i="54"/>
  <c r="AX1462" i="54"/>
  <c r="AX1456" i="54" s="1"/>
  <c r="AX1518" i="54"/>
  <c r="AX1512" i="54" s="1"/>
  <c r="AX1470" i="54"/>
  <c r="AU1353" i="54"/>
  <c r="AV1350" i="54" s="1"/>
  <c r="AU2058" i="54"/>
  <c r="AW843" i="54"/>
  <c r="AW1973" i="54"/>
  <c r="AW873" i="54"/>
  <c r="AW1978" i="54"/>
  <c r="AW753" i="54"/>
  <c r="AW1958" i="54"/>
  <c r="AW543" i="54"/>
  <c r="AW1923" i="54"/>
  <c r="AW303" i="54"/>
  <c r="AW1883" i="54"/>
  <c r="AW573" i="54"/>
  <c r="AW1928" i="54"/>
  <c r="AW333" i="54"/>
  <c r="AW1888" i="54"/>
  <c r="AW123" i="54"/>
  <c r="AW1853" i="54"/>
  <c r="AW2078" i="54" s="1"/>
  <c r="AS1053" i="54"/>
  <c r="AT1050" i="54" s="1"/>
  <c r="AS2008" i="54"/>
  <c r="AU1293" i="54"/>
  <c r="AV1290" i="54" s="1"/>
  <c r="AV1292" i="54" s="1"/>
  <c r="AU2048" i="54"/>
  <c r="AY568" i="54"/>
  <c r="AY268" i="54"/>
  <c r="AY1168" i="54"/>
  <c r="AY868" i="54"/>
  <c r="AY658" i="54"/>
  <c r="AW633" i="54"/>
  <c r="AW213" i="54"/>
  <c r="AW783" i="54"/>
  <c r="AW1963" i="54"/>
  <c r="AW933" i="54"/>
  <c r="AW1988" i="54"/>
  <c r="AW693" i="54"/>
  <c r="AW1948" i="54"/>
  <c r="AW603" i="54"/>
  <c r="AW1933" i="54"/>
  <c r="AW483" i="54"/>
  <c r="AW1913" i="54"/>
  <c r="AW363" i="54"/>
  <c r="AW1893" i="54"/>
  <c r="AW243" i="54"/>
  <c r="AW1873" i="54"/>
  <c r="AW513" i="54"/>
  <c r="AW1918" i="54"/>
  <c r="AW393" i="54"/>
  <c r="AW1898" i="54"/>
  <c r="AW273" i="54"/>
  <c r="AW1878" i="54"/>
  <c r="AW183" i="54"/>
  <c r="AW1863" i="54"/>
  <c r="AX122" i="54"/>
  <c r="AX1853" i="54" s="1"/>
  <c r="AX1851" i="54"/>
  <c r="AX2077" i="54" s="1"/>
  <c r="AP7" i="37" s="1"/>
  <c r="AX32" i="54"/>
  <c r="AX1838" i="54" s="1"/>
  <c r="AX1836" i="54"/>
  <c r="AX152" i="54"/>
  <c r="AX1858" i="54" s="1"/>
  <c r="AX1856" i="54"/>
  <c r="AX2065" i="54" s="1"/>
  <c r="AP3" i="37" s="1"/>
  <c r="AX362" i="54"/>
  <c r="AX1893" i="54" s="1"/>
  <c r="AX1891" i="54"/>
  <c r="AX542" i="54"/>
  <c r="AX1923" i="54" s="1"/>
  <c r="AX1921" i="54"/>
  <c r="AX602" i="54"/>
  <c r="AX1933" i="54" s="1"/>
  <c r="AX1931" i="54"/>
  <c r="AX212" i="54"/>
  <c r="AX1868" i="54" s="1"/>
  <c r="AX1866" i="54"/>
  <c r="AX2080" i="54" s="1"/>
  <c r="AP8" i="37" s="1"/>
  <c r="AX452" i="54"/>
  <c r="AX1908" i="54" s="1"/>
  <c r="AX1906" i="54"/>
  <c r="AX692" i="54"/>
  <c r="AX1948" i="54" s="1"/>
  <c r="AX1946" i="54"/>
  <c r="AX752" i="54"/>
  <c r="AX1958" i="54" s="1"/>
  <c r="AX1956" i="54"/>
  <c r="AX812" i="54"/>
  <c r="AX1968" i="54" s="1"/>
  <c r="AX1966" i="54"/>
  <c r="AX932" i="54"/>
  <c r="AX1988" i="54" s="1"/>
  <c r="AX1986" i="54"/>
  <c r="AW153" i="54"/>
  <c r="AS1083" i="54"/>
  <c r="AT1080" i="54" s="1"/>
  <c r="AT1082" i="54" s="1"/>
  <c r="AS2013" i="54"/>
  <c r="AV933" i="54"/>
  <c r="AV1988" i="54"/>
  <c r="AS1113" i="54"/>
  <c r="AT1110" i="54" s="1"/>
  <c r="AT1112" i="54" s="1"/>
  <c r="AS2018" i="54"/>
  <c r="AU963" i="54"/>
  <c r="AV960" i="54" s="1"/>
  <c r="AV962" i="54" s="1"/>
  <c r="AU1993" i="54"/>
  <c r="AS1233" i="54"/>
  <c r="AT1230" i="54" s="1"/>
  <c r="AT1232" i="54" s="1"/>
  <c r="AS2038" i="54"/>
  <c r="AW723" i="54"/>
  <c r="AW1953" i="54"/>
  <c r="AW453" i="54"/>
  <c r="AW1908" i="54"/>
  <c r="AS873" i="54"/>
  <c r="AS1978" i="54"/>
  <c r="AS1173" i="54"/>
  <c r="AT1170" i="54" s="1"/>
  <c r="AT1172" i="54" s="1"/>
  <c r="AS2028" i="54"/>
  <c r="AU1323" i="54"/>
  <c r="AV1320" i="54" s="1"/>
  <c r="AV1322" i="54" s="1"/>
  <c r="AU2053" i="54"/>
  <c r="AS1143" i="54"/>
  <c r="AT1140" i="54" s="1"/>
  <c r="AT1142" i="54" s="1"/>
  <c r="AS2023" i="54"/>
  <c r="AX1670" i="54"/>
  <c r="AX1664" i="54" s="1"/>
  <c r="AX242" i="54"/>
  <c r="AX1873" i="54" s="1"/>
  <c r="AX302" i="54"/>
  <c r="AX1883" i="54" s="1"/>
  <c r="AX422" i="54"/>
  <c r="AX1903" i="54" s="1"/>
  <c r="AX332" i="54"/>
  <c r="AX1888" i="54" s="1"/>
  <c r="AX872" i="54"/>
  <c r="AX1978" i="54" s="1"/>
  <c r="AX1606" i="54"/>
  <c r="AX1600" i="54" s="1"/>
  <c r="AX62" i="54"/>
  <c r="AX1843" i="54" s="1"/>
  <c r="AX182" i="54"/>
  <c r="AX1863" i="54" s="1"/>
  <c r="AX92" i="54"/>
  <c r="AX1848" i="54" s="1"/>
  <c r="AX2078" i="54" s="1"/>
  <c r="AX482" i="54"/>
  <c r="AX1913" i="54" s="1"/>
  <c r="AX272" i="54"/>
  <c r="AX1878" i="54" s="1"/>
  <c r="AX392" i="54"/>
  <c r="AX1898" i="54" s="1"/>
  <c r="AX512" i="54"/>
  <c r="AX1918" i="54" s="1"/>
  <c r="AX572" i="54"/>
  <c r="AX1928" i="54" s="1"/>
  <c r="AX722" i="54"/>
  <c r="AX1953" i="54" s="1"/>
  <c r="AX782" i="54"/>
  <c r="AX1963" i="54" s="1"/>
  <c r="AX842" i="54"/>
  <c r="AX1973" i="54" s="1"/>
  <c r="AX902" i="54"/>
  <c r="AX1983" i="54" s="1"/>
  <c r="AX632" i="54"/>
  <c r="AX1938" i="54" s="1"/>
  <c r="AT602" i="53"/>
  <c r="AT603" i="53" s="1"/>
  <c r="AU600" i="53" s="1"/>
  <c r="AU572" i="53"/>
  <c r="AU573" i="53" s="1"/>
  <c r="AV570" i="53" s="1"/>
  <c r="AT392" i="53"/>
  <c r="AT393" i="53" s="1"/>
  <c r="AU390" i="53" s="1"/>
  <c r="AT632" i="53"/>
  <c r="AT633" i="53" s="1"/>
  <c r="AU630" i="53" s="1"/>
  <c r="AT362" i="53"/>
  <c r="AT363" i="53" s="1"/>
  <c r="AU360" i="53" s="1"/>
  <c r="AT542" i="53"/>
  <c r="AT543" i="53" s="1"/>
  <c r="AU540" i="53" s="1"/>
  <c r="AT422" i="53"/>
  <c r="AT423" i="53" s="1"/>
  <c r="AU420" i="53" s="1"/>
  <c r="AV452" i="53"/>
  <c r="AV453" i="53" s="1"/>
  <c r="AW450" i="53" s="1"/>
  <c r="AZ28" i="53"/>
  <c r="BA21" i="53"/>
  <c r="AZ58" i="53"/>
  <c r="AZ88" i="53"/>
  <c r="AZ118" i="53"/>
  <c r="AZ148" i="53"/>
  <c r="AZ178" i="53"/>
  <c r="AZ208" i="53"/>
  <c r="AZ238" i="53"/>
  <c r="AZ328" i="53"/>
  <c r="AZ388" i="53"/>
  <c r="AZ298" i="53"/>
  <c r="AZ358" i="53"/>
  <c r="AZ448" i="53"/>
  <c r="AZ451" i="53" s="1"/>
  <c r="AZ508" i="53"/>
  <c r="AZ418" i="53"/>
  <c r="AZ421" i="53" s="1"/>
  <c r="AZ478" i="53"/>
  <c r="AZ628" i="53"/>
  <c r="AZ538" i="53"/>
  <c r="AZ598" i="53"/>
  <c r="AT482" i="53"/>
  <c r="AT483" i="53" s="1"/>
  <c r="AU480" i="53" s="1"/>
  <c r="AV512" i="53"/>
  <c r="AV513" i="53" s="1"/>
  <c r="AW510" i="53" s="1"/>
  <c r="AV1352" i="54"/>
  <c r="AT1052" i="54"/>
  <c r="AY1318" i="54"/>
  <c r="AY1258" i="54"/>
  <c r="AY1348" i="54"/>
  <c r="AY1288" i="54"/>
  <c r="AY1198" i="54"/>
  <c r="AY1138" i="54"/>
  <c r="AY1078" i="54"/>
  <c r="AY1228" i="54"/>
  <c r="AY1108" i="54"/>
  <c r="AY1048" i="54"/>
  <c r="AY1018" i="54"/>
  <c r="AY1021" i="54" s="1"/>
  <c r="AY2001" i="54" s="1"/>
  <c r="AY958" i="54"/>
  <c r="AY898" i="54"/>
  <c r="AY838" i="54"/>
  <c r="AY778" i="54"/>
  <c r="AY718" i="54"/>
  <c r="AY988" i="54"/>
  <c r="AY928" i="54"/>
  <c r="AY808" i="54"/>
  <c r="AY748" i="54"/>
  <c r="AY688" i="54"/>
  <c r="AY628" i="54"/>
  <c r="AY598" i="54"/>
  <c r="AY538" i="54"/>
  <c r="AY478" i="54"/>
  <c r="AY418" i="54"/>
  <c r="AY358" i="54"/>
  <c r="AY298" i="54"/>
  <c r="AY238" i="54"/>
  <c r="AY508" i="54"/>
  <c r="AY448" i="54"/>
  <c r="AY388" i="54"/>
  <c r="AY328" i="54"/>
  <c r="AY178" i="54"/>
  <c r="AY118" i="54"/>
  <c r="AY58" i="54"/>
  <c r="AZ21" i="54"/>
  <c r="AY208" i="54"/>
  <c r="AY148" i="54"/>
  <c r="AY88" i="54"/>
  <c r="AY28" i="54"/>
  <c r="AT1202" i="54"/>
  <c r="AW1392" i="54"/>
  <c r="AW1791" i="54"/>
  <c r="AY1772" i="54"/>
  <c r="AY1769" i="54"/>
  <c r="AY1764" i="54"/>
  <c r="AY1761" i="54"/>
  <c r="AY1756" i="54"/>
  <c r="AY1753" i="54"/>
  <c r="AY1748" i="54"/>
  <c r="AY1745" i="54"/>
  <c r="AY1740" i="54"/>
  <c r="AY1737" i="54"/>
  <c r="AY1732" i="54"/>
  <c r="AY1729" i="54"/>
  <c r="AY1724" i="54"/>
  <c r="AY1721" i="54"/>
  <c r="AY1716" i="54"/>
  <c r="AY1713" i="54"/>
  <c r="AY1708" i="54"/>
  <c r="AY1705" i="54"/>
  <c r="AY1700" i="54"/>
  <c r="AY1697" i="54"/>
  <c r="AY1692" i="54"/>
  <c r="AY1689" i="54"/>
  <c r="AY1684" i="54"/>
  <c r="AY1681" i="54"/>
  <c r="AY1676" i="54"/>
  <c r="AY1673" i="54"/>
  <c r="AY1665" i="54"/>
  <c r="AY1644" i="54"/>
  <c r="AY1668" i="54"/>
  <c r="AY1649" i="54"/>
  <c r="AY1654" i="54" s="1"/>
  <c r="AY1648" i="54" s="1"/>
  <c r="AY1641" i="54"/>
  <c r="AY1636" i="54"/>
  <c r="AY1633" i="54"/>
  <c r="AY1596" i="54"/>
  <c r="AY1588" i="54"/>
  <c r="AY1585" i="54"/>
  <c r="AY1577" i="54"/>
  <c r="AY1572" i="54"/>
  <c r="AY1564" i="54"/>
  <c r="AY1561" i="54"/>
  <c r="AY1556" i="54"/>
  <c r="AY1553" i="54"/>
  <c r="AY1548" i="54"/>
  <c r="AY1545" i="54"/>
  <c r="AY1540" i="54"/>
  <c r="AY1537" i="54"/>
  <c r="AY1628" i="54"/>
  <c r="AY1625" i="54"/>
  <c r="AY1620" i="54"/>
  <c r="AY1617" i="54"/>
  <c r="AY1612" i="54"/>
  <c r="AY1609" i="54"/>
  <c r="AY1604" i="54"/>
  <c r="AY1601" i="54"/>
  <c r="AY1593" i="54"/>
  <c r="AY1580" i="54"/>
  <c r="AY1569" i="54"/>
  <c r="AY1532" i="54"/>
  <c r="AY1529" i="54"/>
  <c r="AY1524" i="54"/>
  <c r="AY1521" i="54"/>
  <c r="AY1513" i="54"/>
  <c r="AY1492" i="54"/>
  <c r="AY1484" i="54"/>
  <c r="AY1481" i="54"/>
  <c r="AY1473" i="54"/>
  <c r="AY1468" i="54"/>
  <c r="AY1457" i="54"/>
  <c r="AY1516" i="54"/>
  <c r="AY1508" i="54"/>
  <c r="AY1505" i="54"/>
  <c r="AY1500" i="54"/>
  <c r="AY1497" i="54"/>
  <c r="AY1489" i="54"/>
  <c r="AY1476" i="54"/>
  <c r="AY1465" i="54"/>
  <c r="AY1460" i="54"/>
  <c r="AY1452" i="54"/>
  <c r="AY1449" i="54"/>
  <c r="AY1444" i="54"/>
  <c r="AY1441" i="54"/>
  <c r="AY1388" i="54"/>
  <c r="AY1332" i="54"/>
  <c r="AY1333" i="54" s="1"/>
  <c r="AY1321" i="54"/>
  <c r="AY2051" i="54" s="1"/>
  <c r="AY1272" i="54"/>
  <c r="AY1273" i="54" s="1"/>
  <c r="AY1261" i="54"/>
  <c r="AY2041" i="54" s="1"/>
  <c r="AY1436" i="54"/>
  <c r="AY1433" i="54"/>
  <c r="AY1428" i="54"/>
  <c r="AY1425" i="54"/>
  <c r="AY1420" i="54"/>
  <c r="AY1417" i="54"/>
  <c r="AY1412" i="54"/>
  <c r="AY1409" i="54"/>
  <c r="AY1404" i="54"/>
  <c r="AY1401" i="54"/>
  <c r="AY1396" i="54"/>
  <c r="AY1393" i="54"/>
  <c r="AY1385" i="54"/>
  <c r="AY1362" i="54"/>
  <c r="AY1363" i="54" s="1"/>
  <c r="AY1351" i="54"/>
  <c r="AY2056" i="54" s="1"/>
  <c r="AY1302" i="54"/>
  <c r="AY1303" i="54" s="1"/>
  <c r="AY1291" i="54"/>
  <c r="AY2046" i="54" s="1"/>
  <c r="AY1212" i="54"/>
  <c r="AY1213" i="54" s="1"/>
  <c r="AY1201" i="54"/>
  <c r="AY2031" i="54" s="1"/>
  <c r="AY1152" i="54"/>
  <c r="AY1153" i="54" s="1"/>
  <c r="AY1141" i="54"/>
  <c r="AY2021" i="54" s="1"/>
  <c r="AY1092" i="54"/>
  <c r="AY1093" i="54" s="1"/>
  <c r="AY1081" i="54"/>
  <c r="AY2011" i="54" s="1"/>
  <c r="AY1242" i="54"/>
  <c r="AY1243" i="54" s="1"/>
  <c r="AY1231" i="54"/>
  <c r="AY2036" i="54" s="1"/>
  <c r="AY1182" i="54"/>
  <c r="AY1183" i="54" s="1"/>
  <c r="AY1171" i="54"/>
  <c r="AY2026" i="54" s="1"/>
  <c r="AY1122" i="54"/>
  <c r="AY1123" i="54" s="1"/>
  <c r="AY1111" i="54"/>
  <c r="AY2016" i="54" s="1"/>
  <c r="AY1062" i="54"/>
  <c r="AY1063" i="54" s="1"/>
  <c r="AY1051" i="54"/>
  <c r="AY2006" i="54" s="1"/>
  <c r="AY1032" i="54"/>
  <c r="AY1033" i="54" s="1"/>
  <c r="AY961" i="54"/>
  <c r="AY1991" i="54" s="1"/>
  <c r="AY960" i="54"/>
  <c r="AY901" i="54"/>
  <c r="AY1981" i="54" s="1"/>
  <c r="AY900" i="54"/>
  <c r="AY841" i="54"/>
  <c r="AY1971" i="54" s="1"/>
  <c r="AY840" i="54"/>
  <c r="AY781" i="54"/>
  <c r="AY1961" i="54" s="1"/>
  <c r="AY780" i="54"/>
  <c r="AY721" i="54"/>
  <c r="AY1951" i="54" s="1"/>
  <c r="AY720" i="54"/>
  <c r="AY991" i="54"/>
  <c r="AY1996" i="54" s="1"/>
  <c r="AY990" i="54"/>
  <c r="AY931" i="54"/>
  <c r="AY1986" i="54" s="1"/>
  <c r="AY930" i="54"/>
  <c r="AY871" i="54"/>
  <c r="AY870" i="54"/>
  <c r="AY811" i="54"/>
  <c r="AY810" i="54"/>
  <c r="AY751" i="54"/>
  <c r="AY750" i="54"/>
  <c r="AY691" i="54"/>
  <c r="AY690" i="54"/>
  <c r="AY642" i="54"/>
  <c r="AY643" i="54" s="1"/>
  <c r="AY631" i="54"/>
  <c r="AY1936" i="54" s="1"/>
  <c r="AY630" i="54"/>
  <c r="AY601" i="54"/>
  <c r="AY1931" i="54" s="1"/>
  <c r="AY600" i="54"/>
  <c r="AY541" i="54"/>
  <c r="AY1921" i="54" s="1"/>
  <c r="AY540" i="54"/>
  <c r="AY492" i="54"/>
  <c r="AY493" i="54" s="1"/>
  <c r="AY481" i="54"/>
  <c r="AY480" i="54"/>
  <c r="AY432" i="54"/>
  <c r="AY433" i="54" s="1"/>
  <c r="AY421" i="54"/>
  <c r="AY1901" i="54" s="1"/>
  <c r="AY420" i="54"/>
  <c r="AY372" i="54"/>
  <c r="AY373" i="54" s="1"/>
  <c r="AY361" i="54"/>
  <c r="AY360" i="54"/>
  <c r="AY301" i="54"/>
  <c r="AY300" i="54"/>
  <c r="AY241" i="54"/>
  <c r="AY240" i="54"/>
  <c r="AY582" i="54"/>
  <c r="AY583" i="54" s="1"/>
  <c r="AY571" i="54"/>
  <c r="AY1926" i="54" s="1"/>
  <c r="AY570" i="54"/>
  <c r="AY511" i="54"/>
  <c r="AY1916" i="54" s="1"/>
  <c r="AY510" i="54"/>
  <c r="AY462" i="54"/>
  <c r="AY463" i="54" s="1"/>
  <c r="AY451" i="54"/>
  <c r="AY450" i="54"/>
  <c r="AY402" i="54"/>
  <c r="AY403" i="54" s="1"/>
  <c r="AY391" i="54"/>
  <c r="AY1896" i="54" s="1"/>
  <c r="AY390" i="54"/>
  <c r="AY342" i="54"/>
  <c r="AY343" i="54" s="1"/>
  <c r="AY331" i="54"/>
  <c r="AY330" i="54"/>
  <c r="AY282" i="54"/>
  <c r="AY283" i="54" s="1"/>
  <c r="AY271" i="54"/>
  <c r="AY1876" i="54" s="1"/>
  <c r="AY270" i="54"/>
  <c r="AY222" i="54"/>
  <c r="AY223" i="54" s="1"/>
  <c r="AY211" i="54"/>
  <c r="AY210" i="54"/>
  <c r="AY192" i="54"/>
  <c r="AY193" i="54" s="1"/>
  <c r="AY181" i="54"/>
  <c r="AY1861" i="54" s="1"/>
  <c r="AY180" i="54"/>
  <c r="AY132" i="54"/>
  <c r="AY133" i="54" s="1"/>
  <c r="AY121" i="54"/>
  <c r="AY120" i="54"/>
  <c r="AY72" i="54"/>
  <c r="AY73" i="54" s="1"/>
  <c r="AY61" i="54"/>
  <c r="AY1841" i="54" s="1"/>
  <c r="AY60" i="54"/>
  <c r="AZ10" i="54"/>
  <c r="AY151" i="54"/>
  <c r="AY1856" i="54" s="1"/>
  <c r="AY150" i="54"/>
  <c r="AY102" i="54"/>
  <c r="AY103" i="54" s="1"/>
  <c r="AY91" i="54"/>
  <c r="AY1846" i="54" s="1"/>
  <c r="AY90" i="54"/>
  <c r="AY42" i="54"/>
  <c r="AY43" i="54" s="1"/>
  <c r="AY31" i="54"/>
  <c r="AY1836" i="54" s="1"/>
  <c r="AY30" i="54"/>
  <c r="AX1390" i="54"/>
  <c r="AX1646" i="54"/>
  <c r="AX1640" i="54" s="1"/>
  <c r="AV992" i="54"/>
  <c r="AV1998" i="54" s="1"/>
  <c r="AV1262" i="54"/>
  <c r="AV2043" i="54" s="1"/>
  <c r="AW1424" i="54"/>
  <c r="AW1787" i="54"/>
  <c r="AV1793" i="54"/>
  <c r="AW1536" i="54"/>
  <c r="AW1790" i="54"/>
  <c r="AW1416" i="54"/>
  <c r="AW1786" i="54"/>
  <c r="AW1400" i="54"/>
  <c r="AW1788" i="54"/>
  <c r="AX123" i="54"/>
  <c r="AX183" i="54"/>
  <c r="AX153" i="54"/>
  <c r="AX543" i="54"/>
  <c r="AX213" i="54"/>
  <c r="AX333" i="54"/>
  <c r="AX393" i="54"/>
  <c r="AX663" i="54"/>
  <c r="AX783" i="54"/>
  <c r="AX693" i="54"/>
  <c r="AX813" i="54"/>
  <c r="AX1398" i="54"/>
  <c r="AX1406" i="54"/>
  <c r="AX1414" i="54"/>
  <c r="AX1408" i="54" s="1"/>
  <c r="AX1422" i="54"/>
  <c r="AX1430" i="54"/>
  <c r="AX1438" i="54"/>
  <c r="AX1432" i="54" s="1"/>
  <c r="AX1478" i="54"/>
  <c r="AX1472" i="54" s="1"/>
  <c r="AX1464" i="54"/>
  <c r="AX1494" i="54"/>
  <c r="AX1488" i="54" s="1"/>
  <c r="AX1542" i="54"/>
  <c r="AX1550" i="54"/>
  <c r="AX1544" i="54" s="1"/>
  <c r="AX1558" i="54"/>
  <c r="AX1552" i="54" s="1"/>
  <c r="AX1566" i="54"/>
  <c r="AX1560" i="54" s="1"/>
  <c r="AX1590" i="54"/>
  <c r="AX1584" i="54" s="1"/>
  <c r="AX1574" i="54"/>
  <c r="AX1568" i="54" s="1"/>
  <c r="AX1598" i="54"/>
  <c r="AX1592" i="54" s="1"/>
  <c r="AX1656" i="54"/>
  <c r="AX1694" i="54"/>
  <c r="AX1688" i="54" s="1"/>
  <c r="AX1702" i="54"/>
  <c r="AX1696" i="54" s="1"/>
  <c r="AX1710" i="54"/>
  <c r="AX1704" i="54" s="1"/>
  <c r="AX1718" i="54"/>
  <c r="AX1712" i="54" s="1"/>
  <c r="AX1726" i="54"/>
  <c r="AX1720" i="54" s="1"/>
  <c r="AX1734" i="54"/>
  <c r="AX1728" i="54" s="1"/>
  <c r="AX1742" i="54"/>
  <c r="AX1736" i="54" s="1"/>
  <c r="AX1750" i="54"/>
  <c r="AX1744" i="54" s="1"/>
  <c r="AX1758" i="54"/>
  <c r="AX1752" i="54" s="1"/>
  <c r="AX1766" i="54"/>
  <c r="AX1774" i="54"/>
  <c r="AX1768" i="54" s="1"/>
  <c r="AV1783" i="54"/>
  <c r="AV1381" i="54"/>
  <c r="AX483" i="54" l="1"/>
  <c r="AX573" i="54"/>
  <c r="AX363" i="54"/>
  <c r="AX753" i="54"/>
  <c r="AX33" i="54"/>
  <c r="AX2089" i="54"/>
  <c r="AP10" i="37" s="1"/>
  <c r="AX933" i="54"/>
  <c r="AX903" i="54"/>
  <c r="AX453" i="54"/>
  <c r="AX603" i="54"/>
  <c r="AX303" i="54"/>
  <c r="AW2081" i="54"/>
  <c r="AW2066" i="54"/>
  <c r="AR2084" i="54"/>
  <c r="AR2085" i="54" s="1"/>
  <c r="AY302" i="53"/>
  <c r="AY242" i="53"/>
  <c r="AY243" i="53" s="1"/>
  <c r="AY392" i="53"/>
  <c r="AY332" i="53"/>
  <c r="AY671" i="53"/>
  <c r="AY871" i="53"/>
  <c r="AY865" i="53" s="1"/>
  <c r="AX2095" i="54"/>
  <c r="AX2094" i="54"/>
  <c r="AP15" i="37" s="1"/>
  <c r="AX2090" i="54"/>
  <c r="AP11" i="37" s="1"/>
  <c r="AX2093" i="54"/>
  <c r="AP14" i="37" s="1"/>
  <c r="AX2092" i="54"/>
  <c r="AP13" i="37" s="1"/>
  <c r="AX2091" i="54"/>
  <c r="AW2097" i="54"/>
  <c r="BA568" i="53"/>
  <c r="BA268" i="53"/>
  <c r="AY879" i="53"/>
  <c r="AY873" i="53" s="1"/>
  <c r="AY863" i="53"/>
  <c r="AY857" i="53" s="1"/>
  <c r="AY855" i="53"/>
  <c r="AY849" i="53" s="1"/>
  <c r="AY847" i="53"/>
  <c r="AY841" i="53" s="1"/>
  <c r="AY839" i="53"/>
  <c r="AY833" i="53" s="1"/>
  <c r="AY831" i="53"/>
  <c r="AY825" i="53" s="1"/>
  <c r="AY823" i="53"/>
  <c r="AY817" i="53" s="1"/>
  <c r="AY815" i="53"/>
  <c r="AY809" i="53" s="1"/>
  <c r="AY807" i="53"/>
  <c r="AY799" i="53"/>
  <c r="AY793" i="53" s="1"/>
  <c r="AY791" i="53"/>
  <c r="AY785" i="53" s="1"/>
  <c r="AY783" i="53"/>
  <c r="AY777" i="53" s="1"/>
  <c r="AY775" i="53"/>
  <c r="AY769" i="53" s="1"/>
  <c r="AY767" i="53"/>
  <c r="AY761" i="53" s="1"/>
  <c r="AY759" i="53"/>
  <c r="AY753" i="53" s="1"/>
  <c r="AY745" i="53"/>
  <c r="AY751" i="53"/>
  <c r="AY743" i="53"/>
  <c r="AY737" i="53" s="1"/>
  <c r="AY735" i="53"/>
  <c r="AY729" i="53" s="1"/>
  <c r="AY727" i="53"/>
  <c r="AY721" i="53" s="1"/>
  <c r="AY719" i="53"/>
  <c r="AY713" i="53" s="1"/>
  <c r="AY711" i="53"/>
  <c r="AY705" i="53" s="1"/>
  <c r="AY703" i="53"/>
  <c r="AY697" i="53" s="1"/>
  <c r="AY695" i="53"/>
  <c r="AY689" i="53" s="1"/>
  <c r="AY687" i="53"/>
  <c r="AY681" i="53" s="1"/>
  <c r="AY679" i="53"/>
  <c r="AY393" i="53"/>
  <c r="AY333" i="53"/>
  <c r="AY272" i="53"/>
  <c r="AY212" i="53"/>
  <c r="AY362" i="53"/>
  <c r="AY363" i="53" s="1"/>
  <c r="AY303" i="53"/>
  <c r="AY182" i="53"/>
  <c r="AY122" i="53"/>
  <c r="AY152" i="53"/>
  <c r="AY153" i="53" s="1"/>
  <c r="AY92" i="53"/>
  <c r="AY960" i="53"/>
  <c r="AQ6" i="38" s="1"/>
  <c r="AY32" i="53"/>
  <c r="AY33" i="53" s="1"/>
  <c r="AY62" i="53"/>
  <c r="AY63" i="53" s="1"/>
  <c r="AY963" i="53"/>
  <c r="AQ7" i="38" s="1"/>
  <c r="AX865" i="53"/>
  <c r="AX897" i="53"/>
  <c r="AX964" i="53"/>
  <c r="AV662" i="53"/>
  <c r="AV888" i="53"/>
  <c r="AX972" i="53"/>
  <c r="AP12" i="38" s="1"/>
  <c r="AX673" i="53"/>
  <c r="AX892" i="53"/>
  <c r="AW973" i="53"/>
  <c r="AW888" i="53"/>
  <c r="AW662" i="53"/>
  <c r="AY964" i="53"/>
  <c r="AY273" i="53"/>
  <c r="AY213" i="53"/>
  <c r="AY183" i="53"/>
  <c r="AY123" i="53"/>
  <c r="AY93" i="53"/>
  <c r="AY665" i="53"/>
  <c r="AY897" i="53"/>
  <c r="BA10" i="53"/>
  <c r="AZ869" i="53"/>
  <c r="AZ866" i="53"/>
  <c r="AZ669" i="53"/>
  <c r="AZ666" i="53"/>
  <c r="AZ671" i="53" s="1"/>
  <c r="AZ30" i="53"/>
  <c r="AZ31" i="53"/>
  <c r="AZ42" i="53"/>
  <c r="AZ43" i="53" s="1"/>
  <c r="AZ60" i="53"/>
  <c r="AZ61" i="53"/>
  <c r="AZ121" i="53"/>
  <c r="AZ122" i="53" s="1"/>
  <c r="AZ150" i="53"/>
  <c r="AZ181" i="53"/>
  <c r="AZ182" i="53" s="1"/>
  <c r="AZ90" i="53"/>
  <c r="AZ91" i="53"/>
  <c r="AZ120" i="53"/>
  <c r="AZ151" i="53"/>
  <c r="AZ152" i="53" s="1"/>
  <c r="AZ180" i="53"/>
  <c r="AZ211" i="53"/>
  <c r="AZ241" i="53"/>
  <c r="AZ271" i="53"/>
  <c r="AZ272" i="53" s="1"/>
  <c r="AZ301" i="53"/>
  <c r="AZ330" i="53"/>
  <c r="AZ360" i="53"/>
  <c r="AZ390" i="53"/>
  <c r="AZ210" i="53"/>
  <c r="AZ240" i="53"/>
  <c r="AZ270" i="53"/>
  <c r="AZ300" i="53"/>
  <c r="AZ331" i="53"/>
  <c r="AZ361" i="53"/>
  <c r="AZ362" i="53" s="1"/>
  <c r="AZ391" i="53"/>
  <c r="AZ481" i="53"/>
  <c r="AZ511" i="53"/>
  <c r="AZ552" i="53"/>
  <c r="AZ553" i="53" s="1"/>
  <c r="AZ601" i="53"/>
  <c r="AZ612" i="53"/>
  <c r="AZ613" i="53" s="1"/>
  <c r="AZ642" i="53"/>
  <c r="AZ643" i="53" s="1"/>
  <c r="AZ674" i="53"/>
  <c r="AZ462" i="53"/>
  <c r="AZ463" i="53" s="1"/>
  <c r="AZ492" i="53"/>
  <c r="AZ493" i="53" s="1"/>
  <c r="AZ522" i="53"/>
  <c r="AZ523" i="53" s="1"/>
  <c r="AZ541" i="53"/>
  <c r="AZ959" i="53" s="1"/>
  <c r="AR5" i="38" s="1"/>
  <c r="AZ571" i="53"/>
  <c r="AZ582" i="53"/>
  <c r="AZ583" i="53" s="1"/>
  <c r="AZ631" i="53"/>
  <c r="AZ770" i="53"/>
  <c r="AZ775" i="53" s="1"/>
  <c r="AZ769" i="53" s="1"/>
  <c r="AZ773" i="53"/>
  <c r="AZ778" i="53"/>
  <c r="AZ783" i="53" s="1"/>
  <c r="AZ777" i="53" s="1"/>
  <c r="AZ781" i="53"/>
  <c r="AZ786" i="53"/>
  <c r="AZ791" i="53" s="1"/>
  <c r="AZ785" i="53" s="1"/>
  <c r="AZ789" i="53"/>
  <c r="AZ794" i="53"/>
  <c r="AZ799" i="53" s="1"/>
  <c r="AZ793" i="53" s="1"/>
  <c r="AZ797" i="53"/>
  <c r="AZ802" i="53"/>
  <c r="AZ807" i="53" s="1"/>
  <c r="AZ805" i="53"/>
  <c r="AZ677" i="53"/>
  <c r="AZ682" i="53"/>
  <c r="AZ685" i="53"/>
  <c r="AZ690" i="53"/>
  <c r="AZ693" i="53"/>
  <c r="AZ698" i="53"/>
  <c r="AZ701" i="53"/>
  <c r="AZ706" i="53"/>
  <c r="AZ709" i="53"/>
  <c r="AZ714" i="53"/>
  <c r="AZ717" i="53"/>
  <c r="AZ722" i="53"/>
  <c r="AZ725" i="53"/>
  <c r="AZ730" i="53"/>
  <c r="AZ733" i="53"/>
  <c r="AZ738" i="53"/>
  <c r="AZ741" i="53"/>
  <c r="AZ746" i="53"/>
  <c r="AZ749" i="53"/>
  <c r="AZ754" i="53"/>
  <c r="AZ757" i="53"/>
  <c r="AZ762" i="53"/>
  <c r="AZ765" i="53"/>
  <c r="AZ874" i="53"/>
  <c r="AZ877" i="53"/>
  <c r="AZ937" i="53"/>
  <c r="AZ938" i="53" s="1"/>
  <c r="AZ939" i="53" s="1"/>
  <c r="AZ947" i="53" s="1"/>
  <c r="AZ926" i="53" s="1"/>
  <c r="AZ810" i="53"/>
  <c r="AZ815" i="53" s="1"/>
  <c r="AZ809" i="53" s="1"/>
  <c r="AZ813" i="53"/>
  <c r="AZ818" i="53"/>
  <c r="AZ823" i="53" s="1"/>
  <c r="AZ817" i="53" s="1"/>
  <c r="AZ821" i="53"/>
  <c r="AZ826" i="53"/>
  <c r="AZ831" i="53" s="1"/>
  <c r="AZ825" i="53" s="1"/>
  <c r="AZ829" i="53"/>
  <c r="AZ834" i="53"/>
  <c r="AZ839" i="53" s="1"/>
  <c r="AZ833" i="53" s="1"/>
  <c r="AZ837" i="53"/>
  <c r="AZ842" i="53"/>
  <c r="AZ847" i="53" s="1"/>
  <c r="AZ841" i="53" s="1"/>
  <c r="AZ845" i="53"/>
  <c r="AZ850" i="53"/>
  <c r="AZ855" i="53" s="1"/>
  <c r="AZ849" i="53" s="1"/>
  <c r="AZ853" i="53"/>
  <c r="AZ858" i="53"/>
  <c r="AZ863" i="53" s="1"/>
  <c r="AZ857" i="53" s="1"/>
  <c r="AZ861" i="53"/>
  <c r="AX969" i="53"/>
  <c r="AP11" i="38" s="1"/>
  <c r="AX665" i="53"/>
  <c r="AX882" i="53" s="1"/>
  <c r="AX894" i="53"/>
  <c r="AW898" i="53"/>
  <c r="AX243" i="54"/>
  <c r="AX93" i="54"/>
  <c r="AX63" i="54"/>
  <c r="AX513" i="54"/>
  <c r="AX273" i="54"/>
  <c r="AS2072" i="54"/>
  <c r="AX2074" i="54"/>
  <c r="AP6" i="37" s="1"/>
  <c r="AZ1657" i="54"/>
  <c r="AZ1660" i="54"/>
  <c r="AZ1652" i="54"/>
  <c r="AZ661" i="54"/>
  <c r="AZ660" i="54"/>
  <c r="AX873" i="54"/>
  <c r="AX633" i="54"/>
  <c r="AX843" i="54"/>
  <c r="AX723" i="54"/>
  <c r="AX423" i="54"/>
  <c r="AY1470" i="54"/>
  <c r="AY1678" i="54"/>
  <c r="AY1672" i="54" s="1"/>
  <c r="AY1686" i="54"/>
  <c r="AY1680" i="54" s="1"/>
  <c r="AY1694" i="54"/>
  <c r="AY1688" i="54" s="1"/>
  <c r="AY1702" i="54"/>
  <c r="AY1696" i="54" s="1"/>
  <c r="AY1710" i="54"/>
  <c r="AY1704" i="54" s="1"/>
  <c r="AY1718" i="54"/>
  <c r="AY1712" i="54" s="1"/>
  <c r="AY1726" i="54"/>
  <c r="AY1720" i="54" s="1"/>
  <c r="AY1734" i="54"/>
  <c r="AY1728" i="54" s="1"/>
  <c r="AY1742" i="54"/>
  <c r="AY1736" i="54" s="1"/>
  <c r="AY1750" i="54"/>
  <c r="AY1744" i="54" s="1"/>
  <c r="AY1758" i="54"/>
  <c r="AY1752" i="54" s="1"/>
  <c r="AY1766" i="54"/>
  <c r="AY1774" i="54"/>
  <c r="AY1768" i="54" s="1"/>
  <c r="AY1941" i="54"/>
  <c r="AY662" i="54"/>
  <c r="AY1943" i="54" s="1"/>
  <c r="AY1390" i="54"/>
  <c r="AY1446" i="54"/>
  <c r="AY1440" i="54" s="1"/>
  <c r="AY1454" i="54"/>
  <c r="AY1448" i="54" s="1"/>
  <c r="AY1502" i="54"/>
  <c r="AY1496" i="54" s="1"/>
  <c r="AY1510" i="54"/>
  <c r="AY1504" i="54" s="1"/>
  <c r="AY1486" i="54"/>
  <c r="AY1480" i="54" s="1"/>
  <c r="AY1526" i="54"/>
  <c r="AY1520" i="54" s="1"/>
  <c r="AY1534" i="54"/>
  <c r="AY1528" i="54" s="1"/>
  <c r="AY1574" i="54"/>
  <c r="AY1568" i="54" s="1"/>
  <c r="AY1582" i="54"/>
  <c r="AY1576" i="54" s="1"/>
  <c r="AY1638" i="54"/>
  <c r="AY1632" i="54" s="1"/>
  <c r="AY1646" i="54"/>
  <c r="AY1640" i="54" s="1"/>
  <c r="AY1670" i="54"/>
  <c r="AW1777" i="54"/>
  <c r="AT1023" i="54"/>
  <c r="AU1020" i="54" s="1"/>
  <c r="AT2003" i="54"/>
  <c r="AT1143" i="54"/>
  <c r="AU1140" i="54" s="1"/>
  <c r="AT2023" i="54"/>
  <c r="AT1173" i="54"/>
  <c r="AU1170" i="54" s="1"/>
  <c r="AT2028" i="54"/>
  <c r="AT1053" i="54"/>
  <c r="AU1050" i="54" s="1"/>
  <c r="AT2008" i="54"/>
  <c r="AT1083" i="54"/>
  <c r="AU1080" i="54" s="1"/>
  <c r="AT2013" i="54"/>
  <c r="AT2075" i="54" s="1"/>
  <c r="AV1353" i="54"/>
  <c r="AW1350" i="54" s="1"/>
  <c r="AV2058" i="54"/>
  <c r="AS2075" i="54"/>
  <c r="AX2066" i="54"/>
  <c r="AV1263" i="54"/>
  <c r="AW1260" i="54" s="1"/>
  <c r="AV993" i="54"/>
  <c r="AW990" i="54" s="1"/>
  <c r="AY122" i="54"/>
  <c r="AY1853" i="54" s="1"/>
  <c r="AY1851" i="54"/>
  <c r="AY2077" i="54" s="1"/>
  <c r="AQ7" i="37" s="1"/>
  <c r="AY212" i="54"/>
  <c r="AY1868" i="54" s="1"/>
  <c r="AY1866" i="54"/>
  <c r="AY332" i="54"/>
  <c r="AY1888" i="54" s="1"/>
  <c r="AY1886" i="54"/>
  <c r="AY452" i="54"/>
  <c r="AY1908" i="54" s="1"/>
  <c r="AY1906" i="54"/>
  <c r="AY242" i="54"/>
  <c r="AY1873" i="54" s="1"/>
  <c r="AY1871" i="54"/>
  <c r="AY302" i="54"/>
  <c r="AY1883" i="54" s="1"/>
  <c r="AY1881" i="54"/>
  <c r="AY362" i="54"/>
  <c r="AY1893" i="54" s="1"/>
  <c r="AY1891" i="54"/>
  <c r="AY482" i="54"/>
  <c r="AY1913" i="54" s="1"/>
  <c r="AY1911" i="54"/>
  <c r="AY692" i="54"/>
  <c r="AY1948" i="54" s="1"/>
  <c r="AY1946" i="54"/>
  <c r="AY752" i="54"/>
  <c r="AY1958" i="54" s="1"/>
  <c r="AY1956" i="54"/>
  <c r="AY2068" i="54" s="1"/>
  <c r="AQ4" i="37" s="1"/>
  <c r="AY812" i="54"/>
  <c r="AY1968" i="54" s="1"/>
  <c r="AY1966" i="54"/>
  <c r="AY872" i="54"/>
  <c r="AY1978" i="54" s="1"/>
  <c r="AY1976" i="54"/>
  <c r="AT1203" i="54"/>
  <c r="AU1200" i="54" s="1"/>
  <c r="AT2033" i="54"/>
  <c r="AT2069" i="54" s="1"/>
  <c r="AZ1168" i="54"/>
  <c r="AZ868" i="54"/>
  <c r="AZ658" i="54"/>
  <c r="AZ568" i="54"/>
  <c r="AZ268" i="54"/>
  <c r="AV1323" i="54"/>
  <c r="AW1320" i="54" s="1"/>
  <c r="AW1322" i="54" s="1"/>
  <c r="AV2053" i="54"/>
  <c r="AV1293" i="54"/>
  <c r="AW1290" i="54" s="1"/>
  <c r="AW1292" i="54" s="1"/>
  <c r="AV2048" i="54"/>
  <c r="AT1113" i="54"/>
  <c r="AU1110" i="54" s="1"/>
  <c r="AU1112" i="54" s="1"/>
  <c r="AT2018" i="54"/>
  <c r="AT1233" i="54"/>
  <c r="AU1230" i="54" s="1"/>
  <c r="AU1232" i="54" s="1"/>
  <c r="AT2038" i="54"/>
  <c r="AV963" i="54"/>
  <c r="AW960" i="54" s="1"/>
  <c r="AW962" i="54" s="1"/>
  <c r="AV1993" i="54"/>
  <c r="AX2081" i="54"/>
  <c r="AX2068" i="54"/>
  <c r="AP4" i="37" s="1"/>
  <c r="AX2071" i="54"/>
  <c r="AP5" i="37" s="1"/>
  <c r="AY1598" i="54"/>
  <c r="AY1592" i="54" s="1"/>
  <c r="AY62" i="54"/>
  <c r="AY1843" i="54" s="1"/>
  <c r="AY182" i="54"/>
  <c r="AY1863" i="54" s="1"/>
  <c r="AY272" i="54"/>
  <c r="AY1878" i="54" s="1"/>
  <c r="AY392" i="54"/>
  <c r="AY1898" i="54" s="1"/>
  <c r="AY512" i="54"/>
  <c r="AY1918" i="54" s="1"/>
  <c r="AY572" i="54"/>
  <c r="AY1928" i="54" s="1"/>
  <c r="AY422" i="54"/>
  <c r="AY1903" i="54" s="1"/>
  <c r="AY542" i="54"/>
  <c r="AY1923" i="54" s="1"/>
  <c r="AY602" i="54"/>
  <c r="AY1933" i="54" s="1"/>
  <c r="AY632" i="54"/>
  <c r="AY1938" i="54" s="1"/>
  <c r="AW512" i="53"/>
  <c r="AW513" i="53" s="1"/>
  <c r="AX510" i="53" s="1"/>
  <c r="AU482" i="53"/>
  <c r="AU483" i="53" s="1"/>
  <c r="AV480" i="53" s="1"/>
  <c r="AU422" i="53"/>
  <c r="AU423" i="53" s="1"/>
  <c r="AV420" i="53" s="1"/>
  <c r="AU632" i="53"/>
  <c r="AU633" i="53" s="1"/>
  <c r="AV630" i="53" s="1"/>
  <c r="AV572" i="53"/>
  <c r="AV573" i="53" s="1"/>
  <c r="AW570" i="53" s="1"/>
  <c r="AU542" i="53"/>
  <c r="AU543" i="53"/>
  <c r="AV540" i="53" s="1"/>
  <c r="AU392" i="53"/>
  <c r="AU393" i="53" s="1"/>
  <c r="AV390" i="53" s="1"/>
  <c r="AU602" i="53"/>
  <c r="AU603" i="53" s="1"/>
  <c r="AV600" i="53" s="1"/>
  <c r="BB21" i="53"/>
  <c r="BA28" i="53"/>
  <c r="BA58" i="53"/>
  <c r="BA118" i="53"/>
  <c r="BA88" i="53"/>
  <c r="BA178" i="53"/>
  <c r="BA148" i="53"/>
  <c r="BA238" i="53"/>
  <c r="BA208" i="53"/>
  <c r="BA298" i="53"/>
  <c r="BA358" i="53"/>
  <c r="BA328" i="53"/>
  <c r="BA388" i="53"/>
  <c r="BA418" i="53"/>
  <c r="BA478" i="53"/>
  <c r="BA538" i="53"/>
  <c r="BA598" i="53"/>
  <c r="BA448" i="53"/>
  <c r="BA451" i="53" s="1"/>
  <c r="BA508" i="53"/>
  <c r="BA511" i="53" s="1"/>
  <c r="BA628" i="53"/>
  <c r="AW452" i="53"/>
  <c r="AW453" i="53" s="1"/>
  <c r="AX450" i="53" s="1"/>
  <c r="AU362" i="53"/>
  <c r="AU363" i="53" s="1"/>
  <c r="AW1783" i="54"/>
  <c r="AW1381" i="54"/>
  <c r="AU1202" i="54"/>
  <c r="AU1142" i="54"/>
  <c r="AU1172" i="54"/>
  <c r="AU1052" i="54"/>
  <c r="AU1082" i="54"/>
  <c r="AW1352" i="54"/>
  <c r="AU1022" i="54"/>
  <c r="AX1424" i="54"/>
  <c r="AX1787" i="54"/>
  <c r="AX1392" i="54"/>
  <c r="AX1791" i="54"/>
  <c r="AW1793" i="54"/>
  <c r="AY32" i="54"/>
  <c r="AY1838" i="54" s="1"/>
  <c r="AY92" i="54"/>
  <c r="AY1848" i="54" s="1"/>
  <c r="AY2078" i="54" s="1"/>
  <c r="AY152" i="54"/>
  <c r="AY1858" i="54" s="1"/>
  <c r="AY2066" i="54" s="1"/>
  <c r="AY63" i="54"/>
  <c r="AY123" i="54"/>
  <c r="AY213" i="54"/>
  <c r="AY333" i="54"/>
  <c r="AY453" i="54"/>
  <c r="AY243" i="54"/>
  <c r="AY303" i="54"/>
  <c r="AY363" i="54"/>
  <c r="AY483" i="54"/>
  <c r="AY693" i="54"/>
  <c r="AY753" i="54"/>
  <c r="AY813" i="54"/>
  <c r="AY873" i="54"/>
  <c r="AY1384" i="54"/>
  <c r="AY1760" i="54"/>
  <c r="AY1792" i="54"/>
  <c r="AZ1348" i="54"/>
  <c r="AZ1288" i="54"/>
  <c r="AZ1318" i="54"/>
  <c r="AZ1228" i="54"/>
  <c r="AZ1108" i="54"/>
  <c r="AZ1048" i="54"/>
  <c r="AZ1051" i="54" s="1"/>
  <c r="AZ2006" i="54" s="1"/>
  <c r="AZ1258" i="54"/>
  <c r="AZ1198" i="54"/>
  <c r="AZ1138" i="54"/>
  <c r="AZ1078" i="54"/>
  <c r="AZ988" i="54"/>
  <c r="AZ928" i="54"/>
  <c r="AZ808" i="54"/>
  <c r="AZ748" i="54"/>
  <c r="AZ688" i="54"/>
  <c r="AZ628" i="54"/>
  <c r="AZ1018" i="54"/>
  <c r="AZ1021" i="54" s="1"/>
  <c r="AZ2001" i="54" s="1"/>
  <c r="AZ958" i="54"/>
  <c r="AZ898" i="54"/>
  <c r="AZ838" i="54"/>
  <c r="AZ778" i="54"/>
  <c r="AZ718" i="54"/>
  <c r="AZ508" i="54"/>
  <c r="AZ448" i="54"/>
  <c r="AZ388" i="54"/>
  <c r="AZ328" i="54"/>
  <c r="AZ598" i="54"/>
  <c r="AZ538" i="54"/>
  <c r="AZ478" i="54"/>
  <c r="AZ418" i="54"/>
  <c r="AZ358" i="54"/>
  <c r="AZ298" i="54"/>
  <c r="AZ238" i="54"/>
  <c r="AZ208" i="54"/>
  <c r="AZ148" i="54"/>
  <c r="AZ88" i="54"/>
  <c r="AZ28" i="54"/>
  <c r="AZ178" i="54"/>
  <c r="AZ118" i="54"/>
  <c r="AZ58" i="54"/>
  <c r="BA21" i="54"/>
  <c r="AX1760" i="54"/>
  <c r="AX1792" i="54"/>
  <c r="AX1536" i="54"/>
  <c r="AX1790" i="54"/>
  <c r="AX1416" i="54"/>
  <c r="AX1786" i="54"/>
  <c r="AX1400" i="54"/>
  <c r="AX1788" i="54"/>
  <c r="AW1262" i="54"/>
  <c r="AW992" i="54"/>
  <c r="AX1384" i="54"/>
  <c r="AX1789" i="54"/>
  <c r="AZ1772" i="54"/>
  <c r="AZ1769" i="54"/>
  <c r="AZ1764" i="54"/>
  <c r="AZ1761" i="54"/>
  <c r="AZ1756" i="54"/>
  <c r="AZ1753" i="54"/>
  <c r="AZ1748" i="54"/>
  <c r="AZ1745" i="54"/>
  <c r="AZ1740" i="54"/>
  <c r="AZ1737" i="54"/>
  <c r="AZ1732" i="54"/>
  <c r="AZ1729" i="54"/>
  <c r="AZ1724" i="54"/>
  <c r="AZ1721" i="54"/>
  <c r="AZ1716" i="54"/>
  <c r="AZ1713" i="54"/>
  <c r="AZ1708" i="54"/>
  <c r="AZ1705" i="54"/>
  <c r="AZ1700" i="54"/>
  <c r="AZ1697" i="54"/>
  <c r="AZ1692" i="54"/>
  <c r="AZ1689" i="54"/>
  <c r="AZ1684" i="54"/>
  <c r="AZ1668" i="54"/>
  <c r="AZ1649" i="54"/>
  <c r="AZ1654" i="54" s="1"/>
  <c r="AZ1648" i="54" s="1"/>
  <c r="AZ1641" i="54"/>
  <c r="AZ1636" i="54"/>
  <c r="AZ1681" i="54"/>
  <c r="AZ1676" i="54"/>
  <c r="AZ1673" i="54"/>
  <c r="AZ1665" i="54"/>
  <c r="AZ1644" i="54"/>
  <c r="AZ1628" i="54"/>
  <c r="AZ1625" i="54"/>
  <c r="AZ1620" i="54"/>
  <c r="AZ1617" i="54"/>
  <c r="AZ1612" i="54"/>
  <c r="AZ1609" i="54"/>
  <c r="AZ1604" i="54"/>
  <c r="AZ1601" i="54"/>
  <c r="AZ1593" i="54"/>
  <c r="AZ1580" i="54"/>
  <c r="AZ1569" i="54"/>
  <c r="AZ1633" i="54"/>
  <c r="AZ1596" i="54"/>
  <c r="AZ1588" i="54"/>
  <c r="AZ1585" i="54"/>
  <c r="AZ1577" i="54"/>
  <c r="AZ1582" i="54" s="1"/>
  <c r="AZ1576" i="54" s="1"/>
  <c r="AZ1572" i="54"/>
  <c r="AZ1564" i="54"/>
  <c r="AZ1561" i="54"/>
  <c r="AZ1556" i="54"/>
  <c r="AZ1553" i="54"/>
  <c r="AZ1548" i="54"/>
  <c r="AZ1545" i="54"/>
  <c r="AZ1540" i="54"/>
  <c r="AZ1537" i="54"/>
  <c r="AZ1516" i="54"/>
  <c r="AZ1508" i="54"/>
  <c r="AZ1505" i="54"/>
  <c r="AZ1500" i="54"/>
  <c r="AZ1497" i="54"/>
  <c r="AZ1489" i="54"/>
  <c r="AZ1476" i="54"/>
  <c r="AZ1465" i="54"/>
  <c r="AZ1460" i="54"/>
  <c r="AZ1452" i="54"/>
  <c r="AZ1449" i="54"/>
  <c r="AZ1444" i="54"/>
  <c r="AZ1441" i="54"/>
  <c r="AZ1532" i="54"/>
  <c r="AZ1529" i="54"/>
  <c r="AZ1524" i="54"/>
  <c r="AZ1521" i="54"/>
  <c r="AZ1513" i="54"/>
  <c r="AZ1492" i="54"/>
  <c r="AZ1484" i="54"/>
  <c r="AZ1481" i="54"/>
  <c r="AZ1473" i="54"/>
  <c r="AZ1468" i="54"/>
  <c r="AZ1457" i="54"/>
  <c r="AZ1436" i="54"/>
  <c r="AZ1433" i="54"/>
  <c r="AZ1428" i="54"/>
  <c r="AZ1425" i="54"/>
  <c r="AZ1420" i="54"/>
  <c r="AZ1417" i="54"/>
  <c r="AZ1412" i="54"/>
  <c r="AZ1409" i="54"/>
  <c r="AZ1404" i="54"/>
  <c r="AZ1401" i="54"/>
  <c r="AZ1396" i="54"/>
  <c r="AZ1393" i="54"/>
  <c r="AZ1385" i="54"/>
  <c r="AZ1362" i="54"/>
  <c r="AZ1363" i="54" s="1"/>
  <c r="AZ1351" i="54"/>
  <c r="AZ2056" i="54" s="1"/>
  <c r="AZ1302" i="54"/>
  <c r="AZ1303" i="54" s="1"/>
  <c r="AZ1291" i="54"/>
  <c r="AZ2046" i="54" s="1"/>
  <c r="AZ1242" i="54"/>
  <c r="AZ1243" i="54" s="1"/>
  <c r="AZ1388" i="54"/>
  <c r="AZ1332" i="54"/>
  <c r="AZ1333" i="54" s="1"/>
  <c r="AZ1321" i="54"/>
  <c r="AZ2051" i="54" s="1"/>
  <c r="AZ1272" i="54"/>
  <c r="AZ1273" i="54" s="1"/>
  <c r="AZ1261" i="54"/>
  <c r="AZ2041" i="54" s="1"/>
  <c r="AZ1231" i="54"/>
  <c r="AZ2036" i="54" s="1"/>
  <c r="AZ1182" i="54"/>
  <c r="AZ1183" i="54" s="1"/>
  <c r="AZ1171" i="54"/>
  <c r="AZ2026" i="54" s="1"/>
  <c r="AZ1122" i="54"/>
  <c r="AZ1123" i="54" s="1"/>
  <c r="AZ1111" i="54"/>
  <c r="AZ2016" i="54" s="1"/>
  <c r="AZ1062" i="54"/>
  <c r="AZ1063" i="54" s="1"/>
  <c r="AZ1212" i="54"/>
  <c r="AZ1213" i="54" s="1"/>
  <c r="AZ1201" i="54"/>
  <c r="AZ2031" i="54" s="1"/>
  <c r="AZ1152" i="54"/>
  <c r="AZ1153" i="54" s="1"/>
  <c r="AZ1141" i="54"/>
  <c r="AZ2021" i="54" s="1"/>
  <c r="AZ1092" i="54"/>
  <c r="AZ1093" i="54" s="1"/>
  <c r="AZ1081" i="54"/>
  <c r="AZ2011" i="54" s="1"/>
  <c r="AZ991" i="54"/>
  <c r="AZ1996" i="54" s="1"/>
  <c r="AZ990" i="54"/>
  <c r="AZ931" i="54"/>
  <c r="AZ930" i="54"/>
  <c r="AZ871" i="54"/>
  <c r="AZ1976" i="54" s="1"/>
  <c r="AZ870" i="54"/>
  <c r="AZ811" i="54"/>
  <c r="AZ810" i="54"/>
  <c r="AZ751" i="54"/>
  <c r="AZ750" i="54"/>
  <c r="AZ691" i="54"/>
  <c r="AZ690" i="54"/>
  <c r="AZ642" i="54"/>
  <c r="AZ643" i="54" s="1"/>
  <c r="AZ631" i="54"/>
  <c r="AZ1936" i="54" s="1"/>
  <c r="AZ630" i="54"/>
  <c r="AZ1032" i="54"/>
  <c r="AZ1033" i="54" s="1"/>
  <c r="AZ961" i="54"/>
  <c r="AZ1991" i="54" s="1"/>
  <c r="AZ960" i="54"/>
  <c r="AZ901" i="54"/>
  <c r="AZ1981" i="54" s="1"/>
  <c r="AZ900" i="54"/>
  <c r="AZ841" i="54"/>
  <c r="AZ1971" i="54" s="1"/>
  <c r="AZ840" i="54"/>
  <c r="AZ781" i="54"/>
  <c r="AZ1961" i="54" s="1"/>
  <c r="AZ780" i="54"/>
  <c r="AZ721" i="54"/>
  <c r="AZ1951" i="54" s="1"/>
  <c r="AZ720" i="54"/>
  <c r="AZ582" i="54"/>
  <c r="AZ583" i="54" s="1"/>
  <c r="AZ571" i="54"/>
  <c r="AZ1926" i="54" s="1"/>
  <c r="AZ570" i="54"/>
  <c r="AZ511" i="54"/>
  <c r="AZ510" i="54"/>
  <c r="AZ462" i="54"/>
  <c r="AZ463" i="54" s="1"/>
  <c r="AZ451" i="54"/>
  <c r="AZ1906" i="54" s="1"/>
  <c r="AZ450" i="54"/>
  <c r="AZ402" i="54"/>
  <c r="AZ403" i="54" s="1"/>
  <c r="AZ391" i="54"/>
  <c r="AZ1896" i="54" s="1"/>
  <c r="AZ390" i="54"/>
  <c r="AZ342" i="54"/>
  <c r="AZ343" i="54" s="1"/>
  <c r="AZ331" i="54"/>
  <c r="AZ1886" i="54" s="1"/>
  <c r="AZ330" i="54"/>
  <c r="AZ282" i="54"/>
  <c r="AZ283" i="54" s="1"/>
  <c r="AZ271" i="54"/>
  <c r="AZ1876" i="54" s="1"/>
  <c r="AZ270" i="54"/>
  <c r="AZ222" i="54"/>
  <c r="AZ223" i="54" s="1"/>
  <c r="AZ211" i="54"/>
  <c r="AZ1866" i="54" s="1"/>
  <c r="AZ210" i="54"/>
  <c r="AZ601" i="54"/>
  <c r="AZ1931" i="54" s="1"/>
  <c r="AZ600" i="54"/>
  <c r="AZ541" i="54"/>
  <c r="AZ1921" i="54" s="1"/>
  <c r="AZ540" i="54"/>
  <c r="AZ492" i="54"/>
  <c r="AZ493" i="54" s="1"/>
  <c r="AZ481" i="54"/>
  <c r="AZ480" i="54"/>
  <c r="AZ432" i="54"/>
  <c r="AZ433" i="54" s="1"/>
  <c r="AZ421" i="54"/>
  <c r="AZ1901" i="54" s="1"/>
  <c r="AZ420" i="54"/>
  <c r="AZ372" i="54"/>
  <c r="AZ373" i="54" s="1"/>
  <c r="AZ361" i="54"/>
  <c r="AZ360" i="54"/>
  <c r="AZ301" i="54"/>
  <c r="AZ1881" i="54" s="1"/>
  <c r="AZ300" i="54"/>
  <c r="AZ241" i="54"/>
  <c r="AZ1871" i="54" s="1"/>
  <c r="AZ240" i="54"/>
  <c r="AZ151" i="54"/>
  <c r="AZ150" i="54"/>
  <c r="AZ102" i="54"/>
  <c r="AZ103" i="54" s="1"/>
  <c r="AZ91" i="54"/>
  <c r="AZ1846" i="54" s="1"/>
  <c r="AZ90" i="54"/>
  <c r="AZ42" i="54"/>
  <c r="AZ43" i="54" s="1"/>
  <c r="AZ31" i="54"/>
  <c r="AZ30" i="54"/>
  <c r="AZ192" i="54"/>
  <c r="AZ193" i="54" s="1"/>
  <c r="AZ181" i="54"/>
  <c r="AZ1861" i="54" s="1"/>
  <c r="AZ180" i="54"/>
  <c r="AZ132" i="54"/>
  <c r="AZ133" i="54" s="1"/>
  <c r="AZ121" i="54"/>
  <c r="AZ120" i="54"/>
  <c r="AZ72" i="54"/>
  <c r="AZ73" i="54" s="1"/>
  <c r="AZ61" i="54"/>
  <c r="AZ1841" i="54" s="1"/>
  <c r="AZ60" i="54"/>
  <c r="BA10" i="54"/>
  <c r="AY932" i="54"/>
  <c r="AY992" i="54"/>
  <c r="AY663" i="54"/>
  <c r="AY722" i="54"/>
  <c r="AY782" i="54"/>
  <c r="AY842" i="54"/>
  <c r="AY902" i="54"/>
  <c r="AY962" i="54"/>
  <c r="AY1398" i="54"/>
  <c r="AY1406" i="54"/>
  <c r="AY1414" i="54"/>
  <c r="AY1408" i="54" s="1"/>
  <c r="AY1422" i="54"/>
  <c r="AY1430" i="54"/>
  <c r="AY1438" i="54"/>
  <c r="AY1432" i="54" s="1"/>
  <c r="AY1464" i="54"/>
  <c r="AY1494" i="54"/>
  <c r="AY1488" i="54" s="1"/>
  <c r="AY1462" i="54"/>
  <c r="AY1456" i="54" s="1"/>
  <c r="AY1478" i="54"/>
  <c r="AY1472" i="54" s="1"/>
  <c r="AY1518" i="54"/>
  <c r="AY1512" i="54" s="1"/>
  <c r="AY1606" i="54"/>
  <c r="AY1600" i="54" s="1"/>
  <c r="AY1614" i="54"/>
  <c r="AY1608" i="54" s="1"/>
  <c r="AY1622" i="54"/>
  <c r="AY1616" i="54" s="1"/>
  <c r="AY1630" i="54"/>
  <c r="AY1624" i="54" s="1"/>
  <c r="AY1542" i="54"/>
  <c r="AY1550" i="54"/>
  <c r="AY1544" i="54" s="1"/>
  <c r="AY1558" i="54"/>
  <c r="AY1552" i="54" s="1"/>
  <c r="AY1566" i="54"/>
  <c r="AY1560" i="54" s="1"/>
  <c r="AY1590" i="54"/>
  <c r="AY1584" i="54" s="1"/>
  <c r="AY1656" i="54"/>
  <c r="AY1664" i="54"/>
  <c r="AS2084" i="54" l="1"/>
  <c r="AS2085" i="54" s="1"/>
  <c r="AY969" i="53"/>
  <c r="AQ11" i="38" s="1"/>
  <c r="AZ212" i="53"/>
  <c r="AZ92" i="53"/>
  <c r="AZ871" i="53"/>
  <c r="AP12" i="37"/>
  <c r="AY894" i="53"/>
  <c r="AX973" i="53"/>
  <c r="AY2095" i="54"/>
  <c r="AY603" i="54"/>
  <c r="AX2083" i="54"/>
  <c r="AY2090" i="54"/>
  <c r="AQ11" i="37" s="1"/>
  <c r="AY2089" i="54"/>
  <c r="AQ10" i="37" s="1"/>
  <c r="AY2093" i="54"/>
  <c r="AQ14" i="37" s="1"/>
  <c r="AX1777" i="54"/>
  <c r="AY513" i="54"/>
  <c r="AY2094" i="54"/>
  <c r="AQ15" i="37" s="1"/>
  <c r="AY2092" i="54"/>
  <c r="AQ13" i="37" s="1"/>
  <c r="AY2091" i="54"/>
  <c r="AQ12" i="37" s="1"/>
  <c r="AX2097" i="54"/>
  <c r="AY93" i="54"/>
  <c r="AZ895" i="53"/>
  <c r="AZ968" i="53"/>
  <c r="AR10" i="38" s="1"/>
  <c r="AZ801" i="53"/>
  <c r="AZ679" i="53"/>
  <c r="AZ960" i="53"/>
  <c r="AR6" i="38" s="1"/>
  <c r="AZ32" i="53"/>
  <c r="AZ665" i="53"/>
  <c r="AZ865" i="53"/>
  <c r="BB10" i="53"/>
  <c r="BA869" i="53"/>
  <c r="BA866" i="53"/>
  <c r="BA669" i="53"/>
  <c r="BA666" i="53"/>
  <c r="BA61" i="53"/>
  <c r="BA30" i="53"/>
  <c r="BA31" i="53"/>
  <c r="BA42" i="53"/>
  <c r="BA43" i="53" s="1"/>
  <c r="BA60" i="53"/>
  <c r="BA90" i="53"/>
  <c r="BA91" i="53"/>
  <c r="BA92" i="53" s="1"/>
  <c r="BA120" i="53"/>
  <c r="BA151" i="53"/>
  <c r="BA180" i="53"/>
  <c r="BA121" i="53"/>
  <c r="BA150" i="53"/>
  <c r="BA181" i="53"/>
  <c r="BA182" i="53" s="1"/>
  <c r="BA210" i="53"/>
  <c r="BA240" i="53"/>
  <c r="BA270" i="53"/>
  <c r="BA300" i="53"/>
  <c r="BA331" i="53"/>
  <c r="BA361" i="53"/>
  <c r="BA362" i="53" s="1"/>
  <c r="BA391" i="53"/>
  <c r="BA211" i="53"/>
  <c r="BA212" i="53" s="1"/>
  <c r="BA241" i="53"/>
  <c r="BA271" i="53"/>
  <c r="BA301" i="53"/>
  <c r="BA330" i="53"/>
  <c r="BA360" i="53"/>
  <c r="BA390" i="53"/>
  <c r="BA421" i="53"/>
  <c r="BA462" i="53"/>
  <c r="BA463" i="53" s="1"/>
  <c r="BA492" i="53"/>
  <c r="BA493" i="53" s="1"/>
  <c r="BA522" i="53"/>
  <c r="BA523" i="53" s="1"/>
  <c r="BA541" i="53"/>
  <c r="BA959" i="53" s="1"/>
  <c r="AS5" i="38" s="1"/>
  <c r="BA571" i="53"/>
  <c r="BA582" i="53"/>
  <c r="BA583" i="53" s="1"/>
  <c r="BA631" i="53"/>
  <c r="BA420" i="53"/>
  <c r="BA481" i="53"/>
  <c r="BA552" i="53"/>
  <c r="BA553" i="53" s="1"/>
  <c r="BA601" i="53"/>
  <c r="BA612" i="53"/>
  <c r="BA613" i="53" s="1"/>
  <c r="BA642" i="53"/>
  <c r="BA643" i="53" s="1"/>
  <c r="BA677" i="53"/>
  <c r="BA682" i="53"/>
  <c r="BA685" i="53"/>
  <c r="BA690" i="53"/>
  <c r="BA695" i="53" s="1"/>
  <c r="BA689" i="53" s="1"/>
  <c r="BA693" i="53"/>
  <c r="BA698" i="53"/>
  <c r="BA701" i="53"/>
  <c r="BA706" i="53"/>
  <c r="BA711" i="53" s="1"/>
  <c r="BA705" i="53" s="1"/>
  <c r="BA709" i="53"/>
  <c r="BA714" i="53"/>
  <c r="BA717" i="53"/>
  <c r="BA722" i="53"/>
  <c r="BA727" i="53" s="1"/>
  <c r="BA721" i="53" s="1"/>
  <c r="BA725" i="53"/>
  <c r="BA730" i="53"/>
  <c r="BA733" i="53"/>
  <c r="BA738" i="53"/>
  <c r="BA743" i="53" s="1"/>
  <c r="BA737" i="53" s="1"/>
  <c r="BA741" i="53"/>
  <c r="BA746" i="53"/>
  <c r="BA749" i="53"/>
  <c r="BA754" i="53"/>
  <c r="BA759" i="53" s="1"/>
  <c r="BA753" i="53" s="1"/>
  <c r="BA757" i="53"/>
  <c r="BA762" i="53"/>
  <c r="BA765" i="53"/>
  <c r="BA674" i="53"/>
  <c r="BA679" i="53" s="1"/>
  <c r="BA770" i="53"/>
  <c r="BA773" i="53"/>
  <c r="BA778" i="53"/>
  <c r="BA781" i="53"/>
  <c r="BA786" i="53"/>
  <c r="BA789" i="53"/>
  <c r="BA794" i="53"/>
  <c r="BA797" i="53"/>
  <c r="BA802" i="53"/>
  <c r="BA805" i="53"/>
  <c r="BA810" i="53"/>
  <c r="BA813" i="53"/>
  <c r="BA818" i="53"/>
  <c r="BA821" i="53"/>
  <c r="BA826" i="53"/>
  <c r="BA829" i="53"/>
  <c r="BA834" i="53"/>
  <c r="BA837" i="53"/>
  <c r="BA842" i="53"/>
  <c r="BA845" i="53"/>
  <c r="BA850" i="53"/>
  <c r="BA853" i="53"/>
  <c r="BA858" i="53"/>
  <c r="BA861" i="53"/>
  <c r="BA874" i="53"/>
  <c r="BA877" i="53"/>
  <c r="BA937" i="53"/>
  <c r="BA938" i="53" s="1"/>
  <c r="BA939" i="53" s="1"/>
  <c r="BA947" i="53" s="1"/>
  <c r="BA926" i="53" s="1"/>
  <c r="AX898" i="53"/>
  <c r="AY972" i="53"/>
  <c r="AQ12" i="38" s="1"/>
  <c r="AY673" i="53"/>
  <c r="AY892" i="53"/>
  <c r="BB568" i="53"/>
  <c r="BB268" i="53"/>
  <c r="AX888" i="53"/>
  <c r="AX662" i="53"/>
  <c r="AZ879" i="53"/>
  <c r="AZ873" i="53" s="1"/>
  <c r="AZ767" i="53"/>
  <c r="AZ761" i="53" s="1"/>
  <c r="AZ759" i="53"/>
  <c r="AZ753" i="53" s="1"/>
  <c r="AZ745" i="53"/>
  <c r="AZ751" i="53"/>
  <c r="AZ743" i="53"/>
  <c r="AZ737" i="53" s="1"/>
  <c r="AZ735" i="53"/>
  <c r="AZ729" i="53" s="1"/>
  <c r="AZ727" i="53"/>
  <c r="AZ721" i="53" s="1"/>
  <c r="AZ719" i="53"/>
  <c r="AZ713" i="53" s="1"/>
  <c r="AZ711" i="53"/>
  <c r="AZ705" i="53" s="1"/>
  <c r="AZ703" i="53"/>
  <c r="AZ697" i="53" s="1"/>
  <c r="AZ695" i="53"/>
  <c r="AZ689" i="53" s="1"/>
  <c r="AZ687" i="53"/>
  <c r="AZ681" i="53" s="1"/>
  <c r="AZ392" i="53"/>
  <c r="AZ393" i="53" s="1"/>
  <c r="AZ332" i="53"/>
  <c r="AZ333" i="53" s="1"/>
  <c r="AZ273" i="53"/>
  <c r="AZ213" i="53"/>
  <c r="AZ363" i="53"/>
  <c r="AZ302" i="53"/>
  <c r="AZ303" i="53" s="1"/>
  <c r="AZ242" i="53"/>
  <c r="AZ243" i="53" s="1"/>
  <c r="AZ183" i="53"/>
  <c r="AZ123" i="53"/>
  <c r="AZ93" i="53"/>
  <c r="AZ153" i="53"/>
  <c r="AZ62" i="53"/>
  <c r="AZ63" i="53" s="1"/>
  <c r="AZ963" i="53"/>
  <c r="AR7" i="38" s="1"/>
  <c r="AZ33" i="53"/>
  <c r="AY895" i="53"/>
  <c r="AY968" i="53"/>
  <c r="AQ10" i="38" s="1"/>
  <c r="AY801" i="53"/>
  <c r="AY882" i="53" s="1"/>
  <c r="AY633" i="54"/>
  <c r="AY543" i="54"/>
  <c r="AZ2080" i="54"/>
  <c r="AR8" i="37" s="1"/>
  <c r="AY573" i="54"/>
  <c r="AZ1662" i="54"/>
  <c r="BA1660" i="54"/>
  <c r="BA1652" i="54"/>
  <c r="BA661" i="54"/>
  <c r="BA660" i="54"/>
  <c r="BA1657" i="54"/>
  <c r="BA1662" i="54" s="1"/>
  <c r="AY2071" i="54"/>
  <c r="AQ5" i="37" s="1"/>
  <c r="AY2065" i="54"/>
  <c r="AQ3" i="37" s="1"/>
  <c r="AY2074" i="54"/>
  <c r="AQ6" i="37" s="1"/>
  <c r="AY2080" i="54"/>
  <c r="AQ8" i="37" s="1"/>
  <c r="AZ1941" i="54"/>
  <c r="AZ662" i="54"/>
  <c r="AZ1943" i="54" s="1"/>
  <c r="AZ1470" i="54"/>
  <c r="AY423" i="54"/>
  <c r="AY273" i="54"/>
  <c r="AZ1486" i="54"/>
  <c r="AZ1480" i="54" s="1"/>
  <c r="AZ1526" i="54"/>
  <c r="AZ1520" i="54" s="1"/>
  <c r="AZ1534" i="54"/>
  <c r="AZ1528" i="54" s="1"/>
  <c r="AZ1446" i="54"/>
  <c r="AZ1440" i="54" s="1"/>
  <c r="AZ1454" i="54"/>
  <c r="AZ1448" i="54" s="1"/>
  <c r="AZ1502" i="54"/>
  <c r="AZ1496" i="54" s="1"/>
  <c r="AZ1510" i="54"/>
  <c r="AZ1504" i="54" s="1"/>
  <c r="AZ1638" i="54"/>
  <c r="AZ1632" i="54" s="1"/>
  <c r="AZ1606" i="54"/>
  <c r="AZ1600" i="54" s="1"/>
  <c r="AZ1614" i="54"/>
  <c r="AZ1608" i="54" s="1"/>
  <c r="AZ1622" i="54"/>
  <c r="AZ1616" i="54" s="1"/>
  <c r="AZ1630" i="54"/>
  <c r="AZ1624" i="54" s="1"/>
  <c r="AZ1678" i="54"/>
  <c r="AZ1672" i="54" s="1"/>
  <c r="AZ1686" i="54"/>
  <c r="AZ1680" i="54" s="1"/>
  <c r="AU1233" i="54"/>
  <c r="AV1230" i="54" s="1"/>
  <c r="AU2038" i="54"/>
  <c r="AW1293" i="54"/>
  <c r="AX1290" i="54" s="1"/>
  <c r="AX1292" i="54" s="1"/>
  <c r="AW2048" i="54"/>
  <c r="AY963" i="54"/>
  <c r="AY1993" i="54"/>
  <c r="AY843" i="54"/>
  <c r="AY1973" i="54"/>
  <c r="AY723" i="54"/>
  <c r="AY1953" i="54"/>
  <c r="AY993" i="54"/>
  <c r="AY1998" i="54"/>
  <c r="AW993" i="54"/>
  <c r="AX990" i="54" s="1"/>
  <c r="AX992" i="54" s="1"/>
  <c r="AW1998" i="54"/>
  <c r="BA568" i="54"/>
  <c r="BA268" i="54"/>
  <c r="BA1168" i="54"/>
  <c r="BA868" i="54"/>
  <c r="BA658" i="54"/>
  <c r="AY903" i="54"/>
  <c r="AY1983" i="54"/>
  <c r="AY783" i="54"/>
  <c r="AY1963" i="54"/>
  <c r="AY933" i="54"/>
  <c r="AY1988" i="54"/>
  <c r="AZ122" i="54"/>
  <c r="AZ1853" i="54" s="1"/>
  <c r="AZ1851" i="54"/>
  <c r="AZ2077" i="54" s="1"/>
  <c r="AR7" i="37" s="1"/>
  <c r="AZ32" i="54"/>
  <c r="AZ1838" i="54" s="1"/>
  <c r="AZ1836" i="54"/>
  <c r="AZ152" i="54"/>
  <c r="AZ1858" i="54" s="1"/>
  <c r="AZ1856" i="54"/>
  <c r="AZ2065" i="54" s="1"/>
  <c r="AR3" i="37" s="1"/>
  <c r="AZ362" i="54"/>
  <c r="AZ1893" i="54" s="1"/>
  <c r="AZ1891" i="54"/>
  <c r="AZ482" i="54"/>
  <c r="AZ1913" i="54" s="1"/>
  <c r="AZ1911" i="54"/>
  <c r="AZ512" i="54"/>
  <c r="AZ1918" i="54" s="1"/>
  <c r="AZ1916" i="54"/>
  <c r="AZ692" i="54"/>
  <c r="AZ1948" i="54" s="1"/>
  <c r="AZ1946" i="54"/>
  <c r="AZ752" i="54"/>
  <c r="AZ1958" i="54" s="1"/>
  <c r="AZ1956" i="54"/>
  <c r="AZ812" i="54"/>
  <c r="AZ1968" i="54" s="1"/>
  <c r="AZ1966" i="54"/>
  <c r="AZ932" i="54"/>
  <c r="AZ1988" i="54" s="1"/>
  <c r="AZ1986" i="54"/>
  <c r="AY153" i="54"/>
  <c r="AY33" i="54"/>
  <c r="AW1263" i="54"/>
  <c r="AX1260" i="54" s="1"/>
  <c r="AW2043" i="54"/>
  <c r="AY393" i="54"/>
  <c r="AY183" i="54"/>
  <c r="AU1023" i="54"/>
  <c r="AV1020" i="54" s="1"/>
  <c r="AU2003" i="54"/>
  <c r="AU1083" i="54"/>
  <c r="AV1080" i="54" s="1"/>
  <c r="AU2013" i="54"/>
  <c r="AU1173" i="54"/>
  <c r="AV1170" i="54" s="1"/>
  <c r="AU2028" i="54"/>
  <c r="AU1203" i="54"/>
  <c r="AV1200" i="54" s="1"/>
  <c r="AU2033" i="54"/>
  <c r="AU2069" i="54" s="1"/>
  <c r="AW963" i="54"/>
  <c r="AX960" i="54" s="1"/>
  <c r="AX962" i="54" s="1"/>
  <c r="AW1993" i="54"/>
  <c r="AU1113" i="54"/>
  <c r="AV1110" i="54" s="1"/>
  <c r="AV1112" i="54" s="1"/>
  <c r="AU2018" i="54"/>
  <c r="AW1323" i="54"/>
  <c r="AX1320" i="54" s="1"/>
  <c r="AX1322" i="54" s="1"/>
  <c r="AW2053" i="54"/>
  <c r="AW1353" i="54"/>
  <c r="AX1350" i="54" s="1"/>
  <c r="AX1352" i="54" s="1"/>
  <c r="AW2058" i="54"/>
  <c r="AU1053" i="54"/>
  <c r="AV1050" i="54" s="1"/>
  <c r="AV1052" i="54" s="1"/>
  <c r="AU2008" i="54"/>
  <c r="AU1143" i="54"/>
  <c r="AV1140" i="54" s="1"/>
  <c r="AV1142" i="54" s="1"/>
  <c r="AU2023" i="54"/>
  <c r="AY2081" i="54"/>
  <c r="AT2072" i="54"/>
  <c r="AT2084" i="54" s="1"/>
  <c r="AT2085" i="54" s="1"/>
  <c r="AZ1670" i="54"/>
  <c r="AZ1664" i="54" s="1"/>
  <c r="AZ242" i="54"/>
  <c r="AZ1873" i="54" s="1"/>
  <c r="AZ302" i="54"/>
  <c r="AZ1883" i="54" s="1"/>
  <c r="AZ272" i="54"/>
  <c r="AZ1878" i="54" s="1"/>
  <c r="AZ392" i="54"/>
  <c r="AZ1898" i="54" s="1"/>
  <c r="AZ572" i="54"/>
  <c r="AZ1928" i="54" s="1"/>
  <c r="AZ872" i="54"/>
  <c r="AZ1978" i="54" s="1"/>
  <c r="AZ992" i="54"/>
  <c r="AZ1998" i="54" s="1"/>
  <c r="AZ62" i="54"/>
  <c r="AZ1843" i="54" s="1"/>
  <c r="AZ182" i="54"/>
  <c r="AZ1863" i="54" s="1"/>
  <c r="AZ92" i="54"/>
  <c r="AZ1848" i="54" s="1"/>
  <c r="AZ2078" i="54" s="1"/>
  <c r="AZ422" i="54"/>
  <c r="AZ1903" i="54" s="1"/>
  <c r="AZ542" i="54"/>
  <c r="AZ1923" i="54" s="1"/>
  <c r="AZ602" i="54"/>
  <c r="AZ1933" i="54" s="1"/>
  <c r="AZ212" i="54"/>
  <c r="AZ1868" i="54" s="1"/>
  <c r="AZ332" i="54"/>
  <c r="AZ1888" i="54" s="1"/>
  <c r="AZ452" i="54"/>
  <c r="AZ1908" i="54" s="1"/>
  <c r="AZ722" i="54"/>
  <c r="AZ1953" i="54" s="1"/>
  <c r="AZ782" i="54"/>
  <c r="AZ1963" i="54" s="1"/>
  <c r="AZ842" i="54"/>
  <c r="AZ1973" i="54" s="1"/>
  <c r="AZ902" i="54"/>
  <c r="AZ1983" i="54" s="1"/>
  <c r="AZ962" i="54"/>
  <c r="AZ1993" i="54" s="1"/>
  <c r="AZ632" i="54"/>
  <c r="AZ1938" i="54" s="1"/>
  <c r="AX452" i="53"/>
  <c r="AX453" i="53" s="1"/>
  <c r="AY450" i="53" s="1"/>
  <c r="AW572" i="53"/>
  <c r="AW573" i="53" s="1"/>
  <c r="AX570" i="53" s="1"/>
  <c r="AV482" i="53"/>
  <c r="AV483" i="53" s="1"/>
  <c r="AW480" i="53" s="1"/>
  <c r="AV392" i="53"/>
  <c r="AV393" i="53" s="1"/>
  <c r="AW390" i="53" s="1"/>
  <c r="AX512" i="53"/>
  <c r="AX513" i="53" s="1"/>
  <c r="AY510" i="53" s="1"/>
  <c r="BB28" i="53"/>
  <c r="BC21" i="53"/>
  <c r="BB58" i="53"/>
  <c r="BB88" i="53"/>
  <c r="BB118" i="53"/>
  <c r="BB148" i="53"/>
  <c r="BB178" i="53"/>
  <c r="BB208" i="53"/>
  <c r="BB238" i="53"/>
  <c r="BB328" i="53"/>
  <c r="BB388" i="53"/>
  <c r="BB298" i="53"/>
  <c r="BB358" i="53"/>
  <c r="BB448" i="53"/>
  <c r="BB451" i="53" s="1"/>
  <c r="BB508" i="53"/>
  <c r="BB511" i="53" s="1"/>
  <c r="BB418" i="53"/>
  <c r="BB478" i="53"/>
  <c r="BB538" i="53"/>
  <c r="BB598" i="53"/>
  <c r="BB628" i="53"/>
  <c r="AV602" i="53"/>
  <c r="AV603" i="53" s="1"/>
  <c r="AW600" i="53" s="1"/>
  <c r="AV542" i="53"/>
  <c r="AV543" i="53" s="1"/>
  <c r="AW540" i="53" s="1"/>
  <c r="AV632" i="53"/>
  <c r="AV633" i="53" s="1"/>
  <c r="AW630" i="53" s="1"/>
  <c r="AV422" i="53"/>
  <c r="AV423" i="53" s="1"/>
  <c r="AW420" i="53" s="1"/>
  <c r="AX1262" i="54"/>
  <c r="AV1232" i="54"/>
  <c r="AV1022" i="54"/>
  <c r="AV1082" i="54"/>
  <c r="AV1172" i="54"/>
  <c r="AV1202" i="54"/>
  <c r="AY1536" i="54"/>
  <c r="AY1790" i="54"/>
  <c r="AY1400" i="54"/>
  <c r="AY1788" i="54"/>
  <c r="AY1424" i="54"/>
  <c r="AY1787" i="54"/>
  <c r="AY1392" i="54"/>
  <c r="AY1791" i="54"/>
  <c r="AZ123" i="54"/>
  <c r="AZ33" i="54"/>
  <c r="AZ153" i="54"/>
  <c r="AZ363" i="54"/>
  <c r="AZ483" i="54"/>
  <c r="AZ213" i="54"/>
  <c r="AZ513" i="54"/>
  <c r="AZ663" i="54"/>
  <c r="AZ903" i="54"/>
  <c r="AZ693" i="54"/>
  <c r="AZ753" i="54"/>
  <c r="AZ813" i="54"/>
  <c r="AZ933" i="54"/>
  <c r="AZ1398" i="54"/>
  <c r="AZ1406" i="54"/>
  <c r="AZ1414" i="54"/>
  <c r="AZ1408" i="54" s="1"/>
  <c r="AZ1422" i="54"/>
  <c r="AZ1430" i="54"/>
  <c r="AZ1438" i="54"/>
  <c r="AZ1432" i="54" s="1"/>
  <c r="AZ1462" i="54"/>
  <c r="AZ1456" i="54" s="1"/>
  <c r="AZ1478" i="54"/>
  <c r="AZ1472" i="54" s="1"/>
  <c r="AZ1518" i="54"/>
  <c r="AZ1512" i="54" s="1"/>
  <c r="AZ1464" i="54"/>
  <c r="AZ1494" i="54"/>
  <c r="AZ1488" i="54" s="1"/>
  <c r="AZ1542" i="54"/>
  <c r="AZ1550" i="54"/>
  <c r="AZ1544" i="54" s="1"/>
  <c r="AZ1558" i="54"/>
  <c r="AZ1552" i="54" s="1"/>
  <c r="AZ1566" i="54"/>
  <c r="AZ1560" i="54" s="1"/>
  <c r="AZ1590" i="54"/>
  <c r="AZ1584" i="54" s="1"/>
  <c r="AZ1574" i="54"/>
  <c r="AZ1568" i="54" s="1"/>
  <c r="AZ1598" i="54"/>
  <c r="AZ1592" i="54" s="1"/>
  <c r="AZ1656" i="54"/>
  <c r="AZ1694" i="54"/>
  <c r="AZ1688" i="54" s="1"/>
  <c r="AZ1702" i="54"/>
  <c r="AZ1696" i="54" s="1"/>
  <c r="AZ1710" i="54"/>
  <c r="AZ1704" i="54" s="1"/>
  <c r="AZ1718" i="54"/>
  <c r="AZ1712" i="54" s="1"/>
  <c r="AZ1726" i="54"/>
  <c r="AZ1720" i="54" s="1"/>
  <c r="AZ1734" i="54"/>
  <c r="AZ1728" i="54" s="1"/>
  <c r="AZ1742" i="54"/>
  <c r="AZ1736" i="54" s="1"/>
  <c r="AZ1750" i="54"/>
  <c r="AZ1744" i="54" s="1"/>
  <c r="AZ1758" i="54"/>
  <c r="AZ1752" i="54" s="1"/>
  <c r="AZ1766" i="54"/>
  <c r="AZ1774" i="54"/>
  <c r="AZ1768" i="54" s="1"/>
  <c r="AX1783" i="54"/>
  <c r="AX1381" i="54"/>
  <c r="AY1416" i="54"/>
  <c r="AY1786" i="54"/>
  <c r="BA1772" i="54"/>
  <c r="BA1769" i="54"/>
  <c r="BA1764" i="54"/>
  <c r="BA1761" i="54"/>
  <c r="BA1756" i="54"/>
  <c r="BA1753" i="54"/>
  <c r="BA1748" i="54"/>
  <c r="BA1745" i="54"/>
  <c r="BA1740" i="54"/>
  <c r="BA1737" i="54"/>
  <c r="BA1732" i="54"/>
  <c r="BA1729" i="54"/>
  <c r="BA1724" i="54"/>
  <c r="BA1721" i="54"/>
  <c r="BA1716" i="54"/>
  <c r="BA1713" i="54"/>
  <c r="BA1708" i="54"/>
  <c r="BA1705" i="54"/>
  <c r="BA1700" i="54"/>
  <c r="BA1697" i="54"/>
  <c r="BA1692" i="54"/>
  <c r="BA1689" i="54"/>
  <c r="BA1684" i="54"/>
  <c r="BA1681" i="54"/>
  <c r="BA1676" i="54"/>
  <c r="BA1673" i="54"/>
  <c r="BA1665" i="54"/>
  <c r="BA1644" i="54"/>
  <c r="BA1633" i="54"/>
  <c r="BA1668" i="54"/>
  <c r="BA1649" i="54"/>
  <c r="BA1654" i="54" s="1"/>
  <c r="BA1648" i="54" s="1"/>
  <c r="BA1641" i="54"/>
  <c r="BA1646" i="54" s="1"/>
  <c r="BA1640" i="54" s="1"/>
  <c r="BA1636" i="54"/>
  <c r="BA1596" i="54"/>
  <c r="BA1588" i="54"/>
  <c r="BA1585" i="54"/>
  <c r="BA1577" i="54"/>
  <c r="BA1572" i="54"/>
  <c r="BA1564" i="54"/>
  <c r="BA1561" i="54"/>
  <c r="BA1556" i="54"/>
  <c r="BA1553" i="54"/>
  <c r="BA1548" i="54"/>
  <c r="BA1545" i="54"/>
  <c r="BA1540" i="54"/>
  <c r="BA1537" i="54"/>
  <c r="BA1628" i="54"/>
  <c r="BA1625" i="54"/>
  <c r="BA1620" i="54"/>
  <c r="BA1617" i="54"/>
  <c r="BA1612" i="54"/>
  <c r="BA1609" i="54"/>
  <c r="BA1604" i="54"/>
  <c r="BA1601" i="54"/>
  <c r="BA1593" i="54"/>
  <c r="BA1580" i="54"/>
  <c r="BA1569" i="54"/>
  <c r="BA1532" i="54"/>
  <c r="BA1529" i="54"/>
  <c r="BA1524" i="54"/>
  <c r="BA1521" i="54"/>
  <c r="BA1513" i="54"/>
  <c r="BA1492" i="54"/>
  <c r="BA1484" i="54"/>
  <c r="BA1481" i="54"/>
  <c r="BA1473" i="54"/>
  <c r="BA1468" i="54"/>
  <c r="BA1457" i="54"/>
  <c r="BA1516" i="54"/>
  <c r="BA1508" i="54"/>
  <c r="BA1505" i="54"/>
  <c r="BA1500" i="54"/>
  <c r="BA1497" i="54"/>
  <c r="BA1489" i="54"/>
  <c r="BA1476" i="54"/>
  <c r="BA1465" i="54"/>
  <c r="BA1460" i="54"/>
  <c r="BA1452" i="54"/>
  <c r="BA1449" i="54"/>
  <c r="BA1444" i="54"/>
  <c r="BA1441" i="54"/>
  <c r="BA1388" i="54"/>
  <c r="BA1332" i="54"/>
  <c r="BA1333" i="54" s="1"/>
  <c r="BA1321" i="54"/>
  <c r="BA2051" i="54" s="1"/>
  <c r="BA1272" i="54"/>
  <c r="BA1273" i="54" s="1"/>
  <c r="BA1261" i="54"/>
  <c r="BA2041" i="54" s="1"/>
  <c r="BA1436" i="54"/>
  <c r="BA1433" i="54"/>
  <c r="BA1428" i="54"/>
  <c r="BA1425" i="54"/>
  <c r="BA1420" i="54"/>
  <c r="BA1417" i="54"/>
  <c r="BA1412" i="54"/>
  <c r="BA1409" i="54"/>
  <c r="BA1404" i="54"/>
  <c r="BA1401" i="54"/>
  <c r="BA1396" i="54"/>
  <c r="BA1393" i="54"/>
  <c r="BA1385" i="54"/>
  <c r="BA1362" i="54"/>
  <c r="BA1363" i="54" s="1"/>
  <c r="BA1351" i="54"/>
  <c r="BA2056" i="54" s="1"/>
  <c r="BA1302" i="54"/>
  <c r="BA1303" i="54" s="1"/>
  <c r="BA1291" i="54"/>
  <c r="BA2046" i="54" s="1"/>
  <c r="BA1242" i="54"/>
  <c r="BA1243" i="54" s="1"/>
  <c r="BA1212" i="54"/>
  <c r="BA1213" i="54" s="1"/>
  <c r="BA1201" i="54"/>
  <c r="BA2031" i="54" s="1"/>
  <c r="BA1152" i="54"/>
  <c r="BA1153" i="54" s="1"/>
  <c r="BA1141" i="54"/>
  <c r="BA2021" i="54" s="1"/>
  <c r="BA1092" i="54"/>
  <c r="BA1093" i="54" s="1"/>
  <c r="BA1081" i="54"/>
  <c r="BA2011" i="54" s="1"/>
  <c r="BA1231" i="54"/>
  <c r="BA2036" i="54" s="1"/>
  <c r="BA1182" i="54"/>
  <c r="BA1183" i="54" s="1"/>
  <c r="BA1171" i="54"/>
  <c r="BA2026" i="54" s="1"/>
  <c r="BA1122" i="54"/>
  <c r="BA1123" i="54" s="1"/>
  <c r="BA1111" i="54"/>
  <c r="BA2016" i="54" s="1"/>
  <c r="BA1062" i="54"/>
  <c r="BA1063" i="54" s="1"/>
  <c r="BA961" i="54"/>
  <c r="BA1991" i="54" s="1"/>
  <c r="BA960" i="54"/>
  <c r="BA901" i="54"/>
  <c r="BA1981" i="54" s="1"/>
  <c r="BA900" i="54"/>
  <c r="BA841" i="54"/>
  <c r="BA840" i="54"/>
  <c r="BA781" i="54"/>
  <c r="BA1961" i="54" s="1"/>
  <c r="BA780" i="54"/>
  <c r="BA721" i="54"/>
  <c r="BA720" i="54"/>
  <c r="BA991" i="54"/>
  <c r="BA990" i="54"/>
  <c r="BA931" i="54"/>
  <c r="BA930" i="54"/>
  <c r="BA871" i="54"/>
  <c r="BA1976" i="54" s="1"/>
  <c r="BA870" i="54"/>
  <c r="BA811" i="54"/>
  <c r="BA810" i="54"/>
  <c r="BA751" i="54"/>
  <c r="BA750" i="54"/>
  <c r="BA691" i="54"/>
  <c r="BA690" i="54"/>
  <c r="BA642" i="54"/>
  <c r="BA643" i="54" s="1"/>
  <c r="BA631" i="54"/>
  <c r="BA1936" i="54" s="1"/>
  <c r="BA630" i="54"/>
  <c r="BA601" i="54"/>
  <c r="BA1931" i="54" s="1"/>
  <c r="BA600" i="54"/>
  <c r="BA541" i="54"/>
  <c r="BA1921" i="54" s="1"/>
  <c r="BA540" i="54"/>
  <c r="BA492" i="54"/>
  <c r="BA493" i="54" s="1"/>
  <c r="BA481" i="54"/>
  <c r="BA480" i="54"/>
  <c r="BA432" i="54"/>
  <c r="BA433" i="54" s="1"/>
  <c r="BA421" i="54"/>
  <c r="BA1901" i="54" s="1"/>
  <c r="BA420" i="54"/>
  <c r="BA372" i="54"/>
  <c r="BA373" i="54" s="1"/>
  <c r="BA361" i="54"/>
  <c r="BA360" i="54"/>
  <c r="BA301" i="54"/>
  <c r="BA1881" i="54" s="1"/>
  <c r="BA300" i="54"/>
  <c r="BA241" i="54"/>
  <c r="BA240" i="54"/>
  <c r="BA582" i="54"/>
  <c r="BA583" i="54" s="1"/>
  <c r="BA571" i="54"/>
  <c r="BA1926" i="54" s="1"/>
  <c r="BA570" i="54"/>
  <c r="BA511" i="54"/>
  <c r="BA1916" i="54" s="1"/>
  <c r="BA510" i="54"/>
  <c r="BA462" i="54"/>
  <c r="BA463" i="54" s="1"/>
  <c r="BA451" i="54"/>
  <c r="BA450" i="54"/>
  <c r="BA402" i="54"/>
  <c r="BA403" i="54" s="1"/>
  <c r="BA391" i="54"/>
  <c r="BA1896" i="54" s="1"/>
  <c r="BA390" i="54"/>
  <c r="BA342" i="54"/>
  <c r="BA343" i="54" s="1"/>
  <c r="BA331" i="54"/>
  <c r="BA330" i="54"/>
  <c r="BA282" i="54"/>
  <c r="BA283" i="54" s="1"/>
  <c r="BA271" i="54"/>
  <c r="BA1876" i="54" s="1"/>
  <c r="BA270" i="54"/>
  <c r="BA222" i="54"/>
  <c r="BA223" i="54" s="1"/>
  <c r="BA211" i="54"/>
  <c r="BA210" i="54"/>
  <c r="BA192" i="54"/>
  <c r="BA193" i="54" s="1"/>
  <c r="BA181" i="54"/>
  <c r="BA1861" i="54" s="1"/>
  <c r="BA180" i="54"/>
  <c r="BA132" i="54"/>
  <c r="BA133" i="54" s="1"/>
  <c r="BA121" i="54"/>
  <c r="BA120" i="54"/>
  <c r="BA72" i="54"/>
  <c r="BA73" i="54" s="1"/>
  <c r="BA61" i="54"/>
  <c r="BA1841" i="54" s="1"/>
  <c r="BA60" i="54"/>
  <c r="BB10" i="54"/>
  <c r="BA151" i="54"/>
  <c r="BA1856" i="54" s="1"/>
  <c r="BA150" i="54"/>
  <c r="BA102" i="54"/>
  <c r="BA103" i="54" s="1"/>
  <c r="BA91" i="54"/>
  <c r="BA1846" i="54" s="1"/>
  <c r="BA90" i="54"/>
  <c r="BA42" i="54"/>
  <c r="BA43" i="54" s="1"/>
  <c r="BA31" i="54"/>
  <c r="BA1836" i="54" s="1"/>
  <c r="BA30" i="54"/>
  <c r="AZ1390" i="54"/>
  <c r="AZ1646" i="54"/>
  <c r="AZ1640" i="54" s="1"/>
  <c r="AX1793" i="54"/>
  <c r="BA1318" i="54"/>
  <c r="BA1258" i="54"/>
  <c r="BA1348" i="54"/>
  <c r="BA1288" i="54"/>
  <c r="BA1198" i="54"/>
  <c r="BA1138" i="54"/>
  <c r="BA1078" i="54"/>
  <c r="BA1228" i="54"/>
  <c r="BA1108" i="54"/>
  <c r="BA1048" i="54"/>
  <c r="BA1051" i="54" s="1"/>
  <c r="BA2006" i="54" s="1"/>
  <c r="BA1018" i="54"/>
  <c r="BA1021" i="54" s="1"/>
  <c r="BA2001" i="54" s="1"/>
  <c r="BA958" i="54"/>
  <c r="BA898" i="54"/>
  <c r="BA838" i="54"/>
  <c r="BA778" i="54"/>
  <c r="BA718" i="54"/>
  <c r="BA988" i="54"/>
  <c r="BA928" i="54"/>
  <c r="BA808" i="54"/>
  <c r="BA748" i="54"/>
  <c r="BA688" i="54"/>
  <c r="BA628" i="54"/>
  <c r="BA598" i="54"/>
  <c r="BA538" i="54"/>
  <c r="BA478" i="54"/>
  <c r="BA418" i="54"/>
  <c r="BA358" i="54"/>
  <c r="BA298" i="54"/>
  <c r="BA238" i="54"/>
  <c r="BA508" i="54"/>
  <c r="BA448" i="54"/>
  <c r="BA388" i="54"/>
  <c r="BA328" i="54"/>
  <c r="BA178" i="54"/>
  <c r="BA118" i="54"/>
  <c r="BA58" i="54"/>
  <c r="BB21" i="54"/>
  <c r="BA208" i="54"/>
  <c r="BA148" i="54"/>
  <c r="BA88" i="54"/>
  <c r="BA28" i="54"/>
  <c r="AY1789" i="54"/>
  <c r="BA152" i="53" l="1"/>
  <c r="BA767" i="53"/>
  <c r="BA761" i="53" s="1"/>
  <c r="BA735" i="53"/>
  <c r="BA729" i="53" s="1"/>
  <c r="BA719" i="53"/>
  <c r="BA713" i="53" s="1"/>
  <c r="BA703" i="53"/>
  <c r="BA697" i="53" s="1"/>
  <c r="BA687" i="53"/>
  <c r="BA681" i="53" s="1"/>
  <c r="BA272" i="53"/>
  <c r="BA122" i="53"/>
  <c r="AZ2089" i="54"/>
  <c r="AR10" i="37" s="1"/>
  <c r="AZ2093" i="54"/>
  <c r="AR14" i="37" s="1"/>
  <c r="AZ453" i="54"/>
  <c r="AZ303" i="54"/>
  <c r="AZ93" i="54"/>
  <c r="AZ2091" i="54"/>
  <c r="AZ873" i="54"/>
  <c r="AZ633" i="54"/>
  <c r="AZ783" i="54"/>
  <c r="AZ393" i="54"/>
  <c r="AZ543" i="54"/>
  <c r="AZ63" i="54"/>
  <c r="AZ2090" i="54"/>
  <c r="AR11" i="37" s="1"/>
  <c r="AY2097" i="54"/>
  <c r="AZ2095" i="54"/>
  <c r="AZ2094" i="54"/>
  <c r="AR15" i="37" s="1"/>
  <c r="AZ2092" i="54"/>
  <c r="AR13" i="37" s="1"/>
  <c r="AY662" i="53"/>
  <c r="AY888" i="53"/>
  <c r="BC568" i="53"/>
  <c r="BC268" i="53"/>
  <c r="AY973" i="53"/>
  <c r="BA879" i="53"/>
  <c r="BA873" i="53" s="1"/>
  <c r="BA863" i="53"/>
  <c r="BA857" i="53" s="1"/>
  <c r="BA855" i="53"/>
  <c r="BA849" i="53" s="1"/>
  <c r="BA847" i="53"/>
  <c r="BA841" i="53" s="1"/>
  <c r="BA839" i="53"/>
  <c r="BA833" i="53" s="1"/>
  <c r="BA831" i="53"/>
  <c r="BA825" i="53" s="1"/>
  <c r="BA823" i="53"/>
  <c r="BA817" i="53" s="1"/>
  <c r="BA815" i="53"/>
  <c r="BA809" i="53" s="1"/>
  <c r="BA807" i="53"/>
  <c r="BA799" i="53"/>
  <c r="BA793" i="53" s="1"/>
  <c r="BA791" i="53"/>
  <c r="BA785" i="53" s="1"/>
  <c r="BA783" i="53"/>
  <c r="BA777" i="53" s="1"/>
  <c r="BA775" i="53"/>
  <c r="BA769" i="53" s="1"/>
  <c r="BA422" i="53"/>
  <c r="BA423" i="53" s="1"/>
  <c r="BA363" i="53"/>
  <c r="BA302" i="53"/>
  <c r="BA242" i="53"/>
  <c r="BA392" i="53"/>
  <c r="BA332" i="53"/>
  <c r="BA273" i="53"/>
  <c r="BA213" i="53"/>
  <c r="BA153" i="53"/>
  <c r="BA183" i="53"/>
  <c r="BA123" i="53"/>
  <c r="BA93" i="53"/>
  <c r="BA671" i="53"/>
  <c r="BA871" i="53"/>
  <c r="BC10" i="53"/>
  <c r="BB869" i="53"/>
  <c r="BB866" i="53"/>
  <c r="BB669" i="53"/>
  <c r="BB666" i="53"/>
  <c r="BB30" i="53"/>
  <c r="BB31" i="53"/>
  <c r="BB42" i="53"/>
  <c r="BB43" i="53" s="1"/>
  <c r="BB60" i="53"/>
  <c r="BB61" i="53"/>
  <c r="BB90" i="53"/>
  <c r="BB121" i="53"/>
  <c r="BB150" i="53"/>
  <c r="BB181" i="53"/>
  <c r="BB91" i="53"/>
  <c r="BB92" i="53" s="1"/>
  <c r="BB120" i="53"/>
  <c r="BB151" i="53"/>
  <c r="BB152" i="53" s="1"/>
  <c r="BB180" i="53"/>
  <c r="BB211" i="53"/>
  <c r="BB241" i="53"/>
  <c r="BB271" i="53"/>
  <c r="BB301" i="53"/>
  <c r="BB330" i="53"/>
  <c r="BB360" i="53"/>
  <c r="BB390" i="53"/>
  <c r="BB210" i="53"/>
  <c r="BB240" i="53"/>
  <c r="BB270" i="53"/>
  <c r="BB300" i="53"/>
  <c r="BB331" i="53"/>
  <c r="BB361" i="53"/>
  <c r="BB391" i="53"/>
  <c r="BB392" i="53" s="1"/>
  <c r="BB420" i="53"/>
  <c r="BB481" i="53"/>
  <c r="BB552" i="53"/>
  <c r="BB553" i="53" s="1"/>
  <c r="BB601" i="53"/>
  <c r="BB612" i="53"/>
  <c r="BB613" i="53" s="1"/>
  <c r="BB642" i="53"/>
  <c r="BB643" i="53" s="1"/>
  <c r="BB674" i="53"/>
  <c r="BB421" i="53"/>
  <c r="BB422" i="53" s="1"/>
  <c r="BB492" i="53"/>
  <c r="BB493" i="53" s="1"/>
  <c r="BB522" i="53"/>
  <c r="BB523" i="53" s="1"/>
  <c r="BB541" i="53"/>
  <c r="BB959" i="53" s="1"/>
  <c r="AT5" i="38" s="1"/>
  <c r="BB571" i="53"/>
  <c r="BB582" i="53"/>
  <c r="BB583" i="53" s="1"/>
  <c r="BB631" i="53"/>
  <c r="BB770" i="53"/>
  <c r="BB775" i="53" s="1"/>
  <c r="BB769" i="53" s="1"/>
  <c r="BB773" i="53"/>
  <c r="BB778" i="53"/>
  <c r="BB783" i="53" s="1"/>
  <c r="BB777" i="53" s="1"/>
  <c r="BB781" i="53"/>
  <c r="BB786" i="53"/>
  <c r="BB791" i="53" s="1"/>
  <c r="BB785" i="53" s="1"/>
  <c r="BB789" i="53"/>
  <c r="BB794" i="53"/>
  <c r="BB799" i="53" s="1"/>
  <c r="BB793" i="53" s="1"/>
  <c r="BB797" i="53"/>
  <c r="BB802" i="53"/>
  <c r="BB807" i="53" s="1"/>
  <c r="BB805" i="53"/>
  <c r="BB677" i="53"/>
  <c r="BB682" i="53"/>
  <c r="BB685" i="53"/>
  <c r="BB690" i="53"/>
  <c r="BB693" i="53"/>
  <c r="BB698" i="53"/>
  <c r="BB701" i="53"/>
  <c r="BB706" i="53"/>
  <c r="BB709" i="53"/>
  <c r="BB714" i="53"/>
  <c r="BB717" i="53"/>
  <c r="BB722" i="53"/>
  <c r="BB725" i="53"/>
  <c r="BB730" i="53"/>
  <c r="BB733" i="53"/>
  <c r="BB738" i="53"/>
  <c r="BB741" i="53"/>
  <c r="BB746" i="53"/>
  <c r="BB749" i="53"/>
  <c r="BB754" i="53"/>
  <c r="BB757" i="53"/>
  <c r="BB762" i="53"/>
  <c r="BB765" i="53"/>
  <c r="BB874" i="53"/>
  <c r="BB877" i="53"/>
  <c r="BB937" i="53"/>
  <c r="BB938" i="53" s="1"/>
  <c r="BB939" i="53" s="1"/>
  <c r="BB947" i="53" s="1"/>
  <c r="BB926" i="53" s="1"/>
  <c r="BB810" i="53"/>
  <c r="BB813" i="53"/>
  <c r="BB818" i="53"/>
  <c r="BB823" i="53" s="1"/>
  <c r="BB817" i="53" s="1"/>
  <c r="BB821" i="53"/>
  <c r="BB826" i="53"/>
  <c r="BB831" i="53" s="1"/>
  <c r="BB825" i="53" s="1"/>
  <c r="BB829" i="53"/>
  <c r="BB834" i="53"/>
  <c r="BB839" i="53" s="1"/>
  <c r="BB833" i="53" s="1"/>
  <c r="BB837" i="53"/>
  <c r="BB842" i="53"/>
  <c r="BB847" i="53" s="1"/>
  <c r="BB841" i="53" s="1"/>
  <c r="BB845" i="53"/>
  <c r="BB850" i="53"/>
  <c r="BB855" i="53" s="1"/>
  <c r="BB849" i="53" s="1"/>
  <c r="BB853" i="53"/>
  <c r="BB858" i="53"/>
  <c r="BB863" i="53" s="1"/>
  <c r="BB857" i="53" s="1"/>
  <c r="BB861" i="53"/>
  <c r="AZ897" i="53"/>
  <c r="AZ964" i="53"/>
  <c r="AY898" i="53"/>
  <c r="BA673" i="53"/>
  <c r="BA745" i="53"/>
  <c r="BA751" i="53"/>
  <c r="BA972" i="53" s="1"/>
  <c r="AS12" i="38" s="1"/>
  <c r="BA393" i="53"/>
  <c r="BA333" i="53"/>
  <c r="BA303" i="53"/>
  <c r="BA243" i="53"/>
  <c r="BA960" i="53"/>
  <c r="AS6" i="38" s="1"/>
  <c r="BA32" i="53"/>
  <c r="BA33" i="53" s="1"/>
  <c r="BA62" i="53"/>
  <c r="BA63" i="53" s="1"/>
  <c r="BA963" i="53"/>
  <c r="AS7" i="38" s="1"/>
  <c r="AZ894" i="53"/>
  <c r="AZ969" i="53"/>
  <c r="AR11" i="38" s="1"/>
  <c r="AZ972" i="53"/>
  <c r="AR12" i="38" s="1"/>
  <c r="AZ673" i="53"/>
  <c r="AZ882" i="53" s="1"/>
  <c r="AZ892" i="53"/>
  <c r="AZ898" i="53" s="1"/>
  <c r="AZ963" i="54"/>
  <c r="AZ843" i="54"/>
  <c r="AZ723" i="54"/>
  <c r="AZ573" i="54"/>
  <c r="AZ333" i="54"/>
  <c r="AZ423" i="54"/>
  <c r="BA1398" i="54"/>
  <c r="BA1406" i="54"/>
  <c r="BA1414" i="54"/>
  <c r="BA1408" i="54" s="1"/>
  <c r="BA1422" i="54"/>
  <c r="BA1430" i="54"/>
  <c r="BA1438" i="54"/>
  <c r="BA1432" i="54" s="1"/>
  <c r="BA1494" i="54"/>
  <c r="BA1488" i="54" s="1"/>
  <c r="BA1462" i="54"/>
  <c r="BA1456" i="54" s="1"/>
  <c r="BA1478" i="54"/>
  <c r="BA1472" i="54" s="1"/>
  <c r="BA1518" i="54"/>
  <c r="BA1512" i="54" s="1"/>
  <c r="BA1606" i="54"/>
  <c r="BA1600" i="54" s="1"/>
  <c r="BA1614" i="54"/>
  <c r="BA1608" i="54" s="1"/>
  <c r="BA1622" i="54"/>
  <c r="BA1616" i="54" s="1"/>
  <c r="BA1630" i="54"/>
  <c r="BA1624" i="54" s="1"/>
  <c r="BA1542" i="54"/>
  <c r="BA1550" i="54"/>
  <c r="BA1544" i="54" s="1"/>
  <c r="BA1558" i="54"/>
  <c r="BA1552" i="54" s="1"/>
  <c r="BA1566" i="54"/>
  <c r="BA1560" i="54" s="1"/>
  <c r="BA1590" i="54"/>
  <c r="BA1584" i="54" s="1"/>
  <c r="AZ2068" i="54"/>
  <c r="AR4" i="37" s="1"/>
  <c r="AZ2074" i="54"/>
  <c r="AR6" i="37" s="1"/>
  <c r="BB1660" i="54"/>
  <c r="BB1652" i="54"/>
  <c r="BB661" i="54"/>
  <c r="BB660" i="54"/>
  <c r="BB1657" i="54"/>
  <c r="BB1662" i="54" s="1"/>
  <c r="AY2083" i="54"/>
  <c r="BA1941" i="54"/>
  <c r="BA662" i="54"/>
  <c r="BA1943" i="54" s="1"/>
  <c r="BA1638" i="54"/>
  <c r="BA1632" i="54" s="1"/>
  <c r="AY1777" i="54"/>
  <c r="BA242" i="54"/>
  <c r="BA1873" i="54" s="1"/>
  <c r="BA1871" i="54"/>
  <c r="BA2065" i="54" s="1"/>
  <c r="AS3" i="37" s="1"/>
  <c r="BA482" i="54"/>
  <c r="BA1913" i="54" s="1"/>
  <c r="BA1911" i="54"/>
  <c r="BA692" i="54"/>
  <c r="BA1948" i="54" s="1"/>
  <c r="BA1946" i="54"/>
  <c r="BA812" i="54"/>
  <c r="BA1968" i="54" s="1"/>
  <c r="BA1966" i="54"/>
  <c r="BA992" i="54"/>
  <c r="BA1998" i="54" s="1"/>
  <c r="BA1996" i="54"/>
  <c r="BB1168" i="54"/>
  <c r="BB868" i="54"/>
  <c r="BB658" i="54"/>
  <c r="BB568" i="54"/>
  <c r="BB268" i="54"/>
  <c r="AZ993" i="54"/>
  <c r="AZ273" i="54"/>
  <c r="AZ603" i="54"/>
  <c r="AZ243" i="54"/>
  <c r="AZ183" i="54"/>
  <c r="AV1173" i="54"/>
  <c r="AW1170" i="54" s="1"/>
  <c r="AV2028" i="54"/>
  <c r="AV1023" i="54"/>
  <c r="AW1020" i="54" s="1"/>
  <c r="AV2003" i="54"/>
  <c r="AV1233" i="54"/>
  <c r="AW1230" i="54" s="1"/>
  <c r="AV2038" i="54"/>
  <c r="AV1143" i="54"/>
  <c r="AW1140" i="54" s="1"/>
  <c r="AV2023" i="54"/>
  <c r="AX1353" i="54"/>
  <c r="AY1350" i="54" s="1"/>
  <c r="AX2058" i="54"/>
  <c r="AV1113" i="54"/>
  <c r="AW1110" i="54" s="1"/>
  <c r="AV2018" i="54"/>
  <c r="AX1263" i="54"/>
  <c r="AY1260" i="54" s="1"/>
  <c r="AX2043" i="54"/>
  <c r="AZ2066" i="54"/>
  <c r="BA122" i="54"/>
  <c r="BA1853" i="54" s="1"/>
  <c r="BA1851" i="54"/>
  <c r="BA2077" i="54" s="1"/>
  <c r="AS7" i="37" s="1"/>
  <c r="BA212" i="54"/>
  <c r="BA1868" i="54" s="1"/>
  <c r="BA1866" i="54"/>
  <c r="BA332" i="54"/>
  <c r="BA1888" i="54" s="1"/>
  <c r="BA1886" i="54"/>
  <c r="BA452" i="54"/>
  <c r="BA1908" i="54" s="1"/>
  <c r="BA1906" i="54"/>
  <c r="BA362" i="54"/>
  <c r="BA1893" i="54" s="1"/>
  <c r="BA1891" i="54"/>
  <c r="BA752" i="54"/>
  <c r="BA1958" i="54" s="1"/>
  <c r="BA1956" i="54"/>
  <c r="BA2068" i="54" s="1"/>
  <c r="AS4" i="37" s="1"/>
  <c r="BA932" i="54"/>
  <c r="BA1988" i="54" s="1"/>
  <c r="BA1986" i="54"/>
  <c r="BA722" i="54"/>
  <c r="BA1953" i="54" s="1"/>
  <c r="BA1951" i="54"/>
  <c r="BA842" i="54"/>
  <c r="BA1973" i="54" s="1"/>
  <c r="BA1971" i="54"/>
  <c r="AV1203" i="54"/>
  <c r="AW1200" i="54" s="1"/>
  <c r="AV2033" i="54"/>
  <c r="AV2069" i="54" s="1"/>
  <c r="AV1083" i="54"/>
  <c r="AW1080" i="54" s="1"/>
  <c r="AV2013" i="54"/>
  <c r="AV2075" i="54" s="1"/>
  <c r="AX1293" i="54"/>
  <c r="AY1290" i="54" s="1"/>
  <c r="AX2048" i="54"/>
  <c r="AX993" i="54"/>
  <c r="AX1998" i="54"/>
  <c r="AV1053" i="54"/>
  <c r="AW1050" i="54" s="1"/>
  <c r="AV2008" i="54"/>
  <c r="AX1323" i="54"/>
  <c r="AY1320" i="54" s="1"/>
  <c r="AX2053" i="54"/>
  <c r="AX963" i="54"/>
  <c r="AX1993" i="54"/>
  <c r="AZ2081" i="54"/>
  <c r="AU2075" i="54"/>
  <c r="AU2072" i="54"/>
  <c r="AZ2071" i="54"/>
  <c r="BA302" i="54"/>
  <c r="BA1883" i="54" s="1"/>
  <c r="BA872" i="54"/>
  <c r="BA1978" i="54" s="1"/>
  <c r="BA782" i="54"/>
  <c r="BA1963" i="54" s="1"/>
  <c r="BA1670" i="54"/>
  <c r="BA1664" i="54" s="1"/>
  <c r="BA1470" i="54"/>
  <c r="BA1464" i="54" s="1"/>
  <c r="BA902" i="54"/>
  <c r="BA1983" i="54" s="1"/>
  <c r="BA962" i="54"/>
  <c r="BA1993" i="54" s="1"/>
  <c r="BA62" i="54"/>
  <c r="BA1843" i="54" s="1"/>
  <c r="BA182" i="54"/>
  <c r="BA1863" i="54" s="1"/>
  <c r="BA272" i="54"/>
  <c r="BA1878" i="54" s="1"/>
  <c r="BA392" i="54"/>
  <c r="BA1898" i="54" s="1"/>
  <c r="BA512" i="54"/>
  <c r="BA1918" i="54" s="1"/>
  <c r="BA572" i="54"/>
  <c r="BA1928" i="54" s="1"/>
  <c r="BA422" i="54"/>
  <c r="BA1903" i="54" s="1"/>
  <c r="BA542" i="54"/>
  <c r="BA1923" i="54" s="1"/>
  <c r="BA602" i="54"/>
  <c r="BA1933" i="54" s="1"/>
  <c r="BA632" i="54"/>
  <c r="BA1938" i="54" s="1"/>
  <c r="AW632" i="53"/>
  <c r="AW633" i="53" s="1"/>
  <c r="AX630" i="53" s="1"/>
  <c r="AY512" i="53"/>
  <c r="AY513" i="53" s="1"/>
  <c r="AZ510" i="53" s="1"/>
  <c r="AX572" i="53"/>
  <c r="AX573" i="53" s="1"/>
  <c r="AY570" i="53" s="1"/>
  <c r="AW602" i="53"/>
  <c r="AW603" i="53" s="1"/>
  <c r="AX600" i="53" s="1"/>
  <c r="AW423" i="53"/>
  <c r="AX420" i="53" s="1"/>
  <c r="AW422" i="53"/>
  <c r="AW542" i="53"/>
  <c r="AW543" i="53" s="1"/>
  <c r="AX540" i="53" s="1"/>
  <c r="BD21" i="53"/>
  <c r="BC28" i="53"/>
  <c r="BC58" i="53"/>
  <c r="BC118" i="53"/>
  <c r="BC88" i="53"/>
  <c r="BC178" i="53"/>
  <c r="BC148" i="53"/>
  <c r="BC238" i="53"/>
  <c r="BC208" i="53"/>
  <c r="BC298" i="53"/>
  <c r="BC358" i="53"/>
  <c r="BC328" i="53"/>
  <c r="BC388" i="53"/>
  <c r="BC418" i="53"/>
  <c r="BC478" i="53"/>
  <c r="BC481" i="53" s="1"/>
  <c r="BC538" i="53"/>
  <c r="BC598" i="53"/>
  <c r="BC448" i="53"/>
  <c r="BC508" i="53"/>
  <c r="BC511" i="53" s="1"/>
  <c r="BC628" i="53"/>
  <c r="AW392" i="53"/>
  <c r="AW393" i="53" s="1"/>
  <c r="AW482" i="53"/>
  <c r="AW483" i="53" s="1"/>
  <c r="AX480" i="53" s="1"/>
  <c r="AY452" i="53"/>
  <c r="AY453" i="53" s="1"/>
  <c r="AZ450" i="53" s="1"/>
  <c r="AW1202" i="54"/>
  <c r="AW1082" i="54"/>
  <c r="AY1292" i="54"/>
  <c r="AW1052" i="54"/>
  <c r="AY1322" i="54"/>
  <c r="AY1783" i="54"/>
  <c r="AY1381" i="54"/>
  <c r="AW1172" i="54"/>
  <c r="AW1022" i="54"/>
  <c r="AW1232" i="54"/>
  <c r="AW1142" i="54"/>
  <c r="AY1352" i="54"/>
  <c r="AW1112" i="54"/>
  <c r="AY1262" i="54"/>
  <c r="BA1392" i="54"/>
  <c r="BA1400" i="54"/>
  <c r="BA1788" i="54"/>
  <c r="BA1416" i="54"/>
  <c r="BA1424" i="54"/>
  <c r="BA1536" i="54"/>
  <c r="AZ1424" i="54"/>
  <c r="AZ1787" i="54"/>
  <c r="AZ1392" i="54"/>
  <c r="AZ1791" i="54"/>
  <c r="BB1348" i="54"/>
  <c r="BB1288" i="54"/>
  <c r="BB1318" i="54"/>
  <c r="BB1258" i="54"/>
  <c r="BB1228" i="54"/>
  <c r="BB1108" i="54"/>
  <c r="BB1048" i="54"/>
  <c r="BB1198" i="54"/>
  <c r="BB1138" i="54"/>
  <c r="BB1078" i="54"/>
  <c r="BB1081" i="54" s="1"/>
  <c r="BB2011" i="54" s="1"/>
  <c r="BB988" i="54"/>
  <c r="BB928" i="54"/>
  <c r="BB808" i="54"/>
  <c r="BB748" i="54"/>
  <c r="BB688" i="54"/>
  <c r="BB628" i="54"/>
  <c r="BB1018" i="54"/>
  <c r="BB958" i="54"/>
  <c r="BB898" i="54"/>
  <c r="BB838" i="54"/>
  <c r="BB778" i="54"/>
  <c r="BB718" i="54"/>
  <c r="BB508" i="54"/>
  <c r="BB448" i="54"/>
  <c r="BB388" i="54"/>
  <c r="BB328" i="54"/>
  <c r="BB598" i="54"/>
  <c r="BB538" i="54"/>
  <c r="BB478" i="54"/>
  <c r="BB418" i="54"/>
  <c r="BB358" i="54"/>
  <c r="BB298" i="54"/>
  <c r="BB238" i="54"/>
  <c r="BB208" i="54"/>
  <c r="BB148" i="54"/>
  <c r="BB88" i="54"/>
  <c r="BB28" i="54"/>
  <c r="BB178" i="54"/>
  <c r="BB118" i="54"/>
  <c r="BB58" i="54"/>
  <c r="BC21" i="54"/>
  <c r="AZ1384" i="54"/>
  <c r="AZ1789" i="54"/>
  <c r="BB1772" i="54"/>
  <c r="BB1769" i="54"/>
  <c r="BB1764" i="54"/>
  <c r="BB1761" i="54"/>
  <c r="BB1756" i="54"/>
  <c r="BB1753" i="54"/>
  <c r="BB1748" i="54"/>
  <c r="BB1745" i="54"/>
  <c r="BB1740" i="54"/>
  <c r="BB1737" i="54"/>
  <c r="BB1732" i="54"/>
  <c r="BB1729" i="54"/>
  <c r="BB1724" i="54"/>
  <c r="BB1721" i="54"/>
  <c r="BB1716" i="54"/>
  <c r="BB1713" i="54"/>
  <c r="BB1708" i="54"/>
  <c r="BB1705" i="54"/>
  <c r="BB1700" i="54"/>
  <c r="BB1697" i="54"/>
  <c r="BB1692" i="54"/>
  <c r="BB1689" i="54"/>
  <c r="BB1684" i="54"/>
  <c r="BB1681" i="54"/>
  <c r="BB1668" i="54"/>
  <c r="BB1649" i="54"/>
  <c r="BB1654" i="54" s="1"/>
  <c r="BB1648" i="54" s="1"/>
  <c r="BB1641" i="54"/>
  <c r="BB1636" i="54"/>
  <c r="BB1676" i="54"/>
  <c r="BB1673" i="54"/>
  <c r="BB1665" i="54"/>
  <c r="BB1644" i="54"/>
  <c r="BB1633" i="54"/>
  <c r="BB1628" i="54"/>
  <c r="BB1625" i="54"/>
  <c r="BB1620" i="54"/>
  <c r="BB1617" i="54"/>
  <c r="BB1612" i="54"/>
  <c r="BB1609" i="54"/>
  <c r="BB1604" i="54"/>
  <c r="BB1601" i="54"/>
  <c r="BB1593" i="54"/>
  <c r="BB1580" i="54"/>
  <c r="BB1569" i="54"/>
  <c r="BB1596" i="54"/>
  <c r="BB1588" i="54"/>
  <c r="BB1585" i="54"/>
  <c r="BB1577" i="54"/>
  <c r="BB1572" i="54"/>
  <c r="BB1564" i="54"/>
  <c r="BB1561" i="54"/>
  <c r="BB1556" i="54"/>
  <c r="BB1553" i="54"/>
  <c r="BB1548" i="54"/>
  <c r="BB1545" i="54"/>
  <c r="BB1540" i="54"/>
  <c r="BB1537" i="54"/>
  <c r="BB1516" i="54"/>
  <c r="BB1508" i="54"/>
  <c r="BB1505" i="54"/>
  <c r="BB1500" i="54"/>
  <c r="BB1497" i="54"/>
  <c r="BB1489" i="54"/>
  <c r="BB1476" i="54"/>
  <c r="BB1465" i="54"/>
  <c r="BB1460" i="54"/>
  <c r="BB1452" i="54"/>
  <c r="BB1449" i="54"/>
  <c r="BB1444" i="54"/>
  <c r="BB1441" i="54"/>
  <c r="BB1532" i="54"/>
  <c r="BB1529" i="54"/>
  <c r="BB1524" i="54"/>
  <c r="BB1521" i="54"/>
  <c r="BB1513" i="54"/>
  <c r="BB1492" i="54"/>
  <c r="BB1484" i="54"/>
  <c r="BB1481" i="54"/>
  <c r="BB1473" i="54"/>
  <c r="BB1468" i="54"/>
  <c r="BB1457" i="54"/>
  <c r="BB1436" i="54"/>
  <c r="BB1433" i="54"/>
  <c r="BB1428" i="54"/>
  <c r="BB1425" i="54"/>
  <c r="BB1420" i="54"/>
  <c r="BB1417" i="54"/>
  <c r="BB1412" i="54"/>
  <c r="BB1409" i="54"/>
  <c r="BB1404" i="54"/>
  <c r="BB1401" i="54"/>
  <c r="BB1396" i="54"/>
  <c r="BB1393" i="54"/>
  <c r="BB1385" i="54"/>
  <c r="BB1362" i="54"/>
  <c r="BB1363" i="54" s="1"/>
  <c r="BB1351" i="54"/>
  <c r="BB2056" i="54" s="1"/>
  <c r="BB1302" i="54"/>
  <c r="BB1303" i="54" s="1"/>
  <c r="BB1291" i="54"/>
  <c r="BB2046" i="54" s="1"/>
  <c r="BB1242" i="54"/>
  <c r="BB1243" i="54" s="1"/>
  <c r="BB1388" i="54"/>
  <c r="BB1332" i="54"/>
  <c r="BB1333" i="54" s="1"/>
  <c r="BB1321" i="54"/>
  <c r="BB2051" i="54" s="1"/>
  <c r="BB1272" i="54"/>
  <c r="BB1273" i="54" s="1"/>
  <c r="BB1261" i="54"/>
  <c r="BB2041" i="54" s="1"/>
  <c r="BB1231" i="54"/>
  <c r="BB2036" i="54" s="1"/>
  <c r="BB1182" i="54"/>
  <c r="BB1183" i="54" s="1"/>
  <c r="BB1171" i="54"/>
  <c r="BB2026" i="54" s="1"/>
  <c r="BB1122" i="54"/>
  <c r="BB1123" i="54" s="1"/>
  <c r="BB1111" i="54"/>
  <c r="BB2016" i="54" s="1"/>
  <c r="BB1051" i="54"/>
  <c r="BB2006" i="54" s="1"/>
  <c r="BB1212" i="54"/>
  <c r="BB1213" i="54" s="1"/>
  <c r="BB1201" i="54"/>
  <c r="BB2031" i="54" s="1"/>
  <c r="BB1152" i="54"/>
  <c r="BB1153" i="54" s="1"/>
  <c r="BB1141" i="54"/>
  <c r="BB2021" i="54" s="1"/>
  <c r="BB1092" i="54"/>
  <c r="BB1093" i="54" s="1"/>
  <c r="BB991" i="54"/>
  <c r="BB1996" i="54" s="1"/>
  <c r="BB990" i="54"/>
  <c r="BB931" i="54"/>
  <c r="BB1986" i="54" s="1"/>
  <c r="BB930" i="54"/>
  <c r="BB871" i="54"/>
  <c r="BB1976" i="54" s="1"/>
  <c r="BB870" i="54"/>
  <c r="BB811" i="54"/>
  <c r="BB1966" i="54" s="1"/>
  <c r="BB810" i="54"/>
  <c r="BB751" i="54"/>
  <c r="BB1956" i="54" s="1"/>
  <c r="BB750" i="54"/>
  <c r="BB691" i="54"/>
  <c r="BB1946" i="54" s="1"/>
  <c r="BB690" i="54"/>
  <c r="BB642" i="54"/>
  <c r="BB643" i="54" s="1"/>
  <c r="BB631" i="54"/>
  <c r="BB1936" i="54" s="1"/>
  <c r="BB630" i="54"/>
  <c r="BB1021" i="54"/>
  <c r="BB2001" i="54" s="1"/>
  <c r="BB1020" i="54"/>
  <c r="BB961" i="54"/>
  <c r="BB1991" i="54" s="1"/>
  <c r="BB960" i="54"/>
  <c r="BB901" i="54"/>
  <c r="BB1981" i="54" s="1"/>
  <c r="BB900" i="54"/>
  <c r="BB841" i="54"/>
  <c r="BB1971" i="54" s="1"/>
  <c r="BB840" i="54"/>
  <c r="BB781" i="54"/>
  <c r="BB1961" i="54" s="1"/>
  <c r="BB780" i="54"/>
  <c r="BB721" i="54"/>
  <c r="BB1951" i="54" s="1"/>
  <c r="BB720" i="54"/>
  <c r="BB582" i="54"/>
  <c r="BB583" i="54" s="1"/>
  <c r="BB571" i="54"/>
  <c r="BB1926" i="54" s="1"/>
  <c r="BB570" i="54"/>
  <c r="BB522" i="54"/>
  <c r="BB523" i="54" s="1"/>
  <c r="BB511" i="54"/>
  <c r="BB1916" i="54" s="1"/>
  <c r="BB510" i="54"/>
  <c r="BB462" i="54"/>
  <c r="BB463" i="54" s="1"/>
  <c r="BB451" i="54"/>
  <c r="BB1906" i="54" s="1"/>
  <c r="BB450" i="54"/>
  <c r="BB402" i="54"/>
  <c r="BB403" i="54" s="1"/>
  <c r="BB391" i="54"/>
  <c r="BB1896" i="54" s="1"/>
  <c r="BB390" i="54"/>
  <c r="BB342" i="54"/>
  <c r="BB343" i="54" s="1"/>
  <c r="BB331" i="54"/>
  <c r="BB1886" i="54" s="1"/>
  <c r="BB330" i="54"/>
  <c r="BB282" i="54"/>
  <c r="BB283" i="54" s="1"/>
  <c r="BB271" i="54"/>
  <c r="BB1876" i="54" s="1"/>
  <c r="BB270" i="54"/>
  <c r="BB222" i="54"/>
  <c r="BB223" i="54" s="1"/>
  <c r="BB211" i="54"/>
  <c r="BB1866" i="54" s="1"/>
  <c r="BB210" i="54"/>
  <c r="BB601" i="54"/>
  <c r="BB1931" i="54" s="1"/>
  <c r="BB600" i="54"/>
  <c r="BB541" i="54"/>
  <c r="BB1921" i="54" s="1"/>
  <c r="BB540" i="54"/>
  <c r="BB492" i="54"/>
  <c r="BB493" i="54" s="1"/>
  <c r="BB481" i="54"/>
  <c r="BB1911" i="54" s="1"/>
  <c r="BB480" i="54"/>
  <c r="BB432" i="54"/>
  <c r="BB433" i="54" s="1"/>
  <c r="BB421" i="54"/>
  <c r="BB1901" i="54" s="1"/>
  <c r="BB420" i="54"/>
  <c r="BB372" i="54"/>
  <c r="BB373" i="54" s="1"/>
  <c r="BB361" i="54"/>
  <c r="BB1891" i="54" s="1"/>
  <c r="BB360" i="54"/>
  <c r="BB301" i="54"/>
  <c r="BB1881" i="54" s="1"/>
  <c r="BB300" i="54"/>
  <c r="BB241" i="54"/>
  <c r="BB1871" i="54" s="1"/>
  <c r="BB240" i="54"/>
  <c r="BB151" i="54"/>
  <c r="BB1856" i="54" s="1"/>
  <c r="BB2065" i="54" s="1"/>
  <c r="AT3" i="37" s="1"/>
  <c r="BB150" i="54"/>
  <c r="BB102" i="54"/>
  <c r="BB103" i="54" s="1"/>
  <c r="BB91" i="54"/>
  <c r="BB1846" i="54" s="1"/>
  <c r="BB90" i="54"/>
  <c r="BB42" i="54"/>
  <c r="BB43" i="54" s="1"/>
  <c r="BB31" i="54"/>
  <c r="BB1836" i="54" s="1"/>
  <c r="BB30" i="54"/>
  <c r="BB192" i="54"/>
  <c r="BB193" i="54" s="1"/>
  <c r="BB181" i="54"/>
  <c r="BB1861" i="54" s="1"/>
  <c r="BB180" i="54"/>
  <c r="BB132" i="54"/>
  <c r="BB133" i="54" s="1"/>
  <c r="BB121" i="54"/>
  <c r="BB1851" i="54" s="1"/>
  <c r="BB120" i="54"/>
  <c r="BB72" i="54"/>
  <c r="BB73" i="54" s="1"/>
  <c r="BB61" i="54"/>
  <c r="BB1841" i="54" s="1"/>
  <c r="BB60" i="54"/>
  <c r="BC10" i="54"/>
  <c r="BA32" i="54"/>
  <c r="BA92" i="54"/>
  <c r="BA152" i="54"/>
  <c r="BA63" i="54"/>
  <c r="BA123" i="54"/>
  <c r="BA213" i="54"/>
  <c r="BA273" i="54"/>
  <c r="BA333" i="54"/>
  <c r="BA453" i="54"/>
  <c r="BA513" i="54"/>
  <c r="BA573" i="54"/>
  <c r="BA243" i="54"/>
  <c r="BA303" i="54"/>
  <c r="BA363" i="54"/>
  <c r="BA423" i="54"/>
  <c r="BA483" i="54"/>
  <c r="BA543" i="54"/>
  <c r="BA603" i="54"/>
  <c r="BA633" i="54"/>
  <c r="BA693" i="54"/>
  <c r="BA753" i="54"/>
  <c r="BA813" i="54"/>
  <c r="BA873" i="54"/>
  <c r="BA933" i="54"/>
  <c r="BA993" i="54"/>
  <c r="BA663" i="54"/>
  <c r="BA723" i="54"/>
  <c r="BA843" i="54"/>
  <c r="BA903" i="54"/>
  <c r="BA963" i="54"/>
  <c r="BA1390" i="54"/>
  <c r="BA1446" i="54"/>
  <c r="BA1440" i="54" s="1"/>
  <c r="BA1454" i="54"/>
  <c r="BA1448" i="54" s="1"/>
  <c r="BA1502" i="54"/>
  <c r="BA1496" i="54" s="1"/>
  <c r="BA1510" i="54"/>
  <c r="BA1504" i="54" s="1"/>
  <c r="BA1486" i="54"/>
  <c r="BA1480" i="54" s="1"/>
  <c r="BA1526" i="54"/>
  <c r="BA1520" i="54" s="1"/>
  <c r="BA1534" i="54"/>
  <c r="BA1528" i="54" s="1"/>
  <c r="BA1574" i="54"/>
  <c r="BA1568" i="54" s="1"/>
  <c r="BA1598" i="54"/>
  <c r="BA1592" i="54" s="1"/>
  <c r="BA1582" i="54"/>
  <c r="BA1576" i="54" s="1"/>
  <c r="BA1656" i="54"/>
  <c r="BA1678" i="54"/>
  <c r="BA1672" i="54" s="1"/>
  <c r="BA1686" i="54"/>
  <c r="BA1680" i="54" s="1"/>
  <c r="BA1694" i="54"/>
  <c r="BA1688" i="54" s="1"/>
  <c r="BA1702" i="54"/>
  <c r="BA1696" i="54" s="1"/>
  <c r="BA1710" i="54"/>
  <c r="BA1704" i="54" s="1"/>
  <c r="BA1718" i="54"/>
  <c r="BA1712" i="54" s="1"/>
  <c r="BA1726" i="54"/>
  <c r="BA1720" i="54" s="1"/>
  <c r="BA1734" i="54"/>
  <c r="BA1728" i="54" s="1"/>
  <c r="BA1742" i="54"/>
  <c r="BA1736" i="54" s="1"/>
  <c r="BA1750" i="54"/>
  <c r="BA1744" i="54" s="1"/>
  <c r="BA1758" i="54"/>
  <c r="BA1752" i="54" s="1"/>
  <c r="BA1766" i="54"/>
  <c r="BA1774" i="54"/>
  <c r="BA1768" i="54" s="1"/>
  <c r="AY1793" i="54"/>
  <c r="AZ1760" i="54"/>
  <c r="AZ1792" i="54"/>
  <c r="AZ1536" i="54"/>
  <c r="AZ1790" i="54"/>
  <c r="AZ1416" i="54"/>
  <c r="AZ1786" i="54"/>
  <c r="AZ1400" i="54"/>
  <c r="AZ1788" i="54"/>
  <c r="BB332" i="53" l="1"/>
  <c r="AZ973" i="53"/>
  <c r="AZ2083" i="54"/>
  <c r="AR5" i="37"/>
  <c r="BB815" i="53"/>
  <c r="BB809" i="53" s="1"/>
  <c r="BB362" i="53"/>
  <c r="BB671" i="53"/>
  <c r="AR12" i="37"/>
  <c r="BA2091" i="54"/>
  <c r="BA2090" i="54"/>
  <c r="AS11" i="37" s="1"/>
  <c r="BA2094" i="54"/>
  <c r="AS15" i="37" s="1"/>
  <c r="BA2092" i="54"/>
  <c r="AS13" i="37" s="1"/>
  <c r="BA2095" i="54"/>
  <c r="BB1686" i="54"/>
  <c r="BB1680" i="54" s="1"/>
  <c r="BB1694" i="54"/>
  <c r="BB1688" i="54" s="1"/>
  <c r="BB1702" i="54"/>
  <c r="BB1696" i="54" s="1"/>
  <c r="BB1710" i="54"/>
  <c r="BB1704" i="54" s="1"/>
  <c r="BB1718" i="54"/>
  <c r="BB1712" i="54" s="1"/>
  <c r="BA2089" i="54"/>
  <c r="AS10" i="37" s="1"/>
  <c r="BA2093" i="54"/>
  <c r="AS14" i="37" s="1"/>
  <c r="AZ2097" i="54"/>
  <c r="BB2071" i="54"/>
  <c r="AT5" i="37" s="1"/>
  <c r="AZ662" i="53"/>
  <c r="AZ888" i="53"/>
  <c r="BB879" i="53"/>
  <c r="BB873" i="53" s="1"/>
  <c r="BB767" i="53"/>
  <c r="BB761" i="53" s="1"/>
  <c r="BB759" i="53"/>
  <c r="BB753" i="53" s="1"/>
  <c r="BB745" i="53"/>
  <c r="BB751" i="53"/>
  <c r="BB743" i="53"/>
  <c r="BB737" i="53" s="1"/>
  <c r="BB735" i="53"/>
  <c r="BB729" i="53" s="1"/>
  <c r="BB727" i="53"/>
  <c r="BB721" i="53" s="1"/>
  <c r="BB719" i="53"/>
  <c r="BB713" i="53" s="1"/>
  <c r="BB711" i="53"/>
  <c r="BB705" i="53" s="1"/>
  <c r="BB703" i="53"/>
  <c r="BB697" i="53" s="1"/>
  <c r="BB695" i="53"/>
  <c r="BB689" i="53" s="1"/>
  <c r="BB687" i="53"/>
  <c r="BB681" i="53" s="1"/>
  <c r="BB363" i="53"/>
  <c r="BB302" i="53"/>
  <c r="BB242" i="53"/>
  <c r="BB182" i="53"/>
  <c r="BB183" i="53" s="1"/>
  <c r="BB122" i="53"/>
  <c r="BB123" i="53" s="1"/>
  <c r="BB62" i="53"/>
  <c r="BB963" i="53"/>
  <c r="AT7" i="38" s="1"/>
  <c r="BA865" i="53"/>
  <c r="BA897" i="53"/>
  <c r="BA895" i="53"/>
  <c r="BA968" i="53"/>
  <c r="AS10" i="38" s="1"/>
  <c r="BA801" i="53"/>
  <c r="BD568" i="53"/>
  <c r="BD268" i="53"/>
  <c r="BA892" i="53"/>
  <c r="BB895" i="53"/>
  <c r="BB801" i="53"/>
  <c r="BB968" i="53"/>
  <c r="AT10" i="38" s="1"/>
  <c r="BB679" i="53"/>
  <c r="BB423" i="53"/>
  <c r="BB303" i="53"/>
  <c r="BB243" i="53"/>
  <c r="BB393" i="53"/>
  <c r="BB333" i="53"/>
  <c r="BB272" i="53"/>
  <c r="BB273" i="53" s="1"/>
  <c r="BB212" i="53"/>
  <c r="BB213" i="53" s="1"/>
  <c r="BB153" i="53"/>
  <c r="BB93" i="53"/>
  <c r="BB63" i="53"/>
  <c r="BB960" i="53"/>
  <c r="AT6" i="38" s="1"/>
  <c r="BB32" i="53"/>
  <c r="BB33" i="53" s="1"/>
  <c r="BB665" i="53"/>
  <c r="BB894" i="53"/>
  <c r="BB871" i="53"/>
  <c r="BB969" i="53" s="1"/>
  <c r="AT11" i="38" s="1"/>
  <c r="BD10" i="53"/>
  <c r="BC869" i="53"/>
  <c r="BC866" i="53"/>
  <c r="BC871" i="53" s="1"/>
  <c r="BC669" i="53"/>
  <c r="BC666" i="53"/>
  <c r="BC61" i="53"/>
  <c r="BC30" i="53"/>
  <c r="BC31" i="53"/>
  <c r="BC42" i="53"/>
  <c r="BC43" i="53" s="1"/>
  <c r="BC60" i="53"/>
  <c r="BC90" i="53"/>
  <c r="BC91" i="53"/>
  <c r="BC120" i="53"/>
  <c r="BC151" i="53"/>
  <c r="BC180" i="53"/>
  <c r="BC121" i="53"/>
  <c r="BC150" i="53"/>
  <c r="BC181" i="53"/>
  <c r="BC210" i="53"/>
  <c r="BC240" i="53"/>
  <c r="BC270" i="53"/>
  <c r="BC300" i="53"/>
  <c r="BC331" i="53"/>
  <c r="BC332" i="53" s="1"/>
  <c r="BC361" i="53"/>
  <c r="BC391" i="53"/>
  <c r="BC211" i="53"/>
  <c r="BC241" i="53"/>
  <c r="BC242" i="53" s="1"/>
  <c r="BC271" i="53"/>
  <c r="BC301" i="53"/>
  <c r="BC330" i="53"/>
  <c r="BC360" i="53"/>
  <c r="BC390" i="53"/>
  <c r="BC421" i="53"/>
  <c r="BC451" i="53"/>
  <c r="BC492" i="53"/>
  <c r="BC493" i="53" s="1"/>
  <c r="BC522" i="53"/>
  <c r="BC523" i="53" s="1"/>
  <c r="BC541" i="53"/>
  <c r="BC959" i="53" s="1"/>
  <c r="AU5" i="38" s="1"/>
  <c r="BC571" i="53"/>
  <c r="BC582" i="53"/>
  <c r="BC583" i="53" s="1"/>
  <c r="BC631" i="53"/>
  <c r="BC420" i="53"/>
  <c r="BC450" i="53"/>
  <c r="BC552" i="53"/>
  <c r="BC553" i="53" s="1"/>
  <c r="BC601" i="53"/>
  <c r="BC612" i="53"/>
  <c r="BC613" i="53" s="1"/>
  <c r="BC642" i="53"/>
  <c r="BC643" i="53" s="1"/>
  <c r="BC674" i="53"/>
  <c r="BC679" i="53" s="1"/>
  <c r="BC677" i="53"/>
  <c r="BC682" i="53"/>
  <c r="BC687" i="53" s="1"/>
  <c r="BC681" i="53" s="1"/>
  <c r="BC685" i="53"/>
  <c r="BC690" i="53"/>
  <c r="BC695" i="53" s="1"/>
  <c r="BC689" i="53" s="1"/>
  <c r="BC693" i="53"/>
  <c r="BC698" i="53"/>
  <c r="BC703" i="53" s="1"/>
  <c r="BC697" i="53" s="1"/>
  <c r="BC701" i="53"/>
  <c r="BC706" i="53"/>
  <c r="BC711" i="53" s="1"/>
  <c r="BC705" i="53" s="1"/>
  <c r="BC709" i="53"/>
  <c r="BC714" i="53"/>
  <c r="BC719" i="53" s="1"/>
  <c r="BC713" i="53" s="1"/>
  <c r="BC717" i="53"/>
  <c r="BC722" i="53"/>
  <c r="BC727" i="53" s="1"/>
  <c r="BC721" i="53" s="1"/>
  <c r="BC725" i="53"/>
  <c r="BC730" i="53"/>
  <c r="BC735" i="53" s="1"/>
  <c r="BC729" i="53" s="1"/>
  <c r="BC733" i="53"/>
  <c r="BC738" i="53"/>
  <c r="BC743" i="53" s="1"/>
  <c r="BC737" i="53" s="1"/>
  <c r="BC741" i="53"/>
  <c r="BC746" i="53"/>
  <c r="BC749" i="53"/>
  <c r="BC754" i="53"/>
  <c r="BC759" i="53" s="1"/>
  <c r="BC753" i="53" s="1"/>
  <c r="BC757" i="53"/>
  <c r="BC762" i="53"/>
  <c r="BC767" i="53" s="1"/>
  <c r="BC761" i="53" s="1"/>
  <c r="BC765" i="53"/>
  <c r="BC770" i="53"/>
  <c r="BC775" i="53" s="1"/>
  <c r="BC769" i="53" s="1"/>
  <c r="BC773" i="53"/>
  <c r="BC778" i="53"/>
  <c r="BC783" i="53" s="1"/>
  <c r="BC777" i="53" s="1"/>
  <c r="BC781" i="53"/>
  <c r="BC786" i="53"/>
  <c r="BC791" i="53" s="1"/>
  <c r="BC785" i="53" s="1"/>
  <c r="BC789" i="53"/>
  <c r="BC794" i="53"/>
  <c r="BC799" i="53" s="1"/>
  <c r="BC793" i="53" s="1"/>
  <c r="BC797" i="53"/>
  <c r="BC802" i="53"/>
  <c r="BC807" i="53" s="1"/>
  <c r="BC805" i="53"/>
  <c r="BC810" i="53"/>
  <c r="BC815" i="53" s="1"/>
  <c r="BC809" i="53" s="1"/>
  <c r="BC813" i="53"/>
  <c r="BC818" i="53"/>
  <c r="BC823" i="53" s="1"/>
  <c r="BC817" i="53" s="1"/>
  <c r="BC821" i="53"/>
  <c r="BC826" i="53"/>
  <c r="BC831" i="53" s="1"/>
  <c r="BC825" i="53" s="1"/>
  <c r="BC829" i="53"/>
  <c r="BC834" i="53"/>
  <c r="BC839" i="53" s="1"/>
  <c r="BC833" i="53" s="1"/>
  <c r="BC837" i="53"/>
  <c r="BC842" i="53"/>
  <c r="BC847" i="53" s="1"/>
  <c r="BC841" i="53" s="1"/>
  <c r="BC845" i="53"/>
  <c r="BC850" i="53"/>
  <c r="BC855" i="53" s="1"/>
  <c r="BC849" i="53" s="1"/>
  <c r="BC853" i="53"/>
  <c r="BC858" i="53"/>
  <c r="BC863" i="53" s="1"/>
  <c r="BC857" i="53" s="1"/>
  <c r="BC861" i="53"/>
  <c r="BC874" i="53"/>
  <c r="BC879" i="53" s="1"/>
  <c r="BC873" i="53" s="1"/>
  <c r="BC877" i="53"/>
  <c r="BC937" i="53"/>
  <c r="BC938" i="53" s="1"/>
  <c r="BC939" i="53" s="1"/>
  <c r="BC947" i="53" s="1"/>
  <c r="BC926" i="53" s="1"/>
  <c r="BA969" i="53"/>
  <c r="AS11" i="38" s="1"/>
  <c r="BA665" i="53"/>
  <c r="BA882" i="53" s="1"/>
  <c r="BA894" i="53"/>
  <c r="BA964" i="53"/>
  <c r="BA783" i="54"/>
  <c r="BA393" i="54"/>
  <c r="BA183" i="54"/>
  <c r="BA2071" i="54"/>
  <c r="AS5" i="37" s="1"/>
  <c r="BA2074" i="54"/>
  <c r="AS6" i="37" s="1"/>
  <c r="BA2080" i="54"/>
  <c r="AS8" i="37" s="1"/>
  <c r="BB1941" i="54"/>
  <c r="BB662" i="54"/>
  <c r="BB1943" i="54" s="1"/>
  <c r="BC1660" i="54"/>
  <c r="BC1657" i="54"/>
  <c r="BC1662" i="54" s="1"/>
  <c r="BC1652" i="54"/>
  <c r="BC661" i="54"/>
  <c r="BC660" i="54"/>
  <c r="BB1398" i="54"/>
  <c r="BB1392" i="54" s="1"/>
  <c r="BB1406" i="54"/>
  <c r="BB1414" i="54"/>
  <c r="BB1408" i="54" s="1"/>
  <c r="BB1430" i="54"/>
  <c r="BB1438" i="54"/>
  <c r="BB1432" i="54" s="1"/>
  <c r="BB1462" i="54"/>
  <c r="BB1456" i="54" s="1"/>
  <c r="BB1478" i="54"/>
  <c r="BB1472" i="54" s="1"/>
  <c r="BB1518" i="54"/>
  <c r="BB1512" i="54" s="1"/>
  <c r="BB1550" i="54"/>
  <c r="BB1544" i="54" s="1"/>
  <c r="BB1558" i="54"/>
  <c r="BB1552" i="54" s="1"/>
  <c r="BB1566" i="54"/>
  <c r="BB1560" i="54" s="1"/>
  <c r="BB1590" i="54"/>
  <c r="BB1584" i="54" s="1"/>
  <c r="BB1606" i="54"/>
  <c r="BB1600" i="54" s="1"/>
  <c r="AU2084" i="54"/>
  <c r="AU2085" i="54" s="1"/>
  <c r="BB1494" i="54"/>
  <c r="BB1488" i="54" s="1"/>
  <c r="BB1614" i="54"/>
  <c r="BB1608" i="54" s="1"/>
  <c r="BB1622" i="54"/>
  <c r="BB1616" i="54" s="1"/>
  <c r="BB1630" i="54"/>
  <c r="BB1624" i="54" s="1"/>
  <c r="BB1638" i="54"/>
  <c r="BB1632" i="54" s="1"/>
  <c r="BB1646" i="54"/>
  <c r="BB1640" i="54" s="1"/>
  <c r="BB1726" i="54"/>
  <c r="BB1720" i="54" s="1"/>
  <c r="BB1734" i="54"/>
  <c r="BB1728" i="54" s="1"/>
  <c r="BB1742" i="54"/>
  <c r="BB1736" i="54" s="1"/>
  <c r="BB1750" i="54"/>
  <c r="BB1744" i="54" s="1"/>
  <c r="BB1758" i="54"/>
  <c r="BB1752" i="54" s="1"/>
  <c r="BB1766" i="54"/>
  <c r="BB1774" i="54"/>
  <c r="BB1768" i="54" s="1"/>
  <c r="BA153" i="54"/>
  <c r="BA1858" i="54"/>
  <c r="BA2066" i="54" s="1"/>
  <c r="BA93" i="54"/>
  <c r="BA1848" i="54"/>
  <c r="BA2078" i="54" s="1"/>
  <c r="BB2074" i="54"/>
  <c r="AT6" i="37" s="1"/>
  <c r="BB2080" i="54"/>
  <c r="AT8" i="37" s="1"/>
  <c r="BB2077" i="54"/>
  <c r="AT7" i="37" s="1"/>
  <c r="BB2068" i="54"/>
  <c r="AT4" i="37" s="1"/>
  <c r="AY1263" i="54"/>
  <c r="AZ1260" i="54" s="1"/>
  <c r="AY2043" i="54"/>
  <c r="AY1353" i="54"/>
  <c r="AZ1350" i="54" s="1"/>
  <c r="AY2058" i="54"/>
  <c r="AW1233" i="54"/>
  <c r="AX1230" i="54" s="1"/>
  <c r="AW2038" i="54"/>
  <c r="AW1173" i="54"/>
  <c r="AX1170" i="54" s="1"/>
  <c r="AW2028" i="54"/>
  <c r="AW1053" i="54"/>
  <c r="AX1050" i="54" s="1"/>
  <c r="AX1052" i="54" s="1"/>
  <c r="AW2008" i="54"/>
  <c r="AW1083" i="54"/>
  <c r="AX1080" i="54" s="1"/>
  <c r="AX1082" i="54" s="1"/>
  <c r="AW2013" i="54"/>
  <c r="BA33" i="54"/>
  <c r="BA1838" i="54"/>
  <c r="BC568" i="54"/>
  <c r="BC268" i="54"/>
  <c r="BC1168" i="54"/>
  <c r="BC868" i="54"/>
  <c r="BC658" i="54"/>
  <c r="AW1113" i="54"/>
  <c r="AX1110" i="54" s="1"/>
  <c r="AW2018" i="54"/>
  <c r="AW1143" i="54"/>
  <c r="AX1140" i="54" s="1"/>
  <c r="AW2023" i="54"/>
  <c r="AW1023" i="54"/>
  <c r="AX1020" i="54" s="1"/>
  <c r="AW2003" i="54"/>
  <c r="AY1323" i="54"/>
  <c r="AZ1320" i="54" s="1"/>
  <c r="AZ1322" i="54" s="1"/>
  <c r="AY2053" i="54"/>
  <c r="AY1293" i="54"/>
  <c r="AZ1290" i="54" s="1"/>
  <c r="AZ1292" i="54" s="1"/>
  <c r="AY2048" i="54"/>
  <c r="AW1203" i="54"/>
  <c r="AX1200" i="54" s="1"/>
  <c r="AX1202" i="54" s="1"/>
  <c r="AW2033" i="54"/>
  <c r="AW2069" i="54" s="1"/>
  <c r="BA2081" i="54"/>
  <c r="AV2072" i="54"/>
  <c r="AV2084" i="54" s="1"/>
  <c r="AV2085" i="54" s="1"/>
  <c r="BB1422" i="54"/>
  <c r="BB1470" i="54"/>
  <c r="BB1464" i="54" s="1"/>
  <c r="BB1670" i="54"/>
  <c r="BB1664" i="54" s="1"/>
  <c r="AZ1777" i="54"/>
  <c r="BB1542" i="54"/>
  <c r="AZ452" i="53"/>
  <c r="AZ453" i="53" s="1"/>
  <c r="BA450" i="53" s="1"/>
  <c r="AX602" i="53"/>
  <c r="AX603" i="53" s="1"/>
  <c r="AY600" i="53" s="1"/>
  <c r="AZ512" i="53"/>
  <c r="AZ513" i="53" s="1"/>
  <c r="BA510" i="53" s="1"/>
  <c r="AX482" i="53"/>
  <c r="AX483" i="53" s="1"/>
  <c r="AY480" i="53" s="1"/>
  <c r="AX542" i="53"/>
  <c r="AX543" i="53" s="1"/>
  <c r="AY540" i="53" s="1"/>
  <c r="AY572" i="53"/>
  <c r="AY573" i="53" s="1"/>
  <c r="AZ570" i="53" s="1"/>
  <c r="AX632" i="53"/>
  <c r="AX633" i="53" s="1"/>
  <c r="AY630" i="53" s="1"/>
  <c r="BD28" i="53"/>
  <c r="BE21" i="53"/>
  <c r="BD58" i="53"/>
  <c r="BD88" i="53"/>
  <c r="BD118" i="53"/>
  <c r="BD148" i="53"/>
  <c r="BD178" i="53"/>
  <c r="BD208" i="53"/>
  <c r="BD238" i="53"/>
  <c r="BD328" i="53"/>
  <c r="BD388" i="53"/>
  <c r="BD298" i="53"/>
  <c r="BD358" i="53"/>
  <c r="BD448" i="53"/>
  <c r="BD508" i="53"/>
  <c r="BD511" i="53" s="1"/>
  <c r="BD418" i="53"/>
  <c r="BD478" i="53"/>
  <c r="BD481" i="53" s="1"/>
  <c r="BD628" i="53"/>
  <c r="BD538" i="53"/>
  <c r="BD598" i="53"/>
  <c r="AX422" i="53"/>
  <c r="AX423" i="53" s="1"/>
  <c r="AY420" i="53" s="1"/>
  <c r="BB1400" i="54"/>
  <c r="BB1788" i="54"/>
  <c r="BB1424" i="54"/>
  <c r="BB1536" i="54"/>
  <c r="BB1760" i="54"/>
  <c r="BB1792" i="54"/>
  <c r="BC1318" i="54"/>
  <c r="BC1258" i="54"/>
  <c r="BC1348" i="54"/>
  <c r="BC1288" i="54"/>
  <c r="BC1198" i="54"/>
  <c r="BC1138" i="54"/>
  <c r="BC1078" i="54"/>
  <c r="BC1081" i="54" s="1"/>
  <c r="BC2011" i="54" s="1"/>
  <c r="BC1228" i="54"/>
  <c r="BC1108" i="54"/>
  <c r="BC1048" i="54"/>
  <c r="BC1018" i="54"/>
  <c r="BC958" i="54"/>
  <c r="BC898" i="54"/>
  <c r="BC838" i="54"/>
  <c r="BC778" i="54"/>
  <c r="BC718" i="54"/>
  <c r="BC988" i="54"/>
  <c r="BC928" i="54"/>
  <c r="BC808" i="54"/>
  <c r="BC748" i="54"/>
  <c r="BC688" i="54"/>
  <c r="BC628" i="54"/>
  <c r="BC598" i="54"/>
  <c r="BC538" i="54"/>
  <c r="BC478" i="54"/>
  <c r="BC418" i="54"/>
  <c r="BC358" i="54"/>
  <c r="BC298" i="54"/>
  <c r="BC238" i="54"/>
  <c r="BC508" i="54"/>
  <c r="BC448" i="54"/>
  <c r="BC388" i="54"/>
  <c r="BC328" i="54"/>
  <c r="BC178" i="54"/>
  <c r="BC118" i="54"/>
  <c r="BC58" i="54"/>
  <c r="BD21" i="54"/>
  <c r="BC208" i="54"/>
  <c r="BC148" i="54"/>
  <c r="BC88" i="54"/>
  <c r="BC28" i="54"/>
  <c r="BA1790" i="54"/>
  <c r="BA1787" i="54"/>
  <c r="BA1786" i="54"/>
  <c r="BA1791" i="54"/>
  <c r="AZ1793" i="54"/>
  <c r="BA1760" i="54"/>
  <c r="BA1792" i="54"/>
  <c r="BA1384" i="54"/>
  <c r="BA1777" i="54" s="1"/>
  <c r="BA1789" i="54"/>
  <c r="BC1772" i="54"/>
  <c r="BC1769" i="54"/>
  <c r="BC1764" i="54"/>
  <c r="BC1761" i="54"/>
  <c r="BC1756" i="54"/>
  <c r="BC1753" i="54"/>
  <c r="BC1748" i="54"/>
  <c r="BC1745" i="54"/>
  <c r="BC1740" i="54"/>
  <c r="BC1737" i="54"/>
  <c r="BC1732" i="54"/>
  <c r="BC1729" i="54"/>
  <c r="BC1724" i="54"/>
  <c r="BC1721" i="54"/>
  <c r="BC1716" i="54"/>
  <c r="BC1713" i="54"/>
  <c r="BC1708" i="54"/>
  <c r="BC1705" i="54"/>
  <c r="BC1700" i="54"/>
  <c r="BC1697" i="54"/>
  <c r="BC1692" i="54"/>
  <c r="BC1689" i="54"/>
  <c r="BC1684" i="54"/>
  <c r="BC1681" i="54"/>
  <c r="BC1676" i="54"/>
  <c r="BC1673" i="54"/>
  <c r="BC1665" i="54"/>
  <c r="BC1644" i="54"/>
  <c r="BC1633" i="54"/>
  <c r="BC1668" i="54"/>
  <c r="BC1649" i="54"/>
  <c r="BC1654" i="54" s="1"/>
  <c r="BC1648" i="54" s="1"/>
  <c r="BC1641" i="54"/>
  <c r="BC1646" i="54" s="1"/>
  <c r="BC1640" i="54" s="1"/>
  <c r="BC1636" i="54"/>
  <c r="BC1596" i="54"/>
  <c r="BC1588" i="54"/>
  <c r="BC1585" i="54"/>
  <c r="BC1577" i="54"/>
  <c r="BC1572" i="54"/>
  <c r="BC1564" i="54"/>
  <c r="BC1561" i="54"/>
  <c r="BC1556" i="54"/>
  <c r="BC1553" i="54"/>
  <c r="BC1548" i="54"/>
  <c r="BC1545" i="54"/>
  <c r="BC1540" i="54"/>
  <c r="BC1537" i="54"/>
  <c r="BC1628" i="54"/>
  <c r="BC1625" i="54"/>
  <c r="BC1620" i="54"/>
  <c r="BC1617" i="54"/>
  <c r="BC1612" i="54"/>
  <c r="BC1609" i="54"/>
  <c r="BC1604" i="54"/>
  <c r="BC1601" i="54"/>
  <c r="BC1593" i="54"/>
  <c r="BC1580" i="54"/>
  <c r="BC1569" i="54"/>
  <c r="BC1532" i="54"/>
  <c r="BC1529" i="54"/>
  <c r="BC1524" i="54"/>
  <c r="BC1521" i="54"/>
  <c r="BC1513" i="54"/>
  <c r="BC1492" i="54"/>
  <c r="BC1484" i="54"/>
  <c r="BC1481" i="54"/>
  <c r="BC1473" i="54"/>
  <c r="BC1468" i="54"/>
  <c r="BC1457" i="54"/>
  <c r="BC1516" i="54"/>
  <c r="BC1508" i="54"/>
  <c r="BC1505" i="54"/>
  <c r="BC1500" i="54"/>
  <c r="BC1497" i="54"/>
  <c r="BC1489" i="54"/>
  <c r="BC1476" i="54"/>
  <c r="BC1465" i="54"/>
  <c r="BC1460" i="54"/>
  <c r="BC1452" i="54"/>
  <c r="BC1449" i="54"/>
  <c r="BC1444" i="54"/>
  <c r="BC1441" i="54"/>
  <c r="BC1388" i="54"/>
  <c r="BC1332" i="54"/>
  <c r="BC1333" i="54" s="1"/>
  <c r="BC1321" i="54"/>
  <c r="BC2051" i="54" s="1"/>
  <c r="BC1272" i="54"/>
  <c r="BC1273" i="54" s="1"/>
  <c r="BC1261" i="54"/>
  <c r="BC2041" i="54" s="1"/>
  <c r="BC1436" i="54"/>
  <c r="BC1433" i="54"/>
  <c r="BC1428" i="54"/>
  <c r="BC1425" i="54"/>
  <c r="BC1420" i="54"/>
  <c r="BC1417" i="54"/>
  <c r="BC1412" i="54"/>
  <c r="BC1409" i="54"/>
  <c r="BC1404" i="54"/>
  <c r="BC1401" i="54"/>
  <c r="BC1396" i="54"/>
  <c r="BC1393" i="54"/>
  <c r="BC1385" i="54"/>
  <c r="BC1362" i="54"/>
  <c r="BC1363" i="54" s="1"/>
  <c r="BC1351" i="54"/>
  <c r="BC2056" i="54" s="1"/>
  <c r="BC1302" i="54"/>
  <c r="BC1303" i="54" s="1"/>
  <c r="BC1291" i="54"/>
  <c r="BC2046" i="54" s="1"/>
  <c r="BC1212" i="54"/>
  <c r="BC1213" i="54" s="1"/>
  <c r="BC1201" i="54"/>
  <c r="BC2031" i="54" s="1"/>
  <c r="BC1152" i="54"/>
  <c r="BC1153" i="54" s="1"/>
  <c r="BC1141" i="54"/>
  <c r="BC2021" i="54" s="1"/>
  <c r="BC1242" i="54"/>
  <c r="BC1243" i="54" s="1"/>
  <c r="BC1231" i="54"/>
  <c r="BC2036" i="54" s="1"/>
  <c r="BC1182" i="54"/>
  <c r="BC1183" i="54" s="1"/>
  <c r="BC1171" i="54"/>
  <c r="BC2026" i="54" s="1"/>
  <c r="BC1122" i="54"/>
  <c r="BC1123" i="54" s="1"/>
  <c r="BC1111" i="54"/>
  <c r="BC2016" i="54" s="1"/>
  <c r="BC1051" i="54"/>
  <c r="BC1050" i="54"/>
  <c r="BC1021" i="54"/>
  <c r="BC1020" i="54"/>
  <c r="BC961" i="54"/>
  <c r="BC1991" i="54" s="1"/>
  <c r="BC960" i="54"/>
  <c r="BC901" i="54"/>
  <c r="BC900" i="54"/>
  <c r="BC841" i="54"/>
  <c r="BC840" i="54"/>
  <c r="BC781" i="54"/>
  <c r="BC1961" i="54" s="1"/>
  <c r="BC780" i="54"/>
  <c r="BC721" i="54"/>
  <c r="BC720" i="54"/>
  <c r="BC991" i="54"/>
  <c r="BC990" i="54"/>
  <c r="BC931" i="54"/>
  <c r="BC930" i="54"/>
  <c r="BC871" i="54"/>
  <c r="BC1976" i="54" s="1"/>
  <c r="BC870" i="54"/>
  <c r="BC811" i="54"/>
  <c r="BC810" i="54"/>
  <c r="BC751" i="54"/>
  <c r="BC750" i="54"/>
  <c r="BC691" i="54"/>
  <c r="BC690" i="54"/>
  <c r="BC642" i="54"/>
  <c r="BC643" i="54" s="1"/>
  <c r="BC631" i="54"/>
  <c r="BC1936" i="54" s="1"/>
  <c r="BC630" i="54"/>
  <c r="BC601" i="54"/>
  <c r="BC1931" i="54" s="1"/>
  <c r="BC600" i="54"/>
  <c r="BC552" i="54"/>
  <c r="BC553" i="54" s="1"/>
  <c r="BC541" i="54"/>
  <c r="BC540" i="54"/>
  <c r="BC492" i="54"/>
  <c r="BC493" i="54" s="1"/>
  <c r="BC481" i="54"/>
  <c r="BC1911" i="54" s="1"/>
  <c r="BC480" i="54"/>
  <c r="BC432" i="54"/>
  <c r="BC433" i="54" s="1"/>
  <c r="BC421" i="54"/>
  <c r="BC1901" i="54" s="1"/>
  <c r="BC420" i="54"/>
  <c r="BC372" i="54"/>
  <c r="BC373" i="54" s="1"/>
  <c r="BC361" i="54"/>
  <c r="BC1891" i="54" s="1"/>
  <c r="BC360" i="54"/>
  <c r="BC301" i="54"/>
  <c r="BC1881" i="54" s="1"/>
  <c r="BC300" i="54"/>
  <c r="BC241" i="54"/>
  <c r="BC1871" i="54" s="1"/>
  <c r="BC240" i="54"/>
  <c r="BC582" i="54"/>
  <c r="BC583" i="54" s="1"/>
  <c r="BC571" i="54"/>
  <c r="BC1926" i="54" s="1"/>
  <c r="BC570" i="54"/>
  <c r="BC522" i="54"/>
  <c r="BC523" i="54" s="1"/>
  <c r="BC511" i="54"/>
  <c r="BC1916" i="54" s="1"/>
  <c r="BC510" i="54"/>
  <c r="BC462" i="54"/>
  <c r="BC463" i="54" s="1"/>
  <c r="BC451" i="54"/>
  <c r="BC450" i="54"/>
  <c r="BC402" i="54"/>
  <c r="BC403" i="54" s="1"/>
  <c r="BC391" i="54"/>
  <c r="BC1896" i="54" s="1"/>
  <c r="BC390" i="54"/>
  <c r="BC342" i="54"/>
  <c r="BC343" i="54" s="1"/>
  <c r="BC331" i="54"/>
  <c r="BC1886" i="54" s="1"/>
  <c r="BC330" i="54"/>
  <c r="BC282" i="54"/>
  <c r="BC283" i="54" s="1"/>
  <c r="BC271" i="54"/>
  <c r="BC1876" i="54" s="1"/>
  <c r="BC270" i="54"/>
  <c r="BC222" i="54"/>
  <c r="BC223" i="54" s="1"/>
  <c r="BC211" i="54"/>
  <c r="BC210" i="54"/>
  <c r="BC192" i="54"/>
  <c r="BC193" i="54" s="1"/>
  <c r="BC181" i="54"/>
  <c r="BC1861" i="54" s="1"/>
  <c r="BC180" i="54"/>
  <c r="BC132" i="54"/>
  <c r="BC133" i="54" s="1"/>
  <c r="BC121" i="54"/>
  <c r="BC120" i="54"/>
  <c r="BC72" i="54"/>
  <c r="BC73" i="54" s="1"/>
  <c r="BC61" i="54"/>
  <c r="BC1841" i="54" s="1"/>
  <c r="BC60" i="54"/>
  <c r="BD10" i="54"/>
  <c r="BC151" i="54"/>
  <c r="BC1856" i="54" s="1"/>
  <c r="BC150" i="54"/>
  <c r="BC102" i="54"/>
  <c r="BC103" i="54" s="1"/>
  <c r="BC91" i="54"/>
  <c r="BC1846" i="54" s="1"/>
  <c r="BC90" i="54"/>
  <c r="BC42" i="54"/>
  <c r="BC43" i="54" s="1"/>
  <c r="BC31" i="54"/>
  <c r="BC1836" i="54" s="1"/>
  <c r="BC30" i="54"/>
  <c r="BB62" i="54"/>
  <c r="BB122" i="54"/>
  <c r="BB182" i="54"/>
  <c r="BB32" i="54"/>
  <c r="BB92" i="54"/>
  <c r="BB152" i="54"/>
  <c r="BB242" i="54"/>
  <c r="BB302" i="54"/>
  <c r="BB362" i="54"/>
  <c r="BB422" i="54"/>
  <c r="BB482" i="54"/>
  <c r="BB542" i="54"/>
  <c r="BB602" i="54"/>
  <c r="BB212" i="54"/>
  <c r="BB272" i="54"/>
  <c r="BB332" i="54"/>
  <c r="BB392" i="54"/>
  <c r="BB452" i="54"/>
  <c r="BB512" i="54"/>
  <c r="BB572" i="54"/>
  <c r="BB663" i="54"/>
  <c r="BB722" i="54"/>
  <c r="BB782" i="54"/>
  <c r="BB842" i="54"/>
  <c r="BB902" i="54"/>
  <c r="BB962" i="54"/>
  <c r="BB1022" i="54"/>
  <c r="BB632" i="54"/>
  <c r="BB692" i="54"/>
  <c r="BB752" i="54"/>
  <c r="BB812" i="54"/>
  <c r="BB872" i="54"/>
  <c r="BB932" i="54"/>
  <c r="BB992" i="54"/>
  <c r="BB1390" i="54"/>
  <c r="BB1486" i="54"/>
  <c r="BB1480" i="54" s="1"/>
  <c r="BB1526" i="54"/>
  <c r="BB1520" i="54" s="1"/>
  <c r="BB1534" i="54"/>
  <c r="BB1528" i="54" s="1"/>
  <c r="BB1446" i="54"/>
  <c r="BB1440" i="54" s="1"/>
  <c r="BB1454" i="54"/>
  <c r="BB1448" i="54" s="1"/>
  <c r="BB1502" i="54"/>
  <c r="BB1496" i="54" s="1"/>
  <c r="BB1510" i="54"/>
  <c r="BB1504" i="54" s="1"/>
  <c r="BB1582" i="54"/>
  <c r="BB1576" i="54" s="1"/>
  <c r="BB1574" i="54"/>
  <c r="BB1568" i="54" s="1"/>
  <c r="BB1598" i="54"/>
  <c r="BB1592" i="54" s="1"/>
  <c r="BB1678" i="54"/>
  <c r="BB1672" i="54" s="1"/>
  <c r="BB1656" i="54"/>
  <c r="AZ1262" i="54"/>
  <c r="AX1112" i="54"/>
  <c r="AZ1352" i="54"/>
  <c r="AX1142" i="54"/>
  <c r="AX1232" i="54"/>
  <c r="AX1022" i="54"/>
  <c r="AX1172" i="54"/>
  <c r="BC302" i="53" l="1"/>
  <c r="BC392" i="53"/>
  <c r="BC671" i="53"/>
  <c r="BA2083" i="54"/>
  <c r="AS12" i="37"/>
  <c r="BB2095" i="54"/>
  <c r="BB2094" i="54"/>
  <c r="AT15" i="37" s="1"/>
  <c r="BB2093" i="54"/>
  <c r="AT14" i="37" s="1"/>
  <c r="BA2097" i="54"/>
  <c r="BB2091" i="54"/>
  <c r="AT12" i="37" s="1"/>
  <c r="BB2090" i="54"/>
  <c r="AT11" i="37" s="1"/>
  <c r="BB1416" i="54"/>
  <c r="BB2089" i="54"/>
  <c r="AT10" i="37" s="1"/>
  <c r="BB2092" i="54"/>
  <c r="AT13" i="37" s="1"/>
  <c r="BC745" i="53"/>
  <c r="BC751" i="53"/>
  <c r="BC972" i="53" s="1"/>
  <c r="AU12" i="38" s="1"/>
  <c r="BC673" i="53"/>
  <c r="BC422" i="53"/>
  <c r="BC423" i="53" s="1"/>
  <c r="BC969" i="53"/>
  <c r="AU11" i="38" s="1"/>
  <c r="BC665" i="53"/>
  <c r="BC894" i="53"/>
  <c r="BC897" i="53"/>
  <c r="BC865" i="53"/>
  <c r="BE10" i="53"/>
  <c r="BD869" i="53"/>
  <c r="BD866" i="53"/>
  <c r="BD669" i="53"/>
  <c r="BD666" i="53"/>
  <c r="BD30" i="53"/>
  <c r="BD31" i="53"/>
  <c r="BD42" i="53"/>
  <c r="BD43" i="53" s="1"/>
  <c r="BD60" i="53"/>
  <c r="BD61" i="53"/>
  <c r="BD121" i="53"/>
  <c r="BD150" i="53"/>
  <c r="BD181" i="53"/>
  <c r="BD90" i="53"/>
  <c r="BD91" i="53"/>
  <c r="BD92" i="53" s="1"/>
  <c r="BD120" i="53"/>
  <c r="BD151" i="53"/>
  <c r="BD180" i="53"/>
  <c r="BD211" i="53"/>
  <c r="BD212" i="53" s="1"/>
  <c r="BD241" i="53"/>
  <c r="BD271" i="53"/>
  <c r="BD301" i="53"/>
  <c r="BD330" i="53"/>
  <c r="BD360" i="53"/>
  <c r="BD390" i="53"/>
  <c r="BD210" i="53"/>
  <c r="BD240" i="53"/>
  <c r="BD270" i="53"/>
  <c r="BD300" i="53"/>
  <c r="BD331" i="53"/>
  <c r="BD361" i="53"/>
  <c r="BD362" i="53" s="1"/>
  <c r="BD391" i="53"/>
  <c r="BD420" i="53"/>
  <c r="BD450" i="53"/>
  <c r="BD552" i="53"/>
  <c r="BD553" i="53" s="1"/>
  <c r="BD601" i="53"/>
  <c r="BD612" i="53"/>
  <c r="BD613" i="53" s="1"/>
  <c r="BD642" i="53"/>
  <c r="BD643" i="53" s="1"/>
  <c r="BD674" i="53"/>
  <c r="BD421" i="53"/>
  <c r="BD451" i="53"/>
  <c r="BD452" i="53" s="1"/>
  <c r="BD492" i="53"/>
  <c r="BD493" i="53" s="1"/>
  <c r="BD522" i="53"/>
  <c r="BD523" i="53" s="1"/>
  <c r="BD541" i="53"/>
  <c r="BD959" i="53" s="1"/>
  <c r="AV5" i="38" s="1"/>
  <c r="BD571" i="53"/>
  <c r="BD582" i="53"/>
  <c r="BD583" i="53" s="1"/>
  <c r="BD631" i="53"/>
  <c r="BD770" i="53"/>
  <c r="BD773" i="53"/>
  <c r="BD778" i="53"/>
  <c r="BD781" i="53"/>
  <c r="BD786" i="53"/>
  <c r="BD789" i="53"/>
  <c r="BD794" i="53"/>
  <c r="BD797" i="53"/>
  <c r="BD802" i="53"/>
  <c r="BD807" i="53" s="1"/>
  <c r="BD805" i="53"/>
  <c r="BD677" i="53"/>
  <c r="BD682" i="53"/>
  <c r="BD685" i="53"/>
  <c r="BD690" i="53"/>
  <c r="BD693" i="53"/>
  <c r="BD698" i="53"/>
  <c r="BD701" i="53"/>
  <c r="BD706" i="53"/>
  <c r="BD709" i="53"/>
  <c r="BD714" i="53"/>
  <c r="BD717" i="53"/>
  <c r="BD722" i="53"/>
  <c r="BD725" i="53"/>
  <c r="BD730" i="53"/>
  <c r="BD733" i="53"/>
  <c r="BD738" i="53"/>
  <c r="BD743" i="53" s="1"/>
  <c r="BD737" i="53" s="1"/>
  <c r="BD741" i="53"/>
  <c r="BD746" i="53"/>
  <c r="BD749" i="53"/>
  <c r="BD754" i="53"/>
  <c r="BD759" i="53" s="1"/>
  <c r="BD753" i="53" s="1"/>
  <c r="BD757" i="53"/>
  <c r="BD762" i="53"/>
  <c r="BD767" i="53" s="1"/>
  <c r="BD761" i="53" s="1"/>
  <c r="BD765" i="53"/>
  <c r="BD874" i="53"/>
  <c r="BD879" i="53" s="1"/>
  <c r="BD873" i="53" s="1"/>
  <c r="BD877" i="53"/>
  <c r="BD937" i="53"/>
  <c r="BD938" i="53" s="1"/>
  <c r="BD939" i="53" s="1"/>
  <c r="BD947" i="53" s="1"/>
  <c r="BD926" i="53" s="1"/>
  <c r="BD810" i="53"/>
  <c r="BD813" i="53"/>
  <c r="BD818" i="53"/>
  <c r="BD821" i="53"/>
  <c r="BD826" i="53"/>
  <c r="BD829" i="53"/>
  <c r="BD834" i="53"/>
  <c r="BD837" i="53"/>
  <c r="BD842" i="53"/>
  <c r="BD845" i="53"/>
  <c r="BD850" i="53"/>
  <c r="BD853" i="53"/>
  <c r="BD858" i="53"/>
  <c r="BD861" i="53"/>
  <c r="BB964" i="53"/>
  <c r="BA973" i="53"/>
  <c r="BC895" i="53"/>
  <c r="BC801" i="53"/>
  <c r="BC968" i="53"/>
  <c r="AU10" i="38" s="1"/>
  <c r="BE568" i="53"/>
  <c r="BE268" i="53"/>
  <c r="BA888" i="53"/>
  <c r="BA662" i="53"/>
  <c r="BC452" i="53"/>
  <c r="BC453" i="53" s="1"/>
  <c r="BC393" i="53"/>
  <c r="BC333" i="53"/>
  <c r="BC272" i="53"/>
  <c r="BC273" i="53" s="1"/>
  <c r="BC212" i="53"/>
  <c r="BC213" i="53" s="1"/>
  <c r="BC362" i="53"/>
  <c r="BC363" i="53" s="1"/>
  <c r="BC303" i="53"/>
  <c r="BC243" i="53"/>
  <c r="BC182" i="53"/>
  <c r="BC183" i="53" s="1"/>
  <c r="BC122" i="53"/>
  <c r="BC123" i="53" s="1"/>
  <c r="BC152" i="53"/>
  <c r="BC153" i="53" s="1"/>
  <c r="BC92" i="53"/>
  <c r="BC93" i="53" s="1"/>
  <c r="BC960" i="53"/>
  <c r="AU6" i="38" s="1"/>
  <c r="BC32" i="53"/>
  <c r="BC33" i="53" s="1"/>
  <c r="BC62" i="53"/>
  <c r="BC63" i="53" s="1"/>
  <c r="BC963" i="53"/>
  <c r="AU7" i="38" s="1"/>
  <c r="BB865" i="53"/>
  <c r="BB897" i="53"/>
  <c r="BB972" i="53"/>
  <c r="AT12" i="38" s="1"/>
  <c r="BB673" i="53"/>
  <c r="BB892" i="53"/>
  <c r="BB898" i="53" s="1"/>
  <c r="BA898" i="53"/>
  <c r="BC2065" i="54"/>
  <c r="AU3" i="37" s="1"/>
  <c r="BC1398" i="54"/>
  <c r="BC1406" i="54"/>
  <c r="BC2093" i="54" s="1"/>
  <c r="AU14" i="37" s="1"/>
  <c r="BC1414" i="54"/>
  <c r="BC1408" i="54" s="1"/>
  <c r="BC1422" i="54"/>
  <c r="BC1430" i="54"/>
  <c r="BC1438" i="54"/>
  <c r="BC1432" i="54" s="1"/>
  <c r="BC1494" i="54"/>
  <c r="BC1488" i="54" s="1"/>
  <c r="BC1462" i="54"/>
  <c r="BC1456" i="54" s="1"/>
  <c r="BC1478" i="54"/>
  <c r="BC1472" i="54" s="1"/>
  <c r="BC1518" i="54"/>
  <c r="BC1512" i="54" s="1"/>
  <c r="BC1606" i="54"/>
  <c r="BC1600" i="54" s="1"/>
  <c r="BC1614" i="54"/>
  <c r="BC1608" i="54" s="1"/>
  <c r="BC1622" i="54"/>
  <c r="BC1616" i="54" s="1"/>
  <c r="BC1630" i="54"/>
  <c r="BC1624" i="54" s="1"/>
  <c r="BC1542" i="54"/>
  <c r="BC1550" i="54"/>
  <c r="BC1544" i="54" s="1"/>
  <c r="BC1558" i="54"/>
  <c r="BC1552" i="54" s="1"/>
  <c r="BC1566" i="54"/>
  <c r="BC1560" i="54" s="1"/>
  <c r="BC1590" i="54"/>
  <c r="BC1584" i="54" s="1"/>
  <c r="BB1787" i="54"/>
  <c r="BD1660" i="54"/>
  <c r="BD1657" i="54"/>
  <c r="BD1652" i="54"/>
  <c r="BD661" i="54"/>
  <c r="BD660" i="54"/>
  <c r="AW2072" i="54"/>
  <c r="BC1941" i="54"/>
  <c r="BC662" i="54"/>
  <c r="BC1943" i="54" s="1"/>
  <c r="BC1638" i="54"/>
  <c r="BC1632" i="54" s="1"/>
  <c r="AX1023" i="54"/>
  <c r="AY1020" i="54" s="1"/>
  <c r="AX2003" i="54"/>
  <c r="AX1113" i="54"/>
  <c r="AY1110" i="54" s="1"/>
  <c r="AX2018" i="54"/>
  <c r="BB813" i="54"/>
  <c r="BB1968" i="54"/>
  <c r="BB1023" i="54"/>
  <c r="BB2003" i="54"/>
  <c r="BB783" i="54"/>
  <c r="BB1963" i="54"/>
  <c r="BB393" i="54"/>
  <c r="BB1898" i="54"/>
  <c r="BB603" i="54"/>
  <c r="BB1933" i="54"/>
  <c r="BB363" i="54"/>
  <c r="BB1893" i="54"/>
  <c r="BB243" i="54"/>
  <c r="BB1873" i="54"/>
  <c r="BB183" i="54"/>
  <c r="BB1863" i="54"/>
  <c r="BB63" i="54"/>
  <c r="BB1843" i="54"/>
  <c r="AX1173" i="54"/>
  <c r="AY1170" i="54" s="1"/>
  <c r="AX2028" i="54"/>
  <c r="AX1233" i="54"/>
  <c r="AY1230" i="54" s="1"/>
  <c r="AX2038" i="54"/>
  <c r="AZ1353" i="54"/>
  <c r="BA1350" i="54" s="1"/>
  <c r="AZ2058" i="54"/>
  <c r="AZ1263" i="54"/>
  <c r="BA1260" i="54" s="1"/>
  <c r="AZ2043" i="54"/>
  <c r="BB993" i="54"/>
  <c r="BB1998" i="54"/>
  <c r="BB873" i="54"/>
  <c r="BB1978" i="54"/>
  <c r="BB753" i="54"/>
  <c r="BB1958" i="54"/>
  <c r="BB633" i="54"/>
  <c r="BB1938" i="54"/>
  <c r="BB963" i="54"/>
  <c r="BB1993" i="54"/>
  <c r="BB843" i="54"/>
  <c r="BB1973" i="54"/>
  <c r="BB723" i="54"/>
  <c r="BB1953" i="54"/>
  <c r="BB573" i="54"/>
  <c r="BB1928" i="54"/>
  <c r="BB453" i="54"/>
  <c r="BB1908" i="54"/>
  <c r="BB333" i="54"/>
  <c r="BB1888" i="54"/>
  <c r="BB213" i="54"/>
  <c r="BB1868" i="54"/>
  <c r="BB543" i="54"/>
  <c r="BB1923" i="54"/>
  <c r="BB423" i="54"/>
  <c r="BB1903" i="54"/>
  <c r="BB303" i="54"/>
  <c r="BB1883" i="54"/>
  <c r="BB153" i="54"/>
  <c r="BB1858" i="54"/>
  <c r="BB33" i="54"/>
  <c r="BB1838" i="54"/>
  <c r="BB123" i="54"/>
  <c r="BB1853" i="54"/>
  <c r="AZ1293" i="54"/>
  <c r="BA1290" i="54" s="1"/>
  <c r="BA1292" i="54" s="1"/>
  <c r="AZ2048" i="54"/>
  <c r="AX1083" i="54"/>
  <c r="AY1080" i="54" s="1"/>
  <c r="AX2013" i="54"/>
  <c r="AX1143" i="54"/>
  <c r="AY1140" i="54" s="1"/>
  <c r="AX2023" i="54"/>
  <c r="BB933" i="54"/>
  <c r="BB1988" i="54"/>
  <c r="BB693" i="54"/>
  <c r="BB1948" i="54"/>
  <c r="BB903" i="54"/>
  <c r="BB1983" i="54"/>
  <c r="BB513" i="54"/>
  <c r="BB1918" i="54"/>
  <c r="BB273" i="54"/>
  <c r="BB1878" i="54"/>
  <c r="BB483" i="54"/>
  <c r="BB1913" i="54"/>
  <c r="BB93" i="54"/>
  <c r="BB1848" i="54"/>
  <c r="BB2078" i="54" s="1"/>
  <c r="BC122" i="54"/>
  <c r="BC1853" i="54" s="1"/>
  <c r="BC1851" i="54"/>
  <c r="BC2077" i="54" s="1"/>
  <c r="AU7" i="37" s="1"/>
  <c r="BC212" i="54"/>
  <c r="BC1868" i="54" s="1"/>
  <c r="BC1866" i="54"/>
  <c r="BC2080" i="54" s="1"/>
  <c r="AU8" i="37" s="1"/>
  <c r="BC452" i="54"/>
  <c r="BC1908" i="54" s="1"/>
  <c r="BC1906" i="54"/>
  <c r="BC542" i="54"/>
  <c r="BC1923" i="54" s="1"/>
  <c r="BC1921" i="54"/>
  <c r="BC692" i="54"/>
  <c r="BC1948" i="54" s="1"/>
  <c r="BC1946" i="54"/>
  <c r="BC752" i="54"/>
  <c r="BC1958" i="54" s="1"/>
  <c r="BC1956" i="54"/>
  <c r="BC812" i="54"/>
  <c r="BC1968" i="54" s="1"/>
  <c r="BC1966" i="54"/>
  <c r="BC932" i="54"/>
  <c r="BC1988" i="54" s="1"/>
  <c r="BC1986" i="54"/>
  <c r="BC992" i="54"/>
  <c r="BC1998" i="54" s="1"/>
  <c r="BC1996" i="54"/>
  <c r="BC722" i="54"/>
  <c r="BC1953" i="54" s="1"/>
  <c r="BC1951" i="54"/>
  <c r="BC842" i="54"/>
  <c r="BC1973" i="54" s="1"/>
  <c r="BC1971" i="54"/>
  <c r="BC902" i="54"/>
  <c r="BC1983" i="54" s="1"/>
  <c r="BC1981" i="54"/>
  <c r="BC1022" i="54"/>
  <c r="BC2003" i="54" s="1"/>
  <c r="BC2001" i="54"/>
  <c r="BC1052" i="54"/>
  <c r="BC2008" i="54" s="1"/>
  <c r="BC2006" i="54"/>
  <c r="BD1168" i="54"/>
  <c r="BD868" i="54"/>
  <c r="BD658" i="54"/>
  <c r="BD568" i="54"/>
  <c r="BD268" i="54"/>
  <c r="AX1203" i="54"/>
  <c r="AY1200" i="54" s="1"/>
  <c r="AY1202" i="54" s="1"/>
  <c r="AX2033" i="54"/>
  <c r="AX2069" i="54" s="1"/>
  <c r="AZ1323" i="54"/>
  <c r="BA1320" i="54" s="1"/>
  <c r="BA1322" i="54" s="1"/>
  <c r="AZ2053" i="54"/>
  <c r="AX1053" i="54"/>
  <c r="AY1050" i="54" s="1"/>
  <c r="AY1052" i="54" s="1"/>
  <c r="AX2008" i="54"/>
  <c r="AW2075" i="54"/>
  <c r="AW2084" i="54" s="1"/>
  <c r="AW2085" i="54" s="1"/>
  <c r="BB2083" i="54"/>
  <c r="BC1470" i="54"/>
  <c r="BC1464" i="54" s="1"/>
  <c r="BC1670" i="54"/>
  <c r="BC1664" i="54" s="1"/>
  <c r="BC332" i="54"/>
  <c r="BC1888" i="54" s="1"/>
  <c r="BC572" i="54"/>
  <c r="BC1928" i="54" s="1"/>
  <c r="BC422" i="54"/>
  <c r="BC1903" i="54" s="1"/>
  <c r="BC872" i="54"/>
  <c r="BC1978" i="54" s="1"/>
  <c r="BC782" i="54"/>
  <c r="BC1963" i="54" s="1"/>
  <c r="BC962" i="54"/>
  <c r="BC1993" i="54" s="1"/>
  <c r="BC62" i="54"/>
  <c r="BC1843" i="54" s="1"/>
  <c r="BC182" i="54"/>
  <c r="BC1863" i="54" s="1"/>
  <c r="BC272" i="54"/>
  <c r="BC1878" i="54" s="1"/>
  <c r="BC392" i="54"/>
  <c r="BC1898" i="54" s="1"/>
  <c r="BC512" i="54"/>
  <c r="BC1918" i="54" s="1"/>
  <c r="BC242" i="54"/>
  <c r="BC1873" i="54" s="1"/>
  <c r="BC302" i="54"/>
  <c r="BC1883" i="54" s="1"/>
  <c r="BC362" i="54"/>
  <c r="BC1893" i="54" s="1"/>
  <c r="BC482" i="54"/>
  <c r="BC1913" i="54" s="1"/>
  <c r="BC602" i="54"/>
  <c r="BC1933" i="54" s="1"/>
  <c r="BC632" i="54"/>
  <c r="BC1938" i="54" s="1"/>
  <c r="AY602" i="53"/>
  <c r="AY603" i="53" s="1"/>
  <c r="AZ600" i="53" s="1"/>
  <c r="BA452" i="53"/>
  <c r="BA453" i="53" s="1"/>
  <c r="BB450" i="53" s="1"/>
  <c r="AY422" i="53"/>
  <c r="AY423" i="53" s="1"/>
  <c r="AZ420" i="53" s="1"/>
  <c r="BF21" i="53"/>
  <c r="BE28" i="53"/>
  <c r="BE58" i="53"/>
  <c r="BE118" i="53"/>
  <c r="BE88" i="53"/>
  <c r="BE178" i="53"/>
  <c r="BE148" i="53"/>
  <c r="BE238" i="53"/>
  <c r="BE208" i="53"/>
  <c r="BE298" i="53"/>
  <c r="BE358" i="53"/>
  <c r="BE328" i="53"/>
  <c r="BE388" i="53"/>
  <c r="BE418" i="53"/>
  <c r="BE478" i="53"/>
  <c r="BE481" i="53" s="1"/>
  <c r="BE538" i="53"/>
  <c r="BE598" i="53"/>
  <c r="BE448" i="53"/>
  <c r="BE508" i="53"/>
  <c r="BE511" i="53" s="1"/>
  <c r="BE628" i="53"/>
  <c r="AY482" i="53"/>
  <c r="AY483" i="53" s="1"/>
  <c r="AZ480" i="53" s="1"/>
  <c r="BA512" i="53"/>
  <c r="BA513" i="53" s="1"/>
  <c r="BB510" i="53" s="1"/>
  <c r="AY632" i="53"/>
  <c r="AY633" i="53" s="1"/>
  <c r="AZ630" i="53" s="1"/>
  <c r="AZ572" i="53"/>
  <c r="AZ573" i="53" s="1"/>
  <c r="BA570" i="53" s="1"/>
  <c r="AY542" i="53"/>
  <c r="AY543" i="53" s="1"/>
  <c r="AZ540" i="53" s="1"/>
  <c r="AY1082" i="54"/>
  <c r="AY1172" i="54"/>
  <c r="AY1232" i="54"/>
  <c r="BA1352" i="54"/>
  <c r="BA1262" i="54"/>
  <c r="BC1392" i="54"/>
  <c r="BC1400" i="54"/>
  <c r="BC1788" i="54"/>
  <c r="BC1416" i="54"/>
  <c r="BC1424" i="54"/>
  <c r="BC1536" i="54"/>
  <c r="BA1783" i="54"/>
  <c r="BA1381" i="54"/>
  <c r="BD1348" i="54"/>
  <c r="BD1288" i="54"/>
  <c r="BD1318" i="54"/>
  <c r="BD1228" i="54"/>
  <c r="BD1108" i="54"/>
  <c r="BD1048" i="54"/>
  <c r="BD1258" i="54"/>
  <c r="BD1198" i="54"/>
  <c r="BD1138" i="54"/>
  <c r="BD1078" i="54"/>
  <c r="BD988" i="54"/>
  <c r="BD928" i="54"/>
  <c r="BD808" i="54"/>
  <c r="BD748" i="54"/>
  <c r="BD688" i="54"/>
  <c r="BD628" i="54"/>
  <c r="BD1018" i="54"/>
  <c r="BD958" i="54"/>
  <c r="BD898" i="54"/>
  <c r="BD838" i="54"/>
  <c r="BD778" i="54"/>
  <c r="BD718" i="54"/>
  <c r="BD508" i="54"/>
  <c r="BD448" i="54"/>
  <c r="BD388" i="54"/>
  <c r="BD328" i="54"/>
  <c r="BD598" i="54"/>
  <c r="BD538" i="54"/>
  <c r="BD478" i="54"/>
  <c r="BD418" i="54"/>
  <c r="BD358" i="54"/>
  <c r="BD298" i="54"/>
  <c r="BD238" i="54"/>
  <c r="BD208" i="54"/>
  <c r="BD148" i="54"/>
  <c r="BD88" i="54"/>
  <c r="BD28" i="54"/>
  <c r="BD178" i="54"/>
  <c r="BD118" i="54"/>
  <c r="BD58" i="54"/>
  <c r="BE21" i="54"/>
  <c r="BB1790" i="54"/>
  <c r="BB1786" i="54"/>
  <c r="BB1791" i="54"/>
  <c r="AY1022" i="54"/>
  <c r="AY2003" i="54" s="1"/>
  <c r="AY1142" i="54"/>
  <c r="AY1112" i="54"/>
  <c r="AY2018" i="54" s="1"/>
  <c r="BD1772" i="54"/>
  <c r="BD1769" i="54"/>
  <c r="BD1764" i="54"/>
  <c r="BD1761" i="54"/>
  <c r="BD1756" i="54"/>
  <c r="BD1753" i="54"/>
  <c r="BD1748" i="54"/>
  <c r="BD1745" i="54"/>
  <c r="BD1740" i="54"/>
  <c r="BD1737" i="54"/>
  <c r="BD1732" i="54"/>
  <c r="BD1729" i="54"/>
  <c r="BD1724" i="54"/>
  <c r="BD1721" i="54"/>
  <c r="BD1716" i="54"/>
  <c r="BD1713" i="54"/>
  <c r="BD1708" i="54"/>
  <c r="BD1705" i="54"/>
  <c r="BD1700" i="54"/>
  <c r="BD1697" i="54"/>
  <c r="BD1692" i="54"/>
  <c r="BD1689" i="54"/>
  <c r="BD1684" i="54"/>
  <c r="BD1668" i="54"/>
  <c r="BD1649" i="54"/>
  <c r="BD1654" i="54" s="1"/>
  <c r="BD1648" i="54" s="1"/>
  <c r="BD1641" i="54"/>
  <c r="BD1636" i="54"/>
  <c r="BD1681" i="54"/>
  <c r="BD1676" i="54"/>
  <c r="BD1673" i="54"/>
  <c r="BD1665" i="54"/>
  <c r="BD1644" i="54"/>
  <c r="BD1633" i="54"/>
  <c r="BD1638" i="54" s="1"/>
  <c r="BD1632" i="54" s="1"/>
  <c r="BD1628" i="54"/>
  <c r="BD1625" i="54"/>
  <c r="BD1620" i="54"/>
  <c r="BD1617" i="54"/>
  <c r="BD1612" i="54"/>
  <c r="BD1609" i="54"/>
  <c r="BD1604" i="54"/>
  <c r="BD1601" i="54"/>
  <c r="BD1593" i="54"/>
  <c r="BD1580" i="54"/>
  <c r="BD1569" i="54"/>
  <c r="BD1596" i="54"/>
  <c r="BD1588" i="54"/>
  <c r="BD1585" i="54"/>
  <c r="BD1577" i="54"/>
  <c r="BD1572" i="54"/>
  <c r="BD1564" i="54"/>
  <c r="BD1561" i="54"/>
  <c r="BD1556" i="54"/>
  <c r="BD1553" i="54"/>
  <c r="BD1548" i="54"/>
  <c r="BD1545" i="54"/>
  <c r="BD1540" i="54"/>
  <c r="BD1537" i="54"/>
  <c r="BD1516" i="54"/>
  <c r="BD1508" i="54"/>
  <c r="BD1505" i="54"/>
  <c r="BD1500" i="54"/>
  <c r="BD1497" i="54"/>
  <c r="BD1489" i="54"/>
  <c r="BD1476" i="54"/>
  <c r="BD1465" i="54"/>
  <c r="BD1460" i="54"/>
  <c r="BD1452" i="54"/>
  <c r="BD1449" i="54"/>
  <c r="BD1444" i="54"/>
  <c r="BD1441" i="54"/>
  <c r="BD1532" i="54"/>
  <c r="BD1529" i="54"/>
  <c r="BD1524" i="54"/>
  <c r="BD1521" i="54"/>
  <c r="BD1513" i="54"/>
  <c r="BD1492" i="54"/>
  <c r="BD1484" i="54"/>
  <c r="BD1481" i="54"/>
  <c r="BD1473" i="54"/>
  <c r="BD1468" i="54"/>
  <c r="BD1457" i="54"/>
  <c r="BD1436" i="54"/>
  <c r="BD1433" i="54"/>
  <c r="BD1428" i="54"/>
  <c r="BD1425" i="54"/>
  <c r="BD1420" i="54"/>
  <c r="BD1417" i="54"/>
  <c r="BD1412" i="54"/>
  <c r="BD1409" i="54"/>
  <c r="BD1404" i="54"/>
  <c r="BD1401" i="54"/>
  <c r="BD1396" i="54"/>
  <c r="BD1393" i="54"/>
  <c r="BD1385" i="54"/>
  <c r="BD1362" i="54"/>
  <c r="BD1363" i="54" s="1"/>
  <c r="BD1351" i="54"/>
  <c r="BD2056" i="54" s="1"/>
  <c r="BD1302" i="54"/>
  <c r="BD1303" i="54" s="1"/>
  <c r="BD1291" i="54"/>
  <c r="BD2046" i="54" s="1"/>
  <c r="BD1242" i="54"/>
  <c r="BD1243" i="54" s="1"/>
  <c r="BD1388" i="54"/>
  <c r="BD1332" i="54"/>
  <c r="BD1333" i="54" s="1"/>
  <c r="BD1321" i="54"/>
  <c r="BD2051" i="54" s="1"/>
  <c r="BD1272" i="54"/>
  <c r="BD1273" i="54" s="1"/>
  <c r="BD1261" i="54"/>
  <c r="BD2041" i="54" s="1"/>
  <c r="BD1231" i="54"/>
  <c r="BD2036" i="54" s="1"/>
  <c r="BD1182" i="54"/>
  <c r="BD1183" i="54" s="1"/>
  <c r="BD1171" i="54"/>
  <c r="BD2026" i="54" s="1"/>
  <c r="BD1122" i="54"/>
  <c r="BD1123" i="54" s="1"/>
  <c r="BD1111" i="54"/>
  <c r="BD2016" i="54" s="1"/>
  <c r="BD1051" i="54"/>
  <c r="BD2006" i="54" s="1"/>
  <c r="BD1050" i="54"/>
  <c r="BD1212" i="54"/>
  <c r="BD1213" i="54" s="1"/>
  <c r="BD1201" i="54"/>
  <c r="BD2031" i="54" s="1"/>
  <c r="BD1152" i="54"/>
  <c r="BD1153" i="54" s="1"/>
  <c r="BD1141" i="54"/>
  <c r="BD2021" i="54" s="1"/>
  <c r="BD1081" i="54"/>
  <c r="BD2011" i="54" s="1"/>
  <c r="BD1080" i="54"/>
  <c r="BD991" i="54"/>
  <c r="BD1996" i="54" s="1"/>
  <c r="BD990" i="54"/>
  <c r="BD931" i="54"/>
  <c r="BD1986" i="54" s="1"/>
  <c r="BD930" i="54"/>
  <c r="BD871" i="54"/>
  <c r="BD1976" i="54" s="1"/>
  <c r="BD870" i="54"/>
  <c r="BD811" i="54"/>
  <c r="BD1966" i="54" s="1"/>
  <c r="BD810" i="54"/>
  <c r="BD751" i="54"/>
  <c r="BD1956" i="54" s="1"/>
  <c r="BD750" i="54"/>
  <c r="BD702" i="54"/>
  <c r="BD703" i="54" s="1"/>
  <c r="BD691" i="54"/>
  <c r="BD1946" i="54" s="1"/>
  <c r="BD690" i="54"/>
  <c r="BD642" i="54"/>
  <c r="BD643" i="54" s="1"/>
  <c r="BD631" i="54"/>
  <c r="BD1936" i="54" s="1"/>
  <c r="BD630" i="54"/>
  <c r="BD1021" i="54"/>
  <c r="BD2001" i="54" s="1"/>
  <c r="BD1020" i="54"/>
  <c r="BD961" i="54"/>
  <c r="BD1991" i="54" s="1"/>
  <c r="BD960" i="54"/>
  <c r="BD901" i="54"/>
  <c r="BD1981" i="54" s="1"/>
  <c r="BD900" i="54"/>
  <c r="BD841" i="54"/>
  <c r="BD1971" i="54" s="1"/>
  <c r="BD840" i="54"/>
  <c r="BD781" i="54"/>
  <c r="BD1961" i="54" s="1"/>
  <c r="BD780" i="54"/>
  <c r="BD721" i="54"/>
  <c r="BD1951" i="54" s="1"/>
  <c r="BD720" i="54"/>
  <c r="BD582" i="54"/>
  <c r="BD583" i="54" s="1"/>
  <c r="BD571" i="54"/>
  <c r="BD1926" i="54" s="1"/>
  <c r="BD570" i="54"/>
  <c r="BD522" i="54"/>
  <c r="BD523" i="54" s="1"/>
  <c r="BD511" i="54"/>
  <c r="BD1916" i="54" s="1"/>
  <c r="BD510" i="54"/>
  <c r="BD462" i="54"/>
  <c r="BD463" i="54" s="1"/>
  <c r="BD451" i="54"/>
  <c r="BD1906" i="54" s="1"/>
  <c r="BD450" i="54"/>
  <c r="BD402" i="54"/>
  <c r="BD403" i="54" s="1"/>
  <c r="BD391" i="54"/>
  <c r="BD1896" i="54" s="1"/>
  <c r="BD390" i="54"/>
  <c r="BD342" i="54"/>
  <c r="BD343" i="54" s="1"/>
  <c r="BD331" i="54"/>
  <c r="BD1886" i="54" s="1"/>
  <c r="BD330" i="54"/>
  <c r="BD282" i="54"/>
  <c r="BD283" i="54" s="1"/>
  <c r="BD271" i="54"/>
  <c r="BD1876" i="54" s="1"/>
  <c r="BD270" i="54"/>
  <c r="BD222" i="54"/>
  <c r="BD223" i="54" s="1"/>
  <c r="BD211" i="54"/>
  <c r="BD1866" i="54" s="1"/>
  <c r="BD210" i="54"/>
  <c r="BD601" i="54"/>
  <c r="BD1931" i="54" s="1"/>
  <c r="BD600" i="54"/>
  <c r="BD552" i="54"/>
  <c r="BD553" i="54" s="1"/>
  <c r="BD541" i="54"/>
  <c r="BD1921" i="54" s="1"/>
  <c r="BD540" i="54"/>
  <c r="BD492" i="54"/>
  <c r="BD493" i="54" s="1"/>
  <c r="BD481" i="54"/>
  <c r="BD1911" i="54" s="1"/>
  <c r="BD480" i="54"/>
  <c r="BD432" i="54"/>
  <c r="BD433" i="54" s="1"/>
  <c r="BD421" i="54"/>
  <c r="BD1901" i="54" s="1"/>
  <c r="BD420" i="54"/>
  <c r="BD372" i="54"/>
  <c r="BD373" i="54" s="1"/>
  <c r="BD361" i="54"/>
  <c r="BD1891" i="54" s="1"/>
  <c r="BD360" i="54"/>
  <c r="BD301" i="54"/>
  <c r="BD1881" i="54" s="1"/>
  <c r="BD300" i="54"/>
  <c r="BD241" i="54"/>
  <c r="BD1871" i="54" s="1"/>
  <c r="BD240" i="54"/>
  <c r="BD151" i="54"/>
  <c r="BD1856" i="54" s="1"/>
  <c r="BD2065" i="54" s="1"/>
  <c r="AV3" i="37" s="1"/>
  <c r="BD150" i="54"/>
  <c r="BD102" i="54"/>
  <c r="BD103" i="54" s="1"/>
  <c r="BD91" i="54"/>
  <c r="BD1846" i="54" s="1"/>
  <c r="BD90" i="54"/>
  <c r="BD42" i="54"/>
  <c r="BD43" i="54" s="1"/>
  <c r="BD31" i="54"/>
  <c r="BD1836" i="54" s="1"/>
  <c r="BD30" i="54"/>
  <c r="BD192" i="54"/>
  <c r="BD193" i="54" s="1"/>
  <c r="BD181" i="54"/>
  <c r="BD180" i="54"/>
  <c r="BD132" i="54"/>
  <c r="BD133" i="54" s="1"/>
  <c r="BD121" i="54"/>
  <c r="BD1851" i="54" s="1"/>
  <c r="BD120" i="54"/>
  <c r="BD72" i="54"/>
  <c r="BD73" i="54" s="1"/>
  <c r="BD61" i="54"/>
  <c r="BD60" i="54"/>
  <c r="BE10" i="54"/>
  <c r="AZ1783" i="54"/>
  <c r="AZ1381" i="54"/>
  <c r="BB1384" i="54"/>
  <c r="BB1777" i="54" s="1"/>
  <c r="BB1789" i="54"/>
  <c r="BC32" i="54"/>
  <c r="BC92" i="54"/>
  <c r="BC152" i="54"/>
  <c r="BC63" i="54"/>
  <c r="BC123" i="54"/>
  <c r="BC183" i="54"/>
  <c r="BC213" i="54"/>
  <c r="BC273" i="54"/>
  <c r="BC333" i="54"/>
  <c r="BC393" i="54"/>
  <c r="BC453" i="54"/>
  <c r="BC513" i="54"/>
  <c r="BC573" i="54"/>
  <c r="BC243" i="54"/>
  <c r="BC303" i="54"/>
  <c r="BC363" i="54"/>
  <c r="BC423" i="54"/>
  <c r="BC483" i="54"/>
  <c r="BC543" i="54"/>
  <c r="BC603" i="54"/>
  <c r="BC633" i="54"/>
  <c r="BC693" i="54"/>
  <c r="BC753" i="54"/>
  <c r="BC813" i="54"/>
  <c r="BC873" i="54"/>
  <c r="BC933" i="54"/>
  <c r="BC993" i="54"/>
  <c r="BC663" i="54"/>
  <c r="BC723" i="54"/>
  <c r="BC783" i="54"/>
  <c r="BC843" i="54"/>
  <c r="BC903" i="54"/>
  <c r="BC963" i="54"/>
  <c r="BC1023" i="54"/>
  <c r="BC1053" i="54"/>
  <c r="BC1390" i="54"/>
  <c r="BC1446" i="54"/>
  <c r="BC1440" i="54" s="1"/>
  <c r="BC1454" i="54"/>
  <c r="BC1448" i="54" s="1"/>
  <c r="BC1502" i="54"/>
  <c r="BC1496" i="54" s="1"/>
  <c r="BC1510" i="54"/>
  <c r="BC1504" i="54" s="1"/>
  <c r="BC1486" i="54"/>
  <c r="BC1480" i="54" s="1"/>
  <c r="BC1526" i="54"/>
  <c r="BC1520" i="54" s="1"/>
  <c r="BC1534" i="54"/>
  <c r="BC1528" i="54" s="1"/>
  <c r="BC1574" i="54"/>
  <c r="BC1568" i="54" s="1"/>
  <c r="BC1598" i="54"/>
  <c r="BC1592" i="54" s="1"/>
  <c r="BC1582" i="54"/>
  <c r="BC1576" i="54" s="1"/>
  <c r="BC1656" i="54"/>
  <c r="BC1678" i="54"/>
  <c r="BC1672" i="54" s="1"/>
  <c r="BC1686" i="54"/>
  <c r="BC1680" i="54" s="1"/>
  <c r="BC1694" i="54"/>
  <c r="BC1688" i="54" s="1"/>
  <c r="BC1702" i="54"/>
  <c r="BC1696" i="54" s="1"/>
  <c r="BC1710" i="54"/>
  <c r="BC1704" i="54" s="1"/>
  <c r="BC1718" i="54"/>
  <c r="BC1712" i="54" s="1"/>
  <c r="BC1726" i="54"/>
  <c r="BC1720" i="54" s="1"/>
  <c r="BC1734" i="54"/>
  <c r="BC1728" i="54" s="1"/>
  <c r="BC1742" i="54"/>
  <c r="BC1736" i="54" s="1"/>
  <c r="BC1750" i="54"/>
  <c r="BC1744" i="54" s="1"/>
  <c r="BC1758" i="54"/>
  <c r="BC1752" i="54" s="1"/>
  <c r="BC1766" i="54"/>
  <c r="BC1774" i="54"/>
  <c r="BC1768" i="54" s="1"/>
  <c r="BA1793" i="54"/>
  <c r="BD272" i="53" l="1"/>
  <c r="BD152" i="53"/>
  <c r="BB2066" i="54"/>
  <c r="BB882" i="53"/>
  <c r="BC892" i="53"/>
  <c r="BD735" i="53"/>
  <c r="BD729" i="53" s="1"/>
  <c r="BD727" i="53"/>
  <c r="BD721" i="53" s="1"/>
  <c r="BD719" i="53"/>
  <c r="BD713" i="53" s="1"/>
  <c r="BD711" i="53"/>
  <c r="BD705" i="53" s="1"/>
  <c r="BD703" i="53"/>
  <c r="BD697" i="53" s="1"/>
  <c r="BD695" i="53"/>
  <c r="BD689" i="53" s="1"/>
  <c r="BD687" i="53"/>
  <c r="BD681" i="53" s="1"/>
  <c r="BD182" i="53"/>
  <c r="BD122" i="53"/>
  <c r="BD671" i="53"/>
  <c r="BD871" i="53"/>
  <c r="BD1686" i="54"/>
  <c r="BD1680" i="54" s="1"/>
  <c r="BD1694" i="54"/>
  <c r="BD1688" i="54" s="1"/>
  <c r="BD1702" i="54"/>
  <c r="BD1696" i="54" s="1"/>
  <c r="BD1710" i="54"/>
  <c r="BD1704" i="54" s="1"/>
  <c r="BD1718" i="54"/>
  <c r="BD1712" i="54" s="1"/>
  <c r="BD1742" i="54"/>
  <c r="BD1736" i="54" s="1"/>
  <c r="BD1750" i="54"/>
  <c r="BD1744" i="54" s="1"/>
  <c r="BD1758" i="54"/>
  <c r="BD1752" i="54" s="1"/>
  <c r="BC2091" i="54"/>
  <c r="BC2089" i="54"/>
  <c r="AU10" i="37" s="1"/>
  <c r="BB2097" i="54"/>
  <c r="BC2095" i="54"/>
  <c r="BC2090" i="54"/>
  <c r="AU11" i="37" s="1"/>
  <c r="BC2094" i="54"/>
  <c r="AU15" i="37" s="1"/>
  <c r="BC2092" i="54"/>
  <c r="AU13" i="37" s="1"/>
  <c r="BB888" i="53"/>
  <c r="BB662" i="53"/>
  <c r="BB973" i="53"/>
  <c r="BD745" i="53"/>
  <c r="BD751" i="53"/>
  <c r="BD679" i="53"/>
  <c r="BD960" i="53"/>
  <c r="AV6" i="38" s="1"/>
  <c r="BD32" i="53"/>
  <c r="BD665" i="53"/>
  <c r="BD897" i="53"/>
  <c r="BD865" i="53"/>
  <c r="BF10" i="53"/>
  <c r="BE869" i="53"/>
  <c r="BE866" i="53"/>
  <c r="BE669" i="53"/>
  <c r="BE666" i="53"/>
  <c r="BE61" i="53"/>
  <c r="BE30" i="53"/>
  <c r="BE31" i="53"/>
  <c r="BE42" i="53"/>
  <c r="BE43" i="53" s="1"/>
  <c r="BE60" i="53"/>
  <c r="BE90" i="53"/>
  <c r="BE91" i="53"/>
  <c r="BE120" i="53"/>
  <c r="BE151" i="53"/>
  <c r="BE180" i="53"/>
  <c r="BE121" i="53"/>
  <c r="BE150" i="53"/>
  <c r="BE181" i="53"/>
  <c r="BE210" i="53"/>
  <c r="BE240" i="53"/>
  <c r="BE270" i="53"/>
  <c r="BE300" i="53"/>
  <c r="BE331" i="53"/>
  <c r="BE361" i="53"/>
  <c r="BE391" i="53"/>
  <c r="BE211" i="53"/>
  <c r="BE241" i="53"/>
  <c r="BE271" i="53"/>
  <c r="BE272" i="53" s="1"/>
  <c r="BE301" i="53"/>
  <c r="BE330" i="53"/>
  <c r="BE360" i="53"/>
  <c r="BE390" i="53"/>
  <c r="BE421" i="53"/>
  <c r="BE451" i="53"/>
  <c r="BE541" i="53"/>
  <c r="BE959" i="53" s="1"/>
  <c r="AW5" i="38" s="1"/>
  <c r="BE571" i="53"/>
  <c r="BE582" i="53"/>
  <c r="BE583" i="53" s="1"/>
  <c r="BE631" i="53"/>
  <c r="BE420" i="53"/>
  <c r="BE450" i="53"/>
  <c r="BE552" i="53"/>
  <c r="BE553" i="53" s="1"/>
  <c r="BE601" i="53"/>
  <c r="BE612" i="53"/>
  <c r="BE613" i="53" s="1"/>
  <c r="BE642" i="53"/>
  <c r="BE643" i="53" s="1"/>
  <c r="BE677" i="53"/>
  <c r="BE682" i="53"/>
  <c r="BE685" i="53"/>
  <c r="BE690" i="53"/>
  <c r="BE693" i="53"/>
  <c r="BE698" i="53"/>
  <c r="BE701" i="53"/>
  <c r="BE706" i="53"/>
  <c r="BE709" i="53"/>
  <c r="BE714" i="53"/>
  <c r="BE717" i="53"/>
  <c r="BE722" i="53"/>
  <c r="BE725" i="53"/>
  <c r="BE730" i="53"/>
  <c r="BE733" i="53"/>
  <c r="BE738" i="53"/>
  <c r="BE741" i="53"/>
  <c r="BE746" i="53"/>
  <c r="BE749" i="53"/>
  <c r="BE754" i="53"/>
  <c r="BE757" i="53"/>
  <c r="BE762" i="53"/>
  <c r="BE765" i="53"/>
  <c r="BE674" i="53"/>
  <c r="BE679" i="53" s="1"/>
  <c r="BE770" i="53"/>
  <c r="BE773" i="53"/>
  <c r="BE778" i="53"/>
  <c r="BE781" i="53"/>
  <c r="BE786" i="53"/>
  <c r="BE789" i="53"/>
  <c r="BE794" i="53"/>
  <c r="BE797" i="53"/>
  <c r="BE802" i="53"/>
  <c r="BE805" i="53"/>
  <c r="BE810" i="53"/>
  <c r="BE813" i="53"/>
  <c r="BE818" i="53"/>
  <c r="BE821" i="53"/>
  <c r="BE826" i="53"/>
  <c r="BE829" i="53"/>
  <c r="BE834" i="53"/>
  <c r="BE837" i="53"/>
  <c r="BE842" i="53"/>
  <c r="BE845" i="53"/>
  <c r="BE850" i="53"/>
  <c r="BE853" i="53"/>
  <c r="BE858" i="53"/>
  <c r="BE861" i="53"/>
  <c r="BE874" i="53"/>
  <c r="BE877" i="53"/>
  <c r="BE937" i="53"/>
  <c r="BE938" i="53" s="1"/>
  <c r="BE939" i="53" s="1"/>
  <c r="BE947" i="53" s="1"/>
  <c r="BE926" i="53" s="1"/>
  <c r="BC882" i="53"/>
  <c r="BC898" i="53"/>
  <c r="BF268" i="53"/>
  <c r="BF568" i="53"/>
  <c r="BC973" i="53"/>
  <c r="BD863" i="53"/>
  <c r="BD857" i="53" s="1"/>
  <c r="BD855" i="53"/>
  <c r="BD849" i="53" s="1"/>
  <c r="BD847" i="53"/>
  <c r="BD841" i="53" s="1"/>
  <c r="BD839" i="53"/>
  <c r="BD833" i="53" s="1"/>
  <c r="BD831" i="53"/>
  <c r="BD825" i="53" s="1"/>
  <c r="BD823" i="53"/>
  <c r="BD817" i="53" s="1"/>
  <c r="BD815" i="53"/>
  <c r="BD809" i="53" s="1"/>
  <c r="BD895" i="53"/>
  <c r="BD968" i="53"/>
  <c r="AV10" i="38" s="1"/>
  <c r="BD801" i="53"/>
  <c r="BD799" i="53"/>
  <c r="BD793" i="53" s="1"/>
  <c r="BD791" i="53"/>
  <c r="BD785" i="53" s="1"/>
  <c r="BD783" i="53"/>
  <c r="BD777" i="53" s="1"/>
  <c r="BD775" i="53"/>
  <c r="BD769" i="53" s="1"/>
  <c r="BD422" i="53"/>
  <c r="BD423" i="53" s="1"/>
  <c r="BD453" i="53"/>
  <c r="BD392" i="53"/>
  <c r="BD393" i="53" s="1"/>
  <c r="BD332" i="53"/>
  <c r="BD333" i="53" s="1"/>
  <c r="BD273" i="53"/>
  <c r="BD213" i="53"/>
  <c r="BD363" i="53"/>
  <c r="BD302" i="53"/>
  <c r="BD303" i="53" s="1"/>
  <c r="BD242" i="53"/>
  <c r="BD243" i="53" s="1"/>
  <c r="BD183" i="53"/>
  <c r="BD123" i="53"/>
  <c r="BD93" i="53"/>
  <c r="BD153" i="53"/>
  <c r="BD62" i="53"/>
  <c r="BD63" i="53" s="1"/>
  <c r="BD963" i="53"/>
  <c r="AV7" i="38" s="1"/>
  <c r="BD33" i="53"/>
  <c r="BC964" i="53"/>
  <c r="BD2071" i="54"/>
  <c r="AV5" i="37" s="1"/>
  <c r="BD1398" i="54"/>
  <c r="BD1406" i="54"/>
  <c r="BD1414" i="54"/>
  <c r="BD1408" i="54" s="1"/>
  <c r="BD1422" i="54"/>
  <c r="BD1430" i="54"/>
  <c r="BD1438" i="54"/>
  <c r="BD1432" i="54" s="1"/>
  <c r="BD1462" i="54"/>
  <c r="BD1456" i="54" s="1"/>
  <c r="BD1478" i="54"/>
  <c r="BD1472" i="54" s="1"/>
  <c r="BD1518" i="54"/>
  <c r="BD1512" i="54" s="1"/>
  <c r="BD1494" i="54"/>
  <c r="BD1488" i="54" s="1"/>
  <c r="BD1542" i="54"/>
  <c r="BD1550" i="54"/>
  <c r="BD1544" i="54" s="1"/>
  <c r="BD1558" i="54"/>
  <c r="BD1552" i="54" s="1"/>
  <c r="BD1566" i="54"/>
  <c r="BD1560" i="54" s="1"/>
  <c r="BD1590" i="54"/>
  <c r="BD1584" i="54" s="1"/>
  <c r="BD1606" i="54"/>
  <c r="BD1600" i="54" s="1"/>
  <c r="BD1614" i="54"/>
  <c r="BD1608" i="54" s="1"/>
  <c r="BD1622" i="54"/>
  <c r="BD1616" i="54" s="1"/>
  <c r="BD1630" i="54"/>
  <c r="BD1624" i="54" s="1"/>
  <c r="BD1662" i="54"/>
  <c r="BD1656" i="54" s="1"/>
  <c r="BE1660" i="54"/>
  <c r="BE1657" i="54"/>
  <c r="BE1652" i="54"/>
  <c r="BE661" i="54"/>
  <c r="BE660" i="54"/>
  <c r="AY1113" i="54"/>
  <c r="AZ1110" i="54" s="1"/>
  <c r="BD1941" i="54"/>
  <c r="BD662" i="54"/>
  <c r="BD1943" i="54" s="1"/>
  <c r="BD2068" i="54"/>
  <c r="AV4" i="37" s="1"/>
  <c r="BC2068" i="54"/>
  <c r="AU4" i="37" s="1"/>
  <c r="BC2071" i="54"/>
  <c r="AU5" i="37" s="1"/>
  <c r="BC2074" i="54"/>
  <c r="AU6" i="37" s="1"/>
  <c r="BD1766" i="54"/>
  <c r="BD1774" i="54"/>
  <c r="BD1768" i="54" s="1"/>
  <c r="BC153" i="54"/>
  <c r="BC1858" i="54"/>
  <c r="BC2066" i="54" s="1"/>
  <c r="BC33" i="54"/>
  <c r="BC1838" i="54"/>
  <c r="BC93" i="54"/>
  <c r="BC1848" i="54"/>
  <c r="BC2078" i="54" s="1"/>
  <c r="BD62" i="54"/>
  <c r="BD1843" i="54" s="1"/>
  <c r="BD1841" i="54"/>
  <c r="BD2074" i="54" s="1"/>
  <c r="AV6" i="37" s="1"/>
  <c r="BD182" i="54"/>
  <c r="BD1863" i="54" s="1"/>
  <c r="BD1861" i="54"/>
  <c r="BD2080" i="54" s="1"/>
  <c r="AV8" i="37" s="1"/>
  <c r="BD2077" i="54"/>
  <c r="AV7" i="37" s="1"/>
  <c r="BA1263" i="54"/>
  <c r="BB1260" i="54" s="1"/>
  <c r="BB1262" i="54" s="1"/>
  <c r="BA2043" i="54"/>
  <c r="AY1233" i="54"/>
  <c r="AZ1230" i="54" s="1"/>
  <c r="AZ1232" i="54" s="1"/>
  <c r="AY2038" i="54"/>
  <c r="AY1053" i="54"/>
  <c r="AZ1050" i="54" s="1"/>
  <c r="AZ1052" i="54" s="1"/>
  <c r="AY2008" i="54"/>
  <c r="AY1203" i="54"/>
  <c r="AZ1200" i="54" s="1"/>
  <c r="AZ1202" i="54" s="1"/>
  <c r="AY2033" i="54"/>
  <c r="AY2069" i="54" s="1"/>
  <c r="BA1293" i="54"/>
  <c r="BB1290" i="54" s="1"/>
  <c r="BB1292" i="54" s="1"/>
  <c r="BA2048" i="54"/>
  <c r="AX2075" i="54"/>
  <c r="BB2081" i="54"/>
  <c r="AX2072" i="54"/>
  <c r="AY1143" i="54"/>
  <c r="AZ1140" i="54" s="1"/>
  <c r="AZ1142" i="54" s="1"/>
  <c r="AY2023" i="54"/>
  <c r="AY1023" i="54"/>
  <c r="AZ1020" i="54" s="1"/>
  <c r="AZ1022" i="54" s="1"/>
  <c r="BE568" i="54"/>
  <c r="BE268" i="54"/>
  <c r="BE1168" i="54"/>
  <c r="BE868" i="54"/>
  <c r="BE658" i="54"/>
  <c r="BA1353" i="54"/>
  <c r="BB1350" i="54" s="1"/>
  <c r="BB1352" i="54" s="1"/>
  <c r="BA2058" i="54"/>
  <c r="AY1173" i="54"/>
  <c r="AZ1170" i="54" s="1"/>
  <c r="AZ1172" i="54" s="1"/>
  <c r="AY2028" i="54"/>
  <c r="BA1323" i="54"/>
  <c r="BB1320" i="54" s="1"/>
  <c r="BA2053" i="54"/>
  <c r="AY1083" i="54"/>
  <c r="AZ1080" i="54" s="1"/>
  <c r="AZ1082" i="54" s="1"/>
  <c r="AY2013" i="54"/>
  <c r="BC2081" i="54"/>
  <c r="BD1470" i="54"/>
  <c r="BD1464" i="54" s="1"/>
  <c r="BD1670" i="54"/>
  <c r="BD1664" i="54" s="1"/>
  <c r="BD1726" i="54"/>
  <c r="BD1720" i="54" s="1"/>
  <c r="BD1734" i="54"/>
  <c r="BD1728" i="54" s="1"/>
  <c r="BD122" i="54"/>
  <c r="BD1853" i="54" s="1"/>
  <c r="BD32" i="54"/>
  <c r="BD1838" i="54" s="1"/>
  <c r="BA572" i="53"/>
  <c r="BA573" i="53" s="1"/>
  <c r="BB570" i="53" s="1"/>
  <c r="AZ422" i="53"/>
  <c r="AZ423" i="53" s="1"/>
  <c r="AZ542" i="53"/>
  <c r="AZ543" i="53" s="1"/>
  <c r="BA540" i="53" s="1"/>
  <c r="AZ632" i="53"/>
  <c r="AZ633" i="53" s="1"/>
  <c r="BA630" i="53" s="1"/>
  <c r="AZ482" i="53"/>
  <c r="AZ483" i="53"/>
  <c r="BA480" i="53" s="1"/>
  <c r="BB452" i="53"/>
  <c r="BB453" i="53" s="1"/>
  <c r="AZ602" i="53"/>
  <c r="AZ603" i="53" s="1"/>
  <c r="BA600" i="53" s="1"/>
  <c r="BB512" i="53"/>
  <c r="BB513" i="53" s="1"/>
  <c r="BC510" i="53" s="1"/>
  <c r="BF28" i="53"/>
  <c r="BG21" i="53"/>
  <c r="BF58" i="53"/>
  <c r="BF88" i="53"/>
  <c r="BF118" i="53"/>
  <c r="BF148" i="53"/>
  <c r="BF178" i="53"/>
  <c r="BF208" i="53"/>
  <c r="BF238" i="53"/>
  <c r="BF328" i="53"/>
  <c r="BF388" i="53"/>
  <c r="BF298" i="53"/>
  <c r="BF358" i="53"/>
  <c r="BF448" i="53"/>
  <c r="BF508" i="53"/>
  <c r="BF571" i="53"/>
  <c r="BF418" i="53"/>
  <c r="BF478" i="53"/>
  <c r="BF538" i="53"/>
  <c r="BF541" i="53" s="1"/>
  <c r="BF959" i="53" s="1"/>
  <c r="AX5" i="38" s="1"/>
  <c r="BF598" i="53"/>
  <c r="BF628" i="53"/>
  <c r="BB1322" i="54"/>
  <c r="BC1760" i="54"/>
  <c r="BC1792" i="54"/>
  <c r="BC1384" i="54"/>
  <c r="BC1777" i="54" s="1"/>
  <c r="BC1789" i="54"/>
  <c r="BB1783" i="54"/>
  <c r="BB1381" i="54"/>
  <c r="BD63" i="54"/>
  <c r="BD1392" i="54"/>
  <c r="BD1400" i="54"/>
  <c r="BD1788" i="54"/>
  <c r="BD1416" i="54"/>
  <c r="BD1424" i="54"/>
  <c r="BD1536" i="54"/>
  <c r="BD1760" i="54"/>
  <c r="BD1792" i="54"/>
  <c r="AZ1112" i="54"/>
  <c r="BB1793" i="54"/>
  <c r="BE1318" i="54"/>
  <c r="BE1258" i="54"/>
  <c r="BE1348" i="54"/>
  <c r="BE1288" i="54"/>
  <c r="BE1198" i="54"/>
  <c r="BE1138" i="54"/>
  <c r="BE1078" i="54"/>
  <c r="BE1228" i="54"/>
  <c r="BE1108" i="54"/>
  <c r="BE1048" i="54"/>
  <c r="BE1018" i="54"/>
  <c r="BE958" i="54"/>
  <c r="BE898" i="54"/>
  <c r="BE838" i="54"/>
  <c r="BE778" i="54"/>
  <c r="BE718" i="54"/>
  <c r="BE988" i="54"/>
  <c r="BE928" i="54"/>
  <c r="BE808" i="54"/>
  <c r="BE748" i="54"/>
  <c r="BE688" i="54"/>
  <c r="BE628" i="54"/>
  <c r="BE598" i="54"/>
  <c r="BE538" i="54"/>
  <c r="BE478" i="54"/>
  <c r="BE418" i="54"/>
  <c r="BE358" i="54"/>
  <c r="BE298" i="54"/>
  <c r="BE238" i="54"/>
  <c r="BE508" i="54"/>
  <c r="BE448" i="54"/>
  <c r="BE388" i="54"/>
  <c r="BE328" i="54"/>
  <c r="BE178" i="54"/>
  <c r="BE118" i="54"/>
  <c r="BE58" i="54"/>
  <c r="BF21" i="54"/>
  <c r="BE208" i="54"/>
  <c r="BE148" i="54"/>
  <c r="BE88" i="54"/>
  <c r="BE28" i="54"/>
  <c r="BC1790" i="54"/>
  <c r="BC1787" i="54"/>
  <c r="BC1786" i="54"/>
  <c r="BC1791" i="54"/>
  <c r="BE1772" i="54"/>
  <c r="BE1769" i="54"/>
  <c r="BE1764" i="54"/>
  <c r="BE1761" i="54"/>
  <c r="BE1756" i="54"/>
  <c r="BE1753" i="54"/>
  <c r="BE1748" i="54"/>
  <c r="BE1745" i="54"/>
  <c r="BE1740" i="54"/>
  <c r="BE1737" i="54"/>
  <c r="BE1732" i="54"/>
  <c r="BE1729" i="54"/>
  <c r="BE1724" i="54"/>
  <c r="BE1721" i="54"/>
  <c r="BE1716" i="54"/>
  <c r="BE1713" i="54"/>
  <c r="BE1708" i="54"/>
  <c r="BE1705" i="54"/>
  <c r="BE1700" i="54"/>
  <c r="BE1697" i="54"/>
  <c r="BE1692" i="54"/>
  <c r="BE1689" i="54"/>
  <c r="BE1684" i="54"/>
  <c r="BE1681" i="54"/>
  <c r="BE1676" i="54"/>
  <c r="BE1673" i="54"/>
  <c r="BE1665" i="54"/>
  <c r="BE1644" i="54"/>
  <c r="BE1633" i="54"/>
  <c r="BE1668" i="54"/>
  <c r="BE1649" i="54"/>
  <c r="BE1654" i="54" s="1"/>
  <c r="BE1648" i="54" s="1"/>
  <c r="BE1641" i="54"/>
  <c r="BE1646" i="54" s="1"/>
  <c r="BE1640" i="54" s="1"/>
  <c r="BE1636" i="54"/>
  <c r="BE1596" i="54"/>
  <c r="BE1588" i="54"/>
  <c r="BE1585" i="54"/>
  <c r="BE1577" i="54"/>
  <c r="BE1572" i="54"/>
  <c r="BE1564" i="54"/>
  <c r="BE1561" i="54"/>
  <c r="BE1556" i="54"/>
  <c r="BE1553" i="54"/>
  <c r="BE1548" i="54"/>
  <c r="BE1545" i="54"/>
  <c r="BE1540" i="54"/>
  <c r="BE1537" i="54"/>
  <c r="BE1628" i="54"/>
  <c r="BE1625" i="54"/>
  <c r="BE1620" i="54"/>
  <c r="BE1617" i="54"/>
  <c r="BE1612" i="54"/>
  <c r="BE1609" i="54"/>
  <c r="BE1604" i="54"/>
  <c r="BE1601" i="54"/>
  <c r="BE1593" i="54"/>
  <c r="BE1580" i="54"/>
  <c r="BE1569" i="54"/>
  <c r="BE1532" i="54"/>
  <c r="BE1529" i="54"/>
  <c r="BE1524" i="54"/>
  <c r="BE1521" i="54"/>
  <c r="BE1513" i="54"/>
  <c r="BE1492" i="54"/>
  <c r="BE1484" i="54"/>
  <c r="BE1481" i="54"/>
  <c r="BE1473" i="54"/>
  <c r="BE1468" i="54"/>
  <c r="BE1457" i="54"/>
  <c r="BE1516" i="54"/>
  <c r="BE1508" i="54"/>
  <c r="BE1505" i="54"/>
  <c r="BE1500" i="54"/>
  <c r="BE1497" i="54"/>
  <c r="BE1489" i="54"/>
  <c r="BE1476" i="54"/>
  <c r="BE1465" i="54"/>
  <c r="BE1460" i="54"/>
  <c r="BE1452" i="54"/>
  <c r="BE1449" i="54"/>
  <c r="BE1444" i="54"/>
  <c r="BE1441" i="54"/>
  <c r="BE1388" i="54"/>
  <c r="BE1332" i="54"/>
  <c r="BE1333" i="54" s="1"/>
  <c r="BE1321" i="54"/>
  <c r="BE2051" i="54" s="1"/>
  <c r="BE1272" i="54"/>
  <c r="BE1273" i="54" s="1"/>
  <c r="BE1261" i="54"/>
  <c r="BE2041" i="54" s="1"/>
  <c r="BE1436" i="54"/>
  <c r="BE1433" i="54"/>
  <c r="BE1428" i="54"/>
  <c r="BE1425" i="54"/>
  <c r="BE1420" i="54"/>
  <c r="BE1417" i="54"/>
  <c r="BE1412" i="54"/>
  <c r="BE1409" i="54"/>
  <c r="BE1404" i="54"/>
  <c r="BE1401" i="54"/>
  <c r="BE1396" i="54"/>
  <c r="BE1393" i="54"/>
  <c r="BE1385" i="54"/>
  <c r="BE1362" i="54"/>
  <c r="BE1363" i="54" s="1"/>
  <c r="BE1351" i="54"/>
  <c r="BE2056" i="54" s="1"/>
  <c r="BE1302" i="54"/>
  <c r="BE1303" i="54" s="1"/>
  <c r="BE1291" i="54"/>
  <c r="BE2046" i="54" s="1"/>
  <c r="BE1242" i="54"/>
  <c r="BE1243" i="54" s="1"/>
  <c r="BE1212" i="54"/>
  <c r="BE1213" i="54" s="1"/>
  <c r="BE1201" i="54"/>
  <c r="BE2031" i="54" s="1"/>
  <c r="BE1152" i="54"/>
  <c r="BE1153" i="54" s="1"/>
  <c r="BE1141" i="54"/>
  <c r="BE2021" i="54" s="1"/>
  <c r="BE1081" i="54"/>
  <c r="BE2011" i="54" s="1"/>
  <c r="BE1080" i="54"/>
  <c r="BE1231" i="54"/>
  <c r="BE2036" i="54" s="1"/>
  <c r="BE1182" i="54"/>
  <c r="BE1183" i="54" s="1"/>
  <c r="BE1171" i="54"/>
  <c r="BE2026" i="54" s="1"/>
  <c r="BE1111" i="54"/>
  <c r="BE2016" i="54" s="1"/>
  <c r="BE1051" i="54"/>
  <c r="BE2006" i="54" s="1"/>
  <c r="BE1050" i="54"/>
  <c r="BE1021" i="54"/>
  <c r="BE2001" i="54" s="1"/>
  <c r="BE1020" i="54"/>
  <c r="BE961" i="54"/>
  <c r="BE1991" i="54" s="1"/>
  <c r="BE960" i="54"/>
  <c r="BE901" i="54"/>
  <c r="BE1981" i="54" s="1"/>
  <c r="BE900" i="54"/>
  <c r="BE841" i="54"/>
  <c r="BE1971" i="54" s="1"/>
  <c r="BE840" i="54"/>
  <c r="BE781" i="54"/>
  <c r="BE1961" i="54" s="1"/>
  <c r="BE780" i="54"/>
  <c r="BE721" i="54"/>
  <c r="BE1951" i="54" s="1"/>
  <c r="BE720" i="54"/>
  <c r="BE991" i="54"/>
  <c r="BE990" i="54"/>
  <c r="BE931" i="54"/>
  <c r="BE930" i="54"/>
  <c r="BE871" i="54"/>
  <c r="BE1976" i="54" s="1"/>
  <c r="BE870" i="54"/>
  <c r="BE811" i="54"/>
  <c r="BE810" i="54"/>
  <c r="BE751" i="54"/>
  <c r="BE750" i="54"/>
  <c r="BE702" i="54"/>
  <c r="BE703" i="54" s="1"/>
  <c r="BE691" i="54"/>
  <c r="BE1946" i="54" s="1"/>
  <c r="BE690" i="54"/>
  <c r="BE642" i="54"/>
  <c r="BE643" i="54" s="1"/>
  <c r="BE631" i="54"/>
  <c r="BE630" i="54"/>
  <c r="BE601" i="54"/>
  <c r="BE600" i="54"/>
  <c r="BE552" i="54"/>
  <c r="BE553" i="54" s="1"/>
  <c r="BE541" i="54"/>
  <c r="BE1921" i="54" s="1"/>
  <c r="BE540" i="54"/>
  <c r="BE492" i="54"/>
  <c r="BE493" i="54" s="1"/>
  <c r="BE481" i="54"/>
  <c r="BE480" i="54"/>
  <c r="BE432" i="54"/>
  <c r="BE433" i="54" s="1"/>
  <c r="BE421" i="54"/>
  <c r="BE1901" i="54" s="1"/>
  <c r="BE420" i="54"/>
  <c r="BE372" i="54"/>
  <c r="BE373" i="54" s="1"/>
  <c r="BE361" i="54"/>
  <c r="BE360" i="54"/>
  <c r="BE301" i="54"/>
  <c r="BE1881" i="54" s="1"/>
  <c r="BE300" i="54"/>
  <c r="BE241" i="54"/>
  <c r="BE1871" i="54" s="1"/>
  <c r="BE240" i="54"/>
  <c r="BE582" i="54"/>
  <c r="BE583" i="54" s="1"/>
  <c r="BE571" i="54"/>
  <c r="BE1926" i="54" s="1"/>
  <c r="BE570" i="54"/>
  <c r="BE522" i="54"/>
  <c r="BE523" i="54" s="1"/>
  <c r="BE511" i="54"/>
  <c r="BE510" i="54"/>
  <c r="BE462" i="54"/>
  <c r="BE463" i="54" s="1"/>
  <c r="BE451" i="54"/>
  <c r="BE1906" i="54" s="1"/>
  <c r="BE450" i="54"/>
  <c r="BE402" i="54"/>
  <c r="BE403" i="54" s="1"/>
  <c r="BE391" i="54"/>
  <c r="BE1896" i="54" s="1"/>
  <c r="BE390" i="54"/>
  <c r="BE342" i="54"/>
  <c r="BE343" i="54" s="1"/>
  <c r="BE331" i="54"/>
  <c r="BE1886" i="54" s="1"/>
  <c r="BE330" i="54"/>
  <c r="BE282" i="54"/>
  <c r="BE283" i="54" s="1"/>
  <c r="BE271" i="54"/>
  <c r="BE1876" i="54" s="1"/>
  <c r="BE270" i="54"/>
  <c r="BE222" i="54"/>
  <c r="BE223" i="54" s="1"/>
  <c r="BE211" i="54"/>
  <c r="BE1866" i="54" s="1"/>
  <c r="BE210" i="54"/>
  <c r="BE192" i="54"/>
  <c r="BE193" i="54" s="1"/>
  <c r="BE181" i="54"/>
  <c r="BE180" i="54"/>
  <c r="BE132" i="54"/>
  <c r="BE133" i="54" s="1"/>
  <c r="BE121" i="54"/>
  <c r="BE1851" i="54" s="1"/>
  <c r="BE120" i="54"/>
  <c r="BE72" i="54"/>
  <c r="BE73" i="54" s="1"/>
  <c r="BE61" i="54"/>
  <c r="BE60" i="54"/>
  <c r="BF10" i="54"/>
  <c r="BE151" i="54"/>
  <c r="BE1856" i="54" s="1"/>
  <c r="BE150" i="54"/>
  <c r="BE102" i="54"/>
  <c r="BE103" i="54" s="1"/>
  <c r="BE91" i="54"/>
  <c r="BE1846" i="54" s="1"/>
  <c r="BE90" i="54"/>
  <c r="BE42" i="54"/>
  <c r="BE43" i="54" s="1"/>
  <c r="BE31" i="54"/>
  <c r="BE1836" i="54" s="1"/>
  <c r="BE30" i="54"/>
  <c r="BD92" i="54"/>
  <c r="BD152" i="54"/>
  <c r="BD242" i="54"/>
  <c r="BD302" i="54"/>
  <c r="BD362" i="54"/>
  <c r="BD422" i="54"/>
  <c r="BD482" i="54"/>
  <c r="BD542" i="54"/>
  <c r="BD602" i="54"/>
  <c r="BD212" i="54"/>
  <c r="BD272" i="54"/>
  <c r="BD332" i="54"/>
  <c r="BD392" i="54"/>
  <c r="BD452" i="54"/>
  <c r="BD512" i="54"/>
  <c r="BD572" i="54"/>
  <c r="BD663" i="54"/>
  <c r="BD722" i="54"/>
  <c r="BD782" i="54"/>
  <c r="BD842" i="54"/>
  <c r="BD902" i="54"/>
  <c r="BD962" i="54"/>
  <c r="BD1022" i="54"/>
  <c r="BD632" i="54"/>
  <c r="BD692" i="54"/>
  <c r="BD752" i="54"/>
  <c r="BD812" i="54"/>
  <c r="BD872" i="54"/>
  <c r="BD932" i="54"/>
  <c r="BD992" i="54"/>
  <c r="BD1082" i="54"/>
  <c r="BD1052" i="54"/>
  <c r="BD1390" i="54"/>
  <c r="BD1486" i="54"/>
  <c r="BD1480" i="54" s="1"/>
  <c r="BD1526" i="54"/>
  <c r="BD1520" i="54" s="1"/>
  <c r="BD1534" i="54"/>
  <c r="BD1528" i="54" s="1"/>
  <c r="BD1446" i="54"/>
  <c r="BD1440" i="54" s="1"/>
  <c r="BD1454" i="54"/>
  <c r="BD1448" i="54" s="1"/>
  <c r="BD1502" i="54"/>
  <c r="BD1496" i="54" s="1"/>
  <c r="BD1510" i="54"/>
  <c r="BD1504" i="54" s="1"/>
  <c r="BD1582" i="54"/>
  <c r="BD1576" i="54" s="1"/>
  <c r="BD1574" i="54"/>
  <c r="BD1568" i="54" s="1"/>
  <c r="BD1598" i="54"/>
  <c r="BD1592" i="54" s="1"/>
  <c r="BD1678" i="54"/>
  <c r="BD1672" i="54" s="1"/>
  <c r="BD1646" i="54"/>
  <c r="BD1640" i="54" s="1"/>
  <c r="AY2075" i="54" l="1"/>
  <c r="AX2084" i="54"/>
  <c r="AX2085" i="54" s="1"/>
  <c r="BE212" i="53"/>
  <c r="AU12" i="37"/>
  <c r="BE767" i="53"/>
  <c r="BE761" i="53" s="1"/>
  <c r="BE759" i="53"/>
  <c r="BE753" i="53" s="1"/>
  <c r="BE743" i="53"/>
  <c r="BE737" i="53" s="1"/>
  <c r="BE735" i="53"/>
  <c r="BE729" i="53" s="1"/>
  <c r="BE727" i="53"/>
  <c r="BE721" i="53" s="1"/>
  <c r="BE719" i="53"/>
  <c r="BE713" i="53" s="1"/>
  <c r="BE711" i="53"/>
  <c r="BE705" i="53" s="1"/>
  <c r="BE703" i="53"/>
  <c r="BE697" i="53" s="1"/>
  <c r="BE695" i="53"/>
  <c r="BE689" i="53" s="1"/>
  <c r="BE687" i="53"/>
  <c r="BE681" i="53" s="1"/>
  <c r="BE362" i="53"/>
  <c r="BE182" i="53"/>
  <c r="BE122" i="53"/>
  <c r="BE152" i="53"/>
  <c r="BE92" i="53"/>
  <c r="BD2095" i="54"/>
  <c r="BD33" i="54"/>
  <c r="BD2091" i="54"/>
  <c r="AV12" i="37" s="1"/>
  <c r="BD2090" i="54"/>
  <c r="AV11" i="37" s="1"/>
  <c r="BD2094" i="54"/>
  <c r="AV15" i="37" s="1"/>
  <c r="BD2092" i="54"/>
  <c r="AV13" i="37" s="1"/>
  <c r="BC2097" i="54"/>
  <c r="BD2089" i="54"/>
  <c r="AV10" i="37" s="1"/>
  <c r="BD2093" i="54"/>
  <c r="AV14" i="37" s="1"/>
  <c r="BG568" i="53"/>
  <c r="BG268" i="53"/>
  <c r="BC888" i="53"/>
  <c r="BC662" i="53"/>
  <c r="BE673" i="53"/>
  <c r="BE745" i="53"/>
  <c r="BE751" i="53"/>
  <c r="BE452" i="53"/>
  <c r="BE453" i="53" s="1"/>
  <c r="BE960" i="53"/>
  <c r="AW6" i="38" s="1"/>
  <c r="BE32" i="53"/>
  <c r="BE62" i="53"/>
  <c r="BE63" i="53" s="1"/>
  <c r="BE963" i="53"/>
  <c r="AW7" i="38" s="1"/>
  <c r="BD894" i="53"/>
  <c r="BD969" i="53"/>
  <c r="AV11" i="38" s="1"/>
  <c r="BD964" i="53"/>
  <c r="BE879" i="53"/>
  <c r="BE873" i="53" s="1"/>
  <c r="BE863" i="53"/>
  <c r="BE857" i="53" s="1"/>
  <c r="BE855" i="53"/>
  <c r="BE849" i="53" s="1"/>
  <c r="BE847" i="53"/>
  <c r="BE841" i="53" s="1"/>
  <c r="BE839" i="53"/>
  <c r="BE833" i="53" s="1"/>
  <c r="BE831" i="53"/>
  <c r="BE825" i="53" s="1"/>
  <c r="BE823" i="53"/>
  <c r="BE817" i="53" s="1"/>
  <c r="BE815" i="53"/>
  <c r="BE809" i="53" s="1"/>
  <c r="BE807" i="53"/>
  <c r="BE799" i="53"/>
  <c r="BE793" i="53" s="1"/>
  <c r="BE791" i="53"/>
  <c r="BE785" i="53" s="1"/>
  <c r="BE783" i="53"/>
  <c r="BE777" i="53" s="1"/>
  <c r="BE775" i="53"/>
  <c r="BE769" i="53" s="1"/>
  <c r="BE964" i="53"/>
  <c r="BE422" i="53"/>
  <c r="BE423" i="53" s="1"/>
  <c r="BE363" i="53"/>
  <c r="BE302" i="53"/>
  <c r="BE303" i="53" s="1"/>
  <c r="BE242" i="53"/>
  <c r="BE243" i="53" s="1"/>
  <c r="BE392" i="53"/>
  <c r="BE393" i="53" s="1"/>
  <c r="BE332" i="53"/>
  <c r="BE333" i="53" s="1"/>
  <c r="BE273" i="53"/>
  <c r="BE213" i="53"/>
  <c r="BE153" i="53"/>
  <c r="BE183" i="53"/>
  <c r="BE123" i="53"/>
  <c r="BE93" i="53"/>
  <c r="BE33" i="53"/>
  <c r="BE671" i="53"/>
  <c r="BE871" i="53"/>
  <c r="BG10" i="53"/>
  <c r="BF869" i="53"/>
  <c r="BF866" i="53"/>
  <c r="BF871" i="53" s="1"/>
  <c r="BF669" i="53"/>
  <c r="BF666" i="53"/>
  <c r="BF30" i="53"/>
  <c r="BF31" i="53"/>
  <c r="BF42" i="53"/>
  <c r="BF43" i="53" s="1"/>
  <c r="BF60" i="53"/>
  <c r="BF61" i="53"/>
  <c r="BF90" i="53"/>
  <c r="BF121" i="53"/>
  <c r="BF132" i="53"/>
  <c r="BF133" i="53" s="1"/>
  <c r="BF150" i="53"/>
  <c r="BF181" i="53"/>
  <c r="BF91" i="53"/>
  <c r="BF120" i="53"/>
  <c r="BF151" i="53"/>
  <c r="BF152" i="53" s="1"/>
  <c r="BF180" i="53"/>
  <c r="BF211" i="53"/>
  <c r="BF241" i="53"/>
  <c r="BF271" i="53"/>
  <c r="BF301" i="53"/>
  <c r="BF330" i="53"/>
  <c r="BF360" i="53"/>
  <c r="BF390" i="53"/>
  <c r="BF210" i="53"/>
  <c r="BF240" i="53"/>
  <c r="BF270" i="53"/>
  <c r="BF300" i="53"/>
  <c r="BF331" i="53"/>
  <c r="BF361" i="53"/>
  <c r="BF391" i="53"/>
  <c r="BF392" i="53" s="1"/>
  <c r="BF420" i="53"/>
  <c r="BF450" i="53"/>
  <c r="BF480" i="53"/>
  <c r="BF510" i="53"/>
  <c r="BF552" i="53"/>
  <c r="BF553" i="53" s="1"/>
  <c r="BF601" i="53"/>
  <c r="BF612" i="53"/>
  <c r="BF613" i="53" s="1"/>
  <c r="BF642" i="53"/>
  <c r="BF643" i="53" s="1"/>
  <c r="BF674" i="53"/>
  <c r="BF421" i="53"/>
  <c r="BF422" i="53" s="1"/>
  <c r="BF451" i="53"/>
  <c r="BF481" i="53"/>
  <c r="BF482" i="53" s="1"/>
  <c r="BF511" i="53"/>
  <c r="BF582" i="53"/>
  <c r="BF583" i="53" s="1"/>
  <c r="BF631" i="53"/>
  <c r="BF770" i="53"/>
  <c r="BF775" i="53" s="1"/>
  <c r="BF769" i="53" s="1"/>
  <c r="BF773" i="53"/>
  <c r="BF778" i="53"/>
  <c r="BF781" i="53"/>
  <c r="BF786" i="53"/>
  <c r="BF791" i="53" s="1"/>
  <c r="BF785" i="53" s="1"/>
  <c r="BF789" i="53"/>
  <c r="BF794" i="53"/>
  <c r="BF797" i="53"/>
  <c r="BF802" i="53"/>
  <c r="BF807" i="53" s="1"/>
  <c r="BF805" i="53"/>
  <c r="BF677" i="53"/>
  <c r="BF682" i="53"/>
  <c r="BF685" i="53"/>
  <c r="BF690" i="53"/>
  <c r="BF693" i="53"/>
  <c r="BF698" i="53"/>
  <c r="BF701" i="53"/>
  <c r="BF706" i="53"/>
  <c r="BF709" i="53"/>
  <c r="BF714" i="53"/>
  <c r="BF717" i="53"/>
  <c r="BF722" i="53"/>
  <c r="BF725" i="53"/>
  <c r="BF730" i="53"/>
  <c r="BF733" i="53"/>
  <c r="BF738" i="53"/>
  <c r="BF741" i="53"/>
  <c r="BF746" i="53"/>
  <c r="BF749" i="53"/>
  <c r="BF754" i="53"/>
  <c r="BF757" i="53"/>
  <c r="BF762" i="53"/>
  <c r="BF765" i="53"/>
  <c r="BF874" i="53"/>
  <c r="BF877" i="53"/>
  <c r="BF937" i="53"/>
  <c r="BF938" i="53" s="1"/>
  <c r="BF939" i="53" s="1"/>
  <c r="BF947" i="53" s="1"/>
  <c r="BF926" i="53" s="1"/>
  <c r="BF810" i="53"/>
  <c r="BF815" i="53" s="1"/>
  <c r="BF809" i="53" s="1"/>
  <c r="BF813" i="53"/>
  <c r="BF818" i="53"/>
  <c r="BF821" i="53"/>
  <c r="BF826" i="53"/>
  <c r="BF831" i="53" s="1"/>
  <c r="BF825" i="53" s="1"/>
  <c r="BF829" i="53"/>
  <c r="BF834" i="53"/>
  <c r="BF837" i="53"/>
  <c r="BF842" i="53"/>
  <c r="BF847" i="53" s="1"/>
  <c r="BF841" i="53" s="1"/>
  <c r="BF845" i="53"/>
  <c r="BF850" i="53"/>
  <c r="BF853" i="53"/>
  <c r="BF858" i="53"/>
  <c r="BF863" i="53" s="1"/>
  <c r="BF857" i="53" s="1"/>
  <c r="BF861" i="53"/>
  <c r="BD972" i="53"/>
  <c r="AV12" i="38" s="1"/>
  <c r="BD673" i="53"/>
  <c r="BD882" i="53" s="1"/>
  <c r="BD892" i="53"/>
  <c r="BD898" i="53" s="1"/>
  <c r="BD183" i="54"/>
  <c r="BD2083" i="54"/>
  <c r="BC2083" i="54"/>
  <c r="BD1787" i="54"/>
  <c r="BD123" i="54"/>
  <c r="BE2065" i="54"/>
  <c r="AW3" i="37" s="1"/>
  <c r="BE1398" i="54"/>
  <c r="BE1406" i="54"/>
  <c r="BE1414" i="54"/>
  <c r="BE1408" i="54" s="1"/>
  <c r="BE1422" i="54"/>
  <c r="BE1494" i="54"/>
  <c r="BE1488" i="54" s="1"/>
  <c r="AY2072" i="54"/>
  <c r="AY2084" i="54" s="1"/>
  <c r="AY2085" i="54" s="1"/>
  <c r="BE1941" i="54"/>
  <c r="BE662" i="54"/>
  <c r="BE1943" i="54" s="1"/>
  <c r="BE1662" i="54"/>
  <c r="BF1660" i="54"/>
  <c r="BF1657" i="54"/>
  <c r="BF1652" i="54"/>
  <c r="BF661" i="54"/>
  <c r="BF660" i="54"/>
  <c r="BE1430" i="54"/>
  <c r="BE1438" i="54"/>
  <c r="BE1432" i="54" s="1"/>
  <c r="BE1462" i="54"/>
  <c r="BE1456" i="54" s="1"/>
  <c r="BE1478" i="54"/>
  <c r="BE1472" i="54" s="1"/>
  <c r="BE1518" i="54"/>
  <c r="BE1512" i="54" s="1"/>
  <c r="BE1606" i="54"/>
  <c r="BE1600" i="54" s="1"/>
  <c r="BE1614" i="54"/>
  <c r="BE1608" i="54" s="1"/>
  <c r="BE1622" i="54"/>
  <c r="BE1616" i="54" s="1"/>
  <c r="BE1630" i="54"/>
  <c r="BE1624" i="54" s="1"/>
  <c r="BE1542" i="54"/>
  <c r="BE1550" i="54"/>
  <c r="BE1544" i="54" s="1"/>
  <c r="BE1558" i="54"/>
  <c r="BE1552" i="54" s="1"/>
  <c r="BE1566" i="54"/>
  <c r="BE1560" i="54" s="1"/>
  <c r="BE1590" i="54"/>
  <c r="BE1584" i="54" s="1"/>
  <c r="BE1638" i="54"/>
  <c r="BE1632" i="54" s="1"/>
  <c r="AZ1083" i="54"/>
  <c r="BA1080" i="54" s="1"/>
  <c r="BA1082" i="54" s="1"/>
  <c r="AZ2013" i="54"/>
  <c r="AZ1173" i="54"/>
  <c r="BA1170" i="54" s="1"/>
  <c r="BA1172" i="54" s="1"/>
  <c r="AZ2028" i="54"/>
  <c r="AZ1143" i="54"/>
  <c r="BA1140" i="54" s="1"/>
  <c r="AZ2023" i="54"/>
  <c r="BD933" i="54"/>
  <c r="BD1988" i="54"/>
  <c r="BD813" i="54"/>
  <c r="BD1968" i="54"/>
  <c r="BD1023" i="54"/>
  <c r="BD2003" i="54"/>
  <c r="BD903" i="54"/>
  <c r="BD1983" i="54"/>
  <c r="BD783" i="54"/>
  <c r="BD1963" i="54"/>
  <c r="BD513" i="54"/>
  <c r="BD1918" i="54"/>
  <c r="BD393" i="54"/>
  <c r="BD1898" i="54"/>
  <c r="BD273" i="54"/>
  <c r="BD1878" i="54"/>
  <c r="BD603" i="54"/>
  <c r="BD1933" i="54"/>
  <c r="BD483" i="54"/>
  <c r="BD1913" i="54"/>
  <c r="BD363" i="54"/>
  <c r="BD1893" i="54"/>
  <c r="BD243" i="54"/>
  <c r="BD1873" i="54"/>
  <c r="BD93" i="54"/>
  <c r="BD1848" i="54"/>
  <c r="BD2078" i="54" s="1"/>
  <c r="BD1053" i="54"/>
  <c r="BD2008" i="54"/>
  <c r="BD993" i="54"/>
  <c r="BD1998" i="54"/>
  <c r="BD873" i="54"/>
  <c r="BD1978" i="54"/>
  <c r="BD753" i="54"/>
  <c r="BD1958" i="54"/>
  <c r="BD633" i="54"/>
  <c r="BD1938" i="54"/>
  <c r="BD963" i="54"/>
  <c r="BD1993" i="54"/>
  <c r="BD843" i="54"/>
  <c r="BD1973" i="54"/>
  <c r="BD723" i="54"/>
  <c r="BD1953" i="54"/>
  <c r="BD573" i="54"/>
  <c r="BD1928" i="54"/>
  <c r="BD453" i="54"/>
  <c r="BD1908" i="54"/>
  <c r="BD333" i="54"/>
  <c r="BD1888" i="54"/>
  <c r="BD213" i="54"/>
  <c r="BD1868" i="54"/>
  <c r="BD543" i="54"/>
  <c r="BD1923" i="54"/>
  <c r="BD423" i="54"/>
  <c r="BD1903" i="54"/>
  <c r="BD303" i="54"/>
  <c r="BD1883" i="54"/>
  <c r="BD153" i="54"/>
  <c r="BD1858" i="54"/>
  <c r="BE2077" i="54"/>
  <c r="AW7" i="37" s="1"/>
  <c r="BE62" i="54"/>
  <c r="BE1843" i="54" s="1"/>
  <c r="BE1841" i="54"/>
  <c r="BE182" i="54"/>
  <c r="BE1863" i="54" s="1"/>
  <c r="BE1861" i="54"/>
  <c r="BE512" i="54"/>
  <c r="BE1918" i="54" s="1"/>
  <c r="BE1916" i="54"/>
  <c r="BE362" i="54"/>
  <c r="BE1893" i="54" s="1"/>
  <c r="BE1891" i="54"/>
  <c r="BE482" i="54"/>
  <c r="BE1913" i="54" s="1"/>
  <c r="BE1911" i="54"/>
  <c r="BE602" i="54"/>
  <c r="BE1933" i="54" s="1"/>
  <c r="BE1931" i="54"/>
  <c r="BE632" i="54"/>
  <c r="BE1938" i="54" s="1"/>
  <c r="BE1936" i="54"/>
  <c r="BE752" i="54"/>
  <c r="BE1958" i="54" s="1"/>
  <c r="BE1956" i="54"/>
  <c r="BE812" i="54"/>
  <c r="BE1968" i="54" s="1"/>
  <c r="BE1966" i="54"/>
  <c r="BE932" i="54"/>
  <c r="BE1988" i="54" s="1"/>
  <c r="BE1986" i="54"/>
  <c r="BE992" i="54"/>
  <c r="BE1998" i="54" s="1"/>
  <c r="BE1996" i="54"/>
  <c r="AZ1203" i="54"/>
  <c r="BA1200" i="54" s="1"/>
  <c r="AZ2033" i="54"/>
  <c r="AZ2069" i="54" s="1"/>
  <c r="AZ1233" i="54"/>
  <c r="BA1230" i="54" s="1"/>
  <c r="AZ2038" i="54"/>
  <c r="BD2081" i="54"/>
  <c r="BD1083" i="54"/>
  <c r="BD2013" i="54"/>
  <c r="BD693" i="54"/>
  <c r="BD1948" i="54"/>
  <c r="BF1168" i="54"/>
  <c r="BF868" i="54"/>
  <c r="BF658" i="54"/>
  <c r="BF568" i="54"/>
  <c r="BF268" i="54"/>
  <c r="AZ1023" i="54"/>
  <c r="BA1020" i="54" s="1"/>
  <c r="AZ2003" i="54"/>
  <c r="AZ1113" i="54"/>
  <c r="BA1110" i="54" s="1"/>
  <c r="BA1112" i="54" s="1"/>
  <c r="AZ2018" i="54"/>
  <c r="BB1293" i="54"/>
  <c r="BC1290" i="54" s="1"/>
  <c r="BB2048" i="54"/>
  <c r="AZ1053" i="54"/>
  <c r="BA1050" i="54" s="1"/>
  <c r="AZ2008" i="54"/>
  <c r="BB1263" i="54"/>
  <c r="BC1260" i="54" s="1"/>
  <c r="BB2043" i="54"/>
  <c r="BB1323" i="54"/>
  <c r="BC1320" i="54" s="1"/>
  <c r="BC1322" i="54" s="1"/>
  <c r="BB2053" i="54"/>
  <c r="BB1353" i="54"/>
  <c r="BC1350" i="54" s="1"/>
  <c r="BB2058" i="54"/>
  <c r="BE1470" i="54"/>
  <c r="BE1464" i="54" s="1"/>
  <c r="BE272" i="54"/>
  <c r="BE1878" i="54" s="1"/>
  <c r="BE392" i="54"/>
  <c r="BE1898" i="54" s="1"/>
  <c r="BE242" i="54"/>
  <c r="BE1873" i="54" s="1"/>
  <c r="BE302" i="54"/>
  <c r="BE1883" i="54" s="1"/>
  <c r="BE872" i="54"/>
  <c r="BE1978" i="54" s="1"/>
  <c r="BE1670" i="54"/>
  <c r="BE1664" i="54" s="1"/>
  <c r="BC1793" i="54"/>
  <c r="BE722" i="54"/>
  <c r="BE1953" i="54" s="1"/>
  <c r="BE782" i="54"/>
  <c r="BE1963" i="54" s="1"/>
  <c r="BE842" i="54"/>
  <c r="BE1973" i="54" s="1"/>
  <c r="BE902" i="54"/>
  <c r="BE1983" i="54" s="1"/>
  <c r="BE962" i="54"/>
  <c r="BE1993" i="54" s="1"/>
  <c r="BE1022" i="54"/>
  <c r="BE2003" i="54" s="1"/>
  <c r="BE1052" i="54"/>
  <c r="BE2008" i="54" s="1"/>
  <c r="BE122" i="54"/>
  <c r="BE1853" i="54" s="1"/>
  <c r="BE212" i="54"/>
  <c r="BE1868" i="54" s="1"/>
  <c r="BE332" i="54"/>
  <c r="BE1888" i="54" s="1"/>
  <c r="BE452" i="54"/>
  <c r="BE1908" i="54" s="1"/>
  <c r="BE572" i="54"/>
  <c r="BE1928" i="54" s="1"/>
  <c r="BE422" i="54"/>
  <c r="BE1903" i="54" s="1"/>
  <c r="BE542" i="54"/>
  <c r="BE1923" i="54" s="1"/>
  <c r="BE692" i="54"/>
  <c r="BE1948" i="54" s="1"/>
  <c r="BC512" i="53"/>
  <c r="BC513" i="53" s="1"/>
  <c r="BD510" i="53" s="1"/>
  <c r="BA542" i="53"/>
  <c r="BA543" i="53" s="1"/>
  <c r="BB540" i="53" s="1"/>
  <c r="BA602" i="53"/>
  <c r="BA603" i="53" s="1"/>
  <c r="BB600" i="53" s="1"/>
  <c r="BB572" i="53"/>
  <c r="BB573" i="53" s="1"/>
  <c r="BC570" i="53" s="1"/>
  <c r="BH21" i="53"/>
  <c r="BG28" i="53"/>
  <c r="BG58" i="53"/>
  <c r="BG118" i="53"/>
  <c r="BG88" i="53"/>
  <c r="BG178" i="53"/>
  <c r="BG148" i="53"/>
  <c r="BG238" i="53"/>
  <c r="BG208" i="53"/>
  <c r="BG298" i="53"/>
  <c r="BG358" i="53"/>
  <c r="BG328" i="53"/>
  <c r="BG388" i="53"/>
  <c r="BG418" i="53"/>
  <c r="BG478" i="53"/>
  <c r="BG538" i="53"/>
  <c r="BG541" i="53" s="1"/>
  <c r="BG959" i="53" s="1"/>
  <c r="AY5" i="38" s="1"/>
  <c r="BG598" i="53"/>
  <c r="BG448" i="53"/>
  <c r="BG508" i="53"/>
  <c r="BG571" i="53"/>
  <c r="BG628" i="53"/>
  <c r="BA482" i="53"/>
  <c r="BA483" i="53" s="1"/>
  <c r="BB480" i="53" s="1"/>
  <c r="BA632" i="53"/>
  <c r="BA633" i="53" s="1"/>
  <c r="BB630" i="53" s="1"/>
  <c r="BA1142" i="54"/>
  <c r="BA1202" i="54"/>
  <c r="BA1232" i="54"/>
  <c r="BA1022" i="54"/>
  <c r="BC1292" i="54"/>
  <c r="BA1052" i="54"/>
  <c r="BC1262" i="54"/>
  <c r="BC1352" i="54"/>
  <c r="BF1772" i="54"/>
  <c r="BF1769" i="54"/>
  <c r="BF1764" i="54"/>
  <c r="BF1761" i="54"/>
  <c r="BF1756" i="54"/>
  <c r="BF1753" i="54"/>
  <c r="BF1748" i="54"/>
  <c r="BF1745" i="54"/>
  <c r="BF1740" i="54"/>
  <c r="BF1737" i="54"/>
  <c r="BF1732" i="54"/>
  <c r="BF1729" i="54"/>
  <c r="BF1724" i="54"/>
  <c r="BF1721" i="54"/>
  <c r="BF1716" i="54"/>
  <c r="BF1713" i="54"/>
  <c r="BF1708" i="54"/>
  <c r="BF1705" i="54"/>
  <c r="BF1700" i="54"/>
  <c r="BF1697" i="54"/>
  <c r="BF1692" i="54"/>
  <c r="BF1689" i="54"/>
  <c r="BF1684" i="54"/>
  <c r="BF1681" i="54"/>
  <c r="BF1668" i="54"/>
  <c r="BF1649" i="54"/>
  <c r="BF1654" i="54" s="1"/>
  <c r="BF1648" i="54" s="1"/>
  <c r="BF1641" i="54"/>
  <c r="BF1636" i="54"/>
  <c r="BF1676" i="54"/>
  <c r="BF1673" i="54"/>
  <c r="BF1665" i="54"/>
  <c r="BF1644" i="54"/>
  <c r="BF1633" i="54"/>
  <c r="BF1628" i="54"/>
  <c r="BF1625" i="54"/>
  <c r="BF1620" i="54"/>
  <c r="BF1617" i="54"/>
  <c r="BF1612" i="54"/>
  <c r="BF1609" i="54"/>
  <c r="BF1604" i="54"/>
  <c r="BF1601" i="54"/>
  <c r="BF1593" i="54"/>
  <c r="BF1580" i="54"/>
  <c r="BF1569" i="54"/>
  <c r="BF1596" i="54"/>
  <c r="BF1588" i="54"/>
  <c r="BF1585" i="54"/>
  <c r="BF1577" i="54"/>
  <c r="BF1572" i="54"/>
  <c r="BF1564" i="54"/>
  <c r="BF1561" i="54"/>
  <c r="BF1556" i="54"/>
  <c r="BF1553" i="54"/>
  <c r="BF1548" i="54"/>
  <c r="BF1545" i="54"/>
  <c r="BF1540" i="54"/>
  <c r="BF1537" i="54"/>
  <c r="BF1516" i="54"/>
  <c r="BF1508" i="54"/>
  <c r="BF1505" i="54"/>
  <c r="BF1500" i="54"/>
  <c r="BF1497" i="54"/>
  <c r="BF1489" i="54"/>
  <c r="BF1476" i="54"/>
  <c r="BF1465" i="54"/>
  <c r="BF1460" i="54"/>
  <c r="BF1452" i="54"/>
  <c r="BF1449" i="54"/>
  <c r="BF1444" i="54"/>
  <c r="BF1441" i="54"/>
  <c r="BF1532" i="54"/>
  <c r="BF1529" i="54"/>
  <c r="BF1524" i="54"/>
  <c r="BF1521" i="54"/>
  <c r="BF1513" i="54"/>
  <c r="BF1492" i="54"/>
  <c r="BF1484" i="54"/>
  <c r="BF1481" i="54"/>
  <c r="BF1473" i="54"/>
  <c r="BF1468" i="54"/>
  <c r="BF1457" i="54"/>
  <c r="BF1436" i="54"/>
  <c r="BF1433" i="54"/>
  <c r="BF1428" i="54"/>
  <c r="BF1425" i="54"/>
  <c r="BF1420" i="54"/>
  <c r="BF1417" i="54"/>
  <c r="BF1412" i="54"/>
  <c r="BF1409" i="54"/>
  <c r="BF1404" i="54"/>
  <c r="BF1401" i="54"/>
  <c r="BF1396" i="54"/>
  <c r="BF1393" i="54"/>
  <c r="BF1385" i="54"/>
  <c r="BF1362" i="54"/>
  <c r="BF1363" i="54" s="1"/>
  <c r="BF1351" i="54"/>
  <c r="BF2056" i="54" s="1"/>
  <c r="BF1302" i="54"/>
  <c r="BF1303" i="54" s="1"/>
  <c r="BF1291" i="54"/>
  <c r="BF2046" i="54" s="1"/>
  <c r="BF1242" i="54"/>
  <c r="BF1243" i="54" s="1"/>
  <c r="BF1388" i="54"/>
  <c r="BF1332" i="54"/>
  <c r="BF1333" i="54" s="1"/>
  <c r="BF1321" i="54"/>
  <c r="BF2051" i="54" s="1"/>
  <c r="BF1272" i="54"/>
  <c r="BF1273" i="54" s="1"/>
  <c r="BF1261" i="54"/>
  <c r="BF2041" i="54" s="1"/>
  <c r="BF1231" i="54"/>
  <c r="BF2036" i="54" s="1"/>
  <c r="BF1182" i="54"/>
  <c r="BF1183" i="54" s="1"/>
  <c r="BF1111" i="54"/>
  <c r="BF2016" i="54" s="1"/>
  <c r="BF1110" i="54"/>
  <c r="BF1051" i="54"/>
  <c r="BF2006" i="54" s="1"/>
  <c r="BF1050" i="54"/>
  <c r="BF1212" i="54"/>
  <c r="BF1213" i="54" s="1"/>
  <c r="BF1201" i="54"/>
  <c r="BF2031" i="54" s="1"/>
  <c r="BF1152" i="54"/>
  <c r="BF1153" i="54" s="1"/>
  <c r="BF1141" i="54"/>
  <c r="BF2021" i="54" s="1"/>
  <c r="BF1081" i="54"/>
  <c r="BF2011" i="54" s="1"/>
  <c r="BF1080" i="54"/>
  <c r="BF991" i="54"/>
  <c r="BF1996" i="54" s="1"/>
  <c r="BF990" i="54"/>
  <c r="BF931" i="54"/>
  <c r="BF1986" i="54" s="1"/>
  <c r="BF930" i="54"/>
  <c r="BF871" i="54"/>
  <c r="BF1976" i="54" s="1"/>
  <c r="BF870" i="54"/>
  <c r="BF811" i="54"/>
  <c r="BF1966" i="54" s="1"/>
  <c r="BF810" i="54"/>
  <c r="BF751" i="54"/>
  <c r="BF1956" i="54" s="1"/>
  <c r="BF750" i="54"/>
  <c r="BF702" i="54"/>
  <c r="BF703" i="54" s="1"/>
  <c r="BF691" i="54"/>
  <c r="BF1946" i="54" s="1"/>
  <c r="BF690" i="54"/>
  <c r="BF642" i="54"/>
  <c r="BF643" i="54" s="1"/>
  <c r="BF631" i="54"/>
  <c r="BF1936" i="54" s="1"/>
  <c r="BF630" i="54"/>
  <c r="BF1021" i="54"/>
  <c r="BF2001" i="54" s="1"/>
  <c r="BF1020" i="54"/>
  <c r="BF961" i="54"/>
  <c r="BF1991" i="54" s="1"/>
  <c r="BF960" i="54"/>
  <c r="BF901" i="54"/>
  <c r="BF1981" i="54" s="1"/>
  <c r="BF900" i="54"/>
  <c r="BF841" i="54"/>
  <c r="BF1971" i="54" s="1"/>
  <c r="BF840" i="54"/>
  <c r="BF781" i="54"/>
  <c r="BF1961" i="54" s="1"/>
  <c r="BF780" i="54"/>
  <c r="BF721" i="54"/>
  <c r="BF1951" i="54" s="1"/>
  <c r="BF720" i="54"/>
  <c r="BF582" i="54"/>
  <c r="BF583" i="54" s="1"/>
  <c r="BF571" i="54"/>
  <c r="BF1926" i="54" s="1"/>
  <c r="BF570" i="54"/>
  <c r="BF522" i="54"/>
  <c r="BF523" i="54" s="1"/>
  <c r="BF511" i="54"/>
  <c r="BF510" i="54"/>
  <c r="BF462" i="54"/>
  <c r="BF463" i="54" s="1"/>
  <c r="BF451" i="54"/>
  <c r="BF1906" i="54" s="1"/>
  <c r="BF450" i="54"/>
  <c r="BF402" i="54"/>
  <c r="BF403" i="54" s="1"/>
  <c r="BF391" i="54"/>
  <c r="BF390" i="54"/>
  <c r="BF342" i="54"/>
  <c r="BF343" i="54" s="1"/>
  <c r="BF331" i="54"/>
  <c r="BF1886" i="54" s="1"/>
  <c r="BF330" i="54"/>
  <c r="BF282" i="54"/>
  <c r="BF283" i="54" s="1"/>
  <c r="BF271" i="54"/>
  <c r="BF270" i="54"/>
  <c r="BF222" i="54"/>
  <c r="BF223" i="54" s="1"/>
  <c r="BF211" i="54"/>
  <c r="BF1866" i="54" s="1"/>
  <c r="BF210" i="54"/>
  <c r="BF601" i="54"/>
  <c r="BF1931" i="54" s="1"/>
  <c r="BF600" i="54"/>
  <c r="BF552" i="54"/>
  <c r="BF553" i="54" s="1"/>
  <c r="BF541" i="54"/>
  <c r="BF540" i="54"/>
  <c r="BF492" i="54"/>
  <c r="BF493" i="54" s="1"/>
  <c r="BF481" i="54"/>
  <c r="BF1911" i="54" s="1"/>
  <c r="BF480" i="54"/>
  <c r="BF432" i="54"/>
  <c r="BF433" i="54" s="1"/>
  <c r="BF421" i="54"/>
  <c r="BF420" i="54"/>
  <c r="BF372" i="54"/>
  <c r="BF373" i="54" s="1"/>
  <c r="BF361" i="54"/>
  <c r="BF1891" i="54" s="1"/>
  <c r="BF360" i="54"/>
  <c r="BF301" i="54"/>
  <c r="BF1881" i="54" s="1"/>
  <c r="BF300" i="54"/>
  <c r="BF241" i="54"/>
  <c r="BF1871" i="54" s="1"/>
  <c r="BF240" i="54"/>
  <c r="BF151" i="54"/>
  <c r="BF1856" i="54" s="1"/>
  <c r="BF2065" i="54" s="1"/>
  <c r="AX3" i="37" s="1"/>
  <c r="BF150" i="54"/>
  <c r="BF102" i="54"/>
  <c r="BF103" i="54" s="1"/>
  <c r="BF91" i="54"/>
  <c r="BF90" i="54"/>
  <c r="BF42" i="54"/>
  <c r="BF43" i="54" s="1"/>
  <c r="BF31" i="54"/>
  <c r="BF1836" i="54" s="1"/>
  <c r="BF30" i="54"/>
  <c r="BF192" i="54"/>
  <c r="BF193" i="54" s="1"/>
  <c r="BF181" i="54"/>
  <c r="BF180" i="54"/>
  <c r="BF132" i="54"/>
  <c r="BF133" i="54" s="1"/>
  <c r="BF121" i="54"/>
  <c r="BF1851" i="54" s="1"/>
  <c r="BF120" i="54"/>
  <c r="BF72" i="54"/>
  <c r="BF73" i="54" s="1"/>
  <c r="BF61" i="54"/>
  <c r="BF60" i="54"/>
  <c r="BG10" i="54"/>
  <c r="BE1392" i="54"/>
  <c r="BE1400" i="54"/>
  <c r="BE1788" i="54"/>
  <c r="BE1416" i="54"/>
  <c r="BE1424" i="54"/>
  <c r="BE1536" i="54"/>
  <c r="BD1790" i="54"/>
  <c r="BD1786" i="54"/>
  <c r="BD1791" i="54"/>
  <c r="BD1384" i="54"/>
  <c r="BD1777" i="54" s="1"/>
  <c r="BD1789" i="54"/>
  <c r="BE32" i="54"/>
  <c r="BE92" i="54"/>
  <c r="BE152" i="54"/>
  <c r="BE63" i="54"/>
  <c r="BE123" i="54"/>
  <c r="BE183" i="54"/>
  <c r="BE273" i="54"/>
  <c r="BE333" i="54"/>
  <c r="BE453" i="54"/>
  <c r="BE513" i="54"/>
  <c r="BE573" i="54"/>
  <c r="BE243" i="54"/>
  <c r="BE303" i="54"/>
  <c r="BE363" i="54"/>
  <c r="BE423" i="54"/>
  <c r="BE483" i="54"/>
  <c r="BE543" i="54"/>
  <c r="BE603" i="54"/>
  <c r="BE633" i="54"/>
  <c r="BE753" i="54"/>
  <c r="BE813" i="54"/>
  <c r="BE933" i="54"/>
  <c r="BE993" i="54"/>
  <c r="BE663" i="54"/>
  <c r="BE903" i="54"/>
  <c r="BE1023" i="54"/>
  <c r="BE1082" i="54"/>
  <c r="BE1390" i="54"/>
  <c r="BE1446" i="54"/>
  <c r="BE1440" i="54" s="1"/>
  <c r="BE1454" i="54"/>
  <c r="BE1448" i="54" s="1"/>
  <c r="BE1502" i="54"/>
  <c r="BE1496" i="54" s="1"/>
  <c r="BE1510" i="54"/>
  <c r="BE1504" i="54" s="1"/>
  <c r="BE1486" i="54"/>
  <c r="BE1480" i="54" s="1"/>
  <c r="BE1526" i="54"/>
  <c r="BE1520" i="54" s="1"/>
  <c r="BE1534" i="54"/>
  <c r="BE1528" i="54" s="1"/>
  <c r="BE1574" i="54"/>
  <c r="BE1568" i="54" s="1"/>
  <c r="BE1598" i="54"/>
  <c r="BE1592" i="54" s="1"/>
  <c r="BE1582" i="54"/>
  <c r="BE1576" i="54" s="1"/>
  <c r="BE1656" i="54"/>
  <c r="BE1678" i="54"/>
  <c r="BE1672" i="54" s="1"/>
  <c r="BE1686" i="54"/>
  <c r="BE1680" i="54" s="1"/>
  <c r="BE1694" i="54"/>
  <c r="BE1688" i="54" s="1"/>
  <c r="BE1702" i="54"/>
  <c r="BE1696" i="54" s="1"/>
  <c r="BE1710" i="54"/>
  <c r="BE1704" i="54" s="1"/>
  <c r="BE1718" i="54"/>
  <c r="BE1712" i="54" s="1"/>
  <c r="BE1726" i="54"/>
  <c r="BE1720" i="54" s="1"/>
  <c r="BE1734" i="54"/>
  <c r="BE1728" i="54" s="1"/>
  <c r="BE1742" i="54"/>
  <c r="BE1736" i="54" s="1"/>
  <c r="BE1750" i="54"/>
  <c r="BE1744" i="54" s="1"/>
  <c r="BE1758" i="54"/>
  <c r="BE1752" i="54" s="1"/>
  <c r="BE1766" i="54"/>
  <c r="BE1774" i="54"/>
  <c r="BE1768" i="54" s="1"/>
  <c r="BF1348" i="54"/>
  <c r="BF1288" i="54"/>
  <c r="BF1318" i="54"/>
  <c r="BF1258" i="54"/>
  <c r="BF1228" i="54"/>
  <c r="BF1171" i="54"/>
  <c r="BF2026" i="54" s="1"/>
  <c r="BF1108" i="54"/>
  <c r="BF1048" i="54"/>
  <c r="BF1198" i="54"/>
  <c r="BF1138" i="54"/>
  <c r="BF1078" i="54"/>
  <c r="BF988" i="54"/>
  <c r="BF928" i="54"/>
  <c r="BF808" i="54"/>
  <c r="BF748" i="54"/>
  <c r="BF688" i="54"/>
  <c r="BF628" i="54"/>
  <c r="BF1018" i="54"/>
  <c r="BF958" i="54"/>
  <c r="BF898" i="54"/>
  <c r="BF838" i="54"/>
  <c r="BF778" i="54"/>
  <c r="BF718" i="54"/>
  <c r="BF508" i="54"/>
  <c r="BF448" i="54"/>
  <c r="BF388" i="54"/>
  <c r="BF328" i="54"/>
  <c r="BF598" i="54"/>
  <c r="BF538" i="54"/>
  <c r="BF478" i="54"/>
  <c r="BF418" i="54"/>
  <c r="BF358" i="54"/>
  <c r="BF298" i="54"/>
  <c r="BF238" i="54"/>
  <c r="BF208" i="54"/>
  <c r="BF148" i="54"/>
  <c r="BF88" i="54"/>
  <c r="BF28" i="54"/>
  <c r="BF178" i="54"/>
  <c r="BF118" i="54"/>
  <c r="BF58" i="54"/>
  <c r="BG21" i="54"/>
  <c r="BC1783" i="54"/>
  <c r="BC1381" i="54"/>
  <c r="BF855" i="53" l="1"/>
  <c r="BF849" i="53" s="1"/>
  <c r="BF839" i="53"/>
  <c r="BF833" i="53" s="1"/>
  <c r="BF823" i="53"/>
  <c r="BF817" i="53" s="1"/>
  <c r="BF799" i="53"/>
  <c r="BF793" i="53" s="1"/>
  <c r="BF783" i="53"/>
  <c r="BF777" i="53" s="1"/>
  <c r="BF332" i="53"/>
  <c r="BF302" i="53"/>
  <c r="BE783" i="54"/>
  <c r="BE873" i="54"/>
  <c r="BF242" i="53"/>
  <c r="BF671" i="53"/>
  <c r="BE972" i="53"/>
  <c r="AW12" i="38" s="1"/>
  <c r="BE2091" i="54"/>
  <c r="BE2090" i="54"/>
  <c r="AW11" i="37" s="1"/>
  <c r="BE2089" i="54"/>
  <c r="AW10" i="37" s="1"/>
  <c r="BE2093" i="54"/>
  <c r="AW14" i="37" s="1"/>
  <c r="BD2097" i="54"/>
  <c r="BE2095" i="54"/>
  <c r="BE2094" i="54"/>
  <c r="AW15" i="37" s="1"/>
  <c r="BE2092" i="54"/>
  <c r="AW13" i="37" s="1"/>
  <c r="BD662" i="53"/>
  <c r="BD888" i="53"/>
  <c r="BF879" i="53"/>
  <c r="BF873" i="53" s="1"/>
  <c r="BF767" i="53"/>
  <c r="BF761" i="53" s="1"/>
  <c r="BF759" i="53"/>
  <c r="BF753" i="53" s="1"/>
  <c r="BF745" i="53"/>
  <c r="BF751" i="53"/>
  <c r="BF743" i="53"/>
  <c r="BF737" i="53" s="1"/>
  <c r="BF735" i="53"/>
  <c r="BF729" i="53" s="1"/>
  <c r="BF727" i="53"/>
  <c r="BF721" i="53" s="1"/>
  <c r="BF719" i="53"/>
  <c r="BF713" i="53" s="1"/>
  <c r="BF711" i="53"/>
  <c r="BF705" i="53" s="1"/>
  <c r="BF703" i="53"/>
  <c r="BF697" i="53" s="1"/>
  <c r="BF695" i="53"/>
  <c r="BF689" i="53" s="1"/>
  <c r="BF687" i="53"/>
  <c r="BF681" i="53" s="1"/>
  <c r="BF512" i="53"/>
  <c r="BF452" i="53"/>
  <c r="BF679" i="53"/>
  <c r="BF483" i="53"/>
  <c r="BF423" i="53"/>
  <c r="BF362" i="53"/>
  <c r="BF303" i="53"/>
  <c r="BF243" i="53"/>
  <c r="BF393" i="53"/>
  <c r="BF333" i="53"/>
  <c r="BF272" i="53"/>
  <c r="BF212" i="53"/>
  <c r="BF92" i="53"/>
  <c r="BF153" i="53"/>
  <c r="BF122" i="53"/>
  <c r="BF62" i="53"/>
  <c r="BF963" i="53"/>
  <c r="AX7" i="38" s="1"/>
  <c r="BE865" i="53"/>
  <c r="BE897" i="53"/>
  <c r="BE895" i="53"/>
  <c r="BE801" i="53"/>
  <c r="BE968" i="53"/>
  <c r="AW10" i="38" s="1"/>
  <c r="BD973" i="53"/>
  <c r="BH568" i="53"/>
  <c r="BH268" i="53"/>
  <c r="BF895" i="53"/>
  <c r="BF968" i="53"/>
  <c r="AX10" i="38" s="1"/>
  <c r="BF801" i="53"/>
  <c r="BF513" i="53"/>
  <c r="BF453" i="53"/>
  <c r="BF273" i="53"/>
  <c r="BF213" i="53"/>
  <c r="BF363" i="53"/>
  <c r="BF123" i="53"/>
  <c r="BF182" i="53"/>
  <c r="BF183" i="53" s="1"/>
  <c r="BF93" i="53"/>
  <c r="BF63" i="53"/>
  <c r="BF960" i="53"/>
  <c r="AX6" i="38" s="1"/>
  <c r="BF32" i="53"/>
  <c r="BF33" i="53" s="1"/>
  <c r="BF969" i="53"/>
  <c r="AX11" i="38" s="1"/>
  <c r="BF665" i="53"/>
  <c r="BF894" i="53"/>
  <c r="BF865" i="53"/>
  <c r="BF897" i="53"/>
  <c r="BH10" i="53"/>
  <c r="BG869" i="53"/>
  <c r="BG866" i="53"/>
  <c r="BG669" i="53"/>
  <c r="BG666" i="53"/>
  <c r="BG61" i="53"/>
  <c r="BG30" i="53"/>
  <c r="BG31" i="53"/>
  <c r="BG42" i="53"/>
  <c r="BG43" i="53" s="1"/>
  <c r="BG60" i="53"/>
  <c r="BG90" i="53"/>
  <c r="BG91" i="53"/>
  <c r="BG92" i="53" s="1"/>
  <c r="BG120" i="53"/>
  <c r="BG151" i="53"/>
  <c r="BG180" i="53"/>
  <c r="BG121" i="53"/>
  <c r="BG132" i="53"/>
  <c r="BG133" i="53" s="1"/>
  <c r="BG150" i="53"/>
  <c r="BG181" i="53"/>
  <c r="BG182" i="53" s="1"/>
  <c r="BG210" i="53"/>
  <c r="BG240" i="53"/>
  <c r="BG270" i="53"/>
  <c r="BG300" i="53"/>
  <c r="BG331" i="53"/>
  <c r="BG332" i="53" s="1"/>
  <c r="BG361" i="53"/>
  <c r="BG391" i="53"/>
  <c r="BG211" i="53"/>
  <c r="BG241" i="53"/>
  <c r="BG242" i="53" s="1"/>
  <c r="BG271" i="53"/>
  <c r="BG301" i="53"/>
  <c r="BG302" i="53" s="1"/>
  <c r="BG330" i="53"/>
  <c r="BG360" i="53"/>
  <c r="BG390" i="53"/>
  <c r="BG421" i="53"/>
  <c r="BG451" i="53"/>
  <c r="BG481" i="53"/>
  <c r="BG511" i="53"/>
  <c r="BG582" i="53"/>
  <c r="BG583" i="53" s="1"/>
  <c r="BG631" i="53"/>
  <c r="BG420" i="53"/>
  <c r="BG450" i="53"/>
  <c r="BG480" i="53"/>
  <c r="BG510" i="53"/>
  <c r="BG552" i="53"/>
  <c r="BG553" i="53" s="1"/>
  <c r="BG601" i="53"/>
  <c r="BG612" i="53"/>
  <c r="BG613" i="53" s="1"/>
  <c r="BG642" i="53"/>
  <c r="BG643" i="53" s="1"/>
  <c r="BG674" i="53"/>
  <c r="BG679" i="53" s="1"/>
  <c r="BG677" i="53"/>
  <c r="BG682" i="53"/>
  <c r="BG687" i="53" s="1"/>
  <c r="BG681" i="53" s="1"/>
  <c r="BG685" i="53"/>
  <c r="BG690" i="53"/>
  <c r="BG695" i="53" s="1"/>
  <c r="BG689" i="53" s="1"/>
  <c r="BG693" i="53"/>
  <c r="BG698" i="53"/>
  <c r="BG703" i="53" s="1"/>
  <c r="BG697" i="53" s="1"/>
  <c r="BG701" i="53"/>
  <c r="BG706" i="53"/>
  <c r="BG711" i="53" s="1"/>
  <c r="BG705" i="53" s="1"/>
  <c r="BG709" i="53"/>
  <c r="BG714" i="53"/>
  <c r="BG719" i="53" s="1"/>
  <c r="BG713" i="53" s="1"/>
  <c r="BG717" i="53"/>
  <c r="BG722" i="53"/>
  <c r="BG727" i="53" s="1"/>
  <c r="BG721" i="53" s="1"/>
  <c r="BG725" i="53"/>
  <c r="BG730" i="53"/>
  <c r="BG735" i="53" s="1"/>
  <c r="BG729" i="53" s="1"/>
  <c r="BG733" i="53"/>
  <c r="BG738" i="53"/>
  <c r="BG743" i="53" s="1"/>
  <c r="BG737" i="53" s="1"/>
  <c r="BG741" i="53"/>
  <c r="BG746" i="53"/>
  <c r="BG749" i="53"/>
  <c r="BG754" i="53"/>
  <c r="BG759" i="53" s="1"/>
  <c r="BG753" i="53" s="1"/>
  <c r="BG757" i="53"/>
  <c r="BG762" i="53"/>
  <c r="BG767" i="53" s="1"/>
  <c r="BG761" i="53" s="1"/>
  <c r="BG765" i="53"/>
  <c r="BG770" i="53"/>
  <c r="BG775" i="53" s="1"/>
  <c r="BG769" i="53" s="1"/>
  <c r="BG773" i="53"/>
  <c r="BG778" i="53"/>
  <c r="BG783" i="53" s="1"/>
  <c r="BG777" i="53" s="1"/>
  <c r="BG781" i="53"/>
  <c r="BG786" i="53"/>
  <c r="BG791" i="53" s="1"/>
  <c r="BG785" i="53" s="1"/>
  <c r="BG789" i="53"/>
  <c r="BG794" i="53"/>
  <c r="BG799" i="53" s="1"/>
  <c r="BG793" i="53" s="1"/>
  <c r="BG797" i="53"/>
  <c r="BG802" i="53"/>
  <c r="BG807" i="53" s="1"/>
  <c r="BG805" i="53"/>
  <c r="BG810" i="53"/>
  <c r="BG815" i="53" s="1"/>
  <c r="BG809" i="53" s="1"/>
  <c r="BG813" i="53"/>
  <c r="BG818" i="53"/>
  <c r="BG823" i="53" s="1"/>
  <c r="BG817" i="53" s="1"/>
  <c r="BG821" i="53"/>
  <c r="BG826" i="53"/>
  <c r="BG831" i="53" s="1"/>
  <c r="BG825" i="53" s="1"/>
  <c r="BG829" i="53"/>
  <c r="BG834" i="53"/>
  <c r="BG839" i="53" s="1"/>
  <c r="BG833" i="53" s="1"/>
  <c r="BG837" i="53"/>
  <c r="BG842" i="53"/>
  <c r="BG847" i="53" s="1"/>
  <c r="BG841" i="53" s="1"/>
  <c r="BG845" i="53"/>
  <c r="BG850" i="53"/>
  <c r="BG855" i="53" s="1"/>
  <c r="BG849" i="53" s="1"/>
  <c r="BG853" i="53"/>
  <c r="BG858" i="53"/>
  <c r="BG863" i="53" s="1"/>
  <c r="BG857" i="53" s="1"/>
  <c r="BG861" i="53"/>
  <c r="BG874" i="53"/>
  <c r="BG879" i="53" s="1"/>
  <c r="BG873" i="53" s="1"/>
  <c r="BG877" i="53"/>
  <c r="BG937" i="53"/>
  <c r="BG938" i="53" s="1"/>
  <c r="BG939" i="53" s="1"/>
  <c r="BG947" i="53" s="1"/>
  <c r="BG926" i="53" s="1"/>
  <c r="BE969" i="53"/>
  <c r="AW11" i="38" s="1"/>
  <c r="BE665" i="53"/>
  <c r="BE882" i="53" s="1"/>
  <c r="BE894" i="53"/>
  <c r="BE892" i="53"/>
  <c r="BE1053" i="54"/>
  <c r="BE963" i="54"/>
  <c r="BE843" i="54"/>
  <c r="BE723" i="54"/>
  <c r="BE213" i="54"/>
  <c r="BF1398" i="54"/>
  <c r="BF1406" i="54"/>
  <c r="BF1462" i="54"/>
  <c r="BF1456" i="54" s="1"/>
  <c r="BF1478" i="54"/>
  <c r="BF1472" i="54" s="1"/>
  <c r="BF1518" i="54"/>
  <c r="BF1512" i="54" s="1"/>
  <c r="BE693" i="54"/>
  <c r="BE393" i="54"/>
  <c r="BF1686" i="54"/>
  <c r="BF1680" i="54" s="1"/>
  <c r="BF1694" i="54"/>
  <c r="BF1688" i="54" s="1"/>
  <c r="BF1702" i="54"/>
  <c r="BF1696" i="54" s="1"/>
  <c r="BF1710" i="54"/>
  <c r="BF1704" i="54" s="1"/>
  <c r="BF1718" i="54"/>
  <c r="BF1712" i="54" s="1"/>
  <c r="BF1742" i="54"/>
  <c r="BF1736" i="54" s="1"/>
  <c r="BF1750" i="54"/>
  <c r="BF1744" i="54" s="1"/>
  <c r="BG1660" i="54"/>
  <c r="BG1657" i="54"/>
  <c r="BG1652" i="54"/>
  <c r="BG661" i="54"/>
  <c r="BG660" i="54"/>
  <c r="BF1414" i="54"/>
  <c r="BF1408" i="54" s="1"/>
  <c r="BF1422" i="54"/>
  <c r="BF1430" i="54"/>
  <c r="BF1438" i="54"/>
  <c r="BF1432" i="54" s="1"/>
  <c r="BF1542" i="54"/>
  <c r="BE2071" i="54"/>
  <c r="AW5" i="37" s="1"/>
  <c r="BF1758" i="54"/>
  <c r="BF1752" i="54" s="1"/>
  <c r="BF1766" i="54"/>
  <c r="BF1760" i="54" s="1"/>
  <c r="BF1941" i="54"/>
  <c r="BF2068" i="54" s="1"/>
  <c r="AX4" i="37" s="1"/>
  <c r="BF662" i="54"/>
  <c r="BF1943" i="54" s="1"/>
  <c r="BF1662" i="54"/>
  <c r="BF1494" i="54"/>
  <c r="BF1488" i="54" s="1"/>
  <c r="BF1550" i="54"/>
  <c r="BF1544" i="54" s="1"/>
  <c r="BF1558" i="54"/>
  <c r="BF1552" i="54" s="1"/>
  <c r="BF1566" i="54"/>
  <c r="BF1560" i="54" s="1"/>
  <c r="BF1590" i="54"/>
  <c r="BF1584" i="54" s="1"/>
  <c r="BF1606" i="54"/>
  <c r="BF1600" i="54" s="1"/>
  <c r="BF1614" i="54"/>
  <c r="BF1608" i="54" s="1"/>
  <c r="BF1622" i="54"/>
  <c r="BF1616" i="54" s="1"/>
  <c r="BF1630" i="54"/>
  <c r="BF1624" i="54" s="1"/>
  <c r="BF1638" i="54"/>
  <c r="BF1632" i="54" s="1"/>
  <c r="BF1646" i="54"/>
  <c r="BF1640" i="54" s="1"/>
  <c r="BF1774" i="54"/>
  <c r="BF1768" i="54" s="1"/>
  <c r="BC1353" i="54"/>
  <c r="BD1350" i="54" s="1"/>
  <c r="BC2058" i="54"/>
  <c r="BC1263" i="54"/>
  <c r="BD1260" i="54" s="1"/>
  <c r="BC2043" i="54"/>
  <c r="BC1293" i="54"/>
  <c r="BD1290" i="54" s="1"/>
  <c r="BC2048" i="54"/>
  <c r="BA1023" i="54"/>
  <c r="BA2003" i="54"/>
  <c r="BA1083" i="54"/>
  <c r="BB1080" i="54" s="1"/>
  <c r="BA2013" i="54"/>
  <c r="BA1203" i="54"/>
  <c r="BB1200" i="54" s="1"/>
  <c r="BA2033" i="54"/>
  <c r="BA2069" i="54" s="1"/>
  <c r="AZ2072" i="54"/>
  <c r="BE2068" i="54"/>
  <c r="AW4" i="37" s="1"/>
  <c r="BE2080" i="54"/>
  <c r="AW8" i="37" s="1"/>
  <c r="BE2074" i="54"/>
  <c r="AW6" i="37" s="1"/>
  <c r="AZ2075" i="54"/>
  <c r="AZ2084" i="54" s="1"/>
  <c r="AZ2085" i="54" s="1"/>
  <c r="BE1083" i="54"/>
  <c r="BE2013" i="54"/>
  <c r="BE93" i="54"/>
  <c r="BE1848" i="54"/>
  <c r="BE2078" i="54" s="1"/>
  <c r="BG568" i="54"/>
  <c r="BG268" i="54"/>
  <c r="BG1168" i="54"/>
  <c r="BG868" i="54"/>
  <c r="BG658" i="54"/>
  <c r="BE153" i="54"/>
  <c r="BE1858" i="54"/>
  <c r="BE2066" i="54" s="1"/>
  <c r="BE33" i="54"/>
  <c r="BE1838" i="54"/>
  <c r="BF62" i="54"/>
  <c r="BF1843" i="54" s="1"/>
  <c r="BF1841" i="54"/>
  <c r="BF182" i="54"/>
  <c r="BF1863" i="54" s="1"/>
  <c r="BF1861" i="54"/>
  <c r="BF92" i="54"/>
  <c r="BF1848" i="54" s="1"/>
  <c r="BF1846" i="54"/>
  <c r="BF2077" i="54" s="1"/>
  <c r="AX7" i="37" s="1"/>
  <c r="BF422" i="54"/>
  <c r="BF1903" i="54" s="1"/>
  <c r="BF1901" i="54"/>
  <c r="BF542" i="54"/>
  <c r="BF1923" i="54" s="1"/>
  <c r="BF1921" i="54"/>
  <c r="BF272" i="54"/>
  <c r="BF1878" i="54" s="1"/>
  <c r="BF1876" i="54"/>
  <c r="BF392" i="54"/>
  <c r="BF1898" i="54" s="1"/>
  <c r="BF1896" i="54"/>
  <c r="BF512" i="54"/>
  <c r="BF1918" i="54" s="1"/>
  <c r="BF1916" i="54"/>
  <c r="BC1323" i="54"/>
  <c r="BD1320" i="54" s="1"/>
  <c r="BC2053" i="54"/>
  <c r="BA1053" i="54"/>
  <c r="BB1050" i="54" s="1"/>
  <c r="BB1052" i="54" s="1"/>
  <c r="BA2008" i="54"/>
  <c r="BA1113" i="54"/>
  <c r="BB1110" i="54" s="1"/>
  <c r="BA2018" i="54"/>
  <c r="BA1173" i="54"/>
  <c r="BB1170" i="54" s="1"/>
  <c r="BA2028" i="54"/>
  <c r="BA1233" i="54"/>
  <c r="BB1230" i="54" s="1"/>
  <c r="BA2038" i="54"/>
  <c r="BA1143" i="54"/>
  <c r="BB1140" i="54" s="1"/>
  <c r="BB1142" i="54" s="1"/>
  <c r="BA2023" i="54"/>
  <c r="BE2081" i="54"/>
  <c r="BD2066" i="54"/>
  <c r="BF1470" i="54"/>
  <c r="BF1464" i="54" s="1"/>
  <c r="BF1670" i="54"/>
  <c r="BF1664" i="54" s="1"/>
  <c r="BF1726" i="54"/>
  <c r="BF1720" i="54" s="1"/>
  <c r="BF1734" i="54"/>
  <c r="BF1728" i="54" s="1"/>
  <c r="BE1786" i="54"/>
  <c r="BF122" i="54"/>
  <c r="BF1853" i="54" s="1"/>
  <c r="BF32" i="54"/>
  <c r="BF1838" i="54" s="1"/>
  <c r="BF152" i="54"/>
  <c r="BF1858" i="54" s="1"/>
  <c r="BF242" i="54"/>
  <c r="BF1873" i="54" s="1"/>
  <c r="BF302" i="54"/>
  <c r="BF1883" i="54" s="1"/>
  <c r="BF362" i="54"/>
  <c r="BF1893" i="54" s="1"/>
  <c r="BF482" i="54"/>
  <c r="BF1913" i="54" s="1"/>
  <c r="BF602" i="54"/>
  <c r="BF1933" i="54" s="1"/>
  <c r="BF212" i="54"/>
  <c r="BF1868" i="54" s="1"/>
  <c r="BF332" i="54"/>
  <c r="BF452" i="54"/>
  <c r="BF1908" i="54" s="1"/>
  <c r="BF572" i="54"/>
  <c r="BB602" i="53"/>
  <c r="BB603" i="53" s="1"/>
  <c r="BC600" i="53" s="1"/>
  <c r="BC572" i="53"/>
  <c r="BC573" i="53" s="1"/>
  <c r="BD570" i="53" s="1"/>
  <c r="BB542" i="53"/>
  <c r="BB543" i="53" s="1"/>
  <c r="BC540" i="53" s="1"/>
  <c r="BB632" i="53"/>
  <c r="BB633" i="53" s="1"/>
  <c r="BC630" i="53" s="1"/>
  <c r="BB482" i="53"/>
  <c r="BB483" i="53" s="1"/>
  <c r="BC480" i="53" s="1"/>
  <c r="BH28" i="53"/>
  <c r="BI21" i="53"/>
  <c r="BH58" i="53"/>
  <c r="BH88" i="53"/>
  <c r="BH118" i="53"/>
  <c r="BH148" i="53"/>
  <c r="BH178" i="53"/>
  <c r="BH208" i="53"/>
  <c r="BH238" i="53"/>
  <c r="BH328" i="53"/>
  <c r="BH388" i="53"/>
  <c r="BH298" i="53"/>
  <c r="BH358" i="53"/>
  <c r="BH448" i="53"/>
  <c r="BH508" i="53"/>
  <c r="BH571" i="53"/>
  <c r="BH418" i="53"/>
  <c r="BH478" i="53"/>
  <c r="BH628" i="53"/>
  <c r="BH538" i="53"/>
  <c r="BH541" i="53" s="1"/>
  <c r="BH959" i="53" s="1"/>
  <c r="AZ5" i="38" s="1"/>
  <c r="BH598" i="53"/>
  <c r="BD512" i="53"/>
  <c r="BD513" i="53" s="1"/>
  <c r="BE510" i="53" s="1"/>
  <c r="BD1352" i="54"/>
  <c r="BD1262" i="54"/>
  <c r="BD1292" i="54"/>
  <c r="BB1082" i="54"/>
  <c r="BB1202" i="54"/>
  <c r="BD1322" i="54"/>
  <c r="BB1112" i="54"/>
  <c r="BB1172" i="54"/>
  <c r="BB1232" i="54"/>
  <c r="BG1318" i="54"/>
  <c r="BG1258" i="54"/>
  <c r="BG1348" i="54"/>
  <c r="BG1288" i="54"/>
  <c r="BG1198" i="54"/>
  <c r="BG1138" i="54"/>
  <c r="BG1078" i="54"/>
  <c r="BG1228" i="54"/>
  <c r="BG1108" i="54"/>
  <c r="BG1048" i="54"/>
  <c r="BG1018" i="54"/>
  <c r="BG958" i="54"/>
  <c r="BG898" i="54"/>
  <c r="BG838" i="54"/>
  <c r="BG778" i="54"/>
  <c r="BG718" i="54"/>
  <c r="BG988" i="54"/>
  <c r="BG928" i="54"/>
  <c r="BG808" i="54"/>
  <c r="BG748" i="54"/>
  <c r="BG688" i="54"/>
  <c r="BG628" i="54"/>
  <c r="BG598" i="54"/>
  <c r="BG538" i="54"/>
  <c r="BG478" i="54"/>
  <c r="BG418" i="54"/>
  <c r="BG358" i="54"/>
  <c r="BG298" i="54"/>
  <c r="BG238" i="54"/>
  <c r="BG508" i="54"/>
  <c r="BG448" i="54"/>
  <c r="BG388" i="54"/>
  <c r="BG328" i="54"/>
  <c r="BG178" i="54"/>
  <c r="BG118" i="54"/>
  <c r="BG58" i="54"/>
  <c r="BH21" i="54"/>
  <c r="BG208" i="54"/>
  <c r="BG148" i="54"/>
  <c r="BG88" i="54"/>
  <c r="BG28" i="54"/>
  <c r="BD1783" i="54"/>
  <c r="BD1381" i="54"/>
  <c r="BF63" i="54"/>
  <c r="BF123" i="54"/>
  <c r="BF183" i="54"/>
  <c r="BF93" i="54"/>
  <c r="BF423" i="54"/>
  <c r="BF543" i="54"/>
  <c r="BF393" i="54"/>
  <c r="BF453" i="54"/>
  <c r="BF513" i="54"/>
  <c r="BF663" i="54"/>
  <c r="BF1392" i="54"/>
  <c r="BF1400" i="54"/>
  <c r="BF1788" i="54"/>
  <c r="BF1416" i="54"/>
  <c r="BF1424" i="54"/>
  <c r="BF1787" i="54"/>
  <c r="BF1536" i="54"/>
  <c r="BE1760" i="54"/>
  <c r="BE1792" i="54"/>
  <c r="BE1384" i="54"/>
  <c r="BE1777" i="54" s="1"/>
  <c r="BE1789" i="54"/>
  <c r="BD1793" i="54"/>
  <c r="BE1790" i="54"/>
  <c r="BE1787" i="54"/>
  <c r="BE1791" i="54"/>
  <c r="BG1772" i="54"/>
  <c r="BG1769" i="54"/>
  <c r="BG1764" i="54"/>
  <c r="BG1761" i="54"/>
  <c r="BG1756" i="54"/>
  <c r="BG1753" i="54"/>
  <c r="BG1748" i="54"/>
  <c r="BG1745" i="54"/>
  <c r="BG1740" i="54"/>
  <c r="BG1737" i="54"/>
  <c r="BG1732" i="54"/>
  <c r="BG1729" i="54"/>
  <c r="BG1724" i="54"/>
  <c r="BG1721" i="54"/>
  <c r="BG1716" i="54"/>
  <c r="BG1713" i="54"/>
  <c r="BG1708" i="54"/>
  <c r="BG1705" i="54"/>
  <c r="BG1700" i="54"/>
  <c r="BG1697" i="54"/>
  <c r="BG1692" i="54"/>
  <c r="BG1689" i="54"/>
  <c r="BG1684" i="54"/>
  <c r="BG1681" i="54"/>
  <c r="BG1676" i="54"/>
  <c r="BG1673" i="54"/>
  <c r="BG1665" i="54"/>
  <c r="BG1644" i="54"/>
  <c r="BG1633" i="54"/>
  <c r="BG1668" i="54"/>
  <c r="BG1649" i="54"/>
  <c r="BG1654" i="54" s="1"/>
  <c r="BG1648" i="54" s="1"/>
  <c r="BG1641" i="54"/>
  <c r="BG1646" i="54" s="1"/>
  <c r="BG1640" i="54" s="1"/>
  <c r="BG1636" i="54"/>
  <c r="BG1596" i="54"/>
  <c r="BG1588" i="54"/>
  <c r="BG1585" i="54"/>
  <c r="BG1577" i="54"/>
  <c r="BG1572" i="54"/>
  <c r="BG1564" i="54"/>
  <c r="BG1561" i="54"/>
  <c r="BG1556" i="54"/>
  <c r="BG1553" i="54"/>
  <c r="BG1548" i="54"/>
  <c r="BG1545" i="54"/>
  <c r="BG1540" i="54"/>
  <c r="BG1537" i="54"/>
  <c r="BG1628" i="54"/>
  <c r="BG1625" i="54"/>
  <c r="BG1620" i="54"/>
  <c r="BG1617" i="54"/>
  <c r="BG1612" i="54"/>
  <c r="BG1609" i="54"/>
  <c r="BG1604" i="54"/>
  <c r="BG1601" i="54"/>
  <c r="BG1593" i="54"/>
  <c r="BG1580" i="54"/>
  <c r="BG1569" i="54"/>
  <c r="BG1532" i="54"/>
  <c r="BG1529" i="54"/>
  <c r="BG1524" i="54"/>
  <c r="BG1521" i="54"/>
  <c r="BG1513" i="54"/>
  <c r="BG1492" i="54"/>
  <c r="BG1484" i="54"/>
  <c r="BG1481" i="54"/>
  <c r="BG1473" i="54"/>
  <c r="BG1468" i="54"/>
  <c r="BG1457" i="54"/>
  <c r="BG1516" i="54"/>
  <c r="BG1508" i="54"/>
  <c r="BG1505" i="54"/>
  <c r="BG1500" i="54"/>
  <c r="BG1497" i="54"/>
  <c r="BG1489" i="54"/>
  <c r="BG1476" i="54"/>
  <c r="BG1465" i="54"/>
  <c r="BG1460" i="54"/>
  <c r="BG1452" i="54"/>
  <c r="BG1449" i="54"/>
  <c r="BG1444" i="54"/>
  <c r="BG1441" i="54"/>
  <c r="BG1388" i="54"/>
  <c r="BG1332" i="54"/>
  <c r="BG1333" i="54" s="1"/>
  <c r="BG1321" i="54"/>
  <c r="BG2051" i="54" s="1"/>
  <c r="BG1272" i="54"/>
  <c r="BG1273" i="54" s="1"/>
  <c r="BG1261" i="54"/>
  <c r="BG2041" i="54" s="1"/>
  <c r="BG1436" i="54"/>
  <c r="BG1433" i="54"/>
  <c r="BG1428" i="54"/>
  <c r="BG1425" i="54"/>
  <c r="BG1420" i="54"/>
  <c r="BG1417" i="54"/>
  <c r="BG1412" i="54"/>
  <c r="BG1409" i="54"/>
  <c r="BG1404" i="54"/>
  <c r="BG1401" i="54"/>
  <c r="BG1396" i="54"/>
  <c r="BG1393" i="54"/>
  <c r="BG1385" i="54"/>
  <c r="BG1362" i="54"/>
  <c r="BG1363" i="54" s="1"/>
  <c r="BG1351" i="54"/>
  <c r="BG2056" i="54" s="1"/>
  <c r="BG1302" i="54"/>
  <c r="BG1303" i="54" s="1"/>
  <c r="BG1291" i="54"/>
  <c r="BG2046" i="54" s="1"/>
  <c r="BG1212" i="54"/>
  <c r="BG1213" i="54" s="1"/>
  <c r="BG1201" i="54"/>
  <c r="BG2031" i="54" s="1"/>
  <c r="BG1152" i="54"/>
  <c r="BG1153" i="54" s="1"/>
  <c r="BG1141" i="54"/>
  <c r="BG2021" i="54" s="1"/>
  <c r="BG1081" i="54"/>
  <c r="BG2011" i="54" s="1"/>
  <c r="BG1080" i="54"/>
  <c r="BG1242" i="54"/>
  <c r="BG1243" i="54" s="1"/>
  <c r="BG1231" i="54"/>
  <c r="BG2036" i="54" s="1"/>
  <c r="BG1182" i="54"/>
  <c r="BG1183" i="54" s="1"/>
  <c r="BG1171" i="54"/>
  <c r="BG2026" i="54" s="1"/>
  <c r="BG1111" i="54"/>
  <c r="BG2016" i="54" s="1"/>
  <c r="BG1110" i="54"/>
  <c r="BG1051" i="54"/>
  <c r="BG2006" i="54" s="1"/>
  <c r="BG1050" i="54"/>
  <c r="BG1021" i="54"/>
  <c r="BG2001" i="54" s="1"/>
  <c r="BG1020" i="54"/>
  <c r="BG961" i="54"/>
  <c r="BG1991" i="54" s="1"/>
  <c r="BG960" i="54"/>
  <c r="BG901" i="54"/>
  <c r="BG1981" i="54" s="1"/>
  <c r="BG900" i="54"/>
  <c r="BG841" i="54"/>
  <c r="BG1971" i="54" s="1"/>
  <c r="BG840" i="54"/>
  <c r="BG781" i="54"/>
  <c r="BG1961" i="54" s="1"/>
  <c r="BG780" i="54"/>
  <c r="BG721" i="54"/>
  <c r="BG720" i="54"/>
  <c r="BG991" i="54"/>
  <c r="BG990" i="54"/>
  <c r="BG931" i="54"/>
  <c r="BG930" i="54"/>
  <c r="BG871" i="54"/>
  <c r="BG870" i="54"/>
  <c r="BG811" i="54"/>
  <c r="BG810" i="54"/>
  <c r="BG751" i="54"/>
  <c r="BG750" i="54"/>
  <c r="BG702" i="54"/>
  <c r="BG703" i="54" s="1"/>
  <c r="BG691" i="54"/>
  <c r="BG1946" i="54" s="1"/>
  <c r="BG690" i="54"/>
  <c r="BG642" i="54"/>
  <c r="BG643" i="54" s="1"/>
  <c r="BG631" i="54"/>
  <c r="BG630" i="54"/>
  <c r="BG601" i="54"/>
  <c r="BG600" i="54"/>
  <c r="BG552" i="54"/>
  <c r="BG553" i="54" s="1"/>
  <c r="BG541" i="54"/>
  <c r="BG1921" i="54" s="1"/>
  <c r="BG540" i="54"/>
  <c r="BG492" i="54"/>
  <c r="BG493" i="54" s="1"/>
  <c r="BG481" i="54"/>
  <c r="BG480" i="54"/>
  <c r="BG432" i="54"/>
  <c r="BG433" i="54" s="1"/>
  <c r="BG421" i="54"/>
  <c r="BG1901" i="54" s="1"/>
  <c r="BG420" i="54"/>
  <c r="BG372" i="54"/>
  <c r="BG373" i="54" s="1"/>
  <c r="BG361" i="54"/>
  <c r="BG360" i="54"/>
  <c r="BG301" i="54"/>
  <c r="BG300" i="54"/>
  <c r="BG241" i="54"/>
  <c r="BG240" i="54"/>
  <c r="BG582" i="54"/>
  <c r="BG583" i="54" s="1"/>
  <c r="BG571" i="54"/>
  <c r="BG1926" i="54" s="1"/>
  <c r="BG570" i="54"/>
  <c r="BG522" i="54"/>
  <c r="BG523" i="54" s="1"/>
  <c r="BG511" i="54"/>
  <c r="BG510" i="54"/>
  <c r="BG462" i="54"/>
  <c r="BG463" i="54" s="1"/>
  <c r="BG451" i="54"/>
  <c r="BG1906" i="54" s="1"/>
  <c r="BG450" i="54"/>
  <c r="BG402" i="54"/>
  <c r="BG403" i="54" s="1"/>
  <c r="BG391" i="54"/>
  <c r="BG390" i="54"/>
  <c r="BG342" i="54"/>
  <c r="BG343" i="54" s="1"/>
  <c r="BG331" i="54"/>
  <c r="BG1886" i="54" s="1"/>
  <c r="BG330" i="54"/>
  <c r="BG282" i="54"/>
  <c r="BG283" i="54" s="1"/>
  <c r="BG271" i="54"/>
  <c r="BG270" i="54"/>
  <c r="BG222" i="54"/>
  <c r="BG223" i="54" s="1"/>
  <c r="BG211" i="54"/>
  <c r="BG1866" i="54" s="1"/>
  <c r="BG210" i="54"/>
  <c r="BG192" i="54"/>
  <c r="BG193" i="54" s="1"/>
  <c r="BG181" i="54"/>
  <c r="BG180" i="54"/>
  <c r="BG132" i="54"/>
  <c r="BG133" i="54" s="1"/>
  <c r="BG121" i="54"/>
  <c r="BG1851" i="54" s="1"/>
  <c r="BG120" i="54"/>
  <c r="BG72" i="54"/>
  <c r="BG73" i="54" s="1"/>
  <c r="BG61" i="54"/>
  <c r="BG60" i="54"/>
  <c r="BH10" i="54"/>
  <c r="BG151" i="54"/>
  <c r="BG1856" i="54" s="1"/>
  <c r="BG150" i="54"/>
  <c r="BG102" i="54"/>
  <c r="BG103" i="54" s="1"/>
  <c r="BG91" i="54"/>
  <c r="BG1846" i="54" s="1"/>
  <c r="BG90" i="54"/>
  <c r="BG42" i="54"/>
  <c r="BG43" i="54" s="1"/>
  <c r="BG31" i="54"/>
  <c r="BG1836" i="54" s="1"/>
  <c r="BG30" i="54"/>
  <c r="BF722" i="54"/>
  <c r="BF782" i="54"/>
  <c r="BF842" i="54"/>
  <c r="BF902" i="54"/>
  <c r="BF962" i="54"/>
  <c r="BF1022" i="54"/>
  <c r="BF632" i="54"/>
  <c r="BF692" i="54"/>
  <c r="BF752" i="54"/>
  <c r="BF812" i="54"/>
  <c r="BF872" i="54"/>
  <c r="BF932" i="54"/>
  <c r="BF992" i="54"/>
  <c r="BF1082" i="54"/>
  <c r="BF1052" i="54"/>
  <c r="BF1112" i="54"/>
  <c r="BF1390" i="54"/>
  <c r="BF1486" i="54"/>
  <c r="BF1480" i="54" s="1"/>
  <c r="BF1526" i="54"/>
  <c r="BF1520" i="54" s="1"/>
  <c r="BF1534" i="54"/>
  <c r="BF1528" i="54" s="1"/>
  <c r="BF1446" i="54"/>
  <c r="BF1440" i="54" s="1"/>
  <c r="BF1454" i="54"/>
  <c r="BF1448" i="54" s="1"/>
  <c r="BF1502" i="54"/>
  <c r="BF1496" i="54" s="1"/>
  <c r="BF1510" i="54"/>
  <c r="BF1504" i="54" s="1"/>
  <c r="BF1582" i="54"/>
  <c r="BF1576" i="54" s="1"/>
  <c r="BF1574" i="54"/>
  <c r="BF1568" i="54" s="1"/>
  <c r="BF1598" i="54"/>
  <c r="BF1592" i="54" s="1"/>
  <c r="BF1678" i="54"/>
  <c r="BF1672" i="54" s="1"/>
  <c r="BF1656" i="54"/>
  <c r="BF153" i="54" l="1"/>
  <c r="BG122" i="53"/>
  <c r="BF273" i="54"/>
  <c r="BF2071" i="54"/>
  <c r="AX5" i="37" s="1"/>
  <c r="BG392" i="53"/>
  <c r="AW12" i="37"/>
  <c r="BF33" i="54"/>
  <c r="BF1792" i="54"/>
  <c r="BG1606" i="54"/>
  <c r="BG1600" i="54" s="1"/>
  <c r="BG1614" i="54"/>
  <c r="BG1608" i="54" s="1"/>
  <c r="BG1622" i="54"/>
  <c r="BG1616" i="54" s="1"/>
  <c r="BG1630" i="54"/>
  <c r="BG1624" i="54" s="1"/>
  <c r="BG1542" i="54"/>
  <c r="BG1550" i="54"/>
  <c r="BG1544" i="54" s="1"/>
  <c r="BG1558" i="54"/>
  <c r="BG1552" i="54" s="1"/>
  <c r="BG1566" i="54"/>
  <c r="BG1560" i="54" s="1"/>
  <c r="BG1590" i="54"/>
  <c r="BG1584" i="54" s="1"/>
  <c r="BE1793" i="54"/>
  <c r="BF213" i="54"/>
  <c r="BF483" i="54"/>
  <c r="BF303" i="54"/>
  <c r="BF2091" i="54"/>
  <c r="AX12" i="37" s="1"/>
  <c r="BF2095" i="54"/>
  <c r="BF2089" i="54"/>
  <c r="AX10" i="37" s="1"/>
  <c r="BF2093" i="54"/>
  <c r="AX14" i="37" s="1"/>
  <c r="BF2090" i="54"/>
  <c r="AX11" i="37" s="1"/>
  <c r="BF2094" i="54"/>
  <c r="AX15" i="37" s="1"/>
  <c r="BF2092" i="54"/>
  <c r="AX13" i="37" s="1"/>
  <c r="BE2097" i="54"/>
  <c r="BI568" i="53"/>
  <c r="BI268" i="53"/>
  <c r="BE898" i="53"/>
  <c r="BE888" i="53"/>
  <c r="BE662" i="53"/>
  <c r="BG512" i="53"/>
  <c r="BG513" i="53" s="1"/>
  <c r="BG452" i="53"/>
  <c r="BG453" i="53" s="1"/>
  <c r="BG393" i="53"/>
  <c r="BG333" i="53"/>
  <c r="BG272" i="53"/>
  <c r="BG212" i="53"/>
  <c r="BG362" i="53"/>
  <c r="BG303" i="53"/>
  <c r="BG243" i="53"/>
  <c r="BG183" i="53"/>
  <c r="BG123" i="53"/>
  <c r="BG93" i="53"/>
  <c r="BG671" i="53"/>
  <c r="BG871" i="53"/>
  <c r="BI10" i="53"/>
  <c r="BH869" i="53"/>
  <c r="BH866" i="53"/>
  <c r="BH669" i="53"/>
  <c r="BH666" i="53"/>
  <c r="BH30" i="53"/>
  <c r="BH31" i="53"/>
  <c r="BH42" i="53"/>
  <c r="BH43" i="53" s="1"/>
  <c r="BH60" i="53"/>
  <c r="BH61" i="53"/>
  <c r="BH121" i="53"/>
  <c r="BH132" i="53"/>
  <c r="BH133" i="53" s="1"/>
  <c r="BH150" i="53"/>
  <c r="BH181" i="53"/>
  <c r="BH90" i="53"/>
  <c r="BH91" i="53"/>
  <c r="BH92" i="53" s="1"/>
  <c r="BH120" i="53"/>
  <c r="BH151" i="53"/>
  <c r="BH152" i="53" s="1"/>
  <c r="BH180" i="53"/>
  <c r="BH211" i="53"/>
  <c r="BH212" i="53" s="1"/>
  <c r="BH241" i="53"/>
  <c r="BH271" i="53"/>
  <c r="BH272" i="53" s="1"/>
  <c r="BH301" i="53"/>
  <c r="BH330" i="53"/>
  <c r="BH360" i="53"/>
  <c r="BH390" i="53"/>
  <c r="BH210" i="53"/>
  <c r="BH240" i="53"/>
  <c r="BH270" i="53"/>
  <c r="BH300" i="53"/>
  <c r="BH331" i="53"/>
  <c r="BH361" i="53"/>
  <c r="BH362" i="53" s="1"/>
  <c r="BH391" i="53"/>
  <c r="BH420" i="53"/>
  <c r="BH450" i="53"/>
  <c r="BH480" i="53"/>
  <c r="BH510" i="53"/>
  <c r="BH601" i="53"/>
  <c r="BH612" i="53"/>
  <c r="BH613" i="53" s="1"/>
  <c r="BH642" i="53"/>
  <c r="BH643" i="53" s="1"/>
  <c r="BH674" i="53"/>
  <c r="BH421" i="53"/>
  <c r="BH422" i="53" s="1"/>
  <c r="BH451" i="53"/>
  <c r="BH452" i="53" s="1"/>
  <c r="BH481" i="53"/>
  <c r="BH482" i="53" s="1"/>
  <c r="BH511" i="53"/>
  <c r="BH512" i="53" s="1"/>
  <c r="BH582" i="53"/>
  <c r="BH583" i="53" s="1"/>
  <c r="BH631" i="53"/>
  <c r="BH770" i="53"/>
  <c r="BH775" i="53" s="1"/>
  <c r="BH769" i="53" s="1"/>
  <c r="BH773" i="53"/>
  <c r="BH778" i="53"/>
  <c r="BH783" i="53" s="1"/>
  <c r="BH777" i="53" s="1"/>
  <c r="BH781" i="53"/>
  <c r="BH786" i="53"/>
  <c r="BH791" i="53" s="1"/>
  <c r="BH785" i="53" s="1"/>
  <c r="BH789" i="53"/>
  <c r="BH794" i="53"/>
  <c r="BH799" i="53" s="1"/>
  <c r="BH793" i="53" s="1"/>
  <c r="BH797" i="53"/>
  <c r="BH802" i="53"/>
  <c r="BH807" i="53" s="1"/>
  <c r="BH805" i="53"/>
  <c r="BH677" i="53"/>
  <c r="BH682" i="53"/>
  <c r="BH685" i="53"/>
  <c r="BH690" i="53"/>
  <c r="BH693" i="53"/>
  <c r="BH698" i="53"/>
  <c r="BH701" i="53"/>
  <c r="BH706" i="53"/>
  <c r="BH709" i="53"/>
  <c r="BH714" i="53"/>
  <c r="BH717" i="53"/>
  <c r="BH722" i="53"/>
  <c r="BH725" i="53"/>
  <c r="BH730" i="53"/>
  <c r="BH733" i="53"/>
  <c r="BH738" i="53"/>
  <c r="BH741" i="53"/>
  <c r="BH746" i="53"/>
  <c r="BH749" i="53"/>
  <c r="BH754" i="53"/>
  <c r="BH757" i="53"/>
  <c r="BH762" i="53"/>
  <c r="BH765" i="53"/>
  <c r="BH874" i="53"/>
  <c r="BH877" i="53"/>
  <c r="BH937" i="53"/>
  <c r="BH938" i="53" s="1"/>
  <c r="BH939" i="53" s="1"/>
  <c r="BH947" i="53" s="1"/>
  <c r="BH926" i="53" s="1"/>
  <c r="BH810" i="53"/>
  <c r="BH813" i="53"/>
  <c r="BH818" i="53"/>
  <c r="BH821" i="53"/>
  <c r="BH826" i="53"/>
  <c r="BH829" i="53"/>
  <c r="BH834" i="53"/>
  <c r="BH837" i="53"/>
  <c r="BH842" i="53"/>
  <c r="BH845" i="53"/>
  <c r="BH850" i="53"/>
  <c r="BH853" i="53"/>
  <c r="BH858" i="53"/>
  <c r="BH863" i="53" s="1"/>
  <c r="BH857" i="53" s="1"/>
  <c r="BH861" i="53"/>
  <c r="BE973" i="53"/>
  <c r="BF972" i="53"/>
  <c r="AX12" i="38" s="1"/>
  <c r="BF673" i="53"/>
  <c r="BF882" i="53" s="1"/>
  <c r="BF892" i="53"/>
  <c r="BF898" i="53" s="1"/>
  <c r="BG895" i="53"/>
  <c r="BG968" i="53"/>
  <c r="AY10" i="38" s="1"/>
  <c r="BG801" i="53"/>
  <c r="BG745" i="53"/>
  <c r="BG751" i="53"/>
  <c r="BG972" i="53" s="1"/>
  <c r="AY12" i="38" s="1"/>
  <c r="BG673" i="53"/>
  <c r="BG482" i="53"/>
  <c r="BG483" i="53" s="1"/>
  <c r="BG422" i="53"/>
  <c r="BG423" i="53" s="1"/>
  <c r="BG363" i="53"/>
  <c r="BG273" i="53"/>
  <c r="BG213" i="53"/>
  <c r="BG152" i="53"/>
  <c r="BG153" i="53" s="1"/>
  <c r="BG960" i="53"/>
  <c r="AY6" i="38" s="1"/>
  <c r="BG32" i="53"/>
  <c r="BG33" i="53" s="1"/>
  <c r="BG62" i="53"/>
  <c r="BG63" i="53" s="1"/>
  <c r="BG963" i="53"/>
  <c r="AY7" i="38" s="1"/>
  <c r="BF964" i="53"/>
  <c r="BF973" i="53"/>
  <c r="BG2077" i="54"/>
  <c r="AY7" i="37" s="1"/>
  <c r="BG1398" i="54"/>
  <c r="BG1406" i="54"/>
  <c r="BG2093" i="54" s="1"/>
  <c r="AY14" i="37" s="1"/>
  <c r="BG1414" i="54"/>
  <c r="BG1408" i="54" s="1"/>
  <c r="BG1422" i="54"/>
  <c r="BG1430" i="54"/>
  <c r="BG1438" i="54"/>
  <c r="BG1432" i="54" s="1"/>
  <c r="BG1494" i="54"/>
  <c r="BG1488" i="54" s="1"/>
  <c r="BG1462" i="54"/>
  <c r="BG1456" i="54" s="1"/>
  <c r="BG1478" i="54"/>
  <c r="BG1472" i="54" s="1"/>
  <c r="BG1518" i="54"/>
  <c r="BG1512" i="54" s="1"/>
  <c r="BG1941" i="54"/>
  <c r="BG662" i="54"/>
  <c r="BG1943" i="54" s="1"/>
  <c r="BG1662" i="54"/>
  <c r="BH1660" i="54"/>
  <c r="BH1657" i="54"/>
  <c r="BH1652" i="54"/>
  <c r="BH661" i="54"/>
  <c r="BH660" i="54"/>
  <c r="BG1638" i="54"/>
  <c r="BG1632" i="54" s="1"/>
  <c r="BG392" i="54"/>
  <c r="BG1898" i="54" s="1"/>
  <c r="BG1896" i="54"/>
  <c r="BG242" i="54"/>
  <c r="BG1873" i="54" s="1"/>
  <c r="BG1871" i="54"/>
  <c r="BG362" i="54"/>
  <c r="BG1893" i="54" s="1"/>
  <c r="BG1891" i="54"/>
  <c r="BG482" i="54"/>
  <c r="BG1913" i="54" s="1"/>
  <c r="BG1911" i="54"/>
  <c r="BG602" i="54"/>
  <c r="BG1933" i="54" s="1"/>
  <c r="BG1931" i="54"/>
  <c r="BG632" i="54"/>
  <c r="BG1938" i="54" s="1"/>
  <c r="BG1936" i="54"/>
  <c r="BG752" i="54"/>
  <c r="BG1958" i="54" s="1"/>
  <c r="BG1956" i="54"/>
  <c r="BG812" i="54"/>
  <c r="BG1968" i="54" s="1"/>
  <c r="BG1966" i="54"/>
  <c r="BG872" i="54"/>
  <c r="BG1978" i="54" s="1"/>
  <c r="BG1976" i="54"/>
  <c r="BG932" i="54"/>
  <c r="BG1988" i="54" s="1"/>
  <c r="BG1986" i="54"/>
  <c r="BG992" i="54"/>
  <c r="BG1998" i="54" s="1"/>
  <c r="BG1996" i="54"/>
  <c r="BG722" i="54"/>
  <c r="BG1953" i="54" s="1"/>
  <c r="BG1951" i="54"/>
  <c r="BH1168" i="54"/>
  <c r="BH868" i="54"/>
  <c r="BH658" i="54"/>
  <c r="BH568" i="54"/>
  <c r="BH268" i="54"/>
  <c r="BB1233" i="54"/>
  <c r="BC1230" i="54" s="1"/>
  <c r="BB2038" i="54"/>
  <c r="BB1113" i="54"/>
  <c r="BC1110" i="54" s="1"/>
  <c r="BB2018" i="54"/>
  <c r="BD1323" i="54"/>
  <c r="BE1320" i="54" s="1"/>
  <c r="BD2053" i="54"/>
  <c r="BB1083" i="54"/>
  <c r="BC1080" i="54" s="1"/>
  <c r="BB2013" i="54"/>
  <c r="BD1263" i="54"/>
  <c r="BE1260" i="54" s="1"/>
  <c r="BD2043" i="54"/>
  <c r="BF573" i="54"/>
  <c r="BF1928" i="54"/>
  <c r="BF333" i="54"/>
  <c r="BF1888" i="54"/>
  <c r="BF2080" i="54"/>
  <c r="AX8" i="37" s="1"/>
  <c r="BF2074" i="54"/>
  <c r="AX6" i="37" s="1"/>
  <c r="BE2083" i="54"/>
  <c r="BF1113" i="54"/>
  <c r="BF2018" i="54"/>
  <c r="BF1083" i="54"/>
  <c r="BF2013" i="54"/>
  <c r="BF933" i="54"/>
  <c r="BF1988" i="54"/>
  <c r="BF813" i="54"/>
  <c r="BF1968" i="54"/>
  <c r="BF693" i="54"/>
  <c r="BF1948" i="54"/>
  <c r="BF1023" i="54"/>
  <c r="BF2003" i="54"/>
  <c r="BF903" i="54"/>
  <c r="BF1983" i="54"/>
  <c r="BF783" i="54"/>
  <c r="BF1963" i="54"/>
  <c r="BG62" i="54"/>
  <c r="BG1843" i="54" s="1"/>
  <c r="BG1841" i="54"/>
  <c r="BG182" i="54"/>
  <c r="BG1863" i="54" s="1"/>
  <c r="BG1861" i="54"/>
  <c r="BG2080" i="54" s="1"/>
  <c r="AY8" i="37" s="1"/>
  <c r="BG272" i="54"/>
  <c r="BG1878" i="54" s="1"/>
  <c r="BG1876" i="54"/>
  <c r="BG512" i="54"/>
  <c r="BG1918" i="54" s="1"/>
  <c r="BG1916" i="54"/>
  <c r="BG2071" i="54" s="1"/>
  <c r="AY5" i="37" s="1"/>
  <c r="BG302" i="54"/>
  <c r="BG1883" i="54" s="1"/>
  <c r="BG1881" i="54"/>
  <c r="BG2065" i="54" s="1"/>
  <c r="AY3" i="37" s="1"/>
  <c r="BF1053" i="54"/>
  <c r="BF2008" i="54"/>
  <c r="BF993" i="54"/>
  <c r="BF1998" i="54"/>
  <c r="BF873" i="54"/>
  <c r="BF1978" i="54"/>
  <c r="BF753" i="54"/>
  <c r="BF1958" i="54"/>
  <c r="BF633" i="54"/>
  <c r="BF1938" i="54"/>
  <c r="BF963" i="54"/>
  <c r="BF1993" i="54"/>
  <c r="BF843" i="54"/>
  <c r="BF1973" i="54"/>
  <c r="BF723" i="54"/>
  <c r="BF1953" i="54"/>
  <c r="BF603" i="54"/>
  <c r="BF363" i="54"/>
  <c r="BF243" i="54"/>
  <c r="BB1143" i="54"/>
  <c r="BC1140" i="54" s="1"/>
  <c r="BC1142" i="54" s="1"/>
  <c r="BB2023" i="54"/>
  <c r="BB1173" i="54"/>
  <c r="BC1170" i="54" s="1"/>
  <c r="BB2028" i="54"/>
  <c r="BB1053" i="54"/>
  <c r="BB2008" i="54"/>
  <c r="BB1203" i="54"/>
  <c r="BC1200" i="54" s="1"/>
  <c r="BC1202" i="54" s="1"/>
  <c r="BB2033" i="54"/>
  <c r="BB2069" i="54" s="1"/>
  <c r="BD1293" i="54"/>
  <c r="BE1290" i="54" s="1"/>
  <c r="BE1292" i="54" s="1"/>
  <c r="BD2048" i="54"/>
  <c r="BD1353" i="54"/>
  <c r="BE1350" i="54" s="1"/>
  <c r="BE1352" i="54" s="1"/>
  <c r="BD2058" i="54"/>
  <c r="BF2066" i="54"/>
  <c r="BF2078" i="54"/>
  <c r="BF2081" i="54"/>
  <c r="BA2075" i="54"/>
  <c r="BA2072" i="54"/>
  <c r="BG1470" i="54"/>
  <c r="BG1464" i="54" s="1"/>
  <c r="BG1670" i="54"/>
  <c r="BG1664" i="54" s="1"/>
  <c r="BG782" i="54"/>
  <c r="BG1963" i="54" s="1"/>
  <c r="BG842" i="54"/>
  <c r="BG1973" i="54" s="1"/>
  <c r="BG902" i="54"/>
  <c r="BG1983" i="54" s="1"/>
  <c r="BG962" i="54"/>
  <c r="BG1993" i="54" s="1"/>
  <c r="BG1022" i="54"/>
  <c r="BG2003" i="54" s="1"/>
  <c r="BG1052" i="54"/>
  <c r="BG2008" i="54" s="1"/>
  <c r="BG1112" i="54"/>
  <c r="BG2018" i="54" s="1"/>
  <c r="BG1082" i="54"/>
  <c r="BG2013" i="54" s="1"/>
  <c r="BG122" i="54"/>
  <c r="BG1853" i="54" s="1"/>
  <c r="BG212" i="54"/>
  <c r="BG1868" i="54" s="1"/>
  <c r="BG332" i="54"/>
  <c r="BG1888" i="54" s="1"/>
  <c r="BG452" i="54"/>
  <c r="BG1908" i="54" s="1"/>
  <c r="BG572" i="54"/>
  <c r="BG1928" i="54" s="1"/>
  <c r="BG422" i="54"/>
  <c r="BG1903" i="54" s="1"/>
  <c r="BG542" i="54"/>
  <c r="BG1923" i="54" s="1"/>
  <c r="BG692" i="54"/>
  <c r="BG1948" i="54" s="1"/>
  <c r="BE512" i="53"/>
  <c r="BE513" i="53" s="1"/>
  <c r="BC482" i="53"/>
  <c r="BC483" i="53" s="1"/>
  <c r="BD480" i="53" s="1"/>
  <c r="BC602" i="53"/>
  <c r="BC603" i="53" s="1"/>
  <c r="BD600" i="53" s="1"/>
  <c r="BC632" i="53"/>
  <c r="BC633" i="53" s="1"/>
  <c r="BD630" i="53" s="1"/>
  <c r="BC542" i="53"/>
  <c r="BC543" i="53" s="1"/>
  <c r="BD540" i="53" s="1"/>
  <c r="BD572" i="53"/>
  <c r="BD573" i="53" s="1"/>
  <c r="BE570" i="53" s="1"/>
  <c r="BJ21" i="53"/>
  <c r="BI28" i="53"/>
  <c r="BI58" i="53"/>
  <c r="BI118" i="53"/>
  <c r="BI88" i="53"/>
  <c r="BI178" i="53"/>
  <c r="BI148" i="53"/>
  <c r="BI238" i="53"/>
  <c r="BI208" i="53"/>
  <c r="BI298" i="53"/>
  <c r="BI358" i="53"/>
  <c r="BI328" i="53"/>
  <c r="BI388" i="53"/>
  <c r="BI418" i="53"/>
  <c r="BI478" i="53"/>
  <c r="BI538" i="53"/>
  <c r="BI598" i="53"/>
  <c r="BI448" i="53"/>
  <c r="BI508" i="53"/>
  <c r="BI571" i="53"/>
  <c r="BI628" i="53"/>
  <c r="BC1082" i="54"/>
  <c r="BE1262" i="54"/>
  <c r="BH1772" i="54"/>
  <c r="BH1769" i="54"/>
  <c r="BH1764" i="54"/>
  <c r="BH1761" i="54"/>
  <c r="BH1756" i="54"/>
  <c r="BH1753" i="54"/>
  <c r="BH1748" i="54"/>
  <c r="BH1745" i="54"/>
  <c r="BH1740" i="54"/>
  <c r="BH1737" i="54"/>
  <c r="BH1732" i="54"/>
  <c r="BH1729" i="54"/>
  <c r="BH1724" i="54"/>
  <c r="BH1721" i="54"/>
  <c r="BH1716" i="54"/>
  <c r="BH1713" i="54"/>
  <c r="BH1708" i="54"/>
  <c r="BH1705" i="54"/>
  <c r="BH1700" i="54"/>
  <c r="BH1697" i="54"/>
  <c r="BH1692" i="54"/>
  <c r="BH1689" i="54"/>
  <c r="BH1684" i="54"/>
  <c r="BH1681" i="54"/>
  <c r="BH1668" i="54"/>
  <c r="BH1649" i="54"/>
  <c r="BH1654" i="54" s="1"/>
  <c r="BH1648" i="54" s="1"/>
  <c r="BH1641" i="54"/>
  <c r="BH1636" i="54"/>
  <c r="BH1676" i="54"/>
  <c r="BH1673" i="54"/>
  <c r="BH1665" i="54"/>
  <c r="BH1644" i="54"/>
  <c r="BH1633" i="54"/>
  <c r="BH1628" i="54"/>
  <c r="BH1625" i="54"/>
  <c r="BH1620" i="54"/>
  <c r="BH1617" i="54"/>
  <c r="BH1612" i="54"/>
  <c r="BH1609" i="54"/>
  <c r="BH1604" i="54"/>
  <c r="BH1601" i="54"/>
  <c r="BH1593" i="54"/>
  <c r="BH1580" i="54"/>
  <c r="BH1569" i="54"/>
  <c r="BH1596" i="54"/>
  <c r="BH1588" i="54"/>
  <c r="BH1585" i="54"/>
  <c r="BH1577" i="54"/>
  <c r="BH1572" i="54"/>
  <c r="BH1564" i="54"/>
  <c r="BH1561" i="54"/>
  <c r="BH1556" i="54"/>
  <c r="BH1553" i="54"/>
  <c r="BH1548" i="54"/>
  <c r="BH1545" i="54"/>
  <c r="BH1540" i="54"/>
  <c r="BH1537" i="54"/>
  <c r="BH1516" i="54"/>
  <c r="BH1508" i="54"/>
  <c r="BH1505" i="54"/>
  <c r="BH1500" i="54"/>
  <c r="BH1497" i="54"/>
  <c r="BH1489" i="54"/>
  <c r="BH1476" i="54"/>
  <c r="BH1465" i="54"/>
  <c r="BH1460" i="54"/>
  <c r="BH1452" i="54"/>
  <c r="BH1449" i="54"/>
  <c r="BH1444" i="54"/>
  <c r="BH1441" i="54"/>
  <c r="BH1532" i="54"/>
  <c r="BH1529" i="54"/>
  <c r="BH1524" i="54"/>
  <c r="BH1521" i="54"/>
  <c r="BH1513" i="54"/>
  <c r="BH1492" i="54"/>
  <c r="BH1484" i="54"/>
  <c r="BH1481" i="54"/>
  <c r="BH1473" i="54"/>
  <c r="BH1468" i="54"/>
  <c r="BH1457" i="54"/>
  <c r="BH1436" i="54"/>
  <c r="BH1433" i="54"/>
  <c r="BH1428" i="54"/>
  <c r="BH1425" i="54"/>
  <c r="BH1420" i="54"/>
  <c r="BH1417" i="54"/>
  <c r="BH1412" i="54"/>
  <c r="BH1409" i="54"/>
  <c r="BH1404" i="54"/>
  <c r="BH1401" i="54"/>
  <c r="BH1396" i="54"/>
  <c r="BH1393" i="54"/>
  <c r="BH1385" i="54"/>
  <c r="BH1362" i="54"/>
  <c r="BH1363" i="54" s="1"/>
  <c r="BH1351" i="54"/>
  <c r="BH2056" i="54" s="1"/>
  <c r="BH1302" i="54"/>
  <c r="BH1303" i="54" s="1"/>
  <c r="BH1291" i="54"/>
  <c r="BH2046" i="54" s="1"/>
  <c r="BH1242" i="54"/>
  <c r="BH1243" i="54" s="1"/>
  <c r="BH1388" i="54"/>
  <c r="BH1332" i="54"/>
  <c r="BH1333" i="54" s="1"/>
  <c r="BH1321" i="54"/>
  <c r="BH2051" i="54" s="1"/>
  <c r="BH1272" i="54"/>
  <c r="BH1273" i="54" s="1"/>
  <c r="BH1111" i="54"/>
  <c r="BH2016" i="54" s="1"/>
  <c r="BH1110" i="54"/>
  <c r="BH1051" i="54"/>
  <c r="BH2006" i="54" s="1"/>
  <c r="BH1050" i="54"/>
  <c r="BH1212" i="54"/>
  <c r="BH1213" i="54" s="1"/>
  <c r="BH1081" i="54"/>
  <c r="BH2011" i="54" s="1"/>
  <c r="BH1080" i="54"/>
  <c r="BH991" i="54"/>
  <c r="BH1996" i="54" s="1"/>
  <c r="BH990" i="54"/>
  <c r="BH931" i="54"/>
  <c r="BH1986" i="54" s="1"/>
  <c r="BH930" i="54"/>
  <c r="BH871" i="54"/>
  <c r="BH1976" i="54" s="1"/>
  <c r="BH870" i="54"/>
  <c r="BH811" i="54"/>
  <c r="BH1966" i="54" s="1"/>
  <c r="BH810" i="54"/>
  <c r="BH751" i="54"/>
  <c r="BH1956" i="54" s="1"/>
  <c r="BH750" i="54"/>
  <c r="BH702" i="54"/>
  <c r="BH703" i="54" s="1"/>
  <c r="BH691" i="54"/>
  <c r="BH1946" i="54" s="1"/>
  <c r="BH690" i="54"/>
  <c r="BH642" i="54"/>
  <c r="BH643" i="54" s="1"/>
  <c r="BH631" i="54"/>
  <c r="BH1936" i="54" s="1"/>
  <c r="BH630" i="54"/>
  <c r="BH1021" i="54"/>
  <c r="BH2001" i="54" s="1"/>
  <c r="BH1020" i="54"/>
  <c r="BH961" i="54"/>
  <c r="BH1991" i="54" s="1"/>
  <c r="BH960" i="54"/>
  <c r="BH901" i="54"/>
  <c r="BH1981" i="54" s="1"/>
  <c r="BH900" i="54"/>
  <c r="BH841" i="54"/>
  <c r="BH1971" i="54" s="1"/>
  <c r="BH840" i="54"/>
  <c r="BH781" i="54"/>
  <c r="BH1961" i="54" s="1"/>
  <c r="BH780" i="54"/>
  <c r="BH721" i="54"/>
  <c r="BH720" i="54"/>
  <c r="BH582" i="54"/>
  <c r="BH583" i="54" s="1"/>
  <c r="BH571" i="54"/>
  <c r="BH1926" i="54" s="1"/>
  <c r="BH570" i="54"/>
  <c r="BH522" i="54"/>
  <c r="BH523" i="54" s="1"/>
  <c r="BH511" i="54"/>
  <c r="BH510" i="54"/>
  <c r="BH462" i="54"/>
  <c r="BH463" i="54" s="1"/>
  <c r="BH451" i="54"/>
  <c r="BH1906" i="54" s="1"/>
  <c r="BH450" i="54"/>
  <c r="BH402" i="54"/>
  <c r="BH403" i="54" s="1"/>
  <c r="BH391" i="54"/>
  <c r="BH390" i="54"/>
  <c r="BH342" i="54"/>
  <c r="BH343" i="54" s="1"/>
  <c r="BH331" i="54"/>
  <c r="BH1886" i="54" s="1"/>
  <c r="BH330" i="54"/>
  <c r="BH282" i="54"/>
  <c r="BH283" i="54" s="1"/>
  <c r="BH271" i="54"/>
  <c r="BH270" i="54"/>
  <c r="BH222" i="54"/>
  <c r="BH223" i="54" s="1"/>
  <c r="BH211" i="54"/>
  <c r="BH1866" i="54" s="1"/>
  <c r="BH210" i="54"/>
  <c r="BH601" i="54"/>
  <c r="BH1931" i="54" s="1"/>
  <c r="BH600" i="54"/>
  <c r="BH552" i="54"/>
  <c r="BH553" i="54" s="1"/>
  <c r="BH541" i="54"/>
  <c r="BH540" i="54"/>
  <c r="BH492" i="54"/>
  <c r="BH493" i="54" s="1"/>
  <c r="BH481" i="54"/>
  <c r="BH1911" i="54" s="1"/>
  <c r="BH480" i="54"/>
  <c r="BH432" i="54"/>
  <c r="BH433" i="54" s="1"/>
  <c r="BH421" i="54"/>
  <c r="BH420" i="54"/>
  <c r="BH372" i="54"/>
  <c r="BH373" i="54" s="1"/>
  <c r="BH361" i="54"/>
  <c r="BH1891" i="54" s="1"/>
  <c r="BH360" i="54"/>
  <c r="BH301" i="54"/>
  <c r="BH1881" i="54" s="1"/>
  <c r="BH300" i="54"/>
  <c r="BH241" i="54"/>
  <c r="BH1871" i="54" s="1"/>
  <c r="BH240" i="54"/>
  <c r="BH151" i="54"/>
  <c r="BH1856" i="54" s="1"/>
  <c r="BH2065" i="54" s="1"/>
  <c r="AZ3" i="37" s="1"/>
  <c r="BH150" i="54"/>
  <c r="BH102" i="54"/>
  <c r="BH103" i="54" s="1"/>
  <c r="BH91" i="54"/>
  <c r="BH90" i="54"/>
  <c r="BH42" i="54"/>
  <c r="BH43" i="54" s="1"/>
  <c r="BH31" i="54"/>
  <c r="BH1836" i="54" s="1"/>
  <c r="BH30" i="54"/>
  <c r="BH192" i="54"/>
  <c r="BH193" i="54" s="1"/>
  <c r="BH181" i="54"/>
  <c r="BH180" i="54"/>
  <c r="BH132" i="54"/>
  <c r="BH133" i="54" s="1"/>
  <c r="BH121" i="54"/>
  <c r="BH1851" i="54" s="1"/>
  <c r="BH120" i="54"/>
  <c r="BH72" i="54"/>
  <c r="BH73" i="54" s="1"/>
  <c r="BH61" i="54"/>
  <c r="BH60" i="54"/>
  <c r="BI10" i="54"/>
  <c r="BG1392" i="54"/>
  <c r="BG1400" i="54"/>
  <c r="BG1788" i="54"/>
  <c r="BG1416" i="54"/>
  <c r="BG1424" i="54"/>
  <c r="BG1536" i="54"/>
  <c r="BF1790" i="54"/>
  <c r="BF1786" i="54"/>
  <c r="BF1791" i="54"/>
  <c r="BC1232" i="54"/>
  <c r="BC2038" i="54" s="1"/>
  <c r="BC1172" i="54"/>
  <c r="BC1112" i="54"/>
  <c r="BC2018" i="54" s="1"/>
  <c r="BE1322" i="54"/>
  <c r="BF1384" i="54"/>
  <c r="BF1777" i="54" s="1"/>
  <c r="BF1789" i="54"/>
  <c r="BG32" i="54"/>
  <c r="BG92" i="54"/>
  <c r="BG152" i="54"/>
  <c r="BG63" i="54"/>
  <c r="BG183" i="54"/>
  <c r="BG273" i="54"/>
  <c r="BG393" i="54"/>
  <c r="BG513" i="54"/>
  <c r="BG243" i="54"/>
  <c r="BG303" i="54"/>
  <c r="BG363" i="54"/>
  <c r="BG483" i="54"/>
  <c r="BG543" i="54"/>
  <c r="BG603" i="54"/>
  <c r="BG633" i="54"/>
  <c r="BG753" i="54"/>
  <c r="BG813" i="54"/>
  <c r="BG873" i="54"/>
  <c r="BG933" i="54"/>
  <c r="BG993" i="54"/>
  <c r="BG663" i="54"/>
  <c r="BG723" i="54"/>
  <c r="BG783" i="54"/>
  <c r="BG1390" i="54"/>
  <c r="BG1446" i="54"/>
  <c r="BG1440" i="54" s="1"/>
  <c r="BG1454" i="54"/>
  <c r="BG1448" i="54" s="1"/>
  <c r="BG1502" i="54"/>
  <c r="BG1496" i="54" s="1"/>
  <c r="BG1510" i="54"/>
  <c r="BG1504" i="54" s="1"/>
  <c r="BG1486" i="54"/>
  <c r="BG1480" i="54" s="1"/>
  <c r="BG1526" i="54"/>
  <c r="BG1520" i="54" s="1"/>
  <c r="BG1534" i="54"/>
  <c r="BG1528" i="54" s="1"/>
  <c r="BG1574" i="54"/>
  <c r="BG1568" i="54" s="1"/>
  <c r="BG1598" i="54"/>
  <c r="BG1592" i="54" s="1"/>
  <c r="BG1582" i="54"/>
  <c r="BG1576" i="54" s="1"/>
  <c r="BG1656" i="54"/>
  <c r="BG1678" i="54"/>
  <c r="BG1672" i="54" s="1"/>
  <c r="BG1686" i="54"/>
  <c r="BG1680" i="54" s="1"/>
  <c r="BG1694" i="54"/>
  <c r="BG1688" i="54" s="1"/>
  <c r="BG1702" i="54"/>
  <c r="BG1696" i="54" s="1"/>
  <c r="BG1710" i="54"/>
  <c r="BG1704" i="54" s="1"/>
  <c r="BG1718" i="54"/>
  <c r="BG1712" i="54" s="1"/>
  <c r="BG1726" i="54"/>
  <c r="BG1720" i="54" s="1"/>
  <c r="BG1734" i="54"/>
  <c r="BG1728" i="54" s="1"/>
  <c r="BG1742" i="54"/>
  <c r="BG1736" i="54" s="1"/>
  <c r="BG1750" i="54"/>
  <c r="BG1744" i="54" s="1"/>
  <c r="BG1758" i="54"/>
  <c r="BG1752" i="54" s="1"/>
  <c r="BG1766" i="54"/>
  <c r="BG1774" i="54"/>
  <c r="BG1768" i="54" s="1"/>
  <c r="BE1783" i="54"/>
  <c r="BE1381" i="54"/>
  <c r="BH1348" i="54"/>
  <c r="BH1288" i="54"/>
  <c r="BH1318" i="54"/>
  <c r="BH1228" i="54"/>
  <c r="BH1231" i="54" s="1"/>
  <c r="BH2036" i="54" s="1"/>
  <c r="BH1171" i="54"/>
  <c r="BH2026" i="54" s="1"/>
  <c r="BH1108" i="54"/>
  <c r="BH1048" i="54"/>
  <c r="BH1258" i="54"/>
  <c r="BH1261" i="54" s="1"/>
  <c r="BH2041" i="54" s="1"/>
  <c r="BH1198" i="54"/>
  <c r="BH1201" i="54" s="1"/>
  <c r="BH2031" i="54" s="1"/>
  <c r="BH1138" i="54"/>
  <c r="BH1141" i="54" s="1"/>
  <c r="BH2021" i="54" s="1"/>
  <c r="BH1078" i="54"/>
  <c r="BH988" i="54"/>
  <c r="BH928" i="54"/>
  <c r="BH808" i="54"/>
  <c r="BH748" i="54"/>
  <c r="BH688" i="54"/>
  <c r="BH628" i="54"/>
  <c r="BH1018" i="54"/>
  <c r="BH958" i="54"/>
  <c r="BH898" i="54"/>
  <c r="BH838" i="54"/>
  <c r="BH778" i="54"/>
  <c r="BH718" i="54"/>
  <c r="BH508" i="54"/>
  <c r="BH448" i="54"/>
  <c r="BH388" i="54"/>
  <c r="BH328" i="54"/>
  <c r="BH598" i="54"/>
  <c r="BH538" i="54"/>
  <c r="BH478" i="54"/>
  <c r="BH418" i="54"/>
  <c r="BH358" i="54"/>
  <c r="BH298" i="54"/>
  <c r="BH238" i="54"/>
  <c r="BH208" i="54"/>
  <c r="BH148" i="54"/>
  <c r="BH88" i="54"/>
  <c r="BH28" i="54"/>
  <c r="BH178" i="54"/>
  <c r="BH118" i="54"/>
  <c r="BH58" i="54"/>
  <c r="BI21" i="54"/>
  <c r="BH182" i="53" l="1"/>
  <c r="BG892" i="53"/>
  <c r="BH879" i="53"/>
  <c r="BH873" i="53" s="1"/>
  <c r="BH767" i="53"/>
  <c r="BH761" i="53" s="1"/>
  <c r="BG1023" i="54"/>
  <c r="BG333" i="54"/>
  <c r="BG1113" i="54"/>
  <c r="BG903" i="54"/>
  <c r="BG573" i="54"/>
  <c r="BG123" i="54"/>
  <c r="BG693" i="54"/>
  <c r="BG1083" i="54"/>
  <c r="BG1053" i="54"/>
  <c r="BG963" i="54"/>
  <c r="BG843" i="54"/>
  <c r="BG423" i="54"/>
  <c r="BG453" i="54"/>
  <c r="BG213" i="54"/>
  <c r="BB2072" i="54"/>
  <c r="BG2095" i="54"/>
  <c r="BG2089" i="54"/>
  <c r="AY10" i="37" s="1"/>
  <c r="BG2091" i="54"/>
  <c r="AY12" i="37" s="1"/>
  <c r="BG2094" i="54"/>
  <c r="AY15" i="37" s="1"/>
  <c r="BG2092" i="54"/>
  <c r="AY13" i="37" s="1"/>
  <c r="BG2090" i="54"/>
  <c r="AY11" i="37" s="1"/>
  <c r="BF2097" i="54"/>
  <c r="BF888" i="53"/>
  <c r="BF662" i="53"/>
  <c r="BH855" i="53"/>
  <c r="BH849" i="53" s="1"/>
  <c r="BH847" i="53"/>
  <c r="BH841" i="53" s="1"/>
  <c r="BH839" i="53"/>
  <c r="BH833" i="53" s="1"/>
  <c r="BH831" i="53"/>
  <c r="BH825" i="53" s="1"/>
  <c r="BH823" i="53"/>
  <c r="BH817" i="53" s="1"/>
  <c r="BH815" i="53"/>
  <c r="BH809" i="53" s="1"/>
  <c r="BH895" i="53"/>
  <c r="BH968" i="53"/>
  <c r="AZ10" i="38" s="1"/>
  <c r="BH801" i="53"/>
  <c r="BH483" i="53"/>
  <c r="BH423" i="53"/>
  <c r="BH62" i="53"/>
  <c r="BH963" i="53"/>
  <c r="AZ7" i="38" s="1"/>
  <c r="BG897" i="53"/>
  <c r="BG865" i="53"/>
  <c r="BJ568" i="53"/>
  <c r="BJ268" i="53"/>
  <c r="BG964" i="53"/>
  <c r="BH759" i="53"/>
  <c r="BH753" i="53" s="1"/>
  <c r="BH745" i="53"/>
  <c r="BH751" i="53"/>
  <c r="BH743" i="53"/>
  <c r="BH737" i="53" s="1"/>
  <c r="BH735" i="53"/>
  <c r="BH729" i="53" s="1"/>
  <c r="BH727" i="53"/>
  <c r="BH721" i="53" s="1"/>
  <c r="BH719" i="53"/>
  <c r="BH713" i="53" s="1"/>
  <c r="BH711" i="53"/>
  <c r="BH705" i="53" s="1"/>
  <c r="BH703" i="53"/>
  <c r="BH697" i="53" s="1"/>
  <c r="BH695" i="53"/>
  <c r="BH689" i="53" s="1"/>
  <c r="BH687" i="53"/>
  <c r="BH681" i="53" s="1"/>
  <c r="BH679" i="53"/>
  <c r="BH513" i="53"/>
  <c r="BH453" i="53"/>
  <c r="BH392" i="53"/>
  <c r="BH393" i="53" s="1"/>
  <c r="BH332" i="53"/>
  <c r="BH333" i="53" s="1"/>
  <c r="BH273" i="53"/>
  <c r="BH213" i="53"/>
  <c r="BH363" i="53"/>
  <c r="BH302" i="53"/>
  <c r="BH303" i="53" s="1"/>
  <c r="BH242" i="53"/>
  <c r="BH243" i="53" s="1"/>
  <c r="BH183" i="53"/>
  <c r="BH93" i="53"/>
  <c r="BH153" i="53"/>
  <c r="BH122" i="53"/>
  <c r="BH123" i="53" s="1"/>
  <c r="BH63" i="53"/>
  <c r="BH960" i="53"/>
  <c r="AZ6" i="38" s="1"/>
  <c r="BH32" i="53"/>
  <c r="BH33" i="53" s="1"/>
  <c r="BH671" i="53"/>
  <c r="BH871" i="53"/>
  <c r="BJ10" i="53"/>
  <c r="BI869" i="53"/>
  <c r="BI866" i="53"/>
  <c r="BI669" i="53"/>
  <c r="BI666" i="53"/>
  <c r="BI671" i="53" s="1"/>
  <c r="BI61" i="53"/>
  <c r="BI30" i="53"/>
  <c r="BI31" i="53"/>
  <c r="BI42" i="53"/>
  <c r="BI43" i="53" s="1"/>
  <c r="BI60" i="53"/>
  <c r="BI90" i="53"/>
  <c r="BI91" i="53"/>
  <c r="BI120" i="53"/>
  <c r="BI151" i="53"/>
  <c r="BI180" i="53"/>
  <c r="BI121" i="53"/>
  <c r="BI132" i="53"/>
  <c r="BI133" i="53" s="1"/>
  <c r="BI150" i="53"/>
  <c r="BI181" i="53"/>
  <c r="BI182" i="53" s="1"/>
  <c r="BI210" i="53"/>
  <c r="BI240" i="53"/>
  <c r="BI270" i="53"/>
  <c r="BI300" i="53"/>
  <c r="BI331" i="53"/>
  <c r="BI361" i="53"/>
  <c r="BI362" i="53" s="1"/>
  <c r="BI391" i="53"/>
  <c r="BI211" i="53"/>
  <c r="BI212" i="53" s="1"/>
  <c r="BI241" i="53"/>
  <c r="BI271" i="53"/>
  <c r="BI272" i="53" s="1"/>
  <c r="BI301" i="53"/>
  <c r="BI330" i="53"/>
  <c r="BI360" i="53"/>
  <c r="BI390" i="53"/>
  <c r="BI421" i="53"/>
  <c r="BI451" i="53"/>
  <c r="BI452" i="53" s="1"/>
  <c r="BI481" i="53"/>
  <c r="BI511" i="53"/>
  <c r="BI512" i="53" s="1"/>
  <c r="BI540" i="53"/>
  <c r="BI582" i="53"/>
  <c r="BI583" i="53" s="1"/>
  <c r="BI631" i="53"/>
  <c r="BI420" i="53"/>
  <c r="BI450" i="53"/>
  <c r="BI480" i="53"/>
  <c r="BI510" i="53"/>
  <c r="BI541" i="53"/>
  <c r="BI601" i="53"/>
  <c r="BI612" i="53"/>
  <c r="BI613" i="53" s="1"/>
  <c r="BI642" i="53"/>
  <c r="BI643" i="53" s="1"/>
  <c r="BI677" i="53"/>
  <c r="BI682" i="53"/>
  <c r="BI685" i="53"/>
  <c r="BI690" i="53"/>
  <c r="BI693" i="53"/>
  <c r="BI698" i="53"/>
  <c r="BI701" i="53"/>
  <c r="BI706" i="53"/>
  <c r="BI709" i="53"/>
  <c r="BI714" i="53"/>
  <c r="BI717" i="53"/>
  <c r="BI722" i="53"/>
  <c r="BI725" i="53"/>
  <c r="BI730" i="53"/>
  <c r="BI733" i="53"/>
  <c r="BI738" i="53"/>
  <c r="BI741" i="53"/>
  <c r="BI746" i="53"/>
  <c r="BI749" i="53"/>
  <c r="BI754" i="53"/>
  <c r="BI757" i="53"/>
  <c r="BI762" i="53"/>
  <c r="BI765" i="53"/>
  <c r="BI674" i="53"/>
  <c r="BI770" i="53"/>
  <c r="BI775" i="53" s="1"/>
  <c r="BI769" i="53" s="1"/>
  <c r="BI773" i="53"/>
  <c r="BI778" i="53"/>
  <c r="BI783" i="53" s="1"/>
  <c r="BI777" i="53" s="1"/>
  <c r="BI781" i="53"/>
  <c r="BI786" i="53"/>
  <c r="BI791" i="53" s="1"/>
  <c r="BI785" i="53" s="1"/>
  <c r="BI789" i="53"/>
  <c r="BI794" i="53"/>
  <c r="BI799" i="53" s="1"/>
  <c r="BI793" i="53" s="1"/>
  <c r="BI797" i="53"/>
  <c r="BI802" i="53"/>
  <c r="BI807" i="53" s="1"/>
  <c r="BI805" i="53"/>
  <c r="BI810" i="53"/>
  <c r="BI815" i="53" s="1"/>
  <c r="BI809" i="53" s="1"/>
  <c r="BI813" i="53"/>
  <c r="BI818" i="53"/>
  <c r="BI823" i="53" s="1"/>
  <c r="BI817" i="53" s="1"/>
  <c r="BI821" i="53"/>
  <c r="BI826" i="53"/>
  <c r="BI831" i="53" s="1"/>
  <c r="BI825" i="53" s="1"/>
  <c r="BI829" i="53"/>
  <c r="BI834" i="53"/>
  <c r="BI839" i="53" s="1"/>
  <c r="BI833" i="53" s="1"/>
  <c r="BI837" i="53"/>
  <c r="BI842" i="53"/>
  <c r="BI847" i="53" s="1"/>
  <c r="BI841" i="53" s="1"/>
  <c r="BI845" i="53"/>
  <c r="BI850" i="53"/>
  <c r="BI855" i="53" s="1"/>
  <c r="BI849" i="53" s="1"/>
  <c r="BI853" i="53"/>
  <c r="BI858" i="53"/>
  <c r="BI863" i="53" s="1"/>
  <c r="BI857" i="53" s="1"/>
  <c r="BI861" i="53"/>
  <c r="BI874" i="53"/>
  <c r="BI879" i="53" s="1"/>
  <c r="BI873" i="53" s="1"/>
  <c r="BI877" i="53"/>
  <c r="BI937" i="53"/>
  <c r="BI938" i="53" s="1"/>
  <c r="BI939" i="53" s="1"/>
  <c r="BI947" i="53" s="1"/>
  <c r="BI926" i="53" s="1"/>
  <c r="BG969" i="53"/>
  <c r="AY11" i="38" s="1"/>
  <c r="BG665" i="53"/>
  <c r="BG882" i="53" s="1"/>
  <c r="BG894" i="53"/>
  <c r="BH1662" i="54"/>
  <c r="BH1686" i="54"/>
  <c r="BH1680" i="54" s="1"/>
  <c r="BH1694" i="54"/>
  <c r="BH1688" i="54" s="1"/>
  <c r="BH1702" i="54"/>
  <c r="BH1696" i="54" s="1"/>
  <c r="BH1710" i="54"/>
  <c r="BH1704" i="54" s="1"/>
  <c r="BH1718" i="54"/>
  <c r="BH1712" i="54" s="1"/>
  <c r="BH1726" i="54"/>
  <c r="BH1720" i="54" s="1"/>
  <c r="BH1734" i="54"/>
  <c r="BH1728" i="54" s="1"/>
  <c r="BA2084" i="54"/>
  <c r="BA2085" i="54" s="1"/>
  <c r="BC1113" i="54"/>
  <c r="BD1110" i="54" s="1"/>
  <c r="BI1660" i="54"/>
  <c r="BI1657" i="54"/>
  <c r="BI1652" i="54"/>
  <c r="BI661" i="54"/>
  <c r="BI660" i="54"/>
  <c r="BH1398" i="54"/>
  <c r="BH1406" i="54"/>
  <c r="BH1414" i="54"/>
  <c r="BH1408" i="54" s="1"/>
  <c r="BH1422" i="54"/>
  <c r="BH1430" i="54"/>
  <c r="BH1438" i="54"/>
  <c r="BH1432" i="54" s="1"/>
  <c r="BH1462" i="54"/>
  <c r="BH1456" i="54" s="1"/>
  <c r="BH1478" i="54"/>
  <c r="BH1472" i="54" s="1"/>
  <c r="BH1518" i="54"/>
  <c r="BH1512" i="54" s="1"/>
  <c r="BH1542" i="54"/>
  <c r="BH1550" i="54"/>
  <c r="BH1544" i="54" s="1"/>
  <c r="BH1558" i="54"/>
  <c r="BH1552" i="54" s="1"/>
  <c r="BH1941" i="54"/>
  <c r="BH662" i="54"/>
  <c r="BH1943" i="54" s="1"/>
  <c r="BH1494" i="54"/>
  <c r="BH1488" i="54" s="1"/>
  <c r="BH1566" i="54"/>
  <c r="BH1560" i="54" s="1"/>
  <c r="BH1590" i="54"/>
  <c r="BH1584" i="54" s="1"/>
  <c r="BH1606" i="54"/>
  <c r="BH1600" i="54" s="1"/>
  <c r="BH1614" i="54"/>
  <c r="BH1608" i="54" s="1"/>
  <c r="BH1622" i="54"/>
  <c r="BH1616" i="54" s="1"/>
  <c r="BH1630" i="54"/>
  <c r="BH1624" i="54" s="1"/>
  <c r="BH1638" i="54"/>
  <c r="BH1632" i="54" s="1"/>
  <c r="BH1646" i="54"/>
  <c r="BH1640" i="54" s="1"/>
  <c r="BH1742" i="54"/>
  <c r="BH1736" i="54" s="1"/>
  <c r="BH1750" i="54"/>
  <c r="BH1744" i="54" s="1"/>
  <c r="BH1758" i="54"/>
  <c r="BH1752" i="54" s="1"/>
  <c r="BH1766" i="54"/>
  <c r="BH1774" i="54"/>
  <c r="BH1768" i="54" s="1"/>
  <c r="BG153" i="54"/>
  <c r="BG1858" i="54"/>
  <c r="BG2066" i="54" s="1"/>
  <c r="BG33" i="54"/>
  <c r="BG1838" i="54"/>
  <c r="BC1173" i="54"/>
  <c r="BD1170" i="54" s="1"/>
  <c r="BC2028" i="54"/>
  <c r="BC2072" i="54" s="1"/>
  <c r="BC1233" i="54"/>
  <c r="BD1230" i="54" s="1"/>
  <c r="BH62" i="54"/>
  <c r="BH1843" i="54" s="1"/>
  <c r="BH1841" i="54"/>
  <c r="BH182" i="54"/>
  <c r="BH1863" i="54" s="1"/>
  <c r="BH1861" i="54"/>
  <c r="BH92" i="54"/>
  <c r="BH1848" i="54" s="1"/>
  <c r="BH1846" i="54"/>
  <c r="BH2077" i="54" s="1"/>
  <c r="AZ7" i="37" s="1"/>
  <c r="BH422" i="54"/>
  <c r="BH1903" i="54" s="1"/>
  <c r="BH1901" i="54"/>
  <c r="BH542" i="54"/>
  <c r="BH1923" i="54" s="1"/>
  <c r="BH1921" i="54"/>
  <c r="BH272" i="54"/>
  <c r="BH1878" i="54" s="1"/>
  <c r="BH1876" i="54"/>
  <c r="BH392" i="54"/>
  <c r="BH1898" i="54" s="1"/>
  <c r="BH1896" i="54"/>
  <c r="BH512" i="54"/>
  <c r="BH1918" i="54" s="1"/>
  <c r="BH1916" i="54"/>
  <c r="BH722" i="54"/>
  <c r="BH1953" i="54" s="1"/>
  <c r="BH1951" i="54"/>
  <c r="BE1293" i="54"/>
  <c r="BF1290" i="54" s="1"/>
  <c r="BF1292" i="54" s="1"/>
  <c r="BE2048" i="54"/>
  <c r="BE1263" i="54"/>
  <c r="BF1260" i="54" s="1"/>
  <c r="BE2043" i="54"/>
  <c r="BC1143" i="54"/>
  <c r="BD1140" i="54" s="1"/>
  <c r="BD1142" i="54" s="1"/>
  <c r="BC2023" i="54"/>
  <c r="BG2081" i="54"/>
  <c r="BB2075" i="54"/>
  <c r="BB2084" i="54" s="1"/>
  <c r="BB2085" i="54" s="1"/>
  <c r="BI568" i="54"/>
  <c r="BI268" i="54"/>
  <c r="BI1168" i="54"/>
  <c r="BI868" i="54"/>
  <c r="BI658" i="54"/>
  <c r="BG93" i="54"/>
  <c r="BG1848" i="54"/>
  <c r="BG2078" i="54" s="1"/>
  <c r="BE1323" i="54"/>
  <c r="BF1320" i="54" s="1"/>
  <c r="BF1322" i="54" s="1"/>
  <c r="BE2053" i="54"/>
  <c r="BH2068" i="54"/>
  <c r="AZ4" i="37" s="1"/>
  <c r="BE1353" i="54"/>
  <c r="BF1350" i="54" s="1"/>
  <c r="BF1352" i="54" s="1"/>
  <c r="BE2058" i="54"/>
  <c r="BC1203" i="54"/>
  <c r="BD1200" i="54" s="1"/>
  <c r="BD1202" i="54" s="1"/>
  <c r="BC2033" i="54"/>
  <c r="BC2069" i="54" s="1"/>
  <c r="BC1083" i="54"/>
  <c r="BC2013" i="54"/>
  <c r="BC2075" i="54" s="1"/>
  <c r="BG2074" i="54"/>
  <c r="AY6" i="37" s="1"/>
  <c r="BG2068" i="54"/>
  <c r="AY4" i="37" s="1"/>
  <c r="BF2083" i="54"/>
  <c r="BH1470" i="54"/>
  <c r="BH1464" i="54" s="1"/>
  <c r="BH1670" i="54"/>
  <c r="BH1664" i="54" s="1"/>
  <c r="BF1793" i="54"/>
  <c r="BH122" i="54"/>
  <c r="BH1853" i="54" s="1"/>
  <c r="BH32" i="54"/>
  <c r="BH1838" i="54" s="1"/>
  <c r="BH152" i="54"/>
  <c r="BH1858" i="54" s="1"/>
  <c r="BH242" i="54"/>
  <c r="BH1873" i="54" s="1"/>
  <c r="BH302" i="54"/>
  <c r="BH1883" i="54" s="1"/>
  <c r="BH362" i="54"/>
  <c r="BH1893" i="54" s="1"/>
  <c r="BH482" i="54"/>
  <c r="BH1913" i="54" s="1"/>
  <c r="BH602" i="54"/>
  <c r="BH1933" i="54" s="1"/>
  <c r="BH212" i="54"/>
  <c r="BH1868" i="54" s="1"/>
  <c r="BH332" i="54"/>
  <c r="BH1888" i="54" s="1"/>
  <c r="BH452" i="54"/>
  <c r="BH1908" i="54" s="1"/>
  <c r="BH572" i="54"/>
  <c r="BH1928" i="54" s="1"/>
  <c r="BD482" i="53"/>
  <c r="BD483" i="53" s="1"/>
  <c r="BE480" i="53" s="1"/>
  <c r="BJ28" i="53"/>
  <c r="BK21" i="53"/>
  <c r="BJ58" i="53"/>
  <c r="BJ88" i="53"/>
  <c r="BJ118" i="53"/>
  <c r="BJ148" i="53"/>
  <c r="BJ178" i="53"/>
  <c r="BJ208" i="53"/>
  <c r="BJ238" i="53"/>
  <c r="BJ328" i="53"/>
  <c r="BJ388" i="53"/>
  <c r="BJ298" i="53"/>
  <c r="BJ358" i="53"/>
  <c r="BJ448" i="53"/>
  <c r="BJ508" i="53"/>
  <c r="BJ571" i="53"/>
  <c r="BJ418" i="53"/>
  <c r="BJ478" i="53"/>
  <c r="BJ538" i="53"/>
  <c r="BJ598" i="53"/>
  <c r="BJ628" i="53"/>
  <c r="BE572" i="53"/>
  <c r="BE573" i="53" s="1"/>
  <c r="BF570" i="53" s="1"/>
  <c r="BD542" i="53"/>
  <c r="BD543" i="53" s="1"/>
  <c r="BE540" i="53" s="1"/>
  <c r="BD632" i="53"/>
  <c r="BD633" i="53" s="1"/>
  <c r="BE630" i="53" s="1"/>
  <c r="BD602" i="53"/>
  <c r="BD603" i="53" s="1"/>
  <c r="BE600" i="53" s="1"/>
  <c r="BF1262" i="54"/>
  <c r="BG1760" i="54"/>
  <c r="BG1792" i="54"/>
  <c r="BG1384" i="54"/>
  <c r="BG1777" i="54" s="1"/>
  <c r="BG1789" i="54"/>
  <c r="BF1783" i="54"/>
  <c r="BF1381" i="54"/>
  <c r="BH63" i="54"/>
  <c r="BH183" i="54"/>
  <c r="BH93" i="54"/>
  <c r="BH723" i="54"/>
  <c r="BH1392" i="54"/>
  <c r="BH1400" i="54"/>
  <c r="BH1416" i="54"/>
  <c r="BH1424" i="54"/>
  <c r="BH1760" i="54"/>
  <c r="BH1792" i="54"/>
  <c r="BI1318" i="54"/>
  <c r="BI1258" i="54"/>
  <c r="BI1348" i="54"/>
  <c r="BI1288" i="54"/>
  <c r="BI1198" i="54"/>
  <c r="BI1201" i="54" s="1"/>
  <c r="BI2031" i="54" s="1"/>
  <c r="BI1138" i="54"/>
  <c r="BI1078" i="54"/>
  <c r="BI1228" i="54"/>
  <c r="BI1108" i="54"/>
  <c r="BI1048" i="54"/>
  <c r="BI1018" i="54"/>
  <c r="BI958" i="54"/>
  <c r="BI898" i="54"/>
  <c r="BI838" i="54"/>
  <c r="BI778" i="54"/>
  <c r="BI718" i="54"/>
  <c r="BI988" i="54"/>
  <c r="BI928" i="54"/>
  <c r="BI808" i="54"/>
  <c r="BI748" i="54"/>
  <c r="BI688" i="54"/>
  <c r="BI628" i="54"/>
  <c r="BI598" i="54"/>
  <c r="BI538" i="54"/>
  <c r="BI478" i="54"/>
  <c r="BI418" i="54"/>
  <c r="BI358" i="54"/>
  <c r="BI298" i="54"/>
  <c r="BI238" i="54"/>
  <c r="BI508" i="54"/>
  <c r="BI448" i="54"/>
  <c r="BI388" i="54"/>
  <c r="BI328" i="54"/>
  <c r="BI178" i="54"/>
  <c r="BI118" i="54"/>
  <c r="BI58" i="54"/>
  <c r="BJ21" i="54"/>
  <c r="BI208" i="54"/>
  <c r="BI148" i="54"/>
  <c r="BI88" i="54"/>
  <c r="BI28" i="54"/>
  <c r="BD1112" i="54"/>
  <c r="BD1172" i="54"/>
  <c r="BD1232" i="54"/>
  <c r="BG1790" i="54"/>
  <c r="BG1787" i="54"/>
  <c r="BG1786" i="54"/>
  <c r="BG1791" i="54"/>
  <c r="BI1772" i="54"/>
  <c r="BI1769" i="54"/>
  <c r="BI1764" i="54"/>
  <c r="BI1761" i="54"/>
  <c r="BI1756" i="54"/>
  <c r="BI1753" i="54"/>
  <c r="BI1748" i="54"/>
  <c r="BI1745" i="54"/>
  <c r="BI1740" i="54"/>
  <c r="BI1737" i="54"/>
  <c r="BI1732" i="54"/>
  <c r="BI1729" i="54"/>
  <c r="BI1724" i="54"/>
  <c r="BI1721" i="54"/>
  <c r="BI1716" i="54"/>
  <c r="BI1713" i="54"/>
  <c r="BI1708" i="54"/>
  <c r="BI1705" i="54"/>
  <c r="BI1700" i="54"/>
  <c r="BI1697" i="54"/>
  <c r="BI1692" i="54"/>
  <c r="BI1689" i="54"/>
  <c r="BI1684" i="54"/>
  <c r="BI1681" i="54"/>
  <c r="BI1676" i="54"/>
  <c r="BI1673" i="54"/>
  <c r="BI1665" i="54"/>
  <c r="BI1644" i="54"/>
  <c r="BI1633" i="54"/>
  <c r="BI1668" i="54"/>
  <c r="BI1649" i="54"/>
  <c r="BI1654" i="54" s="1"/>
  <c r="BI1648" i="54" s="1"/>
  <c r="BI1641" i="54"/>
  <c r="BI1636" i="54"/>
  <c r="BI1596" i="54"/>
  <c r="BI1588" i="54"/>
  <c r="BI1585" i="54"/>
  <c r="BI1577" i="54"/>
  <c r="BI1572" i="54"/>
  <c r="BI1564" i="54"/>
  <c r="BI1561" i="54"/>
  <c r="BI1556" i="54"/>
  <c r="BI1553" i="54"/>
  <c r="BI1548" i="54"/>
  <c r="BI1545" i="54"/>
  <c r="BI1540" i="54"/>
  <c r="BI1537" i="54"/>
  <c r="BI1628" i="54"/>
  <c r="BI1625" i="54"/>
  <c r="BI1620" i="54"/>
  <c r="BI1617" i="54"/>
  <c r="BI1612" i="54"/>
  <c r="BI1609" i="54"/>
  <c r="BI1604" i="54"/>
  <c r="BI1601" i="54"/>
  <c r="BI1593" i="54"/>
  <c r="BI1580" i="54"/>
  <c r="BI1569" i="54"/>
  <c r="BI1532" i="54"/>
  <c r="BI1529" i="54"/>
  <c r="BI1524" i="54"/>
  <c r="BI1521" i="54"/>
  <c r="BI1513" i="54"/>
  <c r="BI1492" i="54"/>
  <c r="BI1484" i="54"/>
  <c r="BI1481" i="54"/>
  <c r="BI1473" i="54"/>
  <c r="BI1468" i="54"/>
  <c r="BI1457" i="54"/>
  <c r="BI1516" i="54"/>
  <c r="BI1508" i="54"/>
  <c r="BI1505" i="54"/>
  <c r="BI1500" i="54"/>
  <c r="BI1497" i="54"/>
  <c r="BI1489" i="54"/>
  <c r="BI1476" i="54"/>
  <c r="BI1465" i="54"/>
  <c r="BI1460" i="54"/>
  <c r="BI1452" i="54"/>
  <c r="BI1449" i="54"/>
  <c r="BI1444" i="54"/>
  <c r="BI1441" i="54"/>
  <c r="BI1388" i="54"/>
  <c r="BI1332" i="54"/>
  <c r="BI1333" i="54" s="1"/>
  <c r="BI1321" i="54"/>
  <c r="BI2051" i="54" s="1"/>
  <c r="BI1272" i="54"/>
  <c r="BI1273" i="54" s="1"/>
  <c r="BI1261" i="54"/>
  <c r="BI2041" i="54" s="1"/>
  <c r="BI1436" i="54"/>
  <c r="BI1433" i="54"/>
  <c r="BI1428" i="54"/>
  <c r="BI1425" i="54"/>
  <c r="BI1420" i="54"/>
  <c r="BI1417" i="54"/>
  <c r="BI1412" i="54"/>
  <c r="BI1409" i="54"/>
  <c r="BI1404" i="54"/>
  <c r="BI1401" i="54"/>
  <c r="BI1396" i="54"/>
  <c r="BI1393" i="54"/>
  <c r="BI1385" i="54"/>
  <c r="BI1362" i="54"/>
  <c r="BI1363" i="54" s="1"/>
  <c r="BI1351" i="54"/>
  <c r="BI2056" i="54" s="1"/>
  <c r="BI1302" i="54"/>
  <c r="BI1303" i="54" s="1"/>
  <c r="BI1291" i="54"/>
  <c r="BI2046" i="54" s="1"/>
  <c r="BI1242" i="54"/>
  <c r="BI1243" i="54" s="1"/>
  <c r="BI1212" i="54"/>
  <c r="BI1213" i="54" s="1"/>
  <c r="BI1141" i="54"/>
  <c r="BI2021" i="54" s="1"/>
  <c r="BI1140" i="54"/>
  <c r="BI1081" i="54"/>
  <c r="BI2011" i="54" s="1"/>
  <c r="BI1080" i="54"/>
  <c r="BI1231" i="54"/>
  <c r="BI2036" i="54" s="1"/>
  <c r="BI1171" i="54"/>
  <c r="BI2026" i="54" s="1"/>
  <c r="BI1170" i="54"/>
  <c r="BI1111" i="54"/>
  <c r="BI2016" i="54" s="1"/>
  <c r="BI1110" i="54"/>
  <c r="BI1051" i="54"/>
  <c r="BI2006" i="54" s="1"/>
  <c r="BI1050" i="54"/>
  <c r="BI1021" i="54"/>
  <c r="BI2001" i="54" s="1"/>
  <c r="BI1020" i="54"/>
  <c r="BI961" i="54"/>
  <c r="BI1991" i="54" s="1"/>
  <c r="BI960" i="54"/>
  <c r="BI901" i="54"/>
  <c r="BI1981" i="54" s="1"/>
  <c r="BI900" i="54"/>
  <c r="BI841" i="54"/>
  <c r="BI1971" i="54" s="1"/>
  <c r="BI840" i="54"/>
  <c r="BI792" i="54"/>
  <c r="BI793" i="54" s="1"/>
  <c r="BI781" i="54"/>
  <c r="BI1961" i="54" s="1"/>
  <c r="BI780" i="54"/>
  <c r="BI732" i="54"/>
  <c r="BI733" i="54" s="1"/>
  <c r="BI721" i="54"/>
  <c r="BI1951" i="54" s="1"/>
  <c r="BI720" i="54"/>
  <c r="BI991" i="54"/>
  <c r="BI1996" i="54" s="1"/>
  <c r="BI990" i="54"/>
  <c r="BI931" i="54"/>
  <c r="BI1986" i="54" s="1"/>
  <c r="BI930" i="54"/>
  <c r="BI871" i="54"/>
  <c r="BI1976" i="54" s="1"/>
  <c r="BI870" i="54"/>
  <c r="BI811" i="54"/>
  <c r="BI1966" i="54" s="1"/>
  <c r="BI810" i="54"/>
  <c r="BI751" i="54"/>
  <c r="BI1956" i="54" s="1"/>
  <c r="BI750" i="54"/>
  <c r="BI702" i="54"/>
  <c r="BI703" i="54" s="1"/>
  <c r="BI691" i="54"/>
  <c r="BI1946" i="54" s="1"/>
  <c r="BI690" i="54"/>
  <c r="BI642" i="54"/>
  <c r="BI643" i="54" s="1"/>
  <c r="BI631" i="54"/>
  <c r="BI1936" i="54" s="1"/>
  <c r="BI630" i="54"/>
  <c r="BI601" i="54"/>
  <c r="BI1931" i="54" s="1"/>
  <c r="BI600" i="54"/>
  <c r="BI552" i="54"/>
  <c r="BI553" i="54" s="1"/>
  <c r="BI541" i="54"/>
  <c r="BI1921" i="54" s="1"/>
  <c r="BI540" i="54"/>
  <c r="BI492" i="54"/>
  <c r="BI493" i="54" s="1"/>
  <c r="BI481" i="54"/>
  <c r="BI1911" i="54" s="1"/>
  <c r="BI480" i="54"/>
  <c r="BI432" i="54"/>
  <c r="BI433" i="54" s="1"/>
  <c r="BI421" i="54"/>
  <c r="BI1901" i="54" s="1"/>
  <c r="BI420" i="54"/>
  <c r="BI372" i="54"/>
  <c r="BI373" i="54" s="1"/>
  <c r="BI361" i="54"/>
  <c r="BI1891" i="54" s="1"/>
  <c r="BI360" i="54"/>
  <c r="BI301" i="54"/>
  <c r="BI1881" i="54" s="1"/>
  <c r="BI300" i="54"/>
  <c r="BI241" i="54"/>
  <c r="BI1871" i="54" s="1"/>
  <c r="BI240" i="54"/>
  <c r="BI582" i="54"/>
  <c r="BI583" i="54" s="1"/>
  <c r="BI571" i="54"/>
  <c r="BI1926" i="54" s="1"/>
  <c r="BI570" i="54"/>
  <c r="BI522" i="54"/>
  <c r="BI523" i="54" s="1"/>
  <c r="BI511" i="54"/>
  <c r="BI1916" i="54" s="1"/>
  <c r="BI510" i="54"/>
  <c r="BI462" i="54"/>
  <c r="BI463" i="54" s="1"/>
  <c r="BI451" i="54"/>
  <c r="BI1906" i="54" s="1"/>
  <c r="BI450" i="54"/>
  <c r="BI402" i="54"/>
  <c r="BI403" i="54" s="1"/>
  <c r="BI391" i="54"/>
  <c r="BI1896" i="54" s="1"/>
  <c r="BI390" i="54"/>
  <c r="BI342" i="54"/>
  <c r="BI343" i="54" s="1"/>
  <c r="BI331" i="54"/>
  <c r="BI1886" i="54" s="1"/>
  <c r="BI330" i="54"/>
  <c r="BI282" i="54"/>
  <c r="BI283" i="54" s="1"/>
  <c r="BI271" i="54"/>
  <c r="BI1876" i="54" s="1"/>
  <c r="BI270" i="54"/>
  <c r="BI222" i="54"/>
  <c r="BI223" i="54" s="1"/>
  <c r="BI211" i="54"/>
  <c r="BI1866" i="54" s="1"/>
  <c r="BI210" i="54"/>
  <c r="BI192" i="54"/>
  <c r="BI193" i="54" s="1"/>
  <c r="BI181" i="54"/>
  <c r="BI1861" i="54" s="1"/>
  <c r="BI180" i="54"/>
  <c r="BI132" i="54"/>
  <c r="BI133" i="54" s="1"/>
  <c r="BI121" i="54"/>
  <c r="BI1851" i="54" s="1"/>
  <c r="BI120" i="54"/>
  <c r="BI72" i="54"/>
  <c r="BI73" i="54" s="1"/>
  <c r="BI61" i="54"/>
  <c r="BI1841" i="54" s="1"/>
  <c r="BI60" i="54"/>
  <c r="BJ10" i="54"/>
  <c r="BI151" i="54"/>
  <c r="BI1856" i="54" s="1"/>
  <c r="BI150" i="54"/>
  <c r="BI102" i="54"/>
  <c r="BI103" i="54" s="1"/>
  <c r="BI91" i="54"/>
  <c r="BI90" i="54"/>
  <c r="BI42" i="54"/>
  <c r="BI43" i="54" s="1"/>
  <c r="BI31" i="54"/>
  <c r="BI1836" i="54" s="1"/>
  <c r="BI30" i="54"/>
  <c r="BH782" i="54"/>
  <c r="BH842" i="54"/>
  <c r="BH902" i="54"/>
  <c r="BH962" i="54"/>
  <c r="BH1022" i="54"/>
  <c r="BH632" i="54"/>
  <c r="BH692" i="54"/>
  <c r="BH752" i="54"/>
  <c r="BH812" i="54"/>
  <c r="BH872" i="54"/>
  <c r="BH932" i="54"/>
  <c r="BH992" i="54"/>
  <c r="BH1082" i="54"/>
  <c r="BH1052" i="54"/>
  <c r="BH1112" i="54"/>
  <c r="BH1390" i="54"/>
  <c r="BH1486" i="54"/>
  <c r="BH1480" i="54" s="1"/>
  <c r="BH1526" i="54"/>
  <c r="BH1520" i="54" s="1"/>
  <c r="BH1534" i="54"/>
  <c r="BH1528" i="54" s="1"/>
  <c r="BH1446" i="54"/>
  <c r="BH1440" i="54" s="1"/>
  <c r="BH1454" i="54"/>
  <c r="BH1448" i="54" s="1"/>
  <c r="BH1502" i="54"/>
  <c r="BH1496" i="54" s="1"/>
  <c r="BH1510" i="54"/>
  <c r="BH1504" i="54" s="1"/>
  <c r="BH1582" i="54"/>
  <c r="BH1576" i="54" s="1"/>
  <c r="BH1574" i="54"/>
  <c r="BH1568" i="54" s="1"/>
  <c r="BH1598" i="54"/>
  <c r="BH1592" i="54" s="1"/>
  <c r="BH1678" i="54"/>
  <c r="BH1672" i="54" s="1"/>
  <c r="BH1656" i="54"/>
  <c r="BI871" i="53" l="1"/>
  <c r="BH483" i="54"/>
  <c r="BH2095" i="54"/>
  <c r="BH2091" i="54"/>
  <c r="BH333" i="54"/>
  <c r="BH2071" i="54"/>
  <c r="AZ5" i="37" s="1"/>
  <c r="BH1787" i="54"/>
  <c r="BH573" i="54"/>
  <c r="BH33" i="54"/>
  <c r="BH1536" i="54"/>
  <c r="BH2090" i="54"/>
  <c r="AZ11" i="37" s="1"/>
  <c r="BH2089" i="54"/>
  <c r="AZ10" i="37" s="1"/>
  <c r="BH1788" i="54"/>
  <c r="BH2093" i="54"/>
  <c r="AZ14" i="37" s="1"/>
  <c r="BH2094" i="54"/>
  <c r="AZ15" i="37" s="1"/>
  <c r="BH2092" i="54"/>
  <c r="AZ13" i="37" s="1"/>
  <c r="BG2097" i="54"/>
  <c r="BK568" i="53"/>
  <c r="BK268" i="53"/>
  <c r="BI895" i="53"/>
  <c r="BI968" i="53"/>
  <c r="BA10" i="38" s="1"/>
  <c r="BI801" i="53"/>
  <c r="BI542" i="53"/>
  <c r="BI959" i="53"/>
  <c r="BA5" i="38" s="1"/>
  <c r="BI183" i="53"/>
  <c r="BI665" i="53"/>
  <c r="BI865" i="53"/>
  <c r="BI897" i="53"/>
  <c r="BK10" i="53"/>
  <c r="BJ869" i="53"/>
  <c r="BJ866" i="53"/>
  <c r="BJ669" i="53"/>
  <c r="BJ666" i="53"/>
  <c r="BJ30" i="53"/>
  <c r="BJ31" i="53"/>
  <c r="BJ42" i="53"/>
  <c r="BJ43" i="53" s="1"/>
  <c r="BJ60" i="53"/>
  <c r="BJ61" i="53"/>
  <c r="BJ90" i="53"/>
  <c r="BJ121" i="53"/>
  <c r="BJ132" i="53"/>
  <c r="BJ133" i="53" s="1"/>
  <c r="BJ150" i="53"/>
  <c r="BJ181" i="53"/>
  <c r="BJ91" i="53"/>
  <c r="BJ92" i="53" s="1"/>
  <c r="BJ120" i="53"/>
  <c r="BJ151" i="53"/>
  <c r="BJ152" i="53" s="1"/>
  <c r="BJ180" i="53"/>
  <c r="BJ192" i="53"/>
  <c r="BJ193" i="53" s="1"/>
  <c r="BJ211" i="53"/>
  <c r="BJ241" i="53"/>
  <c r="BJ271" i="53"/>
  <c r="BJ301" i="53"/>
  <c r="BJ330" i="53"/>
  <c r="BJ360" i="53"/>
  <c r="BJ390" i="53"/>
  <c r="BJ210" i="53"/>
  <c r="BJ240" i="53"/>
  <c r="BJ270" i="53"/>
  <c r="BJ300" i="53"/>
  <c r="BJ331" i="53"/>
  <c r="BJ332" i="53" s="1"/>
  <c r="BJ361" i="53"/>
  <c r="BJ391" i="53"/>
  <c r="BJ420" i="53"/>
  <c r="BJ450" i="53"/>
  <c r="BJ480" i="53"/>
  <c r="BJ510" i="53"/>
  <c r="BJ541" i="53"/>
  <c r="BJ601" i="53"/>
  <c r="BJ612" i="53"/>
  <c r="BJ613" i="53" s="1"/>
  <c r="BJ642" i="53"/>
  <c r="BJ643" i="53" s="1"/>
  <c r="BJ674" i="53"/>
  <c r="BJ421" i="53"/>
  <c r="BJ422" i="53" s="1"/>
  <c r="BJ451" i="53"/>
  <c r="BJ481" i="53"/>
  <c r="BJ482" i="53" s="1"/>
  <c r="BJ511" i="53"/>
  <c r="BJ540" i="53"/>
  <c r="BJ631" i="53"/>
  <c r="BJ770" i="53"/>
  <c r="BJ773" i="53"/>
  <c r="BJ778" i="53"/>
  <c r="BJ783" i="53" s="1"/>
  <c r="BJ777" i="53" s="1"/>
  <c r="BJ781" i="53"/>
  <c r="BJ786" i="53"/>
  <c r="BJ789" i="53"/>
  <c r="BJ794" i="53"/>
  <c r="BJ799" i="53" s="1"/>
  <c r="BJ793" i="53" s="1"/>
  <c r="BJ797" i="53"/>
  <c r="BJ802" i="53"/>
  <c r="BJ805" i="53"/>
  <c r="BJ677" i="53"/>
  <c r="BJ682" i="53"/>
  <c r="BJ685" i="53"/>
  <c r="BJ690" i="53"/>
  <c r="BJ693" i="53"/>
  <c r="BJ698" i="53"/>
  <c r="BJ701" i="53"/>
  <c r="BJ706" i="53"/>
  <c r="BJ709" i="53"/>
  <c r="BJ714" i="53"/>
  <c r="BJ717" i="53"/>
  <c r="BJ722" i="53"/>
  <c r="BJ725" i="53"/>
  <c r="BJ730" i="53"/>
  <c r="BJ733" i="53"/>
  <c r="BJ738" i="53"/>
  <c r="BJ741" i="53"/>
  <c r="BJ746" i="53"/>
  <c r="BJ749" i="53"/>
  <c r="BJ754" i="53"/>
  <c r="BJ757" i="53"/>
  <c r="BJ762" i="53"/>
  <c r="BJ765" i="53"/>
  <c r="BJ874" i="53"/>
  <c r="BJ877" i="53"/>
  <c r="BJ937" i="53"/>
  <c r="BJ938" i="53" s="1"/>
  <c r="BJ939" i="53" s="1"/>
  <c r="BJ947" i="53" s="1"/>
  <c r="BJ926" i="53" s="1"/>
  <c r="BJ810" i="53"/>
  <c r="BJ813" i="53"/>
  <c r="BJ818" i="53"/>
  <c r="BJ821" i="53"/>
  <c r="BJ826" i="53"/>
  <c r="BJ829" i="53"/>
  <c r="BJ834" i="53"/>
  <c r="BJ837" i="53"/>
  <c r="BJ842" i="53"/>
  <c r="BJ845" i="53"/>
  <c r="BJ850" i="53"/>
  <c r="BJ853" i="53"/>
  <c r="BJ858" i="53"/>
  <c r="BJ861" i="53"/>
  <c r="BH969" i="53"/>
  <c r="AZ11" i="38" s="1"/>
  <c r="BH894" i="53"/>
  <c r="BH665" i="53"/>
  <c r="BH964" i="53"/>
  <c r="BH972" i="53"/>
  <c r="AZ12" i="38" s="1"/>
  <c r="BH673" i="53"/>
  <c r="BH892" i="53"/>
  <c r="BG662" i="53"/>
  <c r="BG888" i="53"/>
  <c r="BI679" i="53"/>
  <c r="BI767" i="53"/>
  <c r="BI761" i="53" s="1"/>
  <c r="BI759" i="53"/>
  <c r="BI753" i="53" s="1"/>
  <c r="BI745" i="53"/>
  <c r="BI751" i="53"/>
  <c r="BI743" i="53"/>
  <c r="BI737" i="53" s="1"/>
  <c r="BI735" i="53"/>
  <c r="BI729" i="53" s="1"/>
  <c r="BI727" i="53"/>
  <c r="BI721" i="53" s="1"/>
  <c r="BI719" i="53"/>
  <c r="BI713" i="53" s="1"/>
  <c r="BI711" i="53"/>
  <c r="BI705" i="53" s="1"/>
  <c r="BI703" i="53"/>
  <c r="BI697" i="53" s="1"/>
  <c r="BI695" i="53"/>
  <c r="BI689" i="53" s="1"/>
  <c r="BI687" i="53"/>
  <c r="BI681" i="53" s="1"/>
  <c r="BI513" i="53"/>
  <c r="BI453" i="53"/>
  <c r="BI543" i="53"/>
  <c r="BI482" i="53"/>
  <c r="BI483" i="53" s="1"/>
  <c r="BI422" i="53"/>
  <c r="BI423" i="53" s="1"/>
  <c r="BI363" i="53"/>
  <c r="BI302" i="53"/>
  <c r="BI303" i="53" s="1"/>
  <c r="BI242" i="53"/>
  <c r="BI243" i="53" s="1"/>
  <c r="BI392" i="53"/>
  <c r="BI393" i="53" s="1"/>
  <c r="BI332" i="53"/>
  <c r="BI333" i="53" s="1"/>
  <c r="BI273" i="53"/>
  <c r="BI213" i="53"/>
  <c r="BI122" i="53"/>
  <c r="BI123" i="53" s="1"/>
  <c r="BI152" i="53"/>
  <c r="BI153" i="53" s="1"/>
  <c r="BI92" i="53"/>
  <c r="BI93" i="53" s="1"/>
  <c r="BI960" i="53"/>
  <c r="BA6" i="38" s="1"/>
  <c r="BI32" i="53"/>
  <c r="BI33" i="53" s="1"/>
  <c r="BI62" i="53"/>
  <c r="BI63" i="53" s="1"/>
  <c r="BI963" i="53"/>
  <c r="BA7" i="38" s="1"/>
  <c r="BH897" i="53"/>
  <c r="BH865" i="53"/>
  <c r="BG973" i="53"/>
  <c r="BG898" i="53"/>
  <c r="BH453" i="54"/>
  <c r="BH213" i="54"/>
  <c r="BH303" i="54"/>
  <c r="BI2071" i="54"/>
  <c r="BA5" i="37" s="1"/>
  <c r="BI2065" i="54"/>
  <c r="BA3" i="37" s="1"/>
  <c r="BI1470" i="54"/>
  <c r="BI1670" i="54"/>
  <c r="BH663" i="54"/>
  <c r="BH513" i="54"/>
  <c r="BH393" i="54"/>
  <c r="BH273" i="54"/>
  <c r="BH543" i="54"/>
  <c r="BH423" i="54"/>
  <c r="BH153" i="54"/>
  <c r="BH123" i="54"/>
  <c r="BI1662" i="54"/>
  <c r="BI1656" i="54" s="1"/>
  <c r="BJ1660" i="54"/>
  <c r="BJ1657" i="54"/>
  <c r="BJ1652" i="54"/>
  <c r="BJ661" i="54"/>
  <c r="BJ660" i="54"/>
  <c r="BI1941" i="54"/>
  <c r="BI662" i="54"/>
  <c r="BI1943" i="54" s="1"/>
  <c r="BI1390" i="54"/>
  <c r="BI1446" i="54"/>
  <c r="BI1440" i="54" s="1"/>
  <c r="BI1454" i="54"/>
  <c r="BI1448" i="54" s="1"/>
  <c r="BI1502" i="54"/>
  <c r="BI1496" i="54" s="1"/>
  <c r="BI1510" i="54"/>
  <c r="BI1504" i="54" s="1"/>
  <c r="BI1486" i="54"/>
  <c r="BI1480" i="54" s="1"/>
  <c r="BI1526" i="54"/>
  <c r="BI1520" i="54" s="1"/>
  <c r="BI1534" i="54"/>
  <c r="BI1528" i="54" s="1"/>
  <c r="BI1574" i="54"/>
  <c r="BI1568" i="54" s="1"/>
  <c r="BI1598" i="54"/>
  <c r="BI1592" i="54" s="1"/>
  <c r="BI1582" i="54"/>
  <c r="BI1576" i="54" s="1"/>
  <c r="BI1678" i="54"/>
  <c r="BI1672" i="54" s="1"/>
  <c r="BI1686" i="54"/>
  <c r="BI1680" i="54" s="1"/>
  <c r="BI1694" i="54"/>
  <c r="BI1688" i="54" s="1"/>
  <c r="BI1702" i="54"/>
  <c r="BI1696" i="54" s="1"/>
  <c r="BI1710" i="54"/>
  <c r="BI1704" i="54" s="1"/>
  <c r="BI1718" i="54"/>
  <c r="BI1712" i="54" s="1"/>
  <c r="BI1742" i="54"/>
  <c r="BI1736" i="54" s="1"/>
  <c r="BI1750" i="54"/>
  <c r="BI1744" i="54" s="1"/>
  <c r="BI1758" i="54"/>
  <c r="BI1752" i="54" s="1"/>
  <c r="BI1766" i="54"/>
  <c r="BI1774" i="54"/>
  <c r="BI1768" i="54" s="1"/>
  <c r="BH933" i="54"/>
  <c r="BH1988" i="54"/>
  <c r="BH693" i="54"/>
  <c r="BH1948" i="54"/>
  <c r="BH903" i="54"/>
  <c r="BH1983" i="54"/>
  <c r="BD1233" i="54"/>
  <c r="BE1230" i="54" s="1"/>
  <c r="BD2038" i="54"/>
  <c r="BD1113" i="54"/>
  <c r="BE1110" i="54" s="1"/>
  <c r="BD2018" i="54"/>
  <c r="BJ1168" i="54"/>
  <c r="BJ868" i="54"/>
  <c r="BJ658" i="54"/>
  <c r="BJ568" i="54"/>
  <c r="BJ268" i="54"/>
  <c r="BD1143" i="54"/>
  <c r="BE1140" i="54" s="1"/>
  <c r="BD2023" i="54"/>
  <c r="BD2075" i="54" s="1"/>
  <c r="BF1293" i="54"/>
  <c r="BG1290" i="54" s="1"/>
  <c r="BF2048" i="54"/>
  <c r="BF1353" i="54"/>
  <c r="BG1350" i="54" s="1"/>
  <c r="BF2058" i="54"/>
  <c r="BG2083" i="54"/>
  <c r="BC2084" i="54"/>
  <c r="BC2085" i="54" s="1"/>
  <c r="BH2080" i="54"/>
  <c r="AZ8" i="37" s="1"/>
  <c r="BH2074" i="54"/>
  <c r="AZ6" i="37" s="1"/>
  <c r="BH1113" i="54"/>
  <c r="BH2018" i="54"/>
  <c r="BH1083" i="54"/>
  <c r="BH2013" i="54"/>
  <c r="BH813" i="54"/>
  <c r="BH1968" i="54"/>
  <c r="BH1023" i="54"/>
  <c r="BH2003" i="54"/>
  <c r="BH783" i="54"/>
  <c r="BH1963" i="54"/>
  <c r="BH1053" i="54"/>
  <c r="BH2008" i="54"/>
  <c r="BH993" i="54"/>
  <c r="BH1998" i="54"/>
  <c r="BH873" i="54"/>
  <c r="BH1978" i="54"/>
  <c r="BH753" i="54"/>
  <c r="BH1958" i="54"/>
  <c r="BH633" i="54"/>
  <c r="BH1938" i="54"/>
  <c r="BH963" i="54"/>
  <c r="BH1993" i="54"/>
  <c r="BH843" i="54"/>
  <c r="BH1973" i="54"/>
  <c r="BI92" i="54"/>
  <c r="BI1848" i="54" s="1"/>
  <c r="BI1846" i="54"/>
  <c r="BI2077" i="54" s="1"/>
  <c r="BA7" i="37" s="1"/>
  <c r="BI2074" i="54"/>
  <c r="BA6" i="37" s="1"/>
  <c r="BI2080" i="54"/>
  <c r="BA8" i="37" s="1"/>
  <c r="BI2068" i="54"/>
  <c r="BA4" i="37" s="1"/>
  <c r="BD1173" i="54"/>
  <c r="BE1170" i="54" s="1"/>
  <c r="BE1172" i="54" s="1"/>
  <c r="BD2028" i="54"/>
  <c r="BF1323" i="54"/>
  <c r="BG1320" i="54" s="1"/>
  <c r="BG1322" i="54" s="1"/>
  <c r="BF2053" i="54"/>
  <c r="BH603" i="54"/>
  <c r="BH363" i="54"/>
  <c r="BH243" i="54"/>
  <c r="BF1263" i="54"/>
  <c r="BG1260" i="54" s="1"/>
  <c r="BG1262" i="54" s="1"/>
  <c r="BF2043" i="54"/>
  <c r="BD1203" i="54"/>
  <c r="BE1200" i="54" s="1"/>
  <c r="BE1202" i="54" s="1"/>
  <c r="BD2033" i="54"/>
  <c r="BD2069" i="54" s="1"/>
  <c r="BH2066" i="54"/>
  <c r="BH2078" i="54"/>
  <c r="BH2081" i="54"/>
  <c r="BI1726" i="54"/>
  <c r="BI1720" i="54" s="1"/>
  <c r="BI1734" i="54"/>
  <c r="BI1728" i="54" s="1"/>
  <c r="BI32" i="54"/>
  <c r="BI1838" i="54" s="1"/>
  <c r="BI152" i="54"/>
  <c r="BI1858" i="54" s="1"/>
  <c r="BI1082" i="54"/>
  <c r="BI2013" i="54" s="1"/>
  <c r="BI1142" i="54"/>
  <c r="BI2023" i="54" s="1"/>
  <c r="BE632" i="53"/>
  <c r="BE633" i="53" s="1"/>
  <c r="BF630" i="53" s="1"/>
  <c r="BE602" i="53"/>
  <c r="BE603" i="53" s="1"/>
  <c r="BF600" i="53" s="1"/>
  <c r="BE482" i="53"/>
  <c r="BE483" i="53" s="1"/>
  <c r="BL21" i="53"/>
  <c r="BK28" i="53"/>
  <c r="BK58" i="53"/>
  <c r="BK118" i="53"/>
  <c r="BK88" i="53"/>
  <c r="BK178" i="53"/>
  <c r="BK148" i="53"/>
  <c r="BK238" i="53"/>
  <c r="BK208" i="53"/>
  <c r="BK298" i="53"/>
  <c r="BK358" i="53"/>
  <c r="BK328" i="53"/>
  <c r="BK388" i="53"/>
  <c r="BK418" i="53"/>
  <c r="BK478" i="53"/>
  <c r="BK538" i="53"/>
  <c r="BK598" i="53"/>
  <c r="BK601" i="53" s="1"/>
  <c r="BK448" i="53"/>
  <c r="BK508" i="53"/>
  <c r="BK628" i="53"/>
  <c r="BK631" i="53" s="1"/>
  <c r="BE542" i="53"/>
  <c r="BE543" i="53" s="1"/>
  <c r="BF540" i="53" s="1"/>
  <c r="BF572" i="53"/>
  <c r="BF573" i="53" s="1"/>
  <c r="BG570" i="53" s="1"/>
  <c r="BE1232" i="54"/>
  <c r="BE1112" i="54"/>
  <c r="BE1142" i="54"/>
  <c r="BG1292" i="54"/>
  <c r="BG1352" i="54"/>
  <c r="BJ1772" i="54"/>
  <c r="BJ1769" i="54"/>
  <c r="BJ1764" i="54"/>
  <c r="BJ1761" i="54"/>
  <c r="BJ1756" i="54"/>
  <c r="BJ1753" i="54"/>
  <c r="BJ1748" i="54"/>
  <c r="BJ1745" i="54"/>
  <c r="BJ1740" i="54"/>
  <c r="BJ1737" i="54"/>
  <c r="BJ1732" i="54"/>
  <c r="BJ1729" i="54"/>
  <c r="BJ1724" i="54"/>
  <c r="BJ1721" i="54"/>
  <c r="BJ1716" i="54"/>
  <c r="BJ1713" i="54"/>
  <c r="BJ1708" i="54"/>
  <c r="BJ1705" i="54"/>
  <c r="BJ1700" i="54"/>
  <c r="BJ1697" i="54"/>
  <c r="BJ1692" i="54"/>
  <c r="BJ1689" i="54"/>
  <c r="BJ1684" i="54"/>
  <c r="BJ1681" i="54"/>
  <c r="BJ1668" i="54"/>
  <c r="BJ1649" i="54"/>
  <c r="BJ1654" i="54" s="1"/>
  <c r="BJ1648" i="54" s="1"/>
  <c r="BJ1641" i="54"/>
  <c r="BJ1636" i="54"/>
  <c r="BJ1676" i="54"/>
  <c r="BJ1673" i="54"/>
  <c r="BJ1665" i="54"/>
  <c r="BJ1644" i="54"/>
  <c r="BJ1633" i="54"/>
  <c r="BJ1628" i="54"/>
  <c r="BJ1625" i="54"/>
  <c r="BJ1620" i="54"/>
  <c r="BJ1617" i="54"/>
  <c r="BJ1612" i="54"/>
  <c r="BJ1609" i="54"/>
  <c r="BJ1604" i="54"/>
  <c r="BJ1601" i="54"/>
  <c r="BJ1593" i="54"/>
  <c r="BJ1580" i="54"/>
  <c r="BJ1569" i="54"/>
  <c r="BJ1596" i="54"/>
  <c r="BJ1588" i="54"/>
  <c r="BJ1585" i="54"/>
  <c r="BJ1577" i="54"/>
  <c r="BJ1572" i="54"/>
  <c r="BJ1564" i="54"/>
  <c r="BJ1561" i="54"/>
  <c r="BJ1556" i="54"/>
  <c r="BJ1553" i="54"/>
  <c r="BJ1548" i="54"/>
  <c r="BJ1545" i="54"/>
  <c r="BJ1540" i="54"/>
  <c r="BJ1537" i="54"/>
  <c r="BJ1516" i="54"/>
  <c r="BJ1508" i="54"/>
  <c r="BJ1505" i="54"/>
  <c r="BJ1500" i="54"/>
  <c r="BJ1497" i="54"/>
  <c r="BJ1489" i="54"/>
  <c r="BJ1476" i="54"/>
  <c r="BJ1465" i="54"/>
  <c r="BJ1460" i="54"/>
  <c r="BJ1452" i="54"/>
  <c r="BJ1449" i="54"/>
  <c r="BJ1444" i="54"/>
  <c r="BJ1441" i="54"/>
  <c r="BJ1532" i="54"/>
  <c r="BJ1529" i="54"/>
  <c r="BJ1524" i="54"/>
  <c r="BJ1521" i="54"/>
  <c r="BJ1513" i="54"/>
  <c r="BJ1492" i="54"/>
  <c r="BJ1484" i="54"/>
  <c r="BJ1481" i="54"/>
  <c r="BJ1473" i="54"/>
  <c r="BJ1468" i="54"/>
  <c r="BJ1457" i="54"/>
  <c r="BJ1436" i="54"/>
  <c r="BJ1433" i="54"/>
  <c r="BJ1428" i="54"/>
  <c r="BJ1425" i="54"/>
  <c r="BJ1420" i="54"/>
  <c r="BJ1417" i="54"/>
  <c r="BJ1412" i="54"/>
  <c r="BJ1409" i="54"/>
  <c r="BJ1404" i="54"/>
  <c r="BJ1401" i="54"/>
  <c r="BJ1396" i="54"/>
  <c r="BJ1393" i="54"/>
  <c r="BJ1385" i="54"/>
  <c r="BJ1362" i="54"/>
  <c r="BJ1363" i="54" s="1"/>
  <c r="BJ1351" i="54"/>
  <c r="BJ2056" i="54" s="1"/>
  <c r="BJ1302" i="54"/>
  <c r="BJ1303" i="54" s="1"/>
  <c r="BJ1291" i="54"/>
  <c r="BJ2046" i="54" s="1"/>
  <c r="BJ1388" i="54"/>
  <c r="BJ1332" i="54"/>
  <c r="BJ1333" i="54" s="1"/>
  <c r="BJ1321" i="54"/>
  <c r="BJ2051" i="54" s="1"/>
  <c r="BJ1272" i="54"/>
  <c r="BJ1273" i="54" s="1"/>
  <c r="BJ1171" i="54"/>
  <c r="BJ2026" i="54" s="1"/>
  <c r="BJ1170" i="54"/>
  <c r="BJ1111" i="54"/>
  <c r="BJ2016" i="54" s="1"/>
  <c r="BJ1110" i="54"/>
  <c r="BJ1051" i="54"/>
  <c r="BJ2006" i="54" s="1"/>
  <c r="BJ1050" i="54"/>
  <c r="BJ1141" i="54"/>
  <c r="BJ2021" i="54" s="1"/>
  <c r="BJ1140" i="54"/>
  <c r="BJ1081" i="54"/>
  <c r="BJ2011" i="54" s="1"/>
  <c r="BJ1080" i="54"/>
  <c r="BJ991" i="54"/>
  <c r="BJ1996" i="54" s="1"/>
  <c r="BJ990" i="54"/>
  <c r="BJ931" i="54"/>
  <c r="BJ1986" i="54" s="1"/>
  <c r="BJ930" i="54"/>
  <c r="BJ871" i="54"/>
  <c r="BJ1976" i="54" s="1"/>
  <c r="BJ870" i="54"/>
  <c r="BJ811" i="54"/>
  <c r="BJ810" i="54"/>
  <c r="BJ751" i="54"/>
  <c r="BJ750" i="54"/>
  <c r="BJ702" i="54"/>
  <c r="BJ703" i="54" s="1"/>
  <c r="BJ691" i="54"/>
  <c r="BJ1946" i="54" s="1"/>
  <c r="BJ690" i="54"/>
  <c r="BJ642" i="54"/>
  <c r="BJ643" i="54" s="1"/>
  <c r="BJ631" i="54"/>
  <c r="BJ630" i="54"/>
  <c r="BJ1021" i="54"/>
  <c r="BJ1020" i="54"/>
  <c r="BJ961" i="54"/>
  <c r="BJ1991" i="54" s="1"/>
  <c r="BJ960" i="54"/>
  <c r="BJ901" i="54"/>
  <c r="BJ900" i="54"/>
  <c r="BJ841" i="54"/>
  <c r="BJ840" i="54"/>
  <c r="BJ792" i="54"/>
  <c r="BJ793" i="54" s="1"/>
  <c r="BJ781" i="54"/>
  <c r="BJ1961" i="54" s="1"/>
  <c r="BJ780" i="54"/>
  <c r="BJ732" i="54"/>
  <c r="BJ733" i="54" s="1"/>
  <c r="BJ721" i="54"/>
  <c r="BJ720" i="54"/>
  <c r="BJ582" i="54"/>
  <c r="BJ583" i="54" s="1"/>
  <c r="BJ571" i="54"/>
  <c r="BJ1926" i="54" s="1"/>
  <c r="BJ570" i="54"/>
  <c r="BJ522" i="54"/>
  <c r="BJ523" i="54" s="1"/>
  <c r="BJ511" i="54"/>
  <c r="BJ510" i="54"/>
  <c r="BJ462" i="54"/>
  <c r="BJ463" i="54" s="1"/>
  <c r="BJ451" i="54"/>
  <c r="BJ1906" i="54" s="1"/>
  <c r="BJ450" i="54"/>
  <c r="BJ402" i="54"/>
  <c r="BJ403" i="54" s="1"/>
  <c r="BJ391" i="54"/>
  <c r="BJ1896" i="54" s="1"/>
  <c r="BJ390" i="54"/>
  <c r="BJ342" i="54"/>
  <c r="BJ343" i="54" s="1"/>
  <c r="BJ331" i="54"/>
  <c r="BJ1886" i="54" s="1"/>
  <c r="BJ330" i="54"/>
  <c r="BJ282" i="54"/>
  <c r="BJ283" i="54" s="1"/>
  <c r="BJ271" i="54"/>
  <c r="BJ1876" i="54" s="1"/>
  <c r="BJ270" i="54"/>
  <c r="BJ222" i="54"/>
  <c r="BJ223" i="54" s="1"/>
  <c r="BJ211" i="54"/>
  <c r="BJ1866" i="54" s="1"/>
  <c r="BJ210" i="54"/>
  <c r="BJ601" i="54"/>
  <c r="BJ1931" i="54" s="1"/>
  <c r="BJ600" i="54"/>
  <c r="BJ552" i="54"/>
  <c r="BJ553" i="54" s="1"/>
  <c r="BJ541" i="54"/>
  <c r="BJ540" i="54"/>
  <c r="BJ492" i="54"/>
  <c r="BJ493" i="54" s="1"/>
  <c r="BJ481" i="54"/>
  <c r="BJ1911" i="54" s="1"/>
  <c r="BJ480" i="54"/>
  <c r="BJ432" i="54"/>
  <c r="BJ433" i="54" s="1"/>
  <c r="BJ421" i="54"/>
  <c r="BJ1901" i="54" s="1"/>
  <c r="BJ420" i="54"/>
  <c r="BJ372" i="54"/>
  <c r="BJ373" i="54" s="1"/>
  <c r="BJ361" i="54"/>
  <c r="BJ1891" i="54" s="1"/>
  <c r="BJ360" i="54"/>
  <c r="BJ301" i="54"/>
  <c r="BJ1881" i="54" s="1"/>
  <c r="BJ300" i="54"/>
  <c r="BJ241" i="54"/>
  <c r="BJ1871" i="54" s="1"/>
  <c r="BJ240" i="54"/>
  <c r="BJ151" i="54"/>
  <c r="BJ1856" i="54" s="1"/>
  <c r="BJ2065" i="54" s="1"/>
  <c r="BB3" i="37" s="1"/>
  <c r="BJ150" i="54"/>
  <c r="BJ102" i="54"/>
  <c r="BJ103" i="54" s="1"/>
  <c r="BJ91" i="54"/>
  <c r="BJ90" i="54"/>
  <c r="BJ42" i="54"/>
  <c r="BJ43" i="54" s="1"/>
  <c r="BJ31" i="54"/>
  <c r="BJ1836" i="54" s="1"/>
  <c r="BJ30" i="54"/>
  <c r="BJ192" i="54"/>
  <c r="BJ193" i="54" s="1"/>
  <c r="BJ181" i="54"/>
  <c r="BJ180" i="54"/>
  <c r="BJ132" i="54"/>
  <c r="BJ133" i="54" s="1"/>
  <c r="BJ121" i="54"/>
  <c r="BJ1851" i="54" s="1"/>
  <c r="BJ120" i="54"/>
  <c r="BJ72" i="54"/>
  <c r="BJ73" i="54" s="1"/>
  <c r="BJ61" i="54"/>
  <c r="BJ60" i="54"/>
  <c r="BK10" i="54"/>
  <c r="BI62" i="54"/>
  <c r="BI1843" i="54" s="1"/>
  <c r="BI122" i="54"/>
  <c r="BI1853" i="54" s="1"/>
  <c r="BI182" i="54"/>
  <c r="BI1863" i="54" s="1"/>
  <c r="BI212" i="54"/>
  <c r="BI1868" i="54" s="1"/>
  <c r="BI272" i="54"/>
  <c r="BI1878" i="54" s="1"/>
  <c r="BI332" i="54"/>
  <c r="BI1888" i="54" s="1"/>
  <c r="BI392" i="54"/>
  <c r="BI1898" i="54" s="1"/>
  <c r="BI452" i="54"/>
  <c r="BI1908" i="54" s="1"/>
  <c r="BI512" i="54"/>
  <c r="BI1918" i="54" s="1"/>
  <c r="BI572" i="54"/>
  <c r="BI1928" i="54" s="1"/>
  <c r="BI242" i="54"/>
  <c r="BI1873" i="54" s="1"/>
  <c r="BI302" i="54"/>
  <c r="BI1883" i="54" s="1"/>
  <c r="BI362" i="54"/>
  <c r="BI1893" i="54" s="1"/>
  <c r="BI422" i="54"/>
  <c r="BI1903" i="54" s="1"/>
  <c r="BI482" i="54"/>
  <c r="BI1913" i="54" s="1"/>
  <c r="BI542" i="54"/>
  <c r="BI1923" i="54" s="1"/>
  <c r="BI602" i="54"/>
  <c r="BI1933" i="54" s="1"/>
  <c r="BI632" i="54"/>
  <c r="BI1938" i="54" s="1"/>
  <c r="BI692" i="54"/>
  <c r="BI1948" i="54" s="1"/>
  <c r="BI752" i="54"/>
  <c r="BI1958" i="54" s="1"/>
  <c r="BI812" i="54"/>
  <c r="BI1968" i="54" s="1"/>
  <c r="BI872" i="54"/>
  <c r="BI1978" i="54" s="1"/>
  <c r="BI932" i="54"/>
  <c r="BI1988" i="54" s="1"/>
  <c r="BI992" i="54"/>
  <c r="BI1998" i="54" s="1"/>
  <c r="BI722" i="54"/>
  <c r="BI1953" i="54" s="1"/>
  <c r="BI782" i="54"/>
  <c r="BI1963" i="54" s="1"/>
  <c r="BI842" i="54"/>
  <c r="BI1973" i="54" s="1"/>
  <c r="BI902" i="54"/>
  <c r="BI1983" i="54" s="1"/>
  <c r="BI962" i="54"/>
  <c r="BI1993" i="54" s="1"/>
  <c r="BI1022" i="54"/>
  <c r="BI2003" i="54" s="1"/>
  <c r="BI1052" i="54"/>
  <c r="BI2008" i="54" s="1"/>
  <c r="BI1112" i="54"/>
  <c r="BI2018" i="54" s="1"/>
  <c r="BI1172" i="54"/>
  <c r="BI2028" i="54" s="1"/>
  <c r="BI1083" i="54"/>
  <c r="BI1398" i="54"/>
  <c r="BI1406" i="54"/>
  <c r="BI1414" i="54"/>
  <c r="BI1408" i="54" s="1"/>
  <c r="BI1422" i="54"/>
  <c r="BI1430" i="54"/>
  <c r="BI1438" i="54"/>
  <c r="BI1432" i="54" s="1"/>
  <c r="BI1464" i="54"/>
  <c r="BI1494" i="54"/>
  <c r="BI1488" i="54" s="1"/>
  <c r="BI1462" i="54"/>
  <c r="BI1456" i="54" s="1"/>
  <c r="BI1478" i="54"/>
  <c r="BI1472" i="54" s="1"/>
  <c r="BI1518" i="54"/>
  <c r="BI1512" i="54" s="1"/>
  <c r="BI1606" i="54"/>
  <c r="BI1600" i="54" s="1"/>
  <c r="BI1614" i="54"/>
  <c r="BI1608" i="54" s="1"/>
  <c r="BI1622" i="54"/>
  <c r="BI1616" i="54" s="1"/>
  <c r="BI1630" i="54"/>
  <c r="BI1624" i="54" s="1"/>
  <c r="BI1542" i="54"/>
  <c r="BI1550" i="54"/>
  <c r="BI1544" i="54" s="1"/>
  <c r="BI1558" i="54"/>
  <c r="BI1552" i="54" s="1"/>
  <c r="BI1566" i="54"/>
  <c r="BI1560" i="54" s="1"/>
  <c r="BI1590" i="54"/>
  <c r="BI1584" i="54" s="1"/>
  <c r="BI1646" i="54"/>
  <c r="BI1640" i="54" s="1"/>
  <c r="BI1638" i="54"/>
  <c r="BI1632" i="54" s="1"/>
  <c r="BI1664" i="54"/>
  <c r="BG1793" i="54"/>
  <c r="BG1783" i="54"/>
  <c r="BG1381" i="54"/>
  <c r="BH1384" i="54"/>
  <c r="BH1777" i="54" s="1"/>
  <c r="BH1789" i="54"/>
  <c r="BI63" i="54"/>
  <c r="BI513" i="54"/>
  <c r="BI603" i="54"/>
  <c r="BI663" i="54"/>
  <c r="BI1384" i="54"/>
  <c r="BI1760" i="54"/>
  <c r="BI1792" i="54"/>
  <c r="BJ1348" i="54"/>
  <c r="BJ1288" i="54"/>
  <c r="BJ1318" i="54"/>
  <c r="BJ1258" i="54"/>
  <c r="BJ1261" i="54" s="1"/>
  <c r="BJ2041" i="54" s="1"/>
  <c r="BJ1228" i="54"/>
  <c r="BJ1231" i="54" s="1"/>
  <c r="BJ2036" i="54" s="1"/>
  <c r="BJ1108" i="54"/>
  <c r="BJ1048" i="54"/>
  <c r="BJ1198" i="54"/>
  <c r="BJ1201" i="54" s="1"/>
  <c r="BJ2031" i="54" s="1"/>
  <c r="BJ1138" i="54"/>
  <c r="BJ1078" i="54"/>
  <c r="BJ988" i="54"/>
  <c r="BJ928" i="54"/>
  <c r="BJ808" i="54"/>
  <c r="BJ748" i="54"/>
  <c r="BJ688" i="54"/>
  <c r="BJ628" i="54"/>
  <c r="BJ1018" i="54"/>
  <c r="BJ958" i="54"/>
  <c r="BJ898" i="54"/>
  <c r="BJ838" i="54"/>
  <c r="BJ778" i="54"/>
  <c r="BJ718" i="54"/>
  <c r="BJ508" i="54"/>
  <c r="BJ448" i="54"/>
  <c r="BJ388" i="54"/>
  <c r="BJ328" i="54"/>
  <c r="BJ598" i="54"/>
  <c r="BJ538" i="54"/>
  <c r="BJ478" i="54"/>
  <c r="BJ418" i="54"/>
  <c r="BJ358" i="54"/>
  <c r="BJ298" i="54"/>
  <c r="BJ238" i="54"/>
  <c r="BJ208" i="54"/>
  <c r="BJ148" i="54"/>
  <c r="BJ88" i="54"/>
  <c r="BJ28" i="54"/>
  <c r="BJ178" i="54"/>
  <c r="BJ118" i="54"/>
  <c r="BJ58" i="54"/>
  <c r="BK21" i="54"/>
  <c r="BH1790" i="54"/>
  <c r="BH1786" i="54"/>
  <c r="BH1791" i="54"/>
  <c r="AZ12" i="37" l="1"/>
  <c r="BH973" i="53"/>
  <c r="BJ807" i="53"/>
  <c r="BJ791" i="53"/>
  <c r="BJ785" i="53" s="1"/>
  <c r="BJ775" i="53"/>
  <c r="BJ769" i="53" s="1"/>
  <c r="BJ392" i="53"/>
  <c r="BI93" i="54"/>
  <c r="BH2083" i="54"/>
  <c r="BJ879" i="53"/>
  <c r="BJ873" i="53" s="1"/>
  <c r="BJ767" i="53"/>
  <c r="BJ761" i="53" s="1"/>
  <c r="BJ759" i="53"/>
  <c r="BJ753" i="53" s="1"/>
  <c r="BJ512" i="53"/>
  <c r="BJ452" i="53"/>
  <c r="BJ362" i="53"/>
  <c r="BJ671" i="53"/>
  <c r="BJ871" i="53"/>
  <c r="BI813" i="54"/>
  <c r="BI363" i="54"/>
  <c r="BI273" i="54"/>
  <c r="BI1053" i="54"/>
  <c r="BI933" i="54"/>
  <c r="BI693" i="54"/>
  <c r="BI483" i="54"/>
  <c r="BI243" i="54"/>
  <c r="BI393" i="54"/>
  <c r="BI183" i="54"/>
  <c r="BI843" i="54"/>
  <c r="BI963" i="54"/>
  <c r="BI723" i="54"/>
  <c r="BI2095" i="54"/>
  <c r="BI2090" i="54"/>
  <c r="BA11" i="37" s="1"/>
  <c r="BI2089" i="54"/>
  <c r="BA10" i="37" s="1"/>
  <c r="BI2093" i="54"/>
  <c r="BA14" i="37" s="1"/>
  <c r="BI2094" i="54"/>
  <c r="BA15" i="37" s="1"/>
  <c r="BI2092" i="54"/>
  <c r="BA13" i="37" s="1"/>
  <c r="BH2097" i="54"/>
  <c r="BI2091" i="54"/>
  <c r="BA12" i="37" s="1"/>
  <c r="BI1173" i="54"/>
  <c r="BH898" i="53"/>
  <c r="BJ745" i="53"/>
  <c r="BJ751" i="53"/>
  <c r="BJ743" i="53"/>
  <c r="BJ737" i="53" s="1"/>
  <c r="BJ735" i="53"/>
  <c r="BJ729" i="53" s="1"/>
  <c r="BJ727" i="53"/>
  <c r="BJ721" i="53" s="1"/>
  <c r="BJ719" i="53"/>
  <c r="BJ713" i="53" s="1"/>
  <c r="BJ711" i="53"/>
  <c r="BJ705" i="53" s="1"/>
  <c r="BJ703" i="53"/>
  <c r="BJ697" i="53" s="1"/>
  <c r="BJ695" i="53"/>
  <c r="BJ689" i="53" s="1"/>
  <c r="BJ687" i="53"/>
  <c r="BJ681" i="53" s="1"/>
  <c r="BJ679" i="53"/>
  <c r="BJ542" i="53"/>
  <c r="BJ959" i="53"/>
  <c r="BB5" i="38" s="1"/>
  <c r="BJ483" i="53"/>
  <c r="BJ423" i="53"/>
  <c r="BJ393" i="53"/>
  <c r="BJ333" i="53"/>
  <c r="BJ272" i="53"/>
  <c r="BJ212" i="53"/>
  <c r="BJ182" i="53"/>
  <c r="BJ183" i="53" s="1"/>
  <c r="BJ93" i="53"/>
  <c r="BJ960" i="53"/>
  <c r="BB6" i="38" s="1"/>
  <c r="BJ32" i="53"/>
  <c r="BJ665" i="53"/>
  <c r="BJ865" i="53"/>
  <c r="BJ897" i="53"/>
  <c r="BL10" i="53"/>
  <c r="BK869" i="53"/>
  <c r="BK866" i="53"/>
  <c r="BK666" i="53"/>
  <c r="BK671" i="53" s="1"/>
  <c r="BK669" i="53"/>
  <c r="BK61" i="53"/>
  <c r="BK30" i="53"/>
  <c r="BK31" i="53"/>
  <c r="BK42" i="53"/>
  <c r="BK43" i="53" s="1"/>
  <c r="BK60" i="53"/>
  <c r="BK90" i="53"/>
  <c r="BK91" i="53"/>
  <c r="BK92" i="53" s="1"/>
  <c r="BK120" i="53"/>
  <c r="BK151" i="53"/>
  <c r="BK180" i="53"/>
  <c r="BK121" i="53"/>
  <c r="BK122" i="53" s="1"/>
  <c r="BK132" i="53"/>
  <c r="BK133" i="53" s="1"/>
  <c r="BK150" i="53"/>
  <c r="BK181" i="53"/>
  <c r="BK182" i="53" s="1"/>
  <c r="BK210" i="53"/>
  <c r="BK240" i="53"/>
  <c r="BK270" i="53"/>
  <c r="BK300" i="53"/>
  <c r="BK331" i="53"/>
  <c r="BK361" i="53"/>
  <c r="BK391" i="53"/>
  <c r="BK192" i="53"/>
  <c r="BK193" i="53" s="1"/>
  <c r="BK211" i="53"/>
  <c r="BK212" i="53" s="1"/>
  <c r="BK241" i="53"/>
  <c r="BK242" i="53" s="1"/>
  <c r="BK271" i="53"/>
  <c r="BK272" i="53" s="1"/>
  <c r="BK301" i="53"/>
  <c r="BK302" i="53" s="1"/>
  <c r="BK330" i="53"/>
  <c r="BK360" i="53"/>
  <c r="BK390" i="53"/>
  <c r="BK421" i="53"/>
  <c r="BK451" i="53"/>
  <c r="BK481" i="53"/>
  <c r="BK511" i="53"/>
  <c r="BK540" i="53"/>
  <c r="BK570" i="53"/>
  <c r="BK420" i="53"/>
  <c r="BK450" i="53"/>
  <c r="BK480" i="53"/>
  <c r="BK510" i="53"/>
  <c r="BK541" i="53"/>
  <c r="BK571" i="53"/>
  <c r="BK612" i="53"/>
  <c r="BK613" i="53" s="1"/>
  <c r="BK642" i="53"/>
  <c r="BK643" i="53" s="1"/>
  <c r="BK674" i="53"/>
  <c r="BK677" i="53"/>
  <c r="BK682" i="53"/>
  <c r="BK685" i="53"/>
  <c r="BK690" i="53"/>
  <c r="BK693" i="53"/>
  <c r="BK698" i="53"/>
  <c r="BK701" i="53"/>
  <c r="BK706" i="53"/>
  <c r="BK709" i="53"/>
  <c r="BK714" i="53"/>
  <c r="BK717" i="53"/>
  <c r="BK722" i="53"/>
  <c r="BK725" i="53"/>
  <c r="BK730" i="53"/>
  <c r="BK733" i="53"/>
  <c r="BK738" i="53"/>
  <c r="BK741" i="53"/>
  <c r="BK746" i="53"/>
  <c r="BK749" i="53"/>
  <c r="BK754" i="53"/>
  <c r="BK757" i="53"/>
  <c r="BK762" i="53"/>
  <c r="BK765" i="53"/>
  <c r="BK770" i="53"/>
  <c r="BK773" i="53"/>
  <c r="BK778" i="53"/>
  <c r="BK781" i="53"/>
  <c r="BK786" i="53"/>
  <c r="BK789" i="53"/>
  <c r="BK794" i="53"/>
  <c r="BK797" i="53"/>
  <c r="BK802" i="53"/>
  <c r="BK805" i="53"/>
  <c r="BK810" i="53"/>
  <c r="BK813" i="53"/>
  <c r="BK818" i="53"/>
  <c r="BK821" i="53"/>
  <c r="BK826" i="53"/>
  <c r="BK829" i="53"/>
  <c r="BK834" i="53"/>
  <c r="BK837" i="53"/>
  <c r="BK842" i="53"/>
  <c r="BK845" i="53"/>
  <c r="BK850" i="53"/>
  <c r="BK853" i="53"/>
  <c r="BK858" i="53"/>
  <c r="BK861" i="53"/>
  <c r="BK874" i="53"/>
  <c r="BK877" i="53"/>
  <c r="BK937" i="53"/>
  <c r="BK938" i="53" s="1"/>
  <c r="BK939" i="53" s="1"/>
  <c r="BK947" i="53" s="1"/>
  <c r="BK926" i="53" s="1"/>
  <c r="BI964" i="53"/>
  <c r="BL568" i="53"/>
  <c r="BL268" i="53"/>
  <c r="BI972" i="53"/>
  <c r="BA12" i="38" s="1"/>
  <c r="BI673" i="53"/>
  <c r="BI882" i="53" s="1"/>
  <c r="BI892" i="53"/>
  <c r="BH882" i="53"/>
  <c r="BJ863" i="53"/>
  <c r="BJ857" i="53" s="1"/>
  <c r="BJ855" i="53"/>
  <c r="BJ849" i="53" s="1"/>
  <c r="BJ847" i="53"/>
  <c r="BJ841" i="53" s="1"/>
  <c r="BJ839" i="53"/>
  <c r="BJ833" i="53" s="1"/>
  <c r="BJ831" i="53"/>
  <c r="BJ825" i="53" s="1"/>
  <c r="BJ823" i="53"/>
  <c r="BJ817" i="53" s="1"/>
  <c r="BJ815" i="53"/>
  <c r="BJ809" i="53" s="1"/>
  <c r="BJ895" i="53"/>
  <c r="BJ801" i="53"/>
  <c r="BJ968" i="53"/>
  <c r="BB10" i="38" s="1"/>
  <c r="BJ543" i="53"/>
  <c r="BJ513" i="53"/>
  <c r="BJ453" i="53"/>
  <c r="BJ273" i="53"/>
  <c r="BJ213" i="53"/>
  <c r="BJ363" i="53"/>
  <c r="BJ302" i="53"/>
  <c r="BJ303" i="53" s="1"/>
  <c r="BJ242" i="53"/>
  <c r="BJ243" i="53" s="1"/>
  <c r="BJ153" i="53"/>
  <c r="BJ122" i="53"/>
  <c r="BJ123" i="53" s="1"/>
  <c r="BJ62" i="53"/>
  <c r="BJ63" i="53" s="1"/>
  <c r="BJ963" i="53"/>
  <c r="BB7" i="38" s="1"/>
  <c r="BJ33" i="53"/>
  <c r="BI894" i="53"/>
  <c r="BI969" i="53"/>
  <c r="BA11" i="38" s="1"/>
  <c r="BI973" i="53"/>
  <c r="BI1113" i="54"/>
  <c r="BI1023" i="54"/>
  <c r="BI903" i="54"/>
  <c r="BI783" i="54"/>
  <c r="BJ1686" i="54"/>
  <c r="BJ1680" i="54" s="1"/>
  <c r="BJ1694" i="54"/>
  <c r="BJ1688" i="54" s="1"/>
  <c r="BJ1702" i="54"/>
  <c r="BJ1696" i="54" s="1"/>
  <c r="BJ1710" i="54"/>
  <c r="BJ1704" i="54" s="1"/>
  <c r="BJ1941" i="54"/>
  <c r="BJ662" i="54"/>
  <c r="BJ1943" i="54" s="1"/>
  <c r="BJ1662" i="54"/>
  <c r="BK1660" i="54"/>
  <c r="BK1657" i="54"/>
  <c r="BK1652" i="54"/>
  <c r="BK661" i="54"/>
  <c r="BK660" i="54"/>
  <c r="BJ1398" i="54"/>
  <c r="BJ1406" i="54"/>
  <c r="BJ1414" i="54"/>
  <c r="BJ1408" i="54" s="1"/>
  <c r="BJ1422" i="54"/>
  <c r="BJ1430" i="54"/>
  <c r="BJ1438" i="54"/>
  <c r="BJ1432" i="54" s="1"/>
  <c r="BJ1462" i="54"/>
  <c r="BJ1456" i="54" s="1"/>
  <c r="BJ1478" i="54"/>
  <c r="BJ1472" i="54" s="1"/>
  <c r="BJ1518" i="54"/>
  <c r="BJ1512" i="54" s="1"/>
  <c r="BJ1542" i="54"/>
  <c r="BJ1550" i="54"/>
  <c r="BJ1544" i="54" s="1"/>
  <c r="BJ1558" i="54"/>
  <c r="BJ1552" i="54" s="1"/>
  <c r="BJ1606" i="54"/>
  <c r="BJ1600" i="54" s="1"/>
  <c r="BI33" i="54"/>
  <c r="BJ1494" i="54"/>
  <c r="BJ1488" i="54" s="1"/>
  <c r="BJ1566" i="54"/>
  <c r="BJ1560" i="54" s="1"/>
  <c r="BJ1590" i="54"/>
  <c r="BJ1584" i="54" s="1"/>
  <c r="BJ1614" i="54"/>
  <c r="BJ1608" i="54" s="1"/>
  <c r="BJ1622" i="54"/>
  <c r="BJ1616" i="54" s="1"/>
  <c r="BJ1630" i="54"/>
  <c r="BJ1624" i="54" s="1"/>
  <c r="BJ1638" i="54"/>
  <c r="BJ1632" i="54" s="1"/>
  <c r="BJ1646" i="54"/>
  <c r="BJ1640" i="54" s="1"/>
  <c r="BG1323" i="54"/>
  <c r="BH1320" i="54" s="1"/>
  <c r="BG2053" i="54"/>
  <c r="BJ62" i="54"/>
  <c r="BJ1843" i="54" s="1"/>
  <c r="BJ1841" i="54"/>
  <c r="BJ2074" i="54" s="1"/>
  <c r="BB6" i="37" s="1"/>
  <c r="BJ182" i="54"/>
  <c r="BJ1863" i="54" s="1"/>
  <c r="BJ1861" i="54"/>
  <c r="BJ92" i="54"/>
  <c r="BJ1848" i="54" s="1"/>
  <c r="BJ1846" i="54"/>
  <c r="BJ2077" i="54" s="1"/>
  <c r="BB7" i="37" s="1"/>
  <c r="BJ542" i="54"/>
  <c r="BJ1923" i="54" s="1"/>
  <c r="BJ1921" i="54"/>
  <c r="BJ512" i="54"/>
  <c r="BJ1918" i="54" s="1"/>
  <c r="BJ1916" i="54"/>
  <c r="BJ722" i="54"/>
  <c r="BJ1953" i="54" s="1"/>
  <c r="BJ1951" i="54"/>
  <c r="BJ842" i="54"/>
  <c r="BJ1973" i="54" s="1"/>
  <c r="BJ1971" i="54"/>
  <c r="BJ902" i="54"/>
  <c r="BJ1983" i="54" s="1"/>
  <c r="BJ1981" i="54"/>
  <c r="BJ1022" i="54"/>
  <c r="BJ2003" i="54" s="1"/>
  <c r="BJ2001" i="54"/>
  <c r="BJ632" i="54"/>
  <c r="BJ1938" i="54" s="1"/>
  <c r="BJ1936" i="54"/>
  <c r="BJ752" i="54"/>
  <c r="BJ1958" i="54" s="1"/>
  <c r="BJ1956" i="54"/>
  <c r="BJ812" i="54"/>
  <c r="BJ1968" i="54" s="1"/>
  <c r="BJ1966" i="54"/>
  <c r="BG1353" i="54"/>
  <c r="BH1350" i="54" s="1"/>
  <c r="BG2058" i="54"/>
  <c r="BE1143" i="54"/>
  <c r="BF1140" i="54" s="1"/>
  <c r="BE2023" i="54"/>
  <c r="BE2075" i="54" s="1"/>
  <c r="BE1173" i="54"/>
  <c r="BF1170" i="54" s="1"/>
  <c r="BE2028" i="54"/>
  <c r="BG1263" i="54"/>
  <c r="BH1260" i="54" s="1"/>
  <c r="BG2043" i="54"/>
  <c r="BE1233" i="54"/>
  <c r="BF1230" i="54" s="1"/>
  <c r="BE2038" i="54"/>
  <c r="BI2066" i="54"/>
  <c r="BK568" i="54"/>
  <c r="BK268" i="54"/>
  <c r="BK1168" i="54"/>
  <c r="BK868" i="54"/>
  <c r="BK658" i="54"/>
  <c r="BI993" i="54"/>
  <c r="BI873" i="54"/>
  <c r="BI753" i="54"/>
  <c r="BI633" i="54"/>
  <c r="BI543" i="54"/>
  <c r="BI423" i="54"/>
  <c r="BI303" i="54"/>
  <c r="BI573" i="54"/>
  <c r="BI453" i="54"/>
  <c r="BI333" i="54"/>
  <c r="BI213" i="54"/>
  <c r="BI123" i="54"/>
  <c r="BI1143" i="54"/>
  <c r="BI2081" i="54"/>
  <c r="BJ2068" i="54"/>
  <c r="BB4" i="37" s="1"/>
  <c r="BI153" i="54"/>
  <c r="BG1293" i="54"/>
  <c r="BH1290" i="54" s="1"/>
  <c r="BG2048" i="54"/>
  <c r="BE1203" i="54"/>
  <c r="BF1200" i="54" s="1"/>
  <c r="BE2033" i="54"/>
  <c r="BE2069" i="54" s="1"/>
  <c r="BE1113" i="54"/>
  <c r="BE2018" i="54"/>
  <c r="BE2072" i="54" s="1"/>
  <c r="BI2078" i="54"/>
  <c r="BD2072" i="54"/>
  <c r="BD2084" i="54" s="1"/>
  <c r="BD2085" i="54" s="1"/>
  <c r="BI2083" i="54"/>
  <c r="BJ422" i="54"/>
  <c r="BJ1903" i="54" s="1"/>
  <c r="BJ272" i="54"/>
  <c r="BJ1878" i="54" s="1"/>
  <c r="BJ392" i="54"/>
  <c r="BJ1898" i="54" s="1"/>
  <c r="BJ962" i="54"/>
  <c r="BJ1993" i="54" s="1"/>
  <c r="BJ1470" i="54"/>
  <c r="BJ1464" i="54" s="1"/>
  <c r="BJ1670" i="54"/>
  <c r="BJ1664" i="54" s="1"/>
  <c r="BJ122" i="54"/>
  <c r="BJ1853" i="54" s="1"/>
  <c r="BJ32" i="54"/>
  <c r="BJ1838" i="54" s="1"/>
  <c r="BJ152" i="54"/>
  <c r="BJ1858" i="54" s="1"/>
  <c r="BJ242" i="54"/>
  <c r="BJ1873" i="54" s="1"/>
  <c r="BJ302" i="54"/>
  <c r="BJ1883" i="54" s="1"/>
  <c r="BJ362" i="54"/>
  <c r="BJ1893" i="54" s="1"/>
  <c r="BJ482" i="54"/>
  <c r="BJ1913" i="54" s="1"/>
  <c r="BJ602" i="54"/>
  <c r="BJ1933" i="54" s="1"/>
  <c r="BJ212" i="54"/>
  <c r="BJ1868" i="54" s="1"/>
  <c r="BJ332" i="54"/>
  <c r="BJ1888" i="54" s="1"/>
  <c r="BJ452" i="54"/>
  <c r="BJ1908" i="54" s="1"/>
  <c r="BJ572" i="54"/>
  <c r="BJ1928" i="54" s="1"/>
  <c r="BJ782" i="54"/>
  <c r="BJ1963" i="54" s="1"/>
  <c r="BJ692" i="54"/>
  <c r="BJ1948" i="54" s="1"/>
  <c r="BF542" i="53"/>
  <c r="BF543" i="53" s="1"/>
  <c r="BG540" i="53" s="1"/>
  <c r="BF632" i="53"/>
  <c r="BF633" i="53" s="1"/>
  <c r="BG630" i="53" s="1"/>
  <c r="BL28" i="53"/>
  <c r="BM21" i="53"/>
  <c r="BL58" i="53"/>
  <c r="BL88" i="53"/>
  <c r="BL118" i="53"/>
  <c r="BL148" i="53"/>
  <c r="BL178" i="53"/>
  <c r="BL208" i="53"/>
  <c r="BL238" i="53"/>
  <c r="BL328" i="53"/>
  <c r="BL388" i="53"/>
  <c r="BL298" i="53"/>
  <c r="BL358" i="53"/>
  <c r="BL448" i="53"/>
  <c r="BL508" i="53"/>
  <c r="BL418" i="53"/>
  <c r="BL478" i="53"/>
  <c r="BL628" i="53"/>
  <c r="BL631" i="53" s="1"/>
  <c r="BL538" i="53"/>
  <c r="BL598" i="53"/>
  <c r="BL601" i="53" s="1"/>
  <c r="BG572" i="53"/>
  <c r="BG573" i="53" s="1"/>
  <c r="BH570" i="53" s="1"/>
  <c r="BF602" i="53"/>
  <c r="BF603" i="53" s="1"/>
  <c r="BG600" i="53" s="1"/>
  <c r="BH1292" i="54"/>
  <c r="BH1322" i="54"/>
  <c r="BF1202" i="54"/>
  <c r="BH1352" i="54"/>
  <c r="BF1142" i="54"/>
  <c r="BF1172" i="54"/>
  <c r="BH1262" i="54"/>
  <c r="BF1232" i="54"/>
  <c r="BH1783" i="54"/>
  <c r="BH1381" i="54"/>
  <c r="BI1424" i="54"/>
  <c r="BI1787" i="54"/>
  <c r="BI1392" i="54"/>
  <c r="BI1791" i="54"/>
  <c r="BK1772" i="54"/>
  <c r="BK1769" i="54"/>
  <c r="BK1764" i="54"/>
  <c r="BK1761" i="54"/>
  <c r="BK1766" i="54" s="1"/>
  <c r="BK1756" i="54"/>
  <c r="BK1753" i="54"/>
  <c r="BK1748" i="54"/>
  <c r="BK1745" i="54"/>
  <c r="BK1750" i="54" s="1"/>
  <c r="BK1744" i="54" s="1"/>
  <c r="BK1740" i="54"/>
  <c r="BK1737" i="54"/>
  <c r="BK1732" i="54"/>
  <c r="BK1729" i="54"/>
  <c r="BK1734" i="54" s="1"/>
  <c r="BK1728" i="54" s="1"/>
  <c r="BK1724" i="54"/>
  <c r="BK1721" i="54"/>
  <c r="BK1716" i="54"/>
  <c r="BK1713" i="54"/>
  <c r="BK1718" i="54" s="1"/>
  <c r="BK1712" i="54" s="1"/>
  <c r="BK1708" i="54"/>
  <c r="BK1705" i="54"/>
  <c r="BK1700" i="54"/>
  <c r="BK1697" i="54"/>
  <c r="BK1702" i="54" s="1"/>
  <c r="BK1696" i="54" s="1"/>
  <c r="BK1692" i="54"/>
  <c r="BK1689" i="54"/>
  <c r="BK1684" i="54"/>
  <c r="BK1681" i="54"/>
  <c r="BK1686" i="54" s="1"/>
  <c r="BK1680" i="54" s="1"/>
  <c r="BK1676" i="54"/>
  <c r="BK1673" i="54"/>
  <c r="BK1665" i="54"/>
  <c r="BK1644" i="54"/>
  <c r="BK1633" i="54"/>
  <c r="BK1668" i="54"/>
  <c r="BK1649" i="54"/>
  <c r="BK1654" i="54" s="1"/>
  <c r="BK1648" i="54" s="1"/>
  <c r="BK1641" i="54"/>
  <c r="BK1636" i="54"/>
  <c r="BK1596" i="54"/>
  <c r="BK1588" i="54"/>
  <c r="BK1585" i="54"/>
  <c r="BK1577" i="54"/>
  <c r="BK1572" i="54"/>
  <c r="BK1564" i="54"/>
  <c r="BK1561" i="54"/>
  <c r="BK1556" i="54"/>
  <c r="BK1553" i="54"/>
  <c r="BK1548" i="54"/>
  <c r="BK1545" i="54"/>
  <c r="BK1540" i="54"/>
  <c r="BK1537" i="54"/>
  <c r="BK1628" i="54"/>
  <c r="BK1625" i="54"/>
  <c r="BK1620" i="54"/>
  <c r="BK1617" i="54"/>
  <c r="BK1612" i="54"/>
  <c r="BK1609" i="54"/>
  <c r="BK1604" i="54"/>
  <c r="BK1601" i="54"/>
  <c r="BK1593" i="54"/>
  <c r="BK1580" i="54"/>
  <c r="BK1569" i="54"/>
  <c r="BK1532" i="54"/>
  <c r="BK1529" i="54"/>
  <c r="BK1524" i="54"/>
  <c r="BK1521" i="54"/>
  <c r="BK1513" i="54"/>
  <c r="BK1492" i="54"/>
  <c r="BK1484" i="54"/>
  <c r="BK1481" i="54"/>
  <c r="BK1473" i="54"/>
  <c r="BK1468" i="54"/>
  <c r="BK1457" i="54"/>
  <c r="BK1516" i="54"/>
  <c r="BK1508" i="54"/>
  <c r="BK1505" i="54"/>
  <c r="BK1500" i="54"/>
  <c r="BK1497" i="54"/>
  <c r="BK1489" i="54"/>
  <c r="BK1476" i="54"/>
  <c r="BK1465" i="54"/>
  <c r="BK1460" i="54"/>
  <c r="BK1452" i="54"/>
  <c r="BK1449" i="54"/>
  <c r="BK1444" i="54"/>
  <c r="BK1441" i="54"/>
  <c r="BK1388" i="54"/>
  <c r="BK1332" i="54"/>
  <c r="BK1333" i="54" s="1"/>
  <c r="BK1436" i="54"/>
  <c r="BK1433" i="54"/>
  <c r="BK1428" i="54"/>
  <c r="BK1425" i="54"/>
  <c r="BK1420" i="54"/>
  <c r="BK1417" i="54"/>
  <c r="BK1412" i="54"/>
  <c r="BK1409" i="54"/>
  <c r="BK1404" i="54"/>
  <c r="BK1401" i="54"/>
  <c r="BK1396" i="54"/>
  <c r="BK1393" i="54"/>
  <c r="BK1385" i="54"/>
  <c r="BK1390" i="54" s="1"/>
  <c r="BK1362" i="54"/>
  <c r="BK1363" i="54" s="1"/>
  <c r="BK1351" i="54"/>
  <c r="BK2056" i="54" s="1"/>
  <c r="BK1302" i="54"/>
  <c r="BK1303" i="54" s="1"/>
  <c r="BK1291" i="54"/>
  <c r="BK2046" i="54" s="1"/>
  <c r="BK1201" i="54"/>
  <c r="BK1200" i="54"/>
  <c r="BK1141" i="54"/>
  <c r="BK1140" i="54"/>
  <c r="BK1081" i="54"/>
  <c r="BK1080" i="54"/>
  <c r="BK1231" i="54"/>
  <c r="BK2036" i="54" s="1"/>
  <c r="BK1230" i="54"/>
  <c r="BK1171" i="54"/>
  <c r="BK2026" i="54" s="1"/>
  <c r="BK1170" i="54"/>
  <c r="BK1111" i="54"/>
  <c r="BK2016" i="54" s="1"/>
  <c r="BK1110" i="54"/>
  <c r="BK1051" i="54"/>
  <c r="BK2006" i="54" s="1"/>
  <c r="BK1050" i="54"/>
  <c r="BK1021" i="54"/>
  <c r="BK2001" i="54" s="1"/>
  <c r="BK1020" i="54"/>
  <c r="BK961" i="54"/>
  <c r="BK1991" i="54" s="1"/>
  <c r="BK960" i="54"/>
  <c r="BK901" i="54"/>
  <c r="BK1981" i="54" s="1"/>
  <c r="BK900" i="54"/>
  <c r="BK841" i="54"/>
  <c r="BK1971" i="54" s="1"/>
  <c r="BK840" i="54"/>
  <c r="BK792" i="54"/>
  <c r="BK793" i="54" s="1"/>
  <c r="BK781" i="54"/>
  <c r="BK1961" i="54" s="1"/>
  <c r="BK780" i="54"/>
  <c r="BK732" i="54"/>
  <c r="BK733" i="54" s="1"/>
  <c r="BK721" i="54"/>
  <c r="BK1951" i="54" s="1"/>
  <c r="BK720" i="54"/>
  <c r="BK991" i="54"/>
  <c r="BK1996" i="54" s="1"/>
  <c r="BK990" i="54"/>
  <c r="BK931" i="54"/>
  <c r="BK1986" i="54" s="1"/>
  <c r="BK930" i="54"/>
  <c r="BK871" i="54"/>
  <c r="BK1976" i="54" s="1"/>
  <c r="BK870" i="54"/>
  <c r="BK811" i="54"/>
  <c r="BK1966" i="54" s="1"/>
  <c r="BK810" i="54"/>
  <c r="BK751" i="54"/>
  <c r="BK1956" i="54" s="1"/>
  <c r="BK750" i="54"/>
  <c r="BK702" i="54"/>
  <c r="BK703" i="54" s="1"/>
  <c r="BK691" i="54"/>
  <c r="BK1946" i="54" s="1"/>
  <c r="BK690" i="54"/>
  <c r="BK642" i="54"/>
  <c r="BK643" i="54" s="1"/>
  <c r="BK631" i="54"/>
  <c r="BK1936" i="54" s="1"/>
  <c r="BK630" i="54"/>
  <c r="BK612" i="54"/>
  <c r="BK613" i="54" s="1"/>
  <c r="BK601" i="54"/>
  <c r="BK1931" i="54" s="1"/>
  <c r="BK600" i="54"/>
  <c r="BK552" i="54"/>
  <c r="BK553" i="54" s="1"/>
  <c r="BK541" i="54"/>
  <c r="BK1921" i="54" s="1"/>
  <c r="BK540" i="54"/>
  <c r="BK492" i="54"/>
  <c r="BK493" i="54" s="1"/>
  <c r="BK481" i="54"/>
  <c r="BK1911" i="54" s="1"/>
  <c r="BK480" i="54"/>
  <c r="BK432" i="54"/>
  <c r="BK433" i="54" s="1"/>
  <c r="BK421" i="54"/>
  <c r="BK1901" i="54" s="1"/>
  <c r="BK420" i="54"/>
  <c r="BK372" i="54"/>
  <c r="BK373" i="54" s="1"/>
  <c r="BK361" i="54"/>
  <c r="BK1891" i="54" s="1"/>
  <c r="BK360" i="54"/>
  <c r="BK301" i="54"/>
  <c r="BK1881" i="54" s="1"/>
  <c r="BK300" i="54"/>
  <c r="BK241" i="54"/>
  <c r="BK1871" i="54" s="1"/>
  <c r="BK240" i="54"/>
  <c r="BK582" i="54"/>
  <c r="BK583" i="54" s="1"/>
  <c r="BK571" i="54"/>
  <c r="BK1926" i="54" s="1"/>
  <c r="BK570" i="54"/>
  <c r="BK522" i="54"/>
  <c r="BK523" i="54" s="1"/>
  <c r="BK511" i="54"/>
  <c r="BK1916" i="54" s="1"/>
  <c r="BK510" i="54"/>
  <c r="BK462" i="54"/>
  <c r="BK463" i="54" s="1"/>
  <c r="BK451" i="54"/>
  <c r="BK1906" i="54" s="1"/>
  <c r="BK450" i="54"/>
  <c r="BK402" i="54"/>
  <c r="BK403" i="54" s="1"/>
  <c r="BK391" i="54"/>
  <c r="BK1896" i="54" s="1"/>
  <c r="BK390" i="54"/>
  <c r="BK342" i="54"/>
  <c r="BK343" i="54" s="1"/>
  <c r="BK331" i="54"/>
  <c r="BK1886" i="54" s="1"/>
  <c r="BK330" i="54"/>
  <c r="BK282" i="54"/>
  <c r="BK283" i="54" s="1"/>
  <c r="BK271" i="54"/>
  <c r="BK1876" i="54" s="1"/>
  <c r="BK270" i="54"/>
  <c r="BK222" i="54"/>
  <c r="BK223" i="54" s="1"/>
  <c r="BK211" i="54"/>
  <c r="BK210" i="54"/>
  <c r="BK192" i="54"/>
  <c r="BK193" i="54" s="1"/>
  <c r="BK181" i="54"/>
  <c r="BK1861" i="54" s="1"/>
  <c r="BK180" i="54"/>
  <c r="BK132" i="54"/>
  <c r="BK133" i="54" s="1"/>
  <c r="BK121" i="54"/>
  <c r="BK120" i="54"/>
  <c r="BK72" i="54"/>
  <c r="BK73" i="54" s="1"/>
  <c r="BK61" i="54"/>
  <c r="BK1841" i="54" s="1"/>
  <c r="BK60" i="54"/>
  <c r="BL10" i="54"/>
  <c r="BK151" i="54"/>
  <c r="BK1856" i="54" s="1"/>
  <c r="BK150" i="54"/>
  <c r="BK102" i="54"/>
  <c r="BK103" i="54" s="1"/>
  <c r="BK91" i="54"/>
  <c r="BK1846" i="54" s="1"/>
  <c r="BK90" i="54"/>
  <c r="BK42" i="54"/>
  <c r="BK43" i="54" s="1"/>
  <c r="BK31" i="54"/>
  <c r="BK1836" i="54" s="1"/>
  <c r="BK30" i="54"/>
  <c r="BJ872" i="54"/>
  <c r="BJ932" i="54"/>
  <c r="BJ1988" i="54" s="1"/>
  <c r="BJ992" i="54"/>
  <c r="BJ1998" i="54" s="1"/>
  <c r="BJ1082" i="54"/>
  <c r="BJ2013" i="54" s="1"/>
  <c r="BJ1142" i="54"/>
  <c r="BJ1052" i="54"/>
  <c r="BJ2008" i="54" s="1"/>
  <c r="BJ1112" i="54"/>
  <c r="BJ2018" i="54" s="1"/>
  <c r="BJ1172" i="54"/>
  <c r="BJ2028" i="54" s="1"/>
  <c r="BJ1390" i="54"/>
  <c r="BJ1486" i="54"/>
  <c r="BJ1480" i="54" s="1"/>
  <c r="BJ1526" i="54"/>
  <c r="BJ1520" i="54" s="1"/>
  <c r="BJ1534" i="54"/>
  <c r="BJ1528" i="54" s="1"/>
  <c r="BJ1446" i="54"/>
  <c r="BJ1440" i="54" s="1"/>
  <c r="BJ1454" i="54"/>
  <c r="BJ1448" i="54" s="1"/>
  <c r="BJ1502" i="54"/>
  <c r="BJ1496" i="54" s="1"/>
  <c r="BJ1510" i="54"/>
  <c r="BJ1504" i="54" s="1"/>
  <c r="BJ1582" i="54"/>
  <c r="BJ1576" i="54" s="1"/>
  <c r="BJ1574" i="54"/>
  <c r="BJ1568" i="54" s="1"/>
  <c r="BJ1598" i="54"/>
  <c r="BJ1592" i="54" s="1"/>
  <c r="BJ1678" i="54"/>
  <c r="BJ1672" i="54" s="1"/>
  <c r="BJ1656" i="54"/>
  <c r="BH1793" i="54"/>
  <c r="BK1318" i="54"/>
  <c r="BK1321" i="54" s="1"/>
  <c r="BK2051" i="54" s="1"/>
  <c r="BK1258" i="54"/>
  <c r="BK1261" i="54" s="1"/>
  <c r="BK2041" i="54" s="1"/>
  <c r="BK1348" i="54"/>
  <c r="BK1288" i="54"/>
  <c r="BK1198" i="54"/>
  <c r="BK1138" i="54"/>
  <c r="BK1078" i="54"/>
  <c r="BK1228" i="54"/>
  <c r="BK1108" i="54"/>
  <c r="BK1048" i="54"/>
  <c r="BK1018" i="54"/>
  <c r="BK958" i="54"/>
  <c r="BK898" i="54"/>
  <c r="BK838" i="54"/>
  <c r="BK778" i="54"/>
  <c r="BK718" i="54"/>
  <c r="BK988" i="54"/>
  <c r="BK928" i="54"/>
  <c r="BK808" i="54"/>
  <c r="BK748" i="54"/>
  <c r="BK688" i="54"/>
  <c r="BK628" i="54"/>
  <c r="BK598" i="54"/>
  <c r="BK538" i="54"/>
  <c r="BK478" i="54"/>
  <c r="BK418" i="54"/>
  <c r="BK358" i="54"/>
  <c r="BK298" i="54"/>
  <c r="BK238" i="54"/>
  <c r="BK508" i="54"/>
  <c r="BK448" i="54"/>
  <c r="BK388" i="54"/>
  <c r="BK328" i="54"/>
  <c r="BK178" i="54"/>
  <c r="BK118" i="54"/>
  <c r="BK58" i="54"/>
  <c r="BL21" i="54"/>
  <c r="BK208" i="54"/>
  <c r="BK148" i="54"/>
  <c r="BK88" i="54"/>
  <c r="BK28" i="54"/>
  <c r="BI1789" i="54"/>
  <c r="BI1536" i="54"/>
  <c r="BI1790" i="54"/>
  <c r="BI1416" i="54"/>
  <c r="BI1786" i="54"/>
  <c r="BI1400" i="54"/>
  <c r="BI1788" i="54"/>
  <c r="BJ63" i="54"/>
  <c r="BJ123" i="54"/>
  <c r="BJ183" i="54"/>
  <c r="BJ33" i="54"/>
  <c r="BJ93" i="54"/>
  <c r="BJ153" i="54"/>
  <c r="BJ243" i="54"/>
  <c r="BJ303" i="54"/>
  <c r="BJ363" i="54"/>
  <c r="BJ423" i="54"/>
  <c r="BJ483" i="54"/>
  <c r="BJ543" i="54"/>
  <c r="BJ603" i="54"/>
  <c r="BJ213" i="54"/>
  <c r="BJ273" i="54"/>
  <c r="BJ333" i="54"/>
  <c r="BJ393" i="54"/>
  <c r="BJ453" i="54"/>
  <c r="BJ513" i="54"/>
  <c r="BJ573" i="54"/>
  <c r="BJ663" i="54"/>
  <c r="BJ723" i="54"/>
  <c r="BJ783" i="54"/>
  <c r="BJ843" i="54"/>
  <c r="BJ903" i="54"/>
  <c r="BJ963" i="54"/>
  <c r="BJ1023" i="54"/>
  <c r="BJ633" i="54"/>
  <c r="BJ693" i="54"/>
  <c r="BJ753" i="54"/>
  <c r="BJ813" i="54"/>
  <c r="BJ933" i="54"/>
  <c r="BJ993" i="54"/>
  <c r="BJ1083" i="54"/>
  <c r="BJ1113" i="54"/>
  <c r="BJ1392" i="54"/>
  <c r="BJ1400" i="54"/>
  <c r="BJ1788" i="54"/>
  <c r="BJ1416" i="54"/>
  <c r="BJ1424" i="54"/>
  <c r="BJ1536" i="54"/>
  <c r="BJ1718" i="54"/>
  <c r="BJ1712" i="54" s="1"/>
  <c r="BJ1726" i="54"/>
  <c r="BJ1720" i="54" s="1"/>
  <c r="BJ1734" i="54"/>
  <c r="BJ1728" i="54" s="1"/>
  <c r="BJ1742" i="54"/>
  <c r="BJ1736" i="54" s="1"/>
  <c r="BJ1750" i="54"/>
  <c r="BJ1744" i="54" s="1"/>
  <c r="BJ1758" i="54"/>
  <c r="BJ1752" i="54" s="1"/>
  <c r="BJ1766" i="54"/>
  <c r="BJ2095" i="54" s="1"/>
  <c r="BJ1774" i="54"/>
  <c r="BJ1768" i="54" s="1"/>
  <c r="BJ2071" i="54" l="1"/>
  <c r="BB5" i="37" s="1"/>
  <c r="BK572" i="53"/>
  <c r="BK573" i="53" s="1"/>
  <c r="BK1678" i="54"/>
  <c r="BK1672" i="54" s="1"/>
  <c r="BK1694" i="54"/>
  <c r="BK1688" i="54" s="1"/>
  <c r="BK1710" i="54"/>
  <c r="BK1704" i="54" s="1"/>
  <c r="BK1726" i="54"/>
  <c r="BK1720" i="54" s="1"/>
  <c r="BK1742" i="54"/>
  <c r="BK1736" i="54" s="1"/>
  <c r="BK1758" i="54"/>
  <c r="BK1752" i="54" s="1"/>
  <c r="BK1774" i="54"/>
  <c r="BK1768" i="54" s="1"/>
  <c r="BJ2090" i="54"/>
  <c r="BB11" i="37" s="1"/>
  <c r="BJ2089" i="54"/>
  <c r="BB10" i="37" s="1"/>
  <c r="BJ2093" i="54"/>
  <c r="BB14" i="37" s="1"/>
  <c r="BI2097" i="54"/>
  <c r="BJ2091" i="54"/>
  <c r="BB12" i="37" s="1"/>
  <c r="BJ2094" i="54"/>
  <c r="BB15" i="37" s="1"/>
  <c r="BJ2092" i="54"/>
  <c r="BB13" i="37" s="1"/>
  <c r="BI888" i="53"/>
  <c r="BI662" i="53"/>
  <c r="BM568" i="53"/>
  <c r="BM268" i="53"/>
  <c r="BH662" i="53"/>
  <c r="BH888" i="53"/>
  <c r="BK879" i="53"/>
  <c r="BK873" i="53" s="1"/>
  <c r="BK863" i="53"/>
  <c r="BK857" i="53" s="1"/>
  <c r="BK855" i="53"/>
  <c r="BK849" i="53" s="1"/>
  <c r="BK847" i="53"/>
  <c r="BK841" i="53" s="1"/>
  <c r="BK839" i="53"/>
  <c r="BK833" i="53" s="1"/>
  <c r="BK831" i="53"/>
  <c r="BK825" i="53" s="1"/>
  <c r="BK823" i="53"/>
  <c r="BK817" i="53" s="1"/>
  <c r="BK815" i="53"/>
  <c r="BK809" i="53" s="1"/>
  <c r="BK807" i="53"/>
  <c r="BK799" i="53"/>
  <c r="BK793" i="53" s="1"/>
  <c r="BK791" i="53"/>
  <c r="BK785" i="53" s="1"/>
  <c r="BK783" i="53"/>
  <c r="BK777" i="53" s="1"/>
  <c r="BK775" i="53"/>
  <c r="BK769" i="53" s="1"/>
  <c r="BK767" i="53"/>
  <c r="BK761" i="53" s="1"/>
  <c r="BK759" i="53"/>
  <c r="BK753" i="53" s="1"/>
  <c r="BK745" i="53"/>
  <c r="BK751" i="53"/>
  <c r="BK743" i="53"/>
  <c r="BK737" i="53" s="1"/>
  <c r="BK735" i="53"/>
  <c r="BK729" i="53" s="1"/>
  <c r="BK727" i="53"/>
  <c r="BK721" i="53" s="1"/>
  <c r="BK719" i="53"/>
  <c r="BK713" i="53" s="1"/>
  <c r="BK711" i="53"/>
  <c r="BK705" i="53" s="1"/>
  <c r="BK703" i="53"/>
  <c r="BK697" i="53" s="1"/>
  <c r="BK695" i="53"/>
  <c r="BK689" i="53" s="1"/>
  <c r="BK687" i="53"/>
  <c r="BK681" i="53" s="1"/>
  <c r="BK679" i="53"/>
  <c r="BK542" i="53"/>
  <c r="BK959" i="53"/>
  <c r="BC5" i="38" s="1"/>
  <c r="BK543" i="53"/>
  <c r="BK482" i="53"/>
  <c r="BK483" i="53" s="1"/>
  <c r="BK422" i="53"/>
  <c r="BK423" i="53" s="1"/>
  <c r="BK362" i="53"/>
  <c r="BK363" i="53" s="1"/>
  <c r="BK303" i="53"/>
  <c r="BK243" i="53"/>
  <c r="BK183" i="53"/>
  <c r="BK123" i="53"/>
  <c r="BK93" i="53"/>
  <c r="BK871" i="53"/>
  <c r="BM10" i="53"/>
  <c r="BL869" i="53"/>
  <c r="BL866" i="53"/>
  <c r="BL669" i="53"/>
  <c r="BL666" i="53"/>
  <c r="BL30" i="53"/>
  <c r="BL31" i="53"/>
  <c r="BL42" i="53"/>
  <c r="BL43" i="53" s="1"/>
  <c r="BL60" i="53"/>
  <c r="BL61" i="53"/>
  <c r="BL121" i="53"/>
  <c r="BL132" i="53"/>
  <c r="BL133" i="53" s="1"/>
  <c r="BL150" i="53"/>
  <c r="BL181" i="53"/>
  <c r="BL182" i="53" s="1"/>
  <c r="BL90" i="53"/>
  <c r="BL91" i="53"/>
  <c r="BL92" i="53" s="1"/>
  <c r="BL120" i="53"/>
  <c r="BL151" i="53"/>
  <c r="BL152" i="53" s="1"/>
  <c r="BL180" i="53"/>
  <c r="BL192" i="53"/>
  <c r="BL193" i="53" s="1"/>
  <c r="BL211" i="53"/>
  <c r="BL241" i="53"/>
  <c r="BL242" i="53" s="1"/>
  <c r="BL271" i="53"/>
  <c r="BL301" i="53"/>
  <c r="BL302" i="53" s="1"/>
  <c r="BL330" i="53"/>
  <c r="BL360" i="53"/>
  <c r="BL390" i="53"/>
  <c r="BL210" i="53"/>
  <c r="BL240" i="53"/>
  <c r="BL270" i="53"/>
  <c r="BL300" i="53"/>
  <c r="BL331" i="53"/>
  <c r="BL332" i="53" s="1"/>
  <c r="BL361" i="53"/>
  <c r="BL391" i="53"/>
  <c r="BL392" i="53" s="1"/>
  <c r="BL420" i="53"/>
  <c r="BL450" i="53"/>
  <c r="BL480" i="53"/>
  <c r="BL510" i="53"/>
  <c r="BL541" i="53"/>
  <c r="BL571" i="53"/>
  <c r="BL572" i="53" s="1"/>
  <c r="BL612" i="53"/>
  <c r="BL613" i="53" s="1"/>
  <c r="BL642" i="53"/>
  <c r="BL643" i="53" s="1"/>
  <c r="BL674" i="53"/>
  <c r="BL421" i="53"/>
  <c r="BL422" i="53" s="1"/>
  <c r="BL451" i="53"/>
  <c r="BL481" i="53"/>
  <c r="BL482" i="53" s="1"/>
  <c r="BL511" i="53"/>
  <c r="BL540" i="53"/>
  <c r="BL570" i="53"/>
  <c r="BL770" i="53"/>
  <c r="BL775" i="53" s="1"/>
  <c r="BL769" i="53" s="1"/>
  <c r="BL773" i="53"/>
  <c r="BL778" i="53"/>
  <c r="BL783" i="53" s="1"/>
  <c r="BL777" i="53" s="1"/>
  <c r="BL781" i="53"/>
  <c r="BL786" i="53"/>
  <c r="BL791" i="53" s="1"/>
  <c r="BL785" i="53" s="1"/>
  <c r="BL789" i="53"/>
  <c r="BL794" i="53"/>
  <c r="BL799" i="53" s="1"/>
  <c r="BL793" i="53" s="1"/>
  <c r="BL797" i="53"/>
  <c r="BL802" i="53"/>
  <c r="BL807" i="53" s="1"/>
  <c r="BL805" i="53"/>
  <c r="BL677" i="53"/>
  <c r="BL682" i="53"/>
  <c r="BL685" i="53"/>
  <c r="BL690" i="53"/>
  <c r="BL693" i="53"/>
  <c r="BL698" i="53"/>
  <c r="BL701" i="53"/>
  <c r="BL706" i="53"/>
  <c r="BL709" i="53"/>
  <c r="BL714" i="53"/>
  <c r="BL717" i="53"/>
  <c r="BL722" i="53"/>
  <c r="BL725" i="53"/>
  <c r="BL730" i="53"/>
  <c r="BL733" i="53"/>
  <c r="BL738" i="53"/>
  <c r="BL741" i="53"/>
  <c r="BL746" i="53"/>
  <c r="BL749" i="53"/>
  <c r="BL754" i="53"/>
  <c r="BL757" i="53"/>
  <c r="BL762" i="53"/>
  <c r="BL765" i="53"/>
  <c r="BL874" i="53"/>
  <c r="BL877" i="53"/>
  <c r="BL937" i="53"/>
  <c r="BL938" i="53" s="1"/>
  <c r="BL939" i="53" s="1"/>
  <c r="BL947" i="53" s="1"/>
  <c r="BL926" i="53" s="1"/>
  <c r="BL810" i="53"/>
  <c r="BL815" i="53" s="1"/>
  <c r="BL809" i="53" s="1"/>
  <c r="BL813" i="53"/>
  <c r="BL818" i="53"/>
  <c r="BL823" i="53" s="1"/>
  <c r="BL817" i="53" s="1"/>
  <c r="BL821" i="53"/>
  <c r="BL826" i="53"/>
  <c r="BL831" i="53" s="1"/>
  <c r="BL825" i="53" s="1"/>
  <c r="BL829" i="53"/>
  <c r="BL834" i="53"/>
  <c r="BL839" i="53" s="1"/>
  <c r="BL833" i="53" s="1"/>
  <c r="BL837" i="53"/>
  <c r="BL842" i="53"/>
  <c r="BL847" i="53" s="1"/>
  <c r="BL841" i="53" s="1"/>
  <c r="BL845" i="53"/>
  <c r="BL850" i="53"/>
  <c r="BL855" i="53" s="1"/>
  <c r="BL849" i="53" s="1"/>
  <c r="BL853" i="53"/>
  <c r="BL858" i="53"/>
  <c r="BL863" i="53" s="1"/>
  <c r="BL857" i="53" s="1"/>
  <c r="BL861" i="53"/>
  <c r="BJ894" i="53"/>
  <c r="BI898" i="53"/>
  <c r="BK512" i="53"/>
  <c r="BK513" i="53" s="1"/>
  <c r="BK452" i="53"/>
  <c r="BK453" i="53" s="1"/>
  <c r="BK392" i="53"/>
  <c r="BK393" i="53" s="1"/>
  <c r="BK332" i="53"/>
  <c r="BK333" i="53" s="1"/>
  <c r="BK273" i="53"/>
  <c r="BK213" i="53"/>
  <c r="BK152" i="53"/>
  <c r="BK153" i="53" s="1"/>
  <c r="BK960" i="53"/>
  <c r="BC6" i="38" s="1"/>
  <c r="BK32" i="53"/>
  <c r="BK33" i="53" s="1"/>
  <c r="BK62" i="53"/>
  <c r="BK63" i="53" s="1"/>
  <c r="BK963" i="53"/>
  <c r="BC7" i="38" s="1"/>
  <c r="BK969" i="53"/>
  <c r="BC11" i="38" s="1"/>
  <c r="BK665" i="53"/>
  <c r="BK894" i="53"/>
  <c r="BJ969" i="53"/>
  <c r="BB11" i="38" s="1"/>
  <c r="BJ964" i="53"/>
  <c r="BJ972" i="53"/>
  <c r="BB12" i="38" s="1"/>
  <c r="BJ673" i="53"/>
  <c r="BJ882" i="53" s="1"/>
  <c r="BJ892" i="53"/>
  <c r="BJ898" i="53" s="1"/>
  <c r="BK1446" i="54"/>
  <c r="BK1440" i="54" s="1"/>
  <c r="BK1454" i="54"/>
  <c r="BK1448" i="54" s="1"/>
  <c r="BK1502" i="54"/>
  <c r="BK1496" i="54" s="1"/>
  <c r="BK1510" i="54"/>
  <c r="BK1504" i="54" s="1"/>
  <c r="BK1486" i="54"/>
  <c r="BK1480" i="54" s="1"/>
  <c r="BK1526" i="54"/>
  <c r="BK1520" i="54" s="1"/>
  <c r="BK1534" i="54"/>
  <c r="BK1528" i="54" s="1"/>
  <c r="BK1574" i="54"/>
  <c r="BK1568" i="54" s="1"/>
  <c r="BK1598" i="54"/>
  <c r="BK1592" i="54" s="1"/>
  <c r="BK1582" i="54"/>
  <c r="BK1576" i="54" s="1"/>
  <c r="BL1660" i="54"/>
  <c r="BL1657" i="54"/>
  <c r="BL1652" i="54"/>
  <c r="BL672" i="54"/>
  <c r="BL673" i="54" s="1"/>
  <c r="BL661" i="54"/>
  <c r="BL660" i="54"/>
  <c r="BK1941" i="54"/>
  <c r="BK662" i="54"/>
  <c r="BK1943" i="54" s="1"/>
  <c r="BK1662" i="54"/>
  <c r="BK1656" i="54" s="1"/>
  <c r="BK1470" i="54"/>
  <c r="BK1464" i="54" s="1"/>
  <c r="BK1670" i="54"/>
  <c r="BI1777" i="54"/>
  <c r="BI1381" i="54" s="1"/>
  <c r="BJ1173" i="54"/>
  <c r="BJ1053" i="54"/>
  <c r="BL1168" i="54"/>
  <c r="BL868" i="54"/>
  <c r="BL658" i="54"/>
  <c r="BL568" i="54"/>
  <c r="BL268" i="54"/>
  <c r="BJ1143" i="54"/>
  <c r="BJ2023" i="54"/>
  <c r="BJ873" i="54"/>
  <c r="BJ1978" i="54"/>
  <c r="BK2071" i="54"/>
  <c r="BC5" i="37" s="1"/>
  <c r="BK2065" i="54"/>
  <c r="BC3" i="37" s="1"/>
  <c r="BK122" i="54"/>
  <c r="BK1853" i="54" s="1"/>
  <c r="BK1851" i="54"/>
  <c r="BK212" i="54"/>
  <c r="BK1868" i="54" s="1"/>
  <c r="BK1866" i="54"/>
  <c r="BK2080" i="54" s="1"/>
  <c r="BC8" i="37" s="1"/>
  <c r="BK1082" i="54"/>
  <c r="BK2013" i="54" s="1"/>
  <c r="BK2011" i="54"/>
  <c r="BK1142" i="54"/>
  <c r="BK2023" i="54" s="1"/>
  <c r="BK2021" i="54"/>
  <c r="BK1202" i="54"/>
  <c r="BK2033" i="54" s="1"/>
  <c r="BK2031" i="54"/>
  <c r="BF1233" i="54"/>
  <c r="BG1230" i="54" s="1"/>
  <c r="BG1232" i="54" s="1"/>
  <c r="BF2038" i="54"/>
  <c r="BF1173" i="54"/>
  <c r="BG1170" i="54" s="1"/>
  <c r="BG1172" i="54" s="1"/>
  <c r="BF2028" i="54"/>
  <c r="BH1353" i="54"/>
  <c r="BI1350" i="54" s="1"/>
  <c r="BI1352" i="54" s="1"/>
  <c r="BH2058" i="54"/>
  <c r="BH1323" i="54"/>
  <c r="BI1320" i="54" s="1"/>
  <c r="BI1322" i="54" s="1"/>
  <c r="BH2053" i="54"/>
  <c r="BJ2066" i="54"/>
  <c r="BE2084" i="54"/>
  <c r="BE2085" i="54" s="1"/>
  <c r="BJ2078" i="54"/>
  <c r="BJ2081" i="54"/>
  <c r="BK2077" i="54"/>
  <c r="BC7" i="37" s="1"/>
  <c r="BK2068" i="54"/>
  <c r="BC4" i="37" s="1"/>
  <c r="BH1263" i="54"/>
  <c r="BI1260" i="54" s="1"/>
  <c r="BH2043" i="54"/>
  <c r="BF1143" i="54"/>
  <c r="BG1140" i="54" s="1"/>
  <c r="BF2023" i="54"/>
  <c r="BF2075" i="54" s="1"/>
  <c r="BF1203" i="54"/>
  <c r="BG1200" i="54" s="1"/>
  <c r="BG1202" i="54" s="1"/>
  <c r="BF2033" i="54"/>
  <c r="BF2069" i="54" s="1"/>
  <c r="BH1293" i="54"/>
  <c r="BI1290" i="54" s="1"/>
  <c r="BI1292" i="54" s="1"/>
  <c r="BH2048" i="54"/>
  <c r="BJ2080" i="54"/>
  <c r="BB8" i="37" s="1"/>
  <c r="BJ1786" i="54"/>
  <c r="BK62" i="54"/>
  <c r="BK1843" i="54" s="1"/>
  <c r="BK182" i="54"/>
  <c r="BK1863" i="54" s="1"/>
  <c r="BK272" i="54"/>
  <c r="BK1878" i="54" s="1"/>
  <c r="BG602" i="53"/>
  <c r="BG603" i="53" s="1"/>
  <c r="BH600" i="53" s="1"/>
  <c r="BH572" i="53"/>
  <c r="BH573" i="53" s="1"/>
  <c r="BI570" i="53" s="1"/>
  <c r="BG542" i="53"/>
  <c r="BG543" i="53" s="1"/>
  <c r="BH540" i="53" s="1"/>
  <c r="BN21" i="53"/>
  <c r="BM28" i="53"/>
  <c r="BM58" i="53"/>
  <c r="BM118" i="53"/>
  <c r="BM88" i="53"/>
  <c r="BM178" i="53"/>
  <c r="BM148" i="53"/>
  <c r="BM238" i="53"/>
  <c r="BM208" i="53"/>
  <c r="BM298" i="53"/>
  <c r="BM358" i="53"/>
  <c r="BM328" i="53"/>
  <c r="BM388" i="53"/>
  <c r="BM418" i="53"/>
  <c r="BM478" i="53"/>
  <c r="BM538" i="53"/>
  <c r="BM598" i="53"/>
  <c r="BM601" i="53" s="1"/>
  <c r="BM448" i="53"/>
  <c r="BM508" i="53"/>
  <c r="BM628" i="53"/>
  <c r="BM631" i="53" s="1"/>
  <c r="BG632" i="53"/>
  <c r="BG633" i="53" s="1"/>
  <c r="BH630" i="53" s="1"/>
  <c r="BI1783" i="54"/>
  <c r="BJ1790" i="54"/>
  <c r="BJ1787" i="54"/>
  <c r="BJ1791" i="54"/>
  <c r="BL1348" i="54"/>
  <c r="BL1351" i="54" s="1"/>
  <c r="BL2056" i="54" s="1"/>
  <c r="BL1288" i="54"/>
  <c r="BL1291" i="54" s="1"/>
  <c r="BL2046" i="54" s="1"/>
  <c r="BL1318" i="54"/>
  <c r="BL1321" i="54" s="1"/>
  <c r="BL2051" i="54" s="1"/>
  <c r="BL1258" i="54"/>
  <c r="BL1228" i="54"/>
  <c r="BL1108" i="54"/>
  <c r="BL1048" i="54"/>
  <c r="BL1198" i="54"/>
  <c r="BL1138" i="54"/>
  <c r="BL1078" i="54"/>
  <c r="BL988" i="54"/>
  <c r="BL928" i="54"/>
  <c r="BL808" i="54"/>
  <c r="BL748" i="54"/>
  <c r="BL688" i="54"/>
  <c r="BL628" i="54"/>
  <c r="BL1018" i="54"/>
  <c r="BL958" i="54"/>
  <c r="BL898" i="54"/>
  <c r="BL838" i="54"/>
  <c r="BL778" i="54"/>
  <c r="BL718" i="54"/>
  <c r="BL508" i="54"/>
  <c r="BL448" i="54"/>
  <c r="BL388" i="54"/>
  <c r="BL328" i="54"/>
  <c r="BL598" i="54"/>
  <c r="BL538" i="54"/>
  <c r="BL478" i="54"/>
  <c r="BL418" i="54"/>
  <c r="BL358" i="54"/>
  <c r="BL298" i="54"/>
  <c r="BL238" i="54"/>
  <c r="BL208" i="54"/>
  <c r="BL148" i="54"/>
  <c r="BL88" i="54"/>
  <c r="BL28" i="54"/>
  <c r="BL178" i="54"/>
  <c r="BL118" i="54"/>
  <c r="BL58" i="54"/>
  <c r="BM21" i="54"/>
  <c r="BJ1384" i="54"/>
  <c r="BJ1789" i="54"/>
  <c r="BK32" i="54"/>
  <c r="BK1838" i="54" s="1"/>
  <c r="BK92" i="54"/>
  <c r="BK1848" i="54" s="1"/>
  <c r="BK152" i="54"/>
  <c r="BK1858" i="54" s="1"/>
  <c r="BK123" i="54"/>
  <c r="BK213" i="54"/>
  <c r="BK1384" i="54"/>
  <c r="BK1760" i="54"/>
  <c r="BK1792" i="54"/>
  <c r="BI1262" i="54"/>
  <c r="BG1142" i="54"/>
  <c r="BJ1760" i="54"/>
  <c r="BJ1792" i="54"/>
  <c r="BI1793" i="54"/>
  <c r="BL1772" i="54"/>
  <c r="BL1769" i="54"/>
  <c r="BL1764" i="54"/>
  <c r="BL1761" i="54"/>
  <c r="BL1756" i="54"/>
  <c r="BL1753" i="54"/>
  <c r="BL1748" i="54"/>
  <c r="BL1745" i="54"/>
  <c r="BL1740" i="54"/>
  <c r="BL1737" i="54"/>
  <c r="BL1732" i="54"/>
  <c r="BL1729" i="54"/>
  <c r="BL1724" i="54"/>
  <c r="BL1721" i="54"/>
  <c r="BL1716" i="54"/>
  <c r="BL1713" i="54"/>
  <c r="BL1708" i="54"/>
  <c r="BL1705" i="54"/>
  <c r="BL1700" i="54"/>
  <c r="BL1697" i="54"/>
  <c r="BL1692" i="54"/>
  <c r="BL1689" i="54"/>
  <c r="BL1684" i="54"/>
  <c r="BL1681" i="54"/>
  <c r="BL1668" i="54"/>
  <c r="BL1649" i="54"/>
  <c r="BL1654" i="54" s="1"/>
  <c r="BL1648" i="54" s="1"/>
  <c r="BL1641" i="54"/>
  <c r="BL1636" i="54"/>
  <c r="BL1676" i="54"/>
  <c r="BL1673" i="54"/>
  <c r="BL1665" i="54"/>
  <c r="BL1644" i="54"/>
  <c r="BL1633" i="54"/>
  <c r="BL1628" i="54"/>
  <c r="BL1625" i="54"/>
  <c r="BL1620" i="54"/>
  <c r="BL1617" i="54"/>
  <c r="BL1612" i="54"/>
  <c r="BL1609" i="54"/>
  <c r="BL1604" i="54"/>
  <c r="BL1601" i="54"/>
  <c r="BL1593" i="54"/>
  <c r="BL1580" i="54"/>
  <c r="BL1569" i="54"/>
  <c r="BL1596" i="54"/>
  <c r="BL1588" i="54"/>
  <c r="BL1585" i="54"/>
  <c r="BL1577" i="54"/>
  <c r="BL1572" i="54"/>
  <c r="BL1564" i="54"/>
  <c r="BL1561" i="54"/>
  <c r="BL1556" i="54"/>
  <c r="BL1553" i="54"/>
  <c r="BL1548" i="54"/>
  <c r="BL1545" i="54"/>
  <c r="BL1540" i="54"/>
  <c r="BL1537" i="54"/>
  <c r="BL1516" i="54"/>
  <c r="BL1508" i="54"/>
  <c r="BL1505" i="54"/>
  <c r="BL1500" i="54"/>
  <c r="BL1497" i="54"/>
  <c r="BL1489" i="54"/>
  <c r="BL1476" i="54"/>
  <c r="BL1465" i="54"/>
  <c r="BL1460" i="54"/>
  <c r="BL1452" i="54"/>
  <c r="BL1449" i="54"/>
  <c r="BL1444" i="54"/>
  <c r="BL1441" i="54"/>
  <c r="BL1532" i="54"/>
  <c r="BL1529" i="54"/>
  <c r="BL1524" i="54"/>
  <c r="BL1521" i="54"/>
  <c r="BL1513" i="54"/>
  <c r="BL1492" i="54"/>
  <c r="BL1484" i="54"/>
  <c r="BL1481" i="54"/>
  <c r="BL1473" i="54"/>
  <c r="BL1468" i="54"/>
  <c r="BL1457" i="54"/>
  <c r="BL1436" i="54"/>
  <c r="BL1433" i="54"/>
  <c r="BL1428" i="54"/>
  <c r="BL1425" i="54"/>
  <c r="BL1420" i="54"/>
  <c r="BL1417" i="54"/>
  <c r="BL1412" i="54"/>
  <c r="BL1409" i="54"/>
  <c r="BL1404" i="54"/>
  <c r="BL1401" i="54"/>
  <c r="BL1396" i="54"/>
  <c r="BL1393" i="54"/>
  <c r="BL1385" i="54"/>
  <c r="BL1362" i="54"/>
  <c r="BL1363" i="54" s="1"/>
  <c r="BL1302" i="54"/>
  <c r="BL1303" i="54" s="1"/>
  <c r="BL1388" i="54"/>
  <c r="BL1332" i="54"/>
  <c r="BL1333" i="54" s="1"/>
  <c r="BL1261" i="54"/>
  <c r="BL2041" i="54" s="1"/>
  <c r="BL1260" i="54"/>
  <c r="BL1231" i="54"/>
  <c r="BL2036" i="54" s="1"/>
  <c r="BL1230" i="54"/>
  <c r="BL1171" i="54"/>
  <c r="BL2026" i="54" s="1"/>
  <c r="BL1170" i="54"/>
  <c r="BL1111" i="54"/>
  <c r="BL2016" i="54" s="1"/>
  <c r="BL1110" i="54"/>
  <c r="BL1051" i="54"/>
  <c r="BL2006" i="54" s="1"/>
  <c r="BL1050" i="54"/>
  <c r="BL1201" i="54"/>
  <c r="BL2031" i="54" s="1"/>
  <c r="BL1200" i="54"/>
  <c r="BL1141" i="54"/>
  <c r="BL2021" i="54" s="1"/>
  <c r="BL1140" i="54"/>
  <c r="BL1081" i="54"/>
  <c r="BL2011" i="54" s="1"/>
  <c r="BL1080" i="54"/>
  <c r="BL991" i="54"/>
  <c r="BL1996" i="54" s="1"/>
  <c r="BL990" i="54"/>
  <c r="BL931" i="54"/>
  <c r="BL1986" i="54" s="1"/>
  <c r="BL930" i="54"/>
  <c r="BL871" i="54"/>
  <c r="BL1976" i="54" s="1"/>
  <c r="BL870" i="54"/>
  <c r="BL811" i="54"/>
  <c r="BL1966" i="54" s="1"/>
  <c r="BL810" i="54"/>
  <c r="BL751" i="54"/>
  <c r="BL1956" i="54" s="1"/>
  <c r="BL750" i="54"/>
  <c r="BL702" i="54"/>
  <c r="BL703" i="54" s="1"/>
  <c r="BL691" i="54"/>
  <c r="BL1946" i="54" s="1"/>
  <c r="BL690" i="54"/>
  <c r="BL642" i="54"/>
  <c r="BL643" i="54" s="1"/>
  <c r="BL631" i="54"/>
  <c r="BL1936" i="54" s="1"/>
  <c r="BL630" i="54"/>
  <c r="BL1021" i="54"/>
  <c r="BL2001" i="54" s="1"/>
  <c r="BL1020" i="54"/>
  <c r="BL961" i="54"/>
  <c r="BL1991" i="54" s="1"/>
  <c r="BL960" i="54"/>
  <c r="BL901" i="54"/>
  <c r="BL1981" i="54" s="1"/>
  <c r="BL900" i="54"/>
  <c r="BL841" i="54"/>
  <c r="BL1971" i="54" s="1"/>
  <c r="BL840" i="54"/>
  <c r="BL792" i="54"/>
  <c r="BL793" i="54" s="1"/>
  <c r="BL781" i="54"/>
  <c r="BL780" i="54"/>
  <c r="BL732" i="54"/>
  <c r="BL733" i="54" s="1"/>
  <c r="BL721" i="54"/>
  <c r="BL1951" i="54" s="1"/>
  <c r="BL720" i="54"/>
  <c r="BL582" i="54"/>
  <c r="BL583" i="54" s="1"/>
  <c r="BL571" i="54"/>
  <c r="BL1926" i="54" s="1"/>
  <c r="BL570" i="54"/>
  <c r="BL522" i="54"/>
  <c r="BL523" i="54" s="1"/>
  <c r="BL511" i="54"/>
  <c r="BL510" i="54"/>
  <c r="BL462" i="54"/>
  <c r="BL463" i="54" s="1"/>
  <c r="BL451" i="54"/>
  <c r="BL1906" i="54" s="1"/>
  <c r="BL450" i="54"/>
  <c r="BL402" i="54"/>
  <c r="BL403" i="54" s="1"/>
  <c r="BL391" i="54"/>
  <c r="BL390" i="54"/>
  <c r="BL342" i="54"/>
  <c r="BL343" i="54" s="1"/>
  <c r="BL331" i="54"/>
  <c r="BL1886" i="54" s="1"/>
  <c r="BL330" i="54"/>
  <c r="BL282" i="54"/>
  <c r="BL283" i="54" s="1"/>
  <c r="BL271" i="54"/>
  <c r="BL270" i="54"/>
  <c r="BL222" i="54"/>
  <c r="BL223" i="54" s="1"/>
  <c r="BL211" i="54"/>
  <c r="BL1866" i="54" s="1"/>
  <c r="BL210" i="54"/>
  <c r="BL612" i="54"/>
  <c r="BL613" i="54" s="1"/>
  <c r="BL601" i="54"/>
  <c r="BL600" i="54"/>
  <c r="BL552" i="54"/>
  <c r="BL553" i="54" s="1"/>
  <c r="BL541" i="54"/>
  <c r="BL1921" i="54" s="1"/>
  <c r="BL540" i="54"/>
  <c r="BL492" i="54"/>
  <c r="BL493" i="54" s="1"/>
  <c r="BL481" i="54"/>
  <c r="BL480" i="54"/>
  <c r="BL432" i="54"/>
  <c r="BL433" i="54" s="1"/>
  <c r="BL421" i="54"/>
  <c r="BL1901" i="54" s="1"/>
  <c r="BL420" i="54"/>
  <c r="BL372" i="54"/>
  <c r="BL373" i="54" s="1"/>
  <c r="BL361" i="54"/>
  <c r="BL360" i="54"/>
  <c r="BL301" i="54"/>
  <c r="BL300" i="54"/>
  <c r="BL241" i="54"/>
  <c r="BL240" i="54"/>
  <c r="BL151" i="54"/>
  <c r="BL150" i="54"/>
  <c r="BL102" i="54"/>
  <c r="BL103" i="54" s="1"/>
  <c r="BL91" i="54"/>
  <c r="BL1846" i="54" s="1"/>
  <c r="BL90" i="54"/>
  <c r="BL42" i="54"/>
  <c r="BL43" i="54" s="1"/>
  <c r="BL31" i="54"/>
  <c r="BL30" i="54"/>
  <c r="BL192" i="54"/>
  <c r="BL193" i="54" s="1"/>
  <c r="BL181" i="54"/>
  <c r="BL1861" i="54" s="1"/>
  <c r="BL180" i="54"/>
  <c r="BL132" i="54"/>
  <c r="BL133" i="54" s="1"/>
  <c r="BL121" i="54"/>
  <c r="BL120" i="54"/>
  <c r="BL72" i="54"/>
  <c r="BL73" i="54" s="1"/>
  <c r="BL61" i="54"/>
  <c r="BL1841" i="54" s="1"/>
  <c r="BL60" i="54"/>
  <c r="BM10" i="54"/>
  <c r="BK332" i="54"/>
  <c r="BK392" i="54"/>
  <c r="BK452" i="54"/>
  <c r="BK512" i="54"/>
  <c r="BK572" i="54"/>
  <c r="BK242" i="54"/>
  <c r="BK302" i="54"/>
  <c r="BK362" i="54"/>
  <c r="BK422" i="54"/>
  <c r="BK482" i="54"/>
  <c r="BK542" i="54"/>
  <c r="BK602" i="54"/>
  <c r="BK632" i="54"/>
  <c r="BK692" i="54"/>
  <c r="BK752" i="54"/>
  <c r="BK812" i="54"/>
  <c r="BK872" i="54"/>
  <c r="BK932" i="54"/>
  <c r="BK992" i="54"/>
  <c r="BK722" i="54"/>
  <c r="BK782" i="54"/>
  <c r="BK842" i="54"/>
  <c r="BK902" i="54"/>
  <c r="BK962" i="54"/>
  <c r="BK1022" i="54"/>
  <c r="BK1052" i="54"/>
  <c r="BK1112" i="54"/>
  <c r="BK1172" i="54"/>
  <c r="BK1232" i="54"/>
  <c r="BK1083" i="54"/>
  <c r="BK1203" i="54"/>
  <c r="BK1398" i="54"/>
  <c r="BK1406" i="54"/>
  <c r="BK1414" i="54"/>
  <c r="BK1408" i="54" s="1"/>
  <c r="BK1422" i="54"/>
  <c r="BK1430" i="54"/>
  <c r="BK1438" i="54"/>
  <c r="BK1432" i="54" s="1"/>
  <c r="BK1494" i="54"/>
  <c r="BK1488" i="54" s="1"/>
  <c r="BK1462" i="54"/>
  <c r="BK1456" i="54" s="1"/>
  <c r="BK1478" i="54"/>
  <c r="BK1472" i="54" s="1"/>
  <c r="BK1518" i="54"/>
  <c r="BK1512" i="54" s="1"/>
  <c r="BK1606" i="54"/>
  <c r="BK1600" i="54" s="1"/>
  <c r="BK1614" i="54"/>
  <c r="BK1608" i="54" s="1"/>
  <c r="BK1622" i="54"/>
  <c r="BK1616" i="54" s="1"/>
  <c r="BK1630" i="54"/>
  <c r="BK1624" i="54" s="1"/>
  <c r="BK1542" i="54"/>
  <c r="BK1550" i="54"/>
  <c r="BK1544" i="54" s="1"/>
  <c r="BK1558" i="54"/>
  <c r="BK1552" i="54" s="1"/>
  <c r="BK1566" i="54"/>
  <c r="BK1560" i="54" s="1"/>
  <c r="BK1590" i="54"/>
  <c r="BK1584" i="54" s="1"/>
  <c r="BK1646" i="54"/>
  <c r="BK1640" i="54" s="1"/>
  <c r="BK1638" i="54"/>
  <c r="BK1632" i="54" s="1"/>
  <c r="BK1664" i="54"/>
  <c r="BF2072" i="54" l="1"/>
  <c r="BF2084" i="54" s="1"/>
  <c r="BF2085" i="54" s="1"/>
  <c r="BK2095" i="54"/>
  <c r="BK2093" i="54"/>
  <c r="BC14" i="37" s="1"/>
  <c r="BK183" i="54"/>
  <c r="BL1662" i="54"/>
  <c r="BK2089" i="54"/>
  <c r="BC10" i="37" s="1"/>
  <c r="BK2090" i="54"/>
  <c r="BC11" i="37" s="1"/>
  <c r="BK2094" i="54"/>
  <c r="BC15" i="37" s="1"/>
  <c r="BK2092" i="54"/>
  <c r="BC13" i="37" s="1"/>
  <c r="BJ2097" i="54"/>
  <c r="BK2091" i="54"/>
  <c r="BC12" i="37" s="1"/>
  <c r="BJ888" i="53"/>
  <c r="BJ662" i="53"/>
  <c r="BL895" i="53"/>
  <c r="BL968" i="53"/>
  <c r="BD10" i="38" s="1"/>
  <c r="BL801" i="53"/>
  <c r="BL62" i="53"/>
  <c r="BL63" i="53" s="1"/>
  <c r="BL963" i="53"/>
  <c r="BD7" i="38" s="1"/>
  <c r="BK897" i="53"/>
  <c r="BK865" i="53"/>
  <c r="BK964" i="53"/>
  <c r="BK972" i="53"/>
  <c r="BC12" i="38" s="1"/>
  <c r="BK673" i="53"/>
  <c r="BK892" i="53"/>
  <c r="BJ973" i="53"/>
  <c r="BN568" i="53"/>
  <c r="BN268" i="53"/>
  <c r="BL879" i="53"/>
  <c r="BL873" i="53" s="1"/>
  <c r="BL767" i="53"/>
  <c r="BL761" i="53" s="1"/>
  <c r="BL759" i="53"/>
  <c r="BL753" i="53" s="1"/>
  <c r="BL745" i="53"/>
  <c r="BL751" i="53"/>
  <c r="BL743" i="53"/>
  <c r="BL737" i="53" s="1"/>
  <c r="BL735" i="53"/>
  <c r="BL729" i="53" s="1"/>
  <c r="BL727" i="53"/>
  <c r="BL721" i="53" s="1"/>
  <c r="BL719" i="53"/>
  <c r="BL713" i="53" s="1"/>
  <c r="BL711" i="53"/>
  <c r="BL705" i="53" s="1"/>
  <c r="BL703" i="53"/>
  <c r="BL697" i="53" s="1"/>
  <c r="BL695" i="53"/>
  <c r="BL689" i="53" s="1"/>
  <c r="BL687" i="53"/>
  <c r="BL681" i="53" s="1"/>
  <c r="BL573" i="53"/>
  <c r="BL512" i="53"/>
  <c r="BL513" i="53" s="1"/>
  <c r="BL452" i="53"/>
  <c r="BL453" i="53" s="1"/>
  <c r="BL679" i="53"/>
  <c r="BL542" i="53"/>
  <c r="BL543" i="53" s="1"/>
  <c r="BL959" i="53"/>
  <c r="BD5" i="38" s="1"/>
  <c r="BL483" i="53"/>
  <c r="BL423" i="53"/>
  <c r="BL362" i="53"/>
  <c r="BL363" i="53" s="1"/>
  <c r="BL303" i="53"/>
  <c r="BL243" i="53"/>
  <c r="BL393" i="53"/>
  <c r="BL333" i="53"/>
  <c r="BL272" i="53"/>
  <c r="BL273" i="53" s="1"/>
  <c r="BL212" i="53"/>
  <c r="BL213" i="53" s="1"/>
  <c r="BL183" i="53"/>
  <c r="BL93" i="53"/>
  <c r="BL153" i="53"/>
  <c r="BL122" i="53"/>
  <c r="BL123" i="53" s="1"/>
  <c r="BL960" i="53"/>
  <c r="BD6" i="38" s="1"/>
  <c r="BL32" i="53"/>
  <c r="BL33" i="53" s="1"/>
  <c r="BL671" i="53"/>
  <c r="BL871" i="53"/>
  <c r="BN10" i="53"/>
  <c r="BM869" i="53"/>
  <c r="BM866" i="53"/>
  <c r="BM669" i="53"/>
  <c r="BM666" i="53"/>
  <c r="BM61" i="53"/>
  <c r="BM30" i="53"/>
  <c r="BM31" i="53"/>
  <c r="BM42" i="53"/>
  <c r="BM43" i="53" s="1"/>
  <c r="BM60" i="53"/>
  <c r="BM90" i="53"/>
  <c r="BM91" i="53"/>
  <c r="BM120" i="53"/>
  <c r="BM151" i="53"/>
  <c r="BM180" i="53"/>
  <c r="BM121" i="53"/>
  <c r="BM132" i="53"/>
  <c r="BM133" i="53" s="1"/>
  <c r="BM150" i="53"/>
  <c r="BM181" i="53"/>
  <c r="BM182" i="53" s="1"/>
  <c r="BM210" i="53"/>
  <c r="BM240" i="53"/>
  <c r="BM270" i="53"/>
  <c r="BM300" i="53"/>
  <c r="BM331" i="53"/>
  <c r="BM361" i="53"/>
  <c r="BM391" i="53"/>
  <c r="BM192" i="53"/>
  <c r="BM193" i="53" s="1"/>
  <c r="BM211" i="53"/>
  <c r="BM212" i="53" s="1"/>
  <c r="BM241" i="53"/>
  <c r="BM242" i="53" s="1"/>
  <c r="BM252" i="53"/>
  <c r="BM253" i="53" s="1"/>
  <c r="BM271" i="53"/>
  <c r="BM301" i="53"/>
  <c r="BM330" i="53"/>
  <c r="BM360" i="53"/>
  <c r="BM390" i="53"/>
  <c r="BM421" i="53"/>
  <c r="BM451" i="53"/>
  <c r="BM481" i="53"/>
  <c r="BM511" i="53"/>
  <c r="BM540" i="53"/>
  <c r="BM570" i="53"/>
  <c r="BM420" i="53"/>
  <c r="BM450" i="53"/>
  <c r="BM480" i="53"/>
  <c r="BM510" i="53"/>
  <c r="BM541" i="53"/>
  <c r="BM571" i="53"/>
  <c r="BM572" i="53" s="1"/>
  <c r="BM573" i="53" s="1"/>
  <c r="BM642" i="53"/>
  <c r="BM643" i="53" s="1"/>
  <c r="BM677" i="53"/>
  <c r="BM682" i="53"/>
  <c r="BM685" i="53"/>
  <c r="BM690" i="53"/>
  <c r="BM693" i="53"/>
  <c r="BM698" i="53"/>
  <c r="BM701" i="53"/>
  <c r="BM706" i="53"/>
  <c r="BM709" i="53"/>
  <c r="BM714" i="53"/>
  <c r="BM717" i="53"/>
  <c r="BM722" i="53"/>
  <c r="BM725" i="53"/>
  <c r="BM730" i="53"/>
  <c r="BM733" i="53"/>
  <c r="BM738" i="53"/>
  <c r="BM741" i="53"/>
  <c r="BM746" i="53"/>
  <c r="BM749" i="53"/>
  <c r="BM754" i="53"/>
  <c r="BM757" i="53"/>
  <c r="BM762" i="53"/>
  <c r="BM765" i="53"/>
  <c r="BM674" i="53"/>
  <c r="BM770" i="53"/>
  <c r="BM773" i="53"/>
  <c r="BM778" i="53"/>
  <c r="BM781" i="53"/>
  <c r="BM786" i="53"/>
  <c r="BM789" i="53"/>
  <c r="BM794" i="53"/>
  <c r="BM797" i="53"/>
  <c r="BM802" i="53"/>
  <c r="BM805" i="53"/>
  <c r="BM810" i="53"/>
  <c r="BM813" i="53"/>
  <c r="BM818" i="53"/>
  <c r="BM821" i="53"/>
  <c r="BM826" i="53"/>
  <c r="BM829" i="53"/>
  <c r="BM834" i="53"/>
  <c r="BM837" i="53"/>
  <c r="BM842" i="53"/>
  <c r="BM845" i="53"/>
  <c r="BM850" i="53"/>
  <c r="BM853" i="53"/>
  <c r="BM858" i="53"/>
  <c r="BM861" i="53"/>
  <c r="BM874" i="53"/>
  <c r="BM877" i="53"/>
  <c r="BM937" i="53"/>
  <c r="BM938" i="53" s="1"/>
  <c r="BM939" i="53" s="1"/>
  <c r="BM947" i="53" s="1"/>
  <c r="BM926" i="53" s="1"/>
  <c r="BK895" i="53"/>
  <c r="BK801" i="53"/>
  <c r="BK882" i="53" s="1"/>
  <c r="BK968" i="53"/>
  <c r="BC10" i="38" s="1"/>
  <c r="BL2080" i="54"/>
  <c r="BD8" i="37" s="1"/>
  <c r="BK93" i="54"/>
  <c r="BK1143" i="54"/>
  <c r="BK663" i="54"/>
  <c r="BM1660" i="54"/>
  <c r="BM1657" i="54"/>
  <c r="BM1652" i="54"/>
  <c r="BM672" i="54"/>
  <c r="BM661" i="54"/>
  <c r="BM660" i="54"/>
  <c r="BL1686" i="54"/>
  <c r="BL1680" i="54" s="1"/>
  <c r="BL1694" i="54"/>
  <c r="BL1688" i="54" s="1"/>
  <c r="BL1710" i="54"/>
  <c r="BL1704" i="54" s="1"/>
  <c r="BL1718" i="54"/>
  <c r="BL1712" i="54" s="1"/>
  <c r="BL1742" i="54"/>
  <c r="BL1736" i="54" s="1"/>
  <c r="BL1750" i="54"/>
  <c r="BL1744" i="54" s="1"/>
  <c r="BL1758" i="54"/>
  <c r="BL1752" i="54" s="1"/>
  <c r="BL1766" i="54"/>
  <c r="BL1774" i="54"/>
  <c r="BL1768" i="54" s="1"/>
  <c r="BK153" i="54"/>
  <c r="BK33" i="54"/>
  <c r="BK273" i="54"/>
  <c r="BK63" i="54"/>
  <c r="BK2078" i="54"/>
  <c r="BK2074" i="54"/>
  <c r="BC6" i="37" s="1"/>
  <c r="BL1941" i="54"/>
  <c r="BL662" i="54"/>
  <c r="BL1943" i="54" s="1"/>
  <c r="BL1398" i="54"/>
  <c r="BL1406" i="54"/>
  <c r="BL2093" i="54" s="1"/>
  <c r="BD14" i="37" s="1"/>
  <c r="BL1414" i="54"/>
  <c r="BL1408" i="54" s="1"/>
  <c r="BL1422" i="54"/>
  <c r="BL1430" i="54"/>
  <c r="BL1438" i="54"/>
  <c r="BL1432" i="54" s="1"/>
  <c r="BL1462" i="54"/>
  <c r="BL1456" i="54" s="1"/>
  <c r="BL1478" i="54"/>
  <c r="BL1472" i="54" s="1"/>
  <c r="BL1518" i="54"/>
  <c r="BL1512" i="54" s="1"/>
  <c r="BL1494" i="54"/>
  <c r="BL1488" i="54" s="1"/>
  <c r="BL1542" i="54"/>
  <c r="BL1550" i="54"/>
  <c r="BL1544" i="54" s="1"/>
  <c r="BL1558" i="54"/>
  <c r="BL1552" i="54" s="1"/>
  <c r="BL1566" i="54"/>
  <c r="BL1560" i="54" s="1"/>
  <c r="BL1590" i="54"/>
  <c r="BL1584" i="54" s="1"/>
  <c r="BL1606" i="54"/>
  <c r="BL1600" i="54" s="1"/>
  <c r="BL1614" i="54"/>
  <c r="BL1608" i="54" s="1"/>
  <c r="BL1622" i="54"/>
  <c r="BL1616" i="54" s="1"/>
  <c r="BL1630" i="54"/>
  <c r="BL1624" i="54" s="1"/>
  <c r="BL1638" i="54"/>
  <c r="BL1632" i="54" s="1"/>
  <c r="BL1646" i="54"/>
  <c r="BL1640" i="54" s="1"/>
  <c r="BK1233" i="54"/>
  <c r="BK2038" i="54"/>
  <c r="BK1023" i="54"/>
  <c r="BK2003" i="54"/>
  <c r="BK783" i="54"/>
  <c r="BK1963" i="54"/>
  <c r="BK933" i="54"/>
  <c r="BK1988" i="54"/>
  <c r="BK693" i="54"/>
  <c r="BK1948" i="54"/>
  <c r="BK603" i="54"/>
  <c r="BK1933" i="54"/>
  <c r="BK363" i="54"/>
  <c r="BK1893" i="54"/>
  <c r="BK243" i="54"/>
  <c r="BK1873" i="54"/>
  <c r="BK513" i="54"/>
  <c r="BK1918" i="54"/>
  <c r="BK393" i="54"/>
  <c r="BK1898" i="54"/>
  <c r="BK1173" i="54"/>
  <c r="BK2028" i="54"/>
  <c r="BK1053" i="54"/>
  <c r="BK2008" i="54"/>
  <c r="BK963" i="54"/>
  <c r="BK1993" i="54"/>
  <c r="BK843" i="54"/>
  <c r="BK1973" i="54"/>
  <c r="BK723" i="54"/>
  <c r="BK1953" i="54"/>
  <c r="BK993" i="54"/>
  <c r="BK1998" i="54"/>
  <c r="BK873" i="54"/>
  <c r="BK1978" i="54"/>
  <c r="BK753" i="54"/>
  <c r="BK1958" i="54"/>
  <c r="BK633" i="54"/>
  <c r="BK1938" i="54"/>
  <c r="BK543" i="54"/>
  <c r="BK1923" i="54"/>
  <c r="BK423" i="54"/>
  <c r="BK1903" i="54"/>
  <c r="BK303" i="54"/>
  <c r="BK1883" i="54"/>
  <c r="BK573" i="54"/>
  <c r="BK1928" i="54"/>
  <c r="BK453" i="54"/>
  <c r="BK1908" i="54"/>
  <c r="BK333" i="54"/>
  <c r="BK1888" i="54"/>
  <c r="BK2081" i="54" s="1"/>
  <c r="BL122" i="54"/>
  <c r="BL1853" i="54" s="1"/>
  <c r="BL1851" i="54"/>
  <c r="BL2077" i="54" s="1"/>
  <c r="BD7" i="37" s="1"/>
  <c r="BL32" i="54"/>
  <c r="BL1838" i="54" s="1"/>
  <c r="BL1836" i="54"/>
  <c r="BL152" i="54"/>
  <c r="BL1858" i="54" s="1"/>
  <c r="BL1856" i="54"/>
  <c r="BL242" i="54"/>
  <c r="BL1873" i="54" s="1"/>
  <c r="BL1871" i="54"/>
  <c r="BL302" i="54"/>
  <c r="BL1883" i="54" s="1"/>
  <c r="BL1881" i="54"/>
  <c r="BL362" i="54"/>
  <c r="BL1893" i="54" s="1"/>
  <c r="BL1891" i="54"/>
  <c r="BL482" i="54"/>
  <c r="BL1913" i="54" s="1"/>
  <c r="BL1911" i="54"/>
  <c r="BL602" i="54"/>
  <c r="BL1933" i="54" s="1"/>
  <c r="BL1931" i="54"/>
  <c r="BL2068" i="54" s="1"/>
  <c r="BD4" i="37" s="1"/>
  <c r="BL272" i="54"/>
  <c r="BL1878" i="54" s="1"/>
  <c r="BL1876" i="54"/>
  <c r="BL392" i="54"/>
  <c r="BL1898" i="54" s="1"/>
  <c r="BL1896" i="54"/>
  <c r="BL512" i="54"/>
  <c r="BL1918" i="54" s="1"/>
  <c r="BL1916" i="54"/>
  <c r="BL782" i="54"/>
  <c r="BL1963" i="54" s="1"/>
  <c r="BL1961" i="54"/>
  <c r="BG1143" i="54"/>
  <c r="BH1140" i="54" s="1"/>
  <c r="BG2023" i="54"/>
  <c r="BG2075" i="54" s="1"/>
  <c r="BI1263" i="54"/>
  <c r="BJ1260" i="54" s="1"/>
  <c r="BI2043" i="54"/>
  <c r="BG1203" i="54"/>
  <c r="BH1200" i="54" s="1"/>
  <c r="BH1202" i="54" s="1"/>
  <c r="BG2033" i="54"/>
  <c r="BG2069" i="54" s="1"/>
  <c r="BK1113" i="54"/>
  <c r="BK2018" i="54"/>
  <c r="BK903" i="54"/>
  <c r="BK1983" i="54"/>
  <c r="BK813" i="54"/>
  <c r="BK1968" i="54"/>
  <c r="BK483" i="54"/>
  <c r="BK1913" i="54"/>
  <c r="BI1353" i="54"/>
  <c r="BJ1350" i="54" s="1"/>
  <c r="BI2058" i="54"/>
  <c r="BG1173" i="54"/>
  <c r="BH1170" i="54" s="1"/>
  <c r="BG2028" i="54"/>
  <c r="BG1233" i="54"/>
  <c r="BH1230" i="54" s="1"/>
  <c r="BG2038" i="54"/>
  <c r="BM568" i="54"/>
  <c r="BM268" i="54"/>
  <c r="BM1168" i="54"/>
  <c r="BM868" i="54"/>
  <c r="BM658" i="54"/>
  <c r="BI1293" i="54"/>
  <c r="BJ1290" i="54" s="1"/>
  <c r="BJ1292" i="54" s="1"/>
  <c r="BI2048" i="54"/>
  <c r="BI2075" i="54" s="1"/>
  <c r="BI1323" i="54"/>
  <c r="BJ1320" i="54" s="1"/>
  <c r="BJ1322" i="54" s="1"/>
  <c r="BI2053" i="54"/>
  <c r="BK2083" i="54"/>
  <c r="BJ2083" i="54"/>
  <c r="BL1702" i="54"/>
  <c r="BL1696" i="54" s="1"/>
  <c r="BL1726" i="54"/>
  <c r="BL1720" i="54" s="1"/>
  <c r="BL1734" i="54"/>
  <c r="BL1728" i="54" s="1"/>
  <c r="BL1470" i="54"/>
  <c r="BL1464" i="54" s="1"/>
  <c r="BL1670" i="54"/>
  <c r="BL1664" i="54" s="1"/>
  <c r="BJ1777" i="54"/>
  <c r="BJ1793" i="54"/>
  <c r="BL62" i="54"/>
  <c r="BL1843" i="54" s="1"/>
  <c r="BL182" i="54"/>
  <c r="BL1863" i="54" s="1"/>
  <c r="BL92" i="54"/>
  <c r="BL1848" i="54" s="1"/>
  <c r="BL2078" i="54" s="1"/>
  <c r="BL422" i="54"/>
  <c r="BL1903" i="54" s="1"/>
  <c r="BL542" i="54"/>
  <c r="BL1923" i="54" s="1"/>
  <c r="BL212" i="54"/>
  <c r="BL1868" i="54" s="1"/>
  <c r="BL332" i="54"/>
  <c r="BL1888" i="54" s="1"/>
  <c r="BL452" i="54"/>
  <c r="BL1908" i="54" s="1"/>
  <c r="BL572" i="54"/>
  <c r="BL1928" i="54" s="1"/>
  <c r="BL722" i="54"/>
  <c r="BL1953" i="54" s="1"/>
  <c r="BH632" i="53"/>
  <c r="BH633" i="53" s="1"/>
  <c r="BI630" i="53" s="1"/>
  <c r="BH602" i="53"/>
  <c r="BH603" i="53" s="1"/>
  <c r="BI600" i="53" s="1"/>
  <c r="BN28" i="53"/>
  <c r="BO21" i="53"/>
  <c r="BN58" i="53"/>
  <c r="BN88" i="53"/>
  <c r="BN118" i="53"/>
  <c r="BN148" i="53"/>
  <c r="BN178" i="53"/>
  <c r="BN208" i="53"/>
  <c r="BN238" i="53"/>
  <c r="BN328" i="53"/>
  <c r="BN388" i="53"/>
  <c r="BN298" i="53"/>
  <c r="BN358" i="53"/>
  <c r="BN448" i="53"/>
  <c r="BN508" i="53"/>
  <c r="BN418" i="53"/>
  <c r="BN478" i="53"/>
  <c r="BN538" i="53"/>
  <c r="BN598" i="53"/>
  <c r="BN628" i="53"/>
  <c r="BN631" i="53" s="1"/>
  <c r="BH542" i="53"/>
  <c r="BH543" i="53" s="1"/>
  <c r="BI572" i="53"/>
  <c r="BI573" i="53" s="1"/>
  <c r="BJ570" i="53" s="1"/>
  <c r="BK1424" i="54"/>
  <c r="BK1787" i="54"/>
  <c r="BK1392" i="54"/>
  <c r="BK1791" i="54"/>
  <c r="BM1772" i="54"/>
  <c r="BM1769" i="54"/>
  <c r="BM1764" i="54"/>
  <c r="BM1761" i="54"/>
  <c r="BM1756" i="54"/>
  <c r="BM1753" i="54"/>
  <c r="BM1748" i="54"/>
  <c r="BM1745" i="54"/>
  <c r="BM1740" i="54"/>
  <c r="BM1737" i="54"/>
  <c r="BM1732" i="54"/>
  <c r="BM1729" i="54"/>
  <c r="BM1724" i="54"/>
  <c r="BM1721" i="54"/>
  <c r="BM1716" i="54"/>
  <c r="BM1713" i="54"/>
  <c r="BM1708" i="54"/>
  <c r="BM1705" i="54"/>
  <c r="BM1700" i="54"/>
  <c r="BM1697" i="54"/>
  <c r="BM1692" i="54"/>
  <c r="BM1689" i="54"/>
  <c r="BM1684" i="54"/>
  <c r="BM1681" i="54"/>
  <c r="BM1676" i="54"/>
  <c r="BM1673" i="54"/>
  <c r="BM1665" i="54"/>
  <c r="BM1644" i="54"/>
  <c r="BM1633" i="54"/>
  <c r="BM1668" i="54"/>
  <c r="BM1649" i="54"/>
  <c r="BM1654" i="54" s="1"/>
  <c r="BM1648" i="54" s="1"/>
  <c r="BM1641" i="54"/>
  <c r="BM1646" i="54" s="1"/>
  <c r="BM1640" i="54" s="1"/>
  <c r="BM1636" i="54"/>
  <c r="BM1596" i="54"/>
  <c r="BM1588" i="54"/>
  <c r="BM1585" i="54"/>
  <c r="BM1577" i="54"/>
  <c r="BM1572" i="54"/>
  <c r="BM1564" i="54"/>
  <c r="BM1561" i="54"/>
  <c r="BM1556" i="54"/>
  <c r="BM1553" i="54"/>
  <c r="BM1548" i="54"/>
  <c r="BM1545" i="54"/>
  <c r="BM1540" i="54"/>
  <c r="BM1537" i="54"/>
  <c r="BM1628" i="54"/>
  <c r="BM1625" i="54"/>
  <c r="BM1620" i="54"/>
  <c r="BM1617" i="54"/>
  <c r="BM1612" i="54"/>
  <c r="BM1609" i="54"/>
  <c r="BM1604" i="54"/>
  <c r="BM1601" i="54"/>
  <c r="BM1593" i="54"/>
  <c r="BM1580" i="54"/>
  <c r="BM1569" i="54"/>
  <c r="BM1532" i="54"/>
  <c r="BM1529" i="54"/>
  <c r="BM1524" i="54"/>
  <c r="BM1521" i="54"/>
  <c r="BM1513" i="54"/>
  <c r="BM1492" i="54"/>
  <c r="BM1484" i="54"/>
  <c r="BM1481" i="54"/>
  <c r="BM1473" i="54"/>
  <c r="BM1468" i="54"/>
  <c r="BM1457" i="54"/>
  <c r="BM1516" i="54"/>
  <c r="BM1508" i="54"/>
  <c r="BM1505" i="54"/>
  <c r="BM1500" i="54"/>
  <c r="BM1497" i="54"/>
  <c r="BM1489" i="54"/>
  <c r="BM1476" i="54"/>
  <c r="BM1465" i="54"/>
  <c r="BM1460" i="54"/>
  <c r="BM1452" i="54"/>
  <c r="BM1449" i="54"/>
  <c r="BM1444" i="54"/>
  <c r="BM1441" i="54"/>
  <c r="BM1388" i="54"/>
  <c r="BM1261" i="54"/>
  <c r="BM2041" i="54" s="1"/>
  <c r="BM1260" i="54"/>
  <c r="BM1436" i="54"/>
  <c r="BM1433" i="54"/>
  <c r="BM1428" i="54"/>
  <c r="BM1425" i="54"/>
  <c r="BM1420" i="54"/>
  <c r="BM1417" i="54"/>
  <c r="BM1412" i="54"/>
  <c r="BM1409" i="54"/>
  <c r="BM1404" i="54"/>
  <c r="BM1401" i="54"/>
  <c r="BM1396" i="54"/>
  <c r="BM1393" i="54"/>
  <c r="BM1385" i="54"/>
  <c r="BM1362" i="54"/>
  <c r="BM1363" i="54" s="1"/>
  <c r="BM1201" i="54"/>
  <c r="BM2031" i="54" s="1"/>
  <c r="BM1200" i="54"/>
  <c r="BM1141" i="54"/>
  <c r="BM2021" i="54" s="1"/>
  <c r="BM1140" i="54"/>
  <c r="BM1081" i="54"/>
  <c r="BM2011" i="54" s="1"/>
  <c r="BM1080" i="54"/>
  <c r="BM1231" i="54"/>
  <c r="BM1230" i="54"/>
  <c r="BM1171" i="54"/>
  <c r="BM2026" i="54" s="1"/>
  <c r="BM1170" i="54"/>
  <c r="BM1111" i="54"/>
  <c r="BM1110" i="54"/>
  <c r="BM1051" i="54"/>
  <c r="BM1050" i="54"/>
  <c r="BM1021" i="54"/>
  <c r="BM1020" i="54"/>
  <c r="BM961" i="54"/>
  <c r="BM1991" i="54" s="1"/>
  <c r="BM960" i="54"/>
  <c r="BM901" i="54"/>
  <c r="BM900" i="54"/>
  <c r="BM841" i="54"/>
  <c r="BM840" i="54"/>
  <c r="BM792" i="54"/>
  <c r="BM793" i="54" s="1"/>
  <c r="BM781" i="54"/>
  <c r="BM1961" i="54" s="1"/>
  <c r="BM780" i="54"/>
  <c r="BM732" i="54"/>
  <c r="BM733" i="54" s="1"/>
  <c r="BM721" i="54"/>
  <c r="BM720" i="54"/>
  <c r="BM673" i="54"/>
  <c r="BM991" i="54"/>
  <c r="BM1996" i="54" s="1"/>
  <c r="BM990" i="54"/>
  <c r="BM931" i="54"/>
  <c r="BM1986" i="54" s="1"/>
  <c r="BM930" i="54"/>
  <c r="BM871" i="54"/>
  <c r="BM1976" i="54" s="1"/>
  <c r="BM870" i="54"/>
  <c r="BM811" i="54"/>
  <c r="BM1966" i="54" s="1"/>
  <c r="BM810" i="54"/>
  <c r="BM751" i="54"/>
  <c r="BM1956" i="54" s="1"/>
  <c r="BM750" i="54"/>
  <c r="BM702" i="54"/>
  <c r="BM703" i="54" s="1"/>
  <c r="BM691" i="54"/>
  <c r="BM690" i="54"/>
  <c r="BM642" i="54"/>
  <c r="BM643" i="54" s="1"/>
  <c r="BM631" i="54"/>
  <c r="BM1936" i="54" s="1"/>
  <c r="BM630" i="54"/>
  <c r="BM612" i="54"/>
  <c r="BM613" i="54" s="1"/>
  <c r="BM601" i="54"/>
  <c r="BM600" i="54"/>
  <c r="BM552" i="54"/>
  <c r="BM553" i="54" s="1"/>
  <c r="BM541" i="54"/>
  <c r="BM1921" i="54" s="1"/>
  <c r="BM540" i="54"/>
  <c r="BM492" i="54"/>
  <c r="BM493" i="54" s="1"/>
  <c r="BM481" i="54"/>
  <c r="BM480" i="54"/>
  <c r="BM432" i="54"/>
  <c r="BM433" i="54" s="1"/>
  <c r="BM421" i="54"/>
  <c r="BM1901" i="54" s="1"/>
  <c r="BM420" i="54"/>
  <c r="BM372" i="54"/>
  <c r="BM373" i="54" s="1"/>
  <c r="BM361" i="54"/>
  <c r="BM360" i="54"/>
  <c r="BM301" i="54"/>
  <c r="BM1881" i="54" s="1"/>
  <c r="BM300" i="54"/>
  <c r="BM241" i="54"/>
  <c r="BM1871" i="54" s="1"/>
  <c r="BM240" i="54"/>
  <c r="BM582" i="54"/>
  <c r="BM583" i="54" s="1"/>
  <c r="BM571" i="54"/>
  <c r="BM1926" i="54" s="1"/>
  <c r="BM570" i="54"/>
  <c r="BM522" i="54"/>
  <c r="BM523" i="54" s="1"/>
  <c r="BM511" i="54"/>
  <c r="BM510" i="54"/>
  <c r="BM462" i="54"/>
  <c r="BM463" i="54" s="1"/>
  <c r="BM451" i="54"/>
  <c r="BM1906" i="54" s="1"/>
  <c r="BM450" i="54"/>
  <c r="BM402" i="54"/>
  <c r="BM403" i="54" s="1"/>
  <c r="BM391" i="54"/>
  <c r="BM1896" i="54" s="1"/>
  <c r="BM390" i="54"/>
  <c r="BM342" i="54"/>
  <c r="BM343" i="54" s="1"/>
  <c r="BM331" i="54"/>
  <c r="BM1886" i="54" s="1"/>
  <c r="BM330" i="54"/>
  <c r="BM282" i="54"/>
  <c r="BM283" i="54" s="1"/>
  <c r="BM271" i="54"/>
  <c r="BM1876" i="54" s="1"/>
  <c r="BM270" i="54"/>
  <c r="BM222" i="54"/>
  <c r="BM223" i="54" s="1"/>
  <c r="BM211" i="54"/>
  <c r="BM1866" i="54" s="1"/>
  <c r="BM210" i="54"/>
  <c r="BM192" i="54"/>
  <c r="BM193" i="54" s="1"/>
  <c r="BM181" i="54"/>
  <c r="BM180" i="54"/>
  <c r="BM132" i="54"/>
  <c r="BM133" i="54" s="1"/>
  <c r="BM121" i="54"/>
  <c r="BM1851" i="54" s="1"/>
  <c r="BM120" i="54"/>
  <c r="BM72" i="54"/>
  <c r="BM73" i="54" s="1"/>
  <c r="BM61" i="54"/>
  <c r="BM60" i="54"/>
  <c r="BN10" i="54"/>
  <c r="BM151" i="54"/>
  <c r="BM1856" i="54" s="1"/>
  <c r="BM150" i="54"/>
  <c r="BM102" i="54"/>
  <c r="BM103" i="54" s="1"/>
  <c r="BM91" i="54"/>
  <c r="BM1846" i="54" s="1"/>
  <c r="BM90" i="54"/>
  <c r="BM42" i="54"/>
  <c r="BM43" i="54" s="1"/>
  <c r="BM31" i="54"/>
  <c r="BM1836" i="54" s="1"/>
  <c r="BM30" i="54"/>
  <c r="BL842" i="54"/>
  <c r="BL1973" i="54" s="1"/>
  <c r="BL902" i="54"/>
  <c r="BL1983" i="54" s="1"/>
  <c r="BL962" i="54"/>
  <c r="BL1993" i="54" s="1"/>
  <c r="BL1022" i="54"/>
  <c r="BL2003" i="54" s="1"/>
  <c r="BL632" i="54"/>
  <c r="BL1938" i="54" s="1"/>
  <c r="BL692" i="54"/>
  <c r="BL1948" i="54" s="1"/>
  <c r="BL752" i="54"/>
  <c r="BL1958" i="54" s="1"/>
  <c r="BL812" i="54"/>
  <c r="BL1968" i="54" s="1"/>
  <c r="BL872" i="54"/>
  <c r="BL1978" i="54" s="1"/>
  <c r="BL932" i="54"/>
  <c r="BL1988" i="54" s="1"/>
  <c r="BL992" i="54"/>
  <c r="BL1998" i="54" s="1"/>
  <c r="BL1082" i="54"/>
  <c r="BL2013" i="54" s="1"/>
  <c r="BL1142" i="54"/>
  <c r="BL2023" i="54" s="1"/>
  <c r="BL1202" i="54"/>
  <c r="BL2033" i="54" s="1"/>
  <c r="BL1052" i="54"/>
  <c r="BL2008" i="54" s="1"/>
  <c r="BL1112" i="54"/>
  <c r="BL2018" i="54" s="1"/>
  <c r="BL1172" i="54"/>
  <c r="BL2028" i="54" s="1"/>
  <c r="BL1232" i="54"/>
  <c r="BL2038" i="54" s="1"/>
  <c r="BL1262" i="54"/>
  <c r="BL2043" i="54" s="1"/>
  <c r="BL1390" i="54"/>
  <c r="BL1486" i="54"/>
  <c r="BL1480" i="54" s="1"/>
  <c r="BL1526" i="54"/>
  <c r="BL1520" i="54" s="1"/>
  <c r="BL1534" i="54"/>
  <c r="BL1528" i="54" s="1"/>
  <c r="BL1446" i="54"/>
  <c r="BL1440" i="54" s="1"/>
  <c r="BL1454" i="54"/>
  <c r="BL1448" i="54" s="1"/>
  <c r="BL1502" i="54"/>
  <c r="BL1496" i="54" s="1"/>
  <c r="BL1510" i="54"/>
  <c r="BL1504" i="54" s="1"/>
  <c r="BL1582" i="54"/>
  <c r="BL1576" i="54" s="1"/>
  <c r="BL1574" i="54"/>
  <c r="BL1568" i="54" s="1"/>
  <c r="BL1598" i="54"/>
  <c r="BL1592" i="54" s="1"/>
  <c r="BL1678" i="54"/>
  <c r="BL1672" i="54" s="1"/>
  <c r="BL1656" i="54"/>
  <c r="BJ1352" i="54"/>
  <c r="BJ2058" i="54" s="1"/>
  <c r="BH1142" i="54"/>
  <c r="BH2023" i="54" s="1"/>
  <c r="BH2075" i="54" s="1"/>
  <c r="BH1172" i="54"/>
  <c r="BH2028" i="54" s="1"/>
  <c r="BJ1262" i="54"/>
  <c r="BJ2043" i="54" s="1"/>
  <c r="BH1232" i="54"/>
  <c r="BH2038" i="54" s="1"/>
  <c r="BM1318" i="54"/>
  <c r="BM1321" i="54" s="1"/>
  <c r="BM2051" i="54" s="1"/>
  <c r="BM1258" i="54"/>
  <c r="BM1348" i="54"/>
  <c r="BM1351" i="54" s="1"/>
  <c r="BM2056" i="54" s="1"/>
  <c r="BM1288" i="54"/>
  <c r="BM1291" i="54" s="1"/>
  <c r="BM2046" i="54" s="1"/>
  <c r="BM1198" i="54"/>
  <c r="BM1138" i="54"/>
  <c r="BM1078" i="54"/>
  <c r="BM1228" i="54"/>
  <c r="BM1108" i="54"/>
  <c r="BM1048" i="54"/>
  <c r="BM1018" i="54"/>
  <c r="BM958" i="54"/>
  <c r="BM898" i="54"/>
  <c r="BM838" i="54"/>
  <c r="BM778" i="54"/>
  <c r="BM718" i="54"/>
  <c r="BM988" i="54"/>
  <c r="BM928" i="54"/>
  <c r="BM808" i="54"/>
  <c r="BM748" i="54"/>
  <c r="BM688" i="54"/>
  <c r="BM628" i="54"/>
  <c r="BM598" i="54"/>
  <c r="BM538" i="54"/>
  <c r="BM478" i="54"/>
  <c r="BM418" i="54"/>
  <c r="BM358" i="54"/>
  <c r="BM298" i="54"/>
  <c r="BM238" i="54"/>
  <c r="BM508" i="54"/>
  <c r="BM448" i="54"/>
  <c r="BM388" i="54"/>
  <c r="BM328" i="54"/>
  <c r="BM178" i="54"/>
  <c r="BM118" i="54"/>
  <c r="BM58" i="54"/>
  <c r="BN21" i="54"/>
  <c r="BM208" i="54"/>
  <c r="BM148" i="54"/>
  <c r="BM88" i="54"/>
  <c r="BM28" i="54"/>
  <c r="BK1536" i="54"/>
  <c r="BK1790" i="54"/>
  <c r="BK1416" i="54"/>
  <c r="BK1786" i="54"/>
  <c r="BK1400" i="54"/>
  <c r="BK1788" i="54"/>
  <c r="BL123" i="54"/>
  <c r="BL183" i="54"/>
  <c r="BL33" i="54"/>
  <c r="BL153" i="54"/>
  <c r="BL243" i="54"/>
  <c r="BL303" i="54"/>
  <c r="BL363" i="54"/>
  <c r="BL423" i="54"/>
  <c r="BL483" i="54"/>
  <c r="BL543" i="54"/>
  <c r="BL603" i="54"/>
  <c r="BL213" i="54"/>
  <c r="BL273" i="54"/>
  <c r="BL333" i="54"/>
  <c r="BL393" i="54"/>
  <c r="BL453" i="54"/>
  <c r="BL513" i="54"/>
  <c r="BL573" i="54"/>
  <c r="BL663" i="54"/>
  <c r="BL723" i="54"/>
  <c r="BL783" i="54"/>
  <c r="BL1400" i="54"/>
  <c r="BL1788" i="54"/>
  <c r="BL1416" i="54"/>
  <c r="BL1787" i="54"/>
  <c r="BL1792" i="54"/>
  <c r="BK1789" i="54"/>
  <c r="BM679" i="53" l="1"/>
  <c r="BM767" i="53"/>
  <c r="BM761" i="53" s="1"/>
  <c r="BM759" i="53"/>
  <c r="BM753" i="53" s="1"/>
  <c r="BM743" i="53"/>
  <c r="BM737" i="53" s="1"/>
  <c r="BM735" i="53"/>
  <c r="BM729" i="53" s="1"/>
  <c r="BM727" i="53"/>
  <c r="BM721" i="53" s="1"/>
  <c r="BM719" i="53"/>
  <c r="BM713" i="53" s="1"/>
  <c r="BM711" i="53"/>
  <c r="BM705" i="53" s="1"/>
  <c r="BM703" i="53"/>
  <c r="BM697" i="53" s="1"/>
  <c r="BM695" i="53"/>
  <c r="BM689" i="53" s="1"/>
  <c r="BM687" i="53"/>
  <c r="BM681" i="53" s="1"/>
  <c r="BM302" i="53"/>
  <c r="BM392" i="53"/>
  <c r="BM332" i="53"/>
  <c r="BM122" i="53"/>
  <c r="BM92" i="53"/>
  <c r="BL1790" i="54"/>
  <c r="BL1786" i="54"/>
  <c r="BL1053" i="54"/>
  <c r="BL753" i="54"/>
  <c r="BL2091" i="54"/>
  <c r="BL1536" i="54"/>
  <c r="BL2090" i="54"/>
  <c r="BD11" i="37" s="1"/>
  <c r="BL1424" i="54"/>
  <c r="BL2094" i="54"/>
  <c r="BD15" i="37" s="1"/>
  <c r="BL1392" i="54"/>
  <c r="BL2092" i="54"/>
  <c r="BD13" i="37" s="1"/>
  <c r="BL1760" i="54"/>
  <c r="BL2095" i="54"/>
  <c r="BL2089" i="54"/>
  <c r="BD10" i="37" s="1"/>
  <c r="BK2097" i="54"/>
  <c r="BL993" i="54"/>
  <c r="BL963" i="54"/>
  <c r="BK888" i="53"/>
  <c r="BK662" i="53"/>
  <c r="BM673" i="53"/>
  <c r="BM745" i="53"/>
  <c r="BM751" i="53"/>
  <c r="BM542" i="53"/>
  <c r="BM543" i="53" s="1"/>
  <c r="BM959" i="53"/>
  <c r="BE5" i="38" s="1"/>
  <c r="BM423" i="53"/>
  <c r="BM482" i="53"/>
  <c r="BM483" i="53" s="1"/>
  <c r="BM422" i="53"/>
  <c r="BM213" i="53"/>
  <c r="BM152" i="53"/>
  <c r="BM153" i="53" s="1"/>
  <c r="BM960" i="53"/>
  <c r="BE6" i="38" s="1"/>
  <c r="BM32" i="53"/>
  <c r="BM33" i="53" s="1"/>
  <c r="BM62" i="53"/>
  <c r="BM63" i="53" s="1"/>
  <c r="BM963" i="53"/>
  <c r="BE7" i="38" s="1"/>
  <c r="BL897" i="53"/>
  <c r="BL865" i="53"/>
  <c r="BK898" i="53"/>
  <c r="BO568" i="53"/>
  <c r="BO268" i="53"/>
  <c r="BK973" i="53"/>
  <c r="BM879" i="53"/>
  <c r="BM873" i="53" s="1"/>
  <c r="BM863" i="53"/>
  <c r="BM857" i="53" s="1"/>
  <c r="BM855" i="53"/>
  <c r="BM849" i="53" s="1"/>
  <c r="BM847" i="53"/>
  <c r="BM841" i="53" s="1"/>
  <c r="BM839" i="53"/>
  <c r="BM833" i="53" s="1"/>
  <c r="BM831" i="53"/>
  <c r="BM825" i="53" s="1"/>
  <c r="BM823" i="53"/>
  <c r="BM817" i="53" s="1"/>
  <c r="BM815" i="53"/>
  <c r="BM809" i="53" s="1"/>
  <c r="BM807" i="53"/>
  <c r="BM799" i="53"/>
  <c r="BM793" i="53" s="1"/>
  <c r="BM791" i="53"/>
  <c r="BM785" i="53" s="1"/>
  <c r="BM783" i="53"/>
  <c r="BM777" i="53" s="1"/>
  <c r="BM775" i="53"/>
  <c r="BM769" i="53" s="1"/>
  <c r="BM512" i="53"/>
  <c r="BM513" i="53" s="1"/>
  <c r="BM452" i="53"/>
  <c r="BM453" i="53" s="1"/>
  <c r="BM393" i="53"/>
  <c r="BM333" i="53"/>
  <c r="BM272" i="53"/>
  <c r="BM273" i="53" s="1"/>
  <c r="BM362" i="53"/>
  <c r="BM363" i="53" s="1"/>
  <c r="BM303" i="53"/>
  <c r="BM243" i="53"/>
  <c r="BM183" i="53"/>
  <c r="BM123" i="53"/>
  <c r="BM93" i="53"/>
  <c r="BM671" i="53"/>
  <c r="BM871" i="53"/>
  <c r="BO10" i="53"/>
  <c r="BN869" i="53"/>
  <c r="BN866" i="53"/>
  <c r="BN669" i="53"/>
  <c r="BN666" i="53"/>
  <c r="BN30" i="53"/>
  <c r="BN31" i="53"/>
  <c r="BN42" i="53"/>
  <c r="BN43" i="53" s="1"/>
  <c r="BN60" i="53"/>
  <c r="BN61" i="53"/>
  <c r="BN90" i="53"/>
  <c r="BN121" i="53"/>
  <c r="BN132" i="53"/>
  <c r="BN133" i="53" s="1"/>
  <c r="BN150" i="53"/>
  <c r="BN181" i="53"/>
  <c r="BN91" i="53"/>
  <c r="BN120" i="53"/>
  <c r="BN151" i="53"/>
  <c r="BN152" i="53" s="1"/>
  <c r="BN180" i="53"/>
  <c r="BN192" i="53"/>
  <c r="BN193" i="53" s="1"/>
  <c r="BN211" i="53"/>
  <c r="BN241" i="53"/>
  <c r="BN252" i="53"/>
  <c r="BN253" i="53" s="1"/>
  <c r="BN271" i="53"/>
  <c r="BN282" i="53"/>
  <c r="BN283" i="53" s="1"/>
  <c r="BN301" i="53"/>
  <c r="BN330" i="53"/>
  <c r="BN360" i="53"/>
  <c r="BN390" i="53"/>
  <c r="BN210" i="53"/>
  <c r="BN240" i="53"/>
  <c r="BN270" i="53"/>
  <c r="BN300" i="53"/>
  <c r="BN331" i="53"/>
  <c r="BN361" i="53"/>
  <c r="BN391" i="53"/>
  <c r="BN420" i="53"/>
  <c r="BN450" i="53"/>
  <c r="BN480" i="53"/>
  <c r="BN510" i="53"/>
  <c r="BN541" i="53"/>
  <c r="BN571" i="53"/>
  <c r="BN642" i="53"/>
  <c r="BN643" i="53" s="1"/>
  <c r="BN674" i="53"/>
  <c r="BN421" i="53"/>
  <c r="BN422" i="53" s="1"/>
  <c r="BN451" i="53"/>
  <c r="BN452" i="53" s="1"/>
  <c r="BN481" i="53"/>
  <c r="BN482" i="53" s="1"/>
  <c r="BN511" i="53"/>
  <c r="BN512" i="53" s="1"/>
  <c r="BN540" i="53"/>
  <c r="BN570" i="53"/>
  <c r="BN601" i="53"/>
  <c r="BN770" i="53"/>
  <c r="BN773" i="53"/>
  <c r="BN778" i="53"/>
  <c r="BN781" i="53"/>
  <c r="BN786" i="53"/>
  <c r="BN789" i="53"/>
  <c r="BN794" i="53"/>
  <c r="BN797" i="53"/>
  <c r="BN802" i="53"/>
  <c r="BN805" i="53"/>
  <c r="BN677" i="53"/>
  <c r="BN682" i="53"/>
  <c r="BN685" i="53"/>
  <c r="BN690" i="53"/>
  <c r="BN693" i="53"/>
  <c r="BN698" i="53"/>
  <c r="BN701" i="53"/>
  <c r="BN706" i="53"/>
  <c r="BN709" i="53"/>
  <c r="BN714" i="53"/>
  <c r="BN717" i="53"/>
  <c r="BN722" i="53"/>
  <c r="BN725" i="53"/>
  <c r="BN730" i="53"/>
  <c r="BN733" i="53"/>
  <c r="BN738" i="53"/>
  <c r="BN741" i="53"/>
  <c r="BN746" i="53"/>
  <c r="BN749" i="53"/>
  <c r="BN754" i="53"/>
  <c r="BN757" i="53"/>
  <c r="BN762" i="53"/>
  <c r="BN765" i="53"/>
  <c r="BN874" i="53"/>
  <c r="BN877" i="53"/>
  <c r="BN937" i="53"/>
  <c r="BN938" i="53" s="1"/>
  <c r="BN939" i="53" s="1"/>
  <c r="BN947" i="53" s="1"/>
  <c r="BN926" i="53" s="1"/>
  <c r="BN810" i="53"/>
  <c r="BN813" i="53"/>
  <c r="BN818" i="53"/>
  <c r="BN821" i="53"/>
  <c r="BN826" i="53"/>
  <c r="BN829" i="53"/>
  <c r="BN834" i="53"/>
  <c r="BN837" i="53"/>
  <c r="BN842" i="53"/>
  <c r="BN845" i="53"/>
  <c r="BN850" i="53"/>
  <c r="BN853" i="53"/>
  <c r="BN858" i="53"/>
  <c r="BN861" i="53"/>
  <c r="BL969" i="53"/>
  <c r="BD11" i="38" s="1"/>
  <c r="BL894" i="53"/>
  <c r="BL665" i="53"/>
  <c r="BL964" i="53"/>
  <c r="BL972" i="53"/>
  <c r="BD12" i="38" s="1"/>
  <c r="BL673" i="53"/>
  <c r="BL892" i="53"/>
  <c r="BL1263" i="54"/>
  <c r="BL1791" i="54"/>
  <c r="BL1173" i="54"/>
  <c r="BL1143" i="54"/>
  <c r="BL873" i="54"/>
  <c r="BL633" i="54"/>
  <c r="BL843" i="54"/>
  <c r="BM1662" i="54"/>
  <c r="BK2066" i="54"/>
  <c r="BM2077" i="54"/>
  <c r="BE7" i="37" s="1"/>
  <c r="BN1660" i="54"/>
  <c r="BN1657" i="54"/>
  <c r="BN1652" i="54"/>
  <c r="BN672" i="54"/>
  <c r="BN661" i="54"/>
  <c r="BN660" i="54"/>
  <c r="BL2074" i="54"/>
  <c r="BD6" i="37" s="1"/>
  <c r="BL1233" i="54"/>
  <c r="BL1113" i="54"/>
  <c r="BL1203" i="54"/>
  <c r="BL1083" i="54"/>
  <c r="BL933" i="54"/>
  <c r="BL813" i="54"/>
  <c r="BL693" i="54"/>
  <c r="BL1023" i="54"/>
  <c r="BL903" i="54"/>
  <c r="BL93" i="54"/>
  <c r="BL63" i="54"/>
  <c r="BM1398" i="54"/>
  <c r="BM1406" i="54"/>
  <c r="BM1414" i="54"/>
  <c r="BM1408" i="54" s="1"/>
  <c r="BM1422" i="54"/>
  <c r="BM1430" i="54"/>
  <c r="BM1438" i="54"/>
  <c r="BM1432" i="54" s="1"/>
  <c r="BM1494" i="54"/>
  <c r="BM1488" i="54" s="1"/>
  <c r="BM1462" i="54"/>
  <c r="BM1456" i="54" s="1"/>
  <c r="BM1478" i="54"/>
  <c r="BM1472" i="54" s="1"/>
  <c r="BM1518" i="54"/>
  <c r="BM1512" i="54" s="1"/>
  <c r="BM1606" i="54"/>
  <c r="BM1600" i="54" s="1"/>
  <c r="BM1614" i="54"/>
  <c r="BM1608" i="54" s="1"/>
  <c r="BM1622" i="54"/>
  <c r="BM1616" i="54" s="1"/>
  <c r="BM1630" i="54"/>
  <c r="BM1624" i="54" s="1"/>
  <c r="BM1542" i="54"/>
  <c r="BM1550" i="54"/>
  <c r="BM1544" i="54" s="1"/>
  <c r="BM1558" i="54"/>
  <c r="BM1552" i="54" s="1"/>
  <c r="BM1566" i="54"/>
  <c r="BM1560" i="54" s="1"/>
  <c r="BM1590" i="54"/>
  <c r="BM1584" i="54" s="1"/>
  <c r="BM1941" i="54"/>
  <c r="BM662" i="54"/>
  <c r="BM1943" i="54" s="1"/>
  <c r="BM1638" i="54"/>
  <c r="BM1632" i="54" s="1"/>
  <c r="BK1777" i="54"/>
  <c r="BH2072" i="54"/>
  <c r="BM62" i="54"/>
  <c r="BM1843" i="54" s="1"/>
  <c r="BM1841" i="54"/>
  <c r="BM182" i="54"/>
  <c r="BM1863" i="54" s="1"/>
  <c r="BM1861" i="54"/>
  <c r="BM2080" i="54" s="1"/>
  <c r="BE8" i="37" s="1"/>
  <c r="BM512" i="54"/>
  <c r="BM1918" i="54" s="1"/>
  <c r="BM1916" i="54"/>
  <c r="BM362" i="54"/>
  <c r="BM1893" i="54" s="1"/>
  <c r="BM1891" i="54"/>
  <c r="BM482" i="54"/>
  <c r="BM1913" i="54" s="1"/>
  <c r="BM1911" i="54"/>
  <c r="BM602" i="54"/>
  <c r="BM1933" i="54" s="1"/>
  <c r="BM1931" i="54"/>
  <c r="BM2068" i="54" s="1"/>
  <c r="BE4" i="37" s="1"/>
  <c r="BM692" i="54"/>
  <c r="BM1948" i="54" s="1"/>
  <c r="BM1946" i="54"/>
  <c r="BM722" i="54"/>
  <c r="BM1953" i="54" s="1"/>
  <c r="BM1951" i="54"/>
  <c r="BM842" i="54"/>
  <c r="BM1973" i="54" s="1"/>
  <c r="BM1971" i="54"/>
  <c r="BM902" i="54"/>
  <c r="BM1983" i="54" s="1"/>
  <c r="BM1981" i="54"/>
  <c r="BM1022" i="54"/>
  <c r="BM2003" i="54" s="1"/>
  <c r="BM2001" i="54"/>
  <c r="BM1052" i="54"/>
  <c r="BM2008" i="54" s="1"/>
  <c r="BM2006" i="54"/>
  <c r="BM1112" i="54"/>
  <c r="BM2018" i="54" s="1"/>
  <c r="BM2016" i="54"/>
  <c r="BM1232" i="54"/>
  <c r="BM2038" i="54" s="1"/>
  <c r="BM2036" i="54"/>
  <c r="BJ1293" i="54"/>
  <c r="BK1290" i="54" s="1"/>
  <c r="BJ2048" i="54"/>
  <c r="BJ2075" i="54" s="1"/>
  <c r="BG2072" i="54"/>
  <c r="BG2084" i="54" s="1"/>
  <c r="BG2085" i="54" s="1"/>
  <c r="BL2065" i="54"/>
  <c r="BD3" i="37" s="1"/>
  <c r="BL2071" i="54"/>
  <c r="BD5" i="37" s="1"/>
  <c r="BN1168" i="54"/>
  <c r="BN868" i="54"/>
  <c r="BN658" i="54"/>
  <c r="BN568" i="54"/>
  <c r="BN268" i="54"/>
  <c r="BH1233" i="54"/>
  <c r="BI1230" i="54" s="1"/>
  <c r="BJ1263" i="54"/>
  <c r="BK1260" i="54" s="1"/>
  <c r="BH1173" i="54"/>
  <c r="BH1143" i="54"/>
  <c r="BJ1353" i="54"/>
  <c r="BK1350" i="54" s="1"/>
  <c r="BM2071" i="54"/>
  <c r="BE5" i="37" s="1"/>
  <c r="BM2065" i="54"/>
  <c r="BE3" i="37" s="1"/>
  <c r="BJ1323" i="54"/>
  <c r="BK1320" i="54" s="1"/>
  <c r="BJ2053" i="54"/>
  <c r="BH1203" i="54"/>
  <c r="BI1200" i="54" s="1"/>
  <c r="BH2033" i="54"/>
  <c r="BH2069" i="54" s="1"/>
  <c r="BH2084" i="54" s="1"/>
  <c r="BH2085" i="54" s="1"/>
  <c r="BL2081" i="54"/>
  <c r="BL2066" i="54"/>
  <c r="BM1670" i="54"/>
  <c r="BM1664" i="54" s="1"/>
  <c r="BM1470" i="54"/>
  <c r="BM1464" i="54" s="1"/>
  <c r="BM272" i="54"/>
  <c r="BM1878" i="54" s="1"/>
  <c r="BM392" i="54"/>
  <c r="BM1898" i="54" s="1"/>
  <c r="BM242" i="54"/>
  <c r="BM1873" i="54" s="1"/>
  <c r="BM302" i="54"/>
  <c r="BM1883" i="54" s="1"/>
  <c r="BM962" i="54"/>
  <c r="BM1993" i="54" s="1"/>
  <c r="BM1172" i="54"/>
  <c r="BM2028" i="54" s="1"/>
  <c r="BM122" i="54"/>
  <c r="BM1853" i="54" s="1"/>
  <c r="BM212" i="54"/>
  <c r="BM1868" i="54" s="1"/>
  <c r="BM332" i="54"/>
  <c r="BM1888" i="54" s="1"/>
  <c r="BM452" i="54"/>
  <c r="BM1908" i="54" s="1"/>
  <c r="BM572" i="54"/>
  <c r="BM1928" i="54" s="1"/>
  <c r="BM422" i="54"/>
  <c r="BM1903" i="54" s="1"/>
  <c r="BM542" i="54"/>
  <c r="BM1923" i="54" s="1"/>
  <c r="BM632" i="54"/>
  <c r="BM1938" i="54" s="1"/>
  <c r="BM752" i="54"/>
  <c r="BM1958" i="54" s="1"/>
  <c r="BM812" i="54"/>
  <c r="BM1968" i="54" s="1"/>
  <c r="BM872" i="54"/>
  <c r="BM1978" i="54" s="1"/>
  <c r="BM932" i="54"/>
  <c r="BM1988" i="54" s="1"/>
  <c r="BM992" i="54"/>
  <c r="BM1998" i="54" s="1"/>
  <c r="BM782" i="54"/>
  <c r="BM1963" i="54" s="1"/>
  <c r="BJ572" i="53"/>
  <c r="BJ573" i="53" s="1"/>
  <c r="BI632" i="53"/>
  <c r="BI633" i="53" s="1"/>
  <c r="BJ630" i="53" s="1"/>
  <c r="BO28" i="53"/>
  <c r="BO58" i="53"/>
  <c r="BO118" i="53"/>
  <c r="BO88" i="53"/>
  <c r="BO178" i="53"/>
  <c r="BO148" i="53"/>
  <c r="BO238" i="53"/>
  <c r="BO208" i="53"/>
  <c r="BO298" i="53"/>
  <c r="BO358" i="53"/>
  <c r="BO328" i="53"/>
  <c r="BO388" i="53"/>
  <c r="BO418" i="53"/>
  <c r="BO478" i="53"/>
  <c r="BO538" i="53"/>
  <c r="BO598" i="53"/>
  <c r="BO448" i="53"/>
  <c r="BO508" i="53"/>
  <c r="BO628" i="53"/>
  <c r="BO631" i="53" s="1"/>
  <c r="BP631" i="53" s="1"/>
  <c r="BI602" i="53"/>
  <c r="BI603" i="53" s="1"/>
  <c r="BJ600" i="53" s="1"/>
  <c r="BK1793" i="54"/>
  <c r="BN1348" i="54"/>
  <c r="BN1288" i="54"/>
  <c r="BN1318" i="54"/>
  <c r="BN1258" i="54"/>
  <c r="BN1228" i="54"/>
  <c r="BN1108" i="54"/>
  <c r="BN1048" i="54"/>
  <c r="BN1198" i="54"/>
  <c r="BN1138" i="54"/>
  <c r="BN1078" i="54"/>
  <c r="BN988" i="54"/>
  <c r="BN928" i="54"/>
  <c r="BN808" i="54"/>
  <c r="BN748" i="54"/>
  <c r="BN688" i="54"/>
  <c r="BN628" i="54"/>
  <c r="BN1018" i="54"/>
  <c r="BN958" i="54"/>
  <c r="BN898" i="54"/>
  <c r="BN838" i="54"/>
  <c r="BN778" i="54"/>
  <c r="BN718" i="54"/>
  <c r="BN508" i="54"/>
  <c r="BN448" i="54"/>
  <c r="BN388" i="54"/>
  <c r="BN328" i="54"/>
  <c r="BN598" i="54"/>
  <c r="BN538" i="54"/>
  <c r="BN478" i="54"/>
  <c r="BN418" i="54"/>
  <c r="BN358" i="54"/>
  <c r="BN298" i="54"/>
  <c r="BN238" i="54"/>
  <c r="BN208" i="54"/>
  <c r="BN148" i="54"/>
  <c r="BN88" i="54"/>
  <c r="BN28" i="54"/>
  <c r="BN178" i="54"/>
  <c r="BN118" i="54"/>
  <c r="BN58" i="54"/>
  <c r="BO21" i="54"/>
  <c r="BI1232" i="54"/>
  <c r="BL1384" i="54"/>
  <c r="BL1777" i="54" s="1"/>
  <c r="BL1789" i="54"/>
  <c r="BL1793" i="54" s="1"/>
  <c r="BN1772" i="54"/>
  <c r="BN1769" i="54"/>
  <c r="BN1764" i="54"/>
  <c r="BN1761" i="54"/>
  <c r="BN1756" i="54"/>
  <c r="BN1753" i="54"/>
  <c r="BN1748" i="54"/>
  <c r="BN1745" i="54"/>
  <c r="BN1740" i="54"/>
  <c r="BN1737" i="54"/>
  <c r="BN1732" i="54"/>
  <c r="BN1729" i="54"/>
  <c r="BN1724" i="54"/>
  <c r="BN1721" i="54"/>
  <c r="BN1716" i="54"/>
  <c r="BN1713" i="54"/>
  <c r="BN1708" i="54"/>
  <c r="BN1705" i="54"/>
  <c r="BN1700" i="54"/>
  <c r="BN1697" i="54"/>
  <c r="BN1692" i="54"/>
  <c r="BN1689" i="54"/>
  <c r="BN1684" i="54"/>
  <c r="BN1681" i="54"/>
  <c r="BN1668" i="54"/>
  <c r="BN1649" i="54"/>
  <c r="BN1654" i="54" s="1"/>
  <c r="BN1648" i="54" s="1"/>
  <c r="BN1641" i="54"/>
  <c r="BN1636" i="54"/>
  <c r="BN1676" i="54"/>
  <c r="BN1673" i="54"/>
  <c r="BN1665" i="54"/>
  <c r="BN1644" i="54"/>
  <c r="BN1633" i="54"/>
  <c r="BN1628" i="54"/>
  <c r="BN1625" i="54"/>
  <c r="BN1620" i="54"/>
  <c r="BN1617" i="54"/>
  <c r="BN1612" i="54"/>
  <c r="BN1609" i="54"/>
  <c r="BN1604" i="54"/>
  <c r="BN1601" i="54"/>
  <c r="BN1593" i="54"/>
  <c r="BN1580" i="54"/>
  <c r="BN1569" i="54"/>
  <c r="BN1596" i="54"/>
  <c r="BN1588" i="54"/>
  <c r="BN1585" i="54"/>
  <c r="BN1577" i="54"/>
  <c r="BN1572" i="54"/>
  <c r="BN1564" i="54"/>
  <c r="BN1561" i="54"/>
  <c r="BN1556" i="54"/>
  <c r="BN1553" i="54"/>
  <c r="BN1548" i="54"/>
  <c r="BN1545" i="54"/>
  <c r="BN1540" i="54"/>
  <c r="BN1537" i="54"/>
  <c r="BN1516" i="54"/>
  <c r="BN1508" i="54"/>
  <c r="BN1505" i="54"/>
  <c r="BN1500" i="54"/>
  <c r="BN1497" i="54"/>
  <c r="BN1489" i="54"/>
  <c r="BN1476" i="54"/>
  <c r="BN1465" i="54"/>
  <c r="BN1460" i="54"/>
  <c r="BN1452" i="54"/>
  <c r="BN1449" i="54"/>
  <c r="BN1444" i="54"/>
  <c r="BN1441" i="54"/>
  <c r="BN1532" i="54"/>
  <c r="BN1529" i="54"/>
  <c r="BN1524" i="54"/>
  <c r="BN1521" i="54"/>
  <c r="BN1513" i="54"/>
  <c r="BN1492" i="54"/>
  <c r="BN1484" i="54"/>
  <c r="BN1481" i="54"/>
  <c r="BN1473" i="54"/>
  <c r="BN1468" i="54"/>
  <c r="BN1457" i="54"/>
  <c r="BN1436" i="54"/>
  <c r="BN1433" i="54"/>
  <c r="BN1428" i="54"/>
  <c r="BN1425" i="54"/>
  <c r="BN1420" i="54"/>
  <c r="BN1417" i="54"/>
  <c r="BN1412" i="54"/>
  <c r="BN1409" i="54"/>
  <c r="BN1404" i="54"/>
  <c r="BN1401" i="54"/>
  <c r="BN1396" i="54"/>
  <c r="BN1393" i="54"/>
  <c r="BN1385" i="54"/>
  <c r="BN1351" i="54"/>
  <c r="BN2056" i="54" s="1"/>
  <c r="BN1291" i="54"/>
  <c r="BN2046" i="54" s="1"/>
  <c r="BN1388" i="54"/>
  <c r="BN1321" i="54"/>
  <c r="BN2051" i="54" s="1"/>
  <c r="BN1261" i="54"/>
  <c r="BN2041" i="54" s="1"/>
  <c r="BN1260" i="54"/>
  <c r="BN1231" i="54"/>
  <c r="BN2036" i="54" s="1"/>
  <c r="BN1230" i="54"/>
  <c r="BN1171" i="54"/>
  <c r="BN2026" i="54" s="1"/>
  <c r="BN1170" i="54"/>
  <c r="BN1111" i="54"/>
  <c r="BN2016" i="54" s="1"/>
  <c r="BN1110" i="54"/>
  <c r="BN1051" i="54"/>
  <c r="BN2006" i="54" s="1"/>
  <c r="BN1050" i="54"/>
  <c r="BN1201" i="54"/>
  <c r="BN2031" i="54" s="1"/>
  <c r="BN1200" i="54"/>
  <c r="BN1141" i="54"/>
  <c r="BN2021" i="54" s="1"/>
  <c r="BN1140" i="54"/>
  <c r="BN1081" i="54"/>
  <c r="BN2011" i="54" s="1"/>
  <c r="BN1080" i="54"/>
  <c r="BN991" i="54"/>
  <c r="BN990" i="54"/>
  <c r="BN931" i="54"/>
  <c r="BN930" i="54"/>
  <c r="BN882" i="54"/>
  <c r="BN883" i="54" s="1"/>
  <c r="BN871" i="54"/>
  <c r="BN1976" i="54" s="1"/>
  <c r="BN870" i="54"/>
  <c r="BN822" i="54"/>
  <c r="BN823" i="54" s="1"/>
  <c r="BN811" i="54"/>
  <c r="BN810" i="54"/>
  <c r="BN751" i="54"/>
  <c r="BN750" i="54"/>
  <c r="BN702" i="54"/>
  <c r="BN703" i="54" s="1"/>
  <c r="BN691" i="54"/>
  <c r="BN1946" i="54" s="1"/>
  <c r="BN690" i="54"/>
  <c r="BN642" i="54"/>
  <c r="BN643" i="54" s="1"/>
  <c r="BN631" i="54"/>
  <c r="BN630" i="54"/>
  <c r="BN1021" i="54"/>
  <c r="BN1020" i="54"/>
  <c r="BN961" i="54"/>
  <c r="BN960" i="54"/>
  <c r="BN901" i="54"/>
  <c r="BN900" i="54"/>
  <c r="BN841" i="54"/>
  <c r="BN840" i="54"/>
  <c r="BN792" i="54"/>
  <c r="BN793" i="54" s="1"/>
  <c r="BN781" i="54"/>
  <c r="BN1961" i="54" s="1"/>
  <c r="BN780" i="54"/>
  <c r="BN732" i="54"/>
  <c r="BN733" i="54" s="1"/>
  <c r="BN721" i="54"/>
  <c r="BN720" i="54"/>
  <c r="BN673" i="54"/>
  <c r="BN582" i="54"/>
  <c r="BN583" i="54" s="1"/>
  <c r="BN571" i="54"/>
  <c r="BN570" i="54"/>
  <c r="BN522" i="54"/>
  <c r="BN523" i="54" s="1"/>
  <c r="BN511" i="54"/>
  <c r="BN1916" i="54" s="1"/>
  <c r="BN510" i="54"/>
  <c r="BN462" i="54"/>
  <c r="BN463" i="54" s="1"/>
  <c r="BN451" i="54"/>
  <c r="BN450" i="54"/>
  <c r="BN402" i="54"/>
  <c r="BN403" i="54" s="1"/>
  <c r="BN391" i="54"/>
  <c r="BN1896" i="54" s="1"/>
  <c r="BN390" i="54"/>
  <c r="BN342" i="54"/>
  <c r="BN343" i="54" s="1"/>
  <c r="BN331" i="54"/>
  <c r="BN330" i="54"/>
  <c r="BN282" i="54"/>
  <c r="BN283" i="54" s="1"/>
  <c r="BN271" i="54"/>
  <c r="BN1876" i="54" s="1"/>
  <c r="BN270" i="54"/>
  <c r="BN222" i="54"/>
  <c r="BN223" i="54" s="1"/>
  <c r="BN211" i="54"/>
  <c r="BN210" i="54"/>
  <c r="BN612" i="54"/>
  <c r="BN613" i="54" s="1"/>
  <c r="BN601" i="54"/>
  <c r="BN1931" i="54" s="1"/>
  <c r="BN600" i="54"/>
  <c r="BN552" i="54"/>
  <c r="BN553" i="54" s="1"/>
  <c r="BN541" i="54"/>
  <c r="BN540" i="54"/>
  <c r="BN492" i="54"/>
  <c r="BN493" i="54" s="1"/>
  <c r="BN481" i="54"/>
  <c r="BN1911" i="54" s="1"/>
  <c r="BN480" i="54"/>
  <c r="BN432" i="54"/>
  <c r="BN433" i="54" s="1"/>
  <c r="BN421" i="54"/>
  <c r="BN420" i="54"/>
  <c r="BN372" i="54"/>
  <c r="BN373" i="54" s="1"/>
  <c r="BN361" i="54"/>
  <c r="BN1891" i="54" s="1"/>
  <c r="BN360" i="54"/>
  <c r="BN301" i="54"/>
  <c r="BN1881" i="54" s="1"/>
  <c r="BN300" i="54"/>
  <c r="BN241" i="54"/>
  <c r="BN1871" i="54" s="1"/>
  <c r="BN240" i="54"/>
  <c r="BN151" i="54"/>
  <c r="BN1856" i="54" s="1"/>
  <c r="BN2065" i="54" s="1"/>
  <c r="BF3" i="37" s="1"/>
  <c r="BN150" i="54"/>
  <c r="BN102" i="54"/>
  <c r="BN103" i="54" s="1"/>
  <c r="BN91" i="54"/>
  <c r="BN90" i="54"/>
  <c r="BN42" i="54"/>
  <c r="BN43" i="54" s="1"/>
  <c r="BN31" i="54"/>
  <c r="BN1836" i="54" s="1"/>
  <c r="BN30" i="54"/>
  <c r="BN192" i="54"/>
  <c r="BN193" i="54" s="1"/>
  <c r="BN181" i="54"/>
  <c r="BN180" i="54"/>
  <c r="BN132" i="54"/>
  <c r="BN133" i="54" s="1"/>
  <c r="BN121" i="54"/>
  <c r="BN1851" i="54" s="1"/>
  <c r="BN120" i="54"/>
  <c r="BN72" i="54"/>
  <c r="BN73" i="54" s="1"/>
  <c r="BN61" i="54"/>
  <c r="BN60" i="54"/>
  <c r="BO10" i="54"/>
  <c r="BM32" i="54"/>
  <c r="BM1838" i="54" s="1"/>
  <c r="BM92" i="54"/>
  <c r="BM152" i="54"/>
  <c r="BM63" i="54"/>
  <c r="BM123" i="54"/>
  <c r="BM183" i="54"/>
  <c r="BM213" i="54"/>
  <c r="BM273" i="54"/>
  <c r="BM333" i="54"/>
  <c r="BM393" i="54"/>
  <c r="BM453" i="54"/>
  <c r="BM513" i="54"/>
  <c r="BM573" i="54"/>
  <c r="BM243" i="54"/>
  <c r="BM303" i="54"/>
  <c r="BM363" i="54"/>
  <c r="BM423" i="54"/>
  <c r="BM483" i="54"/>
  <c r="BM543" i="54"/>
  <c r="BM603" i="54"/>
  <c r="BM633" i="54"/>
  <c r="BM693" i="54"/>
  <c r="BM753" i="54"/>
  <c r="BM813" i="54"/>
  <c r="BM873" i="54"/>
  <c r="BM933" i="54"/>
  <c r="BM993" i="54"/>
  <c r="BM663" i="54"/>
  <c r="BM723" i="54"/>
  <c r="BM783" i="54"/>
  <c r="BM843" i="54"/>
  <c r="BM903" i="54"/>
  <c r="BM963" i="54"/>
  <c r="BM1023" i="54"/>
  <c r="BM1053" i="54"/>
  <c r="BM1113" i="54"/>
  <c r="BM1173" i="54"/>
  <c r="BM1233" i="54"/>
  <c r="BM1082" i="54"/>
  <c r="BM1142" i="54"/>
  <c r="BM2023" i="54" s="1"/>
  <c r="BM1202" i="54"/>
  <c r="BM1390" i="54"/>
  <c r="BM1262" i="54"/>
  <c r="BM2043" i="54" s="1"/>
  <c r="BM1446" i="54"/>
  <c r="BM1440" i="54" s="1"/>
  <c r="BM1454" i="54"/>
  <c r="BM1448" i="54" s="1"/>
  <c r="BM1502" i="54"/>
  <c r="BM1496" i="54" s="1"/>
  <c r="BM1510" i="54"/>
  <c r="BM1504" i="54" s="1"/>
  <c r="BM1486" i="54"/>
  <c r="BM1480" i="54" s="1"/>
  <c r="BM1526" i="54"/>
  <c r="BM1520" i="54" s="1"/>
  <c r="BM1534" i="54"/>
  <c r="BM1528" i="54" s="1"/>
  <c r="BM1574" i="54"/>
  <c r="BM1568" i="54" s="1"/>
  <c r="BM1598" i="54"/>
  <c r="BM1592" i="54" s="1"/>
  <c r="BM1582" i="54"/>
  <c r="BM1576" i="54" s="1"/>
  <c r="BM1656" i="54"/>
  <c r="BM1678" i="54"/>
  <c r="BM1672" i="54" s="1"/>
  <c r="BM1686" i="54"/>
  <c r="BM1680" i="54" s="1"/>
  <c r="BM1694" i="54"/>
  <c r="BM1688" i="54" s="1"/>
  <c r="BM1702" i="54"/>
  <c r="BM1696" i="54" s="1"/>
  <c r="BM1710" i="54"/>
  <c r="BM1704" i="54" s="1"/>
  <c r="BM1718" i="54"/>
  <c r="BM1712" i="54" s="1"/>
  <c r="BM1726" i="54"/>
  <c r="BM1720" i="54" s="1"/>
  <c r="BM1734" i="54"/>
  <c r="BM1728" i="54" s="1"/>
  <c r="BM1742" i="54"/>
  <c r="BM1736" i="54" s="1"/>
  <c r="BM1750" i="54"/>
  <c r="BM1744" i="54" s="1"/>
  <c r="BM1758" i="54"/>
  <c r="BM1752" i="54" s="1"/>
  <c r="BM1766" i="54"/>
  <c r="BM1774" i="54"/>
  <c r="BM1768" i="54" s="1"/>
  <c r="BJ1783" i="54"/>
  <c r="BJ1381" i="54"/>
  <c r="BK1783" i="54"/>
  <c r="BK1381" i="54"/>
  <c r="BK1262" i="54"/>
  <c r="BK1352" i="54"/>
  <c r="BM1143" i="54"/>
  <c r="BM1392" i="54"/>
  <c r="BM1400" i="54"/>
  <c r="BM1788" i="54"/>
  <c r="BM1416" i="54"/>
  <c r="BM1424" i="54"/>
  <c r="BM1536" i="54"/>
  <c r="BK1322" i="54"/>
  <c r="BK1292" i="54"/>
  <c r="BI1202" i="54"/>
  <c r="BL898" i="53" l="1"/>
  <c r="BL973" i="53"/>
  <c r="BN879" i="53"/>
  <c r="BN873" i="53" s="1"/>
  <c r="BN767" i="53"/>
  <c r="BN761" i="53" s="1"/>
  <c r="BN759" i="53"/>
  <c r="BN753" i="53" s="1"/>
  <c r="BN743" i="53"/>
  <c r="BN737" i="53" s="1"/>
  <c r="BN735" i="53"/>
  <c r="BN729" i="53" s="1"/>
  <c r="BN727" i="53"/>
  <c r="BN721" i="53" s="1"/>
  <c r="BN719" i="53"/>
  <c r="BN713" i="53" s="1"/>
  <c r="BN711" i="53"/>
  <c r="BN705" i="53" s="1"/>
  <c r="BN703" i="53"/>
  <c r="BN697" i="53" s="1"/>
  <c r="BN695" i="53"/>
  <c r="BN689" i="53" s="1"/>
  <c r="BN687" i="53"/>
  <c r="BN681" i="53" s="1"/>
  <c r="BN362" i="53"/>
  <c r="BN212" i="53"/>
  <c r="BN671" i="53"/>
  <c r="BN871" i="53"/>
  <c r="BM972" i="53"/>
  <c r="BE12" i="38" s="1"/>
  <c r="BD12" i="37"/>
  <c r="BM1790" i="54"/>
  <c r="BM33" i="54"/>
  <c r="BM2095" i="54"/>
  <c r="BM2091" i="54"/>
  <c r="BM2090" i="54"/>
  <c r="BE11" i="37" s="1"/>
  <c r="BM2094" i="54"/>
  <c r="BE15" i="37" s="1"/>
  <c r="BM2092" i="54"/>
  <c r="BE13" i="37" s="1"/>
  <c r="BM2089" i="54"/>
  <c r="BE10" i="37" s="1"/>
  <c r="BM2093" i="54"/>
  <c r="BE14" i="37" s="1"/>
  <c r="BL2097" i="54"/>
  <c r="BN745" i="53"/>
  <c r="BN751" i="53"/>
  <c r="BN542" i="53"/>
  <c r="BN543" i="53" s="1"/>
  <c r="BN959" i="53"/>
  <c r="BF5" i="38" s="1"/>
  <c r="BN483" i="53"/>
  <c r="BN423" i="53"/>
  <c r="BN182" i="53"/>
  <c r="BN183" i="53" s="1"/>
  <c r="BN960" i="53"/>
  <c r="BF6" i="38" s="1"/>
  <c r="BN32" i="53"/>
  <c r="BN665" i="53"/>
  <c r="BN865" i="53"/>
  <c r="BN897" i="53"/>
  <c r="BO869" i="53"/>
  <c r="BO866" i="53"/>
  <c r="BO666" i="53"/>
  <c r="BO669" i="53"/>
  <c r="BO61" i="53"/>
  <c r="BO30" i="53"/>
  <c r="BO31" i="53"/>
  <c r="BO42" i="53"/>
  <c r="BO43" i="53" s="1"/>
  <c r="BO60" i="53"/>
  <c r="BO91" i="53"/>
  <c r="BO120" i="53"/>
  <c r="BO151" i="53"/>
  <c r="BO180" i="53"/>
  <c r="BO90" i="53"/>
  <c r="BO121" i="53"/>
  <c r="BO132" i="53"/>
  <c r="BO133" i="53" s="1"/>
  <c r="BO150" i="53"/>
  <c r="BO181" i="53"/>
  <c r="BO210" i="53"/>
  <c r="BO240" i="53"/>
  <c r="BO270" i="53"/>
  <c r="BO300" i="53"/>
  <c r="BO331" i="53"/>
  <c r="BO361" i="53"/>
  <c r="BO391" i="53"/>
  <c r="BO192" i="53"/>
  <c r="BO193" i="53" s="1"/>
  <c r="BO211" i="53"/>
  <c r="BO241" i="53"/>
  <c r="BO252" i="53"/>
  <c r="BO253" i="53" s="1"/>
  <c r="BO271" i="53"/>
  <c r="BO282" i="53"/>
  <c r="BO283" i="53" s="1"/>
  <c r="BO301" i="53"/>
  <c r="BO330" i="53"/>
  <c r="BO360" i="53"/>
  <c r="BO390" i="53"/>
  <c r="BO421" i="53"/>
  <c r="BO451" i="53"/>
  <c r="BO481" i="53"/>
  <c r="BO511" i="53"/>
  <c r="BO540" i="53"/>
  <c r="BO570" i="53"/>
  <c r="BO601" i="53"/>
  <c r="BP601" i="53" s="1"/>
  <c r="BO420" i="53"/>
  <c r="BO450" i="53"/>
  <c r="BO480" i="53"/>
  <c r="BO510" i="53"/>
  <c r="BO541" i="53"/>
  <c r="BO571" i="53"/>
  <c r="BO674" i="53"/>
  <c r="BO677" i="53"/>
  <c r="BO682" i="53"/>
  <c r="BO685" i="53"/>
  <c r="BO690" i="53"/>
  <c r="BO693" i="53"/>
  <c r="BO698" i="53"/>
  <c r="BO701" i="53"/>
  <c r="BO706" i="53"/>
  <c r="BO709" i="53"/>
  <c r="BO714" i="53"/>
  <c r="BO717" i="53"/>
  <c r="BO722" i="53"/>
  <c r="BO725" i="53"/>
  <c r="BO730" i="53"/>
  <c r="BO733" i="53"/>
  <c r="BO738" i="53"/>
  <c r="BO741" i="53"/>
  <c r="BO746" i="53"/>
  <c r="BO749" i="53"/>
  <c r="J749" i="53" s="1"/>
  <c r="BO754" i="53"/>
  <c r="BO757" i="53"/>
  <c r="J757" i="53" s="1"/>
  <c r="BO762" i="53"/>
  <c r="BO765" i="53"/>
  <c r="BO770" i="53"/>
  <c r="BO773" i="53"/>
  <c r="J773" i="53" s="1"/>
  <c r="BO778" i="53"/>
  <c r="BO781" i="53"/>
  <c r="BO786" i="53"/>
  <c r="BO789" i="53"/>
  <c r="BO794" i="53"/>
  <c r="BO797" i="53"/>
  <c r="J797" i="53" s="1"/>
  <c r="BO802" i="53"/>
  <c r="BO805" i="53"/>
  <c r="BO810" i="53"/>
  <c r="BO813" i="53"/>
  <c r="BO818" i="53"/>
  <c r="BO821" i="53"/>
  <c r="BO826" i="53"/>
  <c r="BO829" i="53"/>
  <c r="BO834" i="53"/>
  <c r="BO837" i="53"/>
  <c r="BO842" i="53"/>
  <c r="BO845" i="53"/>
  <c r="BO850" i="53"/>
  <c r="BO853" i="53"/>
  <c r="BO858" i="53"/>
  <c r="BO861" i="53"/>
  <c r="BO874" i="53"/>
  <c r="BO877" i="53"/>
  <c r="BO937" i="53"/>
  <c r="BO938" i="53" s="1"/>
  <c r="BO939" i="53" s="1"/>
  <c r="BM969" i="53"/>
  <c r="BE11" i="38" s="1"/>
  <c r="BM665" i="53"/>
  <c r="BM894" i="53"/>
  <c r="BM964" i="53"/>
  <c r="BM892" i="53"/>
  <c r="BL882" i="53"/>
  <c r="BN863" i="53"/>
  <c r="BN857" i="53" s="1"/>
  <c r="BN855" i="53"/>
  <c r="BN849" i="53" s="1"/>
  <c r="BN847" i="53"/>
  <c r="BN841" i="53" s="1"/>
  <c r="BN839" i="53"/>
  <c r="BN833" i="53" s="1"/>
  <c r="BN831" i="53"/>
  <c r="BN825" i="53" s="1"/>
  <c r="BN823" i="53"/>
  <c r="BN817" i="53" s="1"/>
  <c r="BN815" i="53"/>
  <c r="BN809" i="53" s="1"/>
  <c r="BN807" i="53"/>
  <c r="BN799" i="53"/>
  <c r="BN793" i="53" s="1"/>
  <c r="BN791" i="53"/>
  <c r="BN785" i="53" s="1"/>
  <c r="BN783" i="53"/>
  <c r="BN777" i="53" s="1"/>
  <c r="BN775" i="53"/>
  <c r="BN769" i="53" s="1"/>
  <c r="BN679" i="53"/>
  <c r="BN572" i="53"/>
  <c r="BN573" i="53" s="1"/>
  <c r="BN513" i="53"/>
  <c r="BN453" i="53"/>
  <c r="BN392" i="53"/>
  <c r="BN393" i="53" s="1"/>
  <c r="BN332" i="53"/>
  <c r="BN333" i="53" s="1"/>
  <c r="BN213" i="53"/>
  <c r="BN363" i="53"/>
  <c r="BN302" i="53"/>
  <c r="BN303" i="53" s="1"/>
  <c r="BN272" i="53"/>
  <c r="BN273" i="53" s="1"/>
  <c r="BN242" i="53"/>
  <c r="BN243" i="53" s="1"/>
  <c r="BN92" i="53"/>
  <c r="BN93" i="53" s="1"/>
  <c r="BN153" i="53"/>
  <c r="BN122" i="53"/>
  <c r="BN123" i="53" s="1"/>
  <c r="BN62" i="53"/>
  <c r="BN63" i="53" s="1"/>
  <c r="BN963" i="53"/>
  <c r="BF7" i="38" s="1"/>
  <c r="BN33" i="53"/>
  <c r="BM865" i="53"/>
  <c r="BM897" i="53"/>
  <c r="BM895" i="53"/>
  <c r="BM801" i="53"/>
  <c r="BM968" i="53"/>
  <c r="BE10" i="38" s="1"/>
  <c r="BN1398" i="54"/>
  <c r="BN1462" i="54"/>
  <c r="BN1456" i="54" s="1"/>
  <c r="BN1478" i="54"/>
  <c r="BN1472" i="54" s="1"/>
  <c r="BN1518" i="54"/>
  <c r="BN1512" i="54" s="1"/>
  <c r="BN1662" i="54"/>
  <c r="BN1656" i="54" s="1"/>
  <c r="BO1660" i="54"/>
  <c r="BO1657" i="54"/>
  <c r="BO1652" i="54"/>
  <c r="BO672" i="54"/>
  <c r="BO661" i="54"/>
  <c r="BO660" i="54"/>
  <c r="BN1406" i="54"/>
  <c r="BN1414" i="54"/>
  <c r="BN1408" i="54" s="1"/>
  <c r="BN1422" i="54"/>
  <c r="BN1430" i="54"/>
  <c r="BN1438" i="54"/>
  <c r="BN1432" i="54" s="1"/>
  <c r="BN1470" i="54"/>
  <c r="BN1542" i="54"/>
  <c r="BN1550" i="54"/>
  <c r="BN1544" i="54" s="1"/>
  <c r="BN1558" i="54"/>
  <c r="BN1552" i="54" s="1"/>
  <c r="BN1566" i="54"/>
  <c r="BN1560" i="54" s="1"/>
  <c r="BN1590" i="54"/>
  <c r="BN1584" i="54" s="1"/>
  <c r="BN1606" i="54"/>
  <c r="BN1600" i="54" s="1"/>
  <c r="BN1614" i="54"/>
  <c r="BN1608" i="54" s="1"/>
  <c r="BN1622" i="54"/>
  <c r="BN1616" i="54" s="1"/>
  <c r="BN1630" i="54"/>
  <c r="BN1624" i="54" s="1"/>
  <c r="BN1638" i="54"/>
  <c r="BN1632" i="54" s="1"/>
  <c r="BN1686" i="54"/>
  <c r="BN1680" i="54" s="1"/>
  <c r="BN1941" i="54"/>
  <c r="BN662" i="54"/>
  <c r="BN1943" i="54" s="1"/>
  <c r="BN1678" i="54"/>
  <c r="BN1672" i="54" s="1"/>
  <c r="BK1323" i="54"/>
  <c r="BL1320" i="54" s="1"/>
  <c r="BK2053" i="54"/>
  <c r="BK2072" i="54" s="1"/>
  <c r="BM1203" i="54"/>
  <c r="BM2033" i="54"/>
  <c r="BK1293" i="54"/>
  <c r="BL1290" i="54" s="1"/>
  <c r="BK2048" i="54"/>
  <c r="BK2075" i="54" s="1"/>
  <c r="BM1263" i="54"/>
  <c r="BK1353" i="54"/>
  <c r="BL1350" i="54" s="1"/>
  <c r="BK2058" i="54"/>
  <c r="BM93" i="54"/>
  <c r="BM1848" i="54"/>
  <c r="BM2078" i="54" s="1"/>
  <c r="BN62" i="54"/>
  <c r="BN1843" i="54" s="1"/>
  <c r="BN1841" i="54"/>
  <c r="BN182" i="54"/>
  <c r="BN1863" i="54" s="1"/>
  <c r="BN1861" i="54"/>
  <c r="BN92" i="54"/>
  <c r="BN1848" i="54" s="1"/>
  <c r="BN1846" i="54"/>
  <c r="BN2077" i="54" s="1"/>
  <c r="BF7" i="37" s="1"/>
  <c r="BN422" i="54"/>
  <c r="BN1903" i="54" s="1"/>
  <c r="BN1901" i="54"/>
  <c r="BN542" i="54"/>
  <c r="BN1923" i="54" s="1"/>
  <c r="BN1921" i="54"/>
  <c r="BN212" i="54"/>
  <c r="BN1868" i="54" s="1"/>
  <c r="BN1866" i="54"/>
  <c r="BN332" i="54"/>
  <c r="BN1888" i="54" s="1"/>
  <c r="BN1886" i="54"/>
  <c r="BN452" i="54"/>
  <c r="BN1908" i="54" s="1"/>
  <c r="BN1906" i="54"/>
  <c r="BN572" i="54"/>
  <c r="BN1928" i="54" s="1"/>
  <c r="BN1926" i="54"/>
  <c r="BN722" i="54"/>
  <c r="BN1953" i="54" s="1"/>
  <c r="BN1951" i="54"/>
  <c r="BN842" i="54"/>
  <c r="BN1973" i="54" s="1"/>
  <c r="BN1971" i="54"/>
  <c r="BN902" i="54"/>
  <c r="BN1983" i="54" s="1"/>
  <c r="BN1981" i="54"/>
  <c r="BN962" i="54"/>
  <c r="BN1993" i="54" s="1"/>
  <c r="BN1991" i="54"/>
  <c r="BN1022" i="54"/>
  <c r="BN2003" i="54" s="1"/>
  <c r="BN2001" i="54"/>
  <c r="BN632" i="54"/>
  <c r="BN1938" i="54" s="1"/>
  <c r="BN1936" i="54"/>
  <c r="BN752" i="54"/>
  <c r="BN1958" i="54" s="1"/>
  <c r="BN1956" i="54"/>
  <c r="BN812" i="54"/>
  <c r="BN1968" i="54" s="1"/>
  <c r="BN1966" i="54"/>
  <c r="BN932" i="54"/>
  <c r="BN1988" i="54" s="1"/>
  <c r="BN1986" i="54"/>
  <c r="BN992" i="54"/>
  <c r="BN1998" i="54" s="1"/>
  <c r="BN1996" i="54"/>
  <c r="BI1233" i="54"/>
  <c r="BJ1230" i="54" s="1"/>
  <c r="BI2038" i="54"/>
  <c r="BI2072" i="54" s="1"/>
  <c r="BL2083" i="54"/>
  <c r="BM2074" i="54"/>
  <c r="BE6" i="37" s="1"/>
  <c r="BI1203" i="54"/>
  <c r="BJ1200" i="54" s="1"/>
  <c r="BI2033" i="54"/>
  <c r="BI2069" i="54" s="1"/>
  <c r="BK1263" i="54"/>
  <c r="BK2043" i="54"/>
  <c r="BK2069" i="54" s="1"/>
  <c r="BK2084" i="54" s="1"/>
  <c r="BK2085" i="54" s="1"/>
  <c r="BM1083" i="54"/>
  <c r="BM2013" i="54"/>
  <c r="BM153" i="54"/>
  <c r="BM1858" i="54"/>
  <c r="BM2066" i="54" s="1"/>
  <c r="BO568" i="54"/>
  <c r="BO268" i="54"/>
  <c r="BO1168" i="54"/>
  <c r="BO868" i="54"/>
  <c r="BO658" i="54"/>
  <c r="BM2081" i="54"/>
  <c r="BN1670" i="54"/>
  <c r="BN1664" i="54" s="1"/>
  <c r="BM1786" i="54"/>
  <c r="BN122" i="54"/>
  <c r="BN1853" i="54" s="1"/>
  <c r="BN32" i="54"/>
  <c r="BN1838" i="54" s="1"/>
  <c r="BN152" i="54"/>
  <c r="BN1858" i="54" s="1"/>
  <c r="BN242" i="54"/>
  <c r="BN1873" i="54" s="1"/>
  <c r="BN302" i="54"/>
  <c r="BN1883" i="54" s="1"/>
  <c r="BN362" i="54"/>
  <c r="BN1893" i="54" s="1"/>
  <c r="BN482" i="54"/>
  <c r="BN1913" i="54" s="1"/>
  <c r="BN602" i="54"/>
  <c r="BN1933" i="54" s="1"/>
  <c r="BN272" i="54"/>
  <c r="BN1878" i="54" s="1"/>
  <c r="BN392" i="54"/>
  <c r="BN1898" i="54" s="1"/>
  <c r="BN512" i="54"/>
  <c r="BN1918" i="54" s="1"/>
  <c r="BN782" i="54"/>
  <c r="BN1963" i="54" s="1"/>
  <c r="BN692" i="54"/>
  <c r="BN1948" i="54" s="1"/>
  <c r="BN872" i="54"/>
  <c r="BN1978" i="54" s="1"/>
  <c r="BJ632" i="53"/>
  <c r="BJ633" i="53"/>
  <c r="BK630" i="53" s="1"/>
  <c r="BJ602" i="53"/>
  <c r="BJ603" i="53" s="1"/>
  <c r="BK600" i="53" s="1"/>
  <c r="BJ1202" i="54"/>
  <c r="BL1322" i="54"/>
  <c r="BJ1232" i="54"/>
  <c r="BL1292" i="54"/>
  <c r="BL1352" i="54"/>
  <c r="BM1760" i="54"/>
  <c r="BM1792" i="54"/>
  <c r="BO1772" i="54"/>
  <c r="BO1769" i="54"/>
  <c r="BO1764" i="54"/>
  <c r="BO1761" i="54"/>
  <c r="BO1756" i="54"/>
  <c r="BO1753" i="54"/>
  <c r="BO1748" i="54"/>
  <c r="BO1745" i="54"/>
  <c r="BO1740" i="54"/>
  <c r="BO1737" i="54"/>
  <c r="BO1732" i="54"/>
  <c r="BO1729" i="54"/>
  <c r="BO1724" i="54"/>
  <c r="BO1721" i="54"/>
  <c r="BO1716" i="54"/>
  <c r="BO1713" i="54"/>
  <c r="BO1708" i="54"/>
  <c r="BO1705" i="54"/>
  <c r="BO1700" i="54"/>
  <c r="BO1697" i="54"/>
  <c r="BO1692" i="54"/>
  <c r="BO1689" i="54"/>
  <c r="BO1684" i="54"/>
  <c r="BO1681" i="54"/>
  <c r="BO1676" i="54"/>
  <c r="BO1673" i="54"/>
  <c r="BO1665" i="54"/>
  <c r="BO1644" i="54"/>
  <c r="J1644" i="54" s="1"/>
  <c r="BO1633" i="54"/>
  <c r="BO1668" i="54"/>
  <c r="J1668" i="54" s="1"/>
  <c r="BO1649" i="54"/>
  <c r="BO1654" i="54" s="1"/>
  <c r="BO1648" i="54" s="1"/>
  <c r="BO1641" i="54"/>
  <c r="BO1636" i="54"/>
  <c r="J1636" i="54" s="1"/>
  <c r="BO1596" i="54"/>
  <c r="J1596" i="54" s="1"/>
  <c r="BO1588" i="54"/>
  <c r="BO1585" i="54"/>
  <c r="BO1577" i="54"/>
  <c r="BO1572" i="54"/>
  <c r="J1572" i="54" s="1"/>
  <c r="BO1564" i="54"/>
  <c r="BO1561" i="54"/>
  <c r="BO1556" i="54"/>
  <c r="BO1553" i="54"/>
  <c r="BO1548" i="54"/>
  <c r="BO1545" i="54"/>
  <c r="BO1540" i="54"/>
  <c r="BO1537" i="54"/>
  <c r="BO1628" i="54"/>
  <c r="BO1625" i="54"/>
  <c r="BO1620" i="54"/>
  <c r="BO1617" i="54"/>
  <c r="BO1612" i="54"/>
  <c r="BO1609" i="54"/>
  <c r="BO1604" i="54"/>
  <c r="BO1601" i="54"/>
  <c r="BO1593" i="54"/>
  <c r="BO1580" i="54"/>
  <c r="J1580" i="54" s="1"/>
  <c r="BO1569" i="54"/>
  <c r="BO1532" i="54"/>
  <c r="BO1529" i="54"/>
  <c r="BO1524" i="54"/>
  <c r="BO1521" i="54"/>
  <c r="BO1513" i="54"/>
  <c r="BO1492" i="54"/>
  <c r="J1492" i="54" s="1"/>
  <c r="BO1484" i="54"/>
  <c r="BO1481" i="54"/>
  <c r="BO1473" i="54"/>
  <c r="BO1468" i="54"/>
  <c r="J1468" i="54" s="1"/>
  <c r="BO1457" i="54"/>
  <c r="BO1516" i="54"/>
  <c r="J1516" i="54" s="1"/>
  <c r="BO1508" i="54"/>
  <c r="BO1505" i="54"/>
  <c r="BO1500" i="54"/>
  <c r="BO1497" i="54"/>
  <c r="BO1489" i="54"/>
  <c r="BO1476" i="54"/>
  <c r="J1476" i="54" s="1"/>
  <c r="BO1465" i="54"/>
  <c r="BO1460" i="54"/>
  <c r="J1460" i="54" s="1"/>
  <c r="BO1452" i="54"/>
  <c r="BO1449" i="54"/>
  <c r="BO1444" i="54"/>
  <c r="BO1441" i="54"/>
  <c r="BO1388" i="54"/>
  <c r="J1388" i="54" s="1"/>
  <c r="BO1321" i="54"/>
  <c r="BO2051" i="54" s="1"/>
  <c r="J2051" i="54" s="1"/>
  <c r="BO1261" i="54"/>
  <c r="BO1260" i="54"/>
  <c r="BO1436" i="54"/>
  <c r="BO1433" i="54"/>
  <c r="BO1428" i="54"/>
  <c r="BO1425" i="54"/>
  <c r="BO1420" i="54"/>
  <c r="BO1417" i="54"/>
  <c r="BO1412" i="54"/>
  <c r="BO1409" i="54"/>
  <c r="BO1404" i="54"/>
  <c r="BO1401" i="54"/>
  <c r="BO1396" i="54"/>
  <c r="BO1393" i="54"/>
  <c r="BO1385" i="54"/>
  <c r="BO1351" i="54"/>
  <c r="BO2056" i="54" s="1"/>
  <c r="J2056" i="54" s="1"/>
  <c r="BO1350" i="54"/>
  <c r="BO1291" i="54"/>
  <c r="BO2046" i="54" s="1"/>
  <c r="J2046" i="54" s="1"/>
  <c r="BO1201" i="54"/>
  <c r="BO2031" i="54" s="1"/>
  <c r="J2031" i="54" s="1"/>
  <c r="BO1200" i="54"/>
  <c r="BO1141" i="54"/>
  <c r="BO2021" i="54" s="1"/>
  <c r="J2021" i="54" s="1"/>
  <c r="BO1140" i="54"/>
  <c r="BO1081" i="54"/>
  <c r="BO2011" i="54" s="1"/>
  <c r="J2011" i="54" s="1"/>
  <c r="BO1080" i="54"/>
  <c r="BO1231" i="54"/>
  <c r="BO2036" i="54" s="1"/>
  <c r="J2036" i="54" s="1"/>
  <c r="BO1230" i="54"/>
  <c r="BO1171" i="54"/>
  <c r="BO2026" i="54" s="1"/>
  <c r="J2026" i="54" s="1"/>
  <c r="BO1170" i="54"/>
  <c r="BO1111" i="54"/>
  <c r="BO2016" i="54" s="1"/>
  <c r="J2016" i="54" s="1"/>
  <c r="BO1110" i="54"/>
  <c r="BO1051" i="54"/>
  <c r="BO2006" i="54" s="1"/>
  <c r="J2006" i="54" s="1"/>
  <c r="BO1050" i="54"/>
  <c r="BO1021" i="54"/>
  <c r="BO2001" i="54" s="1"/>
  <c r="J2001" i="54" s="1"/>
  <c r="BO1020" i="54"/>
  <c r="BO961" i="54"/>
  <c r="BO1991" i="54" s="1"/>
  <c r="J1991" i="54" s="1"/>
  <c r="BO960" i="54"/>
  <c r="BO901" i="54"/>
  <c r="BO1981" i="54" s="1"/>
  <c r="J1981" i="54" s="1"/>
  <c r="BO900" i="54"/>
  <c r="BO841" i="54"/>
  <c r="BO1971" i="54" s="1"/>
  <c r="J1971" i="54" s="1"/>
  <c r="BO840" i="54"/>
  <c r="BO792" i="54"/>
  <c r="BO793" i="54" s="1"/>
  <c r="BO781" i="54"/>
  <c r="BO1961" i="54" s="1"/>
  <c r="J1961" i="54" s="1"/>
  <c r="BO780" i="54"/>
  <c r="BO732" i="54"/>
  <c r="BO733" i="54" s="1"/>
  <c r="BO721" i="54"/>
  <c r="BO1951" i="54" s="1"/>
  <c r="J1951" i="54" s="1"/>
  <c r="BO720" i="54"/>
  <c r="BO673" i="54"/>
  <c r="BO991" i="54"/>
  <c r="BO1996" i="54" s="1"/>
  <c r="J1996" i="54" s="1"/>
  <c r="BO990" i="54"/>
  <c r="BO931" i="54"/>
  <c r="BO1986" i="54" s="1"/>
  <c r="J1986" i="54" s="1"/>
  <c r="BO930" i="54"/>
  <c r="BO882" i="54"/>
  <c r="BO883" i="54" s="1"/>
  <c r="BO871" i="54"/>
  <c r="BO1976" i="54" s="1"/>
  <c r="J1976" i="54" s="1"/>
  <c r="BO870" i="54"/>
  <c r="BO822" i="54"/>
  <c r="BO823" i="54" s="1"/>
  <c r="BO811" i="54"/>
  <c r="BO1966" i="54" s="1"/>
  <c r="J1966" i="54" s="1"/>
  <c r="BO810" i="54"/>
  <c r="BO762" i="54"/>
  <c r="BO763" i="54" s="1"/>
  <c r="BO751" i="54"/>
  <c r="BO1956" i="54" s="1"/>
  <c r="J1956" i="54" s="1"/>
  <c r="BO750" i="54"/>
  <c r="BO702" i="54"/>
  <c r="BO703" i="54" s="1"/>
  <c r="BO691" i="54"/>
  <c r="BO1946" i="54" s="1"/>
  <c r="J1946" i="54" s="1"/>
  <c r="BO690" i="54"/>
  <c r="BO642" i="54"/>
  <c r="BO643" i="54" s="1"/>
  <c r="BO631" i="54"/>
  <c r="BO1936" i="54" s="1"/>
  <c r="J1936" i="54" s="1"/>
  <c r="BO630" i="54"/>
  <c r="BO612" i="54"/>
  <c r="BO613" i="54" s="1"/>
  <c r="BO601" i="54"/>
  <c r="BO1931" i="54" s="1"/>
  <c r="BO600" i="54"/>
  <c r="BO552" i="54"/>
  <c r="BO553" i="54" s="1"/>
  <c r="BO541" i="54"/>
  <c r="BO1921" i="54" s="1"/>
  <c r="J1921" i="54" s="1"/>
  <c r="BO540" i="54"/>
  <c r="BO492" i="54"/>
  <c r="BO493" i="54" s="1"/>
  <c r="BO481" i="54"/>
  <c r="BO1911" i="54" s="1"/>
  <c r="J1911" i="54" s="1"/>
  <c r="BO480" i="54"/>
  <c r="BO432" i="54"/>
  <c r="BO433" i="54" s="1"/>
  <c r="BO421" i="54"/>
  <c r="BO1901" i="54" s="1"/>
  <c r="J1901" i="54" s="1"/>
  <c r="BO420" i="54"/>
  <c r="BO372" i="54"/>
  <c r="BO373" i="54" s="1"/>
  <c r="BO361" i="54"/>
  <c r="BO1891" i="54" s="1"/>
  <c r="J1891" i="54" s="1"/>
  <c r="BO360" i="54"/>
  <c r="BO301" i="54"/>
  <c r="BO1881" i="54" s="1"/>
  <c r="J1881" i="54" s="1"/>
  <c r="BO300" i="54"/>
  <c r="BO241" i="54"/>
  <c r="BO1871" i="54" s="1"/>
  <c r="J1871" i="54" s="1"/>
  <c r="BO240" i="54"/>
  <c r="BO582" i="54"/>
  <c r="BO583" i="54" s="1"/>
  <c r="BO571" i="54"/>
  <c r="BO1926" i="54" s="1"/>
  <c r="J1926" i="54" s="1"/>
  <c r="BO570" i="54"/>
  <c r="BO522" i="54"/>
  <c r="BO523" i="54" s="1"/>
  <c r="BO511" i="54"/>
  <c r="BO1916" i="54" s="1"/>
  <c r="J1916" i="54" s="1"/>
  <c r="BO510" i="54"/>
  <c r="BO462" i="54"/>
  <c r="BO463" i="54" s="1"/>
  <c r="BO451" i="54"/>
  <c r="BO1906" i="54" s="1"/>
  <c r="J1906" i="54" s="1"/>
  <c r="BO450" i="54"/>
  <c r="BO402" i="54"/>
  <c r="BO403" i="54" s="1"/>
  <c r="BO391" i="54"/>
  <c r="BO1896" i="54" s="1"/>
  <c r="J1896" i="54" s="1"/>
  <c r="BO390" i="54"/>
  <c r="BO342" i="54"/>
  <c r="BO343" i="54" s="1"/>
  <c r="BO331" i="54"/>
  <c r="BO1886" i="54" s="1"/>
  <c r="J1886" i="54" s="1"/>
  <c r="BO330" i="54"/>
  <c r="BO282" i="54"/>
  <c r="BO283" i="54" s="1"/>
  <c r="BO271" i="54"/>
  <c r="BO1876" i="54" s="1"/>
  <c r="J1876" i="54" s="1"/>
  <c r="BO270" i="54"/>
  <c r="BO222" i="54"/>
  <c r="BO223" i="54" s="1"/>
  <c r="BO211" i="54"/>
  <c r="BO1866" i="54" s="1"/>
  <c r="J1866" i="54" s="1"/>
  <c r="BO210" i="54"/>
  <c r="BO192" i="54"/>
  <c r="BO193" i="54" s="1"/>
  <c r="BO181" i="54"/>
  <c r="BO1861" i="54" s="1"/>
  <c r="BO180" i="54"/>
  <c r="BO132" i="54"/>
  <c r="BO133" i="54" s="1"/>
  <c r="BO121" i="54"/>
  <c r="BO1851" i="54" s="1"/>
  <c r="J1851" i="54" s="1"/>
  <c r="BO120" i="54"/>
  <c r="BO72" i="54"/>
  <c r="BO73" i="54" s="1"/>
  <c r="BO61" i="54"/>
  <c r="BO1841" i="54" s="1"/>
  <c r="BO60" i="54"/>
  <c r="BO151" i="54"/>
  <c r="BO1856" i="54" s="1"/>
  <c r="BO150" i="54"/>
  <c r="BO102" i="54"/>
  <c r="BO103" i="54" s="1"/>
  <c r="BO91" i="54"/>
  <c r="BO1846" i="54" s="1"/>
  <c r="BO90" i="54"/>
  <c r="BO42" i="54"/>
  <c r="BO43" i="54" s="1"/>
  <c r="BO31" i="54"/>
  <c r="BO1836" i="54" s="1"/>
  <c r="BO30" i="54"/>
  <c r="BN1082" i="54"/>
  <c r="BN2013" i="54" s="1"/>
  <c r="BN1142" i="54"/>
  <c r="BN2023" i="54" s="1"/>
  <c r="BN1202" i="54"/>
  <c r="BN2033" i="54" s="1"/>
  <c r="BN1052" i="54"/>
  <c r="BN2008" i="54" s="1"/>
  <c r="BN1112" i="54"/>
  <c r="BN2018" i="54" s="1"/>
  <c r="BN1172" i="54"/>
  <c r="BN2028" i="54" s="1"/>
  <c r="BN1232" i="54"/>
  <c r="BN2038" i="54" s="1"/>
  <c r="BN1262" i="54"/>
  <c r="BN2043" i="54" s="1"/>
  <c r="BN1390" i="54"/>
  <c r="BN1486" i="54"/>
  <c r="BN1480" i="54" s="1"/>
  <c r="BN1526" i="54"/>
  <c r="BN1520" i="54" s="1"/>
  <c r="BN1534" i="54"/>
  <c r="BN1528" i="54" s="1"/>
  <c r="BN1446" i="54"/>
  <c r="BN1440" i="54" s="1"/>
  <c r="BN1454" i="54"/>
  <c r="BN1448" i="54" s="1"/>
  <c r="BN1502" i="54"/>
  <c r="BN1496" i="54" s="1"/>
  <c r="BN1510" i="54"/>
  <c r="BN1504" i="54" s="1"/>
  <c r="BN1582" i="54"/>
  <c r="BN1576" i="54" s="1"/>
  <c r="BN1574" i="54"/>
  <c r="BN1568" i="54" s="1"/>
  <c r="BN1598" i="54"/>
  <c r="BN1592" i="54" s="1"/>
  <c r="BO1318" i="54"/>
  <c r="BO1258" i="54"/>
  <c r="BO1348" i="54"/>
  <c r="BO1288" i="54"/>
  <c r="BO1198" i="54"/>
  <c r="BO1138" i="54"/>
  <c r="BO1078" i="54"/>
  <c r="BO1228" i="54"/>
  <c r="BO1108" i="54"/>
  <c r="BO1048" i="54"/>
  <c r="BO1018" i="54"/>
  <c r="BO958" i="54"/>
  <c r="BO898" i="54"/>
  <c r="BO838" i="54"/>
  <c r="BO778" i="54"/>
  <c r="BO718" i="54"/>
  <c r="BO988" i="54"/>
  <c r="BO928" i="54"/>
  <c r="BO808" i="54"/>
  <c r="BO748" i="54"/>
  <c r="BO688" i="54"/>
  <c r="BO628" i="54"/>
  <c r="BO598" i="54"/>
  <c r="BO538" i="54"/>
  <c r="BO478" i="54"/>
  <c r="BO418" i="54"/>
  <c r="BO358" i="54"/>
  <c r="BO298" i="54"/>
  <c r="BO238" i="54"/>
  <c r="BO508" i="54"/>
  <c r="BO448" i="54"/>
  <c r="BO388" i="54"/>
  <c r="BO328" i="54"/>
  <c r="BO208" i="54"/>
  <c r="BO178" i="54"/>
  <c r="BO118" i="54"/>
  <c r="BO58" i="54"/>
  <c r="BO148" i="54"/>
  <c r="BO88" i="54"/>
  <c r="BO28" i="54"/>
  <c r="BM1787" i="54"/>
  <c r="BM1791" i="54"/>
  <c r="BM1384" i="54"/>
  <c r="BM1777" i="54" s="1"/>
  <c r="BM1789" i="54"/>
  <c r="BN63" i="54"/>
  <c r="BN123" i="54"/>
  <c r="BN183" i="54"/>
  <c r="BN33" i="54"/>
  <c r="BN93" i="54"/>
  <c r="BN153" i="54"/>
  <c r="BN243" i="54"/>
  <c r="BN303" i="54"/>
  <c r="BN363" i="54"/>
  <c r="BN423" i="54"/>
  <c r="BN483" i="54"/>
  <c r="BN543" i="54"/>
  <c r="BN603" i="54"/>
  <c r="BN213" i="54"/>
  <c r="BN273" i="54"/>
  <c r="BN333" i="54"/>
  <c r="BN393" i="54"/>
  <c r="BN453" i="54"/>
  <c r="BN513" i="54"/>
  <c r="BN573" i="54"/>
  <c r="BN663" i="54"/>
  <c r="BN723" i="54"/>
  <c r="BN783" i="54"/>
  <c r="BN843" i="54"/>
  <c r="BN903" i="54"/>
  <c r="BN963" i="54"/>
  <c r="BN1023" i="54"/>
  <c r="BN633" i="54"/>
  <c r="BN693" i="54"/>
  <c r="BN753" i="54"/>
  <c r="BN813" i="54"/>
  <c r="BN873" i="54"/>
  <c r="BN933" i="54"/>
  <c r="BN993" i="54"/>
  <c r="BN1143" i="54"/>
  <c r="BN1392" i="54"/>
  <c r="BN1400" i="54"/>
  <c r="BN1788" i="54"/>
  <c r="BN1416" i="54"/>
  <c r="BN1424" i="54"/>
  <c r="BN1464" i="54"/>
  <c r="BN1494" i="54"/>
  <c r="BN1488" i="54" s="1"/>
  <c r="BN1536" i="54"/>
  <c r="BN1646" i="54"/>
  <c r="BN1640" i="54" s="1"/>
  <c r="BN1694" i="54"/>
  <c r="BN1688" i="54" s="1"/>
  <c r="BN1702" i="54"/>
  <c r="BN1696" i="54" s="1"/>
  <c r="BN1710" i="54"/>
  <c r="BN1704" i="54" s="1"/>
  <c r="BN1718" i="54"/>
  <c r="BN1712" i="54" s="1"/>
  <c r="BN1726" i="54"/>
  <c r="BN1720" i="54" s="1"/>
  <c r="BN1734" i="54"/>
  <c r="BN1728" i="54" s="1"/>
  <c r="BN1742" i="54"/>
  <c r="BN1736" i="54" s="1"/>
  <c r="BN1750" i="54"/>
  <c r="BN1744" i="54" s="1"/>
  <c r="BN1758" i="54"/>
  <c r="BN1752" i="54" s="1"/>
  <c r="BN1766" i="54"/>
  <c r="BN1774" i="54"/>
  <c r="BN1768" i="54" s="1"/>
  <c r="BL1783" i="54"/>
  <c r="BL1381" i="54"/>
  <c r="BO871" i="53" l="1"/>
  <c r="BE12" i="37"/>
  <c r="BN2093" i="54"/>
  <c r="BF14" i="37" s="1"/>
  <c r="BI2084" i="54"/>
  <c r="BI2085" i="54" s="1"/>
  <c r="BN2068" i="54"/>
  <c r="BF4" i="37" s="1"/>
  <c r="BN2071" i="54"/>
  <c r="BF5" i="37" s="1"/>
  <c r="BN2095" i="54"/>
  <c r="BN2090" i="54"/>
  <c r="BF11" i="37" s="1"/>
  <c r="BN2089" i="54"/>
  <c r="BF10" i="37" s="1"/>
  <c r="BN2092" i="54"/>
  <c r="BF13" i="37" s="1"/>
  <c r="BM2097" i="54"/>
  <c r="BN2091" i="54"/>
  <c r="BF12" i="37" s="1"/>
  <c r="BN2094" i="54"/>
  <c r="BF15" i="37" s="1"/>
  <c r="BO1662" i="54"/>
  <c r="BO1656" i="54" s="1"/>
  <c r="J1656" i="54" s="1"/>
  <c r="BN1173" i="54"/>
  <c r="BM973" i="53"/>
  <c r="BM898" i="53"/>
  <c r="BM882" i="53"/>
  <c r="BO947" i="53"/>
  <c r="J939" i="53"/>
  <c r="B2" i="80" s="1"/>
  <c r="BO879" i="53"/>
  <c r="BO873" i="53" s="1"/>
  <c r="J873" i="53" s="1"/>
  <c r="BO863" i="53"/>
  <c r="BO857" i="53" s="1"/>
  <c r="J857" i="53" s="1"/>
  <c r="BO855" i="53"/>
  <c r="BO849" i="53" s="1"/>
  <c r="J849" i="53" s="1"/>
  <c r="BO847" i="53"/>
  <c r="BO841" i="53" s="1"/>
  <c r="J841" i="53" s="1"/>
  <c r="BO839" i="53"/>
  <c r="BO833" i="53" s="1"/>
  <c r="J833" i="53" s="1"/>
  <c r="BO831" i="53"/>
  <c r="BO825" i="53" s="1"/>
  <c r="J825" i="53" s="1"/>
  <c r="BO823" i="53"/>
  <c r="BO817" i="53" s="1"/>
  <c r="J817" i="53" s="1"/>
  <c r="BO815" i="53"/>
  <c r="BO809" i="53" s="1"/>
  <c r="J809" i="53" s="1"/>
  <c r="BO807" i="53"/>
  <c r="BO799" i="53"/>
  <c r="J794" i="53"/>
  <c r="BO791" i="53"/>
  <c r="BO785" i="53" s="1"/>
  <c r="J785" i="53" s="1"/>
  <c r="BO783" i="53"/>
  <c r="BO777" i="53" s="1"/>
  <c r="J777" i="53" s="1"/>
  <c r="BO775" i="53"/>
  <c r="J770" i="53"/>
  <c r="BO767" i="53"/>
  <c r="BO761" i="53" s="1"/>
  <c r="J761" i="53" s="1"/>
  <c r="BO759" i="53"/>
  <c r="J754" i="53"/>
  <c r="BO745" i="53"/>
  <c r="J745" i="53" s="1"/>
  <c r="BO751" i="53"/>
  <c r="J751" i="53" s="1"/>
  <c r="BO743" i="53"/>
  <c r="BO735" i="53"/>
  <c r="BO729" i="53" s="1"/>
  <c r="J729" i="53" s="1"/>
  <c r="BO727" i="53"/>
  <c r="BO721" i="53" s="1"/>
  <c r="J721" i="53" s="1"/>
  <c r="BO719" i="53"/>
  <c r="BO713" i="53" s="1"/>
  <c r="J713" i="53" s="1"/>
  <c r="BO711" i="53"/>
  <c r="BO705" i="53" s="1"/>
  <c r="J705" i="53" s="1"/>
  <c r="BO703" i="53"/>
  <c r="BO697" i="53" s="1"/>
  <c r="J697" i="53" s="1"/>
  <c r="BO695" i="53"/>
  <c r="BO689" i="53" s="1"/>
  <c r="J689" i="53" s="1"/>
  <c r="BO687" i="53"/>
  <c r="BO681" i="53" s="1"/>
  <c r="J681" i="53" s="1"/>
  <c r="BO679" i="53"/>
  <c r="BO542" i="53"/>
  <c r="BO959" i="53"/>
  <c r="BG5" i="38" s="1"/>
  <c r="BP541" i="53"/>
  <c r="BO512" i="53"/>
  <c r="BP511" i="53"/>
  <c r="BO452" i="53"/>
  <c r="BP451" i="53"/>
  <c r="BO212" i="53"/>
  <c r="BO213" i="53" s="1"/>
  <c r="E214" i="53" s="1"/>
  <c r="BP211" i="53"/>
  <c r="BO392" i="53"/>
  <c r="BO393" i="53" s="1"/>
  <c r="E394" i="53" s="1"/>
  <c r="BP391" i="53"/>
  <c r="BO332" i="53"/>
  <c r="BO333" i="53" s="1"/>
  <c r="E334" i="53" s="1"/>
  <c r="BP331" i="53"/>
  <c r="BO122" i="53"/>
  <c r="BO123" i="53" s="1"/>
  <c r="E124" i="53" s="1"/>
  <c r="BP121" i="53"/>
  <c r="BO960" i="53"/>
  <c r="BG6" i="38" s="1"/>
  <c r="BO32" i="53"/>
  <c r="BP31" i="53"/>
  <c r="BO62" i="53"/>
  <c r="BO63" i="53" s="1"/>
  <c r="E64" i="53" s="1"/>
  <c r="BO963" i="53"/>
  <c r="BG7" i="38" s="1"/>
  <c r="BP61" i="53"/>
  <c r="BO671" i="53"/>
  <c r="BN972" i="53"/>
  <c r="BF12" i="38" s="1"/>
  <c r="BN673" i="53"/>
  <c r="BN892" i="53"/>
  <c r="BN895" i="53"/>
  <c r="BN968" i="53"/>
  <c r="BF10" i="38" s="1"/>
  <c r="BN801" i="53"/>
  <c r="BL662" i="53"/>
  <c r="BL888" i="53"/>
  <c r="BO572" i="53"/>
  <c r="BO573" i="53" s="1"/>
  <c r="E574" i="53" s="1"/>
  <c r="BP571" i="53"/>
  <c r="BO513" i="53"/>
  <c r="E514" i="53" s="1"/>
  <c r="BO453" i="53"/>
  <c r="E454" i="53" s="1"/>
  <c r="BO543" i="53"/>
  <c r="E544" i="53" s="1"/>
  <c r="BO482" i="53"/>
  <c r="BO483" i="53" s="1"/>
  <c r="E484" i="53" s="1"/>
  <c r="BP481" i="53"/>
  <c r="BO422" i="53"/>
  <c r="BO423" i="53" s="1"/>
  <c r="E424" i="53" s="1"/>
  <c r="BP421" i="53"/>
  <c r="BO302" i="53"/>
  <c r="BP301" i="53"/>
  <c r="BO272" i="53"/>
  <c r="BO273" i="53" s="1"/>
  <c r="E274" i="53" s="1"/>
  <c r="BP271" i="53"/>
  <c r="BO242" i="53"/>
  <c r="BO243" i="53" s="1"/>
  <c r="E244" i="53" s="1"/>
  <c r="BP241" i="53"/>
  <c r="BO362" i="53"/>
  <c r="BO363" i="53" s="1"/>
  <c r="E364" i="53" s="1"/>
  <c r="BP361" i="53"/>
  <c r="BO303" i="53"/>
  <c r="E304" i="53" s="1"/>
  <c r="BO182" i="53"/>
  <c r="BO183" i="53" s="1"/>
  <c r="E184" i="53" s="1"/>
  <c r="BP181" i="53"/>
  <c r="BO93" i="53"/>
  <c r="E94" i="53" s="1"/>
  <c r="BO152" i="53"/>
  <c r="BO153" i="53" s="1"/>
  <c r="E154" i="53" s="1"/>
  <c r="BP151" i="53"/>
  <c r="BO92" i="53"/>
  <c r="BP91" i="53"/>
  <c r="BO33" i="53"/>
  <c r="E34" i="53" s="1"/>
  <c r="BO897" i="53"/>
  <c r="J897" i="53" s="1"/>
  <c r="BO865" i="53"/>
  <c r="J865" i="53" s="1"/>
  <c r="BN894" i="53"/>
  <c r="BN969" i="53"/>
  <c r="BF11" i="38" s="1"/>
  <c r="BN964" i="53"/>
  <c r="BN1263" i="54"/>
  <c r="BN1053" i="54"/>
  <c r="BO1446" i="54"/>
  <c r="BO1440" i="54" s="1"/>
  <c r="BO1454" i="54"/>
  <c r="BO1448" i="54" s="1"/>
  <c r="BO1502" i="54"/>
  <c r="BO1496" i="54" s="1"/>
  <c r="BO1510" i="54"/>
  <c r="BO1504" i="54" s="1"/>
  <c r="BO1486" i="54"/>
  <c r="BO1480" i="54" s="1"/>
  <c r="BO1526" i="54"/>
  <c r="BO1520" i="54" s="1"/>
  <c r="BO1534" i="54"/>
  <c r="BO1528" i="54" s="1"/>
  <c r="BO1678" i="54"/>
  <c r="BO1672" i="54" s="1"/>
  <c r="J1672" i="54" s="1"/>
  <c r="BO1686" i="54"/>
  <c r="BO1680" i="54" s="1"/>
  <c r="J1680" i="54" s="1"/>
  <c r="BO1694" i="54"/>
  <c r="BO1688" i="54" s="1"/>
  <c r="BO1702" i="54"/>
  <c r="BO1696" i="54" s="1"/>
  <c r="BO1710" i="54"/>
  <c r="BO1704" i="54" s="1"/>
  <c r="BO1718" i="54"/>
  <c r="BO1712" i="54" s="1"/>
  <c r="BO1726" i="54"/>
  <c r="BO1720" i="54" s="1"/>
  <c r="BO1734" i="54"/>
  <c r="BO1728" i="54" s="1"/>
  <c r="BO1742" i="54"/>
  <c r="BO1736" i="54" s="1"/>
  <c r="BO1750" i="54"/>
  <c r="BO1744" i="54" s="1"/>
  <c r="BO1758" i="54"/>
  <c r="BO1752" i="54" s="1"/>
  <c r="BO1766" i="54"/>
  <c r="BO1774" i="54"/>
  <c r="BO1768" i="54" s="1"/>
  <c r="BO1941" i="54"/>
  <c r="J1941" i="54" s="1"/>
  <c r="BO662" i="54"/>
  <c r="BO1943" i="54" s="1"/>
  <c r="J1943" i="54" s="1"/>
  <c r="BN1786" i="54"/>
  <c r="BO2071" i="54"/>
  <c r="BG5" i="37" s="1"/>
  <c r="J1836" i="54"/>
  <c r="BO2065" i="54"/>
  <c r="BG3" i="37" s="1"/>
  <c r="J1856" i="54"/>
  <c r="J1931" i="54"/>
  <c r="BL1353" i="54"/>
  <c r="BM1350" i="54" s="1"/>
  <c r="BL2058" i="54"/>
  <c r="BL2069" i="54" s="1"/>
  <c r="BJ1233" i="54"/>
  <c r="BJ2038" i="54"/>
  <c r="BJ2072" i="54" s="1"/>
  <c r="BJ1203" i="54"/>
  <c r="BJ2033" i="54"/>
  <c r="BJ2069" i="54" s="1"/>
  <c r="BJ2084" i="54" s="1"/>
  <c r="BJ2085" i="54" s="1"/>
  <c r="BN2078" i="54"/>
  <c r="BN2081" i="54"/>
  <c r="BO2074" i="54"/>
  <c r="BG6" i="37" s="1"/>
  <c r="J1841" i="54"/>
  <c r="BO2080" i="54"/>
  <c r="BG8" i="37" s="1"/>
  <c r="J1861" i="54"/>
  <c r="BN1233" i="54"/>
  <c r="BN1113" i="54"/>
  <c r="BN1203" i="54"/>
  <c r="BN1083" i="54"/>
  <c r="BO2077" i="54"/>
  <c r="BG7" i="37" s="1"/>
  <c r="J1846" i="54"/>
  <c r="BO1262" i="54"/>
  <c r="BO2043" i="54" s="1"/>
  <c r="J2043" i="54" s="1"/>
  <c r="BO2041" i="54"/>
  <c r="J2041" i="54" s="1"/>
  <c r="BL1293" i="54"/>
  <c r="BM1290" i="54" s="1"/>
  <c r="BM1292" i="54" s="1"/>
  <c r="BL2048" i="54"/>
  <c r="BL2075" i="54" s="1"/>
  <c r="BL1323" i="54"/>
  <c r="BM1320" i="54" s="1"/>
  <c r="BM1322" i="54" s="1"/>
  <c r="BL2053" i="54"/>
  <c r="BL2072" i="54" s="1"/>
  <c r="BN2066" i="54"/>
  <c r="BM2083" i="54"/>
  <c r="BN2080" i="54"/>
  <c r="BF8" i="37" s="1"/>
  <c r="BN2074" i="54"/>
  <c r="BF6" i="37" s="1"/>
  <c r="BO1470" i="54"/>
  <c r="J1465" i="54"/>
  <c r="BO1670" i="54"/>
  <c r="J1665" i="54"/>
  <c r="BN1790" i="54"/>
  <c r="BM1793" i="54"/>
  <c r="J1648" i="54"/>
  <c r="BO1082" i="54"/>
  <c r="BO2013" i="54" s="1"/>
  <c r="J2013" i="54" s="1"/>
  <c r="J2014" i="54" s="1"/>
  <c r="BO1142" i="54"/>
  <c r="BO2023" i="54" s="1"/>
  <c r="J2023" i="54" s="1"/>
  <c r="J2024" i="54" s="1"/>
  <c r="BO1202" i="54"/>
  <c r="BO2033" i="54" s="1"/>
  <c r="BK602" i="53"/>
  <c r="BK603" i="53" s="1"/>
  <c r="BL600" i="53" s="1"/>
  <c r="BK632" i="53"/>
  <c r="BK633" i="53" s="1"/>
  <c r="BL630" i="53" s="1"/>
  <c r="BM1352" i="54"/>
  <c r="BN1791" i="54"/>
  <c r="BN1384" i="54"/>
  <c r="BN1789" i="54"/>
  <c r="BO1390" i="54"/>
  <c r="J1385" i="54"/>
  <c r="J1440" i="54"/>
  <c r="J1448" i="54"/>
  <c r="J1496" i="54"/>
  <c r="J1504" i="54"/>
  <c r="J1480" i="54"/>
  <c r="J1520" i="54"/>
  <c r="J1528" i="54"/>
  <c r="BO1574" i="54"/>
  <c r="J1569" i="54"/>
  <c r="BO1598" i="54"/>
  <c r="J1593" i="54"/>
  <c r="BO1582" i="54"/>
  <c r="J1577" i="54"/>
  <c r="J1688" i="54"/>
  <c r="J1696" i="54"/>
  <c r="J1704" i="54"/>
  <c r="J1712" i="54"/>
  <c r="J1720" i="54"/>
  <c r="J1728" i="54"/>
  <c r="J1736" i="54"/>
  <c r="J1744" i="54"/>
  <c r="J1752" i="54"/>
  <c r="BO1760" i="54"/>
  <c r="BO1792" i="54"/>
  <c r="J1768" i="54"/>
  <c r="BN1787" i="54"/>
  <c r="BN1760" i="54"/>
  <c r="BN1792" i="54"/>
  <c r="BM1783" i="54"/>
  <c r="BM1381" i="54"/>
  <c r="BO32" i="54"/>
  <c r="BO92" i="54"/>
  <c r="BO152" i="54"/>
  <c r="BO62" i="54"/>
  <c r="BO122" i="54"/>
  <c r="BO182" i="54"/>
  <c r="BO212" i="54"/>
  <c r="BO272" i="54"/>
  <c r="BO332" i="54"/>
  <c r="BO392" i="54"/>
  <c r="BO452" i="54"/>
  <c r="BO512" i="54"/>
  <c r="BO572" i="54"/>
  <c r="BO242" i="54"/>
  <c r="BO302" i="54"/>
  <c r="BO362" i="54"/>
  <c r="BO422" i="54"/>
  <c r="BO482" i="54"/>
  <c r="BO542" i="54"/>
  <c r="BO602" i="54"/>
  <c r="BO632" i="54"/>
  <c r="BO692" i="54"/>
  <c r="BO752" i="54"/>
  <c r="BO812" i="54"/>
  <c r="BO872" i="54"/>
  <c r="BO932" i="54"/>
  <c r="BO992" i="54"/>
  <c r="BO663" i="54"/>
  <c r="E664" i="54" s="1"/>
  <c r="BO722" i="54"/>
  <c r="BO782" i="54"/>
  <c r="BO842" i="54"/>
  <c r="BO902" i="54"/>
  <c r="BO962" i="54"/>
  <c r="BO1022" i="54"/>
  <c r="BO1052" i="54"/>
  <c r="BO1112" i="54"/>
  <c r="BO1172" i="54"/>
  <c r="BO1232" i="54"/>
  <c r="BO1352" i="54"/>
  <c r="BO1398" i="54"/>
  <c r="BO1406" i="54"/>
  <c r="BO1414" i="54"/>
  <c r="BO1408" i="54" s="1"/>
  <c r="J1408" i="54" s="1"/>
  <c r="BO1422" i="54"/>
  <c r="BO1430" i="54"/>
  <c r="BO1438" i="54"/>
  <c r="BO1432" i="54" s="1"/>
  <c r="J1432" i="54" s="1"/>
  <c r="BO1494" i="54"/>
  <c r="J1489" i="54"/>
  <c r="BO1462" i="54"/>
  <c r="J1457" i="54"/>
  <c r="BO1478" i="54"/>
  <c r="J1473" i="54"/>
  <c r="BO1518" i="54"/>
  <c r="J1513" i="54"/>
  <c r="BO1606" i="54"/>
  <c r="BO1600" i="54" s="1"/>
  <c r="J1600" i="54" s="1"/>
  <c r="BO1614" i="54"/>
  <c r="BO1608" i="54" s="1"/>
  <c r="J1608" i="54" s="1"/>
  <c r="BO1622" i="54"/>
  <c r="BO1616" i="54" s="1"/>
  <c r="J1616" i="54" s="1"/>
  <c r="BO1630" i="54"/>
  <c r="BO1624" i="54" s="1"/>
  <c r="J1624" i="54" s="1"/>
  <c r="BO1542" i="54"/>
  <c r="BO1550" i="54"/>
  <c r="BO1544" i="54" s="1"/>
  <c r="J1544" i="54" s="1"/>
  <c r="BO1558" i="54"/>
  <c r="BO1552" i="54" s="1"/>
  <c r="J1552" i="54" s="1"/>
  <c r="BO1566" i="54"/>
  <c r="BO1560" i="54" s="1"/>
  <c r="J1560" i="54" s="1"/>
  <c r="BO1590" i="54"/>
  <c r="BO1584" i="54" s="1"/>
  <c r="J1584" i="54" s="1"/>
  <c r="BO1646" i="54"/>
  <c r="J1641" i="54"/>
  <c r="BO1638" i="54"/>
  <c r="J1633" i="54"/>
  <c r="B3" i="80" l="1"/>
  <c r="E3" i="80" s="1"/>
  <c r="B25" i="80"/>
  <c r="E2" i="80"/>
  <c r="BN882" i="53"/>
  <c r="J2033" i="54"/>
  <c r="J2034" i="54" s="1"/>
  <c r="BO1263" i="54"/>
  <c r="E1264" i="54" s="1"/>
  <c r="BO1143" i="54"/>
  <c r="E1144" i="54" s="1"/>
  <c r="BO2090" i="54"/>
  <c r="BG11" i="37" s="1"/>
  <c r="BO2093" i="54"/>
  <c r="BG14" i="37" s="1"/>
  <c r="J2044" i="54"/>
  <c r="BO2095" i="54"/>
  <c r="BO2089" i="54"/>
  <c r="BG10" i="37" s="1"/>
  <c r="BO2094" i="54"/>
  <c r="BG15" i="37" s="1"/>
  <c r="BO2092" i="54"/>
  <c r="BG13" i="37" s="1"/>
  <c r="BO2091" i="54"/>
  <c r="BG12" i="37" s="1"/>
  <c r="I2095" i="54"/>
  <c r="J2095" i="54"/>
  <c r="BN2097" i="54"/>
  <c r="I2090" i="54"/>
  <c r="J2090" i="54"/>
  <c r="J2093" i="54"/>
  <c r="I2093" i="54"/>
  <c r="AF157" i="53"/>
  <c r="AF158" i="53"/>
  <c r="AH162" i="53"/>
  <c r="AH163" i="53" s="1"/>
  <c r="AL162" i="53"/>
  <c r="AL163" i="53" s="1"/>
  <c r="AG162" i="53"/>
  <c r="AG163" i="53" s="1"/>
  <c r="L158" i="53"/>
  <c r="L159" i="53" s="1"/>
  <c r="AF162" i="53"/>
  <c r="AF163" i="53" s="1"/>
  <c r="AJ162" i="53"/>
  <c r="AJ163" i="53" s="1"/>
  <c r="I142" i="53"/>
  <c r="AI162" i="53"/>
  <c r="AI163" i="53" s="1"/>
  <c r="AM162" i="53"/>
  <c r="AM163" i="53" s="1"/>
  <c r="AK162" i="53"/>
  <c r="AK163" i="53" s="1"/>
  <c r="AN162" i="53"/>
  <c r="AN163" i="53" s="1"/>
  <c r="M158" i="53"/>
  <c r="AO162" i="53"/>
  <c r="AO163" i="53" s="1"/>
  <c r="AP162" i="53"/>
  <c r="AP163" i="53" s="1"/>
  <c r="AQ162" i="53"/>
  <c r="AQ163" i="53" s="1"/>
  <c r="AR162" i="53"/>
  <c r="AR163" i="53" s="1"/>
  <c r="AS162" i="53"/>
  <c r="AS163" i="53" s="1"/>
  <c r="AT162" i="53"/>
  <c r="AT163" i="53" s="1"/>
  <c r="AU162" i="53"/>
  <c r="AU163" i="53" s="1"/>
  <c r="AV162" i="53"/>
  <c r="AV163" i="53" s="1"/>
  <c r="AW162" i="53"/>
  <c r="AW163" i="53" s="1"/>
  <c r="AX162" i="53"/>
  <c r="AX163" i="53" s="1"/>
  <c r="AY162" i="53"/>
  <c r="AY163" i="53" s="1"/>
  <c r="AZ162" i="53"/>
  <c r="AZ163" i="53" s="1"/>
  <c r="BA162" i="53"/>
  <c r="BA163" i="53" s="1"/>
  <c r="BB162" i="53"/>
  <c r="BB163" i="53" s="1"/>
  <c r="BC162" i="53"/>
  <c r="BC163" i="53" s="1"/>
  <c r="BD162" i="53"/>
  <c r="BD163" i="53" s="1"/>
  <c r="BE162" i="53"/>
  <c r="BE163" i="53" s="1"/>
  <c r="BF162" i="53"/>
  <c r="BF163" i="53" s="1"/>
  <c r="BG162" i="53"/>
  <c r="BG163" i="53" s="1"/>
  <c r="BH162" i="53"/>
  <c r="BH163" i="53" s="1"/>
  <c r="BI162" i="53"/>
  <c r="BI163" i="53" s="1"/>
  <c r="BJ162" i="53"/>
  <c r="BJ163" i="53" s="1"/>
  <c r="BK162" i="53"/>
  <c r="BK163" i="53" s="1"/>
  <c r="BL162" i="53"/>
  <c r="BL163" i="53" s="1"/>
  <c r="BM162" i="53"/>
  <c r="BM163" i="53" s="1"/>
  <c r="BN162" i="53"/>
  <c r="BN163" i="53" s="1"/>
  <c r="BO162" i="53"/>
  <c r="BO163" i="53" s="1"/>
  <c r="I352" i="53"/>
  <c r="AU368" i="53"/>
  <c r="AW372" i="53"/>
  <c r="AW373" i="53" s="1"/>
  <c r="BA372" i="53"/>
  <c r="BA373" i="53" s="1"/>
  <c r="L368" i="53"/>
  <c r="AX372" i="53"/>
  <c r="AX373" i="53" s="1"/>
  <c r="BB372" i="53"/>
  <c r="BB373" i="53" s="1"/>
  <c r="AU367" i="53"/>
  <c r="AU372" i="53"/>
  <c r="AU373" i="53" s="1"/>
  <c r="AY372" i="53"/>
  <c r="AY373" i="53" s="1"/>
  <c r="AV372" i="53"/>
  <c r="AV373" i="53" s="1"/>
  <c r="AZ372" i="53"/>
  <c r="AZ373" i="53" s="1"/>
  <c r="BC372" i="53"/>
  <c r="BC373" i="53" s="1"/>
  <c r="BD372" i="53"/>
  <c r="BD373" i="53" s="1"/>
  <c r="BE372" i="53"/>
  <c r="BE373" i="53" s="1"/>
  <c r="BF372" i="53"/>
  <c r="BF373" i="53" s="1"/>
  <c r="BG372" i="53"/>
  <c r="BG373" i="53" s="1"/>
  <c r="BH372" i="53"/>
  <c r="BH373" i="53" s="1"/>
  <c r="BI372" i="53"/>
  <c r="BI373" i="53" s="1"/>
  <c r="BJ372" i="53"/>
  <c r="BJ373" i="53" s="1"/>
  <c r="BK372" i="53"/>
  <c r="BK373" i="53" s="1"/>
  <c r="BL372" i="53"/>
  <c r="BL373" i="53" s="1"/>
  <c r="BM372" i="53"/>
  <c r="BM373" i="53" s="1"/>
  <c r="BN372" i="53"/>
  <c r="BN373" i="53" s="1"/>
  <c r="BO372" i="53"/>
  <c r="BO373" i="53" s="1"/>
  <c r="I232" i="53"/>
  <c r="AM248" i="53"/>
  <c r="AO252" i="53"/>
  <c r="AO253" i="53" s="1"/>
  <c r="AS252" i="53"/>
  <c r="AS253" i="53" s="1"/>
  <c r="L248" i="53"/>
  <c r="AP252" i="53"/>
  <c r="AP253" i="53" s="1"/>
  <c r="AT252" i="53"/>
  <c r="AT253" i="53" s="1"/>
  <c r="AM247" i="53"/>
  <c r="AM252" i="53"/>
  <c r="AM253" i="53" s="1"/>
  <c r="AQ252" i="53"/>
  <c r="AQ253" i="53" s="1"/>
  <c r="AN252" i="53"/>
  <c r="AN253" i="53" s="1"/>
  <c r="AR252" i="53"/>
  <c r="AR253" i="53" s="1"/>
  <c r="AU252" i="53"/>
  <c r="AU253" i="53" s="1"/>
  <c r="AV252" i="53"/>
  <c r="AV253" i="53" s="1"/>
  <c r="AW252" i="53"/>
  <c r="AW253" i="53" s="1"/>
  <c r="AX252" i="53"/>
  <c r="AX253" i="53" s="1"/>
  <c r="AY252" i="53"/>
  <c r="AY253" i="53" s="1"/>
  <c r="AZ252" i="53"/>
  <c r="AZ253" i="53" s="1"/>
  <c r="BA252" i="53"/>
  <c r="BA253" i="53" s="1"/>
  <c r="BB252" i="53"/>
  <c r="BB253" i="53" s="1"/>
  <c r="BC252" i="53"/>
  <c r="BC253" i="53" s="1"/>
  <c r="BD252" i="53"/>
  <c r="BD253" i="53" s="1"/>
  <c r="BE252" i="53"/>
  <c r="BE253" i="53" s="1"/>
  <c r="BF252" i="53"/>
  <c r="BF253" i="53" s="1"/>
  <c r="BG252" i="53"/>
  <c r="BG253" i="53" s="1"/>
  <c r="BH252" i="53"/>
  <c r="BH253" i="53" s="1"/>
  <c r="BI252" i="53"/>
  <c r="BI253" i="53" s="1"/>
  <c r="BJ252" i="53"/>
  <c r="BJ253" i="53" s="1"/>
  <c r="BK252" i="53"/>
  <c r="BK253" i="53" s="1"/>
  <c r="BL252" i="53"/>
  <c r="BL253" i="53" s="1"/>
  <c r="I262" i="53"/>
  <c r="L278" i="53"/>
  <c r="L279" i="53" s="1"/>
  <c r="AN282" i="53"/>
  <c r="AN283" i="53" s="1"/>
  <c r="AR282" i="53"/>
  <c r="AR283" i="53" s="1"/>
  <c r="AQ282" i="53"/>
  <c r="AQ283" i="53" s="1"/>
  <c r="AU282" i="53"/>
  <c r="AU283" i="53" s="1"/>
  <c r="AN277" i="53"/>
  <c r="AP282" i="53"/>
  <c r="AP283" i="53" s="1"/>
  <c r="AO282" i="53"/>
  <c r="AO283" i="53" s="1"/>
  <c r="AN278" i="53"/>
  <c r="AT282" i="53"/>
  <c r="AT283" i="53" s="1"/>
  <c r="AS282" i="53"/>
  <c r="AS283" i="53" s="1"/>
  <c r="M278" i="53"/>
  <c r="AV282" i="53"/>
  <c r="AV283" i="53" s="1"/>
  <c r="AW282" i="53"/>
  <c r="AW283" i="53" s="1"/>
  <c r="AX282" i="53"/>
  <c r="AX283" i="53" s="1"/>
  <c r="AY282" i="53"/>
  <c r="AY283" i="53" s="1"/>
  <c r="AZ282" i="53"/>
  <c r="AZ283" i="53" s="1"/>
  <c r="BA282" i="53"/>
  <c r="BA283" i="53" s="1"/>
  <c r="BB282" i="53"/>
  <c r="BB283" i="53" s="1"/>
  <c r="BC282" i="53"/>
  <c r="BC283" i="53" s="1"/>
  <c r="BD282" i="53"/>
  <c r="BD283" i="53" s="1"/>
  <c r="BE282" i="53"/>
  <c r="BE283" i="53" s="1"/>
  <c r="BF282" i="53"/>
  <c r="BF283" i="53" s="1"/>
  <c r="BG282" i="53"/>
  <c r="BG283" i="53" s="1"/>
  <c r="BH282" i="53"/>
  <c r="BH283" i="53" s="1"/>
  <c r="BI282" i="53"/>
  <c r="BI283" i="53" s="1"/>
  <c r="BJ282" i="53"/>
  <c r="BJ283" i="53" s="1"/>
  <c r="BK282" i="53"/>
  <c r="BK283" i="53" s="1"/>
  <c r="BL282" i="53"/>
  <c r="BL283" i="53" s="1"/>
  <c r="BM282" i="53"/>
  <c r="BM283" i="53" s="1"/>
  <c r="I412" i="53"/>
  <c r="BC432" i="53"/>
  <c r="BC433" i="53" s="1"/>
  <c r="BG432" i="53"/>
  <c r="BG433" i="53" s="1"/>
  <c r="L428" i="53"/>
  <c r="AZ432" i="53"/>
  <c r="AZ433" i="53" s="1"/>
  <c r="BD432" i="53"/>
  <c r="BD433" i="53" s="1"/>
  <c r="BA432" i="53"/>
  <c r="BA433" i="53" s="1"/>
  <c r="BE432" i="53"/>
  <c r="BE433" i="53" s="1"/>
  <c r="AZ427" i="53"/>
  <c r="AZ428" i="53"/>
  <c r="BB432" i="53"/>
  <c r="BB433" i="53" s="1"/>
  <c r="BF432" i="53"/>
  <c r="BF433" i="53" s="1"/>
  <c r="BH432" i="53"/>
  <c r="BH433" i="53" s="1"/>
  <c r="BI432" i="53"/>
  <c r="BI433" i="53" s="1"/>
  <c r="BJ432" i="53"/>
  <c r="BJ433" i="53" s="1"/>
  <c r="BK432" i="53"/>
  <c r="BK433" i="53" s="1"/>
  <c r="BL432" i="53"/>
  <c r="BL433" i="53" s="1"/>
  <c r="BM432" i="53"/>
  <c r="BM433" i="53" s="1"/>
  <c r="BN432" i="53"/>
  <c r="BN433" i="53" s="1"/>
  <c r="BO432" i="53"/>
  <c r="BO433" i="53" s="1"/>
  <c r="BE487" i="53"/>
  <c r="BE492" i="53"/>
  <c r="BE493" i="53" s="1"/>
  <c r="BI492" i="53"/>
  <c r="BI493" i="53" s="1"/>
  <c r="L488" i="53"/>
  <c r="BH492" i="53"/>
  <c r="BH493" i="53" s="1"/>
  <c r="BL492" i="53"/>
  <c r="BL493" i="53" s="1"/>
  <c r="I472" i="53"/>
  <c r="BE488" i="53"/>
  <c r="BG492" i="53"/>
  <c r="BG493" i="53" s="1"/>
  <c r="BK492" i="53"/>
  <c r="BK493" i="53" s="1"/>
  <c r="BF492" i="53"/>
  <c r="BF493" i="53" s="1"/>
  <c r="BJ492" i="53"/>
  <c r="BJ493" i="53" s="1"/>
  <c r="BM492" i="53"/>
  <c r="BM493" i="53" s="1"/>
  <c r="BN492" i="53"/>
  <c r="BN493" i="53" s="1"/>
  <c r="BO492" i="53"/>
  <c r="BO493" i="53" s="1"/>
  <c r="BN888" i="53"/>
  <c r="BN662" i="53"/>
  <c r="AJ187" i="53"/>
  <c r="AJ188" i="53"/>
  <c r="AM192" i="53"/>
  <c r="AM193" i="53" s="1"/>
  <c r="AQ192" i="53"/>
  <c r="AQ193" i="53" s="1"/>
  <c r="AJ192" i="53"/>
  <c r="AJ193" i="53" s="1"/>
  <c r="AN192" i="53"/>
  <c r="AN193" i="53" s="1"/>
  <c r="I172" i="53"/>
  <c r="L188" i="53"/>
  <c r="AO192" i="53"/>
  <c r="AO193" i="53" s="1"/>
  <c r="AL192" i="53"/>
  <c r="AL193" i="53" s="1"/>
  <c r="AK192" i="53"/>
  <c r="AK193" i="53" s="1"/>
  <c r="AP192" i="53"/>
  <c r="AP193" i="53" s="1"/>
  <c r="AR192" i="53"/>
  <c r="AR193" i="53" s="1"/>
  <c r="AS192" i="53"/>
  <c r="AS193" i="53" s="1"/>
  <c r="AT192" i="53"/>
  <c r="AT193" i="53" s="1"/>
  <c r="AU192" i="53"/>
  <c r="AU193" i="53" s="1"/>
  <c r="AV192" i="53"/>
  <c r="AV193" i="53" s="1"/>
  <c r="AW192" i="53"/>
  <c r="AW193" i="53" s="1"/>
  <c r="AX192" i="53"/>
  <c r="AX193" i="53" s="1"/>
  <c r="AY192" i="53"/>
  <c r="AY193" i="53" s="1"/>
  <c r="AZ192" i="53"/>
  <c r="AZ193" i="53" s="1"/>
  <c r="BA192" i="53"/>
  <c r="BA193" i="53" s="1"/>
  <c r="BB192" i="53"/>
  <c r="BB193" i="53" s="1"/>
  <c r="BC192" i="53"/>
  <c r="BC193" i="53" s="1"/>
  <c r="BD192" i="53"/>
  <c r="BD193" i="53" s="1"/>
  <c r="BE192" i="53"/>
  <c r="BE193" i="53" s="1"/>
  <c r="BF192" i="53"/>
  <c r="BF193" i="53" s="1"/>
  <c r="BG192" i="53"/>
  <c r="BG193" i="53" s="1"/>
  <c r="BH192" i="53"/>
  <c r="BH193" i="53" s="1"/>
  <c r="BI192" i="53"/>
  <c r="BI193" i="53" s="1"/>
  <c r="I532" i="53"/>
  <c r="BK552" i="53"/>
  <c r="BK553" i="53" s="1"/>
  <c r="BO552" i="53"/>
  <c r="BO553" i="53" s="1"/>
  <c r="L548" i="53"/>
  <c r="L549" i="53" s="1"/>
  <c r="M548" i="53" s="1"/>
  <c r="BH552" i="53"/>
  <c r="BH553" i="53" s="1"/>
  <c r="BJ552" i="53"/>
  <c r="BJ553" i="53" s="1"/>
  <c r="BM552" i="53"/>
  <c r="BM553" i="53" s="1"/>
  <c r="BN552" i="53"/>
  <c r="BN553" i="53" s="1"/>
  <c r="BI552" i="53"/>
  <c r="BI553" i="53" s="1"/>
  <c r="BH547" i="53"/>
  <c r="BH548" i="53"/>
  <c r="BL552" i="53"/>
  <c r="BL553" i="53" s="1"/>
  <c r="L578" i="53"/>
  <c r="L579" i="53" s="1"/>
  <c r="BN582" i="53"/>
  <c r="BN583" i="53" s="1"/>
  <c r="BM582" i="53"/>
  <c r="BM583" i="53" s="1"/>
  <c r="BJ577" i="53"/>
  <c r="BJ578" i="53"/>
  <c r="BL582" i="53"/>
  <c r="BL583" i="53" s="1"/>
  <c r="I562" i="53"/>
  <c r="BO582" i="53"/>
  <c r="BO583" i="53" s="1"/>
  <c r="BJ582" i="53"/>
  <c r="BJ583" i="53" s="1"/>
  <c r="BK582" i="53"/>
  <c r="BK583" i="53" s="1"/>
  <c r="V67" i="53"/>
  <c r="V68" i="53"/>
  <c r="X72" i="53"/>
  <c r="X73" i="53" s="1"/>
  <c r="AB72" i="53"/>
  <c r="AB73" i="53" s="1"/>
  <c r="I52" i="53"/>
  <c r="Y72" i="53"/>
  <c r="Y73" i="53" s="1"/>
  <c r="AC72" i="53"/>
  <c r="AC73" i="53" s="1"/>
  <c r="L68" i="53"/>
  <c r="V72" i="53"/>
  <c r="V73" i="53" s="1"/>
  <c r="Z72" i="53"/>
  <c r="Z73" i="53" s="1"/>
  <c r="W72" i="53"/>
  <c r="W73" i="53" s="1"/>
  <c r="AA72" i="53"/>
  <c r="AA73" i="53" s="1"/>
  <c r="AD72" i="53"/>
  <c r="AD73" i="53" s="1"/>
  <c r="AE72" i="53"/>
  <c r="AE73" i="53" s="1"/>
  <c r="AF72" i="53"/>
  <c r="AF73" i="53" s="1"/>
  <c r="AG72" i="53"/>
  <c r="AG73" i="53" s="1"/>
  <c r="AH72" i="53"/>
  <c r="AH73" i="53" s="1"/>
  <c r="AI72" i="53"/>
  <c r="AI73" i="53" s="1"/>
  <c r="AJ72" i="53"/>
  <c r="AJ73" i="53" s="1"/>
  <c r="AK72" i="53"/>
  <c r="AK73" i="53" s="1"/>
  <c r="AL72" i="53"/>
  <c r="AL73" i="53" s="1"/>
  <c r="AM72" i="53"/>
  <c r="AM73" i="53" s="1"/>
  <c r="AN72" i="53"/>
  <c r="AN73" i="53" s="1"/>
  <c r="AO72" i="53"/>
  <c r="AO73" i="53" s="1"/>
  <c r="AP72" i="53"/>
  <c r="AP73" i="53" s="1"/>
  <c r="AQ72" i="53"/>
  <c r="AQ73" i="53" s="1"/>
  <c r="AR72" i="53"/>
  <c r="AR73" i="53" s="1"/>
  <c r="AS72" i="53"/>
  <c r="AS73" i="53" s="1"/>
  <c r="AT72" i="53"/>
  <c r="AT73" i="53" s="1"/>
  <c r="AU72" i="53"/>
  <c r="AU73" i="53" s="1"/>
  <c r="AV72" i="53"/>
  <c r="AV73" i="53" s="1"/>
  <c r="AW72" i="53"/>
  <c r="AW73" i="53" s="1"/>
  <c r="AX72" i="53"/>
  <c r="AX73" i="53" s="1"/>
  <c r="AY72" i="53"/>
  <c r="AY73" i="53" s="1"/>
  <c r="AZ72" i="53"/>
  <c r="AZ73" i="53" s="1"/>
  <c r="BA72" i="53"/>
  <c r="BA73" i="53" s="1"/>
  <c r="BB72" i="53"/>
  <c r="BB73" i="53" s="1"/>
  <c r="BC72" i="53"/>
  <c r="BC73" i="53" s="1"/>
  <c r="BD72" i="53"/>
  <c r="BD73" i="53" s="1"/>
  <c r="BE72" i="53"/>
  <c r="BE73" i="53" s="1"/>
  <c r="BF72" i="53"/>
  <c r="BF73" i="53" s="1"/>
  <c r="BG72" i="53"/>
  <c r="BG73" i="53" s="1"/>
  <c r="BH72" i="53"/>
  <c r="BH73" i="53" s="1"/>
  <c r="BI72" i="53"/>
  <c r="BI73" i="53" s="1"/>
  <c r="BJ72" i="53"/>
  <c r="BJ73" i="53" s="1"/>
  <c r="BK72" i="53"/>
  <c r="BK73" i="53" s="1"/>
  <c r="BL72" i="53"/>
  <c r="BL73" i="53" s="1"/>
  <c r="BM72" i="53"/>
  <c r="BM73" i="53" s="1"/>
  <c r="BN72" i="53"/>
  <c r="BN73" i="53" s="1"/>
  <c r="BO72" i="53"/>
  <c r="BO73" i="53" s="1"/>
  <c r="AP337" i="53"/>
  <c r="AP338" i="53"/>
  <c r="AR342" i="53"/>
  <c r="AR343" i="53" s="1"/>
  <c r="AV342" i="53"/>
  <c r="AV343" i="53" s="1"/>
  <c r="I322" i="53"/>
  <c r="AS342" i="53"/>
  <c r="AS343" i="53" s="1"/>
  <c r="AW342" i="53"/>
  <c r="AW343" i="53" s="1"/>
  <c r="L338" i="53"/>
  <c r="L339" i="53" s="1"/>
  <c r="AP342" i="53"/>
  <c r="AP343" i="53" s="1"/>
  <c r="AT342" i="53"/>
  <c r="AT343" i="53" s="1"/>
  <c r="AQ342" i="53"/>
  <c r="AQ343" i="53" s="1"/>
  <c r="AU342" i="53"/>
  <c r="AU343" i="53" s="1"/>
  <c r="AX342" i="53"/>
  <c r="AX343" i="53" s="1"/>
  <c r="M338" i="53"/>
  <c r="AY342" i="53"/>
  <c r="AY343" i="53" s="1"/>
  <c r="AZ342" i="53"/>
  <c r="AZ343" i="53" s="1"/>
  <c r="BA342" i="53"/>
  <c r="BA343" i="53" s="1"/>
  <c r="BB342" i="53"/>
  <c r="BB343" i="53" s="1"/>
  <c r="BC342" i="53"/>
  <c r="BC343" i="53" s="1"/>
  <c r="BD342" i="53"/>
  <c r="BD343" i="53" s="1"/>
  <c r="BE342" i="53"/>
  <c r="BE343" i="53" s="1"/>
  <c r="BF342" i="53"/>
  <c r="BF343" i="53" s="1"/>
  <c r="BG342" i="53"/>
  <c r="BG343" i="53" s="1"/>
  <c r="BH342" i="53"/>
  <c r="BH343" i="53" s="1"/>
  <c r="BI342" i="53"/>
  <c r="BI343" i="53" s="1"/>
  <c r="BJ342" i="53"/>
  <c r="BJ343" i="53" s="1"/>
  <c r="BK342" i="53"/>
  <c r="BK343" i="53" s="1"/>
  <c r="BL342" i="53"/>
  <c r="BL343" i="53" s="1"/>
  <c r="BM342" i="53"/>
  <c r="BM343" i="53" s="1"/>
  <c r="BN342" i="53"/>
  <c r="BN343" i="53" s="1"/>
  <c r="BO342" i="53"/>
  <c r="BO343" i="53" s="1"/>
  <c r="I382" i="53"/>
  <c r="AW398" i="53"/>
  <c r="AZ402" i="53"/>
  <c r="AZ403" i="53" s="1"/>
  <c r="BD402" i="53"/>
  <c r="BD403" i="53" s="1"/>
  <c r="AW402" i="53"/>
  <c r="AW403" i="53" s="1"/>
  <c r="BA402" i="53"/>
  <c r="BA403" i="53" s="1"/>
  <c r="AW397" i="53"/>
  <c r="AW399" i="53" s="1"/>
  <c r="AX398" i="53" s="1"/>
  <c r="BB402" i="53"/>
  <c r="BB403" i="53" s="1"/>
  <c r="AY402" i="53"/>
  <c r="AY403" i="53" s="1"/>
  <c r="L398" i="53"/>
  <c r="AX402" i="53"/>
  <c r="AX403" i="53" s="1"/>
  <c r="BC402" i="53"/>
  <c r="BC403" i="53" s="1"/>
  <c r="BE402" i="53"/>
  <c r="BE403" i="53" s="1"/>
  <c r="BF402" i="53"/>
  <c r="BF403" i="53" s="1"/>
  <c r="BG402" i="53"/>
  <c r="BG403" i="53" s="1"/>
  <c r="BH402" i="53"/>
  <c r="BH403" i="53" s="1"/>
  <c r="BI402" i="53"/>
  <c r="BI403" i="53" s="1"/>
  <c r="BJ402" i="53"/>
  <c r="BJ403" i="53" s="1"/>
  <c r="BK402" i="53"/>
  <c r="BK403" i="53" s="1"/>
  <c r="BL402" i="53"/>
  <c r="BL403" i="53" s="1"/>
  <c r="BM402" i="53"/>
  <c r="BM403" i="53" s="1"/>
  <c r="BN402" i="53"/>
  <c r="BN403" i="53" s="1"/>
  <c r="BO402" i="53"/>
  <c r="BO403" i="53" s="1"/>
  <c r="AL222" i="53"/>
  <c r="AL223" i="53" s="1"/>
  <c r="AP222" i="53"/>
  <c r="AP223" i="53" s="1"/>
  <c r="AK217" i="53"/>
  <c r="AK222" i="53"/>
  <c r="AK223" i="53" s="1"/>
  <c r="AO222" i="53"/>
  <c r="AO223" i="53" s="1"/>
  <c r="L218" i="53"/>
  <c r="L219" i="53" s="1"/>
  <c r="AN222" i="53"/>
  <c r="AN223" i="53" s="1"/>
  <c r="AR222" i="53"/>
  <c r="AR223" i="53" s="1"/>
  <c r="I202" i="53"/>
  <c r="AK218" i="53"/>
  <c r="AM222" i="53"/>
  <c r="AM223" i="53" s="1"/>
  <c r="AQ222" i="53"/>
  <c r="AQ223" i="53" s="1"/>
  <c r="AS222" i="53"/>
  <c r="AS223" i="53" s="1"/>
  <c r="M218" i="53"/>
  <c r="AT222" i="53"/>
  <c r="AT223" i="53" s="1"/>
  <c r="AU222" i="53"/>
  <c r="AU223" i="53" s="1"/>
  <c r="AV222" i="53"/>
  <c r="AV223" i="53" s="1"/>
  <c r="AW222" i="53"/>
  <c r="AW223" i="53" s="1"/>
  <c r="AX222" i="53"/>
  <c r="AX223" i="53" s="1"/>
  <c r="AY222" i="53"/>
  <c r="AY223" i="53" s="1"/>
  <c r="AZ222" i="53"/>
  <c r="AZ223" i="53" s="1"/>
  <c r="BA222" i="53"/>
  <c r="BA223" i="53" s="1"/>
  <c r="BB222" i="53"/>
  <c r="BB223" i="53" s="1"/>
  <c r="BC222" i="53"/>
  <c r="BC223" i="53" s="1"/>
  <c r="BD222" i="53"/>
  <c r="BD223" i="53" s="1"/>
  <c r="BE222" i="53"/>
  <c r="BE223" i="53" s="1"/>
  <c r="BF222" i="53"/>
  <c r="BF223" i="53" s="1"/>
  <c r="BG222" i="53"/>
  <c r="BG223" i="53" s="1"/>
  <c r="BH222" i="53"/>
  <c r="BH223" i="53" s="1"/>
  <c r="BI222" i="53"/>
  <c r="BI223" i="53" s="1"/>
  <c r="BJ222" i="53"/>
  <c r="BJ223" i="53" s="1"/>
  <c r="BK222" i="53"/>
  <c r="BK223" i="53" s="1"/>
  <c r="BL222" i="53"/>
  <c r="BL223" i="53" s="1"/>
  <c r="BM222" i="53"/>
  <c r="BM223" i="53" s="1"/>
  <c r="BN222" i="53"/>
  <c r="BN223" i="53" s="1"/>
  <c r="BO222" i="53"/>
  <c r="BO223" i="53" s="1"/>
  <c r="L38" i="53"/>
  <c r="Q42" i="53"/>
  <c r="Q43" i="53" s="1"/>
  <c r="Q17" i="53" s="1"/>
  <c r="O37" i="53"/>
  <c r="P42" i="53"/>
  <c r="P43" i="53" s="1"/>
  <c r="P17" i="53" s="1"/>
  <c r="O42" i="53"/>
  <c r="O43" i="53" s="1"/>
  <c r="O17" i="53" s="1"/>
  <c r="S42" i="53"/>
  <c r="S43" i="53" s="1"/>
  <c r="S17" i="53" s="1"/>
  <c r="I22" i="53"/>
  <c r="R42" i="53"/>
  <c r="R43" i="53" s="1"/>
  <c r="R17" i="53" s="1"/>
  <c r="O38" i="53"/>
  <c r="T42" i="53"/>
  <c r="T43" i="53" s="1"/>
  <c r="T17" i="53" s="1"/>
  <c r="U42" i="53"/>
  <c r="U43" i="53" s="1"/>
  <c r="U17" i="53" s="1"/>
  <c r="V42" i="53"/>
  <c r="V43" i="53" s="1"/>
  <c r="W42" i="53"/>
  <c r="W43" i="53" s="1"/>
  <c r="X42" i="53"/>
  <c r="X43" i="53" s="1"/>
  <c r="Y42" i="53"/>
  <c r="Y43" i="53" s="1"/>
  <c r="Z42" i="53"/>
  <c r="Z43" i="53" s="1"/>
  <c r="AA42" i="53"/>
  <c r="AA43" i="53" s="1"/>
  <c r="AB42" i="53"/>
  <c r="AB43" i="53" s="1"/>
  <c r="AC42" i="53"/>
  <c r="AC43" i="53" s="1"/>
  <c r="AD42" i="53"/>
  <c r="AD43" i="53" s="1"/>
  <c r="AE42" i="53"/>
  <c r="AE43" i="53" s="1"/>
  <c r="AF42" i="53"/>
  <c r="AF43" i="53" s="1"/>
  <c r="AG42" i="53"/>
  <c r="AG43" i="53" s="1"/>
  <c r="AH42" i="53"/>
  <c r="AH43" i="53" s="1"/>
  <c r="AI42" i="53"/>
  <c r="AI43" i="53" s="1"/>
  <c r="AJ42" i="53"/>
  <c r="AJ43" i="53" s="1"/>
  <c r="AK42" i="53"/>
  <c r="AK43" i="53" s="1"/>
  <c r="AL42" i="53"/>
  <c r="AL43" i="53" s="1"/>
  <c r="AM42" i="53"/>
  <c r="AM43" i="53" s="1"/>
  <c r="AN42" i="53"/>
  <c r="AN43" i="53" s="1"/>
  <c r="BB457" i="53"/>
  <c r="BB458" i="53"/>
  <c r="BD462" i="53"/>
  <c r="BD463" i="53" s="1"/>
  <c r="I442" i="53"/>
  <c r="BE462" i="53"/>
  <c r="BE463" i="53" s="1"/>
  <c r="L458" i="53"/>
  <c r="L459" i="53" s="1"/>
  <c r="M458" i="53" s="1"/>
  <c r="BB462" i="53"/>
  <c r="BB463" i="53" s="1"/>
  <c r="BF462" i="53"/>
  <c r="BF463" i="53" s="1"/>
  <c r="BC462" i="53"/>
  <c r="BC463" i="53" s="1"/>
  <c r="BG462" i="53"/>
  <c r="BG463" i="53" s="1"/>
  <c r="BH462" i="53"/>
  <c r="BH463" i="53" s="1"/>
  <c r="BI462" i="53"/>
  <c r="BI463" i="53" s="1"/>
  <c r="BJ462" i="53"/>
  <c r="BJ463" i="53" s="1"/>
  <c r="BK462" i="53"/>
  <c r="BK463" i="53" s="1"/>
  <c r="BL462" i="53"/>
  <c r="BL463" i="53" s="1"/>
  <c r="BM462" i="53"/>
  <c r="BM463" i="53" s="1"/>
  <c r="BN462" i="53"/>
  <c r="BN463" i="53" s="1"/>
  <c r="BO462" i="53"/>
  <c r="BO463" i="53" s="1"/>
  <c r="BO769" i="53"/>
  <c r="J769" i="53" s="1"/>
  <c r="J775" i="53"/>
  <c r="BO793" i="53"/>
  <c r="J793" i="53" s="1"/>
  <c r="J799" i="53"/>
  <c r="BM888" i="53"/>
  <c r="BM662" i="53"/>
  <c r="I82" i="53"/>
  <c r="AB102" i="53"/>
  <c r="AB103" i="53" s="1"/>
  <c r="AB17" i="53" s="1"/>
  <c r="AF102" i="53"/>
  <c r="AF103" i="53" s="1"/>
  <c r="AA97" i="53"/>
  <c r="AA102" i="53"/>
  <c r="AA103" i="53" s="1"/>
  <c r="AA17" i="53" s="1"/>
  <c r="AE102" i="53"/>
  <c r="AE103" i="53" s="1"/>
  <c r="AE17" i="53" s="1"/>
  <c r="AG102" i="53"/>
  <c r="AG103" i="53" s="1"/>
  <c r="L98" i="53"/>
  <c r="AD102" i="53"/>
  <c r="AD103" i="53" s="1"/>
  <c r="AD17" i="53" s="1"/>
  <c r="AH102" i="53"/>
  <c r="AH103" i="53" s="1"/>
  <c r="AA98" i="53"/>
  <c r="AC102" i="53"/>
  <c r="AC103" i="53" s="1"/>
  <c r="AC17" i="53" s="1"/>
  <c r="AI102" i="53"/>
  <c r="AI103" i="53" s="1"/>
  <c r="AJ102" i="53"/>
  <c r="AJ103" i="53" s="1"/>
  <c r="AK102" i="53"/>
  <c r="AK103" i="53" s="1"/>
  <c r="AL102" i="53"/>
  <c r="AL103" i="53" s="1"/>
  <c r="AM102" i="53"/>
  <c r="AM103" i="53" s="1"/>
  <c r="AN102" i="53"/>
  <c r="AN103" i="53" s="1"/>
  <c r="AO102" i="53"/>
  <c r="AO103" i="53" s="1"/>
  <c r="AP102" i="53"/>
  <c r="AP103" i="53" s="1"/>
  <c r="AQ102" i="53"/>
  <c r="AQ103" i="53" s="1"/>
  <c r="AR102" i="53"/>
  <c r="AR103" i="53" s="1"/>
  <c r="AS102" i="53"/>
  <c r="AS103" i="53" s="1"/>
  <c r="AT102" i="53"/>
  <c r="AT103" i="53" s="1"/>
  <c r="AU102" i="53"/>
  <c r="AU103" i="53" s="1"/>
  <c r="AV102" i="53"/>
  <c r="AV103" i="53" s="1"/>
  <c r="AW102" i="53"/>
  <c r="AW103" i="53" s="1"/>
  <c r="AX102" i="53"/>
  <c r="AX103" i="53" s="1"/>
  <c r="AY102" i="53"/>
  <c r="AY103" i="53" s="1"/>
  <c r="AZ102" i="53"/>
  <c r="AZ103" i="53" s="1"/>
  <c r="BA102" i="53"/>
  <c r="BA103" i="53" s="1"/>
  <c r="BB102" i="53"/>
  <c r="BB103" i="53" s="1"/>
  <c r="BC102" i="53"/>
  <c r="BC103" i="53" s="1"/>
  <c r="BD102" i="53"/>
  <c r="BD103" i="53" s="1"/>
  <c r="BE102" i="53"/>
  <c r="BE103" i="53" s="1"/>
  <c r="BF102" i="53"/>
  <c r="BF103" i="53" s="1"/>
  <c r="BG102" i="53"/>
  <c r="BG103" i="53" s="1"/>
  <c r="BH102" i="53"/>
  <c r="BH103" i="53" s="1"/>
  <c r="BI102" i="53"/>
  <c r="BI103" i="53" s="1"/>
  <c r="BJ102" i="53"/>
  <c r="BJ103" i="53" s="1"/>
  <c r="BK102" i="53"/>
  <c r="BK103" i="53" s="1"/>
  <c r="BL102" i="53"/>
  <c r="BL103" i="53" s="1"/>
  <c r="BM102" i="53"/>
  <c r="BM103" i="53" s="1"/>
  <c r="BN102" i="53"/>
  <c r="BN103" i="53" s="1"/>
  <c r="BO102" i="53"/>
  <c r="BO103" i="53" s="1"/>
  <c r="AQ307" i="53"/>
  <c r="AQ312" i="53"/>
  <c r="AQ313" i="53" s="1"/>
  <c r="AU312" i="53"/>
  <c r="AU313" i="53" s="1"/>
  <c r="AR312" i="53"/>
  <c r="AR313" i="53" s="1"/>
  <c r="AV312" i="53"/>
  <c r="AV313" i="53" s="1"/>
  <c r="I292" i="53"/>
  <c r="AQ308" i="53"/>
  <c r="AS312" i="53"/>
  <c r="AS313" i="53" s="1"/>
  <c r="AW312" i="53"/>
  <c r="AW313" i="53" s="1"/>
  <c r="L308" i="53"/>
  <c r="AT312" i="53"/>
  <c r="AT313" i="53" s="1"/>
  <c r="AX312" i="53"/>
  <c r="AX313" i="53" s="1"/>
  <c r="AY312" i="53"/>
  <c r="AY313" i="53" s="1"/>
  <c r="AZ312" i="53"/>
  <c r="AZ313" i="53" s="1"/>
  <c r="BA312" i="53"/>
  <c r="BA313" i="53" s="1"/>
  <c r="BB312" i="53"/>
  <c r="BB313" i="53" s="1"/>
  <c r="BC312" i="53"/>
  <c r="BC313" i="53" s="1"/>
  <c r="BD312" i="53"/>
  <c r="BD313" i="53" s="1"/>
  <c r="BE312" i="53"/>
  <c r="BE313" i="53" s="1"/>
  <c r="BF312" i="53"/>
  <c r="BF313" i="53" s="1"/>
  <c r="BG312" i="53"/>
  <c r="BG313" i="53" s="1"/>
  <c r="BH312" i="53"/>
  <c r="BH313" i="53" s="1"/>
  <c r="BI312" i="53"/>
  <c r="BI313" i="53" s="1"/>
  <c r="BJ312" i="53"/>
  <c r="BJ313" i="53" s="1"/>
  <c r="BK312" i="53"/>
  <c r="BK313" i="53" s="1"/>
  <c r="BL312" i="53"/>
  <c r="BL313" i="53" s="1"/>
  <c r="BM312" i="53"/>
  <c r="BM313" i="53" s="1"/>
  <c r="BN312" i="53"/>
  <c r="BN313" i="53" s="1"/>
  <c r="BO312" i="53"/>
  <c r="BO313" i="53" s="1"/>
  <c r="L518" i="53"/>
  <c r="L519" i="53" s="1"/>
  <c r="M518" i="53" s="1"/>
  <c r="BH522" i="53"/>
  <c r="BH523" i="53" s="1"/>
  <c r="I502" i="53"/>
  <c r="BE518" i="53"/>
  <c r="BG522" i="53"/>
  <c r="BG523" i="53" s="1"/>
  <c r="BF522" i="53"/>
  <c r="BF523" i="53" s="1"/>
  <c r="BJ522" i="53"/>
  <c r="BJ523" i="53" s="1"/>
  <c r="BE517" i="53"/>
  <c r="BE519" i="53" s="1"/>
  <c r="BE522" i="53"/>
  <c r="BE523" i="53" s="1"/>
  <c r="BI522" i="53"/>
  <c r="BI523" i="53" s="1"/>
  <c r="BK522" i="53"/>
  <c r="BK523" i="53" s="1"/>
  <c r="BF518" i="53"/>
  <c r="BL522" i="53"/>
  <c r="BL523" i="53" s="1"/>
  <c r="BM522" i="53"/>
  <c r="BM523" i="53" s="1"/>
  <c r="BN522" i="53"/>
  <c r="BN523" i="53" s="1"/>
  <c r="BO522" i="53"/>
  <c r="BO523" i="53" s="1"/>
  <c r="BN973" i="53"/>
  <c r="BN898" i="53"/>
  <c r="BO969" i="53"/>
  <c r="BG11" i="38" s="1"/>
  <c r="BO665" i="53"/>
  <c r="BO894" i="53"/>
  <c r="J894" i="53" s="1"/>
  <c r="J671" i="53"/>
  <c r="J963" i="53"/>
  <c r="I963" i="53"/>
  <c r="BP963" i="53"/>
  <c r="I960" i="53"/>
  <c r="J960" i="53"/>
  <c r="BP960" i="53"/>
  <c r="AG132" i="53"/>
  <c r="AG133" i="53" s="1"/>
  <c r="AK132" i="53"/>
  <c r="AK133" i="53" s="1"/>
  <c r="L128" i="53"/>
  <c r="AF132" i="53"/>
  <c r="AF133" i="53" s="1"/>
  <c r="AJ132" i="53"/>
  <c r="AJ133" i="53" s="1"/>
  <c r="I112" i="53"/>
  <c r="AI132" i="53"/>
  <c r="AI133" i="53" s="1"/>
  <c r="AM132" i="53"/>
  <c r="AM133" i="53" s="1"/>
  <c r="AF127" i="53"/>
  <c r="AF128" i="53"/>
  <c r="AH132" i="53"/>
  <c r="AH133" i="53" s="1"/>
  <c r="AL132" i="53"/>
  <c r="AL133" i="53" s="1"/>
  <c r="AN132" i="53"/>
  <c r="AN133" i="53" s="1"/>
  <c r="AO132" i="53"/>
  <c r="AO133" i="53" s="1"/>
  <c r="AP132" i="53"/>
  <c r="AP133" i="53" s="1"/>
  <c r="AQ132" i="53"/>
  <c r="AQ133" i="53" s="1"/>
  <c r="AR132" i="53"/>
  <c r="AR133" i="53" s="1"/>
  <c r="AS132" i="53"/>
  <c r="AS133" i="53" s="1"/>
  <c r="AT132" i="53"/>
  <c r="AT133" i="53" s="1"/>
  <c r="AU132" i="53"/>
  <c r="AU133" i="53" s="1"/>
  <c r="AV132" i="53"/>
  <c r="AV133" i="53" s="1"/>
  <c r="AW132" i="53"/>
  <c r="AW133" i="53" s="1"/>
  <c r="AX132" i="53"/>
  <c r="AX133" i="53" s="1"/>
  <c r="AY132" i="53"/>
  <c r="AY133" i="53" s="1"/>
  <c r="AZ132" i="53"/>
  <c r="AZ133" i="53" s="1"/>
  <c r="BA132" i="53"/>
  <c r="BA133" i="53" s="1"/>
  <c r="BB132" i="53"/>
  <c r="BB133" i="53" s="1"/>
  <c r="BC132" i="53"/>
  <c r="BC133" i="53" s="1"/>
  <c r="BD132" i="53"/>
  <c r="BD133" i="53" s="1"/>
  <c r="BE132" i="53"/>
  <c r="BE133" i="53" s="1"/>
  <c r="BO964" i="53"/>
  <c r="BP959" i="53"/>
  <c r="I959" i="53"/>
  <c r="J959" i="53"/>
  <c r="J964" i="53" s="1"/>
  <c r="C3" i="20" s="1"/>
  <c r="BO972" i="53"/>
  <c r="BG12" i="38" s="1"/>
  <c r="BO673" i="53"/>
  <c r="J673" i="53" s="1"/>
  <c r="BO892" i="53"/>
  <c r="BO737" i="53"/>
  <c r="J737" i="53" s="1"/>
  <c r="J743" i="53"/>
  <c r="BO753" i="53"/>
  <c r="J753" i="53" s="1"/>
  <c r="J759" i="53"/>
  <c r="BO895" i="53"/>
  <c r="J895" i="53" s="1"/>
  <c r="BO968" i="53"/>
  <c r="BG10" i="38" s="1"/>
  <c r="BO801" i="53"/>
  <c r="J801" i="53" s="1"/>
  <c r="BO926" i="53"/>
  <c r="J926" i="53" s="1"/>
  <c r="J947" i="53"/>
  <c r="J1944" i="54"/>
  <c r="BO1113" i="54"/>
  <c r="E1114" i="54" s="1"/>
  <c r="BO2018" i="54"/>
  <c r="J2018" i="54" s="1"/>
  <c r="J2019" i="54" s="1"/>
  <c r="BO903" i="54"/>
  <c r="E904" i="54" s="1"/>
  <c r="BO1983" i="54"/>
  <c r="J1983" i="54" s="1"/>
  <c r="J1984" i="54" s="1"/>
  <c r="BO783" i="54"/>
  <c r="E784" i="54" s="1"/>
  <c r="BO1963" i="54"/>
  <c r="J1963" i="54" s="1"/>
  <c r="J1964" i="54" s="1"/>
  <c r="BO933" i="54"/>
  <c r="E934" i="54" s="1"/>
  <c r="BO1988" i="54"/>
  <c r="J1988" i="54" s="1"/>
  <c r="J1989" i="54" s="1"/>
  <c r="BO693" i="54"/>
  <c r="E694" i="54" s="1"/>
  <c r="BO1948" i="54"/>
  <c r="J1948" i="54" s="1"/>
  <c r="J1949" i="54" s="1"/>
  <c r="BO483" i="54"/>
  <c r="E484" i="54" s="1"/>
  <c r="BO1913" i="54"/>
  <c r="J1913" i="54" s="1"/>
  <c r="J1914" i="54" s="1"/>
  <c r="BO243" i="54"/>
  <c r="E244" i="54" s="1"/>
  <c r="BO1873" i="54"/>
  <c r="J1873" i="54" s="1"/>
  <c r="J1874" i="54" s="1"/>
  <c r="BO393" i="54"/>
  <c r="E394" i="54" s="1"/>
  <c r="BO1898" i="54"/>
  <c r="J1898" i="54" s="1"/>
  <c r="J1899" i="54" s="1"/>
  <c r="BO273" i="54"/>
  <c r="E274" i="54" s="1"/>
  <c r="BO1878" i="54"/>
  <c r="J1878" i="54" s="1"/>
  <c r="J1879" i="54" s="1"/>
  <c r="BO93" i="54"/>
  <c r="E94" i="54" s="1"/>
  <c r="BO1848" i="54"/>
  <c r="BO1203" i="54"/>
  <c r="E1204" i="54" s="1"/>
  <c r="BO1083" i="54"/>
  <c r="E1084" i="54" s="1"/>
  <c r="BO1173" i="54"/>
  <c r="E1174" i="54" s="1"/>
  <c r="BO2028" i="54"/>
  <c r="J2028" i="54" s="1"/>
  <c r="J2029" i="54" s="1"/>
  <c r="BO1053" i="54"/>
  <c r="E1054" i="54" s="1"/>
  <c r="BO2008" i="54"/>
  <c r="J2008" i="54" s="1"/>
  <c r="J2009" i="54" s="1"/>
  <c r="BO963" i="54"/>
  <c r="E964" i="54" s="1"/>
  <c r="BO1993" i="54"/>
  <c r="J1993" i="54" s="1"/>
  <c r="J1994" i="54" s="1"/>
  <c r="BO843" i="54"/>
  <c r="E844" i="54" s="1"/>
  <c r="BO1973" i="54"/>
  <c r="J1973" i="54" s="1"/>
  <c r="J1974" i="54" s="1"/>
  <c r="BO723" i="54"/>
  <c r="E724" i="54" s="1"/>
  <c r="BO1953" i="54"/>
  <c r="J1953" i="54" s="1"/>
  <c r="J1954" i="54" s="1"/>
  <c r="BO993" i="54"/>
  <c r="E994" i="54" s="1"/>
  <c r="BO1998" i="54"/>
  <c r="J1998" i="54" s="1"/>
  <c r="J1999" i="54" s="1"/>
  <c r="BO873" i="54"/>
  <c r="E874" i="54" s="1"/>
  <c r="BO1978" i="54"/>
  <c r="J1978" i="54" s="1"/>
  <c r="J1979" i="54" s="1"/>
  <c r="BO753" i="54"/>
  <c r="E754" i="54" s="1"/>
  <c r="BO1958" i="54"/>
  <c r="J1958" i="54" s="1"/>
  <c r="J1959" i="54" s="1"/>
  <c r="BO633" i="54"/>
  <c r="E634" i="54" s="1"/>
  <c r="BO1938" i="54"/>
  <c r="J1938" i="54" s="1"/>
  <c r="J1939" i="54" s="1"/>
  <c r="BO543" i="54"/>
  <c r="E544" i="54" s="1"/>
  <c r="BO1923" i="54"/>
  <c r="J1923" i="54" s="1"/>
  <c r="J1924" i="54" s="1"/>
  <c r="BO423" i="54"/>
  <c r="E424" i="54" s="1"/>
  <c r="BO1903" i="54"/>
  <c r="J1903" i="54" s="1"/>
  <c r="J1904" i="54" s="1"/>
  <c r="BO303" i="54"/>
  <c r="E304" i="54" s="1"/>
  <c r="BO1883" i="54"/>
  <c r="J1883" i="54" s="1"/>
  <c r="J1884" i="54" s="1"/>
  <c r="BO573" i="54"/>
  <c r="E574" i="54" s="1"/>
  <c r="BO1928" i="54"/>
  <c r="J1928" i="54" s="1"/>
  <c r="J1929" i="54" s="1"/>
  <c r="BO453" i="54"/>
  <c r="E454" i="54" s="1"/>
  <c r="BO1908" i="54"/>
  <c r="J1908" i="54" s="1"/>
  <c r="J1909" i="54" s="1"/>
  <c r="BO333" i="54"/>
  <c r="E334" i="54" s="1"/>
  <c r="BO1888" i="54"/>
  <c r="J1888" i="54" s="1"/>
  <c r="J1889" i="54" s="1"/>
  <c r="BO213" i="54"/>
  <c r="E214" i="54" s="1"/>
  <c r="BO1868" i="54"/>
  <c r="J1868" i="54" s="1"/>
  <c r="J1869" i="54" s="1"/>
  <c r="BO123" i="54"/>
  <c r="E124" i="54" s="1"/>
  <c r="BO1853" i="54"/>
  <c r="J1853" i="54" s="1"/>
  <c r="J1854" i="54" s="1"/>
  <c r="BO153" i="54"/>
  <c r="E154" i="54" s="1"/>
  <c r="BO1858" i="54"/>
  <c r="BO33" i="54"/>
  <c r="E34" i="54" s="1"/>
  <c r="BO1838" i="54"/>
  <c r="BM1353" i="54"/>
  <c r="BN1350" i="54" s="1"/>
  <c r="BM2058" i="54"/>
  <c r="BM2069" i="54" s="1"/>
  <c r="BM1293" i="54"/>
  <c r="BN1290" i="54" s="1"/>
  <c r="BM2048" i="54"/>
  <c r="BM2075" i="54" s="1"/>
  <c r="BN2083" i="54"/>
  <c r="J2068" i="54"/>
  <c r="J2065" i="54"/>
  <c r="J2071" i="54"/>
  <c r="BO1353" i="54"/>
  <c r="BO2058" i="54"/>
  <c r="BO1233" i="54"/>
  <c r="E1234" i="54" s="1"/>
  <c r="BO2038" i="54"/>
  <c r="J2038" i="54" s="1"/>
  <c r="J2039" i="54" s="1"/>
  <c r="BO1023" i="54"/>
  <c r="E1024" i="54" s="1"/>
  <c r="BO2003" i="54"/>
  <c r="J2003" i="54" s="1"/>
  <c r="J2004" i="54" s="1"/>
  <c r="BO813" i="54"/>
  <c r="E814" i="54" s="1"/>
  <c r="BO1968" i="54"/>
  <c r="J1968" i="54" s="1"/>
  <c r="J1969" i="54" s="1"/>
  <c r="BO603" i="54"/>
  <c r="E604" i="54" s="1"/>
  <c r="BO1933" i="54"/>
  <c r="BO363" i="54"/>
  <c r="E364" i="54" s="1"/>
  <c r="BO1893" i="54"/>
  <c r="J1893" i="54" s="1"/>
  <c r="J1894" i="54" s="1"/>
  <c r="BO513" i="54"/>
  <c r="E514" i="54" s="1"/>
  <c r="BO1918" i="54"/>
  <c r="J1918" i="54" s="1"/>
  <c r="J1919" i="54" s="1"/>
  <c r="BO183" i="54"/>
  <c r="E184" i="54" s="1"/>
  <c r="BO1863" i="54"/>
  <c r="BO63" i="54"/>
  <c r="E64" i="54" s="1"/>
  <c r="BO1843" i="54"/>
  <c r="BM1323" i="54"/>
  <c r="BN1320" i="54" s="1"/>
  <c r="BM2053" i="54"/>
  <c r="BM2072" i="54" s="1"/>
  <c r="J2077" i="54"/>
  <c r="J2080" i="54"/>
  <c r="J2074" i="54"/>
  <c r="BL2084" i="54"/>
  <c r="BL2085" i="54" s="1"/>
  <c r="BO2068" i="54"/>
  <c r="BG4" i="37" s="1"/>
  <c r="BN1777" i="54"/>
  <c r="BJ672" i="54"/>
  <c r="BH672" i="54"/>
  <c r="BF672" i="54"/>
  <c r="BD672" i="54"/>
  <c r="BB672" i="54"/>
  <c r="AZ672" i="54"/>
  <c r="AX672" i="54"/>
  <c r="AV672" i="54"/>
  <c r="AT672" i="54"/>
  <c r="AR672" i="54"/>
  <c r="AP672" i="54"/>
  <c r="AN672" i="54"/>
  <c r="AL672" i="54"/>
  <c r="AJ672" i="54"/>
  <c r="AH672" i="54"/>
  <c r="L668" i="54"/>
  <c r="BK672" i="54"/>
  <c r="BI672" i="54"/>
  <c r="BI673" i="54" s="1"/>
  <c r="BG672" i="54"/>
  <c r="BE672" i="54"/>
  <c r="BE673" i="54" s="1"/>
  <c r="BC672" i="54"/>
  <c r="BA672" i="54"/>
  <c r="BA673" i="54" s="1"/>
  <c r="AY672" i="54"/>
  <c r="AW672" i="54"/>
  <c r="AW673" i="54" s="1"/>
  <c r="AU672" i="54"/>
  <c r="AS672" i="54"/>
  <c r="AS673" i="54" s="1"/>
  <c r="AQ672" i="54"/>
  <c r="AO672" i="54"/>
  <c r="AO673" i="54" s="1"/>
  <c r="AM672" i="54"/>
  <c r="AK672" i="54"/>
  <c r="AK673" i="54" s="1"/>
  <c r="AI672" i="54"/>
  <c r="AG672" i="54"/>
  <c r="AG673" i="54" s="1"/>
  <c r="AG668" i="54"/>
  <c r="AG667" i="54"/>
  <c r="BN1793" i="54"/>
  <c r="BN1322" i="54"/>
  <c r="BN1292" i="54"/>
  <c r="BN2048" i="54" s="1"/>
  <c r="BN2075" i="54" s="1"/>
  <c r="BL632" i="53"/>
  <c r="BL633" i="53" s="1"/>
  <c r="BM630" i="53" s="1"/>
  <c r="BL602" i="53"/>
  <c r="BL603" i="53" s="1"/>
  <c r="BM600" i="53" s="1"/>
  <c r="L580" i="53"/>
  <c r="L581" i="53" s="1"/>
  <c r="L584" i="53" s="1"/>
  <c r="L562" i="53" s="1"/>
  <c r="M577" i="53"/>
  <c r="M578" i="53"/>
  <c r="L1238" i="54"/>
  <c r="I1222" i="54"/>
  <c r="BJ1242" i="54"/>
  <c r="BJ1243" i="54" s="1"/>
  <c r="BJ1237" i="54"/>
  <c r="BJ1238" i="54"/>
  <c r="BK1242" i="54"/>
  <c r="BK1243" i="54" s="1"/>
  <c r="BL1242" i="54"/>
  <c r="BL1243" i="54" s="1"/>
  <c r="BM1242" i="54"/>
  <c r="BM1243" i="54" s="1"/>
  <c r="BN1242" i="54"/>
  <c r="BN1243" i="54" s="1"/>
  <c r="BO1242" i="54"/>
  <c r="BO1243" i="54" s="1"/>
  <c r="L1118" i="54"/>
  <c r="I1102" i="54"/>
  <c r="BE1117" i="54"/>
  <c r="BE1122" i="54"/>
  <c r="BE1123" i="54" s="1"/>
  <c r="BE1118" i="54"/>
  <c r="BF1122" i="54"/>
  <c r="BF1123" i="54" s="1"/>
  <c r="BG1122" i="54"/>
  <c r="BG1123" i="54" s="1"/>
  <c r="BH1122" i="54"/>
  <c r="BH1123" i="54" s="1"/>
  <c r="BI1122" i="54"/>
  <c r="BI1123" i="54" s="1"/>
  <c r="BJ1122" i="54"/>
  <c r="BJ1123" i="54" s="1"/>
  <c r="BK1122" i="54"/>
  <c r="BK1123" i="54" s="1"/>
  <c r="BL1122" i="54"/>
  <c r="BL1123" i="54" s="1"/>
  <c r="BM1122" i="54"/>
  <c r="BM1123" i="54" s="1"/>
  <c r="BN1122" i="54"/>
  <c r="BN1123" i="54" s="1"/>
  <c r="BO1122" i="54"/>
  <c r="BO1123" i="54" s="1"/>
  <c r="I1012" i="54"/>
  <c r="L1028" i="54"/>
  <c r="BA1027" i="54"/>
  <c r="BA1032" i="54"/>
  <c r="BA1033" i="54" s="1"/>
  <c r="BA1028" i="54"/>
  <c r="BB1032" i="54"/>
  <c r="BB1033" i="54" s="1"/>
  <c r="BC1032" i="54"/>
  <c r="BC1033" i="54" s="1"/>
  <c r="BD1032" i="54"/>
  <c r="BD1033" i="54" s="1"/>
  <c r="BE1032" i="54"/>
  <c r="BE1033" i="54" s="1"/>
  <c r="BF1032" i="54"/>
  <c r="BF1033" i="54" s="1"/>
  <c r="BG1032" i="54"/>
  <c r="BG1033" i="54" s="1"/>
  <c r="BH1032" i="54"/>
  <c r="BH1033" i="54" s="1"/>
  <c r="BI1032" i="54"/>
  <c r="BI1033" i="54" s="1"/>
  <c r="BJ1032" i="54"/>
  <c r="BJ1033" i="54" s="1"/>
  <c r="BK1032" i="54"/>
  <c r="BK1033" i="54" s="1"/>
  <c r="BL1032" i="54"/>
  <c r="BL1033" i="54" s="1"/>
  <c r="BM1032" i="54"/>
  <c r="BM1033" i="54" s="1"/>
  <c r="BN1032" i="54"/>
  <c r="BN1033" i="54" s="1"/>
  <c r="BO1032" i="54"/>
  <c r="BO1033" i="54" s="1"/>
  <c r="I892" i="54"/>
  <c r="L908" i="54"/>
  <c r="AU907" i="54"/>
  <c r="AU912" i="54"/>
  <c r="AU913" i="54" s="1"/>
  <c r="AU908" i="54"/>
  <c r="AV912" i="54"/>
  <c r="AV913" i="54" s="1"/>
  <c r="AW912" i="54"/>
  <c r="AW913" i="54" s="1"/>
  <c r="AX912" i="54"/>
  <c r="AX913" i="54" s="1"/>
  <c r="AY912" i="54"/>
  <c r="AY913" i="54" s="1"/>
  <c r="AZ912" i="54"/>
  <c r="AZ913" i="54" s="1"/>
  <c r="BA912" i="54"/>
  <c r="BA913" i="54" s="1"/>
  <c r="BB912" i="54"/>
  <c r="BB913" i="54" s="1"/>
  <c r="BC912" i="54"/>
  <c r="BC913" i="54" s="1"/>
  <c r="BD912" i="54"/>
  <c r="BD913" i="54" s="1"/>
  <c r="BE912" i="54"/>
  <c r="BE913" i="54" s="1"/>
  <c r="BF912" i="54"/>
  <c r="BF913" i="54" s="1"/>
  <c r="BG912" i="54"/>
  <c r="BG913" i="54" s="1"/>
  <c r="BH912" i="54"/>
  <c r="BH913" i="54" s="1"/>
  <c r="BI912" i="54"/>
  <c r="BI913" i="54" s="1"/>
  <c r="BJ912" i="54"/>
  <c r="BJ913" i="54" s="1"/>
  <c r="BK912" i="54"/>
  <c r="BK913" i="54" s="1"/>
  <c r="BL912" i="54"/>
  <c r="BL913" i="54" s="1"/>
  <c r="BM912" i="54"/>
  <c r="BM913" i="54" s="1"/>
  <c r="BN912" i="54"/>
  <c r="BN913" i="54" s="1"/>
  <c r="BO912" i="54"/>
  <c r="BO913" i="54" s="1"/>
  <c r="I772" i="54"/>
  <c r="I1964" i="54" s="1"/>
  <c r="L788" i="54"/>
  <c r="AN787" i="54"/>
  <c r="AN792" i="54"/>
  <c r="AN793" i="54" s="1"/>
  <c r="AN788" i="54"/>
  <c r="AO792" i="54"/>
  <c r="AO793" i="54" s="1"/>
  <c r="AP792" i="54"/>
  <c r="AP793" i="54" s="1"/>
  <c r="AQ792" i="54"/>
  <c r="AQ793" i="54" s="1"/>
  <c r="AR792" i="54"/>
  <c r="AR793" i="54" s="1"/>
  <c r="AS792" i="54"/>
  <c r="AS793" i="54" s="1"/>
  <c r="AT792" i="54"/>
  <c r="AT793" i="54" s="1"/>
  <c r="AU792" i="54"/>
  <c r="AU793" i="54" s="1"/>
  <c r="AV792" i="54"/>
  <c r="AV793" i="54" s="1"/>
  <c r="AW792" i="54"/>
  <c r="AW793" i="54" s="1"/>
  <c r="AX792" i="54"/>
  <c r="AX793" i="54" s="1"/>
  <c r="AY792" i="54"/>
  <c r="AY793" i="54" s="1"/>
  <c r="AZ792" i="54"/>
  <c r="AZ793" i="54" s="1"/>
  <c r="BA792" i="54"/>
  <c r="BA793" i="54" s="1"/>
  <c r="BB792" i="54"/>
  <c r="BB793" i="54" s="1"/>
  <c r="BC792" i="54"/>
  <c r="BC793" i="54" s="1"/>
  <c r="BD792" i="54"/>
  <c r="BD793" i="54" s="1"/>
  <c r="BE792" i="54"/>
  <c r="BE793" i="54" s="1"/>
  <c r="BF792" i="54"/>
  <c r="BF793" i="54" s="1"/>
  <c r="BG792" i="54"/>
  <c r="BG793" i="54" s="1"/>
  <c r="BH792" i="54"/>
  <c r="BH793" i="54" s="1"/>
  <c r="I652" i="54"/>
  <c r="I1944" i="54" s="1"/>
  <c r="AH673" i="54"/>
  <c r="AI673" i="54"/>
  <c r="AJ673" i="54"/>
  <c r="AL673" i="54"/>
  <c r="AM673" i="54"/>
  <c r="AN673" i="54"/>
  <c r="AP673" i="54"/>
  <c r="AQ673" i="54"/>
  <c r="AR673" i="54"/>
  <c r="AT673" i="54"/>
  <c r="AU673" i="54"/>
  <c r="AV673" i="54"/>
  <c r="AX673" i="54"/>
  <c r="AY673" i="54"/>
  <c r="AZ673" i="54"/>
  <c r="BB673" i="54"/>
  <c r="BC673" i="54"/>
  <c r="BD673" i="54"/>
  <c r="BF673" i="54"/>
  <c r="BG673" i="54"/>
  <c r="BH673" i="54"/>
  <c r="BJ673" i="54"/>
  <c r="BK673" i="54"/>
  <c r="L938" i="54"/>
  <c r="I922" i="54"/>
  <c r="AV942" i="54"/>
  <c r="AV943" i="54" s="1"/>
  <c r="AV938" i="54"/>
  <c r="AV937" i="54"/>
  <c r="AW942" i="54"/>
  <c r="AW943" i="54" s="1"/>
  <c r="AX942" i="54"/>
  <c r="AX943" i="54" s="1"/>
  <c r="AY942" i="54"/>
  <c r="AY943" i="54" s="1"/>
  <c r="AZ942" i="54"/>
  <c r="AZ943" i="54" s="1"/>
  <c r="BA942" i="54"/>
  <c r="BA943" i="54" s="1"/>
  <c r="BB942" i="54"/>
  <c r="BB943" i="54" s="1"/>
  <c r="BC942" i="54"/>
  <c r="BC943" i="54" s="1"/>
  <c r="BD942" i="54"/>
  <c r="BD943" i="54" s="1"/>
  <c r="BE942" i="54"/>
  <c r="BE943" i="54" s="1"/>
  <c r="BF942" i="54"/>
  <c r="BF943" i="54" s="1"/>
  <c r="BG942" i="54"/>
  <c r="BG943" i="54" s="1"/>
  <c r="BH942" i="54"/>
  <c r="BH943" i="54" s="1"/>
  <c r="BI942" i="54"/>
  <c r="BI943" i="54" s="1"/>
  <c r="BJ942" i="54"/>
  <c r="BJ943" i="54" s="1"/>
  <c r="BK942" i="54"/>
  <c r="BK943" i="54" s="1"/>
  <c r="BL942" i="54"/>
  <c r="BL943" i="54" s="1"/>
  <c r="BM942" i="54"/>
  <c r="BM943" i="54" s="1"/>
  <c r="BN942" i="54"/>
  <c r="BN943" i="54" s="1"/>
  <c r="BO942" i="54"/>
  <c r="BO943" i="54" s="1"/>
  <c r="L818" i="54"/>
  <c r="I802" i="54"/>
  <c r="AN817" i="54"/>
  <c r="AN822" i="54"/>
  <c r="AN823" i="54" s="1"/>
  <c r="AN818" i="54"/>
  <c r="AO822" i="54"/>
  <c r="AO823" i="54" s="1"/>
  <c r="AP822" i="54"/>
  <c r="AP823" i="54" s="1"/>
  <c r="AQ822" i="54"/>
  <c r="AQ823" i="54" s="1"/>
  <c r="AR822" i="54"/>
  <c r="AR823" i="54" s="1"/>
  <c r="AS822" i="54"/>
  <c r="AS823" i="54" s="1"/>
  <c r="AT822" i="54"/>
  <c r="AT823" i="54" s="1"/>
  <c r="AU822" i="54"/>
  <c r="AU823" i="54" s="1"/>
  <c r="AV822" i="54"/>
  <c r="AV823" i="54" s="1"/>
  <c r="AW822" i="54"/>
  <c r="AW823" i="54" s="1"/>
  <c r="AX822" i="54"/>
  <c r="AX823" i="54" s="1"/>
  <c r="AY822" i="54"/>
  <c r="AY823" i="54" s="1"/>
  <c r="AZ822" i="54"/>
  <c r="AZ823" i="54" s="1"/>
  <c r="BA822" i="54"/>
  <c r="BA823" i="54" s="1"/>
  <c r="BB822" i="54"/>
  <c r="BB823" i="54" s="1"/>
  <c r="BC822" i="54"/>
  <c r="BC823" i="54" s="1"/>
  <c r="BD822" i="54"/>
  <c r="BD823" i="54" s="1"/>
  <c r="BE822" i="54"/>
  <c r="BE823" i="54" s="1"/>
  <c r="BF822" i="54"/>
  <c r="BF823" i="54" s="1"/>
  <c r="BG822" i="54"/>
  <c r="BG823" i="54" s="1"/>
  <c r="BH822" i="54"/>
  <c r="BH823" i="54" s="1"/>
  <c r="BI822" i="54"/>
  <c r="BI823" i="54" s="1"/>
  <c r="BJ822" i="54"/>
  <c r="BJ823" i="54" s="1"/>
  <c r="BK822" i="54"/>
  <c r="BK823" i="54" s="1"/>
  <c r="BL822" i="54"/>
  <c r="BL823" i="54" s="1"/>
  <c r="BM822" i="54"/>
  <c r="BM823" i="54" s="1"/>
  <c r="L698" i="54"/>
  <c r="I682" i="54"/>
  <c r="I1949" i="54" s="1"/>
  <c r="AI702" i="54"/>
  <c r="AI703" i="54" s="1"/>
  <c r="AI698" i="54"/>
  <c r="AI697" i="54"/>
  <c r="AJ702" i="54"/>
  <c r="AJ703" i="54" s="1"/>
  <c r="AK702" i="54"/>
  <c r="AK703" i="54" s="1"/>
  <c r="AL702" i="54"/>
  <c r="AL703" i="54" s="1"/>
  <c r="AM702" i="54"/>
  <c r="AM703" i="54" s="1"/>
  <c r="AN702" i="54"/>
  <c r="AN703" i="54" s="1"/>
  <c r="AO702" i="54"/>
  <c r="AO703" i="54" s="1"/>
  <c r="AP702" i="54"/>
  <c r="AP703" i="54" s="1"/>
  <c r="AQ702" i="54"/>
  <c r="AQ703" i="54" s="1"/>
  <c r="AR702" i="54"/>
  <c r="AR703" i="54" s="1"/>
  <c r="AS702" i="54"/>
  <c r="AS703" i="54" s="1"/>
  <c r="AT702" i="54"/>
  <c r="AT703" i="54" s="1"/>
  <c r="AU702" i="54"/>
  <c r="AU703" i="54" s="1"/>
  <c r="AV702" i="54"/>
  <c r="AV703" i="54" s="1"/>
  <c r="AW702" i="54"/>
  <c r="AW703" i="54" s="1"/>
  <c r="AX702" i="54"/>
  <c r="AX703" i="54" s="1"/>
  <c r="AY702" i="54"/>
  <c r="AY703" i="54" s="1"/>
  <c r="AZ702" i="54"/>
  <c r="AZ703" i="54" s="1"/>
  <c r="BA702" i="54"/>
  <c r="BA703" i="54" s="1"/>
  <c r="BB702" i="54"/>
  <c r="BB703" i="54" s="1"/>
  <c r="BC702" i="54"/>
  <c r="BC703" i="54" s="1"/>
  <c r="I592" i="54"/>
  <c r="I1934" i="54" s="1"/>
  <c r="L608" i="54"/>
  <c r="AF607" i="54"/>
  <c r="AF612" i="54"/>
  <c r="AF613" i="54" s="1"/>
  <c r="AF608" i="54"/>
  <c r="AG612" i="54"/>
  <c r="AG613" i="54" s="1"/>
  <c r="AH612" i="54"/>
  <c r="AH613" i="54" s="1"/>
  <c r="AI612" i="54"/>
  <c r="AI613" i="54" s="1"/>
  <c r="AJ612" i="54"/>
  <c r="AJ613" i="54" s="1"/>
  <c r="AK612" i="54"/>
  <c r="AK613" i="54" s="1"/>
  <c r="AL612" i="54"/>
  <c r="AL613" i="54" s="1"/>
  <c r="AM612" i="54"/>
  <c r="AM613" i="54" s="1"/>
  <c r="AN612" i="54"/>
  <c r="AN613" i="54" s="1"/>
  <c r="AO612" i="54"/>
  <c r="AO613" i="54" s="1"/>
  <c r="AP612" i="54"/>
  <c r="AP613" i="54" s="1"/>
  <c r="AQ612" i="54"/>
  <c r="AQ613" i="54" s="1"/>
  <c r="AR612" i="54"/>
  <c r="AR613" i="54" s="1"/>
  <c r="AS612" i="54"/>
  <c r="AS613" i="54" s="1"/>
  <c r="AT612" i="54"/>
  <c r="AT613" i="54" s="1"/>
  <c r="AU612" i="54"/>
  <c r="AU613" i="54" s="1"/>
  <c r="AV612" i="54"/>
  <c r="AV613" i="54" s="1"/>
  <c r="AW612" i="54"/>
  <c r="AW613" i="54" s="1"/>
  <c r="AX612" i="54"/>
  <c r="AX613" i="54" s="1"/>
  <c r="AY612" i="54"/>
  <c r="AY613" i="54" s="1"/>
  <c r="AZ612" i="54"/>
  <c r="AZ613" i="54" s="1"/>
  <c r="BA612" i="54"/>
  <c r="BA613" i="54" s="1"/>
  <c r="BB612" i="54"/>
  <c r="BB613" i="54" s="1"/>
  <c r="BC612" i="54"/>
  <c r="BC613" i="54" s="1"/>
  <c r="BD612" i="54"/>
  <c r="BD613" i="54" s="1"/>
  <c r="BE612" i="54"/>
  <c r="BE613" i="54" s="1"/>
  <c r="BF612" i="54"/>
  <c r="BF613" i="54" s="1"/>
  <c r="BG612" i="54"/>
  <c r="BG613" i="54" s="1"/>
  <c r="BH612" i="54"/>
  <c r="BH613" i="54" s="1"/>
  <c r="BI612" i="54"/>
  <c r="BI613" i="54" s="1"/>
  <c r="BJ612" i="54"/>
  <c r="BJ613" i="54" s="1"/>
  <c r="I472" i="54"/>
  <c r="I1914" i="54" s="1"/>
  <c r="L488" i="54"/>
  <c r="AB492" i="54"/>
  <c r="AB493" i="54" s="1"/>
  <c r="AB488" i="54"/>
  <c r="AB487" i="54"/>
  <c r="AC492" i="54"/>
  <c r="AC493" i="54" s="1"/>
  <c r="AD492" i="54"/>
  <c r="AD493" i="54" s="1"/>
  <c r="AE492" i="54"/>
  <c r="AE493" i="54" s="1"/>
  <c r="AF492" i="54"/>
  <c r="AF493" i="54" s="1"/>
  <c r="AG492" i="54"/>
  <c r="AG493" i="54" s="1"/>
  <c r="AH492" i="54"/>
  <c r="AH493" i="54" s="1"/>
  <c r="AI492" i="54"/>
  <c r="AI493" i="54" s="1"/>
  <c r="AJ492" i="54"/>
  <c r="AJ493" i="54" s="1"/>
  <c r="AK492" i="54"/>
  <c r="AK493" i="54" s="1"/>
  <c r="AL492" i="54"/>
  <c r="AL493" i="54" s="1"/>
  <c r="AM492" i="54"/>
  <c r="AM493" i="54" s="1"/>
  <c r="AN492" i="54"/>
  <c r="AN493" i="54" s="1"/>
  <c r="AO492" i="54"/>
  <c r="AO493" i="54" s="1"/>
  <c r="AP492" i="54"/>
  <c r="AP493" i="54" s="1"/>
  <c r="AQ492" i="54"/>
  <c r="AQ493" i="54" s="1"/>
  <c r="AR492" i="54"/>
  <c r="AR493" i="54" s="1"/>
  <c r="AS492" i="54"/>
  <c r="AS493" i="54" s="1"/>
  <c r="AT492" i="54"/>
  <c r="AT493" i="54" s="1"/>
  <c r="AU492" i="54"/>
  <c r="AU493" i="54" s="1"/>
  <c r="AV492" i="54"/>
  <c r="AV493" i="54" s="1"/>
  <c r="I352" i="54"/>
  <c r="I1894" i="54" s="1"/>
  <c r="L368" i="54"/>
  <c r="Y367" i="54"/>
  <c r="Y372" i="54"/>
  <c r="Y373" i="54" s="1"/>
  <c r="Y368" i="54"/>
  <c r="Z372" i="54"/>
  <c r="Z373" i="54" s="1"/>
  <c r="AA372" i="54"/>
  <c r="AA373" i="54" s="1"/>
  <c r="AB372" i="54"/>
  <c r="AB373" i="54" s="1"/>
  <c r="AC372" i="54"/>
  <c r="AC373" i="54" s="1"/>
  <c r="AD372" i="54"/>
  <c r="AD373" i="54" s="1"/>
  <c r="AE372" i="54"/>
  <c r="AE373" i="54" s="1"/>
  <c r="AF372" i="54"/>
  <c r="AF373" i="54" s="1"/>
  <c r="AG372" i="54"/>
  <c r="AG373" i="54" s="1"/>
  <c r="AH372" i="54"/>
  <c r="AH373" i="54" s="1"/>
  <c r="AI372" i="54"/>
  <c r="AI373" i="54" s="1"/>
  <c r="AJ372" i="54"/>
  <c r="AJ373" i="54" s="1"/>
  <c r="AK372" i="54"/>
  <c r="AK373" i="54" s="1"/>
  <c r="AL372" i="54"/>
  <c r="AL373" i="54" s="1"/>
  <c r="AM372" i="54"/>
  <c r="AM373" i="54" s="1"/>
  <c r="AN372" i="54"/>
  <c r="AN373" i="54" s="1"/>
  <c r="AO372" i="54"/>
  <c r="AO373" i="54" s="1"/>
  <c r="AP372" i="54"/>
  <c r="AP373" i="54" s="1"/>
  <c r="AQ372" i="54"/>
  <c r="AQ373" i="54" s="1"/>
  <c r="AR372" i="54"/>
  <c r="AR373" i="54" s="1"/>
  <c r="AS372" i="54"/>
  <c r="AS373" i="54" s="1"/>
  <c r="AT372" i="54"/>
  <c r="AT373" i="54" s="1"/>
  <c r="AU372" i="54"/>
  <c r="AU373" i="54" s="1"/>
  <c r="AV372" i="54"/>
  <c r="AV373" i="54" s="1"/>
  <c r="AW372" i="54"/>
  <c r="AW373" i="54" s="1"/>
  <c r="AX372" i="54"/>
  <c r="AX373" i="54" s="1"/>
  <c r="I232" i="54"/>
  <c r="I1874" i="54" s="1"/>
  <c r="L248" i="54"/>
  <c r="S252" i="54"/>
  <c r="S253" i="54" s="1"/>
  <c r="S248" i="54"/>
  <c r="S247" i="54"/>
  <c r="T252" i="54"/>
  <c r="T253" i="54" s="1"/>
  <c r="U252" i="54"/>
  <c r="U253" i="54" s="1"/>
  <c r="V252" i="54"/>
  <c r="V253" i="54" s="1"/>
  <c r="W252" i="54"/>
  <c r="W253" i="54" s="1"/>
  <c r="X252" i="54"/>
  <c r="X253" i="54" s="1"/>
  <c r="Y252" i="54"/>
  <c r="Y253" i="54" s="1"/>
  <c r="Z252" i="54"/>
  <c r="Z253" i="54" s="1"/>
  <c r="AA252" i="54"/>
  <c r="AA253" i="54" s="1"/>
  <c r="AB252" i="54"/>
  <c r="AB253" i="54" s="1"/>
  <c r="AC252" i="54"/>
  <c r="AC253" i="54" s="1"/>
  <c r="AD252" i="54"/>
  <c r="AD253" i="54" s="1"/>
  <c r="AE252" i="54"/>
  <c r="AE253" i="54" s="1"/>
  <c r="AF252" i="54"/>
  <c r="AF253" i="54" s="1"/>
  <c r="AG252" i="54"/>
  <c r="AG253" i="54" s="1"/>
  <c r="AH252" i="54"/>
  <c r="AH253" i="54" s="1"/>
  <c r="AI252" i="54"/>
  <c r="AI253" i="54" s="1"/>
  <c r="AJ252" i="54"/>
  <c r="AJ253" i="54" s="1"/>
  <c r="AK252" i="54"/>
  <c r="AK253" i="54" s="1"/>
  <c r="AL252" i="54"/>
  <c r="AL253" i="54" s="1"/>
  <c r="AM252" i="54"/>
  <c r="AM253" i="54" s="1"/>
  <c r="AN252" i="54"/>
  <c r="AN253" i="54" s="1"/>
  <c r="AO252" i="54"/>
  <c r="AO253" i="54" s="1"/>
  <c r="AP252" i="54"/>
  <c r="AP253" i="54" s="1"/>
  <c r="AQ252" i="54"/>
  <c r="AQ253" i="54" s="1"/>
  <c r="AR252" i="54"/>
  <c r="AR253" i="54" s="1"/>
  <c r="AS252" i="54"/>
  <c r="AS253" i="54" s="1"/>
  <c r="AT252" i="54"/>
  <c r="AT253" i="54" s="1"/>
  <c r="AU252" i="54"/>
  <c r="AU253" i="54" s="1"/>
  <c r="AV252" i="54"/>
  <c r="AV253" i="54" s="1"/>
  <c r="AW252" i="54"/>
  <c r="AW253" i="54" s="1"/>
  <c r="AX252" i="54"/>
  <c r="AX253" i="54" s="1"/>
  <c r="AY252" i="54"/>
  <c r="AY253" i="54" s="1"/>
  <c r="AZ252" i="54"/>
  <c r="AZ253" i="54" s="1"/>
  <c r="BA252" i="54"/>
  <c r="BA253" i="54" s="1"/>
  <c r="BB252" i="54"/>
  <c r="BB253" i="54" s="1"/>
  <c r="BC252" i="54"/>
  <c r="BC253" i="54" s="1"/>
  <c r="BD252" i="54"/>
  <c r="BD253" i="54" s="1"/>
  <c r="BE252" i="54"/>
  <c r="BE253" i="54" s="1"/>
  <c r="BF252" i="54"/>
  <c r="BF253" i="54" s="1"/>
  <c r="BG252" i="54"/>
  <c r="BG253" i="54" s="1"/>
  <c r="BH252" i="54"/>
  <c r="BH253" i="54" s="1"/>
  <c r="BI252" i="54"/>
  <c r="BI253" i="54" s="1"/>
  <c r="BJ252" i="54"/>
  <c r="BJ253" i="54" s="1"/>
  <c r="BK252" i="54"/>
  <c r="BK253" i="54" s="1"/>
  <c r="BL252" i="54"/>
  <c r="BL253" i="54" s="1"/>
  <c r="BM252" i="54"/>
  <c r="BM253" i="54" s="1"/>
  <c r="BN252" i="54"/>
  <c r="BN253" i="54" s="1"/>
  <c r="BO252" i="54"/>
  <c r="BO253" i="54" s="1"/>
  <c r="L518" i="54"/>
  <c r="I502" i="54"/>
  <c r="I1919" i="54" s="1"/>
  <c r="AB518" i="54"/>
  <c r="AB517" i="54"/>
  <c r="AB522" i="54"/>
  <c r="AB523" i="54" s="1"/>
  <c r="AC522" i="54"/>
  <c r="AC523" i="54" s="1"/>
  <c r="AD522" i="54"/>
  <c r="AD523" i="54" s="1"/>
  <c r="AE522" i="54"/>
  <c r="AE523" i="54" s="1"/>
  <c r="AF522" i="54"/>
  <c r="AF523" i="54" s="1"/>
  <c r="AG522" i="54"/>
  <c r="AG523" i="54" s="1"/>
  <c r="AH522" i="54"/>
  <c r="AH523" i="54" s="1"/>
  <c r="AI522" i="54"/>
  <c r="AI523" i="54" s="1"/>
  <c r="AJ522" i="54"/>
  <c r="AJ523" i="54" s="1"/>
  <c r="AK522" i="54"/>
  <c r="AK523" i="54" s="1"/>
  <c r="AL522" i="54"/>
  <c r="AL523" i="54" s="1"/>
  <c r="AM522" i="54"/>
  <c r="AM523" i="54" s="1"/>
  <c r="AN522" i="54"/>
  <c r="AN523" i="54" s="1"/>
  <c r="AO522" i="54"/>
  <c r="AO523" i="54" s="1"/>
  <c r="AP522" i="54"/>
  <c r="AP523" i="54" s="1"/>
  <c r="AQ522" i="54"/>
  <c r="AQ523" i="54" s="1"/>
  <c r="AR522" i="54"/>
  <c r="AR523" i="54" s="1"/>
  <c r="AS522" i="54"/>
  <c r="AS523" i="54" s="1"/>
  <c r="AT522" i="54"/>
  <c r="AT523" i="54" s="1"/>
  <c r="AU522" i="54"/>
  <c r="AU523" i="54" s="1"/>
  <c r="AV522" i="54"/>
  <c r="AV523" i="54" s="1"/>
  <c r="AW522" i="54"/>
  <c r="AW523" i="54" s="1"/>
  <c r="AX522" i="54"/>
  <c r="AX523" i="54" s="1"/>
  <c r="AY522" i="54"/>
  <c r="AY523" i="54" s="1"/>
  <c r="AZ522" i="54"/>
  <c r="AZ523" i="54" s="1"/>
  <c r="BA522" i="54"/>
  <c r="BA523" i="54" s="1"/>
  <c r="L398" i="54"/>
  <c r="I382" i="54"/>
  <c r="I1899" i="54" s="1"/>
  <c r="Y397" i="54"/>
  <c r="Y402" i="54"/>
  <c r="Y403" i="54" s="1"/>
  <c r="Y398" i="54"/>
  <c r="Z402" i="54"/>
  <c r="Z403" i="54" s="1"/>
  <c r="AA402" i="54"/>
  <c r="AA403" i="54" s="1"/>
  <c r="AB402" i="54"/>
  <c r="AB403" i="54" s="1"/>
  <c r="AC402" i="54"/>
  <c r="AC403" i="54" s="1"/>
  <c r="AD402" i="54"/>
  <c r="AD403" i="54" s="1"/>
  <c r="AE402" i="54"/>
  <c r="AE403" i="54" s="1"/>
  <c r="AF402" i="54"/>
  <c r="AF403" i="54" s="1"/>
  <c r="AG402" i="54"/>
  <c r="AG403" i="54" s="1"/>
  <c r="AH402" i="54"/>
  <c r="AH403" i="54" s="1"/>
  <c r="AI402" i="54"/>
  <c r="AI403" i="54" s="1"/>
  <c r="AJ402" i="54"/>
  <c r="AJ403" i="54" s="1"/>
  <c r="AK402" i="54"/>
  <c r="AK403" i="54" s="1"/>
  <c r="AL402" i="54"/>
  <c r="AL403" i="54" s="1"/>
  <c r="AM402" i="54"/>
  <c r="AM403" i="54" s="1"/>
  <c r="AN402" i="54"/>
  <c r="AN403" i="54" s="1"/>
  <c r="AO402" i="54"/>
  <c r="AO403" i="54" s="1"/>
  <c r="AP402" i="54"/>
  <c r="AP403" i="54" s="1"/>
  <c r="AQ402" i="54"/>
  <c r="AQ403" i="54" s="1"/>
  <c r="AR402" i="54"/>
  <c r="AR403" i="54" s="1"/>
  <c r="AS402" i="54"/>
  <c r="AS403" i="54" s="1"/>
  <c r="L278" i="54"/>
  <c r="I262" i="54"/>
  <c r="I1879" i="54" s="1"/>
  <c r="T277" i="54"/>
  <c r="T282" i="54"/>
  <c r="T283" i="54" s="1"/>
  <c r="T278" i="54"/>
  <c r="U282" i="54"/>
  <c r="U283" i="54" s="1"/>
  <c r="V282" i="54"/>
  <c r="V283" i="54" s="1"/>
  <c r="W282" i="54"/>
  <c r="W283" i="54" s="1"/>
  <c r="X282" i="54"/>
  <c r="X283" i="54" s="1"/>
  <c r="Y282" i="54"/>
  <c r="Y283" i="54" s="1"/>
  <c r="Z282" i="54"/>
  <c r="Z283" i="54" s="1"/>
  <c r="AA282" i="54"/>
  <c r="AA283" i="54" s="1"/>
  <c r="AB282" i="54"/>
  <c r="AB283" i="54" s="1"/>
  <c r="AC282" i="54"/>
  <c r="AC283" i="54" s="1"/>
  <c r="AD282" i="54"/>
  <c r="AD283" i="54" s="1"/>
  <c r="AE282" i="54"/>
  <c r="AE283" i="54" s="1"/>
  <c r="AF282" i="54"/>
  <c r="AF283" i="54" s="1"/>
  <c r="AG282" i="54"/>
  <c r="AG283" i="54" s="1"/>
  <c r="AH282" i="54"/>
  <c r="AH283" i="54" s="1"/>
  <c r="AI282" i="54"/>
  <c r="AI283" i="54" s="1"/>
  <c r="AJ282" i="54"/>
  <c r="AJ283" i="54" s="1"/>
  <c r="AK282" i="54"/>
  <c r="AK283" i="54" s="1"/>
  <c r="AL282" i="54"/>
  <c r="AL283" i="54" s="1"/>
  <c r="AM282" i="54"/>
  <c r="AM283" i="54" s="1"/>
  <c r="AN282" i="54"/>
  <c r="AN283" i="54" s="1"/>
  <c r="I172" i="54"/>
  <c r="I1864" i="54" s="1"/>
  <c r="L188" i="54"/>
  <c r="Q187" i="54"/>
  <c r="Q192" i="54"/>
  <c r="Q193" i="54" s="1"/>
  <c r="Q188" i="54"/>
  <c r="R192" i="54"/>
  <c r="R193" i="54" s="1"/>
  <c r="S192" i="54"/>
  <c r="S193" i="54" s="1"/>
  <c r="T192" i="54"/>
  <c r="T193" i="54" s="1"/>
  <c r="U192" i="54"/>
  <c r="U193" i="54" s="1"/>
  <c r="V192" i="54"/>
  <c r="V193" i="54" s="1"/>
  <c r="W192" i="54"/>
  <c r="W193" i="54" s="1"/>
  <c r="X192" i="54"/>
  <c r="X193" i="54" s="1"/>
  <c r="Y192" i="54"/>
  <c r="Y193" i="54" s="1"/>
  <c r="Z192" i="54"/>
  <c r="Z193" i="54" s="1"/>
  <c r="AA192" i="54"/>
  <c r="AA193" i="54" s="1"/>
  <c r="AB192" i="54"/>
  <c r="AB193" i="54" s="1"/>
  <c r="AC192" i="54"/>
  <c r="AC193" i="54" s="1"/>
  <c r="AD192" i="54"/>
  <c r="AD193" i="54" s="1"/>
  <c r="AE192" i="54"/>
  <c r="AE193" i="54" s="1"/>
  <c r="AF192" i="54"/>
  <c r="AF193" i="54" s="1"/>
  <c r="AG192" i="54"/>
  <c r="AG193" i="54" s="1"/>
  <c r="AH192" i="54"/>
  <c r="AH193" i="54" s="1"/>
  <c r="AI192" i="54"/>
  <c r="AI193" i="54" s="1"/>
  <c r="AJ192" i="54"/>
  <c r="AJ193" i="54" s="1"/>
  <c r="I52" i="54"/>
  <c r="I1844" i="54" s="1"/>
  <c r="L68" i="54"/>
  <c r="O67" i="54"/>
  <c r="O72" i="54"/>
  <c r="O73" i="54" s="1"/>
  <c r="O68" i="54"/>
  <c r="P72" i="54"/>
  <c r="P73" i="54" s="1"/>
  <c r="Q72" i="54"/>
  <c r="Q73" i="54" s="1"/>
  <c r="R72" i="54"/>
  <c r="R73" i="54" s="1"/>
  <c r="S72" i="54"/>
  <c r="S73" i="54" s="1"/>
  <c r="T72" i="54"/>
  <c r="T73" i="54" s="1"/>
  <c r="U72" i="54"/>
  <c r="U73" i="54" s="1"/>
  <c r="V72" i="54"/>
  <c r="V73" i="54" s="1"/>
  <c r="W72" i="54"/>
  <c r="W73" i="54" s="1"/>
  <c r="X72" i="54"/>
  <c r="X73" i="54" s="1"/>
  <c r="Y72" i="54"/>
  <c r="Y73" i="54" s="1"/>
  <c r="Z72" i="54"/>
  <c r="Z73" i="54" s="1"/>
  <c r="AA72" i="54"/>
  <c r="AA73" i="54" s="1"/>
  <c r="AB72" i="54"/>
  <c r="AB73" i="54" s="1"/>
  <c r="AC72" i="54"/>
  <c r="AC73" i="54" s="1"/>
  <c r="AD72" i="54"/>
  <c r="AD73" i="54" s="1"/>
  <c r="AE72" i="54"/>
  <c r="AE73" i="54" s="1"/>
  <c r="AF72" i="54"/>
  <c r="AF73" i="54" s="1"/>
  <c r="AG72" i="54"/>
  <c r="AG73" i="54" s="1"/>
  <c r="AH72" i="54"/>
  <c r="AH73" i="54" s="1"/>
  <c r="AI72" i="54"/>
  <c r="AI73" i="54" s="1"/>
  <c r="L98" i="54"/>
  <c r="I82" i="54"/>
  <c r="I1849" i="54" s="1"/>
  <c r="Q102" i="54"/>
  <c r="Q103" i="54" s="1"/>
  <c r="Q98" i="54"/>
  <c r="Q97" i="54"/>
  <c r="R102" i="54"/>
  <c r="R103" i="54" s="1"/>
  <c r="S102" i="54"/>
  <c r="S103" i="54" s="1"/>
  <c r="T102" i="54"/>
  <c r="T103" i="54" s="1"/>
  <c r="U102" i="54"/>
  <c r="U103" i="54" s="1"/>
  <c r="V102" i="54"/>
  <c r="V103" i="54" s="1"/>
  <c r="W102" i="54"/>
  <c r="W103" i="54" s="1"/>
  <c r="X102" i="54"/>
  <c r="X103" i="54" s="1"/>
  <c r="Y102" i="54"/>
  <c r="Y103" i="54" s="1"/>
  <c r="Z102" i="54"/>
  <c r="Z103" i="54" s="1"/>
  <c r="AA102" i="54"/>
  <c r="AA103" i="54" s="1"/>
  <c r="AB102" i="54"/>
  <c r="AB103" i="54" s="1"/>
  <c r="AC102" i="54"/>
  <c r="AC103" i="54" s="1"/>
  <c r="AD102" i="54"/>
  <c r="AD103" i="54" s="1"/>
  <c r="AE102" i="54"/>
  <c r="AE103" i="54" s="1"/>
  <c r="AF102" i="54"/>
  <c r="AF103" i="54" s="1"/>
  <c r="AG102" i="54"/>
  <c r="AG103" i="54" s="1"/>
  <c r="L1178" i="54"/>
  <c r="I1162" i="54"/>
  <c r="BH1182" i="54"/>
  <c r="BH1183" i="54" s="1"/>
  <c r="BH1178" i="54"/>
  <c r="BH1177" i="54"/>
  <c r="BI1182" i="54"/>
  <c r="BI1183" i="54" s="1"/>
  <c r="BJ1182" i="54"/>
  <c r="BJ1183" i="54" s="1"/>
  <c r="BK1182" i="54"/>
  <c r="BK1183" i="54" s="1"/>
  <c r="BL1182" i="54"/>
  <c r="BL1183" i="54" s="1"/>
  <c r="BM1182" i="54"/>
  <c r="BM1183" i="54" s="1"/>
  <c r="BN1182" i="54"/>
  <c r="BN1183" i="54" s="1"/>
  <c r="BO1182" i="54"/>
  <c r="BO1183" i="54" s="1"/>
  <c r="L1058" i="54"/>
  <c r="I1042" i="54"/>
  <c r="BB1062" i="54"/>
  <c r="BB1063" i="54" s="1"/>
  <c r="BB1058" i="54"/>
  <c r="BB1057" i="54"/>
  <c r="BC1062" i="54"/>
  <c r="BC1063" i="54" s="1"/>
  <c r="BD1062" i="54"/>
  <c r="BD1063" i="54" s="1"/>
  <c r="BE1062" i="54"/>
  <c r="BE1063" i="54" s="1"/>
  <c r="BF1062" i="54"/>
  <c r="BF1063" i="54" s="1"/>
  <c r="BG1062" i="54"/>
  <c r="BG1063" i="54" s="1"/>
  <c r="BH1062" i="54"/>
  <c r="BH1063" i="54" s="1"/>
  <c r="BI1062" i="54"/>
  <c r="BI1063" i="54" s="1"/>
  <c r="BJ1062" i="54"/>
  <c r="BJ1063" i="54" s="1"/>
  <c r="BK1062" i="54"/>
  <c r="BK1063" i="54" s="1"/>
  <c r="BL1062" i="54"/>
  <c r="BL1063" i="54" s="1"/>
  <c r="BM1062" i="54"/>
  <c r="BM1063" i="54" s="1"/>
  <c r="BN1062" i="54"/>
  <c r="BN1063" i="54" s="1"/>
  <c r="BO1062" i="54"/>
  <c r="BO1063" i="54" s="1"/>
  <c r="I952" i="54"/>
  <c r="L968" i="54"/>
  <c r="AX967" i="54"/>
  <c r="AX972" i="54"/>
  <c r="AX973" i="54" s="1"/>
  <c r="AX968" i="54"/>
  <c r="AY972" i="54"/>
  <c r="AY973" i="54" s="1"/>
  <c r="AZ972" i="54"/>
  <c r="AZ973" i="54" s="1"/>
  <c r="BA972" i="54"/>
  <c r="BA973" i="54" s="1"/>
  <c r="BB972" i="54"/>
  <c r="BB973" i="54" s="1"/>
  <c r="BC972" i="54"/>
  <c r="BC973" i="54" s="1"/>
  <c r="BD972" i="54"/>
  <c r="BD973" i="54" s="1"/>
  <c r="BE972" i="54"/>
  <c r="BE973" i="54" s="1"/>
  <c r="BF972" i="54"/>
  <c r="BF973" i="54" s="1"/>
  <c r="BG972" i="54"/>
  <c r="BG973" i="54" s="1"/>
  <c r="BH972" i="54"/>
  <c r="BH973" i="54" s="1"/>
  <c r="BI972" i="54"/>
  <c r="BI973" i="54" s="1"/>
  <c r="BJ972" i="54"/>
  <c r="BJ973" i="54" s="1"/>
  <c r="BK972" i="54"/>
  <c r="BK973" i="54" s="1"/>
  <c r="BL972" i="54"/>
  <c r="BL973" i="54" s="1"/>
  <c r="BM972" i="54"/>
  <c r="BM973" i="54" s="1"/>
  <c r="BN972" i="54"/>
  <c r="BN973" i="54" s="1"/>
  <c r="BO972" i="54"/>
  <c r="BO973" i="54" s="1"/>
  <c r="I832" i="54"/>
  <c r="L848" i="54"/>
  <c r="AP848" i="54"/>
  <c r="AP847" i="54"/>
  <c r="AP852" i="54"/>
  <c r="AP853" i="54" s="1"/>
  <c r="AQ852" i="54"/>
  <c r="AQ853" i="54" s="1"/>
  <c r="AR852" i="54"/>
  <c r="AR853" i="54" s="1"/>
  <c r="AS852" i="54"/>
  <c r="AS853" i="54" s="1"/>
  <c r="AT852" i="54"/>
  <c r="AT853" i="54" s="1"/>
  <c r="AU852" i="54"/>
  <c r="AU853" i="54" s="1"/>
  <c r="AV852" i="54"/>
  <c r="AV853" i="54" s="1"/>
  <c r="AW852" i="54"/>
  <c r="AW853" i="54" s="1"/>
  <c r="AX852" i="54"/>
  <c r="AX853" i="54" s="1"/>
  <c r="AY852" i="54"/>
  <c r="AY853" i="54" s="1"/>
  <c r="AZ852" i="54"/>
  <c r="AZ853" i="54" s="1"/>
  <c r="BA852" i="54"/>
  <c r="BA853" i="54" s="1"/>
  <c r="BB852" i="54"/>
  <c r="BB853" i="54" s="1"/>
  <c r="BC852" i="54"/>
  <c r="BC853" i="54" s="1"/>
  <c r="BD852" i="54"/>
  <c r="BD853" i="54" s="1"/>
  <c r="BE852" i="54"/>
  <c r="BE853" i="54" s="1"/>
  <c r="BF852" i="54"/>
  <c r="BF853" i="54" s="1"/>
  <c r="BG852" i="54"/>
  <c r="BG853" i="54" s="1"/>
  <c r="BH852" i="54"/>
  <c r="BH853" i="54" s="1"/>
  <c r="BI852" i="54"/>
  <c r="BI853" i="54" s="1"/>
  <c r="BJ852" i="54"/>
  <c r="BJ853" i="54" s="1"/>
  <c r="BK852" i="54"/>
  <c r="BK853" i="54" s="1"/>
  <c r="BL852" i="54"/>
  <c r="BL853" i="54" s="1"/>
  <c r="BM852" i="54"/>
  <c r="BM853" i="54" s="1"/>
  <c r="BN852" i="54"/>
  <c r="BN853" i="54" s="1"/>
  <c r="BO852" i="54"/>
  <c r="BO853" i="54" s="1"/>
  <c r="I712" i="54"/>
  <c r="I1954" i="54" s="1"/>
  <c r="L728" i="54"/>
  <c r="AI732" i="54"/>
  <c r="AI733" i="54" s="1"/>
  <c r="AI728" i="54"/>
  <c r="AI727" i="54"/>
  <c r="AJ732" i="54"/>
  <c r="AJ733" i="54" s="1"/>
  <c r="AK732" i="54"/>
  <c r="AK733" i="54" s="1"/>
  <c r="AL732" i="54"/>
  <c r="AL733" i="54" s="1"/>
  <c r="AM732" i="54"/>
  <c r="AM733" i="54" s="1"/>
  <c r="AN732" i="54"/>
  <c r="AN733" i="54" s="1"/>
  <c r="AO732" i="54"/>
  <c r="AO733" i="54" s="1"/>
  <c r="AP732" i="54"/>
  <c r="AP733" i="54" s="1"/>
  <c r="AQ732" i="54"/>
  <c r="AQ733" i="54" s="1"/>
  <c r="AR732" i="54"/>
  <c r="AR733" i="54" s="1"/>
  <c r="AS732" i="54"/>
  <c r="AS733" i="54" s="1"/>
  <c r="AT732" i="54"/>
  <c r="AT733" i="54" s="1"/>
  <c r="AU732" i="54"/>
  <c r="AU733" i="54" s="1"/>
  <c r="AV732" i="54"/>
  <c r="AV733" i="54" s="1"/>
  <c r="AW732" i="54"/>
  <c r="AW733" i="54" s="1"/>
  <c r="AX732" i="54"/>
  <c r="AX733" i="54" s="1"/>
  <c r="AY732" i="54"/>
  <c r="AY733" i="54" s="1"/>
  <c r="AZ732" i="54"/>
  <c r="AZ733" i="54" s="1"/>
  <c r="BA732" i="54"/>
  <c r="BA733" i="54" s="1"/>
  <c r="BB732" i="54"/>
  <c r="BB733" i="54" s="1"/>
  <c r="BC732" i="54"/>
  <c r="BC733" i="54" s="1"/>
  <c r="BD732" i="54"/>
  <c r="BD733" i="54" s="1"/>
  <c r="BE732" i="54"/>
  <c r="BE733" i="54" s="1"/>
  <c r="BF732" i="54"/>
  <c r="BF733" i="54" s="1"/>
  <c r="BG732" i="54"/>
  <c r="BG733" i="54" s="1"/>
  <c r="BH732" i="54"/>
  <c r="BH733" i="54" s="1"/>
  <c r="L998" i="54"/>
  <c r="I982" i="54"/>
  <c r="AX997" i="54"/>
  <c r="AX1002" i="54"/>
  <c r="AX1003" i="54" s="1"/>
  <c r="AX998" i="54"/>
  <c r="AY1002" i="54"/>
  <c r="AY1003" i="54" s="1"/>
  <c r="AZ1002" i="54"/>
  <c r="AZ1003" i="54" s="1"/>
  <c r="BA1002" i="54"/>
  <c r="BA1003" i="54" s="1"/>
  <c r="BB1002" i="54"/>
  <c r="BB1003" i="54" s="1"/>
  <c r="BC1002" i="54"/>
  <c r="BC1003" i="54" s="1"/>
  <c r="BD1002" i="54"/>
  <c r="BD1003" i="54" s="1"/>
  <c r="BE1002" i="54"/>
  <c r="BE1003" i="54" s="1"/>
  <c r="BF1002" i="54"/>
  <c r="BF1003" i="54" s="1"/>
  <c r="BG1002" i="54"/>
  <c r="BG1003" i="54" s="1"/>
  <c r="BH1002" i="54"/>
  <c r="BH1003" i="54" s="1"/>
  <c r="BI1002" i="54"/>
  <c r="BI1003" i="54" s="1"/>
  <c r="BJ1002" i="54"/>
  <c r="BJ1003" i="54" s="1"/>
  <c r="BK1002" i="54"/>
  <c r="BK1003" i="54" s="1"/>
  <c r="BL1002" i="54"/>
  <c r="BL1003" i="54" s="1"/>
  <c r="BM1002" i="54"/>
  <c r="BM1003" i="54" s="1"/>
  <c r="BN1002" i="54"/>
  <c r="BN1003" i="54" s="1"/>
  <c r="BO1002" i="54"/>
  <c r="BO1003" i="54" s="1"/>
  <c r="L878" i="54"/>
  <c r="I862" i="54"/>
  <c r="AS882" i="54"/>
  <c r="AS883" i="54" s="1"/>
  <c r="AS878" i="54"/>
  <c r="AS877" i="54"/>
  <c r="AT882" i="54"/>
  <c r="AT883" i="54" s="1"/>
  <c r="AU882" i="54"/>
  <c r="AU883" i="54" s="1"/>
  <c r="AV882" i="54"/>
  <c r="AV883" i="54" s="1"/>
  <c r="AW882" i="54"/>
  <c r="AW883" i="54" s="1"/>
  <c r="AX882" i="54"/>
  <c r="AX883" i="54" s="1"/>
  <c r="AY882" i="54"/>
  <c r="AY883" i="54" s="1"/>
  <c r="AZ882" i="54"/>
  <c r="AZ883" i="54" s="1"/>
  <c r="BA882" i="54"/>
  <c r="BA883" i="54" s="1"/>
  <c r="BB882" i="54"/>
  <c r="BB883" i="54" s="1"/>
  <c r="BC882" i="54"/>
  <c r="BC883" i="54" s="1"/>
  <c r="BD882" i="54"/>
  <c r="BD883" i="54" s="1"/>
  <c r="BE882" i="54"/>
  <c r="BE883" i="54" s="1"/>
  <c r="BF882" i="54"/>
  <c r="BF883" i="54" s="1"/>
  <c r="BG882" i="54"/>
  <c r="BG883" i="54" s="1"/>
  <c r="BH882" i="54"/>
  <c r="BH883" i="54" s="1"/>
  <c r="BI882" i="54"/>
  <c r="BI883" i="54" s="1"/>
  <c r="BJ882" i="54"/>
  <c r="BJ883" i="54" s="1"/>
  <c r="BK882" i="54"/>
  <c r="BK883" i="54" s="1"/>
  <c r="BL882" i="54"/>
  <c r="BL883" i="54" s="1"/>
  <c r="BM882" i="54"/>
  <c r="BM883" i="54" s="1"/>
  <c r="L758" i="54"/>
  <c r="I742" i="54"/>
  <c r="I1959" i="54" s="1"/>
  <c r="AJ762" i="54"/>
  <c r="AJ763" i="54" s="1"/>
  <c r="AJ758" i="54"/>
  <c r="AJ757" i="54"/>
  <c r="AK762" i="54"/>
  <c r="AK763" i="54" s="1"/>
  <c r="AL762" i="54"/>
  <c r="AL763" i="54" s="1"/>
  <c r="AM762" i="54"/>
  <c r="AM763" i="54" s="1"/>
  <c r="AN762" i="54"/>
  <c r="AN763" i="54" s="1"/>
  <c r="AO762" i="54"/>
  <c r="AO763" i="54" s="1"/>
  <c r="AP762" i="54"/>
  <c r="AP763" i="54" s="1"/>
  <c r="AQ762" i="54"/>
  <c r="AQ763" i="54" s="1"/>
  <c r="AR762" i="54"/>
  <c r="AR763" i="54" s="1"/>
  <c r="AS762" i="54"/>
  <c r="AS763" i="54" s="1"/>
  <c r="AT762" i="54"/>
  <c r="AT763" i="54" s="1"/>
  <c r="AU762" i="54"/>
  <c r="AU763" i="54" s="1"/>
  <c r="AV762" i="54"/>
  <c r="AV763" i="54" s="1"/>
  <c r="AW762" i="54"/>
  <c r="AW763" i="54" s="1"/>
  <c r="AX762" i="54"/>
  <c r="AX763" i="54" s="1"/>
  <c r="AY762" i="54"/>
  <c r="AY763" i="54" s="1"/>
  <c r="AZ762" i="54"/>
  <c r="AZ763" i="54" s="1"/>
  <c r="BA762" i="54"/>
  <c r="BA763" i="54" s="1"/>
  <c r="BB762" i="54"/>
  <c r="BB763" i="54" s="1"/>
  <c r="BC762" i="54"/>
  <c r="BC763" i="54" s="1"/>
  <c r="BD762" i="54"/>
  <c r="BD763" i="54" s="1"/>
  <c r="BE762" i="54"/>
  <c r="BE763" i="54" s="1"/>
  <c r="BF762" i="54"/>
  <c r="BF763" i="54" s="1"/>
  <c r="BG762" i="54"/>
  <c r="BG763" i="54" s="1"/>
  <c r="BH762" i="54"/>
  <c r="BH763" i="54" s="1"/>
  <c r="BI762" i="54"/>
  <c r="BI763" i="54" s="1"/>
  <c r="BJ762" i="54"/>
  <c r="BJ763" i="54" s="1"/>
  <c r="BK762" i="54"/>
  <c r="BK763" i="54" s="1"/>
  <c r="BL762" i="54"/>
  <c r="BL763" i="54" s="1"/>
  <c r="BM762" i="54"/>
  <c r="BM763" i="54" s="1"/>
  <c r="BN762" i="54"/>
  <c r="BN763" i="54" s="1"/>
  <c r="L638" i="54"/>
  <c r="I622" i="54"/>
  <c r="I1939" i="54" s="1"/>
  <c r="AF637" i="54"/>
  <c r="AF642" i="54"/>
  <c r="AF643" i="54" s="1"/>
  <c r="AF638" i="54"/>
  <c r="AG642" i="54"/>
  <c r="AG643" i="54" s="1"/>
  <c r="AH642" i="54"/>
  <c r="AH643" i="54" s="1"/>
  <c r="AI642" i="54"/>
  <c r="AI643" i="54" s="1"/>
  <c r="AJ642" i="54"/>
  <c r="AJ643" i="54" s="1"/>
  <c r="I532" i="54"/>
  <c r="I1924" i="54" s="1"/>
  <c r="L548" i="54"/>
  <c r="AC552" i="54"/>
  <c r="AC553" i="54" s="1"/>
  <c r="AC548" i="54"/>
  <c r="AC547" i="54"/>
  <c r="AD552" i="54"/>
  <c r="AD553" i="54" s="1"/>
  <c r="AE552" i="54"/>
  <c r="AE553" i="54" s="1"/>
  <c r="AF552" i="54"/>
  <c r="AF553" i="54" s="1"/>
  <c r="AG552" i="54"/>
  <c r="AG553" i="54" s="1"/>
  <c r="AH552" i="54"/>
  <c r="AH553" i="54" s="1"/>
  <c r="AI552" i="54"/>
  <c r="AI553" i="54" s="1"/>
  <c r="AJ552" i="54"/>
  <c r="AJ553" i="54" s="1"/>
  <c r="AK552" i="54"/>
  <c r="AK553" i="54" s="1"/>
  <c r="AL552" i="54"/>
  <c r="AL553" i="54" s="1"/>
  <c r="AM552" i="54"/>
  <c r="AM553" i="54" s="1"/>
  <c r="AN552" i="54"/>
  <c r="AN553" i="54" s="1"/>
  <c r="AO552" i="54"/>
  <c r="AO553" i="54" s="1"/>
  <c r="AP552" i="54"/>
  <c r="AP553" i="54" s="1"/>
  <c r="AQ552" i="54"/>
  <c r="AQ553" i="54" s="1"/>
  <c r="AR552" i="54"/>
  <c r="AR553" i="54" s="1"/>
  <c r="AS552" i="54"/>
  <c r="AS553" i="54" s="1"/>
  <c r="AT552" i="54"/>
  <c r="AT553" i="54" s="1"/>
  <c r="AU552" i="54"/>
  <c r="AU553" i="54" s="1"/>
  <c r="AV552" i="54"/>
  <c r="AV553" i="54" s="1"/>
  <c r="AW552" i="54"/>
  <c r="AW553" i="54" s="1"/>
  <c r="AX552" i="54"/>
  <c r="AX553" i="54" s="1"/>
  <c r="AY552" i="54"/>
  <c r="AY553" i="54" s="1"/>
  <c r="AZ552" i="54"/>
  <c r="AZ553" i="54" s="1"/>
  <c r="BA552" i="54"/>
  <c r="BA553" i="54" s="1"/>
  <c r="BB552" i="54"/>
  <c r="BB553" i="54" s="1"/>
  <c r="I412" i="54"/>
  <c r="I1904" i="54" s="1"/>
  <c r="L428" i="54"/>
  <c r="AA432" i="54"/>
  <c r="AA433" i="54" s="1"/>
  <c r="AA428" i="54"/>
  <c r="AA427" i="54"/>
  <c r="AB432" i="54"/>
  <c r="AB433" i="54" s="1"/>
  <c r="AC432" i="54"/>
  <c r="AC433" i="54" s="1"/>
  <c r="AD432" i="54"/>
  <c r="AD433" i="54" s="1"/>
  <c r="AE432" i="54"/>
  <c r="AE433" i="54" s="1"/>
  <c r="AF432" i="54"/>
  <c r="AF433" i="54" s="1"/>
  <c r="AG432" i="54"/>
  <c r="AG433" i="54" s="1"/>
  <c r="AH432" i="54"/>
  <c r="AH433" i="54" s="1"/>
  <c r="AI432" i="54"/>
  <c r="AI433" i="54" s="1"/>
  <c r="AJ432" i="54"/>
  <c r="AJ433" i="54" s="1"/>
  <c r="I292" i="54"/>
  <c r="I1884" i="54" s="1"/>
  <c r="L308" i="54"/>
  <c r="U307" i="54"/>
  <c r="U312" i="54"/>
  <c r="U313" i="54" s="1"/>
  <c r="U308" i="54"/>
  <c r="V312" i="54"/>
  <c r="V313" i="54" s="1"/>
  <c r="W312" i="54"/>
  <c r="W313" i="54" s="1"/>
  <c r="X312" i="54"/>
  <c r="X313" i="54" s="1"/>
  <c r="Y312" i="54"/>
  <c r="Y313" i="54" s="1"/>
  <c r="Z312" i="54"/>
  <c r="Z313" i="54" s="1"/>
  <c r="AA312" i="54"/>
  <c r="AA313" i="54" s="1"/>
  <c r="AB312" i="54"/>
  <c r="AB313" i="54" s="1"/>
  <c r="AC312" i="54"/>
  <c r="AC313" i="54" s="1"/>
  <c r="AD312" i="54"/>
  <c r="AD313" i="54" s="1"/>
  <c r="AE312" i="54"/>
  <c r="AE313" i="54" s="1"/>
  <c r="AF312" i="54"/>
  <c r="AF313" i="54" s="1"/>
  <c r="AG312" i="54"/>
  <c r="AG313" i="54" s="1"/>
  <c r="AH312" i="54"/>
  <c r="AH313" i="54" s="1"/>
  <c r="AI312" i="54"/>
  <c r="AI313" i="54" s="1"/>
  <c r="AJ312" i="54"/>
  <c r="AJ313" i="54" s="1"/>
  <c r="AK312" i="54"/>
  <c r="AK313" i="54" s="1"/>
  <c r="AL312" i="54"/>
  <c r="AL313" i="54" s="1"/>
  <c r="AM312" i="54"/>
  <c r="AM313" i="54" s="1"/>
  <c r="AN312" i="54"/>
  <c r="AN313" i="54" s="1"/>
  <c r="AO312" i="54"/>
  <c r="AO313" i="54" s="1"/>
  <c r="AP312" i="54"/>
  <c r="AP313" i="54" s="1"/>
  <c r="AQ312" i="54"/>
  <c r="AQ313" i="54" s="1"/>
  <c r="AR312" i="54"/>
  <c r="AR313" i="54" s="1"/>
  <c r="AS312" i="54"/>
  <c r="AS313" i="54" s="1"/>
  <c r="AT312" i="54"/>
  <c r="AT313" i="54" s="1"/>
  <c r="AU312" i="54"/>
  <c r="AU313" i="54" s="1"/>
  <c r="AV312" i="54"/>
  <c r="AV313" i="54" s="1"/>
  <c r="AW312" i="54"/>
  <c r="AW313" i="54" s="1"/>
  <c r="AX312" i="54"/>
  <c r="AX313" i="54" s="1"/>
  <c r="AY312" i="54"/>
  <c r="AY313" i="54" s="1"/>
  <c r="AZ312" i="54"/>
  <c r="AZ313" i="54" s="1"/>
  <c r="BA312" i="54"/>
  <c r="BA313" i="54" s="1"/>
  <c r="BB312" i="54"/>
  <c r="BB313" i="54" s="1"/>
  <c r="BC312" i="54"/>
  <c r="BC313" i="54" s="1"/>
  <c r="BD312" i="54"/>
  <c r="BD313" i="54" s="1"/>
  <c r="BE312" i="54"/>
  <c r="BE313" i="54" s="1"/>
  <c r="BF312" i="54"/>
  <c r="BF313" i="54" s="1"/>
  <c r="BG312" i="54"/>
  <c r="BG313" i="54" s="1"/>
  <c r="BH312" i="54"/>
  <c r="BH313" i="54" s="1"/>
  <c r="BI312" i="54"/>
  <c r="BI313" i="54" s="1"/>
  <c r="BJ312" i="54"/>
  <c r="BJ313" i="54" s="1"/>
  <c r="BK312" i="54"/>
  <c r="BK313" i="54" s="1"/>
  <c r="BL312" i="54"/>
  <c r="BL313" i="54" s="1"/>
  <c r="BM312" i="54"/>
  <c r="BM313" i="54" s="1"/>
  <c r="BN312" i="54"/>
  <c r="BN313" i="54" s="1"/>
  <c r="BO312" i="54"/>
  <c r="BO313" i="54" s="1"/>
  <c r="L578" i="54"/>
  <c r="I562" i="54"/>
  <c r="I1929" i="54" s="1"/>
  <c r="AD582" i="54"/>
  <c r="AD583" i="54" s="1"/>
  <c r="AD578" i="54"/>
  <c r="AD577" i="54"/>
  <c r="AE582" i="54"/>
  <c r="AE583" i="54" s="1"/>
  <c r="AF582" i="54"/>
  <c r="AF583" i="54" s="1"/>
  <c r="AG582" i="54"/>
  <c r="AG583" i="54" s="1"/>
  <c r="AH582" i="54"/>
  <c r="AH583" i="54" s="1"/>
  <c r="AI582" i="54"/>
  <c r="AI583" i="54" s="1"/>
  <c r="AJ582" i="54"/>
  <c r="AJ583" i="54" s="1"/>
  <c r="AK582" i="54"/>
  <c r="AK583" i="54" s="1"/>
  <c r="AL582" i="54"/>
  <c r="AL583" i="54" s="1"/>
  <c r="AM582" i="54"/>
  <c r="AM583" i="54" s="1"/>
  <c r="AN582" i="54"/>
  <c r="AN583" i="54" s="1"/>
  <c r="AO582" i="54"/>
  <c r="AO583" i="54" s="1"/>
  <c r="AP582" i="54"/>
  <c r="AP583" i="54" s="1"/>
  <c r="AQ582" i="54"/>
  <c r="AQ583" i="54" s="1"/>
  <c r="AR582" i="54"/>
  <c r="AR583" i="54" s="1"/>
  <c r="AS582" i="54"/>
  <c r="AS583" i="54" s="1"/>
  <c r="AT582" i="54"/>
  <c r="AT583" i="54" s="1"/>
  <c r="AU582" i="54"/>
  <c r="AU583" i="54" s="1"/>
  <c r="AV582" i="54"/>
  <c r="AV583" i="54" s="1"/>
  <c r="AW582" i="54"/>
  <c r="AW583" i="54" s="1"/>
  <c r="AX582" i="54"/>
  <c r="AX583" i="54" s="1"/>
  <c r="L458" i="54"/>
  <c r="I442" i="54"/>
  <c r="I1909" i="54" s="1"/>
  <c r="AB462" i="54"/>
  <c r="AB463" i="54" s="1"/>
  <c r="AB458" i="54"/>
  <c r="AB457" i="54"/>
  <c r="AC462" i="54"/>
  <c r="AC463" i="54" s="1"/>
  <c r="AD462" i="54"/>
  <c r="AD463" i="54" s="1"/>
  <c r="AE462" i="54"/>
  <c r="AE463" i="54" s="1"/>
  <c r="AF462" i="54"/>
  <c r="AF463" i="54" s="1"/>
  <c r="AG462" i="54"/>
  <c r="AG463" i="54" s="1"/>
  <c r="AH462" i="54"/>
  <c r="AH463" i="54" s="1"/>
  <c r="AI462" i="54"/>
  <c r="AI463" i="54" s="1"/>
  <c r="AJ462" i="54"/>
  <c r="AJ463" i="54" s="1"/>
  <c r="AK462" i="54"/>
  <c r="AK463" i="54" s="1"/>
  <c r="AL462" i="54"/>
  <c r="AL463" i="54" s="1"/>
  <c r="AM462" i="54"/>
  <c r="AM463" i="54" s="1"/>
  <c r="AN462" i="54"/>
  <c r="AN463" i="54" s="1"/>
  <c r="AO462" i="54"/>
  <c r="AO463" i="54" s="1"/>
  <c r="AP462" i="54"/>
  <c r="AP463" i="54" s="1"/>
  <c r="AQ462" i="54"/>
  <c r="AQ463" i="54" s="1"/>
  <c r="AR462" i="54"/>
  <c r="AR463" i="54" s="1"/>
  <c r="AS462" i="54"/>
  <c r="AS463" i="54" s="1"/>
  <c r="AT462" i="54"/>
  <c r="AT463" i="54" s="1"/>
  <c r="AU462" i="54"/>
  <c r="AU463" i="54" s="1"/>
  <c r="AV462" i="54"/>
  <c r="AV463" i="54" s="1"/>
  <c r="L338" i="54"/>
  <c r="I322" i="54"/>
  <c r="I1889" i="54" s="1"/>
  <c r="V337" i="54"/>
  <c r="V342" i="54"/>
  <c r="V343" i="54" s="1"/>
  <c r="V338" i="54"/>
  <c r="W342" i="54"/>
  <c r="W343" i="54" s="1"/>
  <c r="X342" i="54"/>
  <c r="X343" i="54" s="1"/>
  <c r="Y342" i="54"/>
  <c r="Y343" i="54" s="1"/>
  <c r="Z342" i="54"/>
  <c r="Z343" i="54" s="1"/>
  <c r="AA342" i="54"/>
  <c r="AA343" i="54" s="1"/>
  <c r="AB342" i="54"/>
  <c r="AB343" i="54" s="1"/>
  <c r="AC342" i="54"/>
  <c r="AC343" i="54" s="1"/>
  <c r="AD342" i="54"/>
  <c r="AD343" i="54" s="1"/>
  <c r="AE342" i="54"/>
  <c r="AE343" i="54" s="1"/>
  <c r="AF342" i="54"/>
  <c r="AF343" i="54" s="1"/>
  <c r="AG342" i="54"/>
  <c r="AG343" i="54" s="1"/>
  <c r="AH342" i="54"/>
  <c r="AH343" i="54" s="1"/>
  <c r="AI342" i="54"/>
  <c r="AI343" i="54" s="1"/>
  <c r="AJ342" i="54"/>
  <c r="AJ343" i="54" s="1"/>
  <c r="L218" i="54"/>
  <c r="I202" i="54"/>
  <c r="I1869" i="54" s="1"/>
  <c r="Q217" i="54"/>
  <c r="Q222" i="54"/>
  <c r="Q223" i="54" s="1"/>
  <c r="Q218" i="54"/>
  <c r="R222" i="54"/>
  <c r="R223" i="54" s="1"/>
  <c r="S222" i="54"/>
  <c r="S223" i="54" s="1"/>
  <c r="T222" i="54"/>
  <c r="T223" i="54" s="1"/>
  <c r="U222" i="54"/>
  <c r="U223" i="54" s="1"/>
  <c r="V222" i="54"/>
  <c r="V223" i="54" s="1"/>
  <c r="W222" i="54"/>
  <c r="W223" i="54" s="1"/>
  <c r="X222" i="54"/>
  <c r="X223" i="54" s="1"/>
  <c r="Y222" i="54"/>
  <c r="Y223" i="54" s="1"/>
  <c r="Z222" i="54"/>
  <c r="Z223" i="54" s="1"/>
  <c r="AA222" i="54"/>
  <c r="AA223" i="54" s="1"/>
  <c r="AB222" i="54"/>
  <c r="AB223" i="54" s="1"/>
  <c r="AC222" i="54"/>
  <c r="AC223" i="54" s="1"/>
  <c r="AD222" i="54"/>
  <c r="AD223" i="54" s="1"/>
  <c r="AE222" i="54"/>
  <c r="AE223" i="54" s="1"/>
  <c r="AF222" i="54"/>
  <c r="AF223" i="54" s="1"/>
  <c r="AG222" i="54"/>
  <c r="AG223" i="54" s="1"/>
  <c r="AH222" i="54"/>
  <c r="AH223" i="54" s="1"/>
  <c r="AI222" i="54"/>
  <c r="AI223" i="54" s="1"/>
  <c r="AJ222" i="54"/>
  <c r="AJ223" i="54" s="1"/>
  <c r="I112" i="54"/>
  <c r="I1854" i="54" s="1"/>
  <c r="L128" i="54"/>
  <c r="Q127" i="54"/>
  <c r="Q132" i="54"/>
  <c r="Q133" i="54" s="1"/>
  <c r="Q128" i="54"/>
  <c r="R132" i="54"/>
  <c r="R133" i="54" s="1"/>
  <c r="S132" i="54"/>
  <c r="S133" i="54" s="1"/>
  <c r="T132" i="54"/>
  <c r="T133" i="54" s="1"/>
  <c r="U132" i="54"/>
  <c r="U133" i="54" s="1"/>
  <c r="V132" i="54"/>
  <c r="V133" i="54" s="1"/>
  <c r="W132" i="54"/>
  <c r="W133" i="54" s="1"/>
  <c r="X132" i="54"/>
  <c r="X133" i="54" s="1"/>
  <c r="Y132" i="54"/>
  <c r="Y133" i="54" s="1"/>
  <c r="Z132" i="54"/>
  <c r="Z133" i="54" s="1"/>
  <c r="AA132" i="54"/>
  <c r="AA133" i="54" s="1"/>
  <c r="AB132" i="54"/>
  <c r="AB133" i="54" s="1"/>
  <c r="AC132" i="54"/>
  <c r="AC133" i="54" s="1"/>
  <c r="AD132" i="54"/>
  <c r="AD133" i="54" s="1"/>
  <c r="AE132" i="54"/>
  <c r="AE133" i="54" s="1"/>
  <c r="AF132" i="54"/>
  <c r="AF133" i="54" s="1"/>
  <c r="AG132" i="54"/>
  <c r="AG133" i="54" s="1"/>
  <c r="AH132" i="54"/>
  <c r="AH133" i="54" s="1"/>
  <c r="AI132" i="54"/>
  <c r="AI133" i="54" s="1"/>
  <c r="AJ132" i="54"/>
  <c r="AJ133" i="54" s="1"/>
  <c r="L158" i="54"/>
  <c r="I142" i="54"/>
  <c r="I1859" i="54" s="1"/>
  <c r="Q162" i="54"/>
  <c r="Q163" i="54" s="1"/>
  <c r="Q158" i="54"/>
  <c r="Q157" i="54"/>
  <c r="R162" i="54"/>
  <c r="R163" i="54" s="1"/>
  <c r="S162" i="54"/>
  <c r="S163" i="54" s="1"/>
  <c r="T162" i="54"/>
  <c r="T163" i="54" s="1"/>
  <c r="U162" i="54"/>
  <c r="U163" i="54" s="1"/>
  <c r="V162" i="54"/>
  <c r="V163" i="54" s="1"/>
  <c r="W162" i="54"/>
  <c r="W163" i="54" s="1"/>
  <c r="X162" i="54"/>
  <c r="X163" i="54" s="1"/>
  <c r="Y162" i="54"/>
  <c r="Y163" i="54" s="1"/>
  <c r="Z162" i="54"/>
  <c r="Z163" i="54" s="1"/>
  <c r="AA162" i="54"/>
  <c r="AA163" i="54" s="1"/>
  <c r="AB162" i="54"/>
  <c r="AB163" i="54" s="1"/>
  <c r="AC162" i="54"/>
  <c r="AC163" i="54" s="1"/>
  <c r="AD162" i="54"/>
  <c r="AD163" i="54" s="1"/>
  <c r="AE162" i="54"/>
  <c r="AE163" i="54" s="1"/>
  <c r="AF162" i="54"/>
  <c r="AF163" i="54" s="1"/>
  <c r="AG162" i="54"/>
  <c r="AG163" i="54" s="1"/>
  <c r="AH162" i="54"/>
  <c r="AH163" i="54" s="1"/>
  <c r="AI162" i="54"/>
  <c r="AI163" i="54" s="1"/>
  <c r="AJ162" i="54"/>
  <c r="AJ163" i="54" s="1"/>
  <c r="AK162" i="54"/>
  <c r="AK163" i="54" s="1"/>
  <c r="AL162" i="54"/>
  <c r="AL163" i="54" s="1"/>
  <c r="AM162" i="54"/>
  <c r="AM163" i="54" s="1"/>
  <c r="AN162" i="54"/>
  <c r="AN163" i="54" s="1"/>
  <c r="AO162" i="54"/>
  <c r="AO163" i="54" s="1"/>
  <c r="AP162" i="54"/>
  <c r="AP163" i="54" s="1"/>
  <c r="AQ162" i="54"/>
  <c r="AQ163" i="54" s="1"/>
  <c r="AR162" i="54"/>
  <c r="AR163" i="54" s="1"/>
  <c r="AS162" i="54"/>
  <c r="AS163" i="54" s="1"/>
  <c r="AT162" i="54"/>
  <c r="AT163" i="54" s="1"/>
  <c r="AU162" i="54"/>
  <c r="AU163" i="54" s="1"/>
  <c r="AV162" i="54"/>
  <c r="AV163" i="54" s="1"/>
  <c r="AW162" i="54"/>
  <c r="AW163" i="54" s="1"/>
  <c r="AX162" i="54"/>
  <c r="AX163" i="54" s="1"/>
  <c r="AY162" i="54"/>
  <c r="AY163" i="54" s="1"/>
  <c r="AZ162" i="54"/>
  <c r="AZ163" i="54" s="1"/>
  <c r="BA162" i="54"/>
  <c r="BA163" i="54" s="1"/>
  <c r="BB162" i="54"/>
  <c r="BB163" i="54" s="1"/>
  <c r="BC162" i="54"/>
  <c r="BC163" i="54" s="1"/>
  <c r="BD162" i="54"/>
  <c r="BD163" i="54" s="1"/>
  <c r="BE162" i="54"/>
  <c r="BE163" i="54" s="1"/>
  <c r="BF162" i="54"/>
  <c r="BF163" i="54" s="1"/>
  <c r="BG162" i="54"/>
  <c r="BG163" i="54" s="1"/>
  <c r="BH162" i="54"/>
  <c r="BH163" i="54" s="1"/>
  <c r="BI162" i="54"/>
  <c r="BI163" i="54" s="1"/>
  <c r="BJ162" i="54"/>
  <c r="BJ163" i="54" s="1"/>
  <c r="BK162" i="54"/>
  <c r="BK163" i="54" s="1"/>
  <c r="BL162" i="54"/>
  <c r="BL163" i="54" s="1"/>
  <c r="BM162" i="54"/>
  <c r="BM163" i="54" s="1"/>
  <c r="BN162" i="54"/>
  <c r="BN163" i="54" s="1"/>
  <c r="BO162" i="54"/>
  <c r="BO163" i="54" s="1"/>
  <c r="L38" i="54"/>
  <c r="I22" i="54"/>
  <c r="I1839" i="54" s="1"/>
  <c r="O42" i="54"/>
  <c r="O43" i="54" s="1"/>
  <c r="O38" i="54"/>
  <c r="O37" i="54"/>
  <c r="P42" i="54"/>
  <c r="P43" i="54" s="1"/>
  <c r="P17" i="54" s="1"/>
  <c r="Q42" i="54"/>
  <c r="Q43" i="54" s="1"/>
  <c r="R42" i="54"/>
  <c r="R43" i="54" s="1"/>
  <c r="S42" i="54"/>
  <c r="S43" i="54" s="1"/>
  <c r="T42" i="54"/>
  <c r="T43" i="54" s="1"/>
  <c r="U42" i="54"/>
  <c r="U43" i="54" s="1"/>
  <c r="V42" i="54"/>
  <c r="V43" i="54" s="1"/>
  <c r="W42" i="54"/>
  <c r="W43" i="54" s="1"/>
  <c r="X42" i="54"/>
  <c r="X43" i="54" s="1"/>
  <c r="Y42" i="54"/>
  <c r="Y43" i="54" s="1"/>
  <c r="Z42" i="54"/>
  <c r="Z43" i="54" s="1"/>
  <c r="AA42" i="54"/>
  <c r="AA43" i="54" s="1"/>
  <c r="AB42" i="54"/>
  <c r="AB43" i="54" s="1"/>
  <c r="AB17" i="54" s="1"/>
  <c r="AC42" i="54"/>
  <c r="AC43" i="54" s="1"/>
  <c r="AD42" i="54"/>
  <c r="AD43" i="54" s="1"/>
  <c r="AE42" i="54"/>
  <c r="AE43" i="54" s="1"/>
  <c r="AF42" i="54"/>
  <c r="AF43" i="54" s="1"/>
  <c r="AG42" i="54"/>
  <c r="AG43" i="54" s="1"/>
  <c r="AH42" i="54"/>
  <c r="AH43" i="54" s="1"/>
  <c r="AH17" i="54" s="1"/>
  <c r="AI42" i="54"/>
  <c r="AI43" i="54" s="1"/>
  <c r="AJ42" i="54"/>
  <c r="AJ43" i="54" s="1"/>
  <c r="AJ17" i="54" s="1"/>
  <c r="AK42" i="54"/>
  <c r="AK43" i="54" s="1"/>
  <c r="AL42" i="54"/>
  <c r="AL43" i="54" s="1"/>
  <c r="AL17" i="54" s="1"/>
  <c r="AM42" i="54"/>
  <c r="AM43" i="54" s="1"/>
  <c r="AN42" i="54"/>
  <c r="AN43" i="54" s="1"/>
  <c r="AN17" i="54" s="1"/>
  <c r="BN1352" i="54"/>
  <c r="BO1664" i="54"/>
  <c r="J1664" i="54" s="1"/>
  <c r="J1670" i="54"/>
  <c r="BO1632" i="54"/>
  <c r="J1632" i="54" s="1"/>
  <c r="J1638" i="54"/>
  <c r="BO1640" i="54"/>
  <c r="J1640" i="54" s="1"/>
  <c r="J1646" i="54"/>
  <c r="BO1416" i="54"/>
  <c r="J1416" i="54" s="1"/>
  <c r="BO1786" i="54"/>
  <c r="BO1400" i="54"/>
  <c r="J1400" i="54" s="1"/>
  <c r="BO1788" i="54"/>
  <c r="J1788" i="54" s="1"/>
  <c r="I1192" i="54"/>
  <c r="L1208" i="54"/>
  <c r="BJ1207" i="54"/>
  <c r="BJ1212" i="54"/>
  <c r="BJ1213" i="54" s="1"/>
  <c r="BJ1208" i="54"/>
  <c r="BK1212" i="54"/>
  <c r="BK1213" i="54" s="1"/>
  <c r="BL1212" i="54"/>
  <c r="BL1213" i="54" s="1"/>
  <c r="BM1212" i="54"/>
  <c r="BM1213" i="54" s="1"/>
  <c r="BN1212" i="54"/>
  <c r="BN1213" i="54" s="1"/>
  <c r="BO1212" i="54"/>
  <c r="BO1213" i="54" s="1"/>
  <c r="I1072" i="54"/>
  <c r="L1088" i="54"/>
  <c r="BC1087" i="54"/>
  <c r="BC1092" i="54"/>
  <c r="BC1093" i="54" s="1"/>
  <c r="BC1088" i="54"/>
  <c r="BD1092" i="54"/>
  <c r="BD1093" i="54" s="1"/>
  <c r="BE1092" i="54"/>
  <c r="BE1093" i="54" s="1"/>
  <c r="BF1092" i="54"/>
  <c r="BF1093" i="54" s="1"/>
  <c r="BG1092" i="54"/>
  <c r="BG1093" i="54" s="1"/>
  <c r="BH1092" i="54"/>
  <c r="BH1093" i="54" s="1"/>
  <c r="BI1092" i="54"/>
  <c r="BI1093" i="54" s="1"/>
  <c r="BJ1092" i="54"/>
  <c r="BJ1093" i="54" s="1"/>
  <c r="BK1092" i="54"/>
  <c r="BK1093" i="54" s="1"/>
  <c r="BL1092" i="54"/>
  <c r="BL1093" i="54" s="1"/>
  <c r="BM1092" i="54"/>
  <c r="BM1093" i="54" s="1"/>
  <c r="BN1092" i="54"/>
  <c r="BN1093" i="54" s="1"/>
  <c r="BO1092" i="54"/>
  <c r="BO1093" i="54" s="1"/>
  <c r="J1792" i="54"/>
  <c r="BO1576" i="54"/>
  <c r="J1576" i="54" s="1"/>
  <c r="J1582" i="54"/>
  <c r="BO1592" i="54"/>
  <c r="J1592" i="54" s="1"/>
  <c r="J1598" i="54"/>
  <c r="BO1568" i="54"/>
  <c r="J1568" i="54" s="1"/>
  <c r="J1574" i="54"/>
  <c r="BO1536" i="54"/>
  <c r="J1536" i="54" s="1"/>
  <c r="BO1790" i="54"/>
  <c r="J1790" i="54" s="1"/>
  <c r="BO1512" i="54"/>
  <c r="J1512" i="54" s="1"/>
  <c r="J1518" i="54"/>
  <c r="BO1472" i="54"/>
  <c r="J1472" i="54" s="1"/>
  <c r="J1478" i="54"/>
  <c r="BO1456" i="54"/>
  <c r="J1456" i="54" s="1"/>
  <c r="J1462" i="54"/>
  <c r="BO1488" i="54"/>
  <c r="J1488" i="54" s="1"/>
  <c r="J1494" i="54"/>
  <c r="BO1464" i="54"/>
  <c r="J1464" i="54" s="1"/>
  <c r="J1470" i="54"/>
  <c r="I1252" i="54"/>
  <c r="L1268" i="54"/>
  <c r="BK1267" i="54"/>
  <c r="BK1272" i="54"/>
  <c r="BK1273" i="54" s="1"/>
  <c r="BK1268" i="54"/>
  <c r="BL1272" i="54"/>
  <c r="BL1273" i="54" s="1"/>
  <c r="BM1272" i="54"/>
  <c r="BM1273" i="54" s="1"/>
  <c r="BN1272" i="54"/>
  <c r="BN1273" i="54" s="1"/>
  <c r="BO1272" i="54"/>
  <c r="BO1273" i="54" s="1"/>
  <c r="BO1424" i="54"/>
  <c r="J1424" i="54" s="1"/>
  <c r="BO1787" i="54"/>
  <c r="J1787" i="54" s="1"/>
  <c r="BO1392" i="54"/>
  <c r="J1392" i="54" s="1"/>
  <c r="BO1791" i="54"/>
  <c r="J1791" i="54" s="1"/>
  <c r="I1132" i="54"/>
  <c r="L1148" i="54"/>
  <c r="BH1152" i="54"/>
  <c r="BH1153" i="54" s="1"/>
  <c r="BH1148" i="54"/>
  <c r="BH1147" i="54"/>
  <c r="BI1152" i="54"/>
  <c r="BI1153" i="54" s="1"/>
  <c r="BJ1152" i="54"/>
  <c r="BJ1153" i="54" s="1"/>
  <c r="BK1152" i="54"/>
  <c r="BK1153" i="54" s="1"/>
  <c r="BL1152" i="54"/>
  <c r="BL1153" i="54" s="1"/>
  <c r="BM1152" i="54"/>
  <c r="BM1153" i="54" s="1"/>
  <c r="BN1152" i="54"/>
  <c r="BN1153" i="54" s="1"/>
  <c r="BO1152" i="54"/>
  <c r="BO1153" i="54" s="1"/>
  <c r="J1760" i="54"/>
  <c r="BO1384" i="54"/>
  <c r="BO1789" i="54"/>
  <c r="J1789" i="54" s="1"/>
  <c r="J1390" i="54"/>
  <c r="E25" i="80" l="1"/>
  <c r="BJ579" i="53"/>
  <c r="AN279" i="53"/>
  <c r="AO278" i="53" s="1"/>
  <c r="BN1293" i="54"/>
  <c r="BO1290" i="54" s="1"/>
  <c r="BO1292" i="54" s="1"/>
  <c r="I2091" i="54"/>
  <c r="J2091" i="54"/>
  <c r="I2094" i="54"/>
  <c r="J2094" i="54"/>
  <c r="I2092" i="54"/>
  <c r="J2092" i="54"/>
  <c r="BO2097" i="54"/>
  <c r="I2089" i="54"/>
  <c r="J2089" i="54"/>
  <c r="Z17" i="54"/>
  <c r="X17" i="54"/>
  <c r="V17" i="54"/>
  <c r="R17" i="54"/>
  <c r="AW17" i="54"/>
  <c r="BO973" i="53"/>
  <c r="I968" i="53"/>
  <c r="J968" i="53"/>
  <c r="BP968" i="53"/>
  <c r="BO898" i="53"/>
  <c r="J898" i="53" s="1"/>
  <c r="J892" i="53"/>
  <c r="I972" i="53"/>
  <c r="J972" i="53"/>
  <c r="BP972" i="53"/>
  <c r="I964" i="53"/>
  <c r="C4" i="20" s="1"/>
  <c r="BP964" i="53"/>
  <c r="BO882" i="53"/>
  <c r="J665" i="53"/>
  <c r="BE520" i="53"/>
  <c r="BE521" i="53" s="1"/>
  <c r="BE524" i="53" s="1"/>
  <c r="BE502" i="53" s="1"/>
  <c r="BF517" i="53"/>
  <c r="AT17" i="53"/>
  <c r="AQ309" i="53"/>
  <c r="AQ310" i="53"/>
  <c r="AQ311" i="53" s="1"/>
  <c r="AQ314" i="53" s="1"/>
  <c r="AQ292" i="53" s="1"/>
  <c r="BB459" i="53"/>
  <c r="BB460" i="53" s="1"/>
  <c r="BB461" i="53" s="1"/>
  <c r="BB464" i="53" s="1"/>
  <c r="BB442" i="53" s="1"/>
  <c r="AL17" i="53"/>
  <c r="AI17" i="53"/>
  <c r="O39" i="53"/>
  <c r="L39" i="53"/>
  <c r="M217" i="53"/>
  <c r="L220" i="53"/>
  <c r="L221" i="53" s="1"/>
  <c r="L224" i="53" s="1"/>
  <c r="L202" i="53" s="1"/>
  <c r="AX17" i="53"/>
  <c r="AY17" i="53"/>
  <c r="AW400" i="53"/>
  <c r="AW401" i="53" s="1"/>
  <c r="AW404" i="53" s="1"/>
  <c r="AW382" i="53" s="1"/>
  <c r="AX397" i="53"/>
  <c r="AX399" i="53" s="1"/>
  <c r="AW17" i="53"/>
  <c r="AP17" i="53"/>
  <c r="AP339" i="53"/>
  <c r="AP340" i="53" s="1"/>
  <c r="AP341" i="53" s="1"/>
  <c r="AP344" i="53" s="1"/>
  <c r="AP322" i="53" s="1"/>
  <c r="BK17" i="53"/>
  <c r="BJ17" i="53"/>
  <c r="AO17" i="53"/>
  <c r="Z17" i="53"/>
  <c r="L69" i="53"/>
  <c r="Y17" i="53"/>
  <c r="BL17" i="53"/>
  <c r="BH549" i="53"/>
  <c r="BH550" i="53" s="1"/>
  <c r="BH551" i="53" s="1"/>
  <c r="BH554" i="53" s="1"/>
  <c r="BH532" i="53" s="1"/>
  <c r="BH657" i="53" s="1"/>
  <c r="L550" i="53"/>
  <c r="L551" i="53" s="1"/>
  <c r="M547" i="53"/>
  <c r="L189" i="53"/>
  <c r="BF17" i="53"/>
  <c r="BG17" i="53"/>
  <c r="BE489" i="53"/>
  <c r="BB17" i="53"/>
  <c r="AZ430" i="53"/>
  <c r="AZ431" i="53" s="1"/>
  <c r="AZ434" i="53" s="1"/>
  <c r="AZ412" i="53" s="1"/>
  <c r="AZ429" i="53"/>
  <c r="BA17" i="53"/>
  <c r="AZ17" i="53"/>
  <c r="AN280" i="53"/>
  <c r="AN281" i="53" s="1"/>
  <c r="AN284" i="53" s="1"/>
  <c r="AN262" i="53" s="1"/>
  <c r="AO277" i="53"/>
  <c r="AM17" i="53"/>
  <c r="L249" i="53"/>
  <c r="AU369" i="53"/>
  <c r="AU370" i="53" s="1"/>
  <c r="AU371" i="53" s="1"/>
  <c r="AU374" i="53" s="1"/>
  <c r="AU352" i="53" s="1"/>
  <c r="L160" i="53"/>
  <c r="L161" i="53" s="1"/>
  <c r="L164" i="53" s="1"/>
  <c r="L142" i="53" s="1"/>
  <c r="M157" i="53"/>
  <c r="M159" i="53" s="1"/>
  <c r="AF129" i="53"/>
  <c r="AF130" i="53" s="1"/>
  <c r="AF131" i="53" s="1"/>
  <c r="AF134" i="53" s="1"/>
  <c r="AF112" i="53" s="1"/>
  <c r="L129" i="53"/>
  <c r="I969" i="53"/>
  <c r="J969" i="53"/>
  <c r="BP969" i="53"/>
  <c r="L520" i="53"/>
  <c r="L521" i="53" s="1"/>
  <c r="L524" i="53" s="1"/>
  <c r="L502" i="53" s="1"/>
  <c r="M517" i="53"/>
  <c r="L309" i="53"/>
  <c r="AS17" i="53"/>
  <c r="AR17" i="53"/>
  <c r="AQ17" i="53"/>
  <c r="L99" i="53"/>
  <c r="AA99" i="53"/>
  <c r="AA100" i="53" s="1"/>
  <c r="AA101" i="53" s="1"/>
  <c r="AA104" i="53" s="1"/>
  <c r="AA82" i="53" s="1"/>
  <c r="L460" i="53"/>
  <c r="L461" i="53" s="1"/>
  <c r="L464" i="53" s="1"/>
  <c r="L442" i="53" s="1"/>
  <c r="M457" i="53"/>
  <c r="M459" i="53" s="1"/>
  <c r="AN17" i="53"/>
  <c r="AK17" i="53"/>
  <c r="AH17" i="53"/>
  <c r="AG17" i="53"/>
  <c r="AF17" i="53"/>
  <c r="AK219" i="53"/>
  <c r="AK220" i="53" s="1"/>
  <c r="AK221" i="53" s="1"/>
  <c r="AK224" i="53" s="1"/>
  <c r="AK202" i="53" s="1"/>
  <c r="L399" i="53"/>
  <c r="M337" i="53"/>
  <c r="M339" i="53" s="1"/>
  <c r="L340" i="53"/>
  <c r="L341" i="53" s="1"/>
  <c r="L344" i="53" s="1"/>
  <c r="L322" i="53" s="1"/>
  <c r="W17" i="53"/>
  <c r="V17" i="53"/>
  <c r="X17" i="53"/>
  <c r="V69" i="53"/>
  <c r="V70" i="53"/>
  <c r="V71" i="53" s="1"/>
  <c r="V74" i="53" s="1"/>
  <c r="V52" i="53" s="1"/>
  <c r="BI17" i="53"/>
  <c r="BH17" i="53"/>
  <c r="AJ17" i="53"/>
  <c r="AJ189" i="53"/>
  <c r="AJ190" i="53" s="1"/>
  <c r="AJ191" i="53" s="1"/>
  <c r="AJ194" i="53" s="1"/>
  <c r="AJ172" i="53" s="1"/>
  <c r="L489" i="53"/>
  <c r="BE17" i="53"/>
  <c r="BD17" i="53"/>
  <c r="L429" i="53"/>
  <c r="BC17" i="53"/>
  <c r="L280" i="53"/>
  <c r="L281" i="53" s="1"/>
  <c r="L284" i="53" s="1"/>
  <c r="L262" i="53" s="1"/>
  <c r="M277" i="53"/>
  <c r="M279" i="53" s="1"/>
  <c r="AM249" i="53"/>
  <c r="AM250" i="53" s="1"/>
  <c r="AM251" i="53" s="1"/>
  <c r="AM254" i="53" s="1"/>
  <c r="AM232" i="53" s="1"/>
  <c r="AV17" i="53"/>
  <c r="AU17" i="53"/>
  <c r="L369" i="53"/>
  <c r="AF159" i="53"/>
  <c r="AF160" i="53" s="1"/>
  <c r="AF161" i="53" s="1"/>
  <c r="AF164" i="53" s="1"/>
  <c r="AF142" i="53" s="1"/>
  <c r="AM17" i="54"/>
  <c r="AK17" i="54"/>
  <c r="AG17" i="54"/>
  <c r="AE17" i="54"/>
  <c r="AC17" i="54"/>
  <c r="AA17" i="54"/>
  <c r="Y17" i="54"/>
  <c r="W17" i="54"/>
  <c r="U17" i="54"/>
  <c r="S17" i="54"/>
  <c r="Q17" i="54"/>
  <c r="O17" i="54"/>
  <c r="AZ17" i="54"/>
  <c r="AR17" i="54"/>
  <c r="BN1353" i="54"/>
  <c r="E1354" i="54" s="1"/>
  <c r="I1342" i="54" s="1"/>
  <c r="BN2058" i="54"/>
  <c r="BN2069" i="54" s="1"/>
  <c r="BO1293" i="54"/>
  <c r="E1294" i="54" s="1"/>
  <c r="BO2048" i="54"/>
  <c r="J2048" i="54" s="1"/>
  <c r="J2049" i="54" s="1"/>
  <c r="BN1323" i="54"/>
  <c r="BN2053" i="54"/>
  <c r="BN2072" i="54" s="1"/>
  <c r="J2083" i="54"/>
  <c r="B3" i="20" s="1"/>
  <c r="J1843" i="54"/>
  <c r="BO2081" i="54"/>
  <c r="J1863" i="54"/>
  <c r="BO2069" i="54"/>
  <c r="J1933" i="54"/>
  <c r="J2058" i="54"/>
  <c r="J2059" i="54" s="1"/>
  <c r="BM2084" i="54"/>
  <c r="BM2085" i="54" s="1"/>
  <c r="J1838" i="54"/>
  <c r="BO2066" i="54"/>
  <c r="J1858" i="54"/>
  <c r="BO2078" i="54"/>
  <c r="J1848" i="54"/>
  <c r="BO2083" i="54"/>
  <c r="I2083" i="54" s="1"/>
  <c r="BO1777" i="54"/>
  <c r="BO1320" i="54"/>
  <c r="BM602" i="53"/>
  <c r="BM603" i="53" s="1"/>
  <c r="BM632" i="53"/>
  <c r="BM633" i="53" s="1"/>
  <c r="BN630" i="53" s="1"/>
  <c r="M579" i="53"/>
  <c r="M580" i="53" s="1"/>
  <c r="L554" i="53"/>
  <c r="L1149" i="54"/>
  <c r="BK1269" i="54"/>
  <c r="BK1270" i="54" s="1"/>
  <c r="BK1271" i="54" s="1"/>
  <c r="BK1274" i="54" s="1"/>
  <c r="BK1252" i="54" s="1"/>
  <c r="L219" i="54"/>
  <c r="V339" i="54"/>
  <c r="V340" i="54" s="1"/>
  <c r="V341" i="54" s="1"/>
  <c r="V344" i="54" s="1"/>
  <c r="V322" i="54" s="1"/>
  <c r="AD579" i="54"/>
  <c r="AD580" i="54" s="1"/>
  <c r="AD581" i="54" s="1"/>
  <c r="AD584" i="54" s="1"/>
  <c r="AD562" i="54" s="1"/>
  <c r="AA429" i="54"/>
  <c r="AA430" i="54" s="1"/>
  <c r="AA431" i="54" s="1"/>
  <c r="AA434" i="54" s="1"/>
  <c r="AA412" i="54" s="1"/>
  <c r="BN1783" i="54"/>
  <c r="BN1381" i="54"/>
  <c r="L1269" i="54"/>
  <c r="L1089" i="54"/>
  <c r="BJ1209" i="54"/>
  <c r="BJ1210" i="54" s="1"/>
  <c r="BJ1211" i="54" s="1"/>
  <c r="BJ1214" i="54" s="1"/>
  <c r="BJ1192" i="54" s="1"/>
  <c r="L1209" i="54"/>
  <c r="BO1793" i="54"/>
  <c r="J1793" i="54" s="1"/>
  <c r="J1786" i="54"/>
  <c r="AI17" i="54"/>
  <c r="AF17" i="54"/>
  <c r="AD17" i="54"/>
  <c r="T17" i="54"/>
  <c r="O39" i="54"/>
  <c r="O40" i="54" s="1"/>
  <c r="L39" i="54"/>
  <c r="BL17" i="54"/>
  <c r="BK17" i="54"/>
  <c r="BJ17" i="54"/>
  <c r="BI17" i="54"/>
  <c r="BH17" i="54"/>
  <c r="BG17" i="54"/>
  <c r="BF17" i="54"/>
  <c r="BE17" i="54"/>
  <c r="BD17" i="54"/>
  <c r="BC17" i="54"/>
  <c r="BB17" i="54"/>
  <c r="BA17" i="54"/>
  <c r="AY17" i="54"/>
  <c r="AX17" i="54"/>
  <c r="AV17" i="54"/>
  <c r="AU17" i="54"/>
  <c r="AT17" i="54"/>
  <c r="AS17" i="54"/>
  <c r="AQ17" i="54"/>
  <c r="AP17" i="54"/>
  <c r="AO17" i="54"/>
  <c r="L129" i="54"/>
  <c r="L339" i="54"/>
  <c r="AB459" i="54"/>
  <c r="AB460" i="54" s="1"/>
  <c r="AB461" i="54" s="1"/>
  <c r="AB464" i="54" s="1"/>
  <c r="AB442" i="54" s="1"/>
  <c r="L579" i="54"/>
  <c r="L309" i="54"/>
  <c r="L429" i="54"/>
  <c r="L549" i="54"/>
  <c r="L639" i="54"/>
  <c r="AJ759" i="54"/>
  <c r="AS879" i="54"/>
  <c r="L879" i="54"/>
  <c r="L999" i="54"/>
  <c r="AI729" i="54"/>
  <c r="AP849" i="54"/>
  <c r="L1059" i="54"/>
  <c r="L1179" i="54"/>
  <c r="Q99" i="54"/>
  <c r="L99" i="54"/>
  <c r="L69" i="54"/>
  <c r="L189" i="54"/>
  <c r="L279" i="54"/>
  <c r="S249" i="54"/>
  <c r="S250" i="54" s="1"/>
  <c r="S251" i="54" s="1"/>
  <c r="S254" i="54" s="1"/>
  <c r="S232" i="54" s="1"/>
  <c r="Y369" i="54"/>
  <c r="AB489" i="54"/>
  <c r="L489" i="54"/>
  <c r="AN819" i="54"/>
  <c r="AV939" i="54"/>
  <c r="AN789" i="54"/>
  <c r="AN790" i="54" s="1"/>
  <c r="AN791" i="54" s="1"/>
  <c r="AN794" i="54" s="1"/>
  <c r="AN772" i="54" s="1"/>
  <c r="L789" i="54"/>
  <c r="AU909" i="54"/>
  <c r="L1029" i="54"/>
  <c r="BE1119" i="54"/>
  <c r="BE1120" i="54" s="1"/>
  <c r="BE1121" i="54" s="1"/>
  <c r="BE1124" i="54" s="1"/>
  <c r="BE1102" i="54" s="1"/>
  <c r="L1119" i="54"/>
  <c r="BJ1239" i="54"/>
  <c r="BJ1240" i="54" s="1"/>
  <c r="BJ1241" i="54" s="1"/>
  <c r="BJ1244" i="54" s="1"/>
  <c r="BJ1222" i="54" s="1"/>
  <c r="L1239" i="54"/>
  <c r="J1384" i="54"/>
  <c r="BH1149" i="54"/>
  <c r="BC1089" i="54"/>
  <c r="BC1090" i="54" s="1"/>
  <c r="BC1091" i="54" s="1"/>
  <c r="BC1094" i="54" s="1"/>
  <c r="BC1072" i="54" s="1"/>
  <c r="Q159" i="54"/>
  <c r="Q160" i="54" s="1"/>
  <c r="Q161" i="54" s="1"/>
  <c r="Q164" i="54" s="1"/>
  <c r="Q142" i="54" s="1"/>
  <c r="L159" i="54"/>
  <c r="Q129" i="54"/>
  <c r="Q130" i="54" s="1"/>
  <c r="Q131" i="54" s="1"/>
  <c r="Q134" i="54" s="1"/>
  <c r="Q112" i="54" s="1"/>
  <c r="Q219" i="54"/>
  <c r="L459" i="54"/>
  <c r="U309" i="54"/>
  <c r="U310" i="54" s="1"/>
  <c r="U311" i="54" s="1"/>
  <c r="U314" i="54" s="1"/>
  <c r="U292" i="54" s="1"/>
  <c r="AC549" i="54"/>
  <c r="AC550" i="54" s="1"/>
  <c r="AC551" i="54" s="1"/>
  <c r="AC554" i="54" s="1"/>
  <c r="AC532" i="54" s="1"/>
  <c r="AF639" i="54"/>
  <c r="AF640" i="54" s="1"/>
  <c r="AF641" i="54" s="1"/>
  <c r="AF644" i="54" s="1"/>
  <c r="AF622" i="54" s="1"/>
  <c r="L759" i="54"/>
  <c r="AX999" i="54"/>
  <c r="L729" i="54"/>
  <c r="L849" i="54"/>
  <c r="AX969" i="54"/>
  <c r="AX970" i="54" s="1"/>
  <c r="AX971" i="54" s="1"/>
  <c r="AX974" i="54" s="1"/>
  <c r="AX952" i="54" s="1"/>
  <c r="L969" i="54"/>
  <c r="BB1059" i="54"/>
  <c r="BB1060" i="54" s="1"/>
  <c r="BB1061" i="54" s="1"/>
  <c r="BB1064" i="54" s="1"/>
  <c r="BB1042" i="54" s="1"/>
  <c r="BH1179" i="54"/>
  <c r="BH1180" i="54" s="1"/>
  <c r="BH1181" i="54" s="1"/>
  <c r="BH1184" i="54" s="1"/>
  <c r="BH1162" i="54" s="1"/>
  <c r="O69" i="54"/>
  <c r="O70" i="54" s="1"/>
  <c r="O71" i="54" s="1"/>
  <c r="O74" i="54" s="1"/>
  <c r="O52" i="54" s="1"/>
  <c r="Q189" i="54"/>
  <c r="T279" i="54"/>
  <c r="T280" i="54" s="1"/>
  <c r="T281" i="54" s="1"/>
  <c r="T284" i="54" s="1"/>
  <c r="T262" i="54" s="1"/>
  <c r="Y399" i="54"/>
  <c r="L399" i="54"/>
  <c r="AB519" i="54"/>
  <c r="L519" i="54"/>
  <c r="L249" i="54"/>
  <c r="L369" i="54"/>
  <c r="AF609" i="54"/>
  <c r="AF610" i="54" s="1"/>
  <c r="AF611" i="54" s="1"/>
  <c r="AF614" i="54" s="1"/>
  <c r="AF592" i="54" s="1"/>
  <c r="L609" i="54"/>
  <c r="AI699" i="54"/>
  <c r="AI700" i="54" s="1"/>
  <c r="AI701" i="54" s="1"/>
  <c r="AI704" i="54" s="1"/>
  <c r="AI682" i="54" s="1"/>
  <c r="L699" i="54"/>
  <c r="L819" i="54"/>
  <c r="L939" i="54"/>
  <c r="L669" i="54"/>
  <c r="L909" i="54"/>
  <c r="BA1029" i="54"/>
  <c r="BN1362" i="54" l="1"/>
  <c r="BN1363" i="54" s="1"/>
  <c r="BJ580" i="53"/>
  <c r="BJ581" i="53" s="1"/>
  <c r="BJ584" i="53" s="1"/>
  <c r="BJ562" i="53" s="1"/>
  <c r="BK577" i="53"/>
  <c r="BK578" i="53"/>
  <c r="J2097" i="54"/>
  <c r="B6" i="20" s="1"/>
  <c r="I2097" i="54"/>
  <c r="B7" i="20" s="1"/>
  <c r="L370" i="53"/>
  <c r="L371" i="53" s="1"/>
  <c r="L374" i="53" s="1"/>
  <c r="L352" i="53" s="1"/>
  <c r="M367" i="53"/>
  <c r="M368" i="53"/>
  <c r="AN247" i="53"/>
  <c r="AN248" i="53"/>
  <c r="L490" i="53"/>
  <c r="L491" i="53" s="1"/>
  <c r="L494" i="53" s="1"/>
  <c r="L472" i="53" s="1"/>
  <c r="M487" i="53"/>
  <c r="M488" i="53"/>
  <c r="AK187" i="53"/>
  <c r="AK188" i="53"/>
  <c r="W67" i="53"/>
  <c r="W68" i="53"/>
  <c r="AL217" i="53"/>
  <c r="AL218" i="53"/>
  <c r="M97" i="53"/>
  <c r="L100" i="53"/>
  <c r="L101" i="53" s="1"/>
  <c r="L104" i="53" s="1"/>
  <c r="L82" i="53" s="1"/>
  <c r="M98" i="53"/>
  <c r="M519" i="53"/>
  <c r="AG127" i="53"/>
  <c r="AG128" i="53"/>
  <c r="AV367" i="53"/>
  <c r="AV368" i="53"/>
  <c r="L250" i="53"/>
  <c r="L251" i="53" s="1"/>
  <c r="L254" i="53" s="1"/>
  <c r="L232" i="53" s="1"/>
  <c r="M247" i="53"/>
  <c r="M248" i="53"/>
  <c r="AO279" i="53"/>
  <c r="AO280" i="53" s="1"/>
  <c r="AO281" i="53" s="1"/>
  <c r="AO284" i="53" s="1"/>
  <c r="AO262" i="53" s="1"/>
  <c r="BA427" i="53"/>
  <c r="BA428" i="53"/>
  <c r="M549" i="53"/>
  <c r="M550" i="53" s="1"/>
  <c r="M551" i="53" s="1"/>
  <c r="M554" i="53" s="1"/>
  <c r="AX400" i="53"/>
  <c r="AX401" i="53" s="1"/>
  <c r="AX404" i="53" s="1"/>
  <c r="AX382" i="53" s="1"/>
  <c r="AY397" i="53"/>
  <c r="AY398" i="53"/>
  <c r="L40" i="53"/>
  <c r="L41" i="53" s="1"/>
  <c r="L44" i="53" s="1"/>
  <c r="L22" i="53" s="1"/>
  <c r="M37" i="53"/>
  <c r="M38" i="53"/>
  <c r="AR307" i="53"/>
  <c r="AR308" i="53"/>
  <c r="BF519" i="53"/>
  <c r="BF520" i="53" s="1"/>
  <c r="BF521" i="53" s="1"/>
  <c r="BF524" i="53" s="1"/>
  <c r="BF502" i="53" s="1"/>
  <c r="J973" i="53"/>
  <c r="C6" i="20" s="1"/>
  <c r="I973" i="53"/>
  <c r="C7" i="20" s="1"/>
  <c r="BP973" i="53"/>
  <c r="AG157" i="53"/>
  <c r="AG158" i="53"/>
  <c r="M280" i="53"/>
  <c r="M281" i="53" s="1"/>
  <c r="M284" i="53" s="1"/>
  <c r="M262" i="53" s="1"/>
  <c r="N277" i="53"/>
  <c r="N278" i="53"/>
  <c r="M427" i="53"/>
  <c r="L430" i="53"/>
  <c r="L431" i="53" s="1"/>
  <c r="L434" i="53" s="1"/>
  <c r="L412" i="53" s="1"/>
  <c r="M428" i="53"/>
  <c r="M340" i="53"/>
  <c r="M341" i="53" s="1"/>
  <c r="M344" i="53" s="1"/>
  <c r="M322" i="53" s="1"/>
  <c r="N337" i="53"/>
  <c r="N338" i="53"/>
  <c r="M397" i="53"/>
  <c r="L400" i="53"/>
  <c r="L401" i="53" s="1"/>
  <c r="L404" i="53" s="1"/>
  <c r="L382" i="53" s="1"/>
  <c r="M398" i="53"/>
  <c r="M460" i="53"/>
  <c r="M461" i="53" s="1"/>
  <c r="M464" i="53" s="1"/>
  <c r="M442" i="53" s="1"/>
  <c r="N457" i="53"/>
  <c r="N458" i="53"/>
  <c r="AB97" i="53"/>
  <c r="AB98" i="53"/>
  <c r="L310" i="53"/>
  <c r="L311" i="53" s="1"/>
  <c r="L314" i="53" s="1"/>
  <c r="L292" i="53" s="1"/>
  <c r="M307" i="53"/>
  <c r="M309" i="53" s="1"/>
  <c r="M308" i="53"/>
  <c r="L130" i="53"/>
  <c r="L131" i="53" s="1"/>
  <c r="L134" i="53" s="1"/>
  <c r="L112" i="53" s="1"/>
  <c r="M127" i="53"/>
  <c r="M128" i="53"/>
  <c r="M160" i="53"/>
  <c r="M161" i="53" s="1"/>
  <c r="M164" i="53" s="1"/>
  <c r="M142" i="53" s="1"/>
  <c r="N157" i="53"/>
  <c r="N158" i="53"/>
  <c r="BE490" i="53"/>
  <c r="BE491" i="53" s="1"/>
  <c r="BE494" i="53" s="1"/>
  <c r="BE472" i="53" s="1"/>
  <c r="BF487" i="53"/>
  <c r="BF488" i="53"/>
  <c r="M187" i="53"/>
  <c r="L190" i="53"/>
  <c r="L191" i="53" s="1"/>
  <c r="L194" i="53" s="1"/>
  <c r="L172" i="53" s="1"/>
  <c r="M188" i="53"/>
  <c r="BI547" i="53"/>
  <c r="BI548" i="53"/>
  <c r="L70" i="53"/>
  <c r="L71" i="53" s="1"/>
  <c r="L74" i="53" s="1"/>
  <c r="L52" i="53" s="1"/>
  <c r="M67" i="53"/>
  <c r="M68" i="53"/>
  <c r="AQ337" i="53"/>
  <c r="AQ338" i="53"/>
  <c r="M219" i="53"/>
  <c r="O40" i="53"/>
  <c r="O41" i="53" s="1"/>
  <c r="O44" i="53" s="1"/>
  <c r="O22" i="53" s="1"/>
  <c r="P37" i="53"/>
  <c r="P38" i="53"/>
  <c r="BC457" i="53"/>
  <c r="BC458" i="53"/>
  <c r="BO662" i="53"/>
  <c r="J662" i="53" s="1"/>
  <c r="BO888" i="53"/>
  <c r="J888" i="53" s="1"/>
  <c r="J882" i="53"/>
  <c r="BN1357" i="54"/>
  <c r="L1358" i="54"/>
  <c r="BO2075" i="54"/>
  <c r="BO1362" i="54"/>
  <c r="BO1363" i="54" s="1"/>
  <c r="BN1358" i="54"/>
  <c r="J2078" i="54"/>
  <c r="J1849" i="54"/>
  <c r="J2069" i="54"/>
  <c r="J1934" i="54"/>
  <c r="J2081" i="54"/>
  <c r="J1864" i="54"/>
  <c r="J2075" i="54"/>
  <c r="J1844" i="54"/>
  <c r="BN2084" i="54"/>
  <c r="BN2085" i="54" s="1"/>
  <c r="J2066" i="54"/>
  <c r="J1859" i="54"/>
  <c r="J1839" i="54"/>
  <c r="L1298" i="54"/>
  <c r="L1299" i="54" s="1"/>
  <c r="BM1302" i="54"/>
  <c r="BM1303" i="54" s="1"/>
  <c r="BO1302" i="54"/>
  <c r="BO1303" i="54" s="1"/>
  <c r="I1282" i="54"/>
  <c r="BN1302" i="54"/>
  <c r="BN1303" i="54" s="1"/>
  <c r="I2059" i="54"/>
  <c r="B2055" i="54"/>
  <c r="I1994" i="54"/>
  <c r="I2034" i="54"/>
  <c r="I2009" i="54"/>
  <c r="I2014" i="54"/>
  <c r="I2024" i="54"/>
  <c r="I1969" i="54"/>
  <c r="I1989" i="54"/>
  <c r="I2049" i="54"/>
  <c r="I1974" i="54"/>
  <c r="I2029" i="54"/>
  <c r="I2039" i="54"/>
  <c r="I1984" i="54"/>
  <c r="I1979" i="54"/>
  <c r="I2004" i="54"/>
  <c r="I2019" i="54"/>
  <c r="I2044" i="54"/>
  <c r="I1999" i="54"/>
  <c r="B2040" i="54"/>
  <c r="B2035" i="54"/>
  <c r="B2015" i="54"/>
  <c r="B2000" i="54"/>
  <c r="B2020" i="54"/>
  <c r="M667" i="54"/>
  <c r="L670" i="54"/>
  <c r="L671" i="54" s="1"/>
  <c r="L674" i="54" s="1"/>
  <c r="L652" i="54" s="1"/>
  <c r="M668" i="54"/>
  <c r="BN600" i="53"/>
  <c r="BN602" i="53" s="1"/>
  <c r="BN603" i="53" s="1"/>
  <c r="BO600" i="53" s="1"/>
  <c r="BO1322" i="54"/>
  <c r="BO2053" i="54" s="1"/>
  <c r="M581" i="53"/>
  <c r="M584" i="53" s="1"/>
  <c r="M562" i="53" s="1"/>
  <c r="BN632" i="53"/>
  <c r="BN633" i="53" s="1"/>
  <c r="BO630" i="53" s="1"/>
  <c r="L532" i="53"/>
  <c r="L657" i="53" s="1"/>
  <c r="N577" i="53"/>
  <c r="N578" i="53"/>
  <c r="O41" i="54"/>
  <c r="M1297" i="54"/>
  <c r="L1300" i="54"/>
  <c r="L1301" i="54" s="1"/>
  <c r="L1304" i="54" s="1"/>
  <c r="L1282" i="54" s="1"/>
  <c r="M1298" i="54"/>
  <c r="BB1027" i="54"/>
  <c r="BB1028" i="54"/>
  <c r="M907" i="54"/>
  <c r="L910" i="54"/>
  <c r="L911" i="54" s="1"/>
  <c r="L914" i="54" s="1"/>
  <c r="L892" i="54" s="1"/>
  <c r="M908" i="54"/>
  <c r="M817" i="54"/>
  <c r="L820" i="54"/>
  <c r="L821" i="54" s="1"/>
  <c r="L824" i="54" s="1"/>
  <c r="L802" i="54" s="1"/>
  <c r="M818" i="54"/>
  <c r="M697" i="54"/>
  <c r="L700" i="54"/>
  <c r="L701" i="54" s="1"/>
  <c r="L704" i="54" s="1"/>
  <c r="L682" i="54" s="1"/>
  <c r="M698" i="54"/>
  <c r="M607" i="54"/>
  <c r="L610" i="54"/>
  <c r="L611" i="54" s="1"/>
  <c r="L614" i="54" s="1"/>
  <c r="L592" i="54" s="1"/>
  <c r="M608" i="54"/>
  <c r="M367" i="54"/>
  <c r="L370" i="54"/>
  <c r="L371" i="54" s="1"/>
  <c r="L374" i="54" s="1"/>
  <c r="L352" i="54" s="1"/>
  <c r="M368" i="54"/>
  <c r="M247" i="54"/>
  <c r="L250" i="54"/>
  <c r="L251" i="54" s="1"/>
  <c r="L254" i="54" s="1"/>
  <c r="L232" i="54" s="1"/>
  <c r="M248" i="54"/>
  <c r="AC517" i="54"/>
  <c r="AC518" i="54"/>
  <c r="Z397" i="54"/>
  <c r="Z398" i="54"/>
  <c r="R187" i="54"/>
  <c r="R188" i="54"/>
  <c r="M967" i="54"/>
  <c r="L970" i="54"/>
  <c r="L971" i="54" s="1"/>
  <c r="L974" i="54" s="1"/>
  <c r="L952" i="54" s="1"/>
  <c r="M968" i="54"/>
  <c r="M727" i="54"/>
  <c r="L730" i="54"/>
  <c r="L731" i="54" s="1"/>
  <c r="L734" i="54" s="1"/>
  <c r="L712" i="54" s="1"/>
  <c r="M728" i="54"/>
  <c r="AY997" i="54"/>
  <c r="AY998" i="54"/>
  <c r="M457" i="54"/>
  <c r="L460" i="54"/>
  <c r="L461" i="54" s="1"/>
  <c r="L464" i="54" s="1"/>
  <c r="L442" i="54" s="1"/>
  <c r="M458" i="54"/>
  <c r="R217" i="54"/>
  <c r="R218" i="54"/>
  <c r="M157" i="54"/>
  <c r="L160" i="54"/>
  <c r="L161" i="54" s="1"/>
  <c r="L164" i="54" s="1"/>
  <c r="L142" i="54" s="1"/>
  <c r="M158" i="54"/>
  <c r="BI1147" i="54"/>
  <c r="BI1148" i="54"/>
  <c r="BO1783" i="54"/>
  <c r="J1783" i="54" s="1"/>
  <c r="BO1381" i="54"/>
  <c r="J1381" i="54" s="1"/>
  <c r="J1777" i="54"/>
  <c r="M1237" i="54"/>
  <c r="L1240" i="54"/>
  <c r="L1241" i="54" s="1"/>
  <c r="L1244" i="54" s="1"/>
  <c r="L1222" i="54" s="1"/>
  <c r="M1238" i="54"/>
  <c r="M1117" i="54"/>
  <c r="L1120" i="54"/>
  <c r="L1121" i="54" s="1"/>
  <c r="L1124" i="54" s="1"/>
  <c r="L1102" i="54" s="1"/>
  <c r="M1118" i="54"/>
  <c r="AV907" i="54"/>
  <c r="AV908" i="54"/>
  <c r="M787" i="54"/>
  <c r="L790" i="54"/>
  <c r="L791" i="54" s="1"/>
  <c r="L794" i="54" s="1"/>
  <c r="L772" i="54" s="1"/>
  <c r="M788" i="54"/>
  <c r="AW937" i="54"/>
  <c r="AW938" i="54"/>
  <c r="AO817" i="54"/>
  <c r="AO818" i="54"/>
  <c r="AC487" i="54"/>
  <c r="AC488" i="54"/>
  <c r="Z367" i="54"/>
  <c r="Z368" i="54"/>
  <c r="R97" i="54"/>
  <c r="R98" i="54"/>
  <c r="M1057" i="54"/>
  <c r="L1060" i="54"/>
  <c r="L1061" i="54" s="1"/>
  <c r="L1064" i="54" s="1"/>
  <c r="L1042" i="54" s="1"/>
  <c r="M1058" i="54"/>
  <c r="AQ847" i="54"/>
  <c r="AQ848" i="54"/>
  <c r="AJ727" i="54"/>
  <c r="AJ728" i="54"/>
  <c r="AT877" i="54"/>
  <c r="AT878" i="54"/>
  <c r="AK757" i="54"/>
  <c r="AK758" i="54"/>
  <c r="M427" i="54"/>
  <c r="L430" i="54"/>
  <c r="L431" i="54" s="1"/>
  <c r="L434" i="54" s="1"/>
  <c r="L412" i="54" s="1"/>
  <c r="M428" i="54"/>
  <c r="M337" i="54"/>
  <c r="L340" i="54"/>
  <c r="L341" i="54" s="1"/>
  <c r="L344" i="54" s="1"/>
  <c r="L322" i="54" s="1"/>
  <c r="M338" i="54"/>
  <c r="L130" i="54"/>
  <c r="L131" i="54" s="1"/>
  <c r="L134" i="54" s="1"/>
  <c r="L112" i="54" s="1"/>
  <c r="M127" i="54"/>
  <c r="M128" i="54"/>
  <c r="BK1207" i="54"/>
  <c r="BK1208" i="54"/>
  <c r="M1087" i="54"/>
  <c r="L1090" i="54"/>
  <c r="L1091" i="54" s="1"/>
  <c r="L1094" i="54" s="1"/>
  <c r="L1072" i="54" s="1"/>
  <c r="M1088" i="54"/>
  <c r="M1267" i="54"/>
  <c r="L1270" i="54"/>
  <c r="L1271" i="54" s="1"/>
  <c r="L1274" i="54" s="1"/>
  <c r="L1252" i="54" s="1"/>
  <c r="M1268" i="54"/>
  <c r="AE577" i="54"/>
  <c r="AE578" i="54"/>
  <c r="M217" i="54"/>
  <c r="L220" i="54"/>
  <c r="L221" i="54" s="1"/>
  <c r="L224" i="54" s="1"/>
  <c r="L202" i="54" s="1"/>
  <c r="M218" i="54"/>
  <c r="M1147" i="54"/>
  <c r="L1150" i="54"/>
  <c r="L1151" i="54" s="1"/>
  <c r="L1154" i="54" s="1"/>
  <c r="L1132" i="54" s="1"/>
  <c r="M1148" i="54"/>
  <c r="BN1359" i="54"/>
  <c r="BN1360" i="54" s="1"/>
  <c r="BN1361" i="54" s="1"/>
  <c r="BN1364" i="54" s="1"/>
  <c r="BN1342" i="54" s="1"/>
  <c r="BA1030" i="54"/>
  <c r="BA1031" i="54" s="1"/>
  <c r="BA1034" i="54" s="1"/>
  <c r="BA1012" i="54" s="1"/>
  <c r="M937" i="54"/>
  <c r="L940" i="54"/>
  <c r="L941" i="54" s="1"/>
  <c r="L944" i="54" s="1"/>
  <c r="L922" i="54" s="1"/>
  <c r="M938" i="54"/>
  <c r="AJ697" i="54"/>
  <c r="AJ698" i="54"/>
  <c r="AG607" i="54"/>
  <c r="AG608" i="54"/>
  <c r="M517" i="54"/>
  <c r="L520" i="54"/>
  <c r="L521" i="54" s="1"/>
  <c r="L524" i="54" s="1"/>
  <c r="L502" i="54" s="1"/>
  <c r="M518" i="54"/>
  <c r="AB520" i="54"/>
  <c r="AB521" i="54" s="1"/>
  <c r="AB524" i="54" s="1"/>
  <c r="AB502" i="54" s="1"/>
  <c r="M397" i="54"/>
  <c r="L400" i="54"/>
  <c r="L401" i="54" s="1"/>
  <c r="L404" i="54" s="1"/>
  <c r="L382" i="54" s="1"/>
  <c r="M398" i="54"/>
  <c r="Y400" i="54"/>
  <c r="Y401" i="54" s="1"/>
  <c r="Y404" i="54" s="1"/>
  <c r="Y382" i="54" s="1"/>
  <c r="U277" i="54"/>
  <c r="U278" i="54"/>
  <c r="Q190" i="54"/>
  <c r="Q191" i="54" s="1"/>
  <c r="Q194" i="54" s="1"/>
  <c r="Q172" i="54" s="1"/>
  <c r="P67" i="54"/>
  <c r="P68" i="54"/>
  <c r="BI1177" i="54"/>
  <c r="BI1178" i="54"/>
  <c r="BC1057" i="54"/>
  <c r="BC1058" i="54"/>
  <c r="AY967" i="54"/>
  <c r="AY968" i="54"/>
  <c r="M847" i="54"/>
  <c r="L850" i="54"/>
  <c r="L851" i="54" s="1"/>
  <c r="L854" i="54" s="1"/>
  <c r="L832" i="54" s="1"/>
  <c r="M848" i="54"/>
  <c r="AX1000" i="54"/>
  <c r="AX1001" i="54" s="1"/>
  <c r="AX1004" i="54" s="1"/>
  <c r="AX982" i="54" s="1"/>
  <c r="M757" i="54"/>
  <c r="L760" i="54"/>
  <c r="L761" i="54" s="1"/>
  <c r="L764" i="54" s="1"/>
  <c r="L742" i="54" s="1"/>
  <c r="M758" i="54"/>
  <c r="AG637" i="54"/>
  <c r="AG638" i="54"/>
  <c r="AD547" i="54"/>
  <c r="AD548" i="54"/>
  <c r="V307" i="54"/>
  <c r="V308" i="54"/>
  <c r="Q220" i="54"/>
  <c r="Q221" i="54" s="1"/>
  <c r="Q224" i="54" s="1"/>
  <c r="Q202" i="54" s="1"/>
  <c r="R127" i="54"/>
  <c r="R128" i="54"/>
  <c r="R157" i="54"/>
  <c r="R158" i="54"/>
  <c r="BD1087" i="54"/>
  <c r="BD1088" i="54"/>
  <c r="BH1150" i="54"/>
  <c r="BH1151" i="54" s="1"/>
  <c r="BH1154" i="54" s="1"/>
  <c r="BH1132" i="54" s="1"/>
  <c r="BK1237" i="54"/>
  <c r="BK1238" i="54"/>
  <c r="BF1117" i="54"/>
  <c r="BF1118" i="54"/>
  <c r="M1027" i="54"/>
  <c r="L1030" i="54"/>
  <c r="L1031" i="54" s="1"/>
  <c r="L1034" i="54" s="1"/>
  <c r="L1012" i="54" s="1"/>
  <c r="M1028" i="54"/>
  <c r="AU910" i="54"/>
  <c r="AU911" i="54" s="1"/>
  <c r="AU914" i="54" s="1"/>
  <c r="AU892" i="54" s="1"/>
  <c r="AO787" i="54"/>
  <c r="AO788" i="54"/>
  <c r="AV940" i="54"/>
  <c r="AV941" i="54" s="1"/>
  <c r="AV944" i="54" s="1"/>
  <c r="AV922" i="54" s="1"/>
  <c r="AN820" i="54"/>
  <c r="AN821" i="54" s="1"/>
  <c r="AN824" i="54" s="1"/>
  <c r="AN802" i="54" s="1"/>
  <c r="M487" i="54"/>
  <c r="L490" i="54"/>
  <c r="L491" i="54" s="1"/>
  <c r="L494" i="54" s="1"/>
  <c r="L472" i="54" s="1"/>
  <c r="M488" i="54"/>
  <c r="AB490" i="54"/>
  <c r="AB491" i="54" s="1"/>
  <c r="AB494" i="54" s="1"/>
  <c r="AB472" i="54" s="1"/>
  <c r="Y370" i="54"/>
  <c r="Y371" i="54" s="1"/>
  <c r="Y374" i="54" s="1"/>
  <c r="Y352" i="54" s="1"/>
  <c r="T247" i="54"/>
  <c r="T248" i="54"/>
  <c r="M277" i="54"/>
  <c r="L280" i="54"/>
  <c r="L281" i="54" s="1"/>
  <c r="L284" i="54" s="1"/>
  <c r="L262" i="54" s="1"/>
  <c r="M278" i="54"/>
  <c r="L190" i="54"/>
  <c r="L191" i="54" s="1"/>
  <c r="L194" i="54" s="1"/>
  <c r="L172" i="54" s="1"/>
  <c r="M187" i="54"/>
  <c r="M188" i="54"/>
  <c r="L70" i="54"/>
  <c r="L71" i="54" s="1"/>
  <c r="L74" i="54" s="1"/>
  <c r="L52" i="54" s="1"/>
  <c r="M67" i="54"/>
  <c r="M68" i="54"/>
  <c r="M97" i="54"/>
  <c r="L100" i="54"/>
  <c r="L101" i="54" s="1"/>
  <c r="L104" i="54" s="1"/>
  <c r="L82" i="54" s="1"/>
  <c r="M98" i="54"/>
  <c r="Q100" i="54"/>
  <c r="Q101" i="54" s="1"/>
  <c r="Q104" i="54" s="1"/>
  <c r="Q82" i="54" s="1"/>
  <c r="Q1375" i="54" s="1"/>
  <c r="M1177" i="54"/>
  <c r="L1180" i="54"/>
  <c r="L1181" i="54" s="1"/>
  <c r="L1184" i="54" s="1"/>
  <c r="L1162" i="54" s="1"/>
  <c r="M1178" i="54"/>
  <c r="AP850" i="54"/>
  <c r="AP851" i="54" s="1"/>
  <c r="AP854" i="54" s="1"/>
  <c r="AP832" i="54" s="1"/>
  <c r="AI730" i="54"/>
  <c r="AI731" i="54" s="1"/>
  <c r="AI734" i="54" s="1"/>
  <c r="AI712" i="54" s="1"/>
  <c r="M997" i="54"/>
  <c r="L1000" i="54"/>
  <c r="L1001" i="54" s="1"/>
  <c r="L1004" i="54" s="1"/>
  <c r="L982" i="54" s="1"/>
  <c r="M998" i="54"/>
  <c r="M877" i="54"/>
  <c r="L880" i="54"/>
  <c r="L881" i="54" s="1"/>
  <c r="L884" i="54" s="1"/>
  <c r="L862" i="54" s="1"/>
  <c r="M878" i="54"/>
  <c r="AS880" i="54"/>
  <c r="AS881" i="54" s="1"/>
  <c r="AS884" i="54" s="1"/>
  <c r="AS862" i="54" s="1"/>
  <c r="AJ760" i="54"/>
  <c r="AJ761" i="54" s="1"/>
  <c r="AJ764" i="54" s="1"/>
  <c r="AJ742" i="54" s="1"/>
  <c r="M637" i="54"/>
  <c r="L640" i="54"/>
  <c r="L641" i="54" s="1"/>
  <c r="L644" i="54" s="1"/>
  <c r="L622" i="54" s="1"/>
  <c r="M638" i="54"/>
  <c r="M547" i="54"/>
  <c r="L550" i="54"/>
  <c r="L551" i="54" s="1"/>
  <c r="L554" i="54" s="1"/>
  <c r="L532" i="54" s="1"/>
  <c r="M548" i="54"/>
  <c r="M307" i="54"/>
  <c r="L310" i="54"/>
  <c r="L311" i="54" s="1"/>
  <c r="L314" i="54" s="1"/>
  <c r="L292" i="54" s="1"/>
  <c r="M308" i="54"/>
  <c r="M577" i="54"/>
  <c r="L580" i="54"/>
  <c r="L581" i="54" s="1"/>
  <c r="L584" i="54" s="1"/>
  <c r="L562" i="54" s="1"/>
  <c r="M578" i="54"/>
  <c r="AC457" i="54"/>
  <c r="AC458" i="54"/>
  <c r="M37" i="54"/>
  <c r="L40" i="54"/>
  <c r="M38" i="54"/>
  <c r="P37" i="54"/>
  <c r="P38" i="54"/>
  <c r="M1207" i="54"/>
  <c r="L1210" i="54"/>
  <c r="L1211" i="54" s="1"/>
  <c r="L1214" i="54" s="1"/>
  <c r="L1192" i="54" s="1"/>
  <c r="M1208" i="54"/>
  <c r="AB427" i="54"/>
  <c r="AB428" i="54"/>
  <c r="W337" i="54"/>
  <c r="W338" i="54"/>
  <c r="BL1267" i="54"/>
  <c r="BL1268" i="54"/>
  <c r="L1359" i="54"/>
  <c r="AK189" i="53" l="1"/>
  <c r="BK579" i="53"/>
  <c r="BK580" i="53" s="1"/>
  <c r="BK581" i="53" s="1"/>
  <c r="BK584" i="53" s="1"/>
  <c r="BK562" i="53" s="1"/>
  <c r="BC459" i="53"/>
  <c r="BC460" i="53" s="1"/>
  <c r="BC461" i="53" s="1"/>
  <c r="BC464" i="53" s="1"/>
  <c r="BC442" i="53" s="1"/>
  <c r="P39" i="53"/>
  <c r="P40" i="53"/>
  <c r="P41" i="53" s="1"/>
  <c r="N217" i="53"/>
  <c r="N218" i="53"/>
  <c r="BI549" i="53"/>
  <c r="BI550" i="53"/>
  <c r="BI551" i="53" s="1"/>
  <c r="BI554" i="53" s="1"/>
  <c r="BI532" i="53" s="1"/>
  <c r="BI657" i="53" s="1"/>
  <c r="N159" i="53"/>
  <c r="N160" i="53" s="1"/>
  <c r="N161" i="53" s="1"/>
  <c r="N164" i="53" s="1"/>
  <c r="N142" i="53" s="1"/>
  <c r="M310" i="53"/>
  <c r="M311" i="53" s="1"/>
  <c r="N307" i="53"/>
  <c r="N308" i="53"/>
  <c r="AG160" i="53"/>
  <c r="AG161" i="53" s="1"/>
  <c r="AG164" i="53" s="1"/>
  <c r="AG142" i="53" s="1"/>
  <c r="AG159" i="53"/>
  <c r="AY399" i="53"/>
  <c r="AY400" i="53" s="1"/>
  <c r="AY401" i="53" s="1"/>
  <c r="AY404" i="53" s="1"/>
  <c r="AY382" i="53" s="1"/>
  <c r="AV369" i="53"/>
  <c r="AG129" i="53"/>
  <c r="AG130" i="53" s="1"/>
  <c r="AG131" i="53" s="1"/>
  <c r="AG134" i="53" s="1"/>
  <c r="AG112" i="53" s="1"/>
  <c r="N517" i="53"/>
  <c r="N518" i="53"/>
  <c r="AN249" i="53"/>
  <c r="M369" i="53"/>
  <c r="M370" i="53" s="1"/>
  <c r="M371" i="53" s="1"/>
  <c r="M374" i="53" s="1"/>
  <c r="M352" i="53" s="1"/>
  <c r="P44" i="53"/>
  <c r="P22" i="53" s="1"/>
  <c r="M220" i="53"/>
  <c r="M221" i="53" s="1"/>
  <c r="M224" i="53" s="1"/>
  <c r="M202" i="53" s="1"/>
  <c r="AQ339" i="53"/>
  <c r="M69" i="53"/>
  <c r="M189" i="53"/>
  <c r="M190" i="53" s="1"/>
  <c r="M191" i="53" s="1"/>
  <c r="M194" i="53" s="1"/>
  <c r="M172" i="53" s="1"/>
  <c r="BF489" i="53"/>
  <c r="BF490" i="53" s="1"/>
  <c r="BF491" i="53" s="1"/>
  <c r="BF494" i="53" s="1"/>
  <c r="BF472" i="53" s="1"/>
  <c r="M129" i="53"/>
  <c r="M130" i="53" s="1"/>
  <c r="M131" i="53" s="1"/>
  <c r="M134" i="53" s="1"/>
  <c r="M112" i="53" s="1"/>
  <c r="M314" i="53"/>
  <c r="M292" i="53" s="1"/>
  <c r="AB99" i="53"/>
  <c r="N459" i="53"/>
  <c r="N460" i="53" s="1"/>
  <c r="N461" i="53" s="1"/>
  <c r="N464" i="53" s="1"/>
  <c r="N442" i="53" s="1"/>
  <c r="M399" i="53"/>
  <c r="M400" i="53" s="1"/>
  <c r="M401" i="53" s="1"/>
  <c r="M404" i="53" s="1"/>
  <c r="M382" i="53" s="1"/>
  <c r="N339" i="53"/>
  <c r="N340" i="53" s="1"/>
  <c r="N341" i="53" s="1"/>
  <c r="N344" i="53" s="1"/>
  <c r="N322" i="53" s="1"/>
  <c r="M429" i="53"/>
  <c r="N279" i="53"/>
  <c r="BG517" i="53"/>
  <c r="BG518" i="53"/>
  <c r="AR309" i="53"/>
  <c r="AR310" i="53" s="1"/>
  <c r="AR311" i="53" s="1"/>
  <c r="AR314" i="53" s="1"/>
  <c r="AR292" i="53" s="1"/>
  <c r="M39" i="53"/>
  <c r="M40" i="53" s="1"/>
  <c r="M41" i="53" s="1"/>
  <c r="M44" i="53" s="1"/>
  <c r="M22" i="53" s="1"/>
  <c r="N547" i="53"/>
  <c r="N548" i="53"/>
  <c r="BA429" i="53"/>
  <c r="BA430" i="53" s="1"/>
  <c r="BA431" i="53" s="1"/>
  <c r="BA434" i="53" s="1"/>
  <c r="BA412" i="53" s="1"/>
  <c r="AP277" i="53"/>
  <c r="AP278" i="53"/>
  <c r="M249" i="53"/>
  <c r="M520" i="53"/>
  <c r="M521" i="53" s="1"/>
  <c r="M524" i="53" s="1"/>
  <c r="M502" i="53" s="1"/>
  <c r="M99" i="53"/>
  <c r="M100" i="53" s="1"/>
  <c r="M101" i="53" s="1"/>
  <c r="M104" i="53" s="1"/>
  <c r="M82" i="53" s="1"/>
  <c r="AL219" i="53"/>
  <c r="AL220" i="53" s="1"/>
  <c r="AL221" i="53" s="1"/>
  <c r="AL224" i="53" s="1"/>
  <c r="AL202" i="53" s="1"/>
  <c r="W69" i="53"/>
  <c r="W70" i="53" s="1"/>
  <c r="W71" i="53" s="1"/>
  <c r="W74" i="53" s="1"/>
  <c r="W52" i="53" s="1"/>
  <c r="AK190" i="53"/>
  <c r="AK191" i="53" s="1"/>
  <c r="AK194" i="53" s="1"/>
  <c r="AK172" i="53" s="1"/>
  <c r="AL187" i="53"/>
  <c r="AL188" i="53"/>
  <c r="M490" i="53"/>
  <c r="M491" i="53" s="1"/>
  <c r="M494" i="53" s="1"/>
  <c r="M472" i="53" s="1"/>
  <c r="M489" i="53"/>
  <c r="J2053" i="54"/>
  <c r="BO2072" i="54"/>
  <c r="BO2084" i="54" s="1"/>
  <c r="BO2085" i="54" s="1"/>
  <c r="BO1323" i="54"/>
  <c r="E1324" i="54" s="1"/>
  <c r="BN1332" i="54" s="1"/>
  <c r="BN1333" i="54" s="1"/>
  <c r="BN17" i="54" s="1"/>
  <c r="BO602" i="53"/>
  <c r="BO603" i="53" s="1"/>
  <c r="E604" i="53" s="1"/>
  <c r="BO632" i="53"/>
  <c r="BO633" i="53" s="1"/>
  <c r="E634" i="53" s="1"/>
  <c r="N579" i="53"/>
  <c r="N580" i="53" s="1"/>
  <c r="N581" i="53" s="1"/>
  <c r="N584" i="53" s="1"/>
  <c r="N562" i="53" s="1"/>
  <c r="M532" i="53"/>
  <c r="M657" i="53" s="1"/>
  <c r="BL1269" i="54"/>
  <c r="BL1270" i="54" s="1"/>
  <c r="BL1271" i="54" s="1"/>
  <c r="BL1274" i="54" s="1"/>
  <c r="BL1252" i="54" s="1"/>
  <c r="W339" i="54"/>
  <c r="W340" i="54" s="1"/>
  <c r="W341" i="54" s="1"/>
  <c r="W344" i="54" s="1"/>
  <c r="W322" i="54" s="1"/>
  <c r="AB429" i="54"/>
  <c r="AB430" i="54" s="1"/>
  <c r="AB431" i="54" s="1"/>
  <c r="AB434" i="54" s="1"/>
  <c r="AB412" i="54" s="1"/>
  <c r="AC459" i="54"/>
  <c r="AC460" i="54" s="1"/>
  <c r="AC461" i="54" s="1"/>
  <c r="AC464" i="54" s="1"/>
  <c r="AC442" i="54" s="1"/>
  <c r="M639" i="54"/>
  <c r="M640" i="54" s="1"/>
  <c r="M641" i="54" s="1"/>
  <c r="M644" i="54" s="1"/>
  <c r="M622" i="54" s="1"/>
  <c r="L1375" i="54"/>
  <c r="L1378" i="54"/>
  <c r="M189" i="54"/>
  <c r="M190" i="54" s="1"/>
  <c r="M191" i="54" s="1"/>
  <c r="M194" i="54" s="1"/>
  <c r="M172" i="54" s="1"/>
  <c r="M279" i="54"/>
  <c r="M280" i="54" s="1"/>
  <c r="M281" i="54" s="1"/>
  <c r="M284" i="54" s="1"/>
  <c r="M262" i="54" s="1"/>
  <c r="T249" i="54"/>
  <c r="T250" i="54" s="1"/>
  <c r="T251" i="54" s="1"/>
  <c r="T254" i="54" s="1"/>
  <c r="T232" i="54" s="1"/>
  <c r="AO789" i="54"/>
  <c r="AO790" i="54" s="1"/>
  <c r="AO791" i="54" s="1"/>
  <c r="AO794" i="54" s="1"/>
  <c r="AO772" i="54" s="1"/>
  <c r="M1029" i="54"/>
  <c r="M1030" i="54" s="1"/>
  <c r="M1031" i="54" s="1"/>
  <c r="M1034" i="54" s="1"/>
  <c r="M1012" i="54" s="1"/>
  <c r="BF1119" i="54"/>
  <c r="BF1120" i="54" s="1"/>
  <c r="BF1121" i="54" s="1"/>
  <c r="BF1124" i="54" s="1"/>
  <c r="BF1102" i="54" s="1"/>
  <c r="BK1239" i="54"/>
  <c r="BK1240" i="54" s="1"/>
  <c r="BK1241" i="54" s="1"/>
  <c r="BK1244" i="54" s="1"/>
  <c r="BK1222" i="54" s="1"/>
  <c r="V309" i="54"/>
  <c r="V310" i="54" s="1"/>
  <c r="V311" i="54" s="1"/>
  <c r="V314" i="54" s="1"/>
  <c r="V292" i="54" s="1"/>
  <c r="AD549" i="54"/>
  <c r="AD550" i="54" s="1"/>
  <c r="AD551" i="54" s="1"/>
  <c r="AD554" i="54" s="1"/>
  <c r="AD532" i="54" s="1"/>
  <c r="AG639" i="54"/>
  <c r="AG640" i="54" s="1"/>
  <c r="AG641" i="54" s="1"/>
  <c r="AG644" i="54" s="1"/>
  <c r="AG622" i="54" s="1"/>
  <c r="U279" i="54"/>
  <c r="U280" i="54" s="1"/>
  <c r="U281" i="54" s="1"/>
  <c r="U284" i="54" s="1"/>
  <c r="U262" i="54" s="1"/>
  <c r="M399" i="54"/>
  <c r="M400" i="54" s="1"/>
  <c r="M401" i="54" s="1"/>
  <c r="M404" i="54" s="1"/>
  <c r="M382" i="54" s="1"/>
  <c r="M519" i="54"/>
  <c r="M520" i="54" s="1"/>
  <c r="M521" i="54" s="1"/>
  <c r="M524" i="54" s="1"/>
  <c r="M502" i="54" s="1"/>
  <c r="AG609" i="54"/>
  <c r="AG610" i="54" s="1"/>
  <c r="AG611" i="54" s="1"/>
  <c r="AG614" i="54" s="1"/>
  <c r="AG592" i="54" s="1"/>
  <c r="AJ699" i="54"/>
  <c r="AJ700" i="54" s="1"/>
  <c r="AJ701" i="54" s="1"/>
  <c r="AJ704" i="54" s="1"/>
  <c r="AJ682" i="54" s="1"/>
  <c r="BO1357" i="54"/>
  <c r="BO1358" i="54"/>
  <c r="M219" i="54"/>
  <c r="M220" i="54" s="1"/>
  <c r="M221" i="54" s="1"/>
  <c r="M224" i="54" s="1"/>
  <c r="M202" i="54" s="1"/>
  <c r="AE579" i="54"/>
  <c r="AE580" i="54" s="1"/>
  <c r="AE581" i="54" s="1"/>
  <c r="AE584" i="54" s="1"/>
  <c r="AE562" i="54" s="1"/>
  <c r="M1089" i="54"/>
  <c r="M1090" i="54" s="1"/>
  <c r="M1091" i="54" s="1"/>
  <c r="M1094" i="54" s="1"/>
  <c r="M1072" i="54" s="1"/>
  <c r="BK1209" i="54"/>
  <c r="BK1210" i="54" s="1"/>
  <c r="BK1211" i="54" s="1"/>
  <c r="BK1214" i="54" s="1"/>
  <c r="BK1192" i="54" s="1"/>
  <c r="M129" i="54"/>
  <c r="M130" i="54" s="1"/>
  <c r="M131" i="54" s="1"/>
  <c r="M134" i="54" s="1"/>
  <c r="M112" i="54" s="1"/>
  <c r="M339" i="54"/>
  <c r="M340" i="54" s="1"/>
  <c r="M341" i="54" s="1"/>
  <c r="M344" i="54" s="1"/>
  <c r="M322" i="54" s="1"/>
  <c r="M1059" i="54"/>
  <c r="M1060" i="54" s="1"/>
  <c r="M1061" i="54" s="1"/>
  <c r="M1064" i="54" s="1"/>
  <c r="M1042" i="54" s="1"/>
  <c r="R99" i="54"/>
  <c r="R100" i="54" s="1"/>
  <c r="R101" i="54" s="1"/>
  <c r="R104" i="54" s="1"/>
  <c r="R82" i="54" s="1"/>
  <c r="Z369" i="54"/>
  <c r="Z370" i="54" s="1"/>
  <c r="Z371" i="54" s="1"/>
  <c r="Z374" i="54" s="1"/>
  <c r="Z352" i="54" s="1"/>
  <c r="AC489" i="54"/>
  <c r="AC490" i="54" s="1"/>
  <c r="AC491" i="54" s="1"/>
  <c r="AC494" i="54" s="1"/>
  <c r="AC472" i="54" s="1"/>
  <c r="AO819" i="54"/>
  <c r="AO820" i="54" s="1"/>
  <c r="AO821" i="54" s="1"/>
  <c r="AO824" i="54" s="1"/>
  <c r="AO802" i="54" s="1"/>
  <c r="AW939" i="54"/>
  <c r="AW940" i="54" s="1"/>
  <c r="AW941" i="54" s="1"/>
  <c r="AW944" i="54" s="1"/>
  <c r="AW922" i="54" s="1"/>
  <c r="M1119" i="54"/>
  <c r="M1120" i="54" s="1"/>
  <c r="M1121" i="54" s="1"/>
  <c r="M1124" i="54" s="1"/>
  <c r="M1102" i="54" s="1"/>
  <c r="BI1149" i="54"/>
  <c r="BI1150" i="54" s="1"/>
  <c r="BI1151" i="54" s="1"/>
  <c r="BI1154" i="54" s="1"/>
  <c r="BI1132" i="54" s="1"/>
  <c r="L1373" i="54"/>
  <c r="M459" i="54"/>
  <c r="M460" i="54" s="1"/>
  <c r="M461" i="54" s="1"/>
  <c r="M464" i="54" s="1"/>
  <c r="M442" i="54" s="1"/>
  <c r="AY999" i="54"/>
  <c r="AY1000" i="54" s="1"/>
  <c r="AY1001" i="54" s="1"/>
  <c r="AY1004" i="54" s="1"/>
  <c r="AY982" i="54" s="1"/>
  <c r="M969" i="54"/>
  <c r="M970" i="54" s="1"/>
  <c r="M971" i="54" s="1"/>
  <c r="M974" i="54" s="1"/>
  <c r="M952" i="54" s="1"/>
  <c r="R189" i="54"/>
  <c r="R190" i="54" s="1"/>
  <c r="R191" i="54" s="1"/>
  <c r="R194" i="54" s="1"/>
  <c r="R172" i="54" s="1"/>
  <c r="Z399" i="54"/>
  <c r="Z400" i="54" s="1"/>
  <c r="Z401" i="54" s="1"/>
  <c r="Z404" i="54" s="1"/>
  <c r="Z382" i="54" s="1"/>
  <c r="AC519" i="54"/>
  <c r="AC520" i="54" s="1"/>
  <c r="AC521" i="54" s="1"/>
  <c r="AC524" i="54" s="1"/>
  <c r="AC502" i="54" s="1"/>
  <c r="M369" i="54"/>
  <c r="M370" i="54" s="1"/>
  <c r="M371" i="54" s="1"/>
  <c r="M374" i="54" s="1"/>
  <c r="M352" i="54" s="1"/>
  <c r="M699" i="54"/>
  <c r="M700" i="54" s="1"/>
  <c r="M701" i="54" s="1"/>
  <c r="M704" i="54" s="1"/>
  <c r="M682" i="54" s="1"/>
  <c r="M669" i="54"/>
  <c r="M1299" i="54"/>
  <c r="M1300" i="54" s="1"/>
  <c r="M1301" i="54" s="1"/>
  <c r="M1304" i="54" s="1"/>
  <c r="M1282" i="54" s="1"/>
  <c r="M1357" i="54"/>
  <c r="L1360" i="54"/>
  <c r="L1361" i="54" s="1"/>
  <c r="L1364" i="54" s="1"/>
  <c r="L1342" i="54" s="1"/>
  <c r="M1358" i="54"/>
  <c r="L41" i="54"/>
  <c r="M309" i="54"/>
  <c r="M310" i="54" s="1"/>
  <c r="M311" i="54" s="1"/>
  <c r="M314" i="54" s="1"/>
  <c r="M292" i="54" s="1"/>
  <c r="M999" i="54"/>
  <c r="M1000" i="54" s="1"/>
  <c r="M1001" i="54" s="1"/>
  <c r="M1004" i="54" s="1"/>
  <c r="M982" i="54" s="1"/>
  <c r="M1209" i="54"/>
  <c r="M1210" i="54" s="1"/>
  <c r="M1211" i="54" s="1"/>
  <c r="M1214" i="54" s="1"/>
  <c r="M1192" i="54" s="1"/>
  <c r="P39" i="54"/>
  <c r="P40" i="54" s="1"/>
  <c r="M39" i="54"/>
  <c r="M40" i="54" s="1"/>
  <c r="M579" i="54"/>
  <c r="M580" i="54" s="1"/>
  <c r="M581" i="54" s="1"/>
  <c r="M584" i="54" s="1"/>
  <c r="M562" i="54" s="1"/>
  <c r="M549" i="54"/>
  <c r="M550" i="54" s="1"/>
  <c r="M551" i="54" s="1"/>
  <c r="M554" i="54" s="1"/>
  <c r="M532" i="54" s="1"/>
  <c r="M879" i="54"/>
  <c r="M880" i="54" s="1"/>
  <c r="M881" i="54" s="1"/>
  <c r="M884" i="54" s="1"/>
  <c r="M862" i="54" s="1"/>
  <c r="M1179" i="54"/>
  <c r="M1180" i="54" s="1"/>
  <c r="M1181" i="54" s="1"/>
  <c r="M1184" i="54" s="1"/>
  <c r="M1162" i="54" s="1"/>
  <c r="M99" i="54"/>
  <c r="M100" i="54" s="1"/>
  <c r="M101" i="54" s="1"/>
  <c r="M104" i="54" s="1"/>
  <c r="M82" i="54" s="1"/>
  <c r="M69" i="54"/>
  <c r="M70" i="54" s="1"/>
  <c r="M71" i="54" s="1"/>
  <c r="M74" i="54" s="1"/>
  <c r="M52" i="54" s="1"/>
  <c r="L1374" i="54"/>
  <c r="M489" i="54"/>
  <c r="M490" i="54" s="1"/>
  <c r="M491" i="54" s="1"/>
  <c r="M494" i="54" s="1"/>
  <c r="M472" i="54" s="1"/>
  <c r="BD1089" i="54"/>
  <c r="BD1090" i="54" s="1"/>
  <c r="BD1091" i="54" s="1"/>
  <c r="BD1094" i="54" s="1"/>
  <c r="BD1072" i="54" s="1"/>
  <c r="R159" i="54"/>
  <c r="R160" i="54" s="1"/>
  <c r="R161" i="54" s="1"/>
  <c r="R164" i="54" s="1"/>
  <c r="R142" i="54" s="1"/>
  <c r="R129" i="54"/>
  <c r="R130" i="54" s="1"/>
  <c r="R131" i="54" s="1"/>
  <c r="R134" i="54" s="1"/>
  <c r="R112" i="54" s="1"/>
  <c r="M759" i="54"/>
  <c r="M760" i="54" s="1"/>
  <c r="M761" i="54" s="1"/>
  <c r="M764" i="54" s="1"/>
  <c r="M742" i="54" s="1"/>
  <c r="M849" i="54"/>
  <c r="M850" i="54" s="1"/>
  <c r="M851" i="54" s="1"/>
  <c r="M854" i="54" s="1"/>
  <c r="M832" i="54" s="1"/>
  <c r="AY969" i="54"/>
  <c r="AY970" i="54" s="1"/>
  <c r="AY971" i="54" s="1"/>
  <c r="AY974" i="54" s="1"/>
  <c r="AY952" i="54" s="1"/>
  <c r="BC1059" i="54"/>
  <c r="BC1060" i="54" s="1"/>
  <c r="BC1061" i="54" s="1"/>
  <c r="BC1064" i="54" s="1"/>
  <c r="BC1042" i="54" s="1"/>
  <c r="BI1179" i="54"/>
  <c r="BI1180" i="54" s="1"/>
  <c r="BI1181" i="54" s="1"/>
  <c r="BI1184" i="54" s="1"/>
  <c r="BI1162" i="54" s="1"/>
  <c r="P69" i="54"/>
  <c r="P70" i="54" s="1"/>
  <c r="P71" i="54" s="1"/>
  <c r="P74" i="54" s="1"/>
  <c r="P52" i="54" s="1"/>
  <c r="M939" i="54"/>
  <c r="M940" i="54" s="1"/>
  <c r="M941" i="54" s="1"/>
  <c r="M944" i="54" s="1"/>
  <c r="M922" i="54" s="1"/>
  <c r="M1149" i="54"/>
  <c r="M1150" i="54" s="1"/>
  <c r="M1151" i="54" s="1"/>
  <c r="M1154" i="54" s="1"/>
  <c r="M1132" i="54" s="1"/>
  <c r="M1269" i="54"/>
  <c r="M1270" i="54" s="1"/>
  <c r="M1271" i="54" s="1"/>
  <c r="M1274" i="54" s="1"/>
  <c r="M1252" i="54" s="1"/>
  <c r="M429" i="54"/>
  <c r="M430" i="54" s="1"/>
  <c r="M431" i="54" s="1"/>
  <c r="M434" i="54" s="1"/>
  <c r="M412" i="54" s="1"/>
  <c r="AK759" i="54"/>
  <c r="AK760" i="54" s="1"/>
  <c r="AK761" i="54" s="1"/>
  <c r="AK764" i="54" s="1"/>
  <c r="AK742" i="54" s="1"/>
  <c r="AT879" i="54"/>
  <c r="AT880" i="54" s="1"/>
  <c r="AT881" i="54" s="1"/>
  <c r="AT884" i="54" s="1"/>
  <c r="AT862" i="54" s="1"/>
  <c r="AJ729" i="54"/>
  <c r="AJ730" i="54" s="1"/>
  <c r="AJ731" i="54" s="1"/>
  <c r="AJ734" i="54" s="1"/>
  <c r="AJ712" i="54" s="1"/>
  <c r="AQ849" i="54"/>
  <c r="AQ850" i="54" s="1"/>
  <c r="AQ851" i="54" s="1"/>
  <c r="AQ854" i="54" s="1"/>
  <c r="AQ832" i="54" s="1"/>
  <c r="M789" i="54"/>
  <c r="M790" i="54" s="1"/>
  <c r="M791" i="54" s="1"/>
  <c r="M794" i="54" s="1"/>
  <c r="M772" i="54" s="1"/>
  <c r="AV909" i="54"/>
  <c r="AV910" i="54" s="1"/>
  <c r="AV911" i="54" s="1"/>
  <c r="AV914" i="54" s="1"/>
  <c r="AV892" i="54" s="1"/>
  <c r="M1239" i="54"/>
  <c r="M1240" i="54" s="1"/>
  <c r="M1241" i="54" s="1"/>
  <c r="M1244" i="54" s="1"/>
  <c r="M1222" i="54" s="1"/>
  <c r="M159" i="54"/>
  <c r="M160" i="54" s="1"/>
  <c r="M161" i="54" s="1"/>
  <c r="M164" i="54" s="1"/>
  <c r="M142" i="54" s="1"/>
  <c r="R219" i="54"/>
  <c r="R220" i="54" s="1"/>
  <c r="R221" i="54" s="1"/>
  <c r="R224" i="54" s="1"/>
  <c r="R202" i="54" s="1"/>
  <c r="M729" i="54"/>
  <c r="M730" i="54" s="1"/>
  <c r="M731" i="54" s="1"/>
  <c r="M734" i="54" s="1"/>
  <c r="M712" i="54" s="1"/>
  <c r="M249" i="54"/>
  <c r="M250" i="54" s="1"/>
  <c r="M251" i="54" s="1"/>
  <c r="M254" i="54" s="1"/>
  <c r="M232" i="54" s="1"/>
  <c r="M609" i="54"/>
  <c r="M610" i="54" s="1"/>
  <c r="M611" i="54" s="1"/>
  <c r="M614" i="54" s="1"/>
  <c r="M592" i="54" s="1"/>
  <c r="M819" i="54"/>
  <c r="M820" i="54" s="1"/>
  <c r="M821" i="54" s="1"/>
  <c r="M824" i="54" s="1"/>
  <c r="M802" i="54" s="1"/>
  <c r="M909" i="54"/>
  <c r="M910" i="54" s="1"/>
  <c r="M911" i="54" s="1"/>
  <c r="M914" i="54" s="1"/>
  <c r="M892" i="54" s="1"/>
  <c r="BB1029" i="54"/>
  <c r="BB1030" i="54" s="1"/>
  <c r="BB1031" i="54" s="1"/>
  <c r="BB1034" i="54" s="1"/>
  <c r="BB1012" i="54" s="1"/>
  <c r="O44" i="54"/>
  <c r="AP279" i="53" l="1"/>
  <c r="BL577" i="53"/>
  <c r="BL578" i="53"/>
  <c r="L1328" i="54"/>
  <c r="I2085" i="54"/>
  <c r="B4" i="20" s="1"/>
  <c r="I2084" i="54"/>
  <c r="N487" i="53"/>
  <c r="N488" i="53"/>
  <c r="X67" i="53"/>
  <c r="X68" i="53"/>
  <c r="N97" i="53"/>
  <c r="N98" i="53"/>
  <c r="N37" i="53"/>
  <c r="N38" i="53"/>
  <c r="AS307" i="53"/>
  <c r="AS308" i="53"/>
  <c r="M430" i="53"/>
  <c r="M431" i="53" s="1"/>
  <c r="M434" i="53" s="1"/>
  <c r="M412" i="53" s="1"/>
  <c r="N427" i="53"/>
  <c r="N428" i="53"/>
  <c r="N127" i="53"/>
  <c r="N128" i="53"/>
  <c r="AQ340" i="53"/>
  <c r="AQ341" i="53" s="1"/>
  <c r="AQ344" i="53" s="1"/>
  <c r="AQ322" i="53" s="1"/>
  <c r="AR337" i="53"/>
  <c r="AR338" i="53"/>
  <c r="AV370" i="53"/>
  <c r="AV371" i="53" s="1"/>
  <c r="AV374" i="53" s="1"/>
  <c r="AV352" i="53" s="1"/>
  <c r="AW367" i="53"/>
  <c r="AW369" i="53" s="1"/>
  <c r="AW368" i="53"/>
  <c r="AZ397" i="53"/>
  <c r="AZ398" i="53"/>
  <c r="AH157" i="53"/>
  <c r="AH159" i="53" s="1"/>
  <c r="AH158" i="53"/>
  <c r="O157" i="53"/>
  <c r="O158" i="53"/>
  <c r="BJ548" i="53"/>
  <c r="BJ547" i="53"/>
  <c r="N219" i="53"/>
  <c r="Q37" i="53"/>
  <c r="Q38" i="53"/>
  <c r="AL189" i="53"/>
  <c r="AM217" i="53"/>
  <c r="AM218" i="53"/>
  <c r="M250" i="53"/>
  <c r="M251" i="53" s="1"/>
  <c r="M254" i="53" s="1"/>
  <c r="M232" i="53" s="1"/>
  <c r="N247" i="53"/>
  <c r="N248" i="53"/>
  <c r="AP280" i="53"/>
  <c r="AP281" i="53" s="1"/>
  <c r="AP284" i="53" s="1"/>
  <c r="AP262" i="53" s="1"/>
  <c r="AQ277" i="53"/>
  <c r="AQ278" i="53"/>
  <c r="BB427" i="53"/>
  <c r="BB428" i="53"/>
  <c r="N549" i="53"/>
  <c r="N550" i="53" s="1"/>
  <c r="N551" i="53" s="1"/>
  <c r="N554" i="53" s="1"/>
  <c r="BG519" i="53"/>
  <c r="BG520" i="53" s="1"/>
  <c r="BG521" i="53" s="1"/>
  <c r="BG524" i="53" s="1"/>
  <c r="BG502" i="53" s="1"/>
  <c r="N280" i="53"/>
  <c r="N281" i="53" s="1"/>
  <c r="N284" i="53" s="1"/>
  <c r="N262" i="53" s="1"/>
  <c r="O277" i="53"/>
  <c r="O278" i="53"/>
  <c r="O337" i="53"/>
  <c r="O338" i="53"/>
  <c r="N397" i="53"/>
  <c r="N398" i="53"/>
  <c r="O457" i="53"/>
  <c r="O458" i="53"/>
  <c r="AB100" i="53"/>
  <c r="AB101" i="53" s="1"/>
  <c r="AB104" i="53" s="1"/>
  <c r="AB82" i="53" s="1"/>
  <c r="AC97" i="53"/>
  <c r="AC98" i="53"/>
  <c r="BG487" i="53"/>
  <c r="BG488" i="53"/>
  <c r="N187" i="53"/>
  <c r="N188" i="53"/>
  <c r="M70" i="53"/>
  <c r="M71" i="53" s="1"/>
  <c r="M74" i="53" s="1"/>
  <c r="M52" i="53" s="1"/>
  <c r="N67" i="53"/>
  <c r="N68" i="53"/>
  <c r="N367" i="53"/>
  <c r="N368" i="53"/>
  <c r="AN250" i="53"/>
  <c r="AN251" i="53" s="1"/>
  <c r="AN254" i="53" s="1"/>
  <c r="AN232" i="53" s="1"/>
  <c r="AO247" i="53"/>
  <c r="AO248" i="53"/>
  <c r="N519" i="53"/>
  <c r="N520" i="53" s="1"/>
  <c r="N521" i="53" s="1"/>
  <c r="N524" i="53" s="1"/>
  <c r="N502" i="53" s="1"/>
  <c r="AH127" i="53"/>
  <c r="AH128" i="53"/>
  <c r="N309" i="53"/>
  <c r="N310" i="53" s="1"/>
  <c r="N311" i="53" s="1"/>
  <c r="N314" i="53" s="1"/>
  <c r="N292" i="53" s="1"/>
  <c r="BD457" i="53"/>
  <c r="BD458" i="53"/>
  <c r="BM1332" i="54"/>
  <c r="BM1333" i="54" s="1"/>
  <c r="BM17" i="54" s="1"/>
  <c r="I1312" i="54"/>
  <c r="I2054" i="54" s="1"/>
  <c r="BO1332" i="54"/>
  <c r="BO1333" i="54" s="1"/>
  <c r="BO17" i="54" s="1"/>
  <c r="J2054" i="54"/>
  <c r="J2072" i="54"/>
  <c r="J2084" i="54" s="1"/>
  <c r="J2085" i="54" s="1"/>
  <c r="N667" i="54"/>
  <c r="N668" i="54"/>
  <c r="M670" i="54"/>
  <c r="BM612" i="53"/>
  <c r="BM613" i="53" s="1"/>
  <c r="BM17" i="53" s="1"/>
  <c r="BN612" i="53"/>
  <c r="BN613" i="53" s="1"/>
  <c r="BN17" i="53" s="1"/>
  <c r="BO612" i="53"/>
  <c r="BO613" i="53" s="1"/>
  <c r="L608" i="53"/>
  <c r="L609" i="53" s="1"/>
  <c r="I592" i="53"/>
  <c r="L13" i="54"/>
  <c r="L1329" i="54"/>
  <c r="M671" i="54"/>
  <c r="M674" i="54" s="1"/>
  <c r="M652" i="54" s="1"/>
  <c r="L638" i="53"/>
  <c r="I622" i="53"/>
  <c r="BO637" i="53"/>
  <c r="BO638" i="53"/>
  <c r="BO642" i="53"/>
  <c r="BO643" i="53" s="1"/>
  <c r="BO17" i="53" s="1"/>
  <c r="J17" i="53" s="1"/>
  <c r="O577" i="53"/>
  <c r="O578" i="53"/>
  <c r="M607" i="53"/>
  <c r="L610" i="53"/>
  <c r="M608" i="53"/>
  <c r="M1373" i="54"/>
  <c r="M1378" i="54"/>
  <c r="M1375" i="54"/>
  <c r="M41" i="54"/>
  <c r="P41" i="54"/>
  <c r="M1374" i="54"/>
  <c r="O22" i="54"/>
  <c r="BC1027" i="54"/>
  <c r="BC1028" i="54"/>
  <c r="N907" i="54"/>
  <c r="N908" i="54"/>
  <c r="N817" i="54"/>
  <c r="N818" i="54"/>
  <c r="N607" i="54"/>
  <c r="N608" i="54"/>
  <c r="N247" i="54"/>
  <c r="N248" i="54"/>
  <c r="S217" i="54"/>
  <c r="S218" i="54"/>
  <c r="N157" i="54"/>
  <c r="N158" i="54"/>
  <c r="N1237" i="54"/>
  <c r="N1238" i="54"/>
  <c r="AW907" i="54"/>
  <c r="AW908" i="54"/>
  <c r="N787" i="54"/>
  <c r="N788" i="54"/>
  <c r="AR847" i="54"/>
  <c r="AR848" i="54"/>
  <c r="AK727" i="54"/>
  <c r="AK728" i="54"/>
  <c r="AU877" i="54"/>
  <c r="AU878" i="54"/>
  <c r="AL757" i="54"/>
  <c r="AL758" i="54"/>
  <c r="N427" i="54"/>
  <c r="N428" i="54"/>
  <c r="N1267" i="54"/>
  <c r="N1268" i="54"/>
  <c r="N757" i="54"/>
  <c r="N758" i="54"/>
  <c r="S127" i="54"/>
  <c r="S128" i="54"/>
  <c r="S157" i="54"/>
  <c r="S158" i="54"/>
  <c r="BE1087" i="54"/>
  <c r="BE1088" i="54"/>
  <c r="N487" i="54"/>
  <c r="N488" i="54"/>
  <c r="N67" i="54"/>
  <c r="N68" i="54"/>
  <c r="N97" i="54"/>
  <c r="N98" i="54"/>
  <c r="N997" i="54"/>
  <c r="N998" i="54"/>
  <c r="M1359" i="54"/>
  <c r="N1297" i="54"/>
  <c r="N1298" i="54"/>
  <c r="N367" i="54"/>
  <c r="N368" i="54"/>
  <c r="AD517" i="54"/>
  <c r="AD518" i="54"/>
  <c r="AA397" i="54"/>
  <c r="AA398" i="54"/>
  <c r="S187" i="54"/>
  <c r="S188" i="54"/>
  <c r="N967" i="54"/>
  <c r="N968" i="54"/>
  <c r="AZ997" i="54"/>
  <c r="AZ998" i="54"/>
  <c r="N457" i="54"/>
  <c r="N458" i="54"/>
  <c r="BJ1147" i="54"/>
  <c r="BJ1148" i="54"/>
  <c r="AX937" i="54"/>
  <c r="AX938" i="54"/>
  <c r="AP817" i="54"/>
  <c r="AP818" i="54"/>
  <c r="AD487" i="54"/>
  <c r="AD488" i="54"/>
  <c r="AA367" i="54"/>
  <c r="AA368" i="54"/>
  <c r="S97" i="54"/>
  <c r="S98" i="54"/>
  <c r="N1057" i="54"/>
  <c r="N1058" i="54"/>
  <c r="N337" i="54"/>
  <c r="N338" i="54"/>
  <c r="AK697" i="54"/>
  <c r="AK698" i="54"/>
  <c r="AH607" i="54"/>
  <c r="AH608" i="54"/>
  <c r="N517" i="54"/>
  <c r="N518" i="54"/>
  <c r="V277" i="54"/>
  <c r="V278" i="54"/>
  <c r="BL1237" i="54"/>
  <c r="BL1238" i="54"/>
  <c r="BG1117" i="54"/>
  <c r="BG1118" i="54"/>
  <c r="N1027" i="54"/>
  <c r="N1028" i="54"/>
  <c r="U247" i="54"/>
  <c r="U248" i="54"/>
  <c r="N277" i="54"/>
  <c r="N278" i="54"/>
  <c r="N637" i="54"/>
  <c r="N638" i="54"/>
  <c r="N727" i="54"/>
  <c r="N728" i="54"/>
  <c r="R1375" i="54"/>
  <c r="N1147" i="54"/>
  <c r="N1148" i="54"/>
  <c r="N937" i="54"/>
  <c r="N938" i="54"/>
  <c r="Q67" i="54"/>
  <c r="Q68" i="54"/>
  <c r="BJ1177" i="54"/>
  <c r="BJ1178" i="54"/>
  <c r="BD1057" i="54"/>
  <c r="BD1058" i="54"/>
  <c r="AZ967" i="54"/>
  <c r="AZ968" i="54"/>
  <c r="N847" i="54"/>
  <c r="N848" i="54"/>
  <c r="N1177" i="54"/>
  <c r="N1178" i="54"/>
  <c r="N877" i="54"/>
  <c r="N878" i="54"/>
  <c r="N547" i="54"/>
  <c r="N548" i="54"/>
  <c r="N577" i="54"/>
  <c r="N578" i="54"/>
  <c r="N37" i="54"/>
  <c r="N38" i="54"/>
  <c r="Q37" i="54"/>
  <c r="Q38" i="54"/>
  <c r="N1207" i="54"/>
  <c r="N1208" i="54"/>
  <c r="N307" i="54"/>
  <c r="N308" i="54"/>
  <c r="L44" i="54"/>
  <c r="N697" i="54"/>
  <c r="N698" i="54"/>
  <c r="L1377" i="54"/>
  <c r="N1117" i="54"/>
  <c r="N1118" i="54"/>
  <c r="N127" i="54"/>
  <c r="N128" i="54"/>
  <c r="BL1207" i="54"/>
  <c r="BL1208" i="54"/>
  <c r="N1087" i="54"/>
  <c r="N1088" i="54"/>
  <c r="AF577" i="54"/>
  <c r="AF578" i="54"/>
  <c r="N217" i="54"/>
  <c r="N218" i="54"/>
  <c r="BO1359" i="54"/>
  <c r="BO1360" i="54" s="1"/>
  <c r="BO1361" i="54" s="1"/>
  <c r="BO1364" i="54" s="1"/>
  <c r="BO1342" i="54" s="1"/>
  <c r="N397" i="54"/>
  <c r="N398" i="54"/>
  <c r="AH637" i="54"/>
  <c r="AH638" i="54"/>
  <c r="AE547" i="54"/>
  <c r="AE548" i="54"/>
  <c r="W307" i="54"/>
  <c r="W308" i="54"/>
  <c r="AP787" i="54"/>
  <c r="AP788" i="54"/>
  <c r="N187" i="54"/>
  <c r="N188" i="54"/>
  <c r="AD457" i="54"/>
  <c r="AD458" i="54"/>
  <c r="AC427" i="54"/>
  <c r="AC428" i="54"/>
  <c r="X337" i="54"/>
  <c r="X338" i="54"/>
  <c r="BM1267" i="54"/>
  <c r="BM1268" i="54"/>
  <c r="AZ399" i="53" l="1"/>
  <c r="BD459" i="53"/>
  <c r="AH129" i="53"/>
  <c r="O459" i="53"/>
  <c r="P458" i="53" s="1"/>
  <c r="N129" i="53"/>
  <c r="BL579" i="53"/>
  <c r="O307" i="53"/>
  <c r="O308" i="53"/>
  <c r="N369" i="53"/>
  <c r="N69" i="53"/>
  <c r="P457" i="53"/>
  <c r="N399" i="53"/>
  <c r="N400" i="53" s="1"/>
  <c r="N401" i="53" s="1"/>
  <c r="N404" i="53" s="1"/>
  <c r="N382" i="53" s="1"/>
  <c r="O339" i="53"/>
  <c r="O340" i="53"/>
  <c r="O341" i="53" s="1"/>
  <c r="O344" i="53" s="1"/>
  <c r="O322" i="53" s="1"/>
  <c r="O279" i="53"/>
  <c r="O280" i="53"/>
  <c r="O281" i="53" s="1"/>
  <c r="N249" i="53"/>
  <c r="N250" i="53" s="1"/>
  <c r="N251" i="53" s="1"/>
  <c r="N254" i="53" s="1"/>
  <c r="N232" i="53" s="1"/>
  <c r="AM187" i="53"/>
  <c r="AM188" i="53"/>
  <c r="O217" i="53"/>
  <c r="O218" i="53"/>
  <c r="BJ549" i="53"/>
  <c r="BJ550" i="53" s="1"/>
  <c r="BJ551" i="53" s="1"/>
  <c r="BJ554" i="53" s="1"/>
  <c r="BJ532" i="53" s="1"/>
  <c r="BJ657" i="53" s="1"/>
  <c r="AH160" i="53"/>
  <c r="AH161" i="53" s="1"/>
  <c r="AH164" i="53" s="1"/>
  <c r="AH142" i="53" s="1"/>
  <c r="AI157" i="53"/>
  <c r="AI158" i="53"/>
  <c r="AZ400" i="53"/>
  <c r="AZ401" i="53" s="1"/>
  <c r="AZ404" i="53" s="1"/>
  <c r="AZ382" i="53" s="1"/>
  <c r="BA397" i="53"/>
  <c r="BA398" i="53"/>
  <c r="AW370" i="53"/>
  <c r="AW371" i="53" s="1"/>
  <c r="AW374" i="53" s="1"/>
  <c r="AW352" i="53" s="1"/>
  <c r="AX367" i="53"/>
  <c r="AX368" i="53"/>
  <c r="N130" i="53"/>
  <c r="N131" i="53" s="1"/>
  <c r="O127" i="53"/>
  <c r="O128" i="53"/>
  <c r="N429" i="53"/>
  <c r="N430" i="53" s="1"/>
  <c r="N431" i="53" s="1"/>
  <c r="N434" i="53" s="1"/>
  <c r="N412" i="53" s="1"/>
  <c r="BD460" i="53"/>
  <c r="BD461" i="53" s="1"/>
  <c r="BD464" i="53" s="1"/>
  <c r="BD442" i="53" s="1"/>
  <c r="BE457" i="53"/>
  <c r="BE458" i="53"/>
  <c r="AH130" i="53"/>
  <c r="AH131" i="53" s="1"/>
  <c r="AH134" i="53" s="1"/>
  <c r="AH112" i="53" s="1"/>
  <c r="AI127" i="53"/>
  <c r="AI128" i="53"/>
  <c r="O517" i="53"/>
  <c r="O518" i="53"/>
  <c r="AO249" i="53"/>
  <c r="AO250" i="53" s="1"/>
  <c r="AO251" i="53" s="1"/>
  <c r="AO254" i="53" s="1"/>
  <c r="AO232" i="53" s="1"/>
  <c r="N189" i="53"/>
  <c r="N190" i="53"/>
  <c r="N191" i="53" s="1"/>
  <c r="N194" i="53" s="1"/>
  <c r="N172" i="53" s="1"/>
  <c r="BG489" i="53"/>
  <c r="BG490" i="53" s="1"/>
  <c r="BG491" i="53" s="1"/>
  <c r="BG494" i="53" s="1"/>
  <c r="BG472" i="53" s="1"/>
  <c r="AC99" i="53"/>
  <c r="O284" i="53"/>
  <c r="O262" i="53" s="1"/>
  <c r="BH517" i="53"/>
  <c r="BH519" i="53" s="1"/>
  <c r="BH518" i="53"/>
  <c r="O548" i="53"/>
  <c r="O547" i="53"/>
  <c r="BB429" i="53"/>
  <c r="BB430" i="53" s="1"/>
  <c r="BB431" i="53" s="1"/>
  <c r="BB434" i="53" s="1"/>
  <c r="BB412" i="53" s="1"/>
  <c r="AQ279" i="53"/>
  <c r="AQ280" i="53" s="1"/>
  <c r="AQ281" i="53" s="1"/>
  <c r="AQ284" i="53" s="1"/>
  <c r="AQ262" i="53" s="1"/>
  <c r="AM219" i="53"/>
  <c r="AM220" i="53" s="1"/>
  <c r="AM221" i="53" s="1"/>
  <c r="AM224" i="53" s="1"/>
  <c r="AM202" i="53" s="1"/>
  <c r="AL190" i="53"/>
  <c r="AL191" i="53" s="1"/>
  <c r="AL194" i="53" s="1"/>
  <c r="AL172" i="53" s="1"/>
  <c r="Q39" i="53"/>
  <c r="Q40" i="53" s="1"/>
  <c r="Q41" i="53" s="1"/>
  <c r="Q44" i="53" s="1"/>
  <c r="Q22" i="53" s="1"/>
  <c r="N220" i="53"/>
  <c r="N221" i="53" s="1"/>
  <c r="N224" i="53" s="1"/>
  <c r="N202" i="53" s="1"/>
  <c r="O159" i="53"/>
  <c r="AR339" i="53"/>
  <c r="AR340" i="53" s="1"/>
  <c r="AR341" i="53" s="1"/>
  <c r="AR344" i="53" s="1"/>
  <c r="AR322" i="53" s="1"/>
  <c r="N134" i="53"/>
  <c r="N112" i="53" s="1"/>
  <c r="AS310" i="53"/>
  <c r="AS311" i="53" s="1"/>
  <c r="AS314" i="53" s="1"/>
  <c r="AS292" i="53" s="1"/>
  <c r="AS309" i="53"/>
  <c r="N39" i="53"/>
  <c r="N40" i="53" s="1"/>
  <c r="N41" i="53" s="1"/>
  <c r="N44" i="53" s="1"/>
  <c r="N22" i="53" s="1"/>
  <c r="N99" i="53"/>
  <c r="X69" i="53"/>
  <c r="N489" i="53"/>
  <c r="N490" i="53" s="1"/>
  <c r="N491" i="53" s="1"/>
  <c r="N494" i="53" s="1"/>
  <c r="N472" i="53" s="1"/>
  <c r="J17" i="54"/>
  <c r="M1327" i="54"/>
  <c r="M1328" i="54"/>
  <c r="M13" i="54" s="1"/>
  <c r="L14" i="54"/>
  <c r="L1330" i="54"/>
  <c r="L611" i="53"/>
  <c r="O579" i="53"/>
  <c r="O580" i="53" s="1"/>
  <c r="O581" i="53" s="1"/>
  <c r="O584" i="53" s="1"/>
  <c r="O562" i="53" s="1"/>
  <c r="L639" i="53"/>
  <c r="L13" i="53"/>
  <c r="M609" i="53"/>
  <c r="N532" i="53"/>
  <c r="N657" i="53" s="1"/>
  <c r="BO639" i="53"/>
  <c r="BO640" i="53" s="1"/>
  <c r="BO641" i="53" s="1"/>
  <c r="BO644" i="53" s="1"/>
  <c r="BO622" i="53" s="1"/>
  <c r="N699" i="54"/>
  <c r="N700" i="54" s="1"/>
  <c r="N701" i="54" s="1"/>
  <c r="N704" i="54" s="1"/>
  <c r="N682" i="54" s="1"/>
  <c r="N669" i="54"/>
  <c r="N549" i="54"/>
  <c r="N550" i="54" s="1"/>
  <c r="N551" i="54" s="1"/>
  <c r="N554" i="54" s="1"/>
  <c r="N532" i="54" s="1"/>
  <c r="N1179" i="54"/>
  <c r="N1180" i="54" s="1"/>
  <c r="N1181" i="54" s="1"/>
  <c r="N1184" i="54" s="1"/>
  <c r="N1162" i="54" s="1"/>
  <c r="AZ969" i="54"/>
  <c r="AZ970" i="54" s="1"/>
  <c r="AZ971" i="54" s="1"/>
  <c r="AZ974" i="54" s="1"/>
  <c r="AZ952" i="54" s="1"/>
  <c r="BJ1179" i="54"/>
  <c r="BJ1180" i="54" s="1"/>
  <c r="BJ1181" i="54" s="1"/>
  <c r="BJ1184" i="54" s="1"/>
  <c r="BJ1162" i="54" s="1"/>
  <c r="Q69" i="54"/>
  <c r="Q70" i="54" s="1"/>
  <c r="Q71" i="54" s="1"/>
  <c r="Q74" i="54" s="1"/>
  <c r="Q52" i="54" s="1"/>
  <c r="N1149" i="54"/>
  <c r="N1150" i="54" s="1"/>
  <c r="N1151" i="54" s="1"/>
  <c r="N1154" i="54" s="1"/>
  <c r="N1132" i="54" s="1"/>
  <c r="N279" i="54"/>
  <c r="N1029" i="54"/>
  <c r="BL1239" i="54"/>
  <c r="N519" i="54"/>
  <c r="AK699" i="54"/>
  <c r="N339" i="54"/>
  <c r="S99" i="54"/>
  <c r="AD489" i="54"/>
  <c r="AX939" i="54"/>
  <c r="BJ1149" i="54"/>
  <c r="AZ999" i="54"/>
  <c r="AZ1000" i="54" s="1"/>
  <c r="AZ1001" i="54" s="1"/>
  <c r="AZ1004" i="54" s="1"/>
  <c r="AZ982" i="54" s="1"/>
  <c r="S189" i="54"/>
  <c r="S190" i="54" s="1"/>
  <c r="S191" i="54" s="1"/>
  <c r="S194" i="54" s="1"/>
  <c r="S172" i="54" s="1"/>
  <c r="AD519" i="54"/>
  <c r="AD520" i="54" s="1"/>
  <c r="AD521" i="54" s="1"/>
  <c r="AD524" i="54" s="1"/>
  <c r="AD502" i="54" s="1"/>
  <c r="N1299" i="54"/>
  <c r="N1300" i="54" s="1"/>
  <c r="N1301" i="54" s="1"/>
  <c r="N1304" i="54" s="1"/>
  <c r="N1282" i="54" s="1"/>
  <c r="N1357" i="54"/>
  <c r="N1358" i="54"/>
  <c r="BE1089" i="54"/>
  <c r="BE1090" i="54" s="1"/>
  <c r="BE1091" i="54" s="1"/>
  <c r="BE1094" i="54" s="1"/>
  <c r="BE1072" i="54" s="1"/>
  <c r="S129" i="54"/>
  <c r="S130" i="54" s="1"/>
  <c r="S131" i="54" s="1"/>
  <c r="S134" i="54" s="1"/>
  <c r="S112" i="54" s="1"/>
  <c r="N759" i="54"/>
  <c r="N760" i="54" s="1"/>
  <c r="N761" i="54" s="1"/>
  <c r="N764" i="54" s="1"/>
  <c r="N742" i="54" s="1"/>
  <c r="N249" i="54"/>
  <c r="N250" i="54" s="1"/>
  <c r="N251" i="54" s="1"/>
  <c r="N254" i="54" s="1"/>
  <c r="N232" i="54" s="1"/>
  <c r="N609" i="54"/>
  <c r="N610" i="54" s="1"/>
  <c r="N611" i="54" s="1"/>
  <c r="N614" i="54" s="1"/>
  <c r="N592" i="54" s="1"/>
  <c r="N819" i="54"/>
  <c r="N820" i="54" s="1"/>
  <c r="N821" i="54" s="1"/>
  <c r="N824" i="54" s="1"/>
  <c r="N802" i="54" s="1"/>
  <c r="N909" i="54"/>
  <c r="N910" i="54" s="1"/>
  <c r="N911" i="54" s="1"/>
  <c r="N914" i="54" s="1"/>
  <c r="N892" i="54" s="1"/>
  <c r="BC1029" i="54"/>
  <c r="BC1030" i="54" s="1"/>
  <c r="BC1031" i="54" s="1"/>
  <c r="BC1034" i="54" s="1"/>
  <c r="BC1012" i="54" s="1"/>
  <c r="N189" i="54"/>
  <c r="N190" i="54" s="1"/>
  <c r="N191" i="54" s="1"/>
  <c r="N194" i="54" s="1"/>
  <c r="N172" i="54" s="1"/>
  <c r="AP789" i="54"/>
  <c r="AP790" i="54" s="1"/>
  <c r="AP791" i="54" s="1"/>
  <c r="AP794" i="54" s="1"/>
  <c r="AP772" i="54" s="1"/>
  <c r="W309" i="54"/>
  <c r="W310" i="54" s="1"/>
  <c r="W311" i="54" s="1"/>
  <c r="W314" i="54" s="1"/>
  <c r="W292" i="54" s="1"/>
  <c r="AE549" i="54"/>
  <c r="AE550" i="54" s="1"/>
  <c r="AE551" i="54" s="1"/>
  <c r="AE554" i="54" s="1"/>
  <c r="AE532" i="54" s="1"/>
  <c r="AH639" i="54"/>
  <c r="AH640" i="54" s="1"/>
  <c r="AH641" i="54" s="1"/>
  <c r="AH644" i="54" s="1"/>
  <c r="AH622" i="54" s="1"/>
  <c r="N399" i="54"/>
  <c r="N400" i="54" s="1"/>
  <c r="N401" i="54" s="1"/>
  <c r="N404" i="54" s="1"/>
  <c r="N382" i="54" s="1"/>
  <c r="N219" i="54"/>
  <c r="N220" i="54" s="1"/>
  <c r="N221" i="54" s="1"/>
  <c r="N224" i="54" s="1"/>
  <c r="N202" i="54" s="1"/>
  <c r="AF579" i="54"/>
  <c r="AF580" i="54" s="1"/>
  <c r="AF581" i="54" s="1"/>
  <c r="AF584" i="54" s="1"/>
  <c r="AF562" i="54" s="1"/>
  <c r="N1089" i="54"/>
  <c r="N1090" i="54" s="1"/>
  <c r="N1091" i="54" s="1"/>
  <c r="N1094" i="54" s="1"/>
  <c r="N1072" i="54" s="1"/>
  <c r="BL1209" i="54"/>
  <c r="BL1210" i="54" s="1"/>
  <c r="BL1211" i="54" s="1"/>
  <c r="BL1214" i="54" s="1"/>
  <c r="BL1192" i="54" s="1"/>
  <c r="N129" i="54"/>
  <c r="N130" i="54" s="1"/>
  <c r="N131" i="54" s="1"/>
  <c r="N134" i="54" s="1"/>
  <c r="N112" i="54" s="1"/>
  <c r="N1119" i="54"/>
  <c r="N1120" i="54" s="1"/>
  <c r="N1121" i="54" s="1"/>
  <c r="N1124" i="54" s="1"/>
  <c r="N1102" i="54" s="1"/>
  <c r="L22" i="54"/>
  <c r="N39" i="54"/>
  <c r="N40" i="54" s="1"/>
  <c r="N729" i="54"/>
  <c r="N639" i="54"/>
  <c r="M1360" i="54"/>
  <c r="M1361" i="54" s="1"/>
  <c r="M1364" i="54" s="1"/>
  <c r="M1342" i="54" s="1"/>
  <c r="N999" i="54"/>
  <c r="N1000" i="54" s="1"/>
  <c r="N1001" i="54" s="1"/>
  <c r="N1004" i="54" s="1"/>
  <c r="N982" i="54" s="1"/>
  <c r="N99" i="54"/>
  <c r="N100" i="54" s="1"/>
  <c r="N101" i="54" s="1"/>
  <c r="N104" i="54" s="1"/>
  <c r="N82" i="54" s="1"/>
  <c r="N69" i="54"/>
  <c r="N70" i="54" s="1"/>
  <c r="N71" i="54" s="1"/>
  <c r="N74" i="54" s="1"/>
  <c r="N52" i="54" s="1"/>
  <c r="N1269" i="54"/>
  <c r="N429" i="54"/>
  <c r="AL759" i="54"/>
  <c r="AU879" i="54"/>
  <c r="AK729" i="54"/>
  <c r="AR849" i="54"/>
  <c r="N789" i="54"/>
  <c r="AW909" i="54"/>
  <c r="N1239" i="54"/>
  <c r="N159" i="54"/>
  <c r="S219" i="54"/>
  <c r="BM1269" i="54"/>
  <c r="BM1270" i="54" s="1"/>
  <c r="BM1271" i="54" s="1"/>
  <c r="BM1274" i="54" s="1"/>
  <c r="BM1252" i="54" s="1"/>
  <c r="X339" i="54"/>
  <c r="X340" i="54" s="1"/>
  <c r="X341" i="54" s="1"/>
  <c r="X344" i="54" s="1"/>
  <c r="X322" i="54" s="1"/>
  <c r="AC429" i="54"/>
  <c r="AC430" i="54" s="1"/>
  <c r="AC431" i="54" s="1"/>
  <c r="AC434" i="54" s="1"/>
  <c r="AC412" i="54" s="1"/>
  <c r="AD459" i="54"/>
  <c r="AD460" i="54" s="1"/>
  <c r="AD461" i="54" s="1"/>
  <c r="AD464" i="54" s="1"/>
  <c r="AD442" i="54" s="1"/>
  <c r="N309" i="54"/>
  <c r="N310" i="54" s="1"/>
  <c r="N311" i="54" s="1"/>
  <c r="N314" i="54" s="1"/>
  <c r="N292" i="54" s="1"/>
  <c r="N1209" i="54"/>
  <c r="N1210" i="54" s="1"/>
  <c r="N1211" i="54" s="1"/>
  <c r="N1214" i="54" s="1"/>
  <c r="N1192" i="54" s="1"/>
  <c r="Q39" i="54"/>
  <c r="Q40" i="54" s="1"/>
  <c r="N579" i="54"/>
  <c r="N580" i="54" s="1"/>
  <c r="N581" i="54" s="1"/>
  <c r="N584" i="54" s="1"/>
  <c r="N562" i="54" s="1"/>
  <c r="N879" i="54"/>
  <c r="N880" i="54" s="1"/>
  <c r="N881" i="54" s="1"/>
  <c r="N884" i="54" s="1"/>
  <c r="N862" i="54" s="1"/>
  <c r="N849" i="54"/>
  <c r="N850" i="54" s="1"/>
  <c r="N851" i="54" s="1"/>
  <c r="N854" i="54" s="1"/>
  <c r="N832" i="54" s="1"/>
  <c r="BD1059" i="54"/>
  <c r="BD1060" i="54" s="1"/>
  <c r="BD1061" i="54" s="1"/>
  <c r="BD1064" i="54" s="1"/>
  <c r="BD1042" i="54" s="1"/>
  <c r="N939" i="54"/>
  <c r="N940" i="54" s="1"/>
  <c r="N941" i="54" s="1"/>
  <c r="N944" i="54" s="1"/>
  <c r="N922" i="54" s="1"/>
  <c r="U249" i="54"/>
  <c r="U250" i="54" s="1"/>
  <c r="U251" i="54" s="1"/>
  <c r="U254" i="54" s="1"/>
  <c r="U232" i="54" s="1"/>
  <c r="BG1119" i="54"/>
  <c r="BG1120" i="54" s="1"/>
  <c r="BG1121" i="54" s="1"/>
  <c r="BG1124" i="54" s="1"/>
  <c r="BG1102" i="54" s="1"/>
  <c r="V279" i="54"/>
  <c r="V280" i="54" s="1"/>
  <c r="V281" i="54" s="1"/>
  <c r="V284" i="54" s="1"/>
  <c r="V262" i="54" s="1"/>
  <c r="AH609" i="54"/>
  <c r="AH610" i="54" s="1"/>
  <c r="AH611" i="54" s="1"/>
  <c r="AH614" i="54" s="1"/>
  <c r="AH592" i="54" s="1"/>
  <c r="N1059" i="54"/>
  <c r="N1060" i="54" s="1"/>
  <c r="N1061" i="54" s="1"/>
  <c r="N1064" i="54" s="1"/>
  <c r="N1042" i="54" s="1"/>
  <c r="AA369" i="54"/>
  <c r="AA370" i="54" s="1"/>
  <c r="AA371" i="54" s="1"/>
  <c r="AA374" i="54" s="1"/>
  <c r="AA352" i="54" s="1"/>
  <c r="AP819" i="54"/>
  <c r="AP820" i="54" s="1"/>
  <c r="AP821" i="54" s="1"/>
  <c r="AP824" i="54" s="1"/>
  <c r="AP802" i="54" s="1"/>
  <c r="N459" i="54"/>
  <c r="N460" i="54" s="1"/>
  <c r="N461" i="54" s="1"/>
  <c r="N464" i="54" s="1"/>
  <c r="N442" i="54" s="1"/>
  <c r="N969" i="54"/>
  <c r="N970" i="54" s="1"/>
  <c r="N971" i="54" s="1"/>
  <c r="N974" i="54" s="1"/>
  <c r="N952" i="54" s="1"/>
  <c r="AA399" i="54"/>
  <c r="AA400" i="54" s="1"/>
  <c r="AA401" i="54" s="1"/>
  <c r="AA404" i="54" s="1"/>
  <c r="AA382" i="54" s="1"/>
  <c r="N369" i="54"/>
  <c r="N370" i="54" s="1"/>
  <c r="N371" i="54" s="1"/>
  <c r="N374" i="54" s="1"/>
  <c r="N352" i="54" s="1"/>
  <c r="N489" i="54"/>
  <c r="N490" i="54" s="1"/>
  <c r="N491" i="54" s="1"/>
  <c r="N494" i="54" s="1"/>
  <c r="N472" i="54" s="1"/>
  <c r="S159" i="54"/>
  <c r="S160" i="54" s="1"/>
  <c r="S161" i="54" s="1"/>
  <c r="S164" i="54" s="1"/>
  <c r="S142" i="54" s="1"/>
  <c r="P44" i="54"/>
  <c r="M44" i="54"/>
  <c r="O460" i="53" l="1"/>
  <c r="O461" i="53" s="1"/>
  <c r="O464" i="53" s="1"/>
  <c r="O442" i="53" s="1"/>
  <c r="O519" i="53"/>
  <c r="BL580" i="53"/>
  <c r="BL581" i="53" s="1"/>
  <c r="BL584" i="53" s="1"/>
  <c r="BL562" i="53" s="1"/>
  <c r="BM577" i="53"/>
  <c r="BM578" i="53"/>
  <c r="O487" i="53"/>
  <c r="O488" i="53"/>
  <c r="X70" i="53"/>
  <c r="X71" i="53" s="1"/>
  <c r="X74" i="53" s="1"/>
  <c r="X52" i="53" s="1"/>
  <c r="Y67" i="53"/>
  <c r="Y69" i="53" s="1"/>
  <c r="Y68" i="53"/>
  <c r="AT307" i="53"/>
  <c r="AT308" i="53"/>
  <c r="O160" i="53"/>
  <c r="O161" i="53" s="1"/>
  <c r="O164" i="53" s="1"/>
  <c r="O142" i="53" s="1"/>
  <c r="P157" i="53"/>
  <c r="P158" i="53"/>
  <c r="R37" i="53"/>
  <c r="R38" i="53"/>
  <c r="AN217" i="53"/>
  <c r="AN218" i="53"/>
  <c r="O549" i="53"/>
  <c r="AC100" i="53"/>
  <c r="AC101" i="53" s="1"/>
  <c r="AC104" i="53" s="1"/>
  <c r="AC82" i="53" s="1"/>
  <c r="AD97" i="53"/>
  <c r="AD98" i="53"/>
  <c r="O187" i="53"/>
  <c r="O188" i="53"/>
  <c r="AP247" i="53"/>
  <c r="AP248" i="53"/>
  <c r="BE459" i="53"/>
  <c r="O427" i="53"/>
  <c r="O428" i="53"/>
  <c r="AX369" i="53"/>
  <c r="AX370" i="53" s="1"/>
  <c r="AX371" i="53" s="1"/>
  <c r="AX374" i="53" s="1"/>
  <c r="AX352" i="53" s="1"/>
  <c r="AI159" i="53"/>
  <c r="AI160" i="53"/>
  <c r="AI161" i="53" s="1"/>
  <c r="AM189" i="53"/>
  <c r="P277" i="53"/>
  <c r="P279" i="53" s="1"/>
  <c r="P278" i="53"/>
  <c r="P337" i="53"/>
  <c r="P339" i="53" s="1"/>
  <c r="P338" i="53"/>
  <c r="P459" i="53"/>
  <c r="P460" i="53" s="1"/>
  <c r="P461" i="53" s="1"/>
  <c r="P464" i="53" s="1"/>
  <c r="P442" i="53" s="1"/>
  <c r="N370" i="53"/>
  <c r="N371" i="53" s="1"/>
  <c r="N374" i="53" s="1"/>
  <c r="N352" i="53" s="1"/>
  <c r="O367" i="53"/>
  <c r="O368" i="53"/>
  <c r="N100" i="53"/>
  <c r="N101" i="53" s="1"/>
  <c r="N104" i="53" s="1"/>
  <c r="N82" i="53" s="1"/>
  <c r="O97" i="53"/>
  <c r="O98" i="53"/>
  <c r="AS337" i="53"/>
  <c r="AS338" i="53"/>
  <c r="AR277" i="53"/>
  <c r="AR278" i="53"/>
  <c r="BC427" i="53"/>
  <c r="BC428" i="53"/>
  <c r="BH520" i="53"/>
  <c r="BH521" i="53" s="1"/>
  <c r="BH524" i="53" s="1"/>
  <c r="BH502" i="53" s="1"/>
  <c r="BI518" i="53"/>
  <c r="BI517" i="53"/>
  <c r="BH487" i="53"/>
  <c r="BH488" i="53"/>
  <c r="O520" i="53"/>
  <c r="O521" i="53" s="1"/>
  <c r="O524" i="53" s="1"/>
  <c r="O502" i="53" s="1"/>
  <c r="P518" i="53"/>
  <c r="P517" i="53"/>
  <c r="AI129" i="53"/>
  <c r="AI130" i="53" s="1"/>
  <c r="AI131" i="53" s="1"/>
  <c r="AI134" i="53" s="1"/>
  <c r="AI112" i="53" s="1"/>
  <c r="O129" i="53"/>
  <c r="O130" i="53" s="1"/>
  <c r="O131" i="53" s="1"/>
  <c r="O134" i="53" s="1"/>
  <c r="O112" i="53" s="1"/>
  <c r="BA399" i="53"/>
  <c r="BA400" i="53" s="1"/>
  <c r="BA401" i="53" s="1"/>
  <c r="BA404" i="53" s="1"/>
  <c r="BA382" i="53" s="1"/>
  <c r="AI164" i="53"/>
  <c r="AI142" i="53" s="1"/>
  <c r="BK548" i="53"/>
  <c r="BK547" i="53"/>
  <c r="O219" i="53"/>
  <c r="O220" i="53" s="1"/>
  <c r="O221" i="53" s="1"/>
  <c r="O224" i="53" s="1"/>
  <c r="O202" i="53" s="1"/>
  <c r="O247" i="53"/>
  <c r="O248" i="53"/>
  <c r="O397" i="53"/>
  <c r="O398" i="53"/>
  <c r="N70" i="53"/>
  <c r="N71" i="53" s="1"/>
  <c r="N74" i="53" s="1"/>
  <c r="N52" i="53" s="1"/>
  <c r="O67" i="53"/>
  <c r="O68" i="53"/>
  <c r="O309" i="53"/>
  <c r="O310" i="53" s="1"/>
  <c r="O311" i="53" s="1"/>
  <c r="O314" i="53" s="1"/>
  <c r="O292" i="53" s="1"/>
  <c r="O667" i="54"/>
  <c r="O668" i="54"/>
  <c r="N670" i="54"/>
  <c r="M1329" i="54"/>
  <c r="L1331" i="54"/>
  <c r="L15" i="54"/>
  <c r="N671" i="54"/>
  <c r="N674" i="54" s="1"/>
  <c r="N652" i="54" s="1"/>
  <c r="N607" i="53"/>
  <c r="N608" i="53"/>
  <c r="L640" i="53"/>
  <c r="M637" i="53"/>
  <c r="L14" i="53"/>
  <c r="M638" i="53"/>
  <c r="M610" i="53"/>
  <c r="P577" i="53"/>
  <c r="P578" i="53"/>
  <c r="L614" i="53"/>
  <c r="Q41" i="54"/>
  <c r="N1375" i="54"/>
  <c r="O367" i="54"/>
  <c r="O368" i="54"/>
  <c r="AB397" i="54"/>
  <c r="AB398" i="54"/>
  <c r="O967" i="54"/>
  <c r="O968" i="54"/>
  <c r="O457" i="54"/>
  <c r="O458" i="54"/>
  <c r="AQ817" i="54"/>
  <c r="AQ818" i="54"/>
  <c r="AB367" i="54"/>
  <c r="AB368" i="54"/>
  <c r="O1057" i="54"/>
  <c r="O1058" i="54"/>
  <c r="AI607" i="54"/>
  <c r="AI608" i="54"/>
  <c r="W277" i="54"/>
  <c r="W278" i="54"/>
  <c r="BH1117" i="54"/>
  <c r="BH1118" i="54"/>
  <c r="V247" i="54"/>
  <c r="V248" i="54"/>
  <c r="AE457" i="54"/>
  <c r="AE458" i="54"/>
  <c r="AD427" i="54"/>
  <c r="AD428" i="54"/>
  <c r="Y337" i="54"/>
  <c r="Y338" i="54"/>
  <c r="BN1267" i="54"/>
  <c r="BN1268" i="54"/>
  <c r="T217" i="54"/>
  <c r="T218" i="54"/>
  <c r="O157" i="54"/>
  <c r="O158" i="54"/>
  <c r="O1237" i="54"/>
  <c r="O1238" i="54"/>
  <c r="AX907" i="54"/>
  <c r="AX908" i="54"/>
  <c r="O787" i="54"/>
  <c r="O788" i="54"/>
  <c r="AS847" i="54"/>
  <c r="AS848" i="54"/>
  <c r="AL727" i="54"/>
  <c r="AL728" i="54"/>
  <c r="AV877" i="54"/>
  <c r="AV878" i="54"/>
  <c r="AM757" i="54"/>
  <c r="AM758" i="54"/>
  <c r="O427" i="54"/>
  <c r="O428" i="54"/>
  <c r="O1267" i="54"/>
  <c r="O1268" i="54"/>
  <c r="M1377" i="54"/>
  <c r="O637" i="54"/>
  <c r="O638" i="54"/>
  <c r="O727" i="54"/>
  <c r="O728" i="54"/>
  <c r="N41" i="54"/>
  <c r="BD1027" i="54"/>
  <c r="BD1028" i="54"/>
  <c r="O907" i="54"/>
  <c r="O908" i="54"/>
  <c r="O817" i="54"/>
  <c r="O818" i="54"/>
  <c r="O607" i="54"/>
  <c r="O608" i="54"/>
  <c r="O247" i="54"/>
  <c r="O248" i="54"/>
  <c r="O757" i="54"/>
  <c r="O758" i="54"/>
  <c r="T127" i="54"/>
  <c r="T128" i="54"/>
  <c r="BF1087" i="54"/>
  <c r="BF1088" i="54"/>
  <c r="N1359" i="54"/>
  <c r="N1360" i="54" s="1"/>
  <c r="N1361" i="54" s="1"/>
  <c r="N1364" i="54" s="1"/>
  <c r="N1342" i="54" s="1"/>
  <c r="O1297" i="54"/>
  <c r="O1298" i="54"/>
  <c r="AE517" i="54"/>
  <c r="AE518" i="54"/>
  <c r="T187" i="54"/>
  <c r="T188" i="54"/>
  <c r="BA997" i="54"/>
  <c r="BA998" i="54"/>
  <c r="BK1147" i="54"/>
  <c r="BK1148" i="54"/>
  <c r="AY937" i="54"/>
  <c r="AY938" i="54"/>
  <c r="AE487" i="54"/>
  <c r="AE488" i="54"/>
  <c r="T97" i="54"/>
  <c r="T98" i="54"/>
  <c r="O337" i="54"/>
  <c r="O338" i="54"/>
  <c r="AL697" i="54"/>
  <c r="AL698" i="54"/>
  <c r="O517" i="54"/>
  <c r="O518" i="54"/>
  <c r="BM1237" i="54"/>
  <c r="BM1238" i="54"/>
  <c r="O1027" i="54"/>
  <c r="O1028" i="54"/>
  <c r="O277" i="54"/>
  <c r="O278" i="54"/>
  <c r="M22" i="54"/>
  <c r="P22" i="54"/>
  <c r="T157" i="54"/>
  <c r="T158" i="54"/>
  <c r="O487" i="54"/>
  <c r="O488" i="54"/>
  <c r="O937" i="54"/>
  <c r="O938" i="54"/>
  <c r="BE1057" i="54"/>
  <c r="BE1058" i="54"/>
  <c r="O847" i="54"/>
  <c r="O848" i="54"/>
  <c r="O877" i="54"/>
  <c r="O878" i="54"/>
  <c r="O577" i="54"/>
  <c r="O578" i="54"/>
  <c r="R37" i="54"/>
  <c r="R38" i="54"/>
  <c r="O1207" i="54"/>
  <c r="O1208" i="54"/>
  <c r="O307" i="54"/>
  <c r="O308" i="54"/>
  <c r="S220" i="54"/>
  <c r="S221" i="54" s="1"/>
  <c r="S224" i="54" s="1"/>
  <c r="S202" i="54" s="1"/>
  <c r="N160" i="54"/>
  <c r="N161" i="54" s="1"/>
  <c r="N164" i="54" s="1"/>
  <c r="N142" i="54" s="1"/>
  <c r="N1240" i="54"/>
  <c r="N1241" i="54" s="1"/>
  <c r="N1244" i="54" s="1"/>
  <c r="N1222" i="54" s="1"/>
  <c r="AW910" i="54"/>
  <c r="AW911" i="54" s="1"/>
  <c r="AW914" i="54" s="1"/>
  <c r="AW892" i="54" s="1"/>
  <c r="N790" i="54"/>
  <c r="N791" i="54" s="1"/>
  <c r="N794" i="54" s="1"/>
  <c r="N772" i="54" s="1"/>
  <c r="AR850" i="54"/>
  <c r="AR851" i="54" s="1"/>
  <c r="AR854" i="54" s="1"/>
  <c r="AR832" i="54" s="1"/>
  <c r="AK730" i="54"/>
  <c r="AK731" i="54" s="1"/>
  <c r="AK734" i="54" s="1"/>
  <c r="AK712" i="54" s="1"/>
  <c r="AU880" i="54"/>
  <c r="AU881" i="54" s="1"/>
  <c r="AU884" i="54" s="1"/>
  <c r="AU862" i="54" s="1"/>
  <c r="AL760" i="54"/>
  <c r="AL761" i="54" s="1"/>
  <c r="AL764" i="54" s="1"/>
  <c r="AL742" i="54" s="1"/>
  <c r="N430" i="54"/>
  <c r="N431" i="54" s="1"/>
  <c r="N434" i="54" s="1"/>
  <c r="N412" i="54" s="1"/>
  <c r="N1270" i="54"/>
  <c r="N1271" i="54" s="1"/>
  <c r="N1274" i="54" s="1"/>
  <c r="N1252" i="54" s="1"/>
  <c r="O97" i="54"/>
  <c r="O98" i="54"/>
  <c r="O997" i="54"/>
  <c r="O998" i="54"/>
  <c r="N640" i="54"/>
  <c r="N641" i="54" s="1"/>
  <c r="N644" i="54" s="1"/>
  <c r="N622" i="54" s="1"/>
  <c r="N730" i="54"/>
  <c r="N731" i="54" s="1"/>
  <c r="N734" i="54" s="1"/>
  <c r="N712" i="54" s="1"/>
  <c r="O1117" i="54"/>
  <c r="O1118" i="54"/>
  <c r="O127" i="54"/>
  <c r="O128" i="54"/>
  <c r="BM1207" i="54"/>
  <c r="BM1208" i="54"/>
  <c r="O1087" i="54"/>
  <c r="O1088" i="54"/>
  <c r="AG577" i="54"/>
  <c r="AG578" i="54"/>
  <c r="O217" i="54"/>
  <c r="O218" i="54"/>
  <c r="O397" i="54"/>
  <c r="O398" i="54"/>
  <c r="AI637" i="54"/>
  <c r="AI638" i="54"/>
  <c r="AF547" i="54"/>
  <c r="AF548" i="54"/>
  <c r="X307" i="54"/>
  <c r="X308" i="54"/>
  <c r="AQ787" i="54"/>
  <c r="AQ788" i="54"/>
  <c r="O187" i="54"/>
  <c r="O188" i="54"/>
  <c r="BJ1150" i="54"/>
  <c r="BJ1151" i="54" s="1"/>
  <c r="BJ1154" i="54" s="1"/>
  <c r="BJ1132" i="54" s="1"/>
  <c r="AX940" i="54"/>
  <c r="AX941" i="54" s="1"/>
  <c r="AX944" i="54" s="1"/>
  <c r="AX922" i="54" s="1"/>
  <c r="AD490" i="54"/>
  <c r="AD491" i="54" s="1"/>
  <c r="AD494" i="54" s="1"/>
  <c r="AD472" i="54" s="1"/>
  <c r="S100" i="54"/>
  <c r="S101" i="54" s="1"/>
  <c r="S104" i="54" s="1"/>
  <c r="S82" i="54" s="1"/>
  <c r="S1375" i="54" s="1"/>
  <c r="N340" i="54"/>
  <c r="N341" i="54" s="1"/>
  <c r="N344" i="54" s="1"/>
  <c r="N322" i="54" s="1"/>
  <c r="AK700" i="54"/>
  <c r="AK701" i="54" s="1"/>
  <c r="AK704" i="54" s="1"/>
  <c r="AK682" i="54" s="1"/>
  <c r="N520" i="54"/>
  <c r="N521" i="54" s="1"/>
  <c r="N524" i="54" s="1"/>
  <c r="N502" i="54" s="1"/>
  <c r="BL1240" i="54"/>
  <c r="BL1241" i="54" s="1"/>
  <c r="BL1244" i="54" s="1"/>
  <c r="BL1222" i="54" s="1"/>
  <c r="N1030" i="54"/>
  <c r="N1031" i="54" s="1"/>
  <c r="N1034" i="54" s="1"/>
  <c r="N1012" i="54" s="1"/>
  <c r="N280" i="54"/>
  <c r="N281" i="54" s="1"/>
  <c r="N284" i="54" s="1"/>
  <c r="N262" i="54" s="1"/>
  <c r="O1147" i="54"/>
  <c r="O1148" i="54"/>
  <c r="R67" i="54"/>
  <c r="R68" i="54"/>
  <c r="BK1177" i="54"/>
  <c r="BK1178" i="54"/>
  <c r="BA967" i="54"/>
  <c r="BA968" i="54"/>
  <c r="O1177" i="54"/>
  <c r="O1178" i="54"/>
  <c r="O547" i="54"/>
  <c r="O548" i="54"/>
  <c r="O697" i="54"/>
  <c r="O698" i="54"/>
  <c r="BI519" i="53" l="1"/>
  <c r="O99" i="53"/>
  <c r="BM579" i="53"/>
  <c r="BM580" i="53"/>
  <c r="BM581" i="53" s="1"/>
  <c r="BM584" i="53" s="1"/>
  <c r="BM562" i="53" s="1"/>
  <c r="O399" i="53"/>
  <c r="O400" i="53"/>
  <c r="O401" i="53" s="1"/>
  <c r="O249" i="53"/>
  <c r="O250" i="53"/>
  <c r="O251" i="53" s="1"/>
  <c r="O254" i="53" s="1"/>
  <c r="O232" i="53" s="1"/>
  <c r="AJ127" i="53"/>
  <c r="AJ128" i="53"/>
  <c r="P519" i="53"/>
  <c r="BH489" i="53"/>
  <c r="O369" i="53"/>
  <c r="AM190" i="53"/>
  <c r="AM191" i="53" s="1"/>
  <c r="AM194" i="53" s="1"/>
  <c r="AM172" i="53" s="1"/>
  <c r="AN187" i="53"/>
  <c r="AN188" i="53"/>
  <c r="AJ157" i="53"/>
  <c r="AJ158" i="53"/>
  <c r="O429" i="53"/>
  <c r="O430" i="53" s="1"/>
  <c r="O431" i="53" s="1"/>
  <c r="O434" i="53" s="1"/>
  <c r="O412" i="53" s="1"/>
  <c r="AP249" i="53"/>
  <c r="O189" i="53"/>
  <c r="AD99" i="53"/>
  <c r="AD100" i="53" s="1"/>
  <c r="AD101" i="53" s="1"/>
  <c r="AD104" i="53" s="1"/>
  <c r="AD82" i="53" s="1"/>
  <c r="P547" i="53"/>
  <c r="O550" i="53"/>
  <c r="O551" i="53" s="1"/>
  <c r="P548" i="53"/>
  <c r="AN219" i="53"/>
  <c r="R39" i="53"/>
  <c r="P160" i="53"/>
  <c r="P161" i="53" s="1"/>
  <c r="P164" i="53" s="1"/>
  <c r="P142" i="53" s="1"/>
  <c r="P159" i="53"/>
  <c r="O489" i="53"/>
  <c r="P307" i="53"/>
  <c r="P308" i="53"/>
  <c r="O69" i="53"/>
  <c r="O404" i="53"/>
  <c r="O382" i="53" s="1"/>
  <c r="P217" i="53"/>
  <c r="P218" i="53"/>
  <c r="BK549" i="53"/>
  <c r="BB397" i="53"/>
  <c r="BB398" i="53"/>
  <c r="P127" i="53"/>
  <c r="P128" i="53"/>
  <c r="BI520" i="53"/>
  <c r="BI521" i="53" s="1"/>
  <c r="BI524" i="53" s="1"/>
  <c r="BI502" i="53" s="1"/>
  <c r="BJ518" i="53"/>
  <c r="BJ517" i="53"/>
  <c r="BC429" i="53"/>
  <c r="AR279" i="53"/>
  <c r="AR280" i="53" s="1"/>
  <c r="AR281" i="53" s="1"/>
  <c r="AR284" i="53" s="1"/>
  <c r="AR262" i="53" s="1"/>
  <c r="AS339" i="53"/>
  <c r="AS340" i="53" s="1"/>
  <c r="AS341" i="53" s="1"/>
  <c r="AS344" i="53" s="1"/>
  <c r="AS322" i="53" s="1"/>
  <c r="O100" i="53"/>
  <c r="O101" i="53" s="1"/>
  <c r="O104" i="53" s="1"/>
  <c r="O82" i="53" s="1"/>
  <c r="P97" i="53"/>
  <c r="P98" i="53"/>
  <c r="Q457" i="53"/>
  <c r="Q458" i="53"/>
  <c r="P340" i="53"/>
  <c r="P341" i="53" s="1"/>
  <c r="P344" i="53" s="1"/>
  <c r="P322" i="53" s="1"/>
  <c r="Q337" i="53"/>
  <c r="Q339" i="53" s="1"/>
  <c r="Q338" i="53"/>
  <c r="P280" i="53"/>
  <c r="P281" i="53" s="1"/>
  <c r="P284" i="53" s="1"/>
  <c r="P262" i="53" s="1"/>
  <c r="Q277" i="53"/>
  <c r="Q278" i="53"/>
  <c r="AY367" i="53"/>
  <c r="AY368" i="53"/>
  <c r="BE460" i="53"/>
  <c r="BE461" i="53" s="1"/>
  <c r="BE464" i="53" s="1"/>
  <c r="BE442" i="53" s="1"/>
  <c r="BF457" i="53"/>
  <c r="BF458" i="53"/>
  <c r="AT309" i="53"/>
  <c r="Y70" i="53"/>
  <c r="Y71" i="53" s="1"/>
  <c r="Y74" i="53" s="1"/>
  <c r="Y52" i="53" s="1"/>
  <c r="Z67" i="53"/>
  <c r="Z68" i="53"/>
  <c r="L1334" i="54"/>
  <c r="L16" i="54"/>
  <c r="L12" i="54" s="1"/>
  <c r="L1829" i="54" s="1"/>
  <c r="D4" i="28" s="1"/>
  <c r="D8" i="28" s="1"/>
  <c r="M14" i="54"/>
  <c r="N1327" i="54"/>
  <c r="N1328" i="54"/>
  <c r="N13" i="54" s="1"/>
  <c r="M1330" i="54"/>
  <c r="L592" i="53"/>
  <c r="L656" i="53" s="1"/>
  <c r="P579" i="53"/>
  <c r="P580" i="53"/>
  <c r="P581" i="53" s="1"/>
  <c r="P584" i="53" s="1"/>
  <c r="P562" i="53" s="1"/>
  <c r="O554" i="53"/>
  <c r="L641" i="53"/>
  <c r="L15" i="53"/>
  <c r="N609" i="53"/>
  <c r="N610" i="53" s="1"/>
  <c r="M611" i="53"/>
  <c r="M13" i="53"/>
  <c r="M639" i="53"/>
  <c r="M640" i="53" s="1"/>
  <c r="M641" i="53" s="1"/>
  <c r="M644" i="53" s="1"/>
  <c r="O189" i="54"/>
  <c r="O190" i="54" s="1"/>
  <c r="O191" i="54" s="1"/>
  <c r="O194" i="54" s="1"/>
  <c r="O172" i="54" s="1"/>
  <c r="AQ789" i="54"/>
  <c r="AQ790" i="54" s="1"/>
  <c r="AQ791" i="54" s="1"/>
  <c r="AQ794" i="54" s="1"/>
  <c r="AQ772" i="54" s="1"/>
  <c r="X309" i="54"/>
  <c r="X310" i="54" s="1"/>
  <c r="X311" i="54" s="1"/>
  <c r="X314" i="54" s="1"/>
  <c r="X292" i="54" s="1"/>
  <c r="AF549" i="54"/>
  <c r="AF550" i="54" s="1"/>
  <c r="AF551" i="54" s="1"/>
  <c r="AF554" i="54" s="1"/>
  <c r="AF532" i="54" s="1"/>
  <c r="AI639" i="54"/>
  <c r="AI640" i="54" s="1"/>
  <c r="AI641" i="54" s="1"/>
  <c r="AI644" i="54" s="1"/>
  <c r="AI622" i="54" s="1"/>
  <c r="O399" i="54"/>
  <c r="O400" i="54" s="1"/>
  <c r="O401" i="54" s="1"/>
  <c r="O404" i="54" s="1"/>
  <c r="O382" i="54" s="1"/>
  <c r="O219" i="54"/>
  <c r="O220" i="54" s="1"/>
  <c r="O221" i="54" s="1"/>
  <c r="O224" i="54" s="1"/>
  <c r="O202" i="54" s="1"/>
  <c r="AG579" i="54"/>
  <c r="AG580" i="54" s="1"/>
  <c r="AG581" i="54" s="1"/>
  <c r="AG584" i="54" s="1"/>
  <c r="AG562" i="54" s="1"/>
  <c r="O1089" i="54"/>
  <c r="O1090" i="54" s="1"/>
  <c r="O1091" i="54" s="1"/>
  <c r="O1094" i="54" s="1"/>
  <c r="O1072" i="54" s="1"/>
  <c r="BM1209" i="54"/>
  <c r="BM1210" i="54" s="1"/>
  <c r="BM1211" i="54" s="1"/>
  <c r="BM1214" i="54" s="1"/>
  <c r="BM1192" i="54" s="1"/>
  <c r="O129" i="54"/>
  <c r="O130" i="54" s="1"/>
  <c r="O131" i="54" s="1"/>
  <c r="O134" i="54" s="1"/>
  <c r="O112" i="54" s="1"/>
  <c r="O1119" i="54"/>
  <c r="O1120" i="54" s="1"/>
  <c r="O1121" i="54" s="1"/>
  <c r="O1124" i="54" s="1"/>
  <c r="O1102" i="54" s="1"/>
  <c r="O699" i="54"/>
  <c r="O700" i="54" s="1"/>
  <c r="O701" i="54" s="1"/>
  <c r="O704" i="54" s="1"/>
  <c r="O682" i="54" s="1"/>
  <c r="O669" i="54"/>
  <c r="O549" i="54"/>
  <c r="O550" i="54" s="1"/>
  <c r="O551" i="54" s="1"/>
  <c r="O554" i="54" s="1"/>
  <c r="O532" i="54" s="1"/>
  <c r="O1179" i="54"/>
  <c r="O1180" i="54" s="1"/>
  <c r="O1181" i="54" s="1"/>
  <c r="O1184" i="54" s="1"/>
  <c r="O1162" i="54" s="1"/>
  <c r="BA969" i="54"/>
  <c r="BA970" i="54" s="1"/>
  <c r="BA971" i="54" s="1"/>
  <c r="BA974" i="54" s="1"/>
  <c r="BA952" i="54" s="1"/>
  <c r="BK1179" i="54"/>
  <c r="BK1180" i="54" s="1"/>
  <c r="BK1181" i="54" s="1"/>
  <c r="BK1184" i="54" s="1"/>
  <c r="BK1162" i="54" s="1"/>
  <c r="R69" i="54"/>
  <c r="R70" i="54" s="1"/>
  <c r="R71" i="54" s="1"/>
  <c r="R74" i="54" s="1"/>
  <c r="R52" i="54" s="1"/>
  <c r="O1149" i="54"/>
  <c r="O1150" i="54" s="1"/>
  <c r="O1151" i="54" s="1"/>
  <c r="O1154" i="54" s="1"/>
  <c r="O1132" i="54" s="1"/>
  <c r="O999" i="54"/>
  <c r="O1000" i="54" s="1"/>
  <c r="O1001" i="54" s="1"/>
  <c r="O1004" i="54" s="1"/>
  <c r="O982" i="54" s="1"/>
  <c r="O99" i="54"/>
  <c r="O100" i="54" s="1"/>
  <c r="N1377" i="54"/>
  <c r="O309" i="54"/>
  <c r="O310" i="54" s="1"/>
  <c r="O311" i="54" s="1"/>
  <c r="O314" i="54" s="1"/>
  <c r="O292" i="54" s="1"/>
  <c r="O1209" i="54"/>
  <c r="O1210" i="54" s="1"/>
  <c r="O1211" i="54" s="1"/>
  <c r="O1214" i="54" s="1"/>
  <c r="O1192" i="54" s="1"/>
  <c r="R39" i="54"/>
  <c r="R40" i="54" s="1"/>
  <c r="O1269" i="54"/>
  <c r="O1270" i="54" s="1"/>
  <c r="O1271" i="54" s="1"/>
  <c r="O1274" i="54" s="1"/>
  <c r="O1252" i="54" s="1"/>
  <c r="O429" i="54"/>
  <c r="O430" i="54" s="1"/>
  <c r="O431" i="54" s="1"/>
  <c r="O434" i="54" s="1"/>
  <c r="O412" i="54" s="1"/>
  <c r="AM759" i="54"/>
  <c r="AM760" i="54" s="1"/>
  <c r="AM761" i="54" s="1"/>
  <c r="AM764" i="54" s="1"/>
  <c r="AM742" i="54" s="1"/>
  <c r="AV879" i="54"/>
  <c r="AV880" i="54" s="1"/>
  <c r="AV881" i="54" s="1"/>
  <c r="AV884" i="54" s="1"/>
  <c r="AV862" i="54" s="1"/>
  <c r="AL729" i="54"/>
  <c r="AL730" i="54" s="1"/>
  <c r="AL731" i="54" s="1"/>
  <c r="AL734" i="54" s="1"/>
  <c r="AL712" i="54" s="1"/>
  <c r="AS849" i="54"/>
  <c r="AS850" i="54" s="1"/>
  <c r="AS851" i="54" s="1"/>
  <c r="AS854" i="54" s="1"/>
  <c r="AS832" i="54" s="1"/>
  <c r="O789" i="54"/>
  <c r="O790" i="54" s="1"/>
  <c r="O791" i="54" s="1"/>
  <c r="O794" i="54" s="1"/>
  <c r="O772" i="54" s="1"/>
  <c r="AX909" i="54"/>
  <c r="AX910" i="54" s="1"/>
  <c r="AX911" i="54" s="1"/>
  <c r="AX914" i="54" s="1"/>
  <c r="AX892" i="54" s="1"/>
  <c r="O1239" i="54"/>
  <c r="O1240" i="54" s="1"/>
  <c r="O1241" i="54" s="1"/>
  <c r="O1244" i="54" s="1"/>
  <c r="O1222" i="54" s="1"/>
  <c r="O159" i="54"/>
  <c r="O160" i="54" s="1"/>
  <c r="O161" i="54" s="1"/>
  <c r="O164" i="54" s="1"/>
  <c r="O142" i="54" s="1"/>
  <c r="T219" i="54"/>
  <c r="T220" i="54" s="1"/>
  <c r="T221" i="54" s="1"/>
  <c r="T224" i="54" s="1"/>
  <c r="T202" i="54" s="1"/>
  <c r="BN1269" i="54"/>
  <c r="BN1270" i="54" s="1"/>
  <c r="BN1271" i="54" s="1"/>
  <c r="BN1274" i="54" s="1"/>
  <c r="BN1252" i="54" s="1"/>
  <c r="Y339" i="54"/>
  <c r="Y340" i="54" s="1"/>
  <c r="Y341" i="54" s="1"/>
  <c r="Y344" i="54" s="1"/>
  <c r="Y322" i="54" s="1"/>
  <c r="AD429" i="54"/>
  <c r="AD430" i="54" s="1"/>
  <c r="AD431" i="54" s="1"/>
  <c r="AD434" i="54" s="1"/>
  <c r="AD412" i="54" s="1"/>
  <c r="AE459" i="54"/>
  <c r="AE460" i="54" s="1"/>
  <c r="AE461" i="54" s="1"/>
  <c r="AE464" i="54" s="1"/>
  <c r="AE442" i="54" s="1"/>
  <c r="N1374" i="54"/>
  <c r="N1373" i="54"/>
  <c r="O579" i="54"/>
  <c r="O879" i="54"/>
  <c r="O849" i="54"/>
  <c r="BE1059" i="54"/>
  <c r="O939" i="54"/>
  <c r="O489" i="54"/>
  <c r="T159" i="54"/>
  <c r="O279" i="54"/>
  <c r="O280" i="54" s="1"/>
  <c r="O281" i="54" s="1"/>
  <c r="O284" i="54" s="1"/>
  <c r="O262" i="54" s="1"/>
  <c r="O1029" i="54"/>
  <c r="O1030" i="54" s="1"/>
  <c r="O1031" i="54" s="1"/>
  <c r="O1034" i="54" s="1"/>
  <c r="O1012" i="54" s="1"/>
  <c r="BM1239" i="54"/>
  <c r="BM1240" i="54" s="1"/>
  <c r="BM1241" i="54" s="1"/>
  <c r="BM1244" i="54" s="1"/>
  <c r="BM1222" i="54" s="1"/>
  <c r="O519" i="54"/>
  <c r="O520" i="54" s="1"/>
  <c r="O521" i="54" s="1"/>
  <c r="O524" i="54" s="1"/>
  <c r="O502" i="54" s="1"/>
  <c r="AL699" i="54"/>
  <c r="AL700" i="54" s="1"/>
  <c r="AL701" i="54" s="1"/>
  <c r="AL704" i="54" s="1"/>
  <c r="AL682" i="54" s="1"/>
  <c r="O339" i="54"/>
  <c r="O340" i="54" s="1"/>
  <c r="O341" i="54" s="1"/>
  <c r="O344" i="54" s="1"/>
  <c r="O322" i="54" s="1"/>
  <c r="T99" i="54"/>
  <c r="T100" i="54" s="1"/>
  <c r="T101" i="54" s="1"/>
  <c r="T104" i="54" s="1"/>
  <c r="T82" i="54" s="1"/>
  <c r="AE489" i="54"/>
  <c r="AE490" i="54" s="1"/>
  <c r="AE491" i="54" s="1"/>
  <c r="AE494" i="54" s="1"/>
  <c r="AE472" i="54" s="1"/>
  <c r="AY939" i="54"/>
  <c r="AY940" i="54" s="1"/>
  <c r="AY941" i="54" s="1"/>
  <c r="AY944" i="54" s="1"/>
  <c r="AY922" i="54" s="1"/>
  <c r="BK1149" i="54"/>
  <c r="BK1150" i="54" s="1"/>
  <c r="BK1151" i="54" s="1"/>
  <c r="BK1154" i="54" s="1"/>
  <c r="BK1132" i="54" s="1"/>
  <c r="BA999" i="54"/>
  <c r="BA1000" i="54" s="1"/>
  <c r="BA1001" i="54" s="1"/>
  <c r="BA1004" i="54" s="1"/>
  <c r="BA982" i="54" s="1"/>
  <c r="T189" i="54"/>
  <c r="T190" i="54" s="1"/>
  <c r="T191" i="54" s="1"/>
  <c r="T194" i="54" s="1"/>
  <c r="T172" i="54" s="1"/>
  <c r="AE519" i="54"/>
  <c r="AE520" i="54" s="1"/>
  <c r="AE521" i="54" s="1"/>
  <c r="AE524" i="54" s="1"/>
  <c r="AE502" i="54" s="1"/>
  <c r="O1299" i="54"/>
  <c r="O1300" i="54" s="1"/>
  <c r="O1301" i="54" s="1"/>
  <c r="O1304" i="54" s="1"/>
  <c r="O1282" i="54" s="1"/>
  <c r="O1357" i="54"/>
  <c r="O1358" i="54"/>
  <c r="BF1089" i="54"/>
  <c r="BF1090" i="54" s="1"/>
  <c r="BF1091" i="54" s="1"/>
  <c r="BF1094" i="54" s="1"/>
  <c r="BF1072" i="54" s="1"/>
  <c r="T129" i="54"/>
  <c r="T130" i="54" s="1"/>
  <c r="T131" i="54" s="1"/>
  <c r="T134" i="54" s="1"/>
  <c r="T112" i="54" s="1"/>
  <c r="O759" i="54"/>
  <c r="O760" i="54" s="1"/>
  <c r="O761" i="54" s="1"/>
  <c r="O764" i="54" s="1"/>
  <c r="O742" i="54" s="1"/>
  <c r="O249" i="54"/>
  <c r="O250" i="54" s="1"/>
  <c r="O251" i="54" s="1"/>
  <c r="O254" i="54" s="1"/>
  <c r="O232" i="54" s="1"/>
  <c r="O609" i="54"/>
  <c r="O610" i="54" s="1"/>
  <c r="O611" i="54" s="1"/>
  <c r="O614" i="54" s="1"/>
  <c r="O592" i="54" s="1"/>
  <c r="O819" i="54"/>
  <c r="O820" i="54" s="1"/>
  <c r="O821" i="54" s="1"/>
  <c r="O824" i="54" s="1"/>
  <c r="O802" i="54" s="1"/>
  <c r="O909" i="54"/>
  <c r="O910" i="54" s="1"/>
  <c r="O911" i="54" s="1"/>
  <c r="O914" i="54" s="1"/>
  <c r="O892" i="54" s="1"/>
  <c r="BD1029" i="54"/>
  <c r="BD1030" i="54" s="1"/>
  <c r="BD1031" i="54" s="1"/>
  <c r="BD1034" i="54" s="1"/>
  <c r="BD1012" i="54" s="1"/>
  <c r="N44" i="54"/>
  <c r="O729" i="54"/>
  <c r="O730" i="54" s="1"/>
  <c r="O731" i="54" s="1"/>
  <c r="O734" i="54" s="1"/>
  <c r="O712" i="54" s="1"/>
  <c r="O639" i="54"/>
  <c r="O640" i="54" s="1"/>
  <c r="O641" i="54" s="1"/>
  <c r="O644" i="54" s="1"/>
  <c r="O622" i="54" s="1"/>
  <c r="L1831" i="54"/>
  <c r="V249" i="54"/>
  <c r="V250" i="54" s="1"/>
  <c r="V251" i="54" s="1"/>
  <c r="V254" i="54" s="1"/>
  <c r="V232" i="54" s="1"/>
  <c r="BH1119" i="54"/>
  <c r="BH1120" i="54" s="1"/>
  <c r="BH1121" i="54" s="1"/>
  <c r="BH1124" i="54" s="1"/>
  <c r="BH1102" i="54" s="1"/>
  <c r="W279" i="54"/>
  <c r="W280" i="54" s="1"/>
  <c r="W281" i="54" s="1"/>
  <c r="W284" i="54" s="1"/>
  <c r="W262" i="54" s="1"/>
  <c r="AI609" i="54"/>
  <c r="AI610" i="54" s="1"/>
  <c r="AI611" i="54" s="1"/>
  <c r="AI614" i="54" s="1"/>
  <c r="AI592" i="54" s="1"/>
  <c r="O1059" i="54"/>
  <c r="O1060" i="54" s="1"/>
  <c r="O1061" i="54" s="1"/>
  <c r="O1064" i="54" s="1"/>
  <c r="O1042" i="54" s="1"/>
  <c r="AB369" i="54"/>
  <c r="AB370" i="54" s="1"/>
  <c r="AB371" i="54" s="1"/>
  <c r="AB374" i="54" s="1"/>
  <c r="AB352" i="54" s="1"/>
  <c r="AQ819" i="54"/>
  <c r="AQ820" i="54" s="1"/>
  <c r="AQ821" i="54" s="1"/>
  <c r="AQ824" i="54" s="1"/>
  <c r="AQ802" i="54" s="1"/>
  <c r="O459" i="54"/>
  <c r="O460" i="54" s="1"/>
  <c r="O461" i="54" s="1"/>
  <c r="O464" i="54" s="1"/>
  <c r="O442" i="54" s="1"/>
  <c r="O969" i="54"/>
  <c r="O970" i="54" s="1"/>
  <c r="O971" i="54" s="1"/>
  <c r="O974" i="54" s="1"/>
  <c r="O952" i="54" s="1"/>
  <c r="AB399" i="54"/>
  <c r="AB400" i="54" s="1"/>
  <c r="AB401" i="54" s="1"/>
  <c r="AB404" i="54" s="1"/>
  <c r="AB382" i="54" s="1"/>
  <c r="O369" i="54"/>
  <c r="O370" i="54" s="1"/>
  <c r="O371" i="54" s="1"/>
  <c r="O374" i="54" s="1"/>
  <c r="O352" i="54" s="1"/>
  <c r="N1378" i="54"/>
  <c r="Q44" i="54"/>
  <c r="P99" i="53" l="1"/>
  <c r="AN189" i="53"/>
  <c r="BN578" i="53"/>
  <c r="BN577" i="53"/>
  <c r="AU307" i="53"/>
  <c r="AU308" i="53"/>
  <c r="Q340" i="53"/>
  <c r="Q341" i="53" s="1"/>
  <c r="Q344" i="53" s="1"/>
  <c r="Q322" i="53" s="1"/>
  <c r="R337" i="53"/>
  <c r="R338" i="53"/>
  <c r="P100" i="53"/>
  <c r="P101" i="53" s="1"/>
  <c r="Q97" i="53"/>
  <c r="Q98" i="53"/>
  <c r="BD427" i="53"/>
  <c r="BD428" i="53"/>
  <c r="BJ519" i="53"/>
  <c r="BJ520" i="53" s="1"/>
  <c r="BJ521" i="53" s="1"/>
  <c r="BJ524" i="53" s="1"/>
  <c r="BJ502" i="53" s="1"/>
  <c r="P129" i="53"/>
  <c r="BB399" i="53"/>
  <c r="BB400" i="53" s="1"/>
  <c r="BB401" i="53" s="1"/>
  <c r="BB404" i="53" s="1"/>
  <c r="BB382" i="53" s="1"/>
  <c r="BL547" i="53"/>
  <c r="BL548" i="53"/>
  <c r="P219" i="53"/>
  <c r="P220" i="53" s="1"/>
  <c r="P221" i="53" s="1"/>
  <c r="P224" i="53" s="1"/>
  <c r="P202" i="53" s="1"/>
  <c r="O490" i="53"/>
  <c r="O491" i="53" s="1"/>
  <c r="O494" i="53" s="1"/>
  <c r="O472" i="53" s="1"/>
  <c r="P487" i="53"/>
  <c r="P488" i="53"/>
  <c r="AO217" i="53"/>
  <c r="AO218" i="53"/>
  <c r="P549" i="53"/>
  <c r="P187" i="53"/>
  <c r="P188" i="53"/>
  <c r="AQ247" i="53"/>
  <c r="AQ248" i="53"/>
  <c r="AJ159" i="53"/>
  <c r="AJ160" i="53" s="1"/>
  <c r="AJ161" i="53" s="1"/>
  <c r="AJ164" i="53" s="1"/>
  <c r="AJ142" i="53" s="1"/>
  <c r="AN190" i="53"/>
  <c r="AN191" i="53" s="1"/>
  <c r="AN194" i="53" s="1"/>
  <c r="AN172" i="53" s="1"/>
  <c r="AO187" i="53"/>
  <c r="AO188" i="53"/>
  <c r="O370" i="53"/>
  <c r="O371" i="53" s="1"/>
  <c r="O374" i="53" s="1"/>
  <c r="O352" i="53" s="1"/>
  <c r="P367" i="53"/>
  <c r="P368" i="53"/>
  <c r="BH490" i="53"/>
  <c r="BH491" i="53" s="1"/>
  <c r="BH494" i="53" s="1"/>
  <c r="BH472" i="53" s="1"/>
  <c r="BI488" i="53"/>
  <c r="BI487" i="53"/>
  <c r="Z69" i="53"/>
  <c r="AT310" i="53"/>
  <c r="AT311" i="53" s="1"/>
  <c r="AT314" i="53" s="1"/>
  <c r="AT292" i="53" s="1"/>
  <c r="BF459" i="53"/>
  <c r="BF460" i="53" s="1"/>
  <c r="BF461" i="53" s="1"/>
  <c r="BF464" i="53" s="1"/>
  <c r="BF442" i="53" s="1"/>
  <c r="AY369" i="53"/>
  <c r="Q279" i="53"/>
  <c r="Q459" i="53"/>
  <c r="P104" i="53"/>
  <c r="P82" i="53" s="1"/>
  <c r="AT337" i="53"/>
  <c r="AT338" i="53"/>
  <c r="AS277" i="53"/>
  <c r="AS278" i="53"/>
  <c r="BC430" i="53"/>
  <c r="BC431" i="53" s="1"/>
  <c r="BC434" i="53" s="1"/>
  <c r="BC412" i="53" s="1"/>
  <c r="BK550" i="53"/>
  <c r="BK551" i="53" s="1"/>
  <c r="BK554" i="53" s="1"/>
  <c r="BK532" i="53" s="1"/>
  <c r="BK657" i="53" s="1"/>
  <c r="O70" i="53"/>
  <c r="O71" i="53" s="1"/>
  <c r="O74" i="53" s="1"/>
  <c r="O52" i="53" s="1"/>
  <c r="P67" i="53"/>
  <c r="P69" i="53" s="1"/>
  <c r="P68" i="53"/>
  <c r="P309" i="53"/>
  <c r="Q157" i="53"/>
  <c r="Q158" i="53"/>
  <c r="R40" i="53"/>
  <c r="R41" i="53" s="1"/>
  <c r="R44" i="53" s="1"/>
  <c r="R22" i="53" s="1"/>
  <c r="S37" i="53"/>
  <c r="S38" i="53"/>
  <c r="AN220" i="53"/>
  <c r="AN221" i="53" s="1"/>
  <c r="AN224" i="53" s="1"/>
  <c r="AN202" i="53" s="1"/>
  <c r="AE97" i="53"/>
  <c r="AE98" i="53"/>
  <c r="O190" i="53"/>
  <c r="O191" i="53" s="1"/>
  <c r="O194" i="53" s="1"/>
  <c r="O172" i="53" s="1"/>
  <c r="AP250" i="53"/>
  <c r="AP251" i="53" s="1"/>
  <c r="AP254" i="53" s="1"/>
  <c r="AP232" i="53" s="1"/>
  <c r="P427" i="53"/>
  <c r="P428" i="53"/>
  <c r="P520" i="53"/>
  <c r="P521" i="53" s="1"/>
  <c r="P524" i="53" s="1"/>
  <c r="P502" i="53" s="1"/>
  <c r="Q518" i="53"/>
  <c r="Q517" i="53"/>
  <c r="AJ129" i="53"/>
  <c r="AJ130" i="53" s="1"/>
  <c r="AJ131" i="53" s="1"/>
  <c r="AJ134" i="53" s="1"/>
  <c r="AJ112" i="53" s="1"/>
  <c r="P247" i="53"/>
  <c r="P248" i="53"/>
  <c r="P397" i="53"/>
  <c r="P398" i="53"/>
  <c r="P667" i="54"/>
  <c r="P668" i="54"/>
  <c r="O670" i="54"/>
  <c r="M1331" i="54"/>
  <c r="M15" i="54"/>
  <c r="N1329" i="54"/>
  <c r="O671" i="54"/>
  <c r="O674" i="54" s="1"/>
  <c r="O652" i="54" s="1"/>
  <c r="L1312" i="54"/>
  <c r="L1376" i="54" s="1"/>
  <c r="L1379" i="54" s="1"/>
  <c r="L18" i="54"/>
  <c r="M622" i="53"/>
  <c r="M654" i="53" s="1"/>
  <c r="M16" i="53"/>
  <c r="M614" i="53"/>
  <c r="N637" i="53"/>
  <c r="N638" i="53"/>
  <c r="M14" i="53"/>
  <c r="M15" i="53"/>
  <c r="O607" i="53"/>
  <c r="O608" i="53"/>
  <c r="L644" i="53"/>
  <c r="L16" i="53"/>
  <c r="L12" i="53" s="1"/>
  <c r="L950" i="53" s="1"/>
  <c r="Q577" i="53"/>
  <c r="Q578" i="53"/>
  <c r="N611" i="53"/>
  <c r="O532" i="53"/>
  <c r="O657" i="53" s="1"/>
  <c r="T1375" i="54"/>
  <c r="N22" i="54"/>
  <c r="U157" i="54"/>
  <c r="U158" i="54"/>
  <c r="P487" i="54"/>
  <c r="P488" i="54"/>
  <c r="P937" i="54"/>
  <c r="P938" i="54"/>
  <c r="BF1057" i="54"/>
  <c r="BF1058" i="54"/>
  <c r="P847" i="54"/>
  <c r="P848" i="54"/>
  <c r="P877" i="54"/>
  <c r="P878" i="54"/>
  <c r="P577" i="54"/>
  <c r="P578" i="54"/>
  <c r="AF457" i="54"/>
  <c r="AF458" i="54"/>
  <c r="AE427" i="54"/>
  <c r="AE428" i="54"/>
  <c r="Z337" i="54"/>
  <c r="Z338" i="54"/>
  <c r="BO1267" i="54"/>
  <c r="BO1268" i="54"/>
  <c r="U217" i="54"/>
  <c r="U218" i="54"/>
  <c r="P157" i="54"/>
  <c r="P158" i="54"/>
  <c r="P1237" i="54"/>
  <c r="P1238" i="54"/>
  <c r="AY907" i="54"/>
  <c r="AY908" i="54"/>
  <c r="P787" i="54"/>
  <c r="P788" i="54"/>
  <c r="AT847" i="54"/>
  <c r="AT848" i="54"/>
  <c r="AM727" i="54"/>
  <c r="AM728" i="54"/>
  <c r="AW877" i="54"/>
  <c r="AW878" i="54"/>
  <c r="AN757" i="54"/>
  <c r="AN758" i="54"/>
  <c r="P427" i="54"/>
  <c r="P428" i="54"/>
  <c r="P1267" i="54"/>
  <c r="P1268" i="54"/>
  <c r="S37" i="54"/>
  <c r="S38" i="54"/>
  <c r="P1207" i="54"/>
  <c r="P1208" i="54"/>
  <c r="P307" i="54"/>
  <c r="P308" i="54"/>
  <c r="P97" i="54"/>
  <c r="P98" i="54"/>
  <c r="P997" i="54"/>
  <c r="P998" i="54"/>
  <c r="P1147" i="54"/>
  <c r="P1148" i="54"/>
  <c r="S67" i="54"/>
  <c r="S68" i="54"/>
  <c r="BL1177" i="54"/>
  <c r="BL1178" i="54"/>
  <c r="BB967" i="54"/>
  <c r="BB968" i="54"/>
  <c r="P1177" i="54"/>
  <c r="P1178" i="54"/>
  <c r="P547" i="54"/>
  <c r="P548" i="54"/>
  <c r="P697" i="54"/>
  <c r="P698" i="54"/>
  <c r="P1117" i="54"/>
  <c r="P1118" i="54"/>
  <c r="P127" i="54"/>
  <c r="P128" i="54"/>
  <c r="BN1207" i="54"/>
  <c r="BN1208" i="54"/>
  <c r="P1087" i="54"/>
  <c r="P1088" i="54"/>
  <c r="AH577" i="54"/>
  <c r="AH578" i="54"/>
  <c r="P217" i="54"/>
  <c r="P218" i="54"/>
  <c r="P397" i="54"/>
  <c r="P398" i="54"/>
  <c r="AJ637" i="54"/>
  <c r="AJ638" i="54"/>
  <c r="AG547" i="54"/>
  <c r="AG548" i="54"/>
  <c r="Y307" i="54"/>
  <c r="Y308" i="54"/>
  <c r="AR787" i="54"/>
  <c r="AR788" i="54"/>
  <c r="P187" i="54"/>
  <c r="P188" i="54"/>
  <c r="Q22" i="54"/>
  <c r="P367" i="54"/>
  <c r="P368" i="54"/>
  <c r="AC397" i="54"/>
  <c r="AC398" i="54"/>
  <c r="P967" i="54"/>
  <c r="P968" i="54"/>
  <c r="P457" i="54"/>
  <c r="P458" i="54"/>
  <c r="AR817" i="54"/>
  <c r="AR818" i="54"/>
  <c r="AC367" i="54"/>
  <c r="AC368" i="54"/>
  <c r="P1057" i="54"/>
  <c r="P1058" i="54"/>
  <c r="AJ607" i="54"/>
  <c r="AJ608" i="54"/>
  <c r="X277" i="54"/>
  <c r="X278" i="54"/>
  <c r="BI1117" i="54"/>
  <c r="BI1118" i="54"/>
  <c r="W247" i="54"/>
  <c r="W248" i="54"/>
  <c r="O1373" i="54"/>
  <c r="P637" i="54"/>
  <c r="P638" i="54"/>
  <c r="P727" i="54"/>
  <c r="P728" i="54"/>
  <c r="BE1027" i="54"/>
  <c r="BE1028" i="54"/>
  <c r="P907" i="54"/>
  <c r="P908" i="54"/>
  <c r="P817" i="54"/>
  <c r="P818" i="54"/>
  <c r="P607" i="54"/>
  <c r="P608" i="54"/>
  <c r="P247" i="54"/>
  <c r="P248" i="54"/>
  <c r="P757" i="54"/>
  <c r="P758" i="54"/>
  <c r="U127" i="54"/>
  <c r="U128" i="54"/>
  <c r="BG1087" i="54"/>
  <c r="BG1088" i="54"/>
  <c r="O1359" i="54"/>
  <c r="P1297" i="54"/>
  <c r="P1298" i="54"/>
  <c r="AF517" i="54"/>
  <c r="AF518" i="54"/>
  <c r="U187" i="54"/>
  <c r="U188" i="54"/>
  <c r="BB997" i="54"/>
  <c r="BB998" i="54"/>
  <c r="BL1147" i="54"/>
  <c r="BL1148" i="54"/>
  <c r="AZ937" i="54"/>
  <c r="AZ938" i="54"/>
  <c r="AF487" i="54"/>
  <c r="AF488" i="54"/>
  <c r="U97" i="54"/>
  <c r="U98" i="54"/>
  <c r="P337" i="54"/>
  <c r="P338" i="54"/>
  <c r="AM697" i="54"/>
  <c r="AM698" i="54"/>
  <c r="P517" i="54"/>
  <c r="P518" i="54"/>
  <c r="BN1237" i="54"/>
  <c r="BN1238" i="54"/>
  <c r="P1027" i="54"/>
  <c r="P1028" i="54"/>
  <c r="P277" i="54"/>
  <c r="P278" i="54"/>
  <c r="T160" i="54"/>
  <c r="T161" i="54" s="1"/>
  <c r="T164" i="54" s="1"/>
  <c r="T142" i="54" s="1"/>
  <c r="O490" i="54"/>
  <c r="O491" i="54" s="1"/>
  <c r="O494" i="54" s="1"/>
  <c r="O472" i="54" s="1"/>
  <c r="O940" i="54"/>
  <c r="O941" i="54" s="1"/>
  <c r="O944" i="54" s="1"/>
  <c r="O922" i="54" s="1"/>
  <c r="BE1060" i="54"/>
  <c r="BE1061" i="54" s="1"/>
  <c r="BE1064" i="54" s="1"/>
  <c r="BE1042" i="54" s="1"/>
  <c r="O850" i="54"/>
  <c r="O851" i="54" s="1"/>
  <c r="O854" i="54" s="1"/>
  <c r="O832" i="54" s="1"/>
  <c r="O880" i="54"/>
  <c r="O881" i="54" s="1"/>
  <c r="O884" i="54" s="1"/>
  <c r="O862" i="54" s="1"/>
  <c r="O580" i="54"/>
  <c r="O581" i="54" s="1"/>
  <c r="O584" i="54" s="1"/>
  <c r="O562" i="54" s="1"/>
  <c r="R41" i="54"/>
  <c r="O101" i="54"/>
  <c r="O1374" i="54"/>
  <c r="Q159" i="53" l="1"/>
  <c r="BN579" i="53"/>
  <c r="BN580" i="53"/>
  <c r="BN581" i="53" s="1"/>
  <c r="BN584" i="53" s="1"/>
  <c r="BN562" i="53" s="1"/>
  <c r="Q519" i="53"/>
  <c r="Q520" i="53" s="1"/>
  <c r="Q521" i="53" s="1"/>
  <c r="Q524" i="53" s="1"/>
  <c r="Q502" i="53" s="1"/>
  <c r="P429" i="53"/>
  <c r="P430" i="53" s="1"/>
  <c r="P431" i="53" s="1"/>
  <c r="P434" i="53" s="1"/>
  <c r="P412" i="53" s="1"/>
  <c r="AE99" i="53"/>
  <c r="AE100" i="53" s="1"/>
  <c r="AE101" i="53" s="1"/>
  <c r="AE104" i="53" s="1"/>
  <c r="AE82" i="53" s="1"/>
  <c r="Q160" i="53"/>
  <c r="Q161" i="53" s="1"/>
  <c r="Q164" i="53" s="1"/>
  <c r="Q142" i="53" s="1"/>
  <c r="R157" i="53"/>
  <c r="R158" i="53"/>
  <c r="Q307" i="53"/>
  <c r="Q308" i="53"/>
  <c r="P70" i="53"/>
  <c r="P71" i="53" s="1"/>
  <c r="Q67" i="53"/>
  <c r="Q68" i="53"/>
  <c r="R457" i="53"/>
  <c r="R458" i="53"/>
  <c r="R277" i="53"/>
  <c r="R278" i="53"/>
  <c r="AO189" i="53"/>
  <c r="AO190" i="53"/>
  <c r="AO191" i="53" s="1"/>
  <c r="AO194" i="53" s="1"/>
  <c r="AO172" i="53" s="1"/>
  <c r="Q548" i="53"/>
  <c r="Q547" i="53"/>
  <c r="P550" i="53"/>
  <c r="P551" i="53" s="1"/>
  <c r="AO219" i="53"/>
  <c r="AO220" i="53" s="1"/>
  <c r="AO221" i="53" s="1"/>
  <c r="AO224" i="53" s="1"/>
  <c r="AO202" i="53" s="1"/>
  <c r="P489" i="53"/>
  <c r="BL549" i="53"/>
  <c r="BL550" i="53" s="1"/>
  <c r="BL551" i="53" s="1"/>
  <c r="BL554" i="53" s="1"/>
  <c r="BL532" i="53" s="1"/>
  <c r="BL657" i="53" s="1"/>
  <c r="BC397" i="53"/>
  <c r="BC398" i="53"/>
  <c r="Q127" i="53"/>
  <c r="Q128" i="53"/>
  <c r="BD429" i="53"/>
  <c r="BD430" i="53" s="1"/>
  <c r="BD431" i="53" s="1"/>
  <c r="BD434" i="53" s="1"/>
  <c r="BD412" i="53" s="1"/>
  <c r="Q99" i="53"/>
  <c r="Q100" i="53" s="1"/>
  <c r="Q101" i="53" s="1"/>
  <c r="Q104" i="53" s="1"/>
  <c r="Q82" i="53" s="1"/>
  <c r="P399" i="53"/>
  <c r="P249" i="53"/>
  <c r="P250" i="53" s="1"/>
  <c r="P251" i="53" s="1"/>
  <c r="P254" i="53" s="1"/>
  <c r="P232" i="53" s="1"/>
  <c r="AK127" i="53"/>
  <c r="AK128" i="53"/>
  <c r="S39" i="53"/>
  <c r="P310" i="53"/>
  <c r="P311" i="53" s="1"/>
  <c r="P314" i="53" s="1"/>
  <c r="P292" i="53" s="1"/>
  <c r="P74" i="53"/>
  <c r="P52" i="53" s="1"/>
  <c r="AS279" i="53"/>
  <c r="AT339" i="53"/>
  <c r="Q460" i="53"/>
  <c r="Q461" i="53" s="1"/>
  <c r="Q464" i="53" s="1"/>
  <c r="Q442" i="53" s="1"/>
  <c r="Q280" i="53"/>
  <c r="Q281" i="53" s="1"/>
  <c r="Q284" i="53" s="1"/>
  <c r="Q262" i="53" s="1"/>
  <c r="AY370" i="53"/>
  <c r="AY371" i="53" s="1"/>
  <c r="AY374" i="53" s="1"/>
  <c r="AY352" i="53" s="1"/>
  <c r="AZ367" i="53"/>
  <c r="AZ368" i="53"/>
  <c r="BG457" i="53"/>
  <c r="BG458" i="53"/>
  <c r="Z70" i="53"/>
  <c r="Z71" i="53" s="1"/>
  <c r="Z74" i="53" s="1"/>
  <c r="Z52" i="53" s="1"/>
  <c r="AA67" i="53"/>
  <c r="AA68" i="53"/>
  <c r="BI489" i="53"/>
  <c r="BI490" i="53" s="1"/>
  <c r="BI491" i="53" s="1"/>
  <c r="BI494" i="53" s="1"/>
  <c r="BI472" i="53" s="1"/>
  <c r="P369" i="53"/>
  <c r="P370" i="53" s="1"/>
  <c r="P371" i="53" s="1"/>
  <c r="P374" i="53" s="1"/>
  <c r="P352" i="53" s="1"/>
  <c r="AK157" i="53"/>
  <c r="AK158" i="53"/>
  <c r="AQ249" i="53"/>
  <c r="AQ250" i="53" s="1"/>
  <c r="AQ251" i="53" s="1"/>
  <c r="AQ254" i="53" s="1"/>
  <c r="AQ232" i="53" s="1"/>
  <c r="P189" i="53"/>
  <c r="P190" i="53" s="1"/>
  <c r="P191" i="53" s="1"/>
  <c r="P194" i="53" s="1"/>
  <c r="P172" i="53" s="1"/>
  <c r="Q217" i="53"/>
  <c r="Q218" i="53"/>
  <c r="P130" i="53"/>
  <c r="P131" i="53" s="1"/>
  <c r="P134" i="53" s="1"/>
  <c r="P112" i="53" s="1"/>
  <c r="BK518" i="53"/>
  <c r="BK517" i="53"/>
  <c r="R339" i="53"/>
  <c r="R340" i="53" s="1"/>
  <c r="R341" i="53" s="1"/>
  <c r="R344" i="53" s="1"/>
  <c r="R322" i="53" s="1"/>
  <c r="AU309" i="53"/>
  <c r="AU310" i="53" s="1"/>
  <c r="AU311" i="53" s="1"/>
  <c r="AU314" i="53" s="1"/>
  <c r="AU292" i="53" s="1"/>
  <c r="L952" i="53"/>
  <c r="D3" i="28"/>
  <c r="D7" i="28" s="1"/>
  <c r="N14" i="54"/>
  <c r="O1328" i="54"/>
  <c r="O1327" i="54"/>
  <c r="N1330" i="54"/>
  <c r="M1334" i="54"/>
  <c r="M16" i="54"/>
  <c r="M12" i="54" s="1"/>
  <c r="M1829" i="54" s="1"/>
  <c r="O1360" i="54"/>
  <c r="O1361" i="54" s="1"/>
  <c r="O1364" i="54" s="1"/>
  <c r="O1342" i="54" s="1"/>
  <c r="O1377" i="54" s="1"/>
  <c r="N614" i="53"/>
  <c r="P554" i="53"/>
  <c r="Q579" i="53"/>
  <c r="O609" i="53"/>
  <c r="O610" i="53" s="1"/>
  <c r="N13" i="53"/>
  <c r="M12" i="53"/>
  <c r="L622" i="53"/>
  <c r="L654" i="53" s="1"/>
  <c r="L659" i="53" s="1"/>
  <c r="L18" i="53"/>
  <c r="N639" i="53"/>
  <c r="M592" i="53"/>
  <c r="M656" i="53" s="1"/>
  <c r="M18" i="53"/>
  <c r="O1378" i="54"/>
  <c r="BI1119" i="54"/>
  <c r="BI1120" i="54" s="1"/>
  <c r="BI1121" i="54" s="1"/>
  <c r="BI1124" i="54" s="1"/>
  <c r="BI1102" i="54" s="1"/>
  <c r="AJ609" i="54"/>
  <c r="AJ610" i="54" s="1"/>
  <c r="AJ611" i="54" s="1"/>
  <c r="AJ614" i="54" s="1"/>
  <c r="AJ592" i="54" s="1"/>
  <c r="AC369" i="54"/>
  <c r="AC370" i="54" s="1"/>
  <c r="AC371" i="54" s="1"/>
  <c r="AC374" i="54" s="1"/>
  <c r="AC352" i="54" s="1"/>
  <c r="P459" i="54"/>
  <c r="P460" i="54" s="1"/>
  <c r="P461" i="54" s="1"/>
  <c r="P464" i="54" s="1"/>
  <c r="P442" i="54" s="1"/>
  <c r="AC399" i="54"/>
  <c r="AC400" i="54" s="1"/>
  <c r="AC401" i="54" s="1"/>
  <c r="AC404" i="54" s="1"/>
  <c r="AC382" i="54" s="1"/>
  <c r="P369" i="54"/>
  <c r="P370" i="54" s="1"/>
  <c r="P371" i="54" s="1"/>
  <c r="P374" i="54" s="1"/>
  <c r="P352" i="54" s="1"/>
  <c r="P99" i="54"/>
  <c r="P100" i="54" s="1"/>
  <c r="P309" i="54"/>
  <c r="P310" i="54" s="1"/>
  <c r="P311" i="54" s="1"/>
  <c r="P314" i="54" s="1"/>
  <c r="P292" i="54" s="1"/>
  <c r="P1209" i="54"/>
  <c r="P1210" i="54" s="1"/>
  <c r="P1211" i="54" s="1"/>
  <c r="P1214" i="54" s="1"/>
  <c r="P1192" i="54" s="1"/>
  <c r="S39" i="54"/>
  <c r="S40" i="54" s="1"/>
  <c r="P579" i="54"/>
  <c r="P580" i="54" s="1"/>
  <c r="P581" i="54" s="1"/>
  <c r="P584" i="54" s="1"/>
  <c r="P562" i="54" s="1"/>
  <c r="P879" i="54"/>
  <c r="P880" i="54" s="1"/>
  <c r="P881" i="54" s="1"/>
  <c r="P884" i="54" s="1"/>
  <c r="P862" i="54" s="1"/>
  <c r="P849" i="54"/>
  <c r="P850" i="54" s="1"/>
  <c r="P851" i="54" s="1"/>
  <c r="P854" i="54" s="1"/>
  <c r="P832" i="54" s="1"/>
  <c r="BF1059" i="54"/>
  <c r="BF1060" i="54" s="1"/>
  <c r="BF1061" i="54" s="1"/>
  <c r="BF1064" i="54" s="1"/>
  <c r="BF1042" i="54" s="1"/>
  <c r="P939" i="54"/>
  <c r="P940" i="54" s="1"/>
  <c r="P941" i="54" s="1"/>
  <c r="P944" i="54" s="1"/>
  <c r="P922" i="54" s="1"/>
  <c r="P489" i="54"/>
  <c r="P490" i="54" s="1"/>
  <c r="P491" i="54" s="1"/>
  <c r="P494" i="54" s="1"/>
  <c r="P472" i="54" s="1"/>
  <c r="U159" i="54"/>
  <c r="U160" i="54" s="1"/>
  <c r="U161" i="54" s="1"/>
  <c r="U164" i="54" s="1"/>
  <c r="U142" i="54" s="1"/>
  <c r="U1373" i="54" s="1"/>
  <c r="W249" i="54"/>
  <c r="W250" i="54" s="1"/>
  <c r="W251" i="54" s="1"/>
  <c r="W254" i="54" s="1"/>
  <c r="W232" i="54" s="1"/>
  <c r="X279" i="54"/>
  <c r="X280" i="54" s="1"/>
  <c r="X281" i="54" s="1"/>
  <c r="X284" i="54" s="1"/>
  <c r="X262" i="54" s="1"/>
  <c r="P1059" i="54"/>
  <c r="P1060" i="54" s="1"/>
  <c r="P1061" i="54" s="1"/>
  <c r="P1064" i="54" s="1"/>
  <c r="P1042" i="54" s="1"/>
  <c r="AR819" i="54"/>
  <c r="AR820" i="54" s="1"/>
  <c r="AR821" i="54" s="1"/>
  <c r="AR824" i="54" s="1"/>
  <c r="AR802" i="54" s="1"/>
  <c r="P969" i="54"/>
  <c r="P970" i="54" s="1"/>
  <c r="P971" i="54" s="1"/>
  <c r="P974" i="54" s="1"/>
  <c r="P952" i="54" s="1"/>
  <c r="O104" i="54"/>
  <c r="R44" i="54"/>
  <c r="P279" i="54"/>
  <c r="P280" i="54" s="1"/>
  <c r="P281" i="54" s="1"/>
  <c r="P284" i="54" s="1"/>
  <c r="P262" i="54" s="1"/>
  <c r="P1029" i="54"/>
  <c r="P1030" i="54" s="1"/>
  <c r="P1031" i="54" s="1"/>
  <c r="P1034" i="54" s="1"/>
  <c r="P1012" i="54" s="1"/>
  <c r="BN1239" i="54"/>
  <c r="BN1240" i="54" s="1"/>
  <c r="BN1241" i="54" s="1"/>
  <c r="BN1244" i="54" s="1"/>
  <c r="BN1222" i="54" s="1"/>
  <c r="P519" i="54"/>
  <c r="P520" i="54" s="1"/>
  <c r="P521" i="54" s="1"/>
  <c r="P524" i="54" s="1"/>
  <c r="P502" i="54" s="1"/>
  <c r="AM699" i="54"/>
  <c r="AM700" i="54" s="1"/>
  <c r="AM701" i="54" s="1"/>
  <c r="AM704" i="54" s="1"/>
  <c r="AM682" i="54" s="1"/>
  <c r="P339" i="54"/>
  <c r="P340" i="54" s="1"/>
  <c r="P341" i="54" s="1"/>
  <c r="P344" i="54" s="1"/>
  <c r="P322" i="54" s="1"/>
  <c r="U99" i="54"/>
  <c r="U100" i="54" s="1"/>
  <c r="U101" i="54" s="1"/>
  <c r="U104" i="54" s="1"/>
  <c r="U82" i="54" s="1"/>
  <c r="AF489" i="54"/>
  <c r="AF490" i="54" s="1"/>
  <c r="AF491" i="54" s="1"/>
  <c r="AF494" i="54" s="1"/>
  <c r="AF472" i="54" s="1"/>
  <c r="AZ939" i="54"/>
  <c r="AZ940" i="54" s="1"/>
  <c r="AZ941" i="54" s="1"/>
  <c r="AZ944" i="54" s="1"/>
  <c r="AZ922" i="54" s="1"/>
  <c r="BL1149" i="54"/>
  <c r="BL1150" i="54" s="1"/>
  <c r="BL1151" i="54" s="1"/>
  <c r="BL1154" i="54" s="1"/>
  <c r="BL1132" i="54" s="1"/>
  <c r="BB999" i="54"/>
  <c r="BB1000" i="54" s="1"/>
  <c r="BB1001" i="54" s="1"/>
  <c r="BB1004" i="54" s="1"/>
  <c r="BB982" i="54" s="1"/>
  <c r="U189" i="54"/>
  <c r="U190" i="54" s="1"/>
  <c r="U191" i="54" s="1"/>
  <c r="U194" i="54" s="1"/>
  <c r="U172" i="54" s="1"/>
  <c r="AF519" i="54"/>
  <c r="AF520" i="54" s="1"/>
  <c r="AF521" i="54" s="1"/>
  <c r="AF524" i="54" s="1"/>
  <c r="AF502" i="54" s="1"/>
  <c r="P1299" i="54"/>
  <c r="P1300" i="54" s="1"/>
  <c r="P1301" i="54" s="1"/>
  <c r="P1304" i="54" s="1"/>
  <c r="P1282" i="54" s="1"/>
  <c r="P1357" i="54"/>
  <c r="P1358" i="54"/>
  <c r="BG1089" i="54"/>
  <c r="BG1090" i="54" s="1"/>
  <c r="BG1091" i="54" s="1"/>
  <c r="BG1094" i="54" s="1"/>
  <c r="BG1072" i="54" s="1"/>
  <c r="U129" i="54"/>
  <c r="U130" i="54" s="1"/>
  <c r="U131" i="54" s="1"/>
  <c r="U134" i="54" s="1"/>
  <c r="U112" i="54" s="1"/>
  <c r="P759" i="54"/>
  <c r="P760" i="54" s="1"/>
  <c r="P761" i="54" s="1"/>
  <c r="P764" i="54" s="1"/>
  <c r="P742" i="54" s="1"/>
  <c r="P249" i="54"/>
  <c r="P250" i="54" s="1"/>
  <c r="P251" i="54" s="1"/>
  <c r="P254" i="54" s="1"/>
  <c r="P232" i="54" s="1"/>
  <c r="P609" i="54"/>
  <c r="P610" i="54" s="1"/>
  <c r="P611" i="54" s="1"/>
  <c r="P614" i="54" s="1"/>
  <c r="P592" i="54" s="1"/>
  <c r="P819" i="54"/>
  <c r="P820" i="54" s="1"/>
  <c r="P821" i="54" s="1"/>
  <c r="P824" i="54" s="1"/>
  <c r="P802" i="54" s="1"/>
  <c r="P909" i="54"/>
  <c r="P910" i="54" s="1"/>
  <c r="P911" i="54" s="1"/>
  <c r="P914" i="54" s="1"/>
  <c r="P892" i="54" s="1"/>
  <c r="BE1029" i="54"/>
  <c r="BE1030" i="54" s="1"/>
  <c r="BE1031" i="54" s="1"/>
  <c r="BE1034" i="54" s="1"/>
  <c r="BE1012" i="54" s="1"/>
  <c r="P729" i="54"/>
  <c r="P730" i="54" s="1"/>
  <c r="P731" i="54" s="1"/>
  <c r="P734" i="54" s="1"/>
  <c r="P712" i="54" s="1"/>
  <c r="P639" i="54"/>
  <c r="P640" i="54" s="1"/>
  <c r="P641" i="54" s="1"/>
  <c r="P644" i="54" s="1"/>
  <c r="P622" i="54" s="1"/>
  <c r="P189" i="54"/>
  <c r="P190" i="54" s="1"/>
  <c r="P191" i="54" s="1"/>
  <c r="P194" i="54" s="1"/>
  <c r="P172" i="54" s="1"/>
  <c r="AR789" i="54"/>
  <c r="Y309" i="54"/>
  <c r="AG549" i="54"/>
  <c r="AJ639" i="54"/>
  <c r="P399" i="54"/>
  <c r="P219" i="54"/>
  <c r="P220" i="54" s="1"/>
  <c r="P221" i="54" s="1"/>
  <c r="P224" i="54" s="1"/>
  <c r="P202" i="54" s="1"/>
  <c r="AH579" i="54"/>
  <c r="P1089" i="54"/>
  <c r="BN1209" i="54"/>
  <c r="P129" i="54"/>
  <c r="P130" i="54" s="1"/>
  <c r="P131" i="54" s="1"/>
  <c r="P134" i="54" s="1"/>
  <c r="P112" i="54" s="1"/>
  <c r="P1119" i="54"/>
  <c r="P699" i="54"/>
  <c r="P669" i="54"/>
  <c r="P549" i="54"/>
  <c r="P1179" i="54"/>
  <c r="BB969" i="54"/>
  <c r="BL1179" i="54"/>
  <c r="S69" i="54"/>
  <c r="P1149" i="54"/>
  <c r="P999" i="54"/>
  <c r="P1269" i="54"/>
  <c r="P429" i="54"/>
  <c r="AN759" i="54"/>
  <c r="AW879" i="54"/>
  <c r="AM729" i="54"/>
  <c r="AM730" i="54" s="1"/>
  <c r="AM731" i="54" s="1"/>
  <c r="AM734" i="54" s="1"/>
  <c r="AM712" i="54" s="1"/>
  <c r="AT849" i="54"/>
  <c r="AT850" i="54" s="1"/>
  <c r="AT851" i="54" s="1"/>
  <c r="AT854" i="54" s="1"/>
  <c r="AT832" i="54" s="1"/>
  <c r="P789" i="54"/>
  <c r="P790" i="54" s="1"/>
  <c r="P791" i="54" s="1"/>
  <c r="P794" i="54" s="1"/>
  <c r="P772" i="54" s="1"/>
  <c r="AY909" i="54"/>
  <c r="AY910" i="54" s="1"/>
  <c r="AY911" i="54" s="1"/>
  <c r="AY914" i="54" s="1"/>
  <c r="AY892" i="54" s="1"/>
  <c r="P1239" i="54"/>
  <c r="P1240" i="54" s="1"/>
  <c r="P1241" i="54" s="1"/>
  <c r="P1244" i="54" s="1"/>
  <c r="P1222" i="54" s="1"/>
  <c r="P159" i="54"/>
  <c r="P160" i="54" s="1"/>
  <c r="P161" i="54" s="1"/>
  <c r="P164" i="54" s="1"/>
  <c r="P142" i="54" s="1"/>
  <c r="U219" i="54"/>
  <c r="U220" i="54" s="1"/>
  <c r="U221" i="54" s="1"/>
  <c r="U224" i="54" s="1"/>
  <c r="U202" i="54" s="1"/>
  <c r="BO1269" i="54"/>
  <c r="BO1270" i="54" s="1"/>
  <c r="BO1271" i="54" s="1"/>
  <c r="BO1274" i="54" s="1"/>
  <c r="BO1252" i="54" s="1"/>
  <c r="Z339" i="54"/>
  <c r="Z340" i="54" s="1"/>
  <c r="Z341" i="54" s="1"/>
  <c r="Z344" i="54" s="1"/>
  <c r="Z322" i="54" s="1"/>
  <c r="AE429" i="54"/>
  <c r="AE430" i="54" s="1"/>
  <c r="AE431" i="54" s="1"/>
  <c r="AE434" i="54" s="1"/>
  <c r="AE412" i="54" s="1"/>
  <c r="AF459" i="54"/>
  <c r="AF460" i="54" s="1"/>
  <c r="AF461" i="54" s="1"/>
  <c r="AF464" i="54" s="1"/>
  <c r="AF442" i="54" s="1"/>
  <c r="Q129" i="53" l="1"/>
  <c r="Q69" i="53"/>
  <c r="BO577" i="53"/>
  <c r="BO578" i="53"/>
  <c r="S337" i="53"/>
  <c r="S338" i="53"/>
  <c r="AK159" i="53"/>
  <c r="AK160" i="53"/>
  <c r="AK161" i="53" s="1"/>
  <c r="AK164" i="53" s="1"/>
  <c r="AK142" i="53" s="1"/>
  <c r="AA69" i="53"/>
  <c r="AS280" i="53"/>
  <c r="AS281" i="53" s="1"/>
  <c r="AS284" i="53" s="1"/>
  <c r="AS262" i="53" s="1"/>
  <c r="AT277" i="53"/>
  <c r="AT278" i="53"/>
  <c r="S40" i="53"/>
  <c r="S41" i="53" s="1"/>
  <c r="S44" i="53" s="1"/>
  <c r="S22" i="53" s="1"/>
  <c r="T37" i="53"/>
  <c r="T38" i="53"/>
  <c r="AK129" i="53"/>
  <c r="P490" i="53"/>
  <c r="P491" i="53" s="1"/>
  <c r="P494" i="53" s="1"/>
  <c r="P472" i="53" s="1"/>
  <c r="Q488" i="53"/>
  <c r="Q487" i="53"/>
  <c r="Q549" i="53"/>
  <c r="Q550" i="53"/>
  <c r="Q551" i="53" s="1"/>
  <c r="AP187" i="53"/>
  <c r="AP188" i="53"/>
  <c r="R279" i="53"/>
  <c r="R459" i="53"/>
  <c r="Q70" i="53"/>
  <c r="Q71" i="53" s="1"/>
  <c r="Q74" i="53" s="1"/>
  <c r="Q52" i="53" s="1"/>
  <c r="R67" i="53"/>
  <c r="R68" i="53"/>
  <c r="R517" i="53"/>
  <c r="R518" i="53"/>
  <c r="AV307" i="53"/>
  <c r="AV308" i="53"/>
  <c r="BK519" i="53"/>
  <c r="BK520" i="53" s="1"/>
  <c r="BK521" i="53" s="1"/>
  <c r="BK524" i="53" s="1"/>
  <c r="BK502" i="53" s="1"/>
  <c r="Q219" i="53"/>
  <c r="Q187" i="53"/>
  <c r="Q188" i="53"/>
  <c r="AR247" i="53"/>
  <c r="AR249" i="53" s="1"/>
  <c r="AR248" i="53"/>
  <c r="Q367" i="53"/>
  <c r="Q368" i="53"/>
  <c r="BJ487" i="53"/>
  <c r="BJ488" i="53"/>
  <c r="BG459" i="53"/>
  <c r="AZ369" i="53"/>
  <c r="AT340" i="53"/>
  <c r="AT341" i="53" s="1"/>
  <c r="AT344" i="53" s="1"/>
  <c r="AT322" i="53" s="1"/>
  <c r="AU337" i="53"/>
  <c r="AU338" i="53"/>
  <c r="Q247" i="53"/>
  <c r="Q248" i="53"/>
  <c r="P400" i="53"/>
  <c r="P401" i="53" s="1"/>
  <c r="P404" i="53" s="1"/>
  <c r="P382" i="53" s="1"/>
  <c r="Q397" i="53"/>
  <c r="Q398" i="53"/>
  <c r="R97" i="53"/>
  <c r="R99" i="53" s="1"/>
  <c r="R98" i="53"/>
  <c r="BE427" i="53"/>
  <c r="BE428" i="53"/>
  <c r="Q130" i="53"/>
  <c r="Q131" i="53" s="1"/>
  <c r="Q134" i="53" s="1"/>
  <c r="Q112" i="53" s="1"/>
  <c r="R127" i="53"/>
  <c r="R128" i="53"/>
  <c r="BC399" i="53"/>
  <c r="BM547" i="53"/>
  <c r="BM548" i="53"/>
  <c r="AP217" i="53"/>
  <c r="AP218" i="53"/>
  <c r="Q309" i="53"/>
  <c r="R159" i="53"/>
  <c r="AF97" i="53"/>
  <c r="AF98" i="53"/>
  <c r="Q427" i="53"/>
  <c r="Q428" i="53"/>
  <c r="D9" i="28"/>
  <c r="M659" i="53"/>
  <c r="Q667" i="54"/>
  <c r="Q668" i="54"/>
  <c r="P670" i="54"/>
  <c r="P671" i="54" s="1"/>
  <c r="P674" i="54" s="1"/>
  <c r="P652" i="54" s="1"/>
  <c r="M1831" i="54"/>
  <c r="E4" i="28"/>
  <c r="E8" i="28" s="1"/>
  <c r="N1331" i="54"/>
  <c r="N15" i="54"/>
  <c r="O1329" i="54"/>
  <c r="O1330" i="54"/>
  <c r="M1312" i="54"/>
  <c r="M1376" i="54" s="1"/>
  <c r="M1379" i="54" s="1"/>
  <c r="M18" i="54"/>
  <c r="O13" i="54"/>
  <c r="O637" i="53"/>
  <c r="O638" i="53"/>
  <c r="N14" i="53"/>
  <c r="M950" i="53"/>
  <c r="E3" i="28" s="1"/>
  <c r="E7" i="28" s="1"/>
  <c r="O611" i="53"/>
  <c r="R577" i="53"/>
  <c r="R578" i="53"/>
  <c r="N640" i="53"/>
  <c r="Q554" i="53"/>
  <c r="P607" i="53"/>
  <c r="P608" i="53"/>
  <c r="Q580" i="53"/>
  <c r="P532" i="53"/>
  <c r="P657" i="53" s="1"/>
  <c r="N592" i="53"/>
  <c r="N656" i="53" s="1"/>
  <c r="P1373" i="54"/>
  <c r="P101" i="54"/>
  <c r="U1375" i="54"/>
  <c r="S41" i="54"/>
  <c r="AG457" i="54"/>
  <c r="AG458" i="54"/>
  <c r="AF427" i="54"/>
  <c r="AF428" i="54"/>
  <c r="AA337" i="54"/>
  <c r="AA338" i="54"/>
  <c r="V217" i="54"/>
  <c r="V218" i="54"/>
  <c r="Q1237" i="54"/>
  <c r="Q1238" i="54"/>
  <c r="AZ907" i="54"/>
  <c r="AZ908" i="54"/>
  <c r="Q787" i="54"/>
  <c r="Q788" i="54"/>
  <c r="AU847" i="54"/>
  <c r="AU848" i="54"/>
  <c r="AN727" i="54"/>
  <c r="AN728" i="54"/>
  <c r="AX877" i="54"/>
  <c r="AX878" i="54"/>
  <c r="AO757" i="54"/>
  <c r="AO758" i="54"/>
  <c r="Q427" i="54"/>
  <c r="Q428" i="54"/>
  <c r="Q1267" i="54"/>
  <c r="Q1268" i="54"/>
  <c r="Q997" i="54"/>
  <c r="Q998" i="54"/>
  <c r="Q1147" i="54"/>
  <c r="Q1148" i="54"/>
  <c r="T67" i="54"/>
  <c r="T68" i="54"/>
  <c r="BM1177" i="54"/>
  <c r="BM1178" i="54"/>
  <c r="BC967" i="54"/>
  <c r="BC968" i="54"/>
  <c r="Q1177" i="54"/>
  <c r="Q1178" i="54"/>
  <c r="Q547" i="54"/>
  <c r="Q548" i="54"/>
  <c r="Q697" i="54"/>
  <c r="Q698" i="54"/>
  <c r="Q1117" i="54"/>
  <c r="Q1118" i="54"/>
  <c r="BO1207" i="54"/>
  <c r="BO1208" i="54"/>
  <c r="Q1087" i="54"/>
  <c r="Q1088" i="54"/>
  <c r="AI577" i="54"/>
  <c r="AI578" i="54"/>
  <c r="Q397" i="54"/>
  <c r="Q398" i="54"/>
  <c r="AK637" i="54"/>
  <c r="AK638" i="54"/>
  <c r="AH547" i="54"/>
  <c r="AH548" i="54"/>
  <c r="Z307" i="54"/>
  <c r="Z308" i="54"/>
  <c r="AS787" i="54"/>
  <c r="AS788" i="54"/>
  <c r="V157" i="54"/>
  <c r="V158" i="54"/>
  <c r="Q487" i="54"/>
  <c r="Q488" i="54"/>
  <c r="Q937" i="54"/>
  <c r="Q938" i="54"/>
  <c r="BG1057" i="54"/>
  <c r="BG1058" i="54"/>
  <c r="Q847" i="54"/>
  <c r="Q848" i="54"/>
  <c r="Q877" i="54"/>
  <c r="Q878" i="54"/>
  <c r="Q577" i="54"/>
  <c r="Q578" i="54"/>
  <c r="AW880" i="54"/>
  <c r="AW881" i="54" s="1"/>
  <c r="AW884" i="54" s="1"/>
  <c r="AW862" i="54" s="1"/>
  <c r="AN760" i="54"/>
  <c r="AN761" i="54" s="1"/>
  <c r="AN764" i="54" s="1"/>
  <c r="AN742" i="54" s="1"/>
  <c r="P430" i="54"/>
  <c r="P431" i="54" s="1"/>
  <c r="P434" i="54" s="1"/>
  <c r="P412" i="54" s="1"/>
  <c r="P1374" i="54" s="1"/>
  <c r="P1270" i="54"/>
  <c r="P1271" i="54" s="1"/>
  <c r="P1274" i="54" s="1"/>
  <c r="P1252" i="54" s="1"/>
  <c r="P1000" i="54"/>
  <c r="P1001" i="54" s="1"/>
  <c r="P1004" i="54" s="1"/>
  <c r="P982" i="54" s="1"/>
  <c r="P1150" i="54"/>
  <c r="P1151" i="54" s="1"/>
  <c r="P1154" i="54" s="1"/>
  <c r="P1132" i="54" s="1"/>
  <c r="S70" i="54"/>
  <c r="S71" i="54" s="1"/>
  <c r="S74" i="54" s="1"/>
  <c r="S52" i="54" s="1"/>
  <c r="BL1180" i="54"/>
  <c r="BL1181" i="54" s="1"/>
  <c r="BL1184" i="54" s="1"/>
  <c r="BL1162" i="54" s="1"/>
  <c r="BB970" i="54"/>
  <c r="BB971" i="54" s="1"/>
  <c r="BB974" i="54" s="1"/>
  <c r="BB952" i="54" s="1"/>
  <c r="P1180" i="54"/>
  <c r="P1181" i="54" s="1"/>
  <c r="P1184" i="54" s="1"/>
  <c r="P1162" i="54" s="1"/>
  <c r="P550" i="54"/>
  <c r="P551" i="54" s="1"/>
  <c r="P554" i="54" s="1"/>
  <c r="P532" i="54" s="1"/>
  <c r="P700" i="54"/>
  <c r="P701" i="54" s="1"/>
  <c r="P704" i="54" s="1"/>
  <c r="P682" i="54" s="1"/>
  <c r="P1120" i="54"/>
  <c r="P1121" i="54" s="1"/>
  <c r="P1124" i="54" s="1"/>
  <c r="P1102" i="54" s="1"/>
  <c r="BN1210" i="54"/>
  <c r="BN1211" i="54" s="1"/>
  <c r="BN1214" i="54" s="1"/>
  <c r="BN1192" i="54" s="1"/>
  <c r="P1090" i="54"/>
  <c r="P1091" i="54" s="1"/>
  <c r="P1094" i="54" s="1"/>
  <c r="P1072" i="54" s="1"/>
  <c r="AH580" i="54"/>
  <c r="AH581" i="54" s="1"/>
  <c r="AH584" i="54" s="1"/>
  <c r="AH562" i="54" s="1"/>
  <c r="P400" i="54"/>
  <c r="P401" i="54" s="1"/>
  <c r="P404" i="54" s="1"/>
  <c r="P382" i="54" s="1"/>
  <c r="AJ640" i="54"/>
  <c r="AJ641" i="54" s="1"/>
  <c r="AJ644" i="54" s="1"/>
  <c r="AJ622" i="54" s="1"/>
  <c r="AG550" i="54"/>
  <c r="AG551" i="54" s="1"/>
  <c r="AG554" i="54" s="1"/>
  <c r="AG532" i="54" s="1"/>
  <c r="Y310" i="54"/>
  <c r="Y311" i="54" s="1"/>
  <c r="Y314" i="54" s="1"/>
  <c r="Y292" i="54" s="1"/>
  <c r="AR790" i="54"/>
  <c r="AR791" i="54" s="1"/>
  <c r="AR794" i="54" s="1"/>
  <c r="AR772" i="54" s="1"/>
  <c r="Q637" i="54"/>
  <c r="Q638" i="54"/>
  <c r="Q727" i="54"/>
  <c r="Q728" i="54"/>
  <c r="BF1027" i="54"/>
  <c r="BF1028" i="54"/>
  <c r="Q907" i="54"/>
  <c r="Q908" i="54"/>
  <c r="Q817" i="54"/>
  <c r="Q818" i="54"/>
  <c r="Q607" i="54"/>
  <c r="Q608" i="54"/>
  <c r="Q247" i="54"/>
  <c r="Q248" i="54"/>
  <c r="Q757" i="54"/>
  <c r="Q758" i="54"/>
  <c r="V127" i="54"/>
  <c r="V128" i="54"/>
  <c r="BH1087" i="54"/>
  <c r="BH1088" i="54"/>
  <c r="P1359" i="54"/>
  <c r="Q1297" i="54"/>
  <c r="Q1298" i="54"/>
  <c r="AG517" i="54"/>
  <c r="AG518" i="54"/>
  <c r="V187" i="54"/>
  <c r="V188" i="54"/>
  <c r="BC997" i="54"/>
  <c r="BC998" i="54"/>
  <c r="BM1147" i="54"/>
  <c r="BM1148" i="54"/>
  <c r="BA937" i="54"/>
  <c r="BA938" i="54"/>
  <c r="AG487" i="54"/>
  <c r="AG488" i="54"/>
  <c r="V97" i="54"/>
  <c r="V98" i="54"/>
  <c r="Q337" i="54"/>
  <c r="Q338" i="54"/>
  <c r="AN697" i="54"/>
  <c r="AN698" i="54"/>
  <c r="Q517" i="54"/>
  <c r="Q518" i="54"/>
  <c r="BO1237" i="54"/>
  <c r="BO1238" i="54"/>
  <c r="Q1027" i="54"/>
  <c r="Q1028" i="54"/>
  <c r="Q277" i="54"/>
  <c r="Q278" i="54"/>
  <c r="R22" i="54"/>
  <c r="O82" i="54"/>
  <c r="Q967" i="54"/>
  <c r="Q968" i="54"/>
  <c r="AS817" i="54"/>
  <c r="AS818" i="54"/>
  <c r="Q1057" i="54"/>
  <c r="Q1058" i="54"/>
  <c r="Y277" i="54"/>
  <c r="Y278" i="54"/>
  <c r="X247" i="54"/>
  <c r="X248" i="54"/>
  <c r="T37" i="54"/>
  <c r="T38" i="54"/>
  <c r="Q1207" i="54"/>
  <c r="Q1208" i="54"/>
  <c r="Q307" i="54"/>
  <c r="Q308" i="54"/>
  <c r="Q367" i="54"/>
  <c r="Q368" i="54"/>
  <c r="AD397" i="54"/>
  <c r="AD398" i="54"/>
  <c r="Q457" i="54"/>
  <c r="Q458" i="54"/>
  <c r="AD367" i="54"/>
  <c r="AD368" i="54"/>
  <c r="AK607" i="54"/>
  <c r="AK608" i="54"/>
  <c r="BJ1117" i="54"/>
  <c r="BJ1118" i="54"/>
  <c r="Q399" i="53" l="1"/>
  <c r="Q489" i="53"/>
  <c r="AT279" i="53"/>
  <c r="BO579" i="53"/>
  <c r="BO580" i="53" s="1"/>
  <c r="BO581" i="53" s="1"/>
  <c r="BO584" i="53" s="1"/>
  <c r="BO562" i="53" s="1"/>
  <c r="R160" i="53"/>
  <c r="R161" i="53" s="1"/>
  <c r="R164" i="53" s="1"/>
  <c r="R142" i="53" s="1"/>
  <c r="S157" i="53"/>
  <c r="S158" i="53"/>
  <c r="R307" i="53"/>
  <c r="R308" i="53"/>
  <c r="BD397" i="53"/>
  <c r="BD398" i="53"/>
  <c r="BE429" i="53"/>
  <c r="BE430" i="53" s="1"/>
  <c r="BE431" i="53" s="1"/>
  <c r="BE434" i="53" s="1"/>
  <c r="BE412" i="53" s="1"/>
  <c r="R100" i="53"/>
  <c r="R101" i="53" s="1"/>
  <c r="S97" i="53"/>
  <c r="S98" i="53"/>
  <c r="Q400" i="53"/>
  <c r="Q401" i="53" s="1"/>
  <c r="R397" i="53"/>
  <c r="R398" i="53"/>
  <c r="BA367" i="53"/>
  <c r="BA368" i="53"/>
  <c r="BH457" i="53"/>
  <c r="BH458" i="53"/>
  <c r="BJ489" i="53"/>
  <c r="Q370" i="53"/>
  <c r="Q371" i="53" s="1"/>
  <c r="Q369" i="53"/>
  <c r="AR250" i="53"/>
  <c r="AR251" i="53" s="1"/>
  <c r="AR254" i="53" s="1"/>
  <c r="AR232" i="53" s="1"/>
  <c r="AS247" i="53"/>
  <c r="AS248" i="53"/>
  <c r="Q189" i="53"/>
  <c r="Q190" i="53"/>
  <c r="Q191" i="53" s="1"/>
  <c r="R217" i="53"/>
  <c r="R218" i="53"/>
  <c r="AV309" i="53"/>
  <c r="AV310" i="53"/>
  <c r="AV311" i="53" s="1"/>
  <c r="AV314" i="53" s="1"/>
  <c r="AV292" i="53" s="1"/>
  <c r="R519" i="53"/>
  <c r="S458" i="53"/>
  <c r="S457" i="53"/>
  <c r="Q490" i="53"/>
  <c r="Q491" i="53" s="1"/>
  <c r="R487" i="53"/>
  <c r="R488" i="53"/>
  <c r="AK130" i="53"/>
  <c r="AK131" i="53" s="1"/>
  <c r="AK134" i="53" s="1"/>
  <c r="AK112" i="53" s="1"/>
  <c r="AL127" i="53"/>
  <c r="AL128" i="53"/>
  <c r="T39" i="53"/>
  <c r="AT280" i="53"/>
  <c r="AT281" i="53" s="1"/>
  <c r="AT284" i="53" s="1"/>
  <c r="AT262" i="53" s="1"/>
  <c r="AU277" i="53"/>
  <c r="AU278" i="53"/>
  <c r="Q430" i="53"/>
  <c r="Q431" i="53" s="1"/>
  <c r="Q434" i="53" s="1"/>
  <c r="Q412" i="53" s="1"/>
  <c r="Q429" i="53"/>
  <c r="AF99" i="53"/>
  <c r="Q310" i="53"/>
  <c r="Q311" i="53" s="1"/>
  <c r="Q314" i="53" s="1"/>
  <c r="Q292" i="53" s="1"/>
  <c r="AP219" i="53"/>
  <c r="AP220" i="53" s="1"/>
  <c r="AP221" i="53" s="1"/>
  <c r="AP224" i="53" s="1"/>
  <c r="AP202" i="53" s="1"/>
  <c r="BM549" i="53"/>
  <c r="BM550" i="53" s="1"/>
  <c r="BM551" i="53" s="1"/>
  <c r="BM554" i="53" s="1"/>
  <c r="BM532" i="53" s="1"/>
  <c r="BM657" i="53" s="1"/>
  <c r="BC400" i="53"/>
  <c r="BC401" i="53" s="1"/>
  <c r="BC404" i="53" s="1"/>
  <c r="BC382" i="53" s="1"/>
  <c r="R129" i="53"/>
  <c r="R130" i="53" s="1"/>
  <c r="R131" i="53" s="1"/>
  <c r="R134" i="53" s="1"/>
  <c r="R112" i="53" s="1"/>
  <c r="R104" i="53"/>
  <c r="R82" i="53" s="1"/>
  <c r="Q404" i="53"/>
  <c r="Q382" i="53" s="1"/>
  <c r="Q249" i="53"/>
  <c r="AU339" i="53"/>
  <c r="AZ370" i="53"/>
  <c r="AZ371" i="53" s="1"/>
  <c r="AZ374" i="53" s="1"/>
  <c r="AZ352" i="53" s="1"/>
  <c r="BG460" i="53"/>
  <c r="BG461" i="53" s="1"/>
  <c r="BG464" i="53" s="1"/>
  <c r="BG442" i="53" s="1"/>
  <c r="Q374" i="53"/>
  <c r="Q352" i="53" s="1"/>
  <c r="Q194" i="53"/>
  <c r="Q172" i="53" s="1"/>
  <c r="Q220" i="53"/>
  <c r="Q221" i="53" s="1"/>
  <c r="Q224" i="53" s="1"/>
  <c r="Q202" i="53" s="1"/>
  <c r="BL517" i="53"/>
  <c r="BL518" i="53"/>
  <c r="R69" i="53"/>
  <c r="R460" i="53"/>
  <c r="R461" i="53" s="1"/>
  <c r="R464" i="53" s="1"/>
  <c r="R442" i="53" s="1"/>
  <c r="R280" i="53"/>
  <c r="R281" i="53" s="1"/>
  <c r="R284" i="53" s="1"/>
  <c r="R262" i="53" s="1"/>
  <c r="S277" i="53"/>
  <c r="S278" i="53"/>
  <c r="AP189" i="53"/>
  <c r="R547" i="53"/>
  <c r="R548" i="53"/>
  <c r="Q494" i="53"/>
  <c r="Q472" i="53" s="1"/>
  <c r="AA70" i="53"/>
  <c r="AA71" i="53" s="1"/>
  <c r="AA74" i="53" s="1"/>
  <c r="AA52" i="53" s="1"/>
  <c r="AB67" i="53"/>
  <c r="AB68" i="53"/>
  <c r="AL157" i="53"/>
  <c r="AL158" i="53"/>
  <c r="S339" i="53"/>
  <c r="E9" i="28"/>
  <c r="O1331" i="54"/>
  <c r="O15" i="54"/>
  <c r="O14" i="54"/>
  <c r="P1327" i="54"/>
  <c r="P1328" i="54"/>
  <c r="P13" i="54" s="1"/>
  <c r="N1334" i="54"/>
  <c r="N16" i="54"/>
  <c r="N12" i="54" s="1"/>
  <c r="N1829" i="54" s="1"/>
  <c r="P609" i="53"/>
  <c r="P610" i="53" s="1"/>
  <c r="N641" i="53"/>
  <c r="N15" i="53"/>
  <c r="R579" i="53"/>
  <c r="R580" i="53" s="1"/>
  <c r="R581" i="53" s="1"/>
  <c r="R584" i="53" s="1"/>
  <c r="R562" i="53" s="1"/>
  <c r="M952" i="53"/>
  <c r="O639" i="53"/>
  <c r="O640" i="53" s="1"/>
  <c r="Q581" i="53"/>
  <c r="Q532" i="53"/>
  <c r="Q657" i="53" s="1"/>
  <c r="O614" i="53"/>
  <c r="O13" i="53"/>
  <c r="Q309" i="54"/>
  <c r="Q310" i="54" s="1"/>
  <c r="Q311" i="54" s="1"/>
  <c r="Q314" i="54" s="1"/>
  <c r="Q292" i="54" s="1"/>
  <c r="Y279" i="54"/>
  <c r="Y280" i="54" s="1"/>
  <c r="Y281" i="54" s="1"/>
  <c r="Y284" i="54" s="1"/>
  <c r="Y262" i="54" s="1"/>
  <c r="AS819" i="54"/>
  <c r="AS820" i="54" s="1"/>
  <c r="AS821" i="54" s="1"/>
  <c r="AS824" i="54" s="1"/>
  <c r="AS802" i="54" s="1"/>
  <c r="O1375" i="54"/>
  <c r="Q279" i="54"/>
  <c r="Q280" i="54" s="1"/>
  <c r="Q281" i="54" s="1"/>
  <c r="Q284" i="54" s="1"/>
  <c r="Q262" i="54" s="1"/>
  <c r="BO1239" i="54"/>
  <c r="BO1240" i="54" s="1"/>
  <c r="BO1241" i="54" s="1"/>
  <c r="BO1244" i="54" s="1"/>
  <c r="BO1222" i="54" s="1"/>
  <c r="AN699" i="54"/>
  <c r="AN700" i="54" s="1"/>
  <c r="AN701" i="54" s="1"/>
  <c r="AN704" i="54" s="1"/>
  <c r="AN682" i="54" s="1"/>
  <c r="V99" i="54"/>
  <c r="V100" i="54" s="1"/>
  <c r="V101" i="54" s="1"/>
  <c r="V104" i="54" s="1"/>
  <c r="V82" i="54" s="1"/>
  <c r="BA939" i="54"/>
  <c r="BA940" i="54" s="1"/>
  <c r="BA941" i="54" s="1"/>
  <c r="BA944" i="54" s="1"/>
  <c r="BA922" i="54" s="1"/>
  <c r="BC999" i="54"/>
  <c r="BC1000" i="54" s="1"/>
  <c r="BC1001" i="54" s="1"/>
  <c r="BC1004" i="54" s="1"/>
  <c r="BC982" i="54" s="1"/>
  <c r="Q1299" i="54"/>
  <c r="Q1300" i="54" s="1"/>
  <c r="Q1301" i="54" s="1"/>
  <c r="Q1304" i="54" s="1"/>
  <c r="Q1282" i="54" s="1"/>
  <c r="BH1089" i="54"/>
  <c r="BH1090" i="54" s="1"/>
  <c r="BH1091" i="54" s="1"/>
  <c r="BH1094" i="54" s="1"/>
  <c r="BH1072" i="54" s="1"/>
  <c r="Q759" i="54"/>
  <c r="Q760" i="54" s="1"/>
  <c r="Q761" i="54" s="1"/>
  <c r="Q764" i="54" s="1"/>
  <c r="Q742" i="54" s="1"/>
  <c r="Q609" i="54"/>
  <c r="Q610" i="54" s="1"/>
  <c r="Q611" i="54" s="1"/>
  <c r="Q614" i="54" s="1"/>
  <c r="Q592" i="54" s="1"/>
  <c r="Q909" i="54"/>
  <c r="Q910" i="54" s="1"/>
  <c r="Q911" i="54" s="1"/>
  <c r="Q914" i="54" s="1"/>
  <c r="Q892" i="54" s="1"/>
  <c r="S44" i="54"/>
  <c r="P104" i="54"/>
  <c r="Q1209" i="54"/>
  <c r="Q1210" i="54" s="1"/>
  <c r="Q1211" i="54" s="1"/>
  <c r="Q1214" i="54" s="1"/>
  <c r="Q1192" i="54" s="1"/>
  <c r="T39" i="54"/>
  <c r="T40" i="54" s="1"/>
  <c r="X249" i="54"/>
  <c r="X250" i="54" s="1"/>
  <c r="X251" i="54" s="1"/>
  <c r="X254" i="54" s="1"/>
  <c r="X232" i="54" s="1"/>
  <c r="Q1059" i="54"/>
  <c r="Q1060" i="54" s="1"/>
  <c r="Q1061" i="54" s="1"/>
  <c r="Q1064" i="54" s="1"/>
  <c r="Q1042" i="54" s="1"/>
  <c r="Q969" i="54"/>
  <c r="Q970" i="54" s="1"/>
  <c r="Q971" i="54" s="1"/>
  <c r="Q974" i="54" s="1"/>
  <c r="Q952" i="54" s="1"/>
  <c r="Q1029" i="54"/>
  <c r="Q1030" i="54" s="1"/>
  <c r="Q1031" i="54" s="1"/>
  <c r="Q1034" i="54" s="1"/>
  <c r="Q1012" i="54" s="1"/>
  <c r="Q519" i="54"/>
  <c r="Q520" i="54" s="1"/>
  <c r="Q521" i="54" s="1"/>
  <c r="Q524" i="54" s="1"/>
  <c r="Q502" i="54" s="1"/>
  <c r="Q339" i="54"/>
  <c r="Q340" i="54" s="1"/>
  <c r="Q341" i="54" s="1"/>
  <c r="Q344" i="54" s="1"/>
  <c r="Q322" i="54" s="1"/>
  <c r="AG489" i="54"/>
  <c r="AG490" i="54" s="1"/>
  <c r="AG491" i="54" s="1"/>
  <c r="AG494" i="54" s="1"/>
  <c r="AG472" i="54" s="1"/>
  <c r="BM1149" i="54"/>
  <c r="BM1150" i="54" s="1"/>
  <c r="BM1151" i="54" s="1"/>
  <c r="BM1154" i="54" s="1"/>
  <c r="BM1132" i="54" s="1"/>
  <c r="V189" i="54"/>
  <c r="V190" i="54" s="1"/>
  <c r="V191" i="54" s="1"/>
  <c r="V194" i="54" s="1"/>
  <c r="V172" i="54" s="1"/>
  <c r="AG519" i="54"/>
  <c r="AG520" i="54" s="1"/>
  <c r="AG521" i="54" s="1"/>
  <c r="AG524" i="54" s="1"/>
  <c r="AG502" i="54" s="1"/>
  <c r="Q1357" i="54"/>
  <c r="Q1358" i="54"/>
  <c r="V129" i="54"/>
  <c r="V130" i="54" s="1"/>
  <c r="V131" i="54" s="1"/>
  <c r="V134" i="54" s="1"/>
  <c r="V112" i="54" s="1"/>
  <c r="Q249" i="54"/>
  <c r="Q250" i="54" s="1"/>
  <c r="Q819" i="54"/>
  <c r="Q820" i="54" s="1"/>
  <c r="Q821" i="54" s="1"/>
  <c r="Q824" i="54" s="1"/>
  <c r="Q802" i="54" s="1"/>
  <c r="BF1029" i="54"/>
  <c r="BF1030" i="54" s="1"/>
  <c r="BF1031" i="54" s="1"/>
  <c r="BF1034" i="54" s="1"/>
  <c r="BF1012" i="54" s="1"/>
  <c r="Q729" i="54"/>
  <c r="Q730" i="54" s="1"/>
  <c r="Q731" i="54" s="1"/>
  <c r="Q734" i="54" s="1"/>
  <c r="Q712" i="54" s="1"/>
  <c r="Q639" i="54"/>
  <c r="Q640" i="54" s="1"/>
  <c r="Q641" i="54" s="1"/>
  <c r="Q644" i="54" s="1"/>
  <c r="Q622" i="54" s="1"/>
  <c r="BJ1119" i="54"/>
  <c r="BJ1120" i="54" s="1"/>
  <c r="BJ1121" i="54" s="1"/>
  <c r="BJ1124" i="54" s="1"/>
  <c r="BJ1102" i="54" s="1"/>
  <c r="AK609" i="54"/>
  <c r="AK610" i="54" s="1"/>
  <c r="AK611" i="54" s="1"/>
  <c r="AK614" i="54" s="1"/>
  <c r="AK592" i="54" s="1"/>
  <c r="AD369" i="54"/>
  <c r="AD370" i="54" s="1"/>
  <c r="AD371" i="54" s="1"/>
  <c r="AD374" i="54" s="1"/>
  <c r="AD352" i="54" s="1"/>
  <c r="Q459" i="54"/>
  <c r="Q460" i="54" s="1"/>
  <c r="Q461" i="54" s="1"/>
  <c r="Q464" i="54" s="1"/>
  <c r="Q442" i="54" s="1"/>
  <c r="AD399" i="54"/>
  <c r="AD400" i="54" s="1"/>
  <c r="AD401" i="54" s="1"/>
  <c r="AD404" i="54" s="1"/>
  <c r="AD382" i="54" s="1"/>
  <c r="Q369" i="54"/>
  <c r="Q370" i="54" s="1"/>
  <c r="Q371" i="54" s="1"/>
  <c r="Q374" i="54" s="1"/>
  <c r="Q352" i="54" s="1"/>
  <c r="P1360" i="54"/>
  <c r="P1361" i="54" s="1"/>
  <c r="P1364" i="54" s="1"/>
  <c r="Q579" i="54"/>
  <c r="Q879" i="54"/>
  <c r="Q849" i="54"/>
  <c r="BG1059" i="54"/>
  <c r="Q939" i="54"/>
  <c r="Q489" i="54"/>
  <c r="V159" i="54"/>
  <c r="AS789" i="54"/>
  <c r="Z309" i="54"/>
  <c r="AH549" i="54"/>
  <c r="AK639" i="54"/>
  <c r="Q399" i="54"/>
  <c r="AI579" i="54"/>
  <c r="Q1089" i="54"/>
  <c r="BO1209" i="54"/>
  <c r="BO1210" i="54" s="1"/>
  <c r="BO1211" i="54" s="1"/>
  <c r="BO1214" i="54" s="1"/>
  <c r="BO1192" i="54" s="1"/>
  <c r="Q1119" i="54"/>
  <c r="Q699" i="54"/>
  <c r="Q669" i="54"/>
  <c r="Q670" i="54" s="1"/>
  <c r="Q549" i="54"/>
  <c r="Q1179" i="54"/>
  <c r="BC969" i="54"/>
  <c r="BM1179" i="54"/>
  <c r="T69" i="54"/>
  <c r="Q1149" i="54"/>
  <c r="Q999" i="54"/>
  <c r="Q1269" i="54"/>
  <c r="Q429" i="54"/>
  <c r="AO759" i="54"/>
  <c r="AX879" i="54"/>
  <c r="AN729" i="54"/>
  <c r="AU849" i="54"/>
  <c r="Q789" i="54"/>
  <c r="AZ909" i="54"/>
  <c r="Q1239" i="54"/>
  <c r="V219" i="54"/>
  <c r="AA339" i="54"/>
  <c r="AF429" i="54"/>
  <c r="AG459" i="54"/>
  <c r="S99" i="53" l="1"/>
  <c r="S279" i="53"/>
  <c r="BD399" i="53"/>
  <c r="T337" i="53"/>
  <c r="T338" i="53"/>
  <c r="R549" i="53"/>
  <c r="R550" i="53"/>
  <c r="R551" i="53" s="1"/>
  <c r="AQ187" i="53"/>
  <c r="AQ188" i="53"/>
  <c r="S280" i="53"/>
  <c r="S281" i="53" s="1"/>
  <c r="S284" i="53" s="1"/>
  <c r="S262" i="53" s="1"/>
  <c r="T277" i="53"/>
  <c r="T278" i="53"/>
  <c r="BL519" i="53"/>
  <c r="BL520" i="53"/>
  <c r="BL521" i="53" s="1"/>
  <c r="Q250" i="53"/>
  <c r="Q251" i="53" s="1"/>
  <c r="Q254" i="53" s="1"/>
  <c r="Q232" i="53" s="1"/>
  <c r="R247" i="53"/>
  <c r="R248" i="53"/>
  <c r="AG97" i="53"/>
  <c r="AG98" i="53"/>
  <c r="U37" i="53"/>
  <c r="U38" i="53"/>
  <c r="AL129" i="53"/>
  <c r="AL130" i="53"/>
  <c r="AL131" i="53" s="1"/>
  <c r="S517" i="53"/>
  <c r="S518" i="53"/>
  <c r="BK488" i="53"/>
  <c r="BK487" i="53"/>
  <c r="BH459" i="53"/>
  <c r="BH460" i="53" s="1"/>
  <c r="BH461" i="53" s="1"/>
  <c r="BH464" i="53" s="1"/>
  <c r="BH442" i="53" s="1"/>
  <c r="BA369" i="53"/>
  <c r="BA370" i="53" s="1"/>
  <c r="BA371" i="53" s="1"/>
  <c r="BA374" i="53" s="1"/>
  <c r="BA352" i="53" s="1"/>
  <c r="S100" i="53"/>
  <c r="S101" i="53" s="1"/>
  <c r="T97" i="53"/>
  <c r="T98" i="53"/>
  <c r="BD400" i="53"/>
  <c r="BD401" i="53" s="1"/>
  <c r="BD404" i="53" s="1"/>
  <c r="BD382" i="53" s="1"/>
  <c r="BE398" i="53"/>
  <c r="BE397" i="53"/>
  <c r="S340" i="53"/>
  <c r="S341" i="53" s="1"/>
  <c r="S344" i="53" s="1"/>
  <c r="S322" i="53" s="1"/>
  <c r="AL159" i="53"/>
  <c r="AL160" i="53" s="1"/>
  <c r="AL161" i="53" s="1"/>
  <c r="AL164" i="53" s="1"/>
  <c r="AL142" i="53" s="1"/>
  <c r="AB69" i="53"/>
  <c r="AP190" i="53"/>
  <c r="AP191" i="53" s="1"/>
  <c r="AP194" i="53" s="1"/>
  <c r="AP172" i="53" s="1"/>
  <c r="R70" i="53"/>
  <c r="R71" i="53" s="1"/>
  <c r="R74" i="53" s="1"/>
  <c r="R52" i="53" s="1"/>
  <c r="S67" i="53"/>
  <c r="S68" i="53"/>
  <c r="BL524" i="53"/>
  <c r="BL502" i="53" s="1"/>
  <c r="AU340" i="53"/>
  <c r="AU341" i="53" s="1"/>
  <c r="AU344" i="53" s="1"/>
  <c r="AU322" i="53" s="1"/>
  <c r="AV337" i="53"/>
  <c r="AV338" i="53"/>
  <c r="S127" i="53"/>
  <c r="S128" i="53"/>
  <c r="BN548" i="53"/>
  <c r="BN547" i="53"/>
  <c r="AQ217" i="53"/>
  <c r="AQ218" i="53"/>
  <c r="AF100" i="53"/>
  <c r="AF101" i="53" s="1"/>
  <c r="AF104" i="53" s="1"/>
  <c r="AF82" i="53" s="1"/>
  <c r="R427" i="53"/>
  <c r="R428" i="53"/>
  <c r="AU279" i="53"/>
  <c r="AU280" i="53" s="1"/>
  <c r="AU281" i="53" s="1"/>
  <c r="AU284" i="53" s="1"/>
  <c r="AU262" i="53" s="1"/>
  <c r="T40" i="53"/>
  <c r="T41" i="53" s="1"/>
  <c r="T44" i="53" s="1"/>
  <c r="T22" i="53" s="1"/>
  <c r="AL134" i="53"/>
  <c r="AL112" i="53" s="1"/>
  <c r="R489" i="53"/>
  <c r="S459" i="53"/>
  <c r="S460" i="53" s="1"/>
  <c r="S461" i="53" s="1"/>
  <c r="S464" i="53" s="1"/>
  <c r="S442" i="53" s="1"/>
  <c r="R520" i="53"/>
  <c r="R521" i="53" s="1"/>
  <c r="R524" i="53" s="1"/>
  <c r="R502" i="53" s="1"/>
  <c r="AW307" i="53"/>
  <c r="AW308" i="53"/>
  <c r="R219" i="53"/>
  <c r="R220" i="53" s="1"/>
  <c r="R221" i="53" s="1"/>
  <c r="R224" i="53" s="1"/>
  <c r="R202" i="53" s="1"/>
  <c r="R187" i="53"/>
  <c r="R188" i="53"/>
  <c r="AS249" i="53"/>
  <c r="R367" i="53"/>
  <c r="R368" i="53"/>
  <c r="BJ490" i="53"/>
  <c r="BJ491" i="53" s="1"/>
  <c r="BJ494" i="53" s="1"/>
  <c r="BJ472" i="53" s="1"/>
  <c r="R399" i="53"/>
  <c r="S104" i="53"/>
  <c r="S82" i="53" s="1"/>
  <c r="BF428" i="53"/>
  <c r="BF427" i="53"/>
  <c r="R309" i="53"/>
  <c r="S159" i="53"/>
  <c r="S160" i="53" s="1"/>
  <c r="S161" i="53" s="1"/>
  <c r="S164" i="53" s="1"/>
  <c r="S142" i="53" s="1"/>
  <c r="R667" i="54"/>
  <c r="R668" i="54"/>
  <c r="F4" i="28"/>
  <c r="F8" i="28" s="1"/>
  <c r="N1831" i="54"/>
  <c r="O16" i="54"/>
  <c r="O12" i="54" s="1"/>
  <c r="O1829" i="54" s="1"/>
  <c r="G4" i="28" s="1"/>
  <c r="G8" i="28" s="1"/>
  <c r="O1334" i="54"/>
  <c r="N1312" i="54"/>
  <c r="N1376" i="54" s="1"/>
  <c r="N1379" i="54" s="1"/>
  <c r="N18" i="54"/>
  <c r="P1330" i="54"/>
  <c r="P1331" i="54" s="1"/>
  <c r="P1334" i="54" s="1"/>
  <c r="P1312" i="54" s="1"/>
  <c r="P1376" i="54" s="1"/>
  <c r="P1329" i="54"/>
  <c r="O641" i="53"/>
  <c r="O15" i="53"/>
  <c r="Q584" i="53"/>
  <c r="S577" i="53"/>
  <c r="S578" i="53"/>
  <c r="N644" i="53"/>
  <c r="N16" i="53"/>
  <c r="R554" i="53"/>
  <c r="Q607" i="53"/>
  <c r="Q608" i="53"/>
  <c r="O592" i="53"/>
  <c r="O656" i="53" s="1"/>
  <c r="P637" i="53"/>
  <c r="P638" i="53"/>
  <c r="O14" i="53"/>
  <c r="P611" i="53"/>
  <c r="Q251" i="54"/>
  <c r="T41" i="54"/>
  <c r="AH457" i="54"/>
  <c r="AH458" i="54"/>
  <c r="AG427" i="54"/>
  <c r="AG428" i="54"/>
  <c r="AB337" i="54"/>
  <c r="AB338" i="54"/>
  <c r="W217" i="54"/>
  <c r="W218" i="54"/>
  <c r="R1237" i="54"/>
  <c r="R1238" i="54"/>
  <c r="BA907" i="54"/>
  <c r="BA908" i="54"/>
  <c r="R787" i="54"/>
  <c r="R788" i="54"/>
  <c r="AV847" i="54"/>
  <c r="AV848" i="54"/>
  <c r="AO727" i="54"/>
  <c r="AO728" i="54"/>
  <c r="AY877" i="54"/>
  <c r="AY878" i="54"/>
  <c r="AP757" i="54"/>
  <c r="AP758" i="54"/>
  <c r="R427" i="54"/>
  <c r="R428" i="54"/>
  <c r="R1267" i="54"/>
  <c r="R1268" i="54"/>
  <c r="R997" i="54"/>
  <c r="R998" i="54"/>
  <c r="R1147" i="54"/>
  <c r="R1148" i="54"/>
  <c r="U67" i="54"/>
  <c r="U68" i="54"/>
  <c r="BN1177" i="54"/>
  <c r="BN1178" i="54"/>
  <c r="BD967" i="54"/>
  <c r="BD968" i="54"/>
  <c r="R1177" i="54"/>
  <c r="R1178" i="54"/>
  <c r="R547" i="54"/>
  <c r="R548" i="54"/>
  <c r="R697" i="54"/>
  <c r="R698" i="54"/>
  <c r="R1117" i="54"/>
  <c r="R1118" i="54"/>
  <c r="R1087" i="54"/>
  <c r="R1088" i="54"/>
  <c r="AJ577" i="54"/>
  <c r="AJ578" i="54"/>
  <c r="R397" i="54"/>
  <c r="R398" i="54"/>
  <c r="AL637" i="54"/>
  <c r="AL638" i="54"/>
  <c r="AI547" i="54"/>
  <c r="AI548" i="54"/>
  <c r="AA307" i="54"/>
  <c r="AA308" i="54"/>
  <c r="AT787" i="54"/>
  <c r="AT788" i="54"/>
  <c r="W157" i="54"/>
  <c r="W158" i="54"/>
  <c r="R487" i="54"/>
  <c r="R488" i="54"/>
  <c r="R937" i="54"/>
  <c r="R938" i="54"/>
  <c r="BH1057" i="54"/>
  <c r="BH1058" i="54"/>
  <c r="R847" i="54"/>
  <c r="R848" i="54"/>
  <c r="R877" i="54"/>
  <c r="R878" i="54"/>
  <c r="R577" i="54"/>
  <c r="R578" i="54"/>
  <c r="O1831" i="54"/>
  <c r="P15" i="54"/>
  <c r="AG460" i="54"/>
  <c r="AG461" i="54" s="1"/>
  <c r="AG464" i="54" s="1"/>
  <c r="AG442" i="54" s="1"/>
  <c r="AF430" i="54"/>
  <c r="AF431" i="54" s="1"/>
  <c r="AF434" i="54" s="1"/>
  <c r="AF412" i="54" s="1"/>
  <c r="AA340" i="54"/>
  <c r="AA341" i="54" s="1"/>
  <c r="AA344" i="54" s="1"/>
  <c r="AA322" i="54" s="1"/>
  <c r="V220" i="54"/>
  <c r="V221" i="54" s="1"/>
  <c r="V224" i="54" s="1"/>
  <c r="V202" i="54" s="1"/>
  <c r="Q1240" i="54"/>
  <c r="Q1241" i="54" s="1"/>
  <c r="Q1244" i="54" s="1"/>
  <c r="Q1222" i="54" s="1"/>
  <c r="AZ910" i="54"/>
  <c r="AZ911" i="54" s="1"/>
  <c r="AZ914" i="54" s="1"/>
  <c r="AZ892" i="54" s="1"/>
  <c r="Q790" i="54"/>
  <c r="Q791" i="54" s="1"/>
  <c r="Q794" i="54" s="1"/>
  <c r="Q772" i="54" s="1"/>
  <c r="AU850" i="54"/>
  <c r="AU851" i="54" s="1"/>
  <c r="AU854" i="54" s="1"/>
  <c r="AU832" i="54" s="1"/>
  <c r="AN730" i="54"/>
  <c r="AN731" i="54" s="1"/>
  <c r="AN734" i="54" s="1"/>
  <c r="AN712" i="54" s="1"/>
  <c r="AX880" i="54"/>
  <c r="AX881" i="54" s="1"/>
  <c r="AX884" i="54" s="1"/>
  <c r="AX862" i="54" s="1"/>
  <c r="AO760" i="54"/>
  <c r="AO761" i="54" s="1"/>
  <c r="AO764" i="54" s="1"/>
  <c r="AO742" i="54" s="1"/>
  <c r="Q430" i="54"/>
  <c r="Q431" i="54" s="1"/>
  <c r="Q434" i="54" s="1"/>
  <c r="Q412" i="54" s="1"/>
  <c r="Q1270" i="54"/>
  <c r="Q1271" i="54" s="1"/>
  <c r="Q1274" i="54" s="1"/>
  <c r="Q1252" i="54" s="1"/>
  <c r="Q1000" i="54"/>
  <c r="Q1001" i="54" s="1"/>
  <c r="Q1004" i="54" s="1"/>
  <c r="Q982" i="54" s="1"/>
  <c r="Q1150" i="54"/>
  <c r="Q1151" i="54" s="1"/>
  <c r="Q1154" i="54" s="1"/>
  <c r="Q1132" i="54" s="1"/>
  <c r="T70" i="54"/>
  <c r="T71" i="54" s="1"/>
  <c r="T74" i="54" s="1"/>
  <c r="T52" i="54" s="1"/>
  <c r="BM1180" i="54"/>
  <c r="BM1181" i="54" s="1"/>
  <c r="BM1184" i="54" s="1"/>
  <c r="BM1162" i="54" s="1"/>
  <c r="BC970" i="54"/>
  <c r="BC971" i="54" s="1"/>
  <c r="BC974" i="54" s="1"/>
  <c r="BC952" i="54" s="1"/>
  <c r="Q1180" i="54"/>
  <c r="Q1181" i="54" s="1"/>
  <c r="Q1184" i="54" s="1"/>
  <c r="Q1162" i="54" s="1"/>
  <c r="Q550" i="54"/>
  <c r="Q551" i="54" s="1"/>
  <c r="Q554" i="54" s="1"/>
  <c r="Q532" i="54" s="1"/>
  <c r="Q671" i="54"/>
  <c r="Q674" i="54" s="1"/>
  <c r="Q652" i="54" s="1"/>
  <c r="Q700" i="54"/>
  <c r="Q701" i="54" s="1"/>
  <c r="Q704" i="54" s="1"/>
  <c r="Q682" i="54" s="1"/>
  <c r="Q1120" i="54"/>
  <c r="Q1121" i="54" s="1"/>
  <c r="Q1124" i="54" s="1"/>
  <c r="Q1102" i="54" s="1"/>
  <c r="Q1090" i="54"/>
  <c r="Q1091" i="54" s="1"/>
  <c r="Q1094" i="54" s="1"/>
  <c r="Q1072" i="54" s="1"/>
  <c r="AI580" i="54"/>
  <c r="AI581" i="54" s="1"/>
  <c r="AI584" i="54" s="1"/>
  <c r="AI562" i="54" s="1"/>
  <c r="Q400" i="54"/>
  <c r="Q401" i="54" s="1"/>
  <c r="Q404" i="54" s="1"/>
  <c r="Q382" i="54" s="1"/>
  <c r="AK640" i="54"/>
  <c r="AK641" i="54" s="1"/>
  <c r="AK644" i="54" s="1"/>
  <c r="AK622" i="54" s="1"/>
  <c r="AH550" i="54"/>
  <c r="AH551" i="54" s="1"/>
  <c r="AH554" i="54" s="1"/>
  <c r="AH532" i="54" s="1"/>
  <c r="Z310" i="54"/>
  <c r="Z311" i="54" s="1"/>
  <c r="Z314" i="54" s="1"/>
  <c r="Z292" i="54" s="1"/>
  <c r="AS790" i="54"/>
  <c r="AS791" i="54" s="1"/>
  <c r="AS794" i="54" s="1"/>
  <c r="AS772" i="54" s="1"/>
  <c r="V160" i="54"/>
  <c r="V161" i="54" s="1"/>
  <c r="V164" i="54" s="1"/>
  <c r="V142" i="54" s="1"/>
  <c r="V1373" i="54" s="1"/>
  <c r="Q490" i="54"/>
  <c r="Q491" i="54" s="1"/>
  <c r="Q494" i="54" s="1"/>
  <c r="Q472" i="54" s="1"/>
  <c r="Q940" i="54"/>
  <c r="Q941" i="54" s="1"/>
  <c r="Q944" i="54" s="1"/>
  <c r="Q922" i="54" s="1"/>
  <c r="BG1060" i="54"/>
  <c r="BG1061" i="54" s="1"/>
  <c r="BG1064" i="54" s="1"/>
  <c r="BG1042" i="54" s="1"/>
  <c r="Q850" i="54"/>
  <c r="Q851" i="54" s="1"/>
  <c r="Q854" i="54" s="1"/>
  <c r="Q832" i="54" s="1"/>
  <c r="Q880" i="54"/>
  <c r="Q881" i="54" s="1"/>
  <c r="Q884" i="54" s="1"/>
  <c r="Q862" i="54" s="1"/>
  <c r="Q580" i="54"/>
  <c r="Q581" i="54" s="1"/>
  <c r="Q584" i="54" s="1"/>
  <c r="Q562" i="54" s="1"/>
  <c r="R367" i="54"/>
  <c r="R368" i="54"/>
  <c r="AE397" i="54"/>
  <c r="AE398" i="54"/>
  <c r="R457" i="54"/>
  <c r="R458" i="54"/>
  <c r="AE367" i="54"/>
  <c r="AE368" i="54"/>
  <c r="AL607" i="54"/>
  <c r="AL608" i="54"/>
  <c r="BK1117" i="54"/>
  <c r="BK1118" i="54"/>
  <c r="P16" i="54"/>
  <c r="P12" i="54" s="1"/>
  <c r="R907" i="54"/>
  <c r="R908" i="54"/>
  <c r="R607" i="54"/>
  <c r="R608" i="54"/>
  <c r="R757" i="54"/>
  <c r="R758" i="54"/>
  <c r="BI1087" i="54"/>
  <c r="BI1088" i="54"/>
  <c r="R1297" i="54"/>
  <c r="R1298" i="54"/>
  <c r="BD997" i="54"/>
  <c r="BD998" i="54"/>
  <c r="BB937" i="54"/>
  <c r="BB938" i="54"/>
  <c r="W97" i="54"/>
  <c r="W98" i="54"/>
  <c r="AO697" i="54"/>
  <c r="AO698" i="54"/>
  <c r="R277" i="54"/>
  <c r="R278" i="54"/>
  <c r="AT817" i="54"/>
  <c r="AT818" i="54"/>
  <c r="Z277" i="54"/>
  <c r="Z278" i="54"/>
  <c r="R307" i="54"/>
  <c r="R308" i="54"/>
  <c r="P1342" i="54"/>
  <c r="P1377" i="54" s="1"/>
  <c r="P1378" i="54"/>
  <c r="V1375" i="54"/>
  <c r="R637" i="54"/>
  <c r="R638" i="54"/>
  <c r="R727" i="54"/>
  <c r="R728" i="54"/>
  <c r="BG1027" i="54"/>
  <c r="BG1028" i="54"/>
  <c r="R817" i="54"/>
  <c r="R818" i="54"/>
  <c r="R247" i="54"/>
  <c r="R248" i="54"/>
  <c r="W127" i="54"/>
  <c r="W128" i="54"/>
  <c r="Q1359" i="54"/>
  <c r="AH517" i="54"/>
  <c r="AH518" i="54"/>
  <c r="W187" i="54"/>
  <c r="W188" i="54"/>
  <c r="BN1147" i="54"/>
  <c r="BN1148" i="54"/>
  <c r="AH487" i="54"/>
  <c r="AH488" i="54"/>
  <c r="R337" i="54"/>
  <c r="R338" i="54"/>
  <c r="R517" i="54"/>
  <c r="R518" i="54"/>
  <c r="R1027" i="54"/>
  <c r="R1028" i="54"/>
  <c r="R967" i="54"/>
  <c r="R968" i="54"/>
  <c r="R1057" i="54"/>
  <c r="R1058" i="54"/>
  <c r="Y247" i="54"/>
  <c r="Y248" i="54"/>
  <c r="U37" i="54"/>
  <c r="U38" i="54"/>
  <c r="R1207" i="54"/>
  <c r="R1208" i="54"/>
  <c r="P82" i="54"/>
  <c r="P18" i="54"/>
  <c r="S22" i="54"/>
  <c r="AW309" i="53" l="1"/>
  <c r="AG99" i="53"/>
  <c r="T157" i="53"/>
  <c r="T158" i="53"/>
  <c r="BF429" i="53"/>
  <c r="BF430" i="53"/>
  <c r="BF431" i="53" s="1"/>
  <c r="BF434" i="53" s="1"/>
  <c r="BF412" i="53" s="1"/>
  <c r="R369" i="53"/>
  <c r="T458" i="53"/>
  <c r="T457" i="53"/>
  <c r="AV277" i="53"/>
  <c r="AV278" i="53"/>
  <c r="AQ219" i="53"/>
  <c r="AQ220" i="53" s="1"/>
  <c r="AQ221" i="53" s="1"/>
  <c r="AQ224" i="53" s="1"/>
  <c r="AQ202" i="53" s="1"/>
  <c r="S129" i="53"/>
  <c r="S130" i="53" s="1"/>
  <c r="S131" i="53" s="1"/>
  <c r="S134" i="53" s="1"/>
  <c r="S112" i="53" s="1"/>
  <c r="AV340" i="53"/>
  <c r="AV341" i="53" s="1"/>
  <c r="AV344" i="53" s="1"/>
  <c r="AV322" i="53" s="1"/>
  <c r="AV339" i="53"/>
  <c r="S69" i="53"/>
  <c r="BK489" i="53"/>
  <c r="BK490" i="53" s="1"/>
  <c r="BK491" i="53" s="1"/>
  <c r="BK494" i="53" s="1"/>
  <c r="BK472" i="53" s="1"/>
  <c r="AM127" i="53"/>
  <c r="AM128" i="53"/>
  <c r="U39" i="53"/>
  <c r="U40" i="53" s="1"/>
  <c r="U41" i="53" s="1"/>
  <c r="U44" i="53" s="1"/>
  <c r="U22" i="53" s="1"/>
  <c r="AG100" i="53"/>
  <c r="AG101" i="53" s="1"/>
  <c r="AG104" i="53" s="1"/>
  <c r="AG82" i="53" s="1"/>
  <c r="AH97" i="53"/>
  <c r="AH98" i="53"/>
  <c r="R249" i="53"/>
  <c r="AQ189" i="53"/>
  <c r="AQ190" i="53" s="1"/>
  <c r="AQ191" i="53" s="1"/>
  <c r="AQ194" i="53" s="1"/>
  <c r="AQ172" i="53" s="1"/>
  <c r="S548" i="53"/>
  <c r="S547" i="53"/>
  <c r="R310" i="53"/>
  <c r="R311" i="53" s="1"/>
  <c r="R314" i="53" s="1"/>
  <c r="R292" i="53" s="1"/>
  <c r="S307" i="53"/>
  <c r="S308" i="53"/>
  <c r="R400" i="53"/>
  <c r="R401" i="53" s="1"/>
  <c r="R404" i="53" s="1"/>
  <c r="R382" i="53" s="1"/>
  <c r="S398" i="53"/>
  <c r="S397" i="53"/>
  <c r="AS250" i="53"/>
  <c r="AS251" i="53" s="1"/>
  <c r="AS254" i="53" s="1"/>
  <c r="AS232" i="53" s="1"/>
  <c r="AT247" i="53"/>
  <c r="AT248" i="53"/>
  <c r="R189" i="53"/>
  <c r="R190" i="53" s="1"/>
  <c r="R191" i="53" s="1"/>
  <c r="R194" i="53" s="1"/>
  <c r="R172" i="53" s="1"/>
  <c r="S217" i="53"/>
  <c r="S218" i="53"/>
  <c r="AW310" i="53"/>
  <c r="AW311" i="53" s="1"/>
  <c r="AW314" i="53" s="1"/>
  <c r="AW292" i="53" s="1"/>
  <c r="AX307" i="53"/>
  <c r="AX308" i="53"/>
  <c r="R490" i="53"/>
  <c r="R491" i="53" s="1"/>
  <c r="R494" i="53" s="1"/>
  <c r="R472" i="53" s="1"/>
  <c r="S487" i="53"/>
  <c r="S488" i="53"/>
  <c r="R429" i="53"/>
  <c r="R430" i="53" s="1"/>
  <c r="R431" i="53" s="1"/>
  <c r="R434" i="53" s="1"/>
  <c r="R412" i="53" s="1"/>
  <c r="BN549" i="53"/>
  <c r="BN550" i="53" s="1"/>
  <c r="BN551" i="53" s="1"/>
  <c r="BN554" i="53" s="1"/>
  <c r="BN532" i="53" s="1"/>
  <c r="BN657" i="53" s="1"/>
  <c r="AB70" i="53"/>
  <c r="AB71" i="53" s="1"/>
  <c r="AB74" i="53" s="1"/>
  <c r="AB52" i="53" s="1"/>
  <c r="AC67" i="53"/>
  <c r="AC68" i="53"/>
  <c r="AM157" i="53"/>
  <c r="AM158" i="53"/>
  <c r="BE399" i="53"/>
  <c r="BE400" i="53" s="1"/>
  <c r="BE401" i="53" s="1"/>
  <c r="BE404" i="53" s="1"/>
  <c r="BE382" i="53" s="1"/>
  <c r="T99" i="53"/>
  <c r="BB367" i="53"/>
  <c r="BB368" i="53"/>
  <c r="BI458" i="53"/>
  <c r="BI457" i="53"/>
  <c r="S519" i="53"/>
  <c r="S520" i="53" s="1"/>
  <c r="S521" i="53" s="1"/>
  <c r="S524" i="53" s="1"/>
  <c r="S502" i="53" s="1"/>
  <c r="BM517" i="53"/>
  <c r="BM518" i="53"/>
  <c r="T279" i="53"/>
  <c r="T339" i="53"/>
  <c r="T340" i="53" s="1"/>
  <c r="T341" i="53" s="1"/>
  <c r="T344" i="53" s="1"/>
  <c r="T322" i="53" s="1"/>
  <c r="Q1378" i="54"/>
  <c r="O1312" i="54"/>
  <c r="O1376" i="54" s="1"/>
  <c r="O1379" i="54" s="1"/>
  <c r="O18" i="54"/>
  <c r="P14" i="54"/>
  <c r="Q1327" i="54"/>
  <c r="Q1328" i="54"/>
  <c r="P614" i="53"/>
  <c r="P13" i="53"/>
  <c r="Q609" i="53"/>
  <c r="Q610" i="53" s="1"/>
  <c r="N622" i="53"/>
  <c r="N654" i="53" s="1"/>
  <c r="N659" i="53" s="1"/>
  <c r="N18" i="53"/>
  <c r="P639" i="53"/>
  <c r="R532" i="53"/>
  <c r="R657" i="53" s="1"/>
  <c r="N12" i="53"/>
  <c r="S579" i="53"/>
  <c r="Q562" i="53"/>
  <c r="O16" i="53"/>
  <c r="O12" i="53" s="1"/>
  <c r="O950" i="53" s="1"/>
  <c r="O644" i="53"/>
  <c r="Y249" i="54"/>
  <c r="Y250" i="54" s="1"/>
  <c r="Y251" i="54" s="1"/>
  <c r="Y254" i="54" s="1"/>
  <c r="Y232" i="54" s="1"/>
  <c r="R1059" i="54"/>
  <c r="R1060" i="54" s="1"/>
  <c r="R1061" i="54" s="1"/>
  <c r="R1064" i="54" s="1"/>
  <c r="R1042" i="54" s="1"/>
  <c r="R969" i="54"/>
  <c r="R970" i="54" s="1"/>
  <c r="R971" i="54" s="1"/>
  <c r="R974" i="54" s="1"/>
  <c r="R952" i="54" s="1"/>
  <c r="R1029" i="54"/>
  <c r="R1030" i="54" s="1"/>
  <c r="R1031" i="54" s="1"/>
  <c r="R1034" i="54" s="1"/>
  <c r="R1012" i="54" s="1"/>
  <c r="R519" i="54"/>
  <c r="R520" i="54" s="1"/>
  <c r="R521" i="54" s="1"/>
  <c r="R524" i="54" s="1"/>
  <c r="R502" i="54" s="1"/>
  <c r="R339" i="54"/>
  <c r="R340" i="54" s="1"/>
  <c r="R341" i="54" s="1"/>
  <c r="R344" i="54" s="1"/>
  <c r="R322" i="54" s="1"/>
  <c r="AH489" i="54"/>
  <c r="AH490" i="54" s="1"/>
  <c r="AH491" i="54" s="1"/>
  <c r="AH494" i="54" s="1"/>
  <c r="AH472" i="54" s="1"/>
  <c r="BN1149" i="54"/>
  <c r="BN1150" i="54" s="1"/>
  <c r="BN1151" i="54" s="1"/>
  <c r="BN1154" i="54" s="1"/>
  <c r="BN1132" i="54" s="1"/>
  <c r="W189" i="54"/>
  <c r="W190" i="54" s="1"/>
  <c r="W191" i="54" s="1"/>
  <c r="W194" i="54" s="1"/>
  <c r="W172" i="54" s="1"/>
  <c r="AH519" i="54"/>
  <c r="AH520" i="54" s="1"/>
  <c r="AH521" i="54" s="1"/>
  <c r="AH524" i="54" s="1"/>
  <c r="AH502" i="54" s="1"/>
  <c r="R1357" i="54"/>
  <c r="R1358" i="54"/>
  <c r="W129" i="54"/>
  <c r="W130" i="54" s="1"/>
  <c r="W131" i="54" s="1"/>
  <c r="W134" i="54" s="1"/>
  <c r="W112" i="54" s="1"/>
  <c r="P1375" i="54"/>
  <c r="P1379" i="54" s="1"/>
  <c r="R1209" i="54"/>
  <c r="U39" i="54"/>
  <c r="Q1360" i="54"/>
  <c r="Q1361" i="54" s="1"/>
  <c r="Q1364" i="54" s="1"/>
  <c r="R249" i="54"/>
  <c r="R250" i="54" s="1"/>
  <c r="R819" i="54"/>
  <c r="R820" i="54" s="1"/>
  <c r="R821" i="54" s="1"/>
  <c r="R824" i="54" s="1"/>
  <c r="R802" i="54" s="1"/>
  <c r="BG1029" i="54"/>
  <c r="BG1030" i="54" s="1"/>
  <c r="BG1031" i="54" s="1"/>
  <c r="BG1034" i="54" s="1"/>
  <c r="BG1012" i="54" s="1"/>
  <c r="R729" i="54"/>
  <c r="R730" i="54" s="1"/>
  <c r="R731" i="54" s="1"/>
  <c r="R734" i="54" s="1"/>
  <c r="R712" i="54" s="1"/>
  <c r="R639" i="54"/>
  <c r="R640" i="54" s="1"/>
  <c r="R641" i="54" s="1"/>
  <c r="R644" i="54" s="1"/>
  <c r="R622" i="54" s="1"/>
  <c r="R309" i="54"/>
  <c r="R310" i="54" s="1"/>
  <c r="R311" i="54" s="1"/>
  <c r="R314" i="54" s="1"/>
  <c r="R292" i="54" s="1"/>
  <c r="Z279" i="54"/>
  <c r="Z280" i="54" s="1"/>
  <c r="Z281" i="54" s="1"/>
  <c r="Z284" i="54" s="1"/>
  <c r="Z262" i="54" s="1"/>
  <c r="AT819" i="54"/>
  <c r="AT820" i="54" s="1"/>
  <c r="AT821" i="54" s="1"/>
  <c r="AT824" i="54" s="1"/>
  <c r="AT802" i="54" s="1"/>
  <c r="R279" i="54"/>
  <c r="R280" i="54" s="1"/>
  <c r="R281" i="54" s="1"/>
  <c r="R284" i="54" s="1"/>
  <c r="R262" i="54" s="1"/>
  <c r="AO699" i="54"/>
  <c r="AO700" i="54" s="1"/>
  <c r="AO701" i="54" s="1"/>
  <c r="AO704" i="54" s="1"/>
  <c r="AO682" i="54" s="1"/>
  <c r="W99" i="54"/>
  <c r="W100" i="54" s="1"/>
  <c r="W101" i="54" s="1"/>
  <c r="W104" i="54" s="1"/>
  <c r="W82" i="54" s="1"/>
  <c r="W1375" i="54" s="1"/>
  <c r="BB939" i="54"/>
  <c r="BB940" i="54" s="1"/>
  <c r="BB941" i="54" s="1"/>
  <c r="BB944" i="54" s="1"/>
  <c r="BB922" i="54" s="1"/>
  <c r="BD999" i="54"/>
  <c r="BD1000" i="54" s="1"/>
  <c r="BD1001" i="54" s="1"/>
  <c r="BD1004" i="54" s="1"/>
  <c r="BD982" i="54" s="1"/>
  <c r="R1299" i="54"/>
  <c r="R1300" i="54" s="1"/>
  <c r="R1301" i="54" s="1"/>
  <c r="R1304" i="54" s="1"/>
  <c r="R1282" i="54" s="1"/>
  <c r="BI1089" i="54"/>
  <c r="BI1090" i="54" s="1"/>
  <c r="BI1091" i="54" s="1"/>
  <c r="BI1094" i="54" s="1"/>
  <c r="BI1072" i="54" s="1"/>
  <c r="R759" i="54"/>
  <c r="R760" i="54" s="1"/>
  <c r="R761" i="54" s="1"/>
  <c r="R764" i="54" s="1"/>
  <c r="R742" i="54" s="1"/>
  <c r="R609" i="54"/>
  <c r="R610" i="54" s="1"/>
  <c r="R611" i="54" s="1"/>
  <c r="R614" i="54" s="1"/>
  <c r="R592" i="54" s="1"/>
  <c r="R909" i="54"/>
  <c r="R910" i="54" s="1"/>
  <c r="R911" i="54" s="1"/>
  <c r="R914" i="54" s="1"/>
  <c r="R892" i="54" s="1"/>
  <c r="BK1119" i="54"/>
  <c r="BK1120" i="54" s="1"/>
  <c r="BK1121" i="54" s="1"/>
  <c r="BK1124" i="54" s="1"/>
  <c r="BK1102" i="54" s="1"/>
  <c r="AL609" i="54"/>
  <c r="AL610" i="54" s="1"/>
  <c r="AL611" i="54" s="1"/>
  <c r="AL614" i="54" s="1"/>
  <c r="AL592" i="54" s="1"/>
  <c r="AE369" i="54"/>
  <c r="AE370" i="54" s="1"/>
  <c r="AE371" i="54" s="1"/>
  <c r="AE374" i="54" s="1"/>
  <c r="AE352" i="54" s="1"/>
  <c r="R459" i="54"/>
  <c r="R460" i="54" s="1"/>
  <c r="R461" i="54" s="1"/>
  <c r="R464" i="54" s="1"/>
  <c r="R442" i="54" s="1"/>
  <c r="AE399" i="54"/>
  <c r="AE400" i="54" s="1"/>
  <c r="AE401" i="54" s="1"/>
  <c r="AE404" i="54" s="1"/>
  <c r="AE382" i="54" s="1"/>
  <c r="R369" i="54"/>
  <c r="R370" i="54" s="1"/>
  <c r="R371" i="54" s="1"/>
  <c r="R374" i="54" s="1"/>
  <c r="R352" i="54" s="1"/>
  <c r="R579" i="54"/>
  <c r="R879" i="54"/>
  <c r="R849" i="54"/>
  <c r="BH1059" i="54"/>
  <c r="R939" i="54"/>
  <c r="R489" i="54"/>
  <c r="W159" i="54"/>
  <c r="AT789" i="54"/>
  <c r="AA309" i="54"/>
  <c r="AI549" i="54"/>
  <c r="AL639" i="54"/>
  <c r="R399" i="54"/>
  <c r="AJ579" i="54"/>
  <c r="R1089" i="54"/>
  <c r="R1119" i="54"/>
  <c r="R699" i="54"/>
  <c r="R669" i="54"/>
  <c r="R549" i="54"/>
  <c r="R1179" i="54"/>
  <c r="BD969" i="54"/>
  <c r="BN1179" i="54"/>
  <c r="U69" i="54"/>
  <c r="R1149" i="54"/>
  <c r="R999" i="54"/>
  <c r="R1269" i="54"/>
  <c r="R429" i="54"/>
  <c r="AP759" i="54"/>
  <c r="AY879" i="54"/>
  <c r="AO729" i="54"/>
  <c r="AV849" i="54"/>
  <c r="R789" i="54"/>
  <c r="BA909" i="54"/>
  <c r="R1239" i="54"/>
  <c r="W219" i="54"/>
  <c r="AB339" i="54"/>
  <c r="AG429" i="54"/>
  <c r="AH459" i="54"/>
  <c r="T44" i="54"/>
  <c r="P1829" i="54"/>
  <c r="H4" i="28" s="1"/>
  <c r="H8" i="28" s="1"/>
  <c r="Q254" i="54"/>
  <c r="AH99" i="53" l="1"/>
  <c r="T280" i="53"/>
  <c r="T281" i="53" s="1"/>
  <c r="T284" i="53" s="1"/>
  <c r="T262" i="53" s="1"/>
  <c r="U277" i="53"/>
  <c r="U278" i="53"/>
  <c r="BM519" i="53"/>
  <c r="BM520" i="53"/>
  <c r="BM521" i="53" s="1"/>
  <c r="BM524" i="53" s="1"/>
  <c r="BM502" i="53" s="1"/>
  <c r="T517" i="53"/>
  <c r="T518" i="53"/>
  <c r="BI459" i="53"/>
  <c r="BI460" i="53"/>
  <c r="BI461" i="53" s="1"/>
  <c r="BI464" i="53" s="1"/>
  <c r="BI442" i="53" s="1"/>
  <c r="T100" i="53"/>
  <c r="T101" i="53" s="1"/>
  <c r="T104" i="53" s="1"/>
  <c r="T82" i="53" s="1"/>
  <c r="U97" i="53"/>
  <c r="U99" i="53" s="1"/>
  <c r="U98" i="53"/>
  <c r="BF398" i="53"/>
  <c r="BF397" i="53"/>
  <c r="AM159" i="53"/>
  <c r="AM160" i="53" s="1"/>
  <c r="AM161" i="53" s="1"/>
  <c r="AM164" i="53" s="1"/>
  <c r="AM142" i="53" s="1"/>
  <c r="AC69" i="53"/>
  <c r="S428" i="53"/>
  <c r="S427" i="53"/>
  <c r="AX309" i="53"/>
  <c r="AX310" i="53" s="1"/>
  <c r="AX311" i="53" s="1"/>
  <c r="AX314" i="53" s="1"/>
  <c r="AX292" i="53" s="1"/>
  <c r="S399" i="53"/>
  <c r="S400" i="53" s="1"/>
  <c r="S401" i="53" s="1"/>
  <c r="S404" i="53" s="1"/>
  <c r="S382" i="53" s="1"/>
  <c r="S309" i="53"/>
  <c r="S549" i="53"/>
  <c r="S550" i="53" s="1"/>
  <c r="S551" i="53" s="1"/>
  <c r="S554" i="53" s="1"/>
  <c r="V37" i="53"/>
  <c r="V39" i="53" s="1"/>
  <c r="V38" i="53"/>
  <c r="AM130" i="53"/>
  <c r="AM131" i="53" s="1"/>
  <c r="AM134" i="53" s="1"/>
  <c r="AM112" i="53" s="1"/>
  <c r="AM129" i="53"/>
  <c r="AW337" i="53"/>
  <c r="AW338" i="53"/>
  <c r="AV279" i="53"/>
  <c r="R370" i="53"/>
  <c r="R371" i="53" s="1"/>
  <c r="R374" i="53" s="1"/>
  <c r="R352" i="53" s="1"/>
  <c r="S367" i="53"/>
  <c r="S368" i="53"/>
  <c r="BG427" i="53"/>
  <c r="BG428" i="53"/>
  <c r="T159" i="53"/>
  <c r="T160" i="53" s="1"/>
  <c r="T161" i="53" s="1"/>
  <c r="T164" i="53" s="1"/>
  <c r="T142" i="53" s="1"/>
  <c r="U337" i="53"/>
  <c r="U338" i="53"/>
  <c r="BB369" i="53"/>
  <c r="BB370" i="53" s="1"/>
  <c r="BB371" i="53" s="1"/>
  <c r="BB374" i="53" s="1"/>
  <c r="BB352" i="53" s="1"/>
  <c r="BO547" i="53"/>
  <c r="BO548" i="53"/>
  <c r="S489" i="53"/>
  <c r="S219" i="53"/>
  <c r="S220" i="53" s="1"/>
  <c r="S221" i="53" s="1"/>
  <c r="S224" i="53" s="1"/>
  <c r="S202" i="53" s="1"/>
  <c r="S187" i="53"/>
  <c r="S188" i="53"/>
  <c r="AT249" i="53"/>
  <c r="AT250" i="53" s="1"/>
  <c r="AT251" i="53" s="1"/>
  <c r="AT254" i="53" s="1"/>
  <c r="AT232" i="53" s="1"/>
  <c r="AR187" i="53"/>
  <c r="AR188" i="53"/>
  <c r="R250" i="53"/>
  <c r="R251" i="53" s="1"/>
  <c r="R254" i="53" s="1"/>
  <c r="R232" i="53" s="1"/>
  <c r="S247" i="53"/>
  <c r="S248" i="53"/>
  <c r="AH100" i="53"/>
  <c r="AH101" i="53" s="1"/>
  <c r="AH104" i="53" s="1"/>
  <c r="AH82" i="53" s="1"/>
  <c r="AI97" i="53"/>
  <c r="AI98" i="53"/>
  <c r="BL488" i="53"/>
  <c r="BL487" i="53"/>
  <c r="S70" i="53"/>
  <c r="S71" i="53" s="1"/>
  <c r="S74" i="53" s="1"/>
  <c r="S52" i="53" s="1"/>
  <c r="T67" i="53"/>
  <c r="T68" i="53"/>
  <c r="T127" i="53"/>
  <c r="T128" i="53"/>
  <c r="AR217" i="53"/>
  <c r="AR218" i="53"/>
  <c r="T459" i="53"/>
  <c r="S667" i="54"/>
  <c r="S668" i="54"/>
  <c r="R670" i="54"/>
  <c r="Q1329" i="54"/>
  <c r="Q1330" i="54" s="1"/>
  <c r="O952" i="53"/>
  <c r="G3" i="28"/>
  <c r="G7" i="28" s="1"/>
  <c r="Q13" i="54"/>
  <c r="T577" i="53"/>
  <c r="T578" i="53"/>
  <c r="Q637" i="53"/>
  <c r="Q638" i="53"/>
  <c r="P14" i="53"/>
  <c r="Q611" i="53"/>
  <c r="O622" i="53"/>
  <c r="O654" i="53" s="1"/>
  <c r="O659" i="53" s="1"/>
  <c r="O18" i="53"/>
  <c r="S580" i="53"/>
  <c r="N950" i="53"/>
  <c r="F3" i="28" s="1"/>
  <c r="F7" i="28" s="1"/>
  <c r="P640" i="53"/>
  <c r="R607" i="53"/>
  <c r="R608" i="53"/>
  <c r="P592" i="53"/>
  <c r="P656" i="53" s="1"/>
  <c r="Q232" i="54"/>
  <c r="Q1373" i="54" s="1"/>
  <c r="AI457" i="54"/>
  <c r="AI458" i="54"/>
  <c r="AH427" i="54"/>
  <c r="AH428" i="54"/>
  <c r="AC337" i="54"/>
  <c r="AC338" i="54"/>
  <c r="X217" i="54"/>
  <c r="X218" i="54"/>
  <c r="S1237" i="54"/>
  <c r="S1238" i="54"/>
  <c r="BB907" i="54"/>
  <c r="BB908" i="54"/>
  <c r="S787" i="54"/>
  <c r="S788" i="54"/>
  <c r="AW847" i="54"/>
  <c r="AW848" i="54"/>
  <c r="AP727" i="54"/>
  <c r="AP728" i="54"/>
  <c r="AZ877" i="54"/>
  <c r="AZ878" i="54"/>
  <c r="AQ757" i="54"/>
  <c r="AQ758" i="54"/>
  <c r="S427" i="54"/>
  <c r="S428" i="54"/>
  <c r="S1267" i="54"/>
  <c r="S1268" i="54"/>
  <c r="S997" i="54"/>
  <c r="S998" i="54"/>
  <c r="S1147" i="54"/>
  <c r="S1148" i="54"/>
  <c r="V67" i="54"/>
  <c r="V68" i="54"/>
  <c r="BO1177" i="54"/>
  <c r="BO1178" i="54"/>
  <c r="BE967" i="54"/>
  <c r="BE968" i="54"/>
  <c r="S1177" i="54"/>
  <c r="S1178" i="54"/>
  <c r="S547" i="54"/>
  <c r="S548" i="54"/>
  <c r="S697" i="54"/>
  <c r="S698" i="54"/>
  <c r="S1117" i="54"/>
  <c r="S1118" i="54"/>
  <c r="S1087" i="54"/>
  <c r="S1088" i="54"/>
  <c r="AK577" i="54"/>
  <c r="AK578" i="54"/>
  <c r="S397" i="54"/>
  <c r="S398" i="54"/>
  <c r="AM637" i="54"/>
  <c r="AM638" i="54"/>
  <c r="AJ547" i="54"/>
  <c r="AJ548" i="54"/>
  <c r="AB307" i="54"/>
  <c r="AB308" i="54"/>
  <c r="AU787" i="54"/>
  <c r="AU788" i="54"/>
  <c r="X157" i="54"/>
  <c r="X158" i="54"/>
  <c r="S487" i="54"/>
  <c r="S488" i="54"/>
  <c r="S937" i="54"/>
  <c r="S938" i="54"/>
  <c r="BI1057" i="54"/>
  <c r="BI1058" i="54"/>
  <c r="S847" i="54"/>
  <c r="S848" i="54"/>
  <c r="S877" i="54"/>
  <c r="S878" i="54"/>
  <c r="S577" i="54"/>
  <c r="S578" i="54"/>
  <c r="R251" i="54"/>
  <c r="Q1342" i="54"/>
  <c r="Q1377" i="54" s="1"/>
  <c r="Q1374" i="54"/>
  <c r="V37" i="54"/>
  <c r="V38" i="54"/>
  <c r="S1207" i="54"/>
  <c r="S1208" i="54"/>
  <c r="X127" i="54"/>
  <c r="X128" i="54"/>
  <c r="R1359" i="54"/>
  <c r="R1360" i="54" s="1"/>
  <c r="R1361" i="54" s="1"/>
  <c r="R1364" i="54" s="1"/>
  <c r="R1342" i="54" s="1"/>
  <c r="AI517" i="54"/>
  <c r="AI518" i="54"/>
  <c r="X187" i="54"/>
  <c r="X188" i="54"/>
  <c r="BO1147" i="54"/>
  <c r="BO1148" i="54"/>
  <c r="AI487" i="54"/>
  <c r="AI488" i="54"/>
  <c r="S337" i="54"/>
  <c r="S338" i="54"/>
  <c r="S517" i="54"/>
  <c r="S518" i="54"/>
  <c r="S1027" i="54"/>
  <c r="S1028" i="54"/>
  <c r="S967" i="54"/>
  <c r="S968" i="54"/>
  <c r="S1057" i="54"/>
  <c r="S1058" i="54"/>
  <c r="Z247" i="54"/>
  <c r="Z248" i="54"/>
  <c r="P1831" i="54"/>
  <c r="T22" i="54"/>
  <c r="AH460" i="54"/>
  <c r="AH461" i="54" s="1"/>
  <c r="AH464" i="54" s="1"/>
  <c r="AH442" i="54" s="1"/>
  <c r="AG430" i="54"/>
  <c r="AG431" i="54" s="1"/>
  <c r="AG434" i="54" s="1"/>
  <c r="AG412" i="54" s="1"/>
  <c r="AB340" i="54"/>
  <c r="AB341" i="54" s="1"/>
  <c r="AB344" i="54" s="1"/>
  <c r="AB322" i="54" s="1"/>
  <c r="W220" i="54"/>
  <c r="W221" i="54" s="1"/>
  <c r="W224" i="54" s="1"/>
  <c r="W202" i="54" s="1"/>
  <c r="R1240" i="54"/>
  <c r="R1241" i="54" s="1"/>
  <c r="R1244" i="54" s="1"/>
  <c r="R1222" i="54" s="1"/>
  <c r="BA910" i="54"/>
  <c r="BA911" i="54" s="1"/>
  <c r="BA914" i="54" s="1"/>
  <c r="BA892" i="54" s="1"/>
  <c r="R790" i="54"/>
  <c r="R791" i="54" s="1"/>
  <c r="R794" i="54" s="1"/>
  <c r="R772" i="54" s="1"/>
  <c r="AV850" i="54"/>
  <c r="AV851" i="54" s="1"/>
  <c r="AV854" i="54" s="1"/>
  <c r="AV832" i="54" s="1"/>
  <c r="AO730" i="54"/>
  <c r="AO731" i="54" s="1"/>
  <c r="AO734" i="54" s="1"/>
  <c r="AO712" i="54" s="1"/>
  <c r="AY880" i="54"/>
  <c r="AY881" i="54" s="1"/>
  <c r="AY884" i="54" s="1"/>
  <c r="AY862" i="54" s="1"/>
  <c r="AP760" i="54"/>
  <c r="AP761" i="54" s="1"/>
  <c r="AP764" i="54" s="1"/>
  <c r="AP742" i="54" s="1"/>
  <c r="R430" i="54"/>
  <c r="R431" i="54" s="1"/>
  <c r="R434" i="54" s="1"/>
  <c r="R412" i="54" s="1"/>
  <c r="R1270" i="54"/>
  <c r="R1271" i="54" s="1"/>
  <c r="R1274" i="54" s="1"/>
  <c r="R1252" i="54" s="1"/>
  <c r="R1000" i="54"/>
  <c r="R1001" i="54" s="1"/>
  <c r="R1004" i="54" s="1"/>
  <c r="R982" i="54" s="1"/>
  <c r="R1150" i="54"/>
  <c r="R1151" i="54" s="1"/>
  <c r="R1154" i="54" s="1"/>
  <c r="R1132" i="54" s="1"/>
  <c r="U70" i="54"/>
  <c r="U71" i="54" s="1"/>
  <c r="U74" i="54" s="1"/>
  <c r="U52" i="54" s="1"/>
  <c r="BN1180" i="54"/>
  <c r="BN1181" i="54" s="1"/>
  <c r="BN1184" i="54" s="1"/>
  <c r="BN1162" i="54" s="1"/>
  <c r="BD970" i="54"/>
  <c r="BD971" i="54" s="1"/>
  <c r="BD974" i="54" s="1"/>
  <c r="BD952" i="54" s="1"/>
  <c r="R1180" i="54"/>
  <c r="R1181" i="54" s="1"/>
  <c r="R1184" i="54" s="1"/>
  <c r="R1162" i="54" s="1"/>
  <c r="R550" i="54"/>
  <c r="R551" i="54" s="1"/>
  <c r="R554" i="54" s="1"/>
  <c r="R532" i="54" s="1"/>
  <c r="R671" i="54"/>
  <c r="R674" i="54" s="1"/>
  <c r="R652" i="54" s="1"/>
  <c r="R700" i="54"/>
  <c r="R701" i="54" s="1"/>
  <c r="R704" i="54" s="1"/>
  <c r="R682" i="54" s="1"/>
  <c r="R1120" i="54"/>
  <c r="R1121" i="54" s="1"/>
  <c r="R1124" i="54" s="1"/>
  <c r="R1102" i="54" s="1"/>
  <c r="R1090" i="54"/>
  <c r="R1091" i="54" s="1"/>
  <c r="R1094" i="54" s="1"/>
  <c r="R1072" i="54" s="1"/>
  <c r="AJ580" i="54"/>
  <c r="AJ581" i="54" s="1"/>
  <c r="AJ584" i="54" s="1"/>
  <c r="AJ562" i="54" s="1"/>
  <c r="R400" i="54"/>
  <c r="R401" i="54" s="1"/>
  <c r="R404" i="54" s="1"/>
  <c r="R382" i="54" s="1"/>
  <c r="AL640" i="54"/>
  <c r="AL641" i="54" s="1"/>
  <c r="AL644" i="54" s="1"/>
  <c r="AL622" i="54" s="1"/>
  <c r="AI550" i="54"/>
  <c r="AI551" i="54" s="1"/>
  <c r="AI554" i="54" s="1"/>
  <c r="AI532" i="54" s="1"/>
  <c r="AA310" i="54"/>
  <c r="AA311" i="54" s="1"/>
  <c r="AA314" i="54" s="1"/>
  <c r="AA292" i="54" s="1"/>
  <c r="AT790" i="54"/>
  <c r="AT791" i="54" s="1"/>
  <c r="AT794" i="54" s="1"/>
  <c r="AT772" i="54" s="1"/>
  <c r="W160" i="54"/>
  <c r="W161" i="54" s="1"/>
  <c r="W164" i="54" s="1"/>
  <c r="W142" i="54" s="1"/>
  <c r="W1373" i="54" s="1"/>
  <c r="R490" i="54"/>
  <c r="R491" i="54" s="1"/>
  <c r="R494" i="54" s="1"/>
  <c r="R472" i="54" s="1"/>
  <c r="R940" i="54"/>
  <c r="R941" i="54" s="1"/>
  <c r="R944" i="54" s="1"/>
  <c r="R922" i="54" s="1"/>
  <c r="BH1060" i="54"/>
  <c r="BH1061" i="54" s="1"/>
  <c r="BH1064" i="54" s="1"/>
  <c r="BH1042" i="54" s="1"/>
  <c r="R850" i="54"/>
  <c r="R851" i="54" s="1"/>
  <c r="R854" i="54" s="1"/>
  <c r="R832" i="54" s="1"/>
  <c r="R880" i="54"/>
  <c r="R881" i="54" s="1"/>
  <c r="R884" i="54" s="1"/>
  <c r="R862" i="54" s="1"/>
  <c r="R580" i="54"/>
  <c r="R581" i="54" s="1"/>
  <c r="R584" i="54" s="1"/>
  <c r="R562" i="54" s="1"/>
  <c r="S367" i="54"/>
  <c r="S368" i="54"/>
  <c r="AF397" i="54"/>
  <c r="AF398" i="54"/>
  <c r="S457" i="54"/>
  <c r="S458" i="54"/>
  <c r="AF367" i="54"/>
  <c r="AF368" i="54"/>
  <c r="AM607" i="54"/>
  <c r="AM608" i="54"/>
  <c r="BL1117" i="54"/>
  <c r="BL1118" i="54"/>
  <c r="S907" i="54"/>
  <c r="S908" i="54"/>
  <c r="S607" i="54"/>
  <c r="S608" i="54"/>
  <c r="S757" i="54"/>
  <c r="S758" i="54"/>
  <c r="BJ1087" i="54"/>
  <c r="BJ1088" i="54"/>
  <c r="S1297" i="54"/>
  <c r="S1298" i="54"/>
  <c r="BE997" i="54"/>
  <c r="BE998" i="54"/>
  <c r="BC937" i="54"/>
  <c r="BC938" i="54"/>
  <c r="X97" i="54"/>
  <c r="X98" i="54"/>
  <c r="AP697" i="54"/>
  <c r="AP698" i="54"/>
  <c r="S277" i="54"/>
  <c r="S278" i="54"/>
  <c r="AU817" i="54"/>
  <c r="AU818" i="54"/>
  <c r="AA277" i="54"/>
  <c r="AA278" i="54"/>
  <c r="S307" i="54"/>
  <c r="S308" i="54"/>
  <c r="S637" i="54"/>
  <c r="S638" i="54"/>
  <c r="S727" i="54"/>
  <c r="S728" i="54"/>
  <c r="BH1027" i="54"/>
  <c r="BH1028" i="54"/>
  <c r="S817" i="54"/>
  <c r="S818" i="54"/>
  <c r="R1374" i="54"/>
  <c r="U40" i="54"/>
  <c r="R1210" i="54"/>
  <c r="R1211" i="54" s="1"/>
  <c r="R1214" i="54" s="1"/>
  <c r="R1192" i="54" s="1"/>
  <c r="T69" i="53" l="1"/>
  <c r="U457" i="53"/>
  <c r="U458" i="53"/>
  <c r="AR219" i="53"/>
  <c r="AR220" i="53" s="1"/>
  <c r="AR221" i="53" s="1"/>
  <c r="AR224" i="53" s="1"/>
  <c r="AR202" i="53" s="1"/>
  <c r="T129" i="53"/>
  <c r="T130" i="53"/>
  <c r="T131" i="53" s="1"/>
  <c r="T70" i="53"/>
  <c r="T71" i="53" s="1"/>
  <c r="T74" i="53" s="1"/>
  <c r="T52" i="53" s="1"/>
  <c r="U67" i="53"/>
  <c r="U68" i="53"/>
  <c r="BL489" i="53"/>
  <c r="S249" i="53"/>
  <c r="T487" i="53"/>
  <c r="T488" i="53"/>
  <c r="BO549" i="53"/>
  <c r="BO550" i="53" s="1"/>
  <c r="BO551" i="53" s="1"/>
  <c r="BO554" i="53" s="1"/>
  <c r="BO532" i="53" s="1"/>
  <c r="BO657" i="53" s="1"/>
  <c r="U339" i="53"/>
  <c r="AN127" i="53"/>
  <c r="AN128" i="53"/>
  <c r="S310" i="53"/>
  <c r="S311" i="53" s="1"/>
  <c r="S314" i="53" s="1"/>
  <c r="S292" i="53" s="1"/>
  <c r="T307" i="53"/>
  <c r="T308" i="53"/>
  <c r="BF399" i="53"/>
  <c r="BJ458" i="53"/>
  <c r="BJ457" i="53"/>
  <c r="T519" i="53"/>
  <c r="T520" i="53"/>
  <c r="T521" i="53" s="1"/>
  <c r="T524" i="53" s="1"/>
  <c r="T502" i="53" s="1"/>
  <c r="BN517" i="53"/>
  <c r="BN518" i="53"/>
  <c r="U279" i="53"/>
  <c r="T460" i="53"/>
  <c r="T461" i="53" s="1"/>
  <c r="T464" i="53" s="1"/>
  <c r="T442" i="53" s="1"/>
  <c r="T134" i="53"/>
  <c r="T112" i="53" s="1"/>
  <c r="AI99" i="53"/>
  <c r="AR189" i="53"/>
  <c r="AU247" i="53"/>
  <c r="AU248" i="53"/>
  <c r="S189" i="53"/>
  <c r="T217" i="53"/>
  <c r="T218" i="53"/>
  <c r="S490" i="53"/>
  <c r="S491" i="53" s="1"/>
  <c r="S494" i="53" s="1"/>
  <c r="S472" i="53" s="1"/>
  <c r="BC368" i="53"/>
  <c r="BC367" i="53"/>
  <c r="BC369" i="53" s="1"/>
  <c r="U157" i="53"/>
  <c r="U158" i="53"/>
  <c r="BG429" i="53"/>
  <c r="BG430" i="53"/>
  <c r="BG431" i="53" s="1"/>
  <c r="BG434" i="53" s="1"/>
  <c r="BG412" i="53" s="1"/>
  <c r="S369" i="53"/>
  <c r="S370" i="53" s="1"/>
  <c r="S371" i="53" s="1"/>
  <c r="S374" i="53" s="1"/>
  <c r="S352" i="53" s="1"/>
  <c r="AV280" i="53"/>
  <c r="AV281" i="53" s="1"/>
  <c r="AV284" i="53" s="1"/>
  <c r="AV262" i="53" s="1"/>
  <c r="AW277" i="53"/>
  <c r="AW278" i="53"/>
  <c r="AW339" i="53"/>
  <c r="V40" i="53"/>
  <c r="V41" i="53" s="1"/>
  <c r="V44" i="53" s="1"/>
  <c r="V22" i="53" s="1"/>
  <c r="W37" i="53"/>
  <c r="W38" i="53"/>
  <c r="T548" i="53"/>
  <c r="T547" i="53"/>
  <c r="T397" i="53"/>
  <c r="T398" i="53"/>
  <c r="AY307" i="53"/>
  <c r="AY308" i="53"/>
  <c r="S429" i="53"/>
  <c r="S430" i="53" s="1"/>
  <c r="S431" i="53" s="1"/>
  <c r="S434" i="53" s="1"/>
  <c r="S412" i="53" s="1"/>
  <c r="AC70" i="53"/>
  <c r="AC71" i="53" s="1"/>
  <c r="AC74" i="53" s="1"/>
  <c r="AC52" i="53" s="1"/>
  <c r="AD67" i="53"/>
  <c r="AD68" i="53"/>
  <c r="AN157" i="53"/>
  <c r="AN158" i="53"/>
  <c r="U100" i="53"/>
  <c r="U101" i="53" s="1"/>
  <c r="U104" i="53" s="1"/>
  <c r="U82" i="53" s="1"/>
  <c r="V97" i="53"/>
  <c r="V98" i="53"/>
  <c r="G9" i="28"/>
  <c r="F9" i="28"/>
  <c r="R1327" i="54"/>
  <c r="Q14" i="54"/>
  <c r="R1328" i="54"/>
  <c r="R13" i="54" s="1"/>
  <c r="Q1331" i="54"/>
  <c r="Q15" i="54"/>
  <c r="R1378" i="54"/>
  <c r="R609" i="53"/>
  <c r="R610" i="53" s="1"/>
  <c r="S581" i="53"/>
  <c r="Q614" i="53"/>
  <c r="Q13" i="53"/>
  <c r="T579" i="53"/>
  <c r="T580" i="53" s="1"/>
  <c r="T581" i="53" s="1"/>
  <c r="T584" i="53" s="1"/>
  <c r="T562" i="53" s="1"/>
  <c r="P641" i="53"/>
  <c r="P15" i="53"/>
  <c r="N952" i="53"/>
  <c r="Q639" i="53"/>
  <c r="Q640" i="53" s="1"/>
  <c r="S532" i="53"/>
  <c r="S657" i="53" s="1"/>
  <c r="BH1029" i="54"/>
  <c r="BH1030" i="54" s="1"/>
  <c r="BH1031" i="54" s="1"/>
  <c r="BH1034" i="54" s="1"/>
  <c r="BH1012" i="54" s="1"/>
  <c r="S309" i="54"/>
  <c r="S310" i="54" s="1"/>
  <c r="S311" i="54" s="1"/>
  <c r="S314" i="54" s="1"/>
  <c r="S292" i="54" s="1"/>
  <c r="S1373" i="54" s="1"/>
  <c r="BE999" i="54"/>
  <c r="BE1000" i="54" s="1"/>
  <c r="BE1001" i="54" s="1"/>
  <c r="BE1004" i="54" s="1"/>
  <c r="BE982" i="54" s="1"/>
  <c r="Z249" i="54"/>
  <c r="Z250" i="54" s="1"/>
  <c r="Z251" i="54" s="1"/>
  <c r="Z254" i="54" s="1"/>
  <c r="Z232" i="54" s="1"/>
  <c r="S1059" i="54"/>
  <c r="S1060" i="54" s="1"/>
  <c r="S1061" i="54" s="1"/>
  <c r="S1064" i="54" s="1"/>
  <c r="S1042" i="54" s="1"/>
  <c r="S969" i="54"/>
  <c r="S970" i="54" s="1"/>
  <c r="S971" i="54" s="1"/>
  <c r="S974" i="54" s="1"/>
  <c r="S952" i="54" s="1"/>
  <c r="S1029" i="54"/>
  <c r="S1030" i="54" s="1"/>
  <c r="S1031" i="54" s="1"/>
  <c r="S1034" i="54" s="1"/>
  <c r="S1012" i="54" s="1"/>
  <c r="S519" i="54"/>
  <c r="S520" i="54" s="1"/>
  <c r="S521" i="54" s="1"/>
  <c r="S524" i="54" s="1"/>
  <c r="S502" i="54" s="1"/>
  <c r="S339" i="54"/>
  <c r="S340" i="54" s="1"/>
  <c r="S341" i="54" s="1"/>
  <c r="S344" i="54" s="1"/>
  <c r="S322" i="54" s="1"/>
  <c r="AI489" i="54"/>
  <c r="AI490" i="54" s="1"/>
  <c r="AI491" i="54" s="1"/>
  <c r="AI494" i="54" s="1"/>
  <c r="AI472" i="54" s="1"/>
  <c r="BO1149" i="54"/>
  <c r="BO1150" i="54" s="1"/>
  <c r="BO1151" i="54" s="1"/>
  <c r="BO1154" i="54" s="1"/>
  <c r="BO1132" i="54" s="1"/>
  <c r="X189" i="54"/>
  <c r="X190" i="54" s="1"/>
  <c r="X191" i="54" s="1"/>
  <c r="X194" i="54" s="1"/>
  <c r="X172" i="54" s="1"/>
  <c r="AI519" i="54"/>
  <c r="AI520" i="54" s="1"/>
  <c r="AI521" i="54" s="1"/>
  <c r="AI524" i="54" s="1"/>
  <c r="AI502" i="54" s="1"/>
  <c r="S1357" i="54"/>
  <c r="S1358" i="54"/>
  <c r="X129" i="54"/>
  <c r="X130" i="54" s="1"/>
  <c r="X131" i="54" s="1"/>
  <c r="X134" i="54" s="1"/>
  <c r="X112" i="54" s="1"/>
  <c r="S1209" i="54"/>
  <c r="S1210" i="54" s="1"/>
  <c r="S1211" i="54" s="1"/>
  <c r="S1214" i="54" s="1"/>
  <c r="S1192" i="54" s="1"/>
  <c r="V39" i="54"/>
  <c r="V40" i="54" s="1"/>
  <c r="R254" i="54"/>
  <c r="S579" i="54"/>
  <c r="S580" i="54" s="1"/>
  <c r="S581" i="54" s="1"/>
  <c r="S584" i="54" s="1"/>
  <c r="S562" i="54" s="1"/>
  <c r="S879" i="54"/>
  <c r="S880" i="54" s="1"/>
  <c r="S881" i="54" s="1"/>
  <c r="S884" i="54" s="1"/>
  <c r="S862" i="54" s="1"/>
  <c r="S849" i="54"/>
  <c r="S850" i="54" s="1"/>
  <c r="S851" i="54" s="1"/>
  <c r="S854" i="54" s="1"/>
  <c r="S832" i="54" s="1"/>
  <c r="BI1059" i="54"/>
  <c r="BI1060" i="54" s="1"/>
  <c r="BI1061" i="54" s="1"/>
  <c r="BI1064" i="54" s="1"/>
  <c r="BI1042" i="54" s="1"/>
  <c r="S939" i="54"/>
  <c r="S940" i="54" s="1"/>
  <c r="S941" i="54" s="1"/>
  <c r="S944" i="54" s="1"/>
  <c r="S922" i="54" s="1"/>
  <c r="S489" i="54"/>
  <c r="S490" i="54" s="1"/>
  <c r="S491" i="54" s="1"/>
  <c r="S494" i="54" s="1"/>
  <c r="S472" i="54" s="1"/>
  <c r="X159" i="54"/>
  <c r="X160" i="54" s="1"/>
  <c r="X161" i="54" s="1"/>
  <c r="X164" i="54" s="1"/>
  <c r="X142" i="54" s="1"/>
  <c r="X1373" i="54" s="1"/>
  <c r="AU789" i="54"/>
  <c r="AU790" i="54" s="1"/>
  <c r="AU791" i="54" s="1"/>
  <c r="AU794" i="54" s="1"/>
  <c r="AU772" i="54" s="1"/>
  <c r="AB309" i="54"/>
  <c r="AB310" i="54" s="1"/>
  <c r="AB311" i="54" s="1"/>
  <c r="AB314" i="54" s="1"/>
  <c r="AB292" i="54" s="1"/>
  <c r="AJ549" i="54"/>
  <c r="AJ550" i="54" s="1"/>
  <c r="AJ551" i="54" s="1"/>
  <c r="AJ554" i="54" s="1"/>
  <c r="AJ532" i="54" s="1"/>
  <c r="AM639" i="54"/>
  <c r="AM640" i="54" s="1"/>
  <c r="AM641" i="54" s="1"/>
  <c r="AM644" i="54" s="1"/>
  <c r="AM622" i="54" s="1"/>
  <c r="S399" i="54"/>
  <c r="S400" i="54" s="1"/>
  <c r="S401" i="54" s="1"/>
  <c r="S404" i="54" s="1"/>
  <c r="S382" i="54" s="1"/>
  <c r="AK579" i="54"/>
  <c r="AK580" i="54" s="1"/>
  <c r="AK581" i="54" s="1"/>
  <c r="AK584" i="54" s="1"/>
  <c r="AK562" i="54" s="1"/>
  <c r="S1089" i="54"/>
  <c r="S1090" i="54" s="1"/>
  <c r="S1091" i="54" s="1"/>
  <c r="S1094" i="54" s="1"/>
  <c r="S1072" i="54" s="1"/>
  <c r="S1119" i="54"/>
  <c r="S1120" i="54" s="1"/>
  <c r="S1121" i="54" s="1"/>
  <c r="S1124" i="54" s="1"/>
  <c r="S1102" i="54" s="1"/>
  <c r="S699" i="54"/>
  <c r="S700" i="54" s="1"/>
  <c r="S701" i="54" s="1"/>
  <c r="S704" i="54" s="1"/>
  <c r="S682" i="54" s="1"/>
  <c r="S669" i="54"/>
  <c r="S549" i="54"/>
  <c r="S550" i="54" s="1"/>
  <c r="S551" i="54" s="1"/>
  <c r="S554" i="54" s="1"/>
  <c r="S532" i="54" s="1"/>
  <c r="S1179" i="54"/>
  <c r="S1180" i="54" s="1"/>
  <c r="S1181" i="54" s="1"/>
  <c r="S1184" i="54" s="1"/>
  <c r="S1162" i="54" s="1"/>
  <c r="BE969" i="54"/>
  <c r="BE970" i="54" s="1"/>
  <c r="BE971" i="54" s="1"/>
  <c r="BE974" i="54" s="1"/>
  <c r="BE952" i="54" s="1"/>
  <c r="BO1179" i="54"/>
  <c r="BO1180" i="54" s="1"/>
  <c r="BO1181" i="54" s="1"/>
  <c r="BO1184" i="54" s="1"/>
  <c r="BO1162" i="54" s="1"/>
  <c r="V69" i="54"/>
  <c r="V70" i="54" s="1"/>
  <c r="V71" i="54" s="1"/>
  <c r="V74" i="54" s="1"/>
  <c r="V52" i="54" s="1"/>
  <c r="S1149" i="54"/>
  <c r="S1150" i="54" s="1"/>
  <c r="S1151" i="54" s="1"/>
  <c r="S1154" i="54" s="1"/>
  <c r="S1132" i="54" s="1"/>
  <c r="S999" i="54"/>
  <c r="S1000" i="54" s="1"/>
  <c r="S1001" i="54" s="1"/>
  <c r="S1004" i="54" s="1"/>
  <c r="S982" i="54" s="1"/>
  <c r="S1269" i="54"/>
  <c r="S1270" i="54" s="1"/>
  <c r="S1271" i="54" s="1"/>
  <c r="S1274" i="54" s="1"/>
  <c r="S1252" i="54" s="1"/>
  <c r="S429" i="54"/>
  <c r="S430" i="54" s="1"/>
  <c r="S431" i="54" s="1"/>
  <c r="S434" i="54" s="1"/>
  <c r="S412" i="54" s="1"/>
  <c r="AQ759" i="54"/>
  <c r="AQ760" i="54" s="1"/>
  <c r="AQ761" i="54" s="1"/>
  <c r="AQ764" i="54" s="1"/>
  <c r="AQ742" i="54" s="1"/>
  <c r="AZ879" i="54"/>
  <c r="AZ880" i="54" s="1"/>
  <c r="AZ881" i="54" s="1"/>
  <c r="AZ884" i="54" s="1"/>
  <c r="AZ862" i="54" s="1"/>
  <c r="AP729" i="54"/>
  <c r="AP730" i="54" s="1"/>
  <c r="AP731" i="54" s="1"/>
  <c r="AP734" i="54" s="1"/>
  <c r="AP712" i="54" s="1"/>
  <c r="AW849" i="54"/>
  <c r="AW850" i="54" s="1"/>
  <c r="AW851" i="54" s="1"/>
  <c r="AW854" i="54" s="1"/>
  <c r="AW832" i="54" s="1"/>
  <c r="S789" i="54"/>
  <c r="S790" i="54" s="1"/>
  <c r="S791" i="54" s="1"/>
  <c r="S794" i="54" s="1"/>
  <c r="S772" i="54" s="1"/>
  <c r="BB909" i="54"/>
  <c r="BB910" i="54" s="1"/>
  <c r="BB911" i="54" s="1"/>
  <c r="BB914" i="54" s="1"/>
  <c r="BB892" i="54" s="1"/>
  <c r="S1239" i="54"/>
  <c r="S1240" i="54" s="1"/>
  <c r="S1241" i="54" s="1"/>
  <c r="S1244" i="54" s="1"/>
  <c r="S1222" i="54" s="1"/>
  <c r="X219" i="54"/>
  <c r="X220" i="54" s="1"/>
  <c r="X221" i="54" s="1"/>
  <c r="X224" i="54" s="1"/>
  <c r="X202" i="54" s="1"/>
  <c r="AC339" i="54"/>
  <c r="AC340" i="54" s="1"/>
  <c r="AC341" i="54" s="1"/>
  <c r="AC344" i="54" s="1"/>
  <c r="AC322" i="54" s="1"/>
  <c r="AH429" i="54"/>
  <c r="AH430" i="54" s="1"/>
  <c r="AH431" i="54" s="1"/>
  <c r="AH434" i="54" s="1"/>
  <c r="AH412" i="54" s="1"/>
  <c r="AI459" i="54"/>
  <c r="AI460" i="54" s="1"/>
  <c r="AI461" i="54" s="1"/>
  <c r="AI464" i="54" s="1"/>
  <c r="AI442" i="54" s="1"/>
  <c r="U41" i="54"/>
  <c r="S819" i="54"/>
  <c r="S820" i="54" s="1"/>
  <c r="S821" i="54" s="1"/>
  <c r="S824" i="54" s="1"/>
  <c r="S802" i="54" s="1"/>
  <c r="S729" i="54"/>
  <c r="S730" i="54" s="1"/>
  <c r="S731" i="54" s="1"/>
  <c r="S734" i="54" s="1"/>
  <c r="S712" i="54" s="1"/>
  <c r="S639" i="54"/>
  <c r="S640" i="54" s="1"/>
  <c r="S641" i="54" s="1"/>
  <c r="S644" i="54" s="1"/>
  <c r="S622" i="54" s="1"/>
  <c r="AA279" i="54"/>
  <c r="AA280" i="54" s="1"/>
  <c r="AA281" i="54" s="1"/>
  <c r="AA284" i="54" s="1"/>
  <c r="AA262" i="54" s="1"/>
  <c r="AU819" i="54"/>
  <c r="AU820" i="54" s="1"/>
  <c r="AU821" i="54" s="1"/>
  <c r="AU824" i="54" s="1"/>
  <c r="AU802" i="54" s="1"/>
  <c r="S279" i="54"/>
  <c r="S280" i="54" s="1"/>
  <c r="AP699" i="54"/>
  <c r="AP700" i="54" s="1"/>
  <c r="AP701" i="54" s="1"/>
  <c r="AP704" i="54" s="1"/>
  <c r="AP682" i="54" s="1"/>
  <c r="X99" i="54"/>
  <c r="X100" i="54" s="1"/>
  <c r="X101" i="54" s="1"/>
  <c r="X104" i="54" s="1"/>
  <c r="X82" i="54" s="1"/>
  <c r="X1375" i="54" s="1"/>
  <c r="BC939" i="54"/>
  <c r="BC940" i="54" s="1"/>
  <c r="BC941" i="54" s="1"/>
  <c r="BC944" i="54" s="1"/>
  <c r="BC922" i="54" s="1"/>
  <c r="S1299" i="54"/>
  <c r="S1300" i="54" s="1"/>
  <c r="S1301" i="54" s="1"/>
  <c r="S1304" i="54" s="1"/>
  <c r="S1282" i="54" s="1"/>
  <c r="BJ1089" i="54"/>
  <c r="BJ1090" i="54" s="1"/>
  <c r="BJ1091" i="54" s="1"/>
  <c r="BJ1094" i="54" s="1"/>
  <c r="BJ1072" i="54" s="1"/>
  <c r="S759" i="54"/>
  <c r="S760" i="54" s="1"/>
  <c r="S761" i="54" s="1"/>
  <c r="S764" i="54" s="1"/>
  <c r="S742" i="54" s="1"/>
  <c r="S609" i="54"/>
  <c r="S610" i="54" s="1"/>
  <c r="S611" i="54" s="1"/>
  <c r="S614" i="54" s="1"/>
  <c r="S592" i="54" s="1"/>
  <c r="S909" i="54"/>
  <c r="S910" i="54" s="1"/>
  <c r="S911" i="54" s="1"/>
  <c r="S914" i="54" s="1"/>
  <c r="S892" i="54" s="1"/>
  <c r="BL1119" i="54"/>
  <c r="BL1120" i="54" s="1"/>
  <c r="BL1121" i="54" s="1"/>
  <c r="BL1124" i="54" s="1"/>
  <c r="BL1102" i="54" s="1"/>
  <c r="AM609" i="54"/>
  <c r="AM610" i="54" s="1"/>
  <c r="AM611" i="54" s="1"/>
  <c r="AM614" i="54" s="1"/>
  <c r="AM592" i="54" s="1"/>
  <c r="AF369" i="54"/>
  <c r="AF370" i="54" s="1"/>
  <c r="AF371" i="54" s="1"/>
  <c r="AF374" i="54" s="1"/>
  <c r="AF352" i="54" s="1"/>
  <c r="S459" i="54"/>
  <c r="S460" i="54" s="1"/>
  <c r="S461" i="54" s="1"/>
  <c r="S464" i="54" s="1"/>
  <c r="S442" i="54" s="1"/>
  <c r="AF399" i="54"/>
  <c r="AF400" i="54" s="1"/>
  <c r="AF401" i="54" s="1"/>
  <c r="AF404" i="54" s="1"/>
  <c r="AF382" i="54" s="1"/>
  <c r="S369" i="54"/>
  <c r="S370" i="54" s="1"/>
  <c r="S371" i="54" s="1"/>
  <c r="S374" i="54" s="1"/>
  <c r="S352" i="54" s="1"/>
  <c r="R1377" i="54"/>
  <c r="U69" i="53" l="1"/>
  <c r="U70" i="53" s="1"/>
  <c r="U71" i="53" s="1"/>
  <c r="AD69" i="53"/>
  <c r="T549" i="53"/>
  <c r="AN159" i="53"/>
  <c r="AN160" i="53" s="1"/>
  <c r="AN161" i="53" s="1"/>
  <c r="AN164" i="53" s="1"/>
  <c r="AN142" i="53" s="1"/>
  <c r="AD70" i="53"/>
  <c r="AD71" i="53" s="1"/>
  <c r="AD74" i="53" s="1"/>
  <c r="AD52" i="53" s="1"/>
  <c r="AE67" i="53"/>
  <c r="AE68" i="53"/>
  <c r="AX337" i="53"/>
  <c r="AX338" i="53"/>
  <c r="AW279" i="53"/>
  <c r="AW280" i="53"/>
  <c r="AW281" i="53" s="1"/>
  <c r="AW284" i="53" s="1"/>
  <c r="AW262" i="53" s="1"/>
  <c r="BC370" i="53"/>
  <c r="BC371" i="53" s="1"/>
  <c r="BC374" i="53" s="1"/>
  <c r="BC352" i="53" s="1"/>
  <c r="BD368" i="53"/>
  <c r="BD367" i="53"/>
  <c r="T187" i="53"/>
  <c r="T188" i="53"/>
  <c r="AS187" i="53"/>
  <c r="AS188" i="53"/>
  <c r="BJ459" i="53"/>
  <c r="BJ460" i="53" s="1"/>
  <c r="BJ461" i="53" s="1"/>
  <c r="BJ464" i="53" s="1"/>
  <c r="BJ442" i="53" s="1"/>
  <c r="BG398" i="53"/>
  <c r="BG397" i="53"/>
  <c r="BG399" i="53" s="1"/>
  <c r="V337" i="53"/>
  <c r="V338" i="53"/>
  <c r="T489" i="53"/>
  <c r="T490" i="53"/>
  <c r="T491" i="53" s="1"/>
  <c r="T247" i="53"/>
  <c r="T248" i="53"/>
  <c r="BM488" i="53"/>
  <c r="BM487" i="53"/>
  <c r="V99" i="53"/>
  <c r="T427" i="53"/>
  <c r="T428" i="53"/>
  <c r="AY309" i="53"/>
  <c r="AY310" i="53" s="1"/>
  <c r="AY311" i="53" s="1"/>
  <c r="AY314" i="53" s="1"/>
  <c r="AY292" i="53" s="1"/>
  <c r="T399" i="53"/>
  <c r="T400" i="53" s="1"/>
  <c r="T401" i="53" s="1"/>
  <c r="T404" i="53" s="1"/>
  <c r="T382" i="53" s="1"/>
  <c r="W39" i="53"/>
  <c r="AW340" i="53"/>
  <c r="AW341" i="53" s="1"/>
  <c r="AW344" i="53" s="1"/>
  <c r="AW322" i="53" s="1"/>
  <c r="T367" i="53"/>
  <c r="T368" i="53"/>
  <c r="BH427" i="53"/>
  <c r="BH428" i="53"/>
  <c r="U159" i="53"/>
  <c r="U160" i="53" s="1"/>
  <c r="U161" i="53" s="1"/>
  <c r="U164" i="53" s="1"/>
  <c r="U142" i="53" s="1"/>
  <c r="T219" i="53"/>
  <c r="T220" i="53" s="1"/>
  <c r="T221" i="53" s="1"/>
  <c r="T224" i="53" s="1"/>
  <c r="T202" i="53" s="1"/>
  <c r="S190" i="53"/>
  <c r="S191" i="53" s="1"/>
  <c r="S194" i="53" s="1"/>
  <c r="S172" i="53" s="1"/>
  <c r="AU249" i="53"/>
  <c r="AR190" i="53"/>
  <c r="AR191" i="53" s="1"/>
  <c r="AR194" i="53" s="1"/>
  <c r="AR172" i="53" s="1"/>
  <c r="AI100" i="53"/>
  <c r="AI101" i="53" s="1"/>
  <c r="AI104" i="53" s="1"/>
  <c r="AI82" i="53" s="1"/>
  <c r="AJ97" i="53"/>
  <c r="AJ98" i="53"/>
  <c r="U280" i="53"/>
  <c r="U281" i="53" s="1"/>
  <c r="U284" i="53" s="1"/>
  <c r="U262" i="53" s="1"/>
  <c r="V277" i="53"/>
  <c r="V278" i="53"/>
  <c r="BN519" i="53"/>
  <c r="BN520" i="53" s="1"/>
  <c r="BN521" i="53" s="1"/>
  <c r="BN524" i="53" s="1"/>
  <c r="BN502" i="53" s="1"/>
  <c r="U517" i="53"/>
  <c r="U518" i="53"/>
  <c r="BF400" i="53"/>
  <c r="BF401" i="53" s="1"/>
  <c r="BF404" i="53" s="1"/>
  <c r="BF382" i="53" s="1"/>
  <c r="T309" i="53"/>
  <c r="T310" i="53" s="1"/>
  <c r="T311" i="53" s="1"/>
  <c r="T314" i="53" s="1"/>
  <c r="T292" i="53" s="1"/>
  <c r="AN129" i="53"/>
  <c r="AN130" i="53" s="1"/>
  <c r="AN131" i="53" s="1"/>
  <c r="AN134" i="53" s="1"/>
  <c r="AN112" i="53" s="1"/>
  <c r="U340" i="53"/>
  <c r="U341" i="53" s="1"/>
  <c r="U344" i="53" s="1"/>
  <c r="U322" i="53" s="1"/>
  <c r="T494" i="53"/>
  <c r="T472" i="53" s="1"/>
  <c r="S250" i="53"/>
  <c r="S251" i="53" s="1"/>
  <c r="S254" i="53" s="1"/>
  <c r="S232" i="53" s="1"/>
  <c r="BL490" i="53"/>
  <c r="BL491" i="53" s="1"/>
  <c r="BL494" i="53" s="1"/>
  <c r="BL472" i="53" s="1"/>
  <c r="U74" i="53"/>
  <c r="U52" i="53" s="1"/>
  <c r="U127" i="53"/>
  <c r="U128" i="53"/>
  <c r="AS217" i="53"/>
  <c r="AS218" i="53"/>
  <c r="U459" i="53"/>
  <c r="U460" i="53" s="1"/>
  <c r="U461" i="53" s="1"/>
  <c r="U464" i="53" s="1"/>
  <c r="U442" i="53" s="1"/>
  <c r="T667" i="54"/>
  <c r="T668" i="54"/>
  <c r="S670" i="54"/>
  <c r="S671" i="54" s="1"/>
  <c r="S674" i="54" s="1"/>
  <c r="S652" i="54" s="1"/>
  <c r="Q16" i="54"/>
  <c r="Q12" i="54" s="1"/>
  <c r="Q1829" i="54" s="1"/>
  <c r="Q1334" i="54"/>
  <c r="R1329" i="54"/>
  <c r="R611" i="53"/>
  <c r="R637" i="53"/>
  <c r="R638" i="53"/>
  <c r="Q14" i="53"/>
  <c r="P644" i="53"/>
  <c r="P16" i="53"/>
  <c r="U577" i="53"/>
  <c r="U578" i="53"/>
  <c r="Q592" i="53"/>
  <c r="Q656" i="53" s="1"/>
  <c r="S584" i="53"/>
  <c r="Q641" i="53"/>
  <c r="Q15" i="53"/>
  <c r="S607" i="53"/>
  <c r="S608" i="53"/>
  <c r="V41" i="54"/>
  <c r="S1374" i="54"/>
  <c r="T367" i="54"/>
  <c r="T368" i="54"/>
  <c r="AG397" i="54"/>
  <c r="AG398" i="54"/>
  <c r="T457" i="54"/>
  <c r="T458" i="54"/>
  <c r="AG367" i="54"/>
  <c r="AG368" i="54"/>
  <c r="AN607" i="54"/>
  <c r="AN608" i="54"/>
  <c r="BM1117" i="54"/>
  <c r="BM1118" i="54"/>
  <c r="T907" i="54"/>
  <c r="T908" i="54"/>
  <c r="T607" i="54"/>
  <c r="T608" i="54"/>
  <c r="T757" i="54"/>
  <c r="T758" i="54"/>
  <c r="BK1087" i="54"/>
  <c r="BK1088" i="54"/>
  <c r="T1297" i="54"/>
  <c r="T1298" i="54"/>
  <c r="BD937" i="54"/>
  <c r="BD938" i="54"/>
  <c r="Y97" i="54"/>
  <c r="Y98" i="54"/>
  <c r="AQ697" i="54"/>
  <c r="AQ698" i="54"/>
  <c r="AV817" i="54"/>
  <c r="AV818" i="54"/>
  <c r="AB277" i="54"/>
  <c r="AB278" i="54"/>
  <c r="T637" i="54"/>
  <c r="T638" i="54"/>
  <c r="T727" i="54"/>
  <c r="T728" i="54"/>
  <c r="T817" i="54"/>
  <c r="T818" i="54"/>
  <c r="U44" i="54"/>
  <c r="R232" i="54"/>
  <c r="R1373" i="54" s="1"/>
  <c r="BF997" i="54"/>
  <c r="BF998" i="54"/>
  <c r="T307" i="54"/>
  <c r="T308" i="54"/>
  <c r="BI1027" i="54"/>
  <c r="BI1028" i="54"/>
  <c r="S281" i="54"/>
  <c r="AJ457" i="54"/>
  <c r="AJ458" i="54"/>
  <c r="AI427" i="54"/>
  <c r="AI428" i="54"/>
  <c r="AD337" i="54"/>
  <c r="AD338" i="54"/>
  <c r="Y217" i="54"/>
  <c r="Y218" i="54"/>
  <c r="T1237" i="54"/>
  <c r="T1238" i="54"/>
  <c r="BC907" i="54"/>
  <c r="BC908" i="54"/>
  <c r="T787" i="54"/>
  <c r="T788" i="54"/>
  <c r="AX847" i="54"/>
  <c r="AX848" i="54"/>
  <c r="AQ727" i="54"/>
  <c r="AQ728" i="54"/>
  <c r="BA877" i="54"/>
  <c r="BA878" i="54"/>
  <c r="AR757" i="54"/>
  <c r="AR758" i="54"/>
  <c r="T427" i="54"/>
  <c r="T428" i="54"/>
  <c r="T1267" i="54"/>
  <c r="T1268" i="54"/>
  <c r="T997" i="54"/>
  <c r="T998" i="54"/>
  <c r="T1147" i="54"/>
  <c r="T1148" i="54"/>
  <c r="W67" i="54"/>
  <c r="W68" i="54"/>
  <c r="BF967" i="54"/>
  <c r="BF968" i="54"/>
  <c r="T1177" i="54"/>
  <c r="T1178" i="54"/>
  <c r="T547" i="54"/>
  <c r="T548" i="54"/>
  <c r="T697" i="54"/>
  <c r="T698" i="54"/>
  <c r="T1117" i="54"/>
  <c r="T1118" i="54"/>
  <c r="T1087" i="54"/>
  <c r="T1088" i="54"/>
  <c r="AL577" i="54"/>
  <c r="AL578" i="54"/>
  <c r="T397" i="54"/>
  <c r="T398" i="54"/>
  <c r="AN637" i="54"/>
  <c r="AN638" i="54"/>
  <c r="AK547" i="54"/>
  <c r="AK548" i="54"/>
  <c r="AC307" i="54"/>
  <c r="AC308" i="54"/>
  <c r="AV787" i="54"/>
  <c r="AV788" i="54"/>
  <c r="Y157" i="54"/>
  <c r="Y158" i="54"/>
  <c r="T487" i="54"/>
  <c r="T488" i="54"/>
  <c r="T937" i="54"/>
  <c r="T938" i="54"/>
  <c r="BJ1057" i="54"/>
  <c r="BJ1058" i="54"/>
  <c r="T847" i="54"/>
  <c r="T848" i="54"/>
  <c r="T877" i="54"/>
  <c r="T878" i="54"/>
  <c r="T577" i="54"/>
  <c r="T578" i="54"/>
  <c r="W37" i="54"/>
  <c r="W38" i="54"/>
  <c r="T1207" i="54"/>
  <c r="T1208" i="54"/>
  <c r="Y127" i="54"/>
  <c r="Y128" i="54"/>
  <c r="S1359" i="54"/>
  <c r="S1360" i="54" s="1"/>
  <c r="S1361" i="54" s="1"/>
  <c r="S1364" i="54" s="1"/>
  <c r="S1342" i="54" s="1"/>
  <c r="AJ517" i="54"/>
  <c r="AJ518" i="54"/>
  <c r="Y187" i="54"/>
  <c r="Y188" i="54"/>
  <c r="AJ487" i="54"/>
  <c r="AJ488" i="54"/>
  <c r="T337" i="54"/>
  <c r="T338" i="54"/>
  <c r="T517" i="54"/>
  <c r="T518" i="54"/>
  <c r="T1027" i="54"/>
  <c r="T1028" i="54"/>
  <c r="T967" i="54"/>
  <c r="T968" i="54"/>
  <c r="T1057" i="54"/>
  <c r="T1058" i="54"/>
  <c r="AA247" i="54"/>
  <c r="AA248" i="54"/>
  <c r="T369" i="53" l="1"/>
  <c r="AJ99" i="53"/>
  <c r="BH429" i="53"/>
  <c r="BH430" i="53" s="1"/>
  <c r="BH431" i="53" s="1"/>
  <c r="BH434" i="53" s="1"/>
  <c r="BH412" i="53" s="1"/>
  <c r="U548" i="53"/>
  <c r="T550" i="53"/>
  <c r="T551" i="53" s="1"/>
  <c r="U547" i="53"/>
  <c r="T189" i="53"/>
  <c r="U188" i="53" s="1"/>
  <c r="V457" i="53"/>
  <c r="V458" i="53"/>
  <c r="AS219" i="53"/>
  <c r="AS220" i="53"/>
  <c r="AS221" i="53" s="1"/>
  <c r="AS224" i="53" s="1"/>
  <c r="AS202" i="53" s="1"/>
  <c r="U129" i="53"/>
  <c r="U130" i="53" s="1"/>
  <c r="U131" i="53" s="1"/>
  <c r="U134" i="53" s="1"/>
  <c r="U112" i="53" s="1"/>
  <c r="U519" i="53"/>
  <c r="U520" i="53" s="1"/>
  <c r="U521" i="53" s="1"/>
  <c r="U524" i="53" s="1"/>
  <c r="U502" i="53" s="1"/>
  <c r="V279" i="53"/>
  <c r="AU250" i="53"/>
  <c r="AU251" i="53" s="1"/>
  <c r="AU254" i="53" s="1"/>
  <c r="AU232" i="53" s="1"/>
  <c r="AV247" i="53"/>
  <c r="AV248" i="53"/>
  <c r="V100" i="53"/>
  <c r="V101" i="53" s="1"/>
  <c r="V104" i="53" s="1"/>
  <c r="V82" i="53" s="1"/>
  <c r="W97" i="53"/>
  <c r="W98" i="53"/>
  <c r="BM489" i="53"/>
  <c r="BM490" i="53" s="1"/>
  <c r="BM491" i="53" s="1"/>
  <c r="BM494" i="53" s="1"/>
  <c r="BM472" i="53" s="1"/>
  <c r="BG400" i="53"/>
  <c r="BG401" i="53" s="1"/>
  <c r="BG404" i="53" s="1"/>
  <c r="BG382" i="53" s="1"/>
  <c r="BH398" i="53"/>
  <c r="BH397" i="53"/>
  <c r="AS189" i="53"/>
  <c r="AS190" i="53" s="1"/>
  <c r="AS191" i="53" s="1"/>
  <c r="AS194" i="53" s="1"/>
  <c r="AS172" i="53" s="1"/>
  <c r="T190" i="53"/>
  <c r="T191" i="53" s="1"/>
  <c r="T194" i="53" s="1"/>
  <c r="T172" i="53" s="1"/>
  <c r="U187" i="53"/>
  <c r="AO157" i="53"/>
  <c r="AO158" i="53"/>
  <c r="AO127" i="53"/>
  <c r="AO128" i="53"/>
  <c r="U307" i="53"/>
  <c r="U308" i="53"/>
  <c r="BO518" i="53"/>
  <c r="BO517" i="53"/>
  <c r="AJ100" i="53"/>
  <c r="AJ101" i="53" s="1"/>
  <c r="AJ104" i="53" s="1"/>
  <c r="AJ82" i="53" s="1"/>
  <c r="AK97" i="53"/>
  <c r="AK98" i="53"/>
  <c r="U217" i="53"/>
  <c r="U218" i="53"/>
  <c r="V157" i="53"/>
  <c r="V158" i="53"/>
  <c r="BI428" i="53"/>
  <c r="BI427" i="53"/>
  <c r="T370" i="53"/>
  <c r="T371" i="53" s="1"/>
  <c r="T374" i="53" s="1"/>
  <c r="T352" i="53" s="1"/>
  <c r="U368" i="53"/>
  <c r="U367" i="53"/>
  <c r="W40" i="53"/>
  <c r="W41" i="53" s="1"/>
  <c r="W44" i="53" s="1"/>
  <c r="W22" i="53" s="1"/>
  <c r="X37" i="53"/>
  <c r="X38" i="53"/>
  <c r="U398" i="53"/>
  <c r="U397" i="53"/>
  <c r="AZ307" i="53"/>
  <c r="AZ308" i="53"/>
  <c r="T429" i="53"/>
  <c r="T430" i="53" s="1"/>
  <c r="T431" i="53" s="1"/>
  <c r="T434" i="53" s="1"/>
  <c r="T412" i="53" s="1"/>
  <c r="T249" i="53"/>
  <c r="U487" i="53"/>
  <c r="U488" i="53"/>
  <c r="V339" i="53"/>
  <c r="V340" i="53" s="1"/>
  <c r="V341" i="53" s="1"/>
  <c r="V344" i="53" s="1"/>
  <c r="V322" i="53" s="1"/>
  <c r="BK457" i="53"/>
  <c r="BK458" i="53"/>
  <c r="BD369" i="53"/>
  <c r="BD370" i="53" s="1"/>
  <c r="BD371" i="53" s="1"/>
  <c r="BD374" i="53" s="1"/>
  <c r="BD352" i="53" s="1"/>
  <c r="AX277" i="53"/>
  <c r="AX278" i="53"/>
  <c r="AX339" i="53"/>
  <c r="AX340" i="53" s="1"/>
  <c r="AX341" i="53" s="1"/>
  <c r="AX344" i="53" s="1"/>
  <c r="AX322" i="53" s="1"/>
  <c r="AE69" i="53"/>
  <c r="Q1312" i="54"/>
  <c r="Q1376" i="54" s="1"/>
  <c r="Q1379" i="54" s="1"/>
  <c r="Q18" i="54"/>
  <c r="S1377" i="54"/>
  <c r="R1330" i="54"/>
  <c r="R14" i="54"/>
  <c r="S1327" i="54"/>
  <c r="S1328" i="54"/>
  <c r="S13" i="54" s="1"/>
  <c r="Q1831" i="54"/>
  <c r="I4" i="28"/>
  <c r="I8" i="28" s="1"/>
  <c r="T554" i="53"/>
  <c r="U579" i="53"/>
  <c r="U580" i="53" s="1"/>
  <c r="U581" i="53" s="1"/>
  <c r="U584" i="53" s="1"/>
  <c r="U562" i="53" s="1"/>
  <c r="P12" i="53"/>
  <c r="R639" i="53"/>
  <c r="R640" i="53" s="1"/>
  <c r="R614" i="53"/>
  <c r="S609" i="53"/>
  <c r="S610" i="53" s="1"/>
  <c r="Q16" i="53"/>
  <c r="Q12" i="53" s="1"/>
  <c r="Q950" i="53" s="1"/>
  <c r="Q644" i="53"/>
  <c r="S562" i="53"/>
  <c r="P622" i="53"/>
  <c r="P654" i="53" s="1"/>
  <c r="P659" i="53" s="1"/>
  <c r="P18" i="53"/>
  <c r="R13" i="53"/>
  <c r="AA249" i="54"/>
  <c r="AA250" i="54" s="1"/>
  <c r="AA251" i="54" s="1"/>
  <c r="AA254" i="54" s="1"/>
  <c r="AA232" i="54" s="1"/>
  <c r="T1059" i="54"/>
  <c r="T1060" i="54" s="1"/>
  <c r="T1061" i="54" s="1"/>
  <c r="T1064" i="54" s="1"/>
  <c r="T1042" i="54" s="1"/>
  <c r="T969" i="54"/>
  <c r="T970" i="54" s="1"/>
  <c r="T971" i="54" s="1"/>
  <c r="T974" i="54" s="1"/>
  <c r="T952" i="54" s="1"/>
  <c r="T1029" i="54"/>
  <c r="T1030" i="54" s="1"/>
  <c r="T1031" i="54" s="1"/>
  <c r="T1034" i="54" s="1"/>
  <c r="T1012" i="54" s="1"/>
  <c r="T519" i="54"/>
  <c r="T520" i="54" s="1"/>
  <c r="T521" i="54" s="1"/>
  <c r="T524" i="54" s="1"/>
  <c r="T502" i="54" s="1"/>
  <c r="T339" i="54"/>
  <c r="T340" i="54" s="1"/>
  <c r="T341" i="54" s="1"/>
  <c r="T344" i="54" s="1"/>
  <c r="T322" i="54" s="1"/>
  <c r="AJ489" i="54"/>
  <c r="AJ490" i="54" s="1"/>
  <c r="AJ491" i="54" s="1"/>
  <c r="AJ494" i="54" s="1"/>
  <c r="AJ472" i="54" s="1"/>
  <c r="Y189" i="54"/>
  <c r="Y190" i="54" s="1"/>
  <c r="Y191" i="54" s="1"/>
  <c r="Y194" i="54" s="1"/>
  <c r="Y172" i="54" s="1"/>
  <c r="AJ519" i="54"/>
  <c r="AJ520" i="54" s="1"/>
  <c r="AJ521" i="54" s="1"/>
  <c r="AJ524" i="54" s="1"/>
  <c r="AJ502" i="54" s="1"/>
  <c r="T1357" i="54"/>
  <c r="T1358" i="54"/>
  <c r="Y129" i="54"/>
  <c r="Y130" i="54" s="1"/>
  <c r="Y131" i="54" s="1"/>
  <c r="Y134" i="54" s="1"/>
  <c r="Y112" i="54" s="1"/>
  <c r="T1209" i="54"/>
  <c r="T1210" i="54" s="1"/>
  <c r="T1211" i="54" s="1"/>
  <c r="T1214" i="54" s="1"/>
  <c r="T1192" i="54" s="1"/>
  <c r="W39" i="54"/>
  <c r="W40" i="54" s="1"/>
  <c r="U22" i="54"/>
  <c r="AQ699" i="54"/>
  <c r="AQ700" i="54" s="1"/>
  <c r="AQ701" i="54" s="1"/>
  <c r="AQ704" i="54" s="1"/>
  <c r="AQ682" i="54" s="1"/>
  <c r="Y99" i="54"/>
  <c r="Y100" i="54" s="1"/>
  <c r="Y101" i="54" s="1"/>
  <c r="Y104" i="54" s="1"/>
  <c r="Y82" i="54" s="1"/>
  <c r="BD939" i="54"/>
  <c r="BD940" i="54" s="1"/>
  <c r="BD941" i="54" s="1"/>
  <c r="BD944" i="54" s="1"/>
  <c r="BD922" i="54" s="1"/>
  <c r="T1299" i="54"/>
  <c r="T1300" i="54" s="1"/>
  <c r="T1301" i="54" s="1"/>
  <c r="T1304" i="54" s="1"/>
  <c r="T1282" i="54" s="1"/>
  <c r="BK1089" i="54"/>
  <c r="BK1090" i="54" s="1"/>
  <c r="BK1091" i="54" s="1"/>
  <c r="BK1094" i="54" s="1"/>
  <c r="BK1072" i="54" s="1"/>
  <c r="T759" i="54"/>
  <c r="T760" i="54" s="1"/>
  <c r="T761" i="54" s="1"/>
  <c r="T764" i="54" s="1"/>
  <c r="T742" i="54" s="1"/>
  <c r="T609" i="54"/>
  <c r="T610" i="54" s="1"/>
  <c r="T611" i="54" s="1"/>
  <c r="T614" i="54" s="1"/>
  <c r="T592" i="54" s="1"/>
  <c r="T909" i="54"/>
  <c r="T910" i="54" s="1"/>
  <c r="T911" i="54" s="1"/>
  <c r="T914" i="54" s="1"/>
  <c r="T892" i="54" s="1"/>
  <c r="BM1119" i="54"/>
  <c r="BM1120" i="54" s="1"/>
  <c r="BM1121" i="54" s="1"/>
  <c r="BM1124" i="54" s="1"/>
  <c r="BM1102" i="54" s="1"/>
  <c r="AN609" i="54"/>
  <c r="AN610" i="54" s="1"/>
  <c r="AN611" i="54" s="1"/>
  <c r="AN614" i="54" s="1"/>
  <c r="AN592" i="54" s="1"/>
  <c r="AG369" i="54"/>
  <c r="AG370" i="54" s="1"/>
  <c r="AG371" i="54" s="1"/>
  <c r="AG374" i="54" s="1"/>
  <c r="AG352" i="54" s="1"/>
  <c r="T459" i="54"/>
  <c r="T460" i="54" s="1"/>
  <c r="T461" i="54" s="1"/>
  <c r="T464" i="54" s="1"/>
  <c r="T442" i="54" s="1"/>
  <c r="AG399" i="54"/>
  <c r="AG400" i="54" s="1"/>
  <c r="AG401" i="54" s="1"/>
  <c r="AG404" i="54" s="1"/>
  <c r="AG382" i="54" s="1"/>
  <c r="T369" i="54"/>
  <c r="T370" i="54" s="1"/>
  <c r="T371" i="54" s="1"/>
  <c r="T374" i="54" s="1"/>
  <c r="T352" i="54" s="1"/>
  <c r="V44" i="54"/>
  <c r="T579" i="54"/>
  <c r="T580" i="54" s="1"/>
  <c r="T581" i="54" s="1"/>
  <c r="T584" i="54" s="1"/>
  <c r="T562" i="54" s="1"/>
  <c r="T879" i="54"/>
  <c r="T880" i="54" s="1"/>
  <c r="T881" i="54" s="1"/>
  <c r="T884" i="54" s="1"/>
  <c r="T862" i="54" s="1"/>
  <c r="T849" i="54"/>
  <c r="T850" i="54" s="1"/>
  <c r="T851" i="54" s="1"/>
  <c r="T854" i="54" s="1"/>
  <c r="T832" i="54" s="1"/>
  <c r="BJ1059" i="54"/>
  <c r="BJ1060" i="54" s="1"/>
  <c r="BJ1061" i="54" s="1"/>
  <c r="BJ1064" i="54" s="1"/>
  <c r="BJ1042" i="54" s="1"/>
  <c r="T939" i="54"/>
  <c r="T940" i="54" s="1"/>
  <c r="T941" i="54" s="1"/>
  <c r="T944" i="54" s="1"/>
  <c r="T922" i="54" s="1"/>
  <c r="T489" i="54"/>
  <c r="T490" i="54" s="1"/>
  <c r="T491" i="54" s="1"/>
  <c r="T494" i="54" s="1"/>
  <c r="T472" i="54" s="1"/>
  <c r="Y159" i="54"/>
  <c r="Y160" i="54" s="1"/>
  <c r="Y161" i="54" s="1"/>
  <c r="Y164" i="54" s="1"/>
  <c r="Y142" i="54" s="1"/>
  <c r="Y1373" i="54" s="1"/>
  <c r="AV789" i="54"/>
  <c r="AV790" i="54" s="1"/>
  <c r="AV791" i="54" s="1"/>
  <c r="AV794" i="54" s="1"/>
  <c r="AV772" i="54" s="1"/>
  <c r="AC309" i="54"/>
  <c r="AC310" i="54" s="1"/>
  <c r="AC311" i="54" s="1"/>
  <c r="AC314" i="54" s="1"/>
  <c r="AC292" i="54" s="1"/>
  <c r="AK549" i="54"/>
  <c r="AK550" i="54" s="1"/>
  <c r="AK551" i="54" s="1"/>
  <c r="AK554" i="54" s="1"/>
  <c r="AK532" i="54" s="1"/>
  <c r="AN639" i="54"/>
  <c r="AN640" i="54" s="1"/>
  <c r="AN641" i="54" s="1"/>
  <c r="AN644" i="54" s="1"/>
  <c r="AN622" i="54" s="1"/>
  <c r="T399" i="54"/>
  <c r="T400" i="54" s="1"/>
  <c r="T401" i="54" s="1"/>
  <c r="T404" i="54" s="1"/>
  <c r="T382" i="54" s="1"/>
  <c r="AL579" i="54"/>
  <c r="AL580" i="54" s="1"/>
  <c r="AL581" i="54" s="1"/>
  <c r="AL584" i="54" s="1"/>
  <c r="AL562" i="54" s="1"/>
  <c r="T1089" i="54"/>
  <c r="T1090" i="54" s="1"/>
  <c r="T1091" i="54" s="1"/>
  <c r="T1094" i="54" s="1"/>
  <c r="T1072" i="54" s="1"/>
  <c r="T1119" i="54"/>
  <c r="T1120" i="54" s="1"/>
  <c r="T1121" i="54" s="1"/>
  <c r="T1124" i="54" s="1"/>
  <c r="T1102" i="54" s="1"/>
  <c r="T699" i="54"/>
  <c r="T700" i="54" s="1"/>
  <c r="T701" i="54" s="1"/>
  <c r="T704" i="54" s="1"/>
  <c r="T682" i="54" s="1"/>
  <c r="T669" i="54"/>
  <c r="T670" i="54" s="1"/>
  <c r="T549" i="54"/>
  <c r="T550" i="54" s="1"/>
  <c r="T551" i="54" s="1"/>
  <c r="T554" i="54" s="1"/>
  <c r="T532" i="54" s="1"/>
  <c r="T1179" i="54"/>
  <c r="T1180" i="54" s="1"/>
  <c r="T1181" i="54" s="1"/>
  <c r="T1184" i="54" s="1"/>
  <c r="T1162" i="54" s="1"/>
  <c r="BF969" i="54"/>
  <c r="BF970" i="54" s="1"/>
  <c r="BF971" i="54" s="1"/>
  <c r="BF974" i="54" s="1"/>
  <c r="BF952" i="54" s="1"/>
  <c r="W69" i="54"/>
  <c r="W70" i="54" s="1"/>
  <c r="W71" i="54" s="1"/>
  <c r="W74" i="54" s="1"/>
  <c r="W52" i="54" s="1"/>
  <c r="T1149" i="54"/>
  <c r="T1150" i="54" s="1"/>
  <c r="T1151" i="54" s="1"/>
  <c r="T1154" i="54" s="1"/>
  <c r="T1132" i="54" s="1"/>
  <c r="T999" i="54"/>
  <c r="T1000" i="54" s="1"/>
  <c r="T1001" i="54" s="1"/>
  <c r="T1004" i="54" s="1"/>
  <c r="T982" i="54" s="1"/>
  <c r="T1269" i="54"/>
  <c r="T1270" i="54" s="1"/>
  <c r="T1271" i="54" s="1"/>
  <c r="T1274" i="54" s="1"/>
  <c r="T1252" i="54" s="1"/>
  <c r="T429" i="54"/>
  <c r="T430" i="54" s="1"/>
  <c r="T431" i="54" s="1"/>
  <c r="T434" i="54" s="1"/>
  <c r="T412" i="54" s="1"/>
  <c r="AR759" i="54"/>
  <c r="AR760" i="54" s="1"/>
  <c r="AR761" i="54" s="1"/>
  <c r="AR764" i="54" s="1"/>
  <c r="AR742" i="54" s="1"/>
  <c r="BA879" i="54"/>
  <c r="BA880" i="54" s="1"/>
  <c r="BA881" i="54" s="1"/>
  <c r="BA884" i="54" s="1"/>
  <c r="BA862" i="54" s="1"/>
  <c r="AQ729" i="54"/>
  <c r="AQ730" i="54" s="1"/>
  <c r="AQ731" i="54" s="1"/>
  <c r="AQ734" i="54" s="1"/>
  <c r="AQ712" i="54" s="1"/>
  <c r="AX849" i="54"/>
  <c r="AX850" i="54" s="1"/>
  <c r="AX851" i="54" s="1"/>
  <c r="AX854" i="54" s="1"/>
  <c r="AX832" i="54" s="1"/>
  <c r="T789" i="54"/>
  <c r="T790" i="54" s="1"/>
  <c r="T791" i="54" s="1"/>
  <c r="T794" i="54" s="1"/>
  <c r="T772" i="54" s="1"/>
  <c r="BC909" i="54"/>
  <c r="BC910" i="54" s="1"/>
  <c r="BC911" i="54" s="1"/>
  <c r="BC914" i="54" s="1"/>
  <c r="BC892" i="54" s="1"/>
  <c r="T1239" i="54"/>
  <c r="T1240" i="54" s="1"/>
  <c r="T1241" i="54" s="1"/>
  <c r="T1244" i="54" s="1"/>
  <c r="T1222" i="54" s="1"/>
  <c r="Y219" i="54"/>
  <c r="Y220" i="54" s="1"/>
  <c r="Y221" i="54" s="1"/>
  <c r="Y224" i="54" s="1"/>
  <c r="Y202" i="54" s="1"/>
  <c r="AD339" i="54"/>
  <c r="AD340" i="54" s="1"/>
  <c r="AD341" i="54" s="1"/>
  <c r="AD344" i="54" s="1"/>
  <c r="AD322" i="54" s="1"/>
  <c r="AI429" i="54"/>
  <c r="AI430" i="54" s="1"/>
  <c r="AI431" i="54" s="1"/>
  <c r="AI434" i="54" s="1"/>
  <c r="AI412" i="54" s="1"/>
  <c r="AJ459" i="54"/>
  <c r="AJ460" i="54" s="1"/>
  <c r="AJ461" i="54" s="1"/>
  <c r="AJ464" i="54" s="1"/>
  <c r="AJ442" i="54" s="1"/>
  <c r="S284" i="54"/>
  <c r="BI1029" i="54"/>
  <c r="BI1030" i="54" s="1"/>
  <c r="BI1031" i="54" s="1"/>
  <c r="BI1034" i="54" s="1"/>
  <c r="BI1012" i="54" s="1"/>
  <c r="T309" i="54"/>
  <c r="T310" i="54" s="1"/>
  <c r="BF999" i="54"/>
  <c r="BF1000" i="54" s="1"/>
  <c r="BF1001" i="54" s="1"/>
  <c r="BF1004" i="54" s="1"/>
  <c r="BF982" i="54" s="1"/>
  <c r="T819" i="54"/>
  <c r="T820" i="54" s="1"/>
  <c r="T821" i="54" s="1"/>
  <c r="T824" i="54" s="1"/>
  <c r="T802" i="54" s="1"/>
  <c r="T729" i="54"/>
  <c r="T730" i="54" s="1"/>
  <c r="T731" i="54" s="1"/>
  <c r="T734" i="54" s="1"/>
  <c r="T712" i="54" s="1"/>
  <c r="T639" i="54"/>
  <c r="T640" i="54" s="1"/>
  <c r="T641" i="54" s="1"/>
  <c r="T644" i="54" s="1"/>
  <c r="T622" i="54" s="1"/>
  <c r="AB279" i="54"/>
  <c r="AB280" i="54" s="1"/>
  <c r="AB281" i="54" s="1"/>
  <c r="AB284" i="54" s="1"/>
  <c r="AB262" i="54" s="1"/>
  <c r="AV819" i="54"/>
  <c r="AV820" i="54" s="1"/>
  <c r="AV821" i="54" s="1"/>
  <c r="AV824" i="54" s="1"/>
  <c r="AV802" i="54" s="1"/>
  <c r="U549" i="53" l="1"/>
  <c r="X39" i="53"/>
  <c r="W99" i="53"/>
  <c r="W100" i="53" s="1"/>
  <c r="W101" i="53" s="1"/>
  <c r="W104" i="53" s="1"/>
  <c r="W82" i="53" s="1"/>
  <c r="T250" i="53"/>
  <c r="T251" i="53" s="1"/>
  <c r="T254" i="53" s="1"/>
  <c r="T232" i="53" s="1"/>
  <c r="U247" i="53"/>
  <c r="U248" i="53"/>
  <c r="U399" i="53"/>
  <c r="U400" i="53"/>
  <c r="U401" i="53" s="1"/>
  <c r="BI429" i="53"/>
  <c r="V159" i="53"/>
  <c r="U219" i="53"/>
  <c r="AK99" i="53"/>
  <c r="BO519" i="53"/>
  <c r="BO520" i="53" s="1"/>
  <c r="BO521" i="53" s="1"/>
  <c r="BO524" i="53" s="1"/>
  <c r="BO502" i="53" s="1"/>
  <c r="U309" i="53"/>
  <c r="U310" i="53" s="1"/>
  <c r="U311" i="53" s="1"/>
  <c r="U314" i="53" s="1"/>
  <c r="U292" i="53" s="1"/>
  <c r="AO129" i="53"/>
  <c r="AO130" i="53" s="1"/>
  <c r="AO131" i="53" s="1"/>
  <c r="AO134" i="53" s="1"/>
  <c r="AO112" i="53" s="1"/>
  <c r="AO160" i="53"/>
  <c r="AO161" i="53" s="1"/>
  <c r="AO164" i="53" s="1"/>
  <c r="AO142" i="53" s="1"/>
  <c r="AO159" i="53"/>
  <c r="U189" i="53"/>
  <c r="U190" i="53" s="1"/>
  <c r="U191" i="53" s="1"/>
  <c r="U194" i="53" s="1"/>
  <c r="U172" i="53" s="1"/>
  <c r="BH399" i="53"/>
  <c r="AV249" i="53"/>
  <c r="AV250" i="53" s="1"/>
  <c r="AV251" i="53" s="1"/>
  <c r="AV254" i="53" s="1"/>
  <c r="AV232" i="53" s="1"/>
  <c r="V280" i="53"/>
  <c r="V281" i="53" s="1"/>
  <c r="V284" i="53" s="1"/>
  <c r="V262" i="53" s="1"/>
  <c r="W277" i="53"/>
  <c r="W278" i="53"/>
  <c r="V127" i="53"/>
  <c r="V128" i="53"/>
  <c r="AT217" i="53"/>
  <c r="AT218" i="53"/>
  <c r="V459" i="53"/>
  <c r="V460" i="53" s="1"/>
  <c r="V461" i="53" s="1"/>
  <c r="V464" i="53" s="1"/>
  <c r="V442" i="53" s="1"/>
  <c r="AE70" i="53"/>
  <c r="AE71" i="53" s="1"/>
  <c r="AE74" i="53" s="1"/>
  <c r="AE52" i="53" s="1"/>
  <c r="AF67" i="53"/>
  <c r="AF68" i="53"/>
  <c r="AY337" i="53"/>
  <c r="AY338" i="53"/>
  <c r="AX279" i="53"/>
  <c r="BE367" i="53"/>
  <c r="BE368" i="53"/>
  <c r="BK459" i="53"/>
  <c r="W337" i="53"/>
  <c r="W338" i="53"/>
  <c r="U489" i="53"/>
  <c r="U490" i="53" s="1"/>
  <c r="U491" i="53" s="1"/>
  <c r="U494" i="53" s="1"/>
  <c r="U472" i="53" s="1"/>
  <c r="U428" i="53"/>
  <c r="U427" i="53"/>
  <c r="AZ309" i="53"/>
  <c r="AZ310" i="53" s="1"/>
  <c r="AZ311" i="53" s="1"/>
  <c r="AZ314" i="53" s="1"/>
  <c r="AZ292" i="53" s="1"/>
  <c r="U404" i="53"/>
  <c r="U382" i="53" s="1"/>
  <c r="X40" i="53"/>
  <c r="X41" i="53" s="1"/>
  <c r="X44" i="53" s="1"/>
  <c r="X22" i="53" s="1"/>
  <c r="Y37" i="53"/>
  <c r="Y38" i="53"/>
  <c r="U369" i="53"/>
  <c r="U370" i="53" s="1"/>
  <c r="U371" i="53" s="1"/>
  <c r="U374" i="53" s="1"/>
  <c r="U352" i="53" s="1"/>
  <c r="AT187" i="53"/>
  <c r="AT188" i="53"/>
  <c r="BN488" i="53"/>
  <c r="BN487" i="53"/>
  <c r="X97" i="53"/>
  <c r="X98" i="53"/>
  <c r="V518" i="53"/>
  <c r="V517" i="53"/>
  <c r="Y1375" i="54"/>
  <c r="U667" i="54"/>
  <c r="U668" i="54"/>
  <c r="S1329" i="54"/>
  <c r="R1331" i="54"/>
  <c r="R15" i="54"/>
  <c r="T671" i="54"/>
  <c r="T674" i="54" s="1"/>
  <c r="T652" i="54" s="1"/>
  <c r="Q952" i="53"/>
  <c r="I3" i="28"/>
  <c r="I7" i="28" s="1"/>
  <c r="S611" i="53"/>
  <c r="Q622" i="53"/>
  <c r="Q654" i="53" s="1"/>
  <c r="Q659" i="53" s="1"/>
  <c r="Q18" i="53"/>
  <c r="R592" i="53"/>
  <c r="R656" i="53" s="1"/>
  <c r="S637" i="53"/>
  <c r="S638" i="53"/>
  <c r="R14" i="53"/>
  <c r="V577" i="53"/>
  <c r="V578" i="53"/>
  <c r="T532" i="53"/>
  <c r="T657" i="53" s="1"/>
  <c r="T607" i="53"/>
  <c r="T608" i="53"/>
  <c r="R641" i="53"/>
  <c r="R15" i="53"/>
  <c r="P950" i="53"/>
  <c r="H3" i="28" s="1"/>
  <c r="H7" i="28" s="1"/>
  <c r="T1378" i="54"/>
  <c r="AW817" i="54"/>
  <c r="AW818" i="54"/>
  <c r="AC277" i="54"/>
  <c r="AC278" i="54"/>
  <c r="U637" i="54"/>
  <c r="U638" i="54"/>
  <c r="U727" i="54"/>
  <c r="U728" i="54"/>
  <c r="U817" i="54"/>
  <c r="U818" i="54"/>
  <c r="BG997" i="54"/>
  <c r="BG998" i="54"/>
  <c r="BJ1027" i="54"/>
  <c r="BJ1028" i="54"/>
  <c r="AK457" i="54"/>
  <c r="AK458" i="54"/>
  <c r="AJ427" i="54"/>
  <c r="AJ428" i="54"/>
  <c r="AE337" i="54"/>
  <c r="AE338" i="54"/>
  <c r="Z217" i="54"/>
  <c r="Z218" i="54"/>
  <c r="U1237" i="54"/>
  <c r="U1238" i="54"/>
  <c r="BD907" i="54"/>
  <c r="BD908" i="54"/>
  <c r="U787" i="54"/>
  <c r="U788" i="54"/>
  <c r="AY847" i="54"/>
  <c r="AY848" i="54"/>
  <c r="AR727" i="54"/>
  <c r="AR728" i="54"/>
  <c r="BB877" i="54"/>
  <c r="BB878" i="54"/>
  <c r="AS757" i="54"/>
  <c r="AS758" i="54"/>
  <c r="U427" i="54"/>
  <c r="U428" i="54"/>
  <c r="U1267" i="54"/>
  <c r="U1268" i="54"/>
  <c r="U997" i="54"/>
  <c r="U998" i="54"/>
  <c r="U1147" i="54"/>
  <c r="U1148" i="54"/>
  <c r="X67" i="54"/>
  <c r="X68" i="54"/>
  <c r="BG967" i="54"/>
  <c r="BG968" i="54"/>
  <c r="U1177" i="54"/>
  <c r="U1178" i="54"/>
  <c r="U547" i="54"/>
  <c r="U548" i="54"/>
  <c r="U697" i="54"/>
  <c r="U698" i="54"/>
  <c r="U1117" i="54"/>
  <c r="U1118" i="54"/>
  <c r="U1087" i="54"/>
  <c r="U1088" i="54"/>
  <c r="AM577" i="54"/>
  <c r="AM578" i="54"/>
  <c r="U397" i="54"/>
  <c r="U398" i="54"/>
  <c r="AO637" i="54"/>
  <c r="AO638" i="54"/>
  <c r="AL547" i="54"/>
  <c r="AL548" i="54"/>
  <c r="AD307" i="54"/>
  <c r="AD308" i="54"/>
  <c r="AW787" i="54"/>
  <c r="AW788" i="54"/>
  <c r="Z157" i="54"/>
  <c r="Z158" i="54"/>
  <c r="U487" i="54"/>
  <c r="U488" i="54"/>
  <c r="U937" i="54"/>
  <c r="U938" i="54"/>
  <c r="BK1057" i="54"/>
  <c r="BK1058" i="54"/>
  <c r="U847" i="54"/>
  <c r="U848" i="54"/>
  <c r="U877" i="54"/>
  <c r="U878" i="54"/>
  <c r="U577" i="54"/>
  <c r="U578" i="54"/>
  <c r="T1374" i="54"/>
  <c r="U367" i="54"/>
  <c r="U368" i="54"/>
  <c r="AH397" i="54"/>
  <c r="AH398" i="54"/>
  <c r="U457" i="54"/>
  <c r="U458" i="54"/>
  <c r="AH367" i="54"/>
  <c r="AH368" i="54"/>
  <c r="AO607" i="54"/>
  <c r="AO608" i="54"/>
  <c r="BN1117" i="54"/>
  <c r="BN1118" i="54"/>
  <c r="U907" i="54"/>
  <c r="U908" i="54"/>
  <c r="U607" i="54"/>
  <c r="U608" i="54"/>
  <c r="U757" i="54"/>
  <c r="U758" i="54"/>
  <c r="BL1087" i="54"/>
  <c r="BL1088" i="54"/>
  <c r="U1297" i="54"/>
  <c r="U1298" i="54"/>
  <c r="BE937" i="54"/>
  <c r="BE938" i="54"/>
  <c r="Z97" i="54"/>
  <c r="Z98" i="54"/>
  <c r="AR697" i="54"/>
  <c r="AR698" i="54"/>
  <c r="X37" i="54"/>
  <c r="X38" i="54"/>
  <c r="U1207" i="54"/>
  <c r="U1208" i="54"/>
  <c r="Z127" i="54"/>
  <c r="Z128" i="54"/>
  <c r="T1359" i="54"/>
  <c r="AK517" i="54"/>
  <c r="AK518" i="54"/>
  <c r="Z187" i="54"/>
  <c r="Z188" i="54"/>
  <c r="AK487" i="54"/>
  <c r="AK488" i="54"/>
  <c r="U337" i="54"/>
  <c r="U338" i="54"/>
  <c r="U517" i="54"/>
  <c r="U518" i="54"/>
  <c r="U1027" i="54"/>
  <c r="U1028" i="54"/>
  <c r="U967" i="54"/>
  <c r="U968" i="54"/>
  <c r="U1057" i="54"/>
  <c r="U1058" i="54"/>
  <c r="AB247" i="54"/>
  <c r="AB248" i="54"/>
  <c r="T311" i="54"/>
  <c r="S262" i="54"/>
  <c r="S1378" i="54" s="1"/>
  <c r="V22" i="54"/>
  <c r="W41" i="54"/>
  <c r="V547" i="53" l="1"/>
  <c r="U550" i="53"/>
  <c r="U551" i="53" s="1"/>
  <c r="V548" i="53"/>
  <c r="X99" i="53"/>
  <c r="X100" i="53" s="1"/>
  <c r="X101" i="53" s="1"/>
  <c r="X104" i="53" s="1"/>
  <c r="X82" i="53" s="1"/>
  <c r="Y39" i="53"/>
  <c r="AF69" i="53"/>
  <c r="V519" i="53"/>
  <c r="V520" i="53"/>
  <c r="V521" i="53" s="1"/>
  <c r="V524" i="53" s="1"/>
  <c r="V502" i="53" s="1"/>
  <c r="BN489" i="53"/>
  <c r="BN490" i="53" s="1"/>
  <c r="BN491" i="53" s="1"/>
  <c r="BN494" i="53" s="1"/>
  <c r="BN472" i="53" s="1"/>
  <c r="Y40" i="53"/>
  <c r="Y41" i="53" s="1"/>
  <c r="Z37" i="53"/>
  <c r="Z38" i="53"/>
  <c r="W340" i="53"/>
  <c r="W341" i="53" s="1"/>
  <c r="W344" i="53" s="1"/>
  <c r="W322" i="53" s="1"/>
  <c r="W339" i="53"/>
  <c r="BL457" i="53"/>
  <c r="BL458" i="53"/>
  <c r="BE369" i="53"/>
  <c r="BE370" i="53" s="1"/>
  <c r="BE371" i="53" s="1"/>
  <c r="BE374" i="53" s="1"/>
  <c r="BE352" i="53" s="1"/>
  <c r="AY277" i="53"/>
  <c r="AY278" i="53"/>
  <c r="AY339" i="53"/>
  <c r="AY340" i="53" s="1"/>
  <c r="AY341" i="53" s="1"/>
  <c r="AY344" i="53" s="1"/>
  <c r="AY322" i="53" s="1"/>
  <c r="AF70" i="53"/>
  <c r="AF71" i="53" s="1"/>
  <c r="AF74" i="53" s="1"/>
  <c r="AF52" i="53" s="1"/>
  <c r="AG67" i="53"/>
  <c r="AG68" i="53"/>
  <c r="W458" i="53"/>
  <c r="W457" i="53"/>
  <c r="AT219" i="53"/>
  <c r="V129" i="53"/>
  <c r="V130" i="53" s="1"/>
  <c r="V131" i="53" s="1"/>
  <c r="V134" i="53" s="1"/>
  <c r="V112" i="53" s="1"/>
  <c r="W279" i="53"/>
  <c r="AP157" i="53"/>
  <c r="AP158" i="53"/>
  <c r="U220" i="53"/>
  <c r="U221" i="53" s="1"/>
  <c r="U224" i="53" s="1"/>
  <c r="U202" i="53" s="1"/>
  <c r="V217" i="53"/>
  <c r="V218" i="53"/>
  <c r="BI430" i="53"/>
  <c r="BI431" i="53" s="1"/>
  <c r="BI434" i="53" s="1"/>
  <c r="BI412" i="53" s="1"/>
  <c r="BJ428" i="53"/>
  <c r="BJ427" i="53"/>
  <c r="V397" i="53"/>
  <c r="V398" i="53"/>
  <c r="AT189" i="53"/>
  <c r="AT190" i="53" s="1"/>
  <c r="AT191" i="53" s="1"/>
  <c r="AT194" i="53" s="1"/>
  <c r="AT172" i="53" s="1"/>
  <c r="V367" i="53"/>
  <c r="V368" i="53"/>
  <c r="Y44" i="53"/>
  <c r="Y22" i="53" s="1"/>
  <c r="BA307" i="53"/>
  <c r="BA308" i="53"/>
  <c r="U429" i="53"/>
  <c r="U430" i="53" s="1"/>
  <c r="U431" i="53" s="1"/>
  <c r="U434" i="53" s="1"/>
  <c r="U412" i="53" s="1"/>
  <c r="V487" i="53"/>
  <c r="V488" i="53"/>
  <c r="BK460" i="53"/>
  <c r="BK461" i="53" s="1"/>
  <c r="BK464" i="53" s="1"/>
  <c r="BK442" i="53" s="1"/>
  <c r="AX280" i="53"/>
  <c r="AX281" i="53" s="1"/>
  <c r="AX284" i="53" s="1"/>
  <c r="AX262" i="53" s="1"/>
  <c r="AW247" i="53"/>
  <c r="AW248" i="53"/>
  <c r="BH400" i="53"/>
  <c r="BH401" i="53" s="1"/>
  <c r="BH404" i="53" s="1"/>
  <c r="BH382" i="53" s="1"/>
  <c r="BI398" i="53"/>
  <c r="BI397" i="53"/>
  <c r="V187" i="53"/>
  <c r="V188" i="53"/>
  <c r="AP127" i="53"/>
  <c r="AP128" i="53"/>
  <c r="V307" i="53"/>
  <c r="V308" i="53"/>
  <c r="AK100" i="53"/>
  <c r="AK101" i="53" s="1"/>
  <c r="AK104" i="53" s="1"/>
  <c r="AK82" i="53" s="1"/>
  <c r="AL97" i="53"/>
  <c r="AL98" i="53"/>
  <c r="V160" i="53"/>
  <c r="V161" i="53" s="1"/>
  <c r="V164" i="53" s="1"/>
  <c r="V142" i="53" s="1"/>
  <c r="W157" i="53"/>
  <c r="W158" i="53"/>
  <c r="U249" i="53"/>
  <c r="U250" i="53" s="1"/>
  <c r="U251" i="53" s="1"/>
  <c r="U254" i="53" s="1"/>
  <c r="U232" i="53" s="1"/>
  <c r="I9" i="28"/>
  <c r="H9" i="28"/>
  <c r="S14" i="54"/>
  <c r="T1328" i="54"/>
  <c r="T13" i="54" s="1"/>
  <c r="T1327" i="54"/>
  <c r="S1330" i="54"/>
  <c r="R1334" i="54"/>
  <c r="R16" i="54"/>
  <c r="R12" i="54" s="1"/>
  <c r="R1829" i="54" s="1"/>
  <c r="R16" i="53"/>
  <c r="R12" i="53" s="1"/>
  <c r="R644" i="53"/>
  <c r="V579" i="53"/>
  <c r="S13" i="53"/>
  <c r="P952" i="53"/>
  <c r="T609" i="53"/>
  <c r="T610" i="53" s="1"/>
  <c r="U554" i="53"/>
  <c r="S639" i="53"/>
  <c r="S614" i="53"/>
  <c r="W44" i="54"/>
  <c r="AB249" i="54"/>
  <c r="AB250" i="54" s="1"/>
  <c r="AB251" i="54" s="1"/>
  <c r="AB254" i="54" s="1"/>
  <c r="AB232" i="54" s="1"/>
  <c r="U1059" i="54"/>
  <c r="U1060" i="54" s="1"/>
  <c r="U1061" i="54" s="1"/>
  <c r="U1064" i="54" s="1"/>
  <c r="U1042" i="54" s="1"/>
  <c r="U969" i="54"/>
  <c r="U970" i="54" s="1"/>
  <c r="U971" i="54" s="1"/>
  <c r="U974" i="54" s="1"/>
  <c r="U952" i="54" s="1"/>
  <c r="U1029" i="54"/>
  <c r="U1030" i="54" s="1"/>
  <c r="U1031" i="54" s="1"/>
  <c r="U1034" i="54" s="1"/>
  <c r="U1012" i="54" s="1"/>
  <c r="U519" i="54"/>
  <c r="U520" i="54" s="1"/>
  <c r="U521" i="54" s="1"/>
  <c r="U524" i="54" s="1"/>
  <c r="U502" i="54" s="1"/>
  <c r="U339" i="54"/>
  <c r="U340" i="54" s="1"/>
  <c r="AK489" i="54"/>
  <c r="AK490" i="54" s="1"/>
  <c r="AK491" i="54" s="1"/>
  <c r="AK494" i="54" s="1"/>
  <c r="AK472" i="54" s="1"/>
  <c r="Z189" i="54"/>
  <c r="Z190" i="54" s="1"/>
  <c r="Z191" i="54" s="1"/>
  <c r="Z194" i="54" s="1"/>
  <c r="Z172" i="54" s="1"/>
  <c r="AK519" i="54"/>
  <c r="AK520" i="54" s="1"/>
  <c r="AK521" i="54" s="1"/>
  <c r="AK524" i="54" s="1"/>
  <c r="AK502" i="54" s="1"/>
  <c r="U1357" i="54"/>
  <c r="U1358" i="54"/>
  <c r="Z129" i="54"/>
  <c r="Z130" i="54" s="1"/>
  <c r="Z131" i="54" s="1"/>
  <c r="Z134" i="54" s="1"/>
  <c r="Z112" i="54" s="1"/>
  <c r="U1209" i="54"/>
  <c r="U1210" i="54" s="1"/>
  <c r="U1211" i="54" s="1"/>
  <c r="U1214" i="54" s="1"/>
  <c r="U1192" i="54" s="1"/>
  <c r="X39" i="54"/>
  <c r="X40" i="54" s="1"/>
  <c r="BG999" i="54"/>
  <c r="BG1000" i="54" s="1"/>
  <c r="BG1001" i="54" s="1"/>
  <c r="BG1004" i="54" s="1"/>
  <c r="BG982" i="54" s="1"/>
  <c r="U819" i="54"/>
  <c r="U820" i="54" s="1"/>
  <c r="U821" i="54" s="1"/>
  <c r="U824" i="54" s="1"/>
  <c r="U802" i="54" s="1"/>
  <c r="U729" i="54"/>
  <c r="U730" i="54" s="1"/>
  <c r="U731" i="54" s="1"/>
  <c r="U734" i="54" s="1"/>
  <c r="U712" i="54" s="1"/>
  <c r="U639" i="54"/>
  <c r="U640" i="54" s="1"/>
  <c r="U641" i="54" s="1"/>
  <c r="U644" i="54" s="1"/>
  <c r="U622" i="54" s="1"/>
  <c r="AC279" i="54"/>
  <c r="AC280" i="54" s="1"/>
  <c r="AC281" i="54" s="1"/>
  <c r="AC284" i="54" s="1"/>
  <c r="AC262" i="54" s="1"/>
  <c r="AW819" i="54"/>
  <c r="AW820" i="54" s="1"/>
  <c r="AW821" i="54" s="1"/>
  <c r="AW824" i="54" s="1"/>
  <c r="AW802" i="54" s="1"/>
  <c r="T314" i="54"/>
  <c r="T1360" i="54"/>
  <c r="AR699" i="54"/>
  <c r="AR700" i="54" s="1"/>
  <c r="AR701" i="54" s="1"/>
  <c r="AR704" i="54" s="1"/>
  <c r="AR682" i="54" s="1"/>
  <c r="Z99" i="54"/>
  <c r="Z100" i="54" s="1"/>
  <c r="Z101" i="54" s="1"/>
  <c r="Z104" i="54" s="1"/>
  <c r="Z82" i="54" s="1"/>
  <c r="BE939" i="54"/>
  <c r="BE940" i="54" s="1"/>
  <c r="BE941" i="54" s="1"/>
  <c r="BE944" i="54" s="1"/>
  <c r="BE922" i="54" s="1"/>
  <c r="U1299" i="54"/>
  <c r="U1300" i="54" s="1"/>
  <c r="U1301" i="54" s="1"/>
  <c r="U1304" i="54" s="1"/>
  <c r="U1282" i="54" s="1"/>
  <c r="BL1089" i="54"/>
  <c r="BL1090" i="54" s="1"/>
  <c r="BL1091" i="54" s="1"/>
  <c r="BL1094" i="54" s="1"/>
  <c r="BL1072" i="54" s="1"/>
  <c r="U759" i="54"/>
  <c r="U760" i="54" s="1"/>
  <c r="U761" i="54" s="1"/>
  <c r="U764" i="54" s="1"/>
  <c r="U742" i="54" s="1"/>
  <c r="U609" i="54"/>
  <c r="U610" i="54" s="1"/>
  <c r="U611" i="54" s="1"/>
  <c r="U614" i="54" s="1"/>
  <c r="U592" i="54" s="1"/>
  <c r="U909" i="54"/>
  <c r="U910" i="54" s="1"/>
  <c r="U911" i="54" s="1"/>
  <c r="U914" i="54" s="1"/>
  <c r="U892" i="54" s="1"/>
  <c r="BN1119" i="54"/>
  <c r="BN1120" i="54" s="1"/>
  <c r="BN1121" i="54" s="1"/>
  <c r="BN1124" i="54" s="1"/>
  <c r="BN1102" i="54" s="1"/>
  <c r="AO609" i="54"/>
  <c r="AO610" i="54" s="1"/>
  <c r="AO611" i="54" s="1"/>
  <c r="AO614" i="54" s="1"/>
  <c r="AO592" i="54" s="1"/>
  <c r="AH369" i="54"/>
  <c r="AH370" i="54" s="1"/>
  <c r="AH371" i="54" s="1"/>
  <c r="AH374" i="54" s="1"/>
  <c r="AH352" i="54" s="1"/>
  <c r="U459" i="54"/>
  <c r="U460" i="54" s="1"/>
  <c r="U461" i="54" s="1"/>
  <c r="U464" i="54" s="1"/>
  <c r="U442" i="54" s="1"/>
  <c r="AH399" i="54"/>
  <c r="AH400" i="54" s="1"/>
  <c r="AH401" i="54" s="1"/>
  <c r="AH404" i="54" s="1"/>
  <c r="AH382" i="54" s="1"/>
  <c r="U369" i="54"/>
  <c r="U370" i="54" s="1"/>
  <c r="U371" i="54" s="1"/>
  <c r="U374" i="54" s="1"/>
  <c r="U352" i="54" s="1"/>
  <c r="U579" i="54"/>
  <c r="U580" i="54" s="1"/>
  <c r="U581" i="54" s="1"/>
  <c r="U584" i="54" s="1"/>
  <c r="U562" i="54" s="1"/>
  <c r="U879" i="54"/>
  <c r="U880" i="54" s="1"/>
  <c r="U881" i="54" s="1"/>
  <c r="U884" i="54" s="1"/>
  <c r="U862" i="54" s="1"/>
  <c r="U849" i="54"/>
  <c r="U850" i="54" s="1"/>
  <c r="U851" i="54" s="1"/>
  <c r="U854" i="54" s="1"/>
  <c r="U832" i="54" s="1"/>
  <c r="BK1059" i="54"/>
  <c r="BK1060" i="54" s="1"/>
  <c r="BK1061" i="54" s="1"/>
  <c r="BK1064" i="54" s="1"/>
  <c r="BK1042" i="54" s="1"/>
  <c r="U939" i="54"/>
  <c r="U940" i="54" s="1"/>
  <c r="U941" i="54" s="1"/>
  <c r="U944" i="54" s="1"/>
  <c r="U922" i="54" s="1"/>
  <c r="U489" i="54"/>
  <c r="U490" i="54" s="1"/>
  <c r="U491" i="54" s="1"/>
  <c r="U494" i="54" s="1"/>
  <c r="U472" i="54" s="1"/>
  <c r="Z159" i="54"/>
  <c r="Z160" i="54" s="1"/>
  <c r="Z161" i="54" s="1"/>
  <c r="Z164" i="54" s="1"/>
  <c r="Z142" i="54" s="1"/>
  <c r="Z1373" i="54" s="1"/>
  <c r="AW789" i="54"/>
  <c r="AW790" i="54" s="1"/>
  <c r="AW791" i="54" s="1"/>
  <c r="AW794" i="54" s="1"/>
  <c r="AW772" i="54" s="1"/>
  <c r="AD309" i="54"/>
  <c r="AD310" i="54" s="1"/>
  <c r="AD311" i="54" s="1"/>
  <c r="AD314" i="54" s="1"/>
  <c r="AD292" i="54" s="1"/>
  <c r="AL549" i="54"/>
  <c r="AL550" i="54" s="1"/>
  <c r="AL551" i="54" s="1"/>
  <c r="AL554" i="54" s="1"/>
  <c r="AL532" i="54" s="1"/>
  <c r="AO639" i="54"/>
  <c r="AO640" i="54" s="1"/>
  <c r="AO641" i="54" s="1"/>
  <c r="AO644" i="54" s="1"/>
  <c r="AO622" i="54" s="1"/>
  <c r="U399" i="54"/>
  <c r="U400" i="54" s="1"/>
  <c r="U401" i="54" s="1"/>
  <c r="U404" i="54" s="1"/>
  <c r="U382" i="54" s="1"/>
  <c r="AM579" i="54"/>
  <c r="AM580" i="54" s="1"/>
  <c r="AM581" i="54" s="1"/>
  <c r="AM584" i="54" s="1"/>
  <c r="AM562" i="54" s="1"/>
  <c r="U1089" i="54"/>
  <c r="U1090" i="54" s="1"/>
  <c r="U1091" i="54" s="1"/>
  <c r="U1094" i="54" s="1"/>
  <c r="U1072" i="54" s="1"/>
  <c r="U1119" i="54"/>
  <c r="U1120" i="54" s="1"/>
  <c r="U1121" i="54" s="1"/>
  <c r="U1124" i="54" s="1"/>
  <c r="U1102" i="54" s="1"/>
  <c r="U699" i="54"/>
  <c r="U700" i="54" s="1"/>
  <c r="U701" i="54" s="1"/>
  <c r="U704" i="54" s="1"/>
  <c r="U682" i="54" s="1"/>
  <c r="U669" i="54"/>
  <c r="U670" i="54" s="1"/>
  <c r="U549" i="54"/>
  <c r="U550" i="54" s="1"/>
  <c r="U551" i="54" s="1"/>
  <c r="U554" i="54" s="1"/>
  <c r="U532" i="54" s="1"/>
  <c r="U1179" i="54"/>
  <c r="U1180" i="54" s="1"/>
  <c r="U1181" i="54" s="1"/>
  <c r="U1184" i="54" s="1"/>
  <c r="U1162" i="54" s="1"/>
  <c r="BG969" i="54"/>
  <c r="BG970" i="54" s="1"/>
  <c r="BG971" i="54" s="1"/>
  <c r="BG974" i="54" s="1"/>
  <c r="BG952" i="54" s="1"/>
  <c r="X69" i="54"/>
  <c r="X70" i="54" s="1"/>
  <c r="X71" i="54" s="1"/>
  <c r="X74" i="54" s="1"/>
  <c r="X52" i="54" s="1"/>
  <c r="U1149" i="54"/>
  <c r="U1150" i="54" s="1"/>
  <c r="U1151" i="54" s="1"/>
  <c r="U1154" i="54" s="1"/>
  <c r="U1132" i="54" s="1"/>
  <c r="U999" i="54"/>
  <c r="U1000" i="54" s="1"/>
  <c r="U1001" i="54" s="1"/>
  <c r="U1004" i="54" s="1"/>
  <c r="U982" i="54" s="1"/>
  <c r="U1269" i="54"/>
  <c r="U1270" i="54" s="1"/>
  <c r="U1271" i="54" s="1"/>
  <c r="U1274" i="54" s="1"/>
  <c r="U1252" i="54" s="1"/>
  <c r="U429" i="54"/>
  <c r="U430" i="54" s="1"/>
  <c r="U431" i="54" s="1"/>
  <c r="U434" i="54" s="1"/>
  <c r="U412" i="54" s="1"/>
  <c r="AS759" i="54"/>
  <c r="AS760" i="54" s="1"/>
  <c r="AS761" i="54" s="1"/>
  <c r="AS764" i="54" s="1"/>
  <c r="AS742" i="54" s="1"/>
  <c r="BB879" i="54"/>
  <c r="BB880" i="54" s="1"/>
  <c r="BB881" i="54" s="1"/>
  <c r="BB884" i="54" s="1"/>
  <c r="BB862" i="54" s="1"/>
  <c r="AR729" i="54"/>
  <c r="AR730" i="54" s="1"/>
  <c r="AR731" i="54" s="1"/>
  <c r="AR734" i="54" s="1"/>
  <c r="AR712" i="54" s="1"/>
  <c r="AY849" i="54"/>
  <c r="AY850" i="54" s="1"/>
  <c r="AY851" i="54" s="1"/>
  <c r="AY854" i="54" s="1"/>
  <c r="AY832" i="54" s="1"/>
  <c r="U789" i="54"/>
  <c r="U790" i="54" s="1"/>
  <c r="U791" i="54" s="1"/>
  <c r="U794" i="54" s="1"/>
  <c r="U772" i="54" s="1"/>
  <c r="BD909" i="54"/>
  <c r="BD910" i="54" s="1"/>
  <c r="BD911" i="54" s="1"/>
  <c r="BD914" i="54" s="1"/>
  <c r="BD892" i="54" s="1"/>
  <c r="U1239" i="54"/>
  <c r="U1240" i="54" s="1"/>
  <c r="U1241" i="54" s="1"/>
  <c r="U1244" i="54" s="1"/>
  <c r="U1222" i="54" s="1"/>
  <c r="Z219" i="54"/>
  <c r="Z220" i="54" s="1"/>
  <c r="Z221" i="54" s="1"/>
  <c r="Z224" i="54" s="1"/>
  <c r="Z202" i="54" s="1"/>
  <c r="AE339" i="54"/>
  <c r="AE340" i="54" s="1"/>
  <c r="AE341" i="54" s="1"/>
  <c r="AE344" i="54" s="1"/>
  <c r="AE322" i="54" s="1"/>
  <c r="AJ429" i="54"/>
  <c r="AJ430" i="54" s="1"/>
  <c r="AJ431" i="54" s="1"/>
  <c r="AJ434" i="54" s="1"/>
  <c r="AJ412" i="54" s="1"/>
  <c r="AK459" i="54"/>
  <c r="AK460" i="54" s="1"/>
  <c r="AK461" i="54" s="1"/>
  <c r="AK464" i="54" s="1"/>
  <c r="AK442" i="54" s="1"/>
  <c r="BJ1029" i="54"/>
  <c r="BJ1030" i="54" s="1"/>
  <c r="BJ1031" i="54" s="1"/>
  <c r="BJ1034" i="54" s="1"/>
  <c r="BJ1012" i="54" s="1"/>
  <c r="Y98" i="53" l="1"/>
  <c r="Y97" i="53"/>
  <c r="V549" i="53"/>
  <c r="AL99" i="53"/>
  <c r="AL100" i="53" s="1"/>
  <c r="AL101" i="53" s="1"/>
  <c r="AL104" i="53" s="1"/>
  <c r="AL82" i="53" s="1"/>
  <c r="AY279" i="53"/>
  <c r="AM98" i="53"/>
  <c r="BI399" i="53"/>
  <c r="AW249" i="53"/>
  <c r="AW250" i="53" s="1"/>
  <c r="AW251" i="53" s="1"/>
  <c r="AW254" i="53" s="1"/>
  <c r="AW232" i="53" s="1"/>
  <c r="V489" i="53"/>
  <c r="BA309" i="53"/>
  <c r="BA310" i="53" s="1"/>
  <c r="BA311" i="53" s="1"/>
  <c r="BA314" i="53" s="1"/>
  <c r="BA292" i="53" s="1"/>
  <c r="V399" i="53"/>
  <c r="V400" i="53" s="1"/>
  <c r="V401" i="53" s="1"/>
  <c r="V404" i="53" s="1"/>
  <c r="V382" i="53" s="1"/>
  <c r="AP159" i="53"/>
  <c r="W127" i="53"/>
  <c r="W129" i="53" s="1"/>
  <c r="W128" i="53"/>
  <c r="AT220" i="53"/>
  <c r="AT221" i="53" s="1"/>
  <c r="AT224" i="53" s="1"/>
  <c r="AT202" i="53" s="1"/>
  <c r="AU217" i="53"/>
  <c r="AU218" i="53"/>
  <c r="AG69" i="53"/>
  <c r="X338" i="53"/>
  <c r="X337" i="53"/>
  <c r="Z39" i="53"/>
  <c r="W517" i="53"/>
  <c r="W518" i="53"/>
  <c r="V247" i="53"/>
  <c r="V248" i="53"/>
  <c r="W159" i="53"/>
  <c r="W160" i="53"/>
  <c r="W161" i="53" s="1"/>
  <c r="W164" i="53" s="1"/>
  <c r="W142" i="53" s="1"/>
  <c r="V309" i="53"/>
  <c r="AP130" i="53"/>
  <c r="AP131" i="53" s="1"/>
  <c r="AP134" i="53" s="1"/>
  <c r="AP112" i="53" s="1"/>
  <c r="AP129" i="53"/>
  <c r="V189" i="53"/>
  <c r="V427" i="53"/>
  <c r="V428" i="53"/>
  <c r="V369" i="53"/>
  <c r="AU187" i="53"/>
  <c r="AU188" i="53"/>
  <c r="BJ429" i="53"/>
  <c r="V219" i="53"/>
  <c r="W280" i="53"/>
  <c r="W281" i="53" s="1"/>
  <c r="W284" i="53" s="1"/>
  <c r="W262" i="53" s="1"/>
  <c r="X278" i="53"/>
  <c r="X277" i="53"/>
  <c r="W459" i="53"/>
  <c r="AZ337" i="53"/>
  <c r="AZ338" i="53"/>
  <c r="AY280" i="53"/>
  <c r="AY281" i="53" s="1"/>
  <c r="AY284" i="53" s="1"/>
  <c r="AY262" i="53" s="1"/>
  <c r="AZ277" i="53"/>
  <c r="AZ278" i="53"/>
  <c r="BF367" i="53"/>
  <c r="BF368" i="53"/>
  <c r="BL459" i="53"/>
  <c r="BO487" i="53"/>
  <c r="BO488" i="53"/>
  <c r="Y99" i="53"/>
  <c r="Y100" i="53" s="1"/>
  <c r="Y101" i="53" s="1"/>
  <c r="Y104" i="53" s="1"/>
  <c r="Y82" i="53" s="1"/>
  <c r="V667" i="54"/>
  <c r="V668" i="54"/>
  <c r="R1312" i="54"/>
  <c r="R1376" i="54" s="1"/>
  <c r="R1379" i="54" s="1"/>
  <c r="R18" i="54"/>
  <c r="S15" i="54"/>
  <c r="S1331" i="54"/>
  <c r="J4" i="28"/>
  <c r="J8" i="28" s="1"/>
  <c r="R1831" i="54"/>
  <c r="U671" i="54"/>
  <c r="U674" i="54" s="1"/>
  <c r="U652" i="54" s="1"/>
  <c r="T1329" i="54"/>
  <c r="T1330" i="54"/>
  <c r="T1331" i="54" s="1"/>
  <c r="T1334" i="54" s="1"/>
  <c r="T1312" i="54" s="1"/>
  <c r="T1376" i="54" s="1"/>
  <c r="T637" i="53"/>
  <c r="T638" i="53"/>
  <c r="S14" i="53"/>
  <c r="U532" i="53"/>
  <c r="U657" i="53" s="1"/>
  <c r="T611" i="53"/>
  <c r="V580" i="53"/>
  <c r="R622" i="53"/>
  <c r="R654" i="53" s="1"/>
  <c r="R659" i="53" s="1"/>
  <c r="R18" i="53"/>
  <c r="S592" i="53"/>
  <c r="S656" i="53" s="1"/>
  <c r="S640" i="53"/>
  <c r="U607" i="53"/>
  <c r="U608" i="53"/>
  <c r="W577" i="53"/>
  <c r="W578" i="53"/>
  <c r="R950" i="53"/>
  <c r="J3" i="28" s="1"/>
  <c r="J7" i="28" s="1"/>
  <c r="Z1375" i="54"/>
  <c r="U1378" i="54"/>
  <c r="X41" i="54"/>
  <c r="U341" i="54"/>
  <c r="T1361" i="54"/>
  <c r="AX817" i="54"/>
  <c r="AX818" i="54"/>
  <c r="AD277" i="54"/>
  <c r="AD278" i="54"/>
  <c r="V637" i="54"/>
  <c r="V638" i="54"/>
  <c r="V727" i="54"/>
  <c r="V728" i="54"/>
  <c r="V817" i="54"/>
  <c r="V818" i="54"/>
  <c r="BH997" i="54"/>
  <c r="BH998" i="54"/>
  <c r="W22" i="54"/>
  <c r="BK1027" i="54"/>
  <c r="BK1028" i="54"/>
  <c r="AL457" i="54"/>
  <c r="AL458" i="54"/>
  <c r="AK427" i="54"/>
  <c r="AK428" i="54"/>
  <c r="AF337" i="54"/>
  <c r="AF338" i="54"/>
  <c r="AA217" i="54"/>
  <c r="AA218" i="54"/>
  <c r="V1237" i="54"/>
  <c r="V1238" i="54"/>
  <c r="BE907" i="54"/>
  <c r="BE908" i="54"/>
  <c r="V787" i="54"/>
  <c r="V788" i="54"/>
  <c r="AZ847" i="54"/>
  <c r="AZ848" i="54"/>
  <c r="AS727" i="54"/>
  <c r="AS728" i="54"/>
  <c r="BC877" i="54"/>
  <c r="BC878" i="54"/>
  <c r="AT757" i="54"/>
  <c r="AT758" i="54"/>
  <c r="V427" i="54"/>
  <c r="V428" i="54"/>
  <c r="V1267" i="54"/>
  <c r="V1268" i="54"/>
  <c r="V997" i="54"/>
  <c r="V998" i="54"/>
  <c r="V1147" i="54"/>
  <c r="V1148" i="54"/>
  <c r="Y67" i="54"/>
  <c r="Y68" i="54"/>
  <c r="BH967" i="54"/>
  <c r="BH968" i="54"/>
  <c r="V1177" i="54"/>
  <c r="V1178" i="54"/>
  <c r="V547" i="54"/>
  <c r="V548" i="54"/>
  <c r="V697" i="54"/>
  <c r="V698" i="54"/>
  <c r="V1117" i="54"/>
  <c r="V1118" i="54"/>
  <c r="V1087" i="54"/>
  <c r="V1088" i="54"/>
  <c r="AN577" i="54"/>
  <c r="AN578" i="54"/>
  <c r="V397" i="54"/>
  <c r="V398" i="54"/>
  <c r="AP637" i="54"/>
  <c r="AP638" i="54"/>
  <c r="AM547" i="54"/>
  <c r="AM548" i="54"/>
  <c r="AE307" i="54"/>
  <c r="AE308" i="54"/>
  <c r="AX787" i="54"/>
  <c r="AX788" i="54"/>
  <c r="AA157" i="54"/>
  <c r="AA158" i="54"/>
  <c r="V487" i="54"/>
  <c r="V488" i="54"/>
  <c r="V937" i="54"/>
  <c r="V938" i="54"/>
  <c r="BL1057" i="54"/>
  <c r="BL1058" i="54"/>
  <c r="V847" i="54"/>
  <c r="V848" i="54"/>
  <c r="V877" i="54"/>
  <c r="V878" i="54"/>
  <c r="V577" i="54"/>
  <c r="V578" i="54"/>
  <c r="V367" i="54"/>
  <c r="V368" i="54"/>
  <c r="AI397" i="54"/>
  <c r="AI398" i="54"/>
  <c r="V457" i="54"/>
  <c r="V458" i="54"/>
  <c r="AI367" i="54"/>
  <c r="AI368" i="54"/>
  <c r="AP607" i="54"/>
  <c r="AP608" i="54"/>
  <c r="BO1117" i="54"/>
  <c r="BO1118" i="54"/>
  <c r="V907" i="54"/>
  <c r="V908" i="54"/>
  <c r="V607" i="54"/>
  <c r="V608" i="54"/>
  <c r="V757" i="54"/>
  <c r="V758" i="54"/>
  <c r="BM1087" i="54"/>
  <c r="BM1088" i="54"/>
  <c r="V1297" i="54"/>
  <c r="V1298" i="54"/>
  <c r="BF937" i="54"/>
  <c r="BF938" i="54"/>
  <c r="AA97" i="54"/>
  <c r="AA98" i="54"/>
  <c r="AS697" i="54"/>
  <c r="AS698" i="54"/>
  <c r="T292" i="54"/>
  <c r="T1373" i="54" s="1"/>
  <c r="Y37" i="54"/>
  <c r="Y38" i="54"/>
  <c r="V1207" i="54"/>
  <c r="V1208" i="54"/>
  <c r="AA127" i="54"/>
  <c r="AA128" i="54"/>
  <c r="U1359" i="54"/>
  <c r="U1360" i="54" s="1"/>
  <c r="U1361" i="54" s="1"/>
  <c r="U1364" i="54" s="1"/>
  <c r="U1342" i="54" s="1"/>
  <c r="U1377" i="54" s="1"/>
  <c r="AL517" i="54"/>
  <c r="AL518" i="54"/>
  <c r="AA187" i="54"/>
  <c r="AA188" i="54"/>
  <c r="AL487" i="54"/>
  <c r="AL488" i="54"/>
  <c r="V517" i="54"/>
  <c r="V518" i="54"/>
  <c r="V1027" i="54"/>
  <c r="V1028" i="54"/>
  <c r="V967" i="54"/>
  <c r="V968" i="54"/>
  <c r="V1057" i="54"/>
  <c r="V1058" i="54"/>
  <c r="AC247" i="54"/>
  <c r="AC248" i="54"/>
  <c r="BF369" i="53" l="1"/>
  <c r="AM97" i="53"/>
  <c r="V550" i="53"/>
  <c r="V551" i="53" s="1"/>
  <c r="V554" i="53" s="1"/>
  <c r="W547" i="53"/>
  <c r="W548" i="53"/>
  <c r="BM458" i="53"/>
  <c r="BM457" i="53"/>
  <c r="BF370" i="53"/>
  <c r="BF371" i="53" s="1"/>
  <c r="BF374" i="53" s="1"/>
  <c r="BF352" i="53" s="1"/>
  <c r="BG367" i="53"/>
  <c r="BG368" i="53"/>
  <c r="AZ279" i="53"/>
  <c r="AZ280" i="53" s="1"/>
  <c r="AZ281" i="53" s="1"/>
  <c r="AZ284" i="53" s="1"/>
  <c r="AZ262" i="53" s="1"/>
  <c r="X458" i="53"/>
  <c r="X457" i="53"/>
  <c r="X279" i="53"/>
  <c r="X280" i="53" s="1"/>
  <c r="X281" i="53" s="1"/>
  <c r="X284" i="53" s="1"/>
  <c r="X262" i="53" s="1"/>
  <c r="W217" i="53"/>
  <c r="W218" i="53"/>
  <c r="BK427" i="53"/>
  <c r="BK428" i="53"/>
  <c r="W367" i="53"/>
  <c r="W368" i="53"/>
  <c r="W187" i="53"/>
  <c r="W188" i="53"/>
  <c r="W519" i="53"/>
  <c r="W520" i="53" s="1"/>
  <c r="W521" i="53" s="1"/>
  <c r="W524" i="53" s="1"/>
  <c r="W502" i="53" s="1"/>
  <c r="Z40" i="53"/>
  <c r="Z41" i="53" s="1"/>
  <c r="Z44" i="53" s="1"/>
  <c r="Z22" i="53" s="1"/>
  <c r="AA37" i="53"/>
  <c r="AA38" i="53"/>
  <c r="AU219" i="53"/>
  <c r="AU220" i="53" s="1"/>
  <c r="AU221" i="53" s="1"/>
  <c r="AU224" i="53" s="1"/>
  <c r="AU202" i="53" s="1"/>
  <c r="AP160" i="53"/>
  <c r="AP161" i="53" s="1"/>
  <c r="AP164" i="53" s="1"/>
  <c r="AP142" i="53" s="1"/>
  <c r="AQ157" i="53"/>
  <c r="AQ158" i="53"/>
  <c r="W487" i="53"/>
  <c r="W488" i="53"/>
  <c r="BJ398" i="53"/>
  <c r="BJ397" i="53"/>
  <c r="Z97" i="53"/>
  <c r="Z98" i="53"/>
  <c r="BO489" i="53"/>
  <c r="BO490" i="53" s="1"/>
  <c r="BO491" i="53" s="1"/>
  <c r="BO494" i="53" s="1"/>
  <c r="BO472" i="53" s="1"/>
  <c r="BL460" i="53"/>
  <c r="BL461" i="53" s="1"/>
  <c r="BL464" i="53" s="1"/>
  <c r="BL442" i="53" s="1"/>
  <c r="AZ339" i="53"/>
  <c r="AZ340" i="53" s="1"/>
  <c r="AZ341" i="53" s="1"/>
  <c r="AZ344" i="53" s="1"/>
  <c r="AZ322" i="53" s="1"/>
  <c r="W460" i="53"/>
  <c r="W461" i="53" s="1"/>
  <c r="W464" i="53" s="1"/>
  <c r="W442" i="53" s="1"/>
  <c r="V220" i="53"/>
  <c r="V221" i="53" s="1"/>
  <c r="V224" i="53" s="1"/>
  <c r="V202" i="53" s="1"/>
  <c r="BJ430" i="53"/>
  <c r="BJ431" i="53" s="1"/>
  <c r="BJ434" i="53" s="1"/>
  <c r="BJ412" i="53" s="1"/>
  <c r="AU189" i="53"/>
  <c r="V370" i="53"/>
  <c r="V371" i="53" s="1"/>
  <c r="V374" i="53" s="1"/>
  <c r="V352" i="53" s="1"/>
  <c r="V429" i="53"/>
  <c r="V190" i="53"/>
  <c r="V191" i="53" s="1"/>
  <c r="V194" i="53" s="1"/>
  <c r="V172" i="53" s="1"/>
  <c r="AQ127" i="53"/>
  <c r="AQ128" i="53"/>
  <c r="V310" i="53"/>
  <c r="V311" i="53" s="1"/>
  <c r="V314" i="53" s="1"/>
  <c r="V292" i="53" s="1"/>
  <c r="W307" i="53"/>
  <c r="W308" i="53"/>
  <c r="X157" i="53"/>
  <c r="X158" i="53"/>
  <c r="V249" i="53"/>
  <c r="V250" i="53" s="1"/>
  <c r="V251" i="53" s="1"/>
  <c r="V254" i="53" s="1"/>
  <c r="V232" i="53" s="1"/>
  <c r="X339" i="53"/>
  <c r="X340" i="53" s="1"/>
  <c r="X341" i="53" s="1"/>
  <c r="X344" i="53" s="1"/>
  <c r="X322" i="53" s="1"/>
  <c r="AG70" i="53"/>
  <c r="AG71" i="53" s="1"/>
  <c r="AG74" i="53" s="1"/>
  <c r="AG52" i="53" s="1"/>
  <c r="AH67" i="53"/>
  <c r="AH68" i="53"/>
  <c r="W130" i="53"/>
  <c r="W131" i="53" s="1"/>
  <c r="W134" i="53" s="1"/>
  <c r="W112" i="53" s="1"/>
  <c r="X127" i="53"/>
  <c r="X128" i="53"/>
  <c r="W398" i="53"/>
  <c r="W397" i="53"/>
  <c r="BB308" i="53"/>
  <c r="BB307" i="53"/>
  <c r="V490" i="53"/>
  <c r="V491" i="53" s="1"/>
  <c r="V494" i="53" s="1"/>
  <c r="V472" i="53" s="1"/>
  <c r="AX247" i="53"/>
  <c r="AX248" i="53"/>
  <c r="BI400" i="53"/>
  <c r="BI401" i="53" s="1"/>
  <c r="BI404" i="53" s="1"/>
  <c r="BI382" i="53" s="1"/>
  <c r="AM99" i="53"/>
  <c r="T15" i="54"/>
  <c r="T14" i="54"/>
  <c r="U1328" i="54"/>
  <c r="U13" i="54" s="1"/>
  <c r="U1327" i="54"/>
  <c r="S1334" i="54"/>
  <c r="S16" i="54"/>
  <c r="S12" i="54" s="1"/>
  <c r="S1829" i="54" s="1"/>
  <c r="V532" i="53"/>
  <c r="V657" i="53" s="1"/>
  <c r="S641" i="53"/>
  <c r="S15" i="53"/>
  <c r="V581" i="53"/>
  <c r="T614" i="53"/>
  <c r="T13" i="53"/>
  <c r="R952" i="53"/>
  <c r="W579" i="53"/>
  <c r="W580" i="53" s="1"/>
  <c r="W581" i="53" s="1"/>
  <c r="W584" i="53" s="1"/>
  <c r="W562" i="53" s="1"/>
  <c r="U609" i="53"/>
  <c r="U610" i="53" s="1"/>
  <c r="T639" i="53"/>
  <c r="T640" i="53" s="1"/>
  <c r="V969" i="54"/>
  <c r="V970" i="54" s="1"/>
  <c r="V971" i="54" s="1"/>
  <c r="V974" i="54" s="1"/>
  <c r="V952" i="54" s="1"/>
  <c r="AS699" i="54"/>
  <c r="AS700" i="54" s="1"/>
  <c r="AS701" i="54" s="1"/>
  <c r="AS704" i="54" s="1"/>
  <c r="AS682" i="54" s="1"/>
  <c r="AA99" i="54"/>
  <c r="AA100" i="54" s="1"/>
  <c r="AA101" i="54" s="1"/>
  <c r="AA104" i="54" s="1"/>
  <c r="AA82" i="54" s="1"/>
  <c r="BF939" i="54"/>
  <c r="BF940" i="54" s="1"/>
  <c r="BF941" i="54" s="1"/>
  <c r="BF944" i="54" s="1"/>
  <c r="BF922" i="54" s="1"/>
  <c r="V1299" i="54"/>
  <c r="V1300" i="54" s="1"/>
  <c r="V1301" i="54" s="1"/>
  <c r="V1304" i="54" s="1"/>
  <c r="V1282" i="54" s="1"/>
  <c r="BM1089" i="54"/>
  <c r="BM1090" i="54" s="1"/>
  <c r="BM1091" i="54" s="1"/>
  <c r="BM1094" i="54" s="1"/>
  <c r="BM1072" i="54" s="1"/>
  <c r="V759" i="54"/>
  <c r="V760" i="54" s="1"/>
  <c r="V761" i="54" s="1"/>
  <c r="V764" i="54" s="1"/>
  <c r="V742" i="54" s="1"/>
  <c r="V609" i="54"/>
  <c r="V610" i="54" s="1"/>
  <c r="V611" i="54" s="1"/>
  <c r="V614" i="54" s="1"/>
  <c r="V592" i="54" s="1"/>
  <c r="V909" i="54"/>
  <c r="V910" i="54" s="1"/>
  <c r="V911" i="54" s="1"/>
  <c r="V914" i="54" s="1"/>
  <c r="V892" i="54" s="1"/>
  <c r="BO1119" i="54"/>
  <c r="BO1120" i="54" s="1"/>
  <c r="BO1121" i="54" s="1"/>
  <c r="BO1124" i="54" s="1"/>
  <c r="BO1102" i="54" s="1"/>
  <c r="AP609" i="54"/>
  <c r="AP610" i="54" s="1"/>
  <c r="AP611" i="54" s="1"/>
  <c r="AP614" i="54" s="1"/>
  <c r="AP592" i="54" s="1"/>
  <c r="AI369" i="54"/>
  <c r="AI370" i="54" s="1"/>
  <c r="AI371" i="54" s="1"/>
  <c r="AI374" i="54" s="1"/>
  <c r="AI352" i="54" s="1"/>
  <c r="V459" i="54"/>
  <c r="V460" i="54" s="1"/>
  <c r="V461" i="54" s="1"/>
  <c r="V464" i="54" s="1"/>
  <c r="V442" i="54" s="1"/>
  <c r="AI399" i="54"/>
  <c r="AI400" i="54" s="1"/>
  <c r="AI401" i="54" s="1"/>
  <c r="AI404" i="54" s="1"/>
  <c r="AI382" i="54" s="1"/>
  <c r="V369" i="54"/>
  <c r="V370" i="54" s="1"/>
  <c r="V579" i="54"/>
  <c r="V580" i="54" s="1"/>
  <c r="V581" i="54" s="1"/>
  <c r="V584" i="54" s="1"/>
  <c r="V562" i="54" s="1"/>
  <c r="V879" i="54"/>
  <c r="V880" i="54" s="1"/>
  <c r="V881" i="54" s="1"/>
  <c r="V884" i="54" s="1"/>
  <c r="V862" i="54" s="1"/>
  <c r="V849" i="54"/>
  <c r="V850" i="54" s="1"/>
  <c r="V851" i="54" s="1"/>
  <c r="V854" i="54" s="1"/>
  <c r="V832" i="54" s="1"/>
  <c r="BL1059" i="54"/>
  <c r="BL1060" i="54" s="1"/>
  <c r="BL1061" i="54" s="1"/>
  <c r="BL1064" i="54" s="1"/>
  <c r="BL1042" i="54" s="1"/>
  <c r="V939" i="54"/>
  <c r="V940" i="54" s="1"/>
  <c r="V941" i="54" s="1"/>
  <c r="V944" i="54" s="1"/>
  <c r="V922" i="54" s="1"/>
  <c r="V489" i="54"/>
  <c r="V490" i="54" s="1"/>
  <c r="V491" i="54" s="1"/>
  <c r="V494" i="54" s="1"/>
  <c r="V472" i="54" s="1"/>
  <c r="AA159" i="54"/>
  <c r="AA160" i="54" s="1"/>
  <c r="AA161" i="54" s="1"/>
  <c r="AA164" i="54" s="1"/>
  <c r="AA142" i="54" s="1"/>
  <c r="AA1373" i="54" s="1"/>
  <c r="AX789" i="54"/>
  <c r="AX790" i="54" s="1"/>
  <c r="AX791" i="54" s="1"/>
  <c r="AX794" i="54" s="1"/>
  <c r="AX772" i="54" s="1"/>
  <c r="AE309" i="54"/>
  <c r="AE310" i="54" s="1"/>
  <c r="AE311" i="54" s="1"/>
  <c r="AE314" i="54" s="1"/>
  <c r="AE292" i="54" s="1"/>
  <c r="AM549" i="54"/>
  <c r="AM550" i="54" s="1"/>
  <c r="AM551" i="54" s="1"/>
  <c r="AM554" i="54" s="1"/>
  <c r="AM532" i="54" s="1"/>
  <c r="AP639" i="54"/>
  <c r="AP640" i="54" s="1"/>
  <c r="AP641" i="54" s="1"/>
  <c r="AP644" i="54" s="1"/>
  <c r="AP622" i="54" s="1"/>
  <c r="V399" i="54"/>
  <c r="V400" i="54" s="1"/>
  <c r="V401" i="54" s="1"/>
  <c r="V404" i="54" s="1"/>
  <c r="V382" i="54" s="1"/>
  <c r="AN579" i="54"/>
  <c r="AN580" i="54" s="1"/>
  <c r="AN581" i="54" s="1"/>
  <c r="AN584" i="54" s="1"/>
  <c r="AN562" i="54" s="1"/>
  <c r="V1089" i="54"/>
  <c r="V1090" i="54" s="1"/>
  <c r="V1091" i="54" s="1"/>
  <c r="V1094" i="54" s="1"/>
  <c r="V1072" i="54" s="1"/>
  <c r="V1119" i="54"/>
  <c r="V1120" i="54" s="1"/>
  <c r="V1121" i="54" s="1"/>
  <c r="V1124" i="54" s="1"/>
  <c r="V1102" i="54" s="1"/>
  <c r="V699" i="54"/>
  <c r="V700" i="54" s="1"/>
  <c r="V701" i="54" s="1"/>
  <c r="V704" i="54" s="1"/>
  <c r="V682" i="54" s="1"/>
  <c r="V669" i="54"/>
  <c r="V549" i="54"/>
  <c r="V550" i="54" s="1"/>
  <c r="V551" i="54" s="1"/>
  <c r="V554" i="54" s="1"/>
  <c r="V532" i="54" s="1"/>
  <c r="V1179" i="54"/>
  <c r="V1180" i="54" s="1"/>
  <c r="V1181" i="54" s="1"/>
  <c r="V1184" i="54" s="1"/>
  <c r="V1162" i="54" s="1"/>
  <c r="BH969" i="54"/>
  <c r="BH970" i="54" s="1"/>
  <c r="BH971" i="54" s="1"/>
  <c r="BH974" i="54" s="1"/>
  <c r="BH952" i="54" s="1"/>
  <c r="Y69" i="54"/>
  <c r="Y70" i="54" s="1"/>
  <c r="Y71" i="54" s="1"/>
  <c r="Y74" i="54" s="1"/>
  <c r="Y52" i="54" s="1"/>
  <c r="V1149" i="54"/>
  <c r="V1150" i="54" s="1"/>
  <c r="V1151" i="54" s="1"/>
  <c r="V1154" i="54" s="1"/>
  <c r="V1132" i="54" s="1"/>
  <c r="V999" i="54"/>
  <c r="V1000" i="54" s="1"/>
  <c r="V1001" i="54" s="1"/>
  <c r="V1004" i="54" s="1"/>
  <c r="V982" i="54" s="1"/>
  <c r="V1269" i="54"/>
  <c r="V1270" i="54" s="1"/>
  <c r="V1271" i="54" s="1"/>
  <c r="V1274" i="54" s="1"/>
  <c r="V1252" i="54" s="1"/>
  <c r="V429" i="54"/>
  <c r="V430" i="54" s="1"/>
  <c r="V431" i="54" s="1"/>
  <c r="V434" i="54" s="1"/>
  <c r="V412" i="54" s="1"/>
  <c r="AT759" i="54"/>
  <c r="AT760" i="54" s="1"/>
  <c r="AT761" i="54" s="1"/>
  <c r="AT764" i="54" s="1"/>
  <c r="AT742" i="54" s="1"/>
  <c r="BC879" i="54"/>
  <c r="BC880" i="54" s="1"/>
  <c r="BC881" i="54" s="1"/>
  <c r="BC884" i="54" s="1"/>
  <c r="BC862" i="54" s="1"/>
  <c r="AS729" i="54"/>
  <c r="AS730" i="54" s="1"/>
  <c r="AS731" i="54" s="1"/>
  <c r="AS734" i="54" s="1"/>
  <c r="AS712" i="54" s="1"/>
  <c r="AZ849" i="54"/>
  <c r="AZ850" i="54" s="1"/>
  <c r="AZ851" i="54" s="1"/>
  <c r="AZ854" i="54" s="1"/>
  <c r="AZ832" i="54" s="1"/>
  <c r="V789" i="54"/>
  <c r="V790" i="54" s="1"/>
  <c r="V791" i="54" s="1"/>
  <c r="V794" i="54" s="1"/>
  <c r="V772" i="54" s="1"/>
  <c r="BE909" i="54"/>
  <c r="BE910" i="54" s="1"/>
  <c r="BE911" i="54" s="1"/>
  <c r="BE914" i="54" s="1"/>
  <c r="BE892" i="54" s="1"/>
  <c r="V1239" i="54"/>
  <c r="V1240" i="54" s="1"/>
  <c r="V1241" i="54" s="1"/>
  <c r="V1244" i="54" s="1"/>
  <c r="V1222" i="54" s="1"/>
  <c r="AA219" i="54"/>
  <c r="AA220" i="54" s="1"/>
  <c r="AA221" i="54" s="1"/>
  <c r="AA224" i="54" s="1"/>
  <c r="AA202" i="54" s="1"/>
  <c r="AF339" i="54"/>
  <c r="AF340" i="54" s="1"/>
  <c r="AF341" i="54" s="1"/>
  <c r="AF344" i="54" s="1"/>
  <c r="AF322" i="54" s="1"/>
  <c r="AK429" i="54"/>
  <c r="AK430" i="54" s="1"/>
  <c r="AK431" i="54" s="1"/>
  <c r="AK434" i="54" s="1"/>
  <c r="AK412" i="54" s="1"/>
  <c r="AL459" i="54"/>
  <c r="AL460" i="54" s="1"/>
  <c r="AL461" i="54" s="1"/>
  <c r="AL464" i="54" s="1"/>
  <c r="AL442" i="54" s="1"/>
  <c r="BK1029" i="54"/>
  <c r="BK1030" i="54" s="1"/>
  <c r="BK1031" i="54" s="1"/>
  <c r="BK1034" i="54" s="1"/>
  <c r="BK1012" i="54" s="1"/>
  <c r="T1364" i="54"/>
  <c r="T16" i="54"/>
  <c r="T12" i="54" s="1"/>
  <c r="T1829" i="54" s="1"/>
  <c r="X44" i="54"/>
  <c r="AC249" i="54"/>
  <c r="AC250" i="54" s="1"/>
  <c r="AC251" i="54" s="1"/>
  <c r="AC254" i="54" s="1"/>
  <c r="AC232" i="54" s="1"/>
  <c r="V1059" i="54"/>
  <c r="V1060" i="54" s="1"/>
  <c r="V1061" i="54" s="1"/>
  <c r="V1064" i="54" s="1"/>
  <c r="V1042" i="54" s="1"/>
  <c r="V1029" i="54"/>
  <c r="V1030" i="54" s="1"/>
  <c r="V1031" i="54" s="1"/>
  <c r="V1034" i="54" s="1"/>
  <c r="V1012" i="54" s="1"/>
  <c r="V519" i="54"/>
  <c r="V520" i="54" s="1"/>
  <c r="V521" i="54" s="1"/>
  <c r="V524" i="54" s="1"/>
  <c r="V502" i="54" s="1"/>
  <c r="AL489" i="54"/>
  <c r="AL490" i="54" s="1"/>
  <c r="AL491" i="54" s="1"/>
  <c r="AL494" i="54" s="1"/>
  <c r="AL472" i="54" s="1"/>
  <c r="AA189" i="54"/>
  <c r="AA190" i="54" s="1"/>
  <c r="AA191" i="54" s="1"/>
  <c r="AA194" i="54" s="1"/>
  <c r="AA172" i="54" s="1"/>
  <c r="AL519" i="54"/>
  <c r="AL520" i="54" s="1"/>
  <c r="AL521" i="54" s="1"/>
  <c r="AL524" i="54" s="1"/>
  <c r="AL502" i="54" s="1"/>
  <c r="V1357" i="54"/>
  <c r="V1358" i="54"/>
  <c r="AA129" i="54"/>
  <c r="AA130" i="54" s="1"/>
  <c r="AA131" i="54" s="1"/>
  <c r="AA134" i="54" s="1"/>
  <c r="AA112" i="54" s="1"/>
  <c r="V1209" i="54"/>
  <c r="V1210" i="54" s="1"/>
  <c r="V1211" i="54" s="1"/>
  <c r="V1214" i="54" s="1"/>
  <c r="V1192" i="54" s="1"/>
  <c r="Y39" i="54"/>
  <c r="Y40" i="54" s="1"/>
  <c r="BH999" i="54"/>
  <c r="BH1000" i="54" s="1"/>
  <c r="BH1001" i="54" s="1"/>
  <c r="BH1004" i="54" s="1"/>
  <c r="BH982" i="54" s="1"/>
  <c r="V819" i="54"/>
  <c r="V820" i="54" s="1"/>
  <c r="V821" i="54" s="1"/>
  <c r="V824" i="54" s="1"/>
  <c r="V802" i="54" s="1"/>
  <c r="V729" i="54"/>
  <c r="V730" i="54" s="1"/>
  <c r="V731" i="54" s="1"/>
  <c r="V734" i="54" s="1"/>
  <c r="V712" i="54" s="1"/>
  <c r="V639" i="54"/>
  <c r="V640" i="54" s="1"/>
  <c r="V641" i="54" s="1"/>
  <c r="V644" i="54" s="1"/>
  <c r="V622" i="54" s="1"/>
  <c r="AD279" i="54"/>
  <c r="AD280" i="54" s="1"/>
  <c r="AD281" i="54" s="1"/>
  <c r="AD284" i="54" s="1"/>
  <c r="AD262" i="54" s="1"/>
  <c r="AX819" i="54"/>
  <c r="AX820" i="54" s="1"/>
  <c r="AX821" i="54" s="1"/>
  <c r="AX824" i="54" s="1"/>
  <c r="AX802" i="54" s="1"/>
  <c r="U344" i="54"/>
  <c r="W549" i="53" l="1"/>
  <c r="W309" i="53"/>
  <c r="X308" i="53" s="1"/>
  <c r="BK429" i="53"/>
  <c r="BK430" i="53" s="1"/>
  <c r="BK431" i="53" s="1"/>
  <c r="BK434" i="53" s="1"/>
  <c r="BK412" i="53" s="1"/>
  <c r="AM100" i="53"/>
  <c r="AM101" i="53" s="1"/>
  <c r="AM104" i="53" s="1"/>
  <c r="AM82" i="53" s="1"/>
  <c r="AN97" i="53"/>
  <c r="AN98" i="53"/>
  <c r="X129" i="53"/>
  <c r="X130" i="53" s="1"/>
  <c r="X131" i="53" s="1"/>
  <c r="X134" i="53" s="1"/>
  <c r="X112" i="53" s="1"/>
  <c r="AH69" i="53"/>
  <c r="AH70" i="53" s="1"/>
  <c r="AH71" i="53" s="1"/>
  <c r="AH74" i="53" s="1"/>
  <c r="AH52" i="53" s="1"/>
  <c r="W247" i="53"/>
  <c r="W248" i="53"/>
  <c r="X159" i="53"/>
  <c r="X160" i="53"/>
  <c r="X161" i="53" s="1"/>
  <c r="X164" i="53" s="1"/>
  <c r="X142" i="53" s="1"/>
  <c r="W310" i="53"/>
  <c r="W311" i="53" s="1"/>
  <c r="X307" i="53"/>
  <c r="W427" i="53"/>
  <c r="W428" i="53"/>
  <c r="AV187" i="53"/>
  <c r="AV188" i="53"/>
  <c r="Z99" i="53"/>
  <c r="Z100" i="53" s="1"/>
  <c r="Z101" i="53" s="1"/>
  <c r="BJ399" i="53"/>
  <c r="BJ400" i="53"/>
  <c r="BJ401" i="53" s="1"/>
  <c r="BJ404" i="53" s="1"/>
  <c r="BJ382" i="53" s="1"/>
  <c r="X518" i="53"/>
  <c r="X517" i="53"/>
  <c r="W369" i="53"/>
  <c r="W370" i="53" s="1"/>
  <c r="W371" i="53" s="1"/>
  <c r="W374" i="53" s="1"/>
  <c r="W352" i="53" s="1"/>
  <c r="Y277" i="53"/>
  <c r="Y278" i="53"/>
  <c r="X459" i="53"/>
  <c r="X460" i="53" s="1"/>
  <c r="X461" i="53" s="1"/>
  <c r="X464" i="53" s="1"/>
  <c r="X442" i="53" s="1"/>
  <c r="BG369" i="53"/>
  <c r="BM459" i="53"/>
  <c r="BM460" i="53" s="1"/>
  <c r="BM461" i="53" s="1"/>
  <c r="BM464" i="53" s="1"/>
  <c r="BM442" i="53" s="1"/>
  <c r="AX249" i="53"/>
  <c r="AX250" i="53" s="1"/>
  <c r="AX251" i="53" s="1"/>
  <c r="AX254" i="53" s="1"/>
  <c r="AX232" i="53" s="1"/>
  <c r="BB309" i="53"/>
  <c r="BB310" i="53" s="1"/>
  <c r="BB311" i="53" s="1"/>
  <c r="BB314" i="53" s="1"/>
  <c r="BB292" i="53" s="1"/>
  <c r="W399" i="53"/>
  <c r="W400" i="53" s="1"/>
  <c r="W401" i="53" s="1"/>
  <c r="W404" i="53" s="1"/>
  <c r="W382" i="53" s="1"/>
  <c r="Y338" i="53"/>
  <c r="Y337" i="53"/>
  <c r="W314" i="53"/>
  <c r="W292" i="53" s="1"/>
  <c r="AQ129" i="53"/>
  <c r="V430" i="53"/>
  <c r="V431" i="53" s="1"/>
  <c r="V434" i="53" s="1"/>
  <c r="V412" i="53" s="1"/>
  <c r="AU190" i="53"/>
  <c r="AU191" i="53" s="1"/>
  <c r="AU194" i="53" s="1"/>
  <c r="AU172" i="53" s="1"/>
  <c r="BA337" i="53"/>
  <c r="BA338" i="53"/>
  <c r="Z104" i="53"/>
  <c r="Z82" i="53" s="1"/>
  <c r="W490" i="53"/>
  <c r="W491" i="53" s="1"/>
  <c r="W494" i="53" s="1"/>
  <c r="W472" i="53" s="1"/>
  <c r="W489" i="53"/>
  <c r="AQ159" i="53"/>
  <c r="AQ160" i="53" s="1"/>
  <c r="AQ161" i="53" s="1"/>
  <c r="AQ164" i="53" s="1"/>
  <c r="AQ142" i="53" s="1"/>
  <c r="AV217" i="53"/>
  <c r="AV218" i="53"/>
  <c r="AA39" i="53"/>
  <c r="AA40" i="53" s="1"/>
  <c r="AA41" i="53" s="1"/>
  <c r="AA44" i="53" s="1"/>
  <c r="AA22" i="53" s="1"/>
  <c r="W189" i="53"/>
  <c r="W190" i="53" s="1"/>
  <c r="W191" i="53" s="1"/>
  <c r="W194" i="53" s="1"/>
  <c r="W172" i="53" s="1"/>
  <c r="W219" i="53"/>
  <c r="W220" i="53" s="1"/>
  <c r="W221" i="53" s="1"/>
  <c r="W224" i="53" s="1"/>
  <c r="W202" i="53" s="1"/>
  <c r="BA278" i="53"/>
  <c r="BA277" i="53"/>
  <c r="J9" i="28"/>
  <c r="W667" i="54"/>
  <c r="W668" i="54"/>
  <c r="V670" i="54"/>
  <c r="V671" i="54" s="1"/>
  <c r="V674" i="54" s="1"/>
  <c r="V652" i="54" s="1"/>
  <c r="S1312" i="54"/>
  <c r="S1376" i="54" s="1"/>
  <c r="S1379" i="54" s="1"/>
  <c r="S18" i="54"/>
  <c r="K4" i="28"/>
  <c r="K8" i="28" s="1"/>
  <c r="S1831" i="54"/>
  <c r="U1329" i="54"/>
  <c r="U1330" i="54" s="1"/>
  <c r="T1831" i="54"/>
  <c r="L4" i="28"/>
  <c r="L8" i="28" s="1"/>
  <c r="T641" i="53"/>
  <c r="T15" i="53"/>
  <c r="V607" i="53"/>
  <c r="V608" i="53"/>
  <c r="X577" i="53"/>
  <c r="X578" i="53"/>
  <c r="T592" i="53"/>
  <c r="T656" i="53" s="1"/>
  <c r="S644" i="53"/>
  <c r="S16" i="53"/>
  <c r="S12" i="53" s="1"/>
  <c r="U637" i="53"/>
  <c r="U638" i="53"/>
  <c r="T14" i="53"/>
  <c r="U611" i="53"/>
  <c r="V584" i="53"/>
  <c r="Y41" i="54"/>
  <c r="AY817" i="54"/>
  <c r="AY818" i="54"/>
  <c r="AE277" i="54"/>
  <c r="AE278" i="54"/>
  <c r="W637" i="54"/>
  <c r="W638" i="54"/>
  <c r="W727" i="54"/>
  <c r="W728" i="54"/>
  <c r="W817" i="54"/>
  <c r="W818" i="54"/>
  <c r="BI997" i="54"/>
  <c r="BI998" i="54"/>
  <c r="V1378" i="54"/>
  <c r="AA1375" i="54"/>
  <c r="X22" i="54"/>
  <c r="T1342" i="54"/>
  <c r="T1377" i="54" s="1"/>
  <c r="T1379" i="54" s="1"/>
  <c r="T18" i="54"/>
  <c r="BL1027" i="54"/>
  <c r="BL1028" i="54"/>
  <c r="AM457" i="54"/>
  <c r="AM458" i="54"/>
  <c r="AL427" i="54"/>
  <c r="AL428" i="54"/>
  <c r="AG337" i="54"/>
  <c r="AG338" i="54"/>
  <c r="AB217" i="54"/>
  <c r="AB218" i="54"/>
  <c r="W1237" i="54"/>
  <c r="W1238" i="54"/>
  <c r="BF907" i="54"/>
  <c r="BF908" i="54"/>
  <c r="W787" i="54"/>
  <c r="W788" i="54"/>
  <c r="BA847" i="54"/>
  <c r="BA848" i="54"/>
  <c r="AT727" i="54"/>
  <c r="AT728" i="54"/>
  <c r="BD877" i="54"/>
  <c r="BD878" i="54"/>
  <c r="AU757" i="54"/>
  <c r="AU758" i="54"/>
  <c r="W427" i="54"/>
  <c r="W428" i="54"/>
  <c r="W1267" i="54"/>
  <c r="W1268" i="54"/>
  <c r="W997" i="54"/>
  <c r="W998" i="54"/>
  <c r="W1147" i="54"/>
  <c r="W1148" i="54"/>
  <c r="Z67" i="54"/>
  <c r="Z68" i="54"/>
  <c r="BI967" i="54"/>
  <c r="BI968" i="54"/>
  <c r="W1177" i="54"/>
  <c r="W1178" i="54"/>
  <c r="W547" i="54"/>
  <c r="W548" i="54"/>
  <c r="W697" i="54"/>
  <c r="W698" i="54"/>
  <c r="W1117" i="54"/>
  <c r="W1118" i="54"/>
  <c r="W1087" i="54"/>
  <c r="W1088" i="54"/>
  <c r="AO577" i="54"/>
  <c r="AO578" i="54"/>
  <c r="W397" i="54"/>
  <c r="W398" i="54"/>
  <c r="AQ637" i="54"/>
  <c r="AQ638" i="54"/>
  <c r="AN547" i="54"/>
  <c r="AN548" i="54"/>
  <c r="AF307" i="54"/>
  <c r="AF308" i="54"/>
  <c r="AY787" i="54"/>
  <c r="AY788" i="54"/>
  <c r="AB157" i="54"/>
  <c r="AB158" i="54"/>
  <c r="W487" i="54"/>
  <c r="W488" i="54"/>
  <c r="W937" i="54"/>
  <c r="W938" i="54"/>
  <c r="BM1057" i="54"/>
  <c r="BM1058" i="54"/>
  <c r="W847" i="54"/>
  <c r="W848" i="54"/>
  <c r="W877" i="54"/>
  <c r="W878" i="54"/>
  <c r="W577" i="54"/>
  <c r="W578" i="54"/>
  <c r="W367" i="54"/>
  <c r="W368" i="54"/>
  <c r="AJ397" i="54"/>
  <c r="AJ398" i="54"/>
  <c r="W457" i="54"/>
  <c r="W458" i="54"/>
  <c r="AJ367" i="54"/>
  <c r="AJ368" i="54"/>
  <c r="AQ607" i="54"/>
  <c r="AQ608" i="54"/>
  <c r="W907" i="54"/>
  <c r="W908" i="54"/>
  <c r="W607" i="54"/>
  <c r="W608" i="54"/>
  <c r="W757" i="54"/>
  <c r="W758" i="54"/>
  <c r="BN1087" i="54"/>
  <c r="BN1088" i="54"/>
  <c r="W1297" i="54"/>
  <c r="W1298" i="54"/>
  <c r="BG937" i="54"/>
  <c r="BG938" i="54"/>
  <c r="AB97" i="54"/>
  <c r="AB98" i="54"/>
  <c r="AT697" i="54"/>
  <c r="AT698" i="54"/>
  <c r="U322" i="54"/>
  <c r="U1374" i="54" s="1"/>
  <c r="Z37" i="54"/>
  <c r="Z38" i="54"/>
  <c r="W1207" i="54"/>
  <c r="W1208" i="54"/>
  <c r="AB127" i="54"/>
  <c r="AB128" i="54"/>
  <c r="V1359" i="54"/>
  <c r="V1360" i="54" s="1"/>
  <c r="V1361" i="54" s="1"/>
  <c r="V1364" i="54" s="1"/>
  <c r="AM517" i="54"/>
  <c r="AM518" i="54"/>
  <c r="AB187" i="54"/>
  <c r="AB188" i="54"/>
  <c r="AM487" i="54"/>
  <c r="AM488" i="54"/>
  <c r="W517" i="54"/>
  <c r="W518" i="54"/>
  <c r="W1027" i="54"/>
  <c r="W1028" i="54"/>
  <c r="W1057" i="54"/>
  <c r="W1058" i="54"/>
  <c r="AD247" i="54"/>
  <c r="AD248" i="54"/>
  <c r="V371" i="54"/>
  <c r="W967" i="54"/>
  <c r="W968" i="54"/>
  <c r="BL428" i="53" l="1"/>
  <c r="BL427" i="53"/>
  <c r="W429" i="53"/>
  <c r="X547" i="53"/>
  <c r="X549" i="53" s="1"/>
  <c r="X550" i="53" s="1"/>
  <c r="X548" i="53"/>
  <c r="W550" i="53"/>
  <c r="W551" i="53" s="1"/>
  <c r="W554" i="53" s="1"/>
  <c r="AN99" i="53"/>
  <c r="BA279" i="53"/>
  <c r="X187" i="53"/>
  <c r="X188" i="53"/>
  <c r="AB37" i="53"/>
  <c r="AB38" i="53"/>
  <c r="X487" i="53"/>
  <c r="X488" i="53"/>
  <c r="BA339" i="53"/>
  <c r="BA340" i="53" s="1"/>
  <c r="BA341" i="53" s="1"/>
  <c r="BA344" i="53" s="1"/>
  <c r="BA322" i="53" s="1"/>
  <c r="BC308" i="53"/>
  <c r="BC307" i="53"/>
  <c r="BN458" i="53"/>
  <c r="BN457" i="53"/>
  <c r="BG370" i="53"/>
  <c r="BG371" i="53" s="1"/>
  <c r="BG374" i="53" s="1"/>
  <c r="BG352" i="53" s="1"/>
  <c r="BH368" i="53"/>
  <c r="BH367" i="53"/>
  <c r="Y457" i="53"/>
  <c r="Y458" i="53"/>
  <c r="Y279" i="53"/>
  <c r="BK397" i="53"/>
  <c r="BK398" i="53"/>
  <c r="Y157" i="53"/>
  <c r="Y158" i="53"/>
  <c r="W249" i="53"/>
  <c r="W250" i="53" s="1"/>
  <c r="W251" i="53" s="1"/>
  <c r="W254" i="53" s="1"/>
  <c r="W232" i="53" s="1"/>
  <c r="AI67" i="53"/>
  <c r="AI68" i="53"/>
  <c r="X217" i="53"/>
  <c r="X218" i="53"/>
  <c r="BL429" i="53"/>
  <c r="BL430" i="53" s="1"/>
  <c r="BL431" i="53" s="1"/>
  <c r="BL434" i="53" s="1"/>
  <c r="BL412" i="53" s="1"/>
  <c r="AV219" i="53"/>
  <c r="AV220" i="53" s="1"/>
  <c r="AV221" i="53" s="1"/>
  <c r="AV224" i="53" s="1"/>
  <c r="AV202" i="53" s="1"/>
  <c r="AR157" i="53"/>
  <c r="AR158" i="53"/>
  <c r="AQ130" i="53"/>
  <c r="AQ131" i="53" s="1"/>
  <c r="AQ134" i="53" s="1"/>
  <c r="AQ112" i="53" s="1"/>
  <c r="AR127" i="53"/>
  <c r="AR128" i="53"/>
  <c r="Y339" i="53"/>
  <c r="Y340" i="53" s="1"/>
  <c r="Y341" i="53" s="1"/>
  <c r="Y344" i="53" s="1"/>
  <c r="Y322" i="53" s="1"/>
  <c r="X397" i="53"/>
  <c r="X398" i="53"/>
  <c r="AY247" i="53"/>
  <c r="AY248" i="53"/>
  <c r="X367" i="53"/>
  <c r="X368" i="53"/>
  <c r="X519" i="53"/>
  <c r="X520" i="53" s="1"/>
  <c r="X521" i="53" s="1"/>
  <c r="X524" i="53" s="1"/>
  <c r="X502" i="53" s="1"/>
  <c r="AV189" i="53"/>
  <c r="AV190" i="53" s="1"/>
  <c r="AV191" i="53" s="1"/>
  <c r="AV194" i="53" s="1"/>
  <c r="AV172" i="53" s="1"/>
  <c r="W430" i="53"/>
  <c r="W431" i="53" s="1"/>
  <c r="W434" i="53" s="1"/>
  <c r="W412" i="53" s="1"/>
  <c r="X427" i="53"/>
  <c r="X428" i="53"/>
  <c r="X309" i="53"/>
  <c r="X310" i="53" s="1"/>
  <c r="X311" i="53" s="1"/>
  <c r="X314" i="53" s="1"/>
  <c r="X292" i="53" s="1"/>
  <c r="Y127" i="53"/>
  <c r="Y128" i="53"/>
  <c r="AN100" i="53"/>
  <c r="AN101" i="53" s="1"/>
  <c r="AN104" i="53" s="1"/>
  <c r="AN82" i="53" s="1"/>
  <c r="AO97" i="53"/>
  <c r="AO98" i="53"/>
  <c r="U1331" i="54"/>
  <c r="U15" i="54"/>
  <c r="U14" i="54"/>
  <c r="V1327" i="54"/>
  <c r="V1328" i="54"/>
  <c r="V13" i="54" s="1"/>
  <c r="X551" i="53"/>
  <c r="V562" i="53"/>
  <c r="U13" i="53"/>
  <c r="S622" i="53"/>
  <c r="S654" i="53" s="1"/>
  <c r="S659" i="53" s="1"/>
  <c r="S18" i="53"/>
  <c r="V609" i="53"/>
  <c r="V610" i="53" s="1"/>
  <c r="U614" i="53"/>
  <c r="W532" i="53"/>
  <c r="W657" i="53" s="1"/>
  <c r="U639" i="53"/>
  <c r="U640" i="53" s="1"/>
  <c r="S950" i="53"/>
  <c r="K3" i="28" s="1"/>
  <c r="K7" i="28" s="1"/>
  <c r="X579" i="53"/>
  <c r="X580" i="53" s="1"/>
  <c r="X581" i="53" s="1"/>
  <c r="X584" i="53" s="1"/>
  <c r="X562" i="53" s="1"/>
  <c r="T16" i="53"/>
  <c r="T12" i="53" s="1"/>
  <c r="T950" i="53" s="1"/>
  <c r="T644" i="53"/>
  <c r="V1342" i="54"/>
  <c r="V1377" i="54" s="1"/>
  <c r="V1374" i="54"/>
  <c r="W969" i="54"/>
  <c r="W970" i="54" s="1"/>
  <c r="W971" i="54" s="1"/>
  <c r="W974" i="54" s="1"/>
  <c r="W952" i="54" s="1"/>
  <c r="V374" i="54"/>
  <c r="AT699" i="54"/>
  <c r="AT700" i="54" s="1"/>
  <c r="AT701" i="54" s="1"/>
  <c r="AT704" i="54" s="1"/>
  <c r="AT682" i="54" s="1"/>
  <c r="AB99" i="54"/>
  <c r="AB100" i="54" s="1"/>
  <c r="AB101" i="54" s="1"/>
  <c r="AB104" i="54" s="1"/>
  <c r="AB82" i="54" s="1"/>
  <c r="BG939" i="54"/>
  <c r="BG940" i="54" s="1"/>
  <c r="BG941" i="54" s="1"/>
  <c r="BG944" i="54" s="1"/>
  <c r="BG922" i="54" s="1"/>
  <c r="W1299" i="54"/>
  <c r="W1300" i="54" s="1"/>
  <c r="W1301" i="54" s="1"/>
  <c r="W1304" i="54" s="1"/>
  <c r="W1282" i="54" s="1"/>
  <c r="BN1089" i="54"/>
  <c r="BN1090" i="54" s="1"/>
  <c r="BN1091" i="54" s="1"/>
  <c r="BN1094" i="54" s="1"/>
  <c r="BN1072" i="54" s="1"/>
  <c r="W759" i="54"/>
  <c r="W760" i="54" s="1"/>
  <c r="W761" i="54" s="1"/>
  <c r="W764" i="54" s="1"/>
  <c r="W742" i="54" s="1"/>
  <c r="W609" i="54"/>
  <c r="W610" i="54" s="1"/>
  <c r="W611" i="54" s="1"/>
  <c r="W614" i="54" s="1"/>
  <c r="W592" i="54" s="1"/>
  <c r="W909" i="54"/>
  <c r="W910" i="54" s="1"/>
  <c r="W911" i="54" s="1"/>
  <c r="W914" i="54" s="1"/>
  <c r="W892" i="54" s="1"/>
  <c r="AQ609" i="54"/>
  <c r="AQ610" i="54" s="1"/>
  <c r="AQ611" i="54" s="1"/>
  <c r="AQ614" i="54" s="1"/>
  <c r="AQ592" i="54" s="1"/>
  <c r="AJ369" i="54"/>
  <c r="AJ370" i="54" s="1"/>
  <c r="AJ371" i="54" s="1"/>
  <c r="AJ374" i="54" s="1"/>
  <c r="AJ352" i="54" s="1"/>
  <c r="W459" i="54"/>
  <c r="W460" i="54" s="1"/>
  <c r="W461" i="54" s="1"/>
  <c r="W464" i="54" s="1"/>
  <c r="W442" i="54" s="1"/>
  <c r="AJ399" i="54"/>
  <c r="AJ400" i="54" s="1"/>
  <c r="AJ401" i="54" s="1"/>
  <c r="AJ404" i="54" s="1"/>
  <c r="AJ382" i="54" s="1"/>
  <c r="BI999" i="54"/>
  <c r="BI1000" i="54" s="1"/>
  <c r="BI1001" i="54" s="1"/>
  <c r="BI1004" i="54" s="1"/>
  <c r="BI982" i="54" s="1"/>
  <c r="W819" i="54"/>
  <c r="W820" i="54" s="1"/>
  <c r="W821" i="54" s="1"/>
  <c r="W824" i="54" s="1"/>
  <c r="W802" i="54" s="1"/>
  <c r="W729" i="54"/>
  <c r="W730" i="54" s="1"/>
  <c r="W731" i="54" s="1"/>
  <c r="W734" i="54" s="1"/>
  <c r="W712" i="54" s="1"/>
  <c r="W639" i="54"/>
  <c r="W640" i="54" s="1"/>
  <c r="W641" i="54" s="1"/>
  <c r="W644" i="54" s="1"/>
  <c r="W622" i="54" s="1"/>
  <c r="AE279" i="54"/>
  <c r="AE280" i="54" s="1"/>
  <c r="AE281" i="54" s="1"/>
  <c r="AE284" i="54" s="1"/>
  <c r="AE262" i="54" s="1"/>
  <c r="AY819" i="54"/>
  <c r="AY820" i="54" s="1"/>
  <c r="AY821" i="54" s="1"/>
  <c r="AY824" i="54" s="1"/>
  <c r="AY802" i="54" s="1"/>
  <c r="AD249" i="54"/>
  <c r="AD250" i="54" s="1"/>
  <c r="AD251" i="54" s="1"/>
  <c r="AD254" i="54" s="1"/>
  <c r="AD232" i="54" s="1"/>
  <c r="W1059" i="54"/>
  <c r="W1060" i="54" s="1"/>
  <c r="W1061" i="54" s="1"/>
  <c r="W1064" i="54" s="1"/>
  <c r="W1042" i="54" s="1"/>
  <c r="W1029" i="54"/>
  <c r="W1030" i="54" s="1"/>
  <c r="W1031" i="54" s="1"/>
  <c r="W1034" i="54" s="1"/>
  <c r="W1012" i="54" s="1"/>
  <c r="W519" i="54"/>
  <c r="W520" i="54" s="1"/>
  <c r="W521" i="54" s="1"/>
  <c r="W524" i="54" s="1"/>
  <c r="W502" i="54" s="1"/>
  <c r="AM489" i="54"/>
  <c r="AM490" i="54" s="1"/>
  <c r="AM491" i="54" s="1"/>
  <c r="AM494" i="54" s="1"/>
  <c r="AM472" i="54" s="1"/>
  <c r="AB189" i="54"/>
  <c r="AB190" i="54" s="1"/>
  <c r="AB191" i="54" s="1"/>
  <c r="AB194" i="54" s="1"/>
  <c r="AB172" i="54" s="1"/>
  <c r="AM519" i="54"/>
  <c r="AM520" i="54" s="1"/>
  <c r="AM521" i="54" s="1"/>
  <c r="AM524" i="54" s="1"/>
  <c r="AM502" i="54" s="1"/>
  <c r="W1357" i="54"/>
  <c r="W1358" i="54"/>
  <c r="AB129" i="54"/>
  <c r="AB130" i="54" s="1"/>
  <c r="AB131" i="54" s="1"/>
  <c r="AB134" i="54" s="1"/>
  <c r="AB112" i="54" s="1"/>
  <c r="W1209" i="54"/>
  <c r="W1210" i="54" s="1"/>
  <c r="W1211" i="54" s="1"/>
  <c r="W1214" i="54" s="1"/>
  <c r="W1192" i="54" s="1"/>
  <c r="Z39" i="54"/>
  <c r="Z40" i="54" s="1"/>
  <c r="W369" i="54"/>
  <c r="W579" i="54"/>
  <c r="W879" i="54"/>
  <c r="W849" i="54"/>
  <c r="BM1059" i="54"/>
  <c r="W939" i="54"/>
  <c r="W489" i="54"/>
  <c r="AB159" i="54"/>
  <c r="AY789" i="54"/>
  <c r="AF309" i="54"/>
  <c r="AN549" i="54"/>
  <c r="AQ639" i="54"/>
  <c r="W399" i="54"/>
  <c r="AO579" i="54"/>
  <c r="W1089" i="54"/>
  <c r="W1119" i="54"/>
  <c r="W699" i="54"/>
  <c r="W669" i="54"/>
  <c r="W549" i="54"/>
  <c r="W1179" i="54"/>
  <c r="BI969" i="54"/>
  <c r="Z69" i="54"/>
  <c r="W1149" i="54"/>
  <c r="W999" i="54"/>
  <c r="W1269" i="54"/>
  <c r="W429" i="54"/>
  <c r="AU759" i="54"/>
  <c r="BD879" i="54"/>
  <c r="AT729" i="54"/>
  <c r="BA849" i="54"/>
  <c r="W789" i="54"/>
  <c r="BF909" i="54"/>
  <c r="W1239" i="54"/>
  <c r="AB219" i="54"/>
  <c r="AG339" i="54"/>
  <c r="AL429" i="54"/>
  <c r="AM459" i="54"/>
  <c r="BL1029" i="54"/>
  <c r="Y44" i="54"/>
  <c r="Y548" i="53" l="1"/>
  <c r="Y547" i="53"/>
  <c r="BK399" i="53"/>
  <c r="AO99" i="53"/>
  <c r="AO100" i="53" s="1"/>
  <c r="AO101" i="53" s="1"/>
  <c r="AO104" i="53" s="1"/>
  <c r="AO82" i="53" s="1"/>
  <c r="AY249" i="53"/>
  <c r="Y129" i="53"/>
  <c r="Y308" i="53"/>
  <c r="Y307" i="53"/>
  <c r="X430" i="53"/>
  <c r="X431" i="53" s="1"/>
  <c r="X434" i="53" s="1"/>
  <c r="X412" i="53" s="1"/>
  <c r="X429" i="53"/>
  <c r="AW187" i="53"/>
  <c r="AW188" i="53"/>
  <c r="Y518" i="53"/>
  <c r="Y517" i="53"/>
  <c r="BM427" i="53"/>
  <c r="BM428" i="53"/>
  <c r="AI69" i="53"/>
  <c r="Y159" i="53"/>
  <c r="Y160" i="53" s="1"/>
  <c r="Y161" i="53" s="1"/>
  <c r="Y164" i="53" s="1"/>
  <c r="Y142" i="53" s="1"/>
  <c r="BH369" i="53"/>
  <c r="X489" i="53"/>
  <c r="AB39" i="53"/>
  <c r="X189" i="53"/>
  <c r="BA280" i="53"/>
  <c r="BA281" i="53" s="1"/>
  <c r="BA284" i="53" s="1"/>
  <c r="BA262" i="53" s="1"/>
  <c r="BB277" i="53"/>
  <c r="BB278" i="53"/>
  <c r="AP98" i="53"/>
  <c r="X369" i="53"/>
  <c r="AY250" i="53"/>
  <c r="AY251" i="53" s="1"/>
  <c r="AY254" i="53" s="1"/>
  <c r="AY232" i="53" s="1"/>
  <c r="AZ248" i="53"/>
  <c r="AZ247" i="53"/>
  <c r="X399" i="53"/>
  <c r="X400" i="53"/>
  <c r="X401" i="53" s="1"/>
  <c r="X404" i="53" s="1"/>
  <c r="X382" i="53" s="1"/>
  <c r="Z338" i="53"/>
  <c r="Z337" i="53"/>
  <c r="AR129" i="53"/>
  <c r="AR159" i="53"/>
  <c r="AR160" i="53" s="1"/>
  <c r="AR161" i="53" s="1"/>
  <c r="AR164" i="53" s="1"/>
  <c r="AR142" i="53" s="1"/>
  <c r="AW217" i="53"/>
  <c r="AW218" i="53"/>
  <c r="X219" i="53"/>
  <c r="X220" i="53" s="1"/>
  <c r="X221" i="53" s="1"/>
  <c r="X224" i="53" s="1"/>
  <c r="X202" i="53" s="1"/>
  <c r="X247" i="53"/>
  <c r="X248" i="53"/>
  <c r="BK400" i="53"/>
  <c r="BK401" i="53" s="1"/>
  <c r="BK404" i="53" s="1"/>
  <c r="BK382" i="53" s="1"/>
  <c r="BL397" i="53"/>
  <c r="BL398" i="53"/>
  <c r="Y280" i="53"/>
  <c r="Y281" i="53" s="1"/>
  <c r="Y284" i="53" s="1"/>
  <c r="Y262" i="53" s="1"/>
  <c r="Z277" i="53"/>
  <c r="Z278" i="53"/>
  <c r="Y459" i="53"/>
  <c r="Y460" i="53" s="1"/>
  <c r="Y461" i="53" s="1"/>
  <c r="Y464" i="53" s="1"/>
  <c r="Y442" i="53" s="1"/>
  <c r="BN459" i="53"/>
  <c r="BC309" i="53"/>
  <c r="BB338" i="53"/>
  <c r="BB337" i="53"/>
  <c r="K9" i="28"/>
  <c r="X667" i="54"/>
  <c r="X668" i="54"/>
  <c r="W670" i="54"/>
  <c r="T952" i="53"/>
  <c r="L3" i="28"/>
  <c r="L7" i="28" s="1"/>
  <c r="V1329" i="54"/>
  <c r="U1334" i="54"/>
  <c r="U16" i="54"/>
  <c r="U12" i="54" s="1"/>
  <c r="U1829" i="54" s="1"/>
  <c r="U641" i="53"/>
  <c r="U15" i="53"/>
  <c r="Y577" i="53"/>
  <c r="Y578" i="53"/>
  <c r="U592" i="53"/>
  <c r="U656" i="53" s="1"/>
  <c r="W607" i="53"/>
  <c r="W608" i="53"/>
  <c r="T622" i="53"/>
  <c r="T654" i="53" s="1"/>
  <c r="T659" i="53" s="1"/>
  <c r="T18" i="53"/>
  <c r="Y549" i="53"/>
  <c r="Y550" i="53" s="1"/>
  <c r="S952" i="53"/>
  <c r="V637" i="53"/>
  <c r="V638" i="53"/>
  <c r="U14" i="53"/>
  <c r="V611" i="53"/>
  <c r="X554" i="53"/>
  <c r="BM1027" i="54"/>
  <c r="BM1028" i="54"/>
  <c r="AN457" i="54"/>
  <c r="AN458" i="54"/>
  <c r="AM427" i="54"/>
  <c r="AM428" i="54"/>
  <c r="AH337" i="54"/>
  <c r="AH338" i="54"/>
  <c r="AC217" i="54"/>
  <c r="AC218" i="54"/>
  <c r="X1237" i="54"/>
  <c r="X1238" i="54"/>
  <c r="BG907" i="54"/>
  <c r="BG908" i="54"/>
  <c r="X787" i="54"/>
  <c r="X788" i="54"/>
  <c r="BB847" i="54"/>
  <c r="BB848" i="54"/>
  <c r="AU727" i="54"/>
  <c r="AU728" i="54"/>
  <c r="BE877" i="54"/>
  <c r="BE878" i="54"/>
  <c r="AV757" i="54"/>
  <c r="AV758" i="54"/>
  <c r="X427" i="54"/>
  <c r="X428" i="54"/>
  <c r="X1267" i="54"/>
  <c r="X1268" i="54"/>
  <c r="X997" i="54"/>
  <c r="X998" i="54"/>
  <c r="X1147" i="54"/>
  <c r="X1148" i="54"/>
  <c r="AA67" i="54"/>
  <c r="AA68" i="54"/>
  <c r="BJ967" i="54"/>
  <c r="BJ968" i="54"/>
  <c r="X1177" i="54"/>
  <c r="X1178" i="54"/>
  <c r="X547" i="54"/>
  <c r="X548" i="54"/>
  <c r="X697" i="54"/>
  <c r="X698" i="54"/>
  <c r="X1117" i="54"/>
  <c r="X1118" i="54"/>
  <c r="X1087" i="54"/>
  <c r="X1088" i="54"/>
  <c r="AP577" i="54"/>
  <c r="AP578" i="54"/>
  <c r="X397" i="54"/>
  <c r="X398" i="54"/>
  <c r="AR637" i="54"/>
  <c r="AR638" i="54"/>
  <c r="AO547" i="54"/>
  <c r="AO548" i="54"/>
  <c r="AG307" i="54"/>
  <c r="AG308" i="54"/>
  <c r="AZ787" i="54"/>
  <c r="AZ788" i="54"/>
  <c r="AC157" i="54"/>
  <c r="AC158" i="54"/>
  <c r="X487" i="54"/>
  <c r="X488" i="54"/>
  <c r="X937" i="54"/>
  <c r="X938" i="54"/>
  <c r="BN1057" i="54"/>
  <c r="BN1058" i="54"/>
  <c r="X847" i="54"/>
  <c r="X848" i="54"/>
  <c r="X877" i="54"/>
  <c r="X878" i="54"/>
  <c r="X577" i="54"/>
  <c r="X578" i="54"/>
  <c r="X367" i="54"/>
  <c r="X368" i="54"/>
  <c r="AA37" i="54"/>
  <c r="AA38" i="54"/>
  <c r="X1207" i="54"/>
  <c r="X1208" i="54"/>
  <c r="AC127" i="54"/>
  <c r="AC128" i="54"/>
  <c r="W1359" i="54"/>
  <c r="W1360" i="54" s="1"/>
  <c r="W1361" i="54" s="1"/>
  <c r="W1364" i="54" s="1"/>
  <c r="AN517" i="54"/>
  <c r="AN518" i="54"/>
  <c r="AC187" i="54"/>
  <c r="AC188" i="54"/>
  <c r="AN487" i="54"/>
  <c r="AN488" i="54"/>
  <c r="X517" i="54"/>
  <c r="X518" i="54"/>
  <c r="X1027" i="54"/>
  <c r="X1028" i="54"/>
  <c r="X1057" i="54"/>
  <c r="X1058" i="54"/>
  <c r="AE247" i="54"/>
  <c r="AE248" i="54"/>
  <c r="AK397" i="54"/>
  <c r="AK398" i="54"/>
  <c r="X457" i="54"/>
  <c r="X458" i="54"/>
  <c r="AK367" i="54"/>
  <c r="AK368" i="54"/>
  <c r="AR607" i="54"/>
  <c r="AR608" i="54"/>
  <c r="X907" i="54"/>
  <c r="X908" i="54"/>
  <c r="X607" i="54"/>
  <c r="X608" i="54"/>
  <c r="X757" i="54"/>
  <c r="X758" i="54"/>
  <c r="BO1087" i="54"/>
  <c r="BO1088" i="54"/>
  <c r="X1297" i="54"/>
  <c r="X1298" i="54"/>
  <c r="BH937" i="54"/>
  <c r="BH938" i="54"/>
  <c r="AC97" i="54"/>
  <c r="AC98" i="54"/>
  <c r="AU697" i="54"/>
  <c r="AU698" i="54"/>
  <c r="V352" i="54"/>
  <c r="Y22" i="54"/>
  <c r="BL1030" i="54"/>
  <c r="BL1031" i="54" s="1"/>
  <c r="BL1034" i="54" s="1"/>
  <c r="BL1012" i="54" s="1"/>
  <c r="AM460" i="54"/>
  <c r="AM461" i="54" s="1"/>
  <c r="AM464" i="54" s="1"/>
  <c r="AM442" i="54" s="1"/>
  <c r="AL430" i="54"/>
  <c r="AL431" i="54" s="1"/>
  <c r="AL434" i="54" s="1"/>
  <c r="AL412" i="54" s="1"/>
  <c r="AG340" i="54"/>
  <c r="AG341" i="54" s="1"/>
  <c r="AG344" i="54" s="1"/>
  <c r="AG322" i="54" s="1"/>
  <c r="AB220" i="54"/>
  <c r="AB221" i="54" s="1"/>
  <c r="AB224" i="54" s="1"/>
  <c r="AB202" i="54" s="1"/>
  <c r="W1240" i="54"/>
  <c r="W1241" i="54" s="1"/>
  <c r="W1244" i="54" s="1"/>
  <c r="W1222" i="54" s="1"/>
  <c r="BF910" i="54"/>
  <c r="BF911" i="54" s="1"/>
  <c r="BF914" i="54" s="1"/>
  <c r="BF892" i="54" s="1"/>
  <c r="W790" i="54"/>
  <c r="W791" i="54" s="1"/>
  <c r="W794" i="54" s="1"/>
  <c r="W772" i="54" s="1"/>
  <c r="BA850" i="54"/>
  <c r="BA851" i="54" s="1"/>
  <c r="BA854" i="54" s="1"/>
  <c r="BA832" i="54" s="1"/>
  <c r="AT730" i="54"/>
  <c r="AT731" i="54" s="1"/>
  <c r="AT734" i="54" s="1"/>
  <c r="AT712" i="54" s="1"/>
  <c r="BD880" i="54"/>
  <c r="BD881" i="54" s="1"/>
  <c r="BD884" i="54" s="1"/>
  <c r="BD862" i="54" s="1"/>
  <c r="AU760" i="54"/>
  <c r="AU761" i="54" s="1"/>
  <c r="AU764" i="54" s="1"/>
  <c r="AU742" i="54" s="1"/>
  <c r="W430" i="54"/>
  <c r="W431" i="54" s="1"/>
  <c r="W434" i="54" s="1"/>
  <c r="W412" i="54" s="1"/>
  <c r="W1270" i="54"/>
  <c r="W1271" i="54" s="1"/>
  <c r="W1274" i="54" s="1"/>
  <c r="W1252" i="54" s="1"/>
  <c r="W1000" i="54"/>
  <c r="W1001" i="54" s="1"/>
  <c r="W1004" i="54" s="1"/>
  <c r="W982" i="54" s="1"/>
  <c r="W1150" i="54"/>
  <c r="W1151" i="54" s="1"/>
  <c r="W1154" i="54" s="1"/>
  <c r="W1132" i="54" s="1"/>
  <c r="Z70" i="54"/>
  <c r="Z71" i="54" s="1"/>
  <c r="Z74" i="54" s="1"/>
  <c r="Z52" i="54" s="1"/>
  <c r="BI970" i="54"/>
  <c r="BI971" i="54" s="1"/>
  <c r="BI974" i="54" s="1"/>
  <c r="BI952" i="54" s="1"/>
  <c r="W1180" i="54"/>
  <c r="W1181" i="54" s="1"/>
  <c r="W1184" i="54" s="1"/>
  <c r="W1162" i="54" s="1"/>
  <c r="W550" i="54"/>
  <c r="W551" i="54" s="1"/>
  <c r="W554" i="54" s="1"/>
  <c r="W532" i="54" s="1"/>
  <c r="W671" i="54"/>
  <c r="W674" i="54" s="1"/>
  <c r="W652" i="54" s="1"/>
  <c r="W700" i="54"/>
  <c r="W701" i="54" s="1"/>
  <c r="W704" i="54" s="1"/>
  <c r="W682" i="54" s="1"/>
  <c r="W1120" i="54"/>
  <c r="W1121" i="54" s="1"/>
  <c r="W1124" i="54" s="1"/>
  <c r="W1102" i="54" s="1"/>
  <c r="W1090" i="54"/>
  <c r="W1091" i="54" s="1"/>
  <c r="W1094" i="54" s="1"/>
  <c r="W1072" i="54" s="1"/>
  <c r="AO580" i="54"/>
  <c r="AO581" i="54" s="1"/>
  <c r="AO584" i="54" s="1"/>
  <c r="AO562" i="54" s="1"/>
  <c r="W400" i="54"/>
  <c r="W401" i="54" s="1"/>
  <c r="W404" i="54" s="1"/>
  <c r="W382" i="54" s="1"/>
  <c r="AQ640" i="54"/>
  <c r="AQ641" i="54" s="1"/>
  <c r="AQ644" i="54" s="1"/>
  <c r="AQ622" i="54" s="1"/>
  <c r="AN550" i="54"/>
  <c r="AN551" i="54" s="1"/>
  <c r="AN554" i="54" s="1"/>
  <c r="AN532" i="54" s="1"/>
  <c r="AF310" i="54"/>
  <c r="AF311" i="54" s="1"/>
  <c r="AF314" i="54" s="1"/>
  <c r="AF292" i="54" s="1"/>
  <c r="AY790" i="54"/>
  <c r="AY791" i="54" s="1"/>
  <c r="AY794" i="54" s="1"/>
  <c r="AY772" i="54" s="1"/>
  <c r="AB160" i="54"/>
  <c r="AB161" i="54" s="1"/>
  <c r="AB164" i="54" s="1"/>
  <c r="AB142" i="54" s="1"/>
  <c r="AB1373" i="54" s="1"/>
  <c r="W490" i="54"/>
  <c r="W491" i="54" s="1"/>
  <c r="W494" i="54" s="1"/>
  <c r="W472" i="54" s="1"/>
  <c r="W940" i="54"/>
  <c r="W941" i="54" s="1"/>
  <c r="W944" i="54" s="1"/>
  <c r="W922" i="54" s="1"/>
  <c r="BM1060" i="54"/>
  <c r="BM1061" i="54" s="1"/>
  <c r="BM1064" i="54" s="1"/>
  <c r="BM1042" i="54" s="1"/>
  <c r="W850" i="54"/>
  <c r="W851" i="54" s="1"/>
  <c r="W854" i="54" s="1"/>
  <c r="W832" i="54" s="1"/>
  <c r="W880" i="54"/>
  <c r="W881" i="54" s="1"/>
  <c r="W884" i="54" s="1"/>
  <c r="W862" i="54" s="1"/>
  <c r="W580" i="54"/>
  <c r="W581" i="54" s="1"/>
  <c r="W584" i="54" s="1"/>
  <c r="W562" i="54" s="1"/>
  <c r="W370" i="54"/>
  <c r="AB1375" i="54"/>
  <c r="Z41" i="54"/>
  <c r="AZ817" i="54"/>
  <c r="AZ818" i="54"/>
  <c r="AF277" i="54"/>
  <c r="AF278" i="54"/>
  <c r="X637" i="54"/>
  <c r="X638" i="54"/>
  <c r="X727" i="54"/>
  <c r="X728" i="54"/>
  <c r="X817" i="54"/>
  <c r="X818" i="54"/>
  <c r="BJ997" i="54"/>
  <c r="BJ998" i="54"/>
  <c r="X967" i="54"/>
  <c r="X968" i="54"/>
  <c r="AP97" i="53" l="1"/>
  <c r="AP99" i="53" s="1"/>
  <c r="BD308" i="53"/>
  <c r="BD307" i="53"/>
  <c r="BO457" i="53"/>
  <c r="BO458" i="53"/>
  <c r="Z279" i="53"/>
  <c r="Z280" i="53"/>
  <c r="Z281" i="53" s="1"/>
  <c r="AS127" i="53"/>
  <c r="AS128" i="53"/>
  <c r="Z339" i="53"/>
  <c r="Z340" i="53" s="1"/>
  <c r="Z341" i="53" s="1"/>
  <c r="Z344" i="53" s="1"/>
  <c r="Z322" i="53" s="1"/>
  <c r="AZ249" i="53"/>
  <c r="AZ250" i="53" s="1"/>
  <c r="AZ251" i="53" s="1"/>
  <c r="AZ254" i="53" s="1"/>
  <c r="AZ232" i="53" s="1"/>
  <c r="Y367" i="53"/>
  <c r="Y368" i="53"/>
  <c r="Y187" i="53"/>
  <c r="Y188" i="53"/>
  <c r="Y487" i="53"/>
  <c r="Y488" i="53"/>
  <c r="BI367" i="53"/>
  <c r="BI368" i="53"/>
  <c r="BM429" i="53"/>
  <c r="BM430" i="53" s="1"/>
  <c r="BM431" i="53" s="1"/>
  <c r="BM434" i="53" s="1"/>
  <c r="BM412" i="53" s="1"/>
  <c r="AW189" i="53"/>
  <c r="AW190" i="53" s="1"/>
  <c r="AW191" i="53" s="1"/>
  <c r="AW194" i="53" s="1"/>
  <c r="AW172" i="53" s="1"/>
  <c r="BB339" i="53"/>
  <c r="BB340" i="53" s="1"/>
  <c r="BB341" i="53" s="1"/>
  <c r="BB344" i="53" s="1"/>
  <c r="BB322" i="53" s="1"/>
  <c r="BC310" i="53"/>
  <c r="BC311" i="53" s="1"/>
  <c r="BC314" i="53" s="1"/>
  <c r="BC292" i="53" s="1"/>
  <c r="BN460" i="53"/>
  <c r="BN461" i="53" s="1"/>
  <c r="BN464" i="53" s="1"/>
  <c r="BN442" i="53" s="1"/>
  <c r="Z458" i="53"/>
  <c r="Z457" i="53"/>
  <c r="Z284" i="53"/>
  <c r="Z262" i="53" s="1"/>
  <c r="BL399" i="53"/>
  <c r="X249" i="53"/>
  <c r="Y217" i="53"/>
  <c r="Y218" i="53"/>
  <c r="AW219" i="53"/>
  <c r="AW220" i="53" s="1"/>
  <c r="AW221" i="53" s="1"/>
  <c r="AW224" i="53" s="1"/>
  <c r="AW202" i="53" s="1"/>
  <c r="AS157" i="53"/>
  <c r="AS158" i="53"/>
  <c r="AR130" i="53"/>
  <c r="AR131" i="53" s="1"/>
  <c r="AR134" i="53" s="1"/>
  <c r="AR112" i="53" s="1"/>
  <c r="Y398" i="53"/>
  <c r="Y397" i="53"/>
  <c r="X370" i="53"/>
  <c r="X371" i="53" s="1"/>
  <c r="X374" i="53" s="1"/>
  <c r="X352" i="53" s="1"/>
  <c r="BB279" i="53"/>
  <c r="BB280" i="53" s="1"/>
  <c r="BB281" i="53" s="1"/>
  <c r="BB284" i="53" s="1"/>
  <c r="BB262" i="53" s="1"/>
  <c r="X190" i="53"/>
  <c r="X191" i="53" s="1"/>
  <c r="X194" i="53" s="1"/>
  <c r="X172" i="53" s="1"/>
  <c r="AB40" i="53"/>
  <c r="AB41" i="53" s="1"/>
  <c r="AB44" i="53" s="1"/>
  <c r="AB22" i="53" s="1"/>
  <c r="AC37" i="53"/>
  <c r="AC38" i="53"/>
  <c r="X490" i="53"/>
  <c r="X491" i="53" s="1"/>
  <c r="X494" i="53" s="1"/>
  <c r="X472" i="53" s="1"/>
  <c r="BH370" i="53"/>
  <c r="BH371" i="53" s="1"/>
  <c r="BH374" i="53" s="1"/>
  <c r="BH352" i="53" s="1"/>
  <c r="Z157" i="53"/>
  <c r="Z158" i="53"/>
  <c r="AI70" i="53"/>
  <c r="AI71" i="53" s="1"/>
  <c r="AI74" i="53" s="1"/>
  <c r="AI52" i="53" s="1"/>
  <c r="AJ67" i="53"/>
  <c r="AJ68" i="53"/>
  <c r="Y519" i="53"/>
  <c r="Y427" i="53"/>
  <c r="Y428" i="53"/>
  <c r="Y309" i="53"/>
  <c r="Y310" i="53" s="1"/>
  <c r="Y311" i="53" s="1"/>
  <c r="Y314" i="53" s="1"/>
  <c r="Y292" i="53" s="1"/>
  <c r="Y130" i="53"/>
  <c r="Y131" i="53" s="1"/>
  <c r="Y134" i="53" s="1"/>
  <c r="Y112" i="53" s="1"/>
  <c r="Z127" i="53"/>
  <c r="Z128" i="53"/>
  <c r="L9" i="28"/>
  <c r="U1831" i="54"/>
  <c r="M4" i="28"/>
  <c r="M8" i="28" s="1"/>
  <c r="V1330" i="54"/>
  <c r="V14" i="54"/>
  <c r="W1327" i="54"/>
  <c r="W1328" i="54"/>
  <c r="U1312" i="54"/>
  <c r="U1376" i="54" s="1"/>
  <c r="U1379" i="54" s="1"/>
  <c r="U18" i="54"/>
  <c r="Y551" i="53"/>
  <c r="X532" i="53"/>
  <c r="X657" i="53" s="1"/>
  <c r="V639" i="53"/>
  <c r="V640" i="53" s="1"/>
  <c r="Y579" i="53"/>
  <c r="U644" i="53"/>
  <c r="U16" i="53"/>
  <c r="U12" i="53" s="1"/>
  <c r="U950" i="53" s="1"/>
  <c r="V614" i="53"/>
  <c r="V13" i="53"/>
  <c r="Z547" i="53"/>
  <c r="Z548" i="53"/>
  <c r="W609" i="53"/>
  <c r="W610" i="53" s="1"/>
  <c r="AU699" i="54"/>
  <c r="AU700" i="54" s="1"/>
  <c r="AU701" i="54" s="1"/>
  <c r="AU704" i="54" s="1"/>
  <c r="AU682" i="54" s="1"/>
  <c r="AC99" i="54"/>
  <c r="AC100" i="54" s="1"/>
  <c r="AC101" i="54" s="1"/>
  <c r="AC104" i="54" s="1"/>
  <c r="AC82" i="54" s="1"/>
  <c r="BH939" i="54"/>
  <c r="BH940" i="54" s="1"/>
  <c r="BH941" i="54" s="1"/>
  <c r="BH944" i="54" s="1"/>
  <c r="BH922" i="54" s="1"/>
  <c r="X1299" i="54"/>
  <c r="X1300" i="54" s="1"/>
  <c r="X1301" i="54" s="1"/>
  <c r="X1304" i="54" s="1"/>
  <c r="X1282" i="54" s="1"/>
  <c r="BO1089" i="54"/>
  <c r="BO1090" i="54" s="1"/>
  <c r="BO1091" i="54" s="1"/>
  <c r="BO1094" i="54" s="1"/>
  <c r="BO1072" i="54" s="1"/>
  <c r="X759" i="54"/>
  <c r="X760" i="54" s="1"/>
  <c r="X761" i="54" s="1"/>
  <c r="X764" i="54" s="1"/>
  <c r="X742" i="54" s="1"/>
  <c r="X609" i="54"/>
  <c r="X610" i="54" s="1"/>
  <c r="X611" i="54" s="1"/>
  <c r="X614" i="54" s="1"/>
  <c r="X592" i="54" s="1"/>
  <c r="X909" i="54"/>
  <c r="X910" i="54" s="1"/>
  <c r="X911" i="54" s="1"/>
  <c r="X914" i="54" s="1"/>
  <c r="X892" i="54" s="1"/>
  <c r="AR609" i="54"/>
  <c r="AR610" i="54" s="1"/>
  <c r="AR611" i="54" s="1"/>
  <c r="AR614" i="54" s="1"/>
  <c r="AR592" i="54" s="1"/>
  <c r="AK369" i="54"/>
  <c r="AK370" i="54" s="1"/>
  <c r="AK371" i="54" s="1"/>
  <c r="AK374" i="54" s="1"/>
  <c r="AK352" i="54" s="1"/>
  <c r="X459" i="54"/>
  <c r="X460" i="54" s="1"/>
  <c r="X461" i="54" s="1"/>
  <c r="X464" i="54" s="1"/>
  <c r="X442" i="54" s="1"/>
  <c r="AK399" i="54"/>
  <c r="AK400" i="54" s="1"/>
  <c r="AK401" i="54" s="1"/>
  <c r="AK404" i="54" s="1"/>
  <c r="AK382" i="54" s="1"/>
  <c r="AE249" i="54"/>
  <c r="AE250" i="54" s="1"/>
  <c r="AE251" i="54" s="1"/>
  <c r="AE254" i="54" s="1"/>
  <c r="AE232" i="54" s="1"/>
  <c r="X1059" i="54"/>
  <c r="X1060" i="54" s="1"/>
  <c r="X1061" i="54" s="1"/>
  <c r="X1064" i="54" s="1"/>
  <c r="X1042" i="54" s="1"/>
  <c r="X1029" i="54"/>
  <c r="X1030" i="54" s="1"/>
  <c r="X1031" i="54" s="1"/>
  <c r="X1034" i="54" s="1"/>
  <c r="X1012" i="54" s="1"/>
  <c r="X519" i="54"/>
  <c r="X520" i="54" s="1"/>
  <c r="X521" i="54" s="1"/>
  <c r="X524" i="54" s="1"/>
  <c r="X502" i="54" s="1"/>
  <c r="AN489" i="54"/>
  <c r="AN490" i="54" s="1"/>
  <c r="AN491" i="54" s="1"/>
  <c r="AN494" i="54" s="1"/>
  <c r="AN472" i="54" s="1"/>
  <c r="AC189" i="54"/>
  <c r="AC190" i="54" s="1"/>
  <c r="AC191" i="54" s="1"/>
  <c r="AC194" i="54" s="1"/>
  <c r="AC172" i="54" s="1"/>
  <c r="AN519" i="54"/>
  <c r="AN520" i="54" s="1"/>
  <c r="AN521" i="54" s="1"/>
  <c r="AN524" i="54" s="1"/>
  <c r="AN502" i="54" s="1"/>
  <c r="X1357" i="54"/>
  <c r="X1358" i="54"/>
  <c r="AC129" i="54"/>
  <c r="AC130" i="54" s="1"/>
  <c r="AC131" i="54" s="1"/>
  <c r="AC134" i="54" s="1"/>
  <c r="AC112" i="54" s="1"/>
  <c r="X1209" i="54"/>
  <c r="X1210" i="54" s="1"/>
  <c r="X1211" i="54" s="1"/>
  <c r="X1214" i="54" s="1"/>
  <c r="X1192" i="54" s="1"/>
  <c r="AA39" i="54"/>
  <c r="AA40" i="54" s="1"/>
  <c r="X369" i="54"/>
  <c r="X370" i="54" s="1"/>
  <c r="X579" i="54"/>
  <c r="X580" i="54" s="1"/>
  <c r="X581" i="54" s="1"/>
  <c r="X584" i="54" s="1"/>
  <c r="X562" i="54" s="1"/>
  <c r="X879" i="54"/>
  <c r="X880" i="54" s="1"/>
  <c r="X881" i="54" s="1"/>
  <c r="X884" i="54" s="1"/>
  <c r="X862" i="54" s="1"/>
  <c r="X849" i="54"/>
  <c r="X850" i="54" s="1"/>
  <c r="X851" i="54" s="1"/>
  <c r="X854" i="54" s="1"/>
  <c r="X832" i="54" s="1"/>
  <c r="BN1059" i="54"/>
  <c r="BN1060" i="54" s="1"/>
  <c r="BN1061" i="54" s="1"/>
  <c r="BN1064" i="54" s="1"/>
  <c r="BN1042" i="54" s="1"/>
  <c r="X939" i="54"/>
  <c r="X940" i="54" s="1"/>
  <c r="X941" i="54" s="1"/>
  <c r="X944" i="54" s="1"/>
  <c r="X922" i="54" s="1"/>
  <c r="X489" i="54"/>
  <c r="X490" i="54" s="1"/>
  <c r="X491" i="54" s="1"/>
  <c r="X494" i="54" s="1"/>
  <c r="X472" i="54" s="1"/>
  <c r="AC159" i="54"/>
  <c r="AC160" i="54" s="1"/>
  <c r="AC161" i="54" s="1"/>
  <c r="AC164" i="54" s="1"/>
  <c r="AC142" i="54" s="1"/>
  <c r="AC1373" i="54" s="1"/>
  <c r="AZ789" i="54"/>
  <c r="AZ790" i="54" s="1"/>
  <c r="AZ791" i="54" s="1"/>
  <c r="AZ794" i="54" s="1"/>
  <c r="AZ772" i="54" s="1"/>
  <c r="AG309" i="54"/>
  <c r="AG310" i="54" s="1"/>
  <c r="AG311" i="54" s="1"/>
  <c r="AG314" i="54" s="1"/>
  <c r="AG292" i="54" s="1"/>
  <c r="AO549" i="54"/>
  <c r="AO550" i="54" s="1"/>
  <c r="AO551" i="54" s="1"/>
  <c r="AO554" i="54" s="1"/>
  <c r="AO532" i="54" s="1"/>
  <c r="AR639" i="54"/>
  <c r="AR640" i="54" s="1"/>
  <c r="AR641" i="54" s="1"/>
  <c r="AR644" i="54" s="1"/>
  <c r="AR622" i="54" s="1"/>
  <c r="X399" i="54"/>
  <c r="X400" i="54" s="1"/>
  <c r="X401" i="54" s="1"/>
  <c r="X404" i="54" s="1"/>
  <c r="X382" i="54" s="1"/>
  <c r="AP579" i="54"/>
  <c r="AP580" i="54" s="1"/>
  <c r="AP581" i="54" s="1"/>
  <c r="AP584" i="54" s="1"/>
  <c r="AP562" i="54" s="1"/>
  <c r="X1089" i="54"/>
  <c r="X1090" i="54" s="1"/>
  <c r="X1091" i="54" s="1"/>
  <c r="X1094" i="54" s="1"/>
  <c r="X1072" i="54" s="1"/>
  <c r="X1119" i="54"/>
  <c r="X1120" i="54" s="1"/>
  <c r="X1121" i="54" s="1"/>
  <c r="X1124" i="54" s="1"/>
  <c r="X1102" i="54" s="1"/>
  <c r="X699" i="54"/>
  <c r="X700" i="54" s="1"/>
  <c r="X701" i="54" s="1"/>
  <c r="X704" i="54" s="1"/>
  <c r="X682" i="54" s="1"/>
  <c r="X669" i="54"/>
  <c r="X549" i="54"/>
  <c r="X550" i="54" s="1"/>
  <c r="X551" i="54" s="1"/>
  <c r="X554" i="54" s="1"/>
  <c r="X532" i="54" s="1"/>
  <c r="X1179" i="54"/>
  <c r="X1180" i="54" s="1"/>
  <c r="X1181" i="54" s="1"/>
  <c r="X1184" i="54" s="1"/>
  <c r="X1162" i="54" s="1"/>
  <c r="BJ969" i="54"/>
  <c r="BJ970" i="54" s="1"/>
  <c r="BJ971" i="54" s="1"/>
  <c r="BJ974" i="54" s="1"/>
  <c r="BJ952" i="54" s="1"/>
  <c r="AA69" i="54"/>
  <c r="AA70" i="54" s="1"/>
  <c r="AA71" i="54" s="1"/>
  <c r="AA74" i="54" s="1"/>
  <c r="AA52" i="54" s="1"/>
  <c r="X1149" i="54"/>
  <c r="X1150" i="54" s="1"/>
  <c r="X1151" i="54" s="1"/>
  <c r="X1154" i="54" s="1"/>
  <c r="X1132" i="54" s="1"/>
  <c r="X999" i="54"/>
  <c r="X1000" i="54" s="1"/>
  <c r="X1001" i="54" s="1"/>
  <c r="X1004" i="54" s="1"/>
  <c r="X982" i="54" s="1"/>
  <c r="X1269" i="54"/>
  <c r="X1270" i="54" s="1"/>
  <c r="X1271" i="54" s="1"/>
  <c r="X1274" i="54" s="1"/>
  <c r="X1252" i="54" s="1"/>
  <c r="X429" i="54"/>
  <c r="X430" i="54" s="1"/>
  <c r="X431" i="54" s="1"/>
  <c r="X434" i="54" s="1"/>
  <c r="X412" i="54" s="1"/>
  <c r="AV759" i="54"/>
  <c r="AV760" i="54" s="1"/>
  <c r="AV761" i="54" s="1"/>
  <c r="AV764" i="54" s="1"/>
  <c r="AV742" i="54" s="1"/>
  <c r="BE879" i="54"/>
  <c r="BE880" i="54" s="1"/>
  <c r="BE881" i="54" s="1"/>
  <c r="BE884" i="54" s="1"/>
  <c r="BE862" i="54" s="1"/>
  <c r="AU729" i="54"/>
  <c r="AU730" i="54" s="1"/>
  <c r="AU731" i="54" s="1"/>
  <c r="AU734" i="54" s="1"/>
  <c r="AU712" i="54" s="1"/>
  <c r="BB849" i="54"/>
  <c r="BB850" i="54" s="1"/>
  <c r="BB851" i="54" s="1"/>
  <c r="BB854" i="54" s="1"/>
  <c r="BB832" i="54" s="1"/>
  <c r="X789" i="54"/>
  <c r="X790" i="54" s="1"/>
  <c r="X791" i="54" s="1"/>
  <c r="X794" i="54" s="1"/>
  <c r="X772" i="54" s="1"/>
  <c r="BG909" i="54"/>
  <c r="BG910" i="54" s="1"/>
  <c r="BG911" i="54" s="1"/>
  <c r="BG914" i="54" s="1"/>
  <c r="BG892" i="54" s="1"/>
  <c r="X1239" i="54"/>
  <c r="X1240" i="54" s="1"/>
  <c r="X1241" i="54" s="1"/>
  <c r="X1244" i="54" s="1"/>
  <c r="X1222" i="54" s="1"/>
  <c r="AC219" i="54"/>
  <c r="AC220" i="54" s="1"/>
  <c r="AC221" i="54" s="1"/>
  <c r="AC224" i="54" s="1"/>
  <c r="AC202" i="54" s="1"/>
  <c r="AH339" i="54"/>
  <c r="AH340" i="54" s="1"/>
  <c r="AH341" i="54" s="1"/>
  <c r="AH344" i="54" s="1"/>
  <c r="AH322" i="54" s="1"/>
  <c r="AM429" i="54"/>
  <c r="AM430" i="54" s="1"/>
  <c r="AM431" i="54" s="1"/>
  <c r="AM434" i="54" s="1"/>
  <c r="AM412" i="54" s="1"/>
  <c r="AN459" i="54"/>
  <c r="AN460" i="54" s="1"/>
  <c r="AN461" i="54" s="1"/>
  <c r="AN464" i="54" s="1"/>
  <c r="AN442" i="54" s="1"/>
  <c r="BM1029" i="54"/>
  <c r="BM1030" i="54" s="1"/>
  <c r="BM1031" i="54" s="1"/>
  <c r="BM1034" i="54" s="1"/>
  <c r="BM1012" i="54" s="1"/>
  <c r="BJ999" i="54"/>
  <c r="BJ1000" i="54" s="1"/>
  <c r="BJ1001" i="54" s="1"/>
  <c r="BJ1004" i="54" s="1"/>
  <c r="BJ982" i="54" s="1"/>
  <c r="X819" i="54"/>
  <c r="X820" i="54" s="1"/>
  <c r="X821" i="54" s="1"/>
  <c r="X824" i="54" s="1"/>
  <c r="X802" i="54" s="1"/>
  <c r="X729" i="54"/>
  <c r="X730" i="54" s="1"/>
  <c r="X731" i="54" s="1"/>
  <c r="X734" i="54" s="1"/>
  <c r="X712" i="54" s="1"/>
  <c r="X639" i="54"/>
  <c r="X640" i="54" s="1"/>
  <c r="X641" i="54" s="1"/>
  <c r="X644" i="54" s="1"/>
  <c r="X622" i="54" s="1"/>
  <c r="AF279" i="54"/>
  <c r="AF280" i="54" s="1"/>
  <c r="AF281" i="54" s="1"/>
  <c r="AF284" i="54" s="1"/>
  <c r="AF262" i="54" s="1"/>
  <c r="AZ819" i="54"/>
  <c r="AZ820" i="54" s="1"/>
  <c r="AZ821" i="54" s="1"/>
  <c r="AZ824" i="54" s="1"/>
  <c r="AZ802" i="54" s="1"/>
  <c r="X969" i="54"/>
  <c r="X970" i="54" s="1"/>
  <c r="X971" i="54" s="1"/>
  <c r="X974" i="54" s="1"/>
  <c r="X952" i="54" s="1"/>
  <c r="W1342" i="54"/>
  <c r="W1377" i="54" s="1"/>
  <c r="W1374" i="54"/>
  <c r="Z44" i="54"/>
  <c r="W371" i="54"/>
  <c r="W1378" i="54"/>
  <c r="AQ97" i="53" l="1"/>
  <c r="AQ98" i="53"/>
  <c r="AP100" i="53"/>
  <c r="AP101" i="53" s="1"/>
  <c r="AP104" i="53" s="1"/>
  <c r="AP82" i="53" s="1"/>
  <c r="Z129" i="53"/>
  <c r="AJ69" i="53"/>
  <c r="AJ70" i="53"/>
  <c r="AJ71" i="53" s="1"/>
  <c r="AJ74" i="53" s="1"/>
  <c r="AJ52" i="53" s="1"/>
  <c r="AS159" i="53"/>
  <c r="AS160" i="53" s="1"/>
  <c r="AS161" i="53" s="1"/>
  <c r="AS164" i="53" s="1"/>
  <c r="AS142" i="53" s="1"/>
  <c r="Y219" i="53"/>
  <c r="Y220" i="53" s="1"/>
  <c r="Y221" i="53" s="1"/>
  <c r="Y224" i="53" s="1"/>
  <c r="Y202" i="53" s="1"/>
  <c r="BL400" i="53"/>
  <c r="BL401" i="53" s="1"/>
  <c r="BL404" i="53" s="1"/>
  <c r="BL382" i="53" s="1"/>
  <c r="BM397" i="53"/>
  <c r="BM398" i="53"/>
  <c r="Z459" i="53"/>
  <c r="Z460" i="53" s="1"/>
  <c r="Z461" i="53" s="1"/>
  <c r="Z464" i="53" s="1"/>
  <c r="Z442" i="53" s="1"/>
  <c r="Y369" i="53"/>
  <c r="Y370" i="53" s="1"/>
  <c r="Y371" i="53" s="1"/>
  <c r="Y374" i="53" s="1"/>
  <c r="Y352" i="53" s="1"/>
  <c r="BA248" i="53"/>
  <c r="BA247" i="53"/>
  <c r="AS129" i="53"/>
  <c r="AA277" i="53"/>
  <c r="AA278" i="53"/>
  <c r="BO459" i="53"/>
  <c r="BO460" i="53" s="1"/>
  <c r="BO461" i="53" s="1"/>
  <c r="BO464" i="53" s="1"/>
  <c r="BO442" i="53" s="1"/>
  <c r="Z308" i="53"/>
  <c r="Z307" i="53"/>
  <c r="Y429" i="53"/>
  <c r="Y430" i="53" s="1"/>
  <c r="Y431" i="53" s="1"/>
  <c r="Y434" i="53" s="1"/>
  <c r="Y412" i="53" s="1"/>
  <c r="Y520" i="53"/>
  <c r="Y521" i="53" s="1"/>
  <c r="Y524" i="53" s="1"/>
  <c r="Y502" i="53" s="1"/>
  <c r="Z517" i="53"/>
  <c r="Z518" i="53"/>
  <c r="Z159" i="53"/>
  <c r="Z160" i="53" s="1"/>
  <c r="Z161" i="53" s="1"/>
  <c r="Z164" i="53" s="1"/>
  <c r="Z142" i="53" s="1"/>
  <c r="AC39" i="53"/>
  <c r="AC40" i="53" s="1"/>
  <c r="AC41" i="53" s="1"/>
  <c r="AC44" i="53" s="1"/>
  <c r="AC22" i="53" s="1"/>
  <c r="BC278" i="53"/>
  <c r="BC277" i="53"/>
  <c r="Y399" i="53"/>
  <c r="Y400" i="53" s="1"/>
  <c r="Y401" i="53" s="1"/>
  <c r="Y404" i="53" s="1"/>
  <c r="Y382" i="53" s="1"/>
  <c r="AX217" i="53"/>
  <c r="AX218" i="53"/>
  <c r="X250" i="53"/>
  <c r="X251" i="53" s="1"/>
  <c r="X254" i="53" s="1"/>
  <c r="X232" i="53" s="1"/>
  <c r="Y248" i="53"/>
  <c r="Y247" i="53"/>
  <c r="BC338" i="53"/>
  <c r="BC337" i="53"/>
  <c r="AX187" i="53"/>
  <c r="AX188" i="53"/>
  <c r="BN428" i="53"/>
  <c r="BN427" i="53"/>
  <c r="BI369" i="53"/>
  <c r="BI370" i="53" s="1"/>
  <c r="BI371" i="53" s="1"/>
  <c r="BI374" i="53" s="1"/>
  <c r="BI352" i="53" s="1"/>
  <c r="Y489" i="53"/>
  <c r="Y490" i="53" s="1"/>
  <c r="Y491" i="53" s="1"/>
  <c r="Y494" i="53" s="1"/>
  <c r="Y472" i="53" s="1"/>
  <c r="Y189" i="53"/>
  <c r="Y190" i="53" s="1"/>
  <c r="Y191" i="53" s="1"/>
  <c r="Y194" i="53" s="1"/>
  <c r="Y172" i="53" s="1"/>
  <c r="AA337" i="53"/>
  <c r="AA338" i="53"/>
  <c r="BD309" i="53"/>
  <c r="BD310" i="53" s="1"/>
  <c r="BD311" i="53" s="1"/>
  <c r="BD314" i="53" s="1"/>
  <c r="BD292" i="53" s="1"/>
  <c r="Y667" i="54"/>
  <c r="Y668" i="54"/>
  <c r="X670" i="54"/>
  <c r="X671" i="54" s="1"/>
  <c r="X674" i="54" s="1"/>
  <c r="X652" i="54" s="1"/>
  <c r="W13" i="54"/>
  <c r="U952" i="53"/>
  <c r="M3" i="28"/>
  <c r="M7" i="28" s="1"/>
  <c r="W1329" i="54"/>
  <c r="W1330" i="54" s="1"/>
  <c r="V15" i="54"/>
  <c r="V1331" i="54"/>
  <c r="X1374" i="54"/>
  <c r="X607" i="53"/>
  <c r="X608" i="53"/>
  <c r="Z549" i="53"/>
  <c r="Z550" i="53"/>
  <c r="U622" i="53"/>
  <c r="U654" i="53" s="1"/>
  <c r="U659" i="53" s="1"/>
  <c r="U18" i="53"/>
  <c r="Z577" i="53"/>
  <c r="Z578" i="53"/>
  <c r="V641" i="53"/>
  <c r="V15" i="53"/>
  <c r="W611" i="53"/>
  <c r="V592" i="53"/>
  <c r="V656" i="53" s="1"/>
  <c r="Y580" i="53"/>
  <c r="W637" i="53"/>
  <c r="W638" i="53"/>
  <c r="V14" i="53"/>
  <c r="Y554" i="53"/>
  <c r="X1378" i="54"/>
  <c r="X371" i="54"/>
  <c r="AC1375" i="54"/>
  <c r="Z22" i="54"/>
  <c r="AB37" i="54"/>
  <c r="AB38" i="54"/>
  <c r="Y1207" i="54"/>
  <c r="Y1208" i="54"/>
  <c r="AD127" i="54"/>
  <c r="AD128" i="54"/>
  <c r="X1359" i="54"/>
  <c r="AO517" i="54"/>
  <c r="AO518" i="54"/>
  <c r="AD187" i="54"/>
  <c r="AD188" i="54"/>
  <c r="AO487" i="54"/>
  <c r="AO488" i="54"/>
  <c r="Y517" i="54"/>
  <c r="Y518" i="54"/>
  <c r="Y1027" i="54"/>
  <c r="Y1028" i="54"/>
  <c r="Y1057" i="54"/>
  <c r="Y1058" i="54"/>
  <c r="AF247" i="54"/>
  <c r="AF248" i="54"/>
  <c r="AL397" i="54"/>
  <c r="AL398" i="54"/>
  <c r="Y457" i="54"/>
  <c r="Y458" i="54"/>
  <c r="AL367" i="54"/>
  <c r="AL368" i="54"/>
  <c r="AS607" i="54"/>
  <c r="AS608" i="54"/>
  <c r="Y907" i="54"/>
  <c r="Y908" i="54"/>
  <c r="Y607" i="54"/>
  <c r="Y608" i="54"/>
  <c r="Y757" i="54"/>
  <c r="Y758" i="54"/>
  <c r="Y1297" i="54"/>
  <c r="Y1298" i="54"/>
  <c r="BI937" i="54"/>
  <c r="BI938" i="54"/>
  <c r="AD97" i="54"/>
  <c r="AD98" i="54"/>
  <c r="AV697" i="54"/>
  <c r="AV698" i="54"/>
  <c r="W374" i="54"/>
  <c r="Y967" i="54"/>
  <c r="Y968" i="54"/>
  <c r="BA817" i="54"/>
  <c r="BA818" i="54"/>
  <c r="AG277" i="54"/>
  <c r="AG278" i="54"/>
  <c r="Y637" i="54"/>
  <c r="Y638" i="54"/>
  <c r="Y727" i="54"/>
  <c r="Y728" i="54"/>
  <c r="Y817" i="54"/>
  <c r="Y818" i="54"/>
  <c r="BK997" i="54"/>
  <c r="BK998" i="54"/>
  <c r="BN1027" i="54"/>
  <c r="BN1028" i="54"/>
  <c r="AO457" i="54"/>
  <c r="AO458" i="54"/>
  <c r="AN427" i="54"/>
  <c r="AN428" i="54"/>
  <c r="AI337" i="54"/>
  <c r="AI338" i="54"/>
  <c r="AD217" i="54"/>
  <c r="AD218" i="54"/>
  <c r="Y1237" i="54"/>
  <c r="Y1238" i="54"/>
  <c r="BH907" i="54"/>
  <c r="BH908" i="54"/>
  <c r="Y787" i="54"/>
  <c r="Y788" i="54"/>
  <c r="BC847" i="54"/>
  <c r="BC848" i="54"/>
  <c r="AV727" i="54"/>
  <c r="AV728" i="54"/>
  <c r="BF877" i="54"/>
  <c r="BF878" i="54"/>
  <c r="AW757" i="54"/>
  <c r="AW758" i="54"/>
  <c r="Y427" i="54"/>
  <c r="Y428" i="54"/>
  <c r="Y1267" i="54"/>
  <c r="Y1268" i="54"/>
  <c r="Y997" i="54"/>
  <c r="Y998" i="54"/>
  <c r="Y1147" i="54"/>
  <c r="Y1148" i="54"/>
  <c r="AB67" i="54"/>
  <c r="AB68" i="54"/>
  <c r="BK967" i="54"/>
  <c r="BK968" i="54"/>
  <c r="Y1177" i="54"/>
  <c r="Y1178" i="54"/>
  <c r="Y547" i="54"/>
  <c r="Y548" i="54"/>
  <c r="Y697" i="54"/>
  <c r="Y698" i="54"/>
  <c r="Y1117" i="54"/>
  <c r="Y1118" i="54"/>
  <c r="Y1087" i="54"/>
  <c r="Y1088" i="54"/>
  <c r="AQ577" i="54"/>
  <c r="AQ578" i="54"/>
  <c r="AS637" i="54"/>
  <c r="AS638" i="54"/>
  <c r="AP547" i="54"/>
  <c r="AP548" i="54"/>
  <c r="AH307" i="54"/>
  <c r="AH308" i="54"/>
  <c r="BA787" i="54"/>
  <c r="BA788" i="54"/>
  <c r="AD157" i="54"/>
  <c r="AD158" i="54"/>
  <c r="Y487" i="54"/>
  <c r="Y488" i="54"/>
  <c r="Y937" i="54"/>
  <c r="Y938" i="54"/>
  <c r="BO1057" i="54"/>
  <c r="BO1058" i="54"/>
  <c r="Y847" i="54"/>
  <c r="Y848" i="54"/>
  <c r="Y877" i="54"/>
  <c r="Y878" i="54"/>
  <c r="Y577" i="54"/>
  <c r="Y578" i="54"/>
  <c r="AA41" i="54"/>
  <c r="AQ99" i="53" l="1"/>
  <c r="Z488" i="53"/>
  <c r="Z487" i="53"/>
  <c r="Z489" i="53" s="1"/>
  <c r="BN429" i="53"/>
  <c r="BC339" i="53"/>
  <c r="BC279" i="53"/>
  <c r="Z428" i="53"/>
  <c r="Z427" i="53"/>
  <c r="AA279" i="53"/>
  <c r="BA249" i="53"/>
  <c r="BA250" i="53" s="1"/>
  <c r="BA251" i="53" s="1"/>
  <c r="BA254" i="53" s="1"/>
  <c r="BA232" i="53" s="1"/>
  <c r="Z368" i="53"/>
  <c r="Z367" i="53"/>
  <c r="AA457" i="53"/>
  <c r="AA458" i="53"/>
  <c r="Z218" i="53"/>
  <c r="Z217" i="53"/>
  <c r="AK67" i="53"/>
  <c r="AK68" i="53"/>
  <c r="Z130" i="53"/>
  <c r="Z131" i="53" s="1"/>
  <c r="Z134" i="53" s="1"/>
  <c r="Z112" i="53" s="1"/>
  <c r="AA127" i="53"/>
  <c r="AA128" i="53"/>
  <c r="BE308" i="53"/>
  <c r="BE307" i="53"/>
  <c r="AA339" i="53"/>
  <c r="Z188" i="53"/>
  <c r="Z187" i="53"/>
  <c r="BJ368" i="53"/>
  <c r="BJ367" i="53"/>
  <c r="AX189" i="53"/>
  <c r="AX190" i="53" s="1"/>
  <c r="AX191" i="53" s="1"/>
  <c r="AX194" i="53" s="1"/>
  <c r="AX172" i="53" s="1"/>
  <c r="Y249" i="53"/>
  <c r="AX219" i="53"/>
  <c r="Z397" i="53"/>
  <c r="Z398" i="53"/>
  <c r="AD37" i="53"/>
  <c r="AD38" i="53"/>
  <c r="AA157" i="53"/>
  <c r="AA158" i="53"/>
  <c r="Z519" i="53"/>
  <c r="Z520" i="53" s="1"/>
  <c r="Z521" i="53" s="1"/>
  <c r="Z524" i="53" s="1"/>
  <c r="Z502" i="53" s="1"/>
  <c r="Z309" i="53"/>
  <c r="Z310" i="53" s="1"/>
  <c r="Z311" i="53" s="1"/>
  <c r="Z314" i="53" s="1"/>
  <c r="Z292" i="53" s="1"/>
  <c r="AS130" i="53"/>
  <c r="AS131" i="53" s="1"/>
  <c r="AS134" i="53" s="1"/>
  <c r="AS112" i="53" s="1"/>
  <c r="AT127" i="53"/>
  <c r="AT128" i="53"/>
  <c r="BM399" i="53"/>
  <c r="BM400" i="53" s="1"/>
  <c r="BM401" i="53" s="1"/>
  <c r="BM404" i="53" s="1"/>
  <c r="BM382" i="53" s="1"/>
  <c r="AT157" i="53"/>
  <c r="AT158" i="53"/>
  <c r="M9" i="28"/>
  <c r="W1331" i="54"/>
  <c r="W15" i="54"/>
  <c r="V1334" i="54"/>
  <c r="V16" i="54"/>
  <c r="V12" i="54" s="1"/>
  <c r="V1829" i="54" s="1"/>
  <c r="X1328" i="54"/>
  <c r="X13" i="54" s="1"/>
  <c r="W14" i="54"/>
  <c r="X1327" i="54"/>
  <c r="Y532" i="53"/>
  <c r="Y657" i="53" s="1"/>
  <c r="W639" i="53"/>
  <c r="W640" i="53" s="1"/>
  <c r="Y581" i="53"/>
  <c r="V16" i="53"/>
  <c r="V12" i="53" s="1"/>
  <c r="V950" i="53" s="1"/>
  <c r="V644" i="53"/>
  <c r="AA547" i="53"/>
  <c r="AA548" i="53"/>
  <c r="W13" i="53"/>
  <c r="W614" i="53"/>
  <c r="Z579" i="53"/>
  <c r="Z580" i="53" s="1"/>
  <c r="Z581" i="53" s="1"/>
  <c r="Z584" i="53" s="1"/>
  <c r="Z562" i="53" s="1"/>
  <c r="Z551" i="53"/>
  <c r="X609" i="53"/>
  <c r="X610" i="53" s="1"/>
  <c r="AA44" i="54"/>
  <c r="W352" i="54"/>
  <c r="AV699" i="54"/>
  <c r="AV700" i="54" s="1"/>
  <c r="AV701" i="54" s="1"/>
  <c r="AV704" i="54" s="1"/>
  <c r="AV682" i="54" s="1"/>
  <c r="AD99" i="54"/>
  <c r="AD100" i="54" s="1"/>
  <c r="AD101" i="54" s="1"/>
  <c r="AD104" i="54" s="1"/>
  <c r="AD82" i="54" s="1"/>
  <c r="BI939" i="54"/>
  <c r="BI940" i="54" s="1"/>
  <c r="BI941" i="54" s="1"/>
  <c r="BI944" i="54" s="1"/>
  <c r="BI922" i="54" s="1"/>
  <c r="Y1299" i="54"/>
  <c r="Y1300" i="54" s="1"/>
  <c r="Y1301" i="54" s="1"/>
  <c r="Y1304" i="54" s="1"/>
  <c r="Y1282" i="54" s="1"/>
  <c r="Y759" i="54"/>
  <c r="Y760" i="54" s="1"/>
  <c r="Y761" i="54" s="1"/>
  <c r="Y764" i="54" s="1"/>
  <c r="Y742" i="54" s="1"/>
  <c r="Y609" i="54"/>
  <c r="Y610" i="54" s="1"/>
  <c r="Y611" i="54" s="1"/>
  <c r="Y614" i="54" s="1"/>
  <c r="Y592" i="54" s="1"/>
  <c r="Y909" i="54"/>
  <c r="Y910" i="54" s="1"/>
  <c r="Y911" i="54" s="1"/>
  <c r="Y914" i="54" s="1"/>
  <c r="Y892" i="54" s="1"/>
  <c r="AS609" i="54"/>
  <c r="AS610" i="54" s="1"/>
  <c r="AS611" i="54" s="1"/>
  <c r="AS614" i="54" s="1"/>
  <c r="AS592" i="54" s="1"/>
  <c r="AL369" i="54"/>
  <c r="AL370" i="54" s="1"/>
  <c r="AL371" i="54" s="1"/>
  <c r="AL374" i="54" s="1"/>
  <c r="AL352" i="54" s="1"/>
  <c r="Y459" i="54"/>
  <c r="Y460" i="54" s="1"/>
  <c r="Y461" i="54" s="1"/>
  <c r="Y464" i="54" s="1"/>
  <c r="Y442" i="54" s="1"/>
  <c r="AL399" i="54"/>
  <c r="AL400" i="54" s="1"/>
  <c r="AL401" i="54" s="1"/>
  <c r="AL404" i="54" s="1"/>
  <c r="AL382" i="54" s="1"/>
  <c r="AF249" i="54"/>
  <c r="AF250" i="54" s="1"/>
  <c r="AF251" i="54" s="1"/>
  <c r="AF254" i="54" s="1"/>
  <c r="AF232" i="54" s="1"/>
  <c r="Y1059" i="54"/>
  <c r="Y1060" i="54" s="1"/>
  <c r="Y1061" i="54" s="1"/>
  <c r="Y1064" i="54" s="1"/>
  <c r="Y1042" i="54" s="1"/>
  <c r="Y1029" i="54"/>
  <c r="Y1030" i="54" s="1"/>
  <c r="Y1031" i="54" s="1"/>
  <c r="Y1034" i="54" s="1"/>
  <c r="Y1012" i="54" s="1"/>
  <c r="Y519" i="54"/>
  <c r="Y520" i="54" s="1"/>
  <c r="Y521" i="54" s="1"/>
  <c r="Y524" i="54" s="1"/>
  <c r="Y502" i="54" s="1"/>
  <c r="AO489" i="54"/>
  <c r="AO490" i="54" s="1"/>
  <c r="AO491" i="54" s="1"/>
  <c r="AO494" i="54" s="1"/>
  <c r="AO472" i="54" s="1"/>
  <c r="AD189" i="54"/>
  <c r="AD190" i="54" s="1"/>
  <c r="AD191" i="54" s="1"/>
  <c r="AD194" i="54" s="1"/>
  <c r="AD172" i="54" s="1"/>
  <c r="AO519" i="54"/>
  <c r="AO520" i="54" s="1"/>
  <c r="AO521" i="54" s="1"/>
  <c r="AO524" i="54" s="1"/>
  <c r="AO502" i="54" s="1"/>
  <c r="Y1357" i="54"/>
  <c r="Y1358" i="54"/>
  <c r="AD129" i="54"/>
  <c r="AD130" i="54" s="1"/>
  <c r="AD131" i="54" s="1"/>
  <c r="AD134" i="54" s="1"/>
  <c r="AD112" i="54" s="1"/>
  <c r="Y1209" i="54"/>
  <c r="Y1210" i="54" s="1"/>
  <c r="Y1211" i="54" s="1"/>
  <c r="Y1214" i="54" s="1"/>
  <c r="Y1192" i="54" s="1"/>
  <c r="AB39" i="54"/>
  <c r="AB40" i="54" s="1"/>
  <c r="Y579" i="54"/>
  <c r="Y580" i="54" s="1"/>
  <c r="Y581" i="54" s="1"/>
  <c r="Y584" i="54" s="1"/>
  <c r="Y562" i="54" s="1"/>
  <c r="Y879" i="54"/>
  <c r="Y880" i="54" s="1"/>
  <c r="Y881" i="54" s="1"/>
  <c r="Y884" i="54" s="1"/>
  <c r="Y862" i="54" s="1"/>
  <c r="Y849" i="54"/>
  <c r="Y850" i="54" s="1"/>
  <c r="Y851" i="54" s="1"/>
  <c r="Y854" i="54" s="1"/>
  <c r="Y832" i="54" s="1"/>
  <c r="BO1059" i="54"/>
  <c r="BO1060" i="54" s="1"/>
  <c r="BO1061" i="54" s="1"/>
  <c r="BO1064" i="54" s="1"/>
  <c r="BO1042" i="54" s="1"/>
  <c r="Y939" i="54"/>
  <c r="Y940" i="54" s="1"/>
  <c r="Y941" i="54" s="1"/>
  <c r="Y944" i="54" s="1"/>
  <c r="Y922" i="54" s="1"/>
  <c r="Y489" i="54"/>
  <c r="Y490" i="54" s="1"/>
  <c r="Y491" i="54" s="1"/>
  <c r="Y494" i="54" s="1"/>
  <c r="Y472" i="54" s="1"/>
  <c r="AD159" i="54"/>
  <c r="AD160" i="54" s="1"/>
  <c r="AD161" i="54" s="1"/>
  <c r="AD164" i="54" s="1"/>
  <c r="AD142" i="54" s="1"/>
  <c r="AD1373" i="54" s="1"/>
  <c r="BA789" i="54"/>
  <c r="BA790" i="54" s="1"/>
  <c r="BA791" i="54" s="1"/>
  <c r="BA794" i="54" s="1"/>
  <c r="BA772" i="54" s="1"/>
  <c r="AH309" i="54"/>
  <c r="AH310" i="54" s="1"/>
  <c r="AH311" i="54" s="1"/>
  <c r="AH314" i="54" s="1"/>
  <c r="AH292" i="54" s="1"/>
  <c r="AP549" i="54"/>
  <c r="AP550" i="54" s="1"/>
  <c r="AP551" i="54" s="1"/>
  <c r="AP554" i="54" s="1"/>
  <c r="AP532" i="54" s="1"/>
  <c r="AS639" i="54"/>
  <c r="AS640" i="54" s="1"/>
  <c r="AS641" i="54" s="1"/>
  <c r="AS644" i="54" s="1"/>
  <c r="AS622" i="54" s="1"/>
  <c r="AQ579" i="54"/>
  <c r="AQ580" i="54" s="1"/>
  <c r="AQ581" i="54" s="1"/>
  <c r="AQ584" i="54" s="1"/>
  <c r="AQ562" i="54" s="1"/>
  <c r="Y1089" i="54"/>
  <c r="Y1090" i="54" s="1"/>
  <c r="Y1091" i="54" s="1"/>
  <c r="Y1094" i="54" s="1"/>
  <c r="Y1072" i="54" s="1"/>
  <c r="Y1119" i="54"/>
  <c r="Y1120" i="54" s="1"/>
  <c r="Y1121" i="54" s="1"/>
  <c r="Y1124" i="54" s="1"/>
  <c r="Y1102" i="54" s="1"/>
  <c r="Y699" i="54"/>
  <c r="Y700" i="54" s="1"/>
  <c r="Y701" i="54" s="1"/>
  <c r="Y704" i="54" s="1"/>
  <c r="Y682" i="54" s="1"/>
  <c r="Y669" i="54"/>
  <c r="Y549" i="54"/>
  <c r="Y550" i="54" s="1"/>
  <c r="Y551" i="54" s="1"/>
  <c r="Y554" i="54" s="1"/>
  <c r="Y532" i="54" s="1"/>
  <c r="Y1179" i="54"/>
  <c r="Y1180" i="54" s="1"/>
  <c r="Y1181" i="54" s="1"/>
  <c r="Y1184" i="54" s="1"/>
  <c r="Y1162" i="54" s="1"/>
  <c r="BK969" i="54"/>
  <c r="BK970" i="54" s="1"/>
  <c r="BK971" i="54" s="1"/>
  <c r="BK974" i="54" s="1"/>
  <c r="BK952" i="54" s="1"/>
  <c r="AB69" i="54"/>
  <c r="AB70" i="54" s="1"/>
  <c r="AB71" i="54" s="1"/>
  <c r="AB74" i="54" s="1"/>
  <c r="AB52" i="54" s="1"/>
  <c r="Y1149" i="54"/>
  <c r="Y1150" i="54" s="1"/>
  <c r="Y1151" i="54" s="1"/>
  <c r="Y1154" i="54" s="1"/>
  <c r="Y1132" i="54" s="1"/>
  <c r="Y999" i="54"/>
  <c r="Y1000" i="54" s="1"/>
  <c r="Y1001" i="54" s="1"/>
  <c r="Y1004" i="54" s="1"/>
  <c r="Y982" i="54" s="1"/>
  <c r="Y1269" i="54"/>
  <c r="Y1270" i="54" s="1"/>
  <c r="Y1271" i="54" s="1"/>
  <c r="Y1274" i="54" s="1"/>
  <c r="Y1252" i="54" s="1"/>
  <c r="Y429" i="54"/>
  <c r="Y430" i="54" s="1"/>
  <c r="AW759" i="54"/>
  <c r="AW760" i="54" s="1"/>
  <c r="AW761" i="54" s="1"/>
  <c r="AW764" i="54" s="1"/>
  <c r="AW742" i="54" s="1"/>
  <c r="BF879" i="54"/>
  <c r="BF880" i="54" s="1"/>
  <c r="BF881" i="54" s="1"/>
  <c r="BF884" i="54" s="1"/>
  <c r="BF862" i="54" s="1"/>
  <c r="AV729" i="54"/>
  <c r="AV730" i="54" s="1"/>
  <c r="AV731" i="54" s="1"/>
  <c r="AV734" i="54" s="1"/>
  <c r="AV712" i="54" s="1"/>
  <c r="BC849" i="54"/>
  <c r="BC850" i="54" s="1"/>
  <c r="BC851" i="54" s="1"/>
  <c r="BC854" i="54" s="1"/>
  <c r="BC832" i="54" s="1"/>
  <c r="Y789" i="54"/>
  <c r="Y790" i="54" s="1"/>
  <c r="Y791" i="54" s="1"/>
  <c r="Y794" i="54" s="1"/>
  <c r="Y772" i="54" s="1"/>
  <c r="BH909" i="54"/>
  <c r="BH910" i="54" s="1"/>
  <c r="BH911" i="54" s="1"/>
  <c r="BH914" i="54" s="1"/>
  <c r="BH892" i="54" s="1"/>
  <c r="Y1239" i="54"/>
  <c r="Y1240" i="54" s="1"/>
  <c r="Y1241" i="54" s="1"/>
  <c r="Y1244" i="54" s="1"/>
  <c r="Y1222" i="54" s="1"/>
  <c r="AD219" i="54"/>
  <c r="AD220" i="54" s="1"/>
  <c r="AD221" i="54" s="1"/>
  <c r="AD224" i="54" s="1"/>
  <c r="AD202" i="54" s="1"/>
  <c r="AI339" i="54"/>
  <c r="AI340" i="54" s="1"/>
  <c r="AI341" i="54" s="1"/>
  <c r="AI344" i="54" s="1"/>
  <c r="AI322" i="54" s="1"/>
  <c r="AN429" i="54"/>
  <c r="AN430" i="54" s="1"/>
  <c r="AN431" i="54" s="1"/>
  <c r="AN434" i="54" s="1"/>
  <c r="AN412" i="54" s="1"/>
  <c r="AO459" i="54"/>
  <c r="AO460" i="54" s="1"/>
  <c r="AO461" i="54" s="1"/>
  <c r="AO464" i="54" s="1"/>
  <c r="AO442" i="54" s="1"/>
  <c r="BN1029" i="54"/>
  <c r="BN1030" i="54" s="1"/>
  <c r="BN1031" i="54" s="1"/>
  <c r="BN1034" i="54" s="1"/>
  <c r="BN1012" i="54" s="1"/>
  <c r="BK999" i="54"/>
  <c r="BK1000" i="54" s="1"/>
  <c r="BK1001" i="54" s="1"/>
  <c r="BK1004" i="54" s="1"/>
  <c r="BK982" i="54" s="1"/>
  <c r="Y819" i="54"/>
  <c r="Y820" i="54" s="1"/>
  <c r="Y821" i="54" s="1"/>
  <c r="Y824" i="54" s="1"/>
  <c r="Y802" i="54" s="1"/>
  <c r="Y729" i="54"/>
  <c r="Y730" i="54" s="1"/>
  <c r="Y731" i="54" s="1"/>
  <c r="Y734" i="54" s="1"/>
  <c r="Y712" i="54" s="1"/>
  <c r="Y639" i="54"/>
  <c r="Y640" i="54" s="1"/>
  <c r="Y641" i="54" s="1"/>
  <c r="Y644" i="54" s="1"/>
  <c r="Y622" i="54" s="1"/>
  <c r="AG279" i="54"/>
  <c r="AG280" i="54" s="1"/>
  <c r="AG281" i="54" s="1"/>
  <c r="AG284" i="54" s="1"/>
  <c r="AG262" i="54" s="1"/>
  <c r="BA819" i="54"/>
  <c r="BA820" i="54" s="1"/>
  <c r="BA821" i="54" s="1"/>
  <c r="BA824" i="54" s="1"/>
  <c r="BA802" i="54" s="1"/>
  <c r="Y969" i="54"/>
  <c r="Y970" i="54" s="1"/>
  <c r="Y971" i="54" s="1"/>
  <c r="Y974" i="54" s="1"/>
  <c r="Y952" i="54" s="1"/>
  <c r="X1360" i="54"/>
  <c r="X1361" i="54" s="1"/>
  <c r="X1364" i="54" s="1"/>
  <c r="X1342" i="54" s="1"/>
  <c r="X1377" i="54" s="1"/>
  <c r="X374" i="54"/>
  <c r="AQ100" i="53" l="1"/>
  <c r="AQ101" i="53" s="1"/>
  <c r="AQ104" i="53" s="1"/>
  <c r="AQ82" i="53" s="1"/>
  <c r="AR97" i="53"/>
  <c r="AR98" i="53"/>
  <c r="Z429" i="53"/>
  <c r="Z430" i="53" s="1"/>
  <c r="Z431" i="53" s="1"/>
  <c r="Z434" i="53" s="1"/>
  <c r="Z412" i="53" s="1"/>
  <c r="AD39" i="53"/>
  <c r="AA307" i="53"/>
  <c r="AA308" i="53"/>
  <c r="AA159" i="53"/>
  <c r="AA160" i="53" s="1"/>
  <c r="AA161" i="53" s="1"/>
  <c r="AA164" i="53" s="1"/>
  <c r="AA142" i="53" s="1"/>
  <c r="AD40" i="53"/>
  <c r="AD41" i="53" s="1"/>
  <c r="AE37" i="53"/>
  <c r="AE38" i="53"/>
  <c r="Z399" i="53"/>
  <c r="Z400" i="53" s="1"/>
  <c r="Z401" i="53" s="1"/>
  <c r="Z404" i="53" s="1"/>
  <c r="Z382" i="53" s="1"/>
  <c r="AY218" i="53"/>
  <c r="AY217" i="53"/>
  <c r="Z248" i="53"/>
  <c r="Z247" i="53"/>
  <c r="AB337" i="53"/>
  <c r="AB338" i="53"/>
  <c r="AK69" i="53"/>
  <c r="AK70" i="53" s="1"/>
  <c r="AK71" i="53" s="1"/>
  <c r="AK74" i="53" s="1"/>
  <c r="AK52" i="53" s="1"/>
  <c r="Z369" i="53"/>
  <c r="Z370" i="53" s="1"/>
  <c r="Z371" i="53" s="1"/>
  <c r="Z374" i="53" s="1"/>
  <c r="Z352" i="53" s="1"/>
  <c r="AA280" i="53"/>
  <c r="AA281" i="53" s="1"/>
  <c r="AA284" i="53" s="1"/>
  <c r="AA262" i="53" s="1"/>
  <c r="AB277" i="53"/>
  <c r="AB278" i="53"/>
  <c r="BD277" i="53"/>
  <c r="BD278" i="53"/>
  <c r="BD338" i="53"/>
  <c r="BD337" i="53"/>
  <c r="BN430" i="53"/>
  <c r="BN431" i="53" s="1"/>
  <c r="BN434" i="53" s="1"/>
  <c r="BN412" i="53" s="1"/>
  <c r="BO428" i="53"/>
  <c r="BO427" i="53"/>
  <c r="BO429" i="53" s="1"/>
  <c r="BO430" i="53" s="1"/>
  <c r="BO431" i="53" s="1"/>
  <c r="BO434" i="53" s="1"/>
  <c r="BO412" i="53" s="1"/>
  <c r="AT159" i="53"/>
  <c r="AT160" i="53" s="1"/>
  <c r="AT161" i="53" s="1"/>
  <c r="AT164" i="53" s="1"/>
  <c r="AT142" i="53" s="1"/>
  <c r="BN398" i="53"/>
  <c r="BN397" i="53"/>
  <c r="AT129" i="53"/>
  <c r="AA517" i="53"/>
  <c r="AA518" i="53"/>
  <c r="AD44" i="53"/>
  <c r="AD22" i="53" s="1"/>
  <c r="AX220" i="53"/>
  <c r="AX221" i="53" s="1"/>
  <c r="AX224" i="53" s="1"/>
  <c r="AX202" i="53" s="1"/>
  <c r="Y250" i="53"/>
  <c r="Y251" i="53" s="1"/>
  <c r="Y254" i="53" s="1"/>
  <c r="Y232" i="53" s="1"/>
  <c r="AY188" i="53"/>
  <c r="AY187" i="53"/>
  <c r="BJ369" i="53"/>
  <c r="Z189" i="53"/>
  <c r="Z190" i="53" s="1"/>
  <c r="Z191" i="53" s="1"/>
  <c r="Z194" i="53" s="1"/>
  <c r="Z172" i="53" s="1"/>
  <c r="AA340" i="53"/>
  <c r="AA341" i="53" s="1"/>
  <c r="AA344" i="53" s="1"/>
  <c r="AA322" i="53" s="1"/>
  <c r="BE309" i="53"/>
  <c r="BE310" i="53" s="1"/>
  <c r="BE311" i="53" s="1"/>
  <c r="BE314" i="53" s="1"/>
  <c r="BE292" i="53" s="1"/>
  <c r="AA129" i="53"/>
  <c r="AA130" i="53" s="1"/>
  <c r="AA131" i="53" s="1"/>
  <c r="AA134" i="53" s="1"/>
  <c r="AA112" i="53" s="1"/>
  <c r="Z219" i="53"/>
  <c r="Z220" i="53" s="1"/>
  <c r="Z221" i="53" s="1"/>
  <c r="Z224" i="53" s="1"/>
  <c r="Z202" i="53" s="1"/>
  <c r="AA459" i="53"/>
  <c r="AA460" i="53"/>
  <c r="AA461" i="53" s="1"/>
  <c r="AA464" i="53" s="1"/>
  <c r="AA442" i="53" s="1"/>
  <c r="BB248" i="53"/>
  <c r="BB247" i="53"/>
  <c r="BC280" i="53"/>
  <c r="BC281" i="53" s="1"/>
  <c r="BC284" i="53" s="1"/>
  <c r="BC262" i="53" s="1"/>
  <c r="BC340" i="53"/>
  <c r="BC341" i="53" s="1"/>
  <c r="BC344" i="53" s="1"/>
  <c r="BC322" i="53" s="1"/>
  <c r="Z490" i="53"/>
  <c r="Z491" i="53" s="1"/>
  <c r="Z494" i="53" s="1"/>
  <c r="Z472" i="53" s="1"/>
  <c r="AA487" i="53"/>
  <c r="AA488" i="53"/>
  <c r="Z667" i="54"/>
  <c r="Z668" i="54"/>
  <c r="Y670" i="54"/>
  <c r="V952" i="53"/>
  <c r="N3" i="28"/>
  <c r="N7" i="28" s="1"/>
  <c r="V1831" i="54"/>
  <c r="N4" i="28"/>
  <c r="N8" i="28" s="1"/>
  <c r="X1329" i="54"/>
  <c r="X1330" i="54" s="1"/>
  <c r="Y671" i="54"/>
  <c r="Y674" i="54" s="1"/>
  <c r="Y652" i="54" s="1"/>
  <c r="V1312" i="54"/>
  <c r="V1376" i="54" s="1"/>
  <c r="V1379" i="54" s="1"/>
  <c r="V18" i="54"/>
  <c r="W1334" i="54"/>
  <c r="W16" i="54"/>
  <c r="W12" i="54" s="1"/>
  <c r="W1829" i="54" s="1"/>
  <c r="X611" i="53"/>
  <c r="W592" i="53"/>
  <c r="W656" i="53" s="1"/>
  <c r="V622" i="53"/>
  <c r="V654" i="53" s="1"/>
  <c r="V659" i="53" s="1"/>
  <c r="V18" i="53"/>
  <c r="W641" i="53"/>
  <c r="W15" i="53"/>
  <c r="Y607" i="53"/>
  <c r="Y608" i="53"/>
  <c r="Z554" i="53"/>
  <c r="AA577" i="53"/>
  <c r="AA578" i="53"/>
  <c r="AA549" i="53"/>
  <c r="AA550" i="53"/>
  <c r="Y584" i="53"/>
  <c r="X637" i="53"/>
  <c r="X638" i="53"/>
  <c r="W14" i="53"/>
  <c r="Y1378" i="54"/>
  <c r="AB41" i="54"/>
  <c r="AD1375" i="54"/>
  <c r="Y431" i="54"/>
  <c r="X352" i="54"/>
  <c r="Z967" i="54"/>
  <c r="Z968" i="54"/>
  <c r="BB817" i="54"/>
  <c r="BB818" i="54"/>
  <c r="AH277" i="54"/>
  <c r="AH278" i="54"/>
  <c r="Z637" i="54"/>
  <c r="Z638" i="54"/>
  <c r="Z727" i="54"/>
  <c r="Z728" i="54"/>
  <c r="Z817" i="54"/>
  <c r="Z818" i="54"/>
  <c r="BL997" i="54"/>
  <c r="BL998" i="54"/>
  <c r="BO1027" i="54"/>
  <c r="BO1028" i="54"/>
  <c r="AP457" i="54"/>
  <c r="AP458" i="54"/>
  <c r="AO427" i="54"/>
  <c r="AO428" i="54"/>
  <c r="AJ337" i="54"/>
  <c r="AJ338" i="54"/>
  <c r="AE217" i="54"/>
  <c r="AE218" i="54"/>
  <c r="Z1237" i="54"/>
  <c r="Z1238" i="54"/>
  <c r="BI907" i="54"/>
  <c r="BI908" i="54"/>
  <c r="Z787" i="54"/>
  <c r="Z788" i="54"/>
  <c r="BD847" i="54"/>
  <c r="BD848" i="54"/>
  <c r="AW727" i="54"/>
  <c r="AW728" i="54"/>
  <c r="BG877" i="54"/>
  <c r="BG878" i="54"/>
  <c r="AX757" i="54"/>
  <c r="AX758" i="54"/>
  <c r="Z427" i="54"/>
  <c r="Z428" i="54"/>
  <c r="Z1267" i="54"/>
  <c r="Z1268" i="54"/>
  <c r="Z997" i="54"/>
  <c r="Z998" i="54"/>
  <c r="Z1147" i="54"/>
  <c r="Z1148" i="54"/>
  <c r="AC67" i="54"/>
  <c r="AC68" i="54"/>
  <c r="BL967" i="54"/>
  <c r="BL968" i="54"/>
  <c r="Z1177" i="54"/>
  <c r="Z1178" i="54"/>
  <c r="Z547" i="54"/>
  <c r="Z548" i="54"/>
  <c r="Z697" i="54"/>
  <c r="Z698" i="54"/>
  <c r="Z1117" i="54"/>
  <c r="Z1118" i="54"/>
  <c r="Z1087" i="54"/>
  <c r="Z1088" i="54"/>
  <c r="AR577" i="54"/>
  <c r="AR578" i="54"/>
  <c r="AT637" i="54"/>
  <c r="AT638" i="54"/>
  <c r="AQ547" i="54"/>
  <c r="AQ548" i="54"/>
  <c r="AI307" i="54"/>
  <c r="AI308" i="54"/>
  <c r="BB787" i="54"/>
  <c r="BB788" i="54"/>
  <c r="AE157" i="54"/>
  <c r="AE158" i="54"/>
  <c r="Z487" i="54"/>
  <c r="Z488" i="54"/>
  <c r="Z937" i="54"/>
  <c r="Z938" i="54"/>
  <c r="Z847" i="54"/>
  <c r="Z848" i="54"/>
  <c r="Z877" i="54"/>
  <c r="Z878" i="54"/>
  <c r="Z577" i="54"/>
  <c r="Z578" i="54"/>
  <c r="AA22" i="54"/>
  <c r="AC37" i="54"/>
  <c r="AC38" i="54"/>
  <c r="Z1207" i="54"/>
  <c r="Z1208" i="54"/>
  <c r="AE127" i="54"/>
  <c r="AE128" i="54"/>
  <c r="Y1359" i="54"/>
  <c r="AP517" i="54"/>
  <c r="AP518" i="54"/>
  <c r="AE187" i="54"/>
  <c r="AE188" i="54"/>
  <c r="AP487" i="54"/>
  <c r="AP488" i="54"/>
  <c r="Z517" i="54"/>
  <c r="Z518" i="54"/>
  <c r="Z1027" i="54"/>
  <c r="Z1028" i="54"/>
  <c r="Z1057" i="54"/>
  <c r="Z1058" i="54"/>
  <c r="AG247" i="54"/>
  <c r="AG248" i="54"/>
  <c r="AM397" i="54"/>
  <c r="AM398" i="54"/>
  <c r="Z457" i="54"/>
  <c r="Z458" i="54"/>
  <c r="AM367" i="54"/>
  <c r="AM368" i="54"/>
  <c r="AT607" i="54"/>
  <c r="AT608" i="54"/>
  <c r="Z907" i="54"/>
  <c r="Z908" i="54"/>
  <c r="Z607" i="54"/>
  <c r="Z608" i="54"/>
  <c r="Z757" i="54"/>
  <c r="Z758" i="54"/>
  <c r="Z1297" i="54"/>
  <c r="Z1298" i="54"/>
  <c r="BJ937" i="54"/>
  <c r="BJ938" i="54"/>
  <c r="AE97" i="54"/>
  <c r="AE98" i="54"/>
  <c r="AW697" i="54"/>
  <c r="AW698" i="54"/>
  <c r="AA427" i="53" l="1"/>
  <c r="AA428" i="53"/>
  <c r="AR99" i="53"/>
  <c r="AE39" i="53"/>
  <c r="BB249" i="53"/>
  <c r="AB458" i="53"/>
  <c r="AB457" i="53"/>
  <c r="AB128" i="53"/>
  <c r="AB127" i="53"/>
  <c r="AA187" i="53"/>
  <c r="AA188" i="53"/>
  <c r="AY189" i="53"/>
  <c r="AY190" i="53" s="1"/>
  <c r="AY191" i="53" s="1"/>
  <c r="AY194" i="53" s="1"/>
  <c r="AY172" i="53" s="1"/>
  <c r="AA519" i="53"/>
  <c r="AA520" i="53" s="1"/>
  <c r="AA521" i="53" s="1"/>
  <c r="AA524" i="53" s="1"/>
  <c r="AA502" i="53" s="1"/>
  <c r="BN399" i="53"/>
  <c r="BN400" i="53" s="1"/>
  <c r="BN401" i="53" s="1"/>
  <c r="BN404" i="53" s="1"/>
  <c r="BN382" i="53" s="1"/>
  <c r="BD339" i="53"/>
  <c r="BD340" i="53" s="1"/>
  <c r="BD341" i="53" s="1"/>
  <c r="BD344" i="53" s="1"/>
  <c r="BD322" i="53" s="1"/>
  <c r="AA429" i="53"/>
  <c r="AB279" i="53"/>
  <c r="AB280" i="53" s="1"/>
  <c r="AB281" i="53" s="1"/>
  <c r="AB284" i="53" s="1"/>
  <c r="AB262" i="53" s="1"/>
  <c r="AB339" i="53"/>
  <c r="AB340" i="53" s="1"/>
  <c r="AB341" i="53" s="1"/>
  <c r="AB344" i="53" s="1"/>
  <c r="AB322" i="53" s="1"/>
  <c r="Z249" i="53"/>
  <c r="Z250" i="53" s="1"/>
  <c r="Z251" i="53" s="1"/>
  <c r="Z254" i="53" s="1"/>
  <c r="Z232" i="53" s="1"/>
  <c r="AY219" i="53"/>
  <c r="AY220" i="53" s="1"/>
  <c r="AY221" i="53" s="1"/>
  <c r="AY224" i="53" s="1"/>
  <c r="AY202" i="53" s="1"/>
  <c r="AB157" i="53"/>
  <c r="AB158" i="53"/>
  <c r="AA309" i="53"/>
  <c r="AA310" i="53" s="1"/>
  <c r="AA311" i="53" s="1"/>
  <c r="AA314" i="53" s="1"/>
  <c r="AA292" i="53" s="1"/>
  <c r="AA489" i="53"/>
  <c r="AA490" i="53"/>
  <c r="AA491" i="53" s="1"/>
  <c r="AA494" i="53" s="1"/>
  <c r="AA472" i="53" s="1"/>
  <c r="AA217" i="53"/>
  <c r="AA218" i="53"/>
  <c r="BF308" i="53"/>
  <c r="BF307" i="53"/>
  <c r="BJ370" i="53"/>
  <c r="BJ371" i="53" s="1"/>
  <c r="BJ374" i="53" s="1"/>
  <c r="BJ352" i="53" s="1"/>
  <c r="BK368" i="53"/>
  <c r="BK367" i="53"/>
  <c r="AT130" i="53"/>
  <c r="AT131" i="53" s="1"/>
  <c r="AT134" i="53" s="1"/>
  <c r="AT112" i="53" s="1"/>
  <c r="AU128" i="53"/>
  <c r="AU127" i="53"/>
  <c r="AU157" i="53"/>
  <c r="AU158" i="53"/>
  <c r="BD279" i="53"/>
  <c r="BD280" i="53" s="1"/>
  <c r="BD281" i="53" s="1"/>
  <c r="BD284" i="53" s="1"/>
  <c r="BD262" i="53" s="1"/>
  <c r="AA367" i="53"/>
  <c r="AA368" i="53"/>
  <c r="AL67" i="53"/>
  <c r="AL68" i="53"/>
  <c r="AA397" i="53"/>
  <c r="AA398" i="53"/>
  <c r="AE40" i="53"/>
  <c r="AE41" i="53" s="1"/>
  <c r="AE44" i="53" s="1"/>
  <c r="AE22" i="53" s="1"/>
  <c r="AF37" i="53"/>
  <c r="AF38" i="53"/>
  <c r="N9" i="28"/>
  <c r="X1331" i="54"/>
  <c r="X15" i="54"/>
  <c r="W1312" i="54"/>
  <c r="W1376" i="54" s="1"/>
  <c r="W1379" i="54" s="1"/>
  <c r="W18" i="54"/>
  <c r="O4" i="28"/>
  <c r="O8" i="28" s="1"/>
  <c r="W1831" i="54"/>
  <c r="Y1327" i="54"/>
  <c r="Y1328" i="54"/>
  <c r="Y13" i="54" s="1"/>
  <c r="X14" i="54"/>
  <c r="Y1360" i="54"/>
  <c r="Y1361" i="54" s="1"/>
  <c r="Y1364" i="54" s="1"/>
  <c r="Y1342" i="54" s="1"/>
  <c r="Y1377" i="54" s="1"/>
  <c r="X13" i="53"/>
  <c r="AA551" i="53"/>
  <c r="X614" i="53"/>
  <c r="X639" i="53"/>
  <c r="X640" i="53" s="1"/>
  <c r="Y562" i="53"/>
  <c r="AB547" i="53"/>
  <c r="AB548" i="53"/>
  <c r="AA579" i="53"/>
  <c r="AA580" i="53" s="1"/>
  <c r="AA581" i="53" s="1"/>
  <c r="AA584" i="53" s="1"/>
  <c r="AA562" i="53" s="1"/>
  <c r="Z532" i="53"/>
  <c r="Z657" i="53" s="1"/>
  <c r="Y609" i="53"/>
  <c r="Y610" i="53" s="1"/>
  <c r="W16" i="53"/>
  <c r="W12" i="53" s="1"/>
  <c r="W950" i="53" s="1"/>
  <c r="W644" i="53"/>
  <c r="Z429" i="54"/>
  <c r="Z430" i="54" s="1"/>
  <c r="AX759" i="54"/>
  <c r="AX760" i="54" s="1"/>
  <c r="AX761" i="54" s="1"/>
  <c r="AX764" i="54" s="1"/>
  <c r="AX742" i="54" s="1"/>
  <c r="BG879" i="54"/>
  <c r="BG880" i="54" s="1"/>
  <c r="BG881" i="54" s="1"/>
  <c r="BG884" i="54" s="1"/>
  <c r="BG862" i="54" s="1"/>
  <c r="AW729" i="54"/>
  <c r="AW730" i="54" s="1"/>
  <c r="AW731" i="54" s="1"/>
  <c r="AW734" i="54" s="1"/>
  <c r="AW712" i="54" s="1"/>
  <c r="BD849" i="54"/>
  <c r="BD850" i="54" s="1"/>
  <c r="BD851" i="54" s="1"/>
  <c r="BD854" i="54" s="1"/>
  <c r="BD832" i="54" s="1"/>
  <c r="Z789" i="54"/>
  <c r="Z790" i="54" s="1"/>
  <c r="Z791" i="54" s="1"/>
  <c r="Z794" i="54" s="1"/>
  <c r="Z772" i="54" s="1"/>
  <c r="BI909" i="54"/>
  <c r="BI910" i="54" s="1"/>
  <c r="BI911" i="54" s="1"/>
  <c r="BI914" i="54" s="1"/>
  <c r="BI892" i="54" s="1"/>
  <c r="Z1239" i="54"/>
  <c r="Z1240" i="54" s="1"/>
  <c r="Z1241" i="54" s="1"/>
  <c r="Z1244" i="54" s="1"/>
  <c r="Z1222" i="54" s="1"/>
  <c r="AE219" i="54"/>
  <c r="AE220" i="54" s="1"/>
  <c r="AE221" i="54" s="1"/>
  <c r="AE224" i="54" s="1"/>
  <c r="AE202" i="54" s="1"/>
  <c r="AJ339" i="54"/>
  <c r="AJ340" i="54" s="1"/>
  <c r="AJ341" i="54" s="1"/>
  <c r="AJ344" i="54" s="1"/>
  <c r="AJ322" i="54" s="1"/>
  <c r="AO429" i="54"/>
  <c r="AO430" i="54" s="1"/>
  <c r="AO431" i="54" s="1"/>
  <c r="AO434" i="54" s="1"/>
  <c r="AO412" i="54" s="1"/>
  <c r="AP459" i="54"/>
  <c r="AP460" i="54" s="1"/>
  <c r="AP461" i="54" s="1"/>
  <c r="AP464" i="54" s="1"/>
  <c r="AP442" i="54" s="1"/>
  <c r="BO1029" i="54"/>
  <c r="BO1030" i="54" s="1"/>
  <c r="BO1031" i="54" s="1"/>
  <c r="BO1034" i="54" s="1"/>
  <c r="BO1012" i="54" s="1"/>
  <c r="BL999" i="54"/>
  <c r="BL1000" i="54" s="1"/>
  <c r="BL1001" i="54" s="1"/>
  <c r="BL1004" i="54" s="1"/>
  <c r="BL982" i="54" s="1"/>
  <c r="Z819" i="54"/>
  <c r="Z820" i="54" s="1"/>
  <c r="Z821" i="54" s="1"/>
  <c r="Z824" i="54" s="1"/>
  <c r="Z802" i="54" s="1"/>
  <c r="Z729" i="54"/>
  <c r="Z730" i="54" s="1"/>
  <c r="Z731" i="54" s="1"/>
  <c r="Z734" i="54" s="1"/>
  <c r="Z712" i="54" s="1"/>
  <c r="Z639" i="54"/>
  <c r="Z640" i="54" s="1"/>
  <c r="Z641" i="54" s="1"/>
  <c r="Z644" i="54" s="1"/>
  <c r="Z622" i="54" s="1"/>
  <c r="AH279" i="54"/>
  <c r="AH280" i="54" s="1"/>
  <c r="AH281" i="54" s="1"/>
  <c r="AH284" i="54" s="1"/>
  <c r="AH262" i="54" s="1"/>
  <c r="BB819" i="54"/>
  <c r="BB820" i="54" s="1"/>
  <c r="BB821" i="54" s="1"/>
  <c r="BB824" i="54" s="1"/>
  <c r="BB802" i="54" s="1"/>
  <c r="Z969" i="54"/>
  <c r="Z970" i="54" s="1"/>
  <c r="Z971" i="54" s="1"/>
  <c r="Z974" i="54" s="1"/>
  <c r="Z952" i="54" s="1"/>
  <c r="AW699" i="54"/>
  <c r="AW700" i="54" s="1"/>
  <c r="AW701" i="54" s="1"/>
  <c r="AW704" i="54" s="1"/>
  <c r="AW682" i="54" s="1"/>
  <c r="AE99" i="54"/>
  <c r="AE100" i="54" s="1"/>
  <c r="AE101" i="54" s="1"/>
  <c r="AE104" i="54" s="1"/>
  <c r="AE82" i="54" s="1"/>
  <c r="BJ939" i="54"/>
  <c r="BJ940" i="54" s="1"/>
  <c r="BJ941" i="54" s="1"/>
  <c r="BJ944" i="54" s="1"/>
  <c r="BJ922" i="54" s="1"/>
  <c r="Z1299" i="54"/>
  <c r="Z1300" i="54" s="1"/>
  <c r="Z1301" i="54" s="1"/>
  <c r="Z1304" i="54" s="1"/>
  <c r="Z1282" i="54" s="1"/>
  <c r="Z759" i="54"/>
  <c r="Z760" i="54" s="1"/>
  <c r="Z761" i="54" s="1"/>
  <c r="Z764" i="54" s="1"/>
  <c r="Z742" i="54" s="1"/>
  <c r="Z609" i="54"/>
  <c r="Z610" i="54" s="1"/>
  <c r="Z611" i="54" s="1"/>
  <c r="Z614" i="54" s="1"/>
  <c r="Z592" i="54" s="1"/>
  <c r="Z909" i="54"/>
  <c r="Z910" i="54" s="1"/>
  <c r="Z911" i="54" s="1"/>
  <c r="Z914" i="54" s="1"/>
  <c r="Z892" i="54" s="1"/>
  <c r="AT609" i="54"/>
  <c r="AT610" i="54" s="1"/>
  <c r="AT611" i="54" s="1"/>
  <c r="AT614" i="54" s="1"/>
  <c r="AT592" i="54" s="1"/>
  <c r="AM369" i="54"/>
  <c r="AM370" i="54" s="1"/>
  <c r="AM371" i="54" s="1"/>
  <c r="AM374" i="54" s="1"/>
  <c r="AM352" i="54" s="1"/>
  <c r="Z459" i="54"/>
  <c r="Z460" i="54" s="1"/>
  <c r="Z461" i="54" s="1"/>
  <c r="Z464" i="54" s="1"/>
  <c r="Z442" i="54" s="1"/>
  <c r="AM399" i="54"/>
  <c r="AM400" i="54" s="1"/>
  <c r="AM401" i="54" s="1"/>
  <c r="AM404" i="54" s="1"/>
  <c r="AM382" i="54" s="1"/>
  <c r="AG249" i="54"/>
  <c r="AG250" i="54" s="1"/>
  <c r="AG251" i="54" s="1"/>
  <c r="AG254" i="54" s="1"/>
  <c r="AG232" i="54" s="1"/>
  <c r="Z1059" i="54"/>
  <c r="Z1060" i="54" s="1"/>
  <c r="Z1061" i="54" s="1"/>
  <c r="Z1064" i="54" s="1"/>
  <c r="Z1042" i="54" s="1"/>
  <c r="Z1029" i="54"/>
  <c r="Z1030" i="54" s="1"/>
  <c r="Z1031" i="54" s="1"/>
  <c r="Z1034" i="54" s="1"/>
  <c r="Z1012" i="54" s="1"/>
  <c r="Z519" i="54"/>
  <c r="Z520" i="54" s="1"/>
  <c r="Z521" i="54" s="1"/>
  <c r="Z524" i="54" s="1"/>
  <c r="Z502" i="54" s="1"/>
  <c r="AP489" i="54"/>
  <c r="AP490" i="54" s="1"/>
  <c r="AP491" i="54" s="1"/>
  <c r="AP494" i="54" s="1"/>
  <c r="AP472" i="54" s="1"/>
  <c r="AE189" i="54"/>
  <c r="AE190" i="54" s="1"/>
  <c r="AE191" i="54" s="1"/>
  <c r="AE194" i="54" s="1"/>
  <c r="AE172" i="54" s="1"/>
  <c r="AP519" i="54"/>
  <c r="AP520" i="54" s="1"/>
  <c r="AP521" i="54" s="1"/>
  <c r="AP524" i="54" s="1"/>
  <c r="AP502" i="54" s="1"/>
  <c r="Z1357" i="54"/>
  <c r="Z1358" i="54"/>
  <c r="AE129" i="54"/>
  <c r="AE130" i="54" s="1"/>
  <c r="AE131" i="54" s="1"/>
  <c r="AE134" i="54" s="1"/>
  <c r="AE112" i="54" s="1"/>
  <c r="Z1209" i="54"/>
  <c r="Z1210" i="54" s="1"/>
  <c r="Z1211" i="54" s="1"/>
  <c r="Z1214" i="54" s="1"/>
  <c r="Z1192" i="54" s="1"/>
  <c r="AC39" i="54"/>
  <c r="AC40" i="54" s="1"/>
  <c r="Z579" i="54"/>
  <c r="Z580" i="54" s="1"/>
  <c r="Z581" i="54" s="1"/>
  <c r="Z584" i="54" s="1"/>
  <c r="Z562" i="54" s="1"/>
  <c r="Z879" i="54"/>
  <c r="Z880" i="54" s="1"/>
  <c r="Z881" i="54" s="1"/>
  <c r="Z884" i="54" s="1"/>
  <c r="Z862" i="54" s="1"/>
  <c r="Z849" i="54"/>
  <c r="Z850" i="54" s="1"/>
  <c r="Z851" i="54" s="1"/>
  <c r="Z854" i="54" s="1"/>
  <c r="Z832" i="54" s="1"/>
  <c r="Z939" i="54"/>
  <c r="Z940" i="54" s="1"/>
  <c r="Z941" i="54" s="1"/>
  <c r="Z944" i="54" s="1"/>
  <c r="Z922" i="54" s="1"/>
  <c r="Z489" i="54"/>
  <c r="Z490" i="54" s="1"/>
  <c r="Z491" i="54" s="1"/>
  <c r="Z494" i="54" s="1"/>
  <c r="Z472" i="54" s="1"/>
  <c r="AE159" i="54"/>
  <c r="AE160" i="54" s="1"/>
  <c r="AE161" i="54" s="1"/>
  <c r="AE164" i="54" s="1"/>
  <c r="AE142" i="54" s="1"/>
  <c r="AE1373" i="54" s="1"/>
  <c r="BB789" i="54"/>
  <c r="BB790" i="54" s="1"/>
  <c r="BB791" i="54" s="1"/>
  <c r="BB794" i="54" s="1"/>
  <c r="BB772" i="54" s="1"/>
  <c r="AI309" i="54"/>
  <c r="AI310" i="54" s="1"/>
  <c r="AI311" i="54" s="1"/>
  <c r="AI314" i="54" s="1"/>
  <c r="AI292" i="54" s="1"/>
  <c r="AQ549" i="54"/>
  <c r="AQ550" i="54" s="1"/>
  <c r="AQ551" i="54" s="1"/>
  <c r="AQ554" i="54" s="1"/>
  <c r="AQ532" i="54" s="1"/>
  <c r="AT639" i="54"/>
  <c r="AT640" i="54" s="1"/>
  <c r="AT641" i="54" s="1"/>
  <c r="AT644" i="54" s="1"/>
  <c r="AT622" i="54" s="1"/>
  <c r="AR579" i="54"/>
  <c r="AR580" i="54" s="1"/>
  <c r="AR581" i="54" s="1"/>
  <c r="AR584" i="54" s="1"/>
  <c r="AR562" i="54" s="1"/>
  <c r="Z1089" i="54"/>
  <c r="Z1090" i="54" s="1"/>
  <c r="Z1091" i="54" s="1"/>
  <c r="Z1094" i="54" s="1"/>
  <c r="Z1072" i="54" s="1"/>
  <c r="Z1119" i="54"/>
  <c r="Z1120" i="54" s="1"/>
  <c r="Z1121" i="54" s="1"/>
  <c r="Z1124" i="54" s="1"/>
  <c r="Z1102" i="54" s="1"/>
  <c r="Z699" i="54"/>
  <c r="Z700" i="54" s="1"/>
  <c r="Z701" i="54" s="1"/>
  <c r="Z704" i="54" s="1"/>
  <c r="Z682" i="54" s="1"/>
  <c r="Z669" i="54"/>
  <c r="Z549" i="54"/>
  <c r="Z550" i="54" s="1"/>
  <c r="Z551" i="54" s="1"/>
  <c r="Z554" i="54" s="1"/>
  <c r="Z532" i="54" s="1"/>
  <c r="Z1179" i="54"/>
  <c r="Z1180" i="54" s="1"/>
  <c r="Z1181" i="54" s="1"/>
  <c r="Z1184" i="54" s="1"/>
  <c r="Z1162" i="54" s="1"/>
  <c r="BL969" i="54"/>
  <c r="BL970" i="54" s="1"/>
  <c r="BL971" i="54" s="1"/>
  <c r="BL974" i="54" s="1"/>
  <c r="BL952" i="54" s="1"/>
  <c r="AC69" i="54"/>
  <c r="AC70" i="54" s="1"/>
  <c r="AC71" i="54" s="1"/>
  <c r="AC74" i="54" s="1"/>
  <c r="AC52" i="54" s="1"/>
  <c r="Z1149" i="54"/>
  <c r="Z1150" i="54" s="1"/>
  <c r="Z1151" i="54" s="1"/>
  <c r="Z1154" i="54" s="1"/>
  <c r="Z1132" i="54" s="1"/>
  <c r="Z999" i="54"/>
  <c r="Z1000" i="54" s="1"/>
  <c r="Z1001" i="54" s="1"/>
  <c r="Z1004" i="54" s="1"/>
  <c r="Z982" i="54" s="1"/>
  <c r="Z1269" i="54"/>
  <c r="Z1270" i="54" s="1"/>
  <c r="Z1271" i="54" s="1"/>
  <c r="Z1274" i="54" s="1"/>
  <c r="Z1252" i="54" s="1"/>
  <c r="Y434" i="54"/>
  <c r="AB44" i="54"/>
  <c r="AS98" i="53" l="1"/>
  <c r="AS97" i="53"/>
  <c r="AR100" i="53"/>
  <c r="AR101" i="53" s="1"/>
  <c r="AR104" i="53" s="1"/>
  <c r="AR82" i="53" s="1"/>
  <c r="AB459" i="53"/>
  <c r="AC458" i="53" s="1"/>
  <c r="AF39" i="53"/>
  <c r="AF40" i="53" s="1"/>
  <c r="AF41" i="53" s="1"/>
  <c r="AF44" i="53" s="1"/>
  <c r="AF22" i="53" s="1"/>
  <c r="AL69" i="53"/>
  <c r="AA369" i="53"/>
  <c r="AU159" i="53"/>
  <c r="BK369" i="53"/>
  <c r="AA219" i="53"/>
  <c r="AB488" i="53"/>
  <c r="AB487" i="53"/>
  <c r="AB308" i="53"/>
  <c r="AB307" i="53"/>
  <c r="AB160" i="53"/>
  <c r="AB161" i="53" s="1"/>
  <c r="AB164" i="53" s="1"/>
  <c r="AB142" i="53" s="1"/>
  <c r="AB159" i="53"/>
  <c r="AZ218" i="53"/>
  <c r="AZ217" i="53"/>
  <c r="AC278" i="53"/>
  <c r="AC277" i="53"/>
  <c r="AA430" i="53"/>
  <c r="AA431" i="53" s="1"/>
  <c r="AA434" i="53" s="1"/>
  <c r="AA412" i="53" s="1"/>
  <c r="AB427" i="53"/>
  <c r="AB428" i="53"/>
  <c r="AA189" i="53"/>
  <c r="AA190" i="53" s="1"/>
  <c r="AA191" i="53" s="1"/>
  <c r="AA194" i="53" s="1"/>
  <c r="AA172" i="53" s="1"/>
  <c r="AA399" i="53"/>
  <c r="AA400" i="53" s="1"/>
  <c r="AA401" i="53" s="1"/>
  <c r="AA404" i="53" s="1"/>
  <c r="AA382" i="53" s="1"/>
  <c r="BE277" i="53"/>
  <c r="BE278" i="53"/>
  <c r="AU129" i="53"/>
  <c r="AU130" i="53" s="1"/>
  <c r="AU131" i="53" s="1"/>
  <c r="AU134" i="53" s="1"/>
  <c r="AU112" i="53" s="1"/>
  <c r="BF309" i="53"/>
  <c r="BF310" i="53" s="1"/>
  <c r="BF311" i="53" s="1"/>
  <c r="BF314" i="53" s="1"/>
  <c r="BF292" i="53" s="1"/>
  <c r="AA248" i="53"/>
  <c r="AA247" i="53"/>
  <c r="AC337" i="53"/>
  <c r="AC338" i="53"/>
  <c r="BE337" i="53"/>
  <c r="BE338" i="53"/>
  <c r="BO397" i="53"/>
  <c r="BO398" i="53"/>
  <c r="AB517" i="53"/>
  <c r="AB518" i="53"/>
  <c r="AZ188" i="53"/>
  <c r="AZ187" i="53"/>
  <c r="AB129" i="53"/>
  <c r="AB130" i="53" s="1"/>
  <c r="AB131" i="53" s="1"/>
  <c r="AB134" i="53" s="1"/>
  <c r="AB112" i="53" s="1"/>
  <c r="AB460" i="53"/>
  <c r="AB461" i="53" s="1"/>
  <c r="AB464" i="53" s="1"/>
  <c r="AB442" i="53" s="1"/>
  <c r="BB250" i="53"/>
  <c r="BB251" i="53" s="1"/>
  <c r="BB254" i="53" s="1"/>
  <c r="BB232" i="53" s="1"/>
  <c r="BC248" i="53"/>
  <c r="BC247" i="53"/>
  <c r="AA667" i="54"/>
  <c r="AA668" i="54"/>
  <c r="Z670" i="54"/>
  <c r="Z671" i="54" s="1"/>
  <c r="Z674" i="54" s="1"/>
  <c r="Z652" i="54" s="1"/>
  <c r="W952" i="53"/>
  <c r="O3" i="28"/>
  <c r="O7" i="28" s="1"/>
  <c r="Y1329" i="54"/>
  <c r="Y1330" i="54" s="1"/>
  <c r="X1334" i="54"/>
  <c r="X16" i="54"/>
  <c r="X12" i="54" s="1"/>
  <c r="X1829" i="54" s="1"/>
  <c r="Y611" i="53"/>
  <c r="X641" i="53"/>
  <c r="X15" i="53"/>
  <c r="W622" i="53"/>
  <c r="W654" i="53" s="1"/>
  <c r="W659" i="53" s="1"/>
  <c r="W18" i="53"/>
  <c r="AB577" i="53"/>
  <c r="AB578" i="53"/>
  <c r="X592" i="53"/>
  <c r="X656" i="53" s="1"/>
  <c r="Z607" i="53"/>
  <c r="Z608" i="53"/>
  <c r="AB549" i="53"/>
  <c r="AB550" i="53" s="1"/>
  <c r="Y637" i="53"/>
  <c r="Y638" i="53"/>
  <c r="X14" i="53"/>
  <c r="AA554" i="53"/>
  <c r="Z1378" i="54"/>
  <c r="AC41" i="54"/>
  <c r="AE1375" i="54"/>
  <c r="Z431" i="54"/>
  <c r="AB22" i="54"/>
  <c r="Y412" i="54"/>
  <c r="Y1374" i="54" s="1"/>
  <c r="AA1267" i="54"/>
  <c r="AA1268" i="54"/>
  <c r="AA997" i="54"/>
  <c r="AA998" i="54"/>
  <c r="AA1147" i="54"/>
  <c r="AA1148" i="54"/>
  <c r="AD67" i="54"/>
  <c r="AD68" i="54"/>
  <c r="BM967" i="54"/>
  <c r="BM968" i="54"/>
  <c r="AA1177" i="54"/>
  <c r="AA1178" i="54"/>
  <c r="AA547" i="54"/>
  <c r="AA548" i="54"/>
  <c r="AA697" i="54"/>
  <c r="AA698" i="54"/>
  <c r="AA1117" i="54"/>
  <c r="AA1118" i="54"/>
  <c r="AA1087" i="54"/>
  <c r="AA1088" i="54"/>
  <c r="AS577" i="54"/>
  <c r="AS578" i="54"/>
  <c r="AU637" i="54"/>
  <c r="AU638" i="54"/>
  <c r="AR547" i="54"/>
  <c r="AR548" i="54"/>
  <c r="AJ307" i="54"/>
  <c r="AJ308" i="54"/>
  <c r="BC787" i="54"/>
  <c r="BC788" i="54"/>
  <c r="AF157" i="54"/>
  <c r="AF158" i="54"/>
  <c r="AA487" i="54"/>
  <c r="AA488" i="54"/>
  <c r="AA937" i="54"/>
  <c r="AA938" i="54"/>
  <c r="AA847" i="54"/>
  <c r="AA848" i="54"/>
  <c r="AA877" i="54"/>
  <c r="AA878" i="54"/>
  <c r="AA577" i="54"/>
  <c r="AA578" i="54"/>
  <c r="AD37" i="54"/>
  <c r="AD38" i="54"/>
  <c r="AA1207" i="54"/>
  <c r="AA1208" i="54"/>
  <c r="AF127" i="54"/>
  <c r="AF128" i="54"/>
  <c r="Z1359" i="54"/>
  <c r="AQ517" i="54"/>
  <c r="AQ518" i="54"/>
  <c r="AF187" i="54"/>
  <c r="AF188" i="54"/>
  <c r="AQ487" i="54"/>
  <c r="AQ488" i="54"/>
  <c r="AA517" i="54"/>
  <c r="AA518" i="54"/>
  <c r="AA1027" i="54"/>
  <c r="AA1028" i="54"/>
  <c r="AA1057" i="54"/>
  <c r="AA1058" i="54"/>
  <c r="AH247" i="54"/>
  <c r="AH248" i="54"/>
  <c r="AN397" i="54"/>
  <c r="AN398" i="54"/>
  <c r="AA457" i="54"/>
  <c r="AA458" i="54"/>
  <c r="AN367" i="54"/>
  <c r="AN368" i="54"/>
  <c r="AU607" i="54"/>
  <c r="AU608" i="54"/>
  <c r="AA907" i="54"/>
  <c r="AA908" i="54"/>
  <c r="AA607" i="54"/>
  <c r="AA608" i="54"/>
  <c r="AA757" i="54"/>
  <c r="AA758" i="54"/>
  <c r="AA1297" i="54"/>
  <c r="AA1298" i="54"/>
  <c r="BK937" i="54"/>
  <c r="BK938" i="54"/>
  <c r="AF97" i="54"/>
  <c r="AF98" i="54"/>
  <c r="AX697" i="54"/>
  <c r="AX698" i="54"/>
  <c r="AA967" i="54"/>
  <c r="AA968" i="54"/>
  <c r="BC817" i="54"/>
  <c r="BC818" i="54"/>
  <c r="AI277" i="54"/>
  <c r="AI278" i="54"/>
  <c r="AA637" i="54"/>
  <c r="AA638" i="54"/>
  <c r="AA727" i="54"/>
  <c r="AA728" i="54"/>
  <c r="AA817" i="54"/>
  <c r="AA818" i="54"/>
  <c r="BM997" i="54"/>
  <c r="BM998" i="54"/>
  <c r="AQ457" i="54"/>
  <c r="AQ458" i="54"/>
  <c r="AP427" i="54"/>
  <c r="AP428" i="54"/>
  <c r="AK337" i="54"/>
  <c r="AK338" i="54"/>
  <c r="AF217" i="54"/>
  <c r="AF218" i="54"/>
  <c r="AA1237" i="54"/>
  <c r="AA1238" i="54"/>
  <c r="BJ907" i="54"/>
  <c r="BJ908" i="54"/>
  <c r="AA787" i="54"/>
  <c r="AA788" i="54"/>
  <c r="BE847" i="54"/>
  <c r="BE848" i="54"/>
  <c r="AX727" i="54"/>
  <c r="AX728" i="54"/>
  <c r="BH877" i="54"/>
  <c r="BH878" i="54"/>
  <c r="AY757" i="54"/>
  <c r="AY758" i="54"/>
  <c r="AC457" i="53" l="1"/>
  <c r="AS99" i="53"/>
  <c r="AA249" i="53"/>
  <c r="AA250" i="53" s="1"/>
  <c r="AA251" i="53" s="1"/>
  <c r="AA254" i="53" s="1"/>
  <c r="AA232" i="53" s="1"/>
  <c r="BC249" i="53"/>
  <c r="AC127" i="53"/>
  <c r="AC128" i="53"/>
  <c r="AB519" i="53"/>
  <c r="BO399" i="53"/>
  <c r="BO400" i="53" s="1"/>
  <c r="BO401" i="53" s="1"/>
  <c r="BO404" i="53" s="1"/>
  <c r="BO382" i="53" s="1"/>
  <c r="BE339" i="53"/>
  <c r="BE340" i="53"/>
  <c r="BE341" i="53" s="1"/>
  <c r="BE344" i="53" s="1"/>
  <c r="BE322" i="53" s="1"/>
  <c r="AC339" i="53"/>
  <c r="AC340" i="53" s="1"/>
  <c r="AC341" i="53" s="1"/>
  <c r="AC344" i="53" s="1"/>
  <c r="AC322" i="53" s="1"/>
  <c r="AV127" i="53"/>
  <c r="AV128" i="53"/>
  <c r="AB397" i="53"/>
  <c r="AB398" i="53"/>
  <c r="AB429" i="53"/>
  <c r="AC279" i="53"/>
  <c r="AZ219" i="53"/>
  <c r="AC158" i="53"/>
  <c r="AC157" i="53"/>
  <c r="AB309" i="53"/>
  <c r="AB489" i="53"/>
  <c r="AB490" i="53" s="1"/>
  <c r="AB491" i="53" s="1"/>
  <c r="AB494" i="53" s="1"/>
  <c r="AB472" i="53" s="1"/>
  <c r="AB218" i="53"/>
  <c r="AB217" i="53"/>
  <c r="AV158" i="53"/>
  <c r="AV157" i="53"/>
  <c r="AB368" i="53"/>
  <c r="AB367" i="53"/>
  <c r="AM67" i="53"/>
  <c r="AM68" i="53"/>
  <c r="AC459" i="53"/>
  <c r="AC460" i="53" s="1"/>
  <c r="AC461" i="53" s="1"/>
  <c r="AC464" i="53" s="1"/>
  <c r="AC442" i="53" s="1"/>
  <c r="AZ189" i="53"/>
  <c r="AZ190" i="53"/>
  <c r="AZ191" i="53" s="1"/>
  <c r="AZ194" i="53" s="1"/>
  <c r="AZ172" i="53" s="1"/>
  <c r="BG308" i="53"/>
  <c r="BG307" i="53"/>
  <c r="BE279" i="53"/>
  <c r="AB187" i="53"/>
  <c r="AB188" i="53"/>
  <c r="AA220" i="53"/>
  <c r="AA221" i="53" s="1"/>
  <c r="AA224" i="53" s="1"/>
  <c r="AA202" i="53" s="1"/>
  <c r="BK370" i="53"/>
  <c r="BK371" i="53" s="1"/>
  <c r="BK374" i="53" s="1"/>
  <c r="BK352" i="53" s="1"/>
  <c r="BL368" i="53"/>
  <c r="BL367" i="53"/>
  <c r="AU160" i="53"/>
  <c r="AU161" i="53" s="1"/>
  <c r="AU164" i="53" s="1"/>
  <c r="AU142" i="53" s="1"/>
  <c r="AA370" i="53"/>
  <c r="AA371" i="53" s="1"/>
  <c r="AA374" i="53" s="1"/>
  <c r="AA352" i="53" s="1"/>
  <c r="AL70" i="53"/>
  <c r="AL71" i="53" s="1"/>
  <c r="AL74" i="53" s="1"/>
  <c r="AL52" i="53" s="1"/>
  <c r="AG37" i="53"/>
  <c r="AG38" i="53"/>
  <c r="O9" i="28"/>
  <c r="Y1331" i="54"/>
  <c r="Y15" i="54"/>
  <c r="X1312" i="54"/>
  <c r="X1376" i="54" s="1"/>
  <c r="X1379" i="54" s="1"/>
  <c r="X18" i="54"/>
  <c r="X1831" i="54"/>
  <c r="P4" i="28"/>
  <c r="P8" i="28" s="1"/>
  <c r="Z1327" i="54"/>
  <c r="Y14" i="54"/>
  <c r="Z1328" i="54"/>
  <c r="Z13" i="54" s="1"/>
  <c r="Y13" i="53"/>
  <c r="X644" i="53"/>
  <c r="X16" i="53"/>
  <c r="X12" i="53" s="1"/>
  <c r="X950" i="53" s="1"/>
  <c r="Y614" i="53"/>
  <c r="AB551" i="53"/>
  <c r="AA532" i="53"/>
  <c r="AA657" i="53" s="1"/>
  <c r="Y639" i="53"/>
  <c r="Y640" i="53" s="1"/>
  <c r="AC547" i="53"/>
  <c r="AC548" i="53"/>
  <c r="Z609" i="53"/>
  <c r="Z610" i="53" s="1"/>
  <c r="AB579" i="53"/>
  <c r="AB580" i="53" s="1"/>
  <c r="AB581" i="53" s="1"/>
  <c r="AB584" i="53" s="1"/>
  <c r="AB562" i="53" s="1"/>
  <c r="BH879" i="54"/>
  <c r="BH880" i="54" s="1"/>
  <c r="BH881" i="54" s="1"/>
  <c r="BH884" i="54" s="1"/>
  <c r="BH862" i="54" s="1"/>
  <c r="BE849" i="54"/>
  <c r="BE850" i="54" s="1"/>
  <c r="BE851" i="54" s="1"/>
  <c r="BE854" i="54" s="1"/>
  <c r="BE832" i="54" s="1"/>
  <c r="BJ909" i="54"/>
  <c r="BJ910" i="54" s="1"/>
  <c r="BJ911" i="54" s="1"/>
  <c r="BJ914" i="54" s="1"/>
  <c r="BJ892" i="54" s="1"/>
  <c r="AF219" i="54"/>
  <c r="AF220" i="54" s="1"/>
  <c r="AF221" i="54" s="1"/>
  <c r="AF224" i="54" s="1"/>
  <c r="AF202" i="54" s="1"/>
  <c r="AP429" i="54"/>
  <c r="AP430" i="54" s="1"/>
  <c r="AP431" i="54" s="1"/>
  <c r="AP434" i="54" s="1"/>
  <c r="AP412" i="54" s="1"/>
  <c r="BM999" i="54"/>
  <c r="BM1000" i="54" s="1"/>
  <c r="BM1001" i="54" s="1"/>
  <c r="BM1004" i="54" s="1"/>
  <c r="BM982" i="54" s="1"/>
  <c r="AA729" i="54"/>
  <c r="AA730" i="54" s="1"/>
  <c r="AA731" i="54" s="1"/>
  <c r="AA734" i="54" s="1"/>
  <c r="AA712" i="54" s="1"/>
  <c r="AI279" i="54"/>
  <c r="AI280" i="54" s="1"/>
  <c r="AI281" i="54" s="1"/>
  <c r="AI284" i="54" s="1"/>
  <c r="AI262" i="54" s="1"/>
  <c r="AA969" i="54"/>
  <c r="AA970" i="54" s="1"/>
  <c r="AA971" i="54" s="1"/>
  <c r="AA974" i="54" s="1"/>
  <c r="AA952" i="54" s="1"/>
  <c r="AF99" i="54"/>
  <c r="AF100" i="54" s="1"/>
  <c r="AF101" i="54" s="1"/>
  <c r="AF104" i="54" s="1"/>
  <c r="AF82" i="54" s="1"/>
  <c r="AA1299" i="54"/>
  <c r="AA1300" i="54" s="1"/>
  <c r="AA1301" i="54" s="1"/>
  <c r="AA1304" i="54" s="1"/>
  <c r="AA1282" i="54" s="1"/>
  <c r="AA609" i="54"/>
  <c r="AA610" i="54" s="1"/>
  <c r="AA611" i="54" s="1"/>
  <c r="AA614" i="54" s="1"/>
  <c r="AA592" i="54" s="1"/>
  <c r="AU609" i="54"/>
  <c r="AU610" i="54" s="1"/>
  <c r="AU611" i="54" s="1"/>
  <c r="AU614" i="54" s="1"/>
  <c r="AU592" i="54" s="1"/>
  <c r="AA459" i="54"/>
  <c r="AA460" i="54" s="1"/>
  <c r="AH249" i="54"/>
  <c r="AH250" i="54" s="1"/>
  <c r="AH251" i="54" s="1"/>
  <c r="AH254" i="54" s="1"/>
  <c r="AH232" i="54" s="1"/>
  <c r="AA1029" i="54"/>
  <c r="AA1030" i="54" s="1"/>
  <c r="AA1031" i="54" s="1"/>
  <c r="AA1034" i="54" s="1"/>
  <c r="AA1012" i="54" s="1"/>
  <c r="AA519" i="54"/>
  <c r="AA520" i="54" s="1"/>
  <c r="AA521" i="54" s="1"/>
  <c r="AA524" i="54" s="1"/>
  <c r="AA502" i="54" s="1"/>
  <c r="AF189" i="54"/>
  <c r="AF190" i="54" s="1"/>
  <c r="AF191" i="54" s="1"/>
  <c r="AF194" i="54" s="1"/>
  <c r="AF172" i="54" s="1"/>
  <c r="AQ519" i="54"/>
  <c r="AQ520" i="54" s="1"/>
  <c r="AQ521" i="54" s="1"/>
  <c r="AQ524" i="54" s="1"/>
  <c r="AQ502" i="54" s="1"/>
  <c r="AA1357" i="54"/>
  <c r="AA1358" i="54"/>
  <c r="AF129" i="54"/>
  <c r="AF130" i="54" s="1"/>
  <c r="AF131" i="54" s="1"/>
  <c r="AF134" i="54" s="1"/>
  <c r="AF112" i="54" s="1"/>
  <c r="AA1209" i="54"/>
  <c r="AA1210" i="54" s="1"/>
  <c r="AA1211" i="54" s="1"/>
  <c r="AA1214" i="54" s="1"/>
  <c r="AA1192" i="54" s="1"/>
  <c r="Z434" i="54"/>
  <c r="AC44" i="54"/>
  <c r="AY759" i="54"/>
  <c r="AY760" i="54" s="1"/>
  <c r="AY761" i="54" s="1"/>
  <c r="AY764" i="54" s="1"/>
  <c r="AY742" i="54" s="1"/>
  <c r="AX729" i="54"/>
  <c r="AX730" i="54" s="1"/>
  <c r="AX731" i="54" s="1"/>
  <c r="AX734" i="54" s="1"/>
  <c r="AX712" i="54" s="1"/>
  <c r="AA789" i="54"/>
  <c r="AA790" i="54" s="1"/>
  <c r="AA791" i="54" s="1"/>
  <c r="AA794" i="54" s="1"/>
  <c r="AA772" i="54" s="1"/>
  <c r="AA1239" i="54"/>
  <c r="AA1240" i="54" s="1"/>
  <c r="AA1241" i="54" s="1"/>
  <c r="AA1244" i="54" s="1"/>
  <c r="AA1222" i="54" s="1"/>
  <c r="AK339" i="54"/>
  <c r="AK340" i="54" s="1"/>
  <c r="AK341" i="54" s="1"/>
  <c r="AK344" i="54" s="1"/>
  <c r="AK322" i="54" s="1"/>
  <c r="AQ459" i="54"/>
  <c r="AQ460" i="54" s="1"/>
  <c r="AQ461" i="54" s="1"/>
  <c r="AQ464" i="54" s="1"/>
  <c r="AQ442" i="54" s="1"/>
  <c r="AA819" i="54"/>
  <c r="AA820" i="54" s="1"/>
  <c r="AA821" i="54" s="1"/>
  <c r="AA824" i="54" s="1"/>
  <c r="AA802" i="54" s="1"/>
  <c r="AA639" i="54"/>
  <c r="AA640" i="54" s="1"/>
  <c r="AA641" i="54" s="1"/>
  <c r="AA644" i="54" s="1"/>
  <c r="AA622" i="54" s="1"/>
  <c r="AA1374" i="54" s="1"/>
  <c r="BC819" i="54"/>
  <c r="BC820" i="54" s="1"/>
  <c r="BC821" i="54" s="1"/>
  <c r="BC824" i="54" s="1"/>
  <c r="BC802" i="54" s="1"/>
  <c r="AX699" i="54"/>
  <c r="AX700" i="54" s="1"/>
  <c r="AX701" i="54" s="1"/>
  <c r="AX704" i="54" s="1"/>
  <c r="AX682" i="54" s="1"/>
  <c r="BK939" i="54"/>
  <c r="BK940" i="54" s="1"/>
  <c r="BK941" i="54" s="1"/>
  <c r="BK944" i="54" s="1"/>
  <c r="BK922" i="54" s="1"/>
  <c r="AA759" i="54"/>
  <c r="AA760" i="54" s="1"/>
  <c r="AA761" i="54" s="1"/>
  <c r="AA764" i="54" s="1"/>
  <c r="AA742" i="54" s="1"/>
  <c r="AA909" i="54"/>
  <c r="AA910" i="54" s="1"/>
  <c r="AA911" i="54" s="1"/>
  <c r="AA914" i="54" s="1"/>
  <c r="AA892" i="54" s="1"/>
  <c r="AN369" i="54"/>
  <c r="AN370" i="54" s="1"/>
  <c r="AN371" i="54" s="1"/>
  <c r="AN374" i="54" s="1"/>
  <c r="AN352" i="54" s="1"/>
  <c r="AN399" i="54"/>
  <c r="AN400" i="54" s="1"/>
  <c r="AN401" i="54" s="1"/>
  <c r="AN404" i="54" s="1"/>
  <c r="AN382" i="54" s="1"/>
  <c r="AA1059" i="54"/>
  <c r="AA1060" i="54" s="1"/>
  <c r="AA1061" i="54" s="1"/>
  <c r="AA1064" i="54" s="1"/>
  <c r="AA1042" i="54" s="1"/>
  <c r="AQ489" i="54"/>
  <c r="AQ490" i="54" s="1"/>
  <c r="AQ491" i="54" s="1"/>
  <c r="AQ494" i="54" s="1"/>
  <c r="AQ472" i="54" s="1"/>
  <c r="AD39" i="54"/>
  <c r="AD40" i="54" s="1"/>
  <c r="Z1360" i="54"/>
  <c r="Z1361" i="54" s="1"/>
  <c r="Z1364" i="54" s="1"/>
  <c r="Z1342" i="54" s="1"/>
  <c r="Z1377" i="54" s="1"/>
  <c r="AA579" i="54"/>
  <c r="AA580" i="54" s="1"/>
  <c r="AA581" i="54" s="1"/>
  <c r="AA584" i="54" s="1"/>
  <c r="AA562" i="54" s="1"/>
  <c r="AA879" i="54"/>
  <c r="AA880" i="54" s="1"/>
  <c r="AA881" i="54" s="1"/>
  <c r="AA884" i="54" s="1"/>
  <c r="AA862" i="54" s="1"/>
  <c r="AA849" i="54"/>
  <c r="AA850" i="54" s="1"/>
  <c r="AA851" i="54" s="1"/>
  <c r="AA854" i="54" s="1"/>
  <c r="AA832" i="54" s="1"/>
  <c r="AA939" i="54"/>
  <c r="AA940" i="54" s="1"/>
  <c r="AA941" i="54" s="1"/>
  <c r="AA944" i="54" s="1"/>
  <c r="AA922" i="54" s="1"/>
  <c r="AA489" i="54"/>
  <c r="AA490" i="54" s="1"/>
  <c r="AA491" i="54" s="1"/>
  <c r="AA494" i="54" s="1"/>
  <c r="AA472" i="54" s="1"/>
  <c r="AF159" i="54"/>
  <c r="AF160" i="54" s="1"/>
  <c r="AF161" i="54" s="1"/>
  <c r="AF164" i="54" s="1"/>
  <c r="AF142" i="54" s="1"/>
  <c r="AF1373" i="54" s="1"/>
  <c r="BC789" i="54"/>
  <c r="BC790" i="54" s="1"/>
  <c r="BC791" i="54" s="1"/>
  <c r="BC794" i="54" s="1"/>
  <c r="BC772" i="54" s="1"/>
  <c r="AJ309" i="54"/>
  <c r="AJ310" i="54" s="1"/>
  <c r="AJ311" i="54" s="1"/>
  <c r="AJ314" i="54" s="1"/>
  <c r="AJ292" i="54" s="1"/>
  <c r="AR549" i="54"/>
  <c r="AR550" i="54" s="1"/>
  <c r="AR551" i="54" s="1"/>
  <c r="AR554" i="54" s="1"/>
  <c r="AR532" i="54" s="1"/>
  <c r="AU639" i="54"/>
  <c r="AU640" i="54" s="1"/>
  <c r="AU641" i="54" s="1"/>
  <c r="AU644" i="54" s="1"/>
  <c r="AU622" i="54" s="1"/>
  <c r="AS579" i="54"/>
  <c r="AS580" i="54" s="1"/>
  <c r="AS581" i="54" s="1"/>
  <c r="AS584" i="54" s="1"/>
  <c r="AS562" i="54" s="1"/>
  <c r="AA1089" i="54"/>
  <c r="AA1090" i="54" s="1"/>
  <c r="AA1091" i="54" s="1"/>
  <c r="AA1094" i="54" s="1"/>
  <c r="AA1072" i="54" s="1"/>
  <c r="AA1119" i="54"/>
  <c r="AA1120" i="54" s="1"/>
  <c r="AA1121" i="54" s="1"/>
  <c r="AA1124" i="54" s="1"/>
  <c r="AA1102" i="54" s="1"/>
  <c r="AA699" i="54"/>
  <c r="AA700" i="54" s="1"/>
  <c r="AA701" i="54" s="1"/>
  <c r="AA704" i="54" s="1"/>
  <c r="AA682" i="54" s="1"/>
  <c r="AA669" i="54"/>
  <c r="AA549" i="54"/>
  <c r="AA550" i="54" s="1"/>
  <c r="AA551" i="54" s="1"/>
  <c r="AA554" i="54" s="1"/>
  <c r="AA532" i="54" s="1"/>
  <c r="AA1179" i="54"/>
  <c r="AA1180" i="54" s="1"/>
  <c r="AA1181" i="54" s="1"/>
  <c r="AA1184" i="54" s="1"/>
  <c r="AA1162" i="54" s="1"/>
  <c r="BM969" i="54"/>
  <c r="BM970" i="54" s="1"/>
  <c r="BM971" i="54" s="1"/>
  <c r="BM974" i="54" s="1"/>
  <c r="BM952" i="54" s="1"/>
  <c r="AD69" i="54"/>
  <c r="AD70" i="54" s="1"/>
  <c r="AD71" i="54" s="1"/>
  <c r="AD74" i="54" s="1"/>
  <c r="AD52" i="54" s="1"/>
  <c r="AA1149" i="54"/>
  <c r="AA1150" i="54" s="1"/>
  <c r="AA1151" i="54" s="1"/>
  <c r="AA1154" i="54" s="1"/>
  <c r="AA1132" i="54" s="1"/>
  <c r="AA999" i="54"/>
  <c r="AA1000" i="54" s="1"/>
  <c r="AA1001" i="54" s="1"/>
  <c r="AA1004" i="54" s="1"/>
  <c r="AA982" i="54" s="1"/>
  <c r="AA1269" i="54"/>
  <c r="AA1270" i="54" s="1"/>
  <c r="AA1271" i="54" s="1"/>
  <c r="AA1274" i="54" s="1"/>
  <c r="AA1252" i="54" s="1"/>
  <c r="AB247" i="53" l="1"/>
  <c r="AT98" i="53"/>
  <c r="AT97" i="53"/>
  <c r="AT99" i="53" s="1"/>
  <c r="AB248" i="53"/>
  <c r="AB249" i="53" s="1"/>
  <c r="AS100" i="53"/>
  <c r="AS101" i="53" s="1"/>
  <c r="AS104" i="53" s="1"/>
  <c r="AS82" i="53" s="1"/>
  <c r="AB189" i="53"/>
  <c r="AM69" i="53"/>
  <c r="AG39" i="53"/>
  <c r="BL369" i="53"/>
  <c r="BL370" i="53" s="1"/>
  <c r="BL371" i="53" s="1"/>
  <c r="BL374" i="53" s="1"/>
  <c r="BL352" i="53" s="1"/>
  <c r="AB190" i="53"/>
  <c r="AB191" i="53" s="1"/>
  <c r="AC188" i="53"/>
  <c r="AC187" i="53"/>
  <c r="BF277" i="53"/>
  <c r="BF278" i="53"/>
  <c r="AM70" i="53"/>
  <c r="AM71" i="53" s="1"/>
  <c r="AM74" i="53" s="1"/>
  <c r="AM52" i="53" s="1"/>
  <c r="AN67" i="53"/>
  <c r="AN68" i="53"/>
  <c r="AC307" i="53"/>
  <c r="AC308" i="53"/>
  <c r="BA218" i="53"/>
  <c r="BA217" i="53"/>
  <c r="AB430" i="53"/>
  <c r="AB431" i="53" s="1"/>
  <c r="AB434" i="53" s="1"/>
  <c r="AB412" i="53" s="1"/>
  <c r="AC428" i="53"/>
  <c r="AC427" i="53"/>
  <c r="AB399" i="53"/>
  <c r="AB400" i="53" s="1"/>
  <c r="AB401" i="53" s="1"/>
  <c r="AB404" i="53" s="1"/>
  <c r="AB382" i="53" s="1"/>
  <c r="AV129" i="53"/>
  <c r="AC518" i="53"/>
  <c r="AC517" i="53"/>
  <c r="AC129" i="53"/>
  <c r="AC130" i="53" s="1"/>
  <c r="AC131" i="53" s="1"/>
  <c r="AC134" i="53" s="1"/>
  <c r="AC112" i="53" s="1"/>
  <c r="BC250" i="53"/>
  <c r="BC251" i="53" s="1"/>
  <c r="BC254" i="53" s="1"/>
  <c r="BC232" i="53" s="1"/>
  <c r="BD248" i="53"/>
  <c r="BD247" i="53"/>
  <c r="AB194" i="53"/>
  <c r="AB172" i="53" s="1"/>
  <c r="BE280" i="53"/>
  <c r="BE281" i="53" s="1"/>
  <c r="BE284" i="53" s="1"/>
  <c r="BE262" i="53" s="1"/>
  <c r="BG309" i="53"/>
  <c r="BA188" i="53"/>
  <c r="BA187" i="53"/>
  <c r="AD458" i="53"/>
  <c r="AD457" i="53"/>
  <c r="AB369" i="53"/>
  <c r="AV159" i="53"/>
  <c r="AV160" i="53" s="1"/>
  <c r="AV161" i="53" s="1"/>
  <c r="AV164" i="53" s="1"/>
  <c r="AV142" i="53" s="1"/>
  <c r="AB219" i="53"/>
  <c r="AC487" i="53"/>
  <c r="AC488" i="53"/>
  <c r="AB310" i="53"/>
  <c r="AB311" i="53" s="1"/>
  <c r="AB314" i="53" s="1"/>
  <c r="AB292" i="53" s="1"/>
  <c r="AC159" i="53"/>
  <c r="AZ220" i="53"/>
  <c r="AZ221" i="53" s="1"/>
  <c r="AZ224" i="53" s="1"/>
  <c r="AZ202" i="53" s="1"/>
  <c r="AC280" i="53"/>
  <c r="AC281" i="53" s="1"/>
  <c r="AC284" i="53" s="1"/>
  <c r="AC262" i="53" s="1"/>
  <c r="AD277" i="53"/>
  <c r="AD279" i="53" s="1"/>
  <c r="AD278" i="53"/>
  <c r="AD337" i="53"/>
  <c r="AD338" i="53"/>
  <c r="BF337" i="53"/>
  <c r="BF338" i="53"/>
  <c r="AB520" i="53"/>
  <c r="AB521" i="53" s="1"/>
  <c r="AB524" i="53" s="1"/>
  <c r="AB502" i="53" s="1"/>
  <c r="AF1374" i="54"/>
  <c r="AB667" i="54"/>
  <c r="AB668" i="54"/>
  <c r="AA670" i="54"/>
  <c r="X952" i="53"/>
  <c r="P3" i="28"/>
  <c r="P7" i="28" s="1"/>
  <c r="Z1329" i="54"/>
  <c r="Z1330" i="54" s="1"/>
  <c r="AA671" i="54"/>
  <c r="AA674" i="54" s="1"/>
  <c r="AA652" i="54" s="1"/>
  <c r="Y1334" i="54"/>
  <c r="Y16" i="54"/>
  <c r="Y12" i="54" s="1"/>
  <c r="Y1829" i="54" s="1"/>
  <c r="Z611" i="53"/>
  <c r="AC577" i="53"/>
  <c r="AC578" i="53"/>
  <c r="AC549" i="53"/>
  <c r="AC550" i="53" s="1"/>
  <c r="Z637" i="53"/>
  <c r="Z638" i="53"/>
  <c r="Y14" i="53"/>
  <c r="AB554" i="53"/>
  <c r="X622" i="53"/>
  <c r="X654" i="53" s="1"/>
  <c r="X659" i="53" s="1"/>
  <c r="X18" i="53"/>
  <c r="AA607" i="53"/>
  <c r="AA608" i="53"/>
  <c r="Y641" i="53"/>
  <c r="Y15" i="53"/>
  <c r="Y592" i="53"/>
  <c r="Y656" i="53" s="1"/>
  <c r="AB1267" i="54"/>
  <c r="AB1268" i="54"/>
  <c r="AB997" i="54"/>
  <c r="AB998" i="54"/>
  <c r="AB1147" i="54"/>
  <c r="AB1148" i="54"/>
  <c r="AE67" i="54"/>
  <c r="AE68" i="54"/>
  <c r="BN967" i="54"/>
  <c r="BN968" i="54"/>
  <c r="AB1177" i="54"/>
  <c r="AB1178" i="54"/>
  <c r="AB547" i="54"/>
  <c r="AB548" i="54"/>
  <c r="AB697" i="54"/>
  <c r="AB698" i="54"/>
  <c r="AB1117" i="54"/>
  <c r="AB1118" i="54"/>
  <c r="AB1087" i="54"/>
  <c r="AB1088" i="54"/>
  <c r="AT577" i="54"/>
  <c r="AT578" i="54"/>
  <c r="AV637" i="54"/>
  <c r="AV638" i="54"/>
  <c r="AS547" i="54"/>
  <c r="AS548" i="54"/>
  <c r="AK307" i="54"/>
  <c r="AK308" i="54"/>
  <c r="BD787" i="54"/>
  <c r="BD788" i="54"/>
  <c r="AG157" i="54"/>
  <c r="AG158" i="54"/>
  <c r="AB937" i="54"/>
  <c r="AB938" i="54"/>
  <c r="AB847" i="54"/>
  <c r="AB848" i="54"/>
  <c r="AB877" i="54"/>
  <c r="AB878" i="54"/>
  <c r="AB577" i="54"/>
  <c r="AB578" i="54"/>
  <c r="AF1375" i="54"/>
  <c r="AD41" i="54"/>
  <c r="AC22" i="54"/>
  <c r="Z412" i="54"/>
  <c r="Z1374" i="54" s="1"/>
  <c r="AA461" i="54"/>
  <c r="AE37" i="54"/>
  <c r="AE38" i="54"/>
  <c r="AR487" i="54"/>
  <c r="AR488" i="54"/>
  <c r="AB1057" i="54"/>
  <c r="AB1058" i="54"/>
  <c r="AO397" i="54"/>
  <c r="AO398" i="54"/>
  <c r="AO367" i="54"/>
  <c r="AO368" i="54"/>
  <c r="AB907" i="54"/>
  <c r="AB908" i="54"/>
  <c r="AB757" i="54"/>
  <c r="AB758" i="54"/>
  <c r="BL937" i="54"/>
  <c r="BL938" i="54"/>
  <c r="AY697" i="54"/>
  <c r="AY698" i="54"/>
  <c r="BD817" i="54"/>
  <c r="BD818" i="54"/>
  <c r="AB637" i="54"/>
  <c r="AB638" i="54"/>
  <c r="AB817" i="54"/>
  <c r="AB818" i="54"/>
  <c r="AR457" i="54"/>
  <c r="AR458" i="54"/>
  <c r="AL337" i="54"/>
  <c r="AL338" i="54"/>
  <c r="AB1237" i="54"/>
  <c r="AB1238" i="54"/>
  <c r="AB787" i="54"/>
  <c r="AB788" i="54"/>
  <c r="AY727" i="54"/>
  <c r="AY728" i="54"/>
  <c r="AZ757" i="54"/>
  <c r="AZ758" i="54"/>
  <c r="AB1207" i="54"/>
  <c r="AB1208" i="54"/>
  <c r="AG127" i="54"/>
  <c r="AG128" i="54"/>
  <c r="AA1359" i="54"/>
  <c r="AA1360" i="54" s="1"/>
  <c r="AR517" i="54"/>
  <c r="AR518" i="54"/>
  <c r="AG187" i="54"/>
  <c r="AG188" i="54"/>
  <c r="AB1027" i="54"/>
  <c r="AB1028" i="54"/>
  <c r="AI247" i="54"/>
  <c r="AI248" i="54"/>
  <c r="AV607" i="54"/>
  <c r="AV608" i="54"/>
  <c r="AB607" i="54"/>
  <c r="AB608" i="54"/>
  <c r="AB1297" i="54"/>
  <c r="AB1298" i="54"/>
  <c r="AG97" i="54"/>
  <c r="AG98" i="54"/>
  <c r="AB967" i="54"/>
  <c r="AB968" i="54"/>
  <c r="AJ277" i="54"/>
  <c r="AJ278" i="54"/>
  <c r="AB727" i="54"/>
  <c r="AB728" i="54"/>
  <c r="BN997" i="54"/>
  <c r="BN998" i="54"/>
  <c r="AQ427" i="54"/>
  <c r="AQ428" i="54"/>
  <c r="AG217" i="54"/>
  <c r="AG218" i="54"/>
  <c r="BK907" i="54"/>
  <c r="BK908" i="54"/>
  <c r="BF847" i="54"/>
  <c r="BF848" i="54"/>
  <c r="BI877" i="54"/>
  <c r="BI878" i="54"/>
  <c r="AT100" i="53" l="1"/>
  <c r="AT101" i="53" s="1"/>
  <c r="AT104" i="53" s="1"/>
  <c r="AT82" i="53" s="1"/>
  <c r="AU98" i="53"/>
  <c r="AU97" i="53"/>
  <c r="AC309" i="53"/>
  <c r="AC310" i="53" s="1"/>
  <c r="AC311" i="53" s="1"/>
  <c r="AC314" i="53" s="1"/>
  <c r="AC292" i="53" s="1"/>
  <c r="AN69" i="53"/>
  <c r="AD280" i="53"/>
  <c r="AD281" i="53" s="1"/>
  <c r="AD284" i="53" s="1"/>
  <c r="AD262" i="53" s="1"/>
  <c r="AE277" i="53"/>
  <c r="AE278" i="53"/>
  <c r="AD158" i="53"/>
  <c r="AD157" i="53"/>
  <c r="AC218" i="53"/>
  <c r="AC217" i="53"/>
  <c r="AC368" i="53"/>
  <c r="AC367" i="53"/>
  <c r="AD459" i="53"/>
  <c r="BA189" i="53"/>
  <c r="AB250" i="53"/>
  <c r="AB251" i="53" s="1"/>
  <c r="AB254" i="53" s="1"/>
  <c r="AB232" i="53" s="1"/>
  <c r="AC248" i="53"/>
  <c r="AC247" i="53"/>
  <c r="BH308" i="53"/>
  <c r="BH307" i="53"/>
  <c r="AC519" i="53"/>
  <c r="AC520" i="53" s="1"/>
  <c r="AC521" i="53" s="1"/>
  <c r="AC524" i="53" s="1"/>
  <c r="AC502" i="53" s="1"/>
  <c r="AW128" i="53"/>
  <c r="AW127" i="53"/>
  <c r="AC429" i="53"/>
  <c r="AD307" i="53"/>
  <c r="AN70" i="53"/>
  <c r="AN71" i="53" s="1"/>
  <c r="AN74" i="53" s="1"/>
  <c r="AN52" i="53" s="1"/>
  <c r="AO67" i="53"/>
  <c r="AO68" i="53"/>
  <c r="BF279" i="53"/>
  <c r="BF280" i="53" s="1"/>
  <c r="BF281" i="53" s="1"/>
  <c r="BF284" i="53" s="1"/>
  <c r="BF262" i="53" s="1"/>
  <c r="AH37" i="53"/>
  <c r="AH38" i="53"/>
  <c r="BF339" i="53"/>
  <c r="BF340" i="53" s="1"/>
  <c r="BF341" i="53" s="1"/>
  <c r="BF344" i="53" s="1"/>
  <c r="BF322" i="53" s="1"/>
  <c r="AD339" i="53"/>
  <c r="AC160" i="53"/>
  <c r="AC161" i="53" s="1"/>
  <c r="AC164" i="53" s="1"/>
  <c r="AC142" i="53" s="1"/>
  <c r="AC489" i="53"/>
  <c r="AB220" i="53"/>
  <c r="AB221" i="53" s="1"/>
  <c r="AB224" i="53" s="1"/>
  <c r="AB202" i="53" s="1"/>
  <c r="AW157" i="53"/>
  <c r="AW158" i="53"/>
  <c r="AB370" i="53"/>
  <c r="AB371" i="53" s="1"/>
  <c r="AB374" i="53" s="1"/>
  <c r="AB352" i="53" s="1"/>
  <c r="BG310" i="53"/>
  <c r="BG311" i="53" s="1"/>
  <c r="BG314" i="53" s="1"/>
  <c r="BG292" i="53" s="1"/>
  <c r="BD249" i="53"/>
  <c r="BD250" i="53" s="1"/>
  <c r="BD251" i="53" s="1"/>
  <c r="BD254" i="53" s="1"/>
  <c r="BD232" i="53" s="1"/>
  <c r="AD128" i="53"/>
  <c r="AD127" i="53"/>
  <c r="AV130" i="53"/>
  <c r="AV131" i="53" s="1"/>
  <c r="AV134" i="53" s="1"/>
  <c r="AV112" i="53" s="1"/>
  <c r="AC397" i="53"/>
  <c r="AC398" i="53"/>
  <c r="BA220" i="53"/>
  <c r="BA221" i="53" s="1"/>
  <c r="BA224" i="53" s="1"/>
  <c r="BA202" i="53" s="1"/>
  <c r="BA219" i="53"/>
  <c r="AC189" i="53"/>
  <c r="BM367" i="53"/>
  <c r="BM368" i="53"/>
  <c r="AG40" i="53"/>
  <c r="AG41" i="53" s="1"/>
  <c r="AG44" i="53" s="1"/>
  <c r="AG22" i="53" s="1"/>
  <c r="P9" i="28"/>
  <c r="Z1331" i="54"/>
  <c r="Z15" i="54"/>
  <c r="Y1312" i="54"/>
  <c r="Y1376" i="54" s="1"/>
  <c r="Y1379" i="54" s="1"/>
  <c r="Y18" i="54"/>
  <c r="Q4" i="28"/>
  <c r="Q8" i="28" s="1"/>
  <c r="Y1831" i="54"/>
  <c r="Z14" i="54"/>
  <c r="AA1327" i="54"/>
  <c r="AA1328" i="54"/>
  <c r="AA13" i="54" s="1"/>
  <c r="AA609" i="53"/>
  <c r="AA610" i="53" s="1"/>
  <c r="Z639" i="53"/>
  <c r="AC551" i="53"/>
  <c r="Y644" i="53"/>
  <c r="Y16" i="53"/>
  <c r="Y12" i="53" s="1"/>
  <c r="Y950" i="53" s="1"/>
  <c r="AB532" i="53"/>
  <c r="AB657" i="53" s="1"/>
  <c r="Z13" i="53"/>
  <c r="AD547" i="53"/>
  <c r="AD548" i="53"/>
  <c r="AC579" i="53"/>
  <c r="AC580" i="53" s="1"/>
  <c r="AC581" i="53" s="1"/>
  <c r="AC584" i="53" s="1"/>
  <c r="AC562" i="53" s="1"/>
  <c r="Z614" i="53"/>
  <c r="AA1361" i="54"/>
  <c r="AA1364" i="54" s="1"/>
  <c r="AA1342" i="54" s="1"/>
  <c r="AA1377" i="54" s="1"/>
  <c r="AB1029" i="54"/>
  <c r="AB1030" i="54" s="1"/>
  <c r="AB1031" i="54" s="1"/>
  <c r="AB1034" i="54" s="1"/>
  <c r="AB1012" i="54" s="1"/>
  <c r="AR519" i="54"/>
  <c r="AR520" i="54" s="1"/>
  <c r="AR521" i="54" s="1"/>
  <c r="AR524" i="54" s="1"/>
  <c r="AR502" i="54" s="1"/>
  <c r="AG129" i="54"/>
  <c r="AG130" i="54" s="1"/>
  <c r="AG131" i="54" s="1"/>
  <c r="AG134" i="54" s="1"/>
  <c r="AG112" i="54" s="1"/>
  <c r="BI879" i="54"/>
  <c r="BI880" i="54" s="1"/>
  <c r="BI881" i="54" s="1"/>
  <c r="BI884" i="54" s="1"/>
  <c r="BI862" i="54" s="1"/>
  <c r="BF849" i="54"/>
  <c r="BF850" i="54"/>
  <c r="BF851" i="54" s="1"/>
  <c r="BF854" i="54" s="1"/>
  <c r="BF832" i="54" s="1"/>
  <c r="BK909" i="54"/>
  <c r="BK910" i="54" s="1"/>
  <c r="BK911" i="54" s="1"/>
  <c r="BK914" i="54" s="1"/>
  <c r="BK892" i="54" s="1"/>
  <c r="AG219" i="54"/>
  <c r="AG220" i="54"/>
  <c r="AG221" i="54" s="1"/>
  <c r="AG224" i="54" s="1"/>
  <c r="AG202" i="54" s="1"/>
  <c r="AQ429" i="54"/>
  <c r="AQ430" i="54" s="1"/>
  <c r="AQ431" i="54" s="1"/>
  <c r="AQ434" i="54" s="1"/>
  <c r="AQ412" i="54" s="1"/>
  <c r="BN999" i="54"/>
  <c r="BN1000" i="54" s="1"/>
  <c r="BN1001" i="54" s="1"/>
  <c r="BN1004" i="54" s="1"/>
  <c r="BN982" i="54" s="1"/>
  <c r="AB729" i="54"/>
  <c r="AB730" i="54" s="1"/>
  <c r="AB731" i="54" s="1"/>
  <c r="AB734" i="54" s="1"/>
  <c r="AB712" i="54" s="1"/>
  <c r="AJ279" i="54"/>
  <c r="AJ280" i="54" s="1"/>
  <c r="AJ281" i="54" s="1"/>
  <c r="AJ284" i="54" s="1"/>
  <c r="AJ262" i="54" s="1"/>
  <c r="AB969" i="54"/>
  <c r="AB970" i="54" s="1"/>
  <c r="AB971" i="54" s="1"/>
  <c r="AB974" i="54" s="1"/>
  <c r="AB952" i="54" s="1"/>
  <c r="AG99" i="54"/>
  <c r="AG100" i="54" s="1"/>
  <c r="AG101" i="54" s="1"/>
  <c r="AG104" i="54" s="1"/>
  <c r="AG82" i="54" s="1"/>
  <c r="AB1299" i="54"/>
  <c r="AB1300" i="54" s="1"/>
  <c r="AB1301" i="54" s="1"/>
  <c r="AB1304" i="54" s="1"/>
  <c r="AB1282" i="54" s="1"/>
  <c r="AB609" i="54"/>
  <c r="AB610" i="54" s="1"/>
  <c r="AB611" i="54" s="1"/>
  <c r="AB614" i="54" s="1"/>
  <c r="AB592" i="54" s="1"/>
  <c r="AV609" i="54"/>
  <c r="AV610" i="54" s="1"/>
  <c r="AV611" i="54" s="1"/>
  <c r="AV614" i="54" s="1"/>
  <c r="AV592" i="54" s="1"/>
  <c r="AZ759" i="54"/>
  <c r="AZ760" i="54" s="1"/>
  <c r="AZ761" i="54" s="1"/>
  <c r="AZ764" i="54" s="1"/>
  <c r="AZ742" i="54" s="1"/>
  <c r="AY729" i="54"/>
  <c r="AY730" i="54" s="1"/>
  <c r="AY731" i="54" s="1"/>
  <c r="AY734" i="54" s="1"/>
  <c r="AY712" i="54" s="1"/>
  <c r="AB789" i="54"/>
  <c r="AB790" i="54" s="1"/>
  <c r="AB791" i="54" s="1"/>
  <c r="AB794" i="54" s="1"/>
  <c r="AB772" i="54" s="1"/>
  <c r="AB1239" i="54"/>
  <c r="AB1240" i="54" s="1"/>
  <c r="AB1241" i="54" s="1"/>
  <c r="AB1244" i="54" s="1"/>
  <c r="AB1222" i="54" s="1"/>
  <c r="AL339" i="54"/>
  <c r="AL340" i="54" s="1"/>
  <c r="AL341" i="54" s="1"/>
  <c r="AL344" i="54" s="1"/>
  <c r="AL322" i="54" s="1"/>
  <c r="AR459" i="54"/>
  <c r="AR460" i="54"/>
  <c r="AR461" i="54" s="1"/>
  <c r="AR464" i="54" s="1"/>
  <c r="AR442" i="54" s="1"/>
  <c r="AB819" i="54"/>
  <c r="AB820" i="54" s="1"/>
  <c r="AB821" i="54" s="1"/>
  <c r="AB824" i="54" s="1"/>
  <c r="AB802" i="54" s="1"/>
  <c r="AB639" i="54"/>
  <c r="AB640" i="54"/>
  <c r="AB641" i="54" s="1"/>
  <c r="AB644" i="54" s="1"/>
  <c r="AB622" i="54" s="1"/>
  <c r="BD819" i="54"/>
  <c r="BD820" i="54" s="1"/>
  <c r="BD821" i="54" s="1"/>
  <c r="BD824" i="54" s="1"/>
  <c r="BD802" i="54" s="1"/>
  <c r="AY699" i="54"/>
  <c r="AY700" i="54"/>
  <c r="AY701" i="54" s="1"/>
  <c r="AY704" i="54" s="1"/>
  <c r="AY682" i="54" s="1"/>
  <c r="BL939" i="54"/>
  <c r="BL940" i="54" s="1"/>
  <c r="BL941" i="54" s="1"/>
  <c r="BL944" i="54" s="1"/>
  <c r="BL922" i="54" s="1"/>
  <c r="AB759" i="54"/>
  <c r="AB760" i="54"/>
  <c r="AB761" i="54" s="1"/>
  <c r="AB764" i="54" s="1"/>
  <c r="AB742" i="54" s="1"/>
  <c r="AB909" i="54"/>
  <c r="AB910" i="54" s="1"/>
  <c r="AB911" i="54" s="1"/>
  <c r="AB914" i="54" s="1"/>
  <c r="AB892" i="54" s="1"/>
  <c r="AO369" i="54"/>
  <c r="AO370" i="54"/>
  <c r="AO371" i="54" s="1"/>
  <c r="AO374" i="54" s="1"/>
  <c r="AO352" i="54" s="1"/>
  <c r="AO399" i="54"/>
  <c r="AO400" i="54" s="1"/>
  <c r="AO401" i="54" s="1"/>
  <c r="AO404" i="54" s="1"/>
  <c r="AO382" i="54" s="1"/>
  <c r="AB1059" i="54"/>
  <c r="AB1060" i="54" s="1"/>
  <c r="AB1061" i="54" s="1"/>
  <c r="AB1064" i="54" s="1"/>
  <c r="AB1042" i="54" s="1"/>
  <c r="AR489" i="54"/>
  <c r="AR490" i="54" s="1"/>
  <c r="AR491" i="54" s="1"/>
  <c r="AR494" i="54" s="1"/>
  <c r="AR472" i="54" s="1"/>
  <c r="AE39" i="54"/>
  <c r="AE40" i="54" s="1"/>
  <c r="AA464" i="54"/>
  <c r="AB579" i="54"/>
  <c r="AB580" i="54" s="1"/>
  <c r="AB581" i="54" s="1"/>
  <c r="AB584" i="54" s="1"/>
  <c r="AB562" i="54" s="1"/>
  <c r="AB879" i="54"/>
  <c r="AB880" i="54" s="1"/>
  <c r="AB881" i="54" s="1"/>
  <c r="AB884" i="54" s="1"/>
  <c r="AB862" i="54" s="1"/>
  <c r="AB849" i="54"/>
  <c r="AB850" i="54" s="1"/>
  <c r="AB851" i="54" s="1"/>
  <c r="AB854" i="54" s="1"/>
  <c r="AB832" i="54" s="1"/>
  <c r="AB939" i="54"/>
  <c r="AB940" i="54" s="1"/>
  <c r="AB941" i="54" s="1"/>
  <c r="AB944" i="54" s="1"/>
  <c r="AB922" i="54" s="1"/>
  <c r="AG159" i="54"/>
  <c r="AG160" i="54" s="1"/>
  <c r="AG161" i="54" s="1"/>
  <c r="AG164" i="54" s="1"/>
  <c r="AG142" i="54" s="1"/>
  <c r="AG1373" i="54" s="1"/>
  <c r="BD789" i="54"/>
  <c r="BD790" i="54" s="1"/>
  <c r="BD791" i="54" s="1"/>
  <c r="BD794" i="54" s="1"/>
  <c r="BD772" i="54" s="1"/>
  <c r="AK309" i="54"/>
  <c r="AK310" i="54" s="1"/>
  <c r="AK311" i="54" s="1"/>
  <c r="AK314" i="54" s="1"/>
  <c r="AK292" i="54" s="1"/>
  <c r="AS549" i="54"/>
  <c r="AS550" i="54" s="1"/>
  <c r="AS551" i="54" s="1"/>
  <c r="AS554" i="54" s="1"/>
  <c r="AS532" i="54" s="1"/>
  <c r="AV639" i="54"/>
  <c r="AV640" i="54" s="1"/>
  <c r="AV641" i="54" s="1"/>
  <c r="AV644" i="54" s="1"/>
  <c r="AV622" i="54" s="1"/>
  <c r="AT579" i="54"/>
  <c r="AT580" i="54" s="1"/>
  <c r="AT581" i="54" s="1"/>
  <c r="AT584" i="54" s="1"/>
  <c r="AT562" i="54" s="1"/>
  <c r="AB1089" i="54"/>
  <c r="AB1090" i="54" s="1"/>
  <c r="AB1091" i="54" s="1"/>
  <c r="AB1094" i="54" s="1"/>
  <c r="AB1072" i="54" s="1"/>
  <c r="AB1119" i="54"/>
  <c r="AB1120" i="54" s="1"/>
  <c r="AB1121" i="54" s="1"/>
  <c r="AB1124" i="54" s="1"/>
  <c r="AB1102" i="54" s="1"/>
  <c r="AB699" i="54"/>
  <c r="AB700" i="54" s="1"/>
  <c r="AB701" i="54" s="1"/>
  <c r="AB704" i="54" s="1"/>
  <c r="AB682" i="54" s="1"/>
  <c r="AB669" i="54"/>
  <c r="AB549" i="54"/>
  <c r="AB550" i="54" s="1"/>
  <c r="AB1179" i="54"/>
  <c r="AB1180" i="54" s="1"/>
  <c r="AB1181" i="54" s="1"/>
  <c r="AB1184" i="54" s="1"/>
  <c r="AB1162" i="54" s="1"/>
  <c r="BN969" i="54"/>
  <c r="BN970" i="54" s="1"/>
  <c r="BN971" i="54" s="1"/>
  <c r="BN974" i="54" s="1"/>
  <c r="BN952" i="54" s="1"/>
  <c r="AE69" i="54"/>
  <c r="AE70" i="54" s="1"/>
  <c r="AE71" i="54" s="1"/>
  <c r="AE74" i="54" s="1"/>
  <c r="AE52" i="54" s="1"/>
  <c r="AB1149" i="54"/>
  <c r="AB1150" i="54" s="1"/>
  <c r="AB1151" i="54" s="1"/>
  <c r="AB1154" i="54" s="1"/>
  <c r="AB1132" i="54" s="1"/>
  <c r="AB999" i="54"/>
  <c r="AB1000" i="54" s="1"/>
  <c r="AB1001" i="54" s="1"/>
  <c r="AB1004" i="54" s="1"/>
  <c r="AB982" i="54" s="1"/>
  <c r="AB1269" i="54"/>
  <c r="AB1270" i="54" s="1"/>
  <c r="AB1271" i="54" s="1"/>
  <c r="AB1274" i="54" s="1"/>
  <c r="AB1252" i="54" s="1"/>
  <c r="AI249" i="54"/>
  <c r="AI250" i="54" s="1"/>
  <c r="AI251" i="54" s="1"/>
  <c r="AI254" i="54" s="1"/>
  <c r="AI232" i="54" s="1"/>
  <c r="AG189" i="54"/>
  <c r="AG190" i="54" s="1"/>
  <c r="AG191" i="54" s="1"/>
  <c r="AG194" i="54" s="1"/>
  <c r="AG172" i="54" s="1"/>
  <c r="AB1357" i="54"/>
  <c r="AB1358" i="54"/>
  <c r="AB1209" i="54"/>
  <c r="AB1210" i="54" s="1"/>
  <c r="AB1211" i="54" s="1"/>
  <c r="AB1214" i="54" s="1"/>
  <c r="AB1192" i="54" s="1"/>
  <c r="AD44" i="54"/>
  <c r="AD308" i="53" l="1"/>
  <c r="AU99" i="53"/>
  <c r="AU100" i="53"/>
  <c r="AU101" i="53" s="1"/>
  <c r="AU104" i="53" s="1"/>
  <c r="AU82" i="53" s="1"/>
  <c r="AC369" i="53"/>
  <c r="AC370" i="53" s="1"/>
  <c r="AC371" i="53" s="1"/>
  <c r="AC374" i="53" s="1"/>
  <c r="AC352" i="53" s="1"/>
  <c r="AE279" i="53"/>
  <c r="AC190" i="53"/>
  <c r="AC191" i="53" s="1"/>
  <c r="AC194" i="53" s="1"/>
  <c r="AC172" i="53" s="1"/>
  <c r="AD188" i="53"/>
  <c r="AD187" i="53"/>
  <c r="AW159" i="53"/>
  <c r="AC490" i="53"/>
  <c r="AC491" i="53" s="1"/>
  <c r="AC494" i="53" s="1"/>
  <c r="AC472" i="53" s="1"/>
  <c r="AD488" i="53"/>
  <c r="AD487" i="53"/>
  <c r="AE337" i="53"/>
  <c r="AE338" i="53"/>
  <c r="AH39" i="53"/>
  <c r="AD427" i="53"/>
  <c r="AD428" i="53"/>
  <c r="BB187" i="53"/>
  <c r="BB188" i="53"/>
  <c r="AE458" i="53"/>
  <c r="AE457" i="53"/>
  <c r="AD368" i="53"/>
  <c r="AC219" i="53"/>
  <c r="AE280" i="53"/>
  <c r="AE281" i="53" s="1"/>
  <c r="AE284" i="53" s="1"/>
  <c r="AE262" i="53" s="1"/>
  <c r="AF278" i="53"/>
  <c r="AF277" i="53"/>
  <c r="AF279" i="53" s="1"/>
  <c r="BM369" i="53"/>
  <c r="BM370" i="53" s="1"/>
  <c r="BM371" i="53" s="1"/>
  <c r="BM374" i="53" s="1"/>
  <c r="BM352" i="53" s="1"/>
  <c r="BB218" i="53"/>
  <c r="BB217" i="53"/>
  <c r="AC399" i="53"/>
  <c r="AD129" i="53"/>
  <c r="BE248" i="53"/>
  <c r="BE247" i="53"/>
  <c r="AD340" i="53"/>
  <c r="AD341" i="53" s="1"/>
  <c r="AD344" i="53" s="1"/>
  <c r="AD322" i="53" s="1"/>
  <c r="BG337" i="53"/>
  <c r="BG338" i="53"/>
  <c r="BG277" i="53"/>
  <c r="BG278" i="53"/>
  <c r="AO69" i="53"/>
  <c r="AD309" i="53"/>
  <c r="AC430" i="53"/>
  <c r="AC431" i="53" s="1"/>
  <c r="AC434" i="53" s="1"/>
  <c r="AC412" i="53" s="1"/>
  <c r="AW129" i="53"/>
  <c r="AW130" i="53" s="1"/>
  <c r="AW131" i="53" s="1"/>
  <c r="AW134" i="53" s="1"/>
  <c r="AW112" i="53" s="1"/>
  <c r="AD517" i="53"/>
  <c r="AD518" i="53"/>
  <c r="BH309" i="53"/>
  <c r="AC249" i="53"/>
  <c r="AC250" i="53" s="1"/>
  <c r="AC251" i="53" s="1"/>
  <c r="AC254" i="53" s="1"/>
  <c r="AC232" i="53" s="1"/>
  <c r="BA190" i="53"/>
  <c r="BA191" i="53" s="1"/>
  <c r="BA194" i="53" s="1"/>
  <c r="BA172" i="53" s="1"/>
  <c r="AD460" i="53"/>
  <c r="AD461" i="53" s="1"/>
  <c r="AD464" i="53" s="1"/>
  <c r="AD442" i="53" s="1"/>
  <c r="AD159" i="53"/>
  <c r="AD160" i="53" s="1"/>
  <c r="AD161" i="53" s="1"/>
  <c r="AD164" i="53" s="1"/>
  <c r="AD142" i="53" s="1"/>
  <c r="Z1334" i="54"/>
  <c r="Z16" i="54"/>
  <c r="Z12" i="54" s="1"/>
  <c r="Z1829" i="54" s="1"/>
  <c r="AC667" i="54"/>
  <c r="AC668" i="54"/>
  <c r="AB670" i="54"/>
  <c r="AB671" i="54" s="1"/>
  <c r="AB674" i="54" s="1"/>
  <c r="AB652" i="54" s="1"/>
  <c r="Y952" i="53"/>
  <c r="Q3" i="28"/>
  <c r="Q7" i="28" s="1"/>
  <c r="AA1329" i="54"/>
  <c r="AG1374" i="54"/>
  <c r="AD577" i="53"/>
  <c r="AD578" i="53"/>
  <c r="AD549" i="53"/>
  <c r="AD550" i="53"/>
  <c r="Y622" i="53"/>
  <c r="Y654" i="53" s="1"/>
  <c r="Y659" i="53" s="1"/>
  <c r="Y18" i="53"/>
  <c r="AC554" i="53"/>
  <c r="AA637" i="53"/>
  <c r="AA638" i="53"/>
  <c r="Z14" i="53"/>
  <c r="AA611" i="53"/>
  <c r="Z592" i="53"/>
  <c r="Z656" i="53" s="1"/>
  <c r="Z640" i="53"/>
  <c r="AB607" i="53"/>
  <c r="AB608" i="53"/>
  <c r="AB1378" i="54"/>
  <c r="AD22" i="54"/>
  <c r="AC1267" i="54"/>
  <c r="AC1268" i="54"/>
  <c r="AC997" i="54"/>
  <c r="AC998" i="54"/>
  <c r="AC1147" i="54"/>
  <c r="AC1148" i="54"/>
  <c r="AF67" i="54"/>
  <c r="AF68" i="54"/>
  <c r="BO967" i="54"/>
  <c r="BO968" i="54"/>
  <c r="AC1177" i="54"/>
  <c r="AC1178" i="54"/>
  <c r="AC697" i="54"/>
  <c r="AC698" i="54"/>
  <c r="AC1117" i="54"/>
  <c r="AC1118" i="54"/>
  <c r="AC1087" i="54"/>
  <c r="AC1088" i="54"/>
  <c r="AU577" i="54"/>
  <c r="AU578" i="54"/>
  <c r="AW637" i="54"/>
  <c r="AW638" i="54"/>
  <c r="AT547" i="54"/>
  <c r="AT548" i="54"/>
  <c r="AL307" i="54"/>
  <c r="AL308" i="54"/>
  <c r="BE787" i="54"/>
  <c r="BE788" i="54"/>
  <c r="AH157" i="54"/>
  <c r="AH158" i="54"/>
  <c r="AC937" i="54"/>
  <c r="AC938" i="54"/>
  <c r="AC847" i="54"/>
  <c r="AC848" i="54"/>
  <c r="AC877" i="54"/>
  <c r="AC878" i="54"/>
  <c r="AC577" i="54"/>
  <c r="AC578" i="54"/>
  <c r="AF37" i="54"/>
  <c r="AF38" i="54"/>
  <c r="AS487" i="54"/>
  <c r="AS488" i="54"/>
  <c r="AC1057" i="54"/>
  <c r="AC1058" i="54"/>
  <c r="AP397" i="54"/>
  <c r="AP398" i="54"/>
  <c r="AP367" i="54"/>
  <c r="AP368" i="54"/>
  <c r="AC907" i="54"/>
  <c r="AC908" i="54"/>
  <c r="AC757" i="54"/>
  <c r="AC758" i="54"/>
  <c r="BM937" i="54"/>
  <c r="BM938" i="54"/>
  <c r="AZ697" i="54"/>
  <c r="AZ698" i="54"/>
  <c r="BE817" i="54"/>
  <c r="BE818" i="54"/>
  <c r="AC637" i="54"/>
  <c r="AC638" i="54"/>
  <c r="AC817" i="54"/>
  <c r="AC818" i="54"/>
  <c r="AS457" i="54"/>
  <c r="AS458" i="54"/>
  <c r="AM337" i="54"/>
  <c r="AM338" i="54"/>
  <c r="AC1237" i="54"/>
  <c r="AC1238" i="54"/>
  <c r="AC787" i="54"/>
  <c r="AC788" i="54"/>
  <c r="AZ727" i="54"/>
  <c r="AZ728" i="54"/>
  <c r="BA757" i="54"/>
  <c r="BA758" i="54"/>
  <c r="AW607" i="54"/>
  <c r="AW608" i="54"/>
  <c r="AC607" i="54"/>
  <c r="AC608" i="54"/>
  <c r="AC1297" i="54"/>
  <c r="AC1298" i="54"/>
  <c r="AH97" i="54"/>
  <c r="AH98" i="54"/>
  <c r="AC967" i="54"/>
  <c r="AC968" i="54"/>
  <c r="AK277" i="54"/>
  <c r="AK278" i="54"/>
  <c r="AC727" i="54"/>
  <c r="AC728" i="54"/>
  <c r="BO997" i="54"/>
  <c r="BO998" i="54"/>
  <c r="AR427" i="54"/>
  <c r="AR428" i="54"/>
  <c r="AH217" i="54"/>
  <c r="AH218" i="54"/>
  <c r="BL907" i="54"/>
  <c r="BL908" i="54"/>
  <c r="BG847" i="54"/>
  <c r="BG848" i="54"/>
  <c r="BJ877" i="54"/>
  <c r="BJ878" i="54"/>
  <c r="AC1207" i="54"/>
  <c r="AC1208" i="54"/>
  <c r="AB1359" i="54"/>
  <c r="AH187" i="54"/>
  <c r="AH188" i="54"/>
  <c r="AJ247" i="54"/>
  <c r="AJ248" i="54"/>
  <c r="AG1375" i="54"/>
  <c r="AB551" i="54"/>
  <c r="AA442" i="54"/>
  <c r="AA1378" i="54" s="1"/>
  <c r="AE41" i="54"/>
  <c r="AH127" i="54"/>
  <c r="AH128" i="54"/>
  <c r="AS517" i="54"/>
  <c r="AS518" i="54"/>
  <c r="AC1027" i="54"/>
  <c r="AC1028" i="54"/>
  <c r="AD367" i="53" l="1"/>
  <c r="AV98" i="53"/>
  <c r="AV97" i="53"/>
  <c r="AO70" i="53"/>
  <c r="AO71" i="53" s="1"/>
  <c r="AO74" i="53" s="1"/>
  <c r="AO52" i="53" s="1"/>
  <c r="AP67" i="53"/>
  <c r="AP68" i="53"/>
  <c r="BG279" i="53"/>
  <c r="AE127" i="53"/>
  <c r="AE128" i="53"/>
  <c r="BB219" i="53"/>
  <c r="BB220" i="53" s="1"/>
  <c r="BB221" i="53" s="1"/>
  <c r="BB224" i="53" s="1"/>
  <c r="BB202" i="53" s="1"/>
  <c r="AF280" i="53"/>
  <c r="AF281" i="53" s="1"/>
  <c r="AF284" i="53" s="1"/>
  <c r="AF262" i="53" s="1"/>
  <c r="AG277" i="53"/>
  <c r="AG278" i="53"/>
  <c r="AD218" i="53"/>
  <c r="AD217" i="53"/>
  <c r="AD369" i="53"/>
  <c r="AD370" i="53" s="1"/>
  <c r="AD371" i="53" s="1"/>
  <c r="AD374" i="53" s="1"/>
  <c r="AD352" i="53" s="1"/>
  <c r="AE459" i="53"/>
  <c r="AE460" i="53" s="1"/>
  <c r="AE461" i="53" s="1"/>
  <c r="AE464" i="53" s="1"/>
  <c r="AE442" i="53" s="1"/>
  <c r="AI37" i="53"/>
  <c r="AI38" i="53"/>
  <c r="AE339" i="53"/>
  <c r="AE340" i="53" s="1"/>
  <c r="AE341" i="53" s="1"/>
  <c r="AE344" i="53" s="1"/>
  <c r="AE322" i="53" s="1"/>
  <c r="AX157" i="53"/>
  <c r="AX158" i="53"/>
  <c r="AD189" i="53"/>
  <c r="AE158" i="53"/>
  <c r="AE157" i="53"/>
  <c r="AD248" i="53"/>
  <c r="AD247" i="53"/>
  <c r="BH310" i="53"/>
  <c r="BH311" i="53" s="1"/>
  <c r="BH314" i="53" s="1"/>
  <c r="BH292" i="53" s="1"/>
  <c r="BI307" i="53"/>
  <c r="BI308" i="53"/>
  <c r="AD519" i="53"/>
  <c r="AD520" i="53" s="1"/>
  <c r="AD521" i="53" s="1"/>
  <c r="AD524" i="53" s="1"/>
  <c r="AD502" i="53" s="1"/>
  <c r="AX127" i="53"/>
  <c r="AX128" i="53"/>
  <c r="AD310" i="53"/>
  <c r="AD311" i="53" s="1"/>
  <c r="AD314" i="53" s="1"/>
  <c r="AD292" i="53" s="1"/>
  <c r="AE308" i="53"/>
  <c r="AE307" i="53"/>
  <c r="BG339" i="53"/>
  <c r="BG340" i="53" s="1"/>
  <c r="BG341" i="53" s="1"/>
  <c r="BG344" i="53" s="1"/>
  <c r="BG322" i="53" s="1"/>
  <c r="BE249" i="53"/>
  <c r="BE250" i="53" s="1"/>
  <c r="BE251" i="53" s="1"/>
  <c r="BE254" i="53" s="1"/>
  <c r="BE232" i="53" s="1"/>
  <c r="AD130" i="53"/>
  <c r="AD131" i="53" s="1"/>
  <c r="AD134" i="53" s="1"/>
  <c r="AD112" i="53" s="1"/>
  <c r="AC400" i="53"/>
  <c r="AC401" i="53" s="1"/>
  <c r="AC404" i="53" s="1"/>
  <c r="AC382" i="53" s="1"/>
  <c r="AD397" i="53"/>
  <c r="AD398" i="53"/>
  <c r="BN367" i="53"/>
  <c r="BN368" i="53"/>
  <c r="AC220" i="53"/>
  <c r="AC221" i="53" s="1"/>
  <c r="AC224" i="53" s="1"/>
  <c r="AC202" i="53" s="1"/>
  <c r="BB189" i="53"/>
  <c r="AD429" i="53"/>
  <c r="AD430" i="53" s="1"/>
  <c r="AD431" i="53" s="1"/>
  <c r="AD434" i="53" s="1"/>
  <c r="AD412" i="53" s="1"/>
  <c r="AH40" i="53"/>
  <c r="AH41" i="53" s="1"/>
  <c r="AH44" i="53" s="1"/>
  <c r="AH22" i="53" s="1"/>
  <c r="AD489" i="53"/>
  <c r="AD490" i="53" s="1"/>
  <c r="AD491" i="53" s="1"/>
  <c r="AD494" i="53" s="1"/>
  <c r="AD472" i="53" s="1"/>
  <c r="AW160" i="53"/>
  <c r="AW161" i="53" s="1"/>
  <c r="AW164" i="53" s="1"/>
  <c r="AW142" i="53" s="1"/>
  <c r="Q9" i="28"/>
  <c r="Z1831" i="54"/>
  <c r="R4" i="28"/>
  <c r="R8" i="28" s="1"/>
  <c r="Z1312" i="54"/>
  <c r="Z1376" i="54" s="1"/>
  <c r="Z1379" i="54" s="1"/>
  <c r="Z18" i="54"/>
  <c r="AA1330" i="54"/>
  <c r="AA14" i="54"/>
  <c r="AB1327" i="54"/>
  <c r="AB1328" i="54"/>
  <c r="AB13" i="54" s="1"/>
  <c r="AB609" i="53"/>
  <c r="AB610" i="53" s="1"/>
  <c r="Z641" i="53"/>
  <c r="Z15" i="53"/>
  <c r="AA639" i="53"/>
  <c r="AA640" i="53" s="1"/>
  <c r="AE547" i="53"/>
  <c r="AE548" i="53"/>
  <c r="AD579" i="53"/>
  <c r="AD580" i="53" s="1"/>
  <c r="AD581" i="53" s="1"/>
  <c r="AD584" i="53" s="1"/>
  <c r="AD562" i="53" s="1"/>
  <c r="AA614" i="53"/>
  <c r="AA13" i="53"/>
  <c r="AC532" i="53"/>
  <c r="AC657" i="53" s="1"/>
  <c r="AD551" i="53"/>
  <c r="AC1029" i="54"/>
  <c r="AC1030" i="54" s="1"/>
  <c r="AC1031" i="54" s="1"/>
  <c r="AC1034" i="54" s="1"/>
  <c r="AC1012" i="54" s="1"/>
  <c r="AS519" i="54"/>
  <c r="AS520" i="54" s="1"/>
  <c r="AS521" i="54" s="1"/>
  <c r="AS524" i="54" s="1"/>
  <c r="AS502" i="54" s="1"/>
  <c r="AH129" i="54"/>
  <c r="AH130" i="54" s="1"/>
  <c r="AH131" i="54" s="1"/>
  <c r="AH134" i="54" s="1"/>
  <c r="AH112" i="54" s="1"/>
  <c r="AE44" i="54"/>
  <c r="AB554" i="54"/>
  <c r="AJ249" i="54"/>
  <c r="AH189" i="54"/>
  <c r="AC1357" i="54"/>
  <c r="AC1358" i="54"/>
  <c r="AC1209" i="54"/>
  <c r="BJ879" i="54"/>
  <c r="BG849" i="54"/>
  <c r="BL909" i="54"/>
  <c r="AH219" i="54"/>
  <c r="AR429" i="54"/>
  <c r="BO999" i="54"/>
  <c r="BO1000" i="54" s="1"/>
  <c r="BO1001" i="54" s="1"/>
  <c r="BO1004" i="54" s="1"/>
  <c r="BO982" i="54" s="1"/>
  <c r="AC729" i="54"/>
  <c r="AK279" i="54"/>
  <c r="AC969" i="54"/>
  <c r="AH99" i="54"/>
  <c r="AC1299" i="54"/>
  <c r="AC609" i="54"/>
  <c r="AW609" i="54"/>
  <c r="BA759" i="54"/>
  <c r="AZ729" i="54"/>
  <c r="AC789" i="54"/>
  <c r="AC1239" i="54"/>
  <c r="AM339" i="54"/>
  <c r="AS459" i="54"/>
  <c r="AC819" i="54"/>
  <c r="AB1360" i="54"/>
  <c r="AC579" i="54"/>
  <c r="AC580" i="54" s="1"/>
  <c r="AC879" i="54"/>
  <c r="AC849" i="54"/>
  <c r="AC939" i="54"/>
  <c r="AH159" i="54"/>
  <c r="AH160" i="54" s="1"/>
  <c r="AH161" i="54" s="1"/>
  <c r="AH164" i="54" s="1"/>
  <c r="AH142" i="54" s="1"/>
  <c r="AH1373" i="54" s="1"/>
  <c r="BE789" i="54"/>
  <c r="BE790" i="54" s="1"/>
  <c r="BE791" i="54" s="1"/>
  <c r="BE794" i="54" s="1"/>
  <c r="BE772" i="54" s="1"/>
  <c r="AL309" i="54"/>
  <c r="AL310" i="54" s="1"/>
  <c r="AL311" i="54" s="1"/>
  <c r="AL314" i="54" s="1"/>
  <c r="AL292" i="54" s="1"/>
  <c r="AT549" i="54"/>
  <c r="AT550" i="54" s="1"/>
  <c r="AT551" i="54" s="1"/>
  <c r="AT554" i="54" s="1"/>
  <c r="AT532" i="54" s="1"/>
  <c r="AW639" i="54"/>
  <c r="AW640" i="54" s="1"/>
  <c r="AW641" i="54" s="1"/>
  <c r="AW644" i="54" s="1"/>
  <c r="AW622" i="54" s="1"/>
  <c r="AU579" i="54"/>
  <c r="AU580" i="54" s="1"/>
  <c r="AU581" i="54" s="1"/>
  <c r="AU584" i="54" s="1"/>
  <c r="AU562" i="54" s="1"/>
  <c r="AC1089" i="54"/>
  <c r="AC1090" i="54" s="1"/>
  <c r="AC1091" i="54" s="1"/>
  <c r="AC1094" i="54" s="1"/>
  <c r="AC1072" i="54" s="1"/>
  <c r="AC1119" i="54"/>
  <c r="AC1120" i="54" s="1"/>
  <c r="AC1121" i="54" s="1"/>
  <c r="AC1124" i="54" s="1"/>
  <c r="AC1102" i="54" s="1"/>
  <c r="AC699" i="54"/>
  <c r="AC700" i="54" s="1"/>
  <c r="AC701" i="54" s="1"/>
  <c r="AC704" i="54" s="1"/>
  <c r="AC682" i="54" s="1"/>
  <c r="AC669" i="54"/>
  <c r="AC639" i="54"/>
  <c r="AC640" i="54" s="1"/>
  <c r="AC641" i="54" s="1"/>
  <c r="AC644" i="54" s="1"/>
  <c r="AC622" i="54" s="1"/>
  <c r="AC1374" i="54" s="1"/>
  <c r="BE819" i="54"/>
  <c r="BE820" i="54" s="1"/>
  <c r="BE821" i="54" s="1"/>
  <c r="BE824" i="54" s="1"/>
  <c r="BE802" i="54" s="1"/>
  <c r="AZ699" i="54"/>
  <c r="AZ700" i="54" s="1"/>
  <c r="AZ701" i="54" s="1"/>
  <c r="AZ704" i="54" s="1"/>
  <c r="AZ682" i="54" s="1"/>
  <c r="BM939" i="54"/>
  <c r="BM940" i="54" s="1"/>
  <c r="BM941" i="54" s="1"/>
  <c r="BM944" i="54" s="1"/>
  <c r="BM922" i="54" s="1"/>
  <c r="AC759" i="54"/>
  <c r="AC760" i="54" s="1"/>
  <c r="AC761" i="54" s="1"/>
  <c r="AC764" i="54" s="1"/>
  <c r="AC742" i="54" s="1"/>
  <c r="AC909" i="54"/>
  <c r="AC910" i="54" s="1"/>
  <c r="AC911" i="54" s="1"/>
  <c r="AC914" i="54" s="1"/>
  <c r="AC892" i="54" s="1"/>
  <c r="AP369" i="54"/>
  <c r="AP370" i="54" s="1"/>
  <c r="AP371" i="54" s="1"/>
  <c r="AP374" i="54" s="1"/>
  <c r="AP352" i="54" s="1"/>
  <c r="AP399" i="54"/>
  <c r="AP400" i="54" s="1"/>
  <c r="AP401" i="54" s="1"/>
  <c r="AP404" i="54" s="1"/>
  <c r="AP382" i="54" s="1"/>
  <c r="AC1059" i="54"/>
  <c r="AC1060" i="54" s="1"/>
  <c r="AC1061" i="54" s="1"/>
  <c r="AC1064" i="54" s="1"/>
  <c r="AC1042" i="54" s="1"/>
  <c r="AS489" i="54"/>
  <c r="AS490" i="54" s="1"/>
  <c r="AS491" i="54" s="1"/>
  <c r="AS494" i="54" s="1"/>
  <c r="AS472" i="54" s="1"/>
  <c r="AF39" i="54"/>
  <c r="AF40" i="54" s="1"/>
  <c r="AC1179" i="54"/>
  <c r="AC1180" i="54" s="1"/>
  <c r="AC1181" i="54" s="1"/>
  <c r="AC1184" i="54" s="1"/>
  <c r="AC1162" i="54" s="1"/>
  <c r="BO969" i="54"/>
  <c r="BO970" i="54" s="1"/>
  <c r="BO971" i="54" s="1"/>
  <c r="BO974" i="54" s="1"/>
  <c r="BO952" i="54" s="1"/>
  <c r="AF69" i="54"/>
  <c r="AF70" i="54" s="1"/>
  <c r="AF71" i="54" s="1"/>
  <c r="AF74" i="54" s="1"/>
  <c r="AF52" i="54" s="1"/>
  <c r="AC1149" i="54"/>
  <c r="AC1150" i="54" s="1"/>
  <c r="AC1151" i="54" s="1"/>
  <c r="AC1154" i="54" s="1"/>
  <c r="AC1132" i="54" s="1"/>
  <c r="AC999" i="54"/>
  <c r="AC1000" i="54" s="1"/>
  <c r="AC1001" i="54" s="1"/>
  <c r="AC1004" i="54" s="1"/>
  <c r="AC982" i="54" s="1"/>
  <c r="AC1269" i="54"/>
  <c r="AC1270" i="54" s="1"/>
  <c r="AC1271" i="54" s="1"/>
  <c r="AC1274" i="54" s="1"/>
  <c r="AC1252" i="54" s="1"/>
  <c r="AV99" i="53" l="1"/>
  <c r="AV100" i="53"/>
  <c r="AV101" i="53" s="1"/>
  <c r="AV104" i="53" s="1"/>
  <c r="AV82" i="53" s="1"/>
  <c r="BN369" i="53"/>
  <c r="AG279" i="53"/>
  <c r="BC187" i="53"/>
  <c r="BC188" i="53"/>
  <c r="BN370" i="53"/>
  <c r="BN371" i="53" s="1"/>
  <c r="BN374" i="53" s="1"/>
  <c r="BN352" i="53" s="1"/>
  <c r="BO368" i="53"/>
  <c r="BO367" i="53"/>
  <c r="AE187" i="53"/>
  <c r="AE188" i="53"/>
  <c r="AX159" i="53"/>
  <c r="AG280" i="53"/>
  <c r="AG281" i="53" s="1"/>
  <c r="AG284" i="53" s="1"/>
  <c r="AG262" i="53" s="1"/>
  <c r="AH278" i="53"/>
  <c r="AH277" i="53"/>
  <c r="BH277" i="53"/>
  <c r="BH278" i="53"/>
  <c r="AE488" i="53"/>
  <c r="AE487" i="53"/>
  <c r="AE427" i="53"/>
  <c r="AE428" i="53"/>
  <c r="BB190" i="53"/>
  <c r="BB191" i="53" s="1"/>
  <c r="BB194" i="53" s="1"/>
  <c r="BB172" i="53" s="1"/>
  <c r="AD399" i="53"/>
  <c r="BF247" i="53"/>
  <c r="BF248" i="53"/>
  <c r="BH338" i="53"/>
  <c r="BH337" i="53"/>
  <c r="AE309" i="53"/>
  <c r="AX129" i="53"/>
  <c r="AE517" i="53"/>
  <c r="AE518" i="53"/>
  <c r="BI309" i="53"/>
  <c r="AD249" i="53"/>
  <c r="AD250" i="53" s="1"/>
  <c r="AD251" i="53" s="1"/>
  <c r="AD254" i="53" s="1"/>
  <c r="AD232" i="53" s="1"/>
  <c r="AE159" i="53"/>
  <c r="AE160" i="53" s="1"/>
  <c r="AE161" i="53" s="1"/>
  <c r="AE164" i="53" s="1"/>
  <c r="AE142" i="53" s="1"/>
  <c r="AD190" i="53"/>
  <c r="AD191" i="53" s="1"/>
  <c r="AD194" i="53" s="1"/>
  <c r="AD172" i="53" s="1"/>
  <c r="AF338" i="53"/>
  <c r="AF337" i="53"/>
  <c r="AI39" i="53"/>
  <c r="AI40" i="53" s="1"/>
  <c r="AI41" i="53" s="1"/>
  <c r="AI44" i="53" s="1"/>
  <c r="AI22" i="53" s="1"/>
  <c r="AF457" i="53"/>
  <c r="AF458" i="53"/>
  <c r="AE368" i="53"/>
  <c r="AE367" i="53"/>
  <c r="AD219" i="53"/>
  <c r="BC218" i="53"/>
  <c r="BC217" i="53"/>
  <c r="AE129" i="53"/>
  <c r="AE130" i="53" s="1"/>
  <c r="AE131" i="53" s="1"/>
  <c r="AE134" i="53" s="1"/>
  <c r="AE112" i="53" s="1"/>
  <c r="BG280" i="53"/>
  <c r="BG281" i="53" s="1"/>
  <c r="BG284" i="53" s="1"/>
  <c r="BG262" i="53" s="1"/>
  <c r="AP69" i="53"/>
  <c r="AD667" i="54"/>
  <c r="AD668" i="54"/>
  <c r="AC670" i="54"/>
  <c r="AC671" i="54" s="1"/>
  <c r="AC674" i="54" s="1"/>
  <c r="AC652" i="54" s="1"/>
  <c r="AB1329" i="54"/>
  <c r="AA1331" i="54"/>
  <c r="AA15" i="54"/>
  <c r="AA641" i="53"/>
  <c r="AA15" i="53"/>
  <c r="AD554" i="53"/>
  <c r="AA592" i="53"/>
  <c r="AA656" i="53" s="1"/>
  <c r="AE577" i="53"/>
  <c r="AE578" i="53"/>
  <c r="Z644" i="53"/>
  <c r="Z16" i="53"/>
  <c r="Z12" i="53" s="1"/>
  <c r="Z950" i="53" s="1"/>
  <c r="AC607" i="53"/>
  <c r="AC608" i="53"/>
  <c r="AE549" i="53"/>
  <c r="AB637" i="53"/>
  <c r="AB638" i="53"/>
  <c r="AA14" i="53"/>
  <c r="AB611" i="53"/>
  <c r="AF41" i="54"/>
  <c r="AD697" i="54"/>
  <c r="AD698" i="54"/>
  <c r="AD1117" i="54"/>
  <c r="AD1118" i="54"/>
  <c r="AD1087" i="54"/>
  <c r="AD1088" i="54"/>
  <c r="AV577" i="54"/>
  <c r="AV578" i="54"/>
  <c r="AX637" i="54"/>
  <c r="AX638" i="54"/>
  <c r="AU547" i="54"/>
  <c r="AU548" i="54"/>
  <c r="AM307" i="54"/>
  <c r="AM308" i="54"/>
  <c r="BF787" i="54"/>
  <c r="BF788" i="54"/>
  <c r="AI157" i="54"/>
  <c r="AI158" i="54"/>
  <c r="AD937" i="54"/>
  <c r="AD938" i="54"/>
  <c r="AD847" i="54"/>
  <c r="AD848" i="54"/>
  <c r="AD877" i="54"/>
  <c r="AD878" i="54"/>
  <c r="AD817" i="54"/>
  <c r="AD818" i="54"/>
  <c r="AT457" i="54"/>
  <c r="AT458" i="54"/>
  <c r="AN337" i="54"/>
  <c r="AN338" i="54"/>
  <c r="AD1237" i="54"/>
  <c r="AD1238" i="54"/>
  <c r="AD787" i="54"/>
  <c r="AD788" i="54"/>
  <c r="BA727" i="54"/>
  <c r="BA728" i="54"/>
  <c r="BB757" i="54"/>
  <c r="BB758" i="54"/>
  <c r="AX607" i="54"/>
  <c r="AX608" i="54"/>
  <c r="AD607" i="54"/>
  <c r="AD608" i="54"/>
  <c r="AD1297" i="54"/>
  <c r="AD1298" i="54"/>
  <c r="AI97" i="54"/>
  <c r="AI98" i="54"/>
  <c r="AD967" i="54"/>
  <c r="AD968" i="54"/>
  <c r="AL277" i="54"/>
  <c r="AL278" i="54"/>
  <c r="AD727" i="54"/>
  <c r="AD728" i="54"/>
  <c r="AS427" i="54"/>
  <c r="AS428" i="54"/>
  <c r="AI217" i="54"/>
  <c r="AI218" i="54"/>
  <c r="BM907" i="54"/>
  <c r="BM908" i="54"/>
  <c r="BH847" i="54"/>
  <c r="BH848" i="54"/>
  <c r="BK877" i="54"/>
  <c r="BK878" i="54"/>
  <c r="AD1207" i="54"/>
  <c r="AD1208" i="54"/>
  <c r="AC1359" i="54"/>
  <c r="AI187" i="54"/>
  <c r="AI188" i="54"/>
  <c r="AK247" i="54"/>
  <c r="AK248" i="54"/>
  <c r="AI127" i="54"/>
  <c r="AI128" i="54"/>
  <c r="AT517" i="54"/>
  <c r="AT518" i="54"/>
  <c r="AD1027" i="54"/>
  <c r="AD1028" i="54"/>
  <c r="AD1267" i="54"/>
  <c r="AD1268" i="54"/>
  <c r="AD997" i="54"/>
  <c r="AD998" i="54"/>
  <c r="AD1147" i="54"/>
  <c r="AD1148" i="54"/>
  <c r="AG67" i="54"/>
  <c r="AG68" i="54"/>
  <c r="AD1177" i="54"/>
  <c r="AD1178" i="54"/>
  <c r="AG37" i="54"/>
  <c r="AG38" i="54"/>
  <c r="AT487" i="54"/>
  <c r="AT488" i="54"/>
  <c r="AD1057" i="54"/>
  <c r="AD1058" i="54"/>
  <c r="AQ397" i="54"/>
  <c r="AQ398" i="54"/>
  <c r="AQ367" i="54"/>
  <c r="AQ368" i="54"/>
  <c r="AD907" i="54"/>
  <c r="AD908" i="54"/>
  <c r="AD757" i="54"/>
  <c r="AD758" i="54"/>
  <c r="BN937" i="54"/>
  <c r="BN938" i="54"/>
  <c r="BA697" i="54"/>
  <c r="BA698" i="54"/>
  <c r="BF817" i="54"/>
  <c r="BF818" i="54"/>
  <c r="AD637" i="54"/>
  <c r="AD638" i="54"/>
  <c r="AC940" i="54"/>
  <c r="AC941" i="54" s="1"/>
  <c r="AC944" i="54" s="1"/>
  <c r="AC922" i="54" s="1"/>
  <c r="AC850" i="54"/>
  <c r="AC851" i="54" s="1"/>
  <c r="AC854" i="54" s="1"/>
  <c r="AC832" i="54" s="1"/>
  <c r="AC880" i="54"/>
  <c r="AC881" i="54" s="1"/>
  <c r="AC884" i="54" s="1"/>
  <c r="AC862" i="54" s="1"/>
  <c r="AC581" i="54"/>
  <c r="AB1361" i="54"/>
  <c r="AC820" i="54"/>
  <c r="AC821" i="54" s="1"/>
  <c r="AC824" i="54" s="1"/>
  <c r="AC802" i="54" s="1"/>
  <c r="AS460" i="54"/>
  <c r="AS461" i="54" s="1"/>
  <c r="AS464" i="54" s="1"/>
  <c r="AS442" i="54" s="1"/>
  <c r="AM340" i="54"/>
  <c r="AM341" i="54" s="1"/>
  <c r="AM344" i="54" s="1"/>
  <c r="AM322" i="54" s="1"/>
  <c r="AC1240" i="54"/>
  <c r="AC1241" i="54" s="1"/>
  <c r="AC1244" i="54" s="1"/>
  <c r="AC1222" i="54" s="1"/>
  <c r="AC790" i="54"/>
  <c r="AC791" i="54" s="1"/>
  <c r="AC794" i="54" s="1"/>
  <c r="AC772" i="54" s="1"/>
  <c r="AZ730" i="54"/>
  <c r="AZ731" i="54" s="1"/>
  <c r="AZ734" i="54" s="1"/>
  <c r="AZ712" i="54" s="1"/>
  <c r="BA760" i="54"/>
  <c r="BA761" i="54" s="1"/>
  <c r="BA764" i="54" s="1"/>
  <c r="BA742" i="54" s="1"/>
  <c r="AW610" i="54"/>
  <c r="AW611" i="54" s="1"/>
  <c r="AW614" i="54" s="1"/>
  <c r="AW592" i="54" s="1"/>
  <c r="AC610" i="54"/>
  <c r="AC611" i="54" s="1"/>
  <c r="AC614" i="54" s="1"/>
  <c r="AC592" i="54" s="1"/>
  <c r="AC1300" i="54"/>
  <c r="AC1301" i="54" s="1"/>
  <c r="AC1304" i="54" s="1"/>
  <c r="AC1282" i="54" s="1"/>
  <c r="AH100" i="54"/>
  <c r="AH101" i="54" s="1"/>
  <c r="AH104" i="54" s="1"/>
  <c r="AH82" i="54" s="1"/>
  <c r="AH1375" i="54" s="1"/>
  <c r="AC970" i="54"/>
  <c r="AC971" i="54" s="1"/>
  <c r="AC974" i="54" s="1"/>
  <c r="AC952" i="54" s="1"/>
  <c r="AK280" i="54"/>
  <c r="AK281" i="54" s="1"/>
  <c r="AK284" i="54" s="1"/>
  <c r="AK262" i="54" s="1"/>
  <c r="AC730" i="54"/>
  <c r="AC731" i="54" s="1"/>
  <c r="AC734" i="54" s="1"/>
  <c r="AC712" i="54" s="1"/>
  <c r="AR430" i="54"/>
  <c r="AR431" i="54" s="1"/>
  <c r="AR434" i="54" s="1"/>
  <c r="AR412" i="54" s="1"/>
  <c r="AH220" i="54"/>
  <c r="AH221" i="54" s="1"/>
  <c r="AH224" i="54" s="1"/>
  <c r="AH202" i="54" s="1"/>
  <c r="BL910" i="54"/>
  <c r="BL911" i="54" s="1"/>
  <c r="BL914" i="54" s="1"/>
  <c r="BL892" i="54" s="1"/>
  <c r="BG850" i="54"/>
  <c r="BG851" i="54" s="1"/>
  <c r="BG854" i="54" s="1"/>
  <c r="BG832" i="54" s="1"/>
  <c r="BJ880" i="54"/>
  <c r="BJ881" i="54" s="1"/>
  <c r="BJ884" i="54" s="1"/>
  <c r="BJ862" i="54" s="1"/>
  <c r="AC1210" i="54"/>
  <c r="AC1211" i="54" s="1"/>
  <c r="AC1214" i="54" s="1"/>
  <c r="AC1192" i="54" s="1"/>
  <c r="AH190" i="54"/>
  <c r="AH191" i="54" s="1"/>
  <c r="AH194" i="54" s="1"/>
  <c r="AH172" i="54" s="1"/>
  <c r="AJ250" i="54"/>
  <c r="AJ251" i="54" s="1"/>
  <c r="AJ254" i="54" s="1"/>
  <c r="AJ232" i="54" s="1"/>
  <c r="AB532" i="54"/>
  <c r="AE22" i="54"/>
  <c r="AH1374" i="54" l="1"/>
  <c r="AH279" i="53"/>
  <c r="AW98" i="53"/>
  <c r="AW97" i="53"/>
  <c r="BH279" i="53"/>
  <c r="BI277" i="53" s="1"/>
  <c r="AE189" i="53"/>
  <c r="AE218" i="53"/>
  <c r="AE217" i="53"/>
  <c r="AF459" i="53"/>
  <c r="AF460" i="53" s="1"/>
  <c r="AF461" i="53" s="1"/>
  <c r="AF464" i="53" s="1"/>
  <c r="AF442" i="53" s="1"/>
  <c r="BI310" i="53"/>
  <c r="BI311" i="53" s="1"/>
  <c r="BI314" i="53" s="1"/>
  <c r="BI292" i="53" s="1"/>
  <c r="BJ307" i="53"/>
  <c r="BJ308" i="53"/>
  <c r="AE519" i="53"/>
  <c r="AE520" i="53"/>
  <c r="AE521" i="53" s="1"/>
  <c r="AE524" i="53" s="1"/>
  <c r="AE502" i="53" s="1"/>
  <c r="AY128" i="53"/>
  <c r="AY127" i="53"/>
  <c r="BH339" i="53"/>
  <c r="BH340" i="53"/>
  <c r="BH341" i="53" s="1"/>
  <c r="BH344" i="53" s="1"/>
  <c r="BH322" i="53" s="1"/>
  <c r="AD400" i="53"/>
  <c r="AD401" i="53" s="1"/>
  <c r="AD404" i="53" s="1"/>
  <c r="AD382" i="53" s="1"/>
  <c r="AE398" i="53"/>
  <c r="AE397" i="53"/>
  <c r="AE429" i="53"/>
  <c r="BI278" i="53"/>
  <c r="AH280" i="53"/>
  <c r="AH281" i="53" s="1"/>
  <c r="AH284" i="53" s="1"/>
  <c r="AH262" i="53" s="1"/>
  <c r="AI278" i="53"/>
  <c r="AI277" i="53"/>
  <c r="AI279" i="53" s="1"/>
  <c r="AY158" i="53"/>
  <c r="AY157" i="53"/>
  <c r="AE190" i="53"/>
  <c r="AE191" i="53" s="1"/>
  <c r="AF187" i="53"/>
  <c r="AF188" i="53"/>
  <c r="BC189" i="53"/>
  <c r="AP70" i="53"/>
  <c r="AP71" i="53" s="1"/>
  <c r="AP74" i="53" s="1"/>
  <c r="AP52" i="53" s="1"/>
  <c r="AQ67" i="53"/>
  <c r="AQ68" i="53"/>
  <c r="BC219" i="53"/>
  <c r="BC220" i="53" s="1"/>
  <c r="BC221" i="53" s="1"/>
  <c r="BC224" i="53" s="1"/>
  <c r="BC202" i="53" s="1"/>
  <c r="AD220" i="53"/>
  <c r="AD221" i="53" s="1"/>
  <c r="AD224" i="53" s="1"/>
  <c r="AD202" i="53" s="1"/>
  <c r="AE369" i="53"/>
  <c r="AE370" i="53" s="1"/>
  <c r="AE371" i="53" s="1"/>
  <c r="AE374" i="53" s="1"/>
  <c r="AE352" i="53" s="1"/>
  <c r="AJ37" i="53"/>
  <c r="AJ38" i="53"/>
  <c r="AF339" i="53"/>
  <c r="AF340" i="53" s="1"/>
  <c r="AF341" i="53" s="1"/>
  <c r="AF344" i="53" s="1"/>
  <c r="AF322" i="53" s="1"/>
  <c r="AE247" i="53"/>
  <c r="AE248" i="53"/>
  <c r="AX130" i="53"/>
  <c r="AX131" i="53" s="1"/>
  <c r="AX134" i="53" s="1"/>
  <c r="AX112" i="53" s="1"/>
  <c r="AE310" i="53"/>
  <c r="AE311" i="53" s="1"/>
  <c r="AE314" i="53" s="1"/>
  <c r="AE292" i="53" s="1"/>
  <c r="AF308" i="53"/>
  <c r="AF307" i="53"/>
  <c r="BF249" i="53"/>
  <c r="AE489" i="53"/>
  <c r="AE490" i="53" s="1"/>
  <c r="AE491" i="53" s="1"/>
  <c r="AE494" i="53" s="1"/>
  <c r="AE472" i="53" s="1"/>
  <c r="AX160" i="53"/>
  <c r="AX161" i="53" s="1"/>
  <c r="AX164" i="53" s="1"/>
  <c r="AX142" i="53" s="1"/>
  <c r="AE194" i="53"/>
  <c r="AE172" i="53" s="1"/>
  <c r="BO369" i="53"/>
  <c r="BO370" i="53" s="1"/>
  <c r="BO371" i="53" s="1"/>
  <c r="BO374" i="53" s="1"/>
  <c r="BO352" i="53" s="1"/>
  <c r="Z952" i="53"/>
  <c r="R3" i="28"/>
  <c r="R7" i="28" s="1"/>
  <c r="AA1334" i="54"/>
  <c r="AA16" i="54"/>
  <c r="AA12" i="54" s="1"/>
  <c r="AA1829" i="54" s="1"/>
  <c r="AB1330" i="54"/>
  <c r="AB14" i="54"/>
  <c r="AC1328" i="54"/>
  <c r="AC13" i="54" s="1"/>
  <c r="AC1327" i="54"/>
  <c r="AB614" i="53"/>
  <c r="AB13" i="53"/>
  <c r="AF547" i="53"/>
  <c r="AF548" i="53"/>
  <c r="AE579" i="53"/>
  <c r="AE580" i="53" s="1"/>
  <c r="AE581" i="53" s="1"/>
  <c r="AE584" i="53" s="1"/>
  <c r="AE562" i="53" s="1"/>
  <c r="AD532" i="53"/>
  <c r="AD657" i="53" s="1"/>
  <c r="AB639" i="53"/>
  <c r="AE550" i="53"/>
  <c r="AC609" i="53"/>
  <c r="AC610" i="53" s="1"/>
  <c r="Z622" i="53"/>
  <c r="Z654" i="53" s="1"/>
  <c r="Z659" i="53" s="1"/>
  <c r="Z18" i="53"/>
  <c r="AA644" i="53"/>
  <c r="AA16" i="53"/>
  <c r="AA12" i="53" s="1"/>
  <c r="AA950" i="53" s="1"/>
  <c r="AD639" i="54"/>
  <c r="AD640" i="54" s="1"/>
  <c r="AD641" i="54" s="1"/>
  <c r="AD644" i="54" s="1"/>
  <c r="AD622" i="54" s="1"/>
  <c r="AD1374" i="54" s="1"/>
  <c r="BF819" i="54"/>
  <c r="BF820" i="54" s="1"/>
  <c r="BF821" i="54" s="1"/>
  <c r="BF824" i="54" s="1"/>
  <c r="BF802" i="54" s="1"/>
  <c r="BA699" i="54"/>
  <c r="BA700" i="54" s="1"/>
  <c r="BA701" i="54" s="1"/>
  <c r="BA704" i="54" s="1"/>
  <c r="BA682" i="54" s="1"/>
  <c r="BN939" i="54"/>
  <c r="BN940" i="54" s="1"/>
  <c r="BN941" i="54" s="1"/>
  <c r="BN944" i="54" s="1"/>
  <c r="BN922" i="54" s="1"/>
  <c r="AD759" i="54"/>
  <c r="AD760" i="54" s="1"/>
  <c r="AD761" i="54" s="1"/>
  <c r="AD764" i="54" s="1"/>
  <c r="AD742" i="54" s="1"/>
  <c r="AD909" i="54"/>
  <c r="AD910" i="54" s="1"/>
  <c r="AD911" i="54" s="1"/>
  <c r="AD914" i="54" s="1"/>
  <c r="AD892" i="54" s="1"/>
  <c r="AQ369" i="54"/>
  <c r="AQ370" i="54" s="1"/>
  <c r="AQ371" i="54" s="1"/>
  <c r="AQ374" i="54" s="1"/>
  <c r="AQ352" i="54" s="1"/>
  <c r="AQ399" i="54"/>
  <c r="AQ400" i="54" s="1"/>
  <c r="AQ401" i="54" s="1"/>
  <c r="AQ404" i="54" s="1"/>
  <c r="AQ382" i="54" s="1"/>
  <c r="AD1059" i="54"/>
  <c r="AD1060" i="54" s="1"/>
  <c r="AD1061" i="54" s="1"/>
  <c r="AD1064" i="54" s="1"/>
  <c r="AD1042" i="54" s="1"/>
  <c r="AT489" i="54"/>
  <c r="AT490" i="54" s="1"/>
  <c r="AT491" i="54" s="1"/>
  <c r="AT494" i="54" s="1"/>
  <c r="AT472" i="54" s="1"/>
  <c r="AG39" i="54"/>
  <c r="AG40" i="54" s="1"/>
  <c r="AD1029" i="54"/>
  <c r="AT519" i="54"/>
  <c r="AI129" i="54"/>
  <c r="AK249" i="54"/>
  <c r="AI189" i="54"/>
  <c r="AD1357" i="54"/>
  <c r="AD1358" i="54"/>
  <c r="AD1209" i="54"/>
  <c r="BK879" i="54"/>
  <c r="BH849" i="54"/>
  <c r="BM909" i="54"/>
  <c r="AI219" i="54"/>
  <c r="AS429" i="54"/>
  <c r="AD729" i="54"/>
  <c r="AL279" i="54"/>
  <c r="AD969" i="54"/>
  <c r="AI99" i="54"/>
  <c r="AD1299" i="54"/>
  <c r="AD609" i="54"/>
  <c r="AX609" i="54"/>
  <c r="BB759" i="54"/>
  <c r="BB760" i="54" s="1"/>
  <c r="BB761" i="54" s="1"/>
  <c r="BB764" i="54" s="1"/>
  <c r="BB742" i="54" s="1"/>
  <c r="BA729" i="54"/>
  <c r="BA730" i="54" s="1"/>
  <c r="BA731" i="54" s="1"/>
  <c r="BA734" i="54" s="1"/>
  <c r="BA712" i="54" s="1"/>
  <c r="AD789" i="54"/>
  <c r="AD790" i="54" s="1"/>
  <c r="AD791" i="54" s="1"/>
  <c r="AD794" i="54" s="1"/>
  <c r="AD772" i="54" s="1"/>
  <c r="AD1239" i="54"/>
  <c r="AD1240" i="54" s="1"/>
  <c r="AD1241" i="54" s="1"/>
  <c r="AD1244" i="54" s="1"/>
  <c r="AD1222" i="54" s="1"/>
  <c r="AN339" i="54"/>
  <c r="AN340" i="54" s="1"/>
  <c r="AN341" i="54" s="1"/>
  <c r="AN344" i="54" s="1"/>
  <c r="AN322" i="54" s="1"/>
  <c r="AT459" i="54"/>
  <c r="AT460" i="54" s="1"/>
  <c r="AT461" i="54" s="1"/>
  <c r="AT464" i="54" s="1"/>
  <c r="AT442" i="54" s="1"/>
  <c r="AD819" i="54"/>
  <c r="AD820" i="54" s="1"/>
  <c r="AD821" i="54" s="1"/>
  <c r="AD824" i="54" s="1"/>
  <c r="AD802" i="54" s="1"/>
  <c r="AB1364" i="54"/>
  <c r="AC584" i="54"/>
  <c r="AD1179" i="54"/>
  <c r="AG69" i="54"/>
  <c r="AD1149" i="54"/>
  <c r="AD999" i="54"/>
  <c r="AD1269" i="54"/>
  <c r="AC1360" i="54"/>
  <c r="AC1361" i="54" s="1"/>
  <c r="AC1364" i="54" s="1"/>
  <c r="AC1342" i="54" s="1"/>
  <c r="AC1377" i="54" s="1"/>
  <c r="AD879" i="54"/>
  <c r="AD849" i="54"/>
  <c r="AD939" i="54"/>
  <c r="AI159" i="54"/>
  <c r="BF789" i="54"/>
  <c r="AM309" i="54"/>
  <c r="AU549" i="54"/>
  <c r="AX639" i="54"/>
  <c r="AV579" i="54"/>
  <c r="AD1089" i="54"/>
  <c r="AD1119" i="54"/>
  <c r="AD699" i="54"/>
  <c r="AD669" i="54"/>
  <c r="AF44" i="54"/>
  <c r="BH280" i="53" l="1"/>
  <c r="BH281" i="53" s="1"/>
  <c r="BH284" i="53" s="1"/>
  <c r="BH262" i="53" s="1"/>
  <c r="AW99" i="53"/>
  <c r="AW100" i="53"/>
  <c r="AW101" i="53" s="1"/>
  <c r="AW104" i="53" s="1"/>
  <c r="AW82" i="53" s="1"/>
  <c r="AE249" i="53"/>
  <c r="AF309" i="53"/>
  <c r="AG338" i="53"/>
  <c r="AG337" i="53"/>
  <c r="BD187" i="53"/>
  <c r="BD188" i="53"/>
  <c r="AF189" i="53"/>
  <c r="AF190" i="53" s="1"/>
  <c r="AF191" i="53" s="1"/>
  <c r="AF194" i="53" s="1"/>
  <c r="AF172" i="53" s="1"/>
  <c r="AY159" i="53"/>
  <c r="AY160" i="53" s="1"/>
  <c r="AY161" i="53" s="1"/>
  <c r="AY164" i="53" s="1"/>
  <c r="AY142" i="53" s="1"/>
  <c r="AI280" i="53"/>
  <c r="AI281" i="53" s="1"/>
  <c r="AI284" i="53" s="1"/>
  <c r="AI262" i="53" s="1"/>
  <c r="AJ278" i="53"/>
  <c r="AJ277" i="53"/>
  <c r="AJ279" i="53" s="1"/>
  <c r="AF428" i="53"/>
  <c r="AF427" i="53"/>
  <c r="AY129" i="53"/>
  <c r="AG457" i="53"/>
  <c r="AG458" i="53"/>
  <c r="AE219" i="53"/>
  <c r="AF487" i="53"/>
  <c r="AF488" i="53"/>
  <c r="BF250" i="53"/>
  <c r="BF251" i="53" s="1"/>
  <c r="BF254" i="53" s="1"/>
  <c r="BF232" i="53" s="1"/>
  <c r="BG247" i="53"/>
  <c r="BG249" i="53" s="1"/>
  <c r="BG248" i="53"/>
  <c r="AE250" i="53"/>
  <c r="AE251" i="53" s="1"/>
  <c r="AE254" i="53" s="1"/>
  <c r="AE232" i="53" s="1"/>
  <c r="AF247" i="53"/>
  <c r="AF248" i="53"/>
  <c r="AJ39" i="53"/>
  <c r="AF367" i="53"/>
  <c r="AF368" i="53"/>
  <c r="BD218" i="53"/>
  <c r="BD217" i="53"/>
  <c r="AQ69" i="53"/>
  <c r="BC190" i="53"/>
  <c r="BC191" i="53" s="1"/>
  <c r="BC194" i="53" s="1"/>
  <c r="BC172" i="53" s="1"/>
  <c r="BI279" i="53"/>
  <c r="AE430" i="53"/>
  <c r="AE431" i="53" s="1"/>
  <c r="AE434" i="53" s="1"/>
  <c r="AE412" i="53" s="1"/>
  <c r="AE399" i="53"/>
  <c r="BI338" i="53"/>
  <c r="BI337" i="53"/>
  <c r="AF517" i="53"/>
  <c r="AF518" i="53"/>
  <c r="BJ310" i="53"/>
  <c r="BJ311" i="53" s="1"/>
  <c r="BJ314" i="53" s="1"/>
  <c r="BJ292" i="53" s="1"/>
  <c r="BJ309" i="53"/>
  <c r="R9" i="28"/>
  <c r="AE667" i="54"/>
  <c r="AE668" i="54"/>
  <c r="AC1329" i="54"/>
  <c r="AD670" i="54"/>
  <c r="AD671" i="54" s="1"/>
  <c r="AD674" i="54" s="1"/>
  <c r="AD652" i="54" s="1"/>
  <c r="AA952" i="53"/>
  <c r="S3" i="28"/>
  <c r="S7" i="28" s="1"/>
  <c r="AB1331" i="54"/>
  <c r="AB15" i="54"/>
  <c r="AA1312" i="54"/>
  <c r="AA1376" i="54" s="1"/>
  <c r="AA1379" i="54" s="1"/>
  <c r="AA18" i="54"/>
  <c r="AA1831" i="54"/>
  <c r="S4" i="28"/>
  <c r="S8" i="28" s="1"/>
  <c r="AC611" i="53"/>
  <c r="AE551" i="53"/>
  <c r="AC637" i="53"/>
  <c r="AC638" i="53"/>
  <c r="AB14" i="53"/>
  <c r="AF577" i="53"/>
  <c r="AF578" i="53"/>
  <c r="AF549" i="53"/>
  <c r="AF550" i="53" s="1"/>
  <c r="AB592" i="53"/>
  <c r="AB656" i="53" s="1"/>
  <c r="AA622" i="53"/>
  <c r="AA654" i="53" s="1"/>
  <c r="AA659" i="53" s="1"/>
  <c r="AA18" i="53"/>
  <c r="AD607" i="53"/>
  <c r="AD608" i="53"/>
  <c r="AB640" i="53"/>
  <c r="AW577" i="54"/>
  <c r="AW578" i="54"/>
  <c r="AE1267" i="54"/>
  <c r="AE1268" i="54"/>
  <c r="AE997" i="54"/>
  <c r="AE998" i="54"/>
  <c r="AE1147" i="54"/>
  <c r="AE1148" i="54"/>
  <c r="AH67" i="54"/>
  <c r="AH68" i="54"/>
  <c r="AE1177" i="54"/>
  <c r="AE1178" i="54"/>
  <c r="AC562" i="54"/>
  <c r="AC1378" i="54" s="1"/>
  <c r="AE817" i="54"/>
  <c r="AE818" i="54"/>
  <c r="AU457" i="54"/>
  <c r="AU458" i="54"/>
  <c r="AO337" i="54"/>
  <c r="AO338" i="54"/>
  <c r="AE1237" i="54"/>
  <c r="AE1238" i="54"/>
  <c r="AE787" i="54"/>
  <c r="AE788" i="54"/>
  <c r="BB727" i="54"/>
  <c r="BB728" i="54"/>
  <c r="BC757" i="54"/>
  <c r="BC758" i="54"/>
  <c r="AY607" i="54"/>
  <c r="AY608" i="54"/>
  <c r="AE607" i="54"/>
  <c r="AE608" i="54"/>
  <c r="AE1297" i="54"/>
  <c r="AE1298" i="54"/>
  <c r="AJ97" i="54"/>
  <c r="AJ98" i="54"/>
  <c r="AE967" i="54"/>
  <c r="AE968" i="54"/>
  <c r="AM277" i="54"/>
  <c r="AM278" i="54"/>
  <c r="AE727" i="54"/>
  <c r="AE728" i="54"/>
  <c r="AT427" i="54"/>
  <c r="AT428" i="54"/>
  <c r="AJ217" i="54"/>
  <c r="AJ218" i="54"/>
  <c r="BN907" i="54"/>
  <c r="BN908" i="54"/>
  <c r="BI847" i="54"/>
  <c r="BI848" i="54"/>
  <c r="BL877" i="54"/>
  <c r="BL878" i="54"/>
  <c r="AE1207" i="54"/>
  <c r="AE1208" i="54"/>
  <c r="AD1359" i="54"/>
  <c r="AD1360" i="54"/>
  <c r="AD1361" i="54" s="1"/>
  <c r="AD1364" i="54" s="1"/>
  <c r="AD1342" i="54" s="1"/>
  <c r="AJ187" i="54"/>
  <c r="AJ188" i="54"/>
  <c r="AL247" i="54"/>
  <c r="AL248" i="54"/>
  <c r="AJ127" i="54"/>
  <c r="AJ128" i="54"/>
  <c r="AU517" i="54"/>
  <c r="AU518" i="54"/>
  <c r="AE1027" i="54"/>
  <c r="AE1028" i="54"/>
  <c r="AG41" i="54"/>
  <c r="AE697" i="54"/>
  <c r="AE698" i="54"/>
  <c r="AE1117" i="54"/>
  <c r="AE1118" i="54"/>
  <c r="AE1087" i="54"/>
  <c r="AE1088" i="54"/>
  <c r="AY637" i="54"/>
  <c r="AY638" i="54"/>
  <c r="AV547" i="54"/>
  <c r="AV548" i="54"/>
  <c r="AN307" i="54"/>
  <c r="AN308" i="54"/>
  <c r="BG787" i="54"/>
  <c r="BG788" i="54"/>
  <c r="AJ157" i="54"/>
  <c r="AJ158" i="54"/>
  <c r="AE937" i="54"/>
  <c r="AE938" i="54"/>
  <c r="AE847" i="54"/>
  <c r="AE848" i="54"/>
  <c r="AE877" i="54"/>
  <c r="AE878" i="54"/>
  <c r="AF22" i="54"/>
  <c r="AD700" i="54"/>
  <c r="AD701" i="54" s="1"/>
  <c r="AD704" i="54" s="1"/>
  <c r="AD682" i="54" s="1"/>
  <c r="AD1120" i="54"/>
  <c r="AD1121" i="54" s="1"/>
  <c r="AD1124" i="54" s="1"/>
  <c r="AD1102" i="54" s="1"/>
  <c r="AD1090" i="54"/>
  <c r="AD1091" i="54" s="1"/>
  <c r="AD1094" i="54" s="1"/>
  <c r="AD1072" i="54" s="1"/>
  <c r="AV580" i="54"/>
  <c r="AV581" i="54" s="1"/>
  <c r="AV584" i="54" s="1"/>
  <c r="AV562" i="54" s="1"/>
  <c r="AX640" i="54"/>
  <c r="AX641" i="54" s="1"/>
  <c r="AX644" i="54" s="1"/>
  <c r="AX622" i="54" s="1"/>
  <c r="AU550" i="54"/>
  <c r="AU551" i="54" s="1"/>
  <c r="AU554" i="54" s="1"/>
  <c r="AU532" i="54" s="1"/>
  <c r="AM310" i="54"/>
  <c r="AM311" i="54" s="1"/>
  <c r="AM314" i="54" s="1"/>
  <c r="AM292" i="54" s="1"/>
  <c r="BF790" i="54"/>
  <c r="BF791" i="54" s="1"/>
  <c r="BF794" i="54" s="1"/>
  <c r="BF772" i="54" s="1"/>
  <c r="AI160" i="54"/>
  <c r="AI161" i="54" s="1"/>
  <c r="AI164" i="54" s="1"/>
  <c r="AI142" i="54" s="1"/>
  <c r="AI1373" i="54" s="1"/>
  <c r="AD940" i="54"/>
  <c r="AD941" i="54" s="1"/>
  <c r="AD944" i="54" s="1"/>
  <c r="AD922" i="54" s="1"/>
  <c r="AD850" i="54"/>
  <c r="AD851" i="54" s="1"/>
  <c r="AD854" i="54" s="1"/>
  <c r="AD832" i="54" s="1"/>
  <c r="AD880" i="54"/>
  <c r="AD881" i="54" s="1"/>
  <c r="AD884" i="54" s="1"/>
  <c r="AD862" i="54" s="1"/>
  <c r="AD1270" i="54"/>
  <c r="AD1271" i="54" s="1"/>
  <c r="AD1274" i="54" s="1"/>
  <c r="AD1252" i="54" s="1"/>
  <c r="AD1000" i="54"/>
  <c r="AD1001" i="54" s="1"/>
  <c r="AD1004" i="54" s="1"/>
  <c r="AD982" i="54" s="1"/>
  <c r="AD1150" i="54"/>
  <c r="AD1151" i="54" s="1"/>
  <c r="AD1154" i="54" s="1"/>
  <c r="AD1132" i="54" s="1"/>
  <c r="AG70" i="54"/>
  <c r="AG71" i="54" s="1"/>
  <c r="AG74" i="54" s="1"/>
  <c r="AG52" i="54" s="1"/>
  <c r="AD1180" i="54"/>
  <c r="AD1181" i="54" s="1"/>
  <c r="AD1184" i="54" s="1"/>
  <c r="AD1162" i="54" s="1"/>
  <c r="AB1342" i="54"/>
  <c r="AB1377" i="54" s="1"/>
  <c r="AB1374" i="54"/>
  <c r="AX610" i="54"/>
  <c r="AX611" i="54" s="1"/>
  <c r="AX614" i="54" s="1"/>
  <c r="AX592" i="54" s="1"/>
  <c r="AD610" i="54"/>
  <c r="AD1300" i="54"/>
  <c r="AD1301" i="54" s="1"/>
  <c r="AD1304" i="54" s="1"/>
  <c r="AD1282" i="54" s="1"/>
  <c r="AI100" i="54"/>
  <c r="AI101" i="54" s="1"/>
  <c r="AI104" i="54" s="1"/>
  <c r="AI82" i="54" s="1"/>
  <c r="AD970" i="54"/>
  <c r="AD971" i="54" s="1"/>
  <c r="AD974" i="54" s="1"/>
  <c r="AD952" i="54" s="1"/>
  <c r="AL280" i="54"/>
  <c r="AL281" i="54" s="1"/>
  <c r="AL284" i="54" s="1"/>
  <c r="AL262" i="54" s="1"/>
  <c r="AD730" i="54"/>
  <c r="AD731" i="54" s="1"/>
  <c r="AD734" i="54" s="1"/>
  <c r="AD712" i="54" s="1"/>
  <c r="AS430" i="54"/>
  <c r="AS431" i="54" s="1"/>
  <c r="AS434" i="54" s="1"/>
  <c r="AS412" i="54" s="1"/>
  <c r="AI220" i="54"/>
  <c r="AI221" i="54" s="1"/>
  <c r="AI224" i="54" s="1"/>
  <c r="AI202" i="54" s="1"/>
  <c r="BM910" i="54"/>
  <c r="BM911" i="54" s="1"/>
  <c r="BM914" i="54" s="1"/>
  <c r="BM892" i="54" s="1"/>
  <c r="BH850" i="54"/>
  <c r="BH851" i="54" s="1"/>
  <c r="BH854" i="54" s="1"/>
  <c r="BH832" i="54" s="1"/>
  <c r="BK880" i="54"/>
  <c r="BK881" i="54" s="1"/>
  <c r="BK884" i="54" s="1"/>
  <c r="BK862" i="54" s="1"/>
  <c r="AD1210" i="54"/>
  <c r="AD1211" i="54" s="1"/>
  <c r="AD1214" i="54" s="1"/>
  <c r="AD1192" i="54" s="1"/>
  <c r="AI190" i="54"/>
  <c r="AI191" i="54" s="1"/>
  <c r="AI194" i="54" s="1"/>
  <c r="AI172" i="54" s="1"/>
  <c r="AK250" i="54"/>
  <c r="AK251" i="54" s="1"/>
  <c r="AK254" i="54" s="1"/>
  <c r="AK232" i="54" s="1"/>
  <c r="AI130" i="54"/>
  <c r="AI131" i="54" s="1"/>
  <c r="AI134" i="54" s="1"/>
  <c r="AI112" i="54" s="1"/>
  <c r="AT520" i="54"/>
  <c r="AT521" i="54" s="1"/>
  <c r="AT524" i="54" s="1"/>
  <c r="AT502" i="54" s="1"/>
  <c r="AD1030" i="54"/>
  <c r="AD1031" i="54" s="1"/>
  <c r="AD1034" i="54" s="1"/>
  <c r="AD1012" i="54" s="1"/>
  <c r="AH37" i="54"/>
  <c r="AH38" i="54"/>
  <c r="AU487" i="54"/>
  <c r="AU488" i="54"/>
  <c r="AE1057" i="54"/>
  <c r="AE1058" i="54"/>
  <c r="AR397" i="54"/>
  <c r="AR398" i="54"/>
  <c r="AR367" i="54"/>
  <c r="AR368" i="54"/>
  <c r="AE907" i="54"/>
  <c r="AE908" i="54"/>
  <c r="AE757" i="54"/>
  <c r="AE758" i="54"/>
  <c r="BO937" i="54"/>
  <c r="BO938" i="54"/>
  <c r="BB697" i="54"/>
  <c r="BB698" i="54"/>
  <c r="BG817" i="54"/>
  <c r="BG818" i="54"/>
  <c r="AE637" i="54"/>
  <c r="AE638" i="54"/>
  <c r="AX97" i="53" l="1"/>
  <c r="AX98" i="53"/>
  <c r="AF249" i="53"/>
  <c r="AG339" i="53"/>
  <c r="AI1374" i="54"/>
  <c r="AF519" i="53"/>
  <c r="AF520" i="53" s="1"/>
  <c r="AF521" i="53" s="1"/>
  <c r="AF524" i="53" s="1"/>
  <c r="AF502" i="53" s="1"/>
  <c r="AF398" i="53"/>
  <c r="AF397" i="53"/>
  <c r="BI280" i="53"/>
  <c r="BI281" i="53" s="1"/>
  <c r="BI284" i="53" s="1"/>
  <c r="BI262" i="53" s="1"/>
  <c r="BJ278" i="53"/>
  <c r="BJ277" i="53"/>
  <c r="AR68" i="53"/>
  <c r="AR67" i="53"/>
  <c r="BD219" i="53"/>
  <c r="BD220" i="53" s="1"/>
  <c r="BD221" i="53" s="1"/>
  <c r="BD224" i="53" s="1"/>
  <c r="BD202" i="53" s="1"/>
  <c r="AF369" i="53"/>
  <c r="AF370" i="53" s="1"/>
  <c r="AF371" i="53" s="1"/>
  <c r="AF374" i="53" s="1"/>
  <c r="AF352" i="53" s="1"/>
  <c r="AK37" i="53"/>
  <c r="AK38" i="53"/>
  <c r="AF250" i="53"/>
  <c r="AF251" i="53" s="1"/>
  <c r="AF254" i="53" s="1"/>
  <c r="AF232" i="53" s="1"/>
  <c r="AG247" i="53"/>
  <c r="AG248" i="53"/>
  <c r="BG250" i="53"/>
  <c r="BG251" i="53" s="1"/>
  <c r="BG254" i="53" s="1"/>
  <c r="BG232" i="53" s="1"/>
  <c r="BH247" i="53"/>
  <c r="BH248" i="53"/>
  <c r="AF218" i="53"/>
  <c r="AF217" i="53"/>
  <c r="AG459" i="53"/>
  <c r="AG460" i="53" s="1"/>
  <c r="AG461" i="53" s="1"/>
  <c r="AG464" i="53" s="1"/>
  <c r="AG442" i="53" s="1"/>
  <c r="AZ128" i="53"/>
  <c r="AZ127" i="53"/>
  <c r="AF429" i="53"/>
  <c r="AF430" i="53" s="1"/>
  <c r="AF431" i="53" s="1"/>
  <c r="AF434" i="53" s="1"/>
  <c r="AF412" i="53" s="1"/>
  <c r="AJ280" i="53"/>
  <c r="AJ281" i="53" s="1"/>
  <c r="AJ284" i="53" s="1"/>
  <c r="AJ262" i="53" s="1"/>
  <c r="AK277" i="53"/>
  <c r="AK278" i="53"/>
  <c r="BD189" i="53"/>
  <c r="BD190" i="53" s="1"/>
  <c r="BD191" i="53" s="1"/>
  <c r="BD194" i="53" s="1"/>
  <c r="BD172" i="53" s="1"/>
  <c r="AF310" i="53"/>
  <c r="AF311" i="53" s="1"/>
  <c r="AF314" i="53" s="1"/>
  <c r="AF292" i="53" s="1"/>
  <c r="AG308" i="53"/>
  <c r="AG307" i="53"/>
  <c r="AG309" i="53" s="1"/>
  <c r="BK307" i="53"/>
  <c r="BK308" i="53"/>
  <c r="BI339" i="53"/>
  <c r="AE400" i="53"/>
  <c r="AE401" i="53" s="1"/>
  <c r="AE404" i="53" s="1"/>
  <c r="AE382" i="53" s="1"/>
  <c r="AQ70" i="53"/>
  <c r="AQ71" i="53" s="1"/>
  <c r="AQ74" i="53" s="1"/>
  <c r="AQ52" i="53" s="1"/>
  <c r="AJ40" i="53"/>
  <c r="AJ41" i="53" s="1"/>
  <c r="AJ44" i="53" s="1"/>
  <c r="AJ22" i="53" s="1"/>
  <c r="AF489" i="53"/>
  <c r="AE220" i="53"/>
  <c r="AE221" i="53" s="1"/>
  <c r="AE224" i="53" s="1"/>
  <c r="AE202" i="53" s="1"/>
  <c r="AY130" i="53"/>
  <c r="AY131" i="53" s="1"/>
  <c r="AY134" i="53" s="1"/>
  <c r="AY112" i="53" s="1"/>
  <c r="AZ157" i="53"/>
  <c r="AZ158" i="53"/>
  <c r="AG187" i="53"/>
  <c r="AG188" i="53"/>
  <c r="AG340" i="53"/>
  <c r="AG341" i="53" s="1"/>
  <c r="AG344" i="53" s="1"/>
  <c r="AG322" i="53" s="1"/>
  <c r="AH338" i="53"/>
  <c r="AH337" i="53"/>
  <c r="S9" i="28"/>
  <c r="AC1330" i="54"/>
  <c r="AC14" i="54"/>
  <c r="AD1327" i="54"/>
  <c r="AD1328" i="54"/>
  <c r="AB1334" i="54"/>
  <c r="AB16" i="54"/>
  <c r="AB12" i="54" s="1"/>
  <c r="AB1829" i="54" s="1"/>
  <c r="AF551" i="53"/>
  <c r="AB641" i="53"/>
  <c r="AB15" i="53"/>
  <c r="AD609" i="53"/>
  <c r="AD610" i="53" s="1"/>
  <c r="AC639" i="53"/>
  <c r="AC640" i="53" s="1"/>
  <c r="AE554" i="53"/>
  <c r="AG547" i="53"/>
  <c r="AG548" i="53"/>
  <c r="AF579" i="53"/>
  <c r="AF580" i="53" s="1"/>
  <c r="AF581" i="53" s="1"/>
  <c r="AF584" i="53" s="1"/>
  <c r="AF562" i="53" s="1"/>
  <c r="AC13" i="53"/>
  <c r="AC614" i="53"/>
  <c r="AE639" i="54"/>
  <c r="AE640" i="54" s="1"/>
  <c r="AE641" i="54" s="1"/>
  <c r="AE644" i="54" s="1"/>
  <c r="AE622" i="54" s="1"/>
  <c r="AE1374" i="54" s="1"/>
  <c r="BG819" i="54"/>
  <c r="BG820" i="54"/>
  <c r="BG821" i="54" s="1"/>
  <c r="BG824" i="54" s="1"/>
  <c r="BG802" i="54" s="1"/>
  <c r="BB699" i="54"/>
  <c r="BB700" i="54"/>
  <c r="BB701" i="54" s="1"/>
  <c r="BB704" i="54" s="1"/>
  <c r="BB682" i="54" s="1"/>
  <c r="BO939" i="54"/>
  <c r="BO940" i="54"/>
  <c r="BO941" i="54" s="1"/>
  <c r="BO944" i="54" s="1"/>
  <c r="BO922" i="54" s="1"/>
  <c r="AE759" i="54"/>
  <c r="AE760" i="54"/>
  <c r="AE761" i="54" s="1"/>
  <c r="AE764" i="54" s="1"/>
  <c r="AE742" i="54" s="1"/>
  <c r="AE909" i="54"/>
  <c r="AE910" i="54"/>
  <c r="AE911" i="54" s="1"/>
  <c r="AE914" i="54" s="1"/>
  <c r="AE892" i="54" s="1"/>
  <c r="AR369" i="54"/>
  <c r="AR370" i="54"/>
  <c r="AR371" i="54" s="1"/>
  <c r="AR374" i="54" s="1"/>
  <c r="AR352" i="54" s="1"/>
  <c r="AR399" i="54"/>
  <c r="AR400" i="54"/>
  <c r="AR401" i="54" s="1"/>
  <c r="AR404" i="54" s="1"/>
  <c r="AR382" i="54" s="1"/>
  <c r="AE1059" i="54"/>
  <c r="AE1060" i="54"/>
  <c r="AE1061" i="54" s="1"/>
  <c r="AE1064" i="54" s="1"/>
  <c r="AE1042" i="54" s="1"/>
  <c r="AU489" i="54"/>
  <c r="AU490" i="54"/>
  <c r="AU491" i="54" s="1"/>
  <c r="AU494" i="54" s="1"/>
  <c r="AU472" i="54" s="1"/>
  <c r="AH39" i="54"/>
  <c r="AH40" i="54"/>
  <c r="AI1375" i="54"/>
  <c r="AD611" i="54"/>
  <c r="AE879" i="54"/>
  <c r="AE880" i="54" s="1"/>
  <c r="AE881" i="54" s="1"/>
  <c r="AE884" i="54" s="1"/>
  <c r="AE862" i="54" s="1"/>
  <c r="AE849" i="54"/>
  <c r="AE850" i="54" s="1"/>
  <c r="AE851" i="54" s="1"/>
  <c r="AE854" i="54" s="1"/>
  <c r="AE832" i="54" s="1"/>
  <c r="AE939" i="54"/>
  <c r="AE940" i="54" s="1"/>
  <c r="AE941" i="54" s="1"/>
  <c r="AE944" i="54" s="1"/>
  <c r="AE922" i="54" s="1"/>
  <c r="AJ159" i="54"/>
  <c r="AJ160" i="54" s="1"/>
  <c r="AJ161" i="54" s="1"/>
  <c r="AJ164" i="54" s="1"/>
  <c r="AJ142" i="54" s="1"/>
  <c r="AJ1373" i="54" s="1"/>
  <c r="BG789" i="54"/>
  <c r="BG790" i="54" s="1"/>
  <c r="BG791" i="54" s="1"/>
  <c r="BG794" i="54" s="1"/>
  <c r="BG772" i="54" s="1"/>
  <c r="AN309" i="54"/>
  <c r="AN310" i="54" s="1"/>
  <c r="AN311" i="54" s="1"/>
  <c r="AN314" i="54" s="1"/>
  <c r="AN292" i="54" s="1"/>
  <c r="AV549" i="54"/>
  <c r="AV550" i="54" s="1"/>
  <c r="AV551" i="54" s="1"/>
  <c r="AV554" i="54" s="1"/>
  <c r="AV532" i="54" s="1"/>
  <c r="AY639" i="54"/>
  <c r="AY640" i="54" s="1"/>
  <c r="AY641" i="54" s="1"/>
  <c r="AY644" i="54" s="1"/>
  <c r="AY622" i="54" s="1"/>
  <c r="AE1089" i="54"/>
  <c r="AE1090" i="54" s="1"/>
  <c r="AE1091" i="54" s="1"/>
  <c r="AE1094" i="54" s="1"/>
  <c r="AE1072" i="54" s="1"/>
  <c r="AE1119" i="54"/>
  <c r="AE1120" i="54" s="1"/>
  <c r="AE1121" i="54" s="1"/>
  <c r="AE1124" i="54" s="1"/>
  <c r="AE1102" i="54" s="1"/>
  <c r="AE699" i="54"/>
  <c r="AE700" i="54" s="1"/>
  <c r="AE701" i="54" s="1"/>
  <c r="AE704" i="54" s="1"/>
  <c r="AE682" i="54" s="1"/>
  <c r="AG44" i="54"/>
  <c r="AE1029" i="54"/>
  <c r="AE1030" i="54" s="1"/>
  <c r="AE1031" i="54" s="1"/>
  <c r="AE1034" i="54" s="1"/>
  <c r="AE1012" i="54" s="1"/>
  <c r="AU519" i="54"/>
  <c r="AU520" i="54" s="1"/>
  <c r="AU521" i="54" s="1"/>
  <c r="AU524" i="54" s="1"/>
  <c r="AU502" i="54" s="1"/>
  <c r="AJ129" i="54"/>
  <c r="AJ130" i="54" s="1"/>
  <c r="AJ131" i="54" s="1"/>
  <c r="AJ134" i="54" s="1"/>
  <c r="AJ112" i="54" s="1"/>
  <c r="AL249" i="54"/>
  <c r="AL250" i="54" s="1"/>
  <c r="AL251" i="54" s="1"/>
  <c r="AL254" i="54" s="1"/>
  <c r="AL232" i="54" s="1"/>
  <c r="AJ189" i="54"/>
  <c r="AJ190" i="54" s="1"/>
  <c r="AJ191" i="54" s="1"/>
  <c r="AJ194" i="54" s="1"/>
  <c r="AJ172" i="54" s="1"/>
  <c r="AE1357" i="54"/>
  <c r="AE1358" i="54"/>
  <c r="AE1209" i="54"/>
  <c r="AE1210" i="54" s="1"/>
  <c r="AE1211" i="54" s="1"/>
  <c r="AE1214" i="54" s="1"/>
  <c r="AE1192" i="54" s="1"/>
  <c r="BL879" i="54"/>
  <c r="BL880" i="54" s="1"/>
  <c r="BL881" i="54" s="1"/>
  <c r="BL884" i="54" s="1"/>
  <c r="BL862" i="54" s="1"/>
  <c r="BI849" i="54"/>
  <c r="BI850" i="54" s="1"/>
  <c r="BI851" i="54" s="1"/>
  <c r="BI854" i="54" s="1"/>
  <c r="BI832" i="54" s="1"/>
  <c r="BN909" i="54"/>
  <c r="BN910" i="54" s="1"/>
  <c r="BN911" i="54" s="1"/>
  <c r="BN914" i="54" s="1"/>
  <c r="BN892" i="54" s="1"/>
  <c r="AJ219" i="54"/>
  <c r="AJ220" i="54" s="1"/>
  <c r="AJ221" i="54" s="1"/>
  <c r="AJ224" i="54" s="1"/>
  <c r="AJ202" i="54" s="1"/>
  <c r="AT429" i="54"/>
  <c r="AT430" i="54" s="1"/>
  <c r="AT431" i="54" s="1"/>
  <c r="AT434" i="54" s="1"/>
  <c r="AT412" i="54" s="1"/>
  <c r="AE729" i="54"/>
  <c r="AE730" i="54" s="1"/>
  <c r="AE731" i="54" s="1"/>
  <c r="AE734" i="54" s="1"/>
  <c r="AE712" i="54" s="1"/>
  <c r="AM279" i="54"/>
  <c r="AM280" i="54" s="1"/>
  <c r="AM281" i="54" s="1"/>
  <c r="AM284" i="54" s="1"/>
  <c r="AM262" i="54" s="1"/>
  <c r="AE969" i="54"/>
  <c r="AE970" i="54" s="1"/>
  <c r="AE971" i="54" s="1"/>
  <c r="AE974" i="54" s="1"/>
  <c r="AE952" i="54" s="1"/>
  <c r="AJ99" i="54"/>
  <c r="AJ100" i="54" s="1"/>
  <c r="AJ101" i="54" s="1"/>
  <c r="AJ104" i="54" s="1"/>
  <c r="AJ82" i="54" s="1"/>
  <c r="AE1299" i="54"/>
  <c r="AE1300" i="54" s="1"/>
  <c r="AE1301" i="54" s="1"/>
  <c r="AE1304" i="54" s="1"/>
  <c r="AE1282" i="54" s="1"/>
  <c r="AW579" i="54"/>
  <c r="AW580" i="54" s="1"/>
  <c r="AW581" i="54" s="1"/>
  <c r="AW584" i="54" s="1"/>
  <c r="AW562" i="54" s="1"/>
  <c r="AE669" i="54"/>
  <c r="AD1378" i="54"/>
  <c r="AE609" i="54"/>
  <c r="AE610" i="54" s="1"/>
  <c r="AY609" i="54"/>
  <c r="AY610" i="54" s="1"/>
  <c r="AY611" i="54" s="1"/>
  <c r="AY614" i="54" s="1"/>
  <c r="AY592" i="54" s="1"/>
  <c r="BC759" i="54"/>
  <c r="BC760" i="54" s="1"/>
  <c r="BC761" i="54" s="1"/>
  <c r="BC764" i="54" s="1"/>
  <c r="BC742" i="54" s="1"/>
  <c r="BB729" i="54"/>
  <c r="BB730" i="54" s="1"/>
  <c r="BB731" i="54" s="1"/>
  <c r="BB734" i="54" s="1"/>
  <c r="BB712" i="54" s="1"/>
  <c r="AE789" i="54"/>
  <c r="AE790" i="54" s="1"/>
  <c r="AE791" i="54" s="1"/>
  <c r="AE794" i="54" s="1"/>
  <c r="AE772" i="54" s="1"/>
  <c r="AE1239" i="54"/>
  <c r="AE1240" i="54" s="1"/>
  <c r="AE1241" i="54" s="1"/>
  <c r="AE1244" i="54" s="1"/>
  <c r="AE1222" i="54" s="1"/>
  <c r="AO339" i="54"/>
  <c r="AO340" i="54" s="1"/>
  <c r="AO341" i="54" s="1"/>
  <c r="AO344" i="54" s="1"/>
  <c r="AO322" i="54" s="1"/>
  <c r="AU459" i="54"/>
  <c r="AU460" i="54" s="1"/>
  <c r="AU461" i="54" s="1"/>
  <c r="AU464" i="54" s="1"/>
  <c r="AU442" i="54" s="1"/>
  <c r="AE819" i="54"/>
  <c r="AE820" i="54" s="1"/>
  <c r="AE821" i="54" s="1"/>
  <c r="AE824" i="54" s="1"/>
  <c r="AE802" i="54" s="1"/>
  <c r="AE1179" i="54"/>
  <c r="AE1180" i="54" s="1"/>
  <c r="AE1181" i="54" s="1"/>
  <c r="AE1184" i="54" s="1"/>
  <c r="AE1162" i="54" s="1"/>
  <c r="AH69" i="54"/>
  <c r="AH70" i="54" s="1"/>
  <c r="AH71" i="54" s="1"/>
  <c r="AH74" i="54" s="1"/>
  <c r="AH52" i="54" s="1"/>
  <c r="AE1149" i="54"/>
  <c r="AE1150" i="54" s="1"/>
  <c r="AE1151" i="54" s="1"/>
  <c r="AE1154" i="54" s="1"/>
  <c r="AE1132" i="54" s="1"/>
  <c r="AE999" i="54"/>
  <c r="AE1000" i="54" s="1"/>
  <c r="AE1001" i="54" s="1"/>
  <c r="AE1004" i="54" s="1"/>
  <c r="AE982" i="54" s="1"/>
  <c r="AE1269" i="54"/>
  <c r="AE1270" i="54" s="1"/>
  <c r="AE1271" i="54" s="1"/>
  <c r="AE1274" i="54" s="1"/>
  <c r="AE1252" i="54" s="1"/>
  <c r="AJ1375" i="54" l="1"/>
  <c r="AX99" i="53"/>
  <c r="AX100" i="53"/>
  <c r="AX101" i="53" s="1"/>
  <c r="AX104" i="53" s="1"/>
  <c r="AX82" i="53" s="1"/>
  <c r="AH339" i="53"/>
  <c r="AH340" i="53" s="1"/>
  <c r="AH341" i="53" s="1"/>
  <c r="AH344" i="53" s="1"/>
  <c r="AH322" i="53" s="1"/>
  <c r="AR69" i="53"/>
  <c r="AR70" i="53" s="1"/>
  <c r="AR71" i="53" s="1"/>
  <c r="AR74" i="53" s="1"/>
  <c r="AR52" i="53" s="1"/>
  <c r="BJ279" i="53"/>
  <c r="AI337" i="53"/>
  <c r="AI338" i="53"/>
  <c r="AF490" i="53"/>
  <c r="AF491" i="53" s="1"/>
  <c r="AF494" i="53" s="1"/>
  <c r="AF472" i="53" s="1"/>
  <c r="AG488" i="53"/>
  <c r="AG487" i="53"/>
  <c r="AK279" i="53"/>
  <c r="AZ129" i="53"/>
  <c r="AZ130" i="53" s="1"/>
  <c r="AZ131" i="53" s="1"/>
  <c r="AZ134" i="53" s="1"/>
  <c r="AZ112" i="53" s="1"/>
  <c r="AF219" i="53"/>
  <c r="BH249" i="53"/>
  <c r="AK39" i="53"/>
  <c r="AG368" i="53"/>
  <c r="AG367" i="53"/>
  <c r="BE218" i="53"/>
  <c r="BE217" i="53"/>
  <c r="AF399" i="53"/>
  <c r="AG189" i="53"/>
  <c r="AG190" i="53" s="1"/>
  <c r="AG191" i="53" s="1"/>
  <c r="AG194" i="53" s="1"/>
  <c r="AG172" i="53" s="1"/>
  <c r="AZ159" i="53"/>
  <c r="AZ160" i="53"/>
  <c r="AZ161" i="53" s="1"/>
  <c r="AZ164" i="53" s="1"/>
  <c r="AZ142" i="53" s="1"/>
  <c r="BI340" i="53"/>
  <c r="BI341" i="53" s="1"/>
  <c r="BI344" i="53" s="1"/>
  <c r="BI322" i="53" s="1"/>
  <c r="BJ338" i="53"/>
  <c r="BJ337" i="53"/>
  <c r="BK309" i="53"/>
  <c r="BK310" i="53" s="1"/>
  <c r="BK311" i="53" s="1"/>
  <c r="BK314" i="53" s="1"/>
  <c r="BK292" i="53" s="1"/>
  <c r="AG310" i="53"/>
  <c r="AG311" i="53" s="1"/>
  <c r="AG314" i="53" s="1"/>
  <c r="AG292" i="53" s="1"/>
  <c r="AH308" i="53"/>
  <c r="AH307" i="53"/>
  <c r="BE188" i="53"/>
  <c r="BE187" i="53"/>
  <c r="AG428" i="53"/>
  <c r="AG427" i="53"/>
  <c r="AH457" i="53"/>
  <c r="AH458" i="53"/>
  <c r="AG249" i="53"/>
  <c r="AG250" i="53" s="1"/>
  <c r="AG251" i="53" s="1"/>
  <c r="AG254" i="53" s="1"/>
  <c r="AG232" i="53" s="1"/>
  <c r="AS68" i="53"/>
  <c r="BJ280" i="53"/>
  <c r="BJ281" i="53" s="1"/>
  <c r="BJ284" i="53" s="1"/>
  <c r="BJ262" i="53" s="1"/>
  <c r="BK278" i="53"/>
  <c r="BK277" i="53"/>
  <c r="BK279" i="53" s="1"/>
  <c r="AG518" i="53"/>
  <c r="AG517" i="53"/>
  <c r="AF667" i="54"/>
  <c r="AF668" i="54"/>
  <c r="AD13" i="54"/>
  <c r="AE670" i="54"/>
  <c r="AE671" i="54" s="1"/>
  <c r="AE674" i="54" s="1"/>
  <c r="AE652" i="54" s="1"/>
  <c r="AD1329" i="54"/>
  <c r="AD1330" i="54" s="1"/>
  <c r="AC1331" i="54"/>
  <c r="AC15" i="54"/>
  <c r="AB1312" i="54"/>
  <c r="AB1376" i="54" s="1"/>
  <c r="AB1379" i="54" s="1"/>
  <c r="AB18" i="54"/>
  <c r="T4" i="28"/>
  <c r="T8" i="28" s="1"/>
  <c r="AB1831" i="54"/>
  <c r="AC641" i="53"/>
  <c r="AC15" i="53"/>
  <c r="AD611" i="53"/>
  <c r="AG549" i="53"/>
  <c r="AG577" i="53"/>
  <c r="AG578" i="53"/>
  <c r="AE532" i="53"/>
  <c r="AE657" i="53" s="1"/>
  <c r="AB16" i="53"/>
  <c r="AB12" i="53" s="1"/>
  <c r="AB950" i="53" s="1"/>
  <c r="AB644" i="53"/>
  <c r="AF554" i="53"/>
  <c r="AC592" i="53"/>
  <c r="AC656" i="53" s="1"/>
  <c r="AD637" i="53"/>
  <c r="AD638" i="53"/>
  <c r="AC14" i="53"/>
  <c r="AE607" i="53"/>
  <c r="AE608" i="53"/>
  <c r="AJ1374" i="54"/>
  <c r="AE1378" i="54"/>
  <c r="AE611" i="54"/>
  <c r="AF1267" i="54"/>
  <c r="AF1268" i="54"/>
  <c r="AF997" i="54"/>
  <c r="AF998" i="54"/>
  <c r="AF1147" i="54"/>
  <c r="AF1148" i="54"/>
  <c r="AI67" i="54"/>
  <c r="AI68" i="54"/>
  <c r="AF1177" i="54"/>
  <c r="AF1178" i="54"/>
  <c r="AF817" i="54"/>
  <c r="AF818" i="54"/>
  <c r="AV457" i="54"/>
  <c r="AV458" i="54"/>
  <c r="AP337" i="54"/>
  <c r="AP338" i="54"/>
  <c r="AF1237" i="54"/>
  <c r="AF1238" i="54"/>
  <c r="AF787" i="54"/>
  <c r="AF788" i="54"/>
  <c r="BC727" i="54"/>
  <c r="BC728" i="54"/>
  <c r="BD757" i="54"/>
  <c r="BD758" i="54"/>
  <c r="AZ607" i="54"/>
  <c r="AZ608" i="54"/>
  <c r="AX577" i="54"/>
  <c r="AX578" i="54"/>
  <c r="AG22" i="54"/>
  <c r="AH41" i="54"/>
  <c r="AF1297" i="54"/>
  <c r="AF1298" i="54"/>
  <c r="AK97" i="54"/>
  <c r="AK98" i="54"/>
  <c r="AF967" i="54"/>
  <c r="AF968" i="54"/>
  <c r="AN277" i="54"/>
  <c r="AN278" i="54"/>
  <c r="AF727" i="54"/>
  <c r="AF728" i="54"/>
  <c r="AU427" i="54"/>
  <c r="AU428" i="54"/>
  <c r="AK217" i="54"/>
  <c r="AK218" i="54"/>
  <c r="BO907" i="54"/>
  <c r="BO908" i="54"/>
  <c r="BJ847" i="54"/>
  <c r="BJ848" i="54"/>
  <c r="BM877" i="54"/>
  <c r="BM878" i="54"/>
  <c r="AF1207" i="54"/>
  <c r="AF1208" i="54"/>
  <c r="AE1359" i="54"/>
  <c r="AE1360" i="54" s="1"/>
  <c r="AE1361" i="54" s="1"/>
  <c r="AE1364" i="54" s="1"/>
  <c r="AE1342" i="54" s="1"/>
  <c r="AK187" i="54"/>
  <c r="AK188" i="54"/>
  <c r="AM247" i="54"/>
  <c r="AM248" i="54"/>
  <c r="AK127" i="54"/>
  <c r="AK128" i="54"/>
  <c r="AV517" i="54"/>
  <c r="AV518" i="54"/>
  <c r="AF1027" i="54"/>
  <c r="AF1028" i="54"/>
  <c r="AF697" i="54"/>
  <c r="AF698" i="54"/>
  <c r="AF1117" i="54"/>
  <c r="AF1118" i="54"/>
  <c r="AF1087" i="54"/>
  <c r="AF1088" i="54"/>
  <c r="AZ637" i="54"/>
  <c r="AZ638" i="54"/>
  <c r="AW547" i="54"/>
  <c r="AW548" i="54"/>
  <c r="AO307" i="54"/>
  <c r="AO308" i="54"/>
  <c r="BH787" i="54"/>
  <c r="BH788" i="54"/>
  <c r="AK157" i="54"/>
  <c r="AK158" i="54"/>
  <c r="AF937" i="54"/>
  <c r="AF938" i="54"/>
  <c r="AF847" i="54"/>
  <c r="AF848" i="54"/>
  <c r="AF877" i="54"/>
  <c r="AF878" i="54"/>
  <c r="AD614" i="54"/>
  <c r="AI37" i="54"/>
  <c r="AI38" i="54"/>
  <c r="AV487" i="54"/>
  <c r="AV488" i="54"/>
  <c r="AF1057" i="54"/>
  <c r="AF1058" i="54"/>
  <c r="AS397" i="54"/>
  <c r="AS398" i="54"/>
  <c r="AS367" i="54"/>
  <c r="AS368" i="54"/>
  <c r="AF907" i="54"/>
  <c r="AF908" i="54"/>
  <c r="AF757" i="54"/>
  <c r="AF758" i="54"/>
  <c r="BC697" i="54"/>
  <c r="BC698" i="54"/>
  <c r="BH817" i="54"/>
  <c r="BH818" i="54"/>
  <c r="AS67" i="53" l="1"/>
  <c r="AY98" i="53"/>
  <c r="AY97" i="53"/>
  <c r="AY99" i="53" s="1"/>
  <c r="BE219" i="53"/>
  <c r="BE220" i="53" s="1"/>
  <c r="BE221" i="53" s="1"/>
  <c r="BE224" i="53" s="1"/>
  <c r="BE202" i="53" s="1"/>
  <c r="AG429" i="53"/>
  <c r="BJ339" i="53"/>
  <c r="BJ340" i="53"/>
  <c r="BJ341" i="53" s="1"/>
  <c r="BJ344" i="53" s="1"/>
  <c r="BJ322" i="53" s="1"/>
  <c r="AG398" i="53"/>
  <c r="AG397" i="53"/>
  <c r="BF217" i="53"/>
  <c r="BF218" i="53"/>
  <c r="AG369" i="53"/>
  <c r="AG370" i="53" s="1"/>
  <c r="AG371" i="53" s="1"/>
  <c r="AG374" i="53" s="1"/>
  <c r="AG352" i="53" s="1"/>
  <c r="AL37" i="53"/>
  <c r="AL38" i="53"/>
  <c r="BI248" i="53"/>
  <c r="BI247" i="53"/>
  <c r="AG218" i="53"/>
  <c r="AG217" i="53"/>
  <c r="AL277" i="53"/>
  <c r="AL278" i="53"/>
  <c r="AG489" i="53"/>
  <c r="AG490" i="53" s="1"/>
  <c r="AG491" i="53" s="1"/>
  <c r="AG494" i="53" s="1"/>
  <c r="AG472" i="53" s="1"/>
  <c r="AI340" i="53"/>
  <c r="AI341" i="53" s="1"/>
  <c r="AI344" i="53" s="1"/>
  <c r="AI322" i="53" s="1"/>
  <c r="AI339" i="53"/>
  <c r="AG519" i="53"/>
  <c r="AG520" i="53" s="1"/>
  <c r="AG521" i="53" s="1"/>
  <c r="AG524" i="53" s="1"/>
  <c r="AG502" i="53" s="1"/>
  <c r="BK280" i="53"/>
  <c r="BK281" i="53" s="1"/>
  <c r="BK284" i="53" s="1"/>
  <c r="BK262" i="53" s="1"/>
  <c r="BL278" i="53"/>
  <c r="BL277" i="53"/>
  <c r="BL279" i="53" s="1"/>
  <c r="AS69" i="53"/>
  <c r="AS70" i="53"/>
  <c r="AS71" i="53" s="1"/>
  <c r="AS74" i="53" s="1"/>
  <c r="AS52" i="53" s="1"/>
  <c r="AH248" i="53"/>
  <c r="AH247" i="53"/>
  <c r="AH459" i="53"/>
  <c r="BE189" i="53"/>
  <c r="AH309" i="53"/>
  <c r="BL308" i="53"/>
  <c r="BL307" i="53"/>
  <c r="BA157" i="53"/>
  <c r="BA158" i="53"/>
  <c r="AH188" i="53"/>
  <c r="AH187" i="53"/>
  <c r="AF400" i="53"/>
  <c r="AF401" i="53" s="1"/>
  <c r="AF404" i="53" s="1"/>
  <c r="AF382" i="53" s="1"/>
  <c r="AK40" i="53"/>
  <c r="AK41" i="53" s="1"/>
  <c r="AK44" i="53" s="1"/>
  <c r="AK22" i="53" s="1"/>
  <c r="BH250" i="53"/>
  <c r="BH251" i="53" s="1"/>
  <c r="BH254" i="53" s="1"/>
  <c r="BH232" i="53" s="1"/>
  <c r="AF220" i="53"/>
  <c r="AF221" i="53" s="1"/>
  <c r="AF224" i="53" s="1"/>
  <c r="AF202" i="53" s="1"/>
  <c r="BA128" i="53"/>
  <c r="BA127" i="53"/>
  <c r="BA129" i="53" s="1"/>
  <c r="AK280" i="53"/>
  <c r="AK281" i="53" s="1"/>
  <c r="AK284" i="53" s="1"/>
  <c r="AK262" i="53" s="1"/>
  <c r="AD1331" i="54"/>
  <c r="AD15" i="54"/>
  <c r="AC1334" i="54"/>
  <c r="AC16" i="54"/>
  <c r="AC12" i="54" s="1"/>
  <c r="AC1829" i="54" s="1"/>
  <c r="AD14" i="54"/>
  <c r="AE1327" i="54"/>
  <c r="AE1328" i="54"/>
  <c r="AE13" i="54" s="1"/>
  <c r="AB952" i="53"/>
  <c r="T3" i="28"/>
  <c r="T7" i="28" s="1"/>
  <c r="AD13" i="53"/>
  <c r="AF532" i="53"/>
  <c r="AF657" i="53" s="1"/>
  <c r="AB622" i="53"/>
  <c r="AB654" i="53" s="1"/>
  <c r="AB659" i="53" s="1"/>
  <c r="AB18" i="53"/>
  <c r="AG579" i="53"/>
  <c r="AG580" i="53" s="1"/>
  <c r="AG581" i="53" s="1"/>
  <c r="AG584" i="53" s="1"/>
  <c r="AG562" i="53" s="1"/>
  <c r="AH547" i="53"/>
  <c r="AH548" i="53"/>
  <c r="AE609" i="53"/>
  <c r="AD639" i="53"/>
  <c r="AG550" i="53"/>
  <c r="AD614" i="53"/>
  <c r="AC644" i="53"/>
  <c r="AC16" i="53"/>
  <c r="AC12" i="53" s="1"/>
  <c r="AC950" i="53" s="1"/>
  <c r="AK159" i="54"/>
  <c r="AK160" i="54" s="1"/>
  <c r="AK161" i="54" s="1"/>
  <c r="AK164" i="54" s="1"/>
  <c r="AK142" i="54" s="1"/>
  <c r="AK1373" i="54" s="1"/>
  <c r="BH819" i="54"/>
  <c r="BH820" i="54" s="1"/>
  <c r="BH821" i="54" s="1"/>
  <c r="BH824" i="54" s="1"/>
  <c r="BH802" i="54" s="1"/>
  <c r="BC699" i="54"/>
  <c r="BC700" i="54" s="1"/>
  <c r="BC701" i="54" s="1"/>
  <c r="BC704" i="54" s="1"/>
  <c r="BC682" i="54" s="1"/>
  <c r="AF759" i="54"/>
  <c r="AF760" i="54" s="1"/>
  <c r="AF761" i="54" s="1"/>
  <c r="AF764" i="54" s="1"/>
  <c r="AF742" i="54" s="1"/>
  <c r="AF909" i="54"/>
  <c r="AF910" i="54" s="1"/>
  <c r="AF911" i="54" s="1"/>
  <c r="AF914" i="54" s="1"/>
  <c r="AF892" i="54" s="1"/>
  <c r="AS369" i="54"/>
  <c r="AS370" i="54" s="1"/>
  <c r="AS371" i="54" s="1"/>
  <c r="AS374" i="54" s="1"/>
  <c r="AS352" i="54" s="1"/>
  <c r="AS399" i="54"/>
  <c r="AS400" i="54" s="1"/>
  <c r="AS401" i="54" s="1"/>
  <c r="AS404" i="54" s="1"/>
  <c r="AS382" i="54" s="1"/>
  <c r="AF1059" i="54"/>
  <c r="AF1060" i="54" s="1"/>
  <c r="AF1061" i="54" s="1"/>
  <c r="AF1064" i="54" s="1"/>
  <c r="AF1042" i="54" s="1"/>
  <c r="AV489" i="54"/>
  <c r="AV490" i="54" s="1"/>
  <c r="AV491" i="54" s="1"/>
  <c r="AV494" i="54" s="1"/>
  <c r="AV472" i="54" s="1"/>
  <c r="AI39" i="54"/>
  <c r="AI40" i="54" s="1"/>
  <c r="AD592" i="54"/>
  <c r="AD1377" i="54" s="1"/>
  <c r="AH44" i="54"/>
  <c r="AX579" i="54"/>
  <c r="AX580" i="54" s="1"/>
  <c r="AX581" i="54" s="1"/>
  <c r="AX584" i="54" s="1"/>
  <c r="AX562" i="54" s="1"/>
  <c r="AF669" i="54"/>
  <c r="AF670" i="54" s="1"/>
  <c r="AF879" i="54"/>
  <c r="AF880" i="54" s="1"/>
  <c r="AF881" i="54" s="1"/>
  <c r="AF884" i="54" s="1"/>
  <c r="AF862" i="54" s="1"/>
  <c r="AF849" i="54"/>
  <c r="AF850" i="54" s="1"/>
  <c r="AF851" i="54" s="1"/>
  <c r="AF854" i="54" s="1"/>
  <c r="AF832" i="54" s="1"/>
  <c r="AF939" i="54"/>
  <c r="AF940" i="54" s="1"/>
  <c r="AF941" i="54" s="1"/>
  <c r="AF944" i="54" s="1"/>
  <c r="AF922" i="54" s="1"/>
  <c r="BH789" i="54"/>
  <c r="BH790" i="54" s="1"/>
  <c r="BH791" i="54" s="1"/>
  <c r="BH794" i="54" s="1"/>
  <c r="BH772" i="54" s="1"/>
  <c r="AO309" i="54"/>
  <c r="AO310" i="54" s="1"/>
  <c r="AO311" i="54" s="1"/>
  <c r="AO314" i="54" s="1"/>
  <c r="AO292" i="54" s="1"/>
  <c r="AW549" i="54"/>
  <c r="AW550" i="54" s="1"/>
  <c r="AW551" i="54" s="1"/>
  <c r="AW554" i="54" s="1"/>
  <c r="AW532" i="54" s="1"/>
  <c r="AZ639" i="54"/>
  <c r="AZ640" i="54" s="1"/>
  <c r="AZ641" i="54" s="1"/>
  <c r="AZ644" i="54" s="1"/>
  <c r="AZ622" i="54" s="1"/>
  <c r="AF1089" i="54"/>
  <c r="AF1090" i="54" s="1"/>
  <c r="AF1091" i="54" s="1"/>
  <c r="AF1094" i="54" s="1"/>
  <c r="AF1072" i="54" s="1"/>
  <c r="AF1119" i="54"/>
  <c r="AF1120" i="54" s="1"/>
  <c r="AF1121" i="54" s="1"/>
  <c r="AF1124" i="54" s="1"/>
  <c r="AF1102" i="54" s="1"/>
  <c r="AF699" i="54"/>
  <c r="AF700" i="54" s="1"/>
  <c r="AF701" i="54" s="1"/>
  <c r="AF704" i="54" s="1"/>
  <c r="AF682" i="54" s="1"/>
  <c r="AF1029" i="54"/>
  <c r="AF1030" i="54" s="1"/>
  <c r="AF1031" i="54" s="1"/>
  <c r="AF1034" i="54" s="1"/>
  <c r="AF1012" i="54" s="1"/>
  <c r="AV519" i="54"/>
  <c r="AV520" i="54" s="1"/>
  <c r="AV521" i="54" s="1"/>
  <c r="AV524" i="54" s="1"/>
  <c r="AV502" i="54" s="1"/>
  <c r="AK129" i="54"/>
  <c r="AK130" i="54" s="1"/>
  <c r="AK131" i="54" s="1"/>
  <c r="AK134" i="54" s="1"/>
  <c r="AK112" i="54" s="1"/>
  <c r="AM249" i="54"/>
  <c r="AM250" i="54" s="1"/>
  <c r="AM251" i="54" s="1"/>
  <c r="AM254" i="54" s="1"/>
  <c r="AM232" i="54" s="1"/>
  <c r="AK189" i="54"/>
  <c r="AK190" i="54" s="1"/>
  <c r="AK191" i="54" s="1"/>
  <c r="AK194" i="54" s="1"/>
  <c r="AK172" i="54" s="1"/>
  <c r="AF1357" i="54"/>
  <c r="AF1358" i="54"/>
  <c r="AF1209" i="54"/>
  <c r="AF1210" i="54" s="1"/>
  <c r="AF1211" i="54" s="1"/>
  <c r="AF1214" i="54" s="1"/>
  <c r="AF1192" i="54" s="1"/>
  <c r="BM879" i="54"/>
  <c r="BM880" i="54" s="1"/>
  <c r="BM881" i="54" s="1"/>
  <c r="BM884" i="54" s="1"/>
  <c r="BM862" i="54" s="1"/>
  <c r="BJ849" i="54"/>
  <c r="BJ850" i="54" s="1"/>
  <c r="BJ851" i="54" s="1"/>
  <c r="BJ854" i="54" s="1"/>
  <c r="BJ832" i="54" s="1"/>
  <c r="BO909" i="54"/>
  <c r="BO910" i="54" s="1"/>
  <c r="BO911" i="54" s="1"/>
  <c r="BO914" i="54" s="1"/>
  <c r="BO892" i="54" s="1"/>
  <c r="AK219" i="54"/>
  <c r="AK220" i="54" s="1"/>
  <c r="AK221" i="54" s="1"/>
  <c r="AK224" i="54" s="1"/>
  <c r="AK202" i="54" s="1"/>
  <c r="AU429" i="54"/>
  <c r="AU430" i="54" s="1"/>
  <c r="AU431" i="54" s="1"/>
  <c r="AU434" i="54" s="1"/>
  <c r="AU412" i="54" s="1"/>
  <c r="AF729" i="54"/>
  <c r="AF730" i="54" s="1"/>
  <c r="AF731" i="54" s="1"/>
  <c r="AF734" i="54" s="1"/>
  <c r="AF712" i="54" s="1"/>
  <c r="AN279" i="54"/>
  <c r="AN280" i="54" s="1"/>
  <c r="AN281" i="54" s="1"/>
  <c r="AN284" i="54" s="1"/>
  <c r="AN262" i="54" s="1"/>
  <c r="AF969" i="54"/>
  <c r="AF970" i="54" s="1"/>
  <c r="AF971" i="54" s="1"/>
  <c r="AF974" i="54" s="1"/>
  <c r="AF952" i="54" s="1"/>
  <c r="AK99" i="54"/>
  <c r="AK100" i="54" s="1"/>
  <c r="AK101" i="54" s="1"/>
  <c r="AK104" i="54" s="1"/>
  <c r="AK82" i="54" s="1"/>
  <c r="AK1375" i="54" s="1"/>
  <c r="AF1299" i="54"/>
  <c r="AF1300" i="54" s="1"/>
  <c r="AF1301" i="54" s="1"/>
  <c r="AF1304" i="54" s="1"/>
  <c r="AF1282" i="54" s="1"/>
  <c r="AZ609" i="54"/>
  <c r="BD759" i="54"/>
  <c r="BC729" i="54"/>
  <c r="AF789" i="54"/>
  <c r="AF1239" i="54"/>
  <c r="AP339" i="54"/>
  <c r="AV459" i="54"/>
  <c r="AF819" i="54"/>
  <c r="AF1179" i="54"/>
  <c r="AI69" i="54"/>
  <c r="AF1149" i="54"/>
  <c r="AF999" i="54"/>
  <c r="AF1269" i="54"/>
  <c r="AE614" i="54"/>
  <c r="AY100" i="53" l="1"/>
  <c r="AY101" i="53" s="1"/>
  <c r="AY104" i="53" s="1"/>
  <c r="AY82" i="53" s="1"/>
  <c r="AZ98" i="53"/>
  <c r="AZ97" i="53"/>
  <c r="AG399" i="53"/>
  <c r="BA130" i="53"/>
  <c r="BA131" i="53" s="1"/>
  <c r="BA134" i="53" s="1"/>
  <c r="BA112" i="53" s="1"/>
  <c r="BB128" i="53"/>
  <c r="BB127" i="53"/>
  <c r="BA159" i="53"/>
  <c r="BA160" i="53" s="1"/>
  <c r="BA161" i="53" s="1"/>
  <c r="BA164" i="53" s="1"/>
  <c r="BA142" i="53" s="1"/>
  <c r="AI308" i="53"/>
  <c r="AI307" i="53"/>
  <c r="BF188" i="53"/>
  <c r="BF187" i="53"/>
  <c r="BF189" i="53" s="1"/>
  <c r="AI458" i="53"/>
  <c r="AI457" i="53"/>
  <c r="AH249" i="53"/>
  <c r="BL280" i="53"/>
  <c r="BL281" i="53" s="1"/>
  <c r="BL284" i="53" s="1"/>
  <c r="BL262" i="53" s="1"/>
  <c r="BM277" i="53"/>
  <c r="BM278" i="53"/>
  <c r="AL279" i="53"/>
  <c r="AL39" i="53"/>
  <c r="AL40" i="53" s="1"/>
  <c r="AL41" i="53" s="1"/>
  <c r="AL44" i="53" s="1"/>
  <c r="AL22" i="53" s="1"/>
  <c r="BF219" i="53"/>
  <c r="AG400" i="53"/>
  <c r="AG401" i="53" s="1"/>
  <c r="AH398" i="53"/>
  <c r="AH397" i="53"/>
  <c r="AH189" i="53"/>
  <c r="BL309" i="53"/>
  <c r="BL310" i="53" s="1"/>
  <c r="BL311" i="53" s="1"/>
  <c r="BL314" i="53" s="1"/>
  <c r="BL292" i="53" s="1"/>
  <c r="AH310" i="53"/>
  <c r="AH311" i="53" s="1"/>
  <c r="AH314" i="53" s="1"/>
  <c r="AH292" i="53" s="1"/>
  <c r="BE190" i="53"/>
  <c r="BE191" i="53" s="1"/>
  <c r="BE194" i="53" s="1"/>
  <c r="BE172" i="53" s="1"/>
  <c r="AH460" i="53"/>
  <c r="AH461" i="53" s="1"/>
  <c r="AH464" i="53" s="1"/>
  <c r="AH442" i="53" s="1"/>
  <c r="AT68" i="53"/>
  <c r="AT67" i="53"/>
  <c r="AH518" i="53"/>
  <c r="AH517" i="53"/>
  <c r="AJ338" i="53"/>
  <c r="AJ337" i="53"/>
  <c r="AH487" i="53"/>
  <c r="AH488" i="53"/>
  <c r="AG219" i="53"/>
  <c r="AG220" i="53" s="1"/>
  <c r="AG221" i="53" s="1"/>
  <c r="AG224" i="53" s="1"/>
  <c r="AG202" i="53" s="1"/>
  <c r="BI249" i="53"/>
  <c r="AH367" i="53"/>
  <c r="AH368" i="53"/>
  <c r="AG404" i="53"/>
  <c r="AG382" i="53" s="1"/>
  <c r="BK337" i="53"/>
  <c r="BK338" i="53"/>
  <c r="AG430" i="53"/>
  <c r="AG431" i="53" s="1"/>
  <c r="AG434" i="53" s="1"/>
  <c r="AG412" i="53" s="1"/>
  <c r="AH427" i="53"/>
  <c r="AH428" i="53"/>
  <c r="T9" i="28"/>
  <c r="U4" i="28"/>
  <c r="U8" i="28" s="1"/>
  <c r="AC1831" i="54"/>
  <c r="AE1329" i="54"/>
  <c r="AC1312" i="54"/>
  <c r="AC1376" i="54" s="1"/>
  <c r="AC1379" i="54" s="1"/>
  <c r="AC18" i="54"/>
  <c r="AD16" i="54"/>
  <c r="AD12" i="54" s="1"/>
  <c r="AD1829" i="54" s="1"/>
  <c r="AD1334" i="54"/>
  <c r="AC952" i="53"/>
  <c r="U3" i="28"/>
  <c r="U7" i="28" s="1"/>
  <c r="AG551" i="53"/>
  <c r="AE637" i="53"/>
  <c r="AE638" i="53"/>
  <c r="AD14" i="53"/>
  <c r="AF607" i="53"/>
  <c r="AF608" i="53"/>
  <c r="AD592" i="53"/>
  <c r="AD656" i="53" s="1"/>
  <c r="AC622" i="53"/>
  <c r="AC654" i="53" s="1"/>
  <c r="AC659" i="53" s="1"/>
  <c r="AC18" i="53"/>
  <c r="AD640" i="53"/>
  <c r="AE610" i="53"/>
  <c r="AH549" i="53"/>
  <c r="AH577" i="53"/>
  <c r="AH578" i="53"/>
  <c r="AK1374" i="54"/>
  <c r="AI41" i="54"/>
  <c r="AG1267" i="54"/>
  <c r="AG1268" i="54"/>
  <c r="AG997" i="54"/>
  <c r="AG998" i="54"/>
  <c r="AG1147" i="54"/>
  <c r="AG1148" i="54"/>
  <c r="AJ67" i="54"/>
  <c r="AJ68" i="54"/>
  <c r="AG1177" i="54"/>
  <c r="AG1178" i="54"/>
  <c r="AG817" i="54"/>
  <c r="AG818" i="54"/>
  <c r="AW457" i="54"/>
  <c r="AW458" i="54"/>
  <c r="AQ337" i="54"/>
  <c r="AQ338" i="54"/>
  <c r="AG1237" i="54"/>
  <c r="AG1238" i="54"/>
  <c r="AG787" i="54"/>
  <c r="AG788" i="54"/>
  <c r="BD727" i="54"/>
  <c r="BD728" i="54"/>
  <c r="BE757" i="54"/>
  <c r="BE758" i="54"/>
  <c r="BA607" i="54"/>
  <c r="BA608" i="54"/>
  <c r="AE592" i="54"/>
  <c r="AE1377" i="54" s="1"/>
  <c r="AF1270" i="54"/>
  <c r="AF1271" i="54" s="1"/>
  <c r="AF1274" i="54" s="1"/>
  <c r="AF1252" i="54" s="1"/>
  <c r="AF1000" i="54"/>
  <c r="AF1001" i="54" s="1"/>
  <c r="AF1004" i="54" s="1"/>
  <c r="AF982" i="54" s="1"/>
  <c r="AF1150" i="54"/>
  <c r="AF1151" i="54" s="1"/>
  <c r="AF1154" i="54" s="1"/>
  <c r="AF1132" i="54" s="1"/>
  <c r="AI70" i="54"/>
  <c r="AI71" i="54" s="1"/>
  <c r="AI74" i="54" s="1"/>
  <c r="AI52" i="54" s="1"/>
  <c r="AF1180" i="54"/>
  <c r="AF1181" i="54" s="1"/>
  <c r="AF1184" i="54" s="1"/>
  <c r="AF1162" i="54" s="1"/>
  <c r="AF820" i="54"/>
  <c r="AF821" i="54" s="1"/>
  <c r="AF824" i="54" s="1"/>
  <c r="AF802" i="54" s="1"/>
  <c r="AV460" i="54"/>
  <c r="AV461" i="54" s="1"/>
  <c r="AV464" i="54" s="1"/>
  <c r="AV442" i="54" s="1"/>
  <c r="AP340" i="54"/>
  <c r="AP341" i="54" s="1"/>
  <c r="AP344" i="54" s="1"/>
  <c r="AP322" i="54" s="1"/>
  <c r="AF1240" i="54"/>
  <c r="AF1241" i="54" s="1"/>
  <c r="AF1244" i="54" s="1"/>
  <c r="AF1222" i="54" s="1"/>
  <c r="AF790" i="54"/>
  <c r="AF791" i="54" s="1"/>
  <c r="AF794" i="54" s="1"/>
  <c r="AF772" i="54" s="1"/>
  <c r="BC730" i="54"/>
  <c r="BC731" i="54" s="1"/>
  <c r="BC734" i="54" s="1"/>
  <c r="BC712" i="54" s="1"/>
  <c r="BD760" i="54"/>
  <c r="BD761" i="54" s="1"/>
  <c r="BD764" i="54" s="1"/>
  <c r="BD742" i="54" s="1"/>
  <c r="AZ610" i="54"/>
  <c r="AZ611" i="54" s="1"/>
  <c r="AZ614" i="54" s="1"/>
  <c r="AZ592" i="54" s="1"/>
  <c r="AG1297" i="54"/>
  <c r="AG1298" i="54"/>
  <c r="AL97" i="54"/>
  <c r="AL98" i="54"/>
  <c r="AG967" i="54"/>
  <c r="AG968" i="54"/>
  <c r="AO277" i="54"/>
  <c r="AO278" i="54"/>
  <c r="AG727" i="54"/>
  <c r="AG728" i="54"/>
  <c r="AV427" i="54"/>
  <c r="AV428" i="54"/>
  <c r="AL217" i="54"/>
  <c r="AL218" i="54"/>
  <c r="BK847" i="54"/>
  <c r="BK848" i="54"/>
  <c r="BN877" i="54"/>
  <c r="BN878" i="54"/>
  <c r="AG1207" i="54"/>
  <c r="AG1208" i="54"/>
  <c r="AF1359" i="54"/>
  <c r="AF1360" i="54" s="1"/>
  <c r="AF1361" i="54" s="1"/>
  <c r="AF1364" i="54" s="1"/>
  <c r="AL187" i="54"/>
  <c r="AL188" i="54"/>
  <c r="AN247" i="54"/>
  <c r="AN248" i="54"/>
  <c r="AL127" i="54"/>
  <c r="AL128" i="54"/>
  <c r="AW517" i="54"/>
  <c r="AW518" i="54"/>
  <c r="AG1027" i="54"/>
  <c r="AG1028" i="54"/>
  <c r="AG697" i="54"/>
  <c r="AG698" i="54"/>
  <c r="AG1117" i="54"/>
  <c r="AG1118" i="54"/>
  <c r="AG1087" i="54"/>
  <c r="AG1088" i="54"/>
  <c r="BA637" i="54"/>
  <c r="BA638" i="54"/>
  <c r="AX547" i="54"/>
  <c r="AX548" i="54"/>
  <c r="AP307" i="54"/>
  <c r="AP308" i="54"/>
  <c r="BI787" i="54"/>
  <c r="BI788" i="54"/>
  <c r="AG937" i="54"/>
  <c r="AG938" i="54"/>
  <c r="AG847" i="54"/>
  <c r="AG848" i="54"/>
  <c r="AG877" i="54"/>
  <c r="AG878" i="54"/>
  <c r="AY577" i="54"/>
  <c r="AY578" i="54"/>
  <c r="AF671" i="54"/>
  <c r="AH22" i="54"/>
  <c r="AJ37" i="54"/>
  <c r="AJ38" i="54"/>
  <c r="AW487" i="54"/>
  <c r="AW488" i="54"/>
  <c r="AG1057" i="54"/>
  <c r="AG1058" i="54"/>
  <c r="AT397" i="54"/>
  <c r="AT398" i="54"/>
  <c r="AT367" i="54"/>
  <c r="AT368" i="54"/>
  <c r="AG907" i="54"/>
  <c r="AG908" i="54"/>
  <c r="AG757" i="54"/>
  <c r="AG758" i="54"/>
  <c r="BD697" i="54"/>
  <c r="BD698" i="54"/>
  <c r="BI817" i="54"/>
  <c r="BI818" i="54"/>
  <c r="AL157" i="54"/>
  <c r="AL158" i="54"/>
  <c r="AZ99" i="53" l="1"/>
  <c r="BM279" i="53"/>
  <c r="BN277" i="53" s="1"/>
  <c r="AH429" i="53"/>
  <c r="AH430" i="53" s="1"/>
  <c r="AH431" i="53" s="1"/>
  <c r="AH434" i="53" s="1"/>
  <c r="AH412" i="53" s="1"/>
  <c r="AH369" i="53"/>
  <c r="AH370" i="53" s="1"/>
  <c r="AH371" i="53" s="1"/>
  <c r="AH374" i="53" s="1"/>
  <c r="AH352" i="53" s="1"/>
  <c r="BJ248" i="53"/>
  <c r="BJ247" i="53"/>
  <c r="BJ249" i="53" s="1"/>
  <c r="AH489" i="53"/>
  <c r="AH490" i="53"/>
  <c r="AH491" i="53" s="1"/>
  <c r="AH494" i="53" s="1"/>
  <c r="AH190" i="53"/>
  <c r="AH191" i="53" s="1"/>
  <c r="AH194" i="53" s="1"/>
  <c r="AH172" i="53" s="1"/>
  <c r="AI188" i="53"/>
  <c r="AI187" i="53"/>
  <c r="AH399" i="53"/>
  <c r="AH400" i="53" s="1"/>
  <c r="AH401" i="53" s="1"/>
  <c r="AH404" i="53" s="1"/>
  <c r="AH382" i="53" s="1"/>
  <c r="AM277" i="53"/>
  <c r="AM278" i="53"/>
  <c r="BM280" i="53"/>
  <c r="BM281" i="53" s="1"/>
  <c r="BM284" i="53" s="1"/>
  <c r="BM262" i="53" s="1"/>
  <c r="BN278" i="53"/>
  <c r="AI248" i="53"/>
  <c r="AI247" i="53"/>
  <c r="AI459" i="53"/>
  <c r="AI460" i="53" s="1"/>
  <c r="AI461" i="53" s="1"/>
  <c r="AI464" i="53" s="1"/>
  <c r="AI442" i="53" s="1"/>
  <c r="BF190" i="53"/>
  <c r="BF191" i="53" s="1"/>
  <c r="BF194" i="53" s="1"/>
  <c r="BF172" i="53" s="1"/>
  <c r="BG188" i="53"/>
  <c r="BG187" i="53"/>
  <c r="AI309" i="53"/>
  <c r="AI310" i="53" s="1"/>
  <c r="AI311" i="53" s="1"/>
  <c r="AI314" i="53" s="1"/>
  <c r="AI292" i="53" s="1"/>
  <c r="BK340" i="53"/>
  <c r="BK341" i="53" s="1"/>
  <c r="BK344" i="53" s="1"/>
  <c r="BK322" i="53" s="1"/>
  <c r="BK339" i="53"/>
  <c r="BI250" i="53"/>
  <c r="BI251" i="53" s="1"/>
  <c r="BI254" i="53" s="1"/>
  <c r="BI232" i="53" s="1"/>
  <c r="AH217" i="53"/>
  <c r="AH218" i="53"/>
  <c r="AJ339" i="53"/>
  <c r="AJ340" i="53" s="1"/>
  <c r="AJ341" i="53" s="1"/>
  <c r="AJ344" i="53" s="1"/>
  <c r="AJ322" i="53" s="1"/>
  <c r="AH519" i="53"/>
  <c r="AT69" i="53"/>
  <c r="AT70" i="53" s="1"/>
  <c r="AT71" i="53" s="1"/>
  <c r="AT74" i="53" s="1"/>
  <c r="AT52" i="53" s="1"/>
  <c r="BM308" i="53"/>
  <c r="BM307" i="53"/>
  <c r="BF220" i="53"/>
  <c r="BF221" i="53" s="1"/>
  <c r="BF224" i="53" s="1"/>
  <c r="BF202" i="53" s="1"/>
  <c r="BG217" i="53"/>
  <c r="BG218" i="53"/>
  <c r="AM37" i="53"/>
  <c r="AM38" i="53"/>
  <c r="AL280" i="53"/>
  <c r="AL281" i="53" s="1"/>
  <c r="AL284" i="53" s="1"/>
  <c r="AL262" i="53" s="1"/>
  <c r="AH250" i="53"/>
  <c r="AH251" i="53" s="1"/>
  <c r="AH254" i="53" s="1"/>
  <c r="AH232" i="53" s="1"/>
  <c r="BB157" i="53"/>
  <c r="BB158" i="53"/>
  <c r="BB129" i="53"/>
  <c r="BB130" i="53" s="1"/>
  <c r="BB131" i="53" s="1"/>
  <c r="BB134" i="53" s="1"/>
  <c r="BB112" i="53" s="1"/>
  <c r="U9" i="28"/>
  <c r="AD1312" i="54"/>
  <c r="AD1376" i="54" s="1"/>
  <c r="AD1379" i="54" s="1"/>
  <c r="AD18" i="54"/>
  <c r="AE1330" i="54"/>
  <c r="AE14" i="54"/>
  <c r="AF1327" i="54"/>
  <c r="AF1329" i="54" s="1"/>
  <c r="AG1327" i="54" s="1"/>
  <c r="AF1328" i="54"/>
  <c r="AF13" i="54" s="1"/>
  <c r="AD1831" i="54"/>
  <c r="V4" i="28"/>
  <c r="V8" i="28" s="1"/>
  <c r="AG669" i="54"/>
  <c r="AD641" i="53"/>
  <c r="AD15" i="53"/>
  <c r="AF609" i="53"/>
  <c r="AE13" i="53"/>
  <c r="AH472" i="53"/>
  <c r="AG554" i="53"/>
  <c r="AI547" i="53"/>
  <c r="AI548" i="53"/>
  <c r="AH579" i="53"/>
  <c r="AH580" i="53" s="1"/>
  <c r="AH581" i="53" s="1"/>
  <c r="AH584" i="53" s="1"/>
  <c r="AH562" i="53" s="1"/>
  <c r="AH550" i="53"/>
  <c r="AE611" i="53"/>
  <c r="AE639" i="53"/>
  <c r="AF1342" i="54"/>
  <c r="AF1378" i="54"/>
  <c r="BI819" i="54"/>
  <c r="BI820" i="54" s="1"/>
  <c r="BI821" i="54" s="1"/>
  <c r="BI824" i="54" s="1"/>
  <c r="BI802" i="54" s="1"/>
  <c r="AG759" i="54"/>
  <c r="AG760" i="54" s="1"/>
  <c r="AG761" i="54" s="1"/>
  <c r="AG764" i="54" s="1"/>
  <c r="AG742" i="54" s="1"/>
  <c r="AT369" i="54"/>
  <c r="AT370" i="54" s="1"/>
  <c r="AT371" i="54" s="1"/>
  <c r="AT374" i="54" s="1"/>
  <c r="AT352" i="54" s="1"/>
  <c r="AT399" i="54"/>
  <c r="AT400" i="54" s="1"/>
  <c r="AT401" i="54" s="1"/>
  <c r="AT404" i="54" s="1"/>
  <c r="AT382" i="54" s="1"/>
  <c r="AW489" i="54"/>
  <c r="AW490" i="54" s="1"/>
  <c r="AW491" i="54" s="1"/>
  <c r="AW494" i="54" s="1"/>
  <c r="AW472" i="54" s="1"/>
  <c r="AJ39" i="54"/>
  <c r="AJ40" i="54" s="1"/>
  <c r="AF674" i="54"/>
  <c r="AY579" i="54"/>
  <c r="AY580" i="54" s="1"/>
  <c r="AY581" i="54" s="1"/>
  <c r="AY584" i="54" s="1"/>
  <c r="AY562" i="54" s="1"/>
  <c r="AI44" i="54"/>
  <c r="AL159" i="54"/>
  <c r="AL160" i="54" s="1"/>
  <c r="AL161" i="54" s="1"/>
  <c r="AL164" i="54" s="1"/>
  <c r="AL142" i="54" s="1"/>
  <c r="AL1373" i="54" s="1"/>
  <c r="BD699" i="54"/>
  <c r="BD700" i="54" s="1"/>
  <c r="BD701" i="54" s="1"/>
  <c r="BD704" i="54" s="1"/>
  <c r="BD682" i="54" s="1"/>
  <c r="AG909" i="54"/>
  <c r="AG910" i="54" s="1"/>
  <c r="AG911" i="54" s="1"/>
  <c r="AG914" i="54" s="1"/>
  <c r="AG892" i="54" s="1"/>
  <c r="AG1059" i="54"/>
  <c r="AG1060" i="54" s="1"/>
  <c r="AG1061" i="54" s="1"/>
  <c r="AG1064" i="54" s="1"/>
  <c r="AG1042" i="54" s="1"/>
  <c r="AG879" i="54"/>
  <c r="AG849" i="54"/>
  <c r="AG939" i="54"/>
  <c r="BI789" i="54"/>
  <c r="AP309" i="54"/>
  <c r="AX549" i="54"/>
  <c r="BA639" i="54"/>
  <c r="AG1089" i="54"/>
  <c r="AG1119" i="54"/>
  <c r="AG699" i="54"/>
  <c r="AG1029" i="54"/>
  <c r="AW519" i="54"/>
  <c r="AL129" i="54"/>
  <c r="AL130" i="54" s="1"/>
  <c r="AL131" i="54" s="1"/>
  <c r="AL134" i="54" s="1"/>
  <c r="AL112" i="54" s="1"/>
  <c r="AN249" i="54"/>
  <c r="AL189" i="54"/>
  <c r="AG1357" i="54"/>
  <c r="AG1358" i="54"/>
  <c r="AG1209" i="54"/>
  <c r="BN879" i="54"/>
  <c r="BN880" i="54" s="1"/>
  <c r="BN881" i="54" s="1"/>
  <c r="BN884" i="54" s="1"/>
  <c r="BN862" i="54" s="1"/>
  <c r="BK849" i="54"/>
  <c r="AL219" i="54"/>
  <c r="AV429" i="54"/>
  <c r="AV430" i="54" s="1"/>
  <c r="AV431" i="54" s="1"/>
  <c r="AV434" i="54" s="1"/>
  <c r="AV412" i="54" s="1"/>
  <c r="AG729" i="54"/>
  <c r="AO279" i="54"/>
  <c r="AO280" i="54" s="1"/>
  <c r="AO281" i="54" s="1"/>
  <c r="AO284" i="54" s="1"/>
  <c r="AO262" i="54" s="1"/>
  <c r="AG969" i="54"/>
  <c r="AL99" i="54"/>
  <c r="AL100" i="54" s="1"/>
  <c r="AL101" i="54" s="1"/>
  <c r="AL104" i="54" s="1"/>
  <c r="AL82" i="54" s="1"/>
  <c r="AG1299" i="54"/>
  <c r="BA609" i="54"/>
  <c r="BA610" i="54"/>
  <c r="BA611" i="54" s="1"/>
  <c r="BA614" i="54" s="1"/>
  <c r="BA592" i="54" s="1"/>
  <c r="BE759" i="54"/>
  <c r="BE760" i="54"/>
  <c r="BE761" i="54" s="1"/>
  <c r="BE764" i="54" s="1"/>
  <c r="BE742" i="54" s="1"/>
  <c r="BD729" i="54"/>
  <c r="BD730" i="54"/>
  <c r="BD731" i="54" s="1"/>
  <c r="BD734" i="54" s="1"/>
  <c r="BD712" i="54" s="1"/>
  <c r="AG789" i="54"/>
  <c r="AG790" i="54" s="1"/>
  <c r="AG791" i="54" s="1"/>
  <c r="AG794" i="54" s="1"/>
  <c r="AG772" i="54" s="1"/>
  <c r="AG1239" i="54"/>
  <c r="AG1240" i="54" s="1"/>
  <c r="AG1241" i="54" s="1"/>
  <c r="AG1244" i="54" s="1"/>
  <c r="AG1222" i="54" s="1"/>
  <c r="AQ339" i="54"/>
  <c r="AQ340" i="54" s="1"/>
  <c r="AQ341" i="54" s="1"/>
  <c r="AQ344" i="54" s="1"/>
  <c r="AQ322" i="54" s="1"/>
  <c r="AW459" i="54"/>
  <c r="AW460" i="54" s="1"/>
  <c r="AW461" i="54" s="1"/>
  <c r="AW464" i="54" s="1"/>
  <c r="AW442" i="54" s="1"/>
  <c r="AG819" i="54"/>
  <c r="AG820" i="54" s="1"/>
  <c r="AG821" i="54" s="1"/>
  <c r="AG824" i="54" s="1"/>
  <c r="AG802" i="54" s="1"/>
  <c r="AG1179" i="54"/>
  <c r="AG1180" i="54" s="1"/>
  <c r="AG1181" i="54" s="1"/>
  <c r="AG1184" i="54" s="1"/>
  <c r="AG1162" i="54" s="1"/>
  <c r="AJ69" i="54"/>
  <c r="AJ70" i="54" s="1"/>
  <c r="AJ71" i="54" s="1"/>
  <c r="AJ74" i="54" s="1"/>
  <c r="AJ52" i="54" s="1"/>
  <c r="AG1149" i="54"/>
  <c r="AG1150" i="54" s="1"/>
  <c r="AG1151" i="54" s="1"/>
  <c r="AG1154" i="54" s="1"/>
  <c r="AG1132" i="54" s="1"/>
  <c r="AG999" i="54"/>
  <c r="AG1000" i="54" s="1"/>
  <c r="AG1001" i="54" s="1"/>
  <c r="AG1004" i="54" s="1"/>
  <c r="AG982" i="54" s="1"/>
  <c r="AG1269" i="54"/>
  <c r="AG1270" i="54" s="1"/>
  <c r="AG1271" i="54" s="1"/>
  <c r="AG1274" i="54" s="1"/>
  <c r="AG1252" i="54" s="1"/>
  <c r="AI189" i="53" l="1"/>
  <c r="AI190" i="53" s="1"/>
  <c r="AI191" i="53" s="1"/>
  <c r="AH219" i="53"/>
  <c r="AZ100" i="53"/>
  <c r="AZ101" i="53" s="1"/>
  <c r="AZ104" i="53" s="1"/>
  <c r="AZ82" i="53" s="1"/>
  <c r="BA97" i="53"/>
  <c r="BA99" i="53" s="1"/>
  <c r="BA98" i="53"/>
  <c r="AG1328" i="54"/>
  <c r="AG13" i="54" s="1"/>
  <c r="BA100" i="53"/>
  <c r="BA101" i="53" s="1"/>
  <c r="BA104" i="53" s="1"/>
  <c r="BA82" i="53" s="1"/>
  <c r="BB98" i="53"/>
  <c r="BB97" i="53"/>
  <c r="AI518" i="53"/>
  <c r="AI517" i="53"/>
  <c r="BC128" i="53"/>
  <c r="BC127" i="53"/>
  <c r="AM39" i="53"/>
  <c r="AM40" i="53" s="1"/>
  <c r="AM41" i="53" s="1"/>
  <c r="AM44" i="53" s="1"/>
  <c r="AM22" i="53" s="1"/>
  <c r="BG219" i="53"/>
  <c r="BG220" i="53" s="1"/>
  <c r="BG221" i="53" s="1"/>
  <c r="BG224" i="53" s="1"/>
  <c r="BG202" i="53" s="1"/>
  <c r="BM309" i="53"/>
  <c r="BM310" i="53" s="1"/>
  <c r="BM311" i="53" s="1"/>
  <c r="BM314" i="53" s="1"/>
  <c r="BM292" i="53" s="1"/>
  <c r="AU67" i="53"/>
  <c r="AU68" i="53"/>
  <c r="AH520" i="53"/>
  <c r="AH521" i="53" s="1"/>
  <c r="AH524" i="53" s="1"/>
  <c r="AH502" i="53" s="1"/>
  <c r="AK337" i="53"/>
  <c r="AK338" i="53"/>
  <c r="BL338" i="53"/>
  <c r="BL337" i="53"/>
  <c r="AJ308" i="53"/>
  <c r="AJ307" i="53"/>
  <c r="AI249" i="53"/>
  <c r="AM279" i="53"/>
  <c r="AM280" i="53" s="1"/>
  <c r="AM281" i="53" s="1"/>
  <c r="AM284" i="53" s="1"/>
  <c r="AM262" i="53" s="1"/>
  <c r="AI397" i="53"/>
  <c r="AI398" i="53"/>
  <c r="AI194" i="53"/>
  <c r="AI172" i="53" s="1"/>
  <c r="AI488" i="53"/>
  <c r="AI487" i="53"/>
  <c r="AI367" i="53"/>
  <c r="AI368" i="53"/>
  <c r="AI427" i="53"/>
  <c r="AI428" i="53"/>
  <c r="BB159" i="53"/>
  <c r="BB160" i="53"/>
  <c r="BB161" i="53" s="1"/>
  <c r="BB164" i="53" s="1"/>
  <c r="BB142" i="53" s="1"/>
  <c r="AH220" i="53"/>
  <c r="AH221" i="53" s="1"/>
  <c r="AH224" i="53" s="1"/>
  <c r="AH202" i="53" s="1"/>
  <c r="AI218" i="53"/>
  <c r="AI217" i="53"/>
  <c r="BG189" i="53"/>
  <c r="BG190" i="53" s="1"/>
  <c r="BG191" i="53" s="1"/>
  <c r="BG194" i="53" s="1"/>
  <c r="BG172" i="53" s="1"/>
  <c r="AJ457" i="53"/>
  <c r="AJ458" i="53"/>
  <c r="BN279" i="53"/>
  <c r="BN280" i="53" s="1"/>
  <c r="BN281" i="53" s="1"/>
  <c r="BN284" i="53" s="1"/>
  <c r="BN262" i="53" s="1"/>
  <c r="BJ250" i="53"/>
  <c r="BJ251" i="53" s="1"/>
  <c r="BJ254" i="53" s="1"/>
  <c r="BJ232" i="53" s="1"/>
  <c r="BK247" i="53"/>
  <c r="BK248" i="53"/>
  <c r="AH667" i="54"/>
  <c r="AH668" i="54"/>
  <c r="AG670" i="54"/>
  <c r="AG671" i="54" s="1"/>
  <c r="AG674" i="54" s="1"/>
  <c r="AG652" i="54" s="1"/>
  <c r="AF1330" i="54"/>
  <c r="AF14" i="54"/>
  <c r="AE15" i="54"/>
  <c r="AE1331" i="54"/>
  <c r="AL1375" i="54"/>
  <c r="AF637" i="53"/>
  <c r="AF638" i="53"/>
  <c r="AE14" i="53"/>
  <c r="AE614" i="53"/>
  <c r="AI549" i="53"/>
  <c r="AG532" i="53"/>
  <c r="AG657" i="53" s="1"/>
  <c r="AG607" i="53"/>
  <c r="AG608" i="53"/>
  <c r="AE640" i="53"/>
  <c r="AH551" i="53"/>
  <c r="AI577" i="53"/>
  <c r="AI578" i="53"/>
  <c r="AF610" i="53"/>
  <c r="AD644" i="53"/>
  <c r="AD16" i="53"/>
  <c r="AD12" i="53" s="1"/>
  <c r="AD950" i="53" s="1"/>
  <c r="AJ41" i="54"/>
  <c r="AH1297" i="54"/>
  <c r="AH1298" i="54"/>
  <c r="AH967" i="54"/>
  <c r="AH968" i="54"/>
  <c r="AH727" i="54"/>
  <c r="AH728" i="54"/>
  <c r="AM217" i="54"/>
  <c r="AM218" i="54"/>
  <c r="BL847" i="54"/>
  <c r="BL848" i="54"/>
  <c r="AH1207" i="54"/>
  <c r="AH1208" i="54"/>
  <c r="AG1359" i="54"/>
  <c r="AG1360" i="54"/>
  <c r="AG1361" i="54" s="1"/>
  <c r="AG1364" i="54" s="1"/>
  <c r="AG1342" i="54" s="1"/>
  <c r="AM187" i="54"/>
  <c r="AM188" i="54"/>
  <c r="AO247" i="54"/>
  <c r="AO248" i="54"/>
  <c r="AX517" i="54"/>
  <c r="AX518" i="54"/>
  <c r="AH1027" i="54"/>
  <c r="AH1028" i="54"/>
  <c r="AH697" i="54"/>
  <c r="AH698" i="54"/>
  <c r="AH1117" i="54"/>
  <c r="AH1118" i="54"/>
  <c r="AH1087" i="54"/>
  <c r="AH1088" i="54"/>
  <c r="BB637" i="54"/>
  <c r="BB638" i="54"/>
  <c r="AY547" i="54"/>
  <c r="AY548" i="54"/>
  <c r="AQ307" i="54"/>
  <c r="AQ308" i="54"/>
  <c r="BJ787" i="54"/>
  <c r="BJ788" i="54"/>
  <c r="AH937" i="54"/>
  <c r="AH938" i="54"/>
  <c r="AH847" i="54"/>
  <c r="AH848" i="54"/>
  <c r="AH877" i="54"/>
  <c r="AH878" i="54"/>
  <c r="AI22" i="54"/>
  <c r="AF652" i="54"/>
  <c r="AF1377" i="54" s="1"/>
  <c r="AH1267" i="54"/>
  <c r="AH1268" i="54"/>
  <c r="AH997" i="54"/>
  <c r="AH998" i="54"/>
  <c r="AG1329" i="54"/>
  <c r="AH1147" i="54"/>
  <c r="AH1148" i="54"/>
  <c r="AK67" i="54"/>
  <c r="AK68" i="54"/>
  <c r="AH1177" i="54"/>
  <c r="AH1178" i="54"/>
  <c r="AH817" i="54"/>
  <c r="AH818" i="54"/>
  <c r="AX457" i="54"/>
  <c r="AX458" i="54"/>
  <c r="AR337" i="54"/>
  <c r="AR338" i="54"/>
  <c r="AH1237" i="54"/>
  <c r="AH1238" i="54"/>
  <c r="AH787" i="54"/>
  <c r="AH788" i="54"/>
  <c r="BE727" i="54"/>
  <c r="BE728" i="54"/>
  <c r="BF757" i="54"/>
  <c r="BF758" i="54"/>
  <c r="BB607" i="54"/>
  <c r="BB608" i="54"/>
  <c r="AG1300" i="54"/>
  <c r="AG1301" i="54" s="1"/>
  <c r="AG1304" i="54" s="1"/>
  <c r="AG1282" i="54" s="1"/>
  <c r="AG970" i="54"/>
  <c r="AG971" i="54" s="1"/>
  <c r="AG974" i="54" s="1"/>
  <c r="AG952" i="54" s="1"/>
  <c r="AG730" i="54"/>
  <c r="AG731" i="54" s="1"/>
  <c r="AG734" i="54" s="1"/>
  <c r="AG712" i="54" s="1"/>
  <c r="AL220" i="54"/>
  <c r="AL221" i="54" s="1"/>
  <c r="AL224" i="54" s="1"/>
  <c r="AL202" i="54" s="1"/>
  <c r="BK850" i="54"/>
  <c r="BK851" i="54" s="1"/>
  <c r="BK854" i="54" s="1"/>
  <c r="BK832" i="54" s="1"/>
  <c r="AG1210" i="54"/>
  <c r="AG1211" i="54" s="1"/>
  <c r="AG1214" i="54" s="1"/>
  <c r="AG1192" i="54" s="1"/>
  <c r="AL190" i="54"/>
  <c r="AL191" i="54" s="1"/>
  <c r="AL194" i="54" s="1"/>
  <c r="AL172" i="54" s="1"/>
  <c r="AL1374" i="54" s="1"/>
  <c r="AN250" i="54"/>
  <c r="AN251" i="54" s="1"/>
  <c r="AN254" i="54" s="1"/>
  <c r="AN232" i="54" s="1"/>
  <c r="AW520" i="54"/>
  <c r="AW521" i="54" s="1"/>
  <c r="AW524" i="54" s="1"/>
  <c r="AW502" i="54" s="1"/>
  <c r="AG1030" i="54"/>
  <c r="AG1031" i="54" s="1"/>
  <c r="AG1034" i="54" s="1"/>
  <c r="AG1012" i="54" s="1"/>
  <c r="AG700" i="54"/>
  <c r="AG1120" i="54"/>
  <c r="AG1121" i="54" s="1"/>
  <c r="AG1124" i="54" s="1"/>
  <c r="AG1102" i="54" s="1"/>
  <c r="AG1090" i="54"/>
  <c r="AG1091" i="54" s="1"/>
  <c r="AG1094" i="54" s="1"/>
  <c r="AG1072" i="54" s="1"/>
  <c r="BA640" i="54"/>
  <c r="BA641" i="54" s="1"/>
  <c r="BA644" i="54" s="1"/>
  <c r="BA622" i="54" s="1"/>
  <c r="AX550" i="54"/>
  <c r="AX551" i="54" s="1"/>
  <c r="AX554" i="54" s="1"/>
  <c r="AX532" i="54" s="1"/>
  <c r="AP310" i="54"/>
  <c r="AP311" i="54" s="1"/>
  <c r="AP314" i="54" s="1"/>
  <c r="AP292" i="54" s="1"/>
  <c r="BI790" i="54"/>
  <c r="BI791" i="54" s="1"/>
  <c r="BI794" i="54" s="1"/>
  <c r="BI772" i="54" s="1"/>
  <c r="AG940" i="54"/>
  <c r="AG941" i="54" s="1"/>
  <c r="AG944" i="54" s="1"/>
  <c r="AG922" i="54" s="1"/>
  <c r="AG850" i="54"/>
  <c r="AG851" i="54" s="1"/>
  <c r="AG854" i="54" s="1"/>
  <c r="AG832" i="54" s="1"/>
  <c r="AG880" i="54"/>
  <c r="AG881" i="54" s="1"/>
  <c r="AG884" i="54" s="1"/>
  <c r="AG862" i="54" s="1"/>
  <c r="AH1057" i="54"/>
  <c r="AH1058" i="54"/>
  <c r="AH907" i="54"/>
  <c r="AH908" i="54"/>
  <c r="BE697" i="54"/>
  <c r="BE698" i="54"/>
  <c r="AM157" i="54"/>
  <c r="AM158" i="54"/>
  <c r="AZ577" i="54"/>
  <c r="AZ578" i="54"/>
  <c r="AM97" i="54"/>
  <c r="AM98" i="54"/>
  <c r="AP277" i="54"/>
  <c r="AP278" i="54"/>
  <c r="AW427" i="54"/>
  <c r="AW428" i="54"/>
  <c r="BO877" i="54"/>
  <c r="BO878" i="54"/>
  <c r="AM127" i="54"/>
  <c r="AM128" i="54"/>
  <c r="AK37" i="54"/>
  <c r="AK38" i="54"/>
  <c r="AX487" i="54"/>
  <c r="AX488" i="54"/>
  <c r="AU397" i="54"/>
  <c r="AU398" i="54"/>
  <c r="AU367" i="54"/>
  <c r="AU368" i="54"/>
  <c r="AH757" i="54"/>
  <c r="AH758" i="54"/>
  <c r="BJ817" i="54"/>
  <c r="BJ818" i="54"/>
  <c r="AJ459" i="53" l="1"/>
  <c r="BC129" i="53"/>
  <c r="BB99" i="53"/>
  <c r="BK249" i="53"/>
  <c r="BK250" i="53" s="1"/>
  <c r="BK251" i="53" s="1"/>
  <c r="BK254" i="53" s="1"/>
  <c r="BK232" i="53" s="1"/>
  <c r="AI219" i="53"/>
  <c r="AI220" i="53" s="1"/>
  <c r="AI221" i="53" s="1"/>
  <c r="AI224" i="53" s="1"/>
  <c r="AI202" i="53" s="1"/>
  <c r="BC157" i="53"/>
  <c r="BC158" i="53"/>
  <c r="AI489" i="53"/>
  <c r="AI490" i="53" s="1"/>
  <c r="AI491" i="53" s="1"/>
  <c r="AI494" i="53" s="1"/>
  <c r="AI472" i="53" s="1"/>
  <c r="AI399" i="53"/>
  <c r="AI400" i="53" s="1"/>
  <c r="AI401" i="53" s="1"/>
  <c r="AI404" i="53" s="1"/>
  <c r="AI382" i="53" s="1"/>
  <c r="AJ309" i="53"/>
  <c r="AJ310" i="53" s="1"/>
  <c r="AJ311" i="53" s="1"/>
  <c r="AJ314" i="53" s="1"/>
  <c r="AJ292" i="53" s="1"/>
  <c r="BL339" i="53"/>
  <c r="AU69" i="53"/>
  <c r="AU70" i="53" s="1"/>
  <c r="AU71" i="53" s="1"/>
  <c r="AU74" i="53" s="1"/>
  <c r="AU52" i="53" s="1"/>
  <c r="BN307" i="53"/>
  <c r="BN308" i="53"/>
  <c r="BO278" i="53"/>
  <c r="BO277" i="53"/>
  <c r="AJ460" i="53"/>
  <c r="AJ461" i="53" s="1"/>
  <c r="AJ464" i="53" s="1"/>
  <c r="AJ442" i="53" s="1"/>
  <c r="AK457" i="53"/>
  <c r="AK458" i="53"/>
  <c r="BH187" i="53"/>
  <c r="BH188" i="53"/>
  <c r="AI429" i="53"/>
  <c r="AI430" i="53" s="1"/>
  <c r="AI431" i="53" s="1"/>
  <c r="AI434" i="53" s="1"/>
  <c r="AI412" i="53" s="1"/>
  <c r="AI369" i="53"/>
  <c r="AI370" i="53" s="1"/>
  <c r="AI371" i="53" s="1"/>
  <c r="AI374" i="53" s="1"/>
  <c r="AI352" i="53" s="1"/>
  <c r="AI250" i="53"/>
  <c r="AI251" i="53" s="1"/>
  <c r="AI254" i="53" s="1"/>
  <c r="AI232" i="53" s="1"/>
  <c r="AJ247" i="53"/>
  <c r="AJ248" i="53"/>
  <c r="AK339" i="53"/>
  <c r="AK340" i="53" s="1"/>
  <c r="AK341" i="53" s="1"/>
  <c r="AK344" i="53" s="1"/>
  <c r="AK322" i="53" s="1"/>
  <c r="BH217" i="53"/>
  <c r="BH218" i="53"/>
  <c r="AN38" i="53"/>
  <c r="AN37" i="53"/>
  <c r="BC130" i="53"/>
  <c r="BC131" i="53" s="1"/>
  <c r="BC134" i="53" s="1"/>
  <c r="BC112" i="53" s="1"/>
  <c r="BD127" i="53"/>
  <c r="BD128" i="53"/>
  <c r="AI519" i="53"/>
  <c r="AI520" i="53" s="1"/>
  <c r="AI521" i="53" s="1"/>
  <c r="AI524" i="53" s="1"/>
  <c r="AI502" i="53" s="1"/>
  <c r="BB100" i="53"/>
  <c r="BB101" i="53" s="1"/>
  <c r="BB104" i="53" s="1"/>
  <c r="BB82" i="53" s="1"/>
  <c r="BC97" i="53"/>
  <c r="BC98" i="53"/>
  <c r="AE1334" i="54"/>
  <c r="AE16" i="54"/>
  <c r="AE12" i="54" s="1"/>
  <c r="AE1829" i="54" s="1"/>
  <c r="AF1331" i="54"/>
  <c r="AF15" i="54"/>
  <c r="AD952" i="53"/>
  <c r="V3" i="28"/>
  <c r="V7" i="28" s="1"/>
  <c r="AH669" i="54"/>
  <c r="AH670" i="54" s="1"/>
  <c r="AF611" i="53"/>
  <c r="AG609" i="53"/>
  <c r="AG610" i="53" s="1"/>
  <c r="AJ547" i="53"/>
  <c r="AJ548" i="53"/>
  <c r="AF13" i="53"/>
  <c r="AD622" i="53"/>
  <c r="AD654" i="53" s="1"/>
  <c r="AD659" i="53" s="1"/>
  <c r="AD18" i="53"/>
  <c r="AI579" i="53"/>
  <c r="AI580" i="53" s="1"/>
  <c r="AI581" i="53" s="1"/>
  <c r="AI584" i="53" s="1"/>
  <c r="AI562" i="53" s="1"/>
  <c r="AH554" i="53"/>
  <c r="AE641" i="53"/>
  <c r="AE15" i="53"/>
  <c r="AI550" i="53"/>
  <c r="AE592" i="53"/>
  <c r="AE656" i="53" s="1"/>
  <c r="AF639" i="53"/>
  <c r="AM129" i="54"/>
  <c r="AM130" i="54" s="1"/>
  <c r="AM131" i="54" s="1"/>
  <c r="AM134" i="54" s="1"/>
  <c r="AM112" i="54" s="1"/>
  <c r="BO879" i="54"/>
  <c r="BO880" i="54" s="1"/>
  <c r="BO881" i="54" s="1"/>
  <c r="BO884" i="54" s="1"/>
  <c r="BO862" i="54" s="1"/>
  <c r="AW429" i="54"/>
  <c r="AW430" i="54" s="1"/>
  <c r="AW431" i="54" s="1"/>
  <c r="AW434" i="54" s="1"/>
  <c r="AW412" i="54" s="1"/>
  <c r="AP279" i="54"/>
  <c r="AP280" i="54" s="1"/>
  <c r="AP281" i="54" s="1"/>
  <c r="AP284" i="54" s="1"/>
  <c r="AP262" i="54" s="1"/>
  <c r="AM99" i="54"/>
  <c r="AM100" i="54" s="1"/>
  <c r="AM101" i="54" s="1"/>
  <c r="AM104" i="54" s="1"/>
  <c r="AM82" i="54" s="1"/>
  <c r="AM1375" i="54" s="1"/>
  <c r="BB609" i="54"/>
  <c r="BB610" i="54" s="1"/>
  <c r="BB611" i="54" s="1"/>
  <c r="BB614" i="54" s="1"/>
  <c r="BB592" i="54" s="1"/>
  <c r="BF759" i="54"/>
  <c r="BF760" i="54" s="1"/>
  <c r="BF761" i="54" s="1"/>
  <c r="BF764" i="54" s="1"/>
  <c r="BF742" i="54" s="1"/>
  <c r="BE729" i="54"/>
  <c r="BE730" i="54" s="1"/>
  <c r="BE731" i="54" s="1"/>
  <c r="BE734" i="54" s="1"/>
  <c r="BE712" i="54" s="1"/>
  <c r="AH789" i="54"/>
  <c r="AH790" i="54" s="1"/>
  <c r="AH791" i="54" s="1"/>
  <c r="AH794" i="54" s="1"/>
  <c r="AH772" i="54" s="1"/>
  <c r="AH1239" i="54"/>
  <c r="AH1240" i="54" s="1"/>
  <c r="AH1241" i="54" s="1"/>
  <c r="AH1244" i="54" s="1"/>
  <c r="AH1222" i="54" s="1"/>
  <c r="AR339" i="54"/>
  <c r="AR340" i="54" s="1"/>
  <c r="AR341" i="54" s="1"/>
  <c r="AR344" i="54" s="1"/>
  <c r="AR322" i="54" s="1"/>
  <c r="AX459" i="54"/>
  <c r="AX460" i="54" s="1"/>
  <c r="AX461" i="54" s="1"/>
  <c r="AX464" i="54" s="1"/>
  <c r="AX442" i="54" s="1"/>
  <c r="AH819" i="54"/>
  <c r="AH820" i="54" s="1"/>
  <c r="AH821" i="54" s="1"/>
  <c r="AH824" i="54" s="1"/>
  <c r="AH802" i="54" s="1"/>
  <c r="AH1179" i="54"/>
  <c r="AH1180" i="54" s="1"/>
  <c r="AH1181" i="54" s="1"/>
  <c r="AH1184" i="54" s="1"/>
  <c r="AH1162" i="54" s="1"/>
  <c r="AK69" i="54"/>
  <c r="AK70" i="54" s="1"/>
  <c r="AK71" i="54" s="1"/>
  <c r="AK74" i="54" s="1"/>
  <c r="AK52" i="54" s="1"/>
  <c r="AH1149" i="54"/>
  <c r="AH1150" i="54" s="1"/>
  <c r="AH1151" i="54" s="1"/>
  <c r="AH1154" i="54" s="1"/>
  <c r="AH1132" i="54" s="1"/>
  <c r="AH1327" i="54"/>
  <c r="AH1328" i="54"/>
  <c r="AH999" i="54"/>
  <c r="AH1000" i="54" s="1"/>
  <c r="AH1001" i="54" s="1"/>
  <c r="AH1004" i="54" s="1"/>
  <c r="AH982" i="54" s="1"/>
  <c r="AH1269" i="54"/>
  <c r="AH1270" i="54" s="1"/>
  <c r="AH1271" i="54" s="1"/>
  <c r="AH1274" i="54" s="1"/>
  <c r="AH1252" i="54" s="1"/>
  <c r="AH879" i="54"/>
  <c r="AH880" i="54" s="1"/>
  <c r="AH881" i="54" s="1"/>
  <c r="AH884" i="54" s="1"/>
  <c r="AH862" i="54" s="1"/>
  <c r="AH849" i="54"/>
  <c r="AH850" i="54" s="1"/>
  <c r="AH851" i="54" s="1"/>
  <c r="AH854" i="54" s="1"/>
  <c r="AH832" i="54" s="1"/>
  <c r="AH939" i="54"/>
  <c r="AH940" i="54" s="1"/>
  <c r="AH941" i="54" s="1"/>
  <c r="AH944" i="54" s="1"/>
  <c r="AH922" i="54" s="1"/>
  <c r="BJ789" i="54"/>
  <c r="BJ790" i="54" s="1"/>
  <c r="BJ791" i="54" s="1"/>
  <c r="BJ794" i="54" s="1"/>
  <c r="BJ772" i="54" s="1"/>
  <c r="AQ309" i="54"/>
  <c r="AQ310" i="54" s="1"/>
  <c r="AQ311" i="54" s="1"/>
  <c r="AQ314" i="54" s="1"/>
  <c r="AQ292" i="54" s="1"/>
  <c r="AY549" i="54"/>
  <c r="AY550" i="54" s="1"/>
  <c r="AY551" i="54" s="1"/>
  <c r="AY554" i="54" s="1"/>
  <c r="AY532" i="54" s="1"/>
  <c r="BB639" i="54"/>
  <c r="BB640" i="54" s="1"/>
  <c r="BB641" i="54" s="1"/>
  <c r="BB644" i="54" s="1"/>
  <c r="BB622" i="54" s="1"/>
  <c r="AH1089" i="54"/>
  <c r="AH1090" i="54" s="1"/>
  <c r="AH1091" i="54" s="1"/>
  <c r="AH1094" i="54" s="1"/>
  <c r="AH1072" i="54" s="1"/>
  <c r="AH1119" i="54"/>
  <c r="AH1120" i="54" s="1"/>
  <c r="AH1121" i="54" s="1"/>
  <c r="AH1124" i="54" s="1"/>
  <c r="AH1102" i="54" s="1"/>
  <c r="AG1377" i="54"/>
  <c r="AJ44" i="54"/>
  <c r="BJ819" i="54"/>
  <c r="BJ820" i="54" s="1"/>
  <c r="BJ821" i="54" s="1"/>
  <c r="BJ824" i="54" s="1"/>
  <c r="BJ802" i="54" s="1"/>
  <c r="AH759" i="54"/>
  <c r="AH760" i="54" s="1"/>
  <c r="AH761" i="54" s="1"/>
  <c r="AH764" i="54" s="1"/>
  <c r="AH742" i="54" s="1"/>
  <c r="AU369" i="54"/>
  <c r="AU370" i="54" s="1"/>
  <c r="AU371" i="54" s="1"/>
  <c r="AU374" i="54" s="1"/>
  <c r="AU352" i="54" s="1"/>
  <c r="AU399" i="54"/>
  <c r="AU400" i="54" s="1"/>
  <c r="AU401" i="54" s="1"/>
  <c r="AU404" i="54" s="1"/>
  <c r="AU382" i="54" s="1"/>
  <c r="AX489" i="54"/>
  <c r="AX490" i="54" s="1"/>
  <c r="AX491" i="54" s="1"/>
  <c r="AX494" i="54" s="1"/>
  <c r="AX472" i="54" s="1"/>
  <c r="AK39" i="54"/>
  <c r="AK40" i="54" s="1"/>
  <c r="AZ579" i="54"/>
  <c r="AZ580" i="54" s="1"/>
  <c r="AZ581" i="54" s="1"/>
  <c r="AZ584" i="54" s="1"/>
  <c r="AZ562" i="54" s="1"/>
  <c r="AM159" i="54"/>
  <c r="AM160" i="54" s="1"/>
  <c r="AM161" i="54" s="1"/>
  <c r="AM164" i="54" s="1"/>
  <c r="AM142" i="54" s="1"/>
  <c r="AM1373" i="54" s="1"/>
  <c r="BE699" i="54"/>
  <c r="BE700" i="54" s="1"/>
  <c r="BE701" i="54" s="1"/>
  <c r="BE704" i="54" s="1"/>
  <c r="BE682" i="54" s="1"/>
  <c r="AH909" i="54"/>
  <c r="AH910" i="54" s="1"/>
  <c r="AH911" i="54" s="1"/>
  <c r="AH914" i="54" s="1"/>
  <c r="AH892" i="54" s="1"/>
  <c r="AH1059" i="54"/>
  <c r="AH1060" i="54" s="1"/>
  <c r="AH1061" i="54" s="1"/>
  <c r="AH1064" i="54" s="1"/>
  <c r="AH1042" i="54" s="1"/>
  <c r="AG701" i="54"/>
  <c r="AG1330" i="54"/>
  <c r="AG1331" i="54" s="1"/>
  <c r="AG1334" i="54" s="1"/>
  <c r="AG1312" i="54" s="1"/>
  <c r="AG1376" i="54" s="1"/>
  <c r="AG14" i="54"/>
  <c r="AH699" i="54"/>
  <c r="AH700" i="54" s="1"/>
  <c r="AH1029" i="54"/>
  <c r="AH1030" i="54" s="1"/>
  <c r="AH1031" i="54" s="1"/>
  <c r="AH1034" i="54" s="1"/>
  <c r="AH1012" i="54" s="1"/>
  <c r="AX519" i="54"/>
  <c r="AX520" i="54" s="1"/>
  <c r="AX521" i="54" s="1"/>
  <c r="AX524" i="54" s="1"/>
  <c r="AX502" i="54" s="1"/>
  <c r="AO249" i="54"/>
  <c r="AO250" i="54" s="1"/>
  <c r="AO251" i="54" s="1"/>
  <c r="AO254" i="54" s="1"/>
  <c r="AO232" i="54" s="1"/>
  <c r="AM189" i="54"/>
  <c r="AM190" i="54" s="1"/>
  <c r="AM191" i="54" s="1"/>
  <c r="AM194" i="54" s="1"/>
  <c r="AM172" i="54" s="1"/>
  <c r="AH1357" i="54"/>
  <c r="AH1358" i="54"/>
  <c r="AH1209" i="54"/>
  <c r="AH1210" i="54" s="1"/>
  <c r="AH1211" i="54" s="1"/>
  <c r="AH1214" i="54" s="1"/>
  <c r="AH1192" i="54" s="1"/>
  <c r="BL849" i="54"/>
  <c r="BL850" i="54" s="1"/>
  <c r="BL851" i="54" s="1"/>
  <c r="BL854" i="54" s="1"/>
  <c r="BL832" i="54" s="1"/>
  <c r="AM219" i="54"/>
  <c r="AM220" i="54" s="1"/>
  <c r="AM221" i="54" s="1"/>
  <c r="AM224" i="54" s="1"/>
  <c r="AM202" i="54" s="1"/>
  <c r="AH729" i="54"/>
  <c r="AH730" i="54" s="1"/>
  <c r="AH731" i="54" s="1"/>
  <c r="AH734" i="54" s="1"/>
  <c r="AH712" i="54" s="1"/>
  <c r="AH969" i="54"/>
  <c r="AH970" i="54" s="1"/>
  <c r="AH971" i="54" s="1"/>
  <c r="AH974" i="54" s="1"/>
  <c r="AH952" i="54" s="1"/>
  <c r="AH1299" i="54"/>
  <c r="AH1300" i="54" s="1"/>
  <c r="AH1301" i="54" s="1"/>
  <c r="AH1304" i="54" s="1"/>
  <c r="AH1282" i="54" s="1"/>
  <c r="BO279" i="53" l="1"/>
  <c r="BO280" i="53" s="1"/>
  <c r="BO281" i="53" s="1"/>
  <c r="BO284" i="53" s="1"/>
  <c r="BO262" i="53" s="1"/>
  <c r="J262" i="53" s="1"/>
  <c r="BD129" i="53"/>
  <c r="BD130" i="53" s="1"/>
  <c r="BD131" i="53" s="1"/>
  <c r="BD134" i="53" s="1"/>
  <c r="BD112" i="53" s="1"/>
  <c r="AN39" i="53"/>
  <c r="AN40" i="53" s="1"/>
  <c r="AN41" i="53" s="1"/>
  <c r="AN44" i="53" s="1"/>
  <c r="AN22" i="53" s="1"/>
  <c r="AL338" i="53"/>
  <c r="AL337" i="53"/>
  <c r="AJ249" i="53"/>
  <c r="AJ250" i="53"/>
  <c r="AJ251" i="53" s="1"/>
  <c r="BN309" i="53"/>
  <c r="BN310" i="53" s="1"/>
  <c r="BN311" i="53" s="1"/>
  <c r="BN314" i="53" s="1"/>
  <c r="BN292" i="53" s="1"/>
  <c r="AV67" i="53"/>
  <c r="AV68" i="53"/>
  <c r="AK307" i="53"/>
  <c r="AK308" i="53"/>
  <c r="AJ487" i="53"/>
  <c r="AJ488" i="53"/>
  <c r="AJ218" i="53"/>
  <c r="AJ217" i="53"/>
  <c r="BC99" i="53"/>
  <c r="BC100" i="53" s="1"/>
  <c r="BC101" i="53" s="1"/>
  <c r="BC104" i="53" s="1"/>
  <c r="BC82" i="53" s="1"/>
  <c r="AJ517" i="53"/>
  <c r="AJ518" i="53"/>
  <c r="BH219" i="53"/>
  <c r="BH220" i="53"/>
  <c r="BH221" i="53" s="1"/>
  <c r="BH224" i="53" s="1"/>
  <c r="BH202" i="53" s="1"/>
  <c r="AJ254" i="53"/>
  <c r="AJ232" i="53" s="1"/>
  <c r="AJ367" i="53"/>
  <c r="AJ368" i="53"/>
  <c r="AJ427" i="53"/>
  <c r="AJ428" i="53"/>
  <c r="BH189" i="53"/>
  <c r="BH190" i="53" s="1"/>
  <c r="BH191" i="53" s="1"/>
  <c r="BH194" i="53" s="1"/>
  <c r="BH172" i="53" s="1"/>
  <c r="AK459" i="53"/>
  <c r="AK460" i="53"/>
  <c r="AK461" i="53" s="1"/>
  <c r="AK464" i="53" s="1"/>
  <c r="AK442" i="53" s="1"/>
  <c r="BL340" i="53"/>
  <c r="BL341" i="53" s="1"/>
  <c r="BL344" i="53" s="1"/>
  <c r="BL322" i="53" s="1"/>
  <c r="BM338" i="53"/>
  <c r="BM337" i="53"/>
  <c r="AJ398" i="53"/>
  <c r="AJ397" i="53"/>
  <c r="BC159" i="53"/>
  <c r="BC160" i="53" s="1"/>
  <c r="BC161" i="53" s="1"/>
  <c r="BC164" i="53" s="1"/>
  <c r="BC142" i="53" s="1"/>
  <c r="BL248" i="53"/>
  <c r="BL247" i="53"/>
  <c r="V9" i="28"/>
  <c r="AE1312" i="54"/>
  <c r="AE1376" i="54" s="1"/>
  <c r="AE1379" i="54" s="1"/>
  <c r="AE18" i="54"/>
  <c r="AH671" i="54"/>
  <c r="AH674" i="54" s="1"/>
  <c r="AH652" i="54" s="1"/>
  <c r="AI667" i="54"/>
  <c r="AI668" i="54"/>
  <c r="AF1334" i="54"/>
  <c r="AF16" i="54"/>
  <c r="AF12" i="54" s="1"/>
  <c r="AF1829" i="54" s="1"/>
  <c r="AE1831" i="54"/>
  <c r="W4" i="28"/>
  <c r="W8" i="28" s="1"/>
  <c r="AH13" i="54"/>
  <c r="AG611" i="53"/>
  <c r="AG637" i="53"/>
  <c r="AG638" i="53"/>
  <c r="AF14" i="53"/>
  <c r="AH532" i="53"/>
  <c r="AH657" i="53" s="1"/>
  <c r="AF614" i="53"/>
  <c r="AF640" i="53"/>
  <c r="AI551" i="53"/>
  <c r="AE644" i="53"/>
  <c r="AE16" i="53"/>
  <c r="AE12" i="53" s="1"/>
  <c r="AE950" i="53" s="1"/>
  <c r="AJ577" i="53"/>
  <c r="AJ578" i="53"/>
  <c r="AJ549" i="53"/>
  <c r="AJ550" i="53" s="1"/>
  <c r="AH607" i="53"/>
  <c r="AH608" i="53"/>
  <c r="AM1374" i="54"/>
  <c r="AK41" i="54"/>
  <c r="AG15" i="54"/>
  <c r="AI1297" i="54"/>
  <c r="AI1298" i="54"/>
  <c r="AI967" i="54"/>
  <c r="AI968" i="54"/>
  <c r="AN217" i="54"/>
  <c r="AN218" i="54"/>
  <c r="BM847" i="54"/>
  <c r="BM848" i="54"/>
  <c r="AI1207" i="54"/>
  <c r="AI1208" i="54"/>
  <c r="AH1359" i="54"/>
  <c r="AH1360" i="54" s="1"/>
  <c r="AH1361" i="54" s="1"/>
  <c r="AH1364" i="54" s="1"/>
  <c r="AH1342" i="54" s="1"/>
  <c r="AN187" i="54"/>
  <c r="AN188" i="54"/>
  <c r="AP247" i="54"/>
  <c r="AP248" i="54"/>
  <c r="AY517" i="54"/>
  <c r="AY518" i="54"/>
  <c r="AI1027" i="54"/>
  <c r="AI1028" i="54"/>
  <c r="AG16" i="54"/>
  <c r="AG12" i="54" s="1"/>
  <c r="AG1829" i="54" s="1"/>
  <c r="AG704" i="54"/>
  <c r="AI1057" i="54"/>
  <c r="AI1058" i="54"/>
  <c r="AI907" i="54"/>
  <c r="AI908" i="54"/>
  <c r="BF697" i="54"/>
  <c r="BF698" i="54"/>
  <c r="AN157" i="54"/>
  <c r="AN158" i="54"/>
  <c r="BA577" i="54"/>
  <c r="BA578" i="54"/>
  <c r="AI1267" i="54"/>
  <c r="AI1268" i="54"/>
  <c r="AI997" i="54"/>
  <c r="AI998" i="54"/>
  <c r="AH1329" i="54"/>
  <c r="AI1147" i="54"/>
  <c r="AI1148" i="54"/>
  <c r="AL67" i="54"/>
  <c r="AL68" i="54"/>
  <c r="AI1177" i="54"/>
  <c r="AI1178" i="54"/>
  <c r="AI817" i="54"/>
  <c r="AI818" i="54"/>
  <c r="AY457" i="54"/>
  <c r="AY458" i="54"/>
  <c r="AS337" i="54"/>
  <c r="AS338" i="54"/>
  <c r="AI1237" i="54"/>
  <c r="AI1238" i="54"/>
  <c r="AI787" i="54"/>
  <c r="AI788" i="54"/>
  <c r="BF727" i="54"/>
  <c r="BF728" i="54"/>
  <c r="BG757" i="54"/>
  <c r="BG758" i="54"/>
  <c r="BC607" i="54"/>
  <c r="BC608" i="54"/>
  <c r="AN97" i="54"/>
  <c r="AN98" i="54"/>
  <c r="AQ277" i="54"/>
  <c r="AQ278" i="54"/>
  <c r="AX427" i="54"/>
  <c r="AX428" i="54"/>
  <c r="AN127" i="54"/>
  <c r="AN128" i="54"/>
  <c r="AH701" i="54"/>
  <c r="AL37" i="54"/>
  <c r="AL38" i="54"/>
  <c r="AY487" i="54"/>
  <c r="AY488" i="54"/>
  <c r="AV397" i="54"/>
  <c r="AV398" i="54"/>
  <c r="AV367" i="54"/>
  <c r="AV368" i="54"/>
  <c r="AI757" i="54"/>
  <c r="AI758" i="54"/>
  <c r="BK817" i="54"/>
  <c r="BK818" i="54"/>
  <c r="AJ22" i="54"/>
  <c r="AI1117" i="54"/>
  <c r="AI1118" i="54"/>
  <c r="AI1087" i="54"/>
  <c r="AI1088" i="54"/>
  <c r="BC637" i="54"/>
  <c r="BC638" i="54"/>
  <c r="AZ547" i="54"/>
  <c r="AZ548" i="54"/>
  <c r="AR307" i="54"/>
  <c r="AR308" i="54"/>
  <c r="BK787" i="54"/>
  <c r="BK788" i="54"/>
  <c r="AI937" i="54"/>
  <c r="AI938" i="54"/>
  <c r="AI847" i="54"/>
  <c r="AI848" i="54"/>
  <c r="AI877" i="54"/>
  <c r="AI878" i="54"/>
  <c r="BL249" i="53" l="1"/>
  <c r="BL250" i="53"/>
  <c r="BL251" i="53" s="1"/>
  <c r="AJ399" i="53"/>
  <c r="BM339" i="53"/>
  <c r="BM340" i="53" s="1"/>
  <c r="BM341" i="53" s="1"/>
  <c r="BM344" i="53" s="1"/>
  <c r="BM322" i="53" s="1"/>
  <c r="AL457" i="53"/>
  <c r="AL458" i="53"/>
  <c r="AJ429" i="53"/>
  <c r="AJ430" i="53"/>
  <c r="AJ431" i="53" s="1"/>
  <c r="AJ369" i="53"/>
  <c r="AJ370" i="53"/>
  <c r="AJ371" i="53" s="1"/>
  <c r="BI218" i="53"/>
  <c r="BI217" i="53"/>
  <c r="BD97" i="53"/>
  <c r="BD98" i="53"/>
  <c r="BO308" i="53"/>
  <c r="BO307" i="53"/>
  <c r="BO309" i="53" s="1"/>
  <c r="BO310" i="53" s="1"/>
  <c r="BO311" i="53" s="1"/>
  <c r="BO314" i="53" s="1"/>
  <c r="BO292" i="53" s="1"/>
  <c r="AK247" i="53"/>
  <c r="AK248" i="53"/>
  <c r="BL254" i="53"/>
  <c r="BL232" i="53" s="1"/>
  <c r="BD158" i="53"/>
  <c r="BD157" i="53"/>
  <c r="BI188" i="53"/>
  <c r="BI187" i="53"/>
  <c r="AJ434" i="53"/>
  <c r="AJ412" i="53" s="1"/>
  <c r="AJ374" i="53"/>
  <c r="AJ352" i="53" s="1"/>
  <c r="AJ519" i="53"/>
  <c r="AJ219" i="53"/>
  <c r="AJ220" i="53" s="1"/>
  <c r="AJ221" i="53" s="1"/>
  <c r="AJ224" i="53" s="1"/>
  <c r="AJ202" i="53" s="1"/>
  <c r="AJ489" i="53"/>
  <c r="AK309" i="53"/>
  <c r="AK310" i="53" s="1"/>
  <c r="AK311" i="53" s="1"/>
  <c r="AK314" i="53" s="1"/>
  <c r="AK292" i="53" s="1"/>
  <c r="AV69" i="53"/>
  <c r="AL339" i="53"/>
  <c r="AO37" i="53"/>
  <c r="AO38" i="53"/>
  <c r="BE127" i="53"/>
  <c r="BE128" i="53"/>
  <c r="AF1831" i="54"/>
  <c r="X4" i="28"/>
  <c r="X8" i="28" s="1"/>
  <c r="AF1312" i="54"/>
  <c r="AF1376" i="54" s="1"/>
  <c r="AF1379" i="54" s="1"/>
  <c r="AF18" i="54"/>
  <c r="AE952" i="53"/>
  <c r="W3" i="28"/>
  <c r="W7" i="28" s="1"/>
  <c r="AI669" i="54"/>
  <c r="AI670" i="54" s="1"/>
  <c r="AG1831" i="54"/>
  <c r="Y4" i="28"/>
  <c r="Y8" i="28" s="1"/>
  <c r="AJ579" i="53"/>
  <c r="AJ580" i="53" s="1"/>
  <c r="AJ581" i="53" s="1"/>
  <c r="AJ584" i="53" s="1"/>
  <c r="AJ562" i="53" s="1"/>
  <c r="AE622" i="53"/>
  <c r="AE654" i="53" s="1"/>
  <c r="AE659" i="53" s="1"/>
  <c r="AE18" i="53"/>
  <c r="AF641" i="53"/>
  <c r="AF15" i="53"/>
  <c r="AF592" i="53"/>
  <c r="AF656" i="53" s="1"/>
  <c r="AG13" i="53"/>
  <c r="AJ551" i="53"/>
  <c r="AH609" i="53"/>
  <c r="AH610" i="53" s="1"/>
  <c r="AK547" i="53"/>
  <c r="AK548" i="53"/>
  <c r="AI554" i="53"/>
  <c r="AG639" i="53"/>
  <c r="AG640" i="53" s="1"/>
  <c r="AG614" i="53"/>
  <c r="BK819" i="54"/>
  <c r="BK820" i="54" s="1"/>
  <c r="BK821" i="54" s="1"/>
  <c r="BK824" i="54" s="1"/>
  <c r="BK802" i="54" s="1"/>
  <c r="AI759" i="54"/>
  <c r="AI760" i="54" s="1"/>
  <c r="AV369" i="54"/>
  <c r="AV370" i="54" s="1"/>
  <c r="AV371" i="54" s="1"/>
  <c r="AV374" i="54" s="1"/>
  <c r="AV352" i="54" s="1"/>
  <c r="AV399" i="54"/>
  <c r="AV400" i="54" s="1"/>
  <c r="AV401" i="54" s="1"/>
  <c r="AV404" i="54" s="1"/>
  <c r="AV382" i="54" s="1"/>
  <c r="AY489" i="54"/>
  <c r="AY490" i="54" s="1"/>
  <c r="AY491" i="54" s="1"/>
  <c r="AY494" i="54" s="1"/>
  <c r="AY472" i="54" s="1"/>
  <c r="AL39" i="54"/>
  <c r="AL40" i="54" s="1"/>
  <c r="AN129" i="54"/>
  <c r="AN130" i="54" s="1"/>
  <c r="AN131" i="54" s="1"/>
  <c r="AN134" i="54" s="1"/>
  <c r="AN112" i="54" s="1"/>
  <c r="AX429" i="54"/>
  <c r="AX430" i="54" s="1"/>
  <c r="AX431" i="54" s="1"/>
  <c r="AX434" i="54" s="1"/>
  <c r="AX412" i="54" s="1"/>
  <c r="AQ279" i="54"/>
  <c r="AQ280" i="54" s="1"/>
  <c r="AQ281" i="54" s="1"/>
  <c r="AQ284" i="54" s="1"/>
  <c r="AQ262" i="54" s="1"/>
  <c r="AN99" i="54"/>
  <c r="AN100" i="54" s="1"/>
  <c r="AN101" i="54" s="1"/>
  <c r="AN104" i="54" s="1"/>
  <c r="AN82" i="54" s="1"/>
  <c r="BC609" i="54"/>
  <c r="BC610" i="54" s="1"/>
  <c r="BC611" i="54" s="1"/>
  <c r="BC614" i="54" s="1"/>
  <c r="BC592" i="54" s="1"/>
  <c r="BG759" i="54"/>
  <c r="BG760" i="54" s="1"/>
  <c r="BG761" i="54" s="1"/>
  <c r="BG764" i="54" s="1"/>
  <c r="BG742" i="54" s="1"/>
  <c r="BF729" i="54"/>
  <c r="BF730" i="54" s="1"/>
  <c r="BF731" i="54" s="1"/>
  <c r="BF734" i="54" s="1"/>
  <c r="BF712" i="54" s="1"/>
  <c r="AI789" i="54"/>
  <c r="AI790" i="54" s="1"/>
  <c r="AI791" i="54" s="1"/>
  <c r="AI794" i="54" s="1"/>
  <c r="AI772" i="54" s="1"/>
  <c r="AI1239" i="54"/>
  <c r="AI1240" i="54" s="1"/>
  <c r="AI1241" i="54" s="1"/>
  <c r="AI1244" i="54" s="1"/>
  <c r="AI1222" i="54" s="1"/>
  <c r="AS339" i="54"/>
  <c r="AS340" i="54" s="1"/>
  <c r="AS341" i="54" s="1"/>
  <c r="AS344" i="54" s="1"/>
  <c r="AS322" i="54" s="1"/>
  <c r="AY459" i="54"/>
  <c r="AY460" i="54" s="1"/>
  <c r="AY461" i="54" s="1"/>
  <c r="AY464" i="54" s="1"/>
  <c r="AY442" i="54" s="1"/>
  <c r="AI819" i="54"/>
  <c r="AI820" i="54" s="1"/>
  <c r="AI821" i="54" s="1"/>
  <c r="AI824" i="54" s="1"/>
  <c r="AI802" i="54" s="1"/>
  <c r="AI1179" i="54"/>
  <c r="AI1180" i="54" s="1"/>
  <c r="AI1181" i="54" s="1"/>
  <c r="AI1184" i="54" s="1"/>
  <c r="AI1162" i="54" s="1"/>
  <c r="AL69" i="54"/>
  <c r="AL70" i="54" s="1"/>
  <c r="AL71" i="54" s="1"/>
  <c r="AL74" i="54" s="1"/>
  <c r="AL52" i="54" s="1"/>
  <c r="AI1149" i="54"/>
  <c r="AI1150" i="54" s="1"/>
  <c r="AI1151" i="54" s="1"/>
  <c r="AI1154" i="54" s="1"/>
  <c r="AI1132" i="54" s="1"/>
  <c r="AI1327" i="54"/>
  <c r="AI1328" i="54"/>
  <c r="AI999" i="54"/>
  <c r="AI1000" i="54" s="1"/>
  <c r="AI1001" i="54" s="1"/>
  <c r="AI1004" i="54" s="1"/>
  <c r="AI982" i="54" s="1"/>
  <c r="AI1269" i="54"/>
  <c r="AI1270" i="54" s="1"/>
  <c r="AI1271" i="54" s="1"/>
  <c r="AI1274" i="54" s="1"/>
  <c r="AI1252" i="54" s="1"/>
  <c r="AG682" i="54"/>
  <c r="AG1378" i="54" s="1"/>
  <c r="AG1379" i="54" s="1"/>
  <c r="AG18" i="54"/>
  <c r="AH1377" i="54"/>
  <c r="AK44" i="54"/>
  <c r="AH704" i="54"/>
  <c r="AH1330" i="54"/>
  <c r="BA579" i="54"/>
  <c r="AN159" i="54"/>
  <c r="BF699" i="54"/>
  <c r="AI909" i="54"/>
  <c r="AI1059" i="54"/>
  <c r="AH14" i="54"/>
  <c r="AI1029" i="54"/>
  <c r="AI1030" i="54" s="1"/>
  <c r="AI1031" i="54" s="1"/>
  <c r="AI1034" i="54" s="1"/>
  <c r="AI1012" i="54" s="1"/>
  <c r="AY519" i="54"/>
  <c r="AY520" i="54" s="1"/>
  <c r="AY521" i="54" s="1"/>
  <c r="AY524" i="54" s="1"/>
  <c r="AY502" i="54" s="1"/>
  <c r="AP249" i="54"/>
  <c r="AP250" i="54" s="1"/>
  <c r="AP251" i="54" s="1"/>
  <c r="AP254" i="54" s="1"/>
  <c r="AP232" i="54" s="1"/>
  <c r="AN189" i="54"/>
  <c r="AN190" i="54" s="1"/>
  <c r="AN191" i="54" s="1"/>
  <c r="AN194" i="54" s="1"/>
  <c r="AN172" i="54" s="1"/>
  <c r="AI1357" i="54"/>
  <c r="AI1358" i="54"/>
  <c r="AI1209" i="54"/>
  <c r="AI1210" i="54" s="1"/>
  <c r="AI1211" i="54" s="1"/>
  <c r="AI1214" i="54" s="1"/>
  <c r="AI1192" i="54" s="1"/>
  <c r="BM849" i="54"/>
  <c r="BM850" i="54" s="1"/>
  <c r="BM851" i="54" s="1"/>
  <c r="BM854" i="54" s="1"/>
  <c r="BM832" i="54" s="1"/>
  <c r="AN219" i="54"/>
  <c r="AN220" i="54" s="1"/>
  <c r="AN221" i="54" s="1"/>
  <c r="AN224" i="54" s="1"/>
  <c r="AN202" i="54" s="1"/>
  <c r="AI969" i="54"/>
  <c r="AI970" i="54" s="1"/>
  <c r="AI971" i="54" s="1"/>
  <c r="AI974" i="54" s="1"/>
  <c r="AI952" i="54" s="1"/>
  <c r="AI1299" i="54"/>
  <c r="AI1300" i="54" s="1"/>
  <c r="AI1301" i="54" s="1"/>
  <c r="AI1304" i="54" s="1"/>
  <c r="AI1282" i="54" s="1"/>
  <c r="AI879" i="54"/>
  <c r="AI880" i="54" s="1"/>
  <c r="AI881" i="54" s="1"/>
  <c r="AI884" i="54" s="1"/>
  <c r="AI862" i="54" s="1"/>
  <c r="AI849" i="54"/>
  <c r="AI850" i="54" s="1"/>
  <c r="AI851" i="54" s="1"/>
  <c r="AI854" i="54" s="1"/>
  <c r="AI832" i="54" s="1"/>
  <c r="AI939" i="54"/>
  <c r="AI940" i="54" s="1"/>
  <c r="AI941" i="54" s="1"/>
  <c r="AI944" i="54" s="1"/>
  <c r="AI922" i="54" s="1"/>
  <c r="BK789" i="54"/>
  <c r="BK790" i="54" s="1"/>
  <c r="BK791" i="54" s="1"/>
  <c r="BK794" i="54" s="1"/>
  <c r="BK772" i="54" s="1"/>
  <c r="AR309" i="54"/>
  <c r="AR310" i="54" s="1"/>
  <c r="AR311" i="54" s="1"/>
  <c r="AR314" i="54" s="1"/>
  <c r="AR292" i="54" s="1"/>
  <c r="AZ549" i="54"/>
  <c r="AZ550" i="54" s="1"/>
  <c r="AZ551" i="54" s="1"/>
  <c r="AZ554" i="54" s="1"/>
  <c r="AZ532" i="54" s="1"/>
  <c r="BC639" i="54"/>
  <c r="BC640" i="54" s="1"/>
  <c r="BC641" i="54" s="1"/>
  <c r="BC644" i="54" s="1"/>
  <c r="BC622" i="54" s="1"/>
  <c r="AI1089" i="54"/>
  <c r="AI1090" i="54" s="1"/>
  <c r="AI1091" i="54" s="1"/>
  <c r="AI1094" i="54" s="1"/>
  <c r="AI1072" i="54" s="1"/>
  <c r="AI1119" i="54"/>
  <c r="AI1120" i="54" s="1"/>
  <c r="AI1121" i="54" s="1"/>
  <c r="AI1124" i="54" s="1"/>
  <c r="AI1102" i="54" s="1"/>
  <c r="BE129" i="53" l="1"/>
  <c r="BE130" i="53"/>
  <c r="BE131" i="53" s="1"/>
  <c r="AO39" i="53"/>
  <c r="AM337" i="53"/>
  <c r="AM338" i="53"/>
  <c r="AW67" i="53"/>
  <c r="AW68" i="53"/>
  <c r="AK488" i="53"/>
  <c r="AK487" i="53"/>
  <c r="AK517" i="53"/>
  <c r="AK518" i="53"/>
  <c r="BI219" i="53"/>
  <c r="AK398" i="53"/>
  <c r="AK397" i="53"/>
  <c r="BE134" i="53"/>
  <c r="BE112" i="53" s="1"/>
  <c r="AL340" i="53"/>
  <c r="AL341" i="53" s="1"/>
  <c r="AL344" i="53" s="1"/>
  <c r="AL322" i="53" s="1"/>
  <c r="AV70" i="53"/>
  <c r="AV71" i="53" s="1"/>
  <c r="AV74" i="53" s="1"/>
  <c r="AV52" i="53" s="1"/>
  <c r="AL307" i="53"/>
  <c r="AL308" i="53"/>
  <c r="AJ490" i="53"/>
  <c r="AJ491" i="53" s="1"/>
  <c r="AJ494" i="53" s="1"/>
  <c r="AJ472" i="53" s="1"/>
  <c r="AJ520" i="53"/>
  <c r="AJ521" i="53" s="1"/>
  <c r="AJ524" i="53" s="1"/>
  <c r="AJ502" i="53" s="1"/>
  <c r="BI189" i="53"/>
  <c r="BD159" i="53"/>
  <c r="BD160" i="53" s="1"/>
  <c r="BD161" i="53" s="1"/>
  <c r="BD164" i="53" s="1"/>
  <c r="BD142" i="53" s="1"/>
  <c r="AK249" i="53"/>
  <c r="AK250" i="53" s="1"/>
  <c r="AK251" i="53" s="1"/>
  <c r="AK254" i="53" s="1"/>
  <c r="AK232" i="53" s="1"/>
  <c r="BD99" i="53"/>
  <c r="AK368" i="53"/>
  <c r="AK367" i="53"/>
  <c r="AK428" i="53"/>
  <c r="AK427" i="53"/>
  <c r="AL459" i="53"/>
  <c r="AL460" i="53" s="1"/>
  <c r="AL461" i="53" s="1"/>
  <c r="AL464" i="53" s="1"/>
  <c r="AL442" i="53" s="1"/>
  <c r="BN337" i="53"/>
  <c r="BN338" i="53"/>
  <c r="AJ400" i="53"/>
  <c r="AJ401" i="53" s="1"/>
  <c r="AJ404" i="53" s="1"/>
  <c r="AJ382" i="53" s="1"/>
  <c r="BM247" i="53"/>
  <c r="BM248" i="53"/>
  <c r="W9" i="28"/>
  <c r="AJ667" i="54"/>
  <c r="AJ668" i="54"/>
  <c r="AI671" i="54"/>
  <c r="AI674" i="54" s="1"/>
  <c r="AI652" i="54" s="1"/>
  <c r="AH611" i="53"/>
  <c r="AI532" i="53"/>
  <c r="AI657" i="53" s="1"/>
  <c r="AH637" i="53"/>
  <c r="AH638" i="53"/>
  <c r="AG14" i="53"/>
  <c r="AF644" i="53"/>
  <c r="AF16" i="53"/>
  <c r="AF12" i="53" s="1"/>
  <c r="AF950" i="53" s="1"/>
  <c r="AK577" i="53"/>
  <c r="AK578" i="53"/>
  <c r="AG592" i="53"/>
  <c r="AG656" i="53" s="1"/>
  <c r="AG641" i="53"/>
  <c r="AG15" i="53"/>
  <c r="AK549" i="53"/>
  <c r="AK550" i="53" s="1"/>
  <c r="AI607" i="53"/>
  <c r="AI608" i="53"/>
  <c r="AJ554" i="53"/>
  <c r="AN1374" i="54"/>
  <c r="AJ1057" i="54"/>
  <c r="AJ1058" i="54"/>
  <c r="AJ907" i="54"/>
  <c r="AJ908" i="54"/>
  <c r="BG697" i="54"/>
  <c r="BG698" i="54"/>
  <c r="AO157" i="54"/>
  <c r="AO158" i="54"/>
  <c r="BB577" i="54"/>
  <c r="BB578" i="54"/>
  <c r="AI13" i="54"/>
  <c r="AK22" i="54"/>
  <c r="AJ1267" i="54"/>
  <c r="AJ1268" i="54"/>
  <c r="AJ997" i="54"/>
  <c r="AJ998" i="54"/>
  <c r="AI1329" i="54"/>
  <c r="AJ1147" i="54"/>
  <c r="AJ1148" i="54"/>
  <c r="AM67" i="54"/>
  <c r="AM68" i="54"/>
  <c r="AJ1177" i="54"/>
  <c r="AJ1178" i="54"/>
  <c r="AJ817" i="54"/>
  <c r="AJ818" i="54"/>
  <c r="AZ457" i="54"/>
  <c r="AZ458" i="54"/>
  <c r="AT337" i="54"/>
  <c r="AT338" i="54"/>
  <c r="AJ1237" i="54"/>
  <c r="AJ1238" i="54"/>
  <c r="AJ787" i="54"/>
  <c r="AJ788" i="54"/>
  <c r="BG727" i="54"/>
  <c r="BG728" i="54"/>
  <c r="BH757" i="54"/>
  <c r="BH758" i="54"/>
  <c r="BD607" i="54"/>
  <c r="BD608" i="54"/>
  <c r="AO97" i="54"/>
  <c r="AO98" i="54"/>
  <c r="AR277" i="54"/>
  <c r="AR278" i="54"/>
  <c r="AY427" i="54"/>
  <c r="AY428" i="54"/>
  <c r="AO127" i="54"/>
  <c r="AO128" i="54"/>
  <c r="AM37" i="54"/>
  <c r="AM38" i="54"/>
  <c r="AZ487" i="54"/>
  <c r="AZ488" i="54"/>
  <c r="AW397" i="54"/>
  <c r="AW398" i="54"/>
  <c r="AW367" i="54"/>
  <c r="AW368" i="54"/>
  <c r="BL817" i="54"/>
  <c r="BL818" i="54"/>
  <c r="AJ1117" i="54"/>
  <c r="AJ1118" i="54"/>
  <c r="AJ1087" i="54"/>
  <c r="AJ1088" i="54"/>
  <c r="BD637" i="54"/>
  <c r="BD638" i="54"/>
  <c r="BA547" i="54"/>
  <c r="BA548" i="54"/>
  <c r="AS307" i="54"/>
  <c r="AS308" i="54"/>
  <c r="BL787" i="54"/>
  <c r="BL788" i="54"/>
  <c r="AJ937" i="54"/>
  <c r="AJ938" i="54"/>
  <c r="AJ847" i="54"/>
  <c r="AJ848" i="54"/>
  <c r="AJ877" i="54"/>
  <c r="AJ878" i="54"/>
  <c r="AJ1297" i="54"/>
  <c r="AJ1298" i="54"/>
  <c r="AJ967" i="54"/>
  <c r="AJ968" i="54"/>
  <c r="AO217" i="54"/>
  <c r="AO218" i="54"/>
  <c r="BN847" i="54"/>
  <c r="BN848" i="54"/>
  <c r="AJ1207" i="54"/>
  <c r="AJ1208" i="54"/>
  <c r="AI1359" i="54"/>
  <c r="AO187" i="54"/>
  <c r="AO188" i="54"/>
  <c r="AQ247" i="54"/>
  <c r="AQ248" i="54"/>
  <c r="AZ517" i="54"/>
  <c r="AZ518" i="54"/>
  <c r="AJ1027" i="54"/>
  <c r="AJ1028" i="54"/>
  <c r="AI1060" i="54"/>
  <c r="AI1061" i="54" s="1"/>
  <c r="AI1064" i="54" s="1"/>
  <c r="AI1042" i="54" s="1"/>
  <c r="AI910" i="54"/>
  <c r="AI911" i="54" s="1"/>
  <c r="AI914" i="54" s="1"/>
  <c r="AI892" i="54" s="1"/>
  <c r="BF700" i="54"/>
  <c r="BF701" i="54" s="1"/>
  <c r="BF704" i="54" s="1"/>
  <c r="BF682" i="54" s="1"/>
  <c r="AN160" i="54"/>
  <c r="AN161" i="54" s="1"/>
  <c r="AN164" i="54" s="1"/>
  <c r="AN142" i="54" s="1"/>
  <c r="AN1373" i="54" s="1"/>
  <c r="BA580" i="54"/>
  <c r="BA581" i="54" s="1"/>
  <c r="BA584" i="54" s="1"/>
  <c r="BA562" i="54" s="1"/>
  <c r="AH1331" i="54"/>
  <c r="AH15" i="54"/>
  <c r="AI1378" i="54"/>
  <c r="AN1375" i="54"/>
  <c r="AH682" i="54"/>
  <c r="AH1378" i="54" s="1"/>
  <c r="AL41" i="54"/>
  <c r="AI761" i="54"/>
  <c r="BM249" i="53" l="1"/>
  <c r="AK429" i="53"/>
  <c r="BM250" i="53"/>
  <c r="BM251" i="53" s="1"/>
  <c r="BM254" i="53" s="1"/>
  <c r="BM232" i="53" s="1"/>
  <c r="BN247" i="53"/>
  <c r="BN248" i="53"/>
  <c r="AK430" i="53"/>
  <c r="AK431" i="53" s="1"/>
  <c r="AL428" i="53"/>
  <c r="AL427" i="53"/>
  <c r="AK369" i="53"/>
  <c r="AK370" i="53" s="1"/>
  <c r="AK371" i="53" s="1"/>
  <c r="AK374" i="53" s="1"/>
  <c r="AK352" i="53" s="1"/>
  <c r="BI190" i="53"/>
  <c r="BI191" i="53" s="1"/>
  <c r="BI194" i="53" s="1"/>
  <c r="BI172" i="53" s="1"/>
  <c r="BJ187" i="53"/>
  <c r="BJ188" i="53"/>
  <c r="AL309" i="53"/>
  <c r="AL310" i="53"/>
  <c r="AL311" i="53" s="1"/>
  <c r="AK399" i="53"/>
  <c r="AK400" i="53" s="1"/>
  <c r="AK401" i="53" s="1"/>
  <c r="AK404" i="53" s="1"/>
  <c r="AK382" i="53" s="1"/>
  <c r="BJ218" i="53"/>
  <c r="BJ217" i="53"/>
  <c r="AK489" i="53"/>
  <c r="AK490" i="53" s="1"/>
  <c r="AK491" i="53" s="1"/>
  <c r="AK494" i="53" s="1"/>
  <c r="AK472" i="53" s="1"/>
  <c r="AP38" i="53"/>
  <c r="AP37" i="53"/>
  <c r="BN340" i="53"/>
  <c r="BN341" i="53" s="1"/>
  <c r="BN344" i="53" s="1"/>
  <c r="BN322" i="53" s="1"/>
  <c r="BN339" i="53"/>
  <c r="AM457" i="53"/>
  <c r="AM458" i="53"/>
  <c r="AK434" i="53"/>
  <c r="AK412" i="53" s="1"/>
  <c r="BD100" i="53"/>
  <c r="BD101" i="53" s="1"/>
  <c r="BD104" i="53" s="1"/>
  <c r="BD82" i="53" s="1"/>
  <c r="BE97" i="53"/>
  <c r="BE98" i="53"/>
  <c r="AL248" i="53"/>
  <c r="AL247" i="53"/>
  <c r="BE157" i="53"/>
  <c r="BE158" i="53"/>
  <c r="AL314" i="53"/>
  <c r="AL292" i="53" s="1"/>
  <c r="BI220" i="53"/>
  <c r="BI221" i="53" s="1"/>
  <c r="BI224" i="53" s="1"/>
  <c r="BI202" i="53" s="1"/>
  <c r="AK520" i="53"/>
  <c r="AK521" i="53" s="1"/>
  <c r="AK524" i="53" s="1"/>
  <c r="AK502" i="53" s="1"/>
  <c r="AK519" i="53"/>
  <c r="AW69" i="53"/>
  <c r="AW70" i="53" s="1"/>
  <c r="AW71" i="53" s="1"/>
  <c r="AW74" i="53" s="1"/>
  <c r="AW52" i="53" s="1"/>
  <c r="AM339" i="53"/>
  <c r="AM340" i="53" s="1"/>
  <c r="AM341" i="53" s="1"/>
  <c r="AM344" i="53" s="1"/>
  <c r="AM322" i="53" s="1"/>
  <c r="AO40" i="53"/>
  <c r="AO41" i="53" s="1"/>
  <c r="AO44" i="53" s="1"/>
  <c r="AO22" i="53" s="1"/>
  <c r="BF128" i="53"/>
  <c r="BF127" i="53"/>
  <c r="AF952" i="53"/>
  <c r="X3" i="28"/>
  <c r="X7" i="28" s="1"/>
  <c r="AJ669" i="54"/>
  <c r="AI609" i="53"/>
  <c r="AI610" i="53" s="1"/>
  <c r="AL547" i="53"/>
  <c r="AL548" i="53"/>
  <c r="AK579" i="53"/>
  <c r="AK580" i="53" s="1"/>
  <c r="AK581" i="53" s="1"/>
  <c r="AK584" i="53" s="1"/>
  <c r="AK562" i="53" s="1"/>
  <c r="AF622" i="53"/>
  <c r="AF654" i="53" s="1"/>
  <c r="AF659" i="53" s="1"/>
  <c r="AF18" i="53"/>
  <c r="AH13" i="53"/>
  <c r="AJ532" i="53"/>
  <c r="AJ657" i="53" s="1"/>
  <c r="AK551" i="53"/>
  <c r="AG644" i="53"/>
  <c r="AG16" i="53"/>
  <c r="AG12" i="53" s="1"/>
  <c r="AG950" i="53" s="1"/>
  <c r="AH639" i="53"/>
  <c r="AH640" i="53" s="1"/>
  <c r="AH614" i="53"/>
  <c r="AH1334" i="54"/>
  <c r="AH16" i="54"/>
  <c r="AH12" i="54" s="1"/>
  <c r="AH1829" i="54" s="1"/>
  <c r="AJ1029" i="54"/>
  <c r="AJ1030" i="54" s="1"/>
  <c r="AJ1031" i="54" s="1"/>
  <c r="AJ1034" i="54" s="1"/>
  <c r="AJ1012" i="54" s="1"/>
  <c r="AZ519" i="54"/>
  <c r="AZ520" i="54" s="1"/>
  <c r="AZ521" i="54" s="1"/>
  <c r="AZ524" i="54" s="1"/>
  <c r="AZ502" i="54" s="1"/>
  <c r="AQ249" i="54"/>
  <c r="AQ250" i="54" s="1"/>
  <c r="AQ251" i="54" s="1"/>
  <c r="AQ254" i="54" s="1"/>
  <c r="AQ232" i="54" s="1"/>
  <c r="AO189" i="54"/>
  <c r="AO190" i="54" s="1"/>
  <c r="AO191" i="54" s="1"/>
  <c r="AO194" i="54" s="1"/>
  <c r="AO172" i="54" s="1"/>
  <c r="AJ1357" i="54"/>
  <c r="AJ1358" i="54"/>
  <c r="AJ1209" i="54"/>
  <c r="AJ1210" i="54" s="1"/>
  <c r="AJ1211" i="54" s="1"/>
  <c r="AJ1214" i="54" s="1"/>
  <c r="AJ1192" i="54" s="1"/>
  <c r="BN849" i="54"/>
  <c r="BN850" i="54" s="1"/>
  <c r="BN851" i="54" s="1"/>
  <c r="BN854" i="54" s="1"/>
  <c r="BN832" i="54" s="1"/>
  <c r="AO219" i="54"/>
  <c r="AO220" i="54" s="1"/>
  <c r="AO221" i="54" s="1"/>
  <c r="AO224" i="54" s="1"/>
  <c r="AO202" i="54" s="1"/>
  <c r="AJ969" i="54"/>
  <c r="AJ970" i="54" s="1"/>
  <c r="AJ971" i="54" s="1"/>
  <c r="AJ974" i="54" s="1"/>
  <c r="AJ952" i="54" s="1"/>
  <c r="AJ1299" i="54"/>
  <c r="AJ1300" i="54" s="1"/>
  <c r="AJ1301" i="54" s="1"/>
  <c r="AJ1304" i="54" s="1"/>
  <c r="AJ1282" i="54" s="1"/>
  <c r="AJ879" i="54"/>
  <c r="AJ880" i="54" s="1"/>
  <c r="AJ881" i="54" s="1"/>
  <c r="AJ884" i="54" s="1"/>
  <c r="AJ862" i="54" s="1"/>
  <c r="AJ849" i="54"/>
  <c r="AJ850" i="54" s="1"/>
  <c r="AJ851" i="54" s="1"/>
  <c r="AJ854" i="54" s="1"/>
  <c r="AJ832" i="54" s="1"/>
  <c r="AJ939" i="54"/>
  <c r="AJ940" i="54" s="1"/>
  <c r="AJ941" i="54" s="1"/>
  <c r="AJ944" i="54" s="1"/>
  <c r="AJ922" i="54" s="1"/>
  <c r="BL789" i="54"/>
  <c r="BL790" i="54" s="1"/>
  <c r="BL791" i="54" s="1"/>
  <c r="BL794" i="54" s="1"/>
  <c r="BL772" i="54" s="1"/>
  <c r="AS309" i="54"/>
  <c r="AS310" i="54" s="1"/>
  <c r="AS311" i="54" s="1"/>
  <c r="AS314" i="54" s="1"/>
  <c r="AS292" i="54" s="1"/>
  <c r="BA549" i="54"/>
  <c r="BA550" i="54" s="1"/>
  <c r="BA551" i="54" s="1"/>
  <c r="BA554" i="54" s="1"/>
  <c r="BA532" i="54" s="1"/>
  <c r="BD639" i="54"/>
  <c r="BD640" i="54" s="1"/>
  <c r="BD641" i="54" s="1"/>
  <c r="BD644" i="54" s="1"/>
  <c r="BD622" i="54" s="1"/>
  <c r="AJ1089" i="54"/>
  <c r="AJ1090" i="54" s="1"/>
  <c r="AJ1091" i="54" s="1"/>
  <c r="AJ1094" i="54" s="1"/>
  <c r="AJ1072" i="54" s="1"/>
  <c r="AJ1119" i="54"/>
  <c r="AJ1120" i="54" s="1"/>
  <c r="AJ1121" i="54" s="1"/>
  <c r="AJ1124" i="54" s="1"/>
  <c r="AJ1102" i="54" s="1"/>
  <c r="BL819" i="54"/>
  <c r="BL820" i="54" s="1"/>
  <c r="BL821" i="54" s="1"/>
  <c r="BL824" i="54" s="1"/>
  <c r="BL802" i="54" s="1"/>
  <c r="AO129" i="54"/>
  <c r="AO130" i="54" s="1"/>
  <c r="AO131" i="54" s="1"/>
  <c r="AO134" i="54" s="1"/>
  <c r="AO112" i="54" s="1"/>
  <c r="AY429" i="54"/>
  <c r="AY430" i="54" s="1"/>
  <c r="AY431" i="54" s="1"/>
  <c r="AY434" i="54" s="1"/>
  <c r="AY412" i="54" s="1"/>
  <c r="AR279" i="54"/>
  <c r="AR280" i="54" s="1"/>
  <c r="AR281" i="54" s="1"/>
  <c r="AR284" i="54" s="1"/>
  <c r="AR262" i="54" s="1"/>
  <c r="AO99" i="54"/>
  <c r="AO100" i="54" s="1"/>
  <c r="AO101" i="54" s="1"/>
  <c r="AO104" i="54" s="1"/>
  <c r="AO82" i="54" s="1"/>
  <c r="BD609" i="54"/>
  <c r="BD610" i="54" s="1"/>
  <c r="BD611" i="54" s="1"/>
  <c r="BD614" i="54" s="1"/>
  <c r="BD592" i="54" s="1"/>
  <c r="BH759" i="54"/>
  <c r="BH760" i="54" s="1"/>
  <c r="BH761" i="54" s="1"/>
  <c r="BH764" i="54" s="1"/>
  <c r="BH742" i="54" s="1"/>
  <c r="BG729" i="54"/>
  <c r="BG730" i="54" s="1"/>
  <c r="BG731" i="54" s="1"/>
  <c r="BG734" i="54" s="1"/>
  <c r="BG712" i="54" s="1"/>
  <c r="AJ789" i="54"/>
  <c r="AJ790" i="54" s="1"/>
  <c r="AJ1239" i="54"/>
  <c r="AJ1240" i="54" s="1"/>
  <c r="AJ1241" i="54" s="1"/>
  <c r="AJ1244" i="54" s="1"/>
  <c r="AJ1222" i="54" s="1"/>
  <c r="AT339" i="54"/>
  <c r="AT340" i="54" s="1"/>
  <c r="AT341" i="54" s="1"/>
  <c r="AT344" i="54" s="1"/>
  <c r="AT322" i="54" s="1"/>
  <c r="AZ459" i="54"/>
  <c r="AZ460" i="54" s="1"/>
  <c r="AZ461" i="54" s="1"/>
  <c r="AZ464" i="54" s="1"/>
  <c r="AZ442" i="54" s="1"/>
  <c r="AJ819" i="54"/>
  <c r="AJ820" i="54" s="1"/>
  <c r="AJ821" i="54" s="1"/>
  <c r="AJ824" i="54" s="1"/>
  <c r="AJ802" i="54" s="1"/>
  <c r="AJ1179" i="54"/>
  <c r="AJ1180" i="54" s="1"/>
  <c r="AJ1181" i="54" s="1"/>
  <c r="AJ1184" i="54" s="1"/>
  <c r="AJ1162" i="54" s="1"/>
  <c r="AM69" i="54"/>
  <c r="AM70" i="54" s="1"/>
  <c r="AM71" i="54" s="1"/>
  <c r="AM74" i="54" s="1"/>
  <c r="AM52" i="54" s="1"/>
  <c r="AJ1149" i="54"/>
  <c r="AJ1150" i="54" s="1"/>
  <c r="AJ1151" i="54" s="1"/>
  <c r="AJ1154" i="54" s="1"/>
  <c r="AJ1132" i="54" s="1"/>
  <c r="AJ1327" i="54"/>
  <c r="AJ1328" i="54"/>
  <c r="AJ999" i="54"/>
  <c r="AJ1000" i="54" s="1"/>
  <c r="AJ1001" i="54" s="1"/>
  <c r="AJ1004" i="54" s="1"/>
  <c r="AJ982" i="54" s="1"/>
  <c r="AJ1269" i="54"/>
  <c r="AJ1270" i="54" s="1"/>
  <c r="AJ1271" i="54" s="1"/>
  <c r="AJ1274" i="54" s="1"/>
  <c r="AJ1252" i="54" s="1"/>
  <c r="BB579" i="54"/>
  <c r="BB580" i="54" s="1"/>
  <c r="BB581" i="54" s="1"/>
  <c r="BB584" i="54" s="1"/>
  <c r="BB562" i="54" s="1"/>
  <c r="AO159" i="54"/>
  <c r="AO160" i="54" s="1"/>
  <c r="AO161" i="54" s="1"/>
  <c r="AO164" i="54" s="1"/>
  <c r="AO142" i="54" s="1"/>
  <c r="AO1373" i="54" s="1"/>
  <c r="BG699" i="54"/>
  <c r="BG700" i="54" s="1"/>
  <c r="BG701" i="54" s="1"/>
  <c r="BG704" i="54" s="1"/>
  <c r="BG682" i="54" s="1"/>
  <c r="AJ909" i="54"/>
  <c r="AJ910" i="54" s="1"/>
  <c r="AJ911" i="54" s="1"/>
  <c r="AJ914" i="54" s="1"/>
  <c r="AJ892" i="54" s="1"/>
  <c r="AJ1059" i="54"/>
  <c r="AJ1060" i="54" s="1"/>
  <c r="AJ1061" i="54" s="1"/>
  <c r="AJ1064" i="54" s="1"/>
  <c r="AJ1042" i="54" s="1"/>
  <c r="AI764" i="54"/>
  <c r="AL44" i="54"/>
  <c r="AI1360" i="54"/>
  <c r="AI1361" i="54" s="1"/>
  <c r="AI1364" i="54" s="1"/>
  <c r="AI1342" i="54" s="1"/>
  <c r="AI14" i="54"/>
  <c r="AW369" i="54"/>
  <c r="AW370" i="54" s="1"/>
  <c r="AW371" i="54" s="1"/>
  <c r="AW374" i="54" s="1"/>
  <c r="AW352" i="54" s="1"/>
  <c r="AW399" i="54"/>
  <c r="AW400" i="54" s="1"/>
  <c r="AW401" i="54" s="1"/>
  <c r="AW404" i="54" s="1"/>
  <c r="AW382" i="54" s="1"/>
  <c r="AZ489" i="54"/>
  <c r="AZ490" i="54" s="1"/>
  <c r="AZ491" i="54" s="1"/>
  <c r="AZ494" i="54" s="1"/>
  <c r="AZ472" i="54" s="1"/>
  <c r="AM39" i="54"/>
  <c r="AM40" i="54" s="1"/>
  <c r="AI1330" i="54"/>
  <c r="AL249" i="53" l="1"/>
  <c r="AL250" i="53" s="1"/>
  <c r="AL251" i="53" s="1"/>
  <c r="BF129" i="53"/>
  <c r="BF130" i="53"/>
  <c r="BF131" i="53" s="1"/>
  <c r="BF134" i="53" s="1"/>
  <c r="BF112" i="53" s="1"/>
  <c r="AN337" i="53"/>
  <c r="AN338" i="53"/>
  <c r="AX67" i="53"/>
  <c r="AX68" i="53"/>
  <c r="AL518" i="53"/>
  <c r="AL517" i="53"/>
  <c r="BE159" i="53"/>
  <c r="BE160" i="53" s="1"/>
  <c r="BE161" i="53" s="1"/>
  <c r="BE164" i="53" s="1"/>
  <c r="BE142" i="53" s="1"/>
  <c r="AL254" i="53"/>
  <c r="AL232" i="53" s="1"/>
  <c r="BE99" i="53"/>
  <c r="BE100" i="53" s="1"/>
  <c r="BE101" i="53" s="1"/>
  <c r="BE104" i="53" s="1"/>
  <c r="BE82" i="53" s="1"/>
  <c r="BO337" i="53"/>
  <c r="BO338" i="53"/>
  <c r="AL397" i="53"/>
  <c r="AL398" i="53"/>
  <c r="AM307" i="53"/>
  <c r="AM308" i="53"/>
  <c r="BJ189" i="53"/>
  <c r="BJ190" i="53" s="1"/>
  <c r="BJ191" i="53" s="1"/>
  <c r="BJ194" i="53" s="1"/>
  <c r="BJ172" i="53" s="1"/>
  <c r="AL367" i="53"/>
  <c r="AL368" i="53"/>
  <c r="AL429" i="53"/>
  <c r="BN249" i="53"/>
  <c r="BN250" i="53" s="1"/>
  <c r="BN251" i="53" s="1"/>
  <c r="BN254" i="53" s="1"/>
  <c r="BN232" i="53" s="1"/>
  <c r="AM459" i="53"/>
  <c r="AM460" i="53" s="1"/>
  <c r="AM461" i="53" s="1"/>
  <c r="AM464" i="53" s="1"/>
  <c r="AM442" i="53" s="1"/>
  <c r="AP39" i="53"/>
  <c r="AP40" i="53" s="1"/>
  <c r="AP41" i="53" s="1"/>
  <c r="AP44" i="53" s="1"/>
  <c r="AP22" i="53" s="1"/>
  <c r="AL487" i="53"/>
  <c r="AL488" i="53"/>
  <c r="BJ219" i="53"/>
  <c r="BJ220" i="53" s="1"/>
  <c r="BJ221" i="53" s="1"/>
  <c r="BJ224" i="53" s="1"/>
  <c r="BJ202" i="53" s="1"/>
  <c r="X9" i="28"/>
  <c r="AO1374" i="54"/>
  <c r="AK667" i="54"/>
  <c r="AK668" i="54"/>
  <c r="AJ670" i="54"/>
  <c r="AJ671" i="54" s="1"/>
  <c r="AJ674" i="54" s="1"/>
  <c r="AJ652" i="54" s="1"/>
  <c r="AG952" i="53"/>
  <c r="Y3" i="28"/>
  <c r="Y7" i="28" s="1"/>
  <c r="AH1831" i="54"/>
  <c r="Z4" i="28"/>
  <c r="Z8" i="28" s="1"/>
  <c r="AJ13" i="54"/>
  <c r="AI611" i="53"/>
  <c r="AH592" i="53"/>
  <c r="AH656" i="53" s="1"/>
  <c r="AI637" i="53"/>
  <c r="AI638" i="53"/>
  <c r="AH14" i="53"/>
  <c r="AK554" i="53"/>
  <c r="AL577" i="53"/>
  <c r="AL578" i="53"/>
  <c r="AH641" i="53"/>
  <c r="AH15" i="53"/>
  <c r="AG622" i="53"/>
  <c r="AG654" i="53" s="1"/>
  <c r="AG659" i="53" s="1"/>
  <c r="AG18" i="53"/>
  <c r="AL549" i="53"/>
  <c r="AL550" i="53" s="1"/>
  <c r="AJ607" i="53"/>
  <c r="AJ608" i="53"/>
  <c r="AO1375" i="54"/>
  <c r="AM41" i="54"/>
  <c r="AI1331" i="54"/>
  <c r="AI15" i="54"/>
  <c r="AN37" i="54"/>
  <c r="AN38" i="54"/>
  <c r="BA487" i="54"/>
  <c r="BA488" i="54"/>
  <c r="AX397" i="54"/>
  <c r="AX398" i="54"/>
  <c r="AX367" i="54"/>
  <c r="AX368" i="54"/>
  <c r="AL22" i="54"/>
  <c r="AI742" i="54"/>
  <c r="AI1377" i="54" s="1"/>
  <c r="AK1267" i="54"/>
  <c r="AK1268" i="54"/>
  <c r="AK997" i="54"/>
  <c r="AK998" i="54"/>
  <c r="AJ1329" i="54"/>
  <c r="AK1147" i="54"/>
  <c r="AK1148" i="54"/>
  <c r="AN67" i="54"/>
  <c r="AN68" i="54"/>
  <c r="AK1177" i="54"/>
  <c r="AK1178" i="54"/>
  <c r="AK817" i="54"/>
  <c r="AK818" i="54"/>
  <c r="BA457" i="54"/>
  <c r="BA458" i="54"/>
  <c r="AU337" i="54"/>
  <c r="AU338" i="54"/>
  <c r="AK1237" i="54"/>
  <c r="AK1238" i="54"/>
  <c r="AK787" i="54"/>
  <c r="AK788" i="54"/>
  <c r="BH727" i="54"/>
  <c r="BH728" i="54"/>
  <c r="BI757" i="54"/>
  <c r="BI758" i="54"/>
  <c r="BE607" i="54"/>
  <c r="BE608" i="54"/>
  <c r="AP97" i="54"/>
  <c r="AP98" i="54"/>
  <c r="AS277" i="54"/>
  <c r="AS278" i="54"/>
  <c r="AZ427" i="54"/>
  <c r="AZ428" i="54"/>
  <c r="AP127" i="54"/>
  <c r="AP128" i="54"/>
  <c r="AH1312" i="54"/>
  <c r="AH1376" i="54" s="1"/>
  <c r="AH1379" i="54" s="1"/>
  <c r="AH18" i="54"/>
  <c r="AK1057" i="54"/>
  <c r="AK1058" i="54"/>
  <c r="AK907" i="54"/>
  <c r="AK908" i="54"/>
  <c r="BH697" i="54"/>
  <c r="BH698" i="54"/>
  <c r="AP157" i="54"/>
  <c r="AP158" i="54"/>
  <c r="BC577" i="54"/>
  <c r="BC578" i="54"/>
  <c r="AJ791" i="54"/>
  <c r="BM817" i="54"/>
  <c r="BM818" i="54"/>
  <c r="AK1117" i="54"/>
  <c r="AK1118" i="54"/>
  <c r="AK1087" i="54"/>
  <c r="AK1088" i="54"/>
  <c r="BE637" i="54"/>
  <c r="BE638" i="54"/>
  <c r="BB547" i="54"/>
  <c r="BB548" i="54"/>
  <c r="AT307" i="54"/>
  <c r="AT308" i="54"/>
  <c r="BM787" i="54"/>
  <c r="BM788" i="54"/>
  <c r="AK937" i="54"/>
  <c r="AK938" i="54"/>
  <c r="AK847" i="54"/>
  <c r="AK848" i="54"/>
  <c r="AK877" i="54"/>
  <c r="AK878" i="54"/>
  <c r="AK1297" i="54"/>
  <c r="AK1298" i="54"/>
  <c r="AK967" i="54"/>
  <c r="AK968" i="54"/>
  <c r="AP217" i="54"/>
  <c r="AP218" i="54"/>
  <c r="BO847" i="54"/>
  <c r="BO848" i="54"/>
  <c r="AK1207" i="54"/>
  <c r="AK1208" i="54"/>
  <c r="AJ1359" i="54"/>
  <c r="AJ14" i="54" s="1"/>
  <c r="AP187" i="54"/>
  <c r="AP188" i="54"/>
  <c r="AR247" i="54"/>
  <c r="AR248" i="54"/>
  <c r="BA517" i="54"/>
  <c r="BA518" i="54"/>
  <c r="AK1027" i="54"/>
  <c r="AK1028" i="54"/>
  <c r="AM309" i="53" l="1"/>
  <c r="AL399" i="53"/>
  <c r="AJ1360" i="54"/>
  <c r="AJ1361" i="54" s="1"/>
  <c r="AJ1364" i="54" s="1"/>
  <c r="BK217" i="53"/>
  <c r="BK218" i="53"/>
  <c r="AQ38" i="53"/>
  <c r="AQ37" i="53"/>
  <c r="AN458" i="53"/>
  <c r="AN457" i="53"/>
  <c r="BO248" i="53"/>
  <c r="BO247" i="53"/>
  <c r="BO339" i="53"/>
  <c r="BO340" i="53" s="1"/>
  <c r="BO341" i="53" s="1"/>
  <c r="BO344" i="53" s="1"/>
  <c r="BO322" i="53" s="1"/>
  <c r="BF97" i="53"/>
  <c r="BF98" i="53"/>
  <c r="AX69" i="53"/>
  <c r="AX70" i="53" s="1"/>
  <c r="AX71" i="53" s="1"/>
  <c r="AX74" i="53" s="1"/>
  <c r="AX52" i="53" s="1"/>
  <c r="AN339" i="53"/>
  <c r="AN340" i="53" s="1"/>
  <c r="AN341" i="53" s="1"/>
  <c r="AN344" i="53" s="1"/>
  <c r="AN322" i="53" s="1"/>
  <c r="BG127" i="53"/>
  <c r="BG128" i="53"/>
  <c r="AL489" i="53"/>
  <c r="AL490" i="53" s="1"/>
  <c r="AL491" i="53" s="1"/>
  <c r="AL494" i="53" s="1"/>
  <c r="AL472" i="53" s="1"/>
  <c r="AL430" i="53"/>
  <c r="AL431" i="53" s="1"/>
  <c r="AL434" i="53" s="1"/>
  <c r="AL412" i="53" s="1"/>
  <c r="AM427" i="53"/>
  <c r="AM428" i="53"/>
  <c r="AL369" i="53"/>
  <c r="AL370" i="53" s="1"/>
  <c r="AL371" i="53" s="1"/>
  <c r="AL374" i="53" s="1"/>
  <c r="AL352" i="53" s="1"/>
  <c r="BK187" i="53"/>
  <c r="BK188" i="53"/>
  <c r="AM310" i="53"/>
  <c r="AM311" i="53" s="1"/>
  <c r="AM314" i="53" s="1"/>
  <c r="AM292" i="53" s="1"/>
  <c r="AN308" i="53"/>
  <c r="AN307" i="53"/>
  <c r="AN309" i="53" s="1"/>
  <c r="AL400" i="53"/>
  <c r="AL401" i="53" s="1"/>
  <c r="AL404" i="53" s="1"/>
  <c r="AL382" i="53" s="1"/>
  <c r="AM397" i="53"/>
  <c r="AM398" i="53"/>
  <c r="BF158" i="53"/>
  <c r="BF157" i="53"/>
  <c r="AL519" i="53"/>
  <c r="Y9" i="28"/>
  <c r="AK669" i="54"/>
  <c r="AK670" i="54" s="1"/>
  <c r="AJ609" i="53"/>
  <c r="AJ610" i="53" s="1"/>
  <c r="AM547" i="53"/>
  <c r="AM548" i="53"/>
  <c r="AL579" i="53"/>
  <c r="AK532" i="53"/>
  <c r="AK657" i="53" s="1"/>
  <c r="AI13" i="53"/>
  <c r="AL551" i="53"/>
  <c r="AH16" i="53"/>
  <c r="AH12" i="53" s="1"/>
  <c r="AH950" i="53" s="1"/>
  <c r="AH644" i="53"/>
  <c r="AI639" i="53"/>
  <c r="AI640" i="53" s="1"/>
  <c r="AI614" i="53"/>
  <c r="AJ1342" i="54"/>
  <c r="AJ1377" i="54"/>
  <c r="AK789" i="54"/>
  <c r="AK1239" i="54"/>
  <c r="AU339" i="54"/>
  <c r="BA459" i="54"/>
  <c r="AK819" i="54"/>
  <c r="AK1179" i="54"/>
  <c r="AN69" i="54"/>
  <c r="AK1149" i="54"/>
  <c r="AK1327" i="54"/>
  <c r="AK1328" i="54"/>
  <c r="AK999" i="54"/>
  <c r="AK1269" i="54"/>
  <c r="AX369" i="54"/>
  <c r="AX370" i="54"/>
  <c r="AX371" i="54" s="1"/>
  <c r="AX374" i="54" s="1"/>
  <c r="AX352" i="54" s="1"/>
  <c r="AX399" i="54"/>
  <c r="AX400" i="54"/>
  <c r="AX401" i="54" s="1"/>
  <c r="AX404" i="54" s="1"/>
  <c r="AX382" i="54" s="1"/>
  <c r="BA489" i="54"/>
  <c r="BA490" i="54"/>
  <c r="BA491" i="54" s="1"/>
  <c r="BA494" i="54" s="1"/>
  <c r="BA472" i="54" s="1"/>
  <c r="AN39" i="54"/>
  <c r="AN40" i="54"/>
  <c r="BC579" i="54"/>
  <c r="AP159" i="54"/>
  <c r="BH699" i="54"/>
  <c r="AK909" i="54"/>
  <c r="AK1059" i="54"/>
  <c r="AK1029" i="54"/>
  <c r="AK1030" i="54" s="1"/>
  <c r="AK1031" i="54" s="1"/>
  <c r="AK1034" i="54" s="1"/>
  <c r="AK1012" i="54" s="1"/>
  <c r="BA519" i="54"/>
  <c r="BA520" i="54" s="1"/>
  <c r="BA521" i="54" s="1"/>
  <c r="BA524" i="54" s="1"/>
  <c r="BA502" i="54" s="1"/>
  <c r="AR249" i="54"/>
  <c r="AR250" i="54" s="1"/>
  <c r="AR251" i="54" s="1"/>
  <c r="AR254" i="54" s="1"/>
  <c r="AR232" i="54" s="1"/>
  <c r="AP189" i="54"/>
  <c r="AP190" i="54"/>
  <c r="AP191" i="54" s="1"/>
  <c r="AP194" i="54" s="1"/>
  <c r="AP172" i="54" s="1"/>
  <c r="AK1357" i="54"/>
  <c r="AK1358" i="54"/>
  <c r="AK1209" i="54"/>
  <c r="AK1210" i="54"/>
  <c r="AK1211" i="54" s="1"/>
  <c r="AK1214" i="54" s="1"/>
  <c r="AK1192" i="54" s="1"/>
  <c r="BO849" i="54"/>
  <c r="BO850" i="54"/>
  <c r="BO851" i="54" s="1"/>
  <c r="BO854" i="54" s="1"/>
  <c r="BO832" i="54" s="1"/>
  <c r="AP219" i="54"/>
  <c r="AP220" i="54"/>
  <c r="AP221" i="54" s="1"/>
  <c r="AP224" i="54" s="1"/>
  <c r="AP202" i="54" s="1"/>
  <c r="AK969" i="54"/>
  <c r="AK970" i="54" s="1"/>
  <c r="AK971" i="54" s="1"/>
  <c r="AK974" i="54" s="1"/>
  <c r="AK952" i="54" s="1"/>
  <c r="AK1299" i="54"/>
  <c r="AK1300" i="54" s="1"/>
  <c r="AK1301" i="54" s="1"/>
  <c r="AK1304" i="54" s="1"/>
  <c r="AK1282" i="54" s="1"/>
  <c r="AK879" i="54"/>
  <c r="AK880" i="54" s="1"/>
  <c r="AK881" i="54" s="1"/>
  <c r="AK884" i="54" s="1"/>
  <c r="AK862" i="54" s="1"/>
  <c r="AK849" i="54"/>
  <c r="AK850" i="54" s="1"/>
  <c r="AK851" i="54" s="1"/>
  <c r="AK854" i="54" s="1"/>
  <c r="AK832" i="54" s="1"/>
  <c r="AK939" i="54"/>
  <c r="AK940" i="54" s="1"/>
  <c r="AK941" i="54" s="1"/>
  <c r="AK944" i="54" s="1"/>
  <c r="AK922" i="54" s="1"/>
  <c r="BM789" i="54"/>
  <c r="BM790" i="54" s="1"/>
  <c r="BM791" i="54" s="1"/>
  <c r="BM794" i="54" s="1"/>
  <c r="BM772" i="54" s="1"/>
  <c r="AT309" i="54"/>
  <c r="AT310" i="54" s="1"/>
  <c r="AT311" i="54" s="1"/>
  <c r="AT314" i="54" s="1"/>
  <c r="AT292" i="54" s="1"/>
  <c r="BB549" i="54"/>
  <c r="BB550" i="54" s="1"/>
  <c r="BB551" i="54" s="1"/>
  <c r="BB554" i="54" s="1"/>
  <c r="BB532" i="54" s="1"/>
  <c r="BE639" i="54"/>
  <c r="BE640" i="54" s="1"/>
  <c r="BE641" i="54" s="1"/>
  <c r="BE644" i="54" s="1"/>
  <c r="BE622" i="54" s="1"/>
  <c r="AK1089" i="54"/>
  <c r="AK1090" i="54" s="1"/>
  <c r="AK1091" i="54" s="1"/>
  <c r="AK1094" i="54" s="1"/>
  <c r="AK1072" i="54" s="1"/>
  <c r="AK1119" i="54"/>
  <c r="AK1120" i="54" s="1"/>
  <c r="AK1121" i="54" s="1"/>
  <c r="AK1124" i="54" s="1"/>
  <c r="AK1102" i="54" s="1"/>
  <c r="BM819" i="54"/>
  <c r="BM820" i="54" s="1"/>
  <c r="BM821" i="54" s="1"/>
  <c r="BM824" i="54" s="1"/>
  <c r="BM802" i="54" s="1"/>
  <c r="AJ794" i="54"/>
  <c r="AP129" i="54"/>
  <c r="AP130" i="54" s="1"/>
  <c r="AP131" i="54" s="1"/>
  <c r="AP134" i="54" s="1"/>
  <c r="AP112" i="54" s="1"/>
  <c r="AZ429" i="54"/>
  <c r="AZ430" i="54" s="1"/>
  <c r="AZ431" i="54" s="1"/>
  <c r="AZ434" i="54" s="1"/>
  <c r="AZ412" i="54" s="1"/>
  <c r="AS279" i="54"/>
  <c r="AS280" i="54" s="1"/>
  <c r="AS281" i="54" s="1"/>
  <c r="AS284" i="54" s="1"/>
  <c r="AS262" i="54" s="1"/>
  <c r="AP99" i="54"/>
  <c r="AP100" i="54" s="1"/>
  <c r="AP101" i="54" s="1"/>
  <c r="AP104" i="54" s="1"/>
  <c r="AP82" i="54" s="1"/>
  <c r="BE609" i="54"/>
  <c r="BE610" i="54" s="1"/>
  <c r="BE611" i="54" s="1"/>
  <c r="BE614" i="54" s="1"/>
  <c r="BE592" i="54" s="1"/>
  <c r="BI759" i="54"/>
  <c r="BI760" i="54" s="1"/>
  <c r="BI761" i="54" s="1"/>
  <c r="BI764" i="54" s="1"/>
  <c r="BI742" i="54" s="1"/>
  <c r="BH729" i="54"/>
  <c r="BH730" i="54" s="1"/>
  <c r="BH731" i="54" s="1"/>
  <c r="BH734" i="54" s="1"/>
  <c r="BH712" i="54" s="1"/>
  <c r="AJ1330" i="54"/>
  <c r="AI1334" i="54"/>
  <c r="AI16" i="54"/>
  <c r="AI12" i="54" s="1"/>
  <c r="AI1829" i="54" s="1"/>
  <c r="AM44" i="54"/>
  <c r="BF159" i="53" l="1"/>
  <c r="AM517" i="53"/>
  <c r="AM518" i="53"/>
  <c r="BF160" i="53"/>
  <c r="BF161" i="53" s="1"/>
  <c r="BF164" i="53" s="1"/>
  <c r="BF142" i="53" s="1"/>
  <c r="BG158" i="53"/>
  <c r="BG157" i="53"/>
  <c r="AM488" i="53"/>
  <c r="AM487" i="53"/>
  <c r="BG129" i="53"/>
  <c r="AO337" i="53"/>
  <c r="AO338" i="53"/>
  <c r="BF99" i="53"/>
  <c r="BO249" i="53"/>
  <c r="BO250" i="53"/>
  <c r="BO251" i="53" s="1"/>
  <c r="AN459" i="53"/>
  <c r="AN460" i="53"/>
  <c r="AN461" i="53" s="1"/>
  <c r="AN464" i="53" s="1"/>
  <c r="AN442" i="53" s="1"/>
  <c r="AQ39" i="53"/>
  <c r="AQ40" i="53"/>
  <c r="AQ41" i="53" s="1"/>
  <c r="BK219" i="53"/>
  <c r="BK220" i="53" s="1"/>
  <c r="BK221" i="53" s="1"/>
  <c r="BK224" i="53" s="1"/>
  <c r="BK202" i="53" s="1"/>
  <c r="AL520" i="53"/>
  <c r="AL521" i="53" s="1"/>
  <c r="AL524" i="53" s="1"/>
  <c r="AL502" i="53" s="1"/>
  <c r="AM399" i="53"/>
  <c r="AM400" i="53" s="1"/>
  <c r="AM401" i="53" s="1"/>
  <c r="AM404" i="53" s="1"/>
  <c r="AM382" i="53" s="1"/>
  <c r="AN310" i="53"/>
  <c r="AN311" i="53" s="1"/>
  <c r="AN314" i="53" s="1"/>
  <c r="AN292" i="53" s="1"/>
  <c r="AO307" i="53"/>
  <c r="AO308" i="53"/>
  <c r="BK189" i="53"/>
  <c r="BK190" i="53" s="1"/>
  <c r="BK191" i="53" s="1"/>
  <c r="BK194" i="53" s="1"/>
  <c r="BK172" i="53" s="1"/>
  <c r="AM367" i="53"/>
  <c r="AM368" i="53"/>
  <c r="AM429" i="53"/>
  <c r="AM430" i="53" s="1"/>
  <c r="AM431" i="53" s="1"/>
  <c r="AM434" i="53" s="1"/>
  <c r="AM412" i="53" s="1"/>
  <c r="AY67" i="53"/>
  <c r="AY68" i="53"/>
  <c r="BO254" i="53"/>
  <c r="BO232" i="53" s="1"/>
  <c r="J232" i="53" s="1"/>
  <c r="AQ44" i="53"/>
  <c r="AQ22" i="53" s="1"/>
  <c r="AK13" i="54"/>
  <c r="AP1375" i="54"/>
  <c r="AL667" i="54"/>
  <c r="AL668" i="54"/>
  <c r="AH952" i="53"/>
  <c r="Z3" i="28"/>
  <c r="Z7" i="28" s="1"/>
  <c r="AK671" i="54"/>
  <c r="AK674" i="54" s="1"/>
  <c r="AK652" i="54" s="1"/>
  <c r="AI1831" i="54"/>
  <c r="AA4" i="28"/>
  <c r="AA8" i="28" s="1"/>
  <c r="AI592" i="53"/>
  <c r="AI656" i="53" s="1"/>
  <c r="AI641" i="53"/>
  <c r="AI15" i="53"/>
  <c r="AL554" i="53"/>
  <c r="AM577" i="53"/>
  <c r="AM578" i="53"/>
  <c r="AJ611" i="53"/>
  <c r="AJ637" i="53"/>
  <c r="AJ638" i="53"/>
  <c r="AI14" i="53"/>
  <c r="AH622" i="53"/>
  <c r="AH654" i="53" s="1"/>
  <c r="AH659" i="53" s="1"/>
  <c r="AH18" i="53"/>
  <c r="AL580" i="53"/>
  <c r="AM549" i="53"/>
  <c r="AM550" i="53" s="1"/>
  <c r="AK607" i="53"/>
  <c r="AK608" i="53"/>
  <c r="AP1374" i="54"/>
  <c r="AI1312" i="54"/>
  <c r="AI1376" i="54" s="1"/>
  <c r="AI1379" i="54" s="1"/>
  <c r="AI18" i="54"/>
  <c r="AJ1331" i="54"/>
  <c r="AJ15" i="54"/>
  <c r="AJ772" i="54"/>
  <c r="AJ1378" i="54" s="1"/>
  <c r="AL1057" i="54"/>
  <c r="AL1058" i="54"/>
  <c r="AQ157" i="54"/>
  <c r="AQ158" i="54"/>
  <c r="AL1267" i="54"/>
  <c r="AL1268" i="54"/>
  <c r="AL997" i="54"/>
  <c r="AL998" i="54"/>
  <c r="AK1329" i="54"/>
  <c r="AK1330" i="54" s="1"/>
  <c r="AK1331" i="54" s="1"/>
  <c r="AK1334" i="54" s="1"/>
  <c r="AK1312" i="54" s="1"/>
  <c r="AL1147" i="54"/>
  <c r="AL1148" i="54"/>
  <c r="AO67" i="54"/>
  <c r="AO68" i="54"/>
  <c r="AL1177" i="54"/>
  <c r="AL1178" i="54"/>
  <c r="AL817" i="54"/>
  <c r="AL818" i="54"/>
  <c r="BB457" i="54"/>
  <c r="BB458" i="54"/>
  <c r="AV337" i="54"/>
  <c r="AV338" i="54"/>
  <c r="AL1237" i="54"/>
  <c r="AL1238" i="54"/>
  <c r="AL787" i="54"/>
  <c r="AL788" i="54"/>
  <c r="AL907" i="54"/>
  <c r="AL908" i="54"/>
  <c r="BI697" i="54"/>
  <c r="BI698" i="54"/>
  <c r="BD577" i="54"/>
  <c r="BD578" i="54"/>
  <c r="AN41" i="54"/>
  <c r="AM22" i="54"/>
  <c r="BI727" i="54"/>
  <c r="BI728" i="54"/>
  <c r="BJ757" i="54"/>
  <c r="BJ758" i="54"/>
  <c r="BF607" i="54"/>
  <c r="BF608" i="54"/>
  <c r="AQ97" i="54"/>
  <c r="AQ98" i="54"/>
  <c r="AT277" i="54"/>
  <c r="AT278" i="54"/>
  <c r="BA427" i="54"/>
  <c r="BA428" i="54"/>
  <c r="AQ127" i="54"/>
  <c r="AQ128" i="54"/>
  <c r="BN817" i="54"/>
  <c r="BN818" i="54"/>
  <c r="AL1117" i="54"/>
  <c r="AL1118" i="54"/>
  <c r="AL1087" i="54"/>
  <c r="AL1088" i="54"/>
  <c r="BF637" i="54"/>
  <c r="BF638" i="54"/>
  <c r="BC547" i="54"/>
  <c r="BC548" i="54"/>
  <c r="AU307" i="54"/>
  <c r="AU308" i="54"/>
  <c r="BN787" i="54"/>
  <c r="BN788" i="54"/>
  <c r="AL937" i="54"/>
  <c r="AL938" i="54"/>
  <c r="AL847" i="54"/>
  <c r="AL848" i="54"/>
  <c r="AL877" i="54"/>
  <c r="AL878" i="54"/>
  <c r="AL1297" i="54"/>
  <c r="AL1298" i="54"/>
  <c r="AL967" i="54"/>
  <c r="AL968" i="54"/>
  <c r="AQ217" i="54"/>
  <c r="AQ218" i="54"/>
  <c r="AL1207" i="54"/>
  <c r="AL1208" i="54"/>
  <c r="AK1359" i="54"/>
  <c r="AQ187" i="54"/>
  <c r="AQ188" i="54"/>
  <c r="AS247" i="54"/>
  <c r="AS248" i="54"/>
  <c r="BB517" i="54"/>
  <c r="BB518" i="54"/>
  <c r="AL1027" i="54"/>
  <c r="AL1028" i="54"/>
  <c r="AK1060" i="54"/>
  <c r="AK1061" i="54" s="1"/>
  <c r="AK1064" i="54" s="1"/>
  <c r="AK1042" i="54" s="1"/>
  <c r="AK910" i="54"/>
  <c r="AK911" i="54" s="1"/>
  <c r="AK914" i="54" s="1"/>
  <c r="AK892" i="54" s="1"/>
  <c r="BH700" i="54"/>
  <c r="BH701" i="54" s="1"/>
  <c r="BH704" i="54" s="1"/>
  <c r="BH682" i="54" s="1"/>
  <c r="AP160" i="54"/>
  <c r="AP161" i="54" s="1"/>
  <c r="AP164" i="54" s="1"/>
  <c r="AP142" i="54" s="1"/>
  <c r="AP1373" i="54" s="1"/>
  <c r="BC580" i="54"/>
  <c r="BC581" i="54" s="1"/>
  <c r="BC584" i="54" s="1"/>
  <c r="BC562" i="54" s="1"/>
  <c r="AO37" i="54"/>
  <c r="AO38" i="54"/>
  <c r="BB487" i="54"/>
  <c r="BB488" i="54"/>
  <c r="AY397" i="54"/>
  <c r="AY398" i="54"/>
  <c r="AY367" i="54"/>
  <c r="AY368" i="54"/>
  <c r="AK1270" i="54"/>
  <c r="AK1271" i="54" s="1"/>
  <c r="AK1274" i="54" s="1"/>
  <c r="AK1252" i="54" s="1"/>
  <c r="AK1000" i="54"/>
  <c r="AK1001" i="54" s="1"/>
  <c r="AK1004" i="54" s="1"/>
  <c r="AK982" i="54" s="1"/>
  <c r="AK1150" i="54"/>
  <c r="AK1151" i="54" s="1"/>
  <c r="AK1154" i="54" s="1"/>
  <c r="AK1132" i="54" s="1"/>
  <c r="AN70" i="54"/>
  <c r="AN71" i="54" s="1"/>
  <c r="AN74" i="54" s="1"/>
  <c r="AN52" i="54" s="1"/>
  <c r="AK1180" i="54"/>
  <c r="AK1181" i="54" s="1"/>
  <c r="AK1184" i="54" s="1"/>
  <c r="AK1162" i="54" s="1"/>
  <c r="AK820" i="54"/>
  <c r="AK821" i="54" s="1"/>
  <c r="AK824" i="54" s="1"/>
  <c r="AK802" i="54" s="1"/>
  <c r="BA460" i="54"/>
  <c r="BA461" i="54" s="1"/>
  <c r="BA464" i="54" s="1"/>
  <c r="BA442" i="54" s="1"/>
  <c r="AU340" i="54"/>
  <c r="AU341" i="54" s="1"/>
  <c r="AU344" i="54" s="1"/>
  <c r="AU322" i="54" s="1"/>
  <c r="AK1240" i="54"/>
  <c r="AK1241" i="54" s="1"/>
  <c r="AK1244" i="54" s="1"/>
  <c r="AK1222" i="54" s="1"/>
  <c r="AK790" i="54"/>
  <c r="AK14" i="54" l="1"/>
  <c r="AY69" i="53"/>
  <c r="AN427" i="53"/>
  <c r="AN428" i="53"/>
  <c r="AM369" i="53"/>
  <c r="AM370" i="53" s="1"/>
  <c r="AM371" i="53" s="1"/>
  <c r="AM374" i="53" s="1"/>
  <c r="AM352" i="53" s="1"/>
  <c r="AO309" i="53"/>
  <c r="AO310" i="53" s="1"/>
  <c r="AO311" i="53" s="1"/>
  <c r="AO314" i="53" s="1"/>
  <c r="AO292" i="53" s="1"/>
  <c r="AN398" i="53"/>
  <c r="AN397" i="53"/>
  <c r="AR38" i="53"/>
  <c r="AR37" i="53"/>
  <c r="AO458" i="53"/>
  <c r="AO457" i="53"/>
  <c r="BG130" i="53"/>
  <c r="BG131" i="53" s="1"/>
  <c r="BG134" i="53" s="1"/>
  <c r="BG112" i="53" s="1"/>
  <c r="BH127" i="53"/>
  <c r="BH128" i="53"/>
  <c r="BG159" i="53"/>
  <c r="AM519" i="53"/>
  <c r="BL187" i="53"/>
  <c r="BL188" i="53"/>
  <c r="BL218" i="53"/>
  <c r="BL217" i="53"/>
  <c r="BF100" i="53"/>
  <c r="BF101" i="53" s="1"/>
  <c r="BF104" i="53" s="1"/>
  <c r="BF82" i="53" s="1"/>
  <c r="BG98" i="53"/>
  <c r="BG97" i="53"/>
  <c r="AO339" i="53"/>
  <c r="AO340" i="53" s="1"/>
  <c r="AO341" i="53" s="1"/>
  <c r="AO344" i="53" s="1"/>
  <c r="AO322" i="53" s="1"/>
  <c r="J322" i="53" s="1"/>
  <c r="AM489" i="53"/>
  <c r="Z9" i="28"/>
  <c r="AL669" i="54"/>
  <c r="AM551" i="53"/>
  <c r="AL581" i="53"/>
  <c r="AJ13" i="53"/>
  <c r="AM579" i="53"/>
  <c r="AM580" i="53" s="1"/>
  <c r="AM581" i="53" s="1"/>
  <c r="AM584" i="53" s="1"/>
  <c r="AM562" i="53" s="1"/>
  <c r="AL532" i="53"/>
  <c r="AL657" i="53" s="1"/>
  <c r="AK609" i="53"/>
  <c r="AK610" i="53" s="1"/>
  <c r="AN547" i="53"/>
  <c r="AN548" i="53"/>
  <c r="AJ639" i="53"/>
  <c r="AJ640" i="53" s="1"/>
  <c r="AJ614" i="53"/>
  <c r="AI16" i="53"/>
  <c r="AI12" i="53" s="1"/>
  <c r="AI950" i="53" s="1"/>
  <c r="AI644" i="53"/>
  <c r="AK791" i="54"/>
  <c r="AK1376" i="54"/>
  <c r="AY369" i="54"/>
  <c r="AY370" i="54" s="1"/>
  <c r="AY371" i="54" s="1"/>
  <c r="AY374" i="54" s="1"/>
  <c r="AY352" i="54" s="1"/>
  <c r="AY399" i="54"/>
  <c r="AY400" i="54" s="1"/>
  <c r="AY401" i="54" s="1"/>
  <c r="AY404" i="54" s="1"/>
  <c r="AY382" i="54" s="1"/>
  <c r="BB489" i="54"/>
  <c r="BB490" i="54" s="1"/>
  <c r="BB491" i="54" s="1"/>
  <c r="BB494" i="54" s="1"/>
  <c r="BB472" i="54" s="1"/>
  <c r="AO39" i="54"/>
  <c r="AO40" i="54" s="1"/>
  <c r="AK1360" i="54"/>
  <c r="AK1361" i="54" s="1"/>
  <c r="AK1364" i="54" s="1"/>
  <c r="AK1342" i="54" s="1"/>
  <c r="AL789" i="54"/>
  <c r="AL790" i="54" s="1"/>
  <c r="AL1239" i="54"/>
  <c r="AL1240" i="54" s="1"/>
  <c r="AL1241" i="54" s="1"/>
  <c r="AL1244" i="54" s="1"/>
  <c r="AL1222" i="54" s="1"/>
  <c r="AV339" i="54"/>
  <c r="AV340" i="54" s="1"/>
  <c r="AV341" i="54" s="1"/>
  <c r="AV344" i="54" s="1"/>
  <c r="AV322" i="54" s="1"/>
  <c r="BB459" i="54"/>
  <c r="BB460" i="54" s="1"/>
  <c r="BB461" i="54" s="1"/>
  <c r="BB464" i="54" s="1"/>
  <c r="BB442" i="54" s="1"/>
  <c r="AL819" i="54"/>
  <c r="AL820" i="54" s="1"/>
  <c r="AL821" i="54" s="1"/>
  <c r="AL824" i="54" s="1"/>
  <c r="AL802" i="54" s="1"/>
  <c r="AL1179" i="54"/>
  <c r="AL1180" i="54" s="1"/>
  <c r="AL1181" i="54" s="1"/>
  <c r="AL1184" i="54" s="1"/>
  <c r="AL1162" i="54" s="1"/>
  <c r="AO69" i="54"/>
  <c r="AO70" i="54" s="1"/>
  <c r="AO71" i="54" s="1"/>
  <c r="AO74" i="54" s="1"/>
  <c r="AO52" i="54" s="1"/>
  <c r="AL1149" i="54"/>
  <c r="AL1150" i="54" s="1"/>
  <c r="AL1151" i="54" s="1"/>
  <c r="AL1154" i="54" s="1"/>
  <c r="AL1132" i="54" s="1"/>
  <c r="AL1327" i="54"/>
  <c r="AL1328" i="54"/>
  <c r="AL999" i="54"/>
  <c r="AL1000" i="54" s="1"/>
  <c r="AL1001" i="54" s="1"/>
  <c r="AL1004" i="54" s="1"/>
  <c r="AL982" i="54" s="1"/>
  <c r="AL1269" i="54"/>
  <c r="AL1270" i="54" s="1"/>
  <c r="AL1271" i="54" s="1"/>
  <c r="AL1274" i="54" s="1"/>
  <c r="AL1252" i="54" s="1"/>
  <c r="AQ159" i="54"/>
  <c r="AQ160" i="54" s="1"/>
  <c r="AQ161" i="54" s="1"/>
  <c r="AQ164" i="54" s="1"/>
  <c r="AQ142" i="54" s="1"/>
  <c r="AQ1373" i="54" s="1"/>
  <c r="AL1059" i="54"/>
  <c r="AL1060" i="54" s="1"/>
  <c r="AL1061" i="54" s="1"/>
  <c r="AL1064" i="54" s="1"/>
  <c r="AL1042" i="54" s="1"/>
  <c r="AJ1334" i="54"/>
  <c r="AJ16" i="54"/>
  <c r="AJ12" i="54" s="1"/>
  <c r="AJ1829" i="54" s="1"/>
  <c r="AK1377" i="54"/>
  <c r="AL1029" i="54"/>
  <c r="AL1030" i="54"/>
  <c r="AL1031" i="54" s="1"/>
  <c r="AL1034" i="54" s="1"/>
  <c r="AL1012" i="54" s="1"/>
  <c r="BB519" i="54"/>
  <c r="BB520" i="54"/>
  <c r="BB521" i="54" s="1"/>
  <c r="BB524" i="54" s="1"/>
  <c r="BB502" i="54" s="1"/>
  <c r="AS249" i="54"/>
  <c r="AS250" i="54"/>
  <c r="AS251" i="54" s="1"/>
  <c r="AS254" i="54" s="1"/>
  <c r="AS232" i="54" s="1"/>
  <c r="AQ189" i="54"/>
  <c r="AQ190" i="54"/>
  <c r="AQ191" i="54" s="1"/>
  <c r="AQ194" i="54" s="1"/>
  <c r="AQ172" i="54" s="1"/>
  <c r="AL1357" i="54"/>
  <c r="AL1358" i="54"/>
  <c r="AL13" i="54" s="1"/>
  <c r="AL1209" i="54"/>
  <c r="AL1210" i="54"/>
  <c r="AL1211" i="54" s="1"/>
  <c r="AL1214" i="54" s="1"/>
  <c r="AL1192" i="54" s="1"/>
  <c r="AQ219" i="54"/>
  <c r="AQ220" i="54"/>
  <c r="AQ221" i="54" s="1"/>
  <c r="AQ224" i="54" s="1"/>
  <c r="AQ202" i="54" s="1"/>
  <c r="AL969" i="54"/>
  <c r="AL970" i="54"/>
  <c r="AL971" i="54" s="1"/>
  <c r="AL974" i="54" s="1"/>
  <c r="AL952" i="54" s="1"/>
  <c r="AL1299" i="54"/>
  <c r="AL1300" i="54"/>
  <c r="AL1301" i="54" s="1"/>
  <c r="AL1304" i="54" s="1"/>
  <c r="AL1282" i="54" s="1"/>
  <c r="AL879" i="54"/>
  <c r="AL880" i="54"/>
  <c r="AL881" i="54" s="1"/>
  <c r="AL884" i="54" s="1"/>
  <c r="AL862" i="54" s="1"/>
  <c r="AL849" i="54"/>
  <c r="AL850" i="54"/>
  <c r="AL851" i="54" s="1"/>
  <c r="AL854" i="54" s="1"/>
  <c r="AL832" i="54" s="1"/>
  <c r="AL939" i="54"/>
  <c r="AL940" i="54"/>
  <c r="AL941" i="54" s="1"/>
  <c r="AL944" i="54" s="1"/>
  <c r="AL922" i="54" s="1"/>
  <c r="BN789" i="54"/>
  <c r="BN790" i="54"/>
  <c r="BN791" i="54" s="1"/>
  <c r="BN794" i="54" s="1"/>
  <c r="BN772" i="54" s="1"/>
  <c r="AU309" i="54"/>
  <c r="AU310" i="54"/>
  <c r="AU311" i="54" s="1"/>
  <c r="AU314" i="54" s="1"/>
  <c r="AU292" i="54" s="1"/>
  <c r="BC549" i="54"/>
  <c r="BC550" i="54"/>
  <c r="BC551" i="54" s="1"/>
  <c r="BC554" i="54" s="1"/>
  <c r="BC532" i="54" s="1"/>
  <c r="BF639" i="54"/>
  <c r="BF640" i="54"/>
  <c r="BF641" i="54" s="1"/>
  <c r="BF644" i="54" s="1"/>
  <c r="BF622" i="54" s="1"/>
  <c r="AL1089" i="54"/>
  <c r="AL1090" i="54"/>
  <c r="AL1091" i="54" s="1"/>
  <c r="AL1094" i="54" s="1"/>
  <c r="AL1072" i="54" s="1"/>
  <c r="AL1119" i="54"/>
  <c r="AL1120" i="54"/>
  <c r="AL1121" i="54" s="1"/>
  <c r="AL1124" i="54" s="1"/>
  <c r="AL1102" i="54" s="1"/>
  <c r="BN819" i="54"/>
  <c r="BN820" i="54"/>
  <c r="BN821" i="54" s="1"/>
  <c r="BN824" i="54" s="1"/>
  <c r="BN802" i="54" s="1"/>
  <c r="AQ129" i="54"/>
  <c r="AQ130" i="54"/>
  <c r="AQ131" i="54" s="1"/>
  <c r="AQ134" i="54" s="1"/>
  <c r="AQ112" i="54" s="1"/>
  <c r="BA429" i="54"/>
  <c r="BA430" i="54"/>
  <c r="BA431" i="54" s="1"/>
  <c r="BA434" i="54" s="1"/>
  <c r="BA412" i="54" s="1"/>
  <c r="AT279" i="54"/>
  <c r="AT280" i="54"/>
  <c r="AT281" i="54" s="1"/>
  <c r="AT284" i="54" s="1"/>
  <c r="AT262" i="54" s="1"/>
  <c r="AQ99" i="54"/>
  <c r="AQ100" i="54"/>
  <c r="AQ101" i="54" s="1"/>
  <c r="AQ104" i="54" s="1"/>
  <c r="AQ82" i="54" s="1"/>
  <c r="AQ1375" i="54" s="1"/>
  <c r="BF609" i="54"/>
  <c r="BF610" i="54"/>
  <c r="BF611" i="54" s="1"/>
  <c r="BF614" i="54" s="1"/>
  <c r="BF592" i="54" s="1"/>
  <c r="BJ759" i="54"/>
  <c r="BJ760" i="54"/>
  <c r="BJ761" i="54" s="1"/>
  <c r="BJ764" i="54" s="1"/>
  <c r="BJ742" i="54" s="1"/>
  <c r="BI729" i="54"/>
  <c r="BI730" i="54"/>
  <c r="BI731" i="54" s="1"/>
  <c r="BI734" i="54" s="1"/>
  <c r="BI712" i="54" s="1"/>
  <c r="AN44" i="54"/>
  <c r="BD579" i="54"/>
  <c r="BI699" i="54"/>
  <c r="AL909" i="54"/>
  <c r="AL910" i="54" s="1"/>
  <c r="AL911" i="54" s="1"/>
  <c r="AL914" i="54" s="1"/>
  <c r="AL892" i="54" s="1"/>
  <c r="BG99" i="53" l="1"/>
  <c r="AN488" i="53"/>
  <c r="AN487" i="53"/>
  <c r="BG100" i="53"/>
  <c r="BG101" i="53" s="1"/>
  <c r="BG104" i="53" s="1"/>
  <c r="BG82" i="53" s="1"/>
  <c r="BH98" i="53"/>
  <c r="BH97" i="53"/>
  <c r="AN517" i="53"/>
  <c r="AN518" i="53"/>
  <c r="BG160" i="53"/>
  <c r="BG161" i="53" s="1"/>
  <c r="BG164" i="53" s="1"/>
  <c r="BG142" i="53" s="1"/>
  <c r="BH158" i="53"/>
  <c r="BH157" i="53"/>
  <c r="AP308" i="53"/>
  <c r="AP307" i="53"/>
  <c r="AN368" i="53"/>
  <c r="AN367" i="53"/>
  <c r="AN429" i="53"/>
  <c r="AN430" i="53" s="1"/>
  <c r="AN431" i="53" s="1"/>
  <c r="AN434" i="53" s="1"/>
  <c r="AN412" i="53" s="1"/>
  <c r="AM490" i="53"/>
  <c r="AM491" i="53" s="1"/>
  <c r="AM494" i="53" s="1"/>
  <c r="AM472" i="53" s="1"/>
  <c r="BL219" i="53"/>
  <c r="BL189" i="53"/>
  <c r="BL190" i="53" s="1"/>
  <c r="BL191" i="53" s="1"/>
  <c r="BL194" i="53" s="1"/>
  <c r="BL172" i="53" s="1"/>
  <c r="AM520" i="53"/>
  <c r="AM521" i="53" s="1"/>
  <c r="AM524" i="53" s="1"/>
  <c r="AM502" i="53" s="1"/>
  <c r="BH129" i="53"/>
  <c r="BH130" i="53" s="1"/>
  <c r="BH131" i="53" s="1"/>
  <c r="BH134" i="53" s="1"/>
  <c r="BH112" i="53" s="1"/>
  <c r="AO459" i="53"/>
  <c r="AO460" i="53" s="1"/>
  <c r="AO461" i="53" s="1"/>
  <c r="AO464" i="53" s="1"/>
  <c r="AO442" i="53" s="1"/>
  <c r="AR39" i="53"/>
  <c r="AR40" i="53" s="1"/>
  <c r="AR41" i="53" s="1"/>
  <c r="AR44" i="53" s="1"/>
  <c r="AR22" i="53" s="1"/>
  <c r="AN399" i="53"/>
  <c r="AN400" i="53" s="1"/>
  <c r="AN401" i="53" s="1"/>
  <c r="AN404" i="53" s="1"/>
  <c r="AN382" i="53" s="1"/>
  <c r="AY70" i="53"/>
  <c r="AY71" i="53" s="1"/>
  <c r="AY74" i="53" s="1"/>
  <c r="AY52" i="53" s="1"/>
  <c r="AZ67" i="53"/>
  <c r="AZ68" i="53"/>
  <c r="AM667" i="54"/>
  <c r="AM668" i="54"/>
  <c r="AL670" i="54"/>
  <c r="AL671" i="54" s="1"/>
  <c r="AL674" i="54" s="1"/>
  <c r="AL652" i="54" s="1"/>
  <c r="AI952" i="53"/>
  <c r="AA3" i="28"/>
  <c r="AA7" i="28" s="1"/>
  <c r="AJ1831" i="54"/>
  <c r="AB4" i="28"/>
  <c r="AB8" i="28" s="1"/>
  <c r="AJ641" i="53"/>
  <c r="AJ15" i="53"/>
  <c r="AI622" i="53"/>
  <c r="AI654" i="53" s="1"/>
  <c r="AI659" i="53" s="1"/>
  <c r="AI18" i="53"/>
  <c r="AJ592" i="53"/>
  <c r="AJ656" i="53" s="1"/>
  <c r="AN549" i="53"/>
  <c r="AN550" i="53"/>
  <c r="AL607" i="53"/>
  <c r="AL608" i="53"/>
  <c r="AN577" i="53"/>
  <c r="AN578" i="53"/>
  <c r="AL584" i="53"/>
  <c r="AM554" i="53"/>
  <c r="AK637" i="53"/>
  <c r="AK638" i="53"/>
  <c r="AJ14" i="53"/>
  <c r="AK611" i="53"/>
  <c r="AQ1374" i="54"/>
  <c r="AO41" i="54"/>
  <c r="AM907" i="54"/>
  <c r="AM908" i="54"/>
  <c r="BJ697" i="54"/>
  <c r="BJ698" i="54"/>
  <c r="BE577" i="54"/>
  <c r="BE578" i="54"/>
  <c r="AJ1312" i="54"/>
  <c r="AJ1376" i="54" s="1"/>
  <c r="AJ1379" i="54" s="1"/>
  <c r="AJ18" i="54"/>
  <c r="AM1057" i="54"/>
  <c r="AM1058" i="54"/>
  <c r="AR157" i="54"/>
  <c r="AR158" i="54"/>
  <c r="AM1267" i="54"/>
  <c r="AM1268" i="54"/>
  <c r="AM997" i="54"/>
  <c r="AM998" i="54"/>
  <c r="AL1329" i="54"/>
  <c r="AL1330" i="54" s="1"/>
  <c r="AM1147" i="54"/>
  <c r="AM1148" i="54"/>
  <c r="AP67" i="54"/>
  <c r="AP68" i="54"/>
  <c r="AM1177" i="54"/>
  <c r="AM1178" i="54"/>
  <c r="AM817" i="54"/>
  <c r="AM818" i="54"/>
  <c r="BC457" i="54"/>
  <c r="BC458" i="54"/>
  <c r="AW337" i="54"/>
  <c r="AW338" i="54"/>
  <c r="AM1237" i="54"/>
  <c r="AM1238" i="54"/>
  <c r="AM787" i="54"/>
  <c r="AM788" i="54"/>
  <c r="AK15" i="54"/>
  <c r="BI700" i="54"/>
  <c r="BI701" i="54" s="1"/>
  <c r="BI704" i="54" s="1"/>
  <c r="BI682" i="54" s="1"/>
  <c r="BD580" i="54"/>
  <c r="BD581" i="54" s="1"/>
  <c r="BD584" i="54" s="1"/>
  <c r="BD562" i="54" s="1"/>
  <c r="AN22" i="54"/>
  <c r="BJ727" i="54"/>
  <c r="BJ728" i="54"/>
  <c r="BK757" i="54"/>
  <c r="BK758" i="54"/>
  <c r="BG607" i="54"/>
  <c r="BG608" i="54"/>
  <c r="AR97" i="54"/>
  <c r="AR98" i="54"/>
  <c r="AU277" i="54"/>
  <c r="AU278" i="54"/>
  <c r="BB427" i="54"/>
  <c r="BB428" i="54"/>
  <c r="AR127" i="54"/>
  <c r="AR128" i="54"/>
  <c r="BO817" i="54"/>
  <c r="BO818" i="54"/>
  <c r="AM1117" i="54"/>
  <c r="AM1118" i="54"/>
  <c r="AM1087" i="54"/>
  <c r="AM1088" i="54"/>
  <c r="BG637" i="54"/>
  <c r="BG638" i="54"/>
  <c r="BD547" i="54"/>
  <c r="BD548" i="54"/>
  <c r="AV307" i="54"/>
  <c r="AV308" i="54"/>
  <c r="BO787" i="54"/>
  <c r="BO788" i="54"/>
  <c r="AM937" i="54"/>
  <c r="AM938" i="54"/>
  <c r="AM847" i="54"/>
  <c r="AM848" i="54"/>
  <c r="AM877" i="54"/>
  <c r="AM878" i="54"/>
  <c r="AM1297" i="54"/>
  <c r="AM1298" i="54"/>
  <c r="AM967" i="54"/>
  <c r="AM968" i="54"/>
  <c r="AR217" i="54"/>
  <c r="AR218" i="54"/>
  <c r="AM1207" i="54"/>
  <c r="AM1208" i="54"/>
  <c r="AL1359" i="54"/>
  <c r="AL1360" i="54" s="1"/>
  <c r="AL1361" i="54" s="1"/>
  <c r="AL1364" i="54" s="1"/>
  <c r="AR187" i="54"/>
  <c r="AR188" i="54"/>
  <c r="AT247" i="54"/>
  <c r="AT248" i="54"/>
  <c r="BC517" i="54"/>
  <c r="BC518" i="54"/>
  <c r="AM1027" i="54"/>
  <c r="AM1028" i="54"/>
  <c r="AL791" i="54"/>
  <c r="AP37" i="54"/>
  <c r="AP38" i="54"/>
  <c r="BC487" i="54"/>
  <c r="BC488" i="54"/>
  <c r="AZ397" i="54"/>
  <c r="AZ398" i="54"/>
  <c r="AZ367" i="54"/>
  <c r="AZ368" i="54"/>
  <c r="AK16" i="54"/>
  <c r="AK12" i="54" s="1"/>
  <c r="AK1829" i="54" s="1"/>
  <c r="AK794" i="54"/>
  <c r="AZ69" i="53" l="1"/>
  <c r="AS37" i="53"/>
  <c r="AS38" i="53"/>
  <c r="BI127" i="53"/>
  <c r="BI128" i="53"/>
  <c r="BH99" i="53"/>
  <c r="AZ70" i="53"/>
  <c r="AZ71" i="53" s="1"/>
  <c r="AZ74" i="53" s="1"/>
  <c r="AZ52" i="53" s="1"/>
  <c r="BA68" i="53"/>
  <c r="BA67" i="53"/>
  <c r="AO397" i="53"/>
  <c r="AO398" i="53"/>
  <c r="AP458" i="53"/>
  <c r="AP457" i="53"/>
  <c r="BM187" i="53"/>
  <c r="BM188" i="53"/>
  <c r="BL220" i="53"/>
  <c r="BL221" i="53" s="1"/>
  <c r="BL224" i="53" s="1"/>
  <c r="BL202" i="53" s="1"/>
  <c r="BM218" i="53"/>
  <c r="BM217" i="53"/>
  <c r="AO428" i="53"/>
  <c r="AO427" i="53"/>
  <c r="AN369" i="53"/>
  <c r="AP309" i="53"/>
  <c r="AP310" i="53" s="1"/>
  <c r="AP311" i="53" s="1"/>
  <c r="AP314" i="53" s="1"/>
  <c r="AP292" i="53" s="1"/>
  <c r="J292" i="53" s="1"/>
  <c r="BH159" i="53"/>
  <c r="BH160" i="53" s="1"/>
  <c r="BH161" i="53" s="1"/>
  <c r="BH164" i="53" s="1"/>
  <c r="BH142" i="53" s="1"/>
  <c r="AN519" i="53"/>
  <c r="AN520" i="53" s="1"/>
  <c r="AN521" i="53" s="1"/>
  <c r="AN524" i="53" s="1"/>
  <c r="AN502" i="53" s="1"/>
  <c r="AN489" i="53"/>
  <c r="AA9" i="28"/>
  <c r="AM669" i="54"/>
  <c r="AK1831" i="54"/>
  <c r="AC4" i="28"/>
  <c r="AC8" i="28" s="1"/>
  <c r="AK614" i="53"/>
  <c r="AK639" i="53"/>
  <c r="AK640" i="53" s="1"/>
  <c r="AK13" i="53"/>
  <c r="AM532" i="53"/>
  <c r="AM657" i="53" s="1"/>
  <c r="AL609" i="53"/>
  <c r="AO547" i="53"/>
  <c r="AO548" i="53"/>
  <c r="AJ16" i="53"/>
  <c r="AJ12" i="53" s="1"/>
  <c r="AJ950" i="53" s="1"/>
  <c r="AJ644" i="53"/>
  <c r="AL562" i="53"/>
  <c r="AN579" i="53"/>
  <c r="AN580" i="53"/>
  <c r="AN581" i="53" s="1"/>
  <c r="AN584" i="53" s="1"/>
  <c r="AN562" i="53" s="1"/>
  <c r="AN551" i="53"/>
  <c r="AL1342" i="54"/>
  <c r="AL1377" i="54"/>
  <c r="AL1331" i="54"/>
  <c r="AL1334" i="54" s="1"/>
  <c r="AL1312" i="54" s="1"/>
  <c r="AL1376" i="54" s="1"/>
  <c r="AL15" i="54"/>
  <c r="AL794" i="54"/>
  <c r="AK772" i="54"/>
  <c r="AK1378" i="54" s="1"/>
  <c r="AK1379" i="54" s="1"/>
  <c r="AK18" i="54"/>
  <c r="AZ369" i="54"/>
  <c r="AZ399" i="54"/>
  <c r="BC489" i="54"/>
  <c r="AP39" i="54"/>
  <c r="AM1029" i="54"/>
  <c r="BC519" i="54"/>
  <c r="AT249" i="54"/>
  <c r="AR189" i="54"/>
  <c r="AM1357" i="54"/>
  <c r="AM1358" i="54"/>
  <c r="AM1209" i="54"/>
  <c r="AR219" i="54"/>
  <c r="AM969" i="54"/>
  <c r="AM1299" i="54"/>
  <c r="AM879" i="54"/>
  <c r="AM849" i="54"/>
  <c r="AM939" i="54"/>
  <c r="BO789" i="54"/>
  <c r="BO790" i="54" s="1"/>
  <c r="BO791" i="54" s="1"/>
  <c r="BO794" i="54" s="1"/>
  <c r="BO772" i="54" s="1"/>
  <c r="AV309" i="54"/>
  <c r="BD549" i="54"/>
  <c r="BG639" i="54"/>
  <c r="AM1089" i="54"/>
  <c r="AM1119" i="54"/>
  <c r="BO819" i="54"/>
  <c r="BO820" i="54" s="1"/>
  <c r="BO821" i="54" s="1"/>
  <c r="BO824" i="54" s="1"/>
  <c r="BO802" i="54" s="1"/>
  <c r="AR129" i="54"/>
  <c r="BB429" i="54"/>
  <c r="AU279" i="54"/>
  <c r="AR99" i="54"/>
  <c r="BG609" i="54"/>
  <c r="BK759" i="54"/>
  <c r="BJ729" i="54"/>
  <c r="BE579" i="54"/>
  <c r="BJ699" i="54"/>
  <c r="AM909" i="54"/>
  <c r="AL14" i="54"/>
  <c r="AM789" i="54"/>
  <c r="AM1239" i="54"/>
  <c r="AW339" i="54"/>
  <c r="BC459" i="54"/>
  <c r="AM819" i="54"/>
  <c r="AM820" i="54" s="1"/>
  <c r="AM821" i="54" s="1"/>
  <c r="AM824" i="54" s="1"/>
  <c r="AM802" i="54" s="1"/>
  <c r="AM1179" i="54"/>
  <c r="AP69" i="54"/>
  <c r="AM1149" i="54"/>
  <c r="AM1327" i="54"/>
  <c r="AM1328" i="54"/>
  <c r="AM999" i="54"/>
  <c r="AM1269" i="54"/>
  <c r="AR159" i="54"/>
  <c r="AM1059" i="54"/>
  <c r="AO44" i="54"/>
  <c r="AM13" i="54" l="1"/>
  <c r="AL16" i="54"/>
  <c r="AL12" i="54" s="1"/>
  <c r="AL1829" i="54" s="1"/>
  <c r="BA69" i="53"/>
  <c r="AO488" i="53"/>
  <c r="AO487" i="53"/>
  <c r="AO367" i="53"/>
  <c r="AO368" i="53"/>
  <c r="AP459" i="53"/>
  <c r="BA70" i="53"/>
  <c r="BA71" i="53" s="1"/>
  <c r="BA74" i="53" s="1"/>
  <c r="BA52" i="53" s="1"/>
  <c r="BB68" i="53"/>
  <c r="BB67" i="53"/>
  <c r="AN490" i="53"/>
  <c r="AN491" i="53" s="1"/>
  <c r="AN494" i="53" s="1"/>
  <c r="AN472" i="53" s="1"/>
  <c r="AO517" i="53"/>
  <c r="AO518" i="53"/>
  <c r="BI158" i="53"/>
  <c r="BI157" i="53"/>
  <c r="AN370" i="53"/>
  <c r="AN371" i="53" s="1"/>
  <c r="AN374" i="53" s="1"/>
  <c r="AN352" i="53" s="1"/>
  <c r="AO429" i="53"/>
  <c r="BM219" i="53"/>
  <c r="BM189" i="53"/>
  <c r="BM190" i="53"/>
  <c r="BM191" i="53" s="1"/>
  <c r="BM194" i="53" s="1"/>
  <c r="BM172" i="53" s="1"/>
  <c r="AO399" i="53"/>
  <c r="AO400" i="53" s="1"/>
  <c r="AO401" i="53" s="1"/>
  <c r="AO404" i="53" s="1"/>
  <c r="AO382" i="53" s="1"/>
  <c r="BH100" i="53"/>
  <c r="BH101" i="53" s="1"/>
  <c r="BH104" i="53" s="1"/>
  <c r="BH82" i="53" s="1"/>
  <c r="BI98" i="53"/>
  <c r="BI97" i="53"/>
  <c r="BI129" i="53"/>
  <c r="BI130" i="53" s="1"/>
  <c r="BI131" i="53" s="1"/>
  <c r="BI134" i="53" s="1"/>
  <c r="BI112" i="53" s="1"/>
  <c r="AS39" i="53"/>
  <c r="AS40" i="53"/>
  <c r="AS41" i="53" s="1"/>
  <c r="AS44" i="53" s="1"/>
  <c r="AS22" i="53" s="1"/>
  <c r="AN667" i="54"/>
  <c r="AN668" i="54"/>
  <c r="AM670" i="54"/>
  <c r="AM671" i="54" s="1"/>
  <c r="AM674" i="54" s="1"/>
  <c r="AM652" i="54" s="1"/>
  <c r="AJ952" i="53"/>
  <c r="AB3" i="28"/>
  <c r="AB7" i="28" s="1"/>
  <c r="AL1831" i="54"/>
  <c r="AD4" i="28"/>
  <c r="AD8" i="28" s="1"/>
  <c r="AK641" i="53"/>
  <c r="AK15" i="53"/>
  <c r="AO549" i="53"/>
  <c r="AO550" i="53"/>
  <c r="AM607" i="53"/>
  <c r="AM608" i="53"/>
  <c r="AK592" i="53"/>
  <c r="AK656" i="53" s="1"/>
  <c r="AN554" i="53"/>
  <c r="AO577" i="53"/>
  <c r="AO578" i="53"/>
  <c r="AJ622" i="53"/>
  <c r="AJ654" i="53" s="1"/>
  <c r="AJ659" i="53" s="1"/>
  <c r="AJ18" i="53"/>
  <c r="AL610" i="53"/>
  <c r="AL637" i="53"/>
  <c r="AL638" i="53"/>
  <c r="AK14" i="53"/>
  <c r="J802" i="54"/>
  <c r="AN1057" i="54"/>
  <c r="AN1058" i="54"/>
  <c r="AS157" i="54"/>
  <c r="AS158" i="54"/>
  <c r="AN1267" i="54"/>
  <c r="AN1268" i="54"/>
  <c r="AN997" i="54"/>
  <c r="AN998" i="54"/>
  <c r="AM1329" i="54"/>
  <c r="AM1330" i="54" s="1"/>
  <c r="AM1331" i="54" s="1"/>
  <c r="AM1334" i="54" s="1"/>
  <c r="AM1312" i="54" s="1"/>
  <c r="AN1147" i="54"/>
  <c r="AN1148" i="54"/>
  <c r="AQ67" i="54"/>
  <c r="AQ68" i="54"/>
  <c r="AN1177" i="54"/>
  <c r="AN1178" i="54"/>
  <c r="BD457" i="54"/>
  <c r="BD458" i="54"/>
  <c r="AX337" i="54"/>
  <c r="AX338" i="54"/>
  <c r="AN1237" i="54"/>
  <c r="AN1238" i="54"/>
  <c r="BK727" i="54"/>
  <c r="BK728" i="54"/>
  <c r="BL757" i="54"/>
  <c r="BL758" i="54"/>
  <c r="BH607" i="54"/>
  <c r="BH608" i="54"/>
  <c r="AS97" i="54"/>
  <c r="AS98" i="54"/>
  <c r="AV277" i="54"/>
  <c r="AV278" i="54"/>
  <c r="BC427" i="54"/>
  <c r="BC428" i="54"/>
  <c r="AS127" i="54"/>
  <c r="AS128" i="54"/>
  <c r="AN1117" i="54"/>
  <c r="AN1118" i="54"/>
  <c r="AN1087" i="54"/>
  <c r="AN1088" i="54"/>
  <c r="BH637" i="54"/>
  <c r="BH638" i="54"/>
  <c r="BE547" i="54"/>
  <c r="BE548" i="54"/>
  <c r="AW307" i="54"/>
  <c r="AW308" i="54"/>
  <c r="AN937" i="54"/>
  <c r="AN938" i="54"/>
  <c r="AN847" i="54"/>
  <c r="AN848" i="54"/>
  <c r="AN877" i="54"/>
  <c r="AN878" i="54"/>
  <c r="AN1297" i="54"/>
  <c r="AN1298" i="54"/>
  <c r="AN967" i="54"/>
  <c r="AN968" i="54"/>
  <c r="AS217" i="54"/>
  <c r="AS218" i="54"/>
  <c r="AN1207" i="54"/>
  <c r="AN1208" i="54"/>
  <c r="AM1359" i="54"/>
  <c r="AM1360" i="54" s="1"/>
  <c r="AM1361" i="54" s="1"/>
  <c r="AM1364" i="54" s="1"/>
  <c r="AM1342" i="54" s="1"/>
  <c r="AS187" i="54"/>
  <c r="AS188" i="54"/>
  <c r="AU247" i="54"/>
  <c r="AU248" i="54"/>
  <c r="BD517" i="54"/>
  <c r="BD518" i="54"/>
  <c r="AN1027" i="54"/>
  <c r="AN1028" i="54"/>
  <c r="AQ37" i="54"/>
  <c r="AQ38" i="54"/>
  <c r="BD487" i="54"/>
  <c r="BD488" i="54"/>
  <c r="BA397" i="54"/>
  <c r="BA398" i="54"/>
  <c r="BA367" i="54"/>
  <c r="BA368" i="54"/>
  <c r="AL772" i="54"/>
  <c r="AL1378" i="54" s="1"/>
  <c r="AL1379" i="54" s="1"/>
  <c r="AL18" i="54"/>
  <c r="AM14" i="54"/>
  <c r="AN907" i="54"/>
  <c r="AN908" i="54"/>
  <c r="BK697" i="54"/>
  <c r="BK698" i="54"/>
  <c r="BF577" i="54"/>
  <c r="BF578" i="54"/>
  <c r="AO22" i="54"/>
  <c r="AM1060" i="54"/>
  <c r="AM1061" i="54" s="1"/>
  <c r="AM1064" i="54" s="1"/>
  <c r="AM1042" i="54" s="1"/>
  <c r="AR160" i="54"/>
  <c r="AR161" i="54" s="1"/>
  <c r="AR164" i="54" s="1"/>
  <c r="AR142" i="54" s="1"/>
  <c r="AR1373" i="54" s="1"/>
  <c r="AM1270" i="54"/>
  <c r="AM1271" i="54" s="1"/>
  <c r="AM1274" i="54" s="1"/>
  <c r="AM1252" i="54" s="1"/>
  <c r="AM1000" i="54"/>
  <c r="AM1001" i="54" s="1"/>
  <c r="AM1004" i="54" s="1"/>
  <c r="AM982" i="54" s="1"/>
  <c r="AM1150" i="54"/>
  <c r="AM1151" i="54" s="1"/>
  <c r="AM1154" i="54" s="1"/>
  <c r="AM1132" i="54" s="1"/>
  <c r="AP70" i="54"/>
  <c r="AP71" i="54" s="1"/>
  <c r="AP74" i="54" s="1"/>
  <c r="AP52" i="54" s="1"/>
  <c r="AM1180" i="54"/>
  <c r="AM1181" i="54" s="1"/>
  <c r="AM1184" i="54" s="1"/>
  <c r="AM1162" i="54" s="1"/>
  <c r="BC460" i="54"/>
  <c r="BC461" i="54" s="1"/>
  <c r="BC464" i="54" s="1"/>
  <c r="BC442" i="54" s="1"/>
  <c r="AW340" i="54"/>
  <c r="AW341" i="54" s="1"/>
  <c r="AW344" i="54" s="1"/>
  <c r="AW322" i="54" s="1"/>
  <c r="AM1240" i="54"/>
  <c r="AM1241" i="54" s="1"/>
  <c r="AM1244" i="54" s="1"/>
  <c r="AM1222" i="54" s="1"/>
  <c r="AM790" i="54"/>
  <c r="AM910" i="54"/>
  <c r="AM911" i="54" s="1"/>
  <c r="AM914" i="54" s="1"/>
  <c r="AM892" i="54" s="1"/>
  <c r="BJ700" i="54"/>
  <c r="BJ701" i="54" s="1"/>
  <c r="BJ704" i="54" s="1"/>
  <c r="BJ682" i="54" s="1"/>
  <c r="BE580" i="54"/>
  <c r="BE581" i="54" s="1"/>
  <c r="BE584" i="54" s="1"/>
  <c r="BE562" i="54" s="1"/>
  <c r="BJ730" i="54"/>
  <c r="BJ731" i="54" s="1"/>
  <c r="BJ734" i="54" s="1"/>
  <c r="BJ712" i="54" s="1"/>
  <c r="BK760" i="54"/>
  <c r="BK761" i="54" s="1"/>
  <c r="BK764" i="54" s="1"/>
  <c r="BK742" i="54" s="1"/>
  <c r="BG610" i="54"/>
  <c r="BG611" i="54" s="1"/>
  <c r="BG614" i="54" s="1"/>
  <c r="BG592" i="54" s="1"/>
  <c r="AR100" i="54"/>
  <c r="AR101" i="54" s="1"/>
  <c r="AR104" i="54" s="1"/>
  <c r="AR82" i="54" s="1"/>
  <c r="AU280" i="54"/>
  <c r="AU281" i="54" s="1"/>
  <c r="AU284" i="54" s="1"/>
  <c r="AU262" i="54" s="1"/>
  <c r="BB430" i="54"/>
  <c r="BB431" i="54" s="1"/>
  <c r="BB434" i="54" s="1"/>
  <c r="BB412" i="54" s="1"/>
  <c r="AR130" i="54"/>
  <c r="AR131" i="54" s="1"/>
  <c r="AR134" i="54" s="1"/>
  <c r="AR112" i="54" s="1"/>
  <c r="AM1120" i="54"/>
  <c r="AM1121" i="54" s="1"/>
  <c r="AM1124" i="54" s="1"/>
  <c r="AM1102" i="54" s="1"/>
  <c r="AM1090" i="54"/>
  <c r="AM1091" i="54" s="1"/>
  <c r="AM1094" i="54" s="1"/>
  <c r="AM1072" i="54" s="1"/>
  <c r="BG640" i="54"/>
  <c r="BG641" i="54" s="1"/>
  <c r="BG644" i="54" s="1"/>
  <c r="BG622" i="54" s="1"/>
  <c r="BD550" i="54"/>
  <c r="BD551" i="54" s="1"/>
  <c r="BD554" i="54" s="1"/>
  <c r="BD532" i="54" s="1"/>
  <c r="AV310" i="54"/>
  <c r="AV311" i="54" s="1"/>
  <c r="AV314" i="54" s="1"/>
  <c r="AV292" i="54" s="1"/>
  <c r="AM940" i="54"/>
  <c r="AM941" i="54" s="1"/>
  <c r="AM944" i="54" s="1"/>
  <c r="AM922" i="54" s="1"/>
  <c r="AM850" i="54"/>
  <c r="AM851" i="54" s="1"/>
  <c r="AM854" i="54" s="1"/>
  <c r="AM832" i="54" s="1"/>
  <c r="AM880" i="54"/>
  <c r="AM881" i="54" s="1"/>
  <c r="AM884" i="54" s="1"/>
  <c r="AM862" i="54" s="1"/>
  <c r="AM1300" i="54"/>
  <c r="AM1301" i="54" s="1"/>
  <c r="AM1304" i="54" s="1"/>
  <c r="AM1282" i="54" s="1"/>
  <c r="AM970" i="54"/>
  <c r="AM971" i="54" s="1"/>
  <c r="AM974" i="54" s="1"/>
  <c r="AM952" i="54" s="1"/>
  <c r="AR220" i="54"/>
  <c r="AR221" i="54" s="1"/>
  <c r="AR224" i="54" s="1"/>
  <c r="AR202" i="54" s="1"/>
  <c r="AM1210" i="54"/>
  <c r="AM1211" i="54" s="1"/>
  <c r="AM1214" i="54" s="1"/>
  <c r="AM1192" i="54" s="1"/>
  <c r="AR190" i="54"/>
  <c r="AR191" i="54" s="1"/>
  <c r="AR194" i="54" s="1"/>
  <c r="AR172" i="54" s="1"/>
  <c r="AT250" i="54"/>
  <c r="AT251" i="54" s="1"/>
  <c r="AT254" i="54" s="1"/>
  <c r="AT232" i="54" s="1"/>
  <c r="BC520" i="54"/>
  <c r="BC521" i="54" s="1"/>
  <c r="BC524" i="54" s="1"/>
  <c r="BC502" i="54" s="1"/>
  <c r="AM1030" i="54"/>
  <c r="AM1031" i="54" s="1"/>
  <c r="AM1034" i="54" s="1"/>
  <c r="AM1012" i="54" s="1"/>
  <c r="AP40" i="54"/>
  <c r="BC490" i="54"/>
  <c r="BC491" i="54" s="1"/>
  <c r="BC494" i="54" s="1"/>
  <c r="BC472" i="54" s="1"/>
  <c r="AZ400" i="54"/>
  <c r="AZ401" i="54" s="1"/>
  <c r="AZ404" i="54" s="1"/>
  <c r="AZ382" i="54" s="1"/>
  <c r="AZ370" i="54"/>
  <c r="AZ371" i="54" s="1"/>
  <c r="AZ374" i="54" s="1"/>
  <c r="AZ352" i="54" s="1"/>
  <c r="AT37" i="53" l="1"/>
  <c r="AT38" i="53"/>
  <c r="BJ127" i="53"/>
  <c r="BJ128" i="53"/>
  <c r="AP397" i="53"/>
  <c r="AP398" i="53"/>
  <c r="BN187" i="53"/>
  <c r="BN188" i="53"/>
  <c r="AO430" i="53"/>
  <c r="AO431" i="53" s="1"/>
  <c r="AO434" i="53" s="1"/>
  <c r="AO412" i="53" s="1"/>
  <c r="AP428" i="53"/>
  <c r="AP427" i="53"/>
  <c r="BI159" i="53"/>
  <c r="BI160" i="53" s="1"/>
  <c r="BI161" i="53" s="1"/>
  <c r="BI164" i="53" s="1"/>
  <c r="BI142" i="53" s="1"/>
  <c r="AQ457" i="53"/>
  <c r="AQ458" i="53"/>
  <c r="AO489" i="53"/>
  <c r="AO490" i="53" s="1"/>
  <c r="AO491" i="53" s="1"/>
  <c r="AO494" i="53" s="1"/>
  <c r="AO472" i="53" s="1"/>
  <c r="BI99" i="53"/>
  <c r="BI100" i="53" s="1"/>
  <c r="BI101" i="53" s="1"/>
  <c r="BI104" i="53" s="1"/>
  <c r="BI82" i="53" s="1"/>
  <c r="BM220" i="53"/>
  <c r="BM221" i="53" s="1"/>
  <c r="BM224" i="53" s="1"/>
  <c r="BM202" i="53" s="1"/>
  <c r="BN218" i="53"/>
  <c r="BN217" i="53"/>
  <c r="AO519" i="53"/>
  <c r="AO520" i="53" s="1"/>
  <c r="AO521" i="53" s="1"/>
  <c r="AO524" i="53" s="1"/>
  <c r="AO502" i="53" s="1"/>
  <c r="BB69" i="53"/>
  <c r="AP460" i="53"/>
  <c r="AP461" i="53" s="1"/>
  <c r="AP464" i="53" s="1"/>
  <c r="AP442" i="53" s="1"/>
  <c r="AO369" i="53"/>
  <c r="AO370" i="53"/>
  <c r="AO371" i="53" s="1"/>
  <c r="AO374" i="53" s="1"/>
  <c r="AO352" i="53" s="1"/>
  <c r="AB9" i="28"/>
  <c r="AN669" i="54"/>
  <c r="AR1374" i="54"/>
  <c r="AL639" i="53"/>
  <c r="AL640" i="53" s="1"/>
  <c r="AO579" i="53"/>
  <c r="AO551" i="53"/>
  <c r="AL13" i="53"/>
  <c r="AL611" i="53"/>
  <c r="AN532" i="53"/>
  <c r="AN657" i="53" s="1"/>
  <c r="AM609" i="53"/>
  <c r="AP547" i="53"/>
  <c r="AP548" i="53"/>
  <c r="AK16" i="53"/>
  <c r="AK12" i="53" s="1"/>
  <c r="AK950" i="53" s="1"/>
  <c r="AK644" i="53"/>
  <c r="AP41" i="54"/>
  <c r="AR1375" i="54"/>
  <c r="AM791" i="54"/>
  <c r="AM15" i="54"/>
  <c r="AM1377" i="54"/>
  <c r="BF579" i="54"/>
  <c r="BF580" i="54" s="1"/>
  <c r="BF581" i="54" s="1"/>
  <c r="BF584" i="54" s="1"/>
  <c r="BF562" i="54" s="1"/>
  <c r="BK699" i="54"/>
  <c r="BK700" i="54" s="1"/>
  <c r="BK701" i="54" s="1"/>
  <c r="BK704" i="54" s="1"/>
  <c r="BK682" i="54" s="1"/>
  <c r="AN909" i="54"/>
  <c r="AN910" i="54" s="1"/>
  <c r="AN911" i="54" s="1"/>
  <c r="AN914" i="54" s="1"/>
  <c r="AN892" i="54" s="1"/>
  <c r="AN1029" i="54"/>
  <c r="AN1030" i="54" s="1"/>
  <c r="AN1031" i="54" s="1"/>
  <c r="AN1034" i="54" s="1"/>
  <c r="AN1012" i="54" s="1"/>
  <c r="BD519" i="54"/>
  <c r="BD520" i="54" s="1"/>
  <c r="BD521" i="54" s="1"/>
  <c r="BD524" i="54" s="1"/>
  <c r="BD502" i="54" s="1"/>
  <c r="AU249" i="54"/>
  <c r="AU250" i="54" s="1"/>
  <c r="AU251" i="54" s="1"/>
  <c r="AU254" i="54" s="1"/>
  <c r="AU232" i="54" s="1"/>
  <c r="AS189" i="54"/>
  <c r="AS190" i="54" s="1"/>
  <c r="AS191" i="54" s="1"/>
  <c r="AS194" i="54" s="1"/>
  <c r="AS172" i="54" s="1"/>
  <c r="AN1357" i="54"/>
  <c r="AN1358" i="54"/>
  <c r="AN1209" i="54"/>
  <c r="AN1210" i="54" s="1"/>
  <c r="AN1211" i="54" s="1"/>
  <c r="AN1214" i="54" s="1"/>
  <c r="AN1192" i="54" s="1"/>
  <c r="AS219" i="54"/>
  <c r="AS220" i="54" s="1"/>
  <c r="AS221" i="54" s="1"/>
  <c r="AS224" i="54" s="1"/>
  <c r="AS202" i="54" s="1"/>
  <c r="AN969" i="54"/>
  <c r="AN970" i="54" s="1"/>
  <c r="AN971" i="54" s="1"/>
  <c r="AN974" i="54" s="1"/>
  <c r="AN952" i="54" s="1"/>
  <c r="AN1299" i="54"/>
  <c r="AN1300" i="54" s="1"/>
  <c r="AN1301" i="54" s="1"/>
  <c r="AN1304" i="54" s="1"/>
  <c r="AN1282" i="54" s="1"/>
  <c r="AN879" i="54"/>
  <c r="AN880" i="54" s="1"/>
  <c r="AN881" i="54" s="1"/>
  <c r="AN884" i="54" s="1"/>
  <c r="AN862" i="54" s="1"/>
  <c r="AN849" i="54"/>
  <c r="AN850" i="54" s="1"/>
  <c r="AN939" i="54"/>
  <c r="AN940" i="54" s="1"/>
  <c r="AN941" i="54" s="1"/>
  <c r="AN944" i="54" s="1"/>
  <c r="AN922" i="54" s="1"/>
  <c r="AW309" i="54"/>
  <c r="AW310" i="54" s="1"/>
  <c r="AW311" i="54" s="1"/>
  <c r="AW314" i="54" s="1"/>
  <c r="AW292" i="54" s="1"/>
  <c r="BE549" i="54"/>
  <c r="BE550" i="54" s="1"/>
  <c r="BE551" i="54" s="1"/>
  <c r="BE554" i="54" s="1"/>
  <c r="BE532" i="54" s="1"/>
  <c r="BH639" i="54"/>
  <c r="BH640" i="54" s="1"/>
  <c r="BH641" i="54" s="1"/>
  <c r="BH644" i="54" s="1"/>
  <c r="BH622" i="54" s="1"/>
  <c r="AN1089" i="54"/>
  <c r="AN1090" i="54" s="1"/>
  <c r="AN1091" i="54" s="1"/>
  <c r="AN1094" i="54" s="1"/>
  <c r="AN1072" i="54" s="1"/>
  <c r="AN1119" i="54"/>
  <c r="AN1120" i="54" s="1"/>
  <c r="AN1121" i="54" s="1"/>
  <c r="AN1124" i="54" s="1"/>
  <c r="AN1102" i="54" s="1"/>
  <c r="AS129" i="54"/>
  <c r="AS130" i="54" s="1"/>
  <c r="AS131" i="54" s="1"/>
  <c r="AS134" i="54" s="1"/>
  <c r="AS112" i="54" s="1"/>
  <c r="BC429" i="54"/>
  <c r="BC430" i="54" s="1"/>
  <c r="BC431" i="54" s="1"/>
  <c r="BC434" i="54" s="1"/>
  <c r="BC412" i="54" s="1"/>
  <c r="AV279" i="54"/>
  <c r="AV280" i="54" s="1"/>
  <c r="AV281" i="54" s="1"/>
  <c r="AV284" i="54" s="1"/>
  <c r="AV262" i="54" s="1"/>
  <c r="AS99" i="54"/>
  <c r="AS100" i="54" s="1"/>
  <c r="AS101" i="54" s="1"/>
  <c r="AS104" i="54" s="1"/>
  <c r="AS82" i="54" s="1"/>
  <c r="BH609" i="54"/>
  <c r="BH610" i="54" s="1"/>
  <c r="BH611" i="54" s="1"/>
  <c r="BH614" i="54" s="1"/>
  <c r="BH592" i="54" s="1"/>
  <c r="BL759" i="54"/>
  <c r="BL760" i="54" s="1"/>
  <c r="BL761" i="54" s="1"/>
  <c r="BL764" i="54" s="1"/>
  <c r="BL742" i="54" s="1"/>
  <c r="BK729" i="54"/>
  <c r="BK730" i="54" s="1"/>
  <c r="BK731" i="54" s="1"/>
  <c r="BK734" i="54" s="1"/>
  <c r="BK712" i="54" s="1"/>
  <c r="AN1239" i="54"/>
  <c r="AN1240" i="54" s="1"/>
  <c r="AN1241" i="54" s="1"/>
  <c r="AN1244" i="54" s="1"/>
  <c r="AN1222" i="54" s="1"/>
  <c r="AX339" i="54"/>
  <c r="AX340" i="54" s="1"/>
  <c r="AX341" i="54" s="1"/>
  <c r="AX344" i="54" s="1"/>
  <c r="AX322" i="54" s="1"/>
  <c r="BD459" i="54"/>
  <c r="BD460" i="54" s="1"/>
  <c r="BD461" i="54" s="1"/>
  <c r="BD464" i="54" s="1"/>
  <c r="BD442" i="54" s="1"/>
  <c r="AN1179" i="54"/>
  <c r="AN1180" i="54" s="1"/>
  <c r="AN1181" i="54" s="1"/>
  <c r="AN1184" i="54" s="1"/>
  <c r="AN1162" i="54" s="1"/>
  <c r="AQ69" i="54"/>
  <c r="AQ70" i="54" s="1"/>
  <c r="AQ71" i="54" s="1"/>
  <c r="AQ74" i="54" s="1"/>
  <c r="AQ52" i="54" s="1"/>
  <c r="AN1149" i="54"/>
  <c r="AN1150" i="54" s="1"/>
  <c r="AN1151" i="54" s="1"/>
  <c r="AN1154" i="54" s="1"/>
  <c r="AN1132" i="54" s="1"/>
  <c r="AN1327" i="54"/>
  <c r="AN1328" i="54"/>
  <c r="AN13" i="54" s="1"/>
  <c r="AN999" i="54"/>
  <c r="AN1000" i="54" s="1"/>
  <c r="AN1001" i="54" s="1"/>
  <c r="AN1004" i="54" s="1"/>
  <c r="AN982" i="54" s="1"/>
  <c r="AN1269" i="54"/>
  <c r="AN1270" i="54" s="1"/>
  <c r="AN1271" i="54" s="1"/>
  <c r="AN1274" i="54" s="1"/>
  <c r="AN1252" i="54" s="1"/>
  <c r="AS159" i="54"/>
  <c r="AS160" i="54" s="1"/>
  <c r="AS161" i="54" s="1"/>
  <c r="AS164" i="54" s="1"/>
  <c r="AS142" i="54" s="1"/>
  <c r="AS1373" i="54" s="1"/>
  <c r="AN1059" i="54"/>
  <c r="AN1060" i="54" s="1"/>
  <c r="AN1061" i="54" s="1"/>
  <c r="AN1064" i="54" s="1"/>
  <c r="AN1042" i="54" s="1"/>
  <c r="BA369" i="54"/>
  <c r="BA370" i="54" s="1"/>
  <c r="BA371" i="54" s="1"/>
  <c r="BA374" i="54" s="1"/>
  <c r="BA352" i="54" s="1"/>
  <c r="BA399" i="54"/>
  <c r="BA400" i="54" s="1"/>
  <c r="BA401" i="54" s="1"/>
  <c r="BA404" i="54" s="1"/>
  <c r="BA382" i="54" s="1"/>
  <c r="BD489" i="54"/>
  <c r="BD490" i="54" s="1"/>
  <c r="BD491" i="54" s="1"/>
  <c r="BD494" i="54" s="1"/>
  <c r="BD472" i="54" s="1"/>
  <c r="AQ39" i="54"/>
  <c r="AQ40" i="54" s="1"/>
  <c r="AM1376" i="54"/>
  <c r="AP368" i="53" l="1"/>
  <c r="AP367" i="53"/>
  <c r="BB70" i="53"/>
  <c r="BB71" i="53" s="1"/>
  <c r="BB74" i="53" s="1"/>
  <c r="BB52" i="53" s="1"/>
  <c r="BC68" i="53"/>
  <c r="BC67" i="53"/>
  <c r="AP517" i="53"/>
  <c r="AP518" i="53"/>
  <c r="AP429" i="53"/>
  <c r="AP430" i="53" s="1"/>
  <c r="AP431" i="53" s="1"/>
  <c r="AP434" i="53" s="1"/>
  <c r="AP412" i="53" s="1"/>
  <c r="BN189" i="53"/>
  <c r="AP399" i="53"/>
  <c r="AP400" i="53" s="1"/>
  <c r="AP401" i="53" s="1"/>
  <c r="AP404" i="53" s="1"/>
  <c r="AP382" i="53" s="1"/>
  <c r="BJ129" i="53"/>
  <c r="AT39" i="53"/>
  <c r="BN219" i="53"/>
  <c r="BN220" i="53" s="1"/>
  <c r="BN221" i="53" s="1"/>
  <c r="BN224" i="53" s="1"/>
  <c r="BN202" i="53" s="1"/>
  <c r="BJ98" i="53"/>
  <c r="BJ97" i="53"/>
  <c r="AP488" i="53"/>
  <c r="AP487" i="53"/>
  <c r="AQ459" i="53"/>
  <c r="AQ460" i="53" s="1"/>
  <c r="AQ461" i="53" s="1"/>
  <c r="AQ464" i="53" s="1"/>
  <c r="AQ442" i="53" s="1"/>
  <c r="BJ158" i="53"/>
  <c r="BJ157" i="53"/>
  <c r="AO667" i="54"/>
  <c r="AO668" i="54"/>
  <c r="AN670" i="54"/>
  <c r="AN671" i="54" s="1"/>
  <c r="AN674" i="54" s="1"/>
  <c r="AN652" i="54" s="1"/>
  <c r="AK952" i="53"/>
  <c r="AC3" i="28"/>
  <c r="AC7" i="28" s="1"/>
  <c r="AL641" i="53"/>
  <c r="AL644" i="53" s="1"/>
  <c r="AL15" i="53"/>
  <c r="AK622" i="53"/>
  <c r="AK654" i="53" s="1"/>
  <c r="AK659" i="53" s="1"/>
  <c r="AK18" i="53"/>
  <c r="AP549" i="53"/>
  <c r="AP550" i="53" s="1"/>
  <c r="AN607" i="53"/>
  <c r="AN608" i="53"/>
  <c r="AL614" i="53"/>
  <c r="AO554" i="53"/>
  <c r="AP577" i="53"/>
  <c r="AP578" i="53"/>
  <c r="AM610" i="53"/>
  <c r="AO580" i="53"/>
  <c r="AM637" i="53"/>
  <c r="AM638" i="53"/>
  <c r="AL14" i="53"/>
  <c r="AQ41" i="54"/>
  <c r="AN1378" i="54"/>
  <c r="AS1375" i="54"/>
  <c r="AN851" i="54"/>
  <c r="AS1374" i="54"/>
  <c r="AO907" i="54"/>
  <c r="AO908" i="54"/>
  <c r="BL697" i="54"/>
  <c r="BL698" i="54"/>
  <c r="BG577" i="54"/>
  <c r="BG578" i="54"/>
  <c r="AM16" i="54"/>
  <c r="AM12" i="54" s="1"/>
  <c r="AM1829" i="54" s="1"/>
  <c r="AM794" i="54"/>
  <c r="AR37" i="54"/>
  <c r="AR38" i="54"/>
  <c r="BE487" i="54"/>
  <c r="BE488" i="54"/>
  <c r="BB397" i="54"/>
  <c r="BB398" i="54"/>
  <c r="BB367" i="54"/>
  <c r="BB368" i="54"/>
  <c r="AO1057" i="54"/>
  <c r="AO1058" i="54"/>
  <c r="AT157" i="54"/>
  <c r="AT158" i="54"/>
  <c r="AO1267" i="54"/>
  <c r="AO1268" i="54"/>
  <c r="AO997" i="54"/>
  <c r="AO998" i="54"/>
  <c r="AN1329" i="54"/>
  <c r="AN1330" i="54"/>
  <c r="AN1331" i="54" s="1"/>
  <c r="AN1334" i="54" s="1"/>
  <c r="AN1312" i="54" s="1"/>
  <c r="AO1147" i="54"/>
  <c r="AO1148" i="54"/>
  <c r="AR67" i="54"/>
  <c r="AR68" i="54"/>
  <c r="AO1177" i="54"/>
  <c r="AO1178" i="54"/>
  <c r="BE457" i="54"/>
  <c r="BE458" i="54"/>
  <c r="AY337" i="54"/>
  <c r="AY338" i="54"/>
  <c r="AO1237" i="54"/>
  <c r="AO1238" i="54"/>
  <c r="BL727" i="54"/>
  <c r="BL728" i="54"/>
  <c r="BM757" i="54"/>
  <c r="BM758" i="54"/>
  <c r="BI607" i="54"/>
  <c r="BI608" i="54"/>
  <c r="AT97" i="54"/>
  <c r="AT98" i="54"/>
  <c r="AW277" i="54"/>
  <c r="AW278" i="54"/>
  <c r="BD427" i="54"/>
  <c r="BD428" i="54"/>
  <c r="AT127" i="54"/>
  <c r="AT128" i="54"/>
  <c r="AO1117" i="54"/>
  <c r="AO1118" i="54"/>
  <c r="AO1087" i="54"/>
  <c r="AO1088" i="54"/>
  <c r="BI637" i="54"/>
  <c r="BI638" i="54"/>
  <c r="BF547" i="54"/>
  <c r="BF548" i="54"/>
  <c r="AX307" i="54"/>
  <c r="AX308" i="54"/>
  <c r="AO937" i="54"/>
  <c r="AO938" i="54"/>
  <c r="AO847" i="54"/>
  <c r="AO848" i="54"/>
  <c r="AO877" i="54"/>
  <c r="AO878" i="54"/>
  <c r="AO1297" i="54"/>
  <c r="AO1298" i="54"/>
  <c r="AO967" i="54"/>
  <c r="AO968" i="54"/>
  <c r="AT217" i="54"/>
  <c r="AT218" i="54"/>
  <c r="AO1207" i="54"/>
  <c r="AO1208" i="54"/>
  <c r="AN1359" i="54"/>
  <c r="AT187" i="54"/>
  <c r="AT188" i="54"/>
  <c r="AV247" i="54"/>
  <c r="AV248" i="54"/>
  <c r="BE517" i="54"/>
  <c r="BE518" i="54"/>
  <c r="AO1027" i="54"/>
  <c r="AO1028" i="54"/>
  <c r="AP44" i="54"/>
  <c r="AL16" i="53" l="1"/>
  <c r="AL12" i="53" s="1"/>
  <c r="AL950" i="53" s="1"/>
  <c r="BC69" i="53"/>
  <c r="BJ99" i="53"/>
  <c r="BJ100" i="53" s="1"/>
  <c r="BJ101" i="53" s="1"/>
  <c r="BJ104" i="53" s="1"/>
  <c r="BJ82" i="53" s="1"/>
  <c r="BJ159" i="53"/>
  <c r="AP489" i="53"/>
  <c r="BK98" i="53"/>
  <c r="BK97" i="53"/>
  <c r="AT40" i="53"/>
  <c r="AT41" i="53" s="1"/>
  <c r="AT44" i="53" s="1"/>
  <c r="AT22" i="53" s="1"/>
  <c r="AU37" i="53"/>
  <c r="AU38" i="53"/>
  <c r="BK127" i="53"/>
  <c r="BK128" i="53"/>
  <c r="BO187" i="53"/>
  <c r="BO188" i="53"/>
  <c r="BC70" i="53"/>
  <c r="BC71" i="53" s="1"/>
  <c r="BC74" i="53" s="1"/>
  <c r="BC52" i="53" s="1"/>
  <c r="BD67" i="53"/>
  <c r="BD68" i="53"/>
  <c r="AR457" i="53"/>
  <c r="AR458" i="53"/>
  <c r="BO218" i="53"/>
  <c r="BO217" i="53"/>
  <c r="BJ130" i="53"/>
  <c r="BJ131" i="53" s="1"/>
  <c r="BJ134" i="53" s="1"/>
  <c r="BJ112" i="53" s="1"/>
  <c r="AQ398" i="53"/>
  <c r="AQ397" i="53"/>
  <c r="BN190" i="53"/>
  <c r="BN191" i="53" s="1"/>
  <c r="BN194" i="53" s="1"/>
  <c r="BN172" i="53" s="1"/>
  <c r="AQ427" i="53"/>
  <c r="AQ428" i="53"/>
  <c r="AP519" i="53"/>
  <c r="AP520" i="53" s="1"/>
  <c r="AP521" i="53" s="1"/>
  <c r="AP524" i="53" s="1"/>
  <c r="AP502" i="53" s="1"/>
  <c r="AP369" i="53"/>
  <c r="AC9" i="28"/>
  <c r="AL952" i="53"/>
  <c r="AD3" i="28"/>
  <c r="AD7" i="28" s="1"/>
  <c r="AO669" i="54"/>
  <c r="AM1831" i="54"/>
  <c r="AE4" i="28"/>
  <c r="AE8" i="28" s="1"/>
  <c r="AM13" i="53"/>
  <c r="AM611" i="53"/>
  <c r="AP579" i="53"/>
  <c r="AP580" i="53" s="1"/>
  <c r="AP551" i="53"/>
  <c r="AM639" i="53"/>
  <c r="AM640" i="53" s="1"/>
  <c r="AO581" i="53"/>
  <c r="AO532" i="53"/>
  <c r="AO657" i="53" s="1"/>
  <c r="AL592" i="53"/>
  <c r="AL656" i="53" s="1"/>
  <c r="AL18" i="53"/>
  <c r="AN609" i="53"/>
  <c r="AQ547" i="53"/>
  <c r="AQ548" i="53"/>
  <c r="AL622" i="53"/>
  <c r="AL654" i="53" s="1"/>
  <c r="BE519" i="54"/>
  <c r="BE520" i="54" s="1"/>
  <c r="BE521" i="54" s="1"/>
  <c r="BE524" i="54" s="1"/>
  <c r="BE502" i="54" s="1"/>
  <c r="AT189" i="54"/>
  <c r="AT190" i="54" s="1"/>
  <c r="AT191" i="54" s="1"/>
  <c r="AT194" i="54" s="1"/>
  <c r="AT172" i="54" s="1"/>
  <c r="AO1209" i="54"/>
  <c r="AO1210" i="54" s="1"/>
  <c r="AO1211" i="54" s="1"/>
  <c r="AO1214" i="54" s="1"/>
  <c r="AO1192" i="54" s="1"/>
  <c r="AO969" i="54"/>
  <c r="AO970" i="54" s="1"/>
  <c r="AO971" i="54" s="1"/>
  <c r="AO974" i="54" s="1"/>
  <c r="AO952" i="54" s="1"/>
  <c r="AO879" i="54"/>
  <c r="AO880" i="54" s="1"/>
  <c r="AO881" i="54" s="1"/>
  <c r="AO884" i="54" s="1"/>
  <c r="AO862" i="54" s="1"/>
  <c r="AM772" i="54"/>
  <c r="AM18" i="54"/>
  <c r="AO1029" i="54"/>
  <c r="AV249" i="54"/>
  <c r="AO1357" i="54"/>
  <c r="AO1358" i="54"/>
  <c r="AT219" i="54"/>
  <c r="AT220" i="54" s="1"/>
  <c r="AT221" i="54" s="1"/>
  <c r="AT224" i="54" s="1"/>
  <c r="AT202" i="54" s="1"/>
  <c r="AO1299" i="54"/>
  <c r="AO1300" i="54" s="1"/>
  <c r="AO1301" i="54" s="1"/>
  <c r="AO1304" i="54" s="1"/>
  <c r="AO1282" i="54" s="1"/>
  <c r="AP22" i="54"/>
  <c r="AN1360" i="54"/>
  <c r="AN1361" i="54" s="1"/>
  <c r="AN1364" i="54" s="1"/>
  <c r="AN14" i="54"/>
  <c r="AO849" i="54"/>
  <c r="AO939" i="54"/>
  <c r="AX309" i="54"/>
  <c r="BF549" i="54"/>
  <c r="BI639" i="54"/>
  <c r="AO1089" i="54"/>
  <c r="AO1119" i="54"/>
  <c r="AT129" i="54"/>
  <c r="BD429" i="54"/>
  <c r="AW279" i="54"/>
  <c r="AT99" i="54"/>
  <c r="BI609" i="54"/>
  <c r="BM759" i="54"/>
  <c r="BL729" i="54"/>
  <c r="AO1239" i="54"/>
  <c r="AY339" i="54"/>
  <c r="BE459" i="54"/>
  <c r="AO1179" i="54"/>
  <c r="AR69" i="54"/>
  <c r="AO1149" i="54"/>
  <c r="AO1327" i="54"/>
  <c r="AO1328" i="54"/>
  <c r="AO999" i="54"/>
  <c r="AO1269" i="54"/>
  <c r="AT159" i="54"/>
  <c r="AO1059" i="54"/>
  <c r="BB369" i="54"/>
  <c r="BB399" i="54"/>
  <c r="BE489" i="54"/>
  <c r="AR39" i="54"/>
  <c r="BG579" i="54"/>
  <c r="BG580" i="54" s="1"/>
  <c r="BG581" i="54" s="1"/>
  <c r="BG584" i="54" s="1"/>
  <c r="BG562" i="54" s="1"/>
  <c r="BL699" i="54"/>
  <c r="BL700" i="54" s="1"/>
  <c r="BL701" i="54" s="1"/>
  <c r="BL704" i="54" s="1"/>
  <c r="BL682" i="54" s="1"/>
  <c r="AO909" i="54"/>
  <c r="AO910" i="54" s="1"/>
  <c r="AO911" i="54" s="1"/>
  <c r="AO914" i="54" s="1"/>
  <c r="AO892" i="54" s="1"/>
  <c r="AN854" i="54"/>
  <c r="AQ44" i="54"/>
  <c r="BK99" i="53" l="1"/>
  <c r="AR459" i="53"/>
  <c r="AL659" i="53"/>
  <c r="AQ368" i="53"/>
  <c r="AQ367" i="53"/>
  <c r="BO219" i="53"/>
  <c r="BO220" i="53" s="1"/>
  <c r="BO221" i="53" s="1"/>
  <c r="BO224" i="53" s="1"/>
  <c r="BO202" i="53" s="1"/>
  <c r="J202" i="53" s="1"/>
  <c r="AR460" i="53"/>
  <c r="AR461" i="53" s="1"/>
  <c r="AR464" i="53" s="1"/>
  <c r="AR442" i="53" s="1"/>
  <c r="AS457" i="53"/>
  <c r="AS458" i="53"/>
  <c r="AQ488" i="53"/>
  <c r="AQ487" i="53"/>
  <c r="BK157" i="53"/>
  <c r="BK158" i="53"/>
  <c r="AP370" i="53"/>
  <c r="AP371" i="53" s="1"/>
  <c r="AP374" i="53" s="1"/>
  <c r="AP352" i="53" s="1"/>
  <c r="AQ518" i="53"/>
  <c r="AQ517" i="53"/>
  <c r="AQ429" i="53"/>
  <c r="AQ430" i="53" s="1"/>
  <c r="AQ431" i="53" s="1"/>
  <c r="AQ434" i="53" s="1"/>
  <c r="AQ412" i="53" s="1"/>
  <c r="AQ399" i="53"/>
  <c r="AQ400" i="53" s="1"/>
  <c r="AQ401" i="53" s="1"/>
  <c r="AQ404" i="53" s="1"/>
  <c r="AQ382" i="53" s="1"/>
  <c r="BD69" i="53"/>
  <c r="BO189" i="53"/>
  <c r="BO190" i="53" s="1"/>
  <c r="BO191" i="53" s="1"/>
  <c r="BO194" i="53" s="1"/>
  <c r="BO172" i="53" s="1"/>
  <c r="J172" i="53" s="1"/>
  <c r="BK129" i="53"/>
  <c r="BK130" i="53" s="1"/>
  <c r="BK131" i="53" s="1"/>
  <c r="BK134" i="53" s="1"/>
  <c r="BK112" i="53" s="1"/>
  <c r="AU39" i="53"/>
  <c r="AU40" i="53" s="1"/>
  <c r="AU41" i="53" s="1"/>
  <c r="AU44" i="53" s="1"/>
  <c r="AU22" i="53" s="1"/>
  <c r="BK100" i="53"/>
  <c r="BK101" i="53" s="1"/>
  <c r="BK104" i="53" s="1"/>
  <c r="BK82" i="53" s="1"/>
  <c r="BL98" i="53"/>
  <c r="BL97" i="53"/>
  <c r="AP490" i="53"/>
  <c r="AP491" i="53" s="1"/>
  <c r="AP494" i="53" s="1"/>
  <c r="AP472" i="53" s="1"/>
  <c r="BJ160" i="53"/>
  <c r="BJ161" i="53" s="1"/>
  <c r="BJ164" i="53" s="1"/>
  <c r="BJ142" i="53" s="1"/>
  <c r="AD9" i="28"/>
  <c r="AP667" i="54"/>
  <c r="AP668" i="54"/>
  <c r="AO670" i="54"/>
  <c r="AO671" i="54" s="1"/>
  <c r="AO674" i="54" s="1"/>
  <c r="AO652" i="54" s="1"/>
  <c r="AN16" i="54"/>
  <c r="AN12" i="54" s="1"/>
  <c r="AN1829" i="54" s="1"/>
  <c r="AM641" i="53"/>
  <c r="AM644" i="53" s="1"/>
  <c r="AM15" i="53"/>
  <c r="AP581" i="53"/>
  <c r="AP584" i="53" s="1"/>
  <c r="AP562" i="53" s="1"/>
  <c r="AQ549" i="53"/>
  <c r="AQ550" i="53" s="1"/>
  <c r="AO607" i="53"/>
  <c r="AO608" i="53"/>
  <c r="AN610" i="53"/>
  <c r="AM16" i="53"/>
  <c r="AM12" i="53" s="1"/>
  <c r="AM614" i="53"/>
  <c r="AO584" i="53"/>
  <c r="AN637" i="53"/>
  <c r="AN638" i="53"/>
  <c r="AM14" i="53"/>
  <c r="AP554" i="53"/>
  <c r="AQ577" i="53"/>
  <c r="AQ578" i="53"/>
  <c r="AP907" i="54"/>
  <c r="AP908" i="54"/>
  <c r="BM697" i="54"/>
  <c r="BM698" i="54"/>
  <c r="BH577" i="54"/>
  <c r="BH578" i="54"/>
  <c r="AS37" i="54"/>
  <c r="AS38" i="54"/>
  <c r="BF487" i="54"/>
  <c r="BF488" i="54"/>
  <c r="BC397" i="54"/>
  <c r="BC398" i="54"/>
  <c r="BC367" i="54"/>
  <c r="BC368" i="54"/>
  <c r="AP1057" i="54"/>
  <c r="AP1058" i="54"/>
  <c r="AU157" i="54"/>
  <c r="AU158" i="54"/>
  <c r="AP1267" i="54"/>
  <c r="AP1268" i="54"/>
  <c r="AP997" i="54"/>
  <c r="AP998" i="54"/>
  <c r="AO1329" i="54"/>
  <c r="AO1330" i="54" s="1"/>
  <c r="AO1331" i="54" s="1"/>
  <c r="AO1334" i="54" s="1"/>
  <c r="AO1312" i="54" s="1"/>
  <c r="AP1147" i="54"/>
  <c r="AP1148" i="54"/>
  <c r="AS67" i="54"/>
  <c r="AS68" i="54"/>
  <c r="AP1177" i="54"/>
  <c r="AP1178" i="54"/>
  <c r="BF457" i="54"/>
  <c r="BF458" i="54"/>
  <c r="AZ337" i="54"/>
  <c r="AZ338" i="54"/>
  <c r="AP1237" i="54"/>
  <c r="AP1238" i="54"/>
  <c r="BM727" i="54"/>
  <c r="BM728" i="54"/>
  <c r="BN757" i="54"/>
  <c r="BN758" i="54"/>
  <c r="BJ607" i="54"/>
  <c r="BJ608" i="54"/>
  <c r="AU97" i="54"/>
  <c r="AU98" i="54"/>
  <c r="AX277" i="54"/>
  <c r="AX278" i="54"/>
  <c r="BE427" i="54"/>
  <c r="BE428" i="54"/>
  <c r="AU127" i="54"/>
  <c r="AU128" i="54"/>
  <c r="AP1117" i="54"/>
  <c r="AP1118" i="54"/>
  <c r="AP1087" i="54"/>
  <c r="AP1088" i="54"/>
  <c r="BJ637" i="54"/>
  <c r="BJ638" i="54"/>
  <c r="BG547" i="54"/>
  <c r="BG548" i="54"/>
  <c r="AY307" i="54"/>
  <c r="AY308" i="54"/>
  <c r="AP937" i="54"/>
  <c r="AP938" i="54"/>
  <c r="AT1374" i="54"/>
  <c r="AP1297" i="54"/>
  <c r="AP1298" i="54"/>
  <c r="AU217" i="54"/>
  <c r="AU218" i="54"/>
  <c r="AO1359" i="54"/>
  <c r="AW247" i="54"/>
  <c r="AW248" i="54"/>
  <c r="AP1027" i="54"/>
  <c r="AP1028" i="54"/>
  <c r="AP877" i="54"/>
  <c r="AP878" i="54"/>
  <c r="AP967" i="54"/>
  <c r="AP968" i="54"/>
  <c r="AP1207" i="54"/>
  <c r="AP1208" i="54"/>
  <c r="AU187" i="54"/>
  <c r="AU188" i="54"/>
  <c r="BF517" i="54"/>
  <c r="BF518" i="54"/>
  <c r="AQ22" i="54"/>
  <c r="AN832" i="54"/>
  <c r="AN1376" i="54" s="1"/>
  <c r="AN18" i="54"/>
  <c r="AR40" i="54"/>
  <c r="BE490" i="54"/>
  <c r="BE491" i="54" s="1"/>
  <c r="BE494" i="54" s="1"/>
  <c r="BE472" i="54" s="1"/>
  <c r="BB400" i="54"/>
  <c r="BB401" i="54" s="1"/>
  <c r="BB404" i="54" s="1"/>
  <c r="BB382" i="54" s="1"/>
  <c r="BB370" i="54"/>
  <c r="BB371" i="54" s="1"/>
  <c r="BB374" i="54" s="1"/>
  <c r="BB352" i="54" s="1"/>
  <c r="AO1060" i="54"/>
  <c r="AO1061" i="54" s="1"/>
  <c r="AO1064" i="54" s="1"/>
  <c r="AO1042" i="54" s="1"/>
  <c r="AT160" i="54"/>
  <c r="AT161" i="54" s="1"/>
  <c r="AT164" i="54" s="1"/>
  <c r="AT142" i="54" s="1"/>
  <c r="AT1373" i="54" s="1"/>
  <c r="AO1270" i="54"/>
  <c r="AO1271" i="54" s="1"/>
  <c r="AO1274" i="54" s="1"/>
  <c r="AO1252" i="54" s="1"/>
  <c r="AO1000" i="54"/>
  <c r="AO1001" i="54" s="1"/>
  <c r="AO1004" i="54" s="1"/>
  <c r="AO982" i="54" s="1"/>
  <c r="AO1150" i="54"/>
  <c r="AO1151" i="54" s="1"/>
  <c r="AO1154" i="54" s="1"/>
  <c r="AO1132" i="54" s="1"/>
  <c r="AR70" i="54"/>
  <c r="AR71" i="54" s="1"/>
  <c r="AR74" i="54" s="1"/>
  <c r="AR52" i="54" s="1"/>
  <c r="AO1180" i="54"/>
  <c r="AO1181" i="54" s="1"/>
  <c r="AO1184" i="54" s="1"/>
  <c r="AO1162" i="54" s="1"/>
  <c r="BE460" i="54"/>
  <c r="BE461" i="54" s="1"/>
  <c r="BE464" i="54" s="1"/>
  <c r="BE442" i="54" s="1"/>
  <c r="AY340" i="54"/>
  <c r="AY341" i="54" s="1"/>
  <c r="AY344" i="54" s="1"/>
  <c r="AY322" i="54" s="1"/>
  <c r="AO1240" i="54"/>
  <c r="AO1241" i="54" s="1"/>
  <c r="AO1244" i="54" s="1"/>
  <c r="AO1222" i="54" s="1"/>
  <c r="BL730" i="54"/>
  <c r="BL731" i="54" s="1"/>
  <c r="BL734" i="54" s="1"/>
  <c r="BL712" i="54" s="1"/>
  <c r="BM760" i="54"/>
  <c r="BM761" i="54" s="1"/>
  <c r="BM764" i="54" s="1"/>
  <c r="BM742" i="54" s="1"/>
  <c r="BI610" i="54"/>
  <c r="BI611" i="54" s="1"/>
  <c r="BI614" i="54" s="1"/>
  <c r="BI592" i="54" s="1"/>
  <c r="AT100" i="54"/>
  <c r="AT101" i="54" s="1"/>
  <c r="AT104" i="54" s="1"/>
  <c r="AT82" i="54" s="1"/>
  <c r="AW280" i="54"/>
  <c r="AW281" i="54" s="1"/>
  <c r="AW284" i="54" s="1"/>
  <c r="AW262" i="54" s="1"/>
  <c r="BD430" i="54"/>
  <c r="BD431" i="54" s="1"/>
  <c r="BD434" i="54" s="1"/>
  <c r="BD412" i="54" s="1"/>
  <c r="AT130" i="54"/>
  <c r="AT131" i="54" s="1"/>
  <c r="AT134" i="54" s="1"/>
  <c r="AT112" i="54" s="1"/>
  <c r="AO1120" i="54"/>
  <c r="AO1121" i="54" s="1"/>
  <c r="AO1124" i="54" s="1"/>
  <c r="AO1102" i="54" s="1"/>
  <c r="AO1090" i="54"/>
  <c r="AO1091" i="54" s="1"/>
  <c r="AO1094" i="54" s="1"/>
  <c r="AO1072" i="54" s="1"/>
  <c r="BI640" i="54"/>
  <c r="BI641" i="54" s="1"/>
  <c r="BI644" i="54" s="1"/>
  <c r="BI622" i="54" s="1"/>
  <c r="BF550" i="54"/>
  <c r="BF551" i="54" s="1"/>
  <c r="BF554" i="54" s="1"/>
  <c r="BF532" i="54" s="1"/>
  <c r="AX310" i="54"/>
  <c r="AX311" i="54" s="1"/>
  <c r="AX314" i="54" s="1"/>
  <c r="AX292" i="54" s="1"/>
  <c r="AO940" i="54"/>
  <c r="AO941" i="54" s="1"/>
  <c r="AO944" i="54" s="1"/>
  <c r="AO922" i="54" s="1"/>
  <c r="AO850" i="54"/>
  <c r="AN1342" i="54"/>
  <c r="AN1377" i="54"/>
  <c r="AO13" i="54"/>
  <c r="AV250" i="54"/>
  <c r="AV251" i="54" s="1"/>
  <c r="AV254" i="54" s="1"/>
  <c r="AV232" i="54" s="1"/>
  <c r="AO1030" i="54"/>
  <c r="AO1031" i="54" s="1"/>
  <c r="AO1034" i="54" s="1"/>
  <c r="AO1012" i="54" s="1"/>
  <c r="AN15" i="54"/>
  <c r="AM1378" i="54"/>
  <c r="AM1379" i="54" s="1"/>
  <c r="J772" i="54"/>
  <c r="AQ489" i="53" l="1"/>
  <c r="BL99" i="53"/>
  <c r="BL127" i="53"/>
  <c r="BL128" i="53"/>
  <c r="AR397" i="53"/>
  <c r="AR398" i="53"/>
  <c r="AQ490" i="53"/>
  <c r="AQ491" i="53" s="1"/>
  <c r="AR487" i="53"/>
  <c r="AR488" i="53"/>
  <c r="AV37" i="53"/>
  <c r="AV38" i="53"/>
  <c r="BD70" i="53"/>
  <c r="BD71" i="53" s="1"/>
  <c r="BD74" i="53" s="1"/>
  <c r="BD52" i="53" s="1"/>
  <c r="BE68" i="53"/>
  <c r="BE67" i="53"/>
  <c r="AR427" i="53"/>
  <c r="AR428" i="53"/>
  <c r="AQ519" i="53"/>
  <c r="AQ520" i="53" s="1"/>
  <c r="AQ521" i="53" s="1"/>
  <c r="AQ524" i="53" s="1"/>
  <c r="AQ502" i="53" s="1"/>
  <c r="BK159" i="53"/>
  <c r="BK160" i="53"/>
  <c r="BK161" i="53" s="1"/>
  <c r="BK164" i="53" s="1"/>
  <c r="BK142" i="53" s="1"/>
  <c r="AQ494" i="53"/>
  <c r="AQ472" i="53" s="1"/>
  <c r="AS459" i="53"/>
  <c r="AS460" i="53" s="1"/>
  <c r="AS461" i="53" s="1"/>
  <c r="AS464" i="53" s="1"/>
  <c r="AS442" i="53" s="1"/>
  <c r="AQ369" i="53"/>
  <c r="AQ370" i="53" s="1"/>
  <c r="AQ371" i="53" s="1"/>
  <c r="AQ374" i="53" s="1"/>
  <c r="AQ352" i="53" s="1"/>
  <c r="AO14" i="54"/>
  <c r="AP669" i="54"/>
  <c r="AN1831" i="54"/>
  <c r="AF4" i="28"/>
  <c r="AF8" i="28" s="1"/>
  <c r="AQ551" i="53"/>
  <c r="AQ579" i="53"/>
  <c r="AQ580" i="53" s="1"/>
  <c r="AQ581" i="53" s="1"/>
  <c r="AQ584" i="53" s="1"/>
  <c r="AQ562" i="53" s="1"/>
  <c r="AP532" i="53"/>
  <c r="AP657" i="53" s="1"/>
  <c r="AN639" i="53"/>
  <c r="AO562" i="53"/>
  <c r="AM950" i="53"/>
  <c r="AE3" i="28" s="1"/>
  <c r="AE7" i="28" s="1"/>
  <c r="AN611" i="53"/>
  <c r="AM622" i="53"/>
  <c r="AM654" i="53" s="1"/>
  <c r="AN13" i="53"/>
  <c r="AM592" i="53"/>
  <c r="AM656" i="53" s="1"/>
  <c r="AM659" i="53" s="1"/>
  <c r="AM18" i="53"/>
  <c r="AO609" i="53"/>
  <c r="AR547" i="53"/>
  <c r="AR548" i="53"/>
  <c r="AO1360" i="54"/>
  <c r="AO1361" i="54" s="1"/>
  <c r="AO1364" i="54" s="1"/>
  <c r="AP939" i="54"/>
  <c r="AP940" i="54" s="1"/>
  <c r="AP941" i="54" s="1"/>
  <c r="AP944" i="54" s="1"/>
  <c r="AP922" i="54" s="1"/>
  <c r="AY309" i="54"/>
  <c r="AY310" i="54" s="1"/>
  <c r="AY311" i="54" s="1"/>
  <c r="AY314" i="54" s="1"/>
  <c r="AY292" i="54" s="1"/>
  <c r="BG549" i="54"/>
  <c r="BG550" i="54" s="1"/>
  <c r="BG551" i="54" s="1"/>
  <c r="BG554" i="54" s="1"/>
  <c r="BG532" i="54" s="1"/>
  <c r="BJ639" i="54"/>
  <c r="BJ640" i="54" s="1"/>
  <c r="BJ641" i="54" s="1"/>
  <c r="BJ644" i="54" s="1"/>
  <c r="BJ622" i="54" s="1"/>
  <c r="AP1089" i="54"/>
  <c r="AP1090" i="54" s="1"/>
  <c r="AP1091" i="54" s="1"/>
  <c r="AP1094" i="54" s="1"/>
  <c r="AP1072" i="54" s="1"/>
  <c r="AP1119" i="54"/>
  <c r="AP1120" i="54" s="1"/>
  <c r="AP1121" i="54" s="1"/>
  <c r="AP1124" i="54" s="1"/>
  <c r="AP1102" i="54" s="1"/>
  <c r="AU129" i="54"/>
  <c r="AU130" i="54" s="1"/>
  <c r="AU131" i="54" s="1"/>
  <c r="AU134" i="54" s="1"/>
  <c r="AU112" i="54" s="1"/>
  <c r="BE429" i="54"/>
  <c r="BE430" i="54" s="1"/>
  <c r="BE431" i="54" s="1"/>
  <c r="BE434" i="54" s="1"/>
  <c r="BE412" i="54" s="1"/>
  <c r="AX279" i="54"/>
  <c r="AX280" i="54" s="1"/>
  <c r="AX281" i="54" s="1"/>
  <c r="AX284" i="54" s="1"/>
  <c r="AX262" i="54" s="1"/>
  <c r="AU99" i="54"/>
  <c r="AU100" i="54" s="1"/>
  <c r="AU101" i="54" s="1"/>
  <c r="AU104" i="54" s="1"/>
  <c r="AU82" i="54" s="1"/>
  <c r="BJ609" i="54"/>
  <c r="BJ610" i="54" s="1"/>
  <c r="BJ611" i="54" s="1"/>
  <c r="BJ614" i="54" s="1"/>
  <c r="BJ592" i="54" s="1"/>
  <c r="BN759" i="54"/>
  <c r="BN760" i="54" s="1"/>
  <c r="BN761" i="54" s="1"/>
  <c r="BN764" i="54" s="1"/>
  <c r="BN742" i="54" s="1"/>
  <c r="BM729" i="54"/>
  <c r="BM730" i="54" s="1"/>
  <c r="BM731" i="54" s="1"/>
  <c r="BM734" i="54" s="1"/>
  <c r="BM712" i="54" s="1"/>
  <c r="AP1239" i="54"/>
  <c r="AP1240" i="54" s="1"/>
  <c r="AP1241" i="54" s="1"/>
  <c r="AP1244" i="54" s="1"/>
  <c r="AP1222" i="54" s="1"/>
  <c r="AZ339" i="54"/>
  <c r="AZ340" i="54" s="1"/>
  <c r="AZ341" i="54" s="1"/>
  <c r="AZ344" i="54" s="1"/>
  <c r="AZ322" i="54" s="1"/>
  <c r="BF459" i="54"/>
  <c r="BF460" i="54" s="1"/>
  <c r="BF461" i="54" s="1"/>
  <c r="BF464" i="54" s="1"/>
  <c r="BF442" i="54" s="1"/>
  <c r="AP1179" i="54"/>
  <c r="AP1180" i="54" s="1"/>
  <c r="AP1181" i="54" s="1"/>
  <c r="AP1184" i="54" s="1"/>
  <c r="AP1162" i="54" s="1"/>
  <c r="AS69" i="54"/>
  <c r="AS70" i="54" s="1"/>
  <c r="AS71" i="54" s="1"/>
  <c r="AS74" i="54" s="1"/>
  <c r="AS52" i="54" s="1"/>
  <c r="AP1149" i="54"/>
  <c r="AP1150" i="54" s="1"/>
  <c r="AP1151" i="54" s="1"/>
  <c r="AP1154" i="54" s="1"/>
  <c r="AP1132" i="54" s="1"/>
  <c r="AP1327" i="54"/>
  <c r="AP1328" i="54"/>
  <c r="AP999" i="54"/>
  <c r="AP1000" i="54" s="1"/>
  <c r="AP1001" i="54" s="1"/>
  <c r="AP1004" i="54" s="1"/>
  <c r="AP982" i="54" s="1"/>
  <c r="AP1269" i="54"/>
  <c r="AP1270" i="54" s="1"/>
  <c r="AP1271" i="54" s="1"/>
  <c r="AP1274" i="54" s="1"/>
  <c r="AP1252" i="54" s="1"/>
  <c r="AU159" i="54"/>
  <c r="AU160" i="54" s="1"/>
  <c r="AU161" i="54" s="1"/>
  <c r="AU164" i="54" s="1"/>
  <c r="AU142" i="54" s="1"/>
  <c r="AU1373" i="54" s="1"/>
  <c r="AP1059" i="54"/>
  <c r="AP1060" i="54" s="1"/>
  <c r="AP1061" i="54" s="1"/>
  <c r="AP1064" i="54" s="1"/>
  <c r="AP1042" i="54" s="1"/>
  <c r="BC369" i="54"/>
  <c r="BC370" i="54" s="1"/>
  <c r="BC371" i="54" s="1"/>
  <c r="BC374" i="54" s="1"/>
  <c r="BC352" i="54" s="1"/>
  <c r="BC399" i="54"/>
  <c r="BC400" i="54" s="1"/>
  <c r="BC401" i="54" s="1"/>
  <c r="BC404" i="54" s="1"/>
  <c r="BC382" i="54" s="1"/>
  <c r="BF489" i="54"/>
  <c r="BF490" i="54" s="1"/>
  <c r="BF491" i="54" s="1"/>
  <c r="BF494" i="54" s="1"/>
  <c r="BF472" i="54" s="1"/>
  <c r="AS39" i="54"/>
  <c r="AS40" i="54" s="1"/>
  <c r="AO851" i="54"/>
  <c r="AO15" i="54"/>
  <c r="AT1375" i="54"/>
  <c r="AR41" i="54"/>
  <c r="AN1379" i="54"/>
  <c r="BF519" i="54"/>
  <c r="BF520" i="54"/>
  <c r="BF521" i="54" s="1"/>
  <c r="BF524" i="54" s="1"/>
  <c r="BF502" i="54" s="1"/>
  <c r="AU189" i="54"/>
  <c r="AU190" i="54" s="1"/>
  <c r="AU191" i="54" s="1"/>
  <c r="AU194" i="54" s="1"/>
  <c r="AU172" i="54" s="1"/>
  <c r="AP1209" i="54"/>
  <c r="AP1210" i="54"/>
  <c r="AP1211" i="54" s="1"/>
  <c r="AP1214" i="54" s="1"/>
  <c r="AP1192" i="54" s="1"/>
  <c r="AP969" i="54"/>
  <c r="AP970" i="54" s="1"/>
  <c r="AP971" i="54" s="1"/>
  <c r="AP974" i="54" s="1"/>
  <c r="AP952" i="54" s="1"/>
  <c r="AP879" i="54"/>
  <c r="AP880" i="54"/>
  <c r="AP1029" i="54"/>
  <c r="AP1030" i="54" s="1"/>
  <c r="AP1031" i="54" s="1"/>
  <c r="AP1034" i="54" s="1"/>
  <c r="AP1012" i="54" s="1"/>
  <c r="AW249" i="54"/>
  <c r="AW250" i="54"/>
  <c r="AW251" i="54" s="1"/>
  <c r="AW254" i="54" s="1"/>
  <c r="AW232" i="54" s="1"/>
  <c r="AP1357" i="54"/>
  <c r="AP1358" i="54"/>
  <c r="AU219" i="54"/>
  <c r="AU220" i="54"/>
  <c r="AU221" i="54" s="1"/>
  <c r="AU224" i="54" s="1"/>
  <c r="AU202" i="54" s="1"/>
  <c r="AP1299" i="54"/>
  <c r="AP1300" i="54" s="1"/>
  <c r="AP1301" i="54" s="1"/>
  <c r="AP1304" i="54" s="1"/>
  <c r="AP1282" i="54" s="1"/>
  <c r="BH579" i="54"/>
  <c r="BH580" i="54" s="1"/>
  <c r="BH581" i="54" s="1"/>
  <c r="BH584" i="54" s="1"/>
  <c r="BH562" i="54" s="1"/>
  <c r="BM699" i="54"/>
  <c r="BM700" i="54" s="1"/>
  <c r="BM701" i="54" s="1"/>
  <c r="BM704" i="54" s="1"/>
  <c r="BM682" i="54" s="1"/>
  <c r="AP909" i="54"/>
  <c r="AP910" i="54" s="1"/>
  <c r="AP911" i="54" s="1"/>
  <c r="AP914" i="54" s="1"/>
  <c r="AP892" i="54" s="1"/>
  <c r="AR367" i="53" l="1"/>
  <c r="AR368" i="53"/>
  <c r="BL157" i="53"/>
  <c r="BL158" i="53"/>
  <c r="BE69" i="53"/>
  <c r="AV39" i="53"/>
  <c r="AR489" i="53"/>
  <c r="AR490" i="53" s="1"/>
  <c r="AR491" i="53" s="1"/>
  <c r="AR494" i="53" s="1"/>
  <c r="AR472" i="53" s="1"/>
  <c r="BL100" i="53"/>
  <c r="BL101" i="53" s="1"/>
  <c r="BL104" i="53" s="1"/>
  <c r="BL82" i="53" s="1"/>
  <c r="BM98" i="53"/>
  <c r="BM97" i="53"/>
  <c r="AT457" i="53"/>
  <c r="AT458" i="53"/>
  <c r="AR517" i="53"/>
  <c r="AR518" i="53"/>
  <c r="AR429" i="53"/>
  <c r="AR430" i="53" s="1"/>
  <c r="AR431" i="53" s="1"/>
  <c r="AR434" i="53" s="1"/>
  <c r="AR412" i="53" s="1"/>
  <c r="AR399" i="53"/>
  <c r="AR400" i="53" s="1"/>
  <c r="AR401" i="53" s="1"/>
  <c r="AR404" i="53" s="1"/>
  <c r="AR382" i="53" s="1"/>
  <c r="BL129" i="53"/>
  <c r="BL130" i="53" s="1"/>
  <c r="BL131" i="53" s="1"/>
  <c r="BL134" i="53" s="1"/>
  <c r="BL112" i="53" s="1"/>
  <c r="AE9" i="28"/>
  <c r="AU1375" i="54"/>
  <c r="AQ667" i="54"/>
  <c r="AQ668" i="54"/>
  <c r="AP670" i="54"/>
  <c r="AP671" i="54"/>
  <c r="AP674" i="54" s="1"/>
  <c r="AP652" i="54" s="1"/>
  <c r="AR549" i="53"/>
  <c r="AR550" i="53" s="1"/>
  <c r="AP607" i="53"/>
  <c r="AP608" i="53"/>
  <c r="AM952" i="53"/>
  <c r="AO637" i="53"/>
  <c r="AO638" i="53"/>
  <c r="AN14" i="53"/>
  <c r="AR577" i="53"/>
  <c r="AR578" i="53"/>
  <c r="AO610" i="53"/>
  <c r="AN614" i="53"/>
  <c r="AN640" i="53"/>
  <c r="AQ554" i="53"/>
  <c r="AU1374" i="54"/>
  <c r="AQ907" i="54"/>
  <c r="AQ908" i="54"/>
  <c r="BN697" i="54"/>
  <c r="BN698" i="54"/>
  <c r="BI577" i="54"/>
  <c r="BI578" i="54"/>
  <c r="AQ1297" i="54"/>
  <c r="AQ1298" i="54"/>
  <c r="AV217" i="54"/>
  <c r="AV218" i="54"/>
  <c r="AP1359" i="54"/>
  <c r="AP1360" i="54" s="1"/>
  <c r="AP1361" i="54" s="1"/>
  <c r="AP1364" i="54" s="1"/>
  <c r="AP1342" i="54" s="1"/>
  <c r="AX247" i="54"/>
  <c r="AX248" i="54"/>
  <c r="AQ1027" i="54"/>
  <c r="AQ1028" i="54"/>
  <c r="AQ877" i="54"/>
  <c r="AQ878" i="54"/>
  <c r="AQ967" i="54"/>
  <c r="AQ968" i="54"/>
  <c r="AQ1207" i="54"/>
  <c r="AQ1208" i="54"/>
  <c r="AV187" i="54"/>
  <c r="AV188" i="54"/>
  <c r="BG517" i="54"/>
  <c r="BG518" i="54"/>
  <c r="AR44" i="54"/>
  <c r="AO16" i="54"/>
  <c r="AO12" i="54" s="1"/>
  <c r="AO1829" i="54" s="1"/>
  <c r="AO854" i="54"/>
  <c r="AS41" i="54"/>
  <c r="AO1342" i="54"/>
  <c r="AO1378" i="54"/>
  <c r="AO1377" i="54"/>
  <c r="AP881" i="54"/>
  <c r="AT37" i="54"/>
  <c r="AT38" i="54"/>
  <c r="BG487" i="54"/>
  <c r="BG488" i="54"/>
  <c r="BD397" i="54"/>
  <c r="BD398" i="54"/>
  <c r="BD367" i="54"/>
  <c r="BD368" i="54"/>
  <c r="AQ1057" i="54"/>
  <c r="AQ1058" i="54"/>
  <c r="AV157" i="54"/>
  <c r="AV158" i="54"/>
  <c r="AQ1267" i="54"/>
  <c r="AQ1268" i="54"/>
  <c r="AQ997" i="54"/>
  <c r="AQ998" i="54"/>
  <c r="AP1329" i="54"/>
  <c r="AQ1147" i="54"/>
  <c r="AQ1148" i="54"/>
  <c r="AT67" i="54"/>
  <c r="AT68" i="54"/>
  <c r="AQ1177" i="54"/>
  <c r="AQ1178" i="54"/>
  <c r="BG457" i="54"/>
  <c r="BG458" i="54"/>
  <c r="BA337" i="54"/>
  <c r="BA338" i="54"/>
  <c r="AQ1237" i="54"/>
  <c r="AQ1238" i="54"/>
  <c r="BN727" i="54"/>
  <c r="BN728" i="54"/>
  <c r="BO757" i="54"/>
  <c r="BO758" i="54"/>
  <c r="BK607" i="54"/>
  <c r="BK608" i="54"/>
  <c r="AV97" i="54"/>
  <c r="AV98" i="54"/>
  <c r="AY277" i="54"/>
  <c r="AY278" i="54"/>
  <c r="BF427" i="54"/>
  <c r="BF428" i="54"/>
  <c r="AV127" i="54"/>
  <c r="AV128" i="54"/>
  <c r="AQ1117" i="54"/>
  <c r="AQ1118" i="54"/>
  <c r="AQ1087" i="54"/>
  <c r="AQ1088" i="54"/>
  <c r="BK637" i="54"/>
  <c r="BK638" i="54"/>
  <c r="BH547" i="54"/>
  <c r="BH548" i="54"/>
  <c r="AZ307" i="54"/>
  <c r="AZ308" i="54"/>
  <c r="AQ937" i="54"/>
  <c r="AQ938" i="54"/>
  <c r="AP13" i="54"/>
  <c r="BM127" i="53" l="1"/>
  <c r="BM128" i="53"/>
  <c r="AR519" i="53"/>
  <c r="AR520" i="53"/>
  <c r="AR521" i="53" s="1"/>
  <c r="AR524" i="53" s="1"/>
  <c r="AR502" i="53" s="1"/>
  <c r="AT459" i="53"/>
  <c r="AT460" i="53"/>
  <c r="AT461" i="53" s="1"/>
  <c r="BM99" i="53"/>
  <c r="BM100" i="53"/>
  <c r="BM101" i="53" s="1"/>
  <c r="BM104" i="53" s="1"/>
  <c r="BM82" i="53" s="1"/>
  <c r="AW38" i="53"/>
  <c r="AW37" i="53"/>
  <c r="AW39" i="53" s="1"/>
  <c r="BF68" i="53"/>
  <c r="BF67" i="53"/>
  <c r="BF69" i="53" s="1"/>
  <c r="AS398" i="53"/>
  <c r="AS397" i="53"/>
  <c r="AS428" i="53"/>
  <c r="AS427" i="53"/>
  <c r="AT464" i="53"/>
  <c r="AT442" i="53" s="1"/>
  <c r="AS488" i="53"/>
  <c r="AS487" i="53"/>
  <c r="AV40" i="53"/>
  <c r="AV41" i="53" s="1"/>
  <c r="AV44" i="53" s="1"/>
  <c r="AV22" i="53" s="1"/>
  <c r="BE70" i="53"/>
  <c r="BE71" i="53" s="1"/>
  <c r="BE74" i="53" s="1"/>
  <c r="BE52" i="53" s="1"/>
  <c r="BL159" i="53"/>
  <c r="AR369" i="53"/>
  <c r="AR370" i="53" s="1"/>
  <c r="AR371" i="53" s="1"/>
  <c r="AR374" i="53" s="1"/>
  <c r="AR352" i="53" s="1"/>
  <c r="AQ669" i="54"/>
  <c r="AO1831" i="54"/>
  <c r="AG4" i="28"/>
  <c r="AG8" i="28" s="1"/>
  <c r="AN592" i="53"/>
  <c r="AN656" i="53" s="1"/>
  <c r="AR579" i="53"/>
  <c r="AO13" i="53"/>
  <c r="AP609" i="53"/>
  <c r="AS547" i="53"/>
  <c r="AS548" i="53"/>
  <c r="AQ532" i="53"/>
  <c r="AQ657" i="53" s="1"/>
  <c r="AN641" i="53"/>
  <c r="AN15" i="53"/>
  <c r="AO611" i="53"/>
  <c r="AO639" i="53"/>
  <c r="AO640" i="53" s="1"/>
  <c r="AO641" i="53" s="1"/>
  <c r="AO644" i="53" s="1"/>
  <c r="AR551" i="53"/>
  <c r="AZ309" i="54"/>
  <c r="AZ310" i="54" s="1"/>
  <c r="AZ311" i="54" s="1"/>
  <c r="AZ314" i="54" s="1"/>
  <c r="AZ292" i="54" s="1"/>
  <c r="BK639" i="54"/>
  <c r="BK640" i="54" s="1"/>
  <c r="BK641" i="54" s="1"/>
  <c r="BK644" i="54" s="1"/>
  <c r="BK622" i="54" s="1"/>
  <c r="AQ1119" i="54"/>
  <c r="AQ1120" i="54" s="1"/>
  <c r="AQ1121" i="54" s="1"/>
  <c r="AQ1124" i="54" s="1"/>
  <c r="AQ1102" i="54" s="1"/>
  <c r="BF429" i="54"/>
  <c r="BF430" i="54" s="1"/>
  <c r="BF431" i="54" s="1"/>
  <c r="BF434" i="54" s="1"/>
  <c r="BF412" i="54" s="1"/>
  <c r="AV99" i="54"/>
  <c r="AV100" i="54" s="1"/>
  <c r="AV101" i="54" s="1"/>
  <c r="AV104" i="54" s="1"/>
  <c r="AV82" i="54" s="1"/>
  <c r="BK609" i="54"/>
  <c r="BK610" i="54" s="1"/>
  <c r="BK611" i="54" s="1"/>
  <c r="BK614" i="54" s="1"/>
  <c r="BK592" i="54" s="1"/>
  <c r="BN729" i="54"/>
  <c r="BN730" i="54" s="1"/>
  <c r="BN731" i="54" s="1"/>
  <c r="BN734" i="54" s="1"/>
  <c r="BN712" i="54" s="1"/>
  <c r="BA339" i="54"/>
  <c r="BA340" i="54" s="1"/>
  <c r="BA341" i="54" s="1"/>
  <c r="BA344" i="54" s="1"/>
  <c r="BA322" i="54" s="1"/>
  <c r="BG459" i="54"/>
  <c r="BG460" i="54" s="1"/>
  <c r="BG461" i="54" s="1"/>
  <c r="BG464" i="54" s="1"/>
  <c r="BG442" i="54" s="1"/>
  <c r="AT69" i="54"/>
  <c r="AT70" i="54" s="1"/>
  <c r="AT71" i="54" s="1"/>
  <c r="AT74" i="54" s="1"/>
  <c r="AT52" i="54" s="1"/>
  <c r="AQ1149" i="54"/>
  <c r="AQ1150" i="54" s="1"/>
  <c r="AQ1151" i="54" s="1"/>
  <c r="AQ1154" i="54" s="1"/>
  <c r="AQ1132" i="54" s="1"/>
  <c r="AQ1327" i="54"/>
  <c r="AQ1328" i="54"/>
  <c r="AQ999" i="54"/>
  <c r="AQ1000" i="54" s="1"/>
  <c r="AQ1001" i="54" s="1"/>
  <c r="AQ1004" i="54" s="1"/>
  <c r="AQ982" i="54" s="1"/>
  <c r="AQ1269" i="54"/>
  <c r="AQ1270" i="54" s="1"/>
  <c r="AQ1271" i="54" s="1"/>
  <c r="AQ1274" i="54" s="1"/>
  <c r="AQ1252" i="54" s="1"/>
  <c r="AV159" i="54"/>
  <c r="AV160" i="54" s="1"/>
  <c r="AV161" i="54" s="1"/>
  <c r="AV164" i="54" s="1"/>
  <c r="AV142" i="54" s="1"/>
  <c r="AV1373" i="54" s="1"/>
  <c r="AQ1059" i="54"/>
  <c r="AQ1060" i="54" s="1"/>
  <c r="AQ1061" i="54" s="1"/>
  <c r="AQ1064" i="54" s="1"/>
  <c r="AQ1042" i="54" s="1"/>
  <c r="BD369" i="54"/>
  <c r="BD370" i="54" s="1"/>
  <c r="BD371" i="54" s="1"/>
  <c r="BD374" i="54" s="1"/>
  <c r="BD352" i="54" s="1"/>
  <c r="BD399" i="54"/>
  <c r="BD400" i="54" s="1"/>
  <c r="BD401" i="54" s="1"/>
  <c r="BD404" i="54" s="1"/>
  <c r="BD382" i="54" s="1"/>
  <c r="BG489" i="54"/>
  <c r="BG490" i="54" s="1"/>
  <c r="BG491" i="54" s="1"/>
  <c r="BG494" i="54" s="1"/>
  <c r="BG472" i="54" s="1"/>
  <c r="AT39" i="54"/>
  <c r="AT40" i="54" s="1"/>
  <c r="AP1330" i="54"/>
  <c r="AP884" i="54"/>
  <c r="AO832" i="54"/>
  <c r="AO18" i="54"/>
  <c r="AR22" i="54"/>
  <c r="AP14" i="54"/>
  <c r="AQ879" i="54"/>
  <c r="AQ1029" i="54"/>
  <c r="AX249" i="54"/>
  <c r="AQ1357" i="54"/>
  <c r="AQ1358" i="54"/>
  <c r="AV219" i="54"/>
  <c r="AQ1299" i="54"/>
  <c r="AP1377" i="54"/>
  <c r="AQ939" i="54"/>
  <c r="AQ940" i="54" s="1"/>
  <c r="AQ941" i="54" s="1"/>
  <c r="AQ944" i="54" s="1"/>
  <c r="AQ922" i="54" s="1"/>
  <c r="BH549" i="54"/>
  <c r="BH550" i="54" s="1"/>
  <c r="BH551" i="54" s="1"/>
  <c r="BH554" i="54" s="1"/>
  <c r="BH532" i="54" s="1"/>
  <c r="AQ1089" i="54"/>
  <c r="AQ1090" i="54" s="1"/>
  <c r="AQ1091" i="54" s="1"/>
  <c r="AQ1094" i="54" s="1"/>
  <c r="AQ1072" i="54" s="1"/>
  <c r="AV129" i="54"/>
  <c r="AV130" i="54" s="1"/>
  <c r="AV131" i="54" s="1"/>
  <c r="AV134" i="54" s="1"/>
  <c r="AV112" i="54" s="1"/>
  <c r="AY279" i="54"/>
  <c r="AY280" i="54" s="1"/>
  <c r="AY281" i="54" s="1"/>
  <c r="AY284" i="54" s="1"/>
  <c r="AY262" i="54" s="1"/>
  <c r="BO759" i="54"/>
  <c r="BO760" i="54" s="1"/>
  <c r="BO761" i="54" s="1"/>
  <c r="BO764" i="54" s="1"/>
  <c r="BO742" i="54" s="1"/>
  <c r="J742" i="54" s="1"/>
  <c r="AQ1239" i="54"/>
  <c r="AQ1240" i="54" s="1"/>
  <c r="AQ1241" i="54" s="1"/>
  <c r="AQ1244" i="54" s="1"/>
  <c r="AQ1222" i="54" s="1"/>
  <c r="AQ1179" i="54"/>
  <c r="AQ1180" i="54" s="1"/>
  <c r="AQ1181" i="54" s="1"/>
  <c r="AQ1184" i="54" s="1"/>
  <c r="AQ1162" i="54" s="1"/>
  <c r="AS44" i="54"/>
  <c r="BG519" i="54"/>
  <c r="BG520" i="54" s="1"/>
  <c r="BG521" i="54" s="1"/>
  <c r="BG524" i="54" s="1"/>
  <c r="BG502" i="54" s="1"/>
  <c r="AV189" i="54"/>
  <c r="AV190" i="54" s="1"/>
  <c r="AV191" i="54" s="1"/>
  <c r="AV194" i="54" s="1"/>
  <c r="AV172" i="54" s="1"/>
  <c r="AQ1209" i="54"/>
  <c r="AQ1210" i="54" s="1"/>
  <c r="AQ1211" i="54" s="1"/>
  <c r="AQ1214" i="54" s="1"/>
  <c r="AQ1192" i="54" s="1"/>
  <c r="AQ969" i="54"/>
  <c r="AQ970" i="54" s="1"/>
  <c r="AQ971" i="54" s="1"/>
  <c r="AQ974" i="54" s="1"/>
  <c r="AQ952" i="54" s="1"/>
  <c r="BI579" i="54"/>
  <c r="BI580" i="54" s="1"/>
  <c r="BI581" i="54" s="1"/>
  <c r="BI584" i="54" s="1"/>
  <c r="BI562" i="54" s="1"/>
  <c r="BN699" i="54"/>
  <c r="BN700" i="54" s="1"/>
  <c r="BN701" i="54" s="1"/>
  <c r="BN704" i="54" s="1"/>
  <c r="BN682" i="54" s="1"/>
  <c r="AQ909" i="54"/>
  <c r="AQ910" i="54" s="1"/>
  <c r="AQ911" i="54" s="1"/>
  <c r="AQ914" i="54" s="1"/>
  <c r="AQ892" i="54" s="1"/>
  <c r="AS489" i="53" l="1"/>
  <c r="AS490" i="53" s="1"/>
  <c r="AS491" i="53" s="1"/>
  <c r="AS494" i="53" s="1"/>
  <c r="AS472" i="53" s="1"/>
  <c r="BF70" i="53"/>
  <c r="BF71" i="53" s="1"/>
  <c r="BF74" i="53" s="1"/>
  <c r="BF52" i="53" s="1"/>
  <c r="BG68" i="53"/>
  <c r="BG67" i="53"/>
  <c r="AW40" i="53"/>
  <c r="AW41" i="53" s="1"/>
  <c r="AX38" i="53"/>
  <c r="AX37" i="53"/>
  <c r="AS367" i="53"/>
  <c r="AS368" i="53"/>
  <c r="BL160" i="53"/>
  <c r="BL161" i="53" s="1"/>
  <c r="BL164" i="53" s="1"/>
  <c r="BL142" i="53" s="1"/>
  <c r="BM158" i="53"/>
  <c r="BM157" i="53"/>
  <c r="AS429" i="53"/>
  <c r="AS430" i="53"/>
  <c r="AS431" i="53" s="1"/>
  <c r="AS434" i="53" s="1"/>
  <c r="AS412" i="53" s="1"/>
  <c r="AS399" i="53"/>
  <c r="AW44" i="53"/>
  <c r="AW22" i="53" s="1"/>
  <c r="BN98" i="53"/>
  <c r="BN97" i="53"/>
  <c r="AU457" i="53"/>
  <c r="AU458" i="53"/>
  <c r="AS517" i="53"/>
  <c r="AS518" i="53"/>
  <c r="BM129" i="53"/>
  <c r="BM130" i="53" s="1"/>
  <c r="BM131" i="53" s="1"/>
  <c r="BM134" i="53" s="1"/>
  <c r="BM112" i="53" s="1"/>
  <c r="AQ13" i="54"/>
  <c r="AR667" i="54"/>
  <c r="AR668" i="54"/>
  <c r="AQ670" i="54"/>
  <c r="AQ671" i="54" s="1"/>
  <c r="AQ674" i="54" s="1"/>
  <c r="AQ652" i="54" s="1"/>
  <c r="AO622" i="53"/>
  <c r="AO654" i="53" s="1"/>
  <c r="AR554" i="53"/>
  <c r="AP637" i="53"/>
  <c r="AP638" i="53"/>
  <c r="AO14" i="53"/>
  <c r="AO16" i="53"/>
  <c r="AO12" i="53" s="1"/>
  <c r="AO950" i="53" s="1"/>
  <c r="AO614" i="53"/>
  <c r="AN644" i="53"/>
  <c r="AN16" i="53"/>
  <c r="AS549" i="53"/>
  <c r="AQ607" i="53"/>
  <c r="AQ608" i="53"/>
  <c r="AS577" i="53"/>
  <c r="AS578" i="53"/>
  <c r="AO15" i="53"/>
  <c r="AP610" i="53"/>
  <c r="AR580" i="53"/>
  <c r="AQ1359" i="54"/>
  <c r="AQ1360" i="54" s="1"/>
  <c r="AQ1361" i="54" s="1"/>
  <c r="AQ1364" i="54" s="1"/>
  <c r="AR1027" i="54"/>
  <c r="AR1028" i="54"/>
  <c r="AP862" i="54"/>
  <c r="AP1378" i="54" s="1"/>
  <c r="AU37" i="54"/>
  <c r="AU38" i="54"/>
  <c r="BH487" i="54"/>
  <c r="BH488" i="54"/>
  <c r="BE397" i="54"/>
  <c r="BE398" i="54"/>
  <c r="BE367" i="54"/>
  <c r="BE368" i="54"/>
  <c r="AR1057" i="54"/>
  <c r="AR1058" i="54"/>
  <c r="AW157" i="54"/>
  <c r="AW158" i="54"/>
  <c r="AR1267" i="54"/>
  <c r="AR1268" i="54"/>
  <c r="AR997" i="54"/>
  <c r="AR998" i="54"/>
  <c r="AQ1329" i="54"/>
  <c r="AQ1330" i="54" s="1"/>
  <c r="AQ1331" i="54" s="1"/>
  <c r="AQ1334" i="54" s="1"/>
  <c r="AQ1312" i="54" s="1"/>
  <c r="AR1147" i="54"/>
  <c r="AR1148" i="54"/>
  <c r="AU67" i="54"/>
  <c r="AU68" i="54"/>
  <c r="BH457" i="54"/>
  <c r="BH458" i="54"/>
  <c r="BB337" i="54"/>
  <c r="BB338" i="54"/>
  <c r="BO727" i="54"/>
  <c r="BO728" i="54"/>
  <c r="BL607" i="54"/>
  <c r="BL608" i="54"/>
  <c r="AW97" i="54"/>
  <c r="AW98" i="54"/>
  <c r="BG427" i="54"/>
  <c r="BG428" i="54"/>
  <c r="AR1117" i="54"/>
  <c r="AR1118" i="54"/>
  <c r="BL637" i="54"/>
  <c r="BL638" i="54"/>
  <c r="BA307" i="54"/>
  <c r="BA308" i="54"/>
  <c r="AS22" i="54"/>
  <c r="AR1297" i="54"/>
  <c r="AR1298" i="54"/>
  <c r="AW217" i="54"/>
  <c r="AW218" i="54"/>
  <c r="AY247" i="54"/>
  <c r="AY248" i="54"/>
  <c r="AR877" i="54"/>
  <c r="AR878" i="54"/>
  <c r="AR907" i="54"/>
  <c r="AR908" i="54"/>
  <c r="BO697" i="54"/>
  <c r="BO698" i="54"/>
  <c r="BJ577" i="54"/>
  <c r="BJ578" i="54"/>
  <c r="AR967" i="54"/>
  <c r="AR968" i="54"/>
  <c r="AR1207" i="54"/>
  <c r="AR1208" i="54"/>
  <c r="AW187" i="54"/>
  <c r="AW188" i="54"/>
  <c r="BH517" i="54"/>
  <c r="BH518" i="54"/>
  <c r="AR1177" i="54"/>
  <c r="AR1178" i="54"/>
  <c r="AR1237" i="54"/>
  <c r="AR1238" i="54"/>
  <c r="AZ277" i="54"/>
  <c r="AZ278" i="54"/>
  <c r="AW127" i="54"/>
  <c r="AW128" i="54"/>
  <c r="AR1087" i="54"/>
  <c r="AR1088" i="54"/>
  <c r="BI547" i="54"/>
  <c r="BI548" i="54"/>
  <c r="AR937" i="54"/>
  <c r="AR938" i="54"/>
  <c r="AQ1300" i="54"/>
  <c r="AQ1301" i="54" s="1"/>
  <c r="AQ1304" i="54" s="1"/>
  <c r="AQ1282" i="54" s="1"/>
  <c r="AV220" i="54"/>
  <c r="AV221" i="54" s="1"/>
  <c r="AV224" i="54" s="1"/>
  <c r="AV202" i="54" s="1"/>
  <c r="AV1374" i="54" s="1"/>
  <c r="AX250" i="54"/>
  <c r="AX251" i="54" s="1"/>
  <c r="AX254" i="54" s="1"/>
  <c r="AX232" i="54" s="1"/>
  <c r="AQ1030" i="54"/>
  <c r="AQ1031" i="54" s="1"/>
  <c r="AQ1034" i="54" s="1"/>
  <c r="AQ1012" i="54" s="1"/>
  <c r="AQ880" i="54"/>
  <c r="J832" i="54"/>
  <c r="AO1376" i="54"/>
  <c r="AO1379" i="54" s="1"/>
  <c r="AP1331" i="54"/>
  <c r="AP15" i="54"/>
  <c r="AV1375" i="54"/>
  <c r="AT41" i="54"/>
  <c r="AS519" i="53" l="1"/>
  <c r="AS520" i="53"/>
  <c r="AS521" i="53" s="1"/>
  <c r="AS524" i="53" s="1"/>
  <c r="AS502" i="53" s="1"/>
  <c r="AT518" i="53"/>
  <c r="AT517" i="53"/>
  <c r="AU459" i="53"/>
  <c r="AU460" i="53"/>
  <c r="AU461" i="53" s="1"/>
  <c r="AU464" i="53" s="1"/>
  <c r="AU442" i="53" s="1"/>
  <c r="AT397" i="53"/>
  <c r="AT398" i="53"/>
  <c r="BG69" i="53"/>
  <c r="BG70" i="53" s="1"/>
  <c r="BG71" i="53" s="1"/>
  <c r="BG74" i="53" s="1"/>
  <c r="BG52" i="53" s="1"/>
  <c r="BN128" i="53"/>
  <c r="BN127" i="53"/>
  <c r="BN99" i="53"/>
  <c r="BN100" i="53" s="1"/>
  <c r="BN101" i="53" s="1"/>
  <c r="BN104" i="53" s="1"/>
  <c r="BN82" i="53" s="1"/>
  <c r="AS400" i="53"/>
  <c r="AS401" i="53" s="1"/>
  <c r="AS404" i="53" s="1"/>
  <c r="AS382" i="53" s="1"/>
  <c r="AT428" i="53"/>
  <c r="AT427" i="53"/>
  <c r="BM159" i="53"/>
  <c r="BM160" i="53" s="1"/>
  <c r="BM161" i="53" s="1"/>
  <c r="BM164" i="53" s="1"/>
  <c r="BM142" i="53" s="1"/>
  <c r="AS369" i="53"/>
  <c r="AS370" i="53" s="1"/>
  <c r="AS371" i="53" s="1"/>
  <c r="AS374" i="53" s="1"/>
  <c r="AS352" i="53" s="1"/>
  <c r="AX39" i="53"/>
  <c r="AT488" i="53"/>
  <c r="AT487" i="53"/>
  <c r="AQ1376" i="54"/>
  <c r="AO952" i="53"/>
  <c r="AG3" i="28"/>
  <c r="AG7" i="28" s="1"/>
  <c r="AR669" i="54"/>
  <c r="AR581" i="53"/>
  <c r="AQ609" i="53"/>
  <c r="AQ610" i="53" s="1"/>
  <c r="AT547" i="53"/>
  <c r="AT548" i="53"/>
  <c r="AN622" i="53"/>
  <c r="AN654" i="53" s="1"/>
  <c r="AN659" i="53" s="1"/>
  <c r="AN18" i="53"/>
  <c r="AP13" i="53"/>
  <c r="AR532" i="53"/>
  <c r="AR657" i="53" s="1"/>
  <c r="AP611" i="53"/>
  <c r="AS579" i="53"/>
  <c r="AS550" i="53"/>
  <c r="AN12" i="53"/>
  <c r="AO592" i="53"/>
  <c r="AO656" i="53" s="1"/>
  <c r="AO659" i="53" s="1"/>
  <c r="AO18" i="53"/>
  <c r="AP639" i="53"/>
  <c r="AQ1342" i="54"/>
  <c r="AQ1377" i="54" s="1"/>
  <c r="AT44" i="54"/>
  <c r="AP1334" i="54"/>
  <c r="AP16" i="54"/>
  <c r="AP12" i="54" s="1"/>
  <c r="AP1829" i="54" s="1"/>
  <c r="AQ881" i="54"/>
  <c r="AQ15" i="54"/>
  <c r="AQ14" i="54"/>
  <c r="AR879" i="54"/>
  <c r="AR880" i="54" s="1"/>
  <c r="AY249" i="54"/>
  <c r="AY250" i="54" s="1"/>
  <c r="AY251" i="54" s="1"/>
  <c r="AY254" i="54" s="1"/>
  <c r="AY232" i="54" s="1"/>
  <c r="AW219" i="54"/>
  <c r="AW220" i="54" s="1"/>
  <c r="AW221" i="54" s="1"/>
  <c r="AW224" i="54" s="1"/>
  <c r="AW202" i="54" s="1"/>
  <c r="AR1299" i="54"/>
  <c r="AR1300" i="54" s="1"/>
  <c r="AR1301" i="54" s="1"/>
  <c r="AR1304" i="54" s="1"/>
  <c r="AR1282" i="54" s="1"/>
  <c r="AR939" i="54"/>
  <c r="AR940" i="54" s="1"/>
  <c r="AR941" i="54" s="1"/>
  <c r="AR944" i="54" s="1"/>
  <c r="AR922" i="54" s="1"/>
  <c r="BI549" i="54"/>
  <c r="BI550" i="54" s="1"/>
  <c r="BI551" i="54" s="1"/>
  <c r="BI554" i="54" s="1"/>
  <c r="BI532" i="54" s="1"/>
  <c r="AR1089" i="54"/>
  <c r="AR1090" i="54" s="1"/>
  <c r="AR1091" i="54" s="1"/>
  <c r="AR1094" i="54" s="1"/>
  <c r="AR1072" i="54" s="1"/>
  <c r="AW129" i="54"/>
  <c r="AW130" i="54" s="1"/>
  <c r="AW131" i="54" s="1"/>
  <c r="AW134" i="54" s="1"/>
  <c r="AW112" i="54" s="1"/>
  <c r="AZ279" i="54"/>
  <c r="AZ280" i="54" s="1"/>
  <c r="AZ281" i="54" s="1"/>
  <c r="AZ284" i="54" s="1"/>
  <c r="AZ262" i="54" s="1"/>
  <c r="AR1239" i="54"/>
  <c r="AR1240" i="54" s="1"/>
  <c r="AR1241" i="54" s="1"/>
  <c r="AR1244" i="54" s="1"/>
  <c r="AR1222" i="54" s="1"/>
  <c r="AR1179" i="54"/>
  <c r="AR1180" i="54" s="1"/>
  <c r="AR1181" i="54" s="1"/>
  <c r="AR1184" i="54" s="1"/>
  <c r="AR1162" i="54" s="1"/>
  <c r="BH519" i="54"/>
  <c r="BH520" i="54" s="1"/>
  <c r="BH521" i="54" s="1"/>
  <c r="BH524" i="54" s="1"/>
  <c r="BH502" i="54" s="1"/>
  <c r="AW189" i="54"/>
  <c r="AW190" i="54" s="1"/>
  <c r="AW191" i="54" s="1"/>
  <c r="AW194" i="54" s="1"/>
  <c r="AW172" i="54" s="1"/>
  <c r="AR1209" i="54"/>
  <c r="AR1210" i="54" s="1"/>
  <c r="AR1211" i="54" s="1"/>
  <c r="AR1214" i="54" s="1"/>
  <c r="AR1192" i="54" s="1"/>
  <c r="AR969" i="54"/>
  <c r="AR970" i="54" s="1"/>
  <c r="AR971" i="54" s="1"/>
  <c r="AR974" i="54" s="1"/>
  <c r="AR952" i="54" s="1"/>
  <c r="BJ579" i="54"/>
  <c r="BJ580" i="54" s="1"/>
  <c r="BJ581" i="54" s="1"/>
  <c r="BJ584" i="54" s="1"/>
  <c r="BJ562" i="54" s="1"/>
  <c r="BO699" i="54"/>
  <c r="BO700" i="54" s="1"/>
  <c r="BO701" i="54" s="1"/>
  <c r="BO704" i="54" s="1"/>
  <c r="BO682" i="54" s="1"/>
  <c r="J682" i="54" s="1"/>
  <c r="AR909" i="54"/>
  <c r="AR910" i="54" s="1"/>
  <c r="AR911" i="54" s="1"/>
  <c r="AR914" i="54" s="1"/>
  <c r="AR892" i="54" s="1"/>
  <c r="BA309" i="54"/>
  <c r="BL639" i="54"/>
  <c r="AR1119" i="54"/>
  <c r="BG429" i="54"/>
  <c r="AW99" i="54"/>
  <c r="BL609" i="54"/>
  <c r="BO729" i="54"/>
  <c r="BO730" i="54" s="1"/>
  <c r="BO731" i="54" s="1"/>
  <c r="BO734" i="54" s="1"/>
  <c r="BO712" i="54" s="1"/>
  <c r="J712" i="54" s="1"/>
  <c r="BB339" i="54"/>
  <c r="BH459" i="54"/>
  <c r="AU69" i="54"/>
  <c r="AR1149" i="54"/>
  <c r="AR1327" i="54"/>
  <c r="AR1328" i="54"/>
  <c r="AR999" i="54"/>
  <c r="AR1269" i="54"/>
  <c r="AW159" i="54"/>
  <c r="AR1059" i="54"/>
  <c r="BE369" i="54"/>
  <c r="BE399" i="54"/>
  <c r="BH489" i="54"/>
  <c r="AU39" i="54"/>
  <c r="AR1029" i="54"/>
  <c r="AR1357" i="54"/>
  <c r="AR1358" i="54"/>
  <c r="AT489" i="53" l="1"/>
  <c r="AT490" i="53"/>
  <c r="AT491" i="53" s="1"/>
  <c r="AT494" i="53" s="1"/>
  <c r="AT472" i="53" s="1"/>
  <c r="AX40" i="53"/>
  <c r="AX41" i="53" s="1"/>
  <c r="AX44" i="53" s="1"/>
  <c r="AX22" i="53" s="1"/>
  <c r="AY37" i="53"/>
  <c r="AY38" i="53"/>
  <c r="AT368" i="53"/>
  <c r="AT367" i="53"/>
  <c r="BN129" i="53"/>
  <c r="BH67" i="53"/>
  <c r="BH68" i="53"/>
  <c r="AT399" i="53"/>
  <c r="AT400" i="53" s="1"/>
  <c r="AT401" i="53" s="1"/>
  <c r="AT404" i="53" s="1"/>
  <c r="AT382" i="53" s="1"/>
  <c r="AV458" i="53"/>
  <c r="AV457" i="53"/>
  <c r="BN158" i="53"/>
  <c r="BN157" i="53"/>
  <c r="AT429" i="53"/>
  <c r="AT430" i="53" s="1"/>
  <c r="AT431" i="53" s="1"/>
  <c r="AT434" i="53" s="1"/>
  <c r="AT412" i="53" s="1"/>
  <c r="BO97" i="53"/>
  <c r="BO98" i="53"/>
  <c r="AT520" i="53"/>
  <c r="AT521" i="53" s="1"/>
  <c r="AT524" i="53" s="1"/>
  <c r="AT502" i="53" s="1"/>
  <c r="AT519" i="53"/>
  <c r="AG9" i="28"/>
  <c r="AR13" i="54"/>
  <c r="AS667" i="54"/>
  <c r="AS668" i="54"/>
  <c r="AR670" i="54"/>
  <c r="AR671" i="54" s="1"/>
  <c r="AR674" i="54" s="1"/>
  <c r="AR652" i="54" s="1"/>
  <c r="AW1374" i="54"/>
  <c r="AP1831" i="54"/>
  <c r="AH4" i="28"/>
  <c r="AH8" i="28" s="1"/>
  <c r="AS580" i="53"/>
  <c r="AS581" i="53" s="1"/>
  <c r="AS584" i="53" s="1"/>
  <c r="AS562" i="53" s="1"/>
  <c r="AP614" i="53"/>
  <c r="AT549" i="53"/>
  <c r="AT550" i="53" s="1"/>
  <c r="AR607" i="53"/>
  <c r="AR608" i="53"/>
  <c r="AQ637" i="53"/>
  <c r="AQ638" i="53"/>
  <c r="AP14" i="53"/>
  <c r="AP640" i="53"/>
  <c r="AN950" i="53"/>
  <c r="AF3" i="28" s="1"/>
  <c r="AF7" i="28" s="1"/>
  <c r="AS551" i="53"/>
  <c r="AT577" i="53"/>
  <c r="AT578" i="53"/>
  <c r="AQ611" i="53"/>
  <c r="AR584" i="53"/>
  <c r="AS1027" i="54"/>
  <c r="AS1028" i="54"/>
  <c r="BI487" i="54"/>
  <c r="BI488" i="54"/>
  <c r="BF367" i="54"/>
  <c r="BF368" i="54"/>
  <c r="AS997" i="54"/>
  <c r="AS998" i="54"/>
  <c r="AR881" i="54"/>
  <c r="AT22" i="54"/>
  <c r="AR1359" i="54"/>
  <c r="AV37" i="54"/>
  <c r="AV38" i="54"/>
  <c r="BF397" i="54"/>
  <c r="BF398" i="54"/>
  <c r="AS1057" i="54"/>
  <c r="AS1058" i="54"/>
  <c r="AX157" i="54"/>
  <c r="AX158" i="54"/>
  <c r="AS1267" i="54"/>
  <c r="AS1268" i="54"/>
  <c r="AR1329" i="54"/>
  <c r="AR1330" i="54" s="1"/>
  <c r="AR1331" i="54" s="1"/>
  <c r="AR1334" i="54" s="1"/>
  <c r="AR1312" i="54" s="1"/>
  <c r="AS1147" i="54"/>
  <c r="AS1148" i="54"/>
  <c r="AV67" i="54"/>
  <c r="AV68" i="54"/>
  <c r="BI457" i="54"/>
  <c r="BI458" i="54"/>
  <c r="BC337" i="54"/>
  <c r="BC338" i="54"/>
  <c r="BM607" i="54"/>
  <c r="BM608" i="54"/>
  <c r="AX97" i="54"/>
  <c r="AX98" i="54"/>
  <c r="BH427" i="54"/>
  <c r="BH428" i="54"/>
  <c r="AS1117" i="54"/>
  <c r="AS1118" i="54"/>
  <c r="BM637" i="54"/>
  <c r="BM638" i="54"/>
  <c r="BB307" i="54"/>
  <c r="BB308" i="54"/>
  <c r="AR1030" i="54"/>
  <c r="AR1031" i="54" s="1"/>
  <c r="AR1034" i="54" s="1"/>
  <c r="AR1012" i="54" s="1"/>
  <c r="AU40" i="54"/>
  <c r="BH490" i="54"/>
  <c r="BH491" i="54" s="1"/>
  <c r="BH494" i="54" s="1"/>
  <c r="BH472" i="54" s="1"/>
  <c r="BE400" i="54"/>
  <c r="BE401" i="54" s="1"/>
  <c r="BE404" i="54" s="1"/>
  <c r="BE382" i="54" s="1"/>
  <c r="BE370" i="54"/>
  <c r="BE371" i="54" s="1"/>
  <c r="BE374" i="54" s="1"/>
  <c r="BE352" i="54" s="1"/>
  <c r="AR1060" i="54"/>
  <c r="AR1061" i="54" s="1"/>
  <c r="AR1064" i="54" s="1"/>
  <c r="AR1042" i="54" s="1"/>
  <c r="AW160" i="54"/>
  <c r="AW161" i="54" s="1"/>
  <c r="AW164" i="54" s="1"/>
  <c r="AW142" i="54" s="1"/>
  <c r="AW1373" i="54" s="1"/>
  <c r="AR1270" i="54"/>
  <c r="AR1271" i="54" s="1"/>
  <c r="AR1274" i="54" s="1"/>
  <c r="AR1252" i="54" s="1"/>
  <c r="AR1000" i="54"/>
  <c r="AR1001" i="54" s="1"/>
  <c r="AR1004" i="54" s="1"/>
  <c r="AR982" i="54" s="1"/>
  <c r="AR1150" i="54"/>
  <c r="AR1151" i="54" s="1"/>
  <c r="AR1154" i="54" s="1"/>
  <c r="AR1132" i="54" s="1"/>
  <c r="AU70" i="54"/>
  <c r="AU71" i="54" s="1"/>
  <c r="AU74" i="54" s="1"/>
  <c r="AU52" i="54" s="1"/>
  <c r="BH460" i="54"/>
  <c r="BH461" i="54" s="1"/>
  <c r="BH464" i="54" s="1"/>
  <c r="BH442" i="54" s="1"/>
  <c r="BB340" i="54"/>
  <c r="BB341" i="54" s="1"/>
  <c r="BB344" i="54" s="1"/>
  <c r="BB322" i="54" s="1"/>
  <c r="BL610" i="54"/>
  <c r="BL611" i="54" s="1"/>
  <c r="BL614" i="54" s="1"/>
  <c r="BL592" i="54" s="1"/>
  <c r="AW100" i="54"/>
  <c r="AW101" i="54" s="1"/>
  <c r="AW104" i="54" s="1"/>
  <c r="AW82" i="54" s="1"/>
  <c r="AW1375" i="54" s="1"/>
  <c r="BG430" i="54"/>
  <c r="BG431" i="54" s="1"/>
  <c r="BG434" i="54" s="1"/>
  <c r="BG412" i="54" s="1"/>
  <c r="AR1120" i="54"/>
  <c r="AR1121" i="54" s="1"/>
  <c r="AR1124" i="54" s="1"/>
  <c r="AR1102" i="54" s="1"/>
  <c r="BL640" i="54"/>
  <c r="BL641" i="54" s="1"/>
  <c r="BL644" i="54" s="1"/>
  <c r="BL622" i="54" s="1"/>
  <c r="BA310" i="54"/>
  <c r="BA311" i="54" s="1"/>
  <c r="BA314" i="54" s="1"/>
  <c r="BA292" i="54" s="1"/>
  <c r="AS907" i="54"/>
  <c r="AS908" i="54"/>
  <c r="BK577" i="54"/>
  <c r="BK578" i="54"/>
  <c r="AS967" i="54"/>
  <c r="AS968" i="54"/>
  <c r="AS1207" i="54"/>
  <c r="AS1208" i="54"/>
  <c r="AX187" i="54"/>
  <c r="AX188" i="54"/>
  <c r="BI517" i="54"/>
  <c r="BI518" i="54"/>
  <c r="AS1177" i="54"/>
  <c r="AS1178" i="54"/>
  <c r="AS1237" i="54"/>
  <c r="AS1238" i="54"/>
  <c r="BA277" i="54"/>
  <c r="BA278" i="54"/>
  <c r="AX127" i="54"/>
  <c r="AX128" i="54"/>
  <c r="AS1087" i="54"/>
  <c r="AS1088" i="54"/>
  <c r="BJ547" i="54"/>
  <c r="BJ548" i="54"/>
  <c r="AS937" i="54"/>
  <c r="AS938" i="54"/>
  <c r="AS1297" i="54"/>
  <c r="AS1298" i="54"/>
  <c r="AX217" i="54"/>
  <c r="AX218" i="54"/>
  <c r="AZ247" i="54"/>
  <c r="AZ248" i="54"/>
  <c r="AQ16" i="54"/>
  <c r="AQ12" i="54" s="1"/>
  <c r="AQ1829" i="54" s="1"/>
  <c r="AQ884" i="54"/>
  <c r="AP1312" i="54"/>
  <c r="AP1376" i="54" s="1"/>
  <c r="AP1379" i="54" s="1"/>
  <c r="AP18" i="54"/>
  <c r="BO99" i="53" l="1"/>
  <c r="BO100" i="53" s="1"/>
  <c r="BO101" i="53" s="1"/>
  <c r="BO104" i="53" s="1"/>
  <c r="BO82" i="53" s="1"/>
  <c r="J82" i="53" s="1"/>
  <c r="BN159" i="53"/>
  <c r="BN160" i="53" s="1"/>
  <c r="BN161" i="53" s="1"/>
  <c r="BN164" i="53" s="1"/>
  <c r="BN142" i="53" s="1"/>
  <c r="BH69" i="53"/>
  <c r="BH70" i="53" s="1"/>
  <c r="BH71" i="53" s="1"/>
  <c r="BH74" i="53" s="1"/>
  <c r="BH52" i="53" s="1"/>
  <c r="BO128" i="53"/>
  <c r="BO127" i="53"/>
  <c r="AT369" i="53"/>
  <c r="AT370" i="53" s="1"/>
  <c r="AT371" i="53" s="1"/>
  <c r="AT374" i="53" s="1"/>
  <c r="AT352" i="53" s="1"/>
  <c r="J352" i="53" s="1"/>
  <c r="AU487" i="53"/>
  <c r="AU488" i="53"/>
  <c r="AU518" i="53"/>
  <c r="AU517" i="53"/>
  <c r="AU428" i="53"/>
  <c r="AU427" i="53"/>
  <c r="AV459" i="53"/>
  <c r="AU398" i="53"/>
  <c r="AU397" i="53"/>
  <c r="BN130" i="53"/>
  <c r="BN131" i="53" s="1"/>
  <c r="BN134" i="53" s="1"/>
  <c r="BN112" i="53" s="1"/>
  <c r="AY39" i="53"/>
  <c r="AF9" i="28"/>
  <c r="AS669" i="54"/>
  <c r="AQ1831" i="54"/>
  <c r="AI4" i="28"/>
  <c r="AI8" i="28" s="1"/>
  <c r="AR14" i="54"/>
  <c r="AR1376" i="54"/>
  <c r="AT551" i="53"/>
  <c r="AR562" i="53"/>
  <c r="AT579" i="53"/>
  <c r="AT580" i="53" s="1"/>
  <c r="AS554" i="53"/>
  <c r="AN952" i="53"/>
  <c r="AQ639" i="53"/>
  <c r="AQ640" i="53" s="1"/>
  <c r="AQ614" i="53"/>
  <c r="AP641" i="53"/>
  <c r="AP15" i="53"/>
  <c r="AQ13" i="53"/>
  <c r="AR609" i="53"/>
  <c r="AR610" i="53" s="1"/>
  <c r="AU547" i="53"/>
  <c r="AU548" i="53"/>
  <c r="AP592" i="53"/>
  <c r="AP656" i="53" s="1"/>
  <c r="AS1357" i="54"/>
  <c r="AS1358" i="54"/>
  <c r="AR884" i="54"/>
  <c r="AQ862" i="54"/>
  <c r="AQ1378" i="54" s="1"/>
  <c r="AQ1379" i="54" s="1"/>
  <c r="AQ18" i="54"/>
  <c r="AZ249" i="54"/>
  <c r="AX219" i="54"/>
  <c r="AS1299" i="54"/>
  <c r="AS939" i="54"/>
  <c r="BJ549" i="54"/>
  <c r="AS1089" i="54"/>
  <c r="AX129" i="54"/>
  <c r="BA279" i="54"/>
  <c r="AS1239" i="54"/>
  <c r="AS1179" i="54"/>
  <c r="BI519" i="54"/>
  <c r="AX189" i="54"/>
  <c r="AS1209" i="54"/>
  <c r="AS969" i="54"/>
  <c r="BK579" i="54"/>
  <c r="AS909" i="54"/>
  <c r="AU41" i="54"/>
  <c r="BB309" i="54"/>
  <c r="BB310" i="54" s="1"/>
  <c r="BB311" i="54" s="1"/>
  <c r="BB314" i="54" s="1"/>
  <c r="BB292" i="54" s="1"/>
  <c r="BM639" i="54"/>
  <c r="BM640" i="54" s="1"/>
  <c r="BM641" i="54" s="1"/>
  <c r="BM644" i="54" s="1"/>
  <c r="BM622" i="54" s="1"/>
  <c r="AS1119" i="54"/>
  <c r="AS1120" i="54" s="1"/>
  <c r="AS1121" i="54" s="1"/>
  <c r="AS1124" i="54" s="1"/>
  <c r="AS1102" i="54" s="1"/>
  <c r="BH429" i="54"/>
  <c r="BH430" i="54" s="1"/>
  <c r="BH431" i="54" s="1"/>
  <c r="BH434" i="54" s="1"/>
  <c r="BH412" i="54" s="1"/>
  <c r="AX99" i="54"/>
  <c r="AX100" i="54" s="1"/>
  <c r="AX101" i="54" s="1"/>
  <c r="AX104" i="54" s="1"/>
  <c r="AX82" i="54" s="1"/>
  <c r="BM609" i="54"/>
  <c r="BM610" i="54" s="1"/>
  <c r="BM611" i="54" s="1"/>
  <c r="BM614" i="54" s="1"/>
  <c r="BM592" i="54" s="1"/>
  <c r="BC339" i="54"/>
  <c r="BC340" i="54" s="1"/>
  <c r="BC341" i="54" s="1"/>
  <c r="BC344" i="54" s="1"/>
  <c r="BC322" i="54" s="1"/>
  <c r="BI459" i="54"/>
  <c r="BI460" i="54" s="1"/>
  <c r="BI461" i="54" s="1"/>
  <c r="BI464" i="54" s="1"/>
  <c r="BI442" i="54" s="1"/>
  <c r="AV69" i="54"/>
  <c r="AV70" i="54" s="1"/>
  <c r="AV71" i="54" s="1"/>
  <c r="AV74" i="54" s="1"/>
  <c r="AV52" i="54" s="1"/>
  <c r="AS1149" i="54"/>
  <c r="AS1150" i="54" s="1"/>
  <c r="AS1151" i="54" s="1"/>
  <c r="AS1154" i="54" s="1"/>
  <c r="AS1132" i="54" s="1"/>
  <c r="AS1327" i="54"/>
  <c r="AS1328" i="54"/>
  <c r="AS1269" i="54"/>
  <c r="AS1270" i="54" s="1"/>
  <c r="AS1271" i="54" s="1"/>
  <c r="AS1274" i="54" s="1"/>
  <c r="AS1252" i="54" s="1"/>
  <c r="AX159" i="54"/>
  <c r="AX160" i="54" s="1"/>
  <c r="AX161" i="54" s="1"/>
  <c r="AX164" i="54" s="1"/>
  <c r="AX142" i="54" s="1"/>
  <c r="AX1373" i="54" s="1"/>
  <c r="AS1059" i="54"/>
  <c r="AS1060" i="54" s="1"/>
  <c r="AS1061" i="54" s="1"/>
  <c r="AS1064" i="54" s="1"/>
  <c r="AS1042" i="54" s="1"/>
  <c r="BF399" i="54"/>
  <c r="BF400" i="54" s="1"/>
  <c r="BF401" i="54" s="1"/>
  <c r="BF404" i="54" s="1"/>
  <c r="BF382" i="54" s="1"/>
  <c r="AV39" i="54"/>
  <c r="AV40" i="54" s="1"/>
  <c r="AR1360" i="54"/>
  <c r="AR1361" i="54" s="1"/>
  <c r="AR1364" i="54" s="1"/>
  <c r="AR1342" i="54" s="1"/>
  <c r="AS999" i="54"/>
  <c r="AS1000" i="54" s="1"/>
  <c r="AS1001" i="54" s="1"/>
  <c r="AS1004" i="54" s="1"/>
  <c r="AS982" i="54" s="1"/>
  <c r="BF369" i="54"/>
  <c r="BF370" i="54" s="1"/>
  <c r="BF371" i="54" s="1"/>
  <c r="BF374" i="54" s="1"/>
  <c r="BF352" i="54" s="1"/>
  <c r="BI489" i="54"/>
  <c r="BI490" i="54" s="1"/>
  <c r="BI491" i="54" s="1"/>
  <c r="BI494" i="54" s="1"/>
  <c r="BI472" i="54" s="1"/>
  <c r="AS1029" i="54"/>
  <c r="AS1030" i="54" s="1"/>
  <c r="AS1031" i="54" s="1"/>
  <c r="AS1034" i="54" s="1"/>
  <c r="AS1012" i="54" s="1"/>
  <c r="AU399" i="53" l="1"/>
  <c r="AU400" i="53"/>
  <c r="AU401" i="53" s="1"/>
  <c r="AU404" i="53" s="1"/>
  <c r="AU382" i="53" s="1"/>
  <c r="AW458" i="53"/>
  <c r="AW457" i="53"/>
  <c r="AU429" i="53"/>
  <c r="AU519" i="53"/>
  <c r="AU520" i="53" s="1"/>
  <c r="AU521" i="53" s="1"/>
  <c r="AU524" i="53" s="1"/>
  <c r="AU502" i="53" s="1"/>
  <c r="AU489" i="53"/>
  <c r="BI68" i="53"/>
  <c r="BI67" i="53"/>
  <c r="AY40" i="53"/>
  <c r="AY41" i="53" s="1"/>
  <c r="AY44" i="53" s="1"/>
  <c r="AY22" i="53" s="1"/>
  <c r="AZ38" i="53"/>
  <c r="AZ37" i="53"/>
  <c r="AV460" i="53"/>
  <c r="AV461" i="53" s="1"/>
  <c r="AV464" i="53" s="1"/>
  <c r="AV442" i="53" s="1"/>
  <c r="BO129" i="53"/>
  <c r="BO130" i="53" s="1"/>
  <c r="BO131" i="53" s="1"/>
  <c r="BO134" i="53" s="1"/>
  <c r="BO112" i="53" s="1"/>
  <c r="J112" i="53" s="1"/>
  <c r="BO158" i="53"/>
  <c r="BO157" i="53"/>
  <c r="AT667" i="54"/>
  <c r="AT668" i="54"/>
  <c r="AS670" i="54"/>
  <c r="AS671" i="54" s="1"/>
  <c r="AS674" i="54" s="1"/>
  <c r="AS652" i="54" s="1"/>
  <c r="AR15" i="54"/>
  <c r="AQ641" i="53"/>
  <c r="AQ15" i="53"/>
  <c r="AT581" i="53"/>
  <c r="AT584" i="53" s="1"/>
  <c r="AT562" i="53" s="1"/>
  <c r="AR611" i="53"/>
  <c r="AQ592" i="53"/>
  <c r="AQ656" i="53" s="1"/>
  <c r="AS532" i="53"/>
  <c r="AS657" i="53" s="1"/>
  <c r="AU549" i="53"/>
  <c r="AU550" i="53"/>
  <c r="AS607" i="53"/>
  <c r="AS608" i="53"/>
  <c r="AP644" i="53"/>
  <c r="AP16" i="53"/>
  <c r="AR637" i="53"/>
  <c r="AR638" i="53"/>
  <c r="AQ14" i="53"/>
  <c r="AU577" i="53"/>
  <c r="AU578" i="53"/>
  <c r="AT554" i="53"/>
  <c r="AV41" i="54"/>
  <c r="AS13" i="54"/>
  <c r="AT907" i="54"/>
  <c r="AT908" i="54"/>
  <c r="BL577" i="54"/>
  <c r="BL578" i="54"/>
  <c r="AT967" i="54"/>
  <c r="AT968" i="54"/>
  <c r="AT1207" i="54"/>
  <c r="AT1208" i="54"/>
  <c r="AY187" i="54"/>
  <c r="AY188" i="54"/>
  <c r="BJ517" i="54"/>
  <c r="BJ518" i="54"/>
  <c r="AT1177" i="54"/>
  <c r="AT1178" i="54"/>
  <c r="AT1237" i="54"/>
  <c r="AT1238" i="54"/>
  <c r="BB277" i="54"/>
  <c r="BB278" i="54"/>
  <c r="AY127" i="54"/>
  <c r="AY128" i="54"/>
  <c r="AT1087" i="54"/>
  <c r="AT1088" i="54"/>
  <c r="BK547" i="54"/>
  <c r="BK548" i="54"/>
  <c r="AT937" i="54"/>
  <c r="AT938" i="54"/>
  <c r="AT1297" i="54"/>
  <c r="AT1298" i="54"/>
  <c r="AY217" i="54"/>
  <c r="AY218" i="54"/>
  <c r="BA247" i="54"/>
  <c r="BA248" i="54"/>
  <c r="AR16" i="54"/>
  <c r="AR12" i="54" s="1"/>
  <c r="AR1829" i="54" s="1"/>
  <c r="AT1027" i="54"/>
  <c r="AT1028" i="54"/>
  <c r="BJ487" i="54"/>
  <c r="BJ488" i="54"/>
  <c r="BG367" i="54"/>
  <c r="BG368" i="54"/>
  <c r="AT997" i="54"/>
  <c r="AT998" i="54"/>
  <c r="AW37" i="54"/>
  <c r="AW38" i="54"/>
  <c r="BG397" i="54"/>
  <c r="BG398" i="54"/>
  <c r="AT1057" i="54"/>
  <c r="AT1058" i="54"/>
  <c r="AY157" i="54"/>
  <c r="AY158" i="54"/>
  <c r="AT1267" i="54"/>
  <c r="AT1268" i="54"/>
  <c r="AS1329" i="54"/>
  <c r="AT1147" i="54"/>
  <c r="AT1148" i="54"/>
  <c r="AW67" i="54"/>
  <c r="AW68" i="54"/>
  <c r="BJ457" i="54"/>
  <c r="BJ458" i="54"/>
  <c r="BD337" i="54"/>
  <c r="BD338" i="54"/>
  <c r="BN607" i="54"/>
  <c r="BN608" i="54"/>
  <c r="AY97" i="54"/>
  <c r="AY98" i="54"/>
  <c r="BI427" i="54"/>
  <c r="BI428" i="54"/>
  <c r="AT1117" i="54"/>
  <c r="AT1118" i="54"/>
  <c r="BN637" i="54"/>
  <c r="BN638" i="54"/>
  <c r="BC307" i="54"/>
  <c r="BC308" i="54"/>
  <c r="AU44" i="54"/>
  <c r="AS910" i="54"/>
  <c r="BK580" i="54"/>
  <c r="BK581" i="54" s="1"/>
  <c r="BK584" i="54" s="1"/>
  <c r="BK562" i="54" s="1"/>
  <c r="AS970" i="54"/>
  <c r="AS971" i="54" s="1"/>
  <c r="AS974" i="54" s="1"/>
  <c r="AS952" i="54" s="1"/>
  <c r="AS1210" i="54"/>
  <c r="AS1211" i="54" s="1"/>
  <c r="AS1214" i="54" s="1"/>
  <c r="AS1192" i="54" s="1"/>
  <c r="AX190" i="54"/>
  <c r="AX191" i="54" s="1"/>
  <c r="AX194" i="54" s="1"/>
  <c r="AX172" i="54" s="1"/>
  <c r="BI520" i="54"/>
  <c r="BI521" i="54" s="1"/>
  <c r="BI524" i="54" s="1"/>
  <c r="BI502" i="54" s="1"/>
  <c r="AS1180" i="54"/>
  <c r="AS1181" i="54" s="1"/>
  <c r="AS1184" i="54" s="1"/>
  <c r="AS1162" i="54" s="1"/>
  <c r="AS1240" i="54"/>
  <c r="AS1241" i="54" s="1"/>
  <c r="AS1244" i="54" s="1"/>
  <c r="AS1222" i="54" s="1"/>
  <c r="BA280" i="54"/>
  <c r="BA281" i="54" s="1"/>
  <c r="BA284" i="54" s="1"/>
  <c r="BA262" i="54" s="1"/>
  <c r="AX130" i="54"/>
  <c r="AX131" i="54" s="1"/>
  <c r="AX134" i="54" s="1"/>
  <c r="AX112" i="54" s="1"/>
  <c r="AX1375" i="54" s="1"/>
  <c r="AS1090" i="54"/>
  <c r="AS1091" i="54" s="1"/>
  <c r="AS1094" i="54" s="1"/>
  <c r="AS1072" i="54" s="1"/>
  <c r="BJ550" i="54"/>
  <c r="BJ551" i="54" s="1"/>
  <c r="BJ554" i="54" s="1"/>
  <c r="BJ532" i="54" s="1"/>
  <c r="AS940" i="54"/>
  <c r="AS941" i="54" s="1"/>
  <c r="AS944" i="54" s="1"/>
  <c r="AS922" i="54" s="1"/>
  <c r="AS1300" i="54"/>
  <c r="AS1301" i="54" s="1"/>
  <c r="AS1304" i="54" s="1"/>
  <c r="AS1282" i="54" s="1"/>
  <c r="AX220" i="54"/>
  <c r="AX221" i="54" s="1"/>
  <c r="AX224" i="54" s="1"/>
  <c r="AX202" i="54" s="1"/>
  <c r="AZ250" i="54"/>
  <c r="AZ251" i="54" s="1"/>
  <c r="AZ254" i="54" s="1"/>
  <c r="AZ232" i="54" s="1"/>
  <c r="AR862" i="54"/>
  <c r="AR18" i="54"/>
  <c r="AS1359" i="54"/>
  <c r="AR1377" i="54"/>
  <c r="AZ39" i="53" l="1"/>
  <c r="AZ40" i="53" s="1"/>
  <c r="AZ41" i="53" s="1"/>
  <c r="AZ44" i="53" s="1"/>
  <c r="AZ22" i="53" s="1"/>
  <c r="AW459" i="53"/>
  <c r="AW460" i="53" s="1"/>
  <c r="AW461" i="53" s="1"/>
  <c r="AW464" i="53" s="1"/>
  <c r="AW442" i="53" s="1"/>
  <c r="AV428" i="53"/>
  <c r="AV427" i="53"/>
  <c r="AV429" i="53" s="1"/>
  <c r="BO159" i="53"/>
  <c r="BO160" i="53"/>
  <c r="BO161" i="53" s="1"/>
  <c r="BO164" i="53" s="1"/>
  <c r="BO142" i="53" s="1"/>
  <c r="J142" i="53" s="1"/>
  <c r="BI69" i="53"/>
  <c r="AU490" i="53"/>
  <c r="AU491" i="53" s="1"/>
  <c r="AU494" i="53" s="1"/>
  <c r="AU472" i="53" s="1"/>
  <c r="AV487" i="53"/>
  <c r="AV488" i="53"/>
  <c r="AV517" i="53"/>
  <c r="AV518" i="53"/>
  <c r="AU430" i="53"/>
  <c r="AU431" i="53" s="1"/>
  <c r="AU434" i="53" s="1"/>
  <c r="AU412" i="53" s="1"/>
  <c r="AV397" i="53"/>
  <c r="AV399" i="53" s="1"/>
  <c r="AV400" i="53" s="1"/>
  <c r="AV401" i="53" s="1"/>
  <c r="AV398" i="53"/>
  <c r="AT669" i="54"/>
  <c r="AT670" i="54" s="1"/>
  <c r="AS1378" i="54"/>
  <c r="AR1831" i="54"/>
  <c r="AJ4" i="28"/>
  <c r="AJ8" i="28" s="1"/>
  <c r="AU579" i="53"/>
  <c r="AU580" i="53" s="1"/>
  <c r="AU581" i="53" s="1"/>
  <c r="AU584" i="53" s="1"/>
  <c r="AU562" i="53" s="1"/>
  <c r="AR639" i="53"/>
  <c r="AR640" i="53" s="1"/>
  <c r="AT532" i="53"/>
  <c r="AT657" i="53" s="1"/>
  <c r="AR13" i="53"/>
  <c r="AP12" i="53"/>
  <c r="AS609" i="53"/>
  <c r="AS610" i="53" s="1"/>
  <c r="AV547" i="53"/>
  <c r="AV548" i="53"/>
  <c r="AP622" i="53"/>
  <c r="AP654" i="53" s="1"/>
  <c r="AP659" i="53" s="1"/>
  <c r="AP18" i="53"/>
  <c r="AU551" i="53"/>
  <c r="AR614" i="53"/>
  <c r="AQ16" i="53"/>
  <c r="AQ12" i="53" s="1"/>
  <c r="AQ950" i="53" s="1"/>
  <c r="AQ644" i="53"/>
  <c r="AT1357" i="54"/>
  <c r="AT1358" i="54"/>
  <c r="J862" i="54"/>
  <c r="AR1378" i="54"/>
  <c r="AR1379" i="54" s="1"/>
  <c r="AS1360" i="54"/>
  <c r="AS1361" i="54" s="1"/>
  <c r="AS1364" i="54" s="1"/>
  <c r="BC309" i="54"/>
  <c r="BC310" i="54" s="1"/>
  <c r="BC311" i="54" s="1"/>
  <c r="BC314" i="54" s="1"/>
  <c r="BC292" i="54" s="1"/>
  <c r="BN639" i="54"/>
  <c r="BN640" i="54" s="1"/>
  <c r="BN641" i="54" s="1"/>
  <c r="BN644" i="54" s="1"/>
  <c r="BN622" i="54" s="1"/>
  <c r="AT1119" i="54"/>
  <c r="AT1120" i="54" s="1"/>
  <c r="AT1121" i="54" s="1"/>
  <c r="AT1124" i="54" s="1"/>
  <c r="AT1102" i="54" s="1"/>
  <c r="BI429" i="54"/>
  <c r="BI430" i="54" s="1"/>
  <c r="BI431" i="54" s="1"/>
  <c r="BI434" i="54" s="1"/>
  <c r="BI412" i="54" s="1"/>
  <c r="AY99" i="54"/>
  <c r="AY100" i="54" s="1"/>
  <c r="AY101" i="54" s="1"/>
  <c r="AY104" i="54" s="1"/>
  <c r="AY82" i="54" s="1"/>
  <c r="BN609" i="54"/>
  <c r="BN610" i="54" s="1"/>
  <c r="BN611" i="54" s="1"/>
  <c r="BN614" i="54" s="1"/>
  <c r="BN592" i="54" s="1"/>
  <c r="BD339" i="54"/>
  <c r="BD340" i="54" s="1"/>
  <c r="BD341" i="54" s="1"/>
  <c r="BD344" i="54" s="1"/>
  <c r="BD322" i="54" s="1"/>
  <c r="BJ459" i="54"/>
  <c r="BJ460" i="54" s="1"/>
  <c r="BJ461" i="54" s="1"/>
  <c r="BJ464" i="54" s="1"/>
  <c r="BJ442" i="54" s="1"/>
  <c r="AW69" i="54"/>
  <c r="AW70" i="54" s="1"/>
  <c r="AW71" i="54" s="1"/>
  <c r="AW74" i="54" s="1"/>
  <c r="AW52" i="54" s="1"/>
  <c r="AT1149" i="54"/>
  <c r="AT1150" i="54" s="1"/>
  <c r="AT1151" i="54" s="1"/>
  <c r="AT1154" i="54" s="1"/>
  <c r="AT1132" i="54" s="1"/>
  <c r="AT1327" i="54"/>
  <c r="AT1328" i="54"/>
  <c r="AT1269" i="54"/>
  <c r="AT1270" i="54" s="1"/>
  <c r="AT1271" i="54" s="1"/>
  <c r="AT1274" i="54" s="1"/>
  <c r="AT1252" i="54" s="1"/>
  <c r="AY159" i="54"/>
  <c r="AY160" i="54" s="1"/>
  <c r="AY161" i="54" s="1"/>
  <c r="AY164" i="54" s="1"/>
  <c r="AY142" i="54" s="1"/>
  <c r="AY1373" i="54" s="1"/>
  <c r="AT1059" i="54"/>
  <c r="AT1060" i="54" s="1"/>
  <c r="AT1061" i="54" s="1"/>
  <c r="AT1064" i="54" s="1"/>
  <c r="AT1042" i="54" s="1"/>
  <c r="BG399" i="54"/>
  <c r="BG400" i="54" s="1"/>
  <c r="BG401" i="54" s="1"/>
  <c r="BG404" i="54" s="1"/>
  <c r="BG382" i="54" s="1"/>
  <c r="AW39" i="54"/>
  <c r="AW40" i="54" s="1"/>
  <c r="AS14" i="54"/>
  <c r="AT909" i="54"/>
  <c r="AT910" i="54" s="1"/>
  <c r="AV44" i="54"/>
  <c r="AX1374" i="54"/>
  <c r="AS911" i="54"/>
  <c r="AU22" i="54"/>
  <c r="AS1330" i="54"/>
  <c r="AS1331" i="54" s="1"/>
  <c r="AS1334" i="54" s="1"/>
  <c r="AS1312" i="54" s="1"/>
  <c r="AT999" i="54"/>
  <c r="BG369" i="54"/>
  <c r="BG370" i="54" s="1"/>
  <c r="BG371" i="54" s="1"/>
  <c r="BG374" i="54" s="1"/>
  <c r="BG352" i="54" s="1"/>
  <c r="BJ489" i="54"/>
  <c r="AT1029" i="54"/>
  <c r="BA249" i="54"/>
  <c r="BA250" i="54" s="1"/>
  <c r="BA251" i="54" s="1"/>
  <c r="BA254" i="54" s="1"/>
  <c r="BA232" i="54" s="1"/>
  <c r="AY219" i="54"/>
  <c r="AT1299" i="54"/>
  <c r="AT939" i="54"/>
  <c r="AT940" i="54" s="1"/>
  <c r="AT941" i="54" s="1"/>
  <c r="AT944" i="54" s="1"/>
  <c r="AT922" i="54" s="1"/>
  <c r="BK549" i="54"/>
  <c r="AT1089" i="54"/>
  <c r="AT1090" i="54" s="1"/>
  <c r="AT1091" i="54" s="1"/>
  <c r="AT1094" i="54" s="1"/>
  <c r="AT1072" i="54" s="1"/>
  <c r="AY129" i="54"/>
  <c r="BB279" i="54"/>
  <c r="BB280" i="54" s="1"/>
  <c r="BB281" i="54" s="1"/>
  <c r="BB284" i="54" s="1"/>
  <c r="BB262" i="54" s="1"/>
  <c r="AT1239" i="54"/>
  <c r="AT1179" i="54"/>
  <c r="AT1180" i="54" s="1"/>
  <c r="AT1181" i="54" s="1"/>
  <c r="AT1184" i="54" s="1"/>
  <c r="AT1162" i="54" s="1"/>
  <c r="BJ519" i="54"/>
  <c r="AY189" i="54"/>
  <c r="AY190" i="54" s="1"/>
  <c r="AY191" i="54" s="1"/>
  <c r="AY194" i="54" s="1"/>
  <c r="AY172" i="54" s="1"/>
  <c r="AT1209" i="54"/>
  <c r="AT969" i="54"/>
  <c r="AT970" i="54" s="1"/>
  <c r="AT971" i="54" s="1"/>
  <c r="AT974" i="54" s="1"/>
  <c r="AT952" i="54" s="1"/>
  <c r="BL579" i="54"/>
  <c r="AT13" i="54"/>
  <c r="AV519" i="53" l="1"/>
  <c r="AV404" i="53"/>
  <c r="AV382" i="53" s="1"/>
  <c r="J382" i="53" s="1"/>
  <c r="AV520" i="53"/>
  <c r="AV521" i="53" s="1"/>
  <c r="AV524" i="53" s="1"/>
  <c r="AV502" i="53" s="1"/>
  <c r="AW517" i="53"/>
  <c r="AW518" i="53"/>
  <c r="AV489" i="53"/>
  <c r="AV490" i="53" s="1"/>
  <c r="AV491" i="53" s="1"/>
  <c r="AV494" i="53" s="1"/>
  <c r="AV472" i="53" s="1"/>
  <c r="BI70" i="53"/>
  <c r="BI71" i="53" s="1"/>
  <c r="BI74" i="53" s="1"/>
  <c r="BI52" i="53" s="1"/>
  <c r="BJ68" i="53"/>
  <c r="BJ67" i="53"/>
  <c r="AV430" i="53"/>
  <c r="AV431" i="53" s="1"/>
  <c r="AV434" i="53" s="1"/>
  <c r="AV412" i="53" s="1"/>
  <c r="AW427" i="53"/>
  <c r="AW428" i="53"/>
  <c r="AX458" i="53"/>
  <c r="AX457" i="53"/>
  <c r="BA37" i="53"/>
  <c r="BA38" i="53"/>
  <c r="AU667" i="54"/>
  <c r="AU668" i="54"/>
  <c r="AQ952" i="53"/>
  <c r="AI3" i="28"/>
  <c r="AI7" i="28" s="1"/>
  <c r="AT671" i="54"/>
  <c r="AT674" i="54" s="1"/>
  <c r="AT652" i="54" s="1"/>
  <c r="AS15" i="54"/>
  <c r="AQ622" i="53"/>
  <c r="AQ654" i="53" s="1"/>
  <c r="AQ659" i="53" s="1"/>
  <c r="AQ18" i="53"/>
  <c r="AR592" i="53"/>
  <c r="AR656" i="53" s="1"/>
  <c r="AU554" i="53"/>
  <c r="AV549" i="53"/>
  <c r="AV550" i="53" s="1"/>
  <c r="AT607" i="53"/>
  <c r="AT608" i="53"/>
  <c r="AR641" i="53"/>
  <c r="AR15" i="53"/>
  <c r="AS611" i="53"/>
  <c r="AP950" i="53"/>
  <c r="AH3" i="28" s="1"/>
  <c r="AH7" i="28" s="1"/>
  <c r="AS637" i="53"/>
  <c r="AS638" i="53"/>
  <c r="AR14" i="53"/>
  <c r="AV577" i="53"/>
  <c r="AV578" i="53"/>
  <c r="AT911" i="54"/>
  <c r="AW41" i="54"/>
  <c r="BM577" i="54"/>
  <c r="BM578" i="54"/>
  <c r="AU1207" i="54"/>
  <c r="AU1208" i="54"/>
  <c r="BK517" i="54"/>
  <c r="BK518" i="54"/>
  <c r="AU1237" i="54"/>
  <c r="AU1238" i="54"/>
  <c r="AZ127" i="54"/>
  <c r="AZ128" i="54"/>
  <c r="BL547" i="54"/>
  <c r="BL548" i="54"/>
  <c r="AU1297" i="54"/>
  <c r="AU1298" i="54"/>
  <c r="AZ217" i="54"/>
  <c r="AZ218" i="54"/>
  <c r="AU1027" i="54"/>
  <c r="AU1028" i="54"/>
  <c r="BK487" i="54"/>
  <c r="BK488" i="54"/>
  <c r="AU997" i="54"/>
  <c r="AU998" i="54"/>
  <c r="BL580" i="54"/>
  <c r="BL581" i="54" s="1"/>
  <c r="BL584" i="54" s="1"/>
  <c r="BL562" i="54" s="1"/>
  <c r="AT1210" i="54"/>
  <c r="AT1211" i="54" s="1"/>
  <c r="AT1214" i="54" s="1"/>
  <c r="AT1192" i="54" s="1"/>
  <c r="BJ520" i="54"/>
  <c r="BJ521" i="54" s="1"/>
  <c r="BJ524" i="54" s="1"/>
  <c r="BJ502" i="54" s="1"/>
  <c r="AT1240" i="54"/>
  <c r="AT1241" i="54" s="1"/>
  <c r="AT1244" i="54" s="1"/>
  <c r="AT1222" i="54" s="1"/>
  <c r="AY130" i="54"/>
  <c r="AY131" i="54" s="1"/>
  <c r="AY134" i="54" s="1"/>
  <c r="AY112" i="54" s="1"/>
  <c r="AY1375" i="54" s="1"/>
  <c r="BK550" i="54"/>
  <c r="BK551" i="54" s="1"/>
  <c r="BK554" i="54" s="1"/>
  <c r="BK532" i="54" s="1"/>
  <c r="AT1300" i="54"/>
  <c r="AT1301" i="54" s="1"/>
  <c r="AT1304" i="54" s="1"/>
  <c r="AT1282" i="54" s="1"/>
  <c r="AY220" i="54"/>
  <c r="AY221" i="54" s="1"/>
  <c r="AY224" i="54" s="1"/>
  <c r="AY202" i="54" s="1"/>
  <c r="AY1374" i="54" s="1"/>
  <c r="AT1030" i="54"/>
  <c r="AT1031" i="54" s="1"/>
  <c r="AT1034" i="54" s="1"/>
  <c r="AT1012" i="54" s="1"/>
  <c r="BJ490" i="54"/>
  <c r="BJ491" i="54" s="1"/>
  <c r="BJ494" i="54" s="1"/>
  <c r="BJ472" i="54" s="1"/>
  <c r="AT1000" i="54"/>
  <c r="AT1001" i="54" s="1"/>
  <c r="AT1004" i="54" s="1"/>
  <c r="AT982" i="54" s="1"/>
  <c r="AS16" i="54"/>
  <c r="AS12" i="54" s="1"/>
  <c r="AS1829" i="54" s="1"/>
  <c r="AS914" i="54"/>
  <c r="AV22" i="54"/>
  <c r="AS1342" i="54"/>
  <c r="AS1377" i="54"/>
  <c r="AT1359" i="54"/>
  <c r="AT1360" i="54" s="1"/>
  <c r="AT1361" i="54" s="1"/>
  <c r="AT1364" i="54" s="1"/>
  <c r="AT1342" i="54" s="1"/>
  <c r="AU967" i="54"/>
  <c r="AU968" i="54"/>
  <c r="AZ187" i="54"/>
  <c r="AZ188" i="54"/>
  <c r="AU1177" i="54"/>
  <c r="AU1178" i="54"/>
  <c r="BC277" i="54"/>
  <c r="BC278" i="54"/>
  <c r="AU1087" i="54"/>
  <c r="AU1088" i="54"/>
  <c r="AU937" i="54"/>
  <c r="AU938" i="54"/>
  <c r="BB247" i="54"/>
  <c r="BB248" i="54"/>
  <c r="BH367" i="54"/>
  <c r="BH368" i="54"/>
  <c r="AX37" i="54"/>
  <c r="AX38" i="54"/>
  <c r="BH397" i="54"/>
  <c r="BH398" i="54"/>
  <c r="AU1057" i="54"/>
  <c r="AU1058" i="54"/>
  <c r="AZ157" i="54"/>
  <c r="AZ158" i="54"/>
  <c r="AU1267" i="54"/>
  <c r="AU1268" i="54"/>
  <c r="AT1329" i="54"/>
  <c r="AU1147" i="54"/>
  <c r="AU1148" i="54"/>
  <c r="AX67" i="54"/>
  <c r="AX68" i="54"/>
  <c r="BK457" i="54"/>
  <c r="BK458" i="54"/>
  <c r="BE337" i="54"/>
  <c r="BE338" i="54"/>
  <c r="BO607" i="54"/>
  <c r="BO608" i="54"/>
  <c r="AZ97" i="54"/>
  <c r="AZ98" i="54"/>
  <c r="BJ427" i="54"/>
  <c r="BJ428" i="54"/>
  <c r="AU1117" i="54"/>
  <c r="AU1118" i="54"/>
  <c r="BO637" i="54"/>
  <c r="BO638" i="54"/>
  <c r="BD307" i="54"/>
  <c r="BD308" i="54"/>
  <c r="AW519" i="53" l="1"/>
  <c r="AX459" i="53"/>
  <c r="AW488" i="53"/>
  <c r="AW487" i="53"/>
  <c r="BA39" i="53"/>
  <c r="BA40" i="53" s="1"/>
  <c r="BA41" i="53" s="1"/>
  <c r="BA44" i="53" s="1"/>
  <c r="BA22" i="53" s="1"/>
  <c r="AW429" i="53"/>
  <c r="AW430" i="53"/>
  <c r="AW431" i="53" s="1"/>
  <c r="AW434" i="53" s="1"/>
  <c r="AW412" i="53" s="1"/>
  <c r="BJ69" i="53"/>
  <c r="BJ70" i="53" s="1"/>
  <c r="BJ71" i="53" s="1"/>
  <c r="BJ74" i="53" s="1"/>
  <c r="BJ52" i="53" s="1"/>
  <c r="AW520" i="53"/>
  <c r="AW521" i="53" s="1"/>
  <c r="AW524" i="53" s="1"/>
  <c r="AW502" i="53" s="1"/>
  <c r="AX517" i="53"/>
  <c r="AX518" i="53"/>
  <c r="AH9" i="28"/>
  <c r="AI9" i="28"/>
  <c r="AU669" i="54"/>
  <c r="AS1831" i="54"/>
  <c r="AK4" i="28"/>
  <c r="AK8" i="28" s="1"/>
  <c r="AV551" i="53"/>
  <c r="AS639" i="53"/>
  <c r="AS640" i="53" s="1"/>
  <c r="AR644" i="53"/>
  <c r="AR16" i="53"/>
  <c r="AR12" i="53" s="1"/>
  <c r="AU532" i="53"/>
  <c r="AU657" i="53" s="1"/>
  <c r="AV579" i="53"/>
  <c r="AV580" i="53" s="1"/>
  <c r="AV581" i="53" s="1"/>
  <c r="AV584" i="53" s="1"/>
  <c r="AV562" i="53" s="1"/>
  <c r="AS13" i="53"/>
  <c r="AP952" i="53"/>
  <c r="AS614" i="53"/>
  <c r="AT609" i="53"/>
  <c r="AT610" i="53" s="1"/>
  <c r="AW547" i="53"/>
  <c r="AW548" i="53"/>
  <c r="BD309" i="54"/>
  <c r="BD310" i="54" s="1"/>
  <c r="BD311" i="54" s="1"/>
  <c r="BD314" i="54" s="1"/>
  <c r="BD292" i="54" s="1"/>
  <c r="BO639" i="54"/>
  <c r="BO640" i="54"/>
  <c r="BO641" i="54" s="1"/>
  <c r="AU1119" i="54"/>
  <c r="AU1120" i="54"/>
  <c r="AU1121" i="54" s="1"/>
  <c r="BJ429" i="54"/>
  <c r="BJ430" i="54" s="1"/>
  <c r="BJ431" i="54" s="1"/>
  <c r="BJ434" i="54" s="1"/>
  <c r="BJ412" i="54" s="1"/>
  <c r="AZ99" i="54"/>
  <c r="AZ100" i="54" s="1"/>
  <c r="AZ101" i="54" s="1"/>
  <c r="AZ104" i="54" s="1"/>
  <c r="AZ82" i="54" s="1"/>
  <c r="BO609" i="54"/>
  <c r="BO610" i="54" s="1"/>
  <c r="BO611" i="54" s="1"/>
  <c r="BO614" i="54" s="1"/>
  <c r="BO592" i="54" s="1"/>
  <c r="BE339" i="54"/>
  <c r="BE340" i="54" s="1"/>
  <c r="BE341" i="54" s="1"/>
  <c r="BE344" i="54" s="1"/>
  <c r="BE322" i="54" s="1"/>
  <c r="BK459" i="54"/>
  <c r="BK460" i="54"/>
  <c r="BK461" i="54" s="1"/>
  <c r="AX69" i="54"/>
  <c r="AX70" i="54"/>
  <c r="AX71" i="54" s="1"/>
  <c r="AX74" i="54" s="1"/>
  <c r="AX52" i="54" s="1"/>
  <c r="AU1149" i="54"/>
  <c r="AU1150" i="54" s="1"/>
  <c r="AU1151" i="54" s="1"/>
  <c r="AU1154" i="54" s="1"/>
  <c r="AU1132" i="54" s="1"/>
  <c r="AU1327" i="54"/>
  <c r="AU1328" i="54"/>
  <c r="AU1269" i="54"/>
  <c r="AU1270" i="54" s="1"/>
  <c r="AU1271" i="54" s="1"/>
  <c r="AU1274" i="54" s="1"/>
  <c r="AU1252" i="54" s="1"/>
  <c r="AZ159" i="54"/>
  <c r="AZ160" i="54" s="1"/>
  <c r="AZ161" i="54" s="1"/>
  <c r="AZ164" i="54" s="1"/>
  <c r="AZ142" i="54" s="1"/>
  <c r="AZ1373" i="54" s="1"/>
  <c r="AU1059" i="54"/>
  <c r="AU1060" i="54" s="1"/>
  <c r="AU1061" i="54" s="1"/>
  <c r="AU1064" i="54" s="1"/>
  <c r="AU1042" i="54" s="1"/>
  <c r="BH399" i="54"/>
  <c r="BH400" i="54" s="1"/>
  <c r="BH401" i="54" s="1"/>
  <c r="BH404" i="54" s="1"/>
  <c r="BH382" i="54" s="1"/>
  <c r="AX39" i="54"/>
  <c r="AX40" i="54"/>
  <c r="AT14" i="54"/>
  <c r="BO644" i="54"/>
  <c r="BO622" i="54" s="1"/>
  <c r="J622" i="54" s="1"/>
  <c r="AU1124" i="54"/>
  <c r="AU1102" i="54" s="1"/>
  <c r="BK464" i="54"/>
  <c r="BK442" i="54" s="1"/>
  <c r="AT1330" i="54"/>
  <c r="AT1331" i="54" s="1"/>
  <c r="AT1334" i="54" s="1"/>
  <c r="AT1312" i="54" s="1"/>
  <c r="BH369" i="54"/>
  <c r="BH370" i="54" s="1"/>
  <c r="BH371" i="54" s="1"/>
  <c r="BH374" i="54" s="1"/>
  <c r="BH352" i="54" s="1"/>
  <c r="BB249" i="54"/>
  <c r="BB250" i="54" s="1"/>
  <c r="BB251" i="54" s="1"/>
  <c r="BB254" i="54" s="1"/>
  <c r="BB232" i="54" s="1"/>
  <c r="AU939" i="54"/>
  <c r="AU940" i="54" s="1"/>
  <c r="AU1089" i="54"/>
  <c r="AU1090" i="54"/>
  <c r="AU1091" i="54" s="1"/>
  <c r="AU1094" i="54" s="1"/>
  <c r="AU1072" i="54" s="1"/>
  <c r="BC279" i="54"/>
  <c r="BC280" i="54" s="1"/>
  <c r="BC281" i="54" s="1"/>
  <c r="BC284" i="54" s="1"/>
  <c r="BC262" i="54" s="1"/>
  <c r="AU1179" i="54"/>
  <c r="AU1180" i="54" s="1"/>
  <c r="AU1181" i="54" s="1"/>
  <c r="AU1184" i="54" s="1"/>
  <c r="AU1162" i="54" s="1"/>
  <c r="AZ189" i="54"/>
  <c r="AZ190" i="54"/>
  <c r="AZ191" i="54" s="1"/>
  <c r="AZ194" i="54" s="1"/>
  <c r="AZ172" i="54" s="1"/>
  <c r="AU969" i="54"/>
  <c r="AU970" i="54" s="1"/>
  <c r="AU971" i="54" s="1"/>
  <c r="AU974" i="54" s="1"/>
  <c r="AU952" i="54" s="1"/>
  <c r="AU1357" i="54"/>
  <c r="AU1358" i="54"/>
  <c r="AS892" i="54"/>
  <c r="AS1376" i="54" s="1"/>
  <c r="AS1379" i="54" s="1"/>
  <c r="AS18" i="54"/>
  <c r="AU999" i="54"/>
  <c r="AU1000" i="54" s="1"/>
  <c r="AU1001" i="54" s="1"/>
  <c r="AU1004" i="54" s="1"/>
  <c r="AU982" i="54" s="1"/>
  <c r="BK489" i="54"/>
  <c r="BK490" i="54" s="1"/>
  <c r="BK491" i="54" s="1"/>
  <c r="BK494" i="54" s="1"/>
  <c r="BK472" i="54" s="1"/>
  <c r="AU1029" i="54"/>
  <c r="AU1030" i="54" s="1"/>
  <c r="AU1031" i="54" s="1"/>
  <c r="AU1034" i="54" s="1"/>
  <c r="AU1012" i="54" s="1"/>
  <c r="AZ219" i="54"/>
  <c r="AZ220" i="54" s="1"/>
  <c r="AZ221" i="54" s="1"/>
  <c r="AZ224" i="54" s="1"/>
  <c r="AZ202" i="54" s="1"/>
  <c r="AU1299" i="54"/>
  <c r="AU1300" i="54" s="1"/>
  <c r="AU1301" i="54" s="1"/>
  <c r="AU1304" i="54" s="1"/>
  <c r="AU1282" i="54" s="1"/>
  <c r="BL549" i="54"/>
  <c r="BL550" i="54"/>
  <c r="BL551" i="54" s="1"/>
  <c r="BL554" i="54" s="1"/>
  <c r="BL532" i="54" s="1"/>
  <c r="AZ129" i="54"/>
  <c r="AZ130" i="54" s="1"/>
  <c r="AZ131" i="54" s="1"/>
  <c r="AZ134" i="54" s="1"/>
  <c r="AZ112" i="54" s="1"/>
  <c r="AU1239" i="54"/>
  <c r="AU1240" i="54"/>
  <c r="AU1241" i="54" s="1"/>
  <c r="AU1244" i="54" s="1"/>
  <c r="AU1222" i="54" s="1"/>
  <c r="BK519" i="54"/>
  <c r="BK520" i="54" s="1"/>
  <c r="BK521" i="54" s="1"/>
  <c r="BK524" i="54" s="1"/>
  <c r="BK502" i="54" s="1"/>
  <c r="AU1209" i="54"/>
  <c r="AU1210" i="54"/>
  <c r="AU1211" i="54" s="1"/>
  <c r="AU1214" i="54" s="1"/>
  <c r="AU1192" i="54" s="1"/>
  <c r="BM579" i="54"/>
  <c r="BM580" i="54" s="1"/>
  <c r="BM581" i="54" s="1"/>
  <c r="BM584" i="54" s="1"/>
  <c r="BM562" i="54" s="1"/>
  <c r="AT15" i="54"/>
  <c r="AT1378" i="54"/>
  <c r="AT1377" i="54"/>
  <c r="AW44" i="54"/>
  <c r="AT16" i="54"/>
  <c r="AT12" i="54" s="1"/>
  <c r="AT1829" i="54" s="1"/>
  <c r="AT914" i="54"/>
  <c r="AW489" i="53" l="1"/>
  <c r="BK68" i="53"/>
  <c r="BK67" i="53"/>
  <c r="AX427" i="53"/>
  <c r="AX429" i="53" s="1"/>
  <c r="AX428" i="53"/>
  <c r="AY457" i="53"/>
  <c r="AY458" i="53"/>
  <c r="AX519" i="53"/>
  <c r="AX520" i="53" s="1"/>
  <c r="AX521" i="53" s="1"/>
  <c r="AX524" i="53" s="1"/>
  <c r="AX502" i="53" s="1"/>
  <c r="BB37" i="53"/>
  <c r="BB38" i="53"/>
  <c r="AW490" i="53"/>
  <c r="AW491" i="53" s="1"/>
  <c r="AW494" i="53" s="1"/>
  <c r="AX487" i="53"/>
  <c r="AX489" i="53" s="1"/>
  <c r="AY488" i="53" s="1"/>
  <c r="AX488" i="53"/>
  <c r="AX460" i="53"/>
  <c r="AX461" i="53" s="1"/>
  <c r="AX464" i="53" s="1"/>
  <c r="AX442" i="53" s="1"/>
  <c r="AV667" i="54"/>
  <c r="AV668" i="54"/>
  <c r="AU670" i="54"/>
  <c r="AU671" i="54" s="1"/>
  <c r="AU674" i="54" s="1"/>
  <c r="AU652" i="54" s="1"/>
  <c r="AT1831" i="54"/>
  <c r="AL4" i="28"/>
  <c r="AL8" i="28" s="1"/>
  <c r="AZ1374" i="54"/>
  <c r="AS592" i="53"/>
  <c r="AS656" i="53" s="1"/>
  <c r="AR622" i="53"/>
  <c r="AR654" i="53" s="1"/>
  <c r="AR659" i="53" s="1"/>
  <c r="AR18" i="53"/>
  <c r="AY487" i="53"/>
  <c r="AS641" i="53"/>
  <c r="AS15" i="53"/>
  <c r="AT611" i="53"/>
  <c r="AW472" i="53"/>
  <c r="AW549" i="53"/>
  <c r="AU607" i="53"/>
  <c r="AU608" i="53"/>
  <c r="AW577" i="53"/>
  <c r="AW578" i="53"/>
  <c r="AR950" i="53"/>
  <c r="AJ3" i="28" s="1"/>
  <c r="AJ7" i="28" s="1"/>
  <c r="AX490" i="53"/>
  <c r="AT637" i="53"/>
  <c r="AT638" i="53"/>
  <c r="AS14" i="53"/>
  <c r="AV554" i="53"/>
  <c r="AU941" i="54"/>
  <c r="AZ1375" i="54"/>
  <c r="AU13" i="54"/>
  <c r="AY37" i="54"/>
  <c r="AY38" i="54"/>
  <c r="BI397" i="54"/>
  <c r="BI398" i="54"/>
  <c r="AV1057" i="54"/>
  <c r="AV1058" i="54"/>
  <c r="BA157" i="54"/>
  <c r="BA158" i="54"/>
  <c r="AV1267" i="54"/>
  <c r="AV1268" i="54"/>
  <c r="AU1329" i="54"/>
  <c r="AU1330" i="54" s="1"/>
  <c r="AU1331" i="54" s="1"/>
  <c r="AU1334" i="54" s="1"/>
  <c r="AU1312" i="54" s="1"/>
  <c r="AU1376" i="54" s="1"/>
  <c r="AV1147" i="54"/>
  <c r="AV1148" i="54"/>
  <c r="AY67" i="54"/>
  <c r="AY68" i="54"/>
  <c r="BL457" i="54"/>
  <c r="BL458" i="54"/>
  <c r="BF337" i="54"/>
  <c r="BF338" i="54"/>
  <c r="BA97" i="54"/>
  <c r="BA98" i="54"/>
  <c r="BK427" i="54"/>
  <c r="BK428" i="54"/>
  <c r="AV1117" i="54"/>
  <c r="AV1118" i="54"/>
  <c r="BE307" i="54"/>
  <c r="BE308" i="54"/>
  <c r="AT892" i="54"/>
  <c r="AT18" i="54"/>
  <c r="AW22" i="54"/>
  <c r="BN577" i="54"/>
  <c r="BN578" i="54"/>
  <c r="AV1207" i="54"/>
  <c r="AV1208" i="54"/>
  <c r="BL517" i="54"/>
  <c r="BL518" i="54"/>
  <c r="AV1237" i="54"/>
  <c r="AV1238" i="54"/>
  <c r="BA127" i="54"/>
  <c r="BA128" i="54"/>
  <c r="BM547" i="54"/>
  <c r="BM548" i="54"/>
  <c r="AV1297" i="54"/>
  <c r="AV1298" i="54"/>
  <c r="BA217" i="54"/>
  <c r="BA218" i="54"/>
  <c r="AV1027" i="54"/>
  <c r="AV1028" i="54"/>
  <c r="BL487" i="54"/>
  <c r="BL488" i="54"/>
  <c r="AV997" i="54"/>
  <c r="AV998" i="54"/>
  <c r="AU1359" i="54"/>
  <c r="AU1360" i="54" s="1"/>
  <c r="AU1361" i="54" s="1"/>
  <c r="AU1364" i="54" s="1"/>
  <c r="AV967" i="54"/>
  <c r="AV968" i="54"/>
  <c r="BA187" i="54"/>
  <c r="BA188" i="54"/>
  <c r="AV1177" i="54"/>
  <c r="AV1178" i="54"/>
  <c r="BD277" i="54"/>
  <c r="BD278" i="54"/>
  <c r="AV1087" i="54"/>
  <c r="AV1088" i="54"/>
  <c r="BC247" i="54"/>
  <c r="BC248" i="54"/>
  <c r="BI367" i="54"/>
  <c r="BI368" i="54"/>
  <c r="J592" i="54"/>
  <c r="AX41" i="54"/>
  <c r="BB39" i="53" l="1"/>
  <c r="BB40" i="53"/>
  <c r="BB41" i="53" s="1"/>
  <c r="BB44" i="53" s="1"/>
  <c r="BB22" i="53" s="1"/>
  <c r="BK69" i="53"/>
  <c r="AY518" i="53"/>
  <c r="AY517" i="53"/>
  <c r="AY459" i="53"/>
  <c r="AX430" i="53"/>
  <c r="AX431" i="53" s="1"/>
  <c r="AX434" i="53" s="1"/>
  <c r="AX412" i="53" s="1"/>
  <c r="AY428" i="53"/>
  <c r="AY427" i="53"/>
  <c r="AJ9" i="28"/>
  <c r="AU14" i="54"/>
  <c r="AV669" i="54"/>
  <c r="AV532" i="53"/>
  <c r="AV657" i="53" s="1"/>
  <c r="AT639" i="53"/>
  <c r="AT640" i="53" s="1"/>
  <c r="AU609" i="53"/>
  <c r="AU610" i="53" s="1"/>
  <c r="AX547" i="53"/>
  <c r="AX548" i="53"/>
  <c r="AT13" i="53"/>
  <c r="AX491" i="53"/>
  <c r="AR952" i="53"/>
  <c r="AW579" i="53"/>
  <c r="AW580" i="53" s="1"/>
  <c r="AW581" i="53" s="1"/>
  <c r="AW584" i="53" s="1"/>
  <c r="AW562" i="53" s="1"/>
  <c r="AW550" i="53"/>
  <c r="AS644" i="53"/>
  <c r="AS16" i="53"/>
  <c r="AS12" i="53" s="1"/>
  <c r="AS950" i="53" s="1"/>
  <c r="AT614" i="53"/>
  <c r="AY489" i="53"/>
  <c r="AY490" i="53"/>
  <c r="AU1342" i="54"/>
  <c r="AU1377" i="54"/>
  <c r="BI369" i="54"/>
  <c r="BC249" i="54"/>
  <c r="AU16" i="54"/>
  <c r="AU944" i="54"/>
  <c r="AX44" i="54"/>
  <c r="AV1089" i="54"/>
  <c r="AV1090" i="54" s="1"/>
  <c r="AV1091" i="54" s="1"/>
  <c r="AV1094" i="54" s="1"/>
  <c r="AV1072" i="54" s="1"/>
  <c r="BD279" i="54"/>
  <c r="BD280" i="54" s="1"/>
  <c r="BD281" i="54" s="1"/>
  <c r="BD284" i="54" s="1"/>
  <c r="BD262" i="54" s="1"/>
  <c r="AV1179" i="54"/>
  <c r="AV1180" i="54" s="1"/>
  <c r="AV1181" i="54" s="1"/>
  <c r="AV1184" i="54" s="1"/>
  <c r="AV1162" i="54" s="1"/>
  <c r="BA189" i="54"/>
  <c r="BA190" i="54" s="1"/>
  <c r="BA191" i="54" s="1"/>
  <c r="BA194" i="54" s="1"/>
  <c r="BA172" i="54" s="1"/>
  <c r="AV969" i="54"/>
  <c r="AV970" i="54" s="1"/>
  <c r="AV1357" i="54"/>
  <c r="AV1358" i="54"/>
  <c r="AV999" i="54"/>
  <c r="AV1000" i="54" s="1"/>
  <c r="AV1001" i="54" s="1"/>
  <c r="AV1004" i="54" s="1"/>
  <c r="AV982" i="54" s="1"/>
  <c r="BL489" i="54"/>
  <c r="BL490" i="54" s="1"/>
  <c r="BL491" i="54" s="1"/>
  <c r="BL494" i="54" s="1"/>
  <c r="BL472" i="54" s="1"/>
  <c r="AV1029" i="54"/>
  <c r="AV1030" i="54" s="1"/>
  <c r="AV1031" i="54" s="1"/>
  <c r="AV1034" i="54" s="1"/>
  <c r="AV1012" i="54" s="1"/>
  <c r="BA219" i="54"/>
  <c r="BA220" i="54" s="1"/>
  <c r="BA221" i="54" s="1"/>
  <c r="BA224" i="54" s="1"/>
  <c r="BA202" i="54" s="1"/>
  <c r="AV1299" i="54"/>
  <c r="AV1300" i="54" s="1"/>
  <c r="AV1301" i="54" s="1"/>
  <c r="AV1304" i="54" s="1"/>
  <c r="AV1282" i="54" s="1"/>
  <c r="BM549" i="54"/>
  <c r="BM550" i="54" s="1"/>
  <c r="BM551" i="54" s="1"/>
  <c r="BM554" i="54" s="1"/>
  <c r="BM532" i="54" s="1"/>
  <c r="BA129" i="54"/>
  <c r="BA130" i="54" s="1"/>
  <c r="BA131" i="54" s="1"/>
  <c r="BA134" i="54" s="1"/>
  <c r="BA112" i="54" s="1"/>
  <c r="AV1239" i="54"/>
  <c r="AV1240" i="54" s="1"/>
  <c r="AV1241" i="54" s="1"/>
  <c r="AV1244" i="54" s="1"/>
  <c r="AV1222" i="54" s="1"/>
  <c r="BL519" i="54"/>
  <c r="BL520" i="54" s="1"/>
  <c r="BL521" i="54" s="1"/>
  <c r="BL524" i="54" s="1"/>
  <c r="BL502" i="54" s="1"/>
  <c r="AV1209" i="54"/>
  <c r="AV1210" i="54" s="1"/>
  <c r="AV1211" i="54" s="1"/>
  <c r="AV1214" i="54" s="1"/>
  <c r="AV1192" i="54" s="1"/>
  <c r="BN579" i="54"/>
  <c r="BN580" i="54" s="1"/>
  <c r="BN581" i="54" s="1"/>
  <c r="BN584" i="54" s="1"/>
  <c r="BN562" i="54" s="1"/>
  <c r="J892" i="54"/>
  <c r="AT1376" i="54"/>
  <c r="AT1379" i="54" s="1"/>
  <c r="BE309" i="54"/>
  <c r="BE310" i="54" s="1"/>
  <c r="BE311" i="54" s="1"/>
  <c r="BE314" i="54" s="1"/>
  <c r="BE292" i="54" s="1"/>
  <c r="AV1119" i="54"/>
  <c r="AV1120" i="54" s="1"/>
  <c r="AV1121" i="54" s="1"/>
  <c r="AV1124" i="54" s="1"/>
  <c r="AV1102" i="54" s="1"/>
  <c r="BK429" i="54"/>
  <c r="BK430" i="54" s="1"/>
  <c r="BK431" i="54" s="1"/>
  <c r="BK434" i="54" s="1"/>
  <c r="BK412" i="54" s="1"/>
  <c r="BA99" i="54"/>
  <c r="BA100" i="54" s="1"/>
  <c r="BA101" i="54" s="1"/>
  <c r="BA104" i="54" s="1"/>
  <c r="BA82" i="54" s="1"/>
  <c r="BF339" i="54"/>
  <c r="BF340" i="54" s="1"/>
  <c r="BF341" i="54" s="1"/>
  <c r="BF344" i="54" s="1"/>
  <c r="BF322" i="54" s="1"/>
  <c r="BL459" i="54"/>
  <c r="BL460" i="54" s="1"/>
  <c r="BL461" i="54" s="1"/>
  <c r="BL464" i="54" s="1"/>
  <c r="BL442" i="54" s="1"/>
  <c r="AY69" i="54"/>
  <c r="AY70" i="54" s="1"/>
  <c r="AY71" i="54" s="1"/>
  <c r="AY74" i="54" s="1"/>
  <c r="AY52" i="54" s="1"/>
  <c r="AV1149" i="54"/>
  <c r="AV1150" i="54" s="1"/>
  <c r="AV1151" i="54" s="1"/>
  <c r="AV1154" i="54" s="1"/>
  <c r="AV1132" i="54" s="1"/>
  <c r="AV1327" i="54"/>
  <c r="AV1328" i="54"/>
  <c r="AV1269" i="54"/>
  <c r="AV1270" i="54" s="1"/>
  <c r="AV1271" i="54" s="1"/>
  <c r="AV1274" i="54" s="1"/>
  <c r="AV1252" i="54" s="1"/>
  <c r="BA159" i="54"/>
  <c r="BA160" i="54" s="1"/>
  <c r="BA161" i="54" s="1"/>
  <c r="BA164" i="54" s="1"/>
  <c r="BA142" i="54" s="1"/>
  <c r="BA1373" i="54" s="1"/>
  <c r="AV1059" i="54"/>
  <c r="AV1060" i="54"/>
  <c r="AV1061" i="54" s="1"/>
  <c r="AV1064" i="54" s="1"/>
  <c r="AV1042" i="54" s="1"/>
  <c r="BI399" i="54"/>
  <c r="BI400" i="54"/>
  <c r="BI401" i="54" s="1"/>
  <c r="BI404" i="54" s="1"/>
  <c r="BI382" i="54" s="1"/>
  <c r="AY39" i="54"/>
  <c r="AY40" i="54"/>
  <c r="AU12" i="54"/>
  <c r="AU1829" i="54" s="1"/>
  <c r="AU15" i="54"/>
  <c r="AY429" i="53" l="1"/>
  <c r="AY430" i="53" s="1"/>
  <c r="AY431" i="53" s="1"/>
  <c r="AY434" i="53" s="1"/>
  <c r="AY412" i="53" s="1"/>
  <c r="J412" i="53" s="1"/>
  <c r="AZ457" i="53"/>
  <c r="AZ458" i="53"/>
  <c r="BL67" i="53"/>
  <c r="BL68" i="53"/>
  <c r="AY460" i="53"/>
  <c r="AY461" i="53" s="1"/>
  <c r="AY464" i="53" s="1"/>
  <c r="AY442" i="53" s="1"/>
  <c r="AY519" i="53"/>
  <c r="AY520" i="53" s="1"/>
  <c r="AY521" i="53" s="1"/>
  <c r="AY524" i="53" s="1"/>
  <c r="AY502" i="53" s="1"/>
  <c r="BK70" i="53"/>
  <c r="BK71" i="53" s="1"/>
  <c r="BK74" i="53" s="1"/>
  <c r="BK52" i="53" s="1"/>
  <c r="BC38" i="53"/>
  <c r="BC37" i="53"/>
  <c r="AW667" i="54"/>
  <c r="AW668" i="54"/>
  <c r="AV670" i="54"/>
  <c r="AV671" i="54" s="1"/>
  <c r="AV674" i="54" s="1"/>
  <c r="AV652" i="54" s="1"/>
  <c r="AS952" i="53"/>
  <c r="AK3" i="28"/>
  <c r="AK7" i="28" s="1"/>
  <c r="AU1831" i="54"/>
  <c r="AM4" i="28"/>
  <c r="AM8" i="28" s="1"/>
  <c r="BA1375" i="54"/>
  <c r="AT641" i="53"/>
  <c r="AT15" i="53"/>
  <c r="AU611" i="53"/>
  <c r="AZ487" i="53"/>
  <c r="AZ488" i="53"/>
  <c r="AW551" i="53"/>
  <c r="AX577" i="53"/>
  <c r="AX578" i="53"/>
  <c r="AX494" i="53"/>
  <c r="AY491" i="53"/>
  <c r="AT592" i="53"/>
  <c r="AT656" i="53" s="1"/>
  <c r="AS622" i="53"/>
  <c r="AS654" i="53" s="1"/>
  <c r="AS659" i="53" s="1"/>
  <c r="AS18" i="53"/>
  <c r="AX549" i="53"/>
  <c r="AX550" i="53" s="1"/>
  <c r="AV607" i="53"/>
  <c r="AV608" i="53"/>
  <c r="AU637" i="53"/>
  <c r="AU638" i="53"/>
  <c r="AT14" i="53"/>
  <c r="BA1374" i="54"/>
  <c r="AY41" i="54"/>
  <c r="AZ37" i="54"/>
  <c r="AZ38" i="54"/>
  <c r="BJ397" i="54"/>
  <c r="BJ398" i="54"/>
  <c r="AW1057" i="54"/>
  <c r="AW1058" i="54"/>
  <c r="BB157" i="54"/>
  <c r="BB158" i="54"/>
  <c r="AW1267" i="54"/>
  <c r="AW1268" i="54"/>
  <c r="AV1329" i="54"/>
  <c r="AV1330" i="54" s="1"/>
  <c r="AV1331" i="54" s="1"/>
  <c r="AV1334" i="54" s="1"/>
  <c r="AV1312" i="54" s="1"/>
  <c r="AV1376" i="54" s="1"/>
  <c r="AW1147" i="54"/>
  <c r="AW1148" i="54"/>
  <c r="AZ67" i="54"/>
  <c r="AZ68" i="54"/>
  <c r="BM457" i="54"/>
  <c r="BM458" i="54"/>
  <c r="BG337" i="54"/>
  <c r="BG338" i="54"/>
  <c r="BB97" i="54"/>
  <c r="BB98" i="54"/>
  <c r="BL427" i="54"/>
  <c r="BL428" i="54"/>
  <c r="AW1117" i="54"/>
  <c r="AW1118" i="54"/>
  <c r="BF307" i="54"/>
  <c r="BF308" i="54"/>
  <c r="AV971" i="54"/>
  <c r="AX22" i="54"/>
  <c r="AU922" i="54"/>
  <c r="AU18" i="54"/>
  <c r="BD247" i="54"/>
  <c r="BD248" i="54"/>
  <c r="BJ367" i="54"/>
  <c r="BJ368" i="54"/>
  <c r="BO577" i="54"/>
  <c r="BO578" i="54"/>
  <c r="AW1207" i="54"/>
  <c r="AW1208" i="54"/>
  <c r="BM517" i="54"/>
  <c r="BM518" i="54"/>
  <c r="AW1237" i="54"/>
  <c r="AW1238" i="54"/>
  <c r="BB127" i="54"/>
  <c r="BB128" i="54"/>
  <c r="BN547" i="54"/>
  <c r="BN548" i="54"/>
  <c r="AW1297" i="54"/>
  <c r="AW1298" i="54"/>
  <c r="BB217" i="54"/>
  <c r="BB218" i="54"/>
  <c r="AW1027" i="54"/>
  <c r="AW1028" i="54"/>
  <c r="BM487" i="54"/>
  <c r="BM488" i="54"/>
  <c r="AW997" i="54"/>
  <c r="AW998" i="54"/>
  <c r="AV1359" i="54"/>
  <c r="AW967" i="54"/>
  <c r="AW968" i="54"/>
  <c r="BB187" i="54"/>
  <c r="BB188" i="54"/>
  <c r="AW1177" i="54"/>
  <c r="AW1178" i="54"/>
  <c r="BE277" i="54"/>
  <c r="BE278" i="54"/>
  <c r="AW1087" i="54"/>
  <c r="AW1088" i="54"/>
  <c r="AV13" i="54"/>
  <c r="BC250" i="54"/>
  <c r="BC251" i="54" s="1"/>
  <c r="BC254" i="54" s="1"/>
  <c r="BC232" i="54" s="1"/>
  <c r="BI370" i="54"/>
  <c r="BI371" i="54" s="1"/>
  <c r="BI374" i="54" s="1"/>
  <c r="BI352" i="54" s="1"/>
  <c r="AZ459" i="53" l="1"/>
  <c r="AV14" i="54"/>
  <c r="BC39" i="53"/>
  <c r="BC40" i="53"/>
  <c r="BC41" i="53" s="1"/>
  <c r="BC44" i="53" s="1"/>
  <c r="BC22" i="53" s="1"/>
  <c r="AZ517" i="53"/>
  <c r="AZ518" i="53"/>
  <c r="BL69" i="53"/>
  <c r="AZ460" i="53"/>
  <c r="AZ461" i="53" s="1"/>
  <c r="AZ464" i="53" s="1"/>
  <c r="AZ442" i="53" s="1"/>
  <c r="BA457" i="53"/>
  <c r="BA458" i="53"/>
  <c r="AK9" i="28"/>
  <c r="AW669" i="54"/>
  <c r="AX551" i="53"/>
  <c r="AU639" i="53"/>
  <c r="AU640" i="53" s="1"/>
  <c r="AY494" i="53"/>
  <c r="AX579" i="53"/>
  <c r="AW554" i="53"/>
  <c r="AT644" i="53"/>
  <c r="AT16" i="53"/>
  <c r="AT12" i="53" s="1"/>
  <c r="AT950" i="53" s="1"/>
  <c r="AU13" i="53"/>
  <c r="AV609" i="53"/>
  <c r="AY547" i="53"/>
  <c r="AY548" i="53"/>
  <c r="AX472" i="53"/>
  <c r="AZ489" i="53"/>
  <c r="AU614" i="53"/>
  <c r="AW969" i="54"/>
  <c r="AW970" i="54" s="1"/>
  <c r="AW1357" i="54"/>
  <c r="AW1358" i="54"/>
  <c r="AW999" i="54"/>
  <c r="AW1000" i="54" s="1"/>
  <c r="AW1001" i="54" s="1"/>
  <c r="AW1004" i="54" s="1"/>
  <c r="AW982" i="54" s="1"/>
  <c r="BM489" i="54"/>
  <c r="BM490" i="54" s="1"/>
  <c r="BM491" i="54" s="1"/>
  <c r="BM494" i="54" s="1"/>
  <c r="BM472" i="54" s="1"/>
  <c r="AW1029" i="54"/>
  <c r="AW1030" i="54" s="1"/>
  <c r="AW1031" i="54" s="1"/>
  <c r="AW1034" i="54" s="1"/>
  <c r="AW1012" i="54" s="1"/>
  <c r="BB219" i="54"/>
  <c r="BB220" i="54" s="1"/>
  <c r="BB221" i="54" s="1"/>
  <c r="BB224" i="54" s="1"/>
  <c r="BB202" i="54" s="1"/>
  <c r="AW1299" i="54"/>
  <c r="AW1300" i="54" s="1"/>
  <c r="AW1301" i="54" s="1"/>
  <c r="AW1304" i="54" s="1"/>
  <c r="AW1282" i="54" s="1"/>
  <c r="BN549" i="54"/>
  <c r="BN550" i="54" s="1"/>
  <c r="BN551" i="54" s="1"/>
  <c r="BN554" i="54" s="1"/>
  <c r="BN532" i="54" s="1"/>
  <c r="BB129" i="54"/>
  <c r="BB130" i="54" s="1"/>
  <c r="BB131" i="54" s="1"/>
  <c r="BB134" i="54" s="1"/>
  <c r="BB112" i="54" s="1"/>
  <c r="AW1239" i="54"/>
  <c r="AW1240" i="54" s="1"/>
  <c r="AW1241" i="54" s="1"/>
  <c r="AW1244" i="54" s="1"/>
  <c r="AW1222" i="54" s="1"/>
  <c r="BM519" i="54"/>
  <c r="BM520" i="54" s="1"/>
  <c r="BM521" i="54" s="1"/>
  <c r="BM524" i="54" s="1"/>
  <c r="BM502" i="54" s="1"/>
  <c r="AW1209" i="54"/>
  <c r="AW1210" i="54" s="1"/>
  <c r="AW1211" i="54" s="1"/>
  <c r="AW1214" i="54" s="1"/>
  <c r="AW1192" i="54" s="1"/>
  <c r="BO579" i="54"/>
  <c r="BO580" i="54" s="1"/>
  <c r="BO581" i="54" s="1"/>
  <c r="BO584" i="54" s="1"/>
  <c r="BO562" i="54" s="1"/>
  <c r="J562" i="54" s="1"/>
  <c r="BJ369" i="54"/>
  <c r="BJ370" i="54" s="1"/>
  <c r="BJ371" i="54" s="1"/>
  <c r="BJ374" i="54" s="1"/>
  <c r="BJ352" i="54" s="1"/>
  <c r="BD249" i="54"/>
  <c r="BD250" i="54" s="1"/>
  <c r="BD251" i="54" s="1"/>
  <c r="BD254" i="54" s="1"/>
  <c r="BD232" i="54" s="1"/>
  <c r="J922" i="54"/>
  <c r="AU1378" i="54"/>
  <c r="AU1379" i="54" s="1"/>
  <c r="AV974" i="54"/>
  <c r="AW1089" i="54"/>
  <c r="AW1090" i="54" s="1"/>
  <c r="AW1091" i="54" s="1"/>
  <c r="AW1094" i="54" s="1"/>
  <c r="AW1072" i="54" s="1"/>
  <c r="BE279" i="54"/>
  <c r="BE280" i="54" s="1"/>
  <c r="BE281" i="54" s="1"/>
  <c r="BE284" i="54" s="1"/>
  <c r="BE262" i="54" s="1"/>
  <c r="AW1179" i="54"/>
  <c r="AW1180" i="54" s="1"/>
  <c r="AW1181" i="54" s="1"/>
  <c r="AW1184" i="54" s="1"/>
  <c r="AW1162" i="54" s="1"/>
  <c r="BB189" i="54"/>
  <c r="BB190" i="54" s="1"/>
  <c r="BB191" i="54" s="1"/>
  <c r="BB194" i="54" s="1"/>
  <c r="BB172" i="54" s="1"/>
  <c r="BB1374" i="54" s="1"/>
  <c r="AV1360" i="54"/>
  <c r="BF309" i="54"/>
  <c r="BF310" i="54" s="1"/>
  <c r="BF311" i="54" s="1"/>
  <c r="BF314" i="54" s="1"/>
  <c r="BF292" i="54" s="1"/>
  <c r="AW1119" i="54"/>
  <c r="AW1120" i="54" s="1"/>
  <c r="AW1121" i="54" s="1"/>
  <c r="AW1124" i="54" s="1"/>
  <c r="AW1102" i="54" s="1"/>
  <c r="BL429" i="54"/>
  <c r="BL430" i="54" s="1"/>
  <c r="BL431" i="54" s="1"/>
  <c r="BL434" i="54" s="1"/>
  <c r="BL412" i="54" s="1"/>
  <c r="BB99" i="54"/>
  <c r="BB100" i="54" s="1"/>
  <c r="BB101" i="54" s="1"/>
  <c r="BB104" i="54" s="1"/>
  <c r="BB82" i="54" s="1"/>
  <c r="BB1375" i="54" s="1"/>
  <c r="BG339" i="54"/>
  <c r="BG340" i="54" s="1"/>
  <c r="BG341" i="54" s="1"/>
  <c r="BG344" i="54" s="1"/>
  <c r="BG322" i="54" s="1"/>
  <c r="BM459" i="54"/>
  <c r="BM460" i="54" s="1"/>
  <c r="BM461" i="54" s="1"/>
  <c r="BM464" i="54" s="1"/>
  <c r="BM442" i="54" s="1"/>
  <c r="AZ69" i="54"/>
  <c r="AZ70" i="54" s="1"/>
  <c r="AZ71" i="54" s="1"/>
  <c r="AZ74" i="54" s="1"/>
  <c r="AZ52" i="54" s="1"/>
  <c r="AW1149" i="54"/>
  <c r="AW1150" i="54" s="1"/>
  <c r="AW1151" i="54" s="1"/>
  <c r="AW1154" i="54" s="1"/>
  <c r="AW1132" i="54" s="1"/>
  <c r="AW1327" i="54"/>
  <c r="AW1328" i="54"/>
  <c r="AW1269" i="54"/>
  <c r="AW1270" i="54" s="1"/>
  <c r="AW1271" i="54" s="1"/>
  <c r="AW1274" i="54" s="1"/>
  <c r="AW1252" i="54" s="1"/>
  <c r="BB159" i="54"/>
  <c r="BB160" i="54" s="1"/>
  <c r="BB161" i="54" s="1"/>
  <c r="BB164" i="54" s="1"/>
  <c r="BB142" i="54" s="1"/>
  <c r="BB1373" i="54" s="1"/>
  <c r="AW1059" i="54"/>
  <c r="AW1060" i="54" s="1"/>
  <c r="AW1061" i="54" s="1"/>
  <c r="AW1064" i="54" s="1"/>
  <c r="AW1042" i="54" s="1"/>
  <c r="BJ399" i="54"/>
  <c r="BJ400" i="54" s="1"/>
  <c r="BJ401" i="54" s="1"/>
  <c r="BJ404" i="54" s="1"/>
  <c r="BJ382" i="54" s="1"/>
  <c r="AZ39" i="54"/>
  <c r="AZ40" i="54" s="1"/>
  <c r="AY44" i="54"/>
  <c r="BA459" i="53" l="1"/>
  <c r="BA460" i="53" s="1"/>
  <c r="BA461" i="53" s="1"/>
  <c r="BD38" i="53"/>
  <c r="BD37" i="53"/>
  <c r="BM67" i="53"/>
  <c r="BM68" i="53"/>
  <c r="BA464" i="53"/>
  <c r="BA442" i="53" s="1"/>
  <c r="BL70" i="53"/>
  <c r="BL71" i="53" s="1"/>
  <c r="BL74" i="53" s="1"/>
  <c r="BL52" i="53" s="1"/>
  <c r="AZ519" i="53"/>
  <c r="AX667" i="54"/>
  <c r="AX668" i="54"/>
  <c r="AW670" i="54"/>
  <c r="AW671" i="54" s="1"/>
  <c r="AW674" i="54" s="1"/>
  <c r="AW652" i="54" s="1"/>
  <c r="AT952" i="53"/>
  <c r="AL3" i="28"/>
  <c r="AL7" i="28" s="1"/>
  <c r="BA487" i="53"/>
  <c r="BA488" i="53"/>
  <c r="AU592" i="53"/>
  <c r="AU656" i="53" s="1"/>
  <c r="AZ490" i="53"/>
  <c r="AY549" i="53"/>
  <c r="AY550" i="53" s="1"/>
  <c r="AW607" i="53"/>
  <c r="AW608" i="53"/>
  <c r="AT622" i="53"/>
  <c r="AT654" i="53" s="1"/>
  <c r="AT659" i="53" s="1"/>
  <c r="AT18" i="53"/>
  <c r="AY577" i="53"/>
  <c r="AY578" i="53"/>
  <c r="AU641" i="53"/>
  <c r="AU15" i="53"/>
  <c r="AV610" i="53"/>
  <c r="AW532" i="53"/>
  <c r="AW657" i="53" s="1"/>
  <c r="AX580" i="53"/>
  <c r="AY472" i="53"/>
  <c r="AV637" i="53"/>
  <c r="AV638" i="53"/>
  <c r="AU14" i="53"/>
  <c r="J442" i="53"/>
  <c r="AX554" i="53"/>
  <c r="J982" i="54"/>
  <c r="AW971" i="54"/>
  <c r="AY22" i="54"/>
  <c r="AZ41" i="54"/>
  <c r="AW13" i="54"/>
  <c r="BA37" i="54"/>
  <c r="BA38" i="54"/>
  <c r="BK397" i="54"/>
  <c r="BK398" i="54"/>
  <c r="AX1057" i="54"/>
  <c r="AX1058" i="54"/>
  <c r="BC157" i="54"/>
  <c r="BC158" i="54"/>
  <c r="AX1267" i="54"/>
  <c r="AX1268" i="54"/>
  <c r="AW1329" i="54"/>
  <c r="AW1330" i="54" s="1"/>
  <c r="AW1331" i="54" s="1"/>
  <c r="AW1334" i="54" s="1"/>
  <c r="AW1312" i="54" s="1"/>
  <c r="AW1376" i="54" s="1"/>
  <c r="AX1147" i="54"/>
  <c r="AX1148" i="54"/>
  <c r="BA67" i="54"/>
  <c r="BA68" i="54"/>
  <c r="BN457" i="54"/>
  <c r="BN458" i="54"/>
  <c r="BH337" i="54"/>
  <c r="BH338" i="54"/>
  <c r="BC97" i="54"/>
  <c r="BC98" i="54"/>
  <c r="BM427" i="54"/>
  <c r="BM428" i="54"/>
  <c r="AX1117" i="54"/>
  <c r="AX1118" i="54"/>
  <c r="BG307" i="54"/>
  <c r="BG308" i="54"/>
  <c r="AV1361" i="54"/>
  <c r="AV15" i="54"/>
  <c r="BC187" i="54"/>
  <c r="BC188" i="54"/>
  <c r="AX1177" i="54"/>
  <c r="AX1178" i="54"/>
  <c r="BF277" i="54"/>
  <c r="BF278" i="54"/>
  <c r="AX1087" i="54"/>
  <c r="AX1088" i="54"/>
  <c r="AV952" i="54"/>
  <c r="AV1378" i="54" s="1"/>
  <c r="BE247" i="54"/>
  <c r="BE248" i="54"/>
  <c r="BK367" i="54"/>
  <c r="BK368" i="54"/>
  <c r="AX1207" i="54"/>
  <c r="AX1208" i="54"/>
  <c r="BN517" i="54"/>
  <c r="BN518" i="54"/>
  <c r="AX1237" i="54"/>
  <c r="AX1238" i="54"/>
  <c r="BC127" i="54"/>
  <c r="BC128" i="54"/>
  <c r="BO547" i="54"/>
  <c r="BO548" i="54"/>
  <c r="AX1297" i="54"/>
  <c r="AX1298" i="54"/>
  <c r="BC217" i="54"/>
  <c r="BC218" i="54"/>
  <c r="AX1027" i="54"/>
  <c r="AX1028" i="54"/>
  <c r="BN487" i="54"/>
  <c r="BN488" i="54"/>
  <c r="AW1359" i="54"/>
  <c r="AW1360" i="54" s="1"/>
  <c r="AW1361" i="54" s="1"/>
  <c r="AW1364" i="54" s="1"/>
  <c r="AW1342" i="54" s="1"/>
  <c r="AW1377" i="54" s="1"/>
  <c r="BA518" i="53" l="1"/>
  <c r="BA517" i="53"/>
  <c r="BD39" i="53"/>
  <c r="AZ520" i="53"/>
  <c r="AZ521" i="53" s="1"/>
  <c r="AZ524" i="53" s="1"/>
  <c r="AZ502" i="53" s="1"/>
  <c r="BM69" i="53"/>
  <c r="BM70" i="53"/>
  <c r="BM71" i="53" s="1"/>
  <c r="BM74" i="53" s="1"/>
  <c r="BM52" i="53" s="1"/>
  <c r="AL9" i="28"/>
  <c r="AW14" i="54"/>
  <c r="AX669" i="54"/>
  <c r="AY551" i="53"/>
  <c r="AX532" i="53"/>
  <c r="AX657" i="53" s="1"/>
  <c r="AV13" i="53"/>
  <c r="AU644" i="53"/>
  <c r="AU16" i="53"/>
  <c r="AU12" i="53" s="1"/>
  <c r="AU950" i="53" s="1"/>
  <c r="AY579" i="53"/>
  <c r="AY580" i="53" s="1"/>
  <c r="AY581" i="53" s="1"/>
  <c r="AY584" i="53" s="1"/>
  <c r="AY562" i="53" s="1"/>
  <c r="AZ491" i="53"/>
  <c r="AV639" i="53"/>
  <c r="AV640" i="53" s="1"/>
  <c r="AV641" i="53" s="1"/>
  <c r="AV644" i="53" s="1"/>
  <c r="AX581" i="53"/>
  <c r="AV611" i="53"/>
  <c r="AW609" i="53"/>
  <c r="AZ547" i="53"/>
  <c r="AZ548" i="53"/>
  <c r="BA489" i="53"/>
  <c r="BA490" i="53" s="1"/>
  <c r="AX1357" i="54"/>
  <c r="AX1358" i="54"/>
  <c r="BN489" i="54"/>
  <c r="BN490" i="54" s="1"/>
  <c r="BN491" i="54" s="1"/>
  <c r="BN494" i="54" s="1"/>
  <c r="BN472" i="54" s="1"/>
  <c r="AX1029" i="54"/>
  <c r="AX1030" i="54" s="1"/>
  <c r="BC219" i="54"/>
  <c r="BC220" i="54" s="1"/>
  <c r="BC221" i="54" s="1"/>
  <c r="BC224" i="54" s="1"/>
  <c r="BC202" i="54" s="1"/>
  <c r="AX1299" i="54"/>
  <c r="AX1300" i="54" s="1"/>
  <c r="AX1301" i="54" s="1"/>
  <c r="AX1304" i="54" s="1"/>
  <c r="AX1282" i="54" s="1"/>
  <c r="BO549" i="54"/>
  <c r="BO550" i="54" s="1"/>
  <c r="BO551" i="54" s="1"/>
  <c r="BO554" i="54" s="1"/>
  <c r="BO532" i="54" s="1"/>
  <c r="J532" i="54" s="1"/>
  <c r="BC129" i="54"/>
  <c r="BC130" i="54" s="1"/>
  <c r="BC131" i="54" s="1"/>
  <c r="BC134" i="54" s="1"/>
  <c r="BC112" i="54" s="1"/>
  <c r="AX1239" i="54"/>
  <c r="AX1240" i="54" s="1"/>
  <c r="AX1241" i="54" s="1"/>
  <c r="AX1244" i="54" s="1"/>
  <c r="AX1222" i="54" s="1"/>
  <c r="BN519" i="54"/>
  <c r="BN520" i="54" s="1"/>
  <c r="BN521" i="54" s="1"/>
  <c r="BN524" i="54" s="1"/>
  <c r="BN502" i="54" s="1"/>
  <c r="AX1209" i="54"/>
  <c r="AX1210" i="54" s="1"/>
  <c r="AX1211" i="54" s="1"/>
  <c r="AX1214" i="54" s="1"/>
  <c r="AX1192" i="54" s="1"/>
  <c r="BK369" i="54"/>
  <c r="BK370" i="54" s="1"/>
  <c r="BK371" i="54" s="1"/>
  <c r="BK374" i="54" s="1"/>
  <c r="BK352" i="54" s="1"/>
  <c r="BE249" i="54"/>
  <c r="BE250" i="54" s="1"/>
  <c r="BE251" i="54" s="1"/>
  <c r="BE254" i="54" s="1"/>
  <c r="BE232" i="54" s="1"/>
  <c r="AX1089" i="54"/>
  <c r="AX1090" i="54" s="1"/>
  <c r="AX1091" i="54" s="1"/>
  <c r="AX1094" i="54" s="1"/>
  <c r="AX1072" i="54" s="1"/>
  <c r="BF279" i="54"/>
  <c r="BF280" i="54" s="1"/>
  <c r="BF281" i="54" s="1"/>
  <c r="BF284" i="54" s="1"/>
  <c r="BF262" i="54" s="1"/>
  <c r="AX1179" i="54"/>
  <c r="AX1180" i="54" s="1"/>
  <c r="AX1181" i="54" s="1"/>
  <c r="AX1184" i="54" s="1"/>
  <c r="AX1162" i="54" s="1"/>
  <c r="BC189" i="54"/>
  <c r="BC190" i="54" s="1"/>
  <c r="BC191" i="54" s="1"/>
  <c r="BC194" i="54" s="1"/>
  <c r="BC172" i="54" s="1"/>
  <c r="AV1364" i="54"/>
  <c r="AV16" i="54"/>
  <c r="AV12" i="54" s="1"/>
  <c r="AV1829" i="54" s="1"/>
  <c r="BG309" i="54"/>
  <c r="BG310" i="54" s="1"/>
  <c r="BG311" i="54" s="1"/>
  <c r="BG314" i="54" s="1"/>
  <c r="BG292" i="54" s="1"/>
  <c r="AX1119" i="54"/>
  <c r="AX1120" i="54" s="1"/>
  <c r="AX1121" i="54" s="1"/>
  <c r="AX1124" i="54" s="1"/>
  <c r="AX1102" i="54" s="1"/>
  <c r="BM429" i="54"/>
  <c r="BM430" i="54" s="1"/>
  <c r="BM431" i="54" s="1"/>
  <c r="BM434" i="54" s="1"/>
  <c r="BM412" i="54" s="1"/>
  <c r="BC99" i="54"/>
  <c r="BC100" i="54" s="1"/>
  <c r="BC101" i="54" s="1"/>
  <c r="BC104" i="54" s="1"/>
  <c r="BC82" i="54" s="1"/>
  <c r="BH339" i="54"/>
  <c r="BH340" i="54" s="1"/>
  <c r="BH341" i="54" s="1"/>
  <c r="BH344" i="54" s="1"/>
  <c r="BH322" i="54" s="1"/>
  <c r="BN459" i="54"/>
  <c r="BN460" i="54" s="1"/>
  <c r="BN461" i="54" s="1"/>
  <c r="BN464" i="54" s="1"/>
  <c r="BN442" i="54" s="1"/>
  <c r="BA69" i="54"/>
  <c r="BA70" i="54" s="1"/>
  <c r="BA71" i="54" s="1"/>
  <c r="BA74" i="54" s="1"/>
  <c r="BA52" i="54" s="1"/>
  <c r="AX1149" i="54"/>
  <c r="AX1150" i="54" s="1"/>
  <c r="AX1151" i="54" s="1"/>
  <c r="AX1154" i="54" s="1"/>
  <c r="AX1132" i="54" s="1"/>
  <c r="AX1327" i="54"/>
  <c r="AX1328" i="54"/>
  <c r="AX1269" i="54"/>
  <c r="AX1270" i="54" s="1"/>
  <c r="AX1271" i="54" s="1"/>
  <c r="AX1274" i="54" s="1"/>
  <c r="AX1252" i="54" s="1"/>
  <c r="BC159" i="54"/>
  <c r="BC160" i="54" s="1"/>
  <c r="BC161" i="54" s="1"/>
  <c r="BC164" i="54" s="1"/>
  <c r="BC142" i="54" s="1"/>
  <c r="BC1373" i="54" s="1"/>
  <c r="AX1059" i="54"/>
  <c r="AX1060" i="54" s="1"/>
  <c r="AX1061" i="54" s="1"/>
  <c r="AX1064" i="54" s="1"/>
  <c r="AX1042" i="54" s="1"/>
  <c r="BK399" i="54"/>
  <c r="BK400" i="54" s="1"/>
  <c r="BK401" i="54" s="1"/>
  <c r="BK404" i="54" s="1"/>
  <c r="BK382" i="54" s="1"/>
  <c r="BA39" i="54"/>
  <c r="BA40" i="54" s="1"/>
  <c r="AZ44" i="54"/>
  <c r="AW16" i="54"/>
  <c r="AW12" i="54" s="1"/>
  <c r="AW1829" i="54" s="1"/>
  <c r="AW974" i="54"/>
  <c r="AW15" i="54"/>
  <c r="AX13" i="54" l="1"/>
  <c r="BN67" i="53"/>
  <c r="BN68" i="53"/>
  <c r="BD40" i="53"/>
  <c r="BD41" i="53" s="1"/>
  <c r="BD44" i="53" s="1"/>
  <c r="BD22" i="53" s="1"/>
  <c r="BE37" i="53"/>
  <c r="BE38" i="53"/>
  <c r="BA519" i="53"/>
  <c r="BA520" i="53" s="1"/>
  <c r="BA521" i="53" s="1"/>
  <c r="BA524" i="53" s="1"/>
  <c r="BA502" i="53" s="1"/>
  <c r="BC1375" i="54"/>
  <c r="AY667" i="54"/>
  <c r="AY668" i="54"/>
  <c r="AX670" i="54"/>
  <c r="AX671" i="54" s="1"/>
  <c r="AX674" i="54" s="1"/>
  <c r="AX652" i="54" s="1"/>
  <c r="AU952" i="53"/>
  <c r="AM3" i="28"/>
  <c r="AM7" i="28" s="1"/>
  <c r="AX1378" i="54"/>
  <c r="AW1831" i="54"/>
  <c r="AO4" i="28"/>
  <c r="AO8" i="28" s="1"/>
  <c r="AV1831" i="54"/>
  <c r="AN4" i="28"/>
  <c r="AN8" i="28" s="1"/>
  <c r="BC1374" i="54"/>
  <c r="AV622" i="53"/>
  <c r="AV654" i="53" s="1"/>
  <c r="BA491" i="53"/>
  <c r="AZ549" i="53"/>
  <c r="AZ550" i="53" s="1"/>
  <c r="AX607" i="53"/>
  <c r="AX608" i="53"/>
  <c r="BB487" i="53"/>
  <c r="BB488" i="53"/>
  <c r="AW610" i="53"/>
  <c r="AV15" i="53"/>
  <c r="AW637" i="53"/>
  <c r="AW638" i="53"/>
  <c r="AV14" i="53"/>
  <c r="AZ494" i="53"/>
  <c r="AZ577" i="53"/>
  <c r="AZ578" i="53"/>
  <c r="AU622" i="53"/>
  <c r="AU654" i="53" s="1"/>
  <c r="AU659" i="53" s="1"/>
  <c r="AU18" i="53"/>
  <c r="AV16" i="53"/>
  <c r="AV12" i="53" s="1"/>
  <c r="AV950" i="53" s="1"/>
  <c r="AV614" i="53"/>
  <c r="AX584" i="53"/>
  <c r="AY554" i="53"/>
  <c r="AZ22" i="54"/>
  <c r="BA41" i="54"/>
  <c r="BF247" i="54"/>
  <c r="BF248" i="54"/>
  <c r="BL367" i="54"/>
  <c r="BL368" i="54"/>
  <c r="AY1207" i="54"/>
  <c r="AY1208" i="54"/>
  <c r="BO517" i="54"/>
  <c r="BO518" i="54"/>
  <c r="AY1237" i="54"/>
  <c r="AY1238" i="54"/>
  <c r="BD127" i="54"/>
  <c r="BD128" i="54"/>
  <c r="AY1297" i="54"/>
  <c r="AY1298" i="54"/>
  <c r="BD217" i="54"/>
  <c r="BD218" i="54"/>
  <c r="AY1027" i="54"/>
  <c r="AY1028" i="54"/>
  <c r="BO487" i="54"/>
  <c r="BO488" i="54"/>
  <c r="AX1359" i="54"/>
  <c r="AX1360" i="54" s="1"/>
  <c r="AW952" i="54"/>
  <c r="AW18" i="54"/>
  <c r="BB37" i="54"/>
  <c r="BB38" i="54"/>
  <c r="BL397" i="54"/>
  <c r="BL398" i="54"/>
  <c r="AY1057" i="54"/>
  <c r="AY1058" i="54"/>
  <c r="BD157" i="54"/>
  <c r="BD158" i="54"/>
  <c r="AY1267" i="54"/>
  <c r="AY1268" i="54"/>
  <c r="AX1329" i="54"/>
  <c r="AX1330" i="54" s="1"/>
  <c r="AX1331" i="54" s="1"/>
  <c r="AX1334" i="54" s="1"/>
  <c r="AX1312" i="54" s="1"/>
  <c r="AY1147" i="54"/>
  <c r="AY1148" i="54"/>
  <c r="BB67" i="54"/>
  <c r="BB68" i="54"/>
  <c r="BO457" i="54"/>
  <c r="BO458" i="54"/>
  <c r="BI337" i="54"/>
  <c r="BI338" i="54"/>
  <c r="BD97" i="54"/>
  <c r="BD98" i="54"/>
  <c r="BN427" i="54"/>
  <c r="BN428" i="54"/>
  <c r="AY1117" i="54"/>
  <c r="AY1118" i="54"/>
  <c r="BH307" i="54"/>
  <c r="BH308" i="54"/>
  <c r="AV1342" i="54"/>
  <c r="AV1377" i="54" s="1"/>
  <c r="AV18" i="54"/>
  <c r="BD187" i="54"/>
  <c r="BD188" i="54"/>
  <c r="AY1177" i="54"/>
  <c r="AY1178" i="54"/>
  <c r="BG277" i="54"/>
  <c r="BG278" i="54"/>
  <c r="AY1087" i="54"/>
  <c r="AY1088" i="54"/>
  <c r="AX1031" i="54"/>
  <c r="BB517" i="53" l="1"/>
  <c r="BB518" i="53"/>
  <c r="BE39" i="53"/>
  <c r="BN69" i="53"/>
  <c r="BN70" i="53" s="1"/>
  <c r="BN71" i="53" s="1"/>
  <c r="BN74" i="53" s="1"/>
  <c r="BN52" i="53" s="1"/>
  <c r="AM9" i="28"/>
  <c r="AV952" i="53"/>
  <c r="AN3" i="28"/>
  <c r="AN7" i="28" s="1"/>
  <c r="AY669" i="54"/>
  <c r="AY532" i="53"/>
  <c r="AY657" i="53" s="1"/>
  <c r="AV592" i="53"/>
  <c r="AV656" i="53" s="1"/>
  <c r="AV659" i="53" s="1"/>
  <c r="AV18" i="53"/>
  <c r="AZ579" i="53"/>
  <c r="AW13" i="53"/>
  <c r="BB489" i="53"/>
  <c r="BB490" i="53" s="1"/>
  <c r="AZ551" i="53"/>
  <c r="AX562" i="53"/>
  <c r="AZ472" i="53"/>
  <c r="AW639" i="53"/>
  <c r="AW640" i="53" s="1"/>
  <c r="AW611" i="53"/>
  <c r="AX609" i="53"/>
  <c r="AX610" i="53" s="1"/>
  <c r="BA547" i="53"/>
  <c r="BA548" i="53"/>
  <c r="BA494" i="53"/>
  <c r="AX1361" i="54"/>
  <c r="AX1364" i="54" s="1"/>
  <c r="AX15" i="54"/>
  <c r="AX16" i="54"/>
  <c r="AX12" i="54" s="1"/>
  <c r="AX1829" i="54" s="1"/>
  <c r="AX1034" i="54"/>
  <c r="AY1089" i="54"/>
  <c r="AY1090" i="54" s="1"/>
  <c r="AY1091" i="54" s="1"/>
  <c r="AY1094" i="54" s="1"/>
  <c r="AY1072" i="54" s="1"/>
  <c r="BG279" i="54"/>
  <c r="BG280" i="54" s="1"/>
  <c r="BG281" i="54" s="1"/>
  <c r="BG284" i="54" s="1"/>
  <c r="BG262" i="54" s="1"/>
  <c r="AY1179" i="54"/>
  <c r="AY1180" i="54" s="1"/>
  <c r="AY1181" i="54" s="1"/>
  <c r="AY1184" i="54" s="1"/>
  <c r="AY1162" i="54" s="1"/>
  <c r="BD189" i="54"/>
  <c r="BD190" i="54" s="1"/>
  <c r="BD191" i="54" s="1"/>
  <c r="BD194" i="54" s="1"/>
  <c r="BD172" i="54" s="1"/>
  <c r="BH309" i="54"/>
  <c r="BH310" i="54" s="1"/>
  <c r="BH311" i="54" s="1"/>
  <c r="BH314" i="54" s="1"/>
  <c r="BH292" i="54" s="1"/>
  <c r="AY1119" i="54"/>
  <c r="AY1120" i="54" s="1"/>
  <c r="AY1121" i="54" s="1"/>
  <c r="AY1124" i="54" s="1"/>
  <c r="AY1102" i="54" s="1"/>
  <c r="BN429" i="54"/>
  <c r="BN430" i="54" s="1"/>
  <c r="BN431" i="54" s="1"/>
  <c r="BN434" i="54" s="1"/>
  <c r="BN412" i="54" s="1"/>
  <c r="BD99" i="54"/>
  <c r="BD100" i="54" s="1"/>
  <c r="BD101" i="54" s="1"/>
  <c r="BD104" i="54" s="1"/>
  <c r="BD82" i="54" s="1"/>
  <c r="BI339" i="54"/>
  <c r="BI340" i="54" s="1"/>
  <c r="BI341" i="54" s="1"/>
  <c r="BI344" i="54" s="1"/>
  <c r="BI322" i="54" s="1"/>
  <c r="BO459" i="54"/>
  <c r="BO460" i="54" s="1"/>
  <c r="BO461" i="54" s="1"/>
  <c r="BO464" i="54" s="1"/>
  <c r="BO442" i="54" s="1"/>
  <c r="J442" i="54" s="1"/>
  <c r="BB69" i="54"/>
  <c r="BB70" i="54" s="1"/>
  <c r="BB71" i="54" s="1"/>
  <c r="BB74" i="54" s="1"/>
  <c r="BB52" i="54" s="1"/>
  <c r="AY1149" i="54"/>
  <c r="AY1150" i="54" s="1"/>
  <c r="AY1151" i="54" s="1"/>
  <c r="AY1154" i="54" s="1"/>
  <c r="AY1132" i="54" s="1"/>
  <c r="AY1327" i="54"/>
  <c r="AY1328" i="54"/>
  <c r="AY1269" i="54"/>
  <c r="AY1270" i="54" s="1"/>
  <c r="AY1271" i="54" s="1"/>
  <c r="AY1274" i="54" s="1"/>
  <c r="AY1252" i="54" s="1"/>
  <c r="BD159" i="54"/>
  <c r="BD160" i="54" s="1"/>
  <c r="BD161" i="54" s="1"/>
  <c r="BD164" i="54" s="1"/>
  <c r="BD142" i="54" s="1"/>
  <c r="BD1373" i="54" s="1"/>
  <c r="AY1059" i="54"/>
  <c r="AY1060" i="54" s="1"/>
  <c r="AY1061" i="54" s="1"/>
  <c r="AY1064" i="54" s="1"/>
  <c r="AY1042" i="54" s="1"/>
  <c r="BL399" i="54"/>
  <c r="BL400" i="54" s="1"/>
  <c r="BL401" i="54" s="1"/>
  <c r="BL404" i="54" s="1"/>
  <c r="BL382" i="54" s="1"/>
  <c r="BB39" i="54"/>
  <c r="BB40" i="54" s="1"/>
  <c r="AX14" i="54"/>
  <c r="AY1029" i="54"/>
  <c r="AY1030" i="54"/>
  <c r="BD219" i="54"/>
  <c r="BD220" i="54"/>
  <c r="BD221" i="54" s="1"/>
  <c r="AY1299" i="54"/>
  <c r="AY1300" i="54"/>
  <c r="AY1301" i="54" s="1"/>
  <c r="AY1304" i="54" s="1"/>
  <c r="AY1282" i="54" s="1"/>
  <c r="BD129" i="54"/>
  <c r="BD130" i="54"/>
  <c r="BD131" i="54" s="1"/>
  <c r="BD134" i="54" s="1"/>
  <c r="BD112" i="54" s="1"/>
  <c r="AY1239" i="54"/>
  <c r="AY1240" i="54"/>
  <c r="AY1241" i="54" s="1"/>
  <c r="AY1244" i="54" s="1"/>
  <c r="AY1222" i="54" s="1"/>
  <c r="BO519" i="54"/>
  <c r="BO520" i="54"/>
  <c r="BO521" i="54" s="1"/>
  <c r="BO524" i="54" s="1"/>
  <c r="BO502" i="54" s="1"/>
  <c r="J502" i="54" s="1"/>
  <c r="AY1209" i="54"/>
  <c r="AY1210" i="54"/>
  <c r="AY1211" i="54" s="1"/>
  <c r="AY1214" i="54" s="1"/>
  <c r="AY1192" i="54" s="1"/>
  <c r="BL369" i="54"/>
  <c r="BL370" i="54"/>
  <c r="BL371" i="54" s="1"/>
  <c r="BL374" i="54" s="1"/>
  <c r="BL352" i="54" s="1"/>
  <c r="BF249" i="54"/>
  <c r="BF250" i="54"/>
  <c r="BF251" i="54" s="1"/>
  <c r="BF254" i="54" s="1"/>
  <c r="BF232" i="54" s="1"/>
  <c r="AV1379" i="54"/>
  <c r="J952" i="54"/>
  <c r="AW1378" i="54"/>
  <c r="AW1379" i="54" s="1"/>
  <c r="AY1357" i="54"/>
  <c r="AY1358" i="54"/>
  <c r="AY13" i="54" s="1"/>
  <c r="BO489" i="54"/>
  <c r="BO490" i="54" s="1"/>
  <c r="BO491" i="54" s="1"/>
  <c r="BO494" i="54" s="1"/>
  <c r="BO472" i="54" s="1"/>
  <c r="J472" i="54" s="1"/>
  <c r="BD224" i="54"/>
  <c r="BD202" i="54" s="1"/>
  <c r="BA44" i="54"/>
  <c r="BF37" i="53" l="1"/>
  <c r="BF38" i="53"/>
  <c r="BO67" i="53"/>
  <c r="BO68" i="53"/>
  <c r="BE40" i="53"/>
  <c r="BE41" i="53" s="1"/>
  <c r="BE44" i="53" s="1"/>
  <c r="BE22" i="53" s="1"/>
  <c r="BB519" i="53"/>
  <c r="BB520" i="53" s="1"/>
  <c r="BB521" i="53" s="1"/>
  <c r="BB524" i="53" s="1"/>
  <c r="BB502" i="53" s="1"/>
  <c r="AN9" i="28"/>
  <c r="AZ667" i="54"/>
  <c r="AZ668" i="54"/>
  <c r="AY670" i="54"/>
  <c r="AY671" i="54" s="1"/>
  <c r="AY674" i="54" s="1"/>
  <c r="AY652" i="54" s="1"/>
  <c r="AX1831" i="54"/>
  <c r="AP4" i="28"/>
  <c r="AP8" i="28" s="1"/>
  <c r="BD1375" i="54"/>
  <c r="BD1374" i="54"/>
  <c r="AX611" i="53"/>
  <c r="AW641" i="53"/>
  <c r="AW644" i="53" s="1"/>
  <c r="AW15" i="53"/>
  <c r="BB491" i="53"/>
  <c r="AZ554" i="53"/>
  <c r="BA577" i="53"/>
  <c r="BA578" i="53"/>
  <c r="AZ580" i="53"/>
  <c r="BA472" i="53"/>
  <c r="BA549" i="53"/>
  <c r="BA550" i="53" s="1"/>
  <c r="AY607" i="53"/>
  <c r="AY608" i="53"/>
  <c r="AW16" i="53"/>
  <c r="AW12" i="53" s="1"/>
  <c r="AW950" i="53" s="1"/>
  <c r="AW614" i="53"/>
  <c r="AX637" i="53"/>
  <c r="AX638" i="53"/>
  <c r="AW14" i="53"/>
  <c r="BC487" i="53"/>
  <c r="BC488" i="53"/>
  <c r="AY1378" i="54"/>
  <c r="AY1031" i="54"/>
  <c r="BB41" i="54"/>
  <c r="AX1012" i="54"/>
  <c r="AX1376" i="54" s="1"/>
  <c r="AX18" i="54"/>
  <c r="BA22" i="54"/>
  <c r="AY1359" i="54"/>
  <c r="BG247" i="54"/>
  <c r="BG248" i="54"/>
  <c r="BM367" i="54"/>
  <c r="BM368" i="54"/>
  <c r="AZ1207" i="54"/>
  <c r="AZ1208" i="54"/>
  <c r="AZ1237" i="54"/>
  <c r="AZ1238" i="54"/>
  <c r="BE127" i="54"/>
  <c r="BE128" i="54"/>
  <c r="AZ1297" i="54"/>
  <c r="AZ1298" i="54"/>
  <c r="BE217" i="54"/>
  <c r="BE218" i="54"/>
  <c r="AZ1027" i="54"/>
  <c r="AZ1028" i="54"/>
  <c r="BC37" i="54"/>
  <c r="BC38" i="54"/>
  <c r="BM397" i="54"/>
  <c r="BM398" i="54"/>
  <c r="AZ1057" i="54"/>
  <c r="AZ1058" i="54"/>
  <c r="BE157" i="54"/>
  <c r="BE158" i="54"/>
  <c r="AZ1267" i="54"/>
  <c r="AZ1268" i="54"/>
  <c r="AY1329" i="54"/>
  <c r="AZ1147" i="54"/>
  <c r="AZ1148" i="54"/>
  <c r="BC67" i="54"/>
  <c r="BC68" i="54"/>
  <c r="BJ337" i="54"/>
  <c r="BJ338" i="54"/>
  <c r="BE97" i="54"/>
  <c r="BE98" i="54"/>
  <c r="BO427" i="54"/>
  <c r="BO428" i="54"/>
  <c r="AZ1117" i="54"/>
  <c r="AZ1118" i="54"/>
  <c r="BI307" i="54"/>
  <c r="BI308" i="54"/>
  <c r="BE187" i="54"/>
  <c r="BE188" i="54"/>
  <c r="AZ1177" i="54"/>
  <c r="AZ1178" i="54"/>
  <c r="BH277" i="54"/>
  <c r="BH278" i="54"/>
  <c r="AZ1087" i="54"/>
  <c r="AZ1088" i="54"/>
  <c r="AX1342" i="54"/>
  <c r="AX1377" i="54" s="1"/>
  <c r="BC518" i="53" l="1"/>
  <c r="BC517" i="53"/>
  <c r="BO69" i="53"/>
  <c r="BO70" i="53" s="1"/>
  <c r="BO71" i="53" s="1"/>
  <c r="BO74" i="53" s="1"/>
  <c r="BO52" i="53" s="1"/>
  <c r="BF39" i="53"/>
  <c r="BF40" i="53"/>
  <c r="BF41" i="53" s="1"/>
  <c r="BF44" i="53" s="1"/>
  <c r="BF22" i="53" s="1"/>
  <c r="AW952" i="53"/>
  <c r="AO3" i="28"/>
  <c r="AO7" i="28" s="1"/>
  <c r="AZ669" i="54"/>
  <c r="BA551" i="53"/>
  <c r="AX13" i="53"/>
  <c r="AW592" i="53"/>
  <c r="AW656" i="53" s="1"/>
  <c r="AW18" i="53"/>
  <c r="BC489" i="53"/>
  <c r="AX639" i="53"/>
  <c r="AZ581" i="53"/>
  <c r="BB494" i="53"/>
  <c r="AW622" i="53"/>
  <c r="AW654" i="53" s="1"/>
  <c r="AX614" i="53"/>
  <c r="AY609" i="53"/>
  <c r="BB547" i="53"/>
  <c r="BB548" i="53"/>
  <c r="BA579" i="53"/>
  <c r="BA580" i="53" s="1"/>
  <c r="BA581" i="53" s="1"/>
  <c r="BA584" i="53" s="1"/>
  <c r="BA562" i="53" s="1"/>
  <c r="AZ532" i="53"/>
  <c r="AZ657" i="53" s="1"/>
  <c r="AX1379" i="54"/>
  <c r="AZ1089" i="54"/>
  <c r="BH279" i="54"/>
  <c r="AZ1179" i="54"/>
  <c r="BE189" i="54"/>
  <c r="BI309" i="54"/>
  <c r="AZ1119" i="54"/>
  <c r="BO429" i="54"/>
  <c r="BO430" i="54" s="1"/>
  <c r="BO431" i="54" s="1"/>
  <c r="BO434" i="54" s="1"/>
  <c r="BO412" i="54" s="1"/>
  <c r="J412" i="54" s="1"/>
  <c r="BE99" i="54"/>
  <c r="BJ339" i="54"/>
  <c r="BC69" i="54"/>
  <c r="AZ1149" i="54"/>
  <c r="AZ1327" i="54"/>
  <c r="AZ1328" i="54"/>
  <c r="AZ1269" i="54"/>
  <c r="BE159" i="54"/>
  <c r="AZ1059" i="54"/>
  <c r="BM399" i="54"/>
  <c r="BC39" i="54"/>
  <c r="AY14" i="54"/>
  <c r="AZ1029" i="54"/>
  <c r="AZ1030" i="54"/>
  <c r="BE219" i="54"/>
  <c r="BE220" i="54"/>
  <c r="BE221" i="54" s="1"/>
  <c r="BE224" i="54" s="1"/>
  <c r="BE202" i="54" s="1"/>
  <c r="AZ1299" i="54"/>
  <c r="AZ1300" i="54"/>
  <c r="AZ1301" i="54" s="1"/>
  <c r="AZ1304" i="54" s="1"/>
  <c r="AZ1282" i="54" s="1"/>
  <c r="BE129" i="54"/>
  <c r="BE130" i="54"/>
  <c r="BE131" i="54" s="1"/>
  <c r="BE134" i="54" s="1"/>
  <c r="BE112" i="54" s="1"/>
  <c r="AZ1239" i="54"/>
  <c r="AZ1240" i="54"/>
  <c r="AZ1241" i="54" s="1"/>
  <c r="AZ1244" i="54" s="1"/>
  <c r="AZ1222" i="54" s="1"/>
  <c r="AZ1209" i="54"/>
  <c r="AZ1210" i="54"/>
  <c r="AZ1211" i="54" s="1"/>
  <c r="AZ1214" i="54" s="1"/>
  <c r="AZ1192" i="54" s="1"/>
  <c r="BM369" i="54"/>
  <c r="BM370" i="54"/>
  <c r="BM371" i="54" s="1"/>
  <c r="BM374" i="54" s="1"/>
  <c r="BM352" i="54" s="1"/>
  <c r="BG249" i="54"/>
  <c r="BG250" i="54"/>
  <c r="BG251" i="54" s="1"/>
  <c r="BG254" i="54" s="1"/>
  <c r="BG232" i="54" s="1"/>
  <c r="AZ1357" i="54"/>
  <c r="AZ1358" i="54"/>
  <c r="AY1330" i="54"/>
  <c r="AZ13" i="54"/>
  <c r="AY1360" i="54"/>
  <c r="AY1361" i="54" s="1"/>
  <c r="AY1364" i="54" s="1"/>
  <c r="BB44" i="54"/>
  <c r="AY1034" i="54"/>
  <c r="BC519" i="53" l="1"/>
  <c r="BG37" i="53"/>
  <c r="BG38" i="53"/>
  <c r="AW659" i="53"/>
  <c r="BO654" i="53"/>
  <c r="J52" i="53"/>
  <c r="BC520" i="53"/>
  <c r="BC521" i="53" s="1"/>
  <c r="BC524" i="53" s="1"/>
  <c r="BC502" i="53" s="1"/>
  <c r="BD518" i="53"/>
  <c r="BD517" i="53"/>
  <c r="AO9" i="28"/>
  <c r="BA667" i="54"/>
  <c r="BA668" i="54"/>
  <c r="AZ670" i="54"/>
  <c r="AZ671" i="54" s="1"/>
  <c r="AZ674" i="54" s="1"/>
  <c r="AZ652" i="54" s="1"/>
  <c r="BB577" i="53"/>
  <c r="BB578" i="53"/>
  <c r="BB549" i="53"/>
  <c r="BB550" i="53" s="1"/>
  <c r="AZ607" i="53"/>
  <c r="AZ608" i="53"/>
  <c r="BB472" i="53"/>
  <c r="AZ584" i="53"/>
  <c r="AY637" i="53"/>
  <c r="AY638" i="53"/>
  <c r="AX14" i="53"/>
  <c r="BD487" i="53"/>
  <c r="BD488" i="53"/>
  <c r="AY610" i="53"/>
  <c r="AX592" i="53"/>
  <c r="AX656" i="53" s="1"/>
  <c r="AX640" i="53"/>
  <c r="BC490" i="53"/>
  <c r="BA554" i="53"/>
  <c r="AY1012" i="54"/>
  <c r="AY1342" i="54"/>
  <c r="AY1377" i="54"/>
  <c r="BD37" i="54"/>
  <c r="BD38" i="54"/>
  <c r="BN397" i="54"/>
  <c r="BN398" i="54"/>
  <c r="BA1057" i="54"/>
  <c r="BA1058" i="54"/>
  <c r="BF157" i="54"/>
  <c r="BF158" i="54"/>
  <c r="BA1267" i="54"/>
  <c r="BA1268" i="54"/>
  <c r="AZ1329" i="54"/>
  <c r="AZ1330" i="54"/>
  <c r="AZ1331" i="54" s="1"/>
  <c r="BA1147" i="54"/>
  <c r="BA1148" i="54"/>
  <c r="BD67" i="54"/>
  <c r="BD68" i="54"/>
  <c r="BK337" i="54"/>
  <c r="BK338" i="54"/>
  <c r="BF97" i="54"/>
  <c r="BF98" i="54"/>
  <c r="BA1117" i="54"/>
  <c r="BA1118" i="54"/>
  <c r="BJ307" i="54"/>
  <c r="BJ308" i="54"/>
  <c r="BF187" i="54"/>
  <c r="BF188" i="54"/>
  <c r="BA1177" i="54"/>
  <c r="BA1178" i="54"/>
  <c r="BI277" i="54"/>
  <c r="BI278" i="54"/>
  <c r="BA1087" i="54"/>
  <c r="BA1088" i="54"/>
  <c r="BB22" i="54"/>
  <c r="AY1331" i="54"/>
  <c r="AY15" i="54"/>
  <c r="AZ1031" i="54"/>
  <c r="AZ1359" i="54"/>
  <c r="AZ1360" i="54" s="1"/>
  <c r="AZ1361" i="54" s="1"/>
  <c r="AZ1364" i="54" s="1"/>
  <c r="BH247" i="54"/>
  <c r="BH248" i="54"/>
  <c r="BN367" i="54"/>
  <c r="BN368" i="54"/>
  <c r="BA1207" i="54"/>
  <c r="BA1208" i="54"/>
  <c r="BA1237" i="54"/>
  <c r="BA1238" i="54"/>
  <c r="BF127" i="54"/>
  <c r="BF128" i="54"/>
  <c r="BA1297" i="54"/>
  <c r="BA1298" i="54"/>
  <c r="BF217" i="54"/>
  <c r="BF218" i="54"/>
  <c r="AZ14" i="54"/>
  <c r="BC40" i="54"/>
  <c r="BM400" i="54"/>
  <c r="BM401" i="54" s="1"/>
  <c r="BM404" i="54" s="1"/>
  <c r="BM382" i="54" s="1"/>
  <c r="AZ1060" i="54"/>
  <c r="AZ1061" i="54" s="1"/>
  <c r="AZ1064" i="54" s="1"/>
  <c r="AZ1042" i="54" s="1"/>
  <c r="BE160" i="54"/>
  <c r="BE161" i="54" s="1"/>
  <c r="BE164" i="54" s="1"/>
  <c r="BE142" i="54" s="1"/>
  <c r="BE1373" i="54" s="1"/>
  <c r="AZ1270" i="54"/>
  <c r="AZ1271" i="54" s="1"/>
  <c r="AZ1274" i="54" s="1"/>
  <c r="AZ1252" i="54" s="1"/>
  <c r="AZ1334" i="54"/>
  <c r="AZ1312" i="54" s="1"/>
  <c r="AZ1150" i="54"/>
  <c r="AZ1151" i="54" s="1"/>
  <c r="AZ1154" i="54" s="1"/>
  <c r="AZ1132" i="54" s="1"/>
  <c r="BC70" i="54"/>
  <c r="BC71" i="54" s="1"/>
  <c r="BC74" i="54" s="1"/>
  <c r="BC52" i="54" s="1"/>
  <c r="BJ340" i="54"/>
  <c r="BJ341" i="54" s="1"/>
  <c r="BJ344" i="54" s="1"/>
  <c r="BJ322" i="54" s="1"/>
  <c r="BE100" i="54"/>
  <c r="BE101" i="54" s="1"/>
  <c r="BE104" i="54" s="1"/>
  <c r="BE82" i="54" s="1"/>
  <c r="BE1375" i="54" s="1"/>
  <c r="AZ1120" i="54"/>
  <c r="AZ1121" i="54" s="1"/>
  <c r="AZ1124" i="54" s="1"/>
  <c r="AZ1102" i="54" s="1"/>
  <c r="BI310" i="54"/>
  <c r="BI311" i="54" s="1"/>
  <c r="BI314" i="54" s="1"/>
  <c r="BI292" i="54" s="1"/>
  <c r="BE190" i="54"/>
  <c r="BE191" i="54" s="1"/>
  <c r="BE194" i="54" s="1"/>
  <c r="BE172" i="54" s="1"/>
  <c r="BE1374" i="54" s="1"/>
  <c r="AZ1180" i="54"/>
  <c r="AZ1181" i="54" s="1"/>
  <c r="AZ1184" i="54" s="1"/>
  <c r="AZ1162" i="54" s="1"/>
  <c r="BH280" i="54"/>
  <c r="BH281" i="54" s="1"/>
  <c r="BH284" i="54" s="1"/>
  <c r="BH262" i="54" s="1"/>
  <c r="AZ1090" i="54"/>
  <c r="AZ1091" i="54" s="1"/>
  <c r="AZ1094" i="54" s="1"/>
  <c r="AZ1072" i="54" s="1"/>
  <c r="AZ1378" i="54" s="1"/>
  <c r="BG39" i="53" l="1"/>
  <c r="BG40" i="53" s="1"/>
  <c r="BG41" i="53" s="1"/>
  <c r="BG44" i="53" s="1"/>
  <c r="BG22" i="53" s="1"/>
  <c r="BD519" i="53"/>
  <c r="BD520" i="53" s="1"/>
  <c r="BD521" i="53" s="1"/>
  <c r="BD524" i="53" s="1"/>
  <c r="BD502" i="53" s="1"/>
  <c r="J502" i="53" s="1"/>
  <c r="BA669" i="54"/>
  <c r="BB551" i="53"/>
  <c r="BC491" i="53"/>
  <c r="AY13" i="53"/>
  <c r="AX641" i="53"/>
  <c r="AX15" i="53"/>
  <c r="AY611" i="53"/>
  <c r="AY639" i="53"/>
  <c r="AY640" i="53" s="1"/>
  <c r="AY641" i="53" s="1"/>
  <c r="AY644" i="53" s="1"/>
  <c r="AZ562" i="53"/>
  <c r="BB579" i="53"/>
  <c r="BB580" i="53" s="1"/>
  <c r="BB581" i="53" s="1"/>
  <c r="BB584" i="53" s="1"/>
  <c r="BB562" i="53" s="1"/>
  <c r="BA532" i="53"/>
  <c r="BA657" i="53" s="1"/>
  <c r="BD489" i="53"/>
  <c r="BD490" i="53" s="1"/>
  <c r="AZ609" i="53"/>
  <c r="AZ610" i="53" s="1"/>
  <c r="BC547" i="53"/>
  <c r="BC548" i="53"/>
  <c r="AZ1342" i="54"/>
  <c r="AZ1377" i="54"/>
  <c r="BC41" i="54"/>
  <c r="AZ15" i="54"/>
  <c r="BA1089" i="54"/>
  <c r="BA1090" i="54"/>
  <c r="BA1091" i="54" s="1"/>
  <c r="BI279" i="54"/>
  <c r="BI280" i="54"/>
  <c r="BI281" i="54" s="1"/>
  <c r="BI284" i="54" s="1"/>
  <c r="BI262" i="54" s="1"/>
  <c r="BA1179" i="54"/>
  <c r="BA1180" i="54"/>
  <c r="BA1181" i="54" s="1"/>
  <c r="BA1184" i="54" s="1"/>
  <c r="BA1162" i="54" s="1"/>
  <c r="BF189" i="54"/>
  <c r="BF190" i="54"/>
  <c r="BF191" i="54" s="1"/>
  <c r="BF194" i="54" s="1"/>
  <c r="BF172" i="54" s="1"/>
  <c r="BJ309" i="54"/>
  <c r="BJ310" i="54"/>
  <c r="BJ311" i="54" s="1"/>
  <c r="BJ314" i="54" s="1"/>
  <c r="BJ292" i="54" s="1"/>
  <c r="BA1119" i="54"/>
  <c r="BA1120" i="54"/>
  <c r="BA1121" i="54" s="1"/>
  <c r="BA1124" i="54" s="1"/>
  <c r="BA1102" i="54" s="1"/>
  <c r="BF99" i="54"/>
  <c r="BF100" i="54"/>
  <c r="BF101" i="54" s="1"/>
  <c r="BF104" i="54" s="1"/>
  <c r="BF82" i="54" s="1"/>
  <c r="BK339" i="54"/>
  <c r="BK340" i="54"/>
  <c r="BK341" i="54" s="1"/>
  <c r="BK344" i="54" s="1"/>
  <c r="BK322" i="54" s="1"/>
  <c r="BD69" i="54"/>
  <c r="BD70" i="54"/>
  <c r="BD71" i="54" s="1"/>
  <c r="BD74" i="54" s="1"/>
  <c r="BD52" i="54" s="1"/>
  <c r="BA1149" i="54"/>
  <c r="BA1150" i="54"/>
  <c r="BA1151" i="54" s="1"/>
  <c r="BA1154" i="54" s="1"/>
  <c r="BA1132" i="54" s="1"/>
  <c r="BA1327" i="54"/>
  <c r="BA1328" i="54"/>
  <c r="BA13" i="54" s="1"/>
  <c r="BA1269" i="54"/>
  <c r="BA1270" i="54"/>
  <c r="BA1271" i="54" s="1"/>
  <c r="BA1274" i="54" s="1"/>
  <c r="BA1252" i="54" s="1"/>
  <c r="BF159" i="54"/>
  <c r="BF160" i="54"/>
  <c r="BF161" i="54" s="1"/>
  <c r="BF164" i="54" s="1"/>
  <c r="BF142" i="54" s="1"/>
  <c r="BF1373" i="54" s="1"/>
  <c r="BA1059" i="54"/>
  <c r="BA1060" i="54"/>
  <c r="BN399" i="54"/>
  <c r="BN400" i="54"/>
  <c r="BN401" i="54" s="1"/>
  <c r="BN404" i="54" s="1"/>
  <c r="BN382" i="54" s="1"/>
  <c r="BD39" i="54"/>
  <c r="BD40" i="54"/>
  <c r="BF219" i="54"/>
  <c r="BF220" i="54" s="1"/>
  <c r="BF221" i="54" s="1"/>
  <c r="BF224" i="54" s="1"/>
  <c r="BF202" i="54" s="1"/>
  <c r="BA1299" i="54"/>
  <c r="BA1300" i="54" s="1"/>
  <c r="BA1301" i="54" s="1"/>
  <c r="BA1304" i="54" s="1"/>
  <c r="BA1282" i="54" s="1"/>
  <c r="BF129" i="54"/>
  <c r="BF130" i="54" s="1"/>
  <c r="BF131" i="54" s="1"/>
  <c r="BF134" i="54" s="1"/>
  <c r="BF112" i="54" s="1"/>
  <c r="BA1239" i="54"/>
  <c r="BA1240" i="54" s="1"/>
  <c r="BA1241" i="54" s="1"/>
  <c r="BA1244" i="54" s="1"/>
  <c r="BA1222" i="54" s="1"/>
  <c r="BA1209" i="54"/>
  <c r="BA1210" i="54" s="1"/>
  <c r="BA1211" i="54" s="1"/>
  <c r="BA1214" i="54" s="1"/>
  <c r="BA1192" i="54" s="1"/>
  <c r="BN369" i="54"/>
  <c r="BN370" i="54" s="1"/>
  <c r="BN371" i="54" s="1"/>
  <c r="BN374" i="54" s="1"/>
  <c r="BN352" i="54" s="1"/>
  <c r="BH249" i="54"/>
  <c r="BH250" i="54" s="1"/>
  <c r="BH251" i="54" s="1"/>
  <c r="BH254" i="54" s="1"/>
  <c r="BH232" i="54" s="1"/>
  <c r="BA1357" i="54"/>
  <c r="BA1358" i="54"/>
  <c r="AZ16" i="54"/>
  <c r="AZ12" i="54" s="1"/>
  <c r="AZ1829" i="54" s="1"/>
  <c r="AZ1034" i="54"/>
  <c r="AY1334" i="54"/>
  <c r="AY16" i="54"/>
  <c r="AY12" i="54" s="1"/>
  <c r="AY1829" i="54" s="1"/>
  <c r="BA1094" i="54"/>
  <c r="BA1072" i="54" s="1"/>
  <c r="BH37" i="53" l="1"/>
  <c r="BH38" i="53"/>
  <c r="BB667" i="54"/>
  <c r="BB668" i="54"/>
  <c r="BA670" i="54"/>
  <c r="BA671" i="54" s="1"/>
  <c r="BA674" i="54" s="1"/>
  <c r="BA652" i="54" s="1"/>
  <c r="AY1831" i="54"/>
  <c r="AQ4" i="28"/>
  <c r="AQ8" i="28" s="1"/>
  <c r="AZ1831" i="54"/>
  <c r="AR4" i="28"/>
  <c r="AR8" i="28" s="1"/>
  <c r="AY622" i="53"/>
  <c r="AY654" i="53" s="1"/>
  <c r="BC549" i="53"/>
  <c r="BC550" i="53" s="1"/>
  <c r="BA607" i="53"/>
  <c r="BA608" i="53"/>
  <c r="BC577" i="53"/>
  <c r="BC578" i="53"/>
  <c r="AY15" i="53"/>
  <c r="AZ611" i="53"/>
  <c r="BD491" i="53"/>
  <c r="AZ637" i="53"/>
  <c r="AZ638" i="53"/>
  <c r="AY14" i="53"/>
  <c r="AY16" i="53"/>
  <c r="AY12" i="53" s="1"/>
  <c r="AY950" i="53" s="1"/>
  <c r="AY614" i="53"/>
  <c r="AX644" i="53"/>
  <c r="AX16" i="53"/>
  <c r="AX12" i="53" s="1"/>
  <c r="AX950" i="53" s="1"/>
  <c r="BC494" i="53"/>
  <c r="BB554" i="53"/>
  <c r="BF1374" i="54"/>
  <c r="AZ1012" i="54"/>
  <c r="AZ18" i="54"/>
  <c r="BD41" i="54"/>
  <c r="BA1061" i="54"/>
  <c r="BC44" i="54"/>
  <c r="BF1375" i="54"/>
  <c r="BA1378" i="54"/>
  <c r="AY1312" i="54"/>
  <c r="AY1376" i="54" s="1"/>
  <c r="AY1379" i="54" s="1"/>
  <c r="AY18" i="54"/>
  <c r="BA1359" i="54"/>
  <c r="BA1360" i="54" s="1"/>
  <c r="BA1361" i="54" s="1"/>
  <c r="BA1364" i="54" s="1"/>
  <c r="BI247" i="54"/>
  <c r="BI248" i="54"/>
  <c r="BO367" i="54"/>
  <c r="BO368" i="54"/>
  <c r="BB1207" i="54"/>
  <c r="BB1208" i="54"/>
  <c r="BB1237" i="54"/>
  <c r="BB1238" i="54"/>
  <c r="BG127" i="54"/>
  <c r="BG128" i="54"/>
  <c r="BB1297" i="54"/>
  <c r="BB1298" i="54"/>
  <c r="BG217" i="54"/>
  <c r="BG218" i="54"/>
  <c r="BE37" i="54"/>
  <c r="BE38" i="54"/>
  <c r="BO397" i="54"/>
  <c r="BO398" i="54"/>
  <c r="BG157" i="54"/>
  <c r="BG158" i="54"/>
  <c r="BB1267" i="54"/>
  <c r="BB1268" i="54"/>
  <c r="BA1329" i="54"/>
  <c r="BB1147" i="54"/>
  <c r="BB1148" i="54"/>
  <c r="BE67" i="54"/>
  <c r="BE68" i="54"/>
  <c r="BL337" i="54"/>
  <c r="BL338" i="54"/>
  <c r="BG97" i="54"/>
  <c r="BG98" i="54"/>
  <c r="BB1117" i="54"/>
  <c r="BB1118" i="54"/>
  <c r="BK307" i="54"/>
  <c r="BK308" i="54"/>
  <c r="BG187" i="54"/>
  <c r="BG188" i="54"/>
  <c r="BB1177" i="54"/>
  <c r="BB1178" i="54"/>
  <c r="BJ277" i="54"/>
  <c r="BJ278" i="54"/>
  <c r="BB1087" i="54"/>
  <c r="BB1088" i="54"/>
  <c r="BH39" i="53" l="1"/>
  <c r="BA14" i="54"/>
  <c r="AY952" i="53"/>
  <c r="AQ3" i="28"/>
  <c r="AQ7" i="28" s="1"/>
  <c r="BB669" i="54"/>
  <c r="BA1330" i="54"/>
  <c r="BA1331" i="54" s="1"/>
  <c r="BA1334" i="54" s="1"/>
  <c r="BA1312" i="54" s="1"/>
  <c r="AX952" i="53"/>
  <c r="AP3" i="28"/>
  <c r="AP7" i="28" s="1"/>
  <c r="AX622" i="53"/>
  <c r="AX654" i="53" s="1"/>
  <c r="AX659" i="53" s="1"/>
  <c r="AX18" i="53"/>
  <c r="AZ13" i="53"/>
  <c r="BD494" i="53"/>
  <c r="AZ614" i="53"/>
  <c r="BC579" i="53"/>
  <c r="BC580" i="53" s="1"/>
  <c r="BC581" i="53" s="1"/>
  <c r="BC584" i="53" s="1"/>
  <c r="BC562" i="53" s="1"/>
  <c r="BA609" i="53"/>
  <c r="BA610" i="53" s="1"/>
  <c r="BD547" i="53"/>
  <c r="BD548" i="53"/>
  <c r="BB532" i="53"/>
  <c r="BB657" i="53" s="1"/>
  <c r="BC472" i="53"/>
  <c r="AY592" i="53"/>
  <c r="AY656" i="53" s="1"/>
  <c r="AY659" i="53" s="1"/>
  <c r="AY18" i="53"/>
  <c r="AZ639" i="53"/>
  <c r="BC551" i="53"/>
  <c r="BA1342" i="54"/>
  <c r="BA1377" i="54"/>
  <c r="BB1089" i="54"/>
  <c r="BB1090" i="54" s="1"/>
  <c r="BJ279" i="54"/>
  <c r="BJ280" i="54"/>
  <c r="BJ281" i="54" s="1"/>
  <c r="BB1179" i="54"/>
  <c r="BB1180" i="54" s="1"/>
  <c r="BB1181" i="54" s="1"/>
  <c r="BB1184" i="54" s="1"/>
  <c r="BB1162" i="54" s="1"/>
  <c r="BG189" i="54"/>
  <c r="BG190" i="54"/>
  <c r="BG191" i="54" s="1"/>
  <c r="BG194" i="54" s="1"/>
  <c r="BG172" i="54" s="1"/>
  <c r="BK309" i="54"/>
  <c r="BK310" i="54" s="1"/>
  <c r="BK311" i="54" s="1"/>
  <c r="BK314" i="54" s="1"/>
  <c r="BK292" i="54" s="1"/>
  <c r="BB1119" i="54"/>
  <c r="BB1120" i="54"/>
  <c r="BB1121" i="54" s="1"/>
  <c r="BB1124" i="54" s="1"/>
  <c r="BB1102" i="54" s="1"/>
  <c r="BG99" i="54"/>
  <c r="BG100" i="54" s="1"/>
  <c r="BG101" i="54" s="1"/>
  <c r="BG104" i="54" s="1"/>
  <c r="BG82" i="54" s="1"/>
  <c r="BL339" i="54"/>
  <c r="BL340" i="54"/>
  <c r="BL341" i="54" s="1"/>
  <c r="BL344" i="54" s="1"/>
  <c r="BL322" i="54" s="1"/>
  <c r="BE69" i="54"/>
  <c r="BE70" i="54" s="1"/>
  <c r="BE71" i="54" s="1"/>
  <c r="BE74" i="54" s="1"/>
  <c r="BE52" i="54" s="1"/>
  <c r="BB1149" i="54"/>
  <c r="BB1150" i="54"/>
  <c r="BB1151" i="54" s="1"/>
  <c r="BB1154" i="54" s="1"/>
  <c r="BB1132" i="54" s="1"/>
  <c r="BB1327" i="54"/>
  <c r="BB1328" i="54"/>
  <c r="BB1269" i="54"/>
  <c r="BB1270" i="54"/>
  <c r="BB1271" i="54" s="1"/>
  <c r="BB1274" i="54" s="1"/>
  <c r="BB1252" i="54" s="1"/>
  <c r="BG159" i="54"/>
  <c r="BG160" i="54" s="1"/>
  <c r="BG161" i="54" s="1"/>
  <c r="BG164" i="54" s="1"/>
  <c r="BG142" i="54" s="1"/>
  <c r="BG1373" i="54" s="1"/>
  <c r="BG219" i="54"/>
  <c r="BB1299" i="54"/>
  <c r="BG129" i="54"/>
  <c r="BB1239" i="54"/>
  <c r="BB1209" i="54"/>
  <c r="BO369" i="54"/>
  <c r="BO370" i="54" s="1"/>
  <c r="BO371" i="54" s="1"/>
  <c r="BO374" i="54" s="1"/>
  <c r="BO352" i="54" s="1"/>
  <c r="J352" i="54" s="1"/>
  <c r="BI249" i="54"/>
  <c r="BB1357" i="54"/>
  <c r="BB1358" i="54"/>
  <c r="BC22" i="54"/>
  <c r="BA16" i="54"/>
  <c r="BA12" i="54" s="1"/>
  <c r="BA1829" i="54" s="1"/>
  <c r="BA1064" i="54"/>
  <c r="BD44" i="54"/>
  <c r="BJ284" i="54"/>
  <c r="BJ262" i="54" s="1"/>
  <c r="BO399" i="54"/>
  <c r="BO400" i="54" s="1"/>
  <c r="BO401" i="54" s="1"/>
  <c r="BO404" i="54" s="1"/>
  <c r="BO382" i="54" s="1"/>
  <c r="J382" i="54" s="1"/>
  <c r="BE39" i="54"/>
  <c r="BA15" i="54"/>
  <c r="J1012" i="54"/>
  <c r="AZ1376" i="54"/>
  <c r="AZ1379" i="54" s="1"/>
  <c r="BH40" i="53" l="1"/>
  <c r="BH41" i="53" s="1"/>
  <c r="BH44" i="53" s="1"/>
  <c r="BH22" i="53" s="1"/>
  <c r="BI38" i="53"/>
  <c r="BI37" i="53"/>
  <c r="BI39" i="53" s="1"/>
  <c r="AQ9" i="28"/>
  <c r="AP9" i="28"/>
  <c r="BC667" i="54"/>
  <c r="BC668" i="54"/>
  <c r="BB670" i="54"/>
  <c r="BB671" i="54" s="1"/>
  <c r="BB674" i="54" s="1"/>
  <c r="BB652" i="54" s="1"/>
  <c r="BA1831" i="54"/>
  <c r="AS4" i="28"/>
  <c r="AS8" i="28" s="1"/>
  <c r="BA611" i="53"/>
  <c r="AZ592" i="53"/>
  <c r="AZ656" i="53" s="1"/>
  <c r="BD472" i="53"/>
  <c r="BA637" i="53"/>
  <c r="BA638" i="53"/>
  <c r="AZ14" i="53"/>
  <c r="BC554" i="53"/>
  <c r="AZ640" i="53"/>
  <c r="BD549" i="53"/>
  <c r="BB607" i="53"/>
  <c r="BB608" i="53"/>
  <c r="BD577" i="53"/>
  <c r="BD578" i="53"/>
  <c r="BF37" i="54"/>
  <c r="BF38" i="54"/>
  <c r="BB1359" i="54"/>
  <c r="BB1360" i="54" s="1"/>
  <c r="BB1361" i="54" s="1"/>
  <c r="BB1364" i="54" s="1"/>
  <c r="BB1342" i="54" s="1"/>
  <c r="BJ247" i="54"/>
  <c r="BJ248" i="54"/>
  <c r="BC1207" i="54"/>
  <c r="BC1208" i="54"/>
  <c r="BC1237" i="54"/>
  <c r="BC1238" i="54"/>
  <c r="BH127" i="54"/>
  <c r="BH128" i="54"/>
  <c r="BC1297" i="54"/>
  <c r="BC1298" i="54"/>
  <c r="BH217" i="54"/>
  <c r="BH218" i="54"/>
  <c r="BB1091" i="54"/>
  <c r="BE40" i="54"/>
  <c r="BD22" i="54"/>
  <c r="BA1042" i="54"/>
  <c r="BA18" i="54"/>
  <c r="BI250" i="54"/>
  <c r="BI251" i="54" s="1"/>
  <c r="BI254" i="54" s="1"/>
  <c r="BI232" i="54" s="1"/>
  <c r="BB1210" i="54"/>
  <c r="BB1211" i="54" s="1"/>
  <c r="BB1214" i="54" s="1"/>
  <c r="BB1192" i="54" s="1"/>
  <c r="BB1240" i="54"/>
  <c r="BB1241" i="54" s="1"/>
  <c r="BB1244" i="54" s="1"/>
  <c r="BB1222" i="54" s="1"/>
  <c r="BG130" i="54"/>
  <c r="BG131" i="54" s="1"/>
  <c r="BG134" i="54" s="1"/>
  <c r="BG112" i="54" s="1"/>
  <c r="BG1375" i="54" s="1"/>
  <c r="BB1300" i="54"/>
  <c r="BB1301" i="54" s="1"/>
  <c r="BB1304" i="54" s="1"/>
  <c r="BB1282" i="54" s="1"/>
  <c r="BG220" i="54"/>
  <c r="BG221" i="54" s="1"/>
  <c r="BG224" i="54" s="1"/>
  <c r="BG202" i="54" s="1"/>
  <c r="BG1374" i="54" s="1"/>
  <c r="BH157" i="54"/>
  <c r="BH158" i="54"/>
  <c r="BC1267" i="54"/>
  <c r="BC1268" i="54"/>
  <c r="BB1329" i="54"/>
  <c r="BB1330" i="54" s="1"/>
  <c r="BB1331" i="54" s="1"/>
  <c r="BB1334" i="54" s="1"/>
  <c r="BB1312" i="54" s="1"/>
  <c r="BB1376" i="54" s="1"/>
  <c r="BC1147" i="54"/>
  <c r="BC1148" i="54"/>
  <c r="BF67" i="54"/>
  <c r="BF68" i="54"/>
  <c r="BM337" i="54"/>
  <c r="BM338" i="54"/>
  <c r="BH97" i="54"/>
  <c r="BH98" i="54"/>
  <c r="BC1117" i="54"/>
  <c r="BC1118" i="54"/>
  <c r="BL307" i="54"/>
  <c r="BL308" i="54"/>
  <c r="BH187" i="54"/>
  <c r="BH188" i="54"/>
  <c r="BC1177" i="54"/>
  <c r="BC1178" i="54"/>
  <c r="BK277" i="54"/>
  <c r="BK278" i="54"/>
  <c r="BB14" i="54"/>
  <c r="BB13" i="54"/>
  <c r="BI40" i="53" l="1"/>
  <c r="BI41" i="53" s="1"/>
  <c r="BI44" i="53" s="1"/>
  <c r="BI22" i="53" s="1"/>
  <c r="BJ37" i="53"/>
  <c r="BJ38" i="53"/>
  <c r="BC669" i="54"/>
  <c r="BB1377" i="54"/>
  <c r="BB609" i="53"/>
  <c r="BB610" i="53"/>
  <c r="BE547" i="53"/>
  <c r="BE548" i="53"/>
  <c r="BA13" i="53"/>
  <c r="BD579" i="53"/>
  <c r="BD580" i="53" s="1"/>
  <c r="BD581" i="53" s="1"/>
  <c r="BD584" i="53" s="1"/>
  <c r="BD562" i="53" s="1"/>
  <c r="BD550" i="53"/>
  <c r="AZ641" i="53"/>
  <c r="AZ15" i="53"/>
  <c r="BC532" i="53"/>
  <c r="BC657" i="53" s="1"/>
  <c r="BA639" i="53"/>
  <c r="BA640" i="53" s="1"/>
  <c r="J472" i="53"/>
  <c r="BA614" i="53"/>
  <c r="J1042" i="54"/>
  <c r="BA1376" i="54"/>
  <c r="BA1379" i="54" s="1"/>
  <c r="BB16" i="54"/>
  <c r="BB12" i="54" s="1"/>
  <c r="BB1829" i="54" s="1"/>
  <c r="BB1094" i="54"/>
  <c r="BF39" i="54"/>
  <c r="BF40" i="54" s="1"/>
  <c r="BK279" i="54"/>
  <c r="BK280" i="54" s="1"/>
  <c r="BK281" i="54" s="1"/>
  <c r="BK284" i="54" s="1"/>
  <c r="BK262" i="54" s="1"/>
  <c r="BC1179" i="54"/>
  <c r="BC1180" i="54" s="1"/>
  <c r="BC1181" i="54" s="1"/>
  <c r="BC1184" i="54" s="1"/>
  <c r="BC1162" i="54" s="1"/>
  <c r="BH189" i="54"/>
  <c r="BH190" i="54" s="1"/>
  <c r="BH191" i="54" s="1"/>
  <c r="BH194" i="54" s="1"/>
  <c r="BH172" i="54" s="1"/>
  <c r="BL309" i="54"/>
  <c r="BL310" i="54" s="1"/>
  <c r="BL311" i="54" s="1"/>
  <c r="BL314" i="54" s="1"/>
  <c r="BL292" i="54" s="1"/>
  <c r="BC1119" i="54"/>
  <c r="BC1120" i="54" s="1"/>
  <c r="BH99" i="54"/>
  <c r="BH100" i="54" s="1"/>
  <c r="BH101" i="54" s="1"/>
  <c r="BH104" i="54" s="1"/>
  <c r="BH82" i="54" s="1"/>
  <c r="BM339" i="54"/>
  <c r="BM340" i="54" s="1"/>
  <c r="BM341" i="54" s="1"/>
  <c r="BM344" i="54" s="1"/>
  <c r="BM322" i="54" s="1"/>
  <c r="BF69" i="54"/>
  <c r="BF70" i="54" s="1"/>
  <c r="BF71" i="54" s="1"/>
  <c r="BF74" i="54" s="1"/>
  <c r="BF52" i="54" s="1"/>
  <c r="BC1149" i="54"/>
  <c r="BC1150" i="54" s="1"/>
  <c r="BC1151" i="54" s="1"/>
  <c r="BC1154" i="54" s="1"/>
  <c r="BC1132" i="54" s="1"/>
  <c r="BC1327" i="54"/>
  <c r="BC1328" i="54"/>
  <c r="BC1269" i="54"/>
  <c r="BC1270" i="54" s="1"/>
  <c r="BC1271" i="54" s="1"/>
  <c r="BC1274" i="54" s="1"/>
  <c r="BC1252" i="54" s="1"/>
  <c r="BH159" i="54"/>
  <c r="BH160" i="54" s="1"/>
  <c r="BH161" i="54" s="1"/>
  <c r="BH164" i="54" s="1"/>
  <c r="BH142" i="54" s="1"/>
  <c r="BH1373" i="54" s="1"/>
  <c r="BE41" i="54"/>
  <c r="BB15" i="54"/>
  <c r="BH219" i="54"/>
  <c r="BC1299" i="54"/>
  <c r="BH129" i="54"/>
  <c r="BC1239" i="54"/>
  <c r="BC1209" i="54"/>
  <c r="BJ249" i="54"/>
  <c r="BC1357" i="54"/>
  <c r="BC1358" i="54"/>
  <c r="BJ39" i="53" l="1"/>
  <c r="BJ40" i="53"/>
  <c r="BJ41" i="53" s="1"/>
  <c r="BJ44" i="53" s="1"/>
  <c r="BJ22" i="53" s="1"/>
  <c r="BD667" i="54"/>
  <c r="BD668" i="54"/>
  <c r="BC670" i="54"/>
  <c r="BC671" i="54" s="1"/>
  <c r="BC674" i="54" s="1"/>
  <c r="BC652" i="54" s="1"/>
  <c r="BB1831" i="54"/>
  <c r="AT4" i="28"/>
  <c r="AT8" i="28" s="1"/>
  <c r="BA641" i="53"/>
  <c r="BA15" i="53"/>
  <c r="BA592" i="53"/>
  <c r="BA656" i="53" s="1"/>
  <c r="BD551" i="53"/>
  <c r="BE577" i="53"/>
  <c r="BE578" i="53"/>
  <c r="BE549" i="53"/>
  <c r="BC607" i="53"/>
  <c r="BC608" i="53"/>
  <c r="BB637" i="53"/>
  <c r="BB638" i="53"/>
  <c r="BA14" i="53"/>
  <c r="AZ644" i="53"/>
  <c r="AZ16" i="53"/>
  <c r="AZ12" i="53" s="1"/>
  <c r="AZ950" i="53" s="1"/>
  <c r="BB611" i="53"/>
  <c r="BF41" i="54"/>
  <c r="BB1072" i="54"/>
  <c r="BB18" i="54"/>
  <c r="BC1359" i="54"/>
  <c r="BK247" i="54"/>
  <c r="BK248" i="54"/>
  <c r="BD1207" i="54"/>
  <c r="BD1208" i="54"/>
  <c r="BD1237" i="54"/>
  <c r="BD1238" i="54"/>
  <c r="BI127" i="54"/>
  <c r="BI128" i="54"/>
  <c r="BD1297" i="54"/>
  <c r="BD1298" i="54"/>
  <c r="BI217" i="54"/>
  <c r="BI218" i="54"/>
  <c r="BC1121" i="54"/>
  <c r="BJ250" i="54"/>
  <c r="BJ251" i="54" s="1"/>
  <c r="BJ254" i="54" s="1"/>
  <c r="BJ232" i="54" s="1"/>
  <c r="BC1210" i="54"/>
  <c r="BC1211" i="54" s="1"/>
  <c r="BC1214" i="54" s="1"/>
  <c r="BC1192" i="54" s="1"/>
  <c r="BC1240" i="54"/>
  <c r="BC1241" i="54" s="1"/>
  <c r="BC1244" i="54" s="1"/>
  <c r="BC1222" i="54" s="1"/>
  <c r="BH130" i="54"/>
  <c r="BH131" i="54" s="1"/>
  <c r="BH134" i="54" s="1"/>
  <c r="BH112" i="54" s="1"/>
  <c r="BH1375" i="54" s="1"/>
  <c r="BC1300" i="54"/>
  <c r="BC1301" i="54" s="1"/>
  <c r="BC1304" i="54" s="1"/>
  <c r="BC1282" i="54" s="1"/>
  <c r="BH220" i="54"/>
  <c r="BH221" i="54" s="1"/>
  <c r="BH224" i="54" s="1"/>
  <c r="BH202" i="54" s="1"/>
  <c r="BH1374" i="54" s="1"/>
  <c r="BE44" i="54"/>
  <c r="BI157" i="54"/>
  <c r="BI158" i="54"/>
  <c r="BD1267" i="54"/>
  <c r="BD1268" i="54"/>
  <c r="BC1329" i="54"/>
  <c r="BD1147" i="54"/>
  <c r="BD1148" i="54"/>
  <c r="BG67" i="54"/>
  <c r="BG68" i="54"/>
  <c r="BN337" i="54"/>
  <c r="BN338" i="54"/>
  <c r="BI97" i="54"/>
  <c r="BI98" i="54"/>
  <c r="BD1117" i="54"/>
  <c r="BD1118" i="54"/>
  <c r="BM307" i="54"/>
  <c r="BM308" i="54"/>
  <c r="BI187" i="54"/>
  <c r="BI188" i="54"/>
  <c r="BD1177" i="54"/>
  <c r="BD1178" i="54"/>
  <c r="BL277" i="54"/>
  <c r="BL278" i="54"/>
  <c r="BC13" i="54"/>
  <c r="BG37" i="54"/>
  <c r="BG38" i="54"/>
  <c r="BK37" i="53" l="1"/>
  <c r="BK38" i="53"/>
  <c r="BC14" i="54"/>
  <c r="AZ952" i="53"/>
  <c r="AR3" i="28"/>
  <c r="AR7" i="28" s="1"/>
  <c r="BD669" i="54"/>
  <c r="BC609" i="53"/>
  <c r="BC610" i="53" s="1"/>
  <c r="BF547" i="53"/>
  <c r="BF548" i="53"/>
  <c r="BB614" i="53"/>
  <c r="BB639" i="53"/>
  <c r="BB640" i="53" s="1"/>
  <c r="BE550" i="53"/>
  <c r="BE579" i="53"/>
  <c r="BE580" i="53" s="1"/>
  <c r="BE581" i="53" s="1"/>
  <c r="BE584" i="53" s="1"/>
  <c r="BE562" i="53" s="1"/>
  <c r="BD554" i="53"/>
  <c r="AZ622" i="53"/>
  <c r="AZ654" i="53" s="1"/>
  <c r="AZ659" i="53" s="1"/>
  <c r="AZ18" i="53"/>
  <c r="BB13" i="53"/>
  <c r="BA16" i="53"/>
  <c r="BA12" i="53" s="1"/>
  <c r="BA950" i="53" s="1"/>
  <c r="BA644" i="53"/>
  <c r="BD1119" i="54"/>
  <c r="BD1120" i="54" s="1"/>
  <c r="BI99" i="54"/>
  <c r="BI100" i="54" s="1"/>
  <c r="BI101" i="54" s="1"/>
  <c r="BI104" i="54" s="1"/>
  <c r="BI82" i="54" s="1"/>
  <c r="BN339" i="54"/>
  <c r="BN340" i="54" s="1"/>
  <c r="BN341" i="54" s="1"/>
  <c r="BN344" i="54" s="1"/>
  <c r="BN322" i="54" s="1"/>
  <c r="BG69" i="54"/>
  <c r="BG70" i="54" s="1"/>
  <c r="BG71" i="54" s="1"/>
  <c r="BG74" i="54" s="1"/>
  <c r="BG52" i="54" s="1"/>
  <c r="BD1149" i="54"/>
  <c r="BD1150" i="54" s="1"/>
  <c r="BD1151" i="54" s="1"/>
  <c r="BD1154" i="54" s="1"/>
  <c r="BD1132" i="54" s="1"/>
  <c r="BD1327" i="54"/>
  <c r="BD1328" i="54"/>
  <c r="BD1269" i="54"/>
  <c r="BD1270" i="54" s="1"/>
  <c r="BD1271" i="54" s="1"/>
  <c r="BD1274" i="54" s="1"/>
  <c r="BD1252" i="54" s="1"/>
  <c r="BI159" i="54"/>
  <c r="BI160" i="54" s="1"/>
  <c r="BI161" i="54" s="1"/>
  <c r="BI164" i="54" s="1"/>
  <c r="BI142" i="54" s="1"/>
  <c r="BI1373" i="54" s="1"/>
  <c r="BI219" i="54"/>
  <c r="BI220" i="54"/>
  <c r="BI221" i="54" s="1"/>
  <c r="BI224" i="54" s="1"/>
  <c r="BI202" i="54" s="1"/>
  <c r="BD1299" i="54"/>
  <c r="BD1300" i="54"/>
  <c r="BD1301" i="54" s="1"/>
  <c r="BD1304" i="54" s="1"/>
  <c r="BD1282" i="54" s="1"/>
  <c r="BI129" i="54"/>
  <c r="BI130" i="54"/>
  <c r="BI131" i="54" s="1"/>
  <c r="BI134" i="54" s="1"/>
  <c r="BI112" i="54" s="1"/>
  <c r="BD1239" i="54"/>
  <c r="BD1240" i="54"/>
  <c r="BD1241" i="54" s="1"/>
  <c r="BD1244" i="54" s="1"/>
  <c r="BD1222" i="54" s="1"/>
  <c r="BD1209" i="54"/>
  <c r="BD1210" i="54"/>
  <c r="BD1211" i="54" s="1"/>
  <c r="BD1214" i="54" s="1"/>
  <c r="BD1192" i="54" s="1"/>
  <c r="BK249" i="54"/>
  <c r="BK250" i="54"/>
  <c r="BK251" i="54" s="1"/>
  <c r="BK254" i="54" s="1"/>
  <c r="BK232" i="54" s="1"/>
  <c r="BD1357" i="54"/>
  <c r="BD1358" i="54"/>
  <c r="J1072" i="54"/>
  <c r="BB1378" i="54"/>
  <c r="BB1379" i="54" s="1"/>
  <c r="BF44" i="54"/>
  <c r="BG39" i="54"/>
  <c r="BG40" i="54" s="1"/>
  <c r="BL279" i="54"/>
  <c r="BL280" i="54"/>
  <c r="BL281" i="54" s="1"/>
  <c r="BL284" i="54" s="1"/>
  <c r="BL262" i="54" s="1"/>
  <c r="BD1179" i="54"/>
  <c r="BD1180" i="54"/>
  <c r="BD1181" i="54" s="1"/>
  <c r="BD1184" i="54" s="1"/>
  <c r="BD1162" i="54" s="1"/>
  <c r="BI189" i="54"/>
  <c r="BI190" i="54"/>
  <c r="BI191" i="54" s="1"/>
  <c r="BI194" i="54" s="1"/>
  <c r="BI172" i="54" s="1"/>
  <c r="BM309" i="54"/>
  <c r="BM310" i="54"/>
  <c r="BM311" i="54" s="1"/>
  <c r="BM314" i="54" s="1"/>
  <c r="BM292" i="54" s="1"/>
  <c r="BC1330" i="54"/>
  <c r="BC1331" i="54" s="1"/>
  <c r="BC1334" i="54" s="1"/>
  <c r="BC1312" i="54" s="1"/>
  <c r="BE22" i="54"/>
  <c r="BC1124" i="54"/>
  <c r="BC1360" i="54"/>
  <c r="BC1361" i="54" s="1"/>
  <c r="BC1364" i="54" s="1"/>
  <c r="BK39" i="53" l="1"/>
  <c r="AR9" i="28"/>
  <c r="BD13" i="54"/>
  <c r="BE667" i="54"/>
  <c r="BE668" i="54"/>
  <c r="BD670" i="54"/>
  <c r="BD671" i="54" s="1"/>
  <c r="BD674" i="54" s="1"/>
  <c r="BD652" i="54" s="1"/>
  <c r="BA952" i="53"/>
  <c r="AS3" i="28"/>
  <c r="AS7" i="28" s="1"/>
  <c r="BD1378" i="54"/>
  <c r="BI1374" i="54"/>
  <c r="BI1375" i="54"/>
  <c r="BC611" i="53"/>
  <c r="BD532" i="53"/>
  <c r="BD657" i="53" s="1"/>
  <c r="BE551" i="53"/>
  <c r="BC637" i="53"/>
  <c r="BC638" i="53"/>
  <c r="BB14" i="53"/>
  <c r="BA622" i="53"/>
  <c r="BA654" i="53" s="1"/>
  <c r="BA659" i="53" s="1"/>
  <c r="BA18" i="53"/>
  <c r="BF577" i="53"/>
  <c r="BF578" i="53"/>
  <c r="BB641" i="53"/>
  <c r="BB15" i="53"/>
  <c r="BB592" i="53"/>
  <c r="BB656" i="53" s="1"/>
  <c r="BF549" i="53"/>
  <c r="BF550" i="53" s="1"/>
  <c r="BD607" i="53"/>
  <c r="BD608" i="53"/>
  <c r="BG41" i="54"/>
  <c r="BD1121" i="54"/>
  <c r="BC1342" i="54"/>
  <c r="BC1377" i="54" s="1"/>
  <c r="BC1378" i="54"/>
  <c r="BC16" i="54"/>
  <c r="BC12" i="54" s="1"/>
  <c r="BC1829" i="54" s="1"/>
  <c r="BN307" i="54"/>
  <c r="BN308" i="54"/>
  <c r="BJ187" i="54"/>
  <c r="BJ188" i="54"/>
  <c r="BE1177" i="54"/>
  <c r="BE1178" i="54"/>
  <c r="BM277" i="54"/>
  <c r="BM278" i="54"/>
  <c r="BD1359" i="54"/>
  <c r="BD1360" i="54" s="1"/>
  <c r="BD1361" i="54" s="1"/>
  <c r="BD1364" i="54" s="1"/>
  <c r="BL247" i="54"/>
  <c r="BL248" i="54"/>
  <c r="BE1207" i="54"/>
  <c r="BE1208" i="54"/>
  <c r="BE1237" i="54"/>
  <c r="BE1238" i="54"/>
  <c r="BJ127" i="54"/>
  <c r="BJ128" i="54"/>
  <c r="BE1297" i="54"/>
  <c r="BE1298" i="54"/>
  <c r="BJ217" i="54"/>
  <c r="BJ218" i="54"/>
  <c r="BC1102" i="54"/>
  <c r="BC1376" i="54" s="1"/>
  <c r="BC1379" i="54" s="1"/>
  <c r="BC18" i="54"/>
  <c r="BH37" i="54"/>
  <c r="BH38" i="54"/>
  <c r="BF22" i="54"/>
  <c r="BC15" i="54"/>
  <c r="BJ157" i="54"/>
  <c r="BJ158" i="54"/>
  <c r="BE1267" i="54"/>
  <c r="BE1268" i="54"/>
  <c r="BD1329" i="54"/>
  <c r="BD1330" i="54" s="1"/>
  <c r="BD1331" i="54" s="1"/>
  <c r="BD1334" i="54" s="1"/>
  <c r="BD1312" i="54" s="1"/>
  <c r="BE1147" i="54"/>
  <c r="BE1148" i="54"/>
  <c r="BH67" i="54"/>
  <c r="BH68" i="54"/>
  <c r="BO337" i="54"/>
  <c r="BO338" i="54"/>
  <c r="BJ97" i="54"/>
  <c r="BJ98" i="54"/>
  <c r="BL38" i="53" l="1"/>
  <c r="BL37" i="53"/>
  <c r="BK40" i="53"/>
  <c r="BK41" i="53" s="1"/>
  <c r="BK44" i="53" s="1"/>
  <c r="BK22" i="53" s="1"/>
  <c r="AS9" i="28"/>
  <c r="BD14" i="54"/>
  <c r="BE669" i="54"/>
  <c r="BC1831" i="54"/>
  <c r="AU4" i="28"/>
  <c r="AU8" i="28" s="1"/>
  <c r="BF551" i="53"/>
  <c r="BB644" i="53"/>
  <c r="BB16" i="53"/>
  <c r="BB12" i="53" s="1"/>
  <c r="BB950" i="53" s="1"/>
  <c r="BF579" i="53"/>
  <c r="BF580" i="53"/>
  <c r="BF581" i="53" s="1"/>
  <c r="BF584" i="53" s="1"/>
  <c r="BF562" i="53" s="1"/>
  <c r="BC13" i="53"/>
  <c r="BC614" i="53"/>
  <c r="BD609" i="53"/>
  <c r="BD610" i="53" s="1"/>
  <c r="BG547" i="53"/>
  <c r="BG548" i="53"/>
  <c r="BC639" i="53"/>
  <c r="BC640" i="53" s="1"/>
  <c r="BE554" i="53"/>
  <c r="BD1342" i="54"/>
  <c r="BD1377" i="54" s="1"/>
  <c r="BD15" i="54"/>
  <c r="BJ99" i="54"/>
  <c r="BJ100" i="54" s="1"/>
  <c r="BJ101" i="54" s="1"/>
  <c r="BJ104" i="54" s="1"/>
  <c r="BJ82" i="54" s="1"/>
  <c r="BO339" i="54"/>
  <c r="BO340" i="54" s="1"/>
  <c r="BO341" i="54" s="1"/>
  <c r="BO344" i="54" s="1"/>
  <c r="BO322" i="54" s="1"/>
  <c r="J322" i="54" s="1"/>
  <c r="BH69" i="54"/>
  <c r="BH70" i="54" s="1"/>
  <c r="BH71" i="54" s="1"/>
  <c r="BH74" i="54" s="1"/>
  <c r="BH52" i="54" s="1"/>
  <c r="BE1149" i="54"/>
  <c r="BE1150" i="54" s="1"/>
  <c r="BE1327" i="54"/>
  <c r="BE1328" i="54"/>
  <c r="BE1269" i="54"/>
  <c r="BE1270" i="54" s="1"/>
  <c r="BE1271" i="54" s="1"/>
  <c r="BE1274" i="54" s="1"/>
  <c r="BE1252" i="54" s="1"/>
  <c r="BJ159" i="54"/>
  <c r="BJ160" i="54" s="1"/>
  <c r="BJ161" i="54" s="1"/>
  <c r="BJ164" i="54" s="1"/>
  <c r="BJ142" i="54" s="1"/>
  <c r="BJ1373" i="54" s="1"/>
  <c r="BH39" i="54"/>
  <c r="BJ219" i="54"/>
  <c r="BE1299" i="54"/>
  <c r="BJ129" i="54"/>
  <c r="BE1239" i="54"/>
  <c r="BE1209" i="54"/>
  <c r="BL249" i="54"/>
  <c r="BE1357" i="54"/>
  <c r="BE1358" i="54"/>
  <c r="BM279" i="54"/>
  <c r="BE1179" i="54"/>
  <c r="BJ189" i="54"/>
  <c r="BN309" i="54"/>
  <c r="BD16" i="54"/>
  <c r="BD12" i="54" s="1"/>
  <c r="BD1829" i="54" s="1"/>
  <c r="BD1124" i="54"/>
  <c r="BG44" i="54"/>
  <c r="BL39" i="53" l="1"/>
  <c r="BL40" i="53" s="1"/>
  <c r="BL41" i="53" s="1"/>
  <c r="BL44" i="53" s="1"/>
  <c r="BL22" i="53" s="1"/>
  <c r="BF667" i="54"/>
  <c r="BF668" i="54"/>
  <c r="BE670" i="54"/>
  <c r="BE671" i="54" s="1"/>
  <c r="BE674" i="54" s="1"/>
  <c r="BE652" i="54" s="1"/>
  <c r="BB952" i="53"/>
  <c r="AT3" i="28"/>
  <c r="AT7" i="28" s="1"/>
  <c r="BD1831" i="54"/>
  <c r="AV4" i="28"/>
  <c r="AV8" i="28" s="1"/>
  <c r="BD611" i="53"/>
  <c r="BC641" i="53"/>
  <c r="BC15" i="53"/>
  <c r="BE532" i="53"/>
  <c r="BE657" i="53" s="1"/>
  <c r="BC592" i="53"/>
  <c r="BC656" i="53" s="1"/>
  <c r="BG577" i="53"/>
  <c r="BG578" i="53"/>
  <c r="BB622" i="53"/>
  <c r="BB654" i="53" s="1"/>
  <c r="BB659" i="53" s="1"/>
  <c r="BB18" i="53"/>
  <c r="BD637" i="53"/>
  <c r="BD638" i="53"/>
  <c r="BC14" i="53"/>
  <c r="BG549" i="53"/>
  <c r="BE607" i="53"/>
  <c r="BE608" i="53"/>
  <c r="BF554" i="53"/>
  <c r="BO307" i="54"/>
  <c r="BO308" i="54"/>
  <c r="BK187" i="54"/>
  <c r="BK188" i="54"/>
  <c r="BF1177" i="54"/>
  <c r="BF1178" i="54"/>
  <c r="BN277" i="54"/>
  <c r="BN278" i="54"/>
  <c r="BE1359" i="54"/>
  <c r="BM247" i="54"/>
  <c r="BM248" i="54"/>
  <c r="BF1207" i="54"/>
  <c r="BF1208" i="54"/>
  <c r="BF1237" i="54"/>
  <c r="BF1238" i="54"/>
  <c r="BK127" i="54"/>
  <c r="BK128" i="54"/>
  <c r="BF1297" i="54"/>
  <c r="BF1298" i="54"/>
  <c r="BK217" i="54"/>
  <c r="BK218" i="54"/>
  <c r="BI37" i="54"/>
  <c r="BI38" i="54"/>
  <c r="BE1151" i="54"/>
  <c r="BG22" i="54"/>
  <c r="BD1102" i="54"/>
  <c r="BD18" i="54"/>
  <c r="BN310" i="54"/>
  <c r="BN311" i="54" s="1"/>
  <c r="BN314" i="54" s="1"/>
  <c r="BN292" i="54" s="1"/>
  <c r="BJ190" i="54"/>
  <c r="BJ191" i="54" s="1"/>
  <c r="BJ194" i="54" s="1"/>
  <c r="BJ172" i="54" s="1"/>
  <c r="BE1180" i="54"/>
  <c r="BE1181" i="54" s="1"/>
  <c r="BE1184" i="54" s="1"/>
  <c r="BE1162" i="54" s="1"/>
  <c r="BM280" i="54"/>
  <c r="BM281" i="54" s="1"/>
  <c r="BM284" i="54" s="1"/>
  <c r="BM262" i="54" s="1"/>
  <c r="BL250" i="54"/>
  <c r="BL251" i="54" s="1"/>
  <c r="BL254" i="54" s="1"/>
  <c r="BL232" i="54" s="1"/>
  <c r="BE1210" i="54"/>
  <c r="BE1211" i="54" s="1"/>
  <c r="BE1214" i="54" s="1"/>
  <c r="BE1192" i="54" s="1"/>
  <c r="BE1240" i="54"/>
  <c r="BE1241" i="54" s="1"/>
  <c r="BE1244" i="54" s="1"/>
  <c r="BE1222" i="54" s="1"/>
  <c r="BJ130" i="54"/>
  <c r="BJ131" i="54" s="1"/>
  <c r="BJ134" i="54" s="1"/>
  <c r="BJ112" i="54" s="1"/>
  <c r="BJ1375" i="54" s="1"/>
  <c r="BE1300" i="54"/>
  <c r="BE1301" i="54" s="1"/>
  <c r="BE1304" i="54" s="1"/>
  <c r="BE1282" i="54" s="1"/>
  <c r="BJ220" i="54"/>
  <c r="BJ221" i="54" s="1"/>
  <c r="BJ224" i="54" s="1"/>
  <c r="BJ202" i="54" s="1"/>
  <c r="BH40" i="54"/>
  <c r="BK157" i="54"/>
  <c r="BK158" i="54"/>
  <c r="BF1267" i="54"/>
  <c r="BF1268" i="54"/>
  <c r="BE1329" i="54"/>
  <c r="BF1147" i="54"/>
  <c r="BF1148" i="54"/>
  <c r="BI67" i="54"/>
  <c r="BI68" i="54"/>
  <c r="BK97" i="54"/>
  <c r="BK98" i="54"/>
  <c r="BE13" i="54"/>
  <c r="BE14" i="54" l="1"/>
  <c r="BM38" i="53"/>
  <c r="BM37" i="53"/>
  <c r="AT9" i="28"/>
  <c r="BF669" i="54"/>
  <c r="BF532" i="53"/>
  <c r="BF657" i="53" s="1"/>
  <c r="BE609" i="53"/>
  <c r="BD13" i="53"/>
  <c r="BG550" i="53"/>
  <c r="BD639" i="53"/>
  <c r="BD640" i="53" s="1"/>
  <c r="BG579" i="53"/>
  <c r="BG580" i="53" s="1"/>
  <c r="BG581" i="53" s="1"/>
  <c r="BG584" i="53" s="1"/>
  <c r="BG562" i="53" s="1"/>
  <c r="BC644" i="53"/>
  <c r="BC16" i="53"/>
  <c r="BC12" i="53" s="1"/>
  <c r="BC950" i="53" s="1"/>
  <c r="BD614" i="53"/>
  <c r="BE1154" i="54"/>
  <c r="BK219" i="54"/>
  <c r="BK220" i="54" s="1"/>
  <c r="BK221" i="54" s="1"/>
  <c r="BK224" i="54" s="1"/>
  <c r="BK202" i="54" s="1"/>
  <c r="BF1299" i="54"/>
  <c r="BF1300" i="54" s="1"/>
  <c r="BF1301" i="54" s="1"/>
  <c r="BF1304" i="54" s="1"/>
  <c r="BF1282" i="54" s="1"/>
  <c r="BK129" i="54"/>
  <c r="BK130" i="54" s="1"/>
  <c r="BK131" i="54" s="1"/>
  <c r="BK134" i="54" s="1"/>
  <c r="BK112" i="54" s="1"/>
  <c r="BF1239" i="54"/>
  <c r="BF1240" i="54" s="1"/>
  <c r="BF1241" i="54" s="1"/>
  <c r="BF1244" i="54" s="1"/>
  <c r="BF1222" i="54" s="1"/>
  <c r="BF1209" i="54"/>
  <c r="BF1210" i="54" s="1"/>
  <c r="BF1211" i="54" s="1"/>
  <c r="BF1214" i="54" s="1"/>
  <c r="BF1192" i="54" s="1"/>
  <c r="BM249" i="54"/>
  <c r="BM250" i="54" s="1"/>
  <c r="BM251" i="54" s="1"/>
  <c r="BM254" i="54" s="1"/>
  <c r="BM232" i="54" s="1"/>
  <c r="BF1357" i="54"/>
  <c r="BF1358" i="54"/>
  <c r="BN279" i="54"/>
  <c r="BN280" i="54" s="1"/>
  <c r="BN281" i="54" s="1"/>
  <c r="BN284" i="54" s="1"/>
  <c r="BN262" i="54" s="1"/>
  <c r="BF1179" i="54"/>
  <c r="BF1180" i="54" s="1"/>
  <c r="BF1181" i="54" s="1"/>
  <c r="BF1184" i="54" s="1"/>
  <c r="BF1162" i="54" s="1"/>
  <c r="BK189" i="54"/>
  <c r="BK190" i="54" s="1"/>
  <c r="BK191" i="54" s="1"/>
  <c r="BK194" i="54" s="1"/>
  <c r="BK172" i="54" s="1"/>
  <c r="BK1374" i="54" s="1"/>
  <c r="BO309" i="54"/>
  <c r="BO310" i="54" s="1"/>
  <c r="BO311" i="54" s="1"/>
  <c r="BO314" i="54" s="1"/>
  <c r="BO292" i="54" s="1"/>
  <c r="J292" i="54" s="1"/>
  <c r="BF1149" i="54"/>
  <c r="BF1150" i="54" s="1"/>
  <c r="BF1327" i="54"/>
  <c r="BF1328" i="54"/>
  <c r="BF13" i="54" s="1"/>
  <c r="BF1269" i="54"/>
  <c r="BF1270" i="54" s="1"/>
  <c r="BF1271" i="54" s="1"/>
  <c r="BF1274" i="54" s="1"/>
  <c r="BF1252" i="54" s="1"/>
  <c r="BK159" i="54"/>
  <c r="BK160" i="54" s="1"/>
  <c r="BK161" i="54" s="1"/>
  <c r="BK164" i="54" s="1"/>
  <c r="BK142" i="54" s="1"/>
  <c r="BK1373" i="54" s="1"/>
  <c r="J1102" i="54"/>
  <c r="BD1376" i="54"/>
  <c r="BD1379" i="54" s="1"/>
  <c r="BK99" i="54"/>
  <c r="BI69" i="54"/>
  <c r="BE1330" i="54"/>
  <c r="BE1331" i="54" s="1"/>
  <c r="BE1334" i="54" s="1"/>
  <c r="BE1312" i="54" s="1"/>
  <c r="BE1376" i="54" s="1"/>
  <c r="BH41" i="54"/>
  <c r="BJ1374" i="54"/>
  <c r="BI39" i="54"/>
  <c r="BI40" i="54" s="1"/>
  <c r="BE1360" i="54"/>
  <c r="BE1361" i="54" s="1"/>
  <c r="BE1364" i="54" s="1"/>
  <c r="BE1342" i="54" s="1"/>
  <c r="BM39" i="53" l="1"/>
  <c r="BG667" i="54"/>
  <c r="BG668" i="54"/>
  <c r="BF670" i="54"/>
  <c r="BF671" i="54" s="1"/>
  <c r="BF674" i="54" s="1"/>
  <c r="BF652" i="54" s="1"/>
  <c r="BC952" i="53"/>
  <c r="AU3" i="28"/>
  <c r="AU7" i="28" s="1"/>
  <c r="BE15" i="54"/>
  <c r="BC622" i="53"/>
  <c r="BC654" i="53" s="1"/>
  <c r="BC659" i="53" s="1"/>
  <c r="BC18" i="53"/>
  <c r="BD641" i="53"/>
  <c r="BD15" i="53"/>
  <c r="BF607" i="53"/>
  <c r="BF608" i="53"/>
  <c r="BD592" i="53"/>
  <c r="BD656" i="53" s="1"/>
  <c r="BH577" i="53"/>
  <c r="BH578" i="53"/>
  <c r="BE637" i="53"/>
  <c r="BE638" i="53"/>
  <c r="BD14" i="53"/>
  <c r="BE610" i="53"/>
  <c r="BG551" i="53"/>
  <c r="BF1151" i="54"/>
  <c r="BI41" i="54"/>
  <c r="BJ67" i="54"/>
  <c r="BJ68" i="54"/>
  <c r="BL97" i="54"/>
  <c r="BL98" i="54"/>
  <c r="BJ37" i="54"/>
  <c r="BJ38" i="54"/>
  <c r="BH44" i="54"/>
  <c r="BI70" i="54"/>
  <c r="BI71" i="54" s="1"/>
  <c r="BI74" i="54" s="1"/>
  <c r="BI52" i="54" s="1"/>
  <c r="BK100" i="54"/>
  <c r="BK101" i="54" s="1"/>
  <c r="BK104" i="54" s="1"/>
  <c r="BK82" i="54" s="1"/>
  <c r="BK1375" i="54" s="1"/>
  <c r="BE1132" i="54"/>
  <c r="BE1378" i="54" s="1"/>
  <c r="BE18" i="54"/>
  <c r="BL157" i="54"/>
  <c r="BL158" i="54"/>
  <c r="BG1267" i="54"/>
  <c r="BG1268" i="54"/>
  <c r="BF1329" i="54"/>
  <c r="BG1147" i="54"/>
  <c r="BG1148" i="54"/>
  <c r="BL187" i="54"/>
  <c r="BL188" i="54"/>
  <c r="BG1177" i="54"/>
  <c r="BG1178" i="54"/>
  <c r="BO277" i="54"/>
  <c r="BO278" i="54"/>
  <c r="BF1359" i="54"/>
  <c r="BF1360" i="54" s="1"/>
  <c r="BF1361" i="54" s="1"/>
  <c r="BF1364" i="54" s="1"/>
  <c r="BN247" i="54"/>
  <c r="BN248" i="54"/>
  <c r="BG1207" i="54"/>
  <c r="BG1208" i="54"/>
  <c r="BG1237" i="54"/>
  <c r="BG1238" i="54"/>
  <c r="BL127" i="54"/>
  <c r="BL128" i="54"/>
  <c r="BG1297" i="54"/>
  <c r="BG1298" i="54"/>
  <c r="BL217" i="54"/>
  <c r="BL218" i="54"/>
  <c r="BE16" i="54"/>
  <c r="BE12" i="54" s="1"/>
  <c r="BE1829" i="54" s="1"/>
  <c r="BE1377" i="54"/>
  <c r="BE1379" i="54" s="1"/>
  <c r="BM40" i="53" l="1"/>
  <c r="BM41" i="53" s="1"/>
  <c r="BM44" i="53" s="1"/>
  <c r="BM22" i="53" s="1"/>
  <c r="BN37" i="53"/>
  <c r="BN38" i="53"/>
  <c r="AU9" i="28"/>
  <c r="BF14" i="54"/>
  <c r="BG669" i="54"/>
  <c r="BE1831" i="54"/>
  <c r="AW4" i="28"/>
  <c r="AW8" i="28" s="1"/>
  <c r="BD644" i="53"/>
  <c r="BD16" i="53"/>
  <c r="BD12" i="53" s="1"/>
  <c r="BD950" i="53" s="1"/>
  <c r="BE611" i="53"/>
  <c r="BE13" i="53"/>
  <c r="BF609" i="53"/>
  <c r="BF610" i="53" s="1"/>
  <c r="BG554" i="53"/>
  <c r="BE639" i="53"/>
  <c r="BE640" i="53" s="1"/>
  <c r="BE641" i="53" s="1"/>
  <c r="BE644" i="53" s="1"/>
  <c r="BE622" i="53" s="1"/>
  <c r="BE654" i="53" s="1"/>
  <c r="BH579" i="53"/>
  <c r="BH580" i="53" s="1"/>
  <c r="BF1342" i="54"/>
  <c r="BF1377" i="54"/>
  <c r="BG1149" i="54"/>
  <c r="BG1327" i="54"/>
  <c r="BG1328" i="54"/>
  <c r="BG1269" i="54"/>
  <c r="BL159" i="54"/>
  <c r="BH22" i="54"/>
  <c r="BJ39" i="54"/>
  <c r="BJ40" i="54"/>
  <c r="BF1154" i="54"/>
  <c r="BL219" i="54"/>
  <c r="BL220" i="54" s="1"/>
  <c r="BL221" i="54" s="1"/>
  <c r="BL224" i="54" s="1"/>
  <c r="BL202" i="54" s="1"/>
  <c r="BG1299" i="54"/>
  <c r="BG1300" i="54" s="1"/>
  <c r="BG1301" i="54" s="1"/>
  <c r="BG1304" i="54" s="1"/>
  <c r="BG1282" i="54" s="1"/>
  <c r="BL129" i="54"/>
  <c r="BL130" i="54" s="1"/>
  <c r="BL131" i="54" s="1"/>
  <c r="BL134" i="54" s="1"/>
  <c r="BL112" i="54" s="1"/>
  <c r="BG1239" i="54"/>
  <c r="BG1240" i="54" s="1"/>
  <c r="BG1241" i="54" s="1"/>
  <c r="BG1244" i="54" s="1"/>
  <c r="BG1222" i="54" s="1"/>
  <c r="BG1209" i="54"/>
  <c r="BG1210" i="54" s="1"/>
  <c r="BG1211" i="54" s="1"/>
  <c r="BG1214" i="54" s="1"/>
  <c r="BG1192" i="54" s="1"/>
  <c r="BN249" i="54"/>
  <c r="BN250" i="54" s="1"/>
  <c r="BN251" i="54" s="1"/>
  <c r="BN254" i="54" s="1"/>
  <c r="BN232" i="54" s="1"/>
  <c r="BG1357" i="54"/>
  <c r="BG1358" i="54"/>
  <c r="BO279" i="54"/>
  <c r="BO280" i="54" s="1"/>
  <c r="BO281" i="54" s="1"/>
  <c r="BO284" i="54" s="1"/>
  <c r="BO262" i="54" s="1"/>
  <c r="J262" i="54" s="1"/>
  <c r="BG1179" i="54"/>
  <c r="BG1180" i="54" s="1"/>
  <c r="BG1181" i="54" s="1"/>
  <c r="BG1184" i="54" s="1"/>
  <c r="BG1162" i="54" s="1"/>
  <c r="BL189" i="54"/>
  <c r="BL190" i="54" s="1"/>
  <c r="BL191" i="54" s="1"/>
  <c r="BL194" i="54" s="1"/>
  <c r="BL172" i="54" s="1"/>
  <c r="BL1374" i="54" s="1"/>
  <c r="BG13" i="54"/>
  <c r="BF1330" i="54"/>
  <c r="BL99" i="54"/>
  <c r="BJ69" i="54"/>
  <c r="BI44" i="54"/>
  <c r="BN39" i="53" l="1"/>
  <c r="BN40" i="53"/>
  <c r="BN41" i="53" s="1"/>
  <c r="BN44" i="53" s="1"/>
  <c r="BN22" i="53" s="1"/>
  <c r="BH667" i="54"/>
  <c r="BH668" i="54"/>
  <c r="BG670" i="54"/>
  <c r="BG671" i="54" s="1"/>
  <c r="BG674" i="54" s="1"/>
  <c r="BG652" i="54" s="1"/>
  <c r="BD952" i="53"/>
  <c r="AV3" i="28"/>
  <c r="AV7" i="28" s="1"/>
  <c r="BG532" i="53"/>
  <c r="BG657" i="53" s="1"/>
  <c r="J657" i="53" s="1"/>
  <c r="BF611" i="53"/>
  <c r="BE15" i="53"/>
  <c r="BH581" i="53"/>
  <c r="BI577" i="53"/>
  <c r="BI578" i="53"/>
  <c r="BF637" i="53"/>
  <c r="BF638" i="53"/>
  <c r="BE14" i="53"/>
  <c r="BG607" i="53"/>
  <c r="BG608" i="53"/>
  <c r="BE16" i="53"/>
  <c r="BE12" i="53" s="1"/>
  <c r="BE950" i="53" s="1"/>
  <c r="BE614" i="53"/>
  <c r="BD622" i="53"/>
  <c r="BD654" i="53" s="1"/>
  <c r="BD659" i="53" s="1"/>
  <c r="BD18" i="53"/>
  <c r="J1162" i="54"/>
  <c r="BM157" i="54"/>
  <c r="BM158" i="54"/>
  <c r="BH1267" i="54"/>
  <c r="BH1268" i="54"/>
  <c r="BG1329" i="54"/>
  <c r="BG1330" i="54" s="1"/>
  <c r="BG1331" i="54" s="1"/>
  <c r="BG1334" i="54" s="1"/>
  <c r="BG1312" i="54" s="1"/>
  <c r="BG1376" i="54" s="1"/>
  <c r="BK67" i="54"/>
  <c r="BK68" i="54"/>
  <c r="BM97" i="54"/>
  <c r="BM98" i="54"/>
  <c r="BJ41" i="54"/>
  <c r="BI22" i="54"/>
  <c r="BJ70" i="54"/>
  <c r="BJ71" i="54" s="1"/>
  <c r="BJ74" i="54" s="1"/>
  <c r="BJ52" i="54" s="1"/>
  <c r="BL100" i="54"/>
  <c r="BL101" i="54" s="1"/>
  <c r="BL104" i="54" s="1"/>
  <c r="BL82" i="54" s="1"/>
  <c r="BL1375" i="54" s="1"/>
  <c r="BF1331" i="54"/>
  <c r="BF15" i="54"/>
  <c r="BM187" i="54"/>
  <c r="BM188" i="54"/>
  <c r="BG1359" i="54"/>
  <c r="BG1360" i="54" s="1"/>
  <c r="BG1361" i="54" s="1"/>
  <c r="BG1364" i="54" s="1"/>
  <c r="BO247" i="54"/>
  <c r="BO248" i="54"/>
  <c r="BH1207" i="54"/>
  <c r="BH1208" i="54"/>
  <c r="BH1237" i="54"/>
  <c r="BH1238" i="54"/>
  <c r="BM127" i="54"/>
  <c r="BM128" i="54"/>
  <c r="BH1297" i="54"/>
  <c r="BH1298" i="54"/>
  <c r="BM217" i="54"/>
  <c r="BM218" i="54"/>
  <c r="BF1132" i="54"/>
  <c r="BF1378" i="54" s="1"/>
  <c r="BK37" i="54"/>
  <c r="BK38" i="54"/>
  <c r="BL160" i="54"/>
  <c r="BL161" i="54" s="1"/>
  <c r="BL164" i="54" s="1"/>
  <c r="BL142" i="54" s="1"/>
  <c r="BL1373" i="54" s="1"/>
  <c r="BG1270" i="54"/>
  <c r="BG1271" i="54" s="1"/>
  <c r="BG1274" i="54" s="1"/>
  <c r="BG1252" i="54" s="1"/>
  <c r="BG1150" i="54"/>
  <c r="BO38" i="53" l="1"/>
  <c r="BO37" i="53"/>
  <c r="AV9" i="28"/>
  <c r="BE952" i="53"/>
  <c r="AW3" i="28"/>
  <c r="AW7" i="28" s="1"/>
  <c r="BH669" i="54"/>
  <c r="BE592" i="53"/>
  <c r="BE656" i="53" s="1"/>
  <c r="BE659" i="53" s="1"/>
  <c r="BE18" i="53"/>
  <c r="BG609" i="53"/>
  <c r="BF13" i="53"/>
  <c r="BI579" i="53"/>
  <c r="BF614" i="53"/>
  <c r="J532" i="53"/>
  <c r="BF639" i="53"/>
  <c r="BF640" i="53" s="1"/>
  <c r="BH584" i="53"/>
  <c r="BG1342" i="54"/>
  <c r="BG1377" i="54"/>
  <c r="BG1151" i="54"/>
  <c r="BG15" i="54"/>
  <c r="BK39" i="54"/>
  <c r="BK40" i="54"/>
  <c r="BM99" i="54"/>
  <c r="BK69" i="54"/>
  <c r="BM219" i="54"/>
  <c r="BH1299" i="54"/>
  <c r="BM129" i="54"/>
  <c r="BH1239" i="54"/>
  <c r="BH1209" i="54"/>
  <c r="BO249" i="54"/>
  <c r="BO250" i="54" s="1"/>
  <c r="BO251" i="54" s="1"/>
  <c r="BO254" i="54" s="1"/>
  <c r="BO232" i="54" s="1"/>
  <c r="J232" i="54" s="1"/>
  <c r="BH1357" i="54"/>
  <c r="BH1358" i="54"/>
  <c r="BM189" i="54"/>
  <c r="BF1334" i="54"/>
  <c r="BF16" i="54"/>
  <c r="BF12" i="54" s="1"/>
  <c r="BF1829" i="54" s="1"/>
  <c r="BJ44" i="54"/>
  <c r="BG14" i="54"/>
  <c r="BH1327" i="54"/>
  <c r="BH1328" i="54"/>
  <c r="BH1269" i="54"/>
  <c r="BH1270" i="54" s="1"/>
  <c r="BH1271" i="54" s="1"/>
  <c r="BH1274" i="54" s="1"/>
  <c r="BH1252" i="54" s="1"/>
  <c r="BM159" i="54"/>
  <c r="BM160" i="54" s="1"/>
  <c r="BM161" i="54" s="1"/>
  <c r="BM164" i="54" s="1"/>
  <c r="BM142" i="54" s="1"/>
  <c r="BM1373" i="54" s="1"/>
  <c r="BO39" i="53" l="1"/>
  <c r="BO40" i="53" s="1"/>
  <c r="BO41" i="53" s="1"/>
  <c r="BO44" i="53" s="1"/>
  <c r="BO22" i="53" s="1"/>
  <c r="J22" i="53" s="1"/>
  <c r="AW9" i="28"/>
  <c r="BH13" i="54"/>
  <c r="BI667" i="54"/>
  <c r="BI668" i="54"/>
  <c r="BH670" i="54"/>
  <c r="BH671" i="54" s="1"/>
  <c r="BH674" i="54" s="1"/>
  <c r="BH652" i="54" s="1"/>
  <c r="BF1831" i="54"/>
  <c r="AX4" i="28"/>
  <c r="AX8" i="28" s="1"/>
  <c r="BF641" i="53"/>
  <c r="BF15" i="53"/>
  <c r="BH607" i="53"/>
  <c r="BH608" i="53"/>
  <c r="BH562" i="53"/>
  <c r="BF592" i="53"/>
  <c r="BF656" i="53" s="1"/>
  <c r="BI580" i="53"/>
  <c r="BG610" i="53"/>
  <c r="BG637" i="53"/>
  <c r="BG638" i="53"/>
  <c r="BF14" i="53"/>
  <c r="BF1312" i="54"/>
  <c r="BF1376" i="54" s="1"/>
  <c r="BF1379" i="54" s="1"/>
  <c r="BF18" i="54"/>
  <c r="BN187" i="54"/>
  <c r="BN188" i="54"/>
  <c r="BH1359" i="54"/>
  <c r="BI1207" i="54"/>
  <c r="BI1208" i="54"/>
  <c r="BI1237" i="54"/>
  <c r="BI1238" i="54"/>
  <c r="BN127" i="54"/>
  <c r="BN128" i="54"/>
  <c r="BI1297" i="54"/>
  <c r="BI1298" i="54"/>
  <c r="BN217" i="54"/>
  <c r="BN218" i="54"/>
  <c r="BL67" i="54"/>
  <c r="BL68" i="54"/>
  <c r="BN97" i="54"/>
  <c r="BN98" i="54"/>
  <c r="BK41" i="54"/>
  <c r="BM190" i="54"/>
  <c r="BM191" i="54" s="1"/>
  <c r="BM194" i="54" s="1"/>
  <c r="BM172" i="54" s="1"/>
  <c r="BH1210" i="54"/>
  <c r="BH1240" i="54"/>
  <c r="BH1241" i="54" s="1"/>
  <c r="BH1244" i="54" s="1"/>
  <c r="BH1222" i="54" s="1"/>
  <c r="BM130" i="54"/>
  <c r="BM131" i="54" s="1"/>
  <c r="BM134" i="54" s="1"/>
  <c r="BM112" i="54" s="1"/>
  <c r="BH1300" i="54"/>
  <c r="BH1301" i="54" s="1"/>
  <c r="BH1304" i="54" s="1"/>
  <c r="BH1282" i="54" s="1"/>
  <c r="BH1378" i="54" s="1"/>
  <c r="BM220" i="54"/>
  <c r="BM221" i="54" s="1"/>
  <c r="BM224" i="54" s="1"/>
  <c r="BM202" i="54" s="1"/>
  <c r="BK70" i="54"/>
  <c r="BK71" i="54" s="1"/>
  <c r="BK74" i="54" s="1"/>
  <c r="BK52" i="54" s="1"/>
  <c r="BM100" i="54"/>
  <c r="BM101" i="54" s="1"/>
  <c r="BM104" i="54" s="1"/>
  <c r="BM82" i="54" s="1"/>
  <c r="BM1375" i="54" s="1"/>
  <c r="BL37" i="54"/>
  <c r="BL38" i="54"/>
  <c r="BG16" i="54"/>
  <c r="BG12" i="54" s="1"/>
  <c r="BG1829" i="54" s="1"/>
  <c r="BG1154" i="54"/>
  <c r="BN157" i="54"/>
  <c r="BN158" i="54"/>
  <c r="BI1267" i="54"/>
  <c r="BI1268" i="54"/>
  <c r="BH1329" i="54"/>
  <c r="BH14" i="54" s="1"/>
  <c r="BJ22" i="54"/>
  <c r="BI669" i="54" l="1"/>
  <c r="BI670" i="54" s="1"/>
  <c r="BG1831" i="54"/>
  <c r="AY4" i="28"/>
  <c r="AY8" i="28" s="1"/>
  <c r="BH1330" i="54"/>
  <c r="BH1331" i="54" s="1"/>
  <c r="BH1334" i="54" s="1"/>
  <c r="BH1312" i="54" s="1"/>
  <c r="BG639" i="53"/>
  <c r="BG640" i="53" s="1"/>
  <c r="BH609" i="53"/>
  <c r="BH610" i="53" s="1"/>
  <c r="BG13" i="53"/>
  <c r="BG611" i="53"/>
  <c r="BI581" i="53"/>
  <c r="BF16" i="53"/>
  <c r="BF12" i="53" s="1"/>
  <c r="BF950" i="53" s="1"/>
  <c r="BF644" i="53"/>
  <c r="BG1132" i="54"/>
  <c r="BG18" i="54"/>
  <c r="BH1376" i="54"/>
  <c r="BK44" i="54"/>
  <c r="BI1209" i="54"/>
  <c r="BI1210" i="54" s="1"/>
  <c r="BI1357" i="54"/>
  <c r="BI1358" i="54"/>
  <c r="BN189" i="54"/>
  <c r="BN190" i="54" s="1"/>
  <c r="BN191" i="54" s="1"/>
  <c r="BN194" i="54" s="1"/>
  <c r="BN172" i="54" s="1"/>
  <c r="BI1327" i="54"/>
  <c r="BI1328" i="54"/>
  <c r="BI1269" i="54"/>
  <c r="BI1270" i="54" s="1"/>
  <c r="BI1271" i="54" s="1"/>
  <c r="BI1274" i="54" s="1"/>
  <c r="BI1252" i="54" s="1"/>
  <c r="BN159" i="54"/>
  <c r="BN160" i="54" s="1"/>
  <c r="BN161" i="54" s="1"/>
  <c r="BN164" i="54" s="1"/>
  <c r="BN142" i="54" s="1"/>
  <c r="BN1373" i="54" s="1"/>
  <c r="BL39" i="54"/>
  <c r="BL40" i="54" s="1"/>
  <c r="BH1211" i="54"/>
  <c r="BM1374" i="54"/>
  <c r="BN99" i="54"/>
  <c r="BL69" i="54"/>
  <c r="BN219" i="54"/>
  <c r="BI1299" i="54"/>
  <c r="BN129" i="54"/>
  <c r="BI1239" i="54"/>
  <c r="BI1240" i="54" s="1"/>
  <c r="BI1241" i="54" s="1"/>
  <c r="BI1244" i="54" s="1"/>
  <c r="BI1222" i="54" s="1"/>
  <c r="BI13" i="54"/>
  <c r="BH1360" i="54"/>
  <c r="BH1361" i="54" s="1"/>
  <c r="BH1364" i="54" s="1"/>
  <c r="BH1342" i="54" s="1"/>
  <c r="BJ667" i="54" l="1"/>
  <c r="BJ668" i="54"/>
  <c r="BF952" i="53"/>
  <c r="AX3" i="28"/>
  <c r="AX7" i="28" s="1"/>
  <c r="BI671" i="54"/>
  <c r="BI674" i="54" s="1"/>
  <c r="BI652" i="54" s="1"/>
  <c r="BH611" i="53"/>
  <c r="BG641" i="53"/>
  <c r="BG644" i="53" s="1"/>
  <c r="BG622" i="53" s="1"/>
  <c r="BG654" i="53" s="1"/>
  <c r="BG15" i="53"/>
  <c r="BF622" i="53"/>
  <c r="BF654" i="53" s="1"/>
  <c r="BF659" i="53" s="1"/>
  <c r="BF18" i="53"/>
  <c r="BI584" i="53"/>
  <c r="BG16" i="53"/>
  <c r="BG12" i="53" s="1"/>
  <c r="BG950" i="53" s="1"/>
  <c r="BG614" i="53"/>
  <c r="BI607" i="53"/>
  <c r="BI608" i="53"/>
  <c r="BH637" i="53"/>
  <c r="BH638" i="53"/>
  <c r="BG14" i="53"/>
  <c r="J1222" i="54"/>
  <c r="BO127" i="54"/>
  <c r="BO128" i="54"/>
  <c r="BJ1297" i="54"/>
  <c r="BJ1298" i="54"/>
  <c r="BO217" i="54"/>
  <c r="BO218" i="54"/>
  <c r="BM67" i="54"/>
  <c r="BM68" i="54"/>
  <c r="BO97" i="54"/>
  <c r="BO98" i="54"/>
  <c r="BH16" i="54"/>
  <c r="BH12" i="54" s="1"/>
  <c r="BH1829" i="54" s="1"/>
  <c r="BH1214" i="54"/>
  <c r="BM37" i="54"/>
  <c r="BM38" i="54"/>
  <c r="BO157" i="54"/>
  <c r="BO158" i="54"/>
  <c r="BJ1267" i="54"/>
  <c r="BJ1268" i="54"/>
  <c r="BI1329" i="54"/>
  <c r="BI1330" i="54" s="1"/>
  <c r="BO187" i="54"/>
  <c r="BO188" i="54"/>
  <c r="BI1359" i="54"/>
  <c r="BI1360" i="54" s="1"/>
  <c r="BI1361" i="54" s="1"/>
  <c r="BI1364" i="54" s="1"/>
  <c r="BI1342" i="54" s="1"/>
  <c r="BN130" i="54"/>
  <c r="BN131" i="54" s="1"/>
  <c r="BN134" i="54" s="1"/>
  <c r="BN112" i="54" s="1"/>
  <c r="BI1300" i="54"/>
  <c r="BI1301" i="54" s="1"/>
  <c r="BI1304" i="54" s="1"/>
  <c r="BI1282" i="54" s="1"/>
  <c r="BI1378" i="54" s="1"/>
  <c r="BN220" i="54"/>
  <c r="BN221" i="54" s="1"/>
  <c r="BN224" i="54" s="1"/>
  <c r="BN202" i="54" s="1"/>
  <c r="BN1374" i="54" s="1"/>
  <c r="BL70" i="54"/>
  <c r="BL71" i="54" s="1"/>
  <c r="BL74" i="54" s="1"/>
  <c r="BL52" i="54" s="1"/>
  <c r="BN100" i="54"/>
  <c r="BN101" i="54" s="1"/>
  <c r="BN104" i="54" s="1"/>
  <c r="BN82" i="54" s="1"/>
  <c r="BN1375" i="54" s="1"/>
  <c r="BH15" i="54"/>
  <c r="BL41" i="54"/>
  <c r="BI1211" i="54"/>
  <c r="BK22" i="54"/>
  <c r="J1132" i="54"/>
  <c r="BG1378" i="54"/>
  <c r="BG1379" i="54" s="1"/>
  <c r="BI14" i="54" l="1"/>
  <c r="AX9" i="28"/>
  <c r="BG952" i="53"/>
  <c r="AY3" i="28"/>
  <c r="AY7" i="28" s="1"/>
  <c r="BJ669" i="54"/>
  <c r="BI1331" i="54"/>
  <c r="BI1334" i="54" s="1"/>
  <c r="BI1312" i="54" s="1"/>
  <c r="BI1376" i="54" s="1"/>
  <c r="BI15" i="54"/>
  <c r="BH1831" i="54"/>
  <c r="AZ4" i="28"/>
  <c r="AZ8" i="28" s="1"/>
  <c r="BH13" i="53"/>
  <c r="BI609" i="53"/>
  <c r="BI610" i="53" s="1"/>
  <c r="BH639" i="53"/>
  <c r="BH640" i="53"/>
  <c r="BG592" i="53"/>
  <c r="BG656" i="53" s="1"/>
  <c r="BG659" i="53" s="1"/>
  <c r="BG18" i="53"/>
  <c r="BI562" i="53"/>
  <c r="BH614" i="53"/>
  <c r="BJ1357" i="54"/>
  <c r="BJ1358" i="54"/>
  <c r="BO189" i="54"/>
  <c r="BO190" i="54"/>
  <c r="BO191" i="54" s="1"/>
  <c r="BJ1327" i="54"/>
  <c r="BJ1328" i="54"/>
  <c r="BJ1269" i="54"/>
  <c r="BJ1270" i="54"/>
  <c r="BO159" i="54"/>
  <c r="BO160" i="54" s="1"/>
  <c r="BO161" i="54" s="1"/>
  <c r="BO164" i="54" s="1"/>
  <c r="BO142" i="54" s="1"/>
  <c r="BM39" i="54"/>
  <c r="BM40" i="54"/>
  <c r="BH1192" i="54"/>
  <c r="BH1377" i="54" s="1"/>
  <c r="BH1379" i="54" s="1"/>
  <c r="BH18" i="54"/>
  <c r="BO99" i="54"/>
  <c r="BO100" i="54" s="1"/>
  <c r="BO101" i="54" s="1"/>
  <c r="BO104" i="54" s="1"/>
  <c r="BO82" i="54" s="1"/>
  <c r="BM69" i="54"/>
  <c r="BM70" i="54" s="1"/>
  <c r="BM71" i="54" s="1"/>
  <c r="BM74" i="54" s="1"/>
  <c r="BM52" i="54" s="1"/>
  <c r="BO219" i="54"/>
  <c r="BO220" i="54" s="1"/>
  <c r="BO221" i="54" s="1"/>
  <c r="BO224" i="54" s="1"/>
  <c r="BO202" i="54" s="1"/>
  <c r="J202" i="54" s="1"/>
  <c r="BJ1299" i="54"/>
  <c r="BJ1300" i="54" s="1"/>
  <c r="BJ1301" i="54" s="1"/>
  <c r="BJ1304" i="54" s="1"/>
  <c r="BJ1282" i="54" s="1"/>
  <c r="BJ1378" i="54" s="1"/>
  <c r="BO129" i="54"/>
  <c r="BO130" i="54"/>
  <c r="BO131" i="54" s="1"/>
  <c r="BO134" i="54" s="1"/>
  <c r="BO112" i="54" s="1"/>
  <c r="J112" i="54" s="1"/>
  <c r="BI16" i="54"/>
  <c r="BI12" i="54" s="1"/>
  <c r="BI1829" i="54" s="1"/>
  <c r="BI1214" i="54"/>
  <c r="BL44" i="54"/>
  <c r="BO194" i="54"/>
  <c r="BO172" i="54" s="1"/>
  <c r="BJ13" i="54"/>
  <c r="AY9" i="28" l="1"/>
  <c r="BK667" i="54"/>
  <c r="BK668" i="54"/>
  <c r="BJ670" i="54"/>
  <c r="BJ671" i="54" s="1"/>
  <c r="BJ674" i="54" s="1"/>
  <c r="BJ652" i="54" s="1"/>
  <c r="BI1831" i="54"/>
  <c r="BA4" i="28"/>
  <c r="BA8" i="28" s="1"/>
  <c r="BH592" i="53"/>
  <c r="BH656" i="53" s="1"/>
  <c r="J562" i="53"/>
  <c r="BH641" i="53"/>
  <c r="BH15" i="53"/>
  <c r="BI611" i="53"/>
  <c r="BI637" i="53"/>
  <c r="BI638" i="53"/>
  <c r="BH14" i="53"/>
  <c r="BJ607" i="53"/>
  <c r="BJ608" i="53"/>
  <c r="BK1297" i="54"/>
  <c r="BK1298" i="54"/>
  <c r="BN67" i="54"/>
  <c r="BN68" i="54"/>
  <c r="BN37" i="54"/>
  <c r="BN38" i="54"/>
  <c r="BJ1329" i="54"/>
  <c r="BJ1330" i="54" s="1"/>
  <c r="BJ1331" i="54" s="1"/>
  <c r="BJ1334" i="54" s="1"/>
  <c r="BJ1312" i="54" s="1"/>
  <c r="BJ1376" i="54" s="1"/>
  <c r="BJ1359" i="54"/>
  <c r="BJ1360" i="54" s="1"/>
  <c r="BO1373" i="54"/>
  <c r="J142" i="54"/>
  <c r="BL22" i="54"/>
  <c r="BI1192" i="54"/>
  <c r="BI18" i="54"/>
  <c r="BO1375" i="54"/>
  <c r="J1375" i="54" s="1"/>
  <c r="J82" i="54"/>
  <c r="BO1374" i="54"/>
  <c r="J1374" i="54" s="1"/>
  <c r="J172" i="54"/>
  <c r="BM41" i="54"/>
  <c r="BJ1271" i="54"/>
  <c r="BK669" i="54" l="1"/>
  <c r="BJ1361" i="54"/>
  <c r="BJ1364" i="54" s="1"/>
  <c r="BJ1342" i="54" s="1"/>
  <c r="BJ15" i="54"/>
  <c r="BJ14" i="54"/>
  <c r="BI639" i="53"/>
  <c r="BI640" i="53"/>
  <c r="BJ609" i="53"/>
  <c r="BJ610" i="53" s="1"/>
  <c r="BI13" i="53"/>
  <c r="BI614" i="53"/>
  <c r="BH644" i="53"/>
  <c r="BH16" i="53"/>
  <c r="BH12" i="53" s="1"/>
  <c r="BH950" i="53" s="1"/>
  <c r="BJ1274" i="54"/>
  <c r="BM44" i="54"/>
  <c r="BN39" i="54"/>
  <c r="J1192" i="54"/>
  <c r="BI1377" i="54"/>
  <c r="BI1379" i="54" s="1"/>
  <c r="J1373" i="54"/>
  <c r="BK1357" i="54"/>
  <c r="BK1358" i="54"/>
  <c r="BK1327" i="54"/>
  <c r="BK1328" i="54"/>
  <c r="BK13" i="54" s="1"/>
  <c r="BN69" i="54"/>
  <c r="BK1299" i="54"/>
  <c r="BL667" i="54" l="1"/>
  <c r="BL668" i="54"/>
  <c r="BK670" i="54"/>
  <c r="BK671" i="54" s="1"/>
  <c r="BK674" i="54" s="1"/>
  <c r="BK652" i="54" s="1"/>
  <c r="BH952" i="53"/>
  <c r="AZ3" i="28"/>
  <c r="AZ7" i="28" s="1"/>
  <c r="BJ16" i="54"/>
  <c r="BJ12" i="54" s="1"/>
  <c r="BJ1829" i="54" s="1"/>
  <c r="BI592" i="53"/>
  <c r="BI656" i="53" s="1"/>
  <c r="BJ611" i="53"/>
  <c r="BI641" i="53"/>
  <c r="BI15" i="53"/>
  <c r="BH622" i="53"/>
  <c r="BH654" i="53" s="1"/>
  <c r="BH18" i="53"/>
  <c r="BK607" i="53"/>
  <c r="BK608" i="53"/>
  <c r="BJ637" i="53"/>
  <c r="BJ638" i="53"/>
  <c r="BI14" i="53"/>
  <c r="BL1297" i="54"/>
  <c r="BL1298" i="54"/>
  <c r="BO67" i="54"/>
  <c r="BO68" i="54"/>
  <c r="BK1329" i="54"/>
  <c r="BK1359" i="54"/>
  <c r="BK1360" i="54" s="1"/>
  <c r="BK1361" i="54" s="1"/>
  <c r="BK1364" i="54" s="1"/>
  <c r="BK1342" i="54" s="1"/>
  <c r="BO37" i="54"/>
  <c r="BO38" i="54"/>
  <c r="BK1300" i="54"/>
  <c r="BN70" i="54"/>
  <c r="BN71" i="54" s="1"/>
  <c r="BN74" i="54" s="1"/>
  <c r="BN52" i="54" s="1"/>
  <c r="BN40" i="54"/>
  <c r="BM22" i="54"/>
  <c r="BJ1252" i="54"/>
  <c r="BJ18" i="54"/>
  <c r="BK14" i="54" l="1"/>
  <c r="BH659" i="53"/>
  <c r="AZ9" i="28"/>
  <c r="BK1377" i="54"/>
  <c r="BK1330" i="54"/>
  <c r="BK1331" i="54" s="1"/>
  <c r="BK1334" i="54" s="1"/>
  <c r="BK1312" i="54" s="1"/>
  <c r="BK1376" i="54" s="1"/>
  <c r="BL669" i="54"/>
  <c r="BJ1831" i="54"/>
  <c r="BB4" i="28"/>
  <c r="BB8" i="28" s="1"/>
  <c r="BJ13" i="53"/>
  <c r="BK609" i="53"/>
  <c r="BK610" i="53"/>
  <c r="BI644" i="53"/>
  <c r="BI16" i="53"/>
  <c r="BI12" i="53" s="1"/>
  <c r="BI950" i="53" s="1"/>
  <c r="BJ614" i="53"/>
  <c r="BJ639" i="53"/>
  <c r="BJ640" i="53" s="1"/>
  <c r="J1252" i="54"/>
  <c r="BJ1377" i="54"/>
  <c r="BJ1379" i="54" s="1"/>
  <c r="BK1301" i="54"/>
  <c r="BK15" i="54"/>
  <c r="BO39" i="54"/>
  <c r="BL1299" i="54"/>
  <c r="BN41" i="54"/>
  <c r="BL1357" i="54"/>
  <c r="BL1358" i="54"/>
  <c r="BL1327" i="54"/>
  <c r="BL1328" i="54"/>
  <c r="BO69" i="54"/>
  <c r="BO70" i="54" s="1"/>
  <c r="BO71" i="54" s="1"/>
  <c r="BO74" i="54" s="1"/>
  <c r="BO52" i="54" s="1"/>
  <c r="BL13" i="54"/>
  <c r="BM667" i="54" l="1"/>
  <c r="BM668" i="54"/>
  <c r="BL670" i="54"/>
  <c r="BL671" i="54" s="1"/>
  <c r="BL674" i="54" s="1"/>
  <c r="BL652" i="54" s="1"/>
  <c r="BL1300" i="54"/>
  <c r="BM1297" i="54"/>
  <c r="BM1298" i="54"/>
  <c r="BI952" i="53"/>
  <c r="BA3" i="28"/>
  <c r="BA7" i="28" s="1"/>
  <c r="BJ592" i="53"/>
  <c r="BJ656" i="53" s="1"/>
  <c r="BK611" i="53"/>
  <c r="BJ641" i="53"/>
  <c r="BJ15" i="53"/>
  <c r="BK637" i="53"/>
  <c r="BK638" i="53"/>
  <c r="BJ14" i="53"/>
  <c r="BI622" i="53"/>
  <c r="BI654" i="53" s="1"/>
  <c r="BI18" i="53"/>
  <c r="BL607" i="53"/>
  <c r="BL608" i="53"/>
  <c r="J52" i="54"/>
  <c r="BL1329" i="54"/>
  <c r="BL14" i="54" s="1"/>
  <c r="BL1359" i="54"/>
  <c r="BL1301" i="54"/>
  <c r="BK16" i="54"/>
  <c r="BK12" i="54" s="1"/>
  <c r="BK1829" i="54" s="1"/>
  <c r="BK1304" i="54"/>
  <c r="BN44" i="54"/>
  <c r="BO40" i="54"/>
  <c r="BI659" i="53" l="1"/>
  <c r="BA9" i="28"/>
  <c r="BL1330" i="54"/>
  <c r="BM1327" i="54"/>
  <c r="BM1328" i="54"/>
  <c r="BM1299" i="54"/>
  <c r="BM1300" i="54" s="1"/>
  <c r="BM1301" i="54" s="1"/>
  <c r="BM1304" i="54" s="1"/>
  <c r="BM1282" i="54" s="1"/>
  <c r="BM1378" i="54" s="1"/>
  <c r="BM669" i="54"/>
  <c r="BK1831" i="54"/>
  <c r="BC4" i="28"/>
  <c r="BC8" i="28" s="1"/>
  <c r="BL609" i="53"/>
  <c r="BL610" i="53" s="1"/>
  <c r="BK13" i="53"/>
  <c r="BK614" i="53"/>
  <c r="BK639" i="53"/>
  <c r="BK640" i="53" s="1"/>
  <c r="BJ644" i="53"/>
  <c r="BJ16" i="53"/>
  <c r="BJ12" i="53" s="1"/>
  <c r="BJ950" i="53" s="1"/>
  <c r="BL1331" i="54"/>
  <c r="BL1334" i="54" s="1"/>
  <c r="BL1312" i="54" s="1"/>
  <c r="BK1282" i="54"/>
  <c r="BK1378" i="54" s="1"/>
  <c r="BK1379" i="54" s="1"/>
  <c r="BK18" i="54"/>
  <c r="BL1304" i="54"/>
  <c r="BM1357" i="54"/>
  <c r="BM1358" i="54"/>
  <c r="BO41" i="54"/>
  <c r="BN22" i="54"/>
  <c r="BL1360" i="54"/>
  <c r="BL1361" i="54" s="1"/>
  <c r="BL1364" i="54" s="1"/>
  <c r="BL1342" i="54" s="1"/>
  <c r="BL1377" i="54" s="1"/>
  <c r="BN667" i="54" l="1"/>
  <c r="BN668" i="54"/>
  <c r="BM670" i="54"/>
  <c r="BM671" i="54" s="1"/>
  <c r="BM674" i="54" s="1"/>
  <c r="BM652" i="54" s="1"/>
  <c r="BM607" i="53"/>
  <c r="BM608" i="53"/>
  <c r="BM1329" i="54"/>
  <c r="BM1330" i="54" s="1"/>
  <c r="BM1331" i="54" s="1"/>
  <c r="BM1334" i="54" s="1"/>
  <c r="BM1312" i="54" s="1"/>
  <c r="BJ952" i="53"/>
  <c r="BB3" i="28"/>
  <c r="BB7" i="28" s="1"/>
  <c r="BN1298" i="54"/>
  <c r="BN1297" i="54"/>
  <c r="BK641" i="53"/>
  <c r="BK15" i="53"/>
  <c r="BK592" i="53"/>
  <c r="BK656" i="53" s="1"/>
  <c r="BL611" i="53"/>
  <c r="BJ622" i="53"/>
  <c r="BJ654" i="53" s="1"/>
  <c r="BJ18" i="53"/>
  <c r="BL637" i="53"/>
  <c r="BL638" i="53"/>
  <c r="BK14" i="53"/>
  <c r="BO44" i="54"/>
  <c r="BM1359" i="54"/>
  <c r="BM14" i="54" s="1"/>
  <c r="BL16" i="54"/>
  <c r="BL12" i="54" s="1"/>
  <c r="BL1829" i="54" s="1"/>
  <c r="BM13" i="54"/>
  <c r="BL1282" i="54"/>
  <c r="BL18" i="54"/>
  <c r="BL15" i="54"/>
  <c r="BL1376" i="54"/>
  <c r="BJ659" i="53" l="1"/>
  <c r="BB9" i="28"/>
  <c r="BN1299" i="54"/>
  <c r="BO1297" i="54" s="1"/>
  <c r="BM1376" i="54"/>
  <c r="BN669" i="54"/>
  <c r="BM609" i="53"/>
  <c r="BN1300" i="54"/>
  <c r="BN1301" i="54" s="1"/>
  <c r="BN1304" i="54" s="1"/>
  <c r="BN1282" i="54" s="1"/>
  <c r="BN1378" i="54" s="1"/>
  <c r="BO1298" i="54"/>
  <c r="BN1328" i="54"/>
  <c r="BN13" i="54" s="1"/>
  <c r="BN1327" i="54"/>
  <c r="BL1831" i="54"/>
  <c r="BD4" i="28"/>
  <c r="BD8" i="28" s="1"/>
  <c r="BL639" i="53"/>
  <c r="BL640" i="53" s="1"/>
  <c r="BL614" i="53"/>
  <c r="BL13" i="53"/>
  <c r="BK644" i="53"/>
  <c r="BK16" i="53"/>
  <c r="BK12" i="53" s="1"/>
  <c r="BK950" i="53" s="1"/>
  <c r="BM1360" i="54"/>
  <c r="BO22" i="54"/>
  <c r="BL1378" i="54"/>
  <c r="BO667" i="54" l="1"/>
  <c r="BO668" i="54"/>
  <c r="BN670" i="54"/>
  <c r="BK952" i="53"/>
  <c r="BC3" i="28"/>
  <c r="BC7" i="28" s="1"/>
  <c r="BO1299" i="54"/>
  <c r="BO1300" i="54" s="1"/>
  <c r="BO1301" i="54" s="1"/>
  <c r="BO1304" i="54" s="1"/>
  <c r="BO1282" i="54" s="1"/>
  <c r="BN1329" i="54"/>
  <c r="BM610" i="53"/>
  <c r="BM611" i="53" s="1"/>
  <c r="BM614" i="53" s="1"/>
  <c r="BM592" i="53" s="1"/>
  <c r="BM656" i="53" s="1"/>
  <c r="BN608" i="53"/>
  <c r="BN607" i="53"/>
  <c r="BN609" i="53" s="1"/>
  <c r="BN671" i="54"/>
  <c r="BL641" i="53"/>
  <c r="BL15" i="53"/>
  <c r="BL592" i="53"/>
  <c r="BL656" i="53" s="1"/>
  <c r="BK622" i="53"/>
  <c r="BK654" i="53" s="1"/>
  <c r="BK18" i="53"/>
  <c r="BM637" i="53"/>
  <c r="BM638" i="53"/>
  <c r="BL14" i="53"/>
  <c r="BM1361" i="54"/>
  <c r="BM15" i="54"/>
  <c r="J22" i="54"/>
  <c r="BL1379" i="54"/>
  <c r="BK659" i="53" l="1"/>
  <c r="BC9" i="28"/>
  <c r="BN610" i="53"/>
  <c r="BN611" i="53" s="1"/>
  <c r="BN614" i="53" s="1"/>
  <c r="BN592" i="53" s="1"/>
  <c r="BN656" i="53" s="1"/>
  <c r="BO608" i="53"/>
  <c r="BO13" i="53" s="1"/>
  <c r="BO607" i="53"/>
  <c r="BO1327" i="54"/>
  <c r="BO1328" i="54"/>
  <c r="BO13" i="54" s="1"/>
  <c r="BN674" i="54"/>
  <c r="BO1378" i="54"/>
  <c r="J1378" i="54" s="1"/>
  <c r="J1282" i="54"/>
  <c r="BN1330" i="54"/>
  <c r="BN14" i="54"/>
  <c r="BO669" i="54"/>
  <c r="BO670" i="54" s="1"/>
  <c r="BM639" i="53"/>
  <c r="BM640" i="53"/>
  <c r="BM13" i="53"/>
  <c r="BL16" i="53"/>
  <c r="BL12" i="53" s="1"/>
  <c r="BL950" i="53" s="1"/>
  <c r="BL644" i="53"/>
  <c r="BM16" i="54"/>
  <c r="BM1364" i="54"/>
  <c r="BO609" i="53" l="1"/>
  <c r="BO1329" i="54"/>
  <c r="BO1330" i="54" s="1"/>
  <c r="BO1331" i="54" s="1"/>
  <c r="BO1334" i="54" s="1"/>
  <c r="BO1312" i="54" s="1"/>
  <c r="BO1376" i="54" s="1"/>
  <c r="J13" i="54"/>
  <c r="BO14" i="54"/>
  <c r="BL952" i="53"/>
  <c r="BD3" i="28"/>
  <c r="BD7" i="28" s="1"/>
  <c r="BO15" i="54"/>
  <c r="BN1331" i="54"/>
  <c r="BN15" i="54"/>
  <c r="BN652" i="54"/>
  <c r="BN1377" i="54" s="1"/>
  <c r="BO610" i="53"/>
  <c r="BO14" i="53"/>
  <c r="BL622" i="53"/>
  <c r="BL654" i="53" s="1"/>
  <c r="BL18" i="53"/>
  <c r="BM641" i="53"/>
  <c r="BM15" i="53"/>
  <c r="BN637" i="53"/>
  <c r="BN638" i="53"/>
  <c r="BM14" i="53"/>
  <c r="BM1342" i="54"/>
  <c r="BM18" i="54"/>
  <c r="BM12" i="54"/>
  <c r="BL659" i="53" l="1"/>
  <c r="BD9" i="28"/>
  <c r="BO611" i="53"/>
  <c r="BO15" i="53"/>
  <c r="BO671" i="54"/>
  <c r="BN1334" i="54"/>
  <c r="BN16" i="54"/>
  <c r="BN13" i="53"/>
  <c r="BN639" i="53"/>
  <c r="BN14" i="53" s="1"/>
  <c r="BM16" i="53"/>
  <c r="BM12" i="53" s="1"/>
  <c r="BM950" i="53" s="1"/>
  <c r="BM644" i="53"/>
  <c r="BM1829" i="54"/>
  <c r="BE4" i="28" s="1"/>
  <c r="BE8" i="28" s="1"/>
  <c r="J1342" i="54"/>
  <c r="BM1377" i="54"/>
  <c r="BN640" i="53" l="1"/>
  <c r="BM952" i="53"/>
  <c r="BE3" i="28"/>
  <c r="BE7" i="28" s="1"/>
  <c r="BN12" i="54"/>
  <c r="BO674" i="54"/>
  <c r="BO16" i="54"/>
  <c r="BO12" i="54" s="1"/>
  <c r="BO1829" i="54" s="1"/>
  <c r="BO614" i="53"/>
  <c r="BO16" i="53"/>
  <c r="BO12" i="53" s="1"/>
  <c r="BO950" i="53" s="1"/>
  <c r="BN1312" i="54"/>
  <c r="BN18" i="54"/>
  <c r="BM622" i="53"/>
  <c r="BM654" i="53" s="1"/>
  <c r="BM659" i="53" s="1"/>
  <c r="BM18" i="53"/>
  <c r="BN641" i="53"/>
  <c r="BN15" i="53"/>
  <c r="J13" i="53"/>
  <c r="BM1379" i="54"/>
  <c r="BM1831" i="54"/>
  <c r="BE9" i="28" l="1"/>
  <c r="BG3" i="28"/>
  <c r="BG7" i="28" s="1"/>
  <c r="BO952" i="53"/>
  <c r="BG4" i="28"/>
  <c r="BG8" i="28" s="1"/>
  <c r="BO1831" i="54"/>
  <c r="J16" i="54"/>
  <c r="BN1376" i="54"/>
  <c r="J1312" i="54"/>
  <c r="BO592" i="53"/>
  <c r="BO18" i="53"/>
  <c r="BO652" i="54"/>
  <c r="BO18" i="54"/>
  <c r="J18" i="54" s="1"/>
  <c r="BN1829" i="54"/>
  <c r="J12" i="54"/>
  <c r="BN16" i="53"/>
  <c r="BN644" i="53"/>
  <c r="BO1377" i="54" l="1"/>
  <c r="BO1379" i="54" s="1"/>
  <c r="J652" i="54"/>
  <c r="J592" i="53"/>
  <c r="BO656" i="53"/>
  <c r="BF4" i="28"/>
  <c r="BF8" i="28" s="1"/>
  <c r="BN1831" i="54"/>
  <c r="J1829" i="54"/>
  <c r="J1831" i="54" s="1"/>
  <c r="BN1379" i="54"/>
  <c r="J1376" i="54"/>
  <c r="BN622" i="53"/>
  <c r="BN654" i="53" s="1"/>
  <c r="BN18" i="53"/>
  <c r="J18" i="53" s="1"/>
  <c r="J16" i="53"/>
  <c r="BN12" i="53"/>
  <c r="BN659" i="53" l="1"/>
  <c r="J654" i="53"/>
  <c r="BG9" i="28"/>
  <c r="B4" i="28"/>
  <c r="B8" i="28"/>
  <c r="BH8" i="28"/>
  <c r="C8" i="28"/>
  <c r="J1377" i="54"/>
  <c r="J656" i="53"/>
  <c r="BO659" i="53"/>
  <c r="J659" i="53" s="1"/>
  <c r="J1379" i="54"/>
  <c r="BN950" i="53"/>
  <c r="BF3" i="28" s="1"/>
  <c r="BF7" i="28" s="1"/>
  <c r="J12" i="53"/>
  <c r="F2" i="80" s="1"/>
  <c r="J622" i="53"/>
  <c r="C4" i="66" l="1"/>
  <c r="H2" i="80"/>
  <c r="B181" i="28"/>
  <c r="B197" i="28" s="1"/>
  <c r="B5" i="66"/>
  <c r="F3" i="80"/>
  <c r="G3" i="80" s="1"/>
  <c r="L3" i="80" s="1"/>
  <c r="F25" i="80"/>
  <c r="G2" i="80"/>
  <c r="C5" i="66"/>
  <c r="H3" i="80"/>
  <c r="I3" i="80" s="1"/>
  <c r="B7" i="28"/>
  <c r="B3" i="28"/>
  <c r="E4" i="66" s="1"/>
  <c r="E32" i="66" s="1"/>
  <c r="BH7" i="28"/>
  <c r="BN952" i="53"/>
  <c r="J952" i="53" s="1"/>
  <c r="J950" i="53"/>
  <c r="C33" i="66" l="1"/>
  <c r="B33" i="66"/>
  <c r="H25" i="80"/>
  <c r="I2" i="80"/>
  <c r="B9" i="28"/>
  <c r="B137" i="28" s="1"/>
  <c r="E5" i="66"/>
  <c r="E33" i="66" s="1"/>
  <c r="L2" i="80"/>
  <c r="G25" i="80"/>
  <c r="C32" i="66"/>
  <c r="G4" i="66"/>
  <c r="G32" i="66" s="1"/>
  <c r="BF9" i="28"/>
  <c r="C9" i="28" s="1"/>
  <c r="C7" i="28"/>
  <c r="D4" i="49"/>
  <c r="D4" i="48"/>
  <c r="BH9" i="28"/>
  <c r="G5" i="66" l="1"/>
  <c r="G33" i="66" s="1"/>
  <c r="C181" i="28"/>
  <c r="D5" i="66"/>
  <c r="I25" i="80"/>
  <c r="C137" i="28"/>
  <c r="D181" i="28"/>
  <c r="C197" i="28"/>
  <c r="D33" i="66" l="1"/>
  <c r="F5" i="66"/>
  <c r="D197" i="28"/>
  <c r="C112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B113" i="28"/>
  <c r="D113" i="28"/>
  <c r="C111" i="28"/>
  <c r="Q86" i="41"/>
  <c r="O86" i="41"/>
  <c r="M86" i="41"/>
  <c r="K86" i="41"/>
  <c r="I86" i="41"/>
  <c r="G86" i="41"/>
  <c r="E86" i="41"/>
  <c r="BI86" i="41"/>
  <c r="BI84" i="41"/>
  <c r="BH84" i="41"/>
  <c r="BG84" i="41"/>
  <c r="BF84" i="41"/>
  <c r="BE84" i="41"/>
  <c r="BD84" i="41"/>
  <c r="BC84" i="41"/>
  <c r="BB84" i="41"/>
  <c r="BA84" i="41"/>
  <c r="AZ84" i="41"/>
  <c r="AY84" i="41"/>
  <c r="AX84" i="41"/>
  <c r="AW84" i="41"/>
  <c r="AV84" i="41"/>
  <c r="AU84" i="41"/>
  <c r="AT84" i="41"/>
  <c r="AS84" i="41"/>
  <c r="AR84" i="41"/>
  <c r="AQ84" i="41"/>
  <c r="AP84" i="41"/>
  <c r="AO84" i="41"/>
  <c r="AN84" i="41"/>
  <c r="AM84" i="41"/>
  <c r="AL84" i="41"/>
  <c r="AK84" i="41"/>
  <c r="AJ84" i="41"/>
  <c r="AI84" i="41"/>
  <c r="AH84" i="41"/>
  <c r="AG84" i="41"/>
  <c r="AF84" i="41"/>
  <c r="AE84" i="41"/>
  <c r="AD84" i="41"/>
  <c r="AC84" i="41"/>
  <c r="AB84" i="41"/>
  <c r="AA84" i="41"/>
  <c r="Z84" i="41"/>
  <c r="Y84" i="41"/>
  <c r="X84" i="41"/>
  <c r="W84" i="41"/>
  <c r="V84" i="41"/>
  <c r="U84" i="41"/>
  <c r="T84" i="41"/>
  <c r="S84" i="41"/>
  <c r="R84" i="41"/>
  <c r="Q84" i="41"/>
  <c r="P84" i="41"/>
  <c r="O84" i="41"/>
  <c r="N84" i="41"/>
  <c r="M84" i="41"/>
  <c r="L84" i="41"/>
  <c r="K84" i="41"/>
  <c r="J84" i="41"/>
  <c r="I84" i="41"/>
  <c r="H84" i="41"/>
  <c r="G84" i="41"/>
  <c r="F84" i="41"/>
  <c r="E84" i="41"/>
  <c r="BI83" i="41"/>
  <c r="BH83" i="41"/>
  <c r="BG83" i="41"/>
  <c r="BF83" i="41"/>
  <c r="BE83" i="41"/>
  <c r="BD83" i="41"/>
  <c r="BC83" i="41"/>
  <c r="BB83" i="41"/>
  <c r="BA83" i="41"/>
  <c r="AZ83" i="41"/>
  <c r="AY83" i="41"/>
  <c r="AX83" i="41"/>
  <c r="AW83" i="41"/>
  <c r="AV83" i="41"/>
  <c r="AU83" i="41"/>
  <c r="AT83" i="41"/>
  <c r="AS83" i="41"/>
  <c r="AR83" i="41"/>
  <c r="AQ83" i="41"/>
  <c r="AP83" i="41"/>
  <c r="AO83" i="41"/>
  <c r="AN83" i="41"/>
  <c r="AM83" i="41"/>
  <c r="AL83" i="41"/>
  <c r="AK83" i="41"/>
  <c r="AJ83" i="41"/>
  <c r="AI83" i="41"/>
  <c r="AH83" i="41"/>
  <c r="AG83" i="41"/>
  <c r="AF83" i="41"/>
  <c r="AE83" i="41"/>
  <c r="AD83" i="41"/>
  <c r="AC83" i="41"/>
  <c r="AB83" i="41"/>
  <c r="AA83" i="41"/>
  <c r="Z83" i="41"/>
  <c r="Y83" i="41"/>
  <c r="X83" i="41"/>
  <c r="W83" i="41"/>
  <c r="V83" i="41"/>
  <c r="U83" i="41"/>
  <c r="T83" i="41"/>
  <c r="S83" i="41"/>
  <c r="R83" i="41"/>
  <c r="Q83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S82" i="41"/>
  <c r="Q82" i="41"/>
  <c r="O82" i="41"/>
  <c r="M82" i="41"/>
  <c r="K82" i="41"/>
  <c r="I82" i="41"/>
  <c r="G82" i="41"/>
  <c r="E82" i="41"/>
  <c r="BI81" i="41"/>
  <c r="BJ79" i="41"/>
  <c r="BI78" i="41"/>
  <c r="BI76" i="41"/>
  <c r="BI75" i="41"/>
  <c r="BH75" i="41"/>
  <c r="BG75" i="41"/>
  <c r="BF75" i="41"/>
  <c r="BE75" i="41"/>
  <c r="BD75" i="41"/>
  <c r="BC75" i="41"/>
  <c r="BB75" i="41"/>
  <c r="BA75" i="41"/>
  <c r="AZ75" i="41"/>
  <c r="AY75" i="41"/>
  <c r="AX75" i="41"/>
  <c r="AW75" i="41"/>
  <c r="AV75" i="41"/>
  <c r="AU75" i="41"/>
  <c r="AT75" i="41"/>
  <c r="AS75" i="41"/>
  <c r="AR75" i="41"/>
  <c r="AQ75" i="41"/>
  <c r="AP75" i="41"/>
  <c r="AO75" i="41"/>
  <c r="AN75" i="41"/>
  <c r="AM75" i="41"/>
  <c r="AL75" i="41"/>
  <c r="AK75" i="41"/>
  <c r="AJ75" i="41"/>
  <c r="AI75" i="41"/>
  <c r="AH75" i="41"/>
  <c r="AG75" i="41"/>
  <c r="AF75" i="41"/>
  <c r="AE75" i="41"/>
  <c r="AD75" i="41"/>
  <c r="AC75" i="41"/>
  <c r="AB75" i="41"/>
  <c r="AA75" i="41"/>
  <c r="Z75" i="41"/>
  <c r="Y75" i="41"/>
  <c r="X75" i="41"/>
  <c r="W75" i="41"/>
  <c r="V75" i="41"/>
  <c r="U75" i="41"/>
  <c r="T75" i="41"/>
  <c r="S75" i="41"/>
  <c r="R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BJ75" i="41" s="1"/>
  <c r="BI74" i="41"/>
  <c r="BH74" i="41"/>
  <c r="BG74" i="41"/>
  <c r="BF74" i="41"/>
  <c r="BE74" i="41"/>
  <c r="BD74" i="41"/>
  <c r="BC74" i="41"/>
  <c r="BB74" i="41"/>
  <c r="BA74" i="41"/>
  <c r="AZ74" i="41"/>
  <c r="AY74" i="41"/>
  <c r="AX74" i="41"/>
  <c r="AW74" i="41"/>
  <c r="AV74" i="41"/>
  <c r="AU74" i="41"/>
  <c r="AT74" i="41"/>
  <c r="AS74" i="41"/>
  <c r="AR74" i="41"/>
  <c r="AQ74" i="41"/>
  <c r="AP74" i="41"/>
  <c r="AO74" i="41"/>
  <c r="AN74" i="41"/>
  <c r="AM74" i="41"/>
  <c r="AL74" i="41"/>
  <c r="AK74" i="41"/>
  <c r="AJ74" i="41"/>
  <c r="AI74" i="41"/>
  <c r="AH74" i="41"/>
  <c r="AG74" i="41"/>
  <c r="AF74" i="41"/>
  <c r="AE74" i="41"/>
  <c r="AD74" i="41"/>
  <c r="AC74" i="41"/>
  <c r="AB74" i="41"/>
  <c r="AA74" i="41"/>
  <c r="Z74" i="41"/>
  <c r="Y74" i="41"/>
  <c r="X74" i="41"/>
  <c r="W74" i="41"/>
  <c r="V74" i="41"/>
  <c r="U74" i="41"/>
  <c r="T74" i="41"/>
  <c r="S74" i="41"/>
  <c r="R74" i="41"/>
  <c r="Q74" i="41"/>
  <c r="P74" i="41"/>
  <c r="O74" i="41"/>
  <c r="N74" i="41"/>
  <c r="M74" i="41"/>
  <c r="L74" i="41"/>
  <c r="K74" i="41"/>
  <c r="J74" i="41"/>
  <c r="I74" i="41"/>
  <c r="H74" i="41"/>
  <c r="G74" i="41"/>
  <c r="F74" i="41"/>
  <c r="E74" i="41"/>
  <c r="BI72" i="41"/>
  <c r="BJ70" i="41"/>
  <c r="BI69" i="41"/>
  <c r="G68" i="41"/>
  <c r="E68" i="41"/>
  <c r="BI67" i="41"/>
  <c r="BI66" i="41"/>
  <c r="BH66" i="41"/>
  <c r="BG66" i="41"/>
  <c r="BF66" i="41"/>
  <c r="BE66" i="41"/>
  <c r="BD66" i="41"/>
  <c r="BC66" i="41"/>
  <c r="BB66" i="41"/>
  <c r="BA66" i="41"/>
  <c r="AZ66" i="41"/>
  <c r="AY66" i="41"/>
  <c r="AX66" i="41"/>
  <c r="AW66" i="41"/>
  <c r="AV66" i="41"/>
  <c r="AU66" i="41"/>
  <c r="AT66" i="41"/>
  <c r="AS66" i="41"/>
  <c r="AR66" i="41"/>
  <c r="AQ66" i="41"/>
  <c r="AP66" i="41"/>
  <c r="AO66" i="41"/>
  <c r="AN66" i="41"/>
  <c r="AM66" i="41"/>
  <c r="AL66" i="41"/>
  <c r="AK66" i="41"/>
  <c r="AJ66" i="41"/>
  <c r="AI66" i="41"/>
  <c r="AH66" i="41"/>
  <c r="AG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O64" i="41"/>
  <c r="M64" i="41"/>
  <c r="K64" i="41"/>
  <c r="I64" i="41"/>
  <c r="G64" i="41"/>
  <c r="E64" i="41"/>
  <c r="BI63" i="41"/>
  <c r="AK62" i="41"/>
  <c r="AG62" i="41"/>
  <c r="AC62" i="41"/>
  <c r="Y62" i="41"/>
  <c r="U62" i="41"/>
  <c r="Q62" i="41"/>
  <c r="M62" i="41"/>
  <c r="K62" i="41"/>
  <c r="I62" i="41"/>
  <c r="G62" i="41"/>
  <c r="E62" i="41"/>
  <c r="BJ61" i="41"/>
  <c r="BI60" i="41"/>
  <c r="BG60" i="41"/>
  <c r="BE60" i="41"/>
  <c r="BC60" i="41"/>
  <c r="BA60" i="41"/>
  <c r="AY60" i="41"/>
  <c r="AW60" i="41"/>
  <c r="AU60" i="41"/>
  <c r="AS60" i="41"/>
  <c r="AQ60" i="41"/>
  <c r="AO60" i="41"/>
  <c r="AM60" i="41"/>
  <c r="AK60" i="41"/>
  <c r="AI60" i="41"/>
  <c r="AG60" i="41"/>
  <c r="AE60" i="41"/>
  <c r="AC60" i="41"/>
  <c r="AA60" i="41"/>
  <c r="Y60" i="41"/>
  <c r="W60" i="41"/>
  <c r="U60" i="41"/>
  <c r="S60" i="41"/>
  <c r="Q60" i="41"/>
  <c r="O60" i="41"/>
  <c r="M60" i="41"/>
  <c r="K60" i="41"/>
  <c r="I60" i="41"/>
  <c r="G60" i="41"/>
  <c r="E60" i="41"/>
  <c r="BI59" i="41"/>
  <c r="BI58" i="41"/>
  <c r="BG58" i="41"/>
  <c r="BE58" i="41"/>
  <c r="BC58" i="41"/>
  <c r="BA58" i="41"/>
  <c r="AY58" i="41"/>
  <c r="AW58" i="41"/>
  <c r="AU58" i="41"/>
  <c r="AS58" i="41"/>
  <c r="AQ58" i="41"/>
  <c r="AO58" i="41"/>
  <c r="AM58" i="41"/>
  <c r="AK58" i="41"/>
  <c r="AI58" i="41"/>
  <c r="AG58" i="41"/>
  <c r="AE58" i="41"/>
  <c r="AC58" i="41"/>
  <c r="AA58" i="41"/>
  <c r="Y58" i="41"/>
  <c r="W58" i="41"/>
  <c r="U58" i="41"/>
  <c r="S58" i="41"/>
  <c r="Q58" i="41"/>
  <c r="O58" i="41"/>
  <c r="M58" i="41"/>
  <c r="K58" i="41"/>
  <c r="I58" i="41"/>
  <c r="G58" i="41"/>
  <c r="E58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BI56" i="41"/>
  <c r="BH56" i="41"/>
  <c r="BG56" i="41"/>
  <c r="BF56" i="41"/>
  <c r="BE56" i="41"/>
  <c r="BD56" i="41"/>
  <c r="BC56" i="41"/>
  <c r="BB56" i="41"/>
  <c r="BA56" i="41"/>
  <c r="AZ56" i="41"/>
  <c r="AY56" i="41"/>
  <c r="AX56" i="41"/>
  <c r="AW56" i="41"/>
  <c r="AV56" i="41"/>
  <c r="AU56" i="41"/>
  <c r="AT56" i="41"/>
  <c r="AS56" i="41"/>
  <c r="AR56" i="41"/>
  <c r="AQ56" i="41"/>
  <c r="AP56" i="41"/>
  <c r="AO56" i="41"/>
  <c r="AN56" i="41"/>
  <c r="AM56" i="41"/>
  <c r="AL56" i="41"/>
  <c r="AK56" i="41"/>
  <c r="AJ56" i="41"/>
  <c r="AI56" i="41"/>
  <c r="AH56" i="41"/>
  <c r="AG56" i="41"/>
  <c r="AF56" i="41"/>
  <c r="AE56" i="41"/>
  <c r="AD56" i="41"/>
  <c r="AC56" i="41"/>
  <c r="AB56" i="41"/>
  <c r="AA56" i="41"/>
  <c r="Z56" i="41"/>
  <c r="Y56" i="41"/>
  <c r="X56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E56" i="41"/>
  <c r="BI55" i="41"/>
  <c r="BI54" i="41"/>
  <c r="BG54" i="41"/>
  <c r="BE54" i="41"/>
  <c r="BC54" i="41"/>
  <c r="BA54" i="41"/>
  <c r="AY54" i="41"/>
  <c r="AW54" i="41"/>
  <c r="AU54" i="41"/>
  <c r="AS54" i="41"/>
  <c r="AQ54" i="41"/>
  <c r="AO54" i="41"/>
  <c r="AM54" i="41"/>
  <c r="AK54" i="41"/>
  <c r="AI54" i="41"/>
  <c r="AG54" i="41"/>
  <c r="AE54" i="41"/>
  <c r="AC54" i="41"/>
  <c r="AA54" i="41"/>
  <c r="Y54" i="41"/>
  <c r="W54" i="41"/>
  <c r="U54" i="41"/>
  <c r="S54" i="41"/>
  <c r="Q54" i="41"/>
  <c r="O54" i="41"/>
  <c r="M54" i="41"/>
  <c r="K54" i="41"/>
  <c r="I54" i="41"/>
  <c r="G54" i="41"/>
  <c r="E54" i="41"/>
  <c r="BI53" i="41"/>
  <c r="BJ52" i="41"/>
  <c r="F33" i="66" l="1"/>
  <c r="BJ84" i="41"/>
  <c r="BH112" i="28"/>
  <c r="E113" i="28"/>
  <c r="BH113" i="28" s="1"/>
  <c r="BH111" i="28"/>
  <c r="BJ56" i="41"/>
  <c r="BJ83" i="41"/>
  <c r="BJ74" i="41"/>
  <c r="BJ66" i="41"/>
  <c r="BJ57" i="41"/>
  <c r="H53" i="41"/>
  <c r="L53" i="41"/>
  <c r="P53" i="41"/>
  <c r="T53" i="41"/>
  <c r="X53" i="41"/>
  <c r="AD53" i="41"/>
  <c r="AH53" i="41"/>
  <c r="AL53" i="41"/>
  <c r="AP53" i="41"/>
  <c r="AV53" i="41"/>
  <c r="AZ53" i="41"/>
  <c r="BD53" i="41"/>
  <c r="H55" i="41"/>
  <c r="L55" i="41"/>
  <c r="P55" i="41"/>
  <c r="R55" i="41"/>
  <c r="V55" i="41"/>
  <c r="X55" i="41"/>
  <c r="Z55" i="41"/>
  <c r="AB55" i="41"/>
  <c r="AD55" i="41"/>
  <c r="AF55" i="41"/>
  <c r="AH55" i="41"/>
  <c r="AJ55" i="41"/>
  <c r="AL55" i="41"/>
  <c r="AN55" i="41"/>
  <c r="AP55" i="41"/>
  <c r="AR55" i="41"/>
  <c r="AT55" i="41"/>
  <c r="AV55" i="41"/>
  <c r="AX55" i="41"/>
  <c r="AZ55" i="41"/>
  <c r="BB55" i="41"/>
  <c r="BD55" i="41"/>
  <c r="BF55" i="41"/>
  <c r="BH55" i="41"/>
  <c r="F59" i="41"/>
  <c r="H59" i="41"/>
  <c r="J59" i="41"/>
  <c r="L59" i="41"/>
  <c r="N59" i="41"/>
  <c r="P59" i="41"/>
  <c r="R59" i="41"/>
  <c r="T59" i="41"/>
  <c r="V59" i="41"/>
  <c r="X59" i="41"/>
  <c r="Z59" i="41"/>
  <c r="AB59" i="41"/>
  <c r="AD59" i="41"/>
  <c r="AF59" i="41"/>
  <c r="AH59" i="41"/>
  <c r="AJ59" i="41"/>
  <c r="AL59" i="41"/>
  <c r="AN59" i="41"/>
  <c r="AP59" i="41"/>
  <c r="AR59" i="41"/>
  <c r="AT59" i="41"/>
  <c r="AV59" i="41"/>
  <c r="AX59" i="41"/>
  <c r="AZ59" i="41"/>
  <c r="BB59" i="41"/>
  <c r="BD59" i="41"/>
  <c r="BF59" i="41"/>
  <c r="BH59" i="41"/>
  <c r="F53" i="41"/>
  <c r="J53" i="41"/>
  <c r="N53" i="41"/>
  <c r="R53" i="41"/>
  <c r="V53" i="41"/>
  <c r="Z53" i="41"/>
  <c r="AB53" i="41"/>
  <c r="AF53" i="41"/>
  <c r="AJ53" i="41"/>
  <c r="AN53" i="41"/>
  <c r="AR53" i="41"/>
  <c r="AT53" i="41"/>
  <c r="AX53" i="41"/>
  <c r="BB53" i="41"/>
  <c r="BF53" i="41"/>
  <c r="BH53" i="41"/>
  <c r="F55" i="41"/>
  <c r="J55" i="41"/>
  <c r="N55" i="41"/>
  <c r="T55" i="41"/>
  <c r="E53" i="41"/>
  <c r="G53" i="41"/>
  <c r="I53" i="41"/>
  <c r="K53" i="41"/>
  <c r="M53" i="41"/>
  <c r="O53" i="41"/>
  <c r="Q53" i="41"/>
  <c r="S53" i="41"/>
  <c r="U53" i="41"/>
  <c r="W53" i="41"/>
  <c r="Y53" i="41"/>
  <c r="AA53" i="41"/>
  <c r="AC53" i="41"/>
  <c r="AE53" i="41"/>
  <c r="AG53" i="41"/>
  <c r="AI53" i="41"/>
  <c r="AK53" i="41"/>
  <c r="AM53" i="41"/>
  <c r="AO53" i="41"/>
  <c r="AQ53" i="41"/>
  <c r="AS53" i="41"/>
  <c r="AU53" i="41"/>
  <c r="AW53" i="41"/>
  <c r="AY53" i="41"/>
  <c r="BA53" i="41"/>
  <c r="BC53" i="41"/>
  <c r="BE53" i="41"/>
  <c r="BG53" i="41"/>
  <c r="F54" i="41"/>
  <c r="H54" i="41"/>
  <c r="J54" i="41"/>
  <c r="L54" i="41"/>
  <c r="N54" i="41"/>
  <c r="P54" i="41"/>
  <c r="R54" i="41"/>
  <c r="T54" i="41"/>
  <c r="V54" i="41"/>
  <c r="X54" i="41"/>
  <c r="Z54" i="41"/>
  <c r="AB54" i="41"/>
  <c r="AD54" i="41"/>
  <c r="AF54" i="41"/>
  <c r="AH54" i="41"/>
  <c r="AJ54" i="41"/>
  <c r="AL54" i="41"/>
  <c r="AN54" i="41"/>
  <c r="AP54" i="41"/>
  <c r="AR54" i="41"/>
  <c r="AT54" i="41"/>
  <c r="AV54" i="41"/>
  <c r="AX54" i="41"/>
  <c r="AZ54" i="41"/>
  <c r="BB54" i="41"/>
  <c r="BD54" i="41"/>
  <c r="BF54" i="41"/>
  <c r="BH54" i="41"/>
  <c r="E55" i="41"/>
  <c r="G55" i="41"/>
  <c r="I55" i="41"/>
  <c r="K55" i="41"/>
  <c r="M55" i="41"/>
  <c r="O55" i="41"/>
  <c r="Q55" i="41"/>
  <c r="S55" i="41"/>
  <c r="U55" i="41"/>
  <c r="W55" i="41"/>
  <c r="Y55" i="41"/>
  <c r="AA55" i="41"/>
  <c r="AC55" i="41"/>
  <c r="AE55" i="41"/>
  <c r="AG55" i="41"/>
  <c r="AI55" i="41"/>
  <c r="AK55" i="41"/>
  <c r="AM55" i="41"/>
  <c r="AO55" i="41"/>
  <c r="AQ55" i="41"/>
  <c r="AS55" i="41"/>
  <c r="AU55" i="41"/>
  <c r="AW55" i="41"/>
  <c r="AY55" i="41"/>
  <c r="BA55" i="41"/>
  <c r="BC55" i="41"/>
  <c r="BE55" i="41"/>
  <c r="BG55" i="41"/>
  <c r="F58" i="41"/>
  <c r="H58" i="41"/>
  <c r="J58" i="41"/>
  <c r="L58" i="41"/>
  <c r="N58" i="41"/>
  <c r="P58" i="41"/>
  <c r="R58" i="41"/>
  <c r="T58" i="41"/>
  <c r="V58" i="41"/>
  <c r="X58" i="41"/>
  <c r="Z58" i="41"/>
  <c r="AB58" i="41"/>
  <c r="AD58" i="41"/>
  <c r="AF58" i="41"/>
  <c r="AH58" i="41"/>
  <c r="AJ58" i="41"/>
  <c r="AL58" i="41"/>
  <c r="AN58" i="41"/>
  <c r="AP58" i="41"/>
  <c r="AR58" i="41"/>
  <c r="AT58" i="41"/>
  <c r="AV58" i="41"/>
  <c r="AX58" i="41"/>
  <c r="AZ58" i="41"/>
  <c r="BB58" i="41"/>
  <c r="BD58" i="41"/>
  <c r="BF58" i="41"/>
  <c r="BH58" i="41"/>
  <c r="E59" i="41"/>
  <c r="G59" i="41"/>
  <c r="I59" i="41"/>
  <c r="K59" i="41"/>
  <c r="M59" i="41"/>
  <c r="O59" i="41"/>
  <c r="Q59" i="41"/>
  <c r="S59" i="41"/>
  <c r="U59" i="41"/>
  <c r="W59" i="41"/>
  <c r="Y59" i="41"/>
  <c r="AA59" i="41"/>
  <c r="AC59" i="41"/>
  <c r="AE59" i="41"/>
  <c r="AG59" i="41"/>
  <c r="AI59" i="41"/>
  <c r="AK59" i="41"/>
  <c r="AM59" i="41"/>
  <c r="AO59" i="41"/>
  <c r="AQ59" i="41"/>
  <c r="AS59" i="41"/>
  <c r="AU59" i="41"/>
  <c r="AW59" i="41"/>
  <c r="AY59" i="41"/>
  <c r="BA59" i="41"/>
  <c r="BC59" i="41"/>
  <c r="BE59" i="41"/>
  <c r="BG59" i="41"/>
  <c r="F60" i="41"/>
  <c r="H60" i="41"/>
  <c r="J60" i="41"/>
  <c r="L60" i="41"/>
  <c r="N60" i="41"/>
  <c r="P60" i="41"/>
  <c r="R60" i="41"/>
  <c r="T60" i="41"/>
  <c r="V60" i="41"/>
  <c r="X60" i="41"/>
  <c r="Z60" i="41"/>
  <c r="AB60" i="41"/>
  <c r="AD60" i="41"/>
  <c r="AF60" i="41"/>
  <c r="AH60" i="41"/>
  <c r="AJ60" i="41"/>
  <c r="AL60" i="41"/>
  <c r="AN60" i="41"/>
  <c r="AP60" i="41"/>
  <c r="AR60" i="41"/>
  <c r="AT60" i="41"/>
  <c r="AV60" i="41"/>
  <c r="AX60" i="41"/>
  <c r="AZ60" i="41"/>
  <c r="BB60" i="41"/>
  <c r="BD60" i="41"/>
  <c r="BF60" i="41"/>
  <c r="BH60" i="41"/>
  <c r="BH62" i="41"/>
  <c r="BF62" i="41"/>
  <c r="BD62" i="41"/>
  <c r="BB62" i="41"/>
  <c r="AZ62" i="41"/>
  <c r="AX62" i="41"/>
  <c r="AV62" i="41"/>
  <c r="AT62" i="41"/>
  <c r="AR62" i="41"/>
  <c r="AP62" i="41"/>
  <c r="AN62" i="41"/>
  <c r="AL62" i="41"/>
  <c r="AJ62" i="41"/>
  <c r="AH62" i="41"/>
  <c r="AF62" i="41"/>
  <c r="AD62" i="41"/>
  <c r="AB62" i="41"/>
  <c r="Z62" i="41"/>
  <c r="X62" i="41"/>
  <c r="V62" i="41"/>
  <c r="T62" i="41"/>
  <c r="R62" i="41"/>
  <c r="P62" i="41"/>
  <c r="N62" i="41"/>
  <c r="BI62" i="41"/>
  <c r="BG62" i="41"/>
  <c r="BE62" i="41"/>
  <c r="BC62" i="41"/>
  <c r="BA62" i="41"/>
  <c r="AY62" i="41"/>
  <c r="AW62" i="41"/>
  <c r="AU62" i="41"/>
  <c r="AS62" i="41"/>
  <c r="AQ62" i="41"/>
  <c r="AO62" i="41"/>
  <c r="AM62" i="41"/>
  <c r="F62" i="41"/>
  <c r="H62" i="41"/>
  <c r="J62" i="41"/>
  <c r="L62" i="41"/>
  <c r="O62" i="41"/>
  <c r="S62" i="41"/>
  <c r="W62" i="41"/>
  <c r="AA62" i="41"/>
  <c r="AE62" i="41"/>
  <c r="AI62" i="41"/>
  <c r="F63" i="41"/>
  <c r="H63" i="41"/>
  <c r="J63" i="41"/>
  <c r="L63" i="41"/>
  <c r="N63" i="41"/>
  <c r="P63" i="41"/>
  <c r="R63" i="41"/>
  <c r="T63" i="41"/>
  <c r="V63" i="41"/>
  <c r="X63" i="41"/>
  <c r="Z63" i="41"/>
  <c r="AB63" i="41"/>
  <c r="AD63" i="41"/>
  <c r="AF63" i="41"/>
  <c r="AH63" i="41"/>
  <c r="AJ63" i="41"/>
  <c r="AL63" i="41"/>
  <c r="AN63" i="41"/>
  <c r="AP63" i="41"/>
  <c r="AR63" i="41"/>
  <c r="AT63" i="41"/>
  <c r="AV63" i="41"/>
  <c r="AX63" i="41"/>
  <c r="AZ63" i="41"/>
  <c r="BB63" i="41"/>
  <c r="BD63" i="41"/>
  <c r="BF63" i="41"/>
  <c r="BH63" i="41"/>
  <c r="Q64" i="41"/>
  <c r="S64" i="41"/>
  <c r="U64" i="41"/>
  <c r="W64" i="41"/>
  <c r="Y64" i="41"/>
  <c r="AA64" i="41"/>
  <c r="AC64" i="41"/>
  <c r="AE64" i="41"/>
  <c r="AG64" i="41"/>
  <c r="AI64" i="41"/>
  <c r="AK64" i="41"/>
  <c r="AM64" i="41"/>
  <c r="AO64" i="41"/>
  <c r="AQ64" i="41"/>
  <c r="AS64" i="41"/>
  <c r="AU64" i="41"/>
  <c r="AW64" i="41"/>
  <c r="AY64" i="41"/>
  <c r="BA64" i="41"/>
  <c r="BC64" i="41"/>
  <c r="BE64" i="41"/>
  <c r="BG64" i="41"/>
  <c r="BI64" i="41"/>
  <c r="F67" i="41"/>
  <c r="H67" i="41"/>
  <c r="J67" i="41"/>
  <c r="L67" i="41"/>
  <c r="N67" i="41"/>
  <c r="P67" i="41"/>
  <c r="R67" i="41"/>
  <c r="T67" i="41"/>
  <c r="V67" i="41"/>
  <c r="X67" i="41"/>
  <c r="Z67" i="41"/>
  <c r="AB67" i="41"/>
  <c r="AD67" i="41"/>
  <c r="AF67" i="41"/>
  <c r="AH67" i="41"/>
  <c r="AJ67" i="41"/>
  <c r="AL67" i="41"/>
  <c r="AN67" i="41"/>
  <c r="AP67" i="41"/>
  <c r="AR67" i="41"/>
  <c r="AT67" i="41"/>
  <c r="AV67" i="41"/>
  <c r="AX67" i="41"/>
  <c r="AZ67" i="41"/>
  <c r="BB67" i="41"/>
  <c r="BD67" i="41"/>
  <c r="BF67" i="41"/>
  <c r="BH67" i="41"/>
  <c r="I68" i="41"/>
  <c r="K68" i="41"/>
  <c r="M68" i="41"/>
  <c r="O68" i="41"/>
  <c r="Q68" i="41"/>
  <c r="S68" i="41"/>
  <c r="U68" i="41"/>
  <c r="W68" i="41"/>
  <c r="Y68" i="41"/>
  <c r="AA68" i="41"/>
  <c r="AC68" i="41"/>
  <c r="AE68" i="41"/>
  <c r="AG68" i="41"/>
  <c r="AI68" i="41"/>
  <c r="AK68" i="41"/>
  <c r="AM68" i="41"/>
  <c r="AO68" i="41"/>
  <c r="AQ68" i="41"/>
  <c r="AS68" i="41"/>
  <c r="AU68" i="41"/>
  <c r="AW68" i="41"/>
  <c r="AY68" i="41"/>
  <c r="BA68" i="41"/>
  <c r="BC68" i="41"/>
  <c r="BE68" i="41"/>
  <c r="BG68" i="41"/>
  <c r="BI68" i="41"/>
  <c r="F69" i="41"/>
  <c r="H69" i="41"/>
  <c r="J69" i="41"/>
  <c r="L69" i="41"/>
  <c r="N69" i="41"/>
  <c r="P69" i="41"/>
  <c r="R69" i="41"/>
  <c r="T69" i="41"/>
  <c r="V69" i="41"/>
  <c r="X69" i="41"/>
  <c r="Z69" i="41"/>
  <c r="AB69" i="41"/>
  <c r="AD69" i="41"/>
  <c r="AF69" i="41"/>
  <c r="AH69" i="41"/>
  <c r="AJ69" i="41"/>
  <c r="AL69" i="41"/>
  <c r="AN69" i="41"/>
  <c r="AP69" i="41"/>
  <c r="AR69" i="41"/>
  <c r="AT69" i="41"/>
  <c r="AV69" i="41"/>
  <c r="AX69" i="41"/>
  <c r="AZ69" i="41"/>
  <c r="BB69" i="41"/>
  <c r="BD69" i="41"/>
  <c r="BF69" i="41"/>
  <c r="BH69" i="41"/>
  <c r="BH71" i="41"/>
  <c r="BF71" i="41"/>
  <c r="BD71" i="41"/>
  <c r="BB71" i="41"/>
  <c r="AZ71" i="41"/>
  <c r="AX71" i="41"/>
  <c r="AV71" i="41"/>
  <c r="BI71" i="41"/>
  <c r="BG71" i="41"/>
  <c r="BE71" i="41"/>
  <c r="BC71" i="41"/>
  <c r="BA71" i="41"/>
  <c r="AY71" i="41"/>
  <c r="AW71" i="41"/>
  <c r="F71" i="41"/>
  <c r="H71" i="41"/>
  <c r="J71" i="41"/>
  <c r="L71" i="41"/>
  <c r="N71" i="41"/>
  <c r="P71" i="41"/>
  <c r="R71" i="41"/>
  <c r="T71" i="41"/>
  <c r="V71" i="41"/>
  <c r="X71" i="41"/>
  <c r="Z71" i="41"/>
  <c r="AB71" i="41"/>
  <c r="AD71" i="41"/>
  <c r="AF71" i="41"/>
  <c r="AH71" i="41"/>
  <c r="AJ71" i="41"/>
  <c r="AL71" i="41"/>
  <c r="AN71" i="41"/>
  <c r="AP71" i="41"/>
  <c r="AR71" i="41"/>
  <c r="AT71" i="41"/>
  <c r="E63" i="41"/>
  <c r="G63" i="41"/>
  <c r="I63" i="41"/>
  <c r="K63" i="41"/>
  <c r="M63" i="41"/>
  <c r="O63" i="41"/>
  <c r="Q63" i="41"/>
  <c r="S63" i="41"/>
  <c r="U63" i="41"/>
  <c r="W63" i="41"/>
  <c r="Y63" i="41"/>
  <c r="AA63" i="41"/>
  <c r="AC63" i="41"/>
  <c r="AE63" i="41"/>
  <c r="AG63" i="41"/>
  <c r="AI63" i="41"/>
  <c r="AK63" i="41"/>
  <c r="AM63" i="41"/>
  <c r="AO63" i="41"/>
  <c r="AQ63" i="41"/>
  <c r="AS63" i="41"/>
  <c r="AU63" i="41"/>
  <c r="AW63" i="41"/>
  <c r="AY63" i="41"/>
  <c r="BA63" i="41"/>
  <c r="BC63" i="41"/>
  <c r="BE63" i="41"/>
  <c r="BG63" i="41"/>
  <c r="F64" i="41"/>
  <c r="H64" i="41"/>
  <c r="J64" i="41"/>
  <c r="L64" i="41"/>
  <c r="N64" i="41"/>
  <c r="P64" i="41"/>
  <c r="R64" i="41"/>
  <c r="T64" i="41"/>
  <c r="V64" i="41"/>
  <c r="X64" i="41"/>
  <c r="Z64" i="41"/>
  <c r="AB64" i="41"/>
  <c r="AD64" i="41"/>
  <c r="AF64" i="41"/>
  <c r="AH64" i="41"/>
  <c r="AJ64" i="41"/>
  <c r="AL64" i="41"/>
  <c r="AN64" i="41"/>
  <c r="AP64" i="41"/>
  <c r="AR64" i="41"/>
  <c r="AT64" i="41"/>
  <c r="AV64" i="41"/>
  <c r="AX64" i="41"/>
  <c r="AZ64" i="41"/>
  <c r="BB64" i="41"/>
  <c r="BD64" i="41"/>
  <c r="BF64" i="41"/>
  <c r="BH64" i="41"/>
  <c r="E67" i="41"/>
  <c r="G67" i="41"/>
  <c r="I67" i="41"/>
  <c r="K67" i="41"/>
  <c r="M67" i="41"/>
  <c r="O67" i="41"/>
  <c r="Q67" i="41"/>
  <c r="S67" i="41"/>
  <c r="U67" i="41"/>
  <c r="W67" i="41"/>
  <c r="Y67" i="41"/>
  <c r="AA67" i="41"/>
  <c r="AC67" i="41"/>
  <c r="AE67" i="41"/>
  <c r="AG67" i="41"/>
  <c r="AI67" i="41"/>
  <c r="AK67" i="41"/>
  <c r="AM67" i="41"/>
  <c r="AO67" i="41"/>
  <c r="AQ67" i="41"/>
  <c r="AS67" i="41"/>
  <c r="AU67" i="41"/>
  <c r="AW67" i="41"/>
  <c r="AY67" i="41"/>
  <c r="BA67" i="41"/>
  <c r="BC67" i="41"/>
  <c r="BE67" i="41"/>
  <c r="BG67" i="41"/>
  <c r="F68" i="41"/>
  <c r="H68" i="41"/>
  <c r="J68" i="41"/>
  <c r="L68" i="41"/>
  <c r="N68" i="41"/>
  <c r="P68" i="41"/>
  <c r="R68" i="41"/>
  <c r="T68" i="41"/>
  <c r="V68" i="41"/>
  <c r="X68" i="41"/>
  <c r="Z68" i="41"/>
  <c r="AB68" i="41"/>
  <c r="AD68" i="41"/>
  <c r="AF68" i="41"/>
  <c r="AH68" i="41"/>
  <c r="AJ68" i="41"/>
  <c r="AL68" i="41"/>
  <c r="AN68" i="41"/>
  <c r="AP68" i="41"/>
  <c r="AR68" i="41"/>
  <c r="AT68" i="41"/>
  <c r="AV68" i="41"/>
  <c r="AX68" i="41"/>
  <c r="AZ68" i="41"/>
  <c r="BB68" i="41"/>
  <c r="BD68" i="41"/>
  <c r="BF68" i="41"/>
  <c r="BH68" i="41"/>
  <c r="E69" i="41"/>
  <c r="G69" i="41"/>
  <c r="I69" i="41"/>
  <c r="K69" i="41"/>
  <c r="M69" i="41"/>
  <c r="O69" i="41"/>
  <c r="Q69" i="41"/>
  <c r="S69" i="41"/>
  <c r="U69" i="41"/>
  <c r="W69" i="41"/>
  <c r="Y69" i="41"/>
  <c r="AA69" i="41"/>
  <c r="AC69" i="41"/>
  <c r="AE69" i="41"/>
  <c r="AG69" i="41"/>
  <c r="AI69" i="41"/>
  <c r="AK69" i="41"/>
  <c r="AM69" i="41"/>
  <c r="AO69" i="41"/>
  <c r="AQ69" i="41"/>
  <c r="AS69" i="41"/>
  <c r="AU69" i="41"/>
  <c r="AW69" i="41"/>
  <c r="AY69" i="41"/>
  <c r="BA69" i="41"/>
  <c r="BC69" i="41"/>
  <c r="BE69" i="41"/>
  <c r="BG69" i="41"/>
  <c r="E71" i="41"/>
  <c r="G71" i="41"/>
  <c r="I71" i="41"/>
  <c r="K71" i="41"/>
  <c r="M71" i="41"/>
  <c r="O71" i="41"/>
  <c r="Q71" i="41"/>
  <c r="S71" i="41"/>
  <c r="U71" i="41"/>
  <c r="W71" i="41"/>
  <c r="Y71" i="41"/>
  <c r="AA71" i="41"/>
  <c r="AC71" i="41"/>
  <c r="AE71" i="41"/>
  <c r="AG71" i="41"/>
  <c r="AI71" i="41"/>
  <c r="AK71" i="41"/>
  <c r="AM71" i="41"/>
  <c r="AO71" i="41"/>
  <c r="AQ71" i="41"/>
  <c r="AS71" i="41"/>
  <c r="AU71" i="41"/>
  <c r="F72" i="41"/>
  <c r="H72" i="41"/>
  <c r="J72" i="41"/>
  <c r="L72" i="41"/>
  <c r="N72" i="41"/>
  <c r="P72" i="41"/>
  <c r="R72" i="41"/>
  <c r="T72" i="41"/>
  <c r="V72" i="41"/>
  <c r="X72" i="41"/>
  <c r="Z72" i="41"/>
  <c r="AB72" i="41"/>
  <c r="AD72" i="41"/>
  <c r="AF72" i="41"/>
  <c r="AH72" i="41"/>
  <c r="AJ72" i="41"/>
  <c r="AL72" i="41"/>
  <c r="AN72" i="41"/>
  <c r="AP72" i="41"/>
  <c r="AR72" i="41"/>
  <c r="AT72" i="41"/>
  <c r="AV72" i="41"/>
  <c r="AX72" i="41"/>
  <c r="AZ72" i="41"/>
  <c r="BB72" i="41"/>
  <c r="BD72" i="41"/>
  <c r="BF72" i="41"/>
  <c r="BH72" i="41"/>
  <c r="E73" i="41"/>
  <c r="G73" i="41"/>
  <c r="I73" i="41"/>
  <c r="K73" i="41"/>
  <c r="M73" i="41"/>
  <c r="O73" i="41"/>
  <c r="Q73" i="41"/>
  <c r="S73" i="41"/>
  <c r="U73" i="41"/>
  <c r="W73" i="41"/>
  <c r="Y73" i="41"/>
  <c r="AA73" i="41"/>
  <c r="AC73" i="41"/>
  <c r="AE73" i="41"/>
  <c r="AG73" i="41"/>
  <c r="AI73" i="41"/>
  <c r="AK73" i="41"/>
  <c r="AM73" i="41"/>
  <c r="AO73" i="41"/>
  <c r="AQ73" i="41"/>
  <c r="AS73" i="41"/>
  <c r="AU73" i="41"/>
  <c r="AW73" i="41"/>
  <c r="AY73" i="41"/>
  <c r="BA73" i="41"/>
  <c r="BC73" i="41"/>
  <c r="BE73" i="41"/>
  <c r="BG73" i="41"/>
  <c r="BI73" i="41"/>
  <c r="F76" i="41"/>
  <c r="H76" i="41"/>
  <c r="J76" i="41"/>
  <c r="L76" i="41"/>
  <c r="N76" i="41"/>
  <c r="P76" i="41"/>
  <c r="R76" i="41"/>
  <c r="T76" i="41"/>
  <c r="V76" i="41"/>
  <c r="X76" i="41"/>
  <c r="Z76" i="41"/>
  <c r="AB76" i="41"/>
  <c r="AD76" i="41"/>
  <c r="AF76" i="41"/>
  <c r="AH76" i="41"/>
  <c r="AJ76" i="41"/>
  <c r="AL76" i="41"/>
  <c r="AN76" i="41"/>
  <c r="AP76" i="41"/>
  <c r="AR76" i="41"/>
  <c r="AT76" i="41"/>
  <c r="AV76" i="41"/>
  <c r="AX76" i="41"/>
  <c r="AZ76" i="41"/>
  <c r="BB76" i="41"/>
  <c r="BD76" i="41"/>
  <c r="BF76" i="41"/>
  <c r="BH76" i="41"/>
  <c r="E77" i="41"/>
  <c r="G77" i="41"/>
  <c r="I77" i="41"/>
  <c r="K77" i="41"/>
  <c r="M77" i="41"/>
  <c r="O77" i="41"/>
  <c r="Q77" i="41"/>
  <c r="S77" i="41"/>
  <c r="U77" i="41"/>
  <c r="W77" i="41"/>
  <c r="Y77" i="41"/>
  <c r="AA77" i="41"/>
  <c r="AC77" i="41"/>
  <c r="AE77" i="41"/>
  <c r="AG77" i="41"/>
  <c r="AI77" i="41"/>
  <c r="AK77" i="41"/>
  <c r="AM77" i="41"/>
  <c r="AO77" i="41"/>
  <c r="AQ77" i="41"/>
  <c r="AS77" i="41"/>
  <c r="AU77" i="41"/>
  <c r="AW77" i="41"/>
  <c r="AY77" i="41"/>
  <c r="BA77" i="41"/>
  <c r="BC77" i="41"/>
  <c r="BE77" i="41"/>
  <c r="BG77" i="41"/>
  <c r="BI77" i="41"/>
  <c r="F78" i="41"/>
  <c r="H78" i="41"/>
  <c r="J78" i="41"/>
  <c r="L78" i="41"/>
  <c r="N78" i="41"/>
  <c r="P78" i="41"/>
  <c r="R78" i="41"/>
  <c r="T78" i="41"/>
  <c r="V78" i="41"/>
  <c r="X78" i="41"/>
  <c r="Z78" i="41"/>
  <c r="AB78" i="41"/>
  <c r="AD78" i="41"/>
  <c r="AF78" i="41"/>
  <c r="AH78" i="41"/>
  <c r="AJ78" i="41"/>
  <c r="AL78" i="41"/>
  <c r="AN78" i="41"/>
  <c r="AP78" i="41"/>
  <c r="AR78" i="41"/>
  <c r="AT78" i="41"/>
  <c r="AV78" i="41"/>
  <c r="AX78" i="41"/>
  <c r="AZ78" i="41"/>
  <c r="BB78" i="41"/>
  <c r="BD78" i="41"/>
  <c r="BF78" i="41"/>
  <c r="BH78" i="41"/>
  <c r="BH80" i="41"/>
  <c r="BF80" i="41"/>
  <c r="BD80" i="41"/>
  <c r="BB80" i="41"/>
  <c r="AZ80" i="41"/>
  <c r="AX80" i="41"/>
  <c r="AV80" i="41"/>
  <c r="AT80" i="41"/>
  <c r="AR80" i="41"/>
  <c r="AP80" i="41"/>
  <c r="AN80" i="41"/>
  <c r="AL80" i="41"/>
  <c r="AJ80" i="41"/>
  <c r="AH80" i="41"/>
  <c r="AF80" i="41"/>
  <c r="AD80" i="41"/>
  <c r="AB80" i="41"/>
  <c r="Z80" i="41"/>
  <c r="X80" i="41"/>
  <c r="V80" i="41"/>
  <c r="T80" i="41"/>
  <c r="BI80" i="41"/>
  <c r="BG80" i="41"/>
  <c r="BE80" i="41"/>
  <c r="BC80" i="41"/>
  <c r="BA80" i="41"/>
  <c r="AY80" i="41"/>
  <c r="F80" i="41"/>
  <c r="H80" i="41"/>
  <c r="J80" i="41"/>
  <c r="L80" i="41"/>
  <c r="N80" i="41"/>
  <c r="P80" i="41"/>
  <c r="R80" i="41"/>
  <c r="U80" i="41"/>
  <c r="Y80" i="41"/>
  <c r="AC80" i="41"/>
  <c r="AG80" i="41"/>
  <c r="AK80" i="41"/>
  <c r="AO80" i="41"/>
  <c r="AS80" i="41"/>
  <c r="AW80" i="41"/>
  <c r="E72" i="41"/>
  <c r="G72" i="41"/>
  <c r="I72" i="41"/>
  <c r="K72" i="41"/>
  <c r="M72" i="41"/>
  <c r="O72" i="41"/>
  <c r="Q72" i="41"/>
  <c r="S72" i="41"/>
  <c r="U72" i="41"/>
  <c r="W72" i="41"/>
  <c r="Y72" i="41"/>
  <c r="AA72" i="41"/>
  <c r="AC72" i="41"/>
  <c r="AE72" i="41"/>
  <c r="AG72" i="41"/>
  <c r="AI72" i="41"/>
  <c r="AK72" i="41"/>
  <c r="AM72" i="41"/>
  <c r="AO72" i="41"/>
  <c r="AQ72" i="41"/>
  <c r="AS72" i="41"/>
  <c r="AU72" i="41"/>
  <c r="AW72" i="41"/>
  <c r="AY72" i="41"/>
  <c r="BA72" i="41"/>
  <c r="BC72" i="41"/>
  <c r="BE72" i="41"/>
  <c r="BG72" i="41"/>
  <c r="F73" i="41"/>
  <c r="H73" i="41"/>
  <c r="J73" i="41"/>
  <c r="L73" i="41"/>
  <c r="N73" i="41"/>
  <c r="P73" i="41"/>
  <c r="R73" i="41"/>
  <c r="T73" i="41"/>
  <c r="V73" i="41"/>
  <c r="X73" i="41"/>
  <c r="Z73" i="41"/>
  <c r="AB73" i="41"/>
  <c r="AD73" i="41"/>
  <c r="AF73" i="41"/>
  <c r="AH73" i="41"/>
  <c r="AJ73" i="41"/>
  <c r="AL73" i="41"/>
  <c r="AN73" i="41"/>
  <c r="AP73" i="41"/>
  <c r="AR73" i="41"/>
  <c r="AT73" i="41"/>
  <c r="AV73" i="41"/>
  <c r="AX73" i="41"/>
  <c r="AZ73" i="41"/>
  <c r="BB73" i="41"/>
  <c r="BD73" i="41"/>
  <c r="BF73" i="41"/>
  <c r="BH73" i="41"/>
  <c r="E76" i="41"/>
  <c r="G76" i="41"/>
  <c r="I76" i="41"/>
  <c r="K76" i="41"/>
  <c r="M76" i="41"/>
  <c r="O76" i="41"/>
  <c r="Q76" i="41"/>
  <c r="S76" i="41"/>
  <c r="U76" i="41"/>
  <c r="W76" i="41"/>
  <c r="Y76" i="41"/>
  <c r="AA76" i="41"/>
  <c r="AC76" i="41"/>
  <c r="AE76" i="41"/>
  <c r="AG76" i="41"/>
  <c r="AI76" i="41"/>
  <c r="AK76" i="41"/>
  <c r="AM76" i="41"/>
  <c r="AO76" i="41"/>
  <c r="AQ76" i="41"/>
  <c r="AS76" i="41"/>
  <c r="AU76" i="41"/>
  <c r="AW76" i="41"/>
  <c r="AY76" i="41"/>
  <c r="BA76" i="41"/>
  <c r="BC76" i="41"/>
  <c r="BE76" i="41"/>
  <c r="BG76" i="41"/>
  <c r="F77" i="41"/>
  <c r="H77" i="41"/>
  <c r="J77" i="41"/>
  <c r="L77" i="41"/>
  <c r="N77" i="41"/>
  <c r="P77" i="41"/>
  <c r="R77" i="41"/>
  <c r="T77" i="41"/>
  <c r="V77" i="41"/>
  <c r="X77" i="41"/>
  <c r="Z77" i="41"/>
  <c r="AB77" i="41"/>
  <c r="AD77" i="41"/>
  <c r="AF77" i="41"/>
  <c r="AH77" i="41"/>
  <c r="AJ77" i="41"/>
  <c r="AL77" i="41"/>
  <c r="AN77" i="41"/>
  <c r="AP77" i="41"/>
  <c r="AR77" i="41"/>
  <c r="AT77" i="41"/>
  <c r="AV77" i="41"/>
  <c r="AX77" i="41"/>
  <c r="AZ77" i="41"/>
  <c r="BB77" i="41"/>
  <c r="BD77" i="41"/>
  <c r="BF77" i="41"/>
  <c r="BH77" i="41"/>
  <c r="E78" i="41"/>
  <c r="G78" i="41"/>
  <c r="I78" i="41"/>
  <c r="K78" i="41"/>
  <c r="M78" i="41"/>
  <c r="O78" i="41"/>
  <c r="Q78" i="41"/>
  <c r="S78" i="41"/>
  <c r="U78" i="41"/>
  <c r="W78" i="41"/>
  <c r="Y78" i="41"/>
  <c r="AA78" i="41"/>
  <c r="AC78" i="41"/>
  <c r="AE78" i="41"/>
  <c r="AG78" i="41"/>
  <c r="AI78" i="41"/>
  <c r="AK78" i="41"/>
  <c r="AM78" i="41"/>
  <c r="AO78" i="41"/>
  <c r="AQ78" i="41"/>
  <c r="AS78" i="41"/>
  <c r="AU78" i="41"/>
  <c r="AW78" i="41"/>
  <c r="AY78" i="41"/>
  <c r="BA78" i="41"/>
  <c r="BC78" i="41"/>
  <c r="BE78" i="41"/>
  <c r="BG78" i="41"/>
  <c r="E80" i="41"/>
  <c r="G80" i="41"/>
  <c r="I80" i="41"/>
  <c r="K80" i="41"/>
  <c r="M80" i="41"/>
  <c r="O80" i="41"/>
  <c r="Q80" i="41"/>
  <c r="S80" i="41"/>
  <c r="W80" i="41"/>
  <c r="AA80" i="41"/>
  <c r="AE80" i="41"/>
  <c r="AI80" i="41"/>
  <c r="AM80" i="41"/>
  <c r="AQ80" i="41"/>
  <c r="AU80" i="41"/>
  <c r="F81" i="41"/>
  <c r="H81" i="41"/>
  <c r="J81" i="41"/>
  <c r="L81" i="41"/>
  <c r="N81" i="41"/>
  <c r="P81" i="41"/>
  <c r="R81" i="41"/>
  <c r="T81" i="41"/>
  <c r="V81" i="41"/>
  <c r="X81" i="41"/>
  <c r="Z81" i="41"/>
  <c r="AB81" i="41"/>
  <c r="AD81" i="41"/>
  <c r="AF81" i="41"/>
  <c r="AH81" i="41"/>
  <c r="AJ81" i="41"/>
  <c r="AL81" i="41"/>
  <c r="AN81" i="41"/>
  <c r="AP81" i="41"/>
  <c r="AR81" i="41"/>
  <c r="AT81" i="41"/>
  <c r="AV81" i="41"/>
  <c r="AX81" i="41"/>
  <c r="AZ81" i="41"/>
  <c r="BB81" i="41"/>
  <c r="BD81" i="41"/>
  <c r="BF81" i="41"/>
  <c r="BH81" i="41"/>
  <c r="U82" i="41"/>
  <c r="W82" i="41"/>
  <c r="Y82" i="41"/>
  <c r="AA82" i="41"/>
  <c r="AC82" i="41"/>
  <c r="AE82" i="41"/>
  <c r="AG82" i="41"/>
  <c r="AI82" i="41"/>
  <c r="AK82" i="41"/>
  <c r="AM82" i="41"/>
  <c r="AO82" i="41"/>
  <c r="AQ82" i="41"/>
  <c r="AS82" i="41"/>
  <c r="AU82" i="41"/>
  <c r="AW82" i="41"/>
  <c r="AY82" i="41"/>
  <c r="BA82" i="41"/>
  <c r="BC82" i="41"/>
  <c r="BE82" i="41"/>
  <c r="BG82" i="41"/>
  <c r="BI82" i="41"/>
  <c r="BH85" i="41"/>
  <c r="BF85" i="41"/>
  <c r="BD85" i="41"/>
  <c r="BB85" i="41"/>
  <c r="AZ85" i="41"/>
  <c r="AX85" i="41"/>
  <c r="AV85" i="41"/>
  <c r="AT85" i="41"/>
  <c r="AR85" i="41"/>
  <c r="AP85" i="41"/>
  <c r="AN85" i="41"/>
  <c r="AL85" i="41"/>
  <c r="AJ85" i="41"/>
  <c r="AH85" i="41"/>
  <c r="AF85" i="41"/>
  <c r="AD85" i="41"/>
  <c r="AB85" i="41"/>
  <c r="Z85" i="41"/>
  <c r="X85" i="41"/>
  <c r="V85" i="41"/>
  <c r="T85" i="41"/>
  <c r="R85" i="41"/>
  <c r="P85" i="41"/>
  <c r="N85" i="41"/>
  <c r="L85" i="41"/>
  <c r="BI85" i="41"/>
  <c r="BG85" i="41"/>
  <c r="BE85" i="41"/>
  <c r="BC85" i="41"/>
  <c r="BA85" i="41"/>
  <c r="AY85" i="41"/>
  <c r="AW85" i="41"/>
  <c r="AU85" i="41"/>
  <c r="AS85" i="41"/>
  <c r="AQ85" i="41"/>
  <c r="AO85" i="41"/>
  <c r="AM85" i="41"/>
  <c r="AK85" i="41"/>
  <c r="AI85" i="41"/>
  <c r="AG85" i="41"/>
  <c r="AE85" i="41"/>
  <c r="AC85" i="41"/>
  <c r="AA85" i="41"/>
  <c r="Y85" i="41"/>
  <c r="W85" i="41"/>
  <c r="U85" i="41"/>
  <c r="S85" i="41"/>
  <c r="Q85" i="41"/>
  <c r="O85" i="41"/>
  <c r="M85" i="41"/>
  <c r="K85" i="41"/>
  <c r="I85" i="41"/>
  <c r="F85" i="41"/>
  <c r="H85" i="41"/>
  <c r="E81" i="41"/>
  <c r="G81" i="41"/>
  <c r="I81" i="41"/>
  <c r="K81" i="41"/>
  <c r="M81" i="41"/>
  <c r="O81" i="41"/>
  <c r="Q81" i="41"/>
  <c r="S81" i="41"/>
  <c r="U81" i="41"/>
  <c r="W81" i="41"/>
  <c r="Y81" i="41"/>
  <c r="AA81" i="41"/>
  <c r="AC81" i="41"/>
  <c r="AE81" i="41"/>
  <c r="AG81" i="41"/>
  <c r="AI81" i="41"/>
  <c r="AK81" i="41"/>
  <c r="AM81" i="41"/>
  <c r="AO81" i="41"/>
  <c r="AQ81" i="41"/>
  <c r="AS81" i="41"/>
  <c r="AU81" i="41"/>
  <c r="AW81" i="41"/>
  <c r="AY81" i="41"/>
  <c r="BA81" i="41"/>
  <c r="BC81" i="41"/>
  <c r="BE81" i="41"/>
  <c r="BG81" i="41"/>
  <c r="F82" i="41"/>
  <c r="H82" i="41"/>
  <c r="J82" i="41"/>
  <c r="L82" i="41"/>
  <c r="N82" i="41"/>
  <c r="P82" i="41"/>
  <c r="R82" i="41"/>
  <c r="T82" i="41"/>
  <c r="V82" i="41"/>
  <c r="X82" i="41"/>
  <c r="Z82" i="41"/>
  <c r="AB82" i="41"/>
  <c r="AD82" i="41"/>
  <c r="AF82" i="41"/>
  <c r="AH82" i="41"/>
  <c r="AJ82" i="41"/>
  <c r="AL82" i="41"/>
  <c r="AN82" i="41"/>
  <c r="AP82" i="41"/>
  <c r="AR82" i="41"/>
  <c r="AT82" i="41"/>
  <c r="AV82" i="41"/>
  <c r="AX82" i="41"/>
  <c r="AZ82" i="41"/>
  <c r="BB82" i="41"/>
  <c r="BD82" i="41"/>
  <c r="BF82" i="41"/>
  <c r="BH82" i="41"/>
  <c r="E85" i="41"/>
  <c r="G85" i="41"/>
  <c r="J85" i="41"/>
  <c r="F86" i="41"/>
  <c r="H86" i="41"/>
  <c r="J86" i="41"/>
  <c r="L86" i="41"/>
  <c r="N86" i="41"/>
  <c r="P86" i="41"/>
  <c r="R86" i="41"/>
  <c r="T86" i="41"/>
  <c r="V86" i="41"/>
  <c r="X86" i="41"/>
  <c r="Z86" i="41"/>
  <c r="AB86" i="41"/>
  <c r="AD86" i="41"/>
  <c r="AF86" i="41"/>
  <c r="AH86" i="41"/>
  <c r="AJ86" i="41"/>
  <c r="AL86" i="41"/>
  <c r="AN86" i="41"/>
  <c r="AP86" i="41"/>
  <c r="AR86" i="41"/>
  <c r="AT86" i="41"/>
  <c r="AV86" i="41"/>
  <c r="AX86" i="41"/>
  <c r="AZ86" i="41"/>
  <c r="BB86" i="41"/>
  <c r="BD86" i="41"/>
  <c r="BF86" i="41"/>
  <c r="BH86" i="41"/>
  <c r="E87" i="41"/>
  <c r="G87" i="41"/>
  <c r="I87" i="41"/>
  <c r="K87" i="41"/>
  <c r="M87" i="41"/>
  <c r="O87" i="41"/>
  <c r="Q87" i="41"/>
  <c r="S87" i="41"/>
  <c r="U87" i="41"/>
  <c r="W87" i="41"/>
  <c r="Y87" i="41"/>
  <c r="AA87" i="41"/>
  <c r="AC87" i="41"/>
  <c r="AE87" i="41"/>
  <c r="AG87" i="41"/>
  <c r="AI87" i="41"/>
  <c r="AK87" i="41"/>
  <c r="AM87" i="41"/>
  <c r="AO87" i="41"/>
  <c r="AQ87" i="41"/>
  <c r="AS87" i="41"/>
  <c r="AU87" i="41"/>
  <c r="AW87" i="41"/>
  <c r="AY87" i="41"/>
  <c r="BA87" i="41"/>
  <c r="BC87" i="41"/>
  <c r="BE87" i="41"/>
  <c r="BG87" i="41"/>
  <c r="BI87" i="41"/>
  <c r="S86" i="41"/>
  <c r="U86" i="41"/>
  <c r="W86" i="41"/>
  <c r="Y86" i="41"/>
  <c r="AA86" i="41"/>
  <c r="AC86" i="41"/>
  <c r="AE86" i="41"/>
  <c r="AG86" i="41"/>
  <c r="AI86" i="41"/>
  <c r="AK86" i="41"/>
  <c r="AM86" i="41"/>
  <c r="AO86" i="41"/>
  <c r="AQ86" i="41"/>
  <c r="AS86" i="41"/>
  <c r="AU86" i="41"/>
  <c r="AW86" i="41"/>
  <c r="AY86" i="41"/>
  <c r="BA86" i="41"/>
  <c r="BC86" i="41"/>
  <c r="BE86" i="41"/>
  <c r="BG86" i="41"/>
  <c r="F87" i="41"/>
  <c r="H87" i="41"/>
  <c r="J87" i="41"/>
  <c r="L87" i="41"/>
  <c r="N87" i="41"/>
  <c r="P87" i="41"/>
  <c r="R87" i="41"/>
  <c r="T87" i="41"/>
  <c r="V87" i="41"/>
  <c r="X87" i="41"/>
  <c r="Z87" i="41"/>
  <c r="AB87" i="41"/>
  <c r="AD87" i="41"/>
  <c r="AF87" i="41"/>
  <c r="AH87" i="41"/>
  <c r="AJ87" i="41"/>
  <c r="AL87" i="41"/>
  <c r="AN87" i="41"/>
  <c r="AP87" i="41"/>
  <c r="AR87" i="41"/>
  <c r="AT87" i="41"/>
  <c r="AV87" i="41"/>
  <c r="AX87" i="41"/>
  <c r="AZ87" i="41"/>
  <c r="BB87" i="41"/>
  <c r="BD87" i="41"/>
  <c r="BF87" i="41"/>
  <c r="BH87" i="41"/>
  <c r="C113" i="28" l="1"/>
  <c r="BJ86" i="41"/>
  <c r="BJ85" i="41"/>
  <c r="BJ82" i="41"/>
  <c r="BJ81" i="41"/>
  <c r="BJ80" i="41"/>
  <c r="BJ87" i="41"/>
  <c r="BJ77" i="41"/>
  <c r="BJ78" i="41"/>
  <c r="BJ76" i="41"/>
  <c r="BJ72" i="41"/>
  <c r="BJ73" i="41"/>
  <c r="BJ71" i="41"/>
  <c r="BJ69" i="41"/>
  <c r="BJ68" i="41"/>
  <c r="BJ67" i="41"/>
  <c r="BJ64" i="41"/>
  <c r="BJ63" i="41"/>
  <c r="BJ62" i="41"/>
  <c r="BJ60" i="41"/>
  <c r="BJ59" i="41"/>
  <c r="BJ58" i="41"/>
  <c r="BJ55" i="41"/>
  <c r="BJ54" i="41"/>
  <c r="BJ53" i="41"/>
  <c r="BJ83" i="37" l="1"/>
  <c r="BH84" i="28"/>
  <c r="C84" i="28"/>
  <c r="B19" i="66" s="1"/>
  <c r="B38" i="66" s="1"/>
  <c r="BG85" i="28"/>
  <c r="BF85" i="28"/>
  <c r="BE85" i="28"/>
  <c r="BD85" i="28"/>
  <c r="BC85" i="28"/>
  <c r="BB85" i="28"/>
  <c r="BA85" i="28"/>
  <c r="AZ85" i="28"/>
  <c r="AY85" i="28"/>
  <c r="AX85" i="28"/>
  <c r="AW85" i="28"/>
  <c r="AV85" i="28"/>
  <c r="AU85" i="28"/>
  <c r="AT85" i="28"/>
  <c r="AS85" i="28"/>
  <c r="AR85" i="28"/>
  <c r="AQ85" i="28"/>
  <c r="AP85" i="28"/>
  <c r="AO85" i="28"/>
  <c r="AN85" i="28"/>
  <c r="AM85" i="28"/>
  <c r="AL85" i="28"/>
  <c r="AK85" i="28"/>
  <c r="AJ85" i="28"/>
  <c r="AI85" i="28"/>
  <c r="AH85" i="28"/>
  <c r="AG85" i="28"/>
  <c r="AF85" i="28"/>
  <c r="AE85" i="28"/>
  <c r="AD85" i="28"/>
  <c r="AC85" i="28"/>
  <c r="AB85" i="28"/>
  <c r="AA85" i="28"/>
  <c r="Z85" i="28"/>
  <c r="Y85" i="28"/>
  <c r="X85" i="28"/>
  <c r="W85" i="28"/>
  <c r="V85" i="28"/>
  <c r="U85" i="28"/>
  <c r="T85" i="28"/>
  <c r="S85" i="28"/>
  <c r="R85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D85" i="28"/>
  <c r="C83" i="28"/>
  <c r="D19" i="66" s="1"/>
  <c r="BH82" i="28"/>
  <c r="BI49" i="41"/>
  <c r="BH49" i="41"/>
  <c r="BG49" i="41"/>
  <c r="BF49" i="41"/>
  <c r="BE49" i="41"/>
  <c r="BD49" i="41"/>
  <c r="BC49" i="41"/>
  <c r="BB49" i="41"/>
  <c r="BA49" i="41"/>
  <c r="AZ49" i="41"/>
  <c r="AY49" i="41"/>
  <c r="AX49" i="41"/>
  <c r="AW49" i="41"/>
  <c r="AV49" i="41"/>
  <c r="AU49" i="41"/>
  <c r="AT49" i="41"/>
  <c r="AS49" i="41"/>
  <c r="AR49" i="41"/>
  <c r="AQ49" i="41"/>
  <c r="AP49" i="41"/>
  <c r="AO49" i="41"/>
  <c r="AN49" i="41"/>
  <c r="AM49" i="41"/>
  <c r="AL49" i="41"/>
  <c r="AK49" i="41"/>
  <c r="AJ49" i="41"/>
  <c r="AI49" i="41"/>
  <c r="AH49" i="41"/>
  <c r="AG49" i="41"/>
  <c r="AF49" i="41"/>
  <c r="AE49" i="41"/>
  <c r="AD49" i="41"/>
  <c r="AC49" i="41"/>
  <c r="AB49" i="41"/>
  <c r="AA49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BI48" i="41"/>
  <c r="BH48" i="41"/>
  <c r="BG48" i="41"/>
  <c r="BF48" i="41"/>
  <c r="BE48" i="41"/>
  <c r="BD48" i="41"/>
  <c r="BC48" i="41"/>
  <c r="BB48" i="41"/>
  <c r="BA48" i="41"/>
  <c r="AZ48" i="41"/>
  <c r="AY48" i="41"/>
  <c r="AX48" i="41"/>
  <c r="AW48" i="41"/>
  <c r="AV48" i="41"/>
  <c r="AU48" i="41"/>
  <c r="AT48" i="41"/>
  <c r="AS48" i="41"/>
  <c r="AR48" i="41"/>
  <c r="AQ48" i="41"/>
  <c r="AP48" i="41"/>
  <c r="AO48" i="41"/>
  <c r="AN48" i="41"/>
  <c r="AM48" i="41"/>
  <c r="AL48" i="41"/>
  <c r="AK48" i="41"/>
  <c r="AJ48" i="41"/>
  <c r="AI48" i="41"/>
  <c r="AH48" i="41"/>
  <c r="AG48" i="41"/>
  <c r="AF48" i="41"/>
  <c r="AE48" i="41"/>
  <c r="AD48" i="41"/>
  <c r="AC48" i="41"/>
  <c r="AB48" i="41"/>
  <c r="AA48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BI47" i="41"/>
  <c r="BH47" i="41"/>
  <c r="BG47" i="41"/>
  <c r="BF47" i="41"/>
  <c r="BE47" i="41"/>
  <c r="BD47" i="41"/>
  <c r="BC47" i="41"/>
  <c r="BB47" i="41"/>
  <c r="BA47" i="41"/>
  <c r="AZ47" i="41"/>
  <c r="AY47" i="41"/>
  <c r="AX47" i="41"/>
  <c r="AW47" i="41"/>
  <c r="AV47" i="41"/>
  <c r="AU47" i="41"/>
  <c r="AT47" i="41"/>
  <c r="AS47" i="41"/>
  <c r="AR47" i="41"/>
  <c r="AQ47" i="41"/>
  <c r="AP47" i="41"/>
  <c r="AO47" i="41"/>
  <c r="AN47" i="41"/>
  <c r="AM47" i="41"/>
  <c r="AL47" i="41"/>
  <c r="AK47" i="41"/>
  <c r="AJ47" i="41"/>
  <c r="AI47" i="41"/>
  <c r="AH47" i="41"/>
  <c r="AG47" i="41"/>
  <c r="AF47" i="41"/>
  <c r="AE47" i="41"/>
  <c r="AD47" i="41"/>
  <c r="AC47" i="41"/>
  <c r="AB47" i="41"/>
  <c r="AA47" i="41"/>
  <c r="Z47" i="41"/>
  <c r="Y47" i="41"/>
  <c r="X47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E47" i="41"/>
  <c r="BH69" i="38"/>
  <c r="BH64" i="38"/>
  <c r="BI45" i="41"/>
  <c r="BH45" i="41"/>
  <c r="BG45" i="41"/>
  <c r="BF45" i="41"/>
  <c r="BE45" i="41"/>
  <c r="BD45" i="41"/>
  <c r="BC45" i="41"/>
  <c r="BB45" i="41"/>
  <c r="BA45" i="41"/>
  <c r="AZ45" i="41"/>
  <c r="AY45" i="41"/>
  <c r="AX45" i="41"/>
  <c r="AW45" i="41"/>
  <c r="AV45" i="41"/>
  <c r="AU45" i="41"/>
  <c r="AT45" i="41"/>
  <c r="AS45" i="41"/>
  <c r="AR45" i="41"/>
  <c r="AQ45" i="41"/>
  <c r="AP45" i="41"/>
  <c r="AO45" i="41"/>
  <c r="AN45" i="41"/>
  <c r="AM45" i="41"/>
  <c r="AL45" i="41"/>
  <c r="AK45" i="41"/>
  <c r="AJ45" i="41"/>
  <c r="AI45" i="41"/>
  <c r="AH45" i="41"/>
  <c r="AG45" i="41"/>
  <c r="AF45" i="41"/>
  <c r="AE45" i="41"/>
  <c r="AD45" i="41"/>
  <c r="AC45" i="41"/>
  <c r="AB45" i="41"/>
  <c r="AA45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BI44" i="41"/>
  <c r="BH44" i="41"/>
  <c r="BG44" i="41"/>
  <c r="BF44" i="41"/>
  <c r="BE44" i="41"/>
  <c r="BD44" i="41"/>
  <c r="BC44" i="41"/>
  <c r="BB44" i="41"/>
  <c r="BA44" i="41"/>
  <c r="AZ44" i="41"/>
  <c r="AY44" i="41"/>
  <c r="AX44" i="41"/>
  <c r="AW44" i="41"/>
  <c r="AV44" i="41"/>
  <c r="AU44" i="41"/>
  <c r="AT44" i="41"/>
  <c r="AS44" i="41"/>
  <c r="AR44" i="41"/>
  <c r="AQ44" i="41"/>
  <c r="AP44" i="41"/>
  <c r="AO44" i="41"/>
  <c r="AN44" i="41"/>
  <c r="AM44" i="41"/>
  <c r="AL44" i="41"/>
  <c r="AK44" i="41"/>
  <c r="AJ44" i="41"/>
  <c r="AI44" i="41"/>
  <c r="AH44" i="41"/>
  <c r="AG44" i="41"/>
  <c r="AF44" i="41"/>
  <c r="AE44" i="41"/>
  <c r="AD44" i="41"/>
  <c r="AC44" i="41"/>
  <c r="AB44" i="41"/>
  <c r="AA44" i="41"/>
  <c r="Z44" i="41"/>
  <c r="Y44" i="41"/>
  <c r="X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E44" i="41"/>
  <c r="BI43" i="41"/>
  <c r="BH43" i="41"/>
  <c r="BG43" i="41"/>
  <c r="BF43" i="41"/>
  <c r="BE43" i="41"/>
  <c r="BD43" i="41"/>
  <c r="BC43" i="41"/>
  <c r="BB43" i="41"/>
  <c r="BA43" i="41"/>
  <c r="AZ43" i="41"/>
  <c r="AY43" i="41"/>
  <c r="AX43" i="41"/>
  <c r="AW43" i="41"/>
  <c r="AV43" i="41"/>
  <c r="AU43" i="41"/>
  <c r="AT43" i="41"/>
  <c r="AS43" i="41"/>
  <c r="AR43" i="41"/>
  <c r="AQ43" i="41"/>
  <c r="AP43" i="41"/>
  <c r="AO43" i="41"/>
  <c r="AN43" i="41"/>
  <c r="AM43" i="41"/>
  <c r="AL43" i="41"/>
  <c r="AK43" i="41"/>
  <c r="AJ43" i="41"/>
  <c r="AI43" i="41"/>
  <c r="AH43" i="41"/>
  <c r="AG43" i="41"/>
  <c r="AF43" i="41"/>
  <c r="AE43" i="41"/>
  <c r="AD43" i="41"/>
  <c r="AC43" i="41"/>
  <c r="AB43" i="41"/>
  <c r="AA43" i="41"/>
  <c r="Z43" i="41"/>
  <c r="Y43" i="41"/>
  <c r="X43" i="41"/>
  <c r="W43" i="41"/>
  <c r="V43" i="41"/>
  <c r="U43" i="41"/>
  <c r="T43" i="41"/>
  <c r="S43" i="41"/>
  <c r="R43" i="41"/>
  <c r="Q43" i="41"/>
  <c r="P43" i="41"/>
  <c r="O43" i="41"/>
  <c r="N43" i="41"/>
  <c r="M43" i="41"/>
  <c r="L43" i="41"/>
  <c r="K43" i="41"/>
  <c r="J43" i="41"/>
  <c r="I43" i="41"/>
  <c r="H43" i="41"/>
  <c r="G43" i="41"/>
  <c r="F43" i="41"/>
  <c r="E43" i="41"/>
  <c r="BI38" i="41"/>
  <c r="BH38" i="41"/>
  <c r="BG38" i="41"/>
  <c r="BF38" i="41"/>
  <c r="BE38" i="41"/>
  <c r="BD38" i="41"/>
  <c r="BC38" i="41"/>
  <c r="BB38" i="41"/>
  <c r="BA38" i="41"/>
  <c r="AZ38" i="41"/>
  <c r="AY38" i="41"/>
  <c r="AX38" i="41"/>
  <c r="AW38" i="41"/>
  <c r="AV38" i="41"/>
  <c r="AU38" i="41"/>
  <c r="AT38" i="41"/>
  <c r="AS38" i="41"/>
  <c r="AR38" i="41"/>
  <c r="AQ38" i="41"/>
  <c r="AP38" i="41"/>
  <c r="AO38" i="41"/>
  <c r="AN38" i="41"/>
  <c r="AM38" i="41"/>
  <c r="AL38" i="41"/>
  <c r="AK38" i="41"/>
  <c r="AJ38" i="41"/>
  <c r="AI38" i="41"/>
  <c r="AH38" i="41"/>
  <c r="AG38" i="41"/>
  <c r="AF38" i="41"/>
  <c r="AE38" i="41"/>
  <c r="AD38" i="41"/>
  <c r="AC38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BI34" i="41"/>
  <c r="BH34" i="41"/>
  <c r="BG34" i="41"/>
  <c r="BF34" i="41"/>
  <c r="BE34" i="41"/>
  <c r="BD34" i="41"/>
  <c r="BC34" i="41"/>
  <c r="BB34" i="41"/>
  <c r="BA34" i="41"/>
  <c r="AZ34" i="41"/>
  <c r="AY34" i="41"/>
  <c r="AX34" i="41"/>
  <c r="AW34" i="41"/>
  <c r="AV34" i="41"/>
  <c r="AU34" i="41"/>
  <c r="AT34" i="41"/>
  <c r="AS34" i="41"/>
  <c r="AR34" i="41"/>
  <c r="AQ34" i="41"/>
  <c r="AP34" i="41"/>
  <c r="AO34" i="41"/>
  <c r="AN34" i="41"/>
  <c r="AM34" i="41"/>
  <c r="AL34" i="41"/>
  <c r="AK34" i="41"/>
  <c r="AJ34" i="41"/>
  <c r="AI34" i="41"/>
  <c r="AH34" i="41"/>
  <c r="AG34" i="41"/>
  <c r="AF34" i="41"/>
  <c r="AE34" i="41"/>
  <c r="AD34" i="41"/>
  <c r="AC34" i="41"/>
  <c r="AB34" i="41"/>
  <c r="AA34" i="41"/>
  <c r="Z34" i="41"/>
  <c r="Y34" i="41"/>
  <c r="X34" i="41"/>
  <c r="W34" i="41"/>
  <c r="V34" i="41"/>
  <c r="U34" i="41"/>
  <c r="T34" i="41"/>
  <c r="S34" i="41"/>
  <c r="R34" i="41"/>
  <c r="Q34" i="41"/>
  <c r="P34" i="41"/>
  <c r="O34" i="41"/>
  <c r="N34" i="41"/>
  <c r="M34" i="41"/>
  <c r="L34" i="41"/>
  <c r="K34" i="41"/>
  <c r="J34" i="41"/>
  <c r="I34" i="41"/>
  <c r="H34" i="41"/>
  <c r="G34" i="41"/>
  <c r="F34" i="41"/>
  <c r="E34" i="41"/>
  <c r="BI33" i="41"/>
  <c r="BH33" i="41"/>
  <c r="BG33" i="41"/>
  <c r="BF33" i="41"/>
  <c r="BE33" i="41"/>
  <c r="BD33" i="41"/>
  <c r="BC33" i="41"/>
  <c r="BB33" i="41"/>
  <c r="BA33" i="41"/>
  <c r="AZ33" i="41"/>
  <c r="AY33" i="41"/>
  <c r="AX33" i="41"/>
  <c r="AW33" i="41"/>
  <c r="AV33" i="41"/>
  <c r="AU33" i="41"/>
  <c r="AT33" i="41"/>
  <c r="AS33" i="41"/>
  <c r="AR33" i="41"/>
  <c r="AQ33" i="41"/>
  <c r="AP33" i="41"/>
  <c r="AO33" i="41"/>
  <c r="AN33" i="41"/>
  <c r="AM33" i="41"/>
  <c r="AL33" i="41"/>
  <c r="AK33" i="41"/>
  <c r="AJ33" i="41"/>
  <c r="AI33" i="41"/>
  <c r="AH33" i="41"/>
  <c r="AG33" i="41"/>
  <c r="AF33" i="41"/>
  <c r="AE33" i="41"/>
  <c r="AD33" i="41"/>
  <c r="AC33" i="41"/>
  <c r="AB33" i="41"/>
  <c r="AA33" i="41"/>
  <c r="Z33" i="41"/>
  <c r="Y33" i="41"/>
  <c r="X33" i="41"/>
  <c r="W33" i="41"/>
  <c r="V33" i="41"/>
  <c r="U33" i="41"/>
  <c r="T33" i="41"/>
  <c r="S33" i="41"/>
  <c r="R33" i="41"/>
  <c r="Q33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BJ29" i="41"/>
  <c r="BI25" i="41"/>
  <c r="BH25" i="41"/>
  <c r="BG25" i="41"/>
  <c r="BF25" i="41"/>
  <c r="BE25" i="41"/>
  <c r="BD25" i="41"/>
  <c r="BC25" i="41"/>
  <c r="BB25" i="41"/>
  <c r="BA25" i="41"/>
  <c r="AZ25" i="41"/>
  <c r="AY25" i="41"/>
  <c r="AX25" i="41"/>
  <c r="AW25" i="41"/>
  <c r="AV25" i="41"/>
  <c r="AU25" i="41"/>
  <c r="AT25" i="41"/>
  <c r="AS25" i="41"/>
  <c r="AR25" i="41"/>
  <c r="AQ25" i="41"/>
  <c r="AP25" i="41"/>
  <c r="AO25" i="41"/>
  <c r="AN25" i="41"/>
  <c r="AM25" i="41"/>
  <c r="AL25" i="41"/>
  <c r="AK25" i="41"/>
  <c r="AJ25" i="41"/>
  <c r="AI25" i="41"/>
  <c r="AH25" i="41"/>
  <c r="AG25" i="41"/>
  <c r="AF25" i="41"/>
  <c r="AE25" i="41"/>
  <c r="AD25" i="41"/>
  <c r="AC25" i="41"/>
  <c r="AB25" i="41"/>
  <c r="AA25" i="41"/>
  <c r="Z25" i="41"/>
  <c r="Y25" i="41"/>
  <c r="X25" i="41"/>
  <c r="W25" i="41"/>
  <c r="V25" i="41"/>
  <c r="U25" i="41"/>
  <c r="T25" i="41"/>
  <c r="S25" i="41"/>
  <c r="R25" i="41"/>
  <c r="Q25" i="41"/>
  <c r="P25" i="41"/>
  <c r="O25" i="41"/>
  <c r="N25" i="41"/>
  <c r="M25" i="41"/>
  <c r="L25" i="41"/>
  <c r="K25" i="41"/>
  <c r="J25" i="41"/>
  <c r="I25" i="41"/>
  <c r="H25" i="41"/>
  <c r="G25" i="41"/>
  <c r="F25" i="41"/>
  <c r="E25" i="41"/>
  <c r="BI24" i="41"/>
  <c r="BH24" i="41"/>
  <c r="BG24" i="41"/>
  <c r="BF24" i="41"/>
  <c r="BE24" i="41"/>
  <c r="BD24" i="41"/>
  <c r="BC24" i="41"/>
  <c r="BB24" i="41"/>
  <c r="BA24" i="41"/>
  <c r="AZ24" i="41"/>
  <c r="AY24" i="41"/>
  <c r="AX24" i="41"/>
  <c r="AW24" i="41"/>
  <c r="AV24" i="41"/>
  <c r="AU24" i="41"/>
  <c r="AT24" i="41"/>
  <c r="AS24" i="41"/>
  <c r="AR24" i="41"/>
  <c r="AQ24" i="41"/>
  <c r="AP24" i="41"/>
  <c r="AO24" i="41"/>
  <c r="AN24" i="41"/>
  <c r="AM24" i="41"/>
  <c r="AL24" i="41"/>
  <c r="AK24" i="41"/>
  <c r="AJ24" i="41"/>
  <c r="AI24" i="41"/>
  <c r="AH24" i="41"/>
  <c r="AG24" i="41"/>
  <c r="AF24" i="41"/>
  <c r="AE24" i="41"/>
  <c r="AD24" i="41"/>
  <c r="AC24" i="41"/>
  <c r="AB24" i="41"/>
  <c r="AA24" i="41"/>
  <c r="Z24" i="41"/>
  <c r="Y24" i="41"/>
  <c r="X24" i="41"/>
  <c r="W24" i="41"/>
  <c r="V24" i="41"/>
  <c r="U24" i="41"/>
  <c r="T24" i="41"/>
  <c r="S24" i="41"/>
  <c r="R24" i="41"/>
  <c r="Q24" i="41"/>
  <c r="P24" i="41"/>
  <c r="O24" i="41"/>
  <c r="N24" i="41"/>
  <c r="M24" i="41"/>
  <c r="L24" i="41"/>
  <c r="K24" i="41"/>
  <c r="J24" i="41"/>
  <c r="I24" i="41"/>
  <c r="H24" i="41"/>
  <c r="G24" i="41"/>
  <c r="F24" i="41"/>
  <c r="E24" i="41"/>
  <c r="BJ20" i="41"/>
  <c r="BI16" i="41"/>
  <c r="BH16" i="41"/>
  <c r="BG16" i="41"/>
  <c r="BF16" i="41"/>
  <c r="BE16" i="41"/>
  <c r="BD16" i="41"/>
  <c r="BC16" i="41"/>
  <c r="BB16" i="41"/>
  <c r="BA16" i="41"/>
  <c r="AZ16" i="41"/>
  <c r="AY16" i="41"/>
  <c r="AX16" i="41"/>
  <c r="AW16" i="41"/>
  <c r="AV16" i="41"/>
  <c r="AU16" i="41"/>
  <c r="AT16" i="41"/>
  <c r="AS16" i="41"/>
  <c r="AR16" i="41"/>
  <c r="AQ16" i="41"/>
  <c r="AP16" i="41"/>
  <c r="AO16" i="41"/>
  <c r="AN16" i="41"/>
  <c r="AM16" i="41"/>
  <c r="AL16" i="41"/>
  <c r="AK16" i="41"/>
  <c r="AJ16" i="41"/>
  <c r="AI16" i="41"/>
  <c r="AH16" i="41"/>
  <c r="AG16" i="41"/>
  <c r="AF16" i="41"/>
  <c r="AE16" i="41"/>
  <c r="AD16" i="41"/>
  <c r="AC16" i="41"/>
  <c r="AB16" i="41"/>
  <c r="AA16" i="41"/>
  <c r="Z16" i="41"/>
  <c r="Y16" i="41"/>
  <c r="X16" i="41"/>
  <c r="W16" i="41"/>
  <c r="V16" i="41"/>
  <c r="U16" i="41"/>
  <c r="T16" i="41"/>
  <c r="S16" i="41"/>
  <c r="R16" i="41"/>
  <c r="Q16" i="41"/>
  <c r="P16" i="41"/>
  <c r="O16" i="41"/>
  <c r="N16" i="41"/>
  <c r="M16" i="41"/>
  <c r="L16" i="41"/>
  <c r="K16" i="41"/>
  <c r="J16" i="41"/>
  <c r="I16" i="41"/>
  <c r="H16" i="41"/>
  <c r="G16" i="41"/>
  <c r="F16" i="41"/>
  <c r="E16" i="41"/>
  <c r="BI15" i="41"/>
  <c r="BH15" i="41"/>
  <c r="BG15" i="41"/>
  <c r="BF15" i="41"/>
  <c r="BE15" i="41"/>
  <c r="BD15" i="41"/>
  <c r="BC15" i="41"/>
  <c r="BB15" i="41"/>
  <c r="BA15" i="41"/>
  <c r="AZ15" i="41"/>
  <c r="AY15" i="41"/>
  <c r="AX15" i="41"/>
  <c r="AW15" i="41"/>
  <c r="AV15" i="41"/>
  <c r="AU15" i="41"/>
  <c r="AT15" i="41"/>
  <c r="AS15" i="41"/>
  <c r="AR15" i="41"/>
  <c r="AQ15" i="41"/>
  <c r="AP15" i="41"/>
  <c r="AO15" i="41"/>
  <c r="AN15" i="41"/>
  <c r="AM15" i="41"/>
  <c r="AL15" i="41"/>
  <c r="AK15" i="41"/>
  <c r="AJ15" i="41"/>
  <c r="AI15" i="41"/>
  <c r="AH15" i="41"/>
  <c r="AG15" i="41"/>
  <c r="AF15" i="41"/>
  <c r="AE15" i="41"/>
  <c r="AD15" i="41"/>
  <c r="AC15" i="41"/>
  <c r="AB15" i="41"/>
  <c r="AA15" i="41"/>
  <c r="Z15" i="41"/>
  <c r="Y15" i="41"/>
  <c r="X15" i="41"/>
  <c r="W15" i="41"/>
  <c r="V15" i="41"/>
  <c r="U15" i="41"/>
  <c r="T15" i="41"/>
  <c r="S15" i="41"/>
  <c r="R15" i="41"/>
  <c r="Q15" i="41"/>
  <c r="P15" i="41"/>
  <c r="O15" i="41"/>
  <c r="N15" i="41"/>
  <c r="M15" i="41"/>
  <c r="L15" i="41"/>
  <c r="K15" i="41"/>
  <c r="J15" i="41"/>
  <c r="I15" i="41"/>
  <c r="H15" i="41"/>
  <c r="G15" i="41"/>
  <c r="F15" i="41"/>
  <c r="E15" i="41"/>
  <c r="BJ11" i="41"/>
  <c r="BI7" i="41"/>
  <c r="BH7" i="41"/>
  <c r="BG7" i="41"/>
  <c r="BF7" i="41"/>
  <c r="BE7" i="41"/>
  <c r="BD7" i="41"/>
  <c r="BC7" i="41"/>
  <c r="BB7" i="41"/>
  <c r="BA7" i="41"/>
  <c r="AZ7" i="41"/>
  <c r="AY7" i="41"/>
  <c r="AX7" i="41"/>
  <c r="AW7" i="41"/>
  <c r="AV7" i="41"/>
  <c r="AU7" i="41"/>
  <c r="AT7" i="41"/>
  <c r="AS7" i="41"/>
  <c r="AR7" i="41"/>
  <c r="AQ7" i="41"/>
  <c r="AP7" i="41"/>
  <c r="AO7" i="41"/>
  <c r="AN7" i="41"/>
  <c r="AM7" i="41"/>
  <c r="AL7" i="41"/>
  <c r="AK7" i="41"/>
  <c r="AJ7" i="41"/>
  <c r="AI7" i="41"/>
  <c r="AH7" i="41"/>
  <c r="AG7" i="41"/>
  <c r="AF7" i="41"/>
  <c r="AE7" i="41"/>
  <c r="AD7" i="41"/>
  <c r="AC7" i="41"/>
  <c r="AB7" i="41"/>
  <c r="AA7" i="41"/>
  <c r="Z7" i="41"/>
  <c r="Y7" i="41"/>
  <c r="X7" i="41"/>
  <c r="W7" i="41"/>
  <c r="V7" i="41"/>
  <c r="U7" i="41"/>
  <c r="T7" i="41"/>
  <c r="S7" i="41"/>
  <c r="R7" i="41"/>
  <c r="Q7" i="41"/>
  <c r="P7" i="41"/>
  <c r="O7" i="41"/>
  <c r="N7" i="41"/>
  <c r="M7" i="41"/>
  <c r="L7" i="41"/>
  <c r="K7" i="41"/>
  <c r="J7" i="41"/>
  <c r="I7" i="41"/>
  <c r="H7" i="41"/>
  <c r="G7" i="41"/>
  <c r="F7" i="41"/>
  <c r="E7" i="41"/>
  <c r="BI6" i="41"/>
  <c r="BH6" i="41"/>
  <c r="BG6" i="41"/>
  <c r="BF6" i="41"/>
  <c r="BE6" i="41"/>
  <c r="BD6" i="41"/>
  <c r="BC6" i="41"/>
  <c r="BB6" i="41"/>
  <c r="BA6" i="41"/>
  <c r="AZ6" i="41"/>
  <c r="AY6" i="41"/>
  <c r="AX6" i="41"/>
  <c r="AW6" i="41"/>
  <c r="AV6" i="41"/>
  <c r="AU6" i="41"/>
  <c r="AT6" i="41"/>
  <c r="AS6" i="41"/>
  <c r="AR6" i="41"/>
  <c r="AQ6" i="41"/>
  <c r="AP6" i="41"/>
  <c r="AO6" i="41"/>
  <c r="AN6" i="41"/>
  <c r="AM6" i="41"/>
  <c r="AL6" i="41"/>
  <c r="AK6" i="41"/>
  <c r="AJ6" i="41"/>
  <c r="AI6" i="41"/>
  <c r="AH6" i="41"/>
  <c r="AG6" i="41"/>
  <c r="AF6" i="41"/>
  <c r="AE6" i="41"/>
  <c r="AD6" i="41"/>
  <c r="AC6" i="41"/>
  <c r="AB6" i="41"/>
  <c r="AA6" i="41"/>
  <c r="Z6" i="41"/>
  <c r="Y6" i="41"/>
  <c r="X6" i="41"/>
  <c r="W6" i="41"/>
  <c r="V6" i="41"/>
  <c r="U6" i="41"/>
  <c r="T6" i="41"/>
  <c r="S6" i="41"/>
  <c r="R6" i="41"/>
  <c r="Q6" i="41"/>
  <c r="P6" i="41"/>
  <c r="O6" i="41"/>
  <c r="N6" i="41"/>
  <c r="M6" i="41"/>
  <c r="L6" i="41"/>
  <c r="K6" i="41"/>
  <c r="J6" i="41"/>
  <c r="I6" i="41"/>
  <c r="H6" i="41"/>
  <c r="G6" i="41"/>
  <c r="F6" i="41"/>
  <c r="E6" i="41"/>
  <c r="BJ2" i="41"/>
  <c r="E1" i="41"/>
  <c r="D20" i="39"/>
  <c r="D44" i="37" s="1"/>
  <c r="D19" i="39"/>
  <c r="D43" i="37" s="1"/>
  <c r="D17" i="39"/>
  <c r="D16" i="39"/>
  <c r="D15" i="39"/>
  <c r="D14" i="39"/>
  <c r="D13" i="39"/>
  <c r="D7" i="39"/>
  <c r="D6" i="39"/>
  <c r="I24" i="40"/>
  <c r="J24" i="40" s="1"/>
  <c r="J25" i="40"/>
  <c r="J23" i="40"/>
  <c r="J20" i="40"/>
  <c r="J19" i="40"/>
  <c r="J18" i="40"/>
  <c r="J17" i="40"/>
  <c r="J15" i="40"/>
  <c r="J14" i="40"/>
  <c r="J13" i="40"/>
  <c r="J12" i="40"/>
  <c r="J11" i="40"/>
  <c r="J10" i="40"/>
  <c r="J9" i="40"/>
  <c r="J8" i="40"/>
  <c r="J7" i="40"/>
  <c r="J6" i="40"/>
  <c r="J5" i="40"/>
  <c r="J4" i="40"/>
  <c r="J3" i="40"/>
  <c r="J2" i="40"/>
  <c r="I22" i="40"/>
  <c r="J22" i="40" s="1"/>
  <c r="I21" i="40"/>
  <c r="J21" i="40" s="1"/>
  <c r="I16" i="40"/>
  <c r="J16" i="40" s="1"/>
  <c r="E28" i="40"/>
  <c r="C28" i="40"/>
  <c r="F26" i="40"/>
  <c r="E26" i="40"/>
  <c r="D26" i="40"/>
  <c r="C26" i="40"/>
  <c r="D38" i="66" l="1"/>
  <c r="F19" i="66"/>
  <c r="F38" i="66" s="1"/>
  <c r="F43" i="37"/>
  <c r="H43" i="37"/>
  <c r="J43" i="37"/>
  <c r="L43" i="37"/>
  <c r="N43" i="37"/>
  <c r="P43" i="37"/>
  <c r="R43" i="37"/>
  <c r="T43" i="37"/>
  <c r="V43" i="37"/>
  <c r="X43" i="37"/>
  <c r="Z43" i="37"/>
  <c r="AB43" i="37"/>
  <c r="AD43" i="37"/>
  <c r="AF43" i="37"/>
  <c r="AH43" i="37"/>
  <c r="AJ43" i="37"/>
  <c r="AL43" i="37"/>
  <c r="AN43" i="37"/>
  <c r="AP43" i="37"/>
  <c r="AR43" i="37"/>
  <c r="AT43" i="37"/>
  <c r="AV43" i="37"/>
  <c r="AX43" i="37"/>
  <c r="AZ43" i="37"/>
  <c r="BB43" i="37"/>
  <c r="BD43" i="37"/>
  <c r="BF43" i="37"/>
  <c r="BH43" i="37"/>
  <c r="E44" i="37"/>
  <c r="G44" i="37"/>
  <c r="I44" i="37"/>
  <c r="K44" i="37"/>
  <c r="M44" i="37"/>
  <c r="O44" i="37"/>
  <c r="Q44" i="37"/>
  <c r="S44" i="37"/>
  <c r="U44" i="37"/>
  <c r="W44" i="37"/>
  <c r="Y44" i="37"/>
  <c r="AA44" i="37"/>
  <c r="AC44" i="37"/>
  <c r="AE44" i="37"/>
  <c r="AG44" i="37"/>
  <c r="AI44" i="37"/>
  <c r="AK44" i="37"/>
  <c r="AM44" i="37"/>
  <c r="AO44" i="37"/>
  <c r="AQ44" i="37"/>
  <c r="AS44" i="37"/>
  <c r="AU44" i="37"/>
  <c r="AW44" i="37"/>
  <c r="AY44" i="37"/>
  <c r="BA44" i="37"/>
  <c r="BC44" i="37"/>
  <c r="BE44" i="37"/>
  <c r="BG44" i="37"/>
  <c r="BI44" i="37"/>
  <c r="E43" i="37"/>
  <c r="G43" i="37"/>
  <c r="I43" i="37"/>
  <c r="K43" i="37"/>
  <c r="M43" i="37"/>
  <c r="O43" i="37"/>
  <c r="Q43" i="37"/>
  <c r="S43" i="37"/>
  <c r="U43" i="37"/>
  <c r="W43" i="37"/>
  <c r="Y43" i="37"/>
  <c r="AA43" i="37"/>
  <c r="AC43" i="37"/>
  <c r="AE43" i="37"/>
  <c r="AG43" i="37"/>
  <c r="AI43" i="37"/>
  <c r="AK43" i="37"/>
  <c r="AM43" i="37"/>
  <c r="AO43" i="37"/>
  <c r="AQ43" i="37"/>
  <c r="AS43" i="37"/>
  <c r="AU43" i="37"/>
  <c r="AW43" i="37"/>
  <c r="AY43" i="37"/>
  <c r="BA43" i="37"/>
  <c r="BC43" i="37"/>
  <c r="BE43" i="37"/>
  <c r="BG43" i="37"/>
  <c r="BI43" i="37"/>
  <c r="F44" i="37"/>
  <c r="H44" i="37"/>
  <c r="J44" i="37"/>
  <c r="L44" i="37"/>
  <c r="N44" i="37"/>
  <c r="P44" i="37"/>
  <c r="R44" i="37"/>
  <c r="T44" i="37"/>
  <c r="V44" i="37"/>
  <c r="X44" i="37"/>
  <c r="Z44" i="37"/>
  <c r="AB44" i="37"/>
  <c r="AD44" i="37"/>
  <c r="AF44" i="37"/>
  <c r="AH44" i="37"/>
  <c r="AJ44" i="37"/>
  <c r="AL44" i="37"/>
  <c r="AN44" i="37"/>
  <c r="AP44" i="37"/>
  <c r="AR44" i="37"/>
  <c r="AT44" i="37"/>
  <c r="AV44" i="37"/>
  <c r="AX44" i="37"/>
  <c r="AZ44" i="37"/>
  <c r="BB44" i="37"/>
  <c r="BD44" i="37"/>
  <c r="BF44" i="37"/>
  <c r="BH44" i="37"/>
  <c r="BJ38" i="41"/>
  <c r="C187" i="28"/>
  <c r="B187" i="28"/>
  <c r="B207" i="28" s="1"/>
  <c r="BJ16" i="41"/>
  <c r="BJ34" i="41"/>
  <c r="E17" i="39"/>
  <c r="E14" i="39"/>
  <c r="D31" i="41" s="1"/>
  <c r="D32" i="38" s="1"/>
  <c r="E19" i="39"/>
  <c r="E7" i="39"/>
  <c r="E16" i="39"/>
  <c r="E20" i="39"/>
  <c r="D37" i="41" s="1"/>
  <c r="G37" i="41" s="1"/>
  <c r="E13" i="39"/>
  <c r="E15" i="39"/>
  <c r="D32" i="41" s="1"/>
  <c r="D33" i="38" s="1"/>
  <c r="E6" i="39"/>
  <c r="D30" i="41"/>
  <c r="H30" i="41" s="1"/>
  <c r="BJ6" i="41"/>
  <c r="BJ24" i="41"/>
  <c r="B85" i="28"/>
  <c r="B144" i="28" s="1"/>
  <c r="B157" i="28" s="1"/>
  <c r="E85" i="28"/>
  <c r="C85" i="28" s="1"/>
  <c r="C144" i="28" s="1"/>
  <c r="C157" i="28" s="1"/>
  <c r="BH83" i="28"/>
  <c r="BJ7" i="41"/>
  <c r="BJ15" i="41"/>
  <c r="BJ25" i="41"/>
  <c r="BJ33" i="41"/>
  <c r="E37" i="41"/>
  <c r="F1" i="41"/>
  <c r="G1" i="41" s="1"/>
  <c r="H1" i="41" s="1"/>
  <c r="I1" i="41" s="1"/>
  <c r="J1" i="41" s="1"/>
  <c r="K1" i="41" s="1"/>
  <c r="L1" i="41" s="1"/>
  <c r="M1" i="41" s="1"/>
  <c r="N1" i="41" s="1"/>
  <c r="O1" i="41" s="1"/>
  <c r="P1" i="41" s="1"/>
  <c r="Q1" i="41" s="1"/>
  <c r="R1" i="41" s="1"/>
  <c r="S1" i="41" s="1"/>
  <c r="T1" i="41" s="1"/>
  <c r="U1" i="41" s="1"/>
  <c r="V1" i="41" s="1"/>
  <c r="W1" i="41" s="1"/>
  <c r="X1" i="41" s="1"/>
  <c r="Y1" i="41" s="1"/>
  <c r="Z1" i="41" s="1"/>
  <c r="AA1" i="41" s="1"/>
  <c r="AB1" i="41" s="1"/>
  <c r="AC1" i="41" s="1"/>
  <c r="AD1" i="41" s="1"/>
  <c r="AE1" i="41" s="1"/>
  <c r="AF1" i="41" s="1"/>
  <c r="AG1" i="41" s="1"/>
  <c r="AH1" i="41" s="1"/>
  <c r="AI1" i="41" s="1"/>
  <c r="AJ1" i="41" s="1"/>
  <c r="AK1" i="41" s="1"/>
  <c r="AL1" i="41" s="1"/>
  <c r="AM1" i="41" s="1"/>
  <c r="AN1" i="41" s="1"/>
  <c r="AO1" i="41" s="1"/>
  <c r="AP1" i="41" s="1"/>
  <c r="AQ1" i="41" s="1"/>
  <c r="AR1" i="41" s="1"/>
  <c r="AS1" i="41" s="1"/>
  <c r="AT1" i="41" s="1"/>
  <c r="AU1" i="41" s="1"/>
  <c r="AV1" i="41" s="1"/>
  <c r="AW1" i="41" s="1"/>
  <c r="AX1" i="41" s="1"/>
  <c r="AY1" i="41" s="1"/>
  <c r="AZ1" i="41" s="1"/>
  <c r="BA1" i="41" s="1"/>
  <c r="BB1" i="41" s="1"/>
  <c r="BC1" i="41" s="1"/>
  <c r="BD1" i="41" s="1"/>
  <c r="BE1" i="41" s="1"/>
  <c r="BF1" i="41" s="1"/>
  <c r="BG1" i="41" s="1"/>
  <c r="BH1" i="41" s="1"/>
  <c r="BI1" i="41" s="1"/>
  <c r="BD30" i="41"/>
  <c r="W30" i="41"/>
  <c r="AK30" i="41"/>
  <c r="AS30" i="41"/>
  <c r="AW30" i="41"/>
  <c r="BA30" i="41"/>
  <c r="BE30" i="41"/>
  <c r="BH31" i="41"/>
  <c r="BH41" i="37" s="1"/>
  <c r="AZ31" i="41"/>
  <c r="AX31" i="41"/>
  <c r="AV31" i="41"/>
  <c r="AT31" i="41"/>
  <c r="AR31" i="41"/>
  <c r="AP31" i="41"/>
  <c r="AN31" i="41"/>
  <c r="AL31" i="41"/>
  <c r="AJ31" i="41"/>
  <c r="AH31" i="41"/>
  <c r="AF31" i="41"/>
  <c r="AD31" i="41"/>
  <c r="AB31" i="41"/>
  <c r="Z31" i="41"/>
  <c r="X31" i="41"/>
  <c r="V31" i="41"/>
  <c r="T31" i="41"/>
  <c r="R31" i="41"/>
  <c r="P31" i="41"/>
  <c r="N31" i="41"/>
  <c r="L31" i="41"/>
  <c r="BI31" i="41"/>
  <c r="BI41" i="37" s="1"/>
  <c r="BG31" i="41"/>
  <c r="BE31" i="41"/>
  <c r="BC31" i="41"/>
  <c r="BA31" i="41"/>
  <c r="AY31" i="41"/>
  <c r="AW31" i="41"/>
  <c r="AU31" i="41"/>
  <c r="AS31" i="41"/>
  <c r="AQ31" i="41"/>
  <c r="AO31" i="41"/>
  <c r="AM31" i="41"/>
  <c r="AK31" i="41"/>
  <c r="AI31" i="41"/>
  <c r="AG31" i="41"/>
  <c r="AE31" i="41"/>
  <c r="AC31" i="41"/>
  <c r="AA31" i="41"/>
  <c r="Y31" i="41"/>
  <c r="W31" i="41"/>
  <c r="U31" i="41"/>
  <c r="S31" i="41"/>
  <c r="Q31" i="41"/>
  <c r="O31" i="41"/>
  <c r="M31" i="41"/>
  <c r="F31" i="41"/>
  <c r="H31" i="41"/>
  <c r="J31" i="41"/>
  <c r="H32" i="41"/>
  <c r="J32" i="41"/>
  <c r="L32" i="41"/>
  <c r="N32" i="41"/>
  <c r="P32" i="41"/>
  <c r="R32" i="41"/>
  <c r="T32" i="41"/>
  <c r="V32" i="41"/>
  <c r="X32" i="41"/>
  <c r="Z32" i="41"/>
  <c r="AB32" i="41"/>
  <c r="AD32" i="41"/>
  <c r="AF32" i="41"/>
  <c r="AH32" i="41"/>
  <c r="AJ32" i="41"/>
  <c r="AL32" i="41"/>
  <c r="AN32" i="41"/>
  <c r="AP32" i="41"/>
  <c r="AR32" i="41"/>
  <c r="AT32" i="41"/>
  <c r="AV32" i="41"/>
  <c r="AX32" i="41"/>
  <c r="AZ32" i="41"/>
  <c r="BB32" i="41"/>
  <c r="BD32" i="41"/>
  <c r="BF32" i="41"/>
  <c r="BH32" i="41"/>
  <c r="BH42" i="37" s="1"/>
  <c r="E32" i="41"/>
  <c r="G32" i="41"/>
  <c r="I32" i="41"/>
  <c r="K32" i="41"/>
  <c r="M32" i="41"/>
  <c r="O32" i="41"/>
  <c r="Q32" i="41"/>
  <c r="S32" i="41"/>
  <c r="U32" i="41"/>
  <c r="W32" i="41"/>
  <c r="Y32" i="41"/>
  <c r="AA32" i="41"/>
  <c r="AC32" i="41"/>
  <c r="AE32" i="41"/>
  <c r="AG32" i="41"/>
  <c r="AI32" i="41"/>
  <c r="AK32" i="41"/>
  <c r="AM32" i="41"/>
  <c r="AO32" i="41"/>
  <c r="AQ32" i="41"/>
  <c r="AS32" i="41"/>
  <c r="AU32" i="41"/>
  <c r="AW32" i="41"/>
  <c r="AY32" i="41"/>
  <c r="BA32" i="41"/>
  <c r="BC32" i="41"/>
  <c r="BE32" i="41"/>
  <c r="BG32" i="41"/>
  <c r="J28" i="40"/>
  <c r="J29" i="40" s="1"/>
  <c r="AE30" i="41" l="1"/>
  <c r="X30" i="41"/>
  <c r="AO30" i="41"/>
  <c r="O30" i="41"/>
  <c r="AP37" i="41"/>
  <c r="BG30" i="41"/>
  <c r="BC30" i="41"/>
  <c r="AY30" i="41"/>
  <c r="AU30" i="41"/>
  <c r="AQ30" i="41"/>
  <c r="AM30" i="41"/>
  <c r="AI30" i="41"/>
  <c r="AA30" i="41"/>
  <c r="S30" i="41"/>
  <c r="K30" i="41"/>
  <c r="AN30" i="41"/>
  <c r="BF37" i="41"/>
  <c r="L37" i="41"/>
  <c r="BG42" i="37"/>
  <c r="BG33" i="38"/>
  <c r="AY42" i="37"/>
  <c r="AY33" i="38"/>
  <c r="AQ42" i="37"/>
  <c r="AQ33" i="38"/>
  <c r="AI42" i="37"/>
  <c r="AI33" i="38"/>
  <c r="W42" i="37"/>
  <c r="W33" i="38"/>
  <c r="AV42" i="37"/>
  <c r="AV33" i="38"/>
  <c r="AN42" i="37"/>
  <c r="AN33" i="38"/>
  <c r="AJ42" i="37"/>
  <c r="AJ33" i="38"/>
  <c r="AB42" i="37"/>
  <c r="AB33" i="38"/>
  <c r="T42" i="37"/>
  <c r="T33" i="38"/>
  <c r="P42" i="37"/>
  <c r="P33" i="38"/>
  <c r="H42" i="37"/>
  <c r="H33" i="38"/>
  <c r="M41" i="37"/>
  <c r="M32" i="38"/>
  <c r="U41" i="37"/>
  <c r="U32" i="38"/>
  <c r="AG41" i="37"/>
  <c r="AG32" i="38"/>
  <c r="AO41" i="37"/>
  <c r="AO32" i="38"/>
  <c r="AW41" i="37"/>
  <c r="AW32" i="38"/>
  <c r="N41" i="37"/>
  <c r="N32" i="38"/>
  <c r="R41" i="37"/>
  <c r="R32" i="38"/>
  <c r="V41" i="37"/>
  <c r="V32" i="38"/>
  <c r="Z41" i="37"/>
  <c r="Z32" i="38"/>
  <c r="AD41" i="37"/>
  <c r="AD32" i="38"/>
  <c r="AH41" i="37"/>
  <c r="AH32" i="38"/>
  <c r="AL41" i="37"/>
  <c r="AL32" i="38"/>
  <c r="AP41" i="37"/>
  <c r="AP32" i="38"/>
  <c r="AT41" i="37"/>
  <c r="AT32" i="38"/>
  <c r="AX41" i="37"/>
  <c r="AX32" i="38"/>
  <c r="BE42" i="37"/>
  <c r="BE33" i="38"/>
  <c r="BA42" i="37"/>
  <c r="BA33" i="38"/>
  <c r="AW42" i="37"/>
  <c r="AW33" i="38"/>
  <c r="AS42" i="37"/>
  <c r="AS33" i="38"/>
  <c r="AO42" i="37"/>
  <c r="AO33" i="38"/>
  <c r="AK42" i="37"/>
  <c r="AK33" i="38"/>
  <c r="AG42" i="37"/>
  <c r="AG33" i="38"/>
  <c r="AC42" i="37"/>
  <c r="AC33" i="38"/>
  <c r="Y42" i="37"/>
  <c r="Y33" i="38"/>
  <c r="U42" i="37"/>
  <c r="U33" i="38"/>
  <c r="Q42" i="37"/>
  <c r="Q33" i="38"/>
  <c r="M42" i="37"/>
  <c r="M33" i="38"/>
  <c r="I42" i="37"/>
  <c r="I33" i="38"/>
  <c r="E42" i="37"/>
  <c r="E33" i="38"/>
  <c r="BF42" i="37"/>
  <c r="BF33" i="38"/>
  <c r="BB42" i="37"/>
  <c r="BB33" i="38"/>
  <c r="AX42" i="37"/>
  <c r="AX33" i="38"/>
  <c r="AT42" i="37"/>
  <c r="AT33" i="38"/>
  <c r="AP42" i="37"/>
  <c r="AP33" i="38"/>
  <c r="AL42" i="37"/>
  <c r="AL33" i="38"/>
  <c r="AH42" i="37"/>
  <c r="AH33" i="38"/>
  <c r="AD42" i="37"/>
  <c r="AD33" i="38"/>
  <c r="Z42" i="37"/>
  <c r="Z33" i="38"/>
  <c r="V42" i="37"/>
  <c r="V33" i="38"/>
  <c r="R42" i="37"/>
  <c r="R33" i="38"/>
  <c r="N42" i="37"/>
  <c r="N33" i="38"/>
  <c r="J42" i="37"/>
  <c r="J33" i="38"/>
  <c r="J41" i="37"/>
  <c r="J32" i="38"/>
  <c r="F41" i="37"/>
  <c r="F32" i="38"/>
  <c r="O41" i="37"/>
  <c r="O32" i="38"/>
  <c r="S41" i="37"/>
  <c r="S32" i="38"/>
  <c r="W41" i="37"/>
  <c r="W32" i="38"/>
  <c r="AA41" i="37"/>
  <c r="AA32" i="38"/>
  <c r="AE41" i="37"/>
  <c r="AE32" i="38"/>
  <c r="AI41" i="37"/>
  <c r="AI32" i="38"/>
  <c r="AM41" i="37"/>
  <c r="AM32" i="38"/>
  <c r="AQ41" i="37"/>
  <c r="AQ32" i="38"/>
  <c r="AU41" i="37"/>
  <c r="AU32" i="38"/>
  <c r="AY41" i="37"/>
  <c r="AY32" i="38"/>
  <c r="BC41" i="37"/>
  <c r="BC32" i="38"/>
  <c r="BG41" i="37"/>
  <c r="BG32" i="38"/>
  <c r="L41" i="37"/>
  <c r="L32" i="38"/>
  <c r="P41" i="37"/>
  <c r="P32" i="38"/>
  <c r="T41" i="37"/>
  <c r="T32" i="38"/>
  <c r="X41" i="37"/>
  <c r="X32" i="38"/>
  <c r="AB41" i="37"/>
  <c r="AB32" i="38"/>
  <c r="AF41" i="37"/>
  <c r="AF32" i="38"/>
  <c r="AJ41" i="37"/>
  <c r="AJ32" i="38"/>
  <c r="AN41" i="37"/>
  <c r="AN32" i="38"/>
  <c r="AR41" i="37"/>
  <c r="AR32" i="38"/>
  <c r="AV41" i="37"/>
  <c r="AV32" i="38"/>
  <c r="AZ41" i="37"/>
  <c r="AZ32" i="38"/>
  <c r="BG40" i="37"/>
  <c r="BG31" i="38"/>
  <c r="BC40" i="37"/>
  <c r="BC31" i="38"/>
  <c r="AY40" i="37"/>
  <c r="AY31" i="38"/>
  <c r="AU40" i="37"/>
  <c r="AU31" i="38"/>
  <c r="AQ40" i="37"/>
  <c r="AQ31" i="38"/>
  <c r="AM40" i="37"/>
  <c r="AM31" i="38"/>
  <c r="AI40" i="37"/>
  <c r="AI31" i="38"/>
  <c r="AA40" i="37"/>
  <c r="AA31" i="38"/>
  <c r="S40" i="37"/>
  <c r="S31" i="38"/>
  <c r="K40" i="37"/>
  <c r="K31" i="38"/>
  <c r="AN40" i="37"/>
  <c r="AN31" i="38"/>
  <c r="H40" i="37"/>
  <c r="H31" i="38"/>
  <c r="BC42" i="37"/>
  <c r="BC33" i="38"/>
  <c r="AU42" i="37"/>
  <c r="AU33" i="38"/>
  <c r="AM42" i="37"/>
  <c r="AM33" i="38"/>
  <c r="AE42" i="37"/>
  <c r="AE33" i="38"/>
  <c r="AA42" i="37"/>
  <c r="AA33" i="38"/>
  <c r="S42" i="37"/>
  <c r="S33" i="38"/>
  <c r="O42" i="37"/>
  <c r="O33" i="38"/>
  <c r="K42" i="37"/>
  <c r="K33" i="38"/>
  <c r="G42" i="37"/>
  <c r="G33" i="38"/>
  <c r="BD42" i="37"/>
  <c r="BD33" i="38"/>
  <c r="AZ42" i="37"/>
  <c r="AZ33" i="38"/>
  <c r="AR42" i="37"/>
  <c r="AR33" i="38"/>
  <c r="AF42" i="37"/>
  <c r="AF33" i="38"/>
  <c r="X42" i="37"/>
  <c r="X33" i="38"/>
  <c r="L42" i="37"/>
  <c r="L33" i="38"/>
  <c r="H41" i="37"/>
  <c r="H32" i="38"/>
  <c r="Q41" i="37"/>
  <c r="Q32" i="38"/>
  <c r="Y41" i="37"/>
  <c r="Y32" i="38"/>
  <c r="AC41" i="37"/>
  <c r="AC32" i="38"/>
  <c r="AK41" i="37"/>
  <c r="AK32" i="38"/>
  <c r="AS41" i="37"/>
  <c r="AS32" i="38"/>
  <c r="BA41" i="37"/>
  <c r="BA32" i="38"/>
  <c r="BE41" i="37"/>
  <c r="BE32" i="38"/>
  <c r="BE40" i="37"/>
  <c r="BE31" i="38"/>
  <c r="BA40" i="37"/>
  <c r="BA31" i="38"/>
  <c r="AW40" i="37"/>
  <c r="AW31" i="38"/>
  <c r="AS40" i="37"/>
  <c r="AS31" i="38"/>
  <c r="AO40" i="37"/>
  <c r="AO31" i="38"/>
  <c r="AK40" i="37"/>
  <c r="AK31" i="38"/>
  <c r="AE40" i="37"/>
  <c r="AE31" i="38"/>
  <c r="W40" i="37"/>
  <c r="W31" i="38"/>
  <c r="O40" i="37"/>
  <c r="O31" i="38"/>
  <c r="BD40" i="37"/>
  <c r="BD31" i="38"/>
  <c r="X40" i="37"/>
  <c r="X31" i="38"/>
  <c r="P30" i="41"/>
  <c r="D31" i="38"/>
  <c r="C207" i="28"/>
  <c r="D187" i="28"/>
  <c r="D207" i="28" s="1"/>
  <c r="G30" i="41"/>
  <c r="AV30" i="41"/>
  <c r="AF30" i="41"/>
  <c r="AX37" i="41"/>
  <c r="AH37" i="41"/>
  <c r="AK37" i="41"/>
  <c r="BI30" i="41"/>
  <c r="BI40" i="37" s="1"/>
  <c r="D40" i="37"/>
  <c r="BI32" i="41"/>
  <c r="BI42" i="37" s="1"/>
  <c r="D42" i="37"/>
  <c r="K31" i="41"/>
  <c r="D41" i="37"/>
  <c r="AG30" i="41"/>
  <c r="AC30" i="41"/>
  <c r="Y30" i="41"/>
  <c r="U30" i="41"/>
  <c r="Q30" i="41"/>
  <c r="M30" i="41"/>
  <c r="I30" i="41"/>
  <c r="BH30" i="41"/>
  <c r="BH40" i="37" s="1"/>
  <c r="AZ30" i="41"/>
  <c r="AR30" i="41"/>
  <c r="AJ30" i="41"/>
  <c r="AB30" i="41"/>
  <c r="T30" i="41"/>
  <c r="L30" i="41"/>
  <c r="BB37" i="41"/>
  <c r="AT37" i="41"/>
  <c r="AL37" i="41"/>
  <c r="Z37" i="41"/>
  <c r="BA37" i="41"/>
  <c r="U37" i="41"/>
  <c r="AD37" i="41"/>
  <c r="T37" i="41"/>
  <c r="BI37" i="41"/>
  <c r="AS37" i="41"/>
  <c r="AC37" i="41"/>
  <c r="M37" i="41"/>
  <c r="E30" i="41"/>
  <c r="BF30" i="41"/>
  <c r="BB30" i="41"/>
  <c r="AX30" i="41"/>
  <c r="AT30" i="41"/>
  <c r="AP30" i="41"/>
  <c r="AL30" i="41"/>
  <c r="AH30" i="41"/>
  <c r="AD30" i="41"/>
  <c r="Z30" i="41"/>
  <c r="V30" i="41"/>
  <c r="R30" i="41"/>
  <c r="N30" i="41"/>
  <c r="J30" i="41"/>
  <c r="F30" i="41"/>
  <c r="BH37" i="41"/>
  <c r="BD37" i="41"/>
  <c r="AZ37" i="41"/>
  <c r="AV37" i="41"/>
  <c r="AR37" i="41"/>
  <c r="AN37" i="41"/>
  <c r="AJ37" i="41"/>
  <c r="AF37" i="41"/>
  <c r="AB37" i="41"/>
  <c r="X37" i="41"/>
  <c r="P37" i="41"/>
  <c r="H37" i="41"/>
  <c r="BE37" i="41"/>
  <c r="AW37" i="41"/>
  <c r="AO37" i="41"/>
  <c r="AG37" i="41"/>
  <c r="Y37" i="41"/>
  <c r="Q37" i="41"/>
  <c r="I37" i="41"/>
  <c r="BJ37" i="41" s="1"/>
  <c r="V37" i="41"/>
  <c r="R37" i="41"/>
  <c r="N37" i="41"/>
  <c r="J37" i="41"/>
  <c r="F37" i="41"/>
  <c r="BG37" i="41"/>
  <c r="BC37" i="41"/>
  <c r="AY37" i="41"/>
  <c r="AU37" i="41"/>
  <c r="AQ37" i="41"/>
  <c r="AM37" i="41"/>
  <c r="AI37" i="41"/>
  <c r="AE37" i="41"/>
  <c r="AA37" i="41"/>
  <c r="W37" i="41"/>
  <c r="S37" i="41"/>
  <c r="O37" i="41"/>
  <c r="K37" i="41"/>
  <c r="BH85" i="28"/>
  <c r="H4" i="48"/>
  <c r="H4" i="49"/>
  <c r="BD31" i="41"/>
  <c r="G31" i="41"/>
  <c r="F32" i="41"/>
  <c r="BJ32" i="41" s="1"/>
  <c r="BB31" i="41"/>
  <c r="BF31" i="41"/>
  <c r="I31" i="41"/>
  <c r="E31" i="41"/>
  <c r="BJ31" i="41" s="1"/>
  <c r="D36" i="41"/>
  <c r="BJ30" i="41"/>
  <c r="BJ1" i="41"/>
  <c r="C20" i="39"/>
  <c r="D19" i="41" s="1"/>
  <c r="C19" i="39"/>
  <c r="D18" i="41" s="1"/>
  <c r="C17" i="39"/>
  <c r="C16" i="39"/>
  <c r="C15" i="39"/>
  <c r="D14" i="41" s="1"/>
  <c r="C14" i="39"/>
  <c r="D13" i="41" s="1"/>
  <c r="C13" i="39"/>
  <c r="D12" i="41" s="1"/>
  <c r="C7" i="39"/>
  <c r="C6" i="39"/>
  <c r="F19" i="11"/>
  <c r="F18" i="11"/>
  <c r="F17" i="11"/>
  <c r="F16" i="11"/>
  <c r="F15" i="11"/>
  <c r="F13" i="11"/>
  <c r="F12" i="11"/>
  <c r="F11" i="11"/>
  <c r="F10" i="11"/>
  <c r="F9" i="11"/>
  <c r="F8" i="11"/>
  <c r="F7" i="11"/>
  <c r="F6" i="11"/>
  <c r="F5" i="11"/>
  <c r="F4" i="11"/>
  <c r="F3" i="11"/>
  <c r="F2" i="11"/>
  <c r="D74" i="12"/>
  <c r="D73" i="12"/>
  <c r="I41" i="37" l="1"/>
  <c r="I32" i="38"/>
  <c r="BB41" i="37"/>
  <c r="BB32" i="38"/>
  <c r="G41" i="37"/>
  <c r="G32" i="38"/>
  <c r="F40" i="37"/>
  <c r="F31" i="38"/>
  <c r="N40" i="37"/>
  <c r="N31" i="38"/>
  <c r="V40" i="37"/>
  <c r="V31" i="38"/>
  <c r="AD40" i="37"/>
  <c r="AD31" i="38"/>
  <c r="AL40" i="37"/>
  <c r="AL31" i="38"/>
  <c r="AT40" i="37"/>
  <c r="AT31" i="38"/>
  <c r="BB40" i="37"/>
  <c r="BB31" i="38"/>
  <c r="E40" i="37"/>
  <c r="E31" i="38"/>
  <c r="T40" i="37"/>
  <c r="T31" i="38"/>
  <c r="AJ40" i="37"/>
  <c r="AJ31" i="38"/>
  <c r="AZ40" i="37"/>
  <c r="AZ31" i="38"/>
  <c r="I40" i="37"/>
  <c r="I31" i="38"/>
  <c r="Q40" i="37"/>
  <c r="Q31" i="38"/>
  <c r="Y40" i="37"/>
  <c r="Y31" i="38"/>
  <c r="AG40" i="37"/>
  <c r="AG31" i="38"/>
  <c r="K41" i="37"/>
  <c r="K32" i="38"/>
  <c r="AF40" i="37"/>
  <c r="AF31" i="38"/>
  <c r="G40" i="37"/>
  <c r="G31" i="38"/>
  <c r="P40" i="37"/>
  <c r="P31" i="38"/>
  <c r="E41" i="37"/>
  <c r="E32" i="38"/>
  <c r="BF41" i="37"/>
  <c r="BF32" i="38"/>
  <c r="F42" i="37"/>
  <c r="F33" i="38"/>
  <c r="BD41" i="37"/>
  <c r="BD32" i="38"/>
  <c r="J40" i="37"/>
  <c r="J31" i="38"/>
  <c r="R40" i="37"/>
  <c r="R31" i="38"/>
  <c r="Z40" i="37"/>
  <c r="Z31" i="38"/>
  <c r="AH40" i="37"/>
  <c r="AH31" i="38"/>
  <c r="AP40" i="37"/>
  <c r="AP31" i="38"/>
  <c r="AX40" i="37"/>
  <c r="AX31" i="38"/>
  <c r="BF40" i="37"/>
  <c r="BF31" i="38"/>
  <c r="L40" i="37"/>
  <c r="L31" i="38"/>
  <c r="AB40" i="37"/>
  <c r="AB31" i="38"/>
  <c r="AR40" i="37"/>
  <c r="AR31" i="38"/>
  <c r="M40" i="37"/>
  <c r="M31" i="38"/>
  <c r="U40" i="37"/>
  <c r="U31" i="38"/>
  <c r="AC40" i="37"/>
  <c r="AC31" i="38"/>
  <c r="AV40" i="37"/>
  <c r="AV31" i="38"/>
  <c r="G36" i="41"/>
  <c r="K36" i="41"/>
  <c r="S36" i="41"/>
  <c r="I36" i="41"/>
  <c r="Q36" i="41"/>
  <c r="F36" i="41"/>
  <c r="J36" i="41"/>
  <c r="N36" i="41"/>
  <c r="R36" i="41"/>
  <c r="V36" i="41"/>
  <c r="Z36" i="41"/>
  <c r="AD36" i="41"/>
  <c r="AH36" i="41"/>
  <c r="AL36" i="41"/>
  <c r="AP36" i="41"/>
  <c r="AT36" i="41"/>
  <c r="AX36" i="41"/>
  <c r="BB36" i="41"/>
  <c r="BF36" i="41"/>
  <c r="Y36" i="41"/>
  <c r="AC36" i="41"/>
  <c r="AG36" i="41"/>
  <c r="AK36" i="41"/>
  <c r="AO36" i="41"/>
  <c r="AS36" i="41"/>
  <c r="AW36" i="41"/>
  <c r="BA36" i="41"/>
  <c r="BE36" i="41"/>
  <c r="O36" i="41"/>
  <c r="E36" i="41"/>
  <c r="M36" i="41"/>
  <c r="U36" i="41"/>
  <c r="H36" i="41"/>
  <c r="L36" i="41"/>
  <c r="P36" i="41"/>
  <c r="T36" i="41"/>
  <c r="X36" i="41"/>
  <c r="AB36" i="41"/>
  <c r="AF36" i="41"/>
  <c r="AJ36" i="41"/>
  <c r="AN36" i="41"/>
  <c r="AR36" i="41"/>
  <c r="AV36" i="41"/>
  <c r="AZ36" i="41"/>
  <c r="BD36" i="41"/>
  <c r="BH36" i="41"/>
  <c r="W36" i="41"/>
  <c r="AA36" i="41"/>
  <c r="AE36" i="41"/>
  <c r="AI36" i="41"/>
  <c r="AM36" i="41"/>
  <c r="AQ36" i="41"/>
  <c r="AU36" i="41"/>
  <c r="AY36" i="41"/>
  <c r="BC36" i="41"/>
  <c r="BG36" i="41"/>
  <c r="BH19" i="41"/>
  <c r="E19" i="41"/>
  <c r="I19" i="41"/>
  <c r="M19" i="41"/>
  <c r="Q19" i="41"/>
  <c r="U19" i="41"/>
  <c r="Y19" i="41"/>
  <c r="AC19" i="41"/>
  <c r="AG19" i="41"/>
  <c r="AK19" i="41"/>
  <c r="AO19" i="41"/>
  <c r="AS19" i="41"/>
  <c r="AW19" i="41"/>
  <c r="BA19" i="41"/>
  <c r="BE19" i="41"/>
  <c r="BI19" i="41"/>
  <c r="F19" i="41"/>
  <c r="J19" i="41"/>
  <c r="N19" i="41"/>
  <c r="R19" i="41"/>
  <c r="V19" i="41"/>
  <c r="Z19" i="41"/>
  <c r="AD19" i="41"/>
  <c r="AH19" i="41"/>
  <c r="AL19" i="41"/>
  <c r="AP19" i="41"/>
  <c r="AT19" i="41"/>
  <c r="AX19" i="41"/>
  <c r="BB19" i="41"/>
  <c r="BF19" i="41"/>
  <c r="G19" i="41"/>
  <c r="K19" i="41"/>
  <c r="O19" i="41"/>
  <c r="S19" i="41"/>
  <c r="W19" i="41"/>
  <c r="AA19" i="41"/>
  <c r="AE19" i="41"/>
  <c r="AI19" i="41"/>
  <c r="AM19" i="41"/>
  <c r="AQ19" i="41"/>
  <c r="AU19" i="41"/>
  <c r="AY19" i="41"/>
  <c r="BC19" i="41"/>
  <c r="BG19" i="41"/>
  <c r="H19" i="41"/>
  <c r="L19" i="41"/>
  <c r="P19" i="41"/>
  <c r="T19" i="41"/>
  <c r="X19" i="41"/>
  <c r="AB19" i="41"/>
  <c r="AF19" i="41"/>
  <c r="AJ19" i="41"/>
  <c r="AN19" i="41"/>
  <c r="AR19" i="41"/>
  <c r="AV19" i="41"/>
  <c r="AZ19" i="41"/>
  <c r="BD19" i="41"/>
  <c r="BI36" i="41"/>
  <c r="G13" i="41"/>
  <c r="K13" i="41"/>
  <c r="O13" i="41"/>
  <c r="S13" i="41"/>
  <c r="W13" i="41"/>
  <c r="AA13" i="41"/>
  <c r="AE13" i="41"/>
  <c r="AI13" i="41"/>
  <c r="AM13" i="41"/>
  <c r="AQ13" i="41"/>
  <c r="AU13" i="41"/>
  <c r="AY13" i="41"/>
  <c r="BC13" i="41"/>
  <c r="BG13" i="41"/>
  <c r="F13" i="41"/>
  <c r="J13" i="41"/>
  <c r="N13" i="41"/>
  <c r="R13" i="41"/>
  <c r="V13" i="41"/>
  <c r="Z13" i="41"/>
  <c r="AD13" i="41"/>
  <c r="AH13" i="41"/>
  <c r="AL13" i="41"/>
  <c r="AP13" i="41"/>
  <c r="AT13" i="41"/>
  <c r="AX13" i="41"/>
  <c r="BB13" i="41"/>
  <c r="BF13" i="41"/>
  <c r="E13" i="41"/>
  <c r="I13" i="41"/>
  <c r="M13" i="41"/>
  <c r="Q13" i="41"/>
  <c r="U13" i="41"/>
  <c r="Y13" i="41"/>
  <c r="AC13" i="41"/>
  <c r="AG13" i="41"/>
  <c r="AK13" i="41"/>
  <c r="AO13" i="41"/>
  <c r="AS13" i="41"/>
  <c r="AW13" i="41"/>
  <c r="BA13" i="41"/>
  <c r="BE13" i="41"/>
  <c r="BI13" i="41"/>
  <c r="H13" i="41"/>
  <c r="L13" i="41"/>
  <c r="P13" i="41"/>
  <c r="T13" i="41"/>
  <c r="X13" i="41"/>
  <c r="AB13" i="41"/>
  <c r="AF13" i="41"/>
  <c r="AJ13" i="41"/>
  <c r="AN13" i="41"/>
  <c r="AR13" i="41"/>
  <c r="AV13" i="41"/>
  <c r="AZ13" i="41"/>
  <c r="BD13" i="41"/>
  <c r="BH13" i="41"/>
  <c r="BI14" i="41"/>
  <c r="F14" i="41"/>
  <c r="J14" i="41"/>
  <c r="N14" i="41"/>
  <c r="R14" i="41"/>
  <c r="V14" i="41"/>
  <c r="Z14" i="41"/>
  <c r="AD14" i="41"/>
  <c r="AH14" i="41"/>
  <c r="AL14" i="41"/>
  <c r="AP14" i="41"/>
  <c r="AT14" i="41"/>
  <c r="AX14" i="41"/>
  <c r="BB14" i="41"/>
  <c r="BF14" i="41"/>
  <c r="E14" i="41"/>
  <c r="I14" i="41"/>
  <c r="M14" i="41"/>
  <c r="Q14" i="41"/>
  <c r="U14" i="41"/>
  <c r="Y14" i="41"/>
  <c r="AC14" i="41"/>
  <c r="AG14" i="41"/>
  <c r="AK14" i="41"/>
  <c r="AO14" i="41"/>
  <c r="AS14" i="41"/>
  <c r="AW14" i="41"/>
  <c r="BA14" i="41"/>
  <c r="BE14" i="41"/>
  <c r="H14" i="41"/>
  <c r="L14" i="41"/>
  <c r="P14" i="41"/>
  <c r="T14" i="41"/>
  <c r="X14" i="41"/>
  <c r="AB14" i="41"/>
  <c r="AF14" i="41"/>
  <c r="AJ14" i="41"/>
  <c r="AN14" i="41"/>
  <c r="AR14" i="41"/>
  <c r="AV14" i="41"/>
  <c r="AZ14" i="41"/>
  <c r="BD14" i="41"/>
  <c r="BH14" i="41"/>
  <c r="G14" i="41"/>
  <c r="K14" i="41"/>
  <c r="O14" i="41"/>
  <c r="S14" i="41"/>
  <c r="W14" i="41"/>
  <c r="AA14" i="41"/>
  <c r="AE14" i="41"/>
  <c r="AI14" i="41"/>
  <c r="AM14" i="41"/>
  <c r="AQ14" i="41"/>
  <c r="AU14" i="41"/>
  <c r="AY14" i="41"/>
  <c r="BC14" i="41"/>
  <c r="BG14" i="41"/>
  <c r="BI18" i="41"/>
  <c r="H18" i="41"/>
  <c r="L18" i="41"/>
  <c r="P18" i="41"/>
  <c r="T18" i="41"/>
  <c r="X18" i="41"/>
  <c r="AB18" i="41"/>
  <c r="AF18" i="41"/>
  <c r="AJ18" i="41"/>
  <c r="AN18" i="41"/>
  <c r="AR18" i="41"/>
  <c r="AV18" i="41"/>
  <c r="AZ18" i="41"/>
  <c r="BD18" i="41"/>
  <c r="BH18" i="41"/>
  <c r="G18" i="41"/>
  <c r="K18" i="41"/>
  <c r="O18" i="41"/>
  <c r="S18" i="41"/>
  <c r="W18" i="41"/>
  <c r="AA18" i="41"/>
  <c r="AE18" i="41"/>
  <c r="AI18" i="41"/>
  <c r="AM18" i="41"/>
  <c r="AQ18" i="41"/>
  <c r="AU18" i="41"/>
  <c r="AY18" i="41"/>
  <c r="BC18" i="41"/>
  <c r="BG18" i="41"/>
  <c r="F18" i="41"/>
  <c r="J18" i="41"/>
  <c r="N18" i="41"/>
  <c r="R18" i="41"/>
  <c r="V18" i="41"/>
  <c r="Z18" i="41"/>
  <c r="AD18" i="41"/>
  <c r="AH18" i="41"/>
  <c r="AL18" i="41"/>
  <c r="AP18" i="41"/>
  <c r="AT18" i="41"/>
  <c r="AX18" i="41"/>
  <c r="BB18" i="41"/>
  <c r="BF18" i="41"/>
  <c r="E18" i="41"/>
  <c r="I18" i="41"/>
  <c r="M18" i="41"/>
  <c r="Q18" i="41"/>
  <c r="U18" i="41"/>
  <c r="Y18" i="41"/>
  <c r="AC18" i="41"/>
  <c r="AG18" i="41"/>
  <c r="AK18" i="41"/>
  <c r="AO18" i="41"/>
  <c r="AS18" i="41"/>
  <c r="AW18" i="41"/>
  <c r="BA18" i="41"/>
  <c r="BE18" i="41"/>
  <c r="W12" i="41"/>
  <c r="I12" i="41"/>
  <c r="K12" i="41"/>
  <c r="O12" i="41"/>
  <c r="S12" i="41"/>
  <c r="BI12" i="41"/>
  <c r="BE12" i="41"/>
  <c r="BA12" i="41"/>
  <c r="AW12" i="41"/>
  <c r="AS12" i="41"/>
  <c r="AO12" i="41"/>
  <c r="AK12" i="41"/>
  <c r="AG12" i="41"/>
  <c r="AC12" i="41"/>
  <c r="Y12" i="41"/>
  <c r="BF12" i="41"/>
  <c r="BB12" i="41"/>
  <c r="AX12" i="41"/>
  <c r="AT12" i="41"/>
  <c r="AP12" i="41"/>
  <c r="AL12" i="41"/>
  <c r="AH12" i="41"/>
  <c r="AD12" i="41"/>
  <c r="Z12" i="41"/>
  <c r="H12" i="41"/>
  <c r="L12" i="41"/>
  <c r="P12" i="41"/>
  <c r="T12" i="41"/>
  <c r="X12" i="41"/>
  <c r="E12" i="41"/>
  <c r="G12" i="41"/>
  <c r="M12" i="41"/>
  <c r="Q12" i="41"/>
  <c r="U12" i="41"/>
  <c r="BG12" i="41"/>
  <c r="BC12" i="41"/>
  <c r="AY12" i="41"/>
  <c r="AU12" i="41"/>
  <c r="AQ12" i="41"/>
  <c r="AM12" i="41"/>
  <c r="AI12" i="41"/>
  <c r="AE12" i="41"/>
  <c r="AA12" i="41"/>
  <c r="BH12" i="41"/>
  <c r="BD12" i="41"/>
  <c r="AZ12" i="41"/>
  <c r="AV12" i="41"/>
  <c r="AR12" i="41"/>
  <c r="AN12" i="41"/>
  <c r="AJ12" i="41"/>
  <c r="AF12" i="41"/>
  <c r="AB12" i="41"/>
  <c r="F12" i="41"/>
  <c r="BJ12" i="41" s="1"/>
  <c r="J12" i="41"/>
  <c r="N12" i="41"/>
  <c r="R12" i="41"/>
  <c r="V12" i="41"/>
  <c r="BJ18" i="41" l="1"/>
  <c r="BJ14" i="41"/>
  <c r="BJ13" i="41"/>
  <c r="BJ19" i="41"/>
  <c r="BJ36" i="41"/>
  <c r="C18" i="39"/>
  <c r="D17" i="41" s="1"/>
  <c r="D18" i="39"/>
  <c r="E18" i="39" s="1"/>
  <c r="D35" i="41" s="1"/>
  <c r="D45" i="37" l="1"/>
  <c r="D34" i="38"/>
  <c r="E35" i="41"/>
  <c r="I35" i="41"/>
  <c r="M35" i="41"/>
  <c r="Q35" i="41"/>
  <c r="U35" i="41"/>
  <c r="Y35" i="41"/>
  <c r="AC35" i="41"/>
  <c r="AG35" i="41"/>
  <c r="AK35" i="41"/>
  <c r="AO35" i="41"/>
  <c r="AS35" i="41"/>
  <c r="AW35" i="41"/>
  <c r="BA35" i="41"/>
  <c r="BE35" i="41"/>
  <c r="BI35" i="41"/>
  <c r="BI45" i="37" s="1"/>
  <c r="H35" i="41"/>
  <c r="L35" i="41"/>
  <c r="P35" i="41"/>
  <c r="T35" i="41"/>
  <c r="X35" i="41"/>
  <c r="AB35" i="41"/>
  <c r="AF35" i="41"/>
  <c r="AJ35" i="41"/>
  <c r="AN35" i="41"/>
  <c r="AR35" i="41"/>
  <c r="AV35" i="41"/>
  <c r="AZ35" i="41"/>
  <c r="BD35" i="41"/>
  <c r="BH35" i="41"/>
  <c r="BH45" i="37" s="1"/>
  <c r="G35" i="41"/>
  <c r="K35" i="41"/>
  <c r="O35" i="41"/>
  <c r="S35" i="41"/>
  <c r="W35" i="41"/>
  <c r="AA35" i="41"/>
  <c r="AE35" i="41"/>
  <c r="AI35" i="41"/>
  <c r="AM35" i="41"/>
  <c r="AQ35" i="41"/>
  <c r="AU35" i="41"/>
  <c r="AY35" i="41"/>
  <c r="BC35" i="41"/>
  <c r="BG35" i="41"/>
  <c r="F35" i="41"/>
  <c r="J35" i="41"/>
  <c r="N35" i="41"/>
  <c r="R35" i="41"/>
  <c r="V35" i="41"/>
  <c r="Z35" i="41"/>
  <c r="AD35" i="41"/>
  <c r="AH35" i="41"/>
  <c r="AL35" i="41"/>
  <c r="AP35" i="41"/>
  <c r="AT35" i="41"/>
  <c r="AX35" i="41"/>
  <c r="BB35" i="41"/>
  <c r="BF35" i="41"/>
  <c r="E17" i="41"/>
  <c r="I17" i="41"/>
  <c r="M17" i="41"/>
  <c r="Q17" i="41"/>
  <c r="U17" i="41"/>
  <c r="Y17" i="41"/>
  <c r="AC17" i="41"/>
  <c r="AG17" i="41"/>
  <c r="AK17" i="41"/>
  <c r="AO17" i="41"/>
  <c r="AS17" i="41"/>
  <c r="AW17" i="41"/>
  <c r="BA17" i="41"/>
  <c r="BE17" i="41"/>
  <c r="BI17" i="41"/>
  <c r="H17" i="41"/>
  <c r="L17" i="41"/>
  <c r="P17" i="41"/>
  <c r="T17" i="41"/>
  <c r="X17" i="41"/>
  <c r="AB17" i="41"/>
  <c r="AF17" i="41"/>
  <c r="AJ17" i="41"/>
  <c r="AN17" i="41"/>
  <c r="AR17" i="41"/>
  <c r="AV17" i="41"/>
  <c r="AZ17" i="41"/>
  <c r="BD17" i="41"/>
  <c r="BH17" i="41"/>
  <c r="G17" i="41"/>
  <c r="K17" i="41"/>
  <c r="O17" i="41"/>
  <c r="S17" i="41"/>
  <c r="W17" i="41"/>
  <c r="AA17" i="41"/>
  <c r="AE17" i="41"/>
  <c r="AI17" i="41"/>
  <c r="AM17" i="41"/>
  <c r="AQ17" i="41"/>
  <c r="AU17" i="41"/>
  <c r="AY17" i="41"/>
  <c r="BC17" i="41"/>
  <c r="BG17" i="41"/>
  <c r="F17" i="41"/>
  <c r="J17" i="41"/>
  <c r="N17" i="41"/>
  <c r="R17" i="41"/>
  <c r="V17" i="41"/>
  <c r="Z17" i="41"/>
  <c r="AD17" i="41"/>
  <c r="AH17" i="41"/>
  <c r="AL17" i="41"/>
  <c r="AP17" i="41"/>
  <c r="AT17" i="41"/>
  <c r="AX17" i="41"/>
  <c r="BB17" i="41"/>
  <c r="BF17" i="41"/>
  <c r="BB45" i="37" l="1"/>
  <c r="BB34" i="38"/>
  <c r="AT45" i="37"/>
  <c r="AT34" i="38"/>
  <c r="AL45" i="37"/>
  <c r="AL34" i="38"/>
  <c r="AD45" i="37"/>
  <c r="AD34" i="38"/>
  <c r="V45" i="37"/>
  <c r="V34" i="38"/>
  <c r="N45" i="37"/>
  <c r="N34" i="38"/>
  <c r="F45" i="37"/>
  <c r="F34" i="38"/>
  <c r="BC45" i="37"/>
  <c r="BC34" i="38"/>
  <c r="AU45" i="37"/>
  <c r="AU34" i="38"/>
  <c r="AM45" i="37"/>
  <c r="AM34" i="38"/>
  <c r="AE45" i="37"/>
  <c r="AE34" i="38"/>
  <c r="W45" i="37"/>
  <c r="W34" i="38"/>
  <c r="O45" i="37"/>
  <c r="O34" i="38"/>
  <c r="G45" i="37"/>
  <c r="G34" i="38"/>
  <c r="BD45" i="37"/>
  <c r="BD34" i="38"/>
  <c r="AV45" i="37"/>
  <c r="AV34" i="38"/>
  <c r="AN45" i="37"/>
  <c r="AN34" i="38"/>
  <c r="AF45" i="37"/>
  <c r="AF34" i="38"/>
  <c r="X45" i="37"/>
  <c r="X34" i="38"/>
  <c r="P45" i="37"/>
  <c r="P34" i="38"/>
  <c r="H45" i="37"/>
  <c r="H34" i="38"/>
  <c r="BE45" i="37"/>
  <c r="BE34" i="38"/>
  <c r="AW45" i="37"/>
  <c r="AW34" i="38"/>
  <c r="AO45" i="37"/>
  <c r="AO34" i="38"/>
  <c r="AG45" i="37"/>
  <c r="AG34" i="38"/>
  <c r="Y45" i="37"/>
  <c r="Y34" i="38"/>
  <c r="Q45" i="37"/>
  <c r="Q34" i="38"/>
  <c r="I45" i="37"/>
  <c r="I34" i="38"/>
  <c r="BF45" i="37"/>
  <c r="BF34" i="38"/>
  <c r="AX45" i="37"/>
  <c r="AX34" i="38"/>
  <c r="AP45" i="37"/>
  <c r="AP34" i="38"/>
  <c r="AH45" i="37"/>
  <c r="AH34" i="38"/>
  <c r="Z45" i="37"/>
  <c r="Z34" i="38"/>
  <c r="R45" i="37"/>
  <c r="R34" i="38"/>
  <c r="J45" i="37"/>
  <c r="J34" i="38"/>
  <c r="BG45" i="37"/>
  <c r="BG34" i="38"/>
  <c r="AY45" i="37"/>
  <c r="AY34" i="38"/>
  <c r="AQ45" i="37"/>
  <c r="AQ34" i="38"/>
  <c r="AI45" i="37"/>
  <c r="AI34" i="38"/>
  <c r="AA45" i="37"/>
  <c r="AA34" i="38"/>
  <c r="S45" i="37"/>
  <c r="S34" i="38"/>
  <c r="K45" i="37"/>
  <c r="K34" i="38"/>
  <c r="AZ45" i="37"/>
  <c r="AZ34" i="38"/>
  <c r="AR45" i="37"/>
  <c r="AR34" i="38"/>
  <c r="AJ45" i="37"/>
  <c r="AJ34" i="38"/>
  <c r="AB45" i="37"/>
  <c r="AB34" i="38"/>
  <c r="T45" i="37"/>
  <c r="T34" i="38"/>
  <c r="L45" i="37"/>
  <c r="L34" i="38"/>
  <c r="BA45" i="37"/>
  <c r="BA34" i="38"/>
  <c r="AS45" i="37"/>
  <c r="AS34" i="38"/>
  <c r="AK45" i="37"/>
  <c r="AK34" i="38"/>
  <c r="AC45" i="37"/>
  <c r="AC34" i="38"/>
  <c r="U45" i="37"/>
  <c r="U34" i="38"/>
  <c r="M45" i="37"/>
  <c r="M34" i="38"/>
  <c r="E45" i="37"/>
  <c r="E34" i="38"/>
  <c r="BJ35" i="41"/>
  <c r="BJ17" i="41"/>
  <c r="BH36" i="38"/>
  <c r="BH35" i="38"/>
  <c r="BH25" i="38"/>
  <c r="BH24" i="38"/>
  <c r="BH19" i="38"/>
  <c r="BH14" i="38"/>
  <c r="F1" i="38"/>
  <c r="G1" i="38" s="1"/>
  <c r="H1" i="38" s="1"/>
  <c r="I1" i="38" s="1"/>
  <c r="J1" i="38" s="1"/>
  <c r="K1" i="38" s="1"/>
  <c r="L1" i="38" s="1"/>
  <c r="M1" i="38" s="1"/>
  <c r="N1" i="38" s="1"/>
  <c r="O1" i="38" s="1"/>
  <c r="P1" i="38" s="1"/>
  <c r="Q1" i="38" s="1"/>
  <c r="R1" i="38" s="1"/>
  <c r="S1" i="38" s="1"/>
  <c r="T1" i="38" s="1"/>
  <c r="U1" i="38" s="1"/>
  <c r="V1" i="38" s="1"/>
  <c r="W1" i="38" s="1"/>
  <c r="X1" i="38" s="1"/>
  <c r="Y1" i="38" s="1"/>
  <c r="Z1" i="38" s="1"/>
  <c r="AA1" i="38" s="1"/>
  <c r="AB1" i="38" s="1"/>
  <c r="AC1" i="38" s="1"/>
  <c r="AD1" i="38" s="1"/>
  <c r="AE1" i="38" s="1"/>
  <c r="AF1" i="38" s="1"/>
  <c r="AG1" i="38" s="1"/>
  <c r="AH1" i="38" s="1"/>
  <c r="AI1" i="38" s="1"/>
  <c r="AJ1" i="38" s="1"/>
  <c r="AK1" i="38" s="1"/>
  <c r="AL1" i="38" s="1"/>
  <c r="AM1" i="38" s="1"/>
  <c r="AN1" i="38" s="1"/>
  <c r="AO1" i="38" s="1"/>
  <c r="AP1" i="38" s="1"/>
  <c r="AQ1" i="38" s="1"/>
  <c r="AR1" i="38" s="1"/>
  <c r="AS1" i="38" s="1"/>
  <c r="AT1" i="38" s="1"/>
  <c r="AU1" i="38" s="1"/>
  <c r="AV1" i="38" s="1"/>
  <c r="AW1" i="38" s="1"/>
  <c r="AX1" i="38" s="1"/>
  <c r="AY1" i="38" s="1"/>
  <c r="AZ1" i="38" s="1"/>
  <c r="BA1" i="38" s="1"/>
  <c r="BB1" i="38" s="1"/>
  <c r="BC1" i="38" s="1"/>
  <c r="BD1" i="38" s="1"/>
  <c r="BE1" i="38" s="1"/>
  <c r="BF1" i="38" s="1"/>
  <c r="BG1" i="38" s="1"/>
  <c r="C69" i="37"/>
  <c r="C62" i="37"/>
  <c r="C61" i="37"/>
  <c r="C54" i="37"/>
  <c r="C47" i="37"/>
  <c r="C46" i="37"/>
  <c r="C39" i="37"/>
  <c r="C32" i="37"/>
  <c r="C31" i="37"/>
  <c r="C24" i="37"/>
  <c r="BJ47" i="37"/>
  <c r="BJ32" i="37"/>
  <c r="BJ24" i="37"/>
  <c r="BJ46" i="37"/>
  <c r="BJ31" i="37"/>
  <c r="BJ17" i="37"/>
  <c r="BJ9" i="37"/>
  <c r="BJ2" i="37"/>
  <c r="BH1" i="37"/>
  <c r="BI1" i="37" s="1"/>
  <c r="B13" i="28" l="1"/>
  <c r="B17" i="28"/>
  <c r="B21" i="28"/>
  <c r="B33" i="28"/>
  <c r="B37" i="28"/>
  <c r="B41" i="28"/>
  <c r="B73" i="28" l="1"/>
  <c r="B69" i="28"/>
  <c r="B5" i="28"/>
  <c r="B140" i="28" l="1"/>
  <c r="B136" i="28"/>
  <c r="C3" i="48"/>
  <c r="D6" i="48" s="1"/>
  <c r="C3" i="49"/>
  <c r="D6" i="49" s="1"/>
  <c r="G4" i="48"/>
  <c r="G4" i="49"/>
  <c r="B153" i="28" l="1"/>
  <c r="B151" i="28"/>
  <c r="B162" i="28"/>
  <c r="C116" i="28"/>
  <c r="C115" i="28"/>
  <c r="C80" i="28"/>
  <c r="C76" i="28"/>
  <c r="C75" i="28"/>
  <c r="C72" i="28"/>
  <c r="C71" i="28"/>
  <c r="C68" i="28"/>
  <c r="B17" i="66" s="1"/>
  <c r="C67" i="28"/>
  <c r="C40" i="28"/>
  <c r="C39" i="28"/>
  <c r="C38" i="28"/>
  <c r="C36" i="28"/>
  <c r="C35" i="28"/>
  <c r="C34" i="28"/>
  <c r="C32" i="28"/>
  <c r="C31" i="28"/>
  <c r="C30" i="28"/>
  <c r="C20" i="28"/>
  <c r="C19" i="28"/>
  <c r="C18" i="28"/>
  <c r="C16" i="28"/>
  <c r="C15" i="28"/>
  <c r="C14" i="28"/>
  <c r="C12" i="28"/>
  <c r="C11" i="28"/>
  <c r="C10" i="28"/>
  <c r="C4" i="28"/>
  <c r="B4" i="66" s="1"/>
  <c r="C3" i="28"/>
  <c r="D4" i="66" s="1"/>
  <c r="D32" i="66" s="1"/>
  <c r="C172" i="28" l="1"/>
  <c r="D17" i="66"/>
  <c r="B174" i="28"/>
  <c r="B26" i="66"/>
  <c r="B40" i="66" s="1"/>
  <c r="C173" i="28"/>
  <c r="D18" i="66"/>
  <c r="B32" i="66"/>
  <c r="F4" i="66"/>
  <c r="B173" i="28"/>
  <c r="B18" i="66"/>
  <c r="B35" i="66" s="1"/>
  <c r="C174" i="28"/>
  <c r="C175" i="28" s="1"/>
  <c r="D26" i="66"/>
  <c r="D173" i="28"/>
  <c r="B172" i="28"/>
  <c r="B175" i="28" s="1"/>
  <c r="D174" i="28"/>
  <c r="B180" i="28"/>
  <c r="B206" i="28"/>
  <c r="C180" i="28"/>
  <c r="C79" i="28"/>
  <c r="BG117" i="28"/>
  <c r="BF117" i="28"/>
  <c r="BE117" i="28"/>
  <c r="BD117" i="28"/>
  <c r="BC117" i="28"/>
  <c r="BB117" i="28"/>
  <c r="BA117" i="28"/>
  <c r="AZ117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BG81" i="28"/>
  <c r="BF81" i="28"/>
  <c r="BE81" i="28"/>
  <c r="BD81" i="28"/>
  <c r="BC81" i="28"/>
  <c r="BB81" i="28"/>
  <c r="BA81" i="28"/>
  <c r="AZ81" i="28"/>
  <c r="AY81" i="28"/>
  <c r="AX81" i="28"/>
  <c r="AW81" i="28"/>
  <c r="AV81" i="28"/>
  <c r="AU81" i="28"/>
  <c r="AT81" i="28"/>
  <c r="AS81" i="28"/>
  <c r="AR81" i="28"/>
  <c r="AQ81" i="28"/>
  <c r="AP81" i="28"/>
  <c r="AO81" i="28"/>
  <c r="AN81" i="28"/>
  <c r="AM81" i="28"/>
  <c r="AL81" i="28"/>
  <c r="AK81" i="28"/>
  <c r="AJ81" i="28"/>
  <c r="AI81" i="28"/>
  <c r="AH81" i="28"/>
  <c r="AG81" i="28"/>
  <c r="AF81" i="28"/>
  <c r="AE81" i="28"/>
  <c r="AD81" i="28"/>
  <c r="AC81" i="28"/>
  <c r="AB81" i="28"/>
  <c r="AA81" i="28"/>
  <c r="Z81" i="28"/>
  <c r="Y81" i="28"/>
  <c r="X81" i="28"/>
  <c r="W81" i="28"/>
  <c r="V81" i="28"/>
  <c r="U81" i="28"/>
  <c r="T81" i="28"/>
  <c r="S81" i="28"/>
  <c r="R81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BG77" i="28"/>
  <c r="BF77" i="28"/>
  <c r="BE77" i="28"/>
  <c r="BD77" i="28"/>
  <c r="BC77" i="28"/>
  <c r="BB77" i="28"/>
  <c r="BA77" i="28"/>
  <c r="AZ77" i="28"/>
  <c r="AY77" i="28"/>
  <c r="AX77" i="28"/>
  <c r="AW77" i="28"/>
  <c r="AV77" i="28"/>
  <c r="AU77" i="28"/>
  <c r="AT77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BG73" i="28"/>
  <c r="BF73" i="28"/>
  <c r="BE73" i="28"/>
  <c r="BD73" i="28"/>
  <c r="BC73" i="28"/>
  <c r="BB73" i="28"/>
  <c r="BA73" i="28"/>
  <c r="AZ73" i="28"/>
  <c r="AY73" i="28"/>
  <c r="AX73" i="28"/>
  <c r="AW73" i="28"/>
  <c r="AV73" i="28"/>
  <c r="AU73" i="28"/>
  <c r="AT73" i="28"/>
  <c r="AS73" i="28"/>
  <c r="AR73" i="28"/>
  <c r="AQ73" i="28"/>
  <c r="AP73" i="28"/>
  <c r="AO73" i="28"/>
  <c r="AN73" i="28"/>
  <c r="AM73" i="28"/>
  <c r="AL73" i="28"/>
  <c r="AK73" i="28"/>
  <c r="AJ73" i="28"/>
  <c r="AI73" i="28"/>
  <c r="AH73" i="28"/>
  <c r="AG73" i="28"/>
  <c r="AF73" i="28"/>
  <c r="AE73" i="28"/>
  <c r="AD73" i="28"/>
  <c r="AC73" i="28"/>
  <c r="AB73" i="28"/>
  <c r="AA73" i="28"/>
  <c r="Z73" i="28"/>
  <c r="Y73" i="28"/>
  <c r="X73" i="28"/>
  <c r="W73" i="28"/>
  <c r="V73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AQ69" i="28"/>
  <c r="AP69" i="28"/>
  <c r="AO69" i="28"/>
  <c r="AN69" i="28"/>
  <c r="AM69" i="28"/>
  <c r="AL69" i="28"/>
  <c r="AK69" i="28"/>
  <c r="AJ69" i="28"/>
  <c r="AI69" i="28"/>
  <c r="AH69" i="28"/>
  <c r="AG69" i="28"/>
  <c r="AF69" i="28"/>
  <c r="AE69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BG41" i="28"/>
  <c r="BF41" i="28"/>
  <c r="BE41" i="28"/>
  <c r="BD41" i="28"/>
  <c r="BC41" i="28"/>
  <c r="BB41" i="28"/>
  <c r="BA41" i="28"/>
  <c r="AZ41" i="28"/>
  <c r="AY41" i="28"/>
  <c r="AX41" i="28"/>
  <c r="AW41" i="28"/>
  <c r="AV41" i="28"/>
  <c r="AU41" i="28"/>
  <c r="AT41" i="28"/>
  <c r="AS41" i="28"/>
  <c r="AR41" i="28"/>
  <c r="AQ41" i="28"/>
  <c r="AP41" i="28"/>
  <c r="AO41" i="28"/>
  <c r="AN41" i="28"/>
  <c r="AM41" i="28"/>
  <c r="AL41" i="28"/>
  <c r="AK41" i="28"/>
  <c r="AJ41" i="28"/>
  <c r="AI41" i="28"/>
  <c r="AH41" i="28"/>
  <c r="AG41" i="28"/>
  <c r="AF41" i="28"/>
  <c r="AE41" i="28"/>
  <c r="AD41" i="28"/>
  <c r="AC41" i="28"/>
  <c r="AB41" i="28"/>
  <c r="AA41" i="28"/>
  <c r="Z41" i="28"/>
  <c r="Y41" i="28"/>
  <c r="X41" i="28"/>
  <c r="W41" i="28"/>
  <c r="V41" i="28"/>
  <c r="U41" i="28"/>
  <c r="T41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BG37" i="28"/>
  <c r="BF37" i="28"/>
  <c r="BE37" i="28"/>
  <c r="BD37" i="28"/>
  <c r="BC37" i="28"/>
  <c r="BB37" i="28"/>
  <c r="BA37" i="28"/>
  <c r="AZ37" i="28"/>
  <c r="AY37" i="28"/>
  <c r="AX37" i="28"/>
  <c r="AW37" i="28"/>
  <c r="AV37" i="28"/>
  <c r="AU37" i="28"/>
  <c r="AT37" i="28"/>
  <c r="AS37" i="28"/>
  <c r="AR37" i="28"/>
  <c r="AQ37" i="28"/>
  <c r="AP37" i="28"/>
  <c r="AO37" i="28"/>
  <c r="AN37" i="28"/>
  <c r="AM37" i="28"/>
  <c r="AL37" i="28"/>
  <c r="AK37" i="28"/>
  <c r="AJ37" i="28"/>
  <c r="AI37" i="28"/>
  <c r="AH37" i="28"/>
  <c r="AG37" i="28"/>
  <c r="AF37" i="28"/>
  <c r="AE37" i="28"/>
  <c r="AD37" i="28"/>
  <c r="AC37" i="28"/>
  <c r="AB37" i="28"/>
  <c r="AA37" i="28"/>
  <c r="Z37" i="28"/>
  <c r="Y37" i="28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BG33" i="28"/>
  <c r="BF33" i="28"/>
  <c r="BE33" i="28"/>
  <c r="BD33" i="28"/>
  <c r="BC33" i="28"/>
  <c r="BB33" i="28"/>
  <c r="BA33" i="28"/>
  <c r="AZ33" i="28"/>
  <c r="AY33" i="28"/>
  <c r="AX33" i="28"/>
  <c r="AW33" i="28"/>
  <c r="AV33" i="28"/>
  <c r="AU33" i="28"/>
  <c r="AT33" i="28"/>
  <c r="AS33" i="28"/>
  <c r="AR33" i="28"/>
  <c r="AQ33" i="28"/>
  <c r="AP33" i="28"/>
  <c r="AO33" i="28"/>
  <c r="AN33" i="28"/>
  <c r="AM33" i="28"/>
  <c r="AL33" i="28"/>
  <c r="AK33" i="28"/>
  <c r="AJ33" i="28"/>
  <c r="AI33" i="28"/>
  <c r="AH33" i="28"/>
  <c r="AG33" i="28"/>
  <c r="AF33" i="28"/>
  <c r="AE33" i="28"/>
  <c r="AD33" i="28"/>
  <c r="AC33" i="28"/>
  <c r="AB33" i="28"/>
  <c r="AA33" i="28"/>
  <c r="Z33" i="28"/>
  <c r="Y33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BG21" i="28"/>
  <c r="BF21" i="28"/>
  <c r="BE21" i="28"/>
  <c r="BD21" i="28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BG17" i="28"/>
  <c r="BF17" i="28"/>
  <c r="BE17" i="28"/>
  <c r="BD17" i="28"/>
  <c r="BC17" i="28"/>
  <c r="BB17" i="28"/>
  <c r="BA17" i="28"/>
  <c r="AZ17" i="28"/>
  <c r="AY17" i="28"/>
  <c r="AX17" i="28"/>
  <c r="AW17" i="28"/>
  <c r="AV17" i="28"/>
  <c r="AU17" i="28"/>
  <c r="AT17" i="28"/>
  <c r="AS17" i="28"/>
  <c r="AR17" i="28"/>
  <c r="AQ17" i="28"/>
  <c r="AP17" i="28"/>
  <c r="AO17" i="28"/>
  <c r="AN17" i="28"/>
  <c r="AM17" i="28"/>
  <c r="AL17" i="28"/>
  <c r="AK17" i="28"/>
  <c r="AJ17" i="28"/>
  <c r="AI17" i="28"/>
  <c r="AH17" i="28"/>
  <c r="AG17" i="28"/>
  <c r="AF17" i="28"/>
  <c r="AE17" i="28"/>
  <c r="AD17" i="28"/>
  <c r="AC17" i="28"/>
  <c r="AB17" i="28"/>
  <c r="AA17" i="28"/>
  <c r="Z17" i="28"/>
  <c r="Y17" i="28"/>
  <c r="X17" i="28"/>
  <c r="W17" i="28"/>
  <c r="V17" i="28"/>
  <c r="U17" i="28"/>
  <c r="T17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BG13" i="28"/>
  <c r="BF13" i="28"/>
  <c r="BE13" i="28"/>
  <c r="BD13" i="28"/>
  <c r="BC13" i="28"/>
  <c r="BB13" i="28"/>
  <c r="BA13" i="28"/>
  <c r="AZ13" i="28"/>
  <c r="AY13" i="28"/>
  <c r="AX13" i="28"/>
  <c r="AW13" i="28"/>
  <c r="AV13" i="28"/>
  <c r="AU13" i="28"/>
  <c r="AT13" i="28"/>
  <c r="AS13" i="28"/>
  <c r="AR13" i="28"/>
  <c r="AQ13" i="28"/>
  <c r="AP13" i="28"/>
  <c r="AO13" i="28"/>
  <c r="AN13" i="28"/>
  <c r="AM13" i="28"/>
  <c r="AL13" i="28"/>
  <c r="AK13" i="28"/>
  <c r="AJ13" i="28"/>
  <c r="AI13" i="28"/>
  <c r="AH13" i="28"/>
  <c r="AG13" i="28"/>
  <c r="AF13" i="28"/>
  <c r="AE13" i="28"/>
  <c r="AD13" i="28"/>
  <c r="AC13" i="28"/>
  <c r="AB13" i="28"/>
  <c r="AA13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BG5" i="28"/>
  <c r="BF5" i="28"/>
  <c r="BE5" i="28"/>
  <c r="BD5" i="28"/>
  <c r="BC5" i="28"/>
  <c r="BB5" i="28"/>
  <c r="BA5" i="28"/>
  <c r="AZ5" i="28"/>
  <c r="AY5" i="28"/>
  <c r="AX5" i="28"/>
  <c r="AW5" i="28"/>
  <c r="AV5" i="28"/>
  <c r="AU5" i="28"/>
  <c r="AT5" i="28"/>
  <c r="AS5" i="28"/>
  <c r="AR5" i="28"/>
  <c r="AQ5" i="28"/>
  <c r="AP5" i="28"/>
  <c r="AO5" i="28"/>
  <c r="AN5" i="28"/>
  <c r="AM5" i="28"/>
  <c r="AL5" i="28"/>
  <c r="AK5" i="28"/>
  <c r="AJ5" i="28"/>
  <c r="AI5" i="28"/>
  <c r="AH5" i="28"/>
  <c r="AG5" i="28"/>
  <c r="AF5" i="28"/>
  <c r="AE5" i="28"/>
  <c r="AD5" i="28"/>
  <c r="AC5" i="28"/>
  <c r="AB5" i="28"/>
  <c r="AA5" i="28"/>
  <c r="Z5" i="28"/>
  <c r="Y5" i="28"/>
  <c r="X5" i="28"/>
  <c r="W5" i="28"/>
  <c r="V5" i="28"/>
  <c r="U5" i="28"/>
  <c r="T5" i="28"/>
  <c r="S5" i="28"/>
  <c r="R5" i="28"/>
  <c r="Q5" i="28"/>
  <c r="P5" i="28"/>
  <c r="O5" i="28"/>
  <c r="N5" i="28"/>
  <c r="M5" i="28"/>
  <c r="L5" i="28"/>
  <c r="K5" i="28"/>
  <c r="J5" i="28"/>
  <c r="I5" i="28"/>
  <c r="H5" i="28"/>
  <c r="G5" i="28"/>
  <c r="F5" i="28"/>
  <c r="E5" i="28"/>
  <c r="D5" i="28"/>
  <c r="B117" i="28"/>
  <c r="B143" i="28" s="1"/>
  <c r="BH116" i="28"/>
  <c r="BH115" i="28"/>
  <c r="BH114" i="28"/>
  <c r="BH81" i="28"/>
  <c r="BH80" i="28"/>
  <c r="BH79" i="28"/>
  <c r="BH78" i="28"/>
  <c r="BH76" i="28"/>
  <c r="BH75" i="28"/>
  <c r="BH74" i="28"/>
  <c r="BH72" i="28"/>
  <c r="BH71" i="28"/>
  <c r="BH70" i="28"/>
  <c r="BH68" i="28"/>
  <c r="BH67" i="28"/>
  <c r="BH66" i="28"/>
  <c r="BH46" i="28"/>
  <c r="BH42" i="28"/>
  <c r="BH41" i="28"/>
  <c r="BH40" i="28"/>
  <c r="BH39" i="28"/>
  <c r="BH38" i="28"/>
  <c r="BH37" i="28"/>
  <c r="BH36" i="28"/>
  <c r="BH35" i="28"/>
  <c r="BH34" i="28"/>
  <c r="BH33" i="28"/>
  <c r="BH32" i="28"/>
  <c r="BH31" i="28"/>
  <c r="BH30" i="28"/>
  <c r="BH26" i="28"/>
  <c r="BH22" i="28"/>
  <c r="BH21" i="28"/>
  <c r="BH20" i="28"/>
  <c r="BH19" i="28"/>
  <c r="BH18" i="28"/>
  <c r="BH17" i="28"/>
  <c r="BH16" i="28"/>
  <c r="BH15" i="28"/>
  <c r="BH14" i="28"/>
  <c r="BH13" i="28"/>
  <c r="BH12" i="28"/>
  <c r="BH11" i="28"/>
  <c r="BH10" i="28"/>
  <c r="BH5" i="28"/>
  <c r="BH4" i="28"/>
  <c r="BH3" i="28"/>
  <c r="B81" i="28"/>
  <c r="B77" i="28"/>
  <c r="D46" i="13"/>
  <c r="D45" i="13"/>
  <c r="D47" i="13" s="1"/>
  <c r="B9" i="39" s="1"/>
  <c r="D131" i="9"/>
  <c r="D130" i="9"/>
  <c r="D131" i="8"/>
  <c r="D130" i="8"/>
  <c r="D132" i="8" s="1"/>
  <c r="B4" i="39" s="1"/>
  <c r="F18" i="66" l="1"/>
  <c r="D35" i="66"/>
  <c r="F17" i="66"/>
  <c r="F35" i="66" s="1"/>
  <c r="D172" i="28"/>
  <c r="D40" i="66"/>
  <c r="F26" i="66"/>
  <c r="F40" i="66" s="1"/>
  <c r="F32" i="66"/>
  <c r="F6" i="66"/>
  <c r="B156" i="28"/>
  <c r="B165" i="28"/>
  <c r="C196" i="28"/>
  <c r="B196" i="28"/>
  <c r="B199" i="28" s="1"/>
  <c r="D186" i="28"/>
  <c r="D206" i="28" s="1"/>
  <c r="D175" i="28"/>
  <c r="C206" i="28"/>
  <c r="C199" i="28"/>
  <c r="D180" i="28"/>
  <c r="B185" i="28"/>
  <c r="B205" i="28" s="1"/>
  <c r="G6" i="66"/>
  <c r="BH117" i="28"/>
  <c r="C4" i="39"/>
  <c r="D4" i="41" s="1"/>
  <c r="D4" i="39"/>
  <c r="E4" i="39" s="1"/>
  <c r="D22" i="41" s="1"/>
  <c r="C9" i="39"/>
  <c r="D9" i="41" s="1"/>
  <c r="D9" i="39"/>
  <c r="E9" i="39" s="1"/>
  <c r="D27" i="41" s="1"/>
  <c r="BH69" i="28"/>
  <c r="D132" i="9"/>
  <c r="B5" i="39" s="1"/>
  <c r="C13" i="28"/>
  <c r="C17" i="28"/>
  <c r="C21" i="28"/>
  <c r="C33" i="28"/>
  <c r="C37" i="28"/>
  <c r="C41" i="28"/>
  <c r="C69" i="28"/>
  <c r="C73" i="28"/>
  <c r="C77" i="28"/>
  <c r="C81" i="28"/>
  <c r="I4" i="48"/>
  <c r="J4" i="49"/>
  <c r="E6" i="49"/>
  <c r="E6" i="48"/>
  <c r="K4" i="49"/>
  <c r="J4" i="48"/>
  <c r="C5" i="28"/>
  <c r="C117" i="28"/>
  <c r="C143" i="28" s="1"/>
  <c r="BH73" i="28"/>
  <c r="BH77" i="28"/>
  <c r="C156" i="28" l="1"/>
  <c r="C165" i="28"/>
  <c r="C140" i="28"/>
  <c r="C153" i="28" s="1"/>
  <c r="D196" i="28"/>
  <c r="D199" i="28" s="1"/>
  <c r="C185" i="28"/>
  <c r="C136" i="28"/>
  <c r="C5" i="39"/>
  <c r="D5" i="41" s="1"/>
  <c r="D5" i="39"/>
  <c r="E5" i="39" s="1"/>
  <c r="D23" i="41" s="1"/>
  <c r="BI27" i="41"/>
  <c r="F27" i="41"/>
  <c r="J27" i="41"/>
  <c r="N27" i="41"/>
  <c r="R27" i="41"/>
  <c r="V27" i="41"/>
  <c r="Z27" i="41"/>
  <c r="AD27" i="41"/>
  <c r="AH27" i="41"/>
  <c r="AL27" i="41"/>
  <c r="AP27" i="41"/>
  <c r="AT27" i="41"/>
  <c r="AX27" i="41"/>
  <c r="BB27" i="41"/>
  <c r="BF27" i="41"/>
  <c r="E27" i="41"/>
  <c r="I27" i="41"/>
  <c r="M27" i="41"/>
  <c r="Q27" i="41"/>
  <c r="U27" i="41"/>
  <c r="Y27" i="41"/>
  <c r="AC27" i="41"/>
  <c r="AG27" i="41"/>
  <c r="AK27" i="41"/>
  <c r="AO27" i="41"/>
  <c r="AS27" i="41"/>
  <c r="AW27" i="41"/>
  <c r="BA27" i="41"/>
  <c r="BE27" i="41"/>
  <c r="H27" i="41"/>
  <c r="L27" i="41"/>
  <c r="P27" i="41"/>
  <c r="T27" i="41"/>
  <c r="X27" i="41"/>
  <c r="AB27" i="41"/>
  <c r="AF27" i="41"/>
  <c r="AJ27" i="41"/>
  <c r="AN27" i="41"/>
  <c r="AR27" i="41"/>
  <c r="AV27" i="41"/>
  <c r="AZ27" i="41"/>
  <c r="BD27" i="41"/>
  <c r="BH27" i="41"/>
  <c r="G27" i="41"/>
  <c r="K27" i="41"/>
  <c r="O27" i="41"/>
  <c r="S27" i="41"/>
  <c r="BJ27" i="41" s="1"/>
  <c r="W27" i="41"/>
  <c r="AA27" i="41"/>
  <c r="AE27" i="41"/>
  <c r="AI27" i="41"/>
  <c r="AM27" i="41"/>
  <c r="AQ27" i="41"/>
  <c r="AU27" i="41"/>
  <c r="AY27" i="41"/>
  <c r="BC27" i="41"/>
  <c r="BG27" i="41"/>
  <c r="BI22" i="41"/>
  <c r="H22" i="41"/>
  <c r="L22" i="41"/>
  <c r="P22" i="41"/>
  <c r="T22" i="41"/>
  <c r="X22" i="41"/>
  <c r="AB22" i="41"/>
  <c r="AF22" i="41"/>
  <c r="AJ22" i="41"/>
  <c r="AN22" i="41"/>
  <c r="AR22" i="41"/>
  <c r="AV22" i="41"/>
  <c r="AZ22" i="41"/>
  <c r="BD22" i="41"/>
  <c r="BH22" i="41"/>
  <c r="E22" i="41"/>
  <c r="I22" i="41"/>
  <c r="M22" i="41"/>
  <c r="Q22" i="41"/>
  <c r="U22" i="41"/>
  <c r="Y22" i="41"/>
  <c r="AC22" i="41"/>
  <c r="AG22" i="41"/>
  <c r="AK22" i="41"/>
  <c r="AO22" i="41"/>
  <c r="AS22" i="41"/>
  <c r="AW22" i="41"/>
  <c r="BA22" i="41"/>
  <c r="BE22" i="41"/>
  <c r="F22" i="41"/>
  <c r="J22" i="41"/>
  <c r="N22" i="41"/>
  <c r="R22" i="41"/>
  <c r="V22" i="41"/>
  <c r="Z22" i="41"/>
  <c r="AD22" i="41"/>
  <c r="AH22" i="41"/>
  <c r="AL22" i="41"/>
  <c r="AP22" i="41"/>
  <c r="AT22" i="41"/>
  <c r="AX22" i="41"/>
  <c r="BB22" i="41"/>
  <c r="BF22" i="41"/>
  <c r="G22" i="41"/>
  <c r="K22" i="41"/>
  <c r="O22" i="41"/>
  <c r="S22" i="41"/>
  <c r="W22" i="41"/>
  <c r="AA22" i="41"/>
  <c r="AE22" i="41"/>
  <c r="AI22" i="41"/>
  <c r="AM22" i="41"/>
  <c r="AQ22" i="41"/>
  <c r="AU22" i="41"/>
  <c r="AY22" i="41"/>
  <c r="BC22" i="41"/>
  <c r="BG22" i="41"/>
  <c r="BJ22" i="41"/>
  <c r="BI9" i="41"/>
  <c r="L9" i="41"/>
  <c r="T9" i="41"/>
  <c r="AB9" i="41"/>
  <c r="AJ9" i="41"/>
  <c r="AR9" i="41"/>
  <c r="AZ9" i="41"/>
  <c r="BH9" i="41"/>
  <c r="K9" i="41"/>
  <c r="S9" i="41"/>
  <c r="AA9" i="41"/>
  <c r="AI9" i="41"/>
  <c r="AQ9" i="41"/>
  <c r="AY9" i="41"/>
  <c r="BG9" i="41"/>
  <c r="J9" i="41"/>
  <c r="R9" i="41"/>
  <c r="Z9" i="41"/>
  <c r="AH9" i="41"/>
  <c r="AP9" i="41"/>
  <c r="AX9" i="41"/>
  <c r="BF9" i="41"/>
  <c r="I9" i="41"/>
  <c r="Q9" i="41"/>
  <c r="Y9" i="41"/>
  <c r="AG9" i="41"/>
  <c r="AO9" i="41"/>
  <c r="AW9" i="41"/>
  <c r="BE9" i="41"/>
  <c r="H9" i="41"/>
  <c r="P9" i="41"/>
  <c r="X9" i="41"/>
  <c r="AF9" i="41"/>
  <c r="AN9" i="41"/>
  <c r="AV9" i="41"/>
  <c r="BD9" i="41"/>
  <c r="G9" i="41"/>
  <c r="O9" i="41"/>
  <c r="W9" i="41"/>
  <c r="AE9" i="41"/>
  <c r="AM9" i="41"/>
  <c r="AU9" i="41"/>
  <c r="BC9" i="41"/>
  <c r="F9" i="41"/>
  <c r="N9" i="41"/>
  <c r="V9" i="41"/>
  <c r="AD9" i="41"/>
  <c r="AL9" i="41"/>
  <c r="AT9" i="41"/>
  <c r="BB9" i="41"/>
  <c r="E9" i="41"/>
  <c r="M9" i="41"/>
  <c r="U9" i="41"/>
  <c r="AC9" i="41"/>
  <c r="AK9" i="41"/>
  <c r="AS9" i="41"/>
  <c r="BA9" i="41"/>
  <c r="I4" i="41"/>
  <c r="Q4" i="41"/>
  <c r="Y4" i="41"/>
  <c r="AG4" i="41"/>
  <c r="AO4" i="41"/>
  <c r="AW4" i="41"/>
  <c r="BE4" i="41"/>
  <c r="H4" i="41"/>
  <c r="P4" i="41"/>
  <c r="X4" i="41"/>
  <c r="AF4" i="41"/>
  <c r="AN4" i="41"/>
  <c r="AV4" i="41"/>
  <c r="BD4" i="41"/>
  <c r="K4" i="41"/>
  <c r="AA4" i="41"/>
  <c r="AQ4" i="41"/>
  <c r="BG4" i="41"/>
  <c r="N4" i="41"/>
  <c r="AD4" i="41"/>
  <c r="AT4" i="41"/>
  <c r="G4" i="41"/>
  <c r="W4" i="41"/>
  <c r="AM4" i="41"/>
  <c r="BC4" i="41"/>
  <c r="AH4" i="41"/>
  <c r="J4" i="41"/>
  <c r="AP4" i="41"/>
  <c r="E4" i="41"/>
  <c r="M4" i="41"/>
  <c r="U4" i="41"/>
  <c r="AC4" i="41"/>
  <c r="AK4" i="41"/>
  <c r="AS4" i="41"/>
  <c r="BA4" i="41"/>
  <c r="BI4" i="41"/>
  <c r="L4" i="41"/>
  <c r="T4" i="41"/>
  <c r="AB4" i="41"/>
  <c r="AJ4" i="41"/>
  <c r="AR4" i="41"/>
  <c r="AZ4" i="41"/>
  <c r="BH4" i="41"/>
  <c r="S4" i="41"/>
  <c r="AI4" i="41"/>
  <c r="AY4" i="41"/>
  <c r="F4" i="41"/>
  <c r="V4" i="41"/>
  <c r="AL4" i="41"/>
  <c r="BB4" i="41"/>
  <c r="O4" i="41"/>
  <c r="AE4" i="41"/>
  <c r="AU4" i="41"/>
  <c r="R4" i="41"/>
  <c r="AX4" i="41"/>
  <c r="Z4" i="41"/>
  <c r="BF4" i="41"/>
  <c r="C151" i="28" l="1"/>
  <c r="C162" i="28"/>
  <c r="BJ9" i="41"/>
  <c r="D185" i="28"/>
  <c r="D205" i="28" s="1"/>
  <c r="C205" i="28"/>
  <c r="Q23" i="41"/>
  <c r="I23" i="41"/>
  <c r="BH23" i="41"/>
  <c r="BD23" i="41"/>
  <c r="AZ23" i="41"/>
  <c r="AV23" i="41"/>
  <c r="AR23" i="41"/>
  <c r="AN23" i="41"/>
  <c r="AJ23" i="41"/>
  <c r="AF23" i="41"/>
  <c r="AB23" i="41"/>
  <c r="X23" i="41"/>
  <c r="T23" i="41"/>
  <c r="P23" i="41"/>
  <c r="L23" i="41"/>
  <c r="H23" i="41"/>
  <c r="BI23" i="41"/>
  <c r="BE23" i="41"/>
  <c r="BA23" i="41"/>
  <c r="AW23" i="41"/>
  <c r="AS23" i="41"/>
  <c r="AO23" i="41"/>
  <c r="AK23" i="41"/>
  <c r="AG23" i="41"/>
  <c r="AC23" i="41"/>
  <c r="Y23" i="41"/>
  <c r="U23" i="41"/>
  <c r="G23" i="41"/>
  <c r="O23" i="41"/>
  <c r="E23" i="41"/>
  <c r="M23" i="41"/>
  <c r="BF23" i="41"/>
  <c r="BB23" i="41"/>
  <c r="AX23" i="41"/>
  <c r="AT23" i="41"/>
  <c r="AP23" i="41"/>
  <c r="AL23" i="41"/>
  <c r="AH23" i="41"/>
  <c r="AD23" i="41"/>
  <c r="Z23" i="41"/>
  <c r="V23" i="41"/>
  <c r="R23" i="41"/>
  <c r="N23" i="41"/>
  <c r="J23" i="41"/>
  <c r="F23" i="41"/>
  <c r="BG23" i="41"/>
  <c r="BC23" i="41"/>
  <c r="AY23" i="41"/>
  <c r="AU23" i="41"/>
  <c r="AQ23" i="41"/>
  <c r="AM23" i="41"/>
  <c r="AI23" i="41"/>
  <c r="AE23" i="41"/>
  <c r="AA23" i="41"/>
  <c r="W23" i="41"/>
  <c r="S23" i="41"/>
  <c r="K23" i="41"/>
  <c r="BJ4" i="41"/>
  <c r="H5" i="41"/>
  <c r="P5" i="41"/>
  <c r="X5" i="41"/>
  <c r="AF5" i="41"/>
  <c r="AN5" i="41"/>
  <c r="AV5" i="41"/>
  <c r="BD5" i="41"/>
  <c r="G5" i="41"/>
  <c r="O5" i="41"/>
  <c r="W5" i="41"/>
  <c r="AE5" i="41"/>
  <c r="AM5" i="41"/>
  <c r="AU5" i="41"/>
  <c r="BC5" i="41"/>
  <c r="J5" i="41"/>
  <c r="Z5" i="41"/>
  <c r="AP5" i="41"/>
  <c r="BF5" i="41"/>
  <c r="M5" i="41"/>
  <c r="AC5" i="41"/>
  <c r="AS5" i="41"/>
  <c r="F5" i="41"/>
  <c r="V5" i="41"/>
  <c r="AL5" i="41"/>
  <c r="BB5" i="41"/>
  <c r="Y5" i="41"/>
  <c r="BE5" i="41"/>
  <c r="AG5" i="41"/>
  <c r="BI5" i="41"/>
  <c r="L5" i="41"/>
  <c r="T5" i="41"/>
  <c r="AB5" i="41"/>
  <c r="AJ5" i="41"/>
  <c r="AR5" i="41"/>
  <c r="AZ5" i="41"/>
  <c r="BH5" i="41"/>
  <c r="K5" i="41"/>
  <c r="S5" i="41"/>
  <c r="AA5" i="41"/>
  <c r="AI5" i="41"/>
  <c r="AQ5" i="41"/>
  <c r="AY5" i="41"/>
  <c r="BG5" i="41"/>
  <c r="R5" i="41"/>
  <c r="AH5" i="41"/>
  <c r="AX5" i="41"/>
  <c r="E5" i="41"/>
  <c r="U5" i="41"/>
  <c r="AK5" i="41"/>
  <c r="BA5" i="41"/>
  <c r="N5" i="41"/>
  <c r="AD5" i="41"/>
  <c r="AT5" i="41"/>
  <c r="I5" i="41"/>
  <c r="AO5" i="41"/>
  <c r="Q5" i="41"/>
  <c r="AW5" i="41"/>
  <c r="BJ23" i="41" l="1"/>
  <c r="BJ5" i="41"/>
  <c r="BF27" i="38" l="1"/>
  <c r="BF16" i="38"/>
  <c r="BD27" i="38"/>
  <c r="BD16" i="38"/>
  <c r="BB27" i="38"/>
  <c r="BB16" i="38"/>
  <c r="AZ27" i="38"/>
  <c r="AZ16" i="38"/>
  <c r="AX27" i="38"/>
  <c r="AX16" i="38"/>
  <c r="AV27" i="38"/>
  <c r="AV16" i="38"/>
  <c r="AT27" i="38"/>
  <c r="AT16" i="38"/>
  <c r="AR27" i="38"/>
  <c r="AR16" i="38"/>
  <c r="AP27" i="38"/>
  <c r="AP16" i="38"/>
  <c r="AN27" i="38"/>
  <c r="AN16" i="38"/>
  <c r="AL27" i="38"/>
  <c r="AL16" i="38"/>
  <c r="AJ27" i="38"/>
  <c r="AJ16" i="38"/>
  <c r="AH27" i="38"/>
  <c r="AH16" i="38"/>
  <c r="AF27" i="38"/>
  <c r="AF16" i="38"/>
  <c r="BG27" i="38"/>
  <c r="BG16" i="38"/>
  <c r="BE27" i="38"/>
  <c r="BE16" i="38"/>
  <c r="BC27" i="38"/>
  <c r="BC16" i="38"/>
  <c r="BA27" i="38"/>
  <c r="BA16" i="38"/>
  <c r="AY27" i="38"/>
  <c r="AY16" i="38"/>
  <c r="AW27" i="38"/>
  <c r="AW16" i="38"/>
  <c r="AU27" i="38"/>
  <c r="AU16" i="38"/>
  <c r="AS27" i="38"/>
  <c r="AS16" i="38"/>
  <c r="AQ27" i="38"/>
  <c r="AQ16" i="38"/>
  <c r="AO27" i="38"/>
  <c r="AO16" i="38"/>
  <c r="AM27" i="38"/>
  <c r="AM16" i="38"/>
  <c r="AK27" i="38"/>
  <c r="AK16" i="38"/>
  <c r="AI27" i="38"/>
  <c r="AI16" i="38"/>
  <c r="AG27" i="38"/>
  <c r="AG16" i="38"/>
  <c r="AG38" i="38" l="1"/>
  <c r="AG49" i="38" s="1"/>
  <c r="AI38" i="38"/>
  <c r="AI49" i="38" s="1"/>
  <c r="AK38" i="38"/>
  <c r="AK49" i="38" s="1"/>
  <c r="AM38" i="38"/>
  <c r="AM49" i="38" s="1"/>
  <c r="AO38" i="38"/>
  <c r="AO49" i="38" s="1"/>
  <c r="AQ38" i="38"/>
  <c r="AQ49" i="38" s="1"/>
  <c r="AS38" i="38"/>
  <c r="AS49" i="38" s="1"/>
  <c r="AU38" i="38"/>
  <c r="AU49" i="38" s="1"/>
  <c r="AW38" i="38"/>
  <c r="AW49" i="38" s="1"/>
  <c r="AY38" i="38"/>
  <c r="AY49" i="38" s="1"/>
  <c r="BA38" i="38"/>
  <c r="BA49" i="38" s="1"/>
  <c r="BC38" i="38"/>
  <c r="BC49" i="38" s="1"/>
  <c r="BE38" i="38"/>
  <c r="BE49" i="38" s="1"/>
  <c r="BG38" i="38"/>
  <c r="BG49" i="38" s="1"/>
  <c r="AF38" i="38"/>
  <c r="AF49" i="38" s="1"/>
  <c r="AH38" i="38"/>
  <c r="AH49" i="38" s="1"/>
  <c r="AJ38" i="38"/>
  <c r="AJ49" i="38" s="1"/>
  <c r="AL38" i="38"/>
  <c r="AL49" i="38" s="1"/>
  <c r="AN38" i="38"/>
  <c r="AN49" i="38" s="1"/>
  <c r="AP38" i="38"/>
  <c r="AP49" i="38" s="1"/>
  <c r="AR38" i="38"/>
  <c r="AR49" i="38" s="1"/>
  <c r="AT38" i="38"/>
  <c r="AT49" i="38" s="1"/>
  <c r="AV38" i="38"/>
  <c r="AV49" i="38" s="1"/>
  <c r="AX38" i="38"/>
  <c r="AX49" i="38" s="1"/>
  <c r="AZ38" i="38"/>
  <c r="AZ49" i="38" s="1"/>
  <c r="BB38" i="38"/>
  <c r="BB49" i="38" s="1"/>
  <c r="BD38" i="38"/>
  <c r="BD49" i="38" s="1"/>
  <c r="BF38" i="38"/>
  <c r="BF49" i="38" s="1"/>
  <c r="F20" i="38" l="1"/>
  <c r="F27" i="38"/>
  <c r="D29" i="37"/>
  <c r="D59" i="37" s="1"/>
  <c r="F21" i="38"/>
  <c r="D20" i="38"/>
  <c r="F23" i="38"/>
  <c r="F16" i="38"/>
  <c r="G20" i="38"/>
  <c r="F66" i="38" l="1"/>
  <c r="D42" i="38"/>
  <c r="D53" i="38" s="1"/>
  <c r="F42" i="38"/>
  <c r="F43" i="38"/>
  <c r="F54" i="38" s="1"/>
  <c r="F45" i="38"/>
  <c r="F56" i="38" s="1"/>
  <c r="G42" i="38"/>
  <c r="E20" i="38"/>
  <c r="E66" i="38"/>
  <c r="E22" i="38"/>
  <c r="E44" i="38" s="1"/>
  <c r="G53" i="38"/>
  <c r="F29" i="37"/>
  <c r="D74" i="37"/>
  <c r="F30" i="37"/>
  <c r="F53" i="38"/>
  <c r="F38" i="38"/>
  <c r="F49" i="38" s="1"/>
  <c r="D27" i="38"/>
  <c r="D16" i="38"/>
  <c r="H20" i="38"/>
  <c r="F60" i="37" l="1"/>
  <c r="F59" i="37"/>
  <c r="F74" i="37" s="1"/>
  <c r="F75" i="37"/>
  <c r="D66" i="38"/>
  <c r="E42" i="38"/>
  <c r="H42" i="38"/>
  <c r="E21" i="38"/>
  <c r="E43" i="38" s="1"/>
  <c r="E23" i="38"/>
  <c r="E45" i="38" s="1"/>
  <c r="D26" i="37"/>
  <c r="D23" i="38"/>
  <c r="D45" i="38" s="1"/>
  <c r="D22" i="38"/>
  <c r="D44" i="38" s="1"/>
  <c r="E26" i="37"/>
  <c r="E25" i="37"/>
  <c r="D21" i="38"/>
  <c r="G29" i="37"/>
  <c r="E27" i="37"/>
  <c r="E55" i="37"/>
  <c r="F27" i="37"/>
  <c r="E30" i="37"/>
  <c r="F26" i="37"/>
  <c r="E27" i="38"/>
  <c r="E16" i="38"/>
  <c r="D38" i="38"/>
  <c r="G21" i="38"/>
  <c r="I20" i="38"/>
  <c r="D65" i="38" l="1"/>
  <c r="D56" i="37"/>
  <c r="E56" i="37"/>
  <c r="E57" i="37"/>
  <c r="E72" i="37" s="1"/>
  <c r="F56" i="37"/>
  <c r="F71" i="37" s="1"/>
  <c r="E60" i="37"/>
  <c r="E75" i="37" s="1"/>
  <c r="G59" i="37"/>
  <c r="F57" i="37"/>
  <c r="F72" i="37" s="1"/>
  <c r="H66" i="38"/>
  <c r="E67" i="38"/>
  <c r="E65" i="38"/>
  <c r="D43" i="38"/>
  <c r="D67" i="38" s="1"/>
  <c r="G43" i="38"/>
  <c r="I42" i="38"/>
  <c r="F22" i="38"/>
  <c r="F65" i="38" s="1"/>
  <c r="E55" i="38"/>
  <c r="E53" i="38"/>
  <c r="H21" i="38"/>
  <c r="F25" i="37"/>
  <c r="F55" i="37" s="1"/>
  <c r="E85" i="37"/>
  <c r="H53" i="38"/>
  <c r="D85" i="37"/>
  <c r="G66" i="38"/>
  <c r="H29" i="37"/>
  <c r="D27" i="37"/>
  <c r="D57" i="37" s="1"/>
  <c r="E71" i="37"/>
  <c r="H22" i="38"/>
  <c r="H44" i="38" s="1"/>
  <c r="G27" i="37"/>
  <c r="D30" i="37"/>
  <c r="D60" i="37" s="1"/>
  <c r="D56" i="38"/>
  <c r="G74" i="37"/>
  <c r="H23" i="38"/>
  <c r="H26" i="37"/>
  <c r="H30" i="37"/>
  <c r="D55" i="38"/>
  <c r="E28" i="37"/>
  <c r="E58" i="37" s="1"/>
  <c r="E29" i="37"/>
  <c r="E59" i="37" s="1"/>
  <c r="G25" i="37"/>
  <c r="G55" i="37" s="1"/>
  <c r="D25" i="37"/>
  <c r="D55" i="37" s="1"/>
  <c r="G30" i="37"/>
  <c r="D28" i="37"/>
  <c r="D58" i="37" s="1"/>
  <c r="E28" i="38"/>
  <c r="E17" i="38"/>
  <c r="G27" i="38"/>
  <c r="G16" i="38"/>
  <c r="D28" i="38"/>
  <c r="D17" i="38"/>
  <c r="D49" i="38"/>
  <c r="E38" i="38"/>
  <c r="J20" i="38"/>
  <c r="D54" i="38" l="1"/>
  <c r="H59" i="37"/>
  <c r="H74" i="37" s="1"/>
  <c r="G60" i="37"/>
  <c r="G75" i="37" s="1"/>
  <c r="H65" i="38"/>
  <c r="J42" i="38"/>
  <c r="H45" i="38"/>
  <c r="H56" i="38" s="1"/>
  <c r="D87" i="38"/>
  <c r="D43" i="28" s="1"/>
  <c r="F44" i="38"/>
  <c r="F67" i="38" s="1"/>
  <c r="H43" i="38"/>
  <c r="E54" i="38"/>
  <c r="E56" i="38"/>
  <c r="E84" i="37"/>
  <c r="E74" i="37"/>
  <c r="D84" i="37"/>
  <c r="I26" i="37"/>
  <c r="H27" i="37"/>
  <c r="E73" i="37"/>
  <c r="G28" i="37"/>
  <c r="G58" i="37" s="1"/>
  <c r="H28" i="37"/>
  <c r="H55" i="38"/>
  <c r="F68" i="38"/>
  <c r="I53" i="38"/>
  <c r="D68" i="38"/>
  <c r="D89" i="38" s="1"/>
  <c r="D47" i="28" s="1"/>
  <c r="G57" i="37"/>
  <c r="G54" i="38"/>
  <c r="D71" i="37"/>
  <c r="E70" i="37"/>
  <c r="E86" i="37"/>
  <c r="E87" i="37" s="1"/>
  <c r="E94" i="37" s="1"/>
  <c r="E48" i="28" s="1"/>
  <c r="H56" i="37"/>
  <c r="I27" i="38"/>
  <c r="I16" i="38"/>
  <c r="D39" i="38"/>
  <c r="G38" i="38"/>
  <c r="G49" i="38" s="1"/>
  <c r="E49" i="38"/>
  <c r="E39" i="38"/>
  <c r="K20" i="38"/>
  <c r="I23" i="38"/>
  <c r="F55" i="38" l="1"/>
  <c r="H67" i="38"/>
  <c r="E92" i="37"/>
  <c r="E44" i="28" s="1"/>
  <c r="H60" i="37"/>
  <c r="H75" i="37" s="1"/>
  <c r="G73" i="37"/>
  <c r="H58" i="37"/>
  <c r="H73" i="37" s="1"/>
  <c r="H57" i="37"/>
  <c r="H72" i="37" s="1"/>
  <c r="E87" i="38"/>
  <c r="E43" i="28" s="1"/>
  <c r="F87" i="38"/>
  <c r="F43" i="28" s="1"/>
  <c r="I45" i="38"/>
  <c r="I56" i="38" s="1"/>
  <c r="F89" i="38"/>
  <c r="F47" i="28" s="1"/>
  <c r="H54" i="38"/>
  <c r="H87" i="38" s="1"/>
  <c r="H43" i="28" s="1"/>
  <c r="K42" i="38"/>
  <c r="I21" i="38"/>
  <c r="E68" i="38"/>
  <c r="E89" i="38" s="1"/>
  <c r="E47" i="28" s="1"/>
  <c r="H85" i="37"/>
  <c r="G23" i="38"/>
  <c r="G45" i="38" s="1"/>
  <c r="G26" i="37"/>
  <c r="G56" i="37" s="1"/>
  <c r="G85" i="37"/>
  <c r="J29" i="37"/>
  <c r="F70" i="37"/>
  <c r="D72" i="37"/>
  <c r="J53" i="38"/>
  <c r="J23" i="38"/>
  <c r="D73" i="37"/>
  <c r="I56" i="37"/>
  <c r="I71" i="37" s="1"/>
  <c r="G70" i="37"/>
  <c r="G72" i="37"/>
  <c r="F28" i="37"/>
  <c r="F58" i="37" s="1"/>
  <c r="F85" i="37"/>
  <c r="D75" i="37"/>
  <c r="H71" i="37"/>
  <c r="J30" i="37"/>
  <c r="G22" i="38"/>
  <c r="I28" i="37"/>
  <c r="D70" i="37"/>
  <c r="D86" i="37"/>
  <c r="I66" i="38"/>
  <c r="J16" i="38"/>
  <c r="I38" i="38"/>
  <c r="I49" i="38" s="1"/>
  <c r="H27" i="38"/>
  <c r="H16" i="38"/>
  <c r="D50" i="38"/>
  <c r="I28" i="38"/>
  <c r="I17" i="38"/>
  <c r="E50" i="38"/>
  <c r="G65" i="38" l="1"/>
  <c r="J59" i="37"/>
  <c r="J74" i="37" s="1"/>
  <c r="J60" i="37"/>
  <c r="J75" i="37" s="1"/>
  <c r="J27" i="38"/>
  <c r="I43" i="38"/>
  <c r="I54" i="38" s="1"/>
  <c r="J66" i="38"/>
  <c r="J45" i="38"/>
  <c r="J56" i="38" s="1"/>
  <c r="G44" i="38"/>
  <c r="G67" i="38" s="1"/>
  <c r="L20" i="38"/>
  <c r="H68" i="38"/>
  <c r="E45" i="28"/>
  <c r="D87" i="37"/>
  <c r="D92" i="37"/>
  <c r="I25" i="37"/>
  <c r="I55" i="37" s="1"/>
  <c r="F84" i="37"/>
  <c r="H25" i="37"/>
  <c r="H55" i="37" s="1"/>
  <c r="I29" i="37"/>
  <c r="I59" i="37" s="1"/>
  <c r="I58" i="37"/>
  <c r="K53" i="38"/>
  <c r="J27" i="37"/>
  <c r="I30" i="37"/>
  <c r="J22" i="38"/>
  <c r="J44" i="38" s="1"/>
  <c r="G84" i="37"/>
  <c r="I39" i="38"/>
  <c r="I50" i="38" s="1"/>
  <c r="H38" i="38"/>
  <c r="J38" i="38"/>
  <c r="J49" i="38" s="1"/>
  <c r="K21" i="38"/>
  <c r="M20" i="38"/>
  <c r="K66" i="38" l="1"/>
  <c r="I60" i="37"/>
  <c r="K43" i="38"/>
  <c r="H89" i="38"/>
  <c r="H47" i="28" s="1"/>
  <c r="J55" i="38"/>
  <c r="L42" i="38"/>
  <c r="M42" i="38"/>
  <c r="I85" i="37"/>
  <c r="J28" i="37"/>
  <c r="J58" i="37" s="1"/>
  <c r="J73" i="37" s="1"/>
  <c r="K22" i="38"/>
  <c r="K26" i="37"/>
  <c r="L29" i="37"/>
  <c r="J57" i="37"/>
  <c r="H84" i="37"/>
  <c r="L23" i="38"/>
  <c r="L45" i="38" s="1"/>
  <c r="J21" i="38"/>
  <c r="J65" i="38" s="1"/>
  <c r="L25" i="37"/>
  <c r="G55" i="38"/>
  <c r="I73" i="37"/>
  <c r="D94" i="37"/>
  <c r="K25" i="37"/>
  <c r="K55" i="37" s="1"/>
  <c r="G56" i="38"/>
  <c r="G71" i="37"/>
  <c r="G86" i="37"/>
  <c r="G87" i="37" s="1"/>
  <c r="G94" i="37" s="1"/>
  <c r="G48" i="28" s="1"/>
  <c r="J72" i="37"/>
  <c r="I70" i="37"/>
  <c r="I27" i="37"/>
  <c r="L53" i="38"/>
  <c r="I22" i="38"/>
  <c r="I65" i="38" s="1"/>
  <c r="F73" i="37"/>
  <c r="F86" i="37"/>
  <c r="J85" i="37"/>
  <c r="D44" i="28"/>
  <c r="G28" i="38"/>
  <c r="H49" i="38"/>
  <c r="J28" i="38"/>
  <c r="J17" i="38"/>
  <c r="K28" i="38"/>
  <c r="K17" i="38"/>
  <c r="L27" i="38"/>
  <c r="L16" i="38"/>
  <c r="F28" i="38"/>
  <c r="F17" i="38"/>
  <c r="K27" i="38"/>
  <c r="K16" i="38"/>
  <c r="N20" i="38"/>
  <c r="L55" i="37" l="1"/>
  <c r="L59" i="37"/>
  <c r="I84" i="37"/>
  <c r="I57" i="37"/>
  <c r="K56" i="37"/>
  <c r="K71" i="37" s="1"/>
  <c r="M66" i="38"/>
  <c r="M53" i="38"/>
  <c r="G87" i="38"/>
  <c r="G43" i="28" s="1"/>
  <c r="I44" i="38"/>
  <c r="I67" i="38" s="1"/>
  <c r="J43" i="38"/>
  <c r="J67" i="38" s="1"/>
  <c r="L56" i="38"/>
  <c r="K44" i="38"/>
  <c r="K55" i="38" s="1"/>
  <c r="N42" i="38"/>
  <c r="E49" i="28"/>
  <c r="L74" i="37"/>
  <c r="G17" i="38"/>
  <c r="K28" i="37"/>
  <c r="K58" i="37" s="1"/>
  <c r="K30" i="37"/>
  <c r="D45" i="28"/>
  <c r="I75" i="37"/>
  <c r="G92" i="37"/>
  <c r="G44" i="28" s="1"/>
  <c r="L27" i="37"/>
  <c r="D48" i="28"/>
  <c r="G68" i="38"/>
  <c r="G89" i="38" s="1"/>
  <c r="G47" i="28" s="1"/>
  <c r="F87" i="37"/>
  <c r="M29" i="37"/>
  <c r="J26" i="37"/>
  <c r="J56" i="37" s="1"/>
  <c r="H86" i="37"/>
  <c r="H70" i="37"/>
  <c r="M23" i="38"/>
  <c r="K54" i="38"/>
  <c r="L26" i="37"/>
  <c r="F92" i="37"/>
  <c r="L66" i="38"/>
  <c r="J25" i="37"/>
  <c r="J55" i="37" s="1"/>
  <c r="L30" i="37"/>
  <c r="M21" i="38"/>
  <c r="N21" i="38"/>
  <c r="M22" i="38"/>
  <c r="K29" i="37"/>
  <c r="K59" i="37" s="1"/>
  <c r="K60" i="37"/>
  <c r="H87" i="37"/>
  <c r="H94" i="37" s="1"/>
  <c r="H48" i="28" s="1"/>
  <c r="H49" i="28" s="1"/>
  <c r="I74" i="37"/>
  <c r="K23" i="38"/>
  <c r="K45" i="38" s="1"/>
  <c r="K39" i="38"/>
  <c r="K50" i="38" s="1"/>
  <c r="K38" i="38"/>
  <c r="J39" i="38"/>
  <c r="G39" i="38"/>
  <c r="H28" i="38"/>
  <c r="H17" i="38"/>
  <c r="F39" i="38"/>
  <c r="L38" i="38"/>
  <c r="L49" i="38" s="1"/>
  <c r="O20" i="38"/>
  <c r="N66" i="38" l="1"/>
  <c r="M59" i="37"/>
  <c r="L60" i="37"/>
  <c r="L75" i="37" s="1"/>
  <c r="O42" i="38"/>
  <c r="O53" i="38" s="1"/>
  <c r="M65" i="38"/>
  <c r="K67" i="38"/>
  <c r="K65" i="38"/>
  <c r="N43" i="38"/>
  <c r="N54" i="38" s="1"/>
  <c r="M44" i="38"/>
  <c r="M55" i="38" s="1"/>
  <c r="M45" i="38"/>
  <c r="M56" i="38" s="1"/>
  <c r="M43" i="38"/>
  <c r="N23" i="38"/>
  <c r="N45" i="38" s="1"/>
  <c r="N56" i="38" s="1"/>
  <c r="I55" i="38"/>
  <c r="I87" i="38" s="1"/>
  <c r="I43" i="28" s="1"/>
  <c r="F44" i="28"/>
  <c r="N25" i="37"/>
  <c r="K27" i="37"/>
  <c r="K57" i="37" s="1"/>
  <c r="D49" i="28"/>
  <c r="L70" i="37"/>
  <c r="L56" i="37"/>
  <c r="O66" i="38"/>
  <c r="L22" i="38"/>
  <c r="L44" i="38" s="1"/>
  <c r="M26" i="37"/>
  <c r="K85" i="37"/>
  <c r="J84" i="37"/>
  <c r="I72" i="37"/>
  <c r="I86" i="37"/>
  <c r="I87" i="37" s="1"/>
  <c r="I94" i="37" s="1"/>
  <c r="I48" i="28" s="1"/>
  <c r="L21" i="38"/>
  <c r="N53" i="38"/>
  <c r="H92" i="37"/>
  <c r="H44" i="28" s="1"/>
  <c r="H45" i="28" s="1"/>
  <c r="J54" i="38"/>
  <c r="J87" i="38" s="1"/>
  <c r="J43" i="28" s="1"/>
  <c r="J68" i="38"/>
  <c r="M74" i="37"/>
  <c r="F94" i="37"/>
  <c r="K70" i="37"/>
  <c r="L57" i="37"/>
  <c r="F50" i="38"/>
  <c r="L28" i="38"/>
  <c r="L17" i="38"/>
  <c r="H39" i="38"/>
  <c r="G50" i="38"/>
  <c r="J50" i="38"/>
  <c r="K49" i="38"/>
  <c r="M27" i="38"/>
  <c r="M16" i="38"/>
  <c r="P20" i="38"/>
  <c r="L65" i="38" l="1"/>
  <c r="N55" i="37"/>
  <c r="M56" i="37"/>
  <c r="M71" i="37" s="1"/>
  <c r="M67" i="38"/>
  <c r="J89" i="38"/>
  <c r="J47" i="28" s="1"/>
  <c r="L43" i="38"/>
  <c r="L67" i="38" s="1"/>
  <c r="P42" i="38"/>
  <c r="O22" i="38"/>
  <c r="L71" i="37"/>
  <c r="N26" i="37"/>
  <c r="N56" i="37" s="1"/>
  <c r="M54" i="38"/>
  <c r="M87" i="38" s="1"/>
  <c r="M43" i="28" s="1"/>
  <c r="G45" i="28"/>
  <c r="K74" i="37"/>
  <c r="M28" i="37"/>
  <c r="F45" i="28"/>
  <c r="I68" i="38"/>
  <c r="I89" i="38" s="1"/>
  <c r="I47" i="28" s="1"/>
  <c r="N30" i="37"/>
  <c r="K56" i="38"/>
  <c r="K87" i="38" s="1"/>
  <c r="K43" i="28" s="1"/>
  <c r="O23" i="38"/>
  <c r="O45" i="38" s="1"/>
  <c r="O56" i="38" s="1"/>
  <c r="L28" i="37"/>
  <c r="L58" i="37" s="1"/>
  <c r="K73" i="37"/>
  <c r="F48" i="28"/>
  <c r="M58" i="37"/>
  <c r="O29" i="37"/>
  <c r="I92" i="37"/>
  <c r="I44" i="28" s="1"/>
  <c r="J86" i="37"/>
  <c r="J87" i="37" s="1"/>
  <c r="J70" i="37"/>
  <c r="N29" i="37"/>
  <c r="N59" i="37" s="1"/>
  <c r="M30" i="37"/>
  <c r="O26" i="37"/>
  <c r="P21" i="38"/>
  <c r="O25" i="37"/>
  <c r="O55" i="37" s="1"/>
  <c r="L85" i="37"/>
  <c r="K75" i="37"/>
  <c r="K84" i="37"/>
  <c r="J71" i="37"/>
  <c r="K68" i="38"/>
  <c r="N28" i="37"/>
  <c r="L72" i="37"/>
  <c r="N28" i="38"/>
  <c r="N17" i="38"/>
  <c r="M38" i="38"/>
  <c r="L39" i="38"/>
  <c r="H50" i="38"/>
  <c r="N27" i="38"/>
  <c r="N16" i="38"/>
  <c r="Q20" i="38"/>
  <c r="M85" i="37" l="1"/>
  <c r="M60" i="37"/>
  <c r="O59" i="37"/>
  <c r="O74" i="37" s="1"/>
  <c r="N85" i="37"/>
  <c r="N71" i="37"/>
  <c r="N58" i="37"/>
  <c r="N73" i="37" s="1"/>
  <c r="N60" i="37"/>
  <c r="N75" i="37" s="1"/>
  <c r="P43" i="38"/>
  <c r="K89" i="38"/>
  <c r="K47" i="28" s="1"/>
  <c r="O44" i="38"/>
  <c r="O55" i="38" s="1"/>
  <c r="Q42" i="38"/>
  <c r="P23" i="38"/>
  <c r="P45" i="38" s="1"/>
  <c r="J94" i="37"/>
  <c r="P66" i="38"/>
  <c r="Q21" i="38"/>
  <c r="P25" i="37"/>
  <c r="P55" i="37" s="1"/>
  <c r="N22" i="38"/>
  <c r="N65" i="38" s="1"/>
  <c r="O21" i="38"/>
  <c r="O65" i="38" s="1"/>
  <c r="L54" i="38"/>
  <c r="L68" i="38"/>
  <c r="F49" i="28"/>
  <c r="O56" i="37"/>
  <c r="P54" i="38"/>
  <c r="O30" i="37"/>
  <c r="N70" i="37"/>
  <c r="P22" i="38"/>
  <c r="P65" i="38" s="1"/>
  <c r="P28" i="37"/>
  <c r="P53" i="38"/>
  <c r="K72" i="37"/>
  <c r="K86" i="37"/>
  <c r="K87" i="37" s="1"/>
  <c r="K94" i="37" s="1"/>
  <c r="K48" i="28" s="1"/>
  <c r="G49" i="28"/>
  <c r="J92" i="37"/>
  <c r="L86" i="37"/>
  <c r="L84" i="37"/>
  <c r="O28" i="37"/>
  <c r="P29" i="37"/>
  <c r="L55" i="38"/>
  <c r="M73" i="37"/>
  <c r="M27" i="37"/>
  <c r="M57" i="37" s="1"/>
  <c r="N27" i="37"/>
  <c r="N57" i="37" s="1"/>
  <c r="M25" i="37"/>
  <c r="M55" i="37" s="1"/>
  <c r="Q23" i="38"/>
  <c r="N38" i="38"/>
  <c r="N49" i="38" s="1"/>
  <c r="N39" i="38"/>
  <c r="N50" i="38" s="1"/>
  <c r="L50" i="38"/>
  <c r="M28" i="38"/>
  <c r="M17" i="38"/>
  <c r="M49" i="38"/>
  <c r="O27" i="38"/>
  <c r="O16" i="38"/>
  <c r="R20" i="38"/>
  <c r="P59" i="37" l="1"/>
  <c r="P74" i="37" s="1"/>
  <c r="O58" i="37"/>
  <c r="O73" i="37" s="1"/>
  <c r="P58" i="37"/>
  <c r="P73" i="37" s="1"/>
  <c r="O60" i="37"/>
  <c r="O75" i="37" s="1"/>
  <c r="Q45" i="38"/>
  <c r="Q56" i="38" s="1"/>
  <c r="L89" i="38"/>
  <c r="L47" i="28" s="1"/>
  <c r="O43" i="38"/>
  <c r="O67" i="38" s="1"/>
  <c r="Q43" i="38"/>
  <c r="P44" i="38"/>
  <c r="P67" i="38" s="1"/>
  <c r="L87" i="38"/>
  <c r="L43" i="28" s="1"/>
  <c r="N44" i="38"/>
  <c r="N67" i="38" s="1"/>
  <c r="P56" i="38"/>
  <c r="R42" i="38"/>
  <c r="K49" i="28"/>
  <c r="R21" i="38"/>
  <c r="N84" i="37"/>
  <c r="M75" i="37"/>
  <c r="P70" i="37"/>
  <c r="O27" i="37"/>
  <c r="O57" i="37" s="1"/>
  <c r="Q66" i="38"/>
  <c r="Q29" i="37"/>
  <c r="M84" i="37"/>
  <c r="Q53" i="38"/>
  <c r="L87" i="37"/>
  <c r="L94" i="37" s="1"/>
  <c r="L48" i="28" s="1"/>
  <c r="L73" i="37"/>
  <c r="J44" i="28"/>
  <c r="N74" i="37"/>
  <c r="O71" i="37"/>
  <c r="K92" i="37"/>
  <c r="I45" i="28"/>
  <c r="O70" i="37"/>
  <c r="P27" i="37"/>
  <c r="P26" i="37"/>
  <c r="P56" i="37" s="1"/>
  <c r="O85" i="37"/>
  <c r="Q54" i="38"/>
  <c r="J48" i="28"/>
  <c r="O38" i="38"/>
  <c r="O49" i="38" s="1"/>
  <c r="M39" i="38"/>
  <c r="P27" i="38"/>
  <c r="P16" i="38"/>
  <c r="O28" i="38"/>
  <c r="O17" i="38"/>
  <c r="S20" i="38"/>
  <c r="Q85" i="37" l="1"/>
  <c r="Q59" i="37"/>
  <c r="P57" i="37"/>
  <c r="P72" i="37" s="1"/>
  <c r="S42" i="38"/>
  <c r="R43" i="38"/>
  <c r="R54" i="38" s="1"/>
  <c r="L49" i="28"/>
  <c r="R23" i="38"/>
  <c r="Q28" i="37"/>
  <c r="Q27" i="37"/>
  <c r="R25" i="37"/>
  <c r="R55" i="37" s="1"/>
  <c r="J49" i="28"/>
  <c r="N55" i="38"/>
  <c r="N68" i="38"/>
  <c r="J45" i="28"/>
  <c r="L92" i="37"/>
  <c r="L44" i="28" s="1"/>
  <c r="Q74" i="37"/>
  <c r="O54" i="38"/>
  <c r="O68" i="38"/>
  <c r="Q26" i="37"/>
  <c r="I49" i="28"/>
  <c r="Q30" i="37"/>
  <c r="Q25" i="37"/>
  <c r="Q55" i="37" s="1"/>
  <c r="R66" i="38"/>
  <c r="Q22" i="38"/>
  <c r="Q65" i="38" s="1"/>
  <c r="R28" i="37"/>
  <c r="P55" i="38"/>
  <c r="P87" i="38" s="1"/>
  <c r="P43" i="28" s="1"/>
  <c r="M68" i="38"/>
  <c r="M89" i="38" s="1"/>
  <c r="M47" i="28" s="1"/>
  <c r="P30" i="37"/>
  <c r="R29" i="37"/>
  <c r="K44" i="28"/>
  <c r="K45" i="28" s="1"/>
  <c r="M72" i="37"/>
  <c r="M86" i="37"/>
  <c r="M87" i="37" s="1"/>
  <c r="M70" i="37"/>
  <c r="R53" i="38"/>
  <c r="O84" i="37"/>
  <c r="N72" i="37"/>
  <c r="N92" i="37" s="1"/>
  <c r="N44" i="28" s="1"/>
  <c r="N86" i="37"/>
  <c r="N87" i="37" s="1"/>
  <c r="N94" i="37" s="1"/>
  <c r="N48" i="28" s="1"/>
  <c r="R22" i="38"/>
  <c r="O39" i="38"/>
  <c r="O50" i="38" s="1"/>
  <c r="P38" i="38"/>
  <c r="P49" i="38" s="1"/>
  <c r="M50" i="38"/>
  <c r="Q27" i="38"/>
  <c r="Q16" i="38"/>
  <c r="Q28" i="38"/>
  <c r="Q17" i="38"/>
  <c r="P28" i="38"/>
  <c r="P17" i="38"/>
  <c r="T20" i="38"/>
  <c r="R59" i="37" l="1"/>
  <c r="R74" i="37" s="1"/>
  <c r="P85" i="37"/>
  <c r="P60" i="37"/>
  <c r="P86" i="37" s="1"/>
  <c r="R58" i="37"/>
  <c r="R73" i="37" s="1"/>
  <c r="Q57" i="37"/>
  <c r="Q72" i="37" s="1"/>
  <c r="Q60" i="37"/>
  <c r="Q75" i="37" s="1"/>
  <c r="Q56" i="37"/>
  <c r="Q71" i="37" s="1"/>
  <c r="Q58" i="37"/>
  <c r="Q73" i="37" s="1"/>
  <c r="L45" i="28"/>
  <c r="R65" i="38"/>
  <c r="R44" i="38"/>
  <c r="O87" i="38"/>
  <c r="O43" i="28" s="1"/>
  <c r="N87" i="38"/>
  <c r="N43" i="28" s="1"/>
  <c r="O89" i="38"/>
  <c r="O47" i="28" s="1"/>
  <c r="N89" i="38"/>
  <c r="N47" i="28" s="1"/>
  <c r="R45" i="38"/>
  <c r="Q44" i="38"/>
  <c r="Q67" i="38" s="1"/>
  <c r="T42" i="38"/>
  <c r="P68" i="38"/>
  <c r="S23" i="38"/>
  <c r="R26" i="37"/>
  <c r="R56" i="37" s="1"/>
  <c r="M94" i="37"/>
  <c r="T23" i="38"/>
  <c r="S66" i="38"/>
  <c r="T30" i="37"/>
  <c r="Q84" i="37"/>
  <c r="R70" i="37"/>
  <c r="P71" i="37"/>
  <c r="T66" i="38"/>
  <c r="R27" i="37"/>
  <c r="S29" i="37"/>
  <c r="O72" i="37"/>
  <c r="O92" i="37" s="1"/>
  <c r="O44" i="28" s="1"/>
  <c r="O86" i="37"/>
  <c r="O87" i="37" s="1"/>
  <c r="O94" i="37" s="1"/>
  <c r="O48" i="28" s="1"/>
  <c r="S53" i="38"/>
  <c r="M92" i="37"/>
  <c r="M44" i="28" s="1"/>
  <c r="S22" i="38"/>
  <c r="P84" i="37"/>
  <c r="R30" i="37"/>
  <c r="P39" i="38"/>
  <c r="P50" i="38" s="1"/>
  <c r="Q39" i="38"/>
  <c r="Q50" i="38" s="1"/>
  <c r="Q38" i="38"/>
  <c r="Q49" i="38" s="1"/>
  <c r="R28" i="38"/>
  <c r="R17" i="38"/>
  <c r="R27" i="38"/>
  <c r="R16" i="38"/>
  <c r="U20" i="38"/>
  <c r="N45" i="28" l="1"/>
  <c r="P87" i="37"/>
  <c r="P94" i="37" s="1"/>
  <c r="P48" i="28" s="1"/>
  <c r="T60" i="37"/>
  <c r="S59" i="37"/>
  <c r="S74" i="37" s="1"/>
  <c r="R85" i="37"/>
  <c r="R57" i="37"/>
  <c r="R72" i="37" s="1"/>
  <c r="R71" i="37"/>
  <c r="R60" i="37"/>
  <c r="R75" i="37" s="1"/>
  <c r="R67" i="38"/>
  <c r="P89" i="38"/>
  <c r="P47" i="28" s="1"/>
  <c r="R56" i="38"/>
  <c r="S44" i="38"/>
  <c r="S55" i="38" s="1"/>
  <c r="T45" i="38"/>
  <c r="T56" i="38" s="1"/>
  <c r="N49" i="28"/>
  <c r="S45" i="38"/>
  <c r="S56" i="38" s="1"/>
  <c r="U42" i="38"/>
  <c r="O45" i="28"/>
  <c r="O49" i="28"/>
  <c r="T22" i="38"/>
  <c r="T75" i="37"/>
  <c r="S25" i="37"/>
  <c r="S55" i="37" s="1"/>
  <c r="Q55" i="38"/>
  <c r="Q68" i="38"/>
  <c r="Q89" i="38" s="1"/>
  <c r="Q47" i="28" s="1"/>
  <c r="R84" i="37"/>
  <c r="T25" i="37"/>
  <c r="T55" i="37" s="1"/>
  <c r="Q86" i="37"/>
  <c r="Q87" i="37" s="1"/>
  <c r="Q94" i="37" s="1"/>
  <c r="Q48" i="28" s="1"/>
  <c r="Q70" i="37"/>
  <c r="R55" i="38"/>
  <c r="R68" i="38"/>
  <c r="M45" i="28"/>
  <c r="P75" i="37"/>
  <c r="P92" i="37" s="1"/>
  <c r="P44" i="28" s="1"/>
  <c r="S21" i="38"/>
  <c r="S65" i="38" s="1"/>
  <c r="S26" i="37"/>
  <c r="T28" i="37"/>
  <c r="T21" i="38"/>
  <c r="T29" i="37"/>
  <c r="T53" i="38"/>
  <c r="S28" i="37"/>
  <c r="M48" i="28"/>
  <c r="R38" i="38"/>
  <c r="R49" i="38" s="1"/>
  <c r="R39" i="38"/>
  <c r="S27" i="38"/>
  <c r="S16" i="38"/>
  <c r="V20" i="38"/>
  <c r="R86" i="37" l="1"/>
  <c r="T65" i="38"/>
  <c r="R92" i="37"/>
  <c r="R44" i="28" s="1"/>
  <c r="T58" i="37"/>
  <c r="T73" i="37" s="1"/>
  <c r="T59" i="37"/>
  <c r="S58" i="37"/>
  <c r="S73" i="37" s="1"/>
  <c r="S56" i="37"/>
  <c r="S71" i="37" s="1"/>
  <c r="U53" i="38"/>
  <c r="P49" i="28"/>
  <c r="R89" i="38"/>
  <c r="R47" i="28" s="1"/>
  <c r="T44" i="38"/>
  <c r="T55" i="38" s="1"/>
  <c r="T43" i="38"/>
  <c r="V42" i="38"/>
  <c r="S43" i="38"/>
  <c r="S67" i="38" s="1"/>
  <c r="R87" i="38"/>
  <c r="R43" i="28" s="1"/>
  <c r="Q87" i="38"/>
  <c r="Q43" i="28" s="1"/>
  <c r="T27" i="37"/>
  <c r="T57" i="37" s="1"/>
  <c r="T85" i="37"/>
  <c r="T74" i="37"/>
  <c r="P45" i="28"/>
  <c r="V53" i="38"/>
  <c r="U29" i="37"/>
  <c r="S30" i="37"/>
  <c r="U66" i="38"/>
  <c r="U23" i="38"/>
  <c r="T26" i="37"/>
  <c r="M49" i="28"/>
  <c r="Q92" i="37"/>
  <c r="Q44" i="28" s="1"/>
  <c r="Q45" i="28" s="1"/>
  <c r="U21" i="38"/>
  <c r="W21" i="38"/>
  <c r="T70" i="37"/>
  <c r="S27" i="37"/>
  <c r="U22" i="38"/>
  <c r="R87" i="37"/>
  <c r="R94" i="37" s="1"/>
  <c r="U25" i="37"/>
  <c r="U55" i="37" s="1"/>
  <c r="U26" i="37"/>
  <c r="U27" i="38"/>
  <c r="S38" i="38"/>
  <c r="S49" i="38" s="1"/>
  <c r="T27" i="38"/>
  <c r="T16" i="38"/>
  <c r="S28" i="38"/>
  <c r="S17" i="38"/>
  <c r="R50" i="38"/>
  <c r="W20" i="38"/>
  <c r="R45" i="28" l="1"/>
  <c r="V66" i="38"/>
  <c r="T67" i="38"/>
  <c r="U65" i="38"/>
  <c r="U59" i="37"/>
  <c r="U74" i="37" s="1"/>
  <c r="U56" i="37"/>
  <c r="U71" i="37" s="1"/>
  <c r="T56" i="37"/>
  <c r="T86" i="37" s="1"/>
  <c r="S85" i="37"/>
  <c r="S60" i="37"/>
  <c r="S75" i="37" s="1"/>
  <c r="T72" i="37"/>
  <c r="S57" i="37"/>
  <c r="S72" i="37" s="1"/>
  <c r="W43" i="38"/>
  <c r="U44" i="38"/>
  <c r="U55" i="38" s="1"/>
  <c r="U43" i="38"/>
  <c r="W42" i="38"/>
  <c r="U45" i="38"/>
  <c r="U56" i="38" s="1"/>
  <c r="U16" i="38"/>
  <c r="U38" i="38" s="1"/>
  <c r="U49" i="38" s="1"/>
  <c r="T84" i="37"/>
  <c r="W54" i="38"/>
  <c r="W23" i="38"/>
  <c r="R48" i="28"/>
  <c r="S54" i="38"/>
  <c r="S68" i="38"/>
  <c r="S89" i="38" s="1"/>
  <c r="S47" i="28" s="1"/>
  <c r="S84" i="37"/>
  <c r="V29" i="37"/>
  <c r="V16" i="38"/>
  <c r="V28" i="38"/>
  <c r="U30" i="37"/>
  <c r="U28" i="37"/>
  <c r="S86" i="37"/>
  <c r="S70" i="37"/>
  <c r="T54" i="38"/>
  <c r="T68" i="38"/>
  <c r="V30" i="37"/>
  <c r="V23" i="38"/>
  <c r="V25" i="37"/>
  <c r="V55" i="37" s="1"/>
  <c r="S39" i="38"/>
  <c r="S50" i="38" s="1"/>
  <c r="T38" i="38"/>
  <c r="T49" i="38" s="1"/>
  <c r="T28" i="38"/>
  <c r="T17" i="38"/>
  <c r="U28" i="38"/>
  <c r="U17" i="38"/>
  <c r="V27" i="38"/>
  <c r="X20" i="38"/>
  <c r="T87" i="37" l="1"/>
  <c r="T94" i="37" s="1"/>
  <c r="T48" i="28" s="1"/>
  <c r="V60" i="37"/>
  <c r="V75" i="37" s="1"/>
  <c r="U60" i="37"/>
  <c r="U75" i="37" s="1"/>
  <c r="S92" i="37"/>
  <c r="S44" i="28" s="1"/>
  <c r="U85" i="37"/>
  <c r="V59" i="37"/>
  <c r="V74" i="37" s="1"/>
  <c r="U58" i="37"/>
  <c r="U73" i="37" s="1"/>
  <c r="T71" i="37"/>
  <c r="T92" i="37" s="1"/>
  <c r="T44" i="28" s="1"/>
  <c r="U67" i="38"/>
  <c r="U68" i="38" s="1"/>
  <c r="X42" i="38"/>
  <c r="V17" i="38"/>
  <c r="U54" i="38"/>
  <c r="U87" i="38" s="1"/>
  <c r="U43" i="28" s="1"/>
  <c r="T89" i="38"/>
  <c r="T47" i="28" s="1"/>
  <c r="S87" i="38"/>
  <c r="S43" i="28" s="1"/>
  <c r="W45" i="38"/>
  <c r="W56" i="38" s="1"/>
  <c r="T87" i="38"/>
  <c r="T43" i="28" s="1"/>
  <c r="V45" i="38"/>
  <c r="V56" i="38" s="1"/>
  <c r="U27" i="37"/>
  <c r="U57" i="37" s="1"/>
  <c r="V22" i="38"/>
  <c r="W53" i="38"/>
  <c r="V28" i="37"/>
  <c r="W66" i="38"/>
  <c r="S87" i="37"/>
  <c r="S94" i="37" s="1"/>
  <c r="S48" i="28" s="1"/>
  <c r="V21" i="38"/>
  <c r="U70" i="37"/>
  <c r="U84" i="37"/>
  <c r="W22" i="38"/>
  <c r="W65" i="38" s="1"/>
  <c r="W29" i="37"/>
  <c r="V26" i="37"/>
  <c r="Q49" i="28"/>
  <c r="V27" i="37"/>
  <c r="R49" i="28"/>
  <c r="W16" i="38"/>
  <c r="V39" i="38"/>
  <c r="V50" i="38" s="1"/>
  <c r="V38" i="38"/>
  <c r="V49" i="38" s="1"/>
  <c r="B7" i="38"/>
  <c r="U39" i="38"/>
  <c r="T39" i="38"/>
  <c r="W27" i="38"/>
  <c r="Y20" i="38"/>
  <c r="S45" i="28" l="1"/>
  <c r="V65" i="38"/>
  <c r="T49" i="28"/>
  <c r="W59" i="37"/>
  <c r="V85" i="37"/>
  <c r="V56" i="37"/>
  <c r="V71" i="37" s="1"/>
  <c r="V57" i="37"/>
  <c r="V72" i="37" s="1"/>
  <c r="V58" i="37"/>
  <c r="V73" i="37" s="1"/>
  <c r="W44" i="38"/>
  <c r="W67" i="38" s="1"/>
  <c r="V43" i="38"/>
  <c r="U89" i="38"/>
  <c r="U47" i="28" s="1"/>
  <c r="V44" i="38"/>
  <c r="V55" i="38" s="1"/>
  <c r="Y42" i="38"/>
  <c r="S49" i="28"/>
  <c r="T45" i="28"/>
  <c r="U72" i="37"/>
  <c r="U92" i="37" s="1"/>
  <c r="U44" i="28" s="1"/>
  <c r="U45" i="28" s="1"/>
  <c r="U86" i="37"/>
  <c r="W74" i="37"/>
  <c r="X53" i="38"/>
  <c r="V70" i="37"/>
  <c r="X29" i="37"/>
  <c r="X66" i="38"/>
  <c r="W30" i="37"/>
  <c r="W25" i="37"/>
  <c r="W55" i="37" s="1"/>
  <c r="X25" i="37"/>
  <c r="X55" i="37" s="1"/>
  <c r="W28" i="37"/>
  <c r="X26" i="37"/>
  <c r="X27" i="37"/>
  <c r="X30" i="37"/>
  <c r="U87" i="37"/>
  <c r="U94" i="37" s="1"/>
  <c r="U48" i="28" s="1"/>
  <c r="X23" i="38"/>
  <c r="X22" i="38"/>
  <c r="W26" i="37"/>
  <c r="W56" i="37" s="1"/>
  <c r="V84" i="37"/>
  <c r="X27" i="38"/>
  <c r="X16" i="38"/>
  <c r="U50" i="38"/>
  <c r="W28" i="38"/>
  <c r="W17" i="38"/>
  <c r="C7" i="38"/>
  <c r="BH7" i="38"/>
  <c r="W38" i="38"/>
  <c r="W49" i="38" s="1"/>
  <c r="T50" i="38"/>
  <c r="Z20" i="38"/>
  <c r="V86" i="37" l="1"/>
  <c r="V87" i="37" s="1"/>
  <c r="V94" i="37" s="1"/>
  <c r="V48" i="28" s="1"/>
  <c r="X60" i="37"/>
  <c r="X75" i="37" s="1"/>
  <c r="W85" i="37"/>
  <c r="W58" i="37"/>
  <c r="V92" i="37"/>
  <c r="V44" i="28" s="1"/>
  <c r="W60" i="37"/>
  <c r="W75" i="37" s="1"/>
  <c r="W71" i="37"/>
  <c r="W73" i="37"/>
  <c r="X56" i="37"/>
  <c r="X71" i="37" s="1"/>
  <c r="X59" i="37"/>
  <c r="X74" i="37" s="1"/>
  <c r="X57" i="37"/>
  <c r="X72" i="37" s="1"/>
  <c r="V67" i="38"/>
  <c r="Y53" i="38"/>
  <c r="Z42" i="38"/>
  <c r="X44" i="38"/>
  <c r="X55" i="38" s="1"/>
  <c r="V68" i="38"/>
  <c r="X45" i="38"/>
  <c r="X56" i="38" s="1"/>
  <c r="U49" i="28"/>
  <c r="Y21" i="38"/>
  <c r="Y23" i="38"/>
  <c r="Y45" i="38" s="1"/>
  <c r="W27" i="37"/>
  <c r="W84" i="37" s="1"/>
  <c r="X85" i="37"/>
  <c r="Z21" i="38"/>
  <c r="X21" i="38"/>
  <c r="X65" i="38" s="1"/>
  <c r="W55" i="38"/>
  <c r="V54" i="38"/>
  <c r="Y29" i="37"/>
  <c r="X28" i="37"/>
  <c r="Y66" i="38"/>
  <c r="X38" i="38"/>
  <c r="X49" i="38" s="1"/>
  <c r="W39" i="38"/>
  <c r="W50" i="38" s="1"/>
  <c r="X28" i="38"/>
  <c r="X17" i="38"/>
  <c r="AA20" i="38"/>
  <c r="Y59" i="37" l="1"/>
  <c r="Y74" i="37" s="1"/>
  <c r="W57" i="37"/>
  <c r="W72" i="37" s="1"/>
  <c r="X58" i="37"/>
  <c r="X73" i="37" s="1"/>
  <c r="V87" i="38"/>
  <c r="V43" i="28" s="1"/>
  <c r="Z43" i="38"/>
  <c r="Z54" i="38" s="1"/>
  <c r="Y43" i="38"/>
  <c r="V89" i="38"/>
  <c r="W87" i="38"/>
  <c r="W43" i="28" s="1"/>
  <c r="X43" i="38"/>
  <c r="X67" i="38" s="1"/>
  <c r="Y56" i="38"/>
  <c r="AA42" i="38"/>
  <c r="Z23" i="38"/>
  <c r="W70" i="37"/>
  <c r="AA21" i="38"/>
  <c r="X84" i="37"/>
  <c r="Z66" i="38"/>
  <c r="Z27" i="37"/>
  <c r="X70" i="37"/>
  <c r="Y25" i="37"/>
  <c r="Y55" i="37" s="1"/>
  <c r="Y27" i="37"/>
  <c r="Z29" i="37"/>
  <c r="Z53" i="38"/>
  <c r="W68" i="38"/>
  <c r="Z22" i="38"/>
  <c r="Z65" i="38" s="1"/>
  <c r="Y22" i="38"/>
  <c r="Y65" i="38" s="1"/>
  <c r="X39" i="38"/>
  <c r="X50" i="38" s="1"/>
  <c r="Y27" i="38"/>
  <c r="Y16" i="38"/>
  <c r="Y28" i="38"/>
  <c r="Y17" i="38"/>
  <c r="AA66" i="38"/>
  <c r="AB20" i="38"/>
  <c r="V47" i="28" l="1"/>
  <c r="V49" i="28" s="1"/>
  <c r="W86" i="37"/>
  <c r="W87" i="37" s="1"/>
  <c r="W94" i="37" s="1"/>
  <c r="W48" i="28" s="1"/>
  <c r="X86" i="37"/>
  <c r="X87" i="37" s="1"/>
  <c r="X94" i="37" s="1"/>
  <c r="X48" i="28" s="1"/>
  <c r="Z59" i="37"/>
  <c r="Z74" i="37" s="1"/>
  <c r="X92" i="37"/>
  <c r="X44" i="28" s="1"/>
  <c r="Z57" i="37"/>
  <c r="Z72" i="37" s="1"/>
  <c r="W92" i="37"/>
  <c r="W44" i="28" s="1"/>
  <c r="W45" i="28" s="1"/>
  <c r="Y57" i="37"/>
  <c r="Y72" i="37" s="1"/>
  <c r="Y54" i="38"/>
  <c r="Z45" i="38"/>
  <c r="Z56" i="38" s="1"/>
  <c r="Y44" i="38"/>
  <c r="Y67" i="38" s="1"/>
  <c r="W89" i="38"/>
  <c r="W47" i="28" s="1"/>
  <c r="Z44" i="38"/>
  <c r="AA43" i="38"/>
  <c r="AB42" i="38"/>
  <c r="AB53" i="38" s="1"/>
  <c r="V45" i="28"/>
  <c r="AA22" i="38"/>
  <c r="AB23" i="38"/>
  <c r="AB21" i="38"/>
  <c r="AA29" i="37"/>
  <c r="AA53" i="38"/>
  <c r="Y28" i="37"/>
  <c r="Z28" i="37"/>
  <c r="Z58" i="37" s="1"/>
  <c r="Z25" i="37"/>
  <c r="Z55" i="37" s="1"/>
  <c r="Y26" i="37"/>
  <c r="Y30" i="37"/>
  <c r="X54" i="38"/>
  <c r="X68" i="38"/>
  <c r="Z30" i="37"/>
  <c r="Y39" i="38"/>
  <c r="Y50" i="38" s="1"/>
  <c r="Z28" i="38"/>
  <c r="Z17" i="38"/>
  <c r="Z27" i="38"/>
  <c r="Z16" i="38"/>
  <c r="Y38" i="38"/>
  <c r="Y49" i="38" s="1"/>
  <c r="AC20" i="38"/>
  <c r="AA59" i="37" l="1"/>
  <c r="Z67" i="38"/>
  <c r="Y85" i="37"/>
  <c r="Y60" i="37"/>
  <c r="Y58" i="37"/>
  <c r="Y73" i="37" s="1"/>
  <c r="Z60" i="37"/>
  <c r="Z75" i="37" s="1"/>
  <c r="Y56" i="37"/>
  <c r="Y71" i="37" s="1"/>
  <c r="AB45" i="38"/>
  <c r="AB56" i="38" s="1"/>
  <c r="W49" i="28"/>
  <c r="X89" i="38"/>
  <c r="X47" i="28" s="1"/>
  <c r="X49" i="28" s="1"/>
  <c r="AB43" i="38"/>
  <c r="AA54" i="38"/>
  <c r="X87" i="38"/>
  <c r="X43" i="28" s="1"/>
  <c r="AA44" i="38"/>
  <c r="AA55" i="38" s="1"/>
  <c r="AC42" i="38"/>
  <c r="Z73" i="37"/>
  <c r="Y75" i="37"/>
  <c r="AA23" i="38"/>
  <c r="AA45" i="38" s="1"/>
  <c r="AB29" i="37"/>
  <c r="AB25" i="37"/>
  <c r="AB55" i="37" s="1"/>
  <c r="AA25" i="37"/>
  <c r="AA55" i="37" s="1"/>
  <c r="Z26" i="37"/>
  <c r="Y86" i="37"/>
  <c r="Y70" i="37"/>
  <c r="AA74" i="37"/>
  <c r="AC23" i="38"/>
  <c r="AA27" i="37"/>
  <c r="Z55" i="38"/>
  <c r="Z68" i="38"/>
  <c r="Z84" i="37"/>
  <c r="AB28" i="37"/>
  <c r="Y84" i="37"/>
  <c r="Y55" i="38"/>
  <c r="Y68" i="38"/>
  <c r="AB66" i="38"/>
  <c r="AB28" i="38"/>
  <c r="Z38" i="38"/>
  <c r="Z49" i="38" s="1"/>
  <c r="AA27" i="38"/>
  <c r="AA16" i="38"/>
  <c r="AA28" i="38"/>
  <c r="AA17" i="38"/>
  <c r="Z39" i="38"/>
  <c r="AD20" i="38"/>
  <c r="Y87" i="37" l="1"/>
  <c r="Y94" i="37" s="1"/>
  <c r="Y48" i="28" s="1"/>
  <c r="AB59" i="37"/>
  <c r="AB74" i="37" s="1"/>
  <c r="Y92" i="37"/>
  <c r="Y44" i="28" s="1"/>
  <c r="AB58" i="37"/>
  <c r="AB73" i="37" s="1"/>
  <c r="AA57" i="37"/>
  <c r="AA72" i="37" s="1"/>
  <c r="Z85" i="37"/>
  <c r="Z56" i="37"/>
  <c r="AA67" i="38"/>
  <c r="AA65" i="38"/>
  <c r="AB17" i="38"/>
  <c r="AB39" i="38" s="1"/>
  <c r="Y87" i="38"/>
  <c r="Y43" i="28" s="1"/>
  <c r="Z89" i="38"/>
  <c r="Z47" i="28" s="1"/>
  <c r="Y89" i="38"/>
  <c r="Y47" i="28" s="1"/>
  <c r="Z87" i="38"/>
  <c r="Z43" i="28" s="1"/>
  <c r="AC45" i="38"/>
  <c r="AC56" i="38" s="1"/>
  <c r="AD42" i="38"/>
  <c r="X45" i="28"/>
  <c r="AB27" i="37"/>
  <c r="AB57" i="37" s="1"/>
  <c r="AA28" i="37"/>
  <c r="AC66" i="38"/>
  <c r="AB85" i="37"/>
  <c r="Z70" i="37"/>
  <c r="AA30" i="37"/>
  <c r="AB30" i="37"/>
  <c r="AC21" i="38"/>
  <c r="Z71" i="37"/>
  <c r="AB22" i="38"/>
  <c r="AB65" i="38" s="1"/>
  <c r="AC29" i="37"/>
  <c r="AA85" i="37"/>
  <c r="AC53" i="38"/>
  <c r="AB54" i="38"/>
  <c r="AB26" i="37"/>
  <c r="AA26" i="37"/>
  <c r="AA56" i="37" s="1"/>
  <c r="Z50" i="38"/>
  <c r="AB27" i="38"/>
  <c r="AB16" i="38"/>
  <c r="AA39" i="38"/>
  <c r="AA38" i="38"/>
  <c r="AA49" i="38" s="1"/>
  <c r="AE20" i="38"/>
  <c r="AA71" i="37" l="1"/>
  <c r="AC59" i="37"/>
  <c r="AA60" i="37"/>
  <c r="AA75" i="37" s="1"/>
  <c r="AB72" i="37"/>
  <c r="AB60" i="37"/>
  <c r="AB75" i="37" s="1"/>
  <c r="AA58" i="37"/>
  <c r="AA73" i="37" s="1"/>
  <c r="AB56" i="37"/>
  <c r="AB71" i="37" s="1"/>
  <c r="AD53" i="38"/>
  <c r="Y49" i="28"/>
  <c r="AC43" i="38"/>
  <c r="AB44" i="38"/>
  <c r="AB67" i="38" s="1"/>
  <c r="AE42" i="38"/>
  <c r="Y45" i="28"/>
  <c r="AA84" i="37"/>
  <c r="Z86" i="37"/>
  <c r="Z87" i="37" s="1"/>
  <c r="Z94" i="37" s="1"/>
  <c r="Z48" i="28" s="1"/>
  <c r="Z49" i="28" s="1"/>
  <c r="AE53" i="38"/>
  <c r="AC22" i="38"/>
  <c r="AC65" i="38" s="1"/>
  <c r="AE21" i="38"/>
  <c r="AD66" i="38"/>
  <c r="AB84" i="37"/>
  <c r="AC25" i="37"/>
  <c r="AC55" i="37" s="1"/>
  <c r="AA56" i="38"/>
  <c r="AC27" i="37"/>
  <c r="AB70" i="37"/>
  <c r="AA70" i="37"/>
  <c r="AC74" i="37"/>
  <c r="AD25" i="37"/>
  <c r="AD55" i="37" s="1"/>
  <c r="AA68" i="38"/>
  <c r="AD26" i="37"/>
  <c r="AD29" i="37"/>
  <c r="Z92" i="37"/>
  <c r="Z44" i="28" s="1"/>
  <c r="Z45" i="28" s="1"/>
  <c r="AC26" i="37"/>
  <c r="AD23" i="38"/>
  <c r="AD45" i="38" s="1"/>
  <c r="AD27" i="37"/>
  <c r="AB38" i="38"/>
  <c r="AB49" i="38" s="1"/>
  <c r="AA50" i="38"/>
  <c r="AC27" i="38"/>
  <c r="AC16" i="38"/>
  <c r="AC28" i="38"/>
  <c r="AC17" i="38"/>
  <c r="AB50" i="38"/>
  <c r="AF20" i="38"/>
  <c r="AB86" i="37" l="1"/>
  <c r="AB87" i="37" s="1"/>
  <c r="AB94" i="37" s="1"/>
  <c r="AB48" i="28" s="1"/>
  <c r="AD59" i="37"/>
  <c r="AD74" i="37" s="1"/>
  <c r="AD56" i="37"/>
  <c r="AC56" i="37"/>
  <c r="AC71" i="37" s="1"/>
  <c r="AD71" i="37"/>
  <c r="AB92" i="37"/>
  <c r="AB44" i="28" s="1"/>
  <c r="AC57" i="37"/>
  <c r="AC72" i="37" s="1"/>
  <c r="AD57" i="37"/>
  <c r="AD72" i="37" s="1"/>
  <c r="AF42" i="38"/>
  <c r="AC54" i="38"/>
  <c r="AD56" i="38"/>
  <c r="AA89" i="38"/>
  <c r="AA47" i="28" s="1"/>
  <c r="AA87" i="38"/>
  <c r="AA43" i="28" s="1"/>
  <c r="AE43" i="38"/>
  <c r="AC44" i="38"/>
  <c r="AC67" i="38" s="1"/>
  <c r="AD22" i="38"/>
  <c r="AD44" i="38" s="1"/>
  <c r="AD21" i="38"/>
  <c r="AE54" i="38"/>
  <c r="AE29" i="37"/>
  <c r="AA92" i="37"/>
  <c r="AA44" i="28" s="1"/>
  <c r="AC30" i="37"/>
  <c r="AE25" i="37"/>
  <c r="AE55" i="37" s="1"/>
  <c r="AC28" i="37"/>
  <c r="AC84" i="37" s="1"/>
  <c r="AD85" i="37"/>
  <c r="AC55" i="38"/>
  <c r="AE66" i="38"/>
  <c r="AA86" i="37"/>
  <c r="AA87" i="37" s="1"/>
  <c r="AA94" i="37" s="1"/>
  <c r="AA48" i="28" s="1"/>
  <c r="AB55" i="38"/>
  <c r="AB68" i="38"/>
  <c r="AD30" i="37"/>
  <c r="AD60" i="37" s="1"/>
  <c r="AD28" i="37"/>
  <c r="AD58" i="37" s="1"/>
  <c r="AE22" i="38"/>
  <c r="AC39" i="38"/>
  <c r="AC50" i="38" s="1"/>
  <c r="AC38" i="38"/>
  <c r="AC49" i="38" s="1"/>
  <c r="B5" i="38"/>
  <c r="AD28" i="38"/>
  <c r="AD17" i="38"/>
  <c r="AD27" i="38"/>
  <c r="AD16" i="38"/>
  <c r="AG20" i="38"/>
  <c r="AE59" i="37" l="1"/>
  <c r="AE74" i="37" s="1"/>
  <c r="AD75" i="37"/>
  <c r="AD73" i="37"/>
  <c r="AC85" i="37"/>
  <c r="AC60" i="37"/>
  <c r="AC58" i="37"/>
  <c r="AC73" i="37" s="1"/>
  <c r="AA45" i="28"/>
  <c r="AD65" i="38"/>
  <c r="AB89" i="38"/>
  <c r="AB47" i="28" s="1"/>
  <c r="AE44" i="38"/>
  <c r="AB87" i="38"/>
  <c r="AB43" i="28" s="1"/>
  <c r="AD43" i="38"/>
  <c r="AD67" i="38" s="1"/>
  <c r="AG42" i="38"/>
  <c r="AC87" i="38"/>
  <c r="AC43" i="28" s="1"/>
  <c r="AC68" i="38"/>
  <c r="AA49" i="28"/>
  <c r="AD55" i="38"/>
  <c r="AF21" i="38"/>
  <c r="AF23" i="38"/>
  <c r="AF45" i="38" s="1"/>
  <c r="AF56" i="38" s="1"/>
  <c r="AD86" i="37"/>
  <c r="AD70" i="37"/>
  <c r="AF53" i="38"/>
  <c r="AC70" i="37"/>
  <c r="AE70" i="37"/>
  <c r="AF25" i="37"/>
  <c r="AF55" i="37" s="1"/>
  <c r="AE26" i="37"/>
  <c r="AE28" i="37"/>
  <c r="AC75" i="37"/>
  <c r="AE23" i="38"/>
  <c r="AE65" i="38" s="1"/>
  <c r="AF66" i="38"/>
  <c r="AF29" i="37"/>
  <c r="AE27" i="37"/>
  <c r="AE57" i="37" s="1"/>
  <c r="AD84" i="37"/>
  <c r="AE28" i="38"/>
  <c r="AD38" i="38"/>
  <c r="AD49" i="38" s="1"/>
  <c r="AD39" i="38"/>
  <c r="AD50" i="38" s="1"/>
  <c r="B4" i="38"/>
  <c r="AE27" i="38"/>
  <c r="B27" i="38" s="1"/>
  <c r="AE16" i="38"/>
  <c r="B16" i="38" s="1"/>
  <c r="BH5" i="38"/>
  <c r="C5" i="38"/>
  <c r="AH20" i="38"/>
  <c r="AD87" i="37" l="1"/>
  <c r="AD94" i="37" s="1"/>
  <c r="AD48" i="28" s="1"/>
  <c r="AF59" i="37"/>
  <c r="AF74" i="37" s="1"/>
  <c r="AD54" i="38"/>
  <c r="AD87" i="38" s="1"/>
  <c r="AD43" i="28" s="1"/>
  <c r="AD92" i="37"/>
  <c r="AD44" i="28" s="1"/>
  <c r="AE56" i="37"/>
  <c r="AE71" i="37" s="1"/>
  <c r="AE72" i="37"/>
  <c r="AE58" i="37"/>
  <c r="AE73" i="37" s="1"/>
  <c r="AG66" i="38"/>
  <c r="AB49" i="28"/>
  <c r="AC89" i="38"/>
  <c r="AC47" i="28" s="1"/>
  <c r="AH42" i="38"/>
  <c r="AF43" i="38"/>
  <c r="AE45" i="38"/>
  <c r="AE56" i="38" s="1"/>
  <c r="AB45" i="28"/>
  <c r="AD68" i="38"/>
  <c r="AG22" i="38"/>
  <c r="AG23" i="38"/>
  <c r="AG45" i="38" s="1"/>
  <c r="AG29" i="37"/>
  <c r="AC86" i="37"/>
  <c r="AC87" i="37" s="1"/>
  <c r="AC94" i="37" s="1"/>
  <c r="AC48" i="28" s="1"/>
  <c r="AG53" i="38"/>
  <c r="AG27" i="37"/>
  <c r="AG30" i="37"/>
  <c r="AE30" i="37"/>
  <c r="AE55" i="38"/>
  <c r="AG26" i="37"/>
  <c r="AC92" i="37"/>
  <c r="AC44" i="28" s="1"/>
  <c r="AC45" i="28" s="1"/>
  <c r="AG21" i="38"/>
  <c r="AF22" i="38"/>
  <c r="AF44" i="38" s="1"/>
  <c r="AF28" i="37"/>
  <c r="AE17" i="38"/>
  <c r="AE39" i="38" s="1"/>
  <c r="AF28" i="38"/>
  <c r="AF17" i="38"/>
  <c r="C27" i="38"/>
  <c r="BH27" i="38"/>
  <c r="AE38" i="38"/>
  <c r="B38" i="38" s="1"/>
  <c r="BH16" i="38"/>
  <c r="C16" i="38"/>
  <c r="C4" i="38"/>
  <c r="BH4" i="38"/>
  <c r="AI20" i="38"/>
  <c r="AG65" i="38" l="1"/>
  <c r="AG57" i="37"/>
  <c r="AG72" i="37" s="1"/>
  <c r="AG59" i="37"/>
  <c r="AG74" i="37" s="1"/>
  <c r="AG56" i="37"/>
  <c r="AG71" i="37" s="1"/>
  <c r="AE85" i="37"/>
  <c r="AE60" i="37"/>
  <c r="AE75" i="37" s="1"/>
  <c r="AE92" i="37" s="1"/>
  <c r="AE44" i="28" s="1"/>
  <c r="AG60" i="37"/>
  <c r="AG75" i="37" s="1"/>
  <c r="AF58" i="37"/>
  <c r="AF73" i="37" s="1"/>
  <c r="AF67" i="38"/>
  <c r="AI42" i="38"/>
  <c r="AF65" i="38"/>
  <c r="AE67" i="38"/>
  <c r="AE68" i="38" s="1"/>
  <c r="AC49" i="28"/>
  <c r="AE87" i="38"/>
  <c r="AE43" i="28" s="1"/>
  <c r="AF54" i="38"/>
  <c r="AG43" i="38"/>
  <c r="AG56" i="38"/>
  <c r="AD89" i="38"/>
  <c r="AD47" i="28" s="1"/>
  <c r="AG44" i="38"/>
  <c r="AG55" i="38" s="1"/>
  <c r="AD45" i="28"/>
  <c r="AF26" i="37"/>
  <c r="AH22" i="38"/>
  <c r="AH44" i="38" s="1"/>
  <c r="AH55" i="38" s="1"/>
  <c r="AF70" i="37"/>
  <c r="AE84" i="37"/>
  <c r="AH66" i="38"/>
  <c r="AH29" i="37"/>
  <c r="AG25" i="37"/>
  <c r="AG55" i="37" s="1"/>
  <c r="AH26" i="37"/>
  <c r="AH53" i="38"/>
  <c r="AH23" i="38"/>
  <c r="AH45" i="38" s="1"/>
  <c r="AH25" i="37"/>
  <c r="AH55" i="37" s="1"/>
  <c r="AF30" i="37"/>
  <c r="AG28" i="37"/>
  <c r="AE50" i="38"/>
  <c r="AF39" i="38"/>
  <c r="AG28" i="38"/>
  <c r="AG17" i="38"/>
  <c r="AE49" i="38"/>
  <c r="B49" i="38" s="1"/>
  <c r="C38" i="38"/>
  <c r="BH38" i="38"/>
  <c r="AJ20" i="38"/>
  <c r="AH59" i="37" l="1"/>
  <c r="AE86" i="37"/>
  <c r="AE87" i="37" s="1"/>
  <c r="AE94" i="37" s="1"/>
  <c r="AE48" i="28" s="1"/>
  <c r="AE45" i="28"/>
  <c r="AF85" i="37"/>
  <c r="AF60" i="37"/>
  <c r="AG85" i="37"/>
  <c r="AG58" i="37"/>
  <c r="AG73" i="37" s="1"/>
  <c r="AH56" i="37"/>
  <c r="AH71" i="37" s="1"/>
  <c r="AF56" i="37"/>
  <c r="AF71" i="37" s="1"/>
  <c r="AJ42" i="38"/>
  <c r="AG67" i="38"/>
  <c r="AD49" i="28"/>
  <c r="AE89" i="38"/>
  <c r="AE47" i="28" s="1"/>
  <c r="AH56" i="38"/>
  <c r="AH21" i="38"/>
  <c r="AH65" i="38" s="1"/>
  <c r="AF27" i="37"/>
  <c r="AF84" i="37" s="1"/>
  <c r="AJ21" i="38"/>
  <c r="AG84" i="37"/>
  <c r="AH74" i="37"/>
  <c r="AI23" i="38"/>
  <c r="AI45" i="38" s="1"/>
  <c r="AI66" i="38"/>
  <c r="AH85" i="37"/>
  <c r="AI26" i="37"/>
  <c r="AI29" i="37"/>
  <c r="AI53" i="38"/>
  <c r="AF55" i="38"/>
  <c r="AF68" i="38"/>
  <c r="AI25" i="37"/>
  <c r="AI55" i="37" s="1"/>
  <c r="AG54" i="38"/>
  <c r="AG68" i="38"/>
  <c r="AH30" i="37"/>
  <c r="AI21" i="38"/>
  <c r="AH28" i="37"/>
  <c r="BH49" i="38"/>
  <c r="C49" i="38"/>
  <c r="AF50" i="38"/>
  <c r="AH28" i="38"/>
  <c r="AH17" i="38"/>
  <c r="AG39" i="38"/>
  <c r="AK20" i="38"/>
  <c r="AI59" i="37" l="1"/>
  <c r="AI74" i="37" s="1"/>
  <c r="AI56" i="37"/>
  <c r="AI71" i="37" s="1"/>
  <c r="AH60" i="37"/>
  <c r="AH75" i="37" s="1"/>
  <c r="AF57" i="37"/>
  <c r="AF72" i="37" s="1"/>
  <c r="AH58" i="37"/>
  <c r="AH73" i="37" s="1"/>
  <c r="AG89" i="38"/>
  <c r="AG47" i="28" s="1"/>
  <c r="AF89" i="38"/>
  <c r="AF47" i="28" s="1"/>
  <c r="AH43" i="38"/>
  <c r="AG87" i="38"/>
  <c r="AG43" i="28" s="1"/>
  <c r="AI56" i="38"/>
  <c r="AJ43" i="38"/>
  <c r="AJ54" i="38" s="1"/>
  <c r="AF87" i="38"/>
  <c r="AF43" i="28" s="1"/>
  <c r="AI43" i="38"/>
  <c r="AK42" i="38"/>
  <c r="AE49" i="28"/>
  <c r="AJ23" i="38"/>
  <c r="AJ45" i="38" s="1"/>
  <c r="AH27" i="37"/>
  <c r="AH57" i="37" s="1"/>
  <c r="AI22" i="38"/>
  <c r="AI65" i="38" s="1"/>
  <c r="AJ29" i="37"/>
  <c r="AH54" i="38"/>
  <c r="AJ66" i="38"/>
  <c r="AI27" i="37"/>
  <c r="AK21" i="38"/>
  <c r="AK43" i="38" s="1"/>
  <c r="AJ30" i="37"/>
  <c r="AJ53" i="38"/>
  <c r="AG86" i="37"/>
  <c r="AG87" i="37" s="1"/>
  <c r="AG94" i="37" s="1"/>
  <c r="AG48" i="28" s="1"/>
  <c r="AG70" i="37"/>
  <c r="AG92" i="37" s="1"/>
  <c r="AG44" i="28" s="1"/>
  <c r="AH70" i="37"/>
  <c r="AF75" i="37"/>
  <c r="AF86" i="37"/>
  <c r="AF87" i="37" s="1"/>
  <c r="AF94" i="37" s="1"/>
  <c r="AF48" i="28" s="1"/>
  <c r="AF49" i="28" s="1"/>
  <c r="AI28" i="37"/>
  <c r="AJ22" i="38"/>
  <c r="AJ65" i="38" s="1"/>
  <c r="AI28" i="38"/>
  <c r="AI17" i="38"/>
  <c r="AH39" i="38"/>
  <c r="AG50" i="38"/>
  <c r="AL20" i="38"/>
  <c r="AH86" i="37" l="1"/>
  <c r="AF92" i="37"/>
  <c r="AF44" i="28" s="1"/>
  <c r="AJ60" i="37"/>
  <c r="AJ75" i="37" s="1"/>
  <c r="AI58" i="37"/>
  <c r="AI73" i="37" s="1"/>
  <c r="AJ59" i="37"/>
  <c r="AJ74" i="37" s="1"/>
  <c r="AH72" i="37"/>
  <c r="AH92" i="37" s="1"/>
  <c r="AH44" i="28" s="1"/>
  <c r="AI57" i="37"/>
  <c r="AI72" i="37" s="1"/>
  <c r="AK66" i="38"/>
  <c r="AK53" i="38"/>
  <c r="AH67" i="38"/>
  <c r="AH68" i="38" s="1"/>
  <c r="AH89" i="38" s="1"/>
  <c r="AH47" i="28" s="1"/>
  <c r="AI44" i="38"/>
  <c r="AI55" i="38" s="1"/>
  <c r="AJ44" i="38"/>
  <c r="AJ55" i="38" s="1"/>
  <c r="AH87" i="38"/>
  <c r="AH43" i="28" s="1"/>
  <c r="AJ56" i="38"/>
  <c r="AL42" i="38"/>
  <c r="AF45" i="28"/>
  <c r="AG49" i="28"/>
  <c r="AG45" i="28"/>
  <c r="AH84" i="37"/>
  <c r="AH87" i="37" s="1"/>
  <c r="AH94" i="37" s="1"/>
  <c r="AH48" i="28" s="1"/>
  <c r="AJ26" i="37"/>
  <c r="AK22" i="38"/>
  <c r="AK23" i="38"/>
  <c r="AK45" i="38" s="1"/>
  <c r="AK56" i="38" s="1"/>
  <c r="AL53" i="38"/>
  <c r="AK54" i="38"/>
  <c r="AJ25" i="37"/>
  <c r="AJ55" i="37" s="1"/>
  <c r="AJ85" i="37"/>
  <c r="AK29" i="37"/>
  <c r="AI30" i="37"/>
  <c r="AI84" i="37" s="1"/>
  <c r="AJ27" i="37"/>
  <c r="AM21" i="38"/>
  <c r="AK26" i="37"/>
  <c r="AI54" i="38"/>
  <c r="AI70" i="37"/>
  <c r="AJ28" i="37"/>
  <c r="AJ28" i="38"/>
  <c r="AJ17" i="38"/>
  <c r="AH50" i="38"/>
  <c r="AI39" i="38"/>
  <c r="AM20" i="38"/>
  <c r="AK59" i="37" l="1"/>
  <c r="AI85" i="37"/>
  <c r="AI60" i="37"/>
  <c r="AI86" i="37" s="1"/>
  <c r="AJ58" i="37"/>
  <c r="AJ73" i="37" s="1"/>
  <c r="AK56" i="37"/>
  <c r="AJ57" i="37"/>
  <c r="AJ72" i="37" s="1"/>
  <c r="AJ56" i="37"/>
  <c r="AJ71" i="37" s="1"/>
  <c r="AL66" i="38"/>
  <c r="AK65" i="38"/>
  <c r="AI67" i="38"/>
  <c r="AJ67" i="38"/>
  <c r="AJ68" i="38" s="1"/>
  <c r="AH49" i="28"/>
  <c r="AJ87" i="38"/>
  <c r="AJ43" i="28" s="1"/>
  <c r="AM43" i="38"/>
  <c r="AM54" i="38" s="1"/>
  <c r="AK44" i="38"/>
  <c r="AK67" i="38" s="1"/>
  <c r="AM42" i="38"/>
  <c r="AI87" i="38"/>
  <c r="AI43" i="28" s="1"/>
  <c r="AI68" i="38"/>
  <c r="AH45" i="28"/>
  <c r="AK71" i="37"/>
  <c r="AL26" i="37"/>
  <c r="AK27" i="37"/>
  <c r="AK57" i="37" s="1"/>
  <c r="AK72" i="37" s="1"/>
  <c r="AL22" i="38"/>
  <c r="AL44" i="38" s="1"/>
  <c r="AK25" i="37"/>
  <c r="AK55" i="37" s="1"/>
  <c r="AK85" i="37"/>
  <c r="AL27" i="37"/>
  <c r="AJ84" i="37"/>
  <c r="AL29" i="37"/>
  <c r="AK30" i="37"/>
  <c r="AK74" i="37"/>
  <c r="AL23" i="38"/>
  <c r="AK28" i="38"/>
  <c r="AK17" i="38"/>
  <c r="AI50" i="38"/>
  <c r="AJ39" i="38"/>
  <c r="AN20" i="38"/>
  <c r="AI75" i="37" l="1"/>
  <c r="AI92" i="37" s="1"/>
  <c r="AI44" i="28" s="1"/>
  <c r="AL56" i="37"/>
  <c r="AI87" i="37"/>
  <c r="AI94" i="37" s="1"/>
  <c r="AI48" i="28" s="1"/>
  <c r="AM66" i="38"/>
  <c r="AL59" i="37"/>
  <c r="AL74" i="37" s="1"/>
  <c r="AI45" i="28"/>
  <c r="AK60" i="37"/>
  <c r="AK75" i="37" s="1"/>
  <c r="AL57" i="37"/>
  <c r="AJ89" i="38"/>
  <c r="AJ47" i="28" s="1"/>
  <c r="AI89" i="38"/>
  <c r="AI47" i="28" s="1"/>
  <c r="AN42" i="38"/>
  <c r="AL55" i="38"/>
  <c r="AK55" i="38"/>
  <c r="AL45" i="38"/>
  <c r="AL56" i="38" s="1"/>
  <c r="AM23" i="38"/>
  <c r="AL72" i="37"/>
  <c r="AL71" i="37"/>
  <c r="AM22" i="38"/>
  <c r="AL21" i="38"/>
  <c r="AL65" i="38" s="1"/>
  <c r="AM29" i="37"/>
  <c r="AM53" i="38"/>
  <c r="AJ86" i="37"/>
  <c r="AJ87" i="37" s="1"/>
  <c r="AJ94" i="37" s="1"/>
  <c r="AJ48" i="28" s="1"/>
  <c r="AJ70" i="37"/>
  <c r="AJ92" i="37" s="1"/>
  <c r="AJ44" i="28" s="1"/>
  <c r="AJ45" i="28" s="1"/>
  <c r="AK28" i="37"/>
  <c r="AL25" i="37"/>
  <c r="AL55" i="37" s="1"/>
  <c r="AM25" i="37"/>
  <c r="AM55" i="37" s="1"/>
  <c r="AL30" i="37"/>
  <c r="AL28" i="37"/>
  <c r="AJ50" i="38"/>
  <c r="AK39" i="38"/>
  <c r="AL28" i="38"/>
  <c r="AL17" i="38"/>
  <c r="AO20" i="38"/>
  <c r="AI49" i="28" l="1"/>
  <c r="AL85" i="37"/>
  <c r="AL58" i="37"/>
  <c r="AL73" i="37" s="1"/>
  <c r="AK58" i="37"/>
  <c r="AK73" i="37" s="1"/>
  <c r="AM59" i="37"/>
  <c r="AL60" i="37"/>
  <c r="AL75" i="37" s="1"/>
  <c r="AM65" i="38"/>
  <c r="AL43" i="38"/>
  <c r="AL67" i="38" s="1"/>
  <c r="AK87" i="38"/>
  <c r="AK43" i="28" s="1"/>
  <c r="AM45" i="38"/>
  <c r="AM56" i="38" s="1"/>
  <c r="AO42" i="38"/>
  <c r="AM44" i="38"/>
  <c r="AM67" i="38" s="1"/>
  <c r="AJ49" i="28"/>
  <c r="AK84" i="37"/>
  <c r="AM74" i="37"/>
  <c r="AN23" i="38"/>
  <c r="AN45" i="38" s="1"/>
  <c r="AN56" i="38" s="1"/>
  <c r="AM28" i="37"/>
  <c r="AN25" i="37"/>
  <c r="AN55" i="37" s="1"/>
  <c r="AN53" i="38"/>
  <c r="AK68" i="38"/>
  <c r="AM26" i="37"/>
  <c r="AM70" i="37"/>
  <c r="AL84" i="37"/>
  <c r="AK70" i="37"/>
  <c r="AN29" i="37"/>
  <c r="AM17" i="38"/>
  <c r="AK50" i="38"/>
  <c r="AL39" i="38"/>
  <c r="AP20" i="38"/>
  <c r="AO66" i="38" l="1"/>
  <c r="AK92" i="37"/>
  <c r="AK44" i="28" s="1"/>
  <c r="AK86" i="37"/>
  <c r="AK87" i="37" s="1"/>
  <c r="AK94" i="37" s="1"/>
  <c r="AK48" i="28" s="1"/>
  <c r="AN59" i="37"/>
  <c r="AM56" i="37"/>
  <c r="AM71" i="37" s="1"/>
  <c r="AM58" i="37"/>
  <c r="AM73" i="37" s="1"/>
  <c r="AP42" i="38"/>
  <c r="AN66" i="38"/>
  <c r="AK89" i="38"/>
  <c r="AK47" i="28" s="1"/>
  <c r="AM55" i="38"/>
  <c r="AN85" i="37"/>
  <c r="AN27" i="37"/>
  <c r="AN74" i="37"/>
  <c r="AO22" i="38"/>
  <c r="AN28" i="37"/>
  <c r="AN58" i="37" s="1"/>
  <c r="AN26" i="37"/>
  <c r="AN56" i="37" s="1"/>
  <c r="AN71" i="37" s="1"/>
  <c r="AN70" i="37"/>
  <c r="AO29" i="37"/>
  <c r="AO53" i="38"/>
  <c r="AK45" i="28"/>
  <c r="AM27" i="37"/>
  <c r="AM57" i="37" s="1"/>
  <c r="AN22" i="38"/>
  <c r="AN44" i="38" s="1"/>
  <c r="AM28" i="38"/>
  <c r="AM39" i="38" s="1"/>
  <c r="AL86" i="37"/>
  <c r="AL87" i="37" s="1"/>
  <c r="AL94" i="37" s="1"/>
  <c r="AL48" i="28" s="1"/>
  <c r="AL70" i="37"/>
  <c r="AL92" i="37" s="1"/>
  <c r="AL44" i="28" s="1"/>
  <c r="AO21" i="38"/>
  <c r="AN21" i="38"/>
  <c r="AO23" i="38"/>
  <c r="AL54" i="38"/>
  <c r="AL68" i="38"/>
  <c r="AN30" i="37"/>
  <c r="AM30" i="37"/>
  <c r="AN17" i="38"/>
  <c r="AN28" i="38"/>
  <c r="AL50" i="38"/>
  <c r="AQ20" i="38"/>
  <c r="AN65" i="38" l="1"/>
  <c r="AO59" i="37"/>
  <c r="AM85" i="37"/>
  <c r="AM60" i="37"/>
  <c r="AM75" i="37" s="1"/>
  <c r="AN57" i="37"/>
  <c r="AN72" i="37" s="1"/>
  <c r="AN73" i="37"/>
  <c r="AN60" i="37"/>
  <c r="AN75" i="37" s="1"/>
  <c r="AO65" i="38"/>
  <c r="AL89" i="38"/>
  <c r="AL47" i="28" s="1"/>
  <c r="AO45" i="38"/>
  <c r="AO56" i="38" s="1"/>
  <c r="AO43" i="38"/>
  <c r="AL87" i="38"/>
  <c r="AL43" i="28" s="1"/>
  <c r="AL45" i="28" s="1"/>
  <c r="AN55" i="38"/>
  <c r="AN43" i="38"/>
  <c r="AN67" i="38" s="1"/>
  <c r="AM87" i="38"/>
  <c r="AM43" i="28" s="1"/>
  <c r="AO44" i="38"/>
  <c r="AO55" i="38" s="1"/>
  <c r="AQ42" i="38"/>
  <c r="AK49" i="28"/>
  <c r="AN39" i="38"/>
  <c r="AN50" i="38" s="1"/>
  <c r="AP23" i="38"/>
  <c r="AP45" i="38" s="1"/>
  <c r="AP56" i="38" s="1"/>
  <c r="AO26" i="37"/>
  <c r="AO74" i="37"/>
  <c r="AM68" i="38"/>
  <c r="AQ21" i="38"/>
  <c r="AO25" i="37"/>
  <c r="AO55" i="37" s="1"/>
  <c r="AN84" i="37"/>
  <c r="AN86" i="37"/>
  <c r="AP21" i="38"/>
  <c r="AP66" i="38"/>
  <c r="AP29" i="37"/>
  <c r="AP53" i="38"/>
  <c r="AO27" i="37"/>
  <c r="AM84" i="37"/>
  <c r="AO28" i="37"/>
  <c r="AO28" i="38"/>
  <c r="AM50" i="38"/>
  <c r="AR20" i="38"/>
  <c r="AN92" i="37" l="1"/>
  <c r="AN44" i="28" s="1"/>
  <c r="AO56" i="37"/>
  <c r="AO71" i="37" s="1"/>
  <c r="AP59" i="37"/>
  <c r="AO58" i="37"/>
  <c r="AO73" i="37" s="1"/>
  <c r="AO57" i="37"/>
  <c r="AO72" i="37" s="1"/>
  <c r="AQ66" i="38"/>
  <c r="AO67" i="38"/>
  <c r="AL49" i="28"/>
  <c r="AO17" i="38"/>
  <c r="AO39" i="38" s="1"/>
  <c r="AM89" i="38"/>
  <c r="AM47" i="28" s="1"/>
  <c r="AO68" i="38"/>
  <c r="AR42" i="38"/>
  <c r="AP43" i="38"/>
  <c r="AQ43" i="38"/>
  <c r="AQ54" i="38" s="1"/>
  <c r="AP74" i="37"/>
  <c r="AQ22" i="38"/>
  <c r="AQ23" i="38"/>
  <c r="AQ45" i="38" s="1"/>
  <c r="AN87" i="37"/>
  <c r="AN94" i="37" s="1"/>
  <c r="AN48" i="28" s="1"/>
  <c r="AN54" i="38"/>
  <c r="AN68" i="38"/>
  <c r="AO30" i="37"/>
  <c r="AP25" i="37"/>
  <c r="AP55" i="37" s="1"/>
  <c r="AP30" i="37"/>
  <c r="AP22" i="38"/>
  <c r="AP65" i="38" s="1"/>
  <c r="AO54" i="38"/>
  <c r="AM72" i="37"/>
  <c r="AM92" i="37" s="1"/>
  <c r="AM44" i="28" s="1"/>
  <c r="AM45" i="28" s="1"/>
  <c r="AM86" i="37"/>
  <c r="AM87" i="37" s="1"/>
  <c r="AM94" i="37" s="1"/>
  <c r="AM48" i="28" s="1"/>
  <c r="AQ53" i="38"/>
  <c r="AP26" i="37"/>
  <c r="AO84" i="37"/>
  <c r="AQ29" i="37"/>
  <c r="AP28" i="38"/>
  <c r="AP17" i="38"/>
  <c r="AS20" i="38"/>
  <c r="AM49" i="28" l="1"/>
  <c r="AP85" i="37"/>
  <c r="AO85" i="37"/>
  <c r="AO60" i="37"/>
  <c r="AO86" i="37" s="1"/>
  <c r="AP60" i="37"/>
  <c r="AP75" i="37" s="1"/>
  <c r="AQ59" i="37"/>
  <c r="AQ74" i="37" s="1"/>
  <c r="AP56" i="37"/>
  <c r="AP71" i="37" s="1"/>
  <c r="AQ65" i="38"/>
  <c r="AS42" i="38"/>
  <c r="AO89" i="38"/>
  <c r="AO47" i="28" s="1"/>
  <c r="AN87" i="38"/>
  <c r="AN43" i="28" s="1"/>
  <c r="AP44" i="38"/>
  <c r="AP67" i="38" s="1"/>
  <c r="AP54" i="38"/>
  <c r="AO87" i="38"/>
  <c r="AO43" i="28" s="1"/>
  <c r="AN89" i="38"/>
  <c r="AN47" i="28" s="1"/>
  <c r="AQ56" i="38"/>
  <c r="AQ44" i="38"/>
  <c r="AQ67" i="38" s="1"/>
  <c r="AO75" i="37"/>
  <c r="AS22" i="38"/>
  <c r="AS44" i="38" s="1"/>
  <c r="AP28" i="37"/>
  <c r="AS21" i="38"/>
  <c r="AS43" i="38" s="1"/>
  <c r="AP27" i="37"/>
  <c r="AQ26" i="37"/>
  <c r="AP55" i="38"/>
  <c r="AS53" i="38"/>
  <c r="AO70" i="37"/>
  <c r="AR25" i="37"/>
  <c r="AR55" i="37" s="1"/>
  <c r="AR23" i="38"/>
  <c r="AR21" i="38"/>
  <c r="AR30" i="37"/>
  <c r="AR53" i="38"/>
  <c r="AR66" i="38"/>
  <c r="AR28" i="37"/>
  <c r="AR29" i="37"/>
  <c r="AQ27" i="37"/>
  <c r="AQ25" i="37"/>
  <c r="AQ55" i="37" s="1"/>
  <c r="AQ28" i="38"/>
  <c r="AQ17" i="38"/>
  <c r="AO50" i="38"/>
  <c r="AP39" i="38"/>
  <c r="AS66" i="38"/>
  <c r="AT20" i="38"/>
  <c r="AO87" i="37" l="1"/>
  <c r="AO94" i="37" s="1"/>
  <c r="AO48" i="28" s="1"/>
  <c r="AO49" i="28" s="1"/>
  <c r="AR60" i="37"/>
  <c r="AR75" i="37" s="1"/>
  <c r="AP58" i="37"/>
  <c r="AP73" i="37" s="1"/>
  <c r="AQ56" i="37"/>
  <c r="AQ71" i="37" s="1"/>
  <c r="AR59" i="37"/>
  <c r="AR74" i="37" s="1"/>
  <c r="AR58" i="37"/>
  <c r="AR73" i="37" s="1"/>
  <c r="AO92" i="37"/>
  <c r="AO44" i="28" s="1"/>
  <c r="AO45" i="28" s="1"/>
  <c r="AQ57" i="37"/>
  <c r="AQ72" i="37" s="1"/>
  <c r="AP57" i="37"/>
  <c r="AP86" i="37" s="1"/>
  <c r="AT42" i="38"/>
  <c r="AR43" i="38"/>
  <c r="AP68" i="38"/>
  <c r="AP89" i="38" s="1"/>
  <c r="AP47" i="28" s="1"/>
  <c r="AN49" i="28"/>
  <c r="AQ55" i="38"/>
  <c r="AQ87" i="38" s="1"/>
  <c r="AQ43" i="28" s="1"/>
  <c r="AR54" i="38"/>
  <c r="AP87" i="38"/>
  <c r="AP43" i="28" s="1"/>
  <c r="AS54" i="38"/>
  <c r="AS55" i="38"/>
  <c r="AR45" i="38"/>
  <c r="AR56" i="38" s="1"/>
  <c r="AN45" i="28"/>
  <c r="AP84" i="37"/>
  <c r="AQ68" i="38"/>
  <c r="AR22" i="38"/>
  <c r="AR44" i="38" s="1"/>
  <c r="AS29" i="37"/>
  <c r="AP70" i="37"/>
  <c r="AQ30" i="37"/>
  <c r="AR26" i="37"/>
  <c r="AS30" i="37"/>
  <c r="AR70" i="37"/>
  <c r="AQ28" i="37"/>
  <c r="AR27" i="37"/>
  <c r="AR28" i="38"/>
  <c r="AR17" i="38"/>
  <c r="AP50" i="38"/>
  <c r="AQ39" i="38"/>
  <c r="AU20" i="38"/>
  <c r="AT66" i="38" l="1"/>
  <c r="AQ58" i="37"/>
  <c r="AQ73" i="37" s="1"/>
  <c r="AP72" i="37"/>
  <c r="AP92" i="37" s="1"/>
  <c r="AP44" i="28" s="1"/>
  <c r="AP45" i="28" s="1"/>
  <c r="AR56" i="37"/>
  <c r="AR85" i="37"/>
  <c r="AR57" i="37"/>
  <c r="AR72" i="37" s="1"/>
  <c r="AS60" i="37"/>
  <c r="AS75" i="37" s="1"/>
  <c r="AQ85" i="37"/>
  <c r="AQ60" i="37"/>
  <c r="AQ75" i="37" s="1"/>
  <c r="AS59" i="37"/>
  <c r="AS74" i="37" s="1"/>
  <c r="AR65" i="38"/>
  <c r="AR67" i="38"/>
  <c r="AQ89" i="38"/>
  <c r="AQ47" i="28" s="1"/>
  <c r="AU42" i="38"/>
  <c r="AR55" i="38"/>
  <c r="AP87" i="37"/>
  <c r="AP94" i="37" s="1"/>
  <c r="AP48" i="28" s="1"/>
  <c r="AP49" i="28" s="1"/>
  <c r="AT23" i="38"/>
  <c r="AU21" i="38"/>
  <c r="AT22" i="38"/>
  <c r="AT44" i="38" s="1"/>
  <c r="AT53" i="38"/>
  <c r="AQ70" i="37"/>
  <c r="AS23" i="38"/>
  <c r="AS65" i="38" s="1"/>
  <c r="AS25" i="37"/>
  <c r="AS55" i="37" s="1"/>
  <c r="AQ84" i="37"/>
  <c r="AR84" i="37"/>
  <c r="AT21" i="38"/>
  <c r="AT29" i="37"/>
  <c r="AS26" i="37"/>
  <c r="AS28" i="37"/>
  <c r="AU22" i="38"/>
  <c r="AS28" i="38"/>
  <c r="AS17" i="38"/>
  <c r="AR39" i="38"/>
  <c r="AQ50" i="38"/>
  <c r="AV20" i="38"/>
  <c r="AT65" i="38" l="1"/>
  <c r="AS58" i="37"/>
  <c r="AR86" i="37"/>
  <c r="AR87" i="37" s="1"/>
  <c r="AR94" i="37" s="1"/>
  <c r="AR48" i="28" s="1"/>
  <c r="AS85" i="37"/>
  <c r="AQ92" i="37"/>
  <c r="AQ44" i="28" s="1"/>
  <c r="AQ45" i="28" s="1"/>
  <c r="AR71" i="37"/>
  <c r="AR92" i="37" s="1"/>
  <c r="AR44" i="28" s="1"/>
  <c r="AS73" i="37"/>
  <c r="AT59" i="37"/>
  <c r="AT74" i="37" s="1"/>
  <c r="AS56" i="37"/>
  <c r="AS71" i="37" s="1"/>
  <c r="AU66" i="38"/>
  <c r="AV42" i="38"/>
  <c r="AU44" i="38"/>
  <c r="AU55" i="38" s="1"/>
  <c r="AS45" i="38"/>
  <c r="AS67" i="38" s="1"/>
  <c r="AR87" i="38"/>
  <c r="AR43" i="28" s="1"/>
  <c r="AR45" i="28" s="1"/>
  <c r="AT43" i="38"/>
  <c r="AT55" i="38"/>
  <c r="AU43" i="38"/>
  <c r="AU54" i="38" s="1"/>
  <c r="AT45" i="38"/>
  <c r="AT56" i="38" s="1"/>
  <c r="AR68" i="38"/>
  <c r="AQ86" i="37"/>
  <c r="AQ87" i="37" s="1"/>
  <c r="AQ94" i="37" s="1"/>
  <c r="AQ48" i="28" s="1"/>
  <c r="AQ49" i="28" s="1"/>
  <c r="AS27" i="37"/>
  <c r="AS84" i="37" s="1"/>
  <c r="AT25" i="37"/>
  <c r="AT55" i="37" s="1"/>
  <c r="AU29" i="37"/>
  <c r="AU53" i="38"/>
  <c r="AT26" i="37"/>
  <c r="AT30" i="37"/>
  <c r="AT27" i="37"/>
  <c r="AU30" i="37"/>
  <c r="AT28" i="37"/>
  <c r="AS39" i="38"/>
  <c r="AT28" i="38"/>
  <c r="AT17" i="38"/>
  <c r="AR50" i="38"/>
  <c r="AW20" i="38"/>
  <c r="AU59" i="37" l="1"/>
  <c r="AU60" i="37"/>
  <c r="AU75" i="37" s="1"/>
  <c r="AT56" i="37"/>
  <c r="AT71" i="37" s="1"/>
  <c r="AT57" i="37"/>
  <c r="AT72" i="37" s="1"/>
  <c r="AT58" i="37"/>
  <c r="AT60" i="37"/>
  <c r="AT75" i="37" s="1"/>
  <c r="AS57" i="37"/>
  <c r="AS72" i="37" s="1"/>
  <c r="AW42" i="38"/>
  <c r="AT67" i="38"/>
  <c r="AT54" i="38"/>
  <c r="AS56" i="38"/>
  <c r="AR89" i="38"/>
  <c r="AR47" i="28" s="1"/>
  <c r="AV23" i="38"/>
  <c r="AS68" i="38"/>
  <c r="AT73" i="37"/>
  <c r="AV21" i="38"/>
  <c r="AT85" i="37"/>
  <c r="AV66" i="38"/>
  <c r="AW21" i="38"/>
  <c r="AS70" i="37"/>
  <c r="AV30" i="37"/>
  <c r="AV27" i="37"/>
  <c r="AV60" i="37"/>
  <c r="AU17" i="38"/>
  <c r="AU23" i="38"/>
  <c r="AU65" i="38" s="1"/>
  <c r="AV53" i="38"/>
  <c r="AU25" i="37"/>
  <c r="AU55" i="37" s="1"/>
  <c r="AV29" i="37"/>
  <c r="AU26" i="37"/>
  <c r="AU27" i="37"/>
  <c r="AU74" i="37"/>
  <c r="AT84" i="37"/>
  <c r="AT39" i="38"/>
  <c r="AU28" i="38"/>
  <c r="AS50" i="38"/>
  <c r="AX20" i="38"/>
  <c r="AU56" i="37" l="1"/>
  <c r="AU71" i="37" s="1"/>
  <c r="AS92" i="37"/>
  <c r="AS44" i="28" s="1"/>
  <c r="AV57" i="37"/>
  <c r="AV59" i="37"/>
  <c r="AV74" i="37" s="1"/>
  <c r="AS86" i="37"/>
  <c r="AS87" i="37" s="1"/>
  <c r="AS94" i="37" s="1"/>
  <c r="AS48" i="28" s="1"/>
  <c r="AU57" i="37"/>
  <c r="AU72" i="37" s="1"/>
  <c r="AV43" i="38"/>
  <c r="AV54" i="38" s="1"/>
  <c r="AW66" i="38"/>
  <c r="AS89" i="38"/>
  <c r="AS47" i="28" s="1"/>
  <c r="AT87" i="38"/>
  <c r="AT43" i="28" s="1"/>
  <c r="AU45" i="38"/>
  <c r="AU67" i="38" s="1"/>
  <c r="AW43" i="38"/>
  <c r="AW54" i="38" s="1"/>
  <c r="AR49" i="28"/>
  <c r="AS87" i="38"/>
  <c r="AS43" i="28" s="1"/>
  <c r="AV45" i="38"/>
  <c r="AV56" i="38" s="1"/>
  <c r="AX42" i="38"/>
  <c r="AT68" i="38"/>
  <c r="AW23" i="38"/>
  <c r="AV72" i="37"/>
  <c r="AV75" i="37"/>
  <c r="AV22" i="38"/>
  <c r="AV44" i="38" s="1"/>
  <c r="AT86" i="37"/>
  <c r="AT87" i="37" s="1"/>
  <c r="AT94" i="37" s="1"/>
  <c r="AT48" i="28" s="1"/>
  <c r="AT70" i="37"/>
  <c r="AT92" i="37" s="1"/>
  <c r="AT44" i="28" s="1"/>
  <c r="AW53" i="38"/>
  <c r="AU28" i="37"/>
  <c r="AW30" i="37"/>
  <c r="AV25" i="37"/>
  <c r="AV55" i="37" s="1"/>
  <c r="AW26" i="37"/>
  <c r="AU85" i="37"/>
  <c r="AW29" i="37"/>
  <c r="AV28" i="38"/>
  <c r="AV17" i="38"/>
  <c r="AU39" i="38"/>
  <c r="AT50" i="38"/>
  <c r="AY20" i="38"/>
  <c r="AS45" i="28" l="1"/>
  <c r="AW59" i="37"/>
  <c r="AU84" i="37"/>
  <c r="AW56" i="37"/>
  <c r="AW71" i="37" s="1"/>
  <c r="AW60" i="37"/>
  <c r="AW75" i="37" s="1"/>
  <c r="AU58" i="37"/>
  <c r="AU73" i="37" s="1"/>
  <c r="AV67" i="38"/>
  <c r="AV65" i="38"/>
  <c r="AS49" i="28"/>
  <c r="AT45" i="28"/>
  <c r="AT89" i="38"/>
  <c r="AY42" i="38"/>
  <c r="AW45" i="38"/>
  <c r="AW56" i="38" s="1"/>
  <c r="AV55" i="38"/>
  <c r="AV87" i="38" s="1"/>
  <c r="AV43" i="28" s="1"/>
  <c r="AX23" i="38"/>
  <c r="AX45" i="38" s="1"/>
  <c r="AX56" i="38" s="1"/>
  <c r="AW74" i="37"/>
  <c r="AX21" i="38"/>
  <c r="AX66" i="38"/>
  <c r="AX30" i="37"/>
  <c r="AV26" i="37"/>
  <c r="AU70" i="37"/>
  <c r="AW22" i="38"/>
  <c r="AW65" i="38" s="1"/>
  <c r="AX29" i="37"/>
  <c r="AX53" i="38"/>
  <c r="AW25" i="37"/>
  <c r="AW55" i="37" s="1"/>
  <c r="AV28" i="37"/>
  <c r="AX25" i="37"/>
  <c r="AX55" i="37" s="1"/>
  <c r="AW27" i="37"/>
  <c r="AU56" i="38"/>
  <c r="AU68" i="38"/>
  <c r="AX27" i="37"/>
  <c r="AX22" i="38"/>
  <c r="AU50" i="38"/>
  <c r="AW28" i="38"/>
  <c r="AW17" i="38"/>
  <c r="AV39" i="38"/>
  <c r="AZ20" i="38"/>
  <c r="AT47" i="28" l="1"/>
  <c r="AT49" i="28" s="1"/>
  <c r="AU86" i="37"/>
  <c r="AU87" i="37" s="1"/>
  <c r="AU94" i="37" s="1"/>
  <c r="AU48" i="28" s="1"/>
  <c r="AX60" i="37"/>
  <c r="AX75" i="37" s="1"/>
  <c r="AX59" i="37"/>
  <c r="AX74" i="37" s="1"/>
  <c r="AX57" i="37"/>
  <c r="AX72" i="37" s="1"/>
  <c r="AW85" i="37"/>
  <c r="AV85" i="37"/>
  <c r="AV56" i="37"/>
  <c r="AV71" i="37" s="1"/>
  <c r="AW57" i="37"/>
  <c r="AW72" i="37" s="1"/>
  <c r="AU92" i="37"/>
  <c r="AU44" i="28" s="1"/>
  <c r="AV58" i="37"/>
  <c r="AV73" i="37" s="1"/>
  <c r="AZ42" i="38"/>
  <c r="AZ53" i="38" s="1"/>
  <c r="AX65" i="38"/>
  <c r="AU89" i="38"/>
  <c r="AU47" i="28" s="1"/>
  <c r="AW44" i="38"/>
  <c r="AW67" i="38" s="1"/>
  <c r="AX44" i="38"/>
  <c r="AX55" i="38" s="1"/>
  <c r="AU87" i="38"/>
  <c r="AU43" i="28" s="1"/>
  <c r="AX43" i="38"/>
  <c r="AV68" i="38"/>
  <c r="AY21" i="38"/>
  <c r="AV70" i="37"/>
  <c r="AX28" i="37"/>
  <c r="AX58" i="37" s="1"/>
  <c r="AY25" i="37"/>
  <c r="AY55" i="37" s="1"/>
  <c r="AY53" i="38"/>
  <c r="AW28" i="37"/>
  <c r="AY29" i="37"/>
  <c r="AV84" i="37"/>
  <c r="AZ21" i="38"/>
  <c r="AX28" i="38"/>
  <c r="AX17" i="38"/>
  <c r="AV50" i="38"/>
  <c r="AW39" i="38"/>
  <c r="BA20" i="38"/>
  <c r="AX67" i="38" l="1"/>
  <c r="AV86" i="37"/>
  <c r="AY66" i="38"/>
  <c r="AW58" i="37"/>
  <c r="AW73" i="37" s="1"/>
  <c r="AW84" i="37"/>
  <c r="AY59" i="37"/>
  <c r="AY74" i="37" s="1"/>
  <c r="AX73" i="37"/>
  <c r="AV87" i="37"/>
  <c r="AV94" i="37" s="1"/>
  <c r="AV48" i="28" s="1"/>
  <c r="BA42" i="38"/>
  <c r="AU49" i="28"/>
  <c r="AV89" i="38"/>
  <c r="AV47" i="28" s="1"/>
  <c r="AX54" i="38"/>
  <c r="AX87" i="38" s="1"/>
  <c r="AX43" i="28" s="1"/>
  <c r="AY43" i="38"/>
  <c r="AZ43" i="38"/>
  <c r="AZ54" i="38" s="1"/>
  <c r="AU45" i="28"/>
  <c r="AY23" i="38"/>
  <c r="AY45" i="38" s="1"/>
  <c r="AZ23" i="38"/>
  <c r="AZ45" i="38" s="1"/>
  <c r="AZ56" i="38" s="1"/>
  <c r="AV92" i="37"/>
  <c r="AV44" i="28" s="1"/>
  <c r="AV45" i="28" s="1"/>
  <c r="AZ25" i="37"/>
  <c r="AZ55" i="37" s="1"/>
  <c r="AZ30" i="37"/>
  <c r="AY28" i="37"/>
  <c r="AW70" i="37"/>
  <c r="AZ66" i="38"/>
  <c r="AY70" i="37"/>
  <c r="AZ29" i="37"/>
  <c r="AY27" i="37"/>
  <c r="AY30" i="37"/>
  <c r="AY60" i="37" s="1"/>
  <c r="AX70" i="37"/>
  <c r="AZ22" i="38"/>
  <c r="AZ65" i="38" s="1"/>
  <c r="AY22" i="38"/>
  <c r="AY44" i="38" s="1"/>
  <c r="AW55" i="38"/>
  <c r="AW68" i="38"/>
  <c r="AX26" i="37"/>
  <c r="AW50" i="38"/>
  <c r="AX39" i="38"/>
  <c r="AZ28" i="38"/>
  <c r="AZ17" i="38"/>
  <c r="AY28" i="38"/>
  <c r="AY17" i="38"/>
  <c r="BB20" i="38"/>
  <c r="AW86" i="37" l="1"/>
  <c r="AW87" i="37" s="1"/>
  <c r="AW94" i="37" s="1"/>
  <c r="AW48" i="28" s="1"/>
  <c r="AZ59" i="37"/>
  <c r="AW92" i="37"/>
  <c r="AW44" i="28" s="1"/>
  <c r="AZ60" i="37"/>
  <c r="AX85" i="37"/>
  <c r="AX56" i="37"/>
  <c r="AY75" i="37"/>
  <c r="AY58" i="37"/>
  <c r="AY73" i="37" s="1"/>
  <c r="AY57" i="37"/>
  <c r="AY72" i="37" s="1"/>
  <c r="AY67" i="38"/>
  <c r="AY65" i="38"/>
  <c r="BA66" i="38"/>
  <c r="AV49" i="28"/>
  <c r="AW87" i="38"/>
  <c r="AW43" i="28" s="1"/>
  <c r="AZ44" i="38"/>
  <c r="AZ67" i="38" s="1"/>
  <c r="AW89" i="38"/>
  <c r="AW47" i="28" s="1"/>
  <c r="AY56" i="38"/>
  <c r="AY54" i="38"/>
  <c r="BB42" i="38"/>
  <c r="BB53" i="38" s="1"/>
  <c r="AZ75" i="37"/>
  <c r="AZ26" i="37"/>
  <c r="AZ28" i="37"/>
  <c r="AZ27" i="37"/>
  <c r="AZ57" i="37" s="1"/>
  <c r="AZ72" i="37" s="1"/>
  <c r="BA22" i="38"/>
  <c r="AX68" i="38"/>
  <c r="BA53" i="38"/>
  <c r="AX84" i="37"/>
  <c r="AZ74" i="37"/>
  <c r="BA23" i="38"/>
  <c r="BA29" i="37"/>
  <c r="BA21" i="38"/>
  <c r="AY26" i="37"/>
  <c r="AZ85" i="37"/>
  <c r="BA27" i="37"/>
  <c r="AX50" i="38"/>
  <c r="AY39" i="38"/>
  <c r="AZ39" i="38"/>
  <c r="BC20" i="38"/>
  <c r="BA59" i="37" l="1"/>
  <c r="BA74" i="37" s="1"/>
  <c r="AZ58" i="37"/>
  <c r="AZ73" i="37" s="1"/>
  <c r="AY85" i="37"/>
  <c r="AY56" i="37"/>
  <c r="BA57" i="37"/>
  <c r="AZ56" i="37"/>
  <c r="AZ71" i="37" s="1"/>
  <c r="BA43" i="38"/>
  <c r="BA65" i="38"/>
  <c r="AW49" i="28"/>
  <c r="AX89" i="38"/>
  <c r="AX47" i="28" s="1"/>
  <c r="BA54" i="38"/>
  <c r="BA45" i="38"/>
  <c r="BA56" i="38" s="1"/>
  <c r="BA44" i="38"/>
  <c r="BC42" i="38"/>
  <c r="BC53" i="38" s="1"/>
  <c r="AW45" i="28"/>
  <c r="AZ84" i="37"/>
  <c r="BA72" i="37"/>
  <c r="BB66" i="38"/>
  <c r="AZ86" i="37"/>
  <c r="AZ87" i="37" s="1"/>
  <c r="AZ94" i="37" s="1"/>
  <c r="AZ48" i="28" s="1"/>
  <c r="AZ70" i="37"/>
  <c r="BB29" i="37"/>
  <c r="AY55" i="38"/>
  <c r="AY68" i="38"/>
  <c r="AX71" i="37"/>
  <c r="AX92" i="37" s="1"/>
  <c r="AX44" i="28" s="1"/>
  <c r="AX45" i="28" s="1"/>
  <c r="AX86" i="37"/>
  <c r="AX87" i="37" s="1"/>
  <c r="AX94" i="37" s="1"/>
  <c r="AX48" i="28" s="1"/>
  <c r="BC21" i="38"/>
  <c r="BB25" i="37"/>
  <c r="BB55" i="37" s="1"/>
  <c r="AZ55" i="38"/>
  <c r="AZ87" i="38" s="1"/>
  <c r="AZ43" i="28" s="1"/>
  <c r="AZ68" i="38"/>
  <c r="BA26" i="37"/>
  <c r="BA56" i="37" s="1"/>
  <c r="BC23" i="38"/>
  <c r="BB26" i="37"/>
  <c r="BB30" i="37"/>
  <c r="BB60" i="37" s="1"/>
  <c r="AY84" i="37"/>
  <c r="BA25" i="37"/>
  <c r="BA55" i="37" s="1"/>
  <c r="BB21" i="38"/>
  <c r="BB27" i="37"/>
  <c r="BA30" i="37"/>
  <c r="BB23" i="38"/>
  <c r="AZ50" i="38"/>
  <c r="AY50" i="38"/>
  <c r="BA28" i="38"/>
  <c r="BA17" i="38"/>
  <c r="BD20" i="38"/>
  <c r="BB56" i="37" l="1"/>
  <c r="BA85" i="37"/>
  <c r="BB57" i="37"/>
  <c r="BB72" i="37" s="1"/>
  <c r="BA71" i="37"/>
  <c r="BB59" i="37"/>
  <c r="AZ92" i="37"/>
  <c r="AZ44" i="28" s="1"/>
  <c r="BA60" i="37"/>
  <c r="BA75" i="37" s="1"/>
  <c r="BC66" i="38"/>
  <c r="BA67" i="38"/>
  <c r="BC45" i="38"/>
  <c r="AZ89" i="38"/>
  <c r="AZ47" i="28" s="1"/>
  <c r="BB43" i="38"/>
  <c r="BC43" i="38"/>
  <c r="BC54" i="38" s="1"/>
  <c r="AY89" i="38"/>
  <c r="AY47" i="28" s="1"/>
  <c r="BA55" i="38"/>
  <c r="AY87" i="38"/>
  <c r="AY43" i="28" s="1"/>
  <c r="BB45" i="38"/>
  <c r="BB56" i="38" s="1"/>
  <c r="BD42" i="38"/>
  <c r="AX49" i="28"/>
  <c r="BB71" i="37"/>
  <c r="BD21" i="38"/>
  <c r="BD43" i="38" s="1"/>
  <c r="BD54" i="38" s="1"/>
  <c r="BC22" i="38"/>
  <c r="BC65" i="38" s="1"/>
  <c r="BB22" i="38"/>
  <c r="BB65" i="38" s="1"/>
  <c r="BB85" i="37"/>
  <c r="BB75" i="37"/>
  <c r="BA28" i="37"/>
  <c r="BB70" i="37"/>
  <c r="BB28" i="37"/>
  <c r="AY71" i="37"/>
  <c r="AY92" i="37" s="1"/>
  <c r="AY44" i="28" s="1"/>
  <c r="AY86" i="37"/>
  <c r="AY87" i="37" s="1"/>
  <c r="AY94" i="37" s="1"/>
  <c r="AY48" i="28" s="1"/>
  <c r="BC56" i="38"/>
  <c r="BC27" i="37"/>
  <c r="BC29" i="37"/>
  <c r="BB74" i="37"/>
  <c r="BB28" i="38"/>
  <c r="BB17" i="38"/>
  <c r="BA39" i="38"/>
  <c r="BE20" i="38"/>
  <c r="AY49" i="28" l="1"/>
  <c r="BB58" i="37"/>
  <c r="BB73" i="37" s="1"/>
  <c r="BB92" i="37" s="1"/>
  <c r="BB44" i="28" s="1"/>
  <c r="BA58" i="37"/>
  <c r="BA73" i="37" s="1"/>
  <c r="BC57" i="37"/>
  <c r="BC72" i="37" s="1"/>
  <c r="BB84" i="37"/>
  <c r="BC59" i="37"/>
  <c r="BC74" i="37" s="1"/>
  <c r="BD53" i="38"/>
  <c r="AZ49" i="28"/>
  <c r="BB44" i="38"/>
  <c r="BB67" i="38" s="1"/>
  <c r="BC44" i="38"/>
  <c r="BC67" i="38" s="1"/>
  <c r="BA87" i="38"/>
  <c r="BA43" i="28" s="1"/>
  <c r="BE42" i="38"/>
  <c r="AY45" i="28"/>
  <c r="AZ45" i="28"/>
  <c r="BA84" i="37"/>
  <c r="BD66" i="38"/>
  <c r="BE21" i="38"/>
  <c r="BB54" i="38"/>
  <c r="BD23" i="38"/>
  <c r="BA70" i="37"/>
  <c r="BC25" i="37"/>
  <c r="BC55" i="37" s="1"/>
  <c r="BA68" i="38"/>
  <c r="BC26" i="37"/>
  <c r="BD25" i="37"/>
  <c r="BD55" i="37" s="1"/>
  <c r="BD29" i="37"/>
  <c r="BC30" i="37"/>
  <c r="BA50" i="38"/>
  <c r="BB39" i="38"/>
  <c r="BC28" i="38"/>
  <c r="BC17" i="38"/>
  <c r="BF20" i="38"/>
  <c r="BE66" i="38" l="1"/>
  <c r="BA86" i="37"/>
  <c r="BB55" i="38"/>
  <c r="BB87" i="38" s="1"/>
  <c r="BB43" i="28" s="1"/>
  <c r="BB86" i="37"/>
  <c r="BB87" i="37" s="1"/>
  <c r="BB94" i="37" s="1"/>
  <c r="BB48" i="28" s="1"/>
  <c r="BC60" i="37"/>
  <c r="BC75" i="37" s="1"/>
  <c r="BC56" i="37"/>
  <c r="BC71" i="37" s="1"/>
  <c r="BD59" i="37"/>
  <c r="BD74" i="37" s="1"/>
  <c r="BC85" i="37"/>
  <c r="BA92" i="37"/>
  <c r="BA44" i="28" s="1"/>
  <c r="BA45" i="28" s="1"/>
  <c r="BC55" i="38"/>
  <c r="BC87" i="38" s="1"/>
  <c r="BC43" i="28" s="1"/>
  <c r="B31" i="38"/>
  <c r="BA89" i="38"/>
  <c r="BA47" i="28" s="1"/>
  <c r="BE43" i="38"/>
  <c r="BE54" i="38" s="1"/>
  <c r="BD45" i="38"/>
  <c r="BD56" i="38" s="1"/>
  <c r="BF42" i="38"/>
  <c r="BF53" i="38" s="1"/>
  <c r="BB68" i="38"/>
  <c r="BA87" i="37"/>
  <c r="BA94" i="37" s="1"/>
  <c r="BA48" i="28" s="1"/>
  <c r="BE23" i="38"/>
  <c r="BE45" i="38" s="1"/>
  <c r="BE22" i="38"/>
  <c r="BE44" i="38" s="1"/>
  <c r="BD30" i="37"/>
  <c r="BE53" i="38"/>
  <c r="BE29" i="37"/>
  <c r="BD28" i="37"/>
  <c r="BF21" i="38"/>
  <c r="BC28" i="37"/>
  <c r="BD22" i="38"/>
  <c r="BD65" i="38" s="1"/>
  <c r="BE25" i="37"/>
  <c r="BE55" i="37" s="1"/>
  <c r="BD28" i="38"/>
  <c r="BC39" i="38"/>
  <c r="BB50" i="38"/>
  <c r="BB45" i="28" l="1"/>
  <c r="BF66" i="38"/>
  <c r="BE59" i="37"/>
  <c r="BE74" i="37" s="1"/>
  <c r="BC58" i="37"/>
  <c r="BC73" i="37" s="1"/>
  <c r="BD58" i="37"/>
  <c r="BD73" i="37" s="1"/>
  <c r="BD60" i="37"/>
  <c r="BD75" i="37" s="1"/>
  <c r="BE65" i="38"/>
  <c r="BE67" i="38"/>
  <c r="BB89" i="38"/>
  <c r="BB47" i="28" s="1"/>
  <c r="BD44" i="38"/>
  <c r="BD67" i="38" s="1"/>
  <c r="BF43" i="38"/>
  <c r="BF54" i="38" s="1"/>
  <c r="B32" i="38"/>
  <c r="BE56" i="38"/>
  <c r="BD17" i="38"/>
  <c r="BD39" i="38" s="1"/>
  <c r="BA49" i="28"/>
  <c r="BG20" i="38"/>
  <c r="B9" i="38"/>
  <c r="BC68" i="38"/>
  <c r="BC84" i="37"/>
  <c r="BD27" i="37"/>
  <c r="BD26" i="37"/>
  <c r="BD56" i="37" s="1"/>
  <c r="BE28" i="37"/>
  <c r="BE58" i="37" s="1"/>
  <c r="BF25" i="37"/>
  <c r="BF55" i="37" s="1"/>
  <c r="BF29" i="37"/>
  <c r="BE26" i="37"/>
  <c r="BF23" i="38"/>
  <c r="BF45" i="38" s="1"/>
  <c r="BF22" i="38"/>
  <c r="BE27" i="37"/>
  <c r="BD70" i="37"/>
  <c r="BC70" i="37"/>
  <c r="BD85" i="37"/>
  <c r="BF30" i="37"/>
  <c r="BE28" i="38"/>
  <c r="BE17" i="38"/>
  <c r="BC50" i="38"/>
  <c r="BC86" i="37" l="1"/>
  <c r="BC87" i="37" s="1"/>
  <c r="BC94" i="37" s="1"/>
  <c r="BC48" i="28" s="1"/>
  <c r="BF59" i="37"/>
  <c r="BF74" i="37" s="1"/>
  <c r="BE56" i="37"/>
  <c r="BE71" i="37" s="1"/>
  <c r="BC92" i="37"/>
  <c r="BC44" i="28" s="1"/>
  <c r="BF60" i="37"/>
  <c r="BF75" i="37" s="1"/>
  <c r="BE73" i="37"/>
  <c r="BE57" i="37"/>
  <c r="BE72" i="37" s="1"/>
  <c r="BD57" i="37"/>
  <c r="BD72" i="37" s="1"/>
  <c r="BF65" i="38"/>
  <c r="BB49" i="28"/>
  <c r="BC89" i="38"/>
  <c r="BC47" i="28" s="1"/>
  <c r="B20" i="38"/>
  <c r="BG42" i="38"/>
  <c r="BG53" i="38" s="1"/>
  <c r="BF56" i="38"/>
  <c r="B33" i="38"/>
  <c r="BF44" i="38"/>
  <c r="BF67" i="38" s="1"/>
  <c r="BG21" i="38"/>
  <c r="BG43" i="38" s="1"/>
  <c r="B10" i="38"/>
  <c r="BG66" i="38"/>
  <c r="BF70" i="37"/>
  <c r="BG29" i="37"/>
  <c r="BF28" i="37"/>
  <c r="BE30" i="37"/>
  <c r="BE84" i="37" s="1"/>
  <c r="BF26" i="37"/>
  <c r="BE55" i="38"/>
  <c r="BE68" i="38"/>
  <c r="BD55" i="38"/>
  <c r="BD68" i="38"/>
  <c r="BE70" i="37"/>
  <c r="BF27" i="37"/>
  <c r="BD84" i="37"/>
  <c r="BC45" i="28"/>
  <c r="BF28" i="38"/>
  <c r="BF17" i="38"/>
  <c r="BD50" i="38"/>
  <c r="BE39" i="38"/>
  <c r="B6" i="38"/>
  <c r="BG59" i="37" l="1"/>
  <c r="BE85" i="37"/>
  <c r="BE60" i="37"/>
  <c r="BF57" i="37"/>
  <c r="BF72" i="37" s="1"/>
  <c r="BF85" i="37"/>
  <c r="BF56" i="37"/>
  <c r="BF71" i="37" s="1"/>
  <c r="BF58" i="37"/>
  <c r="BF73" i="37" s="1"/>
  <c r="B42" i="38"/>
  <c r="BD87" i="38"/>
  <c r="BD43" i="28" s="1"/>
  <c r="BF55" i="38"/>
  <c r="BE87" i="38"/>
  <c r="BE43" i="28" s="1"/>
  <c r="BD89" i="38"/>
  <c r="BD47" i="28" s="1"/>
  <c r="BE89" i="38"/>
  <c r="BE47" i="28" s="1"/>
  <c r="B34" i="38"/>
  <c r="BC49" i="28"/>
  <c r="B53" i="38"/>
  <c r="BG23" i="38"/>
  <c r="BG45" i="38" s="1"/>
  <c r="B12" i="38"/>
  <c r="B66" i="38"/>
  <c r="BG22" i="38"/>
  <c r="BG44" i="38" s="1"/>
  <c r="B11" i="38"/>
  <c r="B21" i="38"/>
  <c r="BG26" i="37"/>
  <c r="BG56" i="37" s="1"/>
  <c r="BD71" i="37"/>
  <c r="BD92" i="37" s="1"/>
  <c r="BD44" i="28" s="1"/>
  <c r="BD86" i="37"/>
  <c r="BD87" i="37" s="1"/>
  <c r="BD94" i="37" s="1"/>
  <c r="BD48" i="28" s="1"/>
  <c r="BH29" i="37"/>
  <c r="BF84" i="37"/>
  <c r="BG25" i="37"/>
  <c r="BG55" i="37" s="1"/>
  <c r="BG74" i="37"/>
  <c r="BH25" i="37"/>
  <c r="BH55" i="37" s="1"/>
  <c r="BH26" i="37"/>
  <c r="BG28" i="37"/>
  <c r="BH27" i="37"/>
  <c r="BG27" i="37"/>
  <c r="BG28" i="38"/>
  <c r="B28" i="38" s="1"/>
  <c r="BG17" i="38"/>
  <c r="B17" i="38" s="1"/>
  <c r="BE50" i="38"/>
  <c r="BF39" i="38"/>
  <c r="BF92" i="37" l="1"/>
  <c r="BF44" i="28" s="1"/>
  <c r="BF86" i="37"/>
  <c r="BF87" i="37" s="1"/>
  <c r="BF94" i="37" s="1"/>
  <c r="BF48" i="28" s="1"/>
  <c r="BG58" i="37"/>
  <c r="BG73" i="37" s="1"/>
  <c r="BH59" i="37"/>
  <c r="BH74" i="37" s="1"/>
  <c r="BG67" i="38"/>
  <c r="BH56" i="37"/>
  <c r="BH71" i="37" s="1"/>
  <c r="BH57" i="37"/>
  <c r="BH72" i="37" s="1"/>
  <c r="BG71" i="37"/>
  <c r="BG57" i="37"/>
  <c r="BG72" i="37" s="1"/>
  <c r="BG65" i="38"/>
  <c r="B65" i="38" s="1"/>
  <c r="BF87" i="38"/>
  <c r="BF43" i="28" s="1"/>
  <c r="BD49" i="28"/>
  <c r="BD45" i="28"/>
  <c r="BG54" i="38"/>
  <c r="B43" i="38"/>
  <c r="B22" i="38"/>
  <c r="B23" i="38"/>
  <c r="BE75" i="37"/>
  <c r="BE92" i="37" s="1"/>
  <c r="BE44" i="28" s="1"/>
  <c r="BE45" i="28" s="1"/>
  <c r="BE86" i="37"/>
  <c r="BE87" i="37" s="1"/>
  <c r="BE94" i="37" s="1"/>
  <c r="BE48" i="28" s="1"/>
  <c r="BE49" i="28" s="1"/>
  <c r="BH28" i="37"/>
  <c r="C31" i="38"/>
  <c r="BH31" i="38"/>
  <c r="BG30" i="37"/>
  <c r="BH30" i="37"/>
  <c r="BF68" i="38"/>
  <c r="BH85" i="37"/>
  <c r="BF50" i="38"/>
  <c r="BG39" i="38"/>
  <c r="B39" i="38" s="1"/>
  <c r="BH6" i="38"/>
  <c r="C6" i="38"/>
  <c r="BF45" i="28" l="1"/>
  <c r="BG85" i="37"/>
  <c r="BG60" i="37"/>
  <c r="BG75" i="37" s="1"/>
  <c r="BH60" i="37"/>
  <c r="BH75" i="37" s="1"/>
  <c r="BH58" i="37"/>
  <c r="BH73" i="37" s="1"/>
  <c r="BF89" i="38"/>
  <c r="BF47" i="28" s="1"/>
  <c r="B54" i="38"/>
  <c r="BG56" i="38"/>
  <c r="B56" i="38" s="1"/>
  <c r="B45" i="38"/>
  <c r="B44" i="38"/>
  <c r="BG55" i="38"/>
  <c r="B55" i="38" s="1"/>
  <c r="BG70" i="37"/>
  <c r="BH70" i="37"/>
  <c r="C9" i="20"/>
  <c r="BG84" i="37"/>
  <c r="C32" i="38"/>
  <c r="BH32" i="38"/>
  <c r="BH33" i="38"/>
  <c r="C33" i="38"/>
  <c r="BH84" i="37"/>
  <c r="C9" i="38"/>
  <c r="BH9" i="38"/>
  <c r="C17" i="38"/>
  <c r="BH17" i="38"/>
  <c r="BG50" i="38"/>
  <c r="B50" i="38" s="1"/>
  <c r="C28" i="38"/>
  <c r="BH28" i="38"/>
  <c r="F6" i="80" l="1"/>
  <c r="BH86" i="37"/>
  <c r="BG92" i="37"/>
  <c r="BG44" i="28" s="1"/>
  <c r="B44" i="28" s="1"/>
  <c r="BH92" i="37"/>
  <c r="BG86" i="37"/>
  <c r="BG87" i="37" s="1"/>
  <c r="BG94" i="37" s="1"/>
  <c r="BG48" i="28" s="1"/>
  <c r="B48" i="28" s="1"/>
  <c r="BF49" i="28"/>
  <c r="BG87" i="38"/>
  <c r="BG43" i="28" s="1"/>
  <c r="BH87" i="37"/>
  <c r="BH94" i="37" s="1"/>
  <c r="BH20" i="38"/>
  <c r="C20" i="38"/>
  <c r="BH34" i="38"/>
  <c r="C34" i="38"/>
  <c r="C44" i="37"/>
  <c r="BJ44" i="37"/>
  <c r="B44" i="37"/>
  <c r="C10" i="20"/>
  <c r="BI29" i="37"/>
  <c r="BI59" i="37" s="1"/>
  <c r="BJ14" i="37"/>
  <c r="C14" i="37"/>
  <c r="B14" i="37"/>
  <c r="B40" i="37"/>
  <c r="C40" i="37"/>
  <c r="BJ40" i="37"/>
  <c r="B42" i="37"/>
  <c r="BJ42" i="37"/>
  <c r="C42" i="37"/>
  <c r="BH39" i="38"/>
  <c r="C39" i="38"/>
  <c r="B20" i="11"/>
  <c r="F20" i="11" s="1"/>
  <c r="B14" i="11"/>
  <c r="F14" i="11" s="1"/>
  <c r="H6" i="80" l="1"/>
  <c r="C11" i="66"/>
  <c r="H7" i="80"/>
  <c r="C12" i="66"/>
  <c r="B87" i="38"/>
  <c r="C14" i="20" s="1"/>
  <c r="C87" i="38"/>
  <c r="BH87" i="38"/>
  <c r="B43" i="28"/>
  <c r="B67" i="38"/>
  <c r="BG68" i="38"/>
  <c r="BG89" i="38" s="1"/>
  <c r="BG47" i="28" s="1"/>
  <c r="BI30" i="37"/>
  <c r="BI60" i="37" s="1"/>
  <c r="BJ15" i="37"/>
  <c r="B15" i="37"/>
  <c r="C15" i="37"/>
  <c r="C45" i="37"/>
  <c r="B45" i="37"/>
  <c r="BJ45" i="37"/>
  <c r="BH66" i="38"/>
  <c r="C66" i="38"/>
  <c r="B41" i="37"/>
  <c r="C41" i="37"/>
  <c r="BJ41" i="37"/>
  <c r="BH10" i="38"/>
  <c r="C10" i="38"/>
  <c r="C12" i="38"/>
  <c r="BH12" i="38"/>
  <c r="BI27" i="37"/>
  <c r="BI57" i="37" s="1"/>
  <c r="B12" i="37"/>
  <c r="C12" i="37"/>
  <c r="BJ12" i="37"/>
  <c r="BI25" i="37"/>
  <c r="BI55" i="37" s="1"/>
  <c r="B10" i="37"/>
  <c r="BJ10" i="37"/>
  <c r="C10" i="37"/>
  <c r="BH11" i="38"/>
  <c r="C11" i="38"/>
  <c r="BI85" i="37"/>
  <c r="B29" i="37"/>
  <c r="C29" i="37"/>
  <c r="BJ29" i="37"/>
  <c r="B43" i="37"/>
  <c r="BJ43" i="37"/>
  <c r="C43" i="37"/>
  <c r="BI26" i="37"/>
  <c r="BI56" i="37" s="1"/>
  <c r="BJ11" i="37"/>
  <c r="B11" i="37"/>
  <c r="C11" i="37"/>
  <c r="BI28" i="37"/>
  <c r="BI58" i="37" s="1"/>
  <c r="BJ13" i="37"/>
  <c r="C13" i="37"/>
  <c r="B13" i="37"/>
  <c r="BH42" i="38"/>
  <c r="C42" i="38"/>
  <c r="BH50" i="38"/>
  <c r="C50" i="38"/>
  <c r="B22" i="11"/>
  <c r="F22" i="11" s="1"/>
  <c r="B21" i="11"/>
  <c r="E6" i="80" l="1"/>
  <c r="G6" i="80" s="1"/>
  <c r="E11" i="66"/>
  <c r="G11" i="66"/>
  <c r="L6" i="80"/>
  <c r="I6" i="80"/>
  <c r="C89" i="38"/>
  <c r="BH89" i="38"/>
  <c r="B89" i="38"/>
  <c r="C16" i="20" s="1"/>
  <c r="B68" i="38"/>
  <c r="F7" i="80" s="1"/>
  <c r="BG45" i="28"/>
  <c r="C53" i="38"/>
  <c r="BH53" i="38"/>
  <c r="B28" i="37"/>
  <c r="BJ28" i="37"/>
  <c r="C28" i="37"/>
  <c r="B26" i="37"/>
  <c r="C26" i="37"/>
  <c r="BJ26" i="37"/>
  <c r="BJ85" i="37"/>
  <c r="C85" i="37"/>
  <c r="B85" i="37"/>
  <c r="BH22" i="38"/>
  <c r="C22" i="38"/>
  <c r="BI84" i="37"/>
  <c r="BJ25" i="37"/>
  <c r="C25" i="37"/>
  <c r="B25" i="37"/>
  <c r="C27" i="37"/>
  <c r="B27" i="37"/>
  <c r="BJ27" i="37"/>
  <c r="BH23" i="38"/>
  <c r="C23" i="38"/>
  <c r="C21" i="38"/>
  <c r="BH21" i="38"/>
  <c r="BI74" i="37"/>
  <c r="BJ59" i="37"/>
  <c r="C59" i="37"/>
  <c r="B59" i="37"/>
  <c r="C30" i="37"/>
  <c r="B30" i="37"/>
  <c r="BJ30" i="37"/>
  <c r="B25" i="11"/>
  <c r="B26" i="11" s="1"/>
  <c r="F21" i="11"/>
  <c r="F25" i="11" s="1"/>
  <c r="BH43" i="38" l="1"/>
  <c r="C43" i="38"/>
  <c r="BI86" i="37"/>
  <c r="BI87" i="37" s="1"/>
  <c r="BI70" i="37"/>
  <c r="BJ55" i="37"/>
  <c r="B55" i="37"/>
  <c r="C55" i="37"/>
  <c r="C84" i="37"/>
  <c r="BJ84" i="37"/>
  <c r="B84" i="37"/>
  <c r="BH44" i="38"/>
  <c r="C44" i="38"/>
  <c r="BI75" i="37"/>
  <c r="BJ60" i="37"/>
  <c r="C60" i="37"/>
  <c r="B60" i="37"/>
  <c r="C74" i="37"/>
  <c r="B74" i="37"/>
  <c r="BJ74" i="37"/>
  <c r="C65" i="38"/>
  <c r="BH65" i="38"/>
  <c r="C45" i="38"/>
  <c r="BH45" i="38"/>
  <c r="BI72" i="37"/>
  <c r="BJ57" i="37"/>
  <c r="B57" i="37"/>
  <c r="C57" i="37"/>
  <c r="BI71" i="37"/>
  <c r="B56" i="37"/>
  <c r="C56" i="37"/>
  <c r="BJ56" i="37"/>
  <c r="BI73" i="37"/>
  <c r="BJ58" i="37"/>
  <c r="C58" i="37"/>
  <c r="B58" i="37"/>
  <c r="G25" i="11"/>
  <c r="B3" i="39" s="1"/>
  <c r="D70" i="12"/>
  <c r="BG49" i="28" l="1"/>
  <c r="B47" i="28"/>
  <c r="BJ86" i="37"/>
  <c r="C86" i="37"/>
  <c r="B86" i="37"/>
  <c r="C73" i="37"/>
  <c r="B73" i="37"/>
  <c r="BJ73" i="37"/>
  <c r="BJ71" i="37"/>
  <c r="B71" i="37"/>
  <c r="C71" i="37"/>
  <c r="C72" i="37"/>
  <c r="BJ72" i="37"/>
  <c r="B72" i="37"/>
  <c r="C56" i="38"/>
  <c r="BH56" i="38"/>
  <c r="B75" i="37"/>
  <c r="C75" i="37"/>
  <c r="BJ75" i="37"/>
  <c r="C55" i="38"/>
  <c r="BH55" i="38"/>
  <c r="BI94" i="37"/>
  <c r="B87" i="37"/>
  <c r="C87" i="37"/>
  <c r="BJ87" i="37"/>
  <c r="BI92" i="37"/>
  <c r="B70" i="37"/>
  <c r="C70" i="37"/>
  <c r="BJ70" i="37"/>
  <c r="C67" i="38"/>
  <c r="BH67" i="38"/>
  <c r="C54" i="38"/>
  <c r="BH54" i="38"/>
  <c r="C3" i="39"/>
  <c r="D3" i="41" s="1"/>
  <c r="D3" i="39"/>
  <c r="B8" i="39"/>
  <c r="D43" i="13"/>
  <c r="D127" i="8"/>
  <c r="E7" i="80" l="1"/>
  <c r="G7" i="80" s="1"/>
  <c r="E12" i="66"/>
  <c r="G12" i="66" s="1"/>
  <c r="L7" i="80"/>
  <c r="I7" i="80"/>
  <c r="C68" i="38"/>
  <c r="BH68" i="38"/>
  <c r="C92" i="37"/>
  <c r="B92" i="37"/>
  <c r="B14" i="20" s="1"/>
  <c r="B20" i="20" s="1"/>
  <c r="BJ92" i="37"/>
  <c r="BJ94" i="37"/>
  <c r="B94" i="37"/>
  <c r="B16" i="20" s="1"/>
  <c r="B22" i="20" s="1"/>
  <c r="C94" i="37"/>
  <c r="C20" i="20"/>
  <c r="D19" i="37"/>
  <c r="D36" i="37"/>
  <c r="D21" i="37"/>
  <c r="D20" i="37"/>
  <c r="D35" i="37"/>
  <c r="E3" i="39"/>
  <c r="D21" i="41" s="1"/>
  <c r="D26" i="38" s="1"/>
  <c r="C8" i="39"/>
  <c r="D8" i="41" s="1"/>
  <c r="D8" i="39"/>
  <c r="F3" i="41"/>
  <c r="F15" i="38" s="1"/>
  <c r="N3" i="41"/>
  <c r="N15" i="38" s="1"/>
  <c r="V3" i="41"/>
  <c r="AD3" i="41"/>
  <c r="AL3" i="41"/>
  <c r="AT3" i="41"/>
  <c r="BB3" i="41"/>
  <c r="G3" i="41"/>
  <c r="G15" i="38" s="1"/>
  <c r="O3" i="41"/>
  <c r="W3" i="41"/>
  <c r="AE3" i="41"/>
  <c r="AM3" i="41"/>
  <c r="AU3" i="41"/>
  <c r="BC3" i="41"/>
  <c r="L3" i="41"/>
  <c r="L15" i="38" s="1"/>
  <c r="AB3" i="41"/>
  <c r="AR3" i="41"/>
  <c r="BH3" i="41"/>
  <c r="M3" i="41"/>
  <c r="M15" i="38" s="1"/>
  <c r="AC3" i="41"/>
  <c r="AS3" i="41"/>
  <c r="H3" i="41"/>
  <c r="H15" i="38" s="1"/>
  <c r="X3" i="41"/>
  <c r="AN3" i="41"/>
  <c r="BD3" i="41"/>
  <c r="Q3" i="41"/>
  <c r="AO3" i="41"/>
  <c r="AG3" i="41"/>
  <c r="BI3" i="41"/>
  <c r="J3" i="41"/>
  <c r="J15" i="38" s="1"/>
  <c r="R3" i="41"/>
  <c r="Z3" i="41"/>
  <c r="AH3" i="41"/>
  <c r="AP3" i="41"/>
  <c r="AX3" i="41"/>
  <c r="BF3" i="41"/>
  <c r="K3" i="41"/>
  <c r="K15" i="38" s="1"/>
  <c r="S3" i="41"/>
  <c r="AA3" i="41"/>
  <c r="AI3" i="41"/>
  <c r="AQ3" i="41"/>
  <c r="AY3" i="41"/>
  <c r="BG3" i="41"/>
  <c r="T3" i="41"/>
  <c r="AJ3" i="41"/>
  <c r="AZ3" i="41"/>
  <c r="E3" i="41"/>
  <c r="U3" i="41"/>
  <c r="AK3" i="41"/>
  <c r="BA3" i="41"/>
  <c r="P3" i="41"/>
  <c r="AF3" i="41"/>
  <c r="AV3" i="41"/>
  <c r="I3" i="41"/>
  <c r="I15" i="38" s="1"/>
  <c r="Y3" i="41"/>
  <c r="BE3" i="41"/>
  <c r="AW3" i="41"/>
  <c r="D15" i="38"/>
  <c r="D34" i="37" l="1"/>
  <c r="D50" i="37"/>
  <c r="D65" i="37" s="1"/>
  <c r="BG21" i="37"/>
  <c r="BG36" i="37"/>
  <c r="BC21" i="37"/>
  <c r="BC36" i="37"/>
  <c r="AY21" i="37"/>
  <c r="AY36" i="37"/>
  <c r="AY51" i="37" s="1"/>
  <c r="AY66" i="37" s="1"/>
  <c r="BH20" i="37"/>
  <c r="BH35" i="37"/>
  <c r="BH50" i="37" s="1"/>
  <c r="BH65" i="37" s="1"/>
  <c r="BB20" i="37"/>
  <c r="BB35" i="37"/>
  <c r="BB50" i="37" s="1"/>
  <c r="BB65" i="37" s="1"/>
  <c r="AX20" i="37"/>
  <c r="AX35" i="37"/>
  <c r="AX50" i="37" s="1"/>
  <c r="AX65" i="37" s="1"/>
  <c r="AT20" i="37"/>
  <c r="AT35" i="37"/>
  <c r="AT50" i="37" s="1"/>
  <c r="AT65" i="37" s="1"/>
  <c r="AU19" i="37"/>
  <c r="AU34" i="37"/>
  <c r="AU49" i="37" s="1"/>
  <c r="AU64" i="37" s="1"/>
  <c r="AQ21" i="37"/>
  <c r="AQ36" i="37"/>
  <c r="AQ51" i="37" s="1"/>
  <c r="AQ66" i="37" s="1"/>
  <c r="AM19" i="37"/>
  <c r="AM34" i="37"/>
  <c r="AM49" i="37" s="1"/>
  <c r="AM64" i="37" s="1"/>
  <c r="AI19" i="37"/>
  <c r="AI34" i="37"/>
  <c r="AI49" i="37" s="1"/>
  <c r="AI64" i="37" s="1"/>
  <c r="AE19" i="37"/>
  <c r="AE34" i="37"/>
  <c r="AE49" i="37" s="1"/>
  <c r="AE64" i="37" s="1"/>
  <c r="AL36" i="37"/>
  <c r="AL21" i="37"/>
  <c r="AH36" i="37"/>
  <c r="AH21" i="37"/>
  <c r="AD36" i="37"/>
  <c r="AD21" i="37"/>
  <c r="AG20" i="37"/>
  <c r="AG35" i="37"/>
  <c r="AG50" i="37" s="1"/>
  <c r="AG65" i="37" s="1"/>
  <c r="AC20" i="37"/>
  <c r="AC35" i="37"/>
  <c r="AC50" i="37" s="1"/>
  <c r="AC65" i="37" s="1"/>
  <c r="Y20" i="37"/>
  <c r="Y35" i="37"/>
  <c r="Y50" i="37" s="1"/>
  <c r="Y65" i="37" s="1"/>
  <c r="X21" i="37"/>
  <c r="X36" i="37"/>
  <c r="X51" i="37" s="1"/>
  <c r="X66" i="37" s="1"/>
  <c r="BF36" i="37"/>
  <c r="BF21" i="37"/>
  <c r="BB36" i="37"/>
  <c r="BB21" i="37"/>
  <c r="AX36" i="37"/>
  <c r="AX21" i="37"/>
  <c r="BG35" i="37"/>
  <c r="BG20" i="37"/>
  <c r="BA19" i="37"/>
  <c r="BA34" i="37"/>
  <c r="BA49" i="37" s="1"/>
  <c r="BA64" i="37" s="1"/>
  <c r="BA20" i="37"/>
  <c r="BA35" i="37"/>
  <c r="BA50" i="37" s="1"/>
  <c r="BA65" i="37" s="1"/>
  <c r="AW20" i="37"/>
  <c r="AW35" i="37"/>
  <c r="AW50" i="37" s="1"/>
  <c r="AW65" i="37" s="1"/>
  <c r="AS20" i="37"/>
  <c r="AS35" i="37"/>
  <c r="AS50" i="37" s="1"/>
  <c r="AS65" i="37" s="1"/>
  <c r="AR21" i="37"/>
  <c r="AR36" i="37"/>
  <c r="AR51" i="37" s="1"/>
  <c r="AR66" i="37" s="1"/>
  <c r="AL19" i="37"/>
  <c r="AL34" i="37"/>
  <c r="AL49" i="37" s="1"/>
  <c r="AL64" i="37" s="1"/>
  <c r="AH19" i="37"/>
  <c r="AH34" i="37"/>
  <c r="AH49" i="37" s="1"/>
  <c r="AH64" i="37" s="1"/>
  <c r="AM21" i="37"/>
  <c r="AM36" i="37"/>
  <c r="AM51" i="37" s="1"/>
  <c r="AM66" i="37" s="1"/>
  <c r="AI21" i="37"/>
  <c r="AI36" i="37"/>
  <c r="AI51" i="37" s="1"/>
  <c r="AI66" i="37" s="1"/>
  <c r="AE21" i="37"/>
  <c r="AE36" i="37"/>
  <c r="AE51" i="37" s="1"/>
  <c r="AE66" i="37" s="1"/>
  <c r="AF20" i="37"/>
  <c r="AF35" i="37"/>
  <c r="AF50" i="37" s="1"/>
  <c r="AF65" i="37" s="1"/>
  <c r="AB20" i="37"/>
  <c r="AB35" i="37"/>
  <c r="AB50" i="37" s="1"/>
  <c r="AB65" i="37" s="1"/>
  <c r="Y21" i="37"/>
  <c r="Y36" i="37"/>
  <c r="Y51" i="37" s="1"/>
  <c r="Y66" i="37" s="1"/>
  <c r="D49" i="37"/>
  <c r="D64" i="37" s="1"/>
  <c r="D51" i="37"/>
  <c r="D66" i="37" s="1"/>
  <c r="C43" i="28"/>
  <c r="D11" i="66" s="1"/>
  <c r="BH43" i="28"/>
  <c r="BI21" i="37"/>
  <c r="BI36" i="37"/>
  <c r="BE21" i="37"/>
  <c r="BE36" i="37"/>
  <c r="BA21" i="37"/>
  <c r="BA36" i="37"/>
  <c r="AW21" i="37"/>
  <c r="AW36" i="37"/>
  <c r="AZ34" i="37"/>
  <c r="AZ19" i="37"/>
  <c r="AZ20" i="37"/>
  <c r="AZ35" i="37"/>
  <c r="AV20" i="37"/>
  <c r="AV35" i="37"/>
  <c r="AR20" i="37"/>
  <c r="AR35" i="37"/>
  <c r="AS21" i="37"/>
  <c r="AS36" i="37"/>
  <c r="AO19" i="37"/>
  <c r="AO34" i="37"/>
  <c r="AK19" i="37"/>
  <c r="AK34" i="37"/>
  <c r="AG19" i="37"/>
  <c r="AG34" i="37"/>
  <c r="AN21" i="37"/>
  <c r="AN36" i="37"/>
  <c r="AJ21" i="37"/>
  <c r="AJ36" i="37"/>
  <c r="AF21" i="37"/>
  <c r="AF36" i="37"/>
  <c r="AK20" i="37"/>
  <c r="AK35" i="37"/>
  <c r="AE35" i="37"/>
  <c r="AE20" i="37"/>
  <c r="AA35" i="37"/>
  <c r="AA20" i="37"/>
  <c r="Z36" i="37"/>
  <c r="Z21" i="37"/>
  <c r="BH48" i="28"/>
  <c r="C48" i="28"/>
  <c r="B12" i="66" s="1"/>
  <c r="C44" i="28"/>
  <c r="B11" i="66" s="1"/>
  <c r="BH44" i="28"/>
  <c r="C22" i="20"/>
  <c r="BH21" i="37"/>
  <c r="BH36" i="37"/>
  <c r="BD21" i="37"/>
  <c r="BD36" i="37"/>
  <c r="AZ21" i="37"/>
  <c r="AZ36" i="37"/>
  <c r="BI20" i="37"/>
  <c r="BI35" i="37"/>
  <c r="AY19" i="37"/>
  <c r="AY34" i="37"/>
  <c r="AY35" i="37"/>
  <c r="AY20" i="37"/>
  <c r="AU35" i="37"/>
  <c r="AU20" i="37"/>
  <c r="AT36" i="37"/>
  <c r="AT21" i="37"/>
  <c r="AN34" i="37"/>
  <c r="AN19" i="37"/>
  <c r="AJ34" i="37"/>
  <c r="AJ19" i="37"/>
  <c r="AF34" i="37"/>
  <c r="AF19" i="37"/>
  <c r="AK21" i="37"/>
  <c r="AK36" i="37"/>
  <c r="AG21" i="37"/>
  <c r="AG36" i="37"/>
  <c r="AC21" i="37"/>
  <c r="AC36" i="37"/>
  <c r="AD20" i="37"/>
  <c r="AD35" i="37"/>
  <c r="Z20" i="37"/>
  <c r="Z35" i="37"/>
  <c r="W21" i="37"/>
  <c r="W36" i="37"/>
  <c r="C7" i="37"/>
  <c r="B7" i="37"/>
  <c r="BJ7" i="37"/>
  <c r="W19" i="37"/>
  <c r="W34" i="37"/>
  <c r="S19" i="37"/>
  <c r="S34" i="37"/>
  <c r="V19" i="37"/>
  <c r="V34" i="37"/>
  <c r="R19" i="37"/>
  <c r="R34" i="37"/>
  <c r="U19" i="37"/>
  <c r="U34" i="37"/>
  <c r="Q19" i="37"/>
  <c r="Q34" i="37"/>
  <c r="T34" i="37"/>
  <c r="T19" i="37"/>
  <c r="T21" i="37"/>
  <c r="T36" i="37"/>
  <c r="T51" i="37" s="1"/>
  <c r="T66" i="37" s="1"/>
  <c r="P21" i="37"/>
  <c r="P36" i="37"/>
  <c r="P51" i="37" s="1"/>
  <c r="P66" i="37" s="1"/>
  <c r="L21" i="37"/>
  <c r="L36" i="37"/>
  <c r="L51" i="37" s="1"/>
  <c r="L66" i="37" s="1"/>
  <c r="H21" i="37"/>
  <c r="H36" i="37"/>
  <c r="H51" i="37" s="1"/>
  <c r="H66" i="37" s="1"/>
  <c r="S21" i="37"/>
  <c r="S36" i="37"/>
  <c r="S51" i="37" s="1"/>
  <c r="S66" i="37" s="1"/>
  <c r="O21" i="37"/>
  <c r="O36" i="37"/>
  <c r="O51" i="37" s="1"/>
  <c r="O66" i="37" s="1"/>
  <c r="K21" i="37"/>
  <c r="K36" i="37"/>
  <c r="K51" i="37" s="1"/>
  <c r="K66" i="37" s="1"/>
  <c r="G21" i="37"/>
  <c r="G36" i="37"/>
  <c r="G51" i="37" s="1"/>
  <c r="G66" i="37" s="1"/>
  <c r="R36" i="37"/>
  <c r="R21" i="37"/>
  <c r="N36" i="37"/>
  <c r="N21" i="37"/>
  <c r="J36" i="37"/>
  <c r="J21" i="37"/>
  <c r="F36" i="37"/>
  <c r="F21" i="37"/>
  <c r="Q21" i="37"/>
  <c r="Q36" i="37"/>
  <c r="Q51" i="37" s="1"/>
  <c r="Q66" i="37" s="1"/>
  <c r="M21" i="37"/>
  <c r="M36" i="37"/>
  <c r="M51" i="37" s="1"/>
  <c r="M66" i="37" s="1"/>
  <c r="I21" i="37"/>
  <c r="I36" i="37"/>
  <c r="I51" i="37" s="1"/>
  <c r="I66" i="37" s="1"/>
  <c r="E21" i="37"/>
  <c r="E36" i="37"/>
  <c r="E51" i="37" s="1"/>
  <c r="E66" i="37" s="1"/>
  <c r="M20" i="37"/>
  <c r="M35" i="37"/>
  <c r="M50" i="37" s="1"/>
  <c r="M65" i="37" s="1"/>
  <c r="I20" i="37"/>
  <c r="I35" i="37"/>
  <c r="I50" i="37" s="1"/>
  <c r="I65" i="37" s="1"/>
  <c r="E20" i="37"/>
  <c r="E35" i="37"/>
  <c r="E50" i="37" s="1"/>
  <c r="E65" i="37" s="1"/>
  <c r="L20" i="37"/>
  <c r="L35" i="37"/>
  <c r="L50" i="37" s="1"/>
  <c r="L65" i="37" s="1"/>
  <c r="H20" i="37"/>
  <c r="H35" i="37"/>
  <c r="H50" i="37" s="1"/>
  <c r="H65" i="37" s="1"/>
  <c r="O35" i="37"/>
  <c r="O20" i="37"/>
  <c r="K35" i="37"/>
  <c r="K20" i="37"/>
  <c r="G35" i="37"/>
  <c r="G20" i="37"/>
  <c r="N20" i="37"/>
  <c r="N35" i="37"/>
  <c r="N50" i="37" s="1"/>
  <c r="N65" i="37" s="1"/>
  <c r="J20" i="37"/>
  <c r="J35" i="37"/>
  <c r="J50" i="37" s="1"/>
  <c r="J65" i="37" s="1"/>
  <c r="F20" i="37"/>
  <c r="F35" i="37"/>
  <c r="F50" i="37" s="1"/>
  <c r="F65" i="37" s="1"/>
  <c r="K19" i="37"/>
  <c r="K34" i="37"/>
  <c r="G19" i="37"/>
  <c r="G34" i="37"/>
  <c r="L34" i="37"/>
  <c r="L19" i="37"/>
  <c r="H34" i="37"/>
  <c r="H19" i="37"/>
  <c r="M19" i="37"/>
  <c r="M34" i="37"/>
  <c r="I19" i="37"/>
  <c r="I34" i="37"/>
  <c r="E19" i="37"/>
  <c r="E34" i="37"/>
  <c r="J19" i="37"/>
  <c r="J34" i="37"/>
  <c r="F19" i="37"/>
  <c r="F34" i="37"/>
  <c r="AW15" i="38"/>
  <c r="AW18" i="37"/>
  <c r="Y18" i="37"/>
  <c r="Y15" i="38"/>
  <c r="AV15" i="38"/>
  <c r="AV18" i="37"/>
  <c r="P18" i="37"/>
  <c r="P15" i="38"/>
  <c r="AK15" i="38"/>
  <c r="AK18" i="37"/>
  <c r="E15" i="38"/>
  <c r="AJ15" i="38"/>
  <c r="AJ18" i="37"/>
  <c r="BG15" i="38"/>
  <c r="BG18" i="37"/>
  <c r="AQ15" i="38"/>
  <c r="AQ18" i="37"/>
  <c r="AA18" i="37"/>
  <c r="AA15" i="38"/>
  <c r="AX15" i="38"/>
  <c r="AX18" i="37"/>
  <c r="AH15" i="38"/>
  <c r="AH18" i="37"/>
  <c r="R18" i="37"/>
  <c r="R15" i="38"/>
  <c r="BI18" i="37"/>
  <c r="AG15" i="38"/>
  <c r="AG18" i="37"/>
  <c r="Q18" i="37"/>
  <c r="Q15" i="38"/>
  <c r="AN15" i="38"/>
  <c r="AN18" i="37"/>
  <c r="AC18" i="37"/>
  <c r="AC15" i="38"/>
  <c r="BH18" i="37"/>
  <c r="AB18" i="37"/>
  <c r="AB15" i="38"/>
  <c r="BC15" i="38"/>
  <c r="BC18" i="37"/>
  <c r="AM15" i="38"/>
  <c r="AM18" i="37"/>
  <c r="W18" i="37"/>
  <c r="W15" i="38"/>
  <c r="AT15" i="38"/>
  <c r="AT18" i="37"/>
  <c r="AD18" i="37"/>
  <c r="AD15" i="38"/>
  <c r="E8" i="39"/>
  <c r="D26" i="41" s="1"/>
  <c r="D38" i="37" s="1"/>
  <c r="D37" i="38"/>
  <c r="BE15" i="38"/>
  <c r="BE18" i="37"/>
  <c r="AF15" i="38"/>
  <c r="AF18" i="37"/>
  <c r="BA15" i="38"/>
  <c r="BA18" i="37"/>
  <c r="U18" i="37"/>
  <c r="U15" i="38"/>
  <c r="AZ15" i="38"/>
  <c r="AZ18" i="37"/>
  <c r="T18" i="37"/>
  <c r="T15" i="38"/>
  <c r="AY15" i="38"/>
  <c r="AY18" i="37"/>
  <c r="AI15" i="38"/>
  <c r="AI18" i="37"/>
  <c r="S18" i="37"/>
  <c r="S15" i="38"/>
  <c r="BF15" i="38"/>
  <c r="BF18" i="37"/>
  <c r="AP15" i="38"/>
  <c r="AP18" i="37"/>
  <c r="Z18" i="37"/>
  <c r="Z15" i="38"/>
  <c r="BJ3" i="41"/>
  <c r="AO15" i="38"/>
  <c r="AO18" i="37"/>
  <c r="BD15" i="38"/>
  <c r="BD18" i="37"/>
  <c r="X18" i="37"/>
  <c r="X15" i="38"/>
  <c r="AS15" i="38"/>
  <c r="AS18" i="37"/>
  <c r="AR15" i="38"/>
  <c r="AR18" i="37"/>
  <c r="AU15" i="38"/>
  <c r="AU18" i="37"/>
  <c r="AE15" i="38"/>
  <c r="AE18" i="37"/>
  <c r="O18" i="37"/>
  <c r="O15" i="38"/>
  <c r="BB15" i="38"/>
  <c r="BB18" i="37"/>
  <c r="AL15" i="38"/>
  <c r="AL18" i="37"/>
  <c r="V18" i="37"/>
  <c r="V15" i="38"/>
  <c r="G8" i="41"/>
  <c r="M8" i="41"/>
  <c r="M18" i="38" s="1"/>
  <c r="M60" i="38" s="1"/>
  <c r="U8" i="41"/>
  <c r="U18" i="38" s="1"/>
  <c r="AC8" i="41"/>
  <c r="AK8" i="41"/>
  <c r="AS8" i="41"/>
  <c r="BA8" i="41"/>
  <c r="BI8" i="41"/>
  <c r="L8" i="41"/>
  <c r="L18" i="38" s="1"/>
  <c r="L60" i="38" s="1"/>
  <c r="T8" i="41"/>
  <c r="AB8" i="41"/>
  <c r="AJ8" i="41"/>
  <c r="AR8" i="41"/>
  <c r="AZ8" i="41"/>
  <c r="BH8" i="41"/>
  <c r="O8" i="41"/>
  <c r="O18" i="38" s="1"/>
  <c r="AE8" i="41"/>
  <c r="AU8" i="41"/>
  <c r="F8" i="41"/>
  <c r="V8" i="41"/>
  <c r="V18" i="38" s="1"/>
  <c r="AL8" i="41"/>
  <c r="BB8" i="41"/>
  <c r="S8" i="41"/>
  <c r="AI8" i="41"/>
  <c r="AY8" i="41"/>
  <c r="R8" i="41"/>
  <c r="R18" i="38" s="1"/>
  <c r="AX8" i="41"/>
  <c r="Z8" i="41"/>
  <c r="BF8" i="41"/>
  <c r="I8" i="41"/>
  <c r="I18" i="38" s="1"/>
  <c r="I60" i="38" s="1"/>
  <c r="Q8" i="41"/>
  <c r="Q18" i="38" s="1"/>
  <c r="Y8" i="41"/>
  <c r="AG8" i="41"/>
  <c r="AO8" i="41"/>
  <c r="AW8" i="41"/>
  <c r="BE8" i="41"/>
  <c r="H8" i="41"/>
  <c r="P8" i="41"/>
  <c r="P18" i="38" s="1"/>
  <c r="X8" i="41"/>
  <c r="AF8" i="41"/>
  <c r="AN8" i="41"/>
  <c r="AV8" i="41"/>
  <c r="BD8" i="41"/>
  <c r="E8" i="41"/>
  <c r="W8" i="41"/>
  <c r="W18" i="38" s="1"/>
  <c r="AM8" i="41"/>
  <c r="BC8" i="41"/>
  <c r="N8" i="41"/>
  <c r="N18" i="38" s="1"/>
  <c r="N60" i="38" s="1"/>
  <c r="AD8" i="41"/>
  <c r="AT8" i="41"/>
  <c r="K8" i="41"/>
  <c r="K18" i="38" s="1"/>
  <c r="K60" i="38" s="1"/>
  <c r="AA8" i="41"/>
  <c r="AQ8" i="41"/>
  <c r="BG8" i="41"/>
  <c r="AH8" i="41"/>
  <c r="J8" i="41"/>
  <c r="J18" i="38" s="1"/>
  <c r="J60" i="38" s="1"/>
  <c r="AP8" i="41"/>
  <c r="D23" i="37"/>
  <c r="D18" i="38"/>
  <c r="D60" i="38" s="1"/>
  <c r="G21" i="41"/>
  <c r="G26" i="38" s="1"/>
  <c r="K21" i="41"/>
  <c r="K26" i="38" s="1"/>
  <c r="O21" i="41"/>
  <c r="S21" i="41"/>
  <c r="W21" i="41"/>
  <c r="AA21" i="41"/>
  <c r="AE21" i="41"/>
  <c r="AI21" i="41"/>
  <c r="AM21" i="41"/>
  <c r="AQ21" i="41"/>
  <c r="AU21" i="41"/>
  <c r="AY21" i="41"/>
  <c r="BC21" i="41"/>
  <c r="BG21" i="41"/>
  <c r="H21" i="41"/>
  <c r="H26" i="38" s="1"/>
  <c r="L21" i="41"/>
  <c r="L26" i="38" s="1"/>
  <c r="P21" i="41"/>
  <c r="T21" i="41"/>
  <c r="X21" i="41"/>
  <c r="AB21" i="41"/>
  <c r="AF21" i="41"/>
  <c r="AJ21" i="41"/>
  <c r="AN21" i="41"/>
  <c r="AR21" i="41"/>
  <c r="AV21" i="41"/>
  <c r="AZ21" i="41"/>
  <c r="BD21" i="41"/>
  <c r="BH21" i="41"/>
  <c r="E21" i="41"/>
  <c r="I21" i="41"/>
  <c r="I26" i="38" s="1"/>
  <c r="M21" i="41"/>
  <c r="M26" i="38" s="1"/>
  <c r="Q21" i="41"/>
  <c r="U21" i="41"/>
  <c r="Y21" i="41"/>
  <c r="AC21" i="41"/>
  <c r="AG21" i="41"/>
  <c r="AK21" i="41"/>
  <c r="AO21" i="41"/>
  <c r="AS21" i="41"/>
  <c r="AW21" i="41"/>
  <c r="BA21" i="41"/>
  <c r="BE21" i="41"/>
  <c r="BI21" i="41"/>
  <c r="F21" i="41"/>
  <c r="F26" i="38" s="1"/>
  <c r="J21" i="41"/>
  <c r="J26" i="38" s="1"/>
  <c r="N21" i="41"/>
  <c r="N26" i="38" s="1"/>
  <c r="R21" i="41"/>
  <c r="V21" i="41"/>
  <c r="Z21" i="41"/>
  <c r="AD21" i="41"/>
  <c r="AH21" i="41"/>
  <c r="AL21" i="41"/>
  <c r="AP21" i="41"/>
  <c r="AT21" i="41"/>
  <c r="AX21" i="41"/>
  <c r="BB21" i="41"/>
  <c r="BF21" i="41"/>
  <c r="F11" i="66" l="1"/>
  <c r="BJ21" i="41"/>
  <c r="W51" i="37"/>
  <c r="W66" i="37" s="1"/>
  <c r="Z50" i="37"/>
  <c r="Z65" i="37" s="1"/>
  <c r="AD50" i="37"/>
  <c r="AD65" i="37" s="1"/>
  <c r="AC51" i="37"/>
  <c r="AC66" i="37" s="1"/>
  <c r="AG51" i="37"/>
  <c r="AG66" i="37" s="1"/>
  <c r="AK51" i="37"/>
  <c r="AK66" i="37" s="1"/>
  <c r="AY49" i="37"/>
  <c r="AY64" i="37" s="1"/>
  <c r="BI50" i="37"/>
  <c r="BI65" i="37" s="1"/>
  <c r="AZ51" i="37"/>
  <c r="AZ66" i="37" s="1"/>
  <c r="BD51" i="37"/>
  <c r="BD66" i="37" s="1"/>
  <c r="BH51" i="37"/>
  <c r="BH66" i="37" s="1"/>
  <c r="V60" i="38"/>
  <c r="O60" i="38"/>
  <c r="Q60" i="38"/>
  <c r="P60" i="38"/>
  <c r="U60" i="38"/>
  <c r="W60" i="38"/>
  <c r="R60" i="38"/>
  <c r="J37" i="38"/>
  <c r="M37" i="38"/>
  <c r="H37" i="38"/>
  <c r="G37" i="38"/>
  <c r="N37" i="38"/>
  <c r="F37" i="38"/>
  <c r="I37" i="38"/>
  <c r="L37" i="38"/>
  <c r="K37" i="38"/>
  <c r="B15" i="38"/>
  <c r="BC51" i="37"/>
  <c r="BC66" i="37" s="1"/>
  <c r="AK50" i="37"/>
  <c r="AK65" i="37" s="1"/>
  <c r="AF51" i="37"/>
  <c r="AF66" i="37" s="1"/>
  <c r="AJ51" i="37"/>
  <c r="AJ66" i="37" s="1"/>
  <c r="AN51" i="37"/>
  <c r="AN66" i="37" s="1"/>
  <c r="AG49" i="37"/>
  <c r="AG64" i="37" s="1"/>
  <c r="AK49" i="37"/>
  <c r="AK64" i="37" s="1"/>
  <c r="AO49" i="37"/>
  <c r="AO64" i="37" s="1"/>
  <c r="AS51" i="37"/>
  <c r="AS66" i="37" s="1"/>
  <c r="AR50" i="37"/>
  <c r="AR65" i="37" s="1"/>
  <c r="AV50" i="37"/>
  <c r="AV65" i="37" s="1"/>
  <c r="AZ50" i="37"/>
  <c r="AZ65" i="37" s="1"/>
  <c r="AW51" i="37"/>
  <c r="AW66" i="37" s="1"/>
  <c r="BA51" i="37"/>
  <c r="BA66" i="37" s="1"/>
  <c r="BE51" i="37"/>
  <c r="BE66" i="37" s="1"/>
  <c r="BI51" i="37"/>
  <c r="BI66" i="37" s="1"/>
  <c r="BG51" i="37"/>
  <c r="BG66" i="37" s="1"/>
  <c r="B45" i="28"/>
  <c r="D29" i="38"/>
  <c r="D61" i="38" s="1"/>
  <c r="Q49" i="37"/>
  <c r="Q64" i="37" s="1"/>
  <c r="U49" i="37"/>
  <c r="U64" i="37" s="1"/>
  <c r="R49" i="37"/>
  <c r="R64" i="37" s="1"/>
  <c r="V49" i="37"/>
  <c r="V64" i="37" s="1"/>
  <c r="S49" i="37"/>
  <c r="S64" i="37" s="1"/>
  <c r="W49" i="37"/>
  <c r="W64" i="37" s="1"/>
  <c r="AF49" i="37"/>
  <c r="AF64" i="37" s="1"/>
  <c r="AJ49" i="37"/>
  <c r="AJ64" i="37" s="1"/>
  <c r="AN49" i="37"/>
  <c r="AN64" i="37" s="1"/>
  <c r="AT51" i="37"/>
  <c r="AT66" i="37" s="1"/>
  <c r="AU50" i="37"/>
  <c r="AU65" i="37" s="1"/>
  <c r="AY50" i="37"/>
  <c r="AY65" i="37" s="1"/>
  <c r="BH47" i="28"/>
  <c r="C47" i="28"/>
  <c r="D12" i="66" s="1"/>
  <c r="F12" i="66" s="1"/>
  <c r="Z51" i="37"/>
  <c r="Z66" i="37" s="1"/>
  <c r="AA50" i="37"/>
  <c r="AA65" i="37" s="1"/>
  <c r="AE50" i="37"/>
  <c r="AE65" i="37" s="1"/>
  <c r="AZ49" i="37"/>
  <c r="AZ64" i="37" s="1"/>
  <c r="BH45" i="28"/>
  <c r="C45" i="28"/>
  <c r="BG50" i="37"/>
  <c r="BG65" i="37" s="1"/>
  <c r="AX51" i="37"/>
  <c r="AX66" i="37" s="1"/>
  <c r="BB51" i="37"/>
  <c r="BB66" i="37" s="1"/>
  <c r="BF51" i="37"/>
  <c r="BF66" i="37" s="1"/>
  <c r="AD51" i="37"/>
  <c r="AD66" i="37" s="1"/>
  <c r="AH51" i="37"/>
  <c r="AH66" i="37" s="1"/>
  <c r="AL51" i="37"/>
  <c r="AL66" i="37" s="1"/>
  <c r="F49" i="37"/>
  <c r="F64" i="37" s="1"/>
  <c r="J49" i="37"/>
  <c r="J64" i="37" s="1"/>
  <c r="E49" i="37"/>
  <c r="E64" i="37" s="1"/>
  <c r="I49" i="37"/>
  <c r="I64" i="37" s="1"/>
  <c r="M49" i="37"/>
  <c r="M64" i="37" s="1"/>
  <c r="G49" i="37"/>
  <c r="G64" i="37" s="1"/>
  <c r="K49" i="37"/>
  <c r="K64" i="37" s="1"/>
  <c r="T49" i="37"/>
  <c r="T64" i="37" s="1"/>
  <c r="F51" i="37"/>
  <c r="F66" i="37" s="1"/>
  <c r="J51" i="37"/>
  <c r="J66" i="37" s="1"/>
  <c r="N51" i="37"/>
  <c r="N66" i="37" s="1"/>
  <c r="R51" i="37"/>
  <c r="R66" i="37" s="1"/>
  <c r="G50" i="37"/>
  <c r="G65" i="37" s="1"/>
  <c r="K50" i="37"/>
  <c r="K65" i="37" s="1"/>
  <c r="O50" i="37"/>
  <c r="O65" i="37" s="1"/>
  <c r="H49" i="37"/>
  <c r="H64" i="37" s="1"/>
  <c r="L49" i="37"/>
  <c r="L64" i="37" s="1"/>
  <c r="D33" i="37"/>
  <c r="D18" i="37"/>
  <c r="E18" i="37"/>
  <c r="BJ8" i="41"/>
  <c r="BB26" i="38"/>
  <c r="BB33" i="37"/>
  <c r="BB48" i="37" s="1"/>
  <c r="BB63" i="37" s="1"/>
  <c r="AT26" i="38"/>
  <c r="AT33" i="37"/>
  <c r="AT48" i="37" s="1"/>
  <c r="AT63" i="37" s="1"/>
  <c r="AL26" i="38"/>
  <c r="AL33" i="37"/>
  <c r="AL48" i="37" s="1"/>
  <c r="AL63" i="37" s="1"/>
  <c r="AD33" i="37"/>
  <c r="AD48" i="37" s="1"/>
  <c r="AD63" i="37" s="1"/>
  <c r="AD26" i="38"/>
  <c r="V26" i="38"/>
  <c r="V33" i="37"/>
  <c r="V48" i="37" s="1"/>
  <c r="V63" i="37" s="1"/>
  <c r="BE26" i="38"/>
  <c r="BE33" i="37"/>
  <c r="BE48" i="37" s="1"/>
  <c r="BE63" i="37" s="1"/>
  <c r="AW26" i="38"/>
  <c r="AW33" i="37"/>
  <c r="AW48" i="37" s="1"/>
  <c r="AW63" i="37" s="1"/>
  <c r="AO26" i="38"/>
  <c r="AO33" i="37"/>
  <c r="AO48" i="37" s="1"/>
  <c r="AO63" i="37" s="1"/>
  <c r="AG26" i="38"/>
  <c r="AG33" i="37"/>
  <c r="AG48" i="37" s="1"/>
  <c r="AG63" i="37" s="1"/>
  <c r="Y26" i="38"/>
  <c r="Y33" i="37"/>
  <c r="Y48" i="37" s="1"/>
  <c r="Y63" i="37" s="1"/>
  <c r="Q26" i="38"/>
  <c r="Q33" i="37"/>
  <c r="Q48" i="37" s="1"/>
  <c r="Q63" i="37" s="1"/>
  <c r="BH33" i="37"/>
  <c r="BH48" i="37" s="1"/>
  <c r="BH63" i="37" s="1"/>
  <c r="AZ33" i="37"/>
  <c r="AZ48" i="37" s="1"/>
  <c r="AZ63" i="37" s="1"/>
  <c r="AZ26" i="38"/>
  <c r="AR26" i="38"/>
  <c r="AR33" i="37"/>
  <c r="AR48" i="37" s="1"/>
  <c r="AR63" i="37" s="1"/>
  <c r="AJ33" i="37"/>
  <c r="AJ48" i="37" s="1"/>
  <c r="AJ63" i="37" s="1"/>
  <c r="AJ26" i="38"/>
  <c r="AB33" i="37"/>
  <c r="AB48" i="37" s="1"/>
  <c r="AB63" i="37" s="1"/>
  <c r="AB26" i="38"/>
  <c r="T33" i="37"/>
  <c r="T48" i="37" s="1"/>
  <c r="T63" i="37" s="1"/>
  <c r="T26" i="38"/>
  <c r="BG26" i="38"/>
  <c r="BG33" i="37"/>
  <c r="BG48" i="37" s="1"/>
  <c r="BG63" i="37" s="1"/>
  <c r="AY26" i="38"/>
  <c r="AY33" i="37"/>
  <c r="AY48" i="37" s="1"/>
  <c r="AY63" i="37" s="1"/>
  <c r="AQ26" i="38"/>
  <c r="AQ33" i="37"/>
  <c r="AQ48" i="37" s="1"/>
  <c r="AQ63" i="37" s="1"/>
  <c r="AI26" i="38"/>
  <c r="AI33" i="37"/>
  <c r="AI48" i="37" s="1"/>
  <c r="AI63" i="37" s="1"/>
  <c r="AA26" i="38"/>
  <c r="AA33" i="37"/>
  <c r="AA48" i="37" s="1"/>
  <c r="AA63" i="37" s="1"/>
  <c r="S26" i="38"/>
  <c r="S33" i="37"/>
  <c r="S48" i="37" s="1"/>
  <c r="S63" i="37" s="1"/>
  <c r="BG23" i="37"/>
  <c r="BG18" i="38"/>
  <c r="BG60" i="38" s="1"/>
  <c r="AA23" i="37"/>
  <c r="AA18" i="38"/>
  <c r="AA60" i="38" s="1"/>
  <c r="AT18" i="38"/>
  <c r="AT60" i="38" s="1"/>
  <c r="AT23" i="37"/>
  <c r="AM23" i="37"/>
  <c r="AM18" i="38"/>
  <c r="AM60" i="38" s="1"/>
  <c r="E23" i="37"/>
  <c r="E18" i="38"/>
  <c r="E60" i="38" s="1"/>
  <c r="AV18" i="38"/>
  <c r="AV60" i="38" s="1"/>
  <c r="AV23" i="37"/>
  <c r="AF18" i="38"/>
  <c r="AF60" i="38" s="1"/>
  <c r="AF23" i="37"/>
  <c r="BE23" i="37"/>
  <c r="BE18" i="38"/>
  <c r="BE60" i="38" s="1"/>
  <c r="AO23" i="37"/>
  <c r="AO18" i="38"/>
  <c r="AO60" i="38" s="1"/>
  <c r="Y23" i="37"/>
  <c r="Y18" i="38"/>
  <c r="Y60" i="38" s="1"/>
  <c r="Z18" i="38"/>
  <c r="Z60" i="38" s="1"/>
  <c r="Z23" i="37"/>
  <c r="AI23" i="37"/>
  <c r="AI18" i="38"/>
  <c r="AI60" i="38" s="1"/>
  <c r="BB18" i="38"/>
  <c r="BB60" i="38" s="1"/>
  <c r="BB23" i="37"/>
  <c r="AU23" i="37"/>
  <c r="AU18" i="38"/>
  <c r="AU60" i="38" s="1"/>
  <c r="AZ18" i="38"/>
  <c r="AZ60" i="38" s="1"/>
  <c r="AZ23" i="37"/>
  <c r="AJ18" i="38"/>
  <c r="AJ60" i="38" s="1"/>
  <c r="AJ23" i="37"/>
  <c r="T18" i="38"/>
  <c r="T60" i="38" s="1"/>
  <c r="BI23" i="37"/>
  <c r="AS23" i="37"/>
  <c r="AS18" i="38"/>
  <c r="AS60" i="38" s="1"/>
  <c r="AC23" i="37"/>
  <c r="AC18" i="38"/>
  <c r="AC60" i="38" s="1"/>
  <c r="BF26" i="38"/>
  <c r="BF33" i="37"/>
  <c r="BF48" i="37" s="1"/>
  <c r="BF63" i="37" s="1"/>
  <c r="AX33" i="37"/>
  <c r="AX48" i="37" s="1"/>
  <c r="AX63" i="37" s="1"/>
  <c r="AX26" i="38"/>
  <c r="AP26" i="38"/>
  <c r="AP33" i="37"/>
  <c r="AP48" i="37" s="1"/>
  <c r="AP63" i="37" s="1"/>
  <c r="AH33" i="37"/>
  <c r="AH48" i="37" s="1"/>
  <c r="AH63" i="37" s="1"/>
  <c r="AH26" i="38"/>
  <c r="Z33" i="37"/>
  <c r="Z48" i="37" s="1"/>
  <c r="Z63" i="37" s="1"/>
  <c r="Z26" i="38"/>
  <c r="R33" i="37"/>
  <c r="R48" i="37" s="1"/>
  <c r="R63" i="37" s="1"/>
  <c r="R26" i="38"/>
  <c r="BI33" i="37"/>
  <c r="BI48" i="37" s="1"/>
  <c r="BI63" i="37" s="1"/>
  <c r="BA33" i="37"/>
  <c r="BA48" i="37" s="1"/>
  <c r="BA63" i="37" s="1"/>
  <c r="BA26" i="38"/>
  <c r="AS26" i="38"/>
  <c r="AS33" i="37"/>
  <c r="AS48" i="37" s="1"/>
  <c r="AS63" i="37" s="1"/>
  <c r="AK33" i="37"/>
  <c r="AK48" i="37" s="1"/>
  <c r="AK63" i="37" s="1"/>
  <c r="AK26" i="38"/>
  <c r="AC33" i="37"/>
  <c r="AC48" i="37" s="1"/>
  <c r="AC63" i="37" s="1"/>
  <c r="AC26" i="38"/>
  <c r="U33" i="37"/>
  <c r="U48" i="37" s="1"/>
  <c r="U63" i="37" s="1"/>
  <c r="U26" i="38"/>
  <c r="E33" i="37"/>
  <c r="E48" i="37" s="1"/>
  <c r="E63" i="37" s="1"/>
  <c r="E26" i="38"/>
  <c r="BD26" i="38"/>
  <c r="BD33" i="37"/>
  <c r="BD48" i="37" s="1"/>
  <c r="BD63" i="37" s="1"/>
  <c r="AV26" i="38"/>
  <c r="AV33" i="37"/>
  <c r="AV48" i="37" s="1"/>
  <c r="AV63" i="37" s="1"/>
  <c r="AN26" i="38"/>
  <c r="AN33" i="37"/>
  <c r="AN48" i="37" s="1"/>
  <c r="AN63" i="37" s="1"/>
  <c r="AF26" i="38"/>
  <c r="AF33" i="37"/>
  <c r="AF48" i="37" s="1"/>
  <c r="AF63" i="37" s="1"/>
  <c r="X33" i="37"/>
  <c r="X48" i="37" s="1"/>
  <c r="X63" i="37" s="1"/>
  <c r="X26" i="38"/>
  <c r="P33" i="37"/>
  <c r="P48" i="37" s="1"/>
  <c r="P63" i="37" s="1"/>
  <c r="P26" i="38"/>
  <c r="BC26" i="38"/>
  <c r="BC33" i="37"/>
  <c r="BC48" i="37" s="1"/>
  <c r="BC63" i="37" s="1"/>
  <c r="AU33" i="37"/>
  <c r="AU48" i="37" s="1"/>
  <c r="AU63" i="37" s="1"/>
  <c r="AU26" i="38"/>
  <c r="AM26" i="38"/>
  <c r="AM33" i="37"/>
  <c r="AM48" i="37" s="1"/>
  <c r="AM63" i="37" s="1"/>
  <c r="AE33" i="37"/>
  <c r="AE48" i="37" s="1"/>
  <c r="AE63" i="37" s="1"/>
  <c r="AE26" i="38"/>
  <c r="W33" i="37"/>
  <c r="W48" i="37" s="1"/>
  <c r="W63" i="37" s="1"/>
  <c r="W26" i="38"/>
  <c r="O33" i="37"/>
  <c r="O48" i="37" s="1"/>
  <c r="O63" i="37" s="1"/>
  <c r="O26" i="38"/>
  <c r="AP18" i="38"/>
  <c r="AP60" i="38" s="1"/>
  <c r="AP23" i="37"/>
  <c r="AH18" i="38"/>
  <c r="AH60" i="38" s="1"/>
  <c r="AH23" i="37"/>
  <c r="AQ23" i="37"/>
  <c r="AQ18" i="38"/>
  <c r="AQ60" i="38" s="1"/>
  <c r="AD18" i="38"/>
  <c r="AD60" i="38" s="1"/>
  <c r="AD23" i="37"/>
  <c r="BC23" i="37"/>
  <c r="BC18" i="38"/>
  <c r="BC60" i="38" s="1"/>
  <c r="BD18" i="38"/>
  <c r="BD60" i="38" s="1"/>
  <c r="BD23" i="37"/>
  <c r="AN18" i="38"/>
  <c r="AN60" i="38" s="1"/>
  <c r="AN23" i="37"/>
  <c r="X18" i="38"/>
  <c r="X60" i="38" s="1"/>
  <c r="X23" i="37"/>
  <c r="H23" i="37"/>
  <c r="H18" i="38"/>
  <c r="H60" i="38" s="1"/>
  <c r="AW23" i="37"/>
  <c r="AW18" i="38"/>
  <c r="AW60" i="38" s="1"/>
  <c r="AG23" i="37"/>
  <c r="AG18" i="38"/>
  <c r="AG60" i="38" s="1"/>
  <c r="BF18" i="38"/>
  <c r="BF60" i="38" s="1"/>
  <c r="BF23" i="37"/>
  <c r="AX18" i="38"/>
  <c r="AX60" i="38" s="1"/>
  <c r="AX23" i="37"/>
  <c r="AY23" i="37"/>
  <c r="AY18" i="38"/>
  <c r="AY60" i="38" s="1"/>
  <c r="S23" i="37"/>
  <c r="S18" i="38"/>
  <c r="S60" i="38" s="1"/>
  <c r="AL18" i="38"/>
  <c r="AL60" i="38" s="1"/>
  <c r="AL23" i="37"/>
  <c r="F23" i="37"/>
  <c r="F18" i="38"/>
  <c r="F60" i="38" s="1"/>
  <c r="AE23" i="37"/>
  <c r="AE18" i="38"/>
  <c r="AE60" i="38" s="1"/>
  <c r="BH23" i="37"/>
  <c r="AR18" i="38"/>
  <c r="AR60" i="38" s="1"/>
  <c r="AR23" i="37"/>
  <c r="AB18" i="38"/>
  <c r="AB60" i="38" s="1"/>
  <c r="AB23" i="37"/>
  <c r="BA23" i="37"/>
  <c r="BA18" i="38"/>
  <c r="BA60" i="38" s="1"/>
  <c r="AK23" i="37"/>
  <c r="AK18" i="38"/>
  <c r="AK60" i="38" s="1"/>
  <c r="G23" i="37"/>
  <c r="G18" i="38"/>
  <c r="G60" i="38" s="1"/>
  <c r="D40" i="38"/>
  <c r="D62" i="38" s="1"/>
  <c r="BH15" i="38"/>
  <c r="C15" i="38"/>
  <c r="D48" i="38"/>
  <c r="D53" i="37"/>
  <c r="BI26" i="41"/>
  <c r="F26" i="41"/>
  <c r="J26" i="41"/>
  <c r="J29" i="38" s="1"/>
  <c r="J61" i="38" s="1"/>
  <c r="N26" i="41"/>
  <c r="N29" i="38" s="1"/>
  <c r="N61" i="38" s="1"/>
  <c r="R26" i="41"/>
  <c r="R29" i="38" s="1"/>
  <c r="V26" i="41"/>
  <c r="V29" i="38" s="1"/>
  <c r="Z26" i="41"/>
  <c r="AD26" i="41"/>
  <c r="AH26" i="41"/>
  <c r="AL26" i="41"/>
  <c r="AP26" i="41"/>
  <c r="AT26" i="41"/>
  <c r="AX26" i="41"/>
  <c r="BB26" i="41"/>
  <c r="BF26" i="41"/>
  <c r="G26" i="41"/>
  <c r="K26" i="41"/>
  <c r="K29" i="38" s="1"/>
  <c r="K61" i="38" s="1"/>
  <c r="O26" i="41"/>
  <c r="O29" i="38" s="1"/>
  <c r="S26" i="41"/>
  <c r="W26" i="41"/>
  <c r="W29" i="38" s="1"/>
  <c r="AA26" i="41"/>
  <c r="AE26" i="41"/>
  <c r="AI26" i="41"/>
  <c r="AM26" i="41"/>
  <c r="AQ26" i="41"/>
  <c r="AU26" i="41"/>
  <c r="AY26" i="41"/>
  <c r="BC26" i="41"/>
  <c r="BG26" i="41"/>
  <c r="H26" i="41"/>
  <c r="L26" i="41"/>
  <c r="L29" i="38" s="1"/>
  <c r="L61" i="38" s="1"/>
  <c r="P26" i="41"/>
  <c r="P29" i="38" s="1"/>
  <c r="T26" i="41"/>
  <c r="X26" i="41"/>
  <c r="AB26" i="41"/>
  <c r="AF26" i="41"/>
  <c r="AJ26" i="41"/>
  <c r="AN26" i="41"/>
  <c r="AR26" i="41"/>
  <c r="AV26" i="41"/>
  <c r="AZ26" i="41"/>
  <c r="BD26" i="41"/>
  <c r="BH26" i="41"/>
  <c r="E26" i="41"/>
  <c r="I26" i="41"/>
  <c r="I29" i="38" s="1"/>
  <c r="I61" i="38" s="1"/>
  <c r="M26" i="41"/>
  <c r="M29" i="38" s="1"/>
  <c r="M61" i="38" s="1"/>
  <c r="Q26" i="41"/>
  <c r="Q29" i="38" s="1"/>
  <c r="U26" i="41"/>
  <c r="U29" i="38" s="1"/>
  <c r="Y26" i="41"/>
  <c r="AC26" i="41"/>
  <c r="AG26" i="41"/>
  <c r="AK26" i="41"/>
  <c r="AO26" i="41"/>
  <c r="AS26" i="41"/>
  <c r="AW26" i="41"/>
  <c r="BA26" i="41"/>
  <c r="BE26" i="41"/>
  <c r="BJ26" i="41" l="1"/>
  <c r="R61" i="38"/>
  <c r="Q61" i="38"/>
  <c r="V61" i="38"/>
  <c r="O61" i="38"/>
  <c r="W61" i="38"/>
  <c r="P61" i="38"/>
  <c r="U61" i="38"/>
  <c r="AM37" i="38"/>
  <c r="BC37" i="38"/>
  <c r="AF37" i="38"/>
  <c r="AN37" i="38"/>
  <c r="AV37" i="38"/>
  <c r="BD37" i="38"/>
  <c r="AS37" i="38"/>
  <c r="R37" i="38"/>
  <c r="Z37" i="38"/>
  <c r="AH37" i="38"/>
  <c r="AX37" i="38"/>
  <c r="T37" i="38"/>
  <c r="AB37" i="38"/>
  <c r="AJ37" i="38"/>
  <c r="AZ37" i="38"/>
  <c r="Q37" i="38"/>
  <c r="Y37" i="38"/>
  <c r="AG37" i="38"/>
  <c r="AO37" i="38"/>
  <c r="AW37" i="38"/>
  <c r="BE37" i="38"/>
  <c r="V37" i="38"/>
  <c r="AL37" i="38"/>
  <c r="AT37" i="38"/>
  <c r="BB37" i="38"/>
  <c r="K48" i="38"/>
  <c r="L48" i="38"/>
  <c r="I48" i="38"/>
  <c r="F48" i="38"/>
  <c r="N48" i="38"/>
  <c r="O37" i="38"/>
  <c r="W37" i="38"/>
  <c r="AE37" i="38"/>
  <c r="AU37" i="38"/>
  <c r="P37" i="38"/>
  <c r="X37" i="38"/>
  <c r="U37" i="38"/>
  <c r="AC37" i="38"/>
  <c r="AK37" i="38"/>
  <c r="BA37" i="38"/>
  <c r="AP37" i="38"/>
  <c r="BF37" i="38"/>
  <c r="S37" i="38"/>
  <c r="AA37" i="38"/>
  <c r="AI37" i="38"/>
  <c r="AQ37" i="38"/>
  <c r="AY37" i="38"/>
  <c r="BG37" i="38"/>
  <c r="AR37" i="38"/>
  <c r="AD37" i="38"/>
  <c r="G48" i="38"/>
  <c r="H48" i="38"/>
  <c r="M48" i="38"/>
  <c r="J48" i="38"/>
  <c r="B26" i="38"/>
  <c r="B18" i="38"/>
  <c r="BH49" i="28"/>
  <c r="C49" i="28"/>
  <c r="B49" i="28"/>
  <c r="D48" i="37"/>
  <c r="D63" i="37" s="1"/>
  <c r="C18" i="38"/>
  <c r="BA38" i="37"/>
  <c r="BA29" i="38"/>
  <c r="BA61" i="38" s="1"/>
  <c r="AS29" i="38"/>
  <c r="AS61" i="38" s="1"/>
  <c r="AS38" i="37"/>
  <c r="AS53" i="37" s="1"/>
  <c r="AK38" i="37"/>
  <c r="AK29" i="38"/>
  <c r="AK61" i="38" s="1"/>
  <c r="AC29" i="38"/>
  <c r="AC61" i="38" s="1"/>
  <c r="AC38" i="37"/>
  <c r="AC53" i="37" s="1"/>
  <c r="U40" i="38"/>
  <c r="M40" i="38"/>
  <c r="M62" i="38" s="1"/>
  <c r="E29" i="38"/>
  <c r="E61" i="38" s="1"/>
  <c r="E38" i="37"/>
  <c r="BD29" i="38"/>
  <c r="BD61" i="38" s="1"/>
  <c r="BD38" i="37"/>
  <c r="BD53" i="37" s="1"/>
  <c r="BD68" i="37" s="1"/>
  <c r="AV29" i="38"/>
  <c r="AV61" i="38" s="1"/>
  <c r="AV38" i="37"/>
  <c r="AV53" i="37" s="1"/>
  <c r="AN29" i="38"/>
  <c r="AN61" i="38" s="1"/>
  <c r="AN38" i="37"/>
  <c r="AN53" i="37" s="1"/>
  <c r="AN68" i="37" s="1"/>
  <c r="AF29" i="38"/>
  <c r="AF61" i="38" s="1"/>
  <c r="AF38" i="37"/>
  <c r="X29" i="38"/>
  <c r="X61" i="38" s="1"/>
  <c r="X38" i="37"/>
  <c r="X53" i="37" s="1"/>
  <c r="X68" i="37" s="1"/>
  <c r="P40" i="38"/>
  <c r="H38" i="37"/>
  <c r="H29" i="38"/>
  <c r="H61" i="38" s="1"/>
  <c r="BC29" i="38"/>
  <c r="BC61" i="38" s="1"/>
  <c r="BC38" i="37"/>
  <c r="BC53" i="37" s="1"/>
  <c r="BC68" i="37" s="1"/>
  <c r="AU29" i="38"/>
  <c r="AU61" i="38" s="1"/>
  <c r="AU38" i="37"/>
  <c r="AM29" i="38"/>
  <c r="AM61" i="38" s="1"/>
  <c r="AM38" i="37"/>
  <c r="AM53" i="37" s="1"/>
  <c r="AM68" i="37" s="1"/>
  <c r="AE29" i="38"/>
  <c r="AE61" i="38" s="1"/>
  <c r="AE38" i="37"/>
  <c r="W40" i="38"/>
  <c r="O40" i="38"/>
  <c r="G38" i="37"/>
  <c r="G29" i="38"/>
  <c r="G61" i="38" s="1"/>
  <c r="BB29" i="38"/>
  <c r="BB61" i="38" s="1"/>
  <c r="BB38" i="37"/>
  <c r="BB53" i="37" s="1"/>
  <c r="AT29" i="38"/>
  <c r="AT61" i="38" s="1"/>
  <c r="AT38" i="37"/>
  <c r="AT53" i="37" s="1"/>
  <c r="AL29" i="38"/>
  <c r="AL61" i="38" s="1"/>
  <c r="AL38" i="37"/>
  <c r="AL53" i="37" s="1"/>
  <c r="AL68" i="37" s="1"/>
  <c r="AD29" i="38"/>
  <c r="AD61" i="38" s="1"/>
  <c r="AD38" i="37"/>
  <c r="AD53" i="37" s="1"/>
  <c r="V40" i="38"/>
  <c r="N40" i="38"/>
  <c r="N62" i="38" s="1"/>
  <c r="F29" i="38"/>
  <c r="F61" i="38" s="1"/>
  <c r="F38" i="37"/>
  <c r="D68" i="37"/>
  <c r="D51" i="38"/>
  <c r="E37" i="38"/>
  <c r="C26" i="38"/>
  <c r="BH26" i="38"/>
  <c r="AU40" i="38"/>
  <c r="BH18" i="38"/>
  <c r="BE29" i="38"/>
  <c r="BE61" i="38" s="1"/>
  <c r="BE38" i="37"/>
  <c r="BE53" i="37" s="1"/>
  <c r="BE68" i="37" s="1"/>
  <c r="AW29" i="38"/>
  <c r="AW61" i="38" s="1"/>
  <c r="AW38" i="37"/>
  <c r="AW53" i="37" s="1"/>
  <c r="AO29" i="38"/>
  <c r="AO61" i="38" s="1"/>
  <c r="AO38" i="37"/>
  <c r="AO53" i="37" s="1"/>
  <c r="AO68" i="37" s="1"/>
  <c r="AG29" i="38"/>
  <c r="AG61" i="38" s="1"/>
  <c r="AG38" i="37"/>
  <c r="Y29" i="38"/>
  <c r="Y61" i="38" s="1"/>
  <c r="Y38" i="37"/>
  <c r="Y53" i="37" s="1"/>
  <c r="I40" i="38"/>
  <c r="I62" i="38" s="1"/>
  <c r="BH38" i="37"/>
  <c r="BH53" i="37" s="1"/>
  <c r="AZ38" i="37"/>
  <c r="AZ29" i="38"/>
  <c r="AZ61" i="38" s="1"/>
  <c r="AR29" i="38"/>
  <c r="AR61" i="38" s="1"/>
  <c r="AR38" i="37"/>
  <c r="AR53" i="37" s="1"/>
  <c r="AJ38" i="37"/>
  <c r="AJ53" i="37" s="1"/>
  <c r="AJ68" i="37" s="1"/>
  <c r="AJ29" i="38"/>
  <c r="AJ61" i="38" s="1"/>
  <c r="AB29" i="38"/>
  <c r="AB61" i="38" s="1"/>
  <c r="AB38" i="37"/>
  <c r="AB53" i="37" s="1"/>
  <c r="T29" i="38"/>
  <c r="T61" i="38" s="1"/>
  <c r="L40" i="38"/>
  <c r="L62" i="38" s="1"/>
  <c r="BG38" i="37"/>
  <c r="BG53" i="37" s="1"/>
  <c r="BG29" i="38"/>
  <c r="BG61" i="38" s="1"/>
  <c r="AY29" i="38"/>
  <c r="AY61" i="38" s="1"/>
  <c r="AY38" i="37"/>
  <c r="AQ38" i="37"/>
  <c r="AQ53" i="37" s="1"/>
  <c r="AQ68" i="37" s="1"/>
  <c r="AQ29" i="38"/>
  <c r="AQ61" i="38" s="1"/>
  <c r="AI29" i="38"/>
  <c r="AI61" i="38" s="1"/>
  <c r="AI38" i="37"/>
  <c r="AI53" i="37" s="1"/>
  <c r="AI68" i="37" s="1"/>
  <c r="AA38" i="37"/>
  <c r="AA53" i="37" s="1"/>
  <c r="AA29" i="38"/>
  <c r="AA61" i="38" s="1"/>
  <c r="S38" i="37"/>
  <c r="S53" i="37" s="1"/>
  <c r="S68" i="37" s="1"/>
  <c r="S29" i="38"/>
  <c r="S61" i="38" s="1"/>
  <c r="K40" i="38"/>
  <c r="K62" i="38" s="1"/>
  <c r="BF38" i="37"/>
  <c r="BF53" i="37" s="1"/>
  <c r="BF68" i="37" s="1"/>
  <c r="BF29" i="38"/>
  <c r="BF61" i="38" s="1"/>
  <c r="AX29" i="38"/>
  <c r="AX61" i="38" s="1"/>
  <c r="AX38" i="37"/>
  <c r="AX53" i="37" s="1"/>
  <c r="AP38" i="37"/>
  <c r="AP53" i="37" s="1"/>
  <c r="AP68" i="37" s="1"/>
  <c r="AP29" i="38"/>
  <c r="AP61" i="38" s="1"/>
  <c r="AH29" i="38"/>
  <c r="AH61" i="38" s="1"/>
  <c r="AH38" i="37"/>
  <c r="AH53" i="37" s="1"/>
  <c r="AH68" i="37" s="1"/>
  <c r="Z38" i="37"/>
  <c r="Z53" i="37" s="1"/>
  <c r="Z29" i="38"/>
  <c r="Z61" i="38" s="1"/>
  <c r="R40" i="38"/>
  <c r="J40" i="38"/>
  <c r="J62" i="38" s="1"/>
  <c r="BI38" i="37"/>
  <c r="BI53" i="37" s="1"/>
  <c r="AE40" i="38"/>
  <c r="Q40" i="38"/>
  <c r="X40" i="38"/>
  <c r="AN40" i="38"/>
  <c r="BD40" i="38"/>
  <c r="AH40" i="38"/>
  <c r="AV40" i="38"/>
  <c r="AT40" i="38"/>
  <c r="AS40" i="38" l="1"/>
  <c r="AF40" i="38"/>
  <c r="AC40" i="38"/>
  <c r="BC40" i="38"/>
  <c r="BC62" i="38" s="1"/>
  <c r="BC63" i="38" s="1"/>
  <c r="U62" i="38"/>
  <c r="P62" i="38"/>
  <c r="AE62" i="38"/>
  <c r="O62" i="38"/>
  <c r="AS62" i="38"/>
  <c r="AV62" i="38"/>
  <c r="AV63" i="38" s="1"/>
  <c r="AF62" i="38"/>
  <c r="AC62" i="38"/>
  <c r="AC63" i="38" s="1"/>
  <c r="X62" i="38"/>
  <c r="AU62" i="38"/>
  <c r="W62" i="38"/>
  <c r="AT62" i="38"/>
  <c r="AT63" i="38" s="1"/>
  <c r="V62" i="38"/>
  <c r="Q62" i="38"/>
  <c r="AH62" i="38"/>
  <c r="R62" i="38"/>
  <c r="R63" i="38" s="1"/>
  <c r="BD62" i="38"/>
  <c r="AN62" i="38"/>
  <c r="BB40" i="38"/>
  <c r="BB62" i="38" s="1"/>
  <c r="BB63" i="38" s="1"/>
  <c r="AY40" i="38"/>
  <c r="AY51" i="38" s="1"/>
  <c r="BA40" i="38"/>
  <c r="BA62" i="38" s="1"/>
  <c r="BA63" i="38" s="1"/>
  <c r="AD40" i="38"/>
  <c r="AD51" i="38" s="1"/>
  <c r="AM40" i="38"/>
  <c r="AM62" i="38" s="1"/>
  <c r="AM63" i="38" s="1"/>
  <c r="B37" i="38"/>
  <c r="X48" i="38"/>
  <c r="P48" i="38"/>
  <c r="P63" i="38"/>
  <c r="AU48" i="38"/>
  <c r="AE48" i="38"/>
  <c r="W48" i="38"/>
  <c r="O48" i="38"/>
  <c r="BB48" i="38"/>
  <c r="AT48" i="38"/>
  <c r="AL48" i="38"/>
  <c r="V48" i="38"/>
  <c r="BE48" i="38"/>
  <c r="AW48" i="38"/>
  <c r="AO48" i="38"/>
  <c r="AG48" i="38"/>
  <c r="Y48" i="38"/>
  <c r="Q48" i="38"/>
  <c r="AZ48" i="38"/>
  <c r="AJ48" i="38"/>
  <c r="AB48" i="38"/>
  <c r="T48" i="38"/>
  <c r="AX48" i="38"/>
  <c r="AH48" i="38"/>
  <c r="Z48" i="38"/>
  <c r="R48" i="38"/>
  <c r="AS48" i="38"/>
  <c r="BD48" i="38"/>
  <c r="AV48" i="38"/>
  <c r="AN48" i="38"/>
  <c r="AF48" i="38"/>
  <c r="AF63" i="38"/>
  <c r="BC48" i="38"/>
  <c r="AM48" i="38"/>
  <c r="AD48" i="38"/>
  <c r="AR48" i="38"/>
  <c r="BG48" i="38"/>
  <c r="AY48" i="38"/>
  <c r="AQ48" i="38"/>
  <c r="AI48" i="38"/>
  <c r="AA48" i="38"/>
  <c r="S48" i="38"/>
  <c r="BF48" i="38"/>
  <c r="AP48" i="38"/>
  <c r="BA48" i="38"/>
  <c r="AK48" i="38"/>
  <c r="AC48" i="38"/>
  <c r="U48" i="38"/>
  <c r="D86" i="38"/>
  <c r="D23" i="28" s="1"/>
  <c r="AZ40" i="38"/>
  <c r="AZ62" i="38" s="1"/>
  <c r="AJ40" i="38"/>
  <c r="AJ51" i="38" s="1"/>
  <c r="B60" i="38"/>
  <c r="AK40" i="38"/>
  <c r="B29" i="38"/>
  <c r="Z40" i="38"/>
  <c r="AP40" i="38"/>
  <c r="AP62" i="38" s="1"/>
  <c r="AL40" i="38"/>
  <c r="AL51" i="38" s="1"/>
  <c r="AV51" i="38"/>
  <c r="AZ51" i="38"/>
  <c r="AN51" i="38"/>
  <c r="AN63" i="38"/>
  <c r="Q51" i="38"/>
  <c r="Q63" i="38"/>
  <c r="BI68" i="37"/>
  <c r="R51" i="38"/>
  <c r="AX68" i="37"/>
  <c r="S40" i="38"/>
  <c r="S62" i="38" s="1"/>
  <c r="AY53" i="37"/>
  <c r="L63" i="38"/>
  <c r="L51" i="38"/>
  <c r="L86" i="38" s="1"/>
  <c r="L23" i="28" s="1"/>
  <c r="T40" i="38"/>
  <c r="T62" i="38" s="1"/>
  <c r="AB68" i="37"/>
  <c r="AR68" i="37"/>
  <c r="BH68" i="37"/>
  <c r="Y68" i="37"/>
  <c r="AG53" i="37"/>
  <c r="AW68" i="37"/>
  <c r="C60" i="38"/>
  <c r="BH60" i="38"/>
  <c r="AA40" i="38"/>
  <c r="AA62" i="38" s="1"/>
  <c r="BE40" i="38"/>
  <c r="BE62" i="38" s="1"/>
  <c r="Y40" i="38"/>
  <c r="Y62" i="38" s="1"/>
  <c r="AU51" i="38"/>
  <c r="AU63" i="38"/>
  <c r="AS51" i="38"/>
  <c r="AS63" i="38"/>
  <c r="E48" i="38"/>
  <c r="BH37" i="38"/>
  <c r="C37" i="38"/>
  <c r="AQ40" i="38"/>
  <c r="AQ62" i="38" s="1"/>
  <c r="AW40" i="38"/>
  <c r="AW62" i="38" s="1"/>
  <c r="BF40" i="38"/>
  <c r="BF62" i="38" s="1"/>
  <c r="AR40" i="38"/>
  <c r="AR62" i="38" s="1"/>
  <c r="F53" i="37"/>
  <c r="N51" i="38"/>
  <c r="N86" i="38" s="1"/>
  <c r="N23" i="28" s="1"/>
  <c r="N63" i="38"/>
  <c r="V63" i="38"/>
  <c r="V51" i="38"/>
  <c r="AD68" i="37"/>
  <c r="AT68" i="37"/>
  <c r="BB68" i="37"/>
  <c r="G40" i="38"/>
  <c r="G62" i="38" s="1"/>
  <c r="W63" i="38"/>
  <c r="W51" i="38"/>
  <c r="AE53" i="37"/>
  <c r="AU53" i="37"/>
  <c r="H40" i="38"/>
  <c r="H62" i="38" s="1"/>
  <c r="AF53" i="37"/>
  <c r="AV68" i="37"/>
  <c r="E53" i="37"/>
  <c r="U51" i="38"/>
  <c r="U63" i="38"/>
  <c r="AC68" i="37"/>
  <c r="AS68" i="37"/>
  <c r="AT51" i="38"/>
  <c r="AF51" i="38"/>
  <c r="AH51" i="38"/>
  <c r="AH63" i="38"/>
  <c r="BD51" i="38"/>
  <c r="BD63" i="38"/>
  <c r="X51" i="38"/>
  <c r="X63" i="38"/>
  <c r="AE51" i="38"/>
  <c r="AE63" i="38"/>
  <c r="J51" i="38"/>
  <c r="J86" i="38" s="1"/>
  <c r="J23" i="28" s="1"/>
  <c r="J63" i="38"/>
  <c r="Z68" i="37"/>
  <c r="K51" i="38"/>
  <c r="K86" i="38" s="1"/>
  <c r="K23" i="28" s="1"/>
  <c r="K63" i="38"/>
  <c r="AA68" i="37"/>
  <c r="BG68" i="37"/>
  <c r="AZ53" i="37"/>
  <c r="I51" i="38"/>
  <c r="I86" i="38" s="1"/>
  <c r="I23" i="28" s="1"/>
  <c r="I63" i="38"/>
  <c r="BG40" i="38"/>
  <c r="BG62" i="38" s="1"/>
  <c r="AO40" i="38"/>
  <c r="AO62" i="38" s="1"/>
  <c r="AI40" i="38"/>
  <c r="AI62" i="38" s="1"/>
  <c r="AC51" i="38"/>
  <c r="AG40" i="38"/>
  <c r="AG62" i="38" s="1"/>
  <c r="AX40" i="38"/>
  <c r="AX62" i="38" s="1"/>
  <c r="AB40" i="38"/>
  <c r="AB62" i="38" s="1"/>
  <c r="D63" i="38"/>
  <c r="D88" i="38" s="1"/>
  <c r="D27" i="28" s="1"/>
  <c r="F40" i="38"/>
  <c r="F62" i="38" s="1"/>
  <c r="G53" i="37"/>
  <c r="O51" i="38"/>
  <c r="O63" i="38"/>
  <c r="H53" i="37"/>
  <c r="P51" i="38"/>
  <c r="E40" i="38"/>
  <c r="E62" i="38" s="1"/>
  <c r="B61" i="38"/>
  <c r="C29" i="38"/>
  <c r="BH29" i="38"/>
  <c r="M51" i="38"/>
  <c r="M86" i="38" s="1"/>
  <c r="M23" i="28" s="1"/>
  <c r="M63" i="38"/>
  <c r="AK53" i="37"/>
  <c r="BA53" i="37"/>
  <c r="BC51" i="38" l="1"/>
  <c r="AM51" i="38"/>
  <c r="BB51" i="38"/>
  <c r="BA51" i="38"/>
  <c r="BA86" i="38" s="1"/>
  <c r="BA23" i="28" s="1"/>
  <c r="AP51" i="38"/>
  <c r="AJ62" i="38"/>
  <c r="AJ63" i="38" s="1"/>
  <c r="AJ88" i="38" s="1"/>
  <c r="AJ27" i="28" s="1"/>
  <c r="AL62" i="38"/>
  <c r="AK62" i="38"/>
  <c r="AK63" i="38" s="1"/>
  <c r="AK88" i="38" s="1"/>
  <c r="AK27" i="28" s="1"/>
  <c r="AY62" i="38"/>
  <c r="AY63" i="38" s="1"/>
  <c r="AZ63" i="38"/>
  <c r="AD62" i="38"/>
  <c r="AD63" i="38" s="1"/>
  <c r="Z62" i="38"/>
  <c r="Z63" i="38" s="1"/>
  <c r="Z88" i="38" s="1"/>
  <c r="Z27" i="28" s="1"/>
  <c r="AK51" i="38"/>
  <c r="AZ88" i="38"/>
  <c r="AZ27" i="28" s="1"/>
  <c r="P88" i="38"/>
  <c r="P27" i="28" s="1"/>
  <c r="I88" i="38"/>
  <c r="I27" i="28" s="1"/>
  <c r="J88" i="38"/>
  <c r="J27" i="28" s="1"/>
  <c r="AE88" i="38"/>
  <c r="AE27" i="28" s="1"/>
  <c r="AY88" i="38"/>
  <c r="AY27" i="28" s="1"/>
  <c r="X88" i="38"/>
  <c r="X27" i="28" s="1"/>
  <c r="BD88" i="38"/>
  <c r="BD27" i="28" s="1"/>
  <c r="AH88" i="38"/>
  <c r="AH27" i="28" s="1"/>
  <c r="BB88" i="38"/>
  <c r="BB27" i="28" s="1"/>
  <c r="AF88" i="38"/>
  <c r="AF27" i="28" s="1"/>
  <c r="AT88" i="38"/>
  <c r="AT27" i="28" s="1"/>
  <c r="U88" i="38"/>
  <c r="U27" i="28" s="1"/>
  <c r="N88" i="38"/>
  <c r="N27" i="28" s="1"/>
  <c r="L88" i="38"/>
  <c r="L27" i="28" s="1"/>
  <c r="R88" i="38"/>
  <c r="R27" i="28" s="1"/>
  <c r="AV88" i="38"/>
  <c r="AV27" i="28" s="1"/>
  <c r="U86" i="38"/>
  <c r="U23" i="28" s="1"/>
  <c r="AC86" i="38"/>
  <c r="AC23" i="28" s="1"/>
  <c r="AK86" i="38"/>
  <c r="AK23" i="28" s="1"/>
  <c r="AP86" i="38"/>
  <c r="AP23" i="28" s="1"/>
  <c r="AY86" i="38"/>
  <c r="AY23" i="28" s="1"/>
  <c r="AD86" i="38"/>
  <c r="AD23" i="28" s="1"/>
  <c r="AM86" i="38"/>
  <c r="AM23" i="28" s="1"/>
  <c r="BC86" i="38"/>
  <c r="BC23" i="28" s="1"/>
  <c r="AF86" i="38"/>
  <c r="AF23" i="28" s="1"/>
  <c r="AN86" i="38"/>
  <c r="AN23" i="28" s="1"/>
  <c r="AV86" i="38"/>
  <c r="AV23" i="28" s="1"/>
  <c r="BD86" i="38"/>
  <c r="BD23" i="28" s="1"/>
  <c r="AS86" i="38"/>
  <c r="AS23" i="28" s="1"/>
  <c r="R86" i="38"/>
  <c r="R23" i="28" s="1"/>
  <c r="AH86" i="38"/>
  <c r="AH23" i="28" s="1"/>
  <c r="AJ86" i="38"/>
  <c r="AJ23" i="28" s="1"/>
  <c r="AZ86" i="38"/>
  <c r="AZ23" i="28" s="1"/>
  <c r="Q86" i="38"/>
  <c r="Q23" i="28" s="1"/>
  <c r="V86" i="38"/>
  <c r="V23" i="28" s="1"/>
  <c r="AL86" i="38"/>
  <c r="AL23" i="28" s="1"/>
  <c r="AT86" i="38"/>
  <c r="AT23" i="28" s="1"/>
  <c r="BB86" i="38"/>
  <c r="BB23" i="28" s="1"/>
  <c r="M88" i="38"/>
  <c r="M27" i="28" s="1"/>
  <c r="O88" i="38"/>
  <c r="O27" i="28" s="1"/>
  <c r="BC88" i="38"/>
  <c r="BC27" i="28" s="1"/>
  <c r="AC88" i="38"/>
  <c r="AC27" i="28" s="1"/>
  <c r="AM88" i="38"/>
  <c r="AM27" i="28" s="1"/>
  <c r="K88" i="38"/>
  <c r="K27" i="28" s="1"/>
  <c r="W88" i="38"/>
  <c r="W27" i="28" s="1"/>
  <c r="V88" i="38"/>
  <c r="V27" i="28" s="1"/>
  <c r="AS88" i="38"/>
  <c r="AS27" i="28" s="1"/>
  <c r="AU88" i="38"/>
  <c r="AU27" i="28" s="1"/>
  <c r="BA88" i="38"/>
  <c r="BA27" i="28" s="1"/>
  <c r="Q88" i="38"/>
  <c r="Q27" i="28" s="1"/>
  <c r="AN88" i="38"/>
  <c r="AN27" i="28" s="1"/>
  <c r="AD88" i="38"/>
  <c r="AD27" i="28" s="1"/>
  <c r="Z51" i="38"/>
  <c r="AP63" i="38"/>
  <c r="AL63" i="38"/>
  <c r="O86" i="38"/>
  <c r="O23" i="28" s="1"/>
  <c r="W86" i="38"/>
  <c r="W23" i="28" s="1"/>
  <c r="AE86" i="38"/>
  <c r="AE23" i="28" s="1"/>
  <c r="AU86" i="38"/>
  <c r="AU23" i="28" s="1"/>
  <c r="P86" i="38"/>
  <c r="P23" i="28" s="1"/>
  <c r="X86" i="38"/>
  <c r="X23" i="28" s="1"/>
  <c r="B48" i="38"/>
  <c r="B40" i="38"/>
  <c r="E51" i="38"/>
  <c r="E63" i="38"/>
  <c r="E88" i="38" s="1"/>
  <c r="E27" i="28" s="1"/>
  <c r="C40" i="38"/>
  <c r="BH40" i="38"/>
  <c r="G68" i="37"/>
  <c r="F51" i="38"/>
  <c r="F86" i="38" s="1"/>
  <c r="F23" i="28" s="1"/>
  <c r="F63" i="38"/>
  <c r="AG51" i="38"/>
  <c r="AG86" i="38" s="1"/>
  <c r="AG23" i="28" s="1"/>
  <c r="AG63" i="38"/>
  <c r="AI51" i="38"/>
  <c r="AI86" i="38" s="1"/>
  <c r="AI23" i="28" s="1"/>
  <c r="AI63" i="38"/>
  <c r="BG51" i="38"/>
  <c r="BG86" i="38" s="1"/>
  <c r="BG23" i="28" s="1"/>
  <c r="BG63" i="38"/>
  <c r="E68" i="37"/>
  <c r="AF68" i="37"/>
  <c r="AE68" i="37"/>
  <c r="BF51" i="38"/>
  <c r="BF86" i="38" s="1"/>
  <c r="BF23" i="28" s="1"/>
  <c r="BF63" i="38"/>
  <c r="AQ51" i="38"/>
  <c r="AQ86" i="38" s="1"/>
  <c r="AQ23" i="28" s="1"/>
  <c r="AQ63" i="38"/>
  <c r="BH48" i="38"/>
  <c r="C48" i="38"/>
  <c r="BE51" i="38"/>
  <c r="BE86" i="38" s="1"/>
  <c r="BE23" i="28" s="1"/>
  <c r="BE63" i="38"/>
  <c r="AY68" i="37"/>
  <c r="BA68" i="37"/>
  <c r="AK68" i="37"/>
  <c r="BH61" i="38"/>
  <c r="C61" i="38"/>
  <c r="H68" i="37"/>
  <c r="AB51" i="38"/>
  <c r="AB86" i="38" s="1"/>
  <c r="AB23" i="28" s="1"/>
  <c r="AB63" i="38"/>
  <c r="AX51" i="38"/>
  <c r="AX86" i="38" s="1"/>
  <c r="AX23" i="28" s="1"/>
  <c r="AX63" i="38"/>
  <c r="AO51" i="38"/>
  <c r="AO86" i="38" s="1"/>
  <c r="AO23" i="28" s="1"/>
  <c r="AO63" i="38"/>
  <c r="AZ68" i="37"/>
  <c r="H51" i="38"/>
  <c r="H86" i="38" s="1"/>
  <c r="H23" i="28" s="1"/>
  <c r="H63" i="38"/>
  <c r="AU68" i="37"/>
  <c r="G51" i="38"/>
  <c r="G86" i="38" s="1"/>
  <c r="G23" i="28" s="1"/>
  <c r="G63" i="38"/>
  <c r="F68" i="37"/>
  <c r="AR51" i="38"/>
  <c r="AR86" i="38" s="1"/>
  <c r="AR23" i="28" s="1"/>
  <c r="AR63" i="38"/>
  <c r="AW51" i="38"/>
  <c r="AW86" i="38" s="1"/>
  <c r="AW23" i="28" s="1"/>
  <c r="AW63" i="38"/>
  <c r="Y51" i="38"/>
  <c r="Y86" i="38" s="1"/>
  <c r="Y23" i="28" s="1"/>
  <c r="Y63" i="38"/>
  <c r="AA51" i="38"/>
  <c r="AA86" i="38" s="1"/>
  <c r="AA23" i="28" s="1"/>
  <c r="AA63" i="38"/>
  <c r="AG68" i="37"/>
  <c r="T51" i="38"/>
  <c r="T86" i="38" s="1"/>
  <c r="T23" i="28" s="1"/>
  <c r="T63" i="38"/>
  <c r="S51" i="38"/>
  <c r="S86" i="38" s="1"/>
  <c r="S23" i="28" s="1"/>
  <c r="S63" i="38"/>
  <c r="M38" i="37"/>
  <c r="M23" i="37"/>
  <c r="L23" i="37"/>
  <c r="L38" i="37"/>
  <c r="O38" i="37"/>
  <c r="O23" i="37"/>
  <c r="R38" i="37"/>
  <c r="R23" i="37"/>
  <c r="V38" i="37"/>
  <c r="V23" i="37"/>
  <c r="AP88" i="38" l="1"/>
  <c r="AP27" i="28" s="1"/>
  <c r="S88" i="38"/>
  <c r="S27" i="28" s="1"/>
  <c r="BE88" i="38"/>
  <c r="BE27" i="28" s="1"/>
  <c r="AQ88" i="38"/>
  <c r="AQ27" i="28" s="1"/>
  <c r="F88" i="38"/>
  <c r="F27" i="28" s="1"/>
  <c r="Z86" i="38"/>
  <c r="Z23" i="28" s="1"/>
  <c r="AL88" i="38"/>
  <c r="AL27" i="28" s="1"/>
  <c r="T88" i="38"/>
  <c r="T27" i="28" s="1"/>
  <c r="G88" i="38"/>
  <c r="G27" i="28" s="1"/>
  <c r="AO88" i="38"/>
  <c r="AO27" i="28" s="1"/>
  <c r="AX88" i="38"/>
  <c r="AX27" i="28" s="1"/>
  <c r="AB88" i="38"/>
  <c r="AB27" i="28" s="1"/>
  <c r="BF88" i="38"/>
  <c r="BF27" i="28" s="1"/>
  <c r="AA88" i="38"/>
  <c r="AA27" i="28" s="1"/>
  <c r="Y88" i="38"/>
  <c r="Y27" i="28" s="1"/>
  <c r="AW88" i="38"/>
  <c r="AW27" i="28" s="1"/>
  <c r="AR88" i="38"/>
  <c r="AR27" i="28" s="1"/>
  <c r="H88" i="38"/>
  <c r="H27" i="28" s="1"/>
  <c r="BG88" i="38"/>
  <c r="BG27" i="28" s="1"/>
  <c r="AI88" i="38"/>
  <c r="AI27" i="28" s="1"/>
  <c r="AG88" i="38"/>
  <c r="AG27" i="28" s="1"/>
  <c r="E86" i="38"/>
  <c r="E23" i="28" s="1"/>
  <c r="B63" i="38"/>
  <c r="F5" i="80" s="1"/>
  <c r="B62" i="38"/>
  <c r="B51" i="38"/>
  <c r="BH63" i="38"/>
  <c r="C51" i="38"/>
  <c r="BH51" i="38"/>
  <c r="C63" i="38"/>
  <c r="C62" i="38"/>
  <c r="BH62" i="38"/>
  <c r="O53" i="37"/>
  <c r="O68" i="37" s="1"/>
  <c r="J38" i="37"/>
  <c r="J23" i="37"/>
  <c r="V53" i="37"/>
  <c r="V68" i="37" s="1"/>
  <c r="R53" i="37"/>
  <c r="R68" i="37" s="1"/>
  <c r="Q38" i="37"/>
  <c r="Q23" i="37"/>
  <c r="L53" i="37"/>
  <c r="N38" i="37"/>
  <c r="N23" i="37"/>
  <c r="W38" i="37"/>
  <c r="W23" i="37"/>
  <c r="M53" i="37"/>
  <c r="F4" i="80" l="1"/>
  <c r="F26" i="80" s="1"/>
  <c r="B88" i="38"/>
  <c r="C15" i="20" s="1"/>
  <c r="C21" i="20" s="1"/>
  <c r="C88" i="38"/>
  <c r="C23" i="28"/>
  <c r="D9" i="66" s="1"/>
  <c r="B86" i="38"/>
  <c r="C13" i="20" s="1"/>
  <c r="C19" i="20" s="1"/>
  <c r="C86" i="38"/>
  <c r="BH86" i="38"/>
  <c r="BH88" i="38"/>
  <c r="B27" i="28"/>
  <c r="T23" i="37"/>
  <c r="T38" i="37"/>
  <c r="AR19" i="37"/>
  <c r="Z19" i="37"/>
  <c r="Q53" i="37"/>
  <c r="Q68" i="37" s="1"/>
  <c r="W53" i="37"/>
  <c r="W68" i="37" s="1"/>
  <c r="AQ19" i="37"/>
  <c r="AQ34" i="37"/>
  <c r="BF19" i="37"/>
  <c r="BF34" i="37"/>
  <c r="Y19" i="37"/>
  <c r="Y34" i="37"/>
  <c r="O19" i="37"/>
  <c r="O34" i="37"/>
  <c r="AR34" i="37"/>
  <c r="AW19" i="37"/>
  <c r="AW34" i="37"/>
  <c r="K38" i="37"/>
  <c r="K23" i="37"/>
  <c r="M68" i="37"/>
  <c r="X34" i="37"/>
  <c r="X19" i="37"/>
  <c r="N19" i="37"/>
  <c r="N34" i="37"/>
  <c r="P23" i="37"/>
  <c r="P38" i="37"/>
  <c r="AV34" i="37"/>
  <c r="AV19" i="37"/>
  <c r="AP19" i="37"/>
  <c r="AP34" i="37"/>
  <c r="I33" i="37"/>
  <c r="I18" i="37"/>
  <c r="BC19" i="37"/>
  <c r="BC34" i="37"/>
  <c r="H18" i="37"/>
  <c r="H33" i="37"/>
  <c r="AX19" i="37"/>
  <c r="AX34" i="37"/>
  <c r="N53" i="37"/>
  <c r="G18" i="37"/>
  <c r="G33" i="37"/>
  <c r="L68" i="37"/>
  <c r="BB19" i="37"/>
  <c r="BB34" i="37"/>
  <c r="U38" i="37"/>
  <c r="U23" i="37"/>
  <c r="J53" i="37"/>
  <c r="D34" i="66" l="1"/>
  <c r="E5" i="80"/>
  <c r="E10" i="66"/>
  <c r="G4" i="80"/>
  <c r="C182" i="28"/>
  <c r="C202" i="28" s="1"/>
  <c r="BH23" i="28"/>
  <c r="B23" i="28"/>
  <c r="E9" i="66" s="1"/>
  <c r="BH27" i="28"/>
  <c r="C27" i="28"/>
  <c r="J33" i="37"/>
  <c r="T53" i="37"/>
  <c r="T68" i="37" s="1"/>
  <c r="AB36" i="37"/>
  <c r="AB21" i="37"/>
  <c r="AO36" i="37"/>
  <c r="AO21" i="37"/>
  <c r="H48" i="37"/>
  <c r="H63" i="37" s="1"/>
  <c r="P53" i="37"/>
  <c r="P68" i="37" s="1"/>
  <c r="G48" i="37"/>
  <c r="G63" i="37" s="1"/>
  <c r="Z34" i="37"/>
  <c r="Z49" i="37" s="1"/>
  <c r="Z64" i="37" s="1"/>
  <c r="I48" i="37"/>
  <c r="I63" i="37" s="1"/>
  <c r="V20" i="37"/>
  <c r="V35" i="37"/>
  <c r="AC19" i="37"/>
  <c r="AC34" i="37"/>
  <c r="T20" i="37"/>
  <c r="T35" i="37"/>
  <c r="AM35" i="37"/>
  <c r="AM20" i="37"/>
  <c r="W35" i="37"/>
  <c r="W20" i="37"/>
  <c r="BD34" i="37"/>
  <c r="BD19" i="37"/>
  <c r="AS19" i="37"/>
  <c r="AS34" i="37"/>
  <c r="U53" i="37"/>
  <c r="U68" i="37" s="1"/>
  <c r="I38" i="37"/>
  <c r="B8" i="37"/>
  <c r="I23" i="37"/>
  <c r="C8" i="37"/>
  <c r="BJ8" i="37"/>
  <c r="AV49" i="37"/>
  <c r="AV64" i="37" s="1"/>
  <c r="N49" i="37"/>
  <c r="AL20" i="37"/>
  <c r="AL35" i="37"/>
  <c r="F33" i="37"/>
  <c r="F18" i="37"/>
  <c r="AW49" i="37"/>
  <c r="AW64" i="37" s="1"/>
  <c r="O49" i="37"/>
  <c r="O64" i="37" s="1"/>
  <c r="AI35" i="37"/>
  <c r="AI20" i="37"/>
  <c r="AB34" i="37"/>
  <c r="AB19" i="37"/>
  <c r="Y49" i="37"/>
  <c r="Y64" i="37" s="1"/>
  <c r="BF49" i="37"/>
  <c r="BF64" i="37" s="1"/>
  <c r="AQ49" i="37"/>
  <c r="AQ64" i="37" s="1"/>
  <c r="J68" i="37"/>
  <c r="BB49" i="37"/>
  <c r="BB64" i="37" s="1"/>
  <c r="N68" i="37"/>
  <c r="BC35" i="37"/>
  <c r="BC20" i="37"/>
  <c r="S35" i="37"/>
  <c r="S20" i="37"/>
  <c r="AX49" i="37"/>
  <c r="AX64" i="37" s="1"/>
  <c r="BC49" i="37"/>
  <c r="BC64" i="37" s="1"/>
  <c r="AP49" i="37"/>
  <c r="AP64" i="37" s="1"/>
  <c r="X49" i="37"/>
  <c r="X64" i="37" s="1"/>
  <c r="K53" i="37"/>
  <c r="J18" i="37"/>
  <c r="AH20" i="37"/>
  <c r="AH35" i="37"/>
  <c r="AR49" i="37"/>
  <c r="AR64" i="37" s="1"/>
  <c r="C123" i="28" l="1"/>
  <c r="D10" i="66"/>
  <c r="E36" i="66"/>
  <c r="G5" i="80"/>
  <c r="L5" i="80" s="1"/>
  <c r="E26" i="80"/>
  <c r="E34" i="66"/>
  <c r="G26" i="80"/>
  <c r="L4" i="80"/>
  <c r="B119" i="28"/>
  <c r="B123" i="28"/>
  <c r="C119" i="28"/>
  <c r="C184" i="28"/>
  <c r="C192" i="28" s="1"/>
  <c r="M33" i="37"/>
  <c r="M18" i="37"/>
  <c r="AO51" i="37"/>
  <c r="AO66" i="37" s="1"/>
  <c r="R35" i="37"/>
  <c r="AP36" i="37"/>
  <c r="AP21" i="37"/>
  <c r="AA36" i="37"/>
  <c r="AA21" i="37"/>
  <c r="AU36" i="37"/>
  <c r="AU21" i="37"/>
  <c r="AB51" i="37"/>
  <c r="U36" i="37"/>
  <c r="U21" i="37"/>
  <c r="BC50" i="37"/>
  <c r="BC65" i="37" s="1"/>
  <c r="J48" i="37"/>
  <c r="J63" i="37" s="1"/>
  <c r="Q35" i="37"/>
  <c r="Q20" i="37"/>
  <c r="AH50" i="37"/>
  <c r="K68" i="37"/>
  <c r="AB49" i="37"/>
  <c r="AB64" i="37" s="1"/>
  <c r="AI50" i="37"/>
  <c r="AL50" i="37"/>
  <c r="N64" i="37"/>
  <c r="C23" i="37"/>
  <c r="BJ23" i="37"/>
  <c r="B23" i="37"/>
  <c r="I53" i="37"/>
  <c r="C38" i="37"/>
  <c r="B38" i="37"/>
  <c r="BJ38" i="37"/>
  <c r="P20" i="37"/>
  <c r="P35" i="37"/>
  <c r="AS49" i="37"/>
  <c r="AS64" i="37" s="1"/>
  <c r="W50" i="37"/>
  <c r="AM50" i="37"/>
  <c r="V50" i="37"/>
  <c r="R20" i="37"/>
  <c r="AJ20" i="37"/>
  <c r="AJ35" i="37"/>
  <c r="BH34" i="37"/>
  <c r="BH19" i="37"/>
  <c r="BE19" i="37"/>
  <c r="BE34" i="37"/>
  <c r="S50" i="37"/>
  <c r="F48" i="37"/>
  <c r="BG19" i="37"/>
  <c r="BG34" i="37"/>
  <c r="AO35" i="37"/>
  <c r="AO20" i="37"/>
  <c r="BD49" i="37"/>
  <c r="BD64" i="37" s="1"/>
  <c r="T50" i="37"/>
  <c r="AC49" i="37"/>
  <c r="AC64" i="37" s="1"/>
  <c r="D36" i="66" l="1"/>
  <c r="M48" i="37"/>
  <c r="M63" i="37" s="1"/>
  <c r="C204" i="28"/>
  <c r="C211" i="28" s="1"/>
  <c r="C191" i="28"/>
  <c r="N33" i="37"/>
  <c r="N18" i="37"/>
  <c r="AA51" i="37"/>
  <c r="AP51" i="37"/>
  <c r="AP66" i="37" s="1"/>
  <c r="AV36" i="37"/>
  <c r="AV21" i="37"/>
  <c r="U51" i="37"/>
  <c r="AB66" i="37"/>
  <c r="AU51" i="37"/>
  <c r="AA66" i="37"/>
  <c r="BI19" i="37"/>
  <c r="BI34" i="37"/>
  <c r="AQ35" i="37"/>
  <c r="AQ20" i="37"/>
  <c r="T65" i="37"/>
  <c r="BG49" i="37"/>
  <c r="BG64" i="37" s="1"/>
  <c r="S65" i="37"/>
  <c r="BE49" i="37"/>
  <c r="BE64" i="37" s="1"/>
  <c r="AA19" i="37"/>
  <c r="AA34" i="37"/>
  <c r="V65" i="37"/>
  <c r="P50" i="37"/>
  <c r="AL65" i="37"/>
  <c r="AI65" i="37"/>
  <c r="AH65" i="37"/>
  <c r="AO50" i="37"/>
  <c r="F63" i="37"/>
  <c r="BH49" i="37"/>
  <c r="BH64" i="37" s="1"/>
  <c r="AJ50" i="37"/>
  <c r="R50" i="37"/>
  <c r="AM65" i="37"/>
  <c r="W65" i="37"/>
  <c r="AP20" i="37"/>
  <c r="AP35" i="37"/>
  <c r="I68" i="37"/>
  <c r="C53" i="37"/>
  <c r="BJ53" i="37"/>
  <c r="B53" i="37"/>
  <c r="U35" i="37"/>
  <c r="U20" i="37"/>
  <c r="Q50" i="37"/>
  <c r="N48" i="37" l="1"/>
  <c r="N63" i="37" s="1"/>
  <c r="L33" i="37"/>
  <c r="L18" i="37"/>
  <c r="AU66" i="37"/>
  <c r="U66" i="37"/>
  <c r="AV51" i="37"/>
  <c r="BD20" i="37"/>
  <c r="BD35" i="37"/>
  <c r="Q65" i="37"/>
  <c r="U50" i="37"/>
  <c r="AO65" i="37"/>
  <c r="P65" i="37"/>
  <c r="BI49" i="37"/>
  <c r="BI64" i="37" s="1"/>
  <c r="BF20" i="37"/>
  <c r="BF35" i="37"/>
  <c r="AT19" i="37"/>
  <c r="AT34" i="37"/>
  <c r="AD19" i="37"/>
  <c r="AD34" i="37"/>
  <c r="C68" i="37"/>
  <c r="BJ68" i="37"/>
  <c r="B68" i="37"/>
  <c r="AP50" i="37"/>
  <c r="R65" i="37"/>
  <c r="AJ65" i="37"/>
  <c r="AA49" i="37"/>
  <c r="AA64" i="37" s="1"/>
  <c r="P34" i="37"/>
  <c r="P19" i="37"/>
  <c r="B4" i="37"/>
  <c r="BJ4" i="37"/>
  <c r="C4" i="37"/>
  <c r="AQ50" i="37"/>
  <c r="K18" i="37"/>
  <c r="K33" i="37"/>
  <c r="BJ3" i="37"/>
  <c r="B3" i="37"/>
  <c r="C3" i="37"/>
  <c r="L48" i="37" l="1"/>
  <c r="L63" i="37" s="1"/>
  <c r="AV66" i="37"/>
  <c r="B18" i="37"/>
  <c r="C18" i="37"/>
  <c r="BJ18" i="37"/>
  <c r="AQ65" i="37"/>
  <c r="BJ19" i="37"/>
  <c r="B19" i="37"/>
  <c r="C19" i="37"/>
  <c r="AD49" i="37"/>
  <c r="AD64" i="37" s="1"/>
  <c r="AT49" i="37"/>
  <c r="AT64" i="37" s="1"/>
  <c r="AN20" i="37"/>
  <c r="AN35" i="37"/>
  <c r="BF50" i="37"/>
  <c r="BE35" i="37"/>
  <c r="BE20" i="37"/>
  <c r="K48" i="37"/>
  <c r="B33" i="37"/>
  <c r="C33" i="37"/>
  <c r="BJ33" i="37"/>
  <c r="P49" i="37"/>
  <c r="B34" i="37"/>
  <c r="C34" i="37"/>
  <c r="BJ34" i="37"/>
  <c r="AP65" i="37"/>
  <c r="U65" i="37"/>
  <c r="BD50" i="37"/>
  <c r="V36" i="37" l="1"/>
  <c r="V21" i="37"/>
  <c r="B6" i="37"/>
  <c r="C6" i="37"/>
  <c r="BJ6" i="37"/>
  <c r="B10" i="20"/>
  <c r="BD65" i="37"/>
  <c r="X20" i="37"/>
  <c r="X35" i="37"/>
  <c r="B5" i="37"/>
  <c r="C5" i="37"/>
  <c r="BJ5" i="37"/>
  <c r="AN50" i="37"/>
  <c r="P64" i="37"/>
  <c r="C49" i="37"/>
  <c r="BJ49" i="37"/>
  <c r="B49" i="37"/>
  <c r="K63" i="37"/>
  <c r="BJ48" i="37"/>
  <c r="B48" i="37"/>
  <c r="C48" i="37"/>
  <c r="BE50" i="37"/>
  <c r="BF65" i="37"/>
  <c r="BJ21" i="37" l="1"/>
  <c r="B21" i="37"/>
  <c r="C21" i="37"/>
  <c r="V51" i="37"/>
  <c r="BJ36" i="37"/>
  <c r="B36" i="37"/>
  <c r="C36" i="37"/>
  <c r="BE65" i="37"/>
  <c r="B63" i="37"/>
  <c r="BJ63" i="37"/>
  <c r="C63" i="37"/>
  <c r="C64" i="37"/>
  <c r="B64" i="37"/>
  <c r="BJ64" i="37"/>
  <c r="X50" i="37"/>
  <c r="B35" i="37"/>
  <c r="C35" i="37"/>
  <c r="BJ35" i="37"/>
  <c r="AN65" i="37"/>
  <c r="BJ20" i="37"/>
  <c r="B20" i="37"/>
  <c r="C20" i="37"/>
  <c r="B9" i="20"/>
  <c r="V66" i="37" l="1"/>
  <c r="C51" i="37"/>
  <c r="BJ51" i="37"/>
  <c r="B51" i="37"/>
  <c r="X65" i="37"/>
  <c r="B50" i="37"/>
  <c r="C50" i="37"/>
  <c r="BJ50" i="37"/>
  <c r="BJ66" i="37" l="1"/>
  <c r="C66" i="37"/>
  <c r="B66" i="37"/>
  <c r="C65" i="37"/>
  <c r="B65" i="37"/>
  <c r="BJ65" i="37"/>
  <c r="D75" i="12" l="1"/>
  <c r="B10" i="39" s="1"/>
  <c r="C10" i="39" l="1"/>
  <c r="D10" i="41" s="1"/>
  <c r="D10" i="39"/>
  <c r="E10" i="39" s="1"/>
  <c r="D28" i="41" s="1"/>
  <c r="BI28" i="41" l="1"/>
  <c r="BI37" i="37" s="1"/>
  <c r="BE28" i="41"/>
  <c r="BE37" i="37" s="1"/>
  <c r="BA28" i="41"/>
  <c r="BA37" i="37" s="1"/>
  <c r="AW28" i="41"/>
  <c r="AW37" i="37" s="1"/>
  <c r="AS28" i="41"/>
  <c r="AS37" i="37" s="1"/>
  <c r="BH28" i="41"/>
  <c r="BH37" i="37" s="1"/>
  <c r="BD28" i="41"/>
  <c r="BD37" i="37" s="1"/>
  <c r="E28" i="41"/>
  <c r="E37" i="37" s="1"/>
  <c r="I28" i="41"/>
  <c r="I37" i="37" s="1"/>
  <c r="M28" i="41"/>
  <c r="M37" i="37" s="1"/>
  <c r="Q28" i="41"/>
  <c r="Q37" i="37" s="1"/>
  <c r="U28" i="41"/>
  <c r="U37" i="37" s="1"/>
  <c r="Y28" i="41"/>
  <c r="Y37" i="37" s="1"/>
  <c r="AC28" i="41"/>
  <c r="AC37" i="37" s="1"/>
  <c r="AG28" i="41"/>
  <c r="AG37" i="37" s="1"/>
  <c r="AK28" i="41"/>
  <c r="AK37" i="37" s="1"/>
  <c r="AO28" i="41"/>
  <c r="AO37" i="37" s="1"/>
  <c r="AV28" i="41"/>
  <c r="AV37" i="37" s="1"/>
  <c r="F28" i="41"/>
  <c r="F37" i="37" s="1"/>
  <c r="J28" i="41"/>
  <c r="J37" i="37" s="1"/>
  <c r="N28" i="41"/>
  <c r="N37" i="37" s="1"/>
  <c r="R28" i="41"/>
  <c r="R37" i="37" s="1"/>
  <c r="V28" i="41"/>
  <c r="V37" i="37" s="1"/>
  <c r="Z28" i="41"/>
  <c r="Z37" i="37" s="1"/>
  <c r="AD28" i="41"/>
  <c r="AD37" i="37" s="1"/>
  <c r="AH28" i="41"/>
  <c r="AH37" i="37" s="1"/>
  <c r="AL28" i="41"/>
  <c r="AL37" i="37" s="1"/>
  <c r="AP28" i="41"/>
  <c r="AP37" i="37" s="1"/>
  <c r="AX28" i="41"/>
  <c r="AX37" i="37" s="1"/>
  <c r="BG28" i="41"/>
  <c r="BG37" i="37" s="1"/>
  <c r="BC28" i="41"/>
  <c r="BC37" i="37" s="1"/>
  <c r="AY28" i="41"/>
  <c r="AY37" i="37" s="1"/>
  <c r="AU28" i="41"/>
  <c r="AU37" i="37" s="1"/>
  <c r="AQ28" i="41"/>
  <c r="AQ37" i="37" s="1"/>
  <c r="BF28" i="41"/>
  <c r="BF37" i="37" s="1"/>
  <c r="BB28" i="41"/>
  <c r="BB37" i="37" s="1"/>
  <c r="G28" i="41"/>
  <c r="G37" i="37" s="1"/>
  <c r="K28" i="41"/>
  <c r="K37" i="37" s="1"/>
  <c r="O28" i="41"/>
  <c r="O37" i="37" s="1"/>
  <c r="S28" i="41"/>
  <c r="S37" i="37" s="1"/>
  <c r="W28" i="41"/>
  <c r="W37" i="37" s="1"/>
  <c r="AA28" i="41"/>
  <c r="AA37" i="37" s="1"/>
  <c r="AE28" i="41"/>
  <c r="AE37" i="37" s="1"/>
  <c r="AI28" i="41"/>
  <c r="AI37" i="37" s="1"/>
  <c r="AM28" i="41"/>
  <c r="AM37" i="37" s="1"/>
  <c r="AR28" i="41"/>
  <c r="AR37" i="37" s="1"/>
  <c r="AZ28" i="41"/>
  <c r="AZ37" i="37" s="1"/>
  <c r="H28" i="41"/>
  <c r="H37" i="37" s="1"/>
  <c r="L28" i="41"/>
  <c r="L37" i="37" s="1"/>
  <c r="P28" i="41"/>
  <c r="P37" i="37" s="1"/>
  <c r="T28" i="41"/>
  <c r="T37" i="37" s="1"/>
  <c r="X28" i="41"/>
  <c r="X37" i="37" s="1"/>
  <c r="AB28" i="41"/>
  <c r="AB37" i="37" s="1"/>
  <c r="AF28" i="41"/>
  <c r="AF37" i="37" s="1"/>
  <c r="AJ28" i="41"/>
  <c r="AJ37" i="37" s="1"/>
  <c r="AN28" i="41"/>
  <c r="AN37" i="37" s="1"/>
  <c r="AT28" i="41"/>
  <c r="AT37" i="37" s="1"/>
  <c r="D37" i="37"/>
  <c r="BH10" i="41"/>
  <c r="BH22" i="37" s="1"/>
  <c r="K10" i="41"/>
  <c r="K22" i="37" s="1"/>
  <c r="S10" i="41"/>
  <c r="S22" i="37" s="1"/>
  <c r="AA10" i="41"/>
  <c r="AA22" i="37" s="1"/>
  <c r="AI10" i="41"/>
  <c r="AI22" i="37" s="1"/>
  <c r="AQ10" i="41"/>
  <c r="AQ22" i="37" s="1"/>
  <c r="AY10" i="41"/>
  <c r="AY22" i="37" s="1"/>
  <c r="BG10" i="41"/>
  <c r="BG22" i="37" s="1"/>
  <c r="L10" i="41"/>
  <c r="L22" i="37" s="1"/>
  <c r="T10" i="41"/>
  <c r="T22" i="37" s="1"/>
  <c r="AB10" i="41"/>
  <c r="AB22" i="37" s="1"/>
  <c r="AJ10" i="41"/>
  <c r="AJ22" i="37" s="1"/>
  <c r="AR10" i="41"/>
  <c r="AR22" i="37" s="1"/>
  <c r="AZ10" i="41"/>
  <c r="AZ22" i="37" s="1"/>
  <c r="E10" i="41"/>
  <c r="M10" i="41"/>
  <c r="M22" i="37" s="1"/>
  <c r="U10" i="41"/>
  <c r="U22" i="37" s="1"/>
  <c r="AC10" i="41"/>
  <c r="AC22" i="37" s="1"/>
  <c r="AK10" i="41"/>
  <c r="AK22" i="37" s="1"/>
  <c r="AS10" i="41"/>
  <c r="AS22" i="37" s="1"/>
  <c r="BA10" i="41"/>
  <c r="BA22" i="37" s="1"/>
  <c r="BI10" i="41"/>
  <c r="BI22" i="37" s="1"/>
  <c r="J10" i="41"/>
  <c r="J22" i="37" s="1"/>
  <c r="R10" i="41"/>
  <c r="R22" i="37" s="1"/>
  <c r="Z10" i="41"/>
  <c r="Z22" i="37" s="1"/>
  <c r="AH10" i="41"/>
  <c r="AH22" i="37" s="1"/>
  <c r="AP10" i="41"/>
  <c r="AP22" i="37" s="1"/>
  <c r="AX10" i="41"/>
  <c r="AX22" i="37" s="1"/>
  <c r="BF10" i="41"/>
  <c r="BF22" i="37" s="1"/>
  <c r="G10" i="41"/>
  <c r="G22" i="37" s="1"/>
  <c r="O10" i="41"/>
  <c r="O22" i="37" s="1"/>
  <c r="W10" i="41"/>
  <c r="W22" i="37" s="1"/>
  <c r="AE10" i="41"/>
  <c r="AE22" i="37" s="1"/>
  <c r="AM10" i="41"/>
  <c r="AM22" i="37" s="1"/>
  <c r="AU10" i="41"/>
  <c r="AU22" i="37" s="1"/>
  <c r="BC10" i="41"/>
  <c r="BC22" i="37" s="1"/>
  <c r="H10" i="41"/>
  <c r="H22" i="37" s="1"/>
  <c r="P10" i="41"/>
  <c r="P22" i="37" s="1"/>
  <c r="X10" i="41"/>
  <c r="X22" i="37" s="1"/>
  <c r="AF10" i="41"/>
  <c r="AF22" i="37" s="1"/>
  <c r="AN10" i="41"/>
  <c r="AN22" i="37" s="1"/>
  <c r="AV10" i="41"/>
  <c r="AV22" i="37" s="1"/>
  <c r="BD10" i="41"/>
  <c r="BD22" i="37" s="1"/>
  <c r="I10" i="41"/>
  <c r="I22" i="37" s="1"/>
  <c r="Q10" i="41"/>
  <c r="Q22" i="37" s="1"/>
  <c r="Y10" i="41"/>
  <c r="Y22" i="37" s="1"/>
  <c r="AG10" i="41"/>
  <c r="AG22" i="37" s="1"/>
  <c r="AO10" i="41"/>
  <c r="AO22" i="37" s="1"/>
  <c r="AW10" i="41"/>
  <c r="AW22" i="37" s="1"/>
  <c r="BE10" i="41"/>
  <c r="BE22" i="37" s="1"/>
  <c r="F10" i="41"/>
  <c r="F22" i="37" s="1"/>
  <c r="N10" i="41"/>
  <c r="N22" i="37" s="1"/>
  <c r="V10" i="41"/>
  <c r="V22" i="37" s="1"/>
  <c r="AD10" i="41"/>
  <c r="AD22" i="37" s="1"/>
  <c r="AL10" i="41"/>
  <c r="AL22" i="37" s="1"/>
  <c r="AT10" i="41"/>
  <c r="AT22" i="37" s="1"/>
  <c r="BB10" i="41"/>
  <c r="BB22" i="37" s="1"/>
  <c r="D22" i="37"/>
  <c r="BJ28" i="41" l="1"/>
  <c r="AN52" i="37"/>
  <c r="AN67" i="37" s="1"/>
  <c r="AF52" i="37"/>
  <c r="AF67" i="37" s="1"/>
  <c r="X52" i="37"/>
  <c r="X67" i="37" s="1"/>
  <c r="P52" i="37"/>
  <c r="P67" i="37" s="1"/>
  <c r="H52" i="37"/>
  <c r="H67" i="37" s="1"/>
  <c r="AR52" i="37"/>
  <c r="AR67" i="37" s="1"/>
  <c r="AI52" i="37"/>
  <c r="AI67" i="37" s="1"/>
  <c r="AA52" i="37"/>
  <c r="AA67" i="37" s="1"/>
  <c r="S52" i="37"/>
  <c r="S67" i="37" s="1"/>
  <c r="K52" i="37"/>
  <c r="K67" i="37" s="1"/>
  <c r="BB52" i="37"/>
  <c r="BB67" i="37" s="1"/>
  <c r="AQ52" i="37"/>
  <c r="AQ67" i="37" s="1"/>
  <c r="AY52" i="37"/>
  <c r="AY67" i="37" s="1"/>
  <c r="BG52" i="37"/>
  <c r="BG67" i="37" s="1"/>
  <c r="AP52" i="37"/>
  <c r="AP67" i="37" s="1"/>
  <c r="AH52" i="37"/>
  <c r="AH67" i="37" s="1"/>
  <c r="Z52" i="37"/>
  <c r="Z67" i="37" s="1"/>
  <c r="R52" i="37"/>
  <c r="R67" i="37" s="1"/>
  <c r="J52" i="37"/>
  <c r="J67" i="37" s="1"/>
  <c r="AV52" i="37"/>
  <c r="AV67" i="37" s="1"/>
  <c r="AK52" i="37"/>
  <c r="AK67" i="37" s="1"/>
  <c r="AC52" i="37"/>
  <c r="AC67" i="37" s="1"/>
  <c r="U52" i="37"/>
  <c r="U67" i="37" s="1"/>
  <c r="M52" i="37"/>
  <c r="M67" i="37" s="1"/>
  <c r="BH52" i="37"/>
  <c r="BH67" i="37" s="1"/>
  <c r="AW52" i="37"/>
  <c r="AW67" i="37" s="1"/>
  <c r="BE52" i="37"/>
  <c r="BE67" i="37" s="1"/>
  <c r="BJ37" i="37"/>
  <c r="B37" i="37"/>
  <c r="D52" i="37"/>
  <c r="D67" i="37" s="1"/>
  <c r="C37" i="37"/>
  <c r="AT52" i="37"/>
  <c r="AT67" i="37" s="1"/>
  <c r="AJ52" i="37"/>
  <c r="AJ67" i="37" s="1"/>
  <c r="AB52" i="37"/>
  <c r="AB67" i="37" s="1"/>
  <c r="T52" i="37"/>
  <c r="T67" i="37" s="1"/>
  <c r="L52" i="37"/>
  <c r="L67" i="37" s="1"/>
  <c r="AZ52" i="37"/>
  <c r="AZ67" i="37" s="1"/>
  <c r="AM52" i="37"/>
  <c r="AM67" i="37" s="1"/>
  <c r="AE52" i="37"/>
  <c r="AE67" i="37" s="1"/>
  <c r="W52" i="37"/>
  <c r="W67" i="37" s="1"/>
  <c r="O52" i="37"/>
  <c r="O67" i="37" s="1"/>
  <c r="G52" i="37"/>
  <c r="G67" i="37" s="1"/>
  <c r="BF52" i="37"/>
  <c r="BF67" i="37" s="1"/>
  <c r="AU52" i="37"/>
  <c r="AU67" i="37" s="1"/>
  <c r="BC52" i="37"/>
  <c r="BC67" i="37" s="1"/>
  <c r="AX52" i="37"/>
  <c r="AX67" i="37" s="1"/>
  <c r="AL52" i="37"/>
  <c r="AL67" i="37" s="1"/>
  <c r="AD52" i="37"/>
  <c r="AD67" i="37" s="1"/>
  <c r="V52" i="37"/>
  <c r="V67" i="37" s="1"/>
  <c r="N52" i="37"/>
  <c r="N67" i="37" s="1"/>
  <c r="F52" i="37"/>
  <c r="F67" i="37" s="1"/>
  <c r="AO52" i="37"/>
  <c r="AO67" i="37" s="1"/>
  <c r="AG52" i="37"/>
  <c r="AG67" i="37" s="1"/>
  <c r="Y52" i="37"/>
  <c r="Y67" i="37" s="1"/>
  <c r="Q52" i="37"/>
  <c r="Q67" i="37" s="1"/>
  <c r="I52" i="37"/>
  <c r="I67" i="37" s="1"/>
  <c r="BD52" i="37"/>
  <c r="BD67" i="37" s="1"/>
  <c r="AS52" i="37"/>
  <c r="AS67" i="37" s="1"/>
  <c r="BA52" i="37"/>
  <c r="BA67" i="37" s="1"/>
  <c r="BI52" i="37"/>
  <c r="BI67" i="37" s="1"/>
  <c r="BB79" i="37"/>
  <c r="AL79" i="37"/>
  <c r="V79" i="37"/>
  <c r="F79" i="37"/>
  <c r="AW79" i="37"/>
  <c r="AG79" i="37"/>
  <c r="Q79" i="37"/>
  <c r="BD79" i="37"/>
  <c r="AN79" i="37"/>
  <c r="X79" i="37"/>
  <c r="H79" i="37"/>
  <c r="AU79" i="37"/>
  <c r="AE79" i="37"/>
  <c r="O79" i="37"/>
  <c r="BF79" i="37"/>
  <c r="AP79" i="37"/>
  <c r="Z79" i="37"/>
  <c r="J79" i="37"/>
  <c r="BA79" i="37"/>
  <c r="AK79" i="37"/>
  <c r="U79" i="37"/>
  <c r="AR79" i="37"/>
  <c r="AB79" i="37"/>
  <c r="L79" i="37"/>
  <c r="AY79" i="37"/>
  <c r="AI79" i="37"/>
  <c r="S79" i="37"/>
  <c r="BH79" i="37"/>
  <c r="AT79" i="37"/>
  <c r="AD79" i="37"/>
  <c r="N79" i="37"/>
  <c r="BE79" i="37"/>
  <c r="AO79" i="37"/>
  <c r="Y79" i="37"/>
  <c r="I79" i="37"/>
  <c r="AV79" i="37"/>
  <c r="AF79" i="37"/>
  <c r="P79" i="37"/>
  <c r="BC79" i="37"/>
  <c r="AM79" i="37"/>
  <c r="W79" i="37"/>
  <c r="G79" i="37"/>
  <c r="AX79" i="37"/>
  <c r="AH79" i="37"/>
  <c r="R79" i="37"/>
  <c r="BI79" i="37"/>
  <c r="AS79" i="37"/>
  <c r="AC79" i="37"/>
  <c r="M79" i="37"/>
  <c r="AZ79" i="37"/>
  <c r="AJ79" i="37"/>
  <c r="T79" i="37"/>
  <c r="BG79" i="37"/>
  <c r="AQ79" i="37"/>
  <c r="AA79" i="37"/>
  <c r="K79" i="37"/>
  <c r="D79" i="37"/>
  <c r="BJ10" i="41"/>
  <c r="E22" i="37"/>
  <c r="E52" i="37" s="1"/>
  <c r="E67" i="37" s="1"/>
  <c r="AN80" i="37"/>
  <c r="AF80" i="37"/>
  <c r="X80" i="37"/>
  <c r="P80" i="37"/>
  <c r="H80" i="37"/>
  <c r="AR80" i="37"/>
  <c r="AI80" i="37"/>
  <c r="AA80" i="37"/>
  <c r="S80" i="37"/>
  <c r="K80" i="37"/>
  <c r="BB80" i="37"/>
  <c r="AQ80" i="37"/>
  <c r="AY80" i="37"/>
  <c r="BG80" i="37"/>
  <c r="AP80" i="37"/>
  <c r="AH80" i="37"/>
  <c r="Z80" i="37"/>
  <c r="R80" i="37"/>
  <c r="J80" i="37"/>
  <c r="AV80" i="37"/>
  <c r="AK80" i="37"/>
  <c r="AC80" i="37"/>
  <c r="U80" i="37"/>
  <c r="M80" i="37"/>
  <c r="E80" i="37"/>
  <c r="BH80" i="37"/>
  <c r="AW80" i="37"/>
  <c r="BE80" i="37"/>
  <c r="D80" i="37"/>
  <c r="AT80" i="37"/>
  <c r="AJ80" i="37"/>
  <c r="AB80" i="37"/>
  <c r="T80" i="37"/>
  <c r="L80" i="37"/>
  <c r="AZ80" i="37"/>
  <c r="AM80" i="37"/>
  <c r="AE80" i="37"/>
  <c r="W80" i="37"/>
  <c r="O80" i="37"/>
  <c r="G80" i="37"/>
  <c r="BF80" i="37"/>
  <c r="AU80" i="37"/>
  <c r="BC80" i="37"/>
  <c r="AX80" i="37"/>
  <c r="AL80" i="37"/>
  <c r="AD80" i="37"/>
  <c r="V80" i="37"/>
  <c r="N80" i="37"/>
  <c r="F80" i="37"/>
  <c r="AO80" i="37"/>
  <c r="AG80" i="37"/>
  <c r="Y80" i="37"/>
  <c r="Q80" i="37"/>
  <c r="I80" i="37"/>
  <c r="BD80" i="37"/>
  <c r="AS80" i="37"/>
  <c r="BA80" i="37"/>
  <c r="BI80" i="37"/>
  <c r="E79" i="37" l="1"/>
  <c r="BA91" i="37"/>
  <c r="BA24" i="28" s="1"/>
  <c r="BA25" i="28" s="1"/>
  <c r="BA81" i="37"/>
  <c r="BA82" i="37" s="1"/>
  <c r="BA93" i="37" s="1"/>
  <c r="BA28" i="28" s="1"/>
  <c r="BA29" i="28" s="1"/>
  <c r="BD91" i="37"/>
  <c r="BD24" i="28" s="1"/>
  <c r="BD25" i="28" s="1"/>
  <c r="BD81" i="37"/>
  <c r="BD82" i="37" s="1"/>
  <c r="BD93" i="37" s="1"/>
  <c r="BD28" i="28" s="1"/>
  <c r="BD29" i="28" s="1"/>
  <c r="Q91" i="37"/>
  <c r="Q24" i="28" s="1"/>
  <c r="Q25" i="28" s="1"/>
  <c r="Q81" i="37"/>
  <c r="Q82" i="37" s="1"/>
  <c r="Q93" i="37" s="1"/>
  <c r="Q28" i="28" s="1"/>
  <c r="Q29" i="28" s="1"/>
  <c r="AG91" i="37"/>
  <c r="AG24" i="28" s="1"/>
  <c r="AG25" i="28" s="1"/>
  <c r="AG81" i="37"/>
  <c r="AG82" i="37" s="1"/>
  <c r="AG93" i="37" s="1"/>
  <c r="AG28" i="28" s="1"/>
  <c r="AG29" i="28" s="1"/>
  <c r="AO91" i="37"/>
  <c r="AO24" i="28" s="1"/>
  <c r="AO25" i="28" s="1"/>
  <c r="AO81" i="37"/>
  <c r="AO82" i="37" s="1"/>
  <c r="AO93" i="37" s="1"/>
  <c r="AO28" i="28" s="1"/>
  <c r="AO29" i="28" s="1"/>
  <c r="N91" i="37"/>
  <c r="N24" i="28" s="1"/>
  <c r="N25" i="28" s="1"/>
  <c r="N81" i="37"/>
  <c r="N82" i="37" s="1"/>
  <c r="N93" i="37" s="1"/>
  <c r="N28" i="28" s="1"/>
  <c r="N29" i="28" s="1"/>
  <c r="V91" i="37"/>
  <c r="V24" i="28" s="1"/>
  <c r="V25" i="28" s="1"/>
  <c r="V81" i="37"/>
  <c r="V82" i="37" s="1"/>
  <c r="V93" i="37" s="1"/>
  <c r="V28" i="28" s="1"/>
  <c r="V29" i="28" s="1"/>
  <c r="AD91" i="37"/>
  <c r="AD24" i="28" s="1"/>
  <c r="AD25" i="28" s="1"/>
  <c r="AD81" i="37"/>
  <c r="AD82" i="37" s="1"/>
  <c r="AD93" i="37" s="1"/>
  <c r="AD28" i="28" s="1"/>
  <c r="AD29" i="28" s="1"/>
  <c r="AL91" i="37"/>
  <c r="AL24" i="28" s="1"/>
  <c r="AL25" i="28" s="1"/>
  <c r="AL81" i="37"/>
  <c r="AL82" i="37" s="1"/>
  <c r="AL93" i="37" s="1"/>
  <c r="AL28" i="28" s="1"/>
  <c r="AL29" i="28" s="1"/>
  <c r="AX91" i="37"/>
  <c r="AX24" i="28" s="1"/>
  <c r="AX25" i="28" s="1"/>
  <c r="AX81" i="37"/>
  <c r="AX82" i="37" s="1"/>
  <c r="AX93" i="37" s="1"/>
  <c r="AX28" i="28" s="1"/>
  <c r="AX29" i="28" s="1"/>
  <c r="BC91" i="37"/>
  <c r="BC24" i="28" s="1"/>
  <c r="BC25" i="28" s="1"/>
  <c r="BC81" i="37"/>
  <c r="BC82" i="37" s="1"/>
  <c r="BC93" i="37" s="1"/>
  <c r="BC28" i="28" s="1"/>
  <c r="BC29" i="28" s="1"/>
  <c r="AU91" i="37"/>
  <c r="AU24" i="28" s="1"/>
  <c r="AU25" i="28" s="1"/>
  <c r="AU81" i="37"/>
  <c r="AU82" i="37" s="1"/>
  <c r="AU93" i="37" s="1"/>
  <c r="AU28" i="28" s="1"/>
  <c r="AU29" i="28" s="1"/>
  <c r="BF91" i="37"/>
  <c r="BF24" i="28" s="1"/>
  <c r="BF25" i="28" s="1"/>
  <c r="BF81" i="37"/>
  <c r="BF82" i="37" s="1"/>
  <c r="BF93" i="37" s="1"/>
  <c r="BF28" i="28" s="1"/>
  <c r="BF29" i="28" s="1"/>
  <c r="G91" i="37"/>
  <c r="G24" i="28" s="1"/>
  <c r="G25" i="28" s="1"/>
  <c r="G81" i="37"/>
  <c r="G82" i="37" s="1"/>
  <c r="G93" i="37" s="1"/>
  <c r="G28" i="28" s="1"/>
  <c r="G29" i="28" s="1"/>
  <c r="O91" i="37"/>
  <c r="O24" i="28" s="1"/>
  <c r="O25" i="28" s="1"/>
  <c r="O81" i="37"/>
  <c r="O82" i="37" s="1"/>
  <c r="O93" i="37" s="1"/>
  <c r="O28" i="28" s="1"/>
  <c r="O29" i="28" s="1"/>
  <c r="W91" i="37"/>
  <c r="W24" i="28" s="1"/>
  <c r="W25" i="28" s="1"/>
  <c r="W81" i="37"/>
  <c r="W82" i="37" s="1"/>
  <c r="W93" i="37" s="1"/>
  <c r="W28" i="28" s="1"/>
  <c r="W29" i="28" s="1"/>
  <c r="AE91" i="37"/>
  <c r="AE24" i="28" s="1"/>
  <c r="AE25" i="28" s="1"/>
  <c r="AE81" i="37"/>
  <c r="AE82" i="37" s="1"/>
  <c r="AE93" i="37" s="1"/>
  <c r="AE28" i="28" s="1"/>
  <c r="AE29" i="28" s="1"/>
  <c r="AM91" i="37"/>
  <c r="AM24" i="28" s="1"/>
  <c r="AM25" i="28" s="1"/>
  <c r="AM81" i="37"/>
  <c r="AM82" i="37" s="1"/>
  <c r="AM93" i="37" s="1"/>
  <c r="AM28" i="28" s="1"/>
  <c r="AM29" i="28" s="1"/>
  <c r="AZ91" i="37"/>
  <c r="AZ24" i="28" s="1"/>
  <c r="AZ25" i="28" s="1"/>
  <c r="AZ81" i="37"/>
  <c r="AZ82" i="37" s="1"/>
  <c r="AZ93" i="37" s="1"/>
  <c r="AZ28" i="28" s="1"/>
  <c r="AZ29" i="28" s="1"/>
  <c r="L91" i="37"/>
  <c r="L24" i="28" s="1"/>
  <c r="L25" i="28" s="1"/>
  <c r="L81" i="37"/>
  <c r="L82" i="37" s="1"/>
  <c r="L93" i="37" s="1"/>
  <c r="L28" i="28" s="1"/>
  <c r="L29" i="28" s="1"/>
  <c r="T91" i="37"/>
  <c r="T24" i="28" s="1"/>
  <c r="T25" i="28" s="1"/>
  <c r="T81" i="37"/>
  <c r="T82" i="37" s="1"/>
  <c r="T93" i="37" s="1"/>
  <c r="T28" i="28" s="1"/>
  <c r="T29" i="28" s="1"/>
  <c r="AB91" i="37"/>
  <c r="AB24" i="28" s="1"/>
  <c r="AB25" i="28" s="1"/>
  <c r="AB81" i="37"/>
  <c r="AB82" i="37" s="1"/>
  <c r="AB93" i="37" s="1"/>
  <c r="AB28" i="28" s="1"/>
  <c r="AB29" i="28" s="1"/>
  <c r="AJ91" i="37"/>
  <c r="AJ24" i="28" s="1"/>
  <c r="AJ25" i="28" s="1"/>
  <c r="AJ81" i="37"/>
  <c r="AJ82" i="37" s="1"/>
  <c r="AJ93" i="37" s="1"/>
  <c r="AJ28" i="28" s="1"/>
  <c r="AJ29" i="28" s="1"/>
  <c r="AT91" i="37"/>
  <c r="AT24" i="28" s="1"/>
  <c r="AT25" i="28" s="1"/>
  <c r="AT81" i="37"/>
  <c r="AT82" i="37" s="1"/>
  <c r="AT93" i="37" s="1"/>
  <c r="AT28" i="28" s="1"/>
  <c r="AT29" i="28" s="1"/>
  <c r="C79" i="37"/>
  <c r="B79" i="37"/>
  <c r="BJ79" i="37"/>
  <c r="C22" i="37"/>
  <c r="BI91" i="37"/>
  <c r="BI81" i="37"/>
  <c r="BI82" i="37" s="1"/>
  <c r="BI93" i="37" s="1"/>
  <c r="AS91" i="37"/>
  <c r="AS24" i="28" s="1"/>
  <c r="AS25" i="28" s="1"/>
  <c r="AS81" i="37"/>
  <c r="AS82" i="37" s="1"/>
  <c r="AS93" i="37" s="1"/>
  <c r="AS28" i="28" s="1"/>
  <c r="AS29" i="28" s="1"/>
  <c r="I91" i="37"/>
  <c r="I24" i="28" s="1"/>
  <c r="I25" i="28" s="1"/>
  <c r="I81" i="37"/>
  <c r="I82" i="37" s="1"/>
  <c r="I93" i="37" s="1"/>
  <c r="I28" i="28" s="1"/>
  <c r="I29" i="28" s="1"/>
  <c r="Y91" i="37"/>
  <c r="Y24" i="28" s="1"/>
  <c r="Y25" i="28" s="1"/>
  <c r="Y81" i="37"/>
  <c r="Y82" i="37" s="1"/>
  <c r="Y93" i="37" s="1"/>
  <c r="Y28" i="28" s="1"/>
  <c r="Y29" i="28" s="1"/>
  <c r="F91" i="37"/>
  <c r="F24" i="28" s="1"/>
  <c r="F25" i="28" s="1"/>
  <c r="F81" i="37"/>
  <c r="F82" i="37" s="1"/>
  <c r="F93" i="37" s="1"/>
  <c r="F28" i="28" s="1"/>
  <c r="F29" i="28" s="1"/>
  <c r="C80" i="37"/>
  <c r="B80" i="37"/>
  <c r="BJ80" i="37"/>
  <c r="C52" i="37"/>
  <c r="B52" i="37"/>
  <c r="BJ52" i="37"/>
  <c r="D81" i="37"/>
  <c r="BE91" i="37"/>
  <c r="BE24" i="28" s="1"/>
  <c r="BE25" i="28" s="1"/>
  <c r="BE81" i="37"/>
  <c r="BE82" i="37" s="1"/>
  <c r="BE93" i="37" s="1"/>
  <c r="BE28" i="28" s="1"/>
  <c r="BE29" i="28" s="1"/>
  <c r="AW91" i="37"/>
  <c r="AW24" i="28" s="1"/>
  <c r="AW25" i="28" s="1"/>
  <c r="AW81" i="37"/>
  <c r="AW82" i="37" s="1"/>
  <c r="AW93" i="37" s="1"/>
  <c r="AW28" i="28" s="1"/>
  <c r="AW29" i="28" s="1"/>
  <c r="BH91" i="37"/>
  <c r="BH81" i="37"/>
  <c r="BH82" i="37" s="1"/>
  <c r="BH93" i="37" s="1"/>
  <c r="E91" i="37"/>
  <c r="E24" i="28" s="1"/>
  <c r="E81" i="37"/>
  <c r="M91" i="37"/>
  <c r="M24" i="28" s="1"/>
  <c r="M25" i="28" s="1"/>
  <c r="M81" i="37"/>
  <c r="M82" i="37" s="1"/>
  <c r="M93" i="37" s="1"/>
  <c r="M28" i="28" s="1"/>
  <c r="M29" i="28" s="1"/>
  <c r="U91" i="37"/>
  <c r="U24" i="28" s="1"/>
  <c r="U25" i="28" s="1"/>
  <c r="U81" i="37"/>
  <c r="U82" i="37" s="1"/>
  <c r="U93" i="37" s="1"/>
  <c r="U28" i="28" s="1"/>
  <c r="U29" i="28" s="1"/>
  <c r="AC91" i="37"/>
  <c r="AC24" i="28" s="1"/>
  <c r="AC25" i="28" s="1"/>
  <c r="AC81" i="37"/>
  <c r="AC82" i="37" s="1"/>
  <c r="AC93" i="37" s="1"/>
  <c r="AC28" i="28" s="1"/>
  <c r="AC29" i="28" s="1"/>
  <c r="AK91" i="37"/>
  <c r="AK24" i="28" s="1"/>
  <c r="AK25" i="28" s="1"/>
  <c r="AK81" i="37"/>
  <c r="AK82" i="37" s="1"/>
  <c r="AK93" i="37" s="1"/>
  <c r="AK28" i="28" s="1"/>
  <c r="AK29" i="28" s="1"/>
  <c r="AV91" i="37"/>
  <c r="AV24" i="28" s="1"/>
  <c r="AV25" i="28" s="1"/>
  <c r="AV81" i="37"/>
  <c r="AV82" i="37" s="1"/>
  <c r="AV93" i="37" s="1"/>
  <c r="AV28" i="28" s="1"/>
  <c r="AV29" i="28" s="1"/>
  <c r="J91" i="37"/>
  <c r="J24" i="28" s="1"/>
  <c r="J25" i="28" s="1"/>
  <c r="J81" i="37"/>
  <c r="J82" i="37" s="1"/>
  <c r="J93" i="37" s="1"/>
  <c r="J28" i="28" s="1"/>
  <c r="J29" i="28" s="1"/>
  <c r="R91" i="37"/>
  <c r="R24" i="28" s="1"/>
  <c r="R25" i="28" s="1"/>
  <c r="R81" i="37"/>
  <c r="R82" i="37" s="1"/>
  <c r="R93" i="37" s="1"/>
  <c r="R28" i="28" s="1"/>
  <c r="R29" i="28" s="1"/>
  <c r="Z91" i="37"/>
  <c r="Z24" i="28" s="1"/>
  <c r="Z25" i="28" s="1"/>
  <c r="Z81" i="37"/>
  <c r="Z82" i="37" s="1"/>
  <c r="Z93" i="37" s="1"/>
  <c r="Z28" i="28" s="1"/>
  <c r="Z29" i="28" s="1"/>
  <c r="AH91" i="37"/>
  <c r="AH24" i="28" s="1"/>
  <c r="AH25" i="28" s="1"/>
  <c r="AH81" i="37"/>
  <c r="AH82" i="37" s="1"/>
  <c r="AH93" i="37" s="1"/>
  <c r="AH28" i="28" s="1"/>
  <c r="AH29" i="28" s="1"/>
  <c r="AP91" i="37"/>
  <c r="AP24" i="28" s="1"/>
  <c r="AP25" i="28" s="1"/>
  <c r="AP81" i="37"/>
  <c r="AP82" i="37" s="1"/>
  <c r="AP93" i="37" s="1"/>
  <c r="AP28" i="28" s="1"/>
  <c r="AP29" i="28" s="1"/>
  <c r="BG91" i="37"/>
  <c r="BG24" i="28" s="1"/>
  <c r="BG25" i="28" s="1"/>
  <c r="BG81" i="37"/>
  <c r="BG82" i="37" s="1"/>
  <c r="BG93" i="37" s="1"/>
  <c r="BG28" i="28" s="1"/>
  <c r="BG29" i="28" s="1"/>
  <c r="AY91" i="37"/>
  <c r="AY24" i="28" s="1"/>
  <c r="AY25" i="28" s="1"/>
  <c r="AY81" i="37"/>
  <c r="AY82" i="37" s="1"/>
  <c r="AY93" i="37" s="1"/>
  <c r="AY28" i="28" s="1"/>
  <c r="AY29" i="28" s="1"/>
  <c r="AQ91" i="37"/>
  <c r="AQ24" i="28" s="1"/>
  <c r="AQ25" i="28" s="1"/>
  <c r="AQ81" i="37"/>
  <c r="AQ82" i="37" s="1"/>
  <c r="AQ93" i="37" s="1"/>
  <c r="AQ28" i="28" s="1"/>
  <c r="AQ29" i="28" s="1"/>
  <c r="BB91" i="37"/>
  <c r="BB24" i="28" s="1"/>
  <c r="BB25" i="28" s="1"/>
  <c r="BB81" i="37"/>
  <c r="BB82" i="37" s="1"/>
  <c r="BB93" i="37" s="1"/>
  <c r="BB28" i="28" s="1"/>
  <c r="BB29" i="28" s="1"/>
  <c r="K91" i="37"/>
  <c r="K24" i="28" s="1"/>
  <c r="K25" i="28" s="1"/>
  <c r="K81" i="37"/>
  <c r="K82" i="37" s="1"/>
  <c r="K93" i="37" s="1"/>
  <c r="K28" i="28" s="1"/>
  <c r="K29" i="28" s="1"/>
  <c r="S91" i="37"/>
  <c r="S24" i="28" s="1"/>
  <c r="S25" i="28" s="1"/>
  <c r="S81" i="37"/>
  <c r="S82" i="37" s="1"/>
  <c r="S93" i="37" s="1"/>
  <c r="S28" i="28" s="1"/>
  <c r="S29" i="28" s="1"/>
  <c r="AA91" i="37"/>
  <c r="AA24" i="28" s="1"/>
  <c r="AA25" i="28" s="1"/>
  <c r="AA81" i="37"/>
  <c r="AA82" i="37" s="1"/>
  <c r="AA93" i="37" s="1"/>
  <c r="AA28" i="28" s="1"/>
  <c r="AA29" i="28" s="1"/>
  <c r="AI91" i="37"/>
  <c r="AI24" i="28" s="1"/>
  <c r="AI25" i="28" s="1"/>
  <c r="AI81" i="37"/>
  <c r="AI82" i="37" s="1"/>
  <c r="AI93" i="37" s="1"/>
  <c r="AI28" i="28" s="1"/>
  <c r="AI29" i="28" s="1"/>
  <c r="AR91" i="37"/>
  <c r="AR24" i="28" s="1"/>
  <c r="AR25" i="28" s="1"/>
  <c r="AR81" i="37"/>
  <c r="AR82" i="37" s="1"/>
  <c r="AR93" i="37" s="1"/>
  <c r="AR28" i="28" s="1"/>
  <c r="AR29" i="28" s="1"/>
  <c r="H91" i="37"/>
  <c r="H24" i="28" s="1"/>
  <c r="H25" i="28" s="1"/>
  <c r="H81" i="37"/>
  <c r="H82" i="37" s="1"/>
  <c r="H93" i="37" s="1"/>
  <c r="H28" i="28" s="1"/>
  <c r="H29" i="28" s="1"/>
  <c r="P91" i="37"/>
  <c r="P24" i="28" s="1"/>
  <c r="P25" i="28" s="1"/>
  <c r="P81" i="37"/>
  <c r="P82" i="37" s="1"/>
  <c r="P93" i="37" s="1"/>
  <c r="P28" i="28" s="1"/>
  <c r="P29" i="28" s="1"/>
  <c r="X91" i="37"/>
  <c r="X24" i="28" s="1"/>
  <c r="X25" i="28" s="1"/>
  <c r="X81" i="37"/>
  <c r="X82" i="37" s="1"/>
  <c r="X93" i="37" s="1"/>
  <c r="X28" i="28" s="1"/>
  <c r="X29" i="28" s="1"/>
  <c r="AF91" i="37"/>
  <c r="AF24" i="28" s="1"/>
  <c r="AF25" i="28" s="1"/>
  <c r="AF81" i="37"/>
  <c r="AF82" i="37" s="1"/>
  <c r="AF93" i="37" s="1"/>
  <c r="AF28" i="28" s="1"/>
  <c r="AF29" i="28" s="1"/>
  <c r="AN91" i="37"/>
  <c r="AN24" i="28" s="1"/>
  <c r="AN25" i="28" s="1"/>
  <c r="AN81" i="37"/>
  <c r="AN82" i="37" s="1"/>
  <c r="AN93" i="37" s="1"/>
  <c r="AN28" i="28" s="1"/>
  <c r="AN29" i="28" s="1"/>
  <c r="B22" i="37"/>
  <c r="BJ22" i="37"/>
  <c r="E82" i="37" l="1"/>
  <c r="E93" i="37" s="1"/>
  <c r="E28" i="28" s="1"/>
  <c r="E29" i="28" s="1"/>
  <c r="E25" i="28"/>
  <c r="AJ121" i="28"/>
  <c r="AB121" i="28"/>
  <c r="T121" i="28"/>
  <c r="AZ121" i="28"/>
  <c r="AM121" i="28"/>
  <c r="AE121" i="28"/>
  <c r="W121" i="28"/>
  <c r="BF121" i="28"/>
  <c r="AU121" i="28"/>
  <c r="BC121" i="28"/>
  <c r="AL121" i="28"/>
  <c r="V121" i="28"/>
  <c r="AO121" i="28"/>
  <c r="AG121" i="28"/>
  <c r="Q121" i="28"/>
  <c r="AX121" i="28"/>
  <c r="BD121" i="28"/>
  <c r="AT121" i="28"/>
  <c r="L121" i="28"/>
  <c r="G121" i="28"/>
  <c r="AD121" i="28"/>
  <c r="N121" i="28"/>
  <c r="BA121" i="28"/>
  <c r="D82" i="37"/>
  <c r="B81" i="37"/>
  <c r="BJ81" i="37"/>
  <c r="C81" i="37"/>
  <c r="BJ67" i="37"/>
  <c r="B67" i="37"/>
  <c r="C67" i="37"/>
  <c r="D91" i="37"/>
  <c r="O121" i="28"/>
  <c r="AN121" i="28"/>
  <c r="AF121" i="28"/>
  <c r="X121" i="28"/>
  <c r="P121" i="28"/>
  <c r="H121" i="28"/>
  <c r="AR121" i="28"/>
  <c r="AI121" i="28"/>
  <c r="AA121" i="28"/>
  <c r="S121" i="28"/>
  <c r="K121" i="28"/>
  <c r="BB121" i="28"/>
  <c r="AQ121" i="28"/>
  <c r="AY121" i="28"/>
  <c r="BG121" i="28"/>
  <c r="AP121" i="28"/>
  <c r="AH121" i="28"/>
  <c r="Z121" i="28"/>
  <c r="R121" i="28"/>
  <c r="J121" i="28"/>
  <c r="AV121" i="28"/>
  <c r="AK121" i="28"/>
  <c r="AC121" i="28"/>
  <c r="U121" i="28"/>
  <c r="M121" i="28"/>
  <c r="AW121" i="28"/>
  <c r="BE121" i="28"/>
  <c r="F121" i="28"/>
  <c r="Y121" i="28"/>
  <c r="I121" i="28"/>
  <c r="AS121" i="28"/>
  <c r="E121" i="28" l="1"/>
  <c r="D24" i="28"/>
  <c r="B24" i="28" s="1"/>
  <c r="B91" i="37"/>
  <c r="B13" i="20" s="1"/>
  <c r="B19" i="20" s="1"/>
  <c r="C91" i="37"/>
  <c r="BJ91" i="37"/>
  <c r="D93" i="37"/>
  <c r="C82" i="37"/>
  <c r="BJ82" i="37"/>
  <c r="B82" i="37"/>
  <c r="H4" i="80" l="1"/>
  <c r="C9" i="66"/>
  <c r="I4" i="80"/>
  <c r="D28" i="28"/>
  <c r="B28" i="28" s="1"/>
  <c r="C10" i="66" s="1"/>
  <c r="BJ93" i="37"/>
  <c r="B93" i="37"/>
  <c r="B15" i="20" s="1"/>
  <c r="B21" i="20" s="1"/>
  <c r="C93" i="37"/>
  <c r="D25" i="28"/>
  <c r="C24" i="28"/>
  <c r="B9" i="66" s="1"/>
  <c r="BH24" i="28"/>
  <c r="C34" i="66" l="1"/>
  <c r="G9" i="66"/>
  <c r="G34" i="66" s="1"/>
  <c r="C36" i="66"/>
  <c r="G10" i="66"/>
  <c r="G36" i="66" s="1"/>
  <c r="B34" i="66"/>
  <c r="F9" i="66"/>
  <c r="B124" i="28"/>
  <c r="H5" i="80"/>
  <c r="H26" i="80" s="1"/>
  <c r="I26" i="80" s="1"/>
  <c r="I27" i="80" s="1"/>
  <c r="B120" i="28"/>
  <c r="B182" i="28"/>
  <c r="D182" i="28"/>
  <c r="D202" i="28" s="1"/>
  <c r="B25" i="28"/>
  <c r="BH25" i="28"/>
  <c r="C25" i="28"/>
  <c r="D29" i="28"/>
  <c r="C28" i="28"/>
  <c r="BH28" i="28"/>
  <c r="F34" i="66" l="1"/>
  <c r="G43" i="66"/>
  <c r="C124" i="28"/>
  <c r="B10" i="66"/>
  <c r="I5" i="80"/>
  <c r="I23" i="80" s="1"/>
  <c r="B202" i="28"/>
  <c r="C120" i="28"/>
  <c r="B184" i="28"/>
  <c r="B192" i="28" s="1"/>
  <c r="B138" i="28"/>
  <c r="C138" i="28"/>
  <c r="B29" i="28"/>
  <c r="B121" i="28" s="1"/>
  <c r="D121" i="28"/>
  <c r="BH121" i="28" s="1"/>
  <c r="BH29" i="28"/>
  <c r="C29" i="28"/>
  <c r="C121" i="28" s="1"/>
  <c r="E4" i="48"/>
  <c r="F6" i="48" s="1"/>
  <c r="E4" i="49"/>
  <c r="F6" i="49" s="1"/>
  <c r="B36" i="66" l="1"/>
  <c r="F10" i="66"/>
  <c r="C152" i="28"/>
  <c r="C163" i="28"/>
  <c r="B152" i="28"/>
  <c r="B163" i="28"/>
  <c r="G27" i="66"/>
  <c r="G29" i="66" s="1"/>
  <c r="B125" i="28"/>
  <c r="C125" i="28"/>
  <c r="C141" i="28"/>
  <c r="C164" i="28" s="1"/>
  <c r="D184" i="28"/>
  <c r="D204" i="28" s="1"/>
  <c r="D211" i="28" s="1"/>
  <c r="D213" i="28" s="1"/>
  <c r="B204" i="28"/>
  <c r="B211" i="28" s="1"/>
  <c r="D192" i="28"/>
  <c r="B191" i="28"/>
  <c r="B141" i="28"/>
  <c r="B164" i="28" s="1"/>
  <c r="F4" i="48"/>
  <c r="G6" i="48" s="1"/>
  <c r="H6" i="48" s="1"/>
  <c r="I6" i="48" s="1"/>
  <c r="J6" i="48" s="1"/>
  <c r="K3" i="48" s="1"/>
  <c r="F4" i="49"/>
  <c r="G6" i="49" s="1"/>
  <c r="H6" i="49" s="1"/>
  <c r="I6" i="49" s="1"/>
  <c r="J6" i="49" s="1"/>
  <c r="K6" i="49" s="1"/>
  <c r="L3" i="49" s="1"/>
  <c r="F36" i="66" l="1"/>
  <c r="F43" i="66" s="1"/>
  <c r="F27" i="66"/>
  <c r="F29" i="66" s="1"/>
  <c r="B166" i="28"/>
  <c r="C166" i="28"/>
  <c r="C147" i="28"/>
  <c r="C154" i="28"/>
  <c r="C159" i="28" s="1"/>
  <c r="B147" i="28"/>
  <c r="B154" i="28"/>
  <c r="B159" i="28" s="1"/>
  <c r="D191" i="28"/>
</calcChain>
</file>

<file path=xl/comments1.xml><?xml version="1.0" encoding="utf-8"?>
<comments xmlns="http://schemas.openxmlformats.org/spreadsheetml/2006/main">
  <authors>
    <author>anndwyfp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anndwyfp:</t>
        </r>
        <r>
          <rPr>
            <sz val="8"/>
            <color indexed="81"/>
            <rFont val="Tahoma"/>
            <family val="2"/>
          </rPr>
          <t xml:space="preserve">
formatted as #, so that values don't report</t>
        </r>
      </text>
    </comment>
  </commentList>
</comments>
</file>

<file path=xl/comments2.xml><?xml version="1.0" encoding="utf-8"?>
<comments xmlns="http://schemas.openxmlformats.org/spreadsheetml/2006/main">
  <authors>
    <author>anndwyfp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anndwyfp:</t>
        </r>
        <r>
          <rPr>
            <sz val="8"/>
            <color indexed="81"/>
            <rFont val="Tahoma"/>
            <family val="2"/>
          </rPr>
          <t xml:space="preserve">
formatted as #, so that values don't report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C903" authorId="0" shapeId="0">
      <text>
        <r>
          <rPr>
            <sz val="8"/>
            <color indexed="81"/>
            <rFont val="Tahoma"/>
            <family val="2"/>
          </rPr>
          <t>Litres per bbl:
42 gals/bbl 
/
0.264172052 litres per gallon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C1798" authorId="0" shapeId="0">
      <text>
        <r>
          <rPr>
            <sz val="8"/>
            <color indexed="81"/>
            <rFont val="Tahoma"/>
            <family val="2"/>
          </rPr>
          <t>Litres per bbl:
42 gals/bbl 
/
0.264172052 litres per gallon</t>
        </r>
      </text>
    </comment>
    <comment ref="Q1807" authorId="0" shapeId="0">
      <text>
        <r>
          <rPr>
            <b/>
            <sz val="8"/>
            <color indexed="81"/>
            <rFont val="Tahoma"/>
            <family val="2"/>
          </rPr>
          <t>Author:</t>
        </r>
        <r>
          <rPr>
            <sz val="8"/>
            <color indexed="81"/>
            <rFont val="Tahoma"/>
            <family val="2"/>
          </rPr>
          <t xml:space="preserve">
Swith to 2.2% s. in July when ESPs are placed in service.</t>
        </r>
      </text>
    </comment>
  </commentList>
</comments>
</file>

<file path=xl/comments5.xml><?xml version="1.0" encoding="utf-8"?>
<comments xmlns="http://schemas.openxmlformats.org/spreadsheetml/2006/main">
  <authors>
    <author>Steve Goulding</author>
  </authors>
  <commentList>
    <comment ref="A51" authorId="0" shapeId="0">
      <text>
        <r>
          <rPr>
            <b/>
            <sz val="9"/>
            <color indexed="81"/>
            <rFont val="Tahoma"/>
            <family val="2"/>
          </rPr>
          <t>Steve Goulding:</t>
        </r>
        <r>
          <rPr>
            <sz val="9"/>
            <color indexed="81"/>
            <rFont val="Tahoma"/>
            <family val="2"/>
          </rPr>
          <t xml:space="preserve">
% adjustment versus MF for other project types</t>
        </r>
      </text>
    </comment>
  </commentList>
</comments>
</file>

<file path=xl/comments6.xml><?xml version="1.0" encoding="utf-8"?>
<comments xmlns="http://schemas.openxmlformats.org/spreadsheetml/2006/main">
  <authors>
    <author>Goudie, Steve</author>
  </authors>
  <commentList>
    <comment ref="B1" authorId="0" shapeId="0">
      <text>
        <r>
          <rPr>
            <b/>
            <sz val="8"/>
            <color indexed="81"/>
            <rFont val="Tahoma"/>
            <family val="2"/>
          </rPr>
          <t>Goudie, Steve:</t>
        </r>
        <r>
          <rPr>
            <sz val="8"/>
            <color indexed="81"/>
            <rFont val="Tahoma"/>
            <family val="2"/>
          </rPr>
          <t xml:space="preserve">
Conf Brd updateJune 20-12  Gov of Can plus 90 bps 2012 to 2018</t>
        </r>
      </text>
    </comment>
    <comment ref="M4" authorId="0" shapeId="0">
      <text>
        <r>
          <rPr>
            <b/>
            <sz val="8"/>
            <color indexed="81"/>
            <rFont val="Tahoma"/>
            <family val="2"/>
          </rPr>
          <t>Nalcor: MF dividends before any valuation of MF surplus energy to NLH requirements on the Island. 6538 case</t>
        </r>
        <r>
          <rPr>
            <sz val="8"/>
            <color indexed="81"/>
            <rFont val="Tahoma"/>
            <family val="2"/>
          </rPr>
          <t xml:space="preserve">
provisonal series subject to final calibration by PWC</t>
        </r>
      </text>
    </comment>
    <comment ref="D6" authorId="0" shapeId="0">
      <text>
        <r>
          <rPr>
            <b/>
            <sz val="8"/>
            <color indexed="81"/>
            <rFont val="Tahoma"/>
            <family val="2"/>
          </rPr>
          <t>Goudie, Steve:</t>
        </r>
        <r>
          <rPr>
            <sz val="8"/>
            <color indexed="81"/>
            <rFont val="Tahoma"/>
            <family val="2"/>
          </rPr>
          <t xml:space="preserve">
excludes prior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Goudie, Steve:</t>
        </r>
        <r>
          <rPr>
            <sz val="8"/>
            <color indexed="81"/>
            <rFont val="Tahoma"/>
            <family val="2"/>
          </rPr>
          <t xml:space="preserve">
last year interest put repayment of bond
</t>
        </r>
      </text>
    </comment>
  </commentList>
</comments>
</file>

<file path=xl/comments7.xml><?xml version="1.0" encoding="utf-8"?>
<comments xmlns="http://schemas.openxmlformats.org/spreadsheetml/2006/main">
  <authors>
    <author>Goudie, Steve</author>
  </authors>
  <commentList>
    <comment ref="D6" authorId="0" shapeId="0">
      <text>
        <r>
          <rPr>
            <b/>
            <sz val="8"/>
            <color indexed="81"/>
            <rFont val="Tahoma"/>
            <family val="2"/>
          </rPr>
          <t>Goudie, Steve:</t>
        </r>
        <r>
          <rPr>
            <sz val="8"/>
            <color indexed="81"/>
            <rFont val="Tahoma"/>
            <family val="2"/>
          </rPr>
          <t xml:space="preserve">
excludes prior
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Goudie, Steve:</t>
        </r>
        <r>
          <rPr>
            <sz val="8"/>
            <color indexed="81"/>
            <rFont val="Tahoma"/>
            <family val="2"/>
          </rPr>
          <t xml:space="preserve">
last year interest put repayment of bond
</t>
        </r>
      </text>
    </comment>
  </commentList>
</comments>
</file>

<file path=xl/sharedStrings.xml><?xml version="1.0" encoding="utf-8"?>
<sst xmlns="http://schemas.openxmlformats.org/spreadsheetml/2006/main" count="6311" uniqueCount="1046">
  <si>
    <t>NEWFOUNDLAND AND LABRADOR HYDRO</t>
  </si>
  <si>
    <t>Prior</t>
  </si>
  <si>
    <t xml:space="preserve"> </t>
  </si>
  <si>
    <t>AFUDC</t>
  </si>
  <si>
    <t>Escalation</t>
  </si>
  <si>
    <t>HRD ESP</t>
  </si>
  <si>
    <t>ROUND POND</t>
  </si>
  <si>
    <t>CCCT 170</t>
  </si>
  <si>
    <t>Island Pond</t>
  </si>
  <si>
    <t>Base</t>
  </si>
  <si>
    <t>Grand Total</t>
  </si>
  <si>
    <t>Total Hydro</t>
  </si>
  <si>
    <t>Total CCCT</t>
  </si>
  <si>
    <t>Total CT</t>
  </si>
  <si>
    <t>Total Wind</t>
  </si>
  <si>
    <t>Total HRD ESP</t>
  </si>
  <si>
    <t>Total HRD Other</t>
  </si>
  <si>
    <t>Total</t>
  </si>
  <si>
    <t>Totals</t>
  </si>
  <si>
    <t>Percent of Facility</t>
  </si>
  <si>
    <t>Category</t>
  </si>
  <si>
    <t>Subcategory</t>
  </si>
  <si>
    <t>Item</t>
  </si>
  <si>
    <t>Bulk Material</t>
  </si>
  <si>
    <t>Electrical Bulk</t>
  </si>
  <si>
    <t>Cathodic Protection</t>
  </si>
  <si>
    <t>Electrical Bulk, Labor</t>
  </si>
  <si>
    <t>ISO-Phase Bus Duct</t>
  </si>
  <si>
    <t>Lighting</t>
  </si>
  <si>
    <t>Miscellaneous Wiring</t>
  </si>
  <si>
    <t>Non-Seg Bus Duct</t>
  </si>
  <si>
    <t>Piping</t>
  </si>
  <si>
    <t>Air Ejector System Piping</t>
  </si>
  <si>
    <t>Auxiliary Cooling System Piping</t>
  </si>
  <si>
    <t>Auxiliary Steam System Piping</t>
  </si>
  <si>
    <t>Boiler Blow Down System Piping</t>
  </si>
  <si>
    <t>Boiler Drain System Piping</t>
  </si>
  <si>
    <t>Boiler Feedwater System Piping</t>
  </si>
  <si>
    <t>Carbon Steel Piping</t>
  </si>
  <si>
    <t>Condensate System Piping</t>
  </si>
  <si>
    <t>Demineralized Water System Piping</t>
  </si>
  <si>
    <t>Fuel Gas System Piping</t>
  </si>
  <si>
    <t>Fuel Oil System Piping</t>
  </si>
  <si>
    <t>HP Steam System Piping</t>
  </si>
  <si>
    <t>IP and LP Steam System Piping</t>
  </si>
  <si>
    <t>Instrument Air System Piping</t>
  </si>
  <si>
    <t>Lube Oil System Piping</t>
  </si>
  <si>
    <t>Miscellaneous Piping</t>
  </si>
  <si>
    <t>Plant Drain System Piping</t>
  </si>
  <si>
    <t>Plumbing</t>
  </si>
  <si>
    <t>Raw Water and Service Water System Piping</t>
  </si>
  <si>
    <t>Service Air System Piping</t>
  </si>
  <si>
    <t>Urea/Ammonia System Piping</t>
  </si>
  <si>
    <t>Structural Bulk</t>
  </si>
  <si>
    <t>*Structural Steel</t>
  </si>
  <si>
    <t>Pilings</t>
  </si>
  <si>
    <t>Civil Infrastructure</t>
  </si>
  <si>
    <t>Buildings</t>
  </si>
  <si>
    <t>Admin Buildings</t>
  </si>
  <si>
    <t>Fire Protection System</t>
  </si>
  <si>
    <t>HVAC</t>
  </si>
  <si>
    <t>Unloading Dock</t>
  </si>
  <si>
    <t>Relocations/Site Work</t>
  </si>
  <si>
    <t>Civil Bulks</t>
  </si>
  <si>
    <t>Demolition</t>
  </si>
  <si>
    <t>Foundations</t>
  </si>
  <si>
    <t>Construction Labor</t>
  </si>
  <si>
    <t>Construction Labor, Air Ejector System</t>
  </si>
  <si>
    <t>Construction Labor, Auxiliary Cooling System</t>
  </si>
  <si>
    <t>Construction Labor, Auxiliary Steam System</t>
  </si>
  <si>
    <t>Construction Labor, Black Start Diesel Generators</t>
  </si>
  <si>
    <t>Construction Labor, Boiler Blow Down System</t>
  </si>
  <si>
    <t>Construction Labor, Boiler Drain System</t>
  </si>
  <si>
    <t>Construction Labor, Boiler Feedwater System</t>
  </si>
  <si>
    <t>Construction Labor, Buildings &amp; Architectural</t>
  </si>
  <si>
    <t>Construction Labor, Cast in Place Concrete</t>
  </si>
  <si>
    <t>Construction Labor, Cathodic Protection</t>
  </si>
  <si>
    <t>Construction Labor, Condensate System</t>
  </si>
  <si>
    <t>Construction Labor, Demineralized Water Treatment System</t>
  </si>
  <si>
    <t>Construction Labor, Fire Protection System</t>
  </si>
  <si>
    <t>Construction Labor, Fuel Gas Compressor</t>
  </si>
  <si>
    <t>Construction Labor, Fuel Gas System</t>
  </si>
  <si>
    <t>Construction Labor, Fuel Oil System</t>
  </si>
  <si>
    <t>Construction Labor, HP Steam System</t>
  </si>
  <si>
    <t>Construction Labor, HVAC System</t>
  </si>
  <si>
    <t>Construction Labor, Home Office Support and Miscellaneous Expenses</t>
  </si>
  <si>
    <t>Construction Labor, IP and LP Steam System</t>
  </si>
  <si>
    <t>Construction Labor, ISO-Phase, Non-Seg and Cable</t>
  </si>
  <si>
    <t>Construction Labor, Instrument Air System</t>
  </si>
  <si>
    <t>Construction Labor, Instrumentation &amp; Controls</t>
  </si>
  <si>
    <t>Construction Labor, Lighting</t>
  </si>
  <si>
    <t>Construction Labor, Low Voltage Switchgear</t>
  </si>
  <si>
    <t>Construction Labor, Lube Oil System</t>
  </si>
  <si>
    <t>Construction Labor, Medium Voltage Switchgear</t>
  </si>
  <si>
    <t>Construction Labor, Miscellaneous Balance of Plant</t>
  </si>
  <si>
    <t>Construction Labor, Miscellaneous Piping</t>
  </si>
  <si>
    <t>Construction Labor, Miscellaneous Systems</t>
  </si>
  <si>
    <t>Construction Labor, Offsite Laydown Logistic and Warehousing</t>
  </si>
  <si>
    <t>Construction Labor, Onsite Transport/Rigging/Hauling/Alignment</t>
  </si>
  <si>
    <t>Construction Labor, Pilings</t>
  </si>
  <si>
    <t>Construction Labor, Plant Drain System</t>
  </si>
  <si>
    <t>Construction Labor, Plumbing</t>
  </si>
  <si>
    <t>Construction Labor, Raw Water and Service Water System</t>
  </si>
  <si>
    <t>Construction Labor, SCR</t>
  </si>
  <si>
    <t>Construction Labor, Service Air System</t>
  </si>
  <si>
    <t>Construction Labor, Site Preparation</t>
  </si>
  <si>
    <t>Construction Labor, Steel Stack</t>
  </si>
  <si>
    <t>Construction Labor, Structural and Miscellaneous Steel</t>
  </si>
  <si>
    <t>Construction Labor, Substation 4160-480V</t>
  </si>
  <si>
    <t>Construction Labor, Support Labor</t>
  </si>
  <si>
    <t>Construction Labor, Transformers</t>
  </si>
  <si>
    <t>Construction Labor, Unloading Dock</t>
  </si>
  <si>
    <t>Construction Labor, Urea/Ammonia System</t>
  </si>
  <si>
    <t>Construction Labor, Waste Water Treatment</t>
  </si>
  <si>
    <t>Indirects</t>
  </si>
  <si>
    <t>Small Tools and Consumables</t>
  </si>
  <si>
    <t>Startup Activities</t>
  </si>
  <si>
    <t>Engineering &amp; Construction Management</t>
  </si>
  <si>
    <t>*Engineering</t>
  </si>
  <si>
    <t>Field Personnel</t>
  </si>
  <si>
    <t>Home Office Support</t>
  </si>
  <si>
    <t>Miscellaneous Engineering Expenses</t>
  </si>
  <si>
    <t>Equipment</t>
  </si>
  <si>
    <t>Construction Equipment</t>
  </si>
  <si>
    <t>Electrical Components</t>
  </si>
  <si>
    <t>*CEMS</t>
  </si>
  <si>
    <t>*DCS</t>
  </si>
  <si>
    <t>*EHV Transformers</t>
  </si>
  <si>
    <t>*Low Voltage Switchgear</t>
  </si>
  <si>
    <t>*Medium Power Transformers</t>
  </si>
  <si>
    <t>*Medium Voltage Switchgear</t>
  </si>
  <si>
    <t>MCC</t>
  </si>
  <si>
    <t>Miscellaneous Systems</t>
  </si>
  <si>
    <t>Substation 4160-480V</t>
  </si>
  <si>
    <t>UPS/Batteries/Chargers/Panelboard</t>
  </si>
  <si>
    <t>Instrumentation &amp; Controls</t>
  </si>
  <si>
    <t>*Instrumentation &amp; Controls</t>
  </si>
  <si>
    <t>Mechanical Components</t>
  </si>
  <si>
    <t>Black Start Diesel Generators</t>
  </si>
  <si>
    <t>Emergency Diesel Generator</t>
  </si>
  <si>
    <t>Emergency Diesel Generator, Labor</t>
  </si>
  <si>
    <t>Overhead Bridge Hoist</t>
  </si>
  <si>
    <t>Natural Gas Receiving Station</t>
  </si>
  <si>
    <t>Fuel Gas Receiving Station</t>
  </si>
  <si>
    <t>Natural Gas Compressor</t>
  </si>
  <si>
    <t>Storage &amp; Warehousing</t>
  </si>
  <si>
    <t>Offsite Laydown Logistic and Warehousing</t>
  </si>
  <si>
    <t>Onsite Transport/Rigging/Hauling/Alignment</t>
  </si>
  <si>
    <t>Water Treatment</t>
  </si>
  <si>
    <t>Wastewater System</t>
  </si>
  <si>
    <t>Power Island</t>
  </si>
  <si>
    <t>Chimney</t>
  </si>
  <si>
    <t>Steel Stack</t>
  </si>
  <si>
    <t>Emissions Control Equipment</t>
  </si>
  <si>
    <t>*SCR</t>
  </si>
  <si>
    <t>Evaporative Cooling</t>
  </si>
  <si>
    <t>Air Cooled Condenser</t>
  </si>
  <si>
    <t>Air Cooled Condenser, Labor</t>
  </si>
  <si>
    <t>Exhaust Silencer</t>
  </si>
  <si>
    <t>Gas Turbine Generator</t>
  </si>
  <si>
    <t>Gas Turbine Generators, Labor</t>
  </si>
  <si>
    <t>Heat Recovery Steam Generator</t>
  </si>
  <si>
    <t>Heat Recovery Steam Generator, Labor</t>
  </si>
  <si>
    <t>Steam Turbine</t>
  </si>
  <si>
    <t>Steam Turbine and Accessories, Labor</t>
  </si>
  <si>
    <t>% of Total Cost</t>
  </si>
  <si>
    <t>Electrical Engineering</t>
  </si>
  <si>
    <t>Sitework Engineering</t>
  </si>
  <si>
    <t>Maintenance Building</t>
  </si>
  <si>
    <t>Roads</t>
  </si>
  <si>
    <t>Meteorological Tower</t>
  </si>
  <si>
    <t>Subcontracts</t>
  </si>
  <si>
    <t>Balance of Plant</t>
  </si>
  <si>
    <t>*Cranes Hoists Trolleys</t>
  </si>
  <si>
    <t>Collection</t>
  </si>
  <si>
    <t>*Distribution Transformers</t>
  </si>
  <si>
    <t>*HV Power Cable</t>
  </si>
  <si>
    <t>Substation</t>
  </si>
  <si>
    <t>Transmission</t>
  </si>
  <si>
    <t>Communication Equipment</t>
  </si>
  <si>
    <t>Risers and Reclosers</t>
  </si>
  <si>
    <t>Wind Turbine</t>
  </si>
  <si>
    <t>Nacelle</t>
  </si>
  <si>
    <t>Brake System, Hydraulic</t>
  </si>
  <si>
    <t>Gearbox</t>
  </si>
  <si>
    <t>Generator Cooling System</t>
  </si>
  <si>
    <t>Nacelle Case and Frame</t>
  </si>
  <si>
    <t>Nacelle Support Structure</t>
  </si>
  <si>
    <t>Transformers (Nacelle)</t>
  </si>
  <si>
    <t>Transmission System Components</t>
  </si>
  <si>
    <t>Wind Electrical Bulk</t>
  </si>
  <si>
    <t>Wind Switchgear</t>
  </si>
  <si>
    <t>Wind Turbine Generator</t>
  </si>
  <si>
    <t>Rotor</t>
  </si>
  <si>
    <t>Blades</t>
  </si>
  <si>
    <t>Hub</t>
  </si>
  <si>
    <t>Tower</t>
  </si>
  <si>
    <t>Wind Tower</t>
  </si>
  <si>
    <t>Transportation</t>
  </si>
  <si>
    <t>Wind Turbine Transportation</t>
  </si>
  <si>
    <t>Control Building</t>
  </si>
  <si>
    <t>Tower Lighting</t>
  </si>
  <si>
    <t>DLO Cable</t>
  </si>
  <si>
    <t>Overhead Lines and Poles</t>
  </si>
  <si>
    <t>Control and Safety System</t>
  </si>
  <si>
    <t>Coupling</t>
  </si>
  <si>
    <t>Variable Speed Electronics</t>
  </si>
  <si>
    <t>Yaw Drive</t>
  </si>
  <si>
    <t>Pitch Mechanism</t>
  </si>
  <si>
    <t>% of Total</t>
  </si>
  <si>
    <t>Structural Steel</t>
  </si>
  <si>
    <t>Engineering</t>
  </si>
  <si>
    <t>CEMS</t>
  </si>
  <si>
    <t>DCS</t>
  </si>
  <si>
    <t>EHV Transformers</t>
  </si>
  <si>
    <t>Low Voltage Switchgear</t>
  </si>
  <si>
    <t>Medium Power Transformers</t>
  </si>
  <si>
    <t>Medium Voltage Switchgear</t>
  </si>
  <si>
    <t>SCR</t>
  </si>
  <si>
    <t>Civil &amp; Structural</t>
  </si>
  <si>
    <t>Drainage</t>
  </si>
  <si>
    <t>Preengineered Buildings</t>
  </si>
  <si>
    <t>Sitework</t>
  </si>
  <si>
    <t>Electical Equipment</t>
  </si>
  <si>
    <t>Control Cable</t>
  </si>
  <si>
    <t>Low Voltage Transfomer</t>
  </si>
  <si>
    <t>Power Cable</t>
  </si>
  <si>
    <t>Steel Cable Tray</t>
  </si>
  <si>
    <t>UPS</t>
  </si>
  <si>
    <t>Electrical Bulk Materials</t>
  </si>
  <si>
    <t>Conduit</t>
  </si>
  <si>
    <t>Gypsum System</t>
  </si>
  <si>
    <t>Dewatering</t>
  </si>
  <si>
    <t>Gypsum Handling</t>
  </si>
  <si>
    <t>Gypsum Storage</t>
  </si>
  <si>
    <t>Instrumentation &amp; Control</t>
  </si>
  <si>
    <t>Electrical Control Equipment</t>
  </si>
  <si>
    <t>Fire Protection</t>
  </si>
  <si>
    <t>Limestone System</t>
  </si>
  <si>
    <t>Ball Mills/bearings</t>
  </si>
  <si>
    <t>Dust Collection/Suppression</t>
  </si>
  <si>
    <t>Limestone Material Handling</t>
  </si>
  <si>
    <t>Unloading and Storage</t>
  </si>
  <si>
    <t>Mechanical Equipment</t>
  </si>
  <si>
    <t>Valves</t>
  </si>
  <si>
    <t>FRP Piping</t>
  </si>
  <si>
    <t>Stainless Steel Piping</t>
  </si>
  <si>
    <t>Structural Bulk Materials</t>
  </si>
  <si>
    <t>Civil</t>
  </si>
  <si>
    <t>Cranes, Hoists, and Trolleys</t>
  </si>
  <si>
    <t>Elevators, Plaforms, Ladders, and Lighting</t>
  </si>
  <si>
    <t>Concrete Chimney</t>
  </si>
  <si>
    <t>Chimney Shell</t>
  </si>
  <si>
    <t>FRP Liner</t>
  </si>
  <si>
    <t>Ductwork</t>
  </si>
  <si>
    <t>Breaching Duct and Seals</t>
  </si>
  <si>
    <t>Dampers</t>
  </si>
  <si>
    <t>Emissions Control</t>
  </si>
  <si>
    <t>Continuous Emissions Monitoring</t>
  </si>
  <si>
    <t>Wet Electrostatic Precipitator</t>
  </si>
  <si>
    <t>Distributed Control Systems</t>
  </si>
  <si>
    <t>Scaffolding</t>
  </si>
  <si>
    <t>Trade Labor</t>
  </si>
  <si>
    <t>Absorber, Labor</t>
  </si>
  <si>
    <t>Buildings, Labor</t>
  </si>
  <si>
    <t>Chimney, Labor</t>
  </si>
  <si>
    <t>Mechanical Components, Labor</t>
  </si>
  <si>
    <t>Relocation/Sitework, Labor</t>
  </si>
  <si>
    <t>Water Treatment, Labor</t>
  </si>
  <si>
    <t>FGD Island</t>
  </si>
  <si>
    <t>Absorber</t>
  </si>
  <si>
    <t>Air Compressor System</t>
  </si>
  <si>
    <t>Fabricated Steel</t>
  </si>
  <si>
    <t>Finishes/Coatings</t>
  </si>
  <si>
    <t>Slurry Agitators</t>
  </si>
  <si>
    <t>Vessel (Fabricated Carbon Steel)</t>
  </si>
  <si>
    <t>Vessel (Stebbins Tile)</t>
  </si>
  <si>
    <t>Booster ID Fans</t>
  </si>
  <si>
    <t>Carbon Steel &amp; FRP Ducts</t>
  </si>
  <si>
    <t>Motors</t>
  </si>
  <si>
    <t>Water System</t>
  </si>
  <si>
    <t>Pre-Treatment System</t>
  </si>
  <si>
    <t>Quench System</t>
  </si>
  <si>
    <t>Professional Services</t>
  </si>
  <si>
    <t>Engineering &amp; Construction</t>
  </si>
  <si>
    <t>Construction Management</t>
  </si>
  <si>
    <t>Testing and Commissioning</t>
  </si>
  <si>
    <t>Wastewater Treatment</t>
  </si>
  <si>
    <t>Piping and Plumbing</t>
  </si>
  <si>
    <t>Water Analyzers</t>
  </si>
  <si>
    <t>Access roads</t>
  </si>
  <si>
    <t>Forebay canal</t>
  </si>
  <si>
    <t>Dam</t>
  </si>
  <si>
    <t>Intake</t>
  </si>
  <si>
    <t>Penstock</t>
  </si>
  <si>
    <t>Powerhouse</t>
  </si>
  <si>
    <t>Switchyard</t>
  </si>
  <si>
    <t>Project support</t>
  </si>
  <si>
    <t>HADD</t>
  </si>
  <si>
    <t>Contingency</t>
  </si>
  <si>
    <t>Protection and ctrl</t>
  </si>
  <si>
    <t>Telectrl engineering</t>
  </si>
  <si>
    <t>Mgmt and engineering</t>
  </si>
  <si>
    <t>Owners cost</t>
  </si>
  <si>
    <t>Contingency adjustment</t>
  </si>
  <si>
    <t>Reservoir clearing</t>
  </si>
  <si>
    <t>Diversion canal</t>
  </si>
  <si>
    <t>Tailrace</t>
  </si>
  <si>
    <t>Notes</t>
  </si>
  <si>
    <t>Distribution line</t>
  </si>
  <si>
    <t>Transmission line</t>
  </si>
  <si>
    <t>2006$</t>
  </si>
  <si>
    <t>000s</t>
  </si>
  <si>
    <t>Isolated</t>
  </si>
  <si>
    <t>Infeed</t>
  </si>
  <si>
    <t>In Service</t>
  </si>
  <si>
    <t>Ser</t>
  </si>
  <si>
    <t>1st  Yr</t>
  </si>
  <si>
    <t>Year</t>
  </si>
  <si>
    <t>Mo</t>
  </si>
  <si>
    <t>Fixed</t>
  </si>
  <si>
    <t>Life</t>
  </si>
  <si>
    <t>Factor</t>
  </si>
  <si>
    <t>Esc</t>
  </si>
  <si>
    <t>Fixed O&amp;M ($000)</t>
  </si>
  <si>
    <t>Production (GWh)</t>
  </si>
  <si>
    <t>Variable O&amp;M ($000)</t>
  </si>
  <si>
    <t>TOTAL O&amp;M</t>
  </si>
  <si>
    <t>Less PPAs included with O&amp;M</t>
  </si>
  <si>
    <t>Total O&amp;M</t>
  </si>
  <si>
    <t>Difference</t>
  </si>
  <si>
    <t>Notes:</t>
  </si>
  <si>
    <t>PORTLAND CREEK</t>
  </si>
  <si>
    <t>Hydro</t>
  </si>
  <si>
    <t>Wind</t>
  </si>
  <si>
    <t>CCCT</t>
  </si>
  <si>
    <t>HRD</t>
  </si>
  <si>
    <t>Capex</t>
  </si>
  <si>
    <t>Opex</t>
  </si>
  <si>
    <t>MF</t>
  </si>
  <si>
    <t>ML</t>
  </si>
  <si>
    <t>History</t>
  </si>
  <si>
    <t>CPW</t>
  </si>
  <si>
    <t>Isolated Island</t>
  </si>
  <si>
    <t>Interconnected Island</t>
  </si>
  <si>
    <t>Net</t>
  </si>
  <si>
    <t>Direct Labour Income - Capex</t>
  </si>
  <si>
    <t>Indirect Income - Capex</t>
  </si>
  <si>
    <t>Induced Income - Capex</t>
  </si>
  <si>
    <t>Direct Labour Income - Opex</t>
  </si>
  <si>
    <t>Indirect Income - Opex</t>
  </si>
  <si>
    <t>Induced Income - Opex</t>
  </si>
  <si>
    <t>Dividends</t>
  </si>
  <si>
    <t>Export Value</t>
  </si>
  <si>
    <t>Federal Loan Guarantee</t>
  </si>
  <si>
    <t>Innu Payments</t>
  </si>
  <si>
    <t>Labour</t>
  </si>
  <si>
    <t>Engineering and PM</t>
  </si>
  <si>
    <t>N</t>
  </si>
  <si>
    <t>CL</t>
  </si>
  <si>
    <t>ENG</t>
  </si>
  <si>
    <t>Construction labour</t>
  </si>
  <si>
    <t>Regulated NLH Dividends (excluding LCP)</t>
  </si>
  <si>
    <t>LCP Project Dividends (net of equity financing; LCP only)</t>
  </si>
  <si>
    <t>Direct, Indirect and Induced Income - Capex</t>
  </si>
  <si>
    <t>Direct, Indirect and Induced NL Treasury - Capex</t>
  </si>
  <si>
    <t>Direct, Indirect and Induced Income - Opex</t>
  </si>
  <si>
    <t>Direct, Indirect and Induced NL Treasury - Opex</t>
  </si>
  <si>
    <t>Nominal</t>
  </si>
  <si>
    <t>Discount</t>
  </si>
  <si>
    <t>LIL</t>
  </si>
  <si>
    <t>Nominal Total</t>
  </si>
  <si>
    <t>$000s</t>
  </si>
  <si>
    <t>Market value</t>
  </si>
  <si>
    <t>Exports</t>
  </si>
  <si>
    <t xml:space="preserve">Bond </t>
  </si>
  <si>
    <t xml:space="preserve">As Per Dept of Finance Methodology Used for LCP-Smelter Cost Benefit </t>
  </si>
  <si>
    <t xml:space="preserve">term </t>
  </si>
  <si>
    <t>Total Bond</t>
  </si>
  <si>
    <t>Equity Flow</t>
  </si>
  <si>
    <t>Bond 1</t>
  </si>
  <si>
    <t>Bond 2</t>
  </si>
  <si>
    <t>Bond 3</t>
  </si>
  <si>
    <t>Bond 4</t>
  </si>
  <si>
    <t>Bond 5</t>
  </si>
  <si>
    <t>Bond 6</t>
  </si>
  <si>
    <t>Bond 7</t>
  </si>
  <si>
    <t>Activity</t>
  </si>
  <si>
    <t>MF Dividends</t>
  </si>
  <si>
    <t>Net MF Dividends</t>
  </si>
  <si>
    <t>PV Check at Gov DR</t>
  </si>
  <si>
    <t>LIL Dividends</t>
  </si>
  <si>
    <t>Net LIL Dividends</t>
  </si>
  <si>
    <t>Total LCP Dividends</t>
  </si>
  <si>
    <t>Discount Rate</t>
  </si>
  <si>
    <t>Regulated</t>
  </si>
  <si>
    <t>Operating Costs</t>
  </si>
  <si>
    <t>Small Hydro</t>
  </si>
  <si>
    <t>Capital Costs</t>
  </si>
  <si>
    <t>CT</t>
  </si>
  <si>
    <t>HRD Other</t>
  </si>
  <si>
    <t>Capital Costs (including escalation)</t>
  </si>
  <si>
    <t>Assumptions</t>
  </si>
  <si>
    <t>Direct Labour Income (% of total capex)</t>
  </si>
  <si>
    <t>Operating Costs (including escalation)</t>
  </si>
  <si>
    <t>Direct Labour Income (% of total opex)</t>
  </si>
  <si>
    <t>Indirect Income (% of total opex)</t>
  </si>
  <si>
    <t>Induced Income Multiplier</t>
  </si>
  <si>
    <t>Total Income - Capex</t>
  </si>
  <si>
    <t>Total Income - Opex</t>
  </si>
  <si>
    <t>NPV</t>
  </si>
  <si>
    <t>LITL</t>
  </si>
  <si>
    <t>Sources</t>
  </si>
  <si>
    <t>Nov 2010 SCI analysis</t>
  </si>
  <si>
    <t>Labour Share</t>
  </si>
  <si>
    <t>Total Labour</t>
  </si>
  <si>
    <t>% Labour</t>
  </si>
  <si>
    <t>Labour Share Relative to MF</t>
  </si>
  <si>
    <t>WBS</t>
  </si>
  <si>
    <t>Description</t>
  </si>
  <si>
    <t>Material Dollars</t>
  </si>
  <si>
    <t>Labor Dollars</t>
  </si>
  <si>
    <t>Total Dollars</t>
  </si>
  <si>
    <t>Trade Hours</t>
  </si>
  <si>
    <t>Cost Type</t>
  </si>
  <si>
    <t>YARD WORK</t>
  </si>
  <si>
    <t>BOP</t>
  </si>
  <si>
    <t>BUILDING</t>
  </si>
  <si>
    <t>ELECTRICAL / SWITCHGEAR ROOM</t>
  </si>
  <si>
    <t>CONTROL ROOM</t>
  </si>
  <si>
    <t>EXISTING CONTROL ROOM</t>
  </si>
  <si>
    <t>PEDESTRIAN OVERPASS</t>
  </si>
  <si>
    <t>COMBUSTION TURBINE GENERATOR</t>
  </si>
  <si>
    <t>HEAT RECOVERY STEAM GENERATOR</t>
  </si>
  <si>
    <t>STEAM TURBINE GENERATOR</t>
  </si>
  <si>
    <t>CONDENSER</t>
  </si>
  <si>
    <t>WATER TREATMENT SYSTEMS</t>
  </si>
  <si>
    <t>INTAKE STRUCTURE</t>
  </si>
  <si>
    <t>TRANSFORMERS</t>
  </si>
  <si>
    <t>FUEL OIL STORAGE</t>
  </si>
  <si>
    <t>START UP</t>
  </si>
  <si>
    <t>Ind</t>
  </si>
  <si>
    <t>PROVINCIAL/FEDERAL TAXES (NIC)</t>
  </si>
  <si>
    <t>COST OF MONEY</t>
  </si>
  <si>
    <t>INSURANCE AND BONDS</t>
  </si>
  <si>
    <t>CAPITAL SPARES</t>
  </si>
  <si>
    <t>ENGINEERING - CONSULTANTS</t>
  </si>
  <si>
    <t>CONSTRUCTION MANAGEMENT</t>
  </si>
  <si>
    <t>EXCHANGE RATE US DOLLARS = $1.50</t>
  </si>
  <si>
    <t>TEMPORARY CONSTRUCTION</t>
  </si>
  <si>
    <t>TOTAL ESTIMATE 2001 CANADIAN DOLLARS - TAX EXCLUDED</t>
  </si>
  <si>
    <t>Additional Labour</t>
  </si>
  <si>
    <t>Non-Labour Share</t>
  </si>
  <si>
    <t>Non-Labour Share Relative to MF</t>
  </si>
  <si>
    <t>Indirect Income (% of total non-labour capex)</t>
  </si>
  <si>
    <t>Summary Impacts</t>
  </si>
  <si>
    <t>Total Treasury - Capex</t>
  </si>
  <si>
    <t>Total Treasury - Opex</t>
  </si>
  <si>
    <t>Treasury Impact Assumptions</t>
  </si>
  <si>
    <t>Share of Direct Income to NL Treasury</t>
  </si>
  <si>
    <t>Direct</t>
  </si>
  <si>
    <t>Indirect</t>
  </si>
  <si>
    <t>Induced</t>
  </si>
  <si>
    <t>Total NL Treasury from Capex</t>
  </si>
  <si>
    <t>Total NL Treasury from Opex</t>
  </si>
  <si>
    <t>Treasury Impacts (direct, indirect and induced)</t>
  </si>
  <si>
    <t>Carbon Costs</t>
  </si>
  <si>
    <t>Income</t>
  </si>
  <si>
    <t>Treasury</t>
  </si>
  <si>
    <t>Carbon</t>
  </si>
  <si>
    <t>Total Net Value for Interconnected</t>
  </si>
  <si>
    <t>GHG Emission Costs DG2 Sensitivity Analysis, % 000s nominal</t>
  </si>
  <si>
    <t>Peak</t>
  </si>
  <si>
    <t>Operating Costs ($M)</t>
  </si>
  <si>
    <t>H</t>
  </si>
  <si>
    <t>W</t>
  </si>
  <si>
    <t>Direct Taxes</t>
  </si>
  <si>
    <t>Indirect Taxes</t>
  </si>
  <si>
    <t>Induced Taxes</t>
  </si>
  <si>
    <t>Total Income (PV)</t>
  </si>
  <si>
    <t>Income as a % of PV</t>
  </si>
  <si>
    <t>Used to adjust base SCI outputs to reflect different labour shares</t>
  </si>
  <si>
    <t>NL Treasury Impacts</t>
  </si>
  <si>
    <t>input</t>
  </si>
  <si>
    <t>labels</t>
  </si>
  <si>
    <t>Infeed CPW Preference</t>
  </si>
  <si>
    <t>Net NL Income Benefit</t>
  </si>
  <si>
    <t>Net NL Treasury Benefit</t>
  </si>
  <si>
    <t>Dividends LCP &amp; Regulated NLH</t>
  </si>
  <si>
    <t>GHG</t>
  </si>
  <si>
    <t>Effective Infeed CPW Benefit</t>
  </si>
  <si>
    <t>end point</t>
  </si>
  <si>
    <t>Impacts - Increasing</t>
  </si>
  <si>
    <t xml:space="preserve">  </t>
  </si>
  <si>
    <t>Impacts - Decreasing</t>
  </si>
  <si>
    <t>blank bar</t>
  </si>
  <si>
    <t>Mob/Demob</t>
  </si>
  <si>
    <t>Adjustment Factors</t>
  </si>
  <si>
    <t>Discussion with G Piercy; June 14, 2012</t>
  </si>
  <si>
    <t>N Seymour email; June 4, 2012</t>
  </si>
  <si>
    <t>Island Pond capital cost estimate</t>
  </si>
  <si>
    <t>Power Advocate</t>
  </si>
  <si>
    <t>Same as small hydro</t>
  </si>
  <si>
    <t>Mob/Demob Costs</t>
  </si>
  <si>
    <t>Sheet</t>
  </si>
  <si>
    <t>Waterfall</t>
  </si>
  <si>
    <t>WaterfallNoDemob</t>
  </si>
  <si>
    <t>Time Series Summary</t>
  </si>
  <si>
    <t>Capex and Opex Cost Summary</t>
  </si>
  <si>
    <t>Amount for each component of waterfall chart; time series and PV; Isolated Island and Infeed</t>
  </si>
  <si>
    <t>Isolated Economic Impacts</t>
  </si>
  <si>
    <t>General</t>
  </si>
  <si>
    <t>Sheet Descriptions</t>
  </si>
  <si>
    <t>Infeed Economic Impacts</t>
  </si>
  <si>
    <t>Economic Impact Assumptions</t>
  </si>
  <si>
    <t>Assumptions for economic impact analysis</t>
  </si>
  <si>
    <t>Cost Breakdown Comparisons</t>
  </si>
  <si>
    <t>There maybe some exceptions to the above; if so they are oversights</t>
  </si>
  <si>
    <t>CCCT Cost Breakdown</t>
  </si>
  <si>
    <t>CCCT costs 2001 Hatch Study</t>
  </si>
  <si>
    <t>$ labour</t>
  </si>
  <si>
    <t>Total w/o contingency</t>
  </si>
  <si>
    <t>Wind Cost Breakdown</t>
  </si>
  <si>
    <t>CT Cost Breakdown</t>
  </si>
  <si>
    <t>HRD ESP Cost Breakdown</t>
  </si>
  <si>
    <t>Island Pond Cost Breakdown</t>
  </si>
  <si>
    <t>Costs from 2006 SNC study; used to estimate labour share for island hydro</t>
  </si>
  <si>
    <t>Waterfall graphic with placeholder for mob/demob</t>
  </si>
  <si>
    <t>Waterfall graphic with no placeholder for mob/demob</t>
  </si>
  <si>
    <t>Comparison of total costs used in economic impact analysis for Isolated Island and Infeed</t>
  </si>
  <si>
    <t>Income and Treasury impacts for Isolated Island capex and opex costs</t>
  </si>
  <si>
    <t>Used to adjust SCI parameters and outputs to reflect different capex and opex cost compositions of the various project types</t>
  </si>
  <si>
    <t>Cost breakdown for CCCT from 2001 Hatch study; not used in this analysis; alternative source for comparison</t>
  </si>
  <si>
    <t>Cumulative Present Worth Analysis - PLF12 Iteration #1 2012Aug1 - Interconnected Island Alternative</t>
  </si>
  <si>
    <t/>
  </si>
  <si>
    <t>RORB</t>
  </si>
  <si>
    <t>Insurance</t>
  </si>
  <si>
    <t>Operating cost escalator</t>
  </si>
  <si>
    <t>Capital cost sensitivity</t>
  </si>
  <si>
    <t>CPW ($000)</t>
  </si>
  <si>
    <t>FIXED CHARGES</t>
  </si>
  <si>
    <t>Depreciation</t>
  </si>
  <si>
    <t>Ending NBV</t>
  </si>
  <si>
    <t>Average NBV</t>
  </si>
  <si>
    <t>Total Fixed charges</t>
  </si>
  <si>
    <t>$000</t>
  </si>
  <si>
    <t>Mid-year escalation factors ---&gt;</t>
  </si>
  <si>
    <t>50MW CT</t>
  </si>
  <si>
    <t>NewGT</t>
  </si>
  <si>
    <t>Annual Cap Ex %</t>
  </si>
  <si>
    <t>Constn Start</t>
  </si>
  <si>
    <t>Constn End</t>
  </si>
  <si>
    <t>Cum Esc Factor</t>
  </si>
  <si>
    <t>Asset In-Svc:</t>
  </si>
  <si>
    <t>Opening balance</t>
  </si>
  <si>
    <t>Cap Ex</t>
  </si>
  <si>
    <t>Ending balance</t>
  </si>
  <si>
    <t>In-Svc / Svc LIfe / Ins Rate</t>
  </si>
  <si>
    <t>Return on Rate Base:</t>
  </si>
  <si>
    <t>Beginning NBV</t>
  </si>
  <si>
    <t>Insurable Value</t>
  </si>
  <si>
    <t>Fixed charges</t>
  </si>
  <si>
    <t>Holyrood CP2</t>
  </si>
  <si>
    <t>Holyrood CP3</t>
  </si>
  <si>
    <t>Holyrood CP4</t>
  </si>
  <si>
    <t>Holyrood CP5</t>
  </si>
  <si>
    <t>CCGT 170MW</t>
  </si>
  <si>
    <t>CCGT</t>
  </si>
  <si>
    <t>Fixed Charges Summary:</t>
  </si>
  <si>
    <t>ESP</t>
  </si>
  <si>
    <t>Total fixed charges</t>
  </si>
  <si>
    <t>OPERATING COSTS</t>
  </si>
  <si>
    <t>$/MWh</t>
  </si>
  <si>
    <t>Existing Holyrood Units1and2</t>
  </si>
  <si>
    <t>Existing Holyrood Units3</t>
  </si>
  <si>
    <t>Holyrood Decommissioning Period</t>
  </si>
  <si>
    <t>Holyrood Synchronous Condenser</t>
  </si>
  <si>
    <t>Existing GT - Hardwoods</t>
  </si>
  <si>
    <t>ExGT</t>
  </si>
  <si>
    <t>Existing GT - Sville</t>
  </si>
  <si>
    <t>Operating costs per Strategist</t>
  </si>
  <si>
    <t>Operating Cost Summary:</t>
  </si>
  <si>
    <t>Total operating costs</t>
  </si>
  <si>
    <t>FUEL</t>
  </si>
  <si>
    <t>No. 2 Fuel</t>
  </si>
  <si>
    <t>¢/litre (Fuel Forecast)</t>
  </si>
  <si>
    <t xml:space="preserve">$/bbl </t>
  </si>
  <si>
    <t>Barrels (000's)</t>
  </si>
  <si>
    <t>No. 2 fuel expense ($000)</t>
  </si>
  <si>
    <t>NO. 6 FUEL:</t>
  </si>
  <si>
    <t>0.7%s $/bbl (Fuel Forecast)</t>
  </si>
  <si>
    <t>2.2% s $/bbl (Fuel Forecast)</t>
  </si>
  <si>
    <t>$/bbl - Island Interconnected - 0.7%s</t>
  </si>
  <si>
    <t xml:space="preserve">Tug boat costs ($/bbl) </t>
  </si>
  <si>
    <t>No. 6 fuel expense ($000)</t>
  </si>
  <si>
    <t>TOTAL FUEL</t>
  </si>
  <si>
    <t>Fuel costs per Strategist</t>
  </si>
  <si>
    <t>Less PPAs included with Fuel</t>
  </si>
  <si>
    <t>Total Fuel</t>
  </si>
  <si>
    <t>POWER PURCHASES</t>
  </si>
  <si>
    <t>Power purchases  - Other</t>
  </si>
  <si>
    <t>Included with Strategist O&amp;M</t>
  </si>
  <si>
    <t>Included with Strategist Fuel</t>
  </si>
  <si>
    <t>Total power purchases - other</t>
  </si>
  <si>
    <t>Transmission - Lab Island Tx Link</t>
  </si>
  <si>
    <t>Generation power purchases - Labrador</t>
  </si>
  <si>
    <t>Muskrat Falls:</t>
  </si>
  <si>
    <t xml:space="preserve">a.  Energy at Soldier's Pond  (GWh) </t>
  </si>
  <si>
    <t>b.  Muskrat Falls rate ($/MWh)</t>
  </si>
  <si>
    <t>c.  Soldier's Pond rate ($/MWh)  -  Losses at:</t>
  </si>
  <si>
    <t xml:space="preserve">d.  Cost ($000)  (a x c) </t>
  </si>
  <si>
    <t>Market-sourced:</t>
  </si>
  <si>
    <t>a.  Energy at Soldier's Pond (GWh)</t>
  </si>
  <si>
    <t>b.  Market rate at Muskrat Falls ($/MWh)</t>
  </si>
  <si>
    <t>d.  Cost ($000)  (a x c)</t>
  </si>
  <si>
    <t xml:space="preserve">Total cost </t>
  </si>
  <si>
    <t>Totals by Component</t>
  </si>
  <si>
    <t>Totals per Strategist</t>
  </si>
  <si>
    <t>Cumulative Present Worth Analysis - PLF12 Iteration #1 2012Aug1- Isolated Island Alternative</t>
  </si>
  <si>
    <t>Wind 25MW</t>
  </si>
  <si>
    <t>Holyrood ESP - Units 1&amp;2</t>
  </si>
  <si>
    <t>Holyrood ESP - Unit 3</t>
  </si>
  <si>
    <t>Holyrood Refurbishment1</t>
  </si>
  <si>
    <t>Holyrood Low Nox Burners</t>
  </si>
  <si>
    <t>Wind 25MWx2</t>
  </si>
  <si>
    <t>Holyrood Refurbishment2</t>
  </si>
  <si>
    <t>50MW CTx2</t>
  </si>
  <si>
    <t>Holyrood Refurbishment3</t>
  </si>
  <si>
    <t>Wind 27MW  St. Lawrence</t>
  </si>
  <si>
    <t>Wind 27MW  Fermeuse</t>
  </si>
  <si>
    <t>Holyrood Refurbishment4</t>
  </si>
  <si>
    <t>CCCT 170 G1</t>
  </si>
  <si>
    <t>Wind 25MWx3</t>
  </si>
  <si>
    <t>CCCT 170 G2</t>
  </si>
  <si>
    <t>Wind 27MWx2</t>
  </si>
  <si>
    <t>Existing Holyrood Unit 3</t>
  </si>
  <si>
    <t>$/bbl - Island Interconnected (0.7%s 2012-17; 2.2%s. 2017-2036)</t>
  </si>
  <si>
    <t>Type</t>
  </si>
  <si>
    <t>Opex Summary</t>
  </si>
  <si>
    <t>LCP Phase I (Excluding Maritime Link)</t>
  </si>
  <si>
    <t>DG3 Cost Estimate</t>
  </si>
  <si>
    <t>Incurred Cost and Cash Flow Time Phased Data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</si>
  <si>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</si>
  <si>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</si>
  <si>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</si>
  <si>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</si>
  <si>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</si>
  <si>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</si>
  <si>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</si>
  <si>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</si>
  <si>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</si>
  <si>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</si>
  <si>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</si>
  <si>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</si>
  <si>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</si>
  <si>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</si>
  <si>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</si>
  <si>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</si>
  <si>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</si>
  <si>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</si>
  <si>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</si>
  <si>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3-Muskrat Falls</t>
  </si>
  <si>
    <t>Incurred Cost Flow</t>
  </si>
  <si>
    <t>Monthly</t>
  </si>
  <si>
    <t>Q2 2012 (M/J)</t>
  </si>
  <si>
    <t>Q3 2012</t>
  </si>
  <si>
    <t>Q4 2012</t>
  </si>
  <si>
    <t>Q1 2013</t>
  </si>
  <si>
    <t>Q2 2013</t>
  </si>
  <si>
    <t>Q3 2013</t>
  </si>
  <si>
    <t>Q4 2013</t>
  </si>
  <si>
    <t>Q1 2014</t>
  </si>
  <si>
    <t>Q2 2014</t>
  </si>
  <si>
    <t>Q3 2014</t>
  </si>
  <si>
    <t>Q4 2014</t>
  </si>
  <si>
    <t>Q1 2015</t>
  </si>
  <si>
    <t>Base Estimate</t>
  </si>
  <si>
    <t>Escalation Allowance</t>
  </si>
  <si>
    <t>Quarterly</t>
  </si>
  <si>
    <t>Cash Flow</t>
  </si>
  <si>
    <t>Monthly Cash Flow</t>
  </si>
  <si>
    <t>Monthly Cash Requirement</t>
  </si>
  <si>
    <t>Cumulative Cash Requirement</t>
  </si>
  <si>
    <t>Quarterly Cash Requirement</t>
  </si>
  <si>
    <t>4-LITL</t>
  </si>
  <si>
    <t>6-LTA</t>
  </si>
  <si>
    <t>Total without HVGB</t>
  </si>
  <si>
    <t>Quarterly Cash Flow</t>
  </si>
  <si>
    <t>Quarterly Cash Requirements</t>
  </si>
  <si>
    <t>Cumulative Cash Requirements</t>
  </si>
  <si>
    <t>Total before P</t>
  </si>
  <si>
    <t>Total after P</t>
  </si>
  <si>
    <t>LTA</t>
  </si>
  <si>
    <t>Subtotal</t>
  </si>
  <si>
    <t>Total LCP</t>
  </si>
  <si>
    <t>Capital Summary</t>
  </si>
  <si>
    <t>Operating Cost Summary</t>
  </si>
  <si>
    <t>Annual - cash Flow</t>
  </si>
  <si>
    <t>Annual - Incurred</t>
  </si>
  <si>
    <t>DG3 Transmittal Opex</t>
  </si>
  <si>
    <t>Nominal $, 000s</t>
  </si>
  <si>
    <t>Jan 1 in ser</t>
  </si>
  <si>
    <t xml:space="preserve">Muskrat Falls Opex </t>
  </si>
  <si>
    <t>LTA Opex</t>
  </si>
  <si>
    <t>Lil Opex</t>
  </si>
  <si>
    <t>July 1 in ser</t>
  </si>
  <si>
    <t>LIL cable surveys change of scope included directly in annual opex as incurred.</t>
  </si>
  <si>
    <t>Opex includes corporate support</t>
  </si>
  <si>
    <t>Source: LCP DG3 O&amp;M Estimate July 26 2012. Kean email Jul 27.</t>
  </si>
  <si>
    <t>IE Nalcor July 27 2012</t>
  </si>
  <si>
    <t>Total Opex</t>
  </si>
  <si>
    <t>Steve:</t>
  </si>
  <si>
    <t>see line 72 for annual detail in row</t>
  </si>
  <si>
    <t>2012 base at 7%</t>
  </si>
  <si>
    <t>export proxy value</t>
  </si>
  <si>
    <t>previously Jan Corp Assump long Gov of Can = 4.1 +.9 basis so 5% was used to cover 2012-2018 period</t>
  </si>
  <si>
    <t>with June 2012 update for reference cases its 3.25% plus .9 bps=4.15%</t>
  </si>
  <si>
    <t>prior</t>
  </si>
  <si>
    <t>MF LTA data</t>
  </si>
  <si>
    <t>as per MHIONEAug1</t>
  </si>
  <si>
    <t>Step 9 HOA Short Form backup</t>
  </si>
  <si>
    <t>Regulated  NLHYdro Dividends (000s) excluding LCP ( MF and LIL)</t>
  </si>
  <si>
    <t>These dividends are at AUG10 which is rate analysis consistent with MHIONEAug1</t>
  </si>
  <si>
    <t>INNU Royalty payments 000s</t>
  </si>
  <si>
    <t>payments during construction are included in capex accounting.</t>
  </si>
  <si>
    <t>valuation commences in 2018</t>
  </si>
  <si>
    <t>CPW Induced</t>
  </si>
  <si>
    <t>Innu Royalties</t>
  </si>
  <si>
    <t>Surplus Power Export Value</t>
  </si>
  <si>
    <t>Net Dividends LCP &amp; Regulated NLH</t>
  </si>
  <si>
    <t>Interconnected CPW Preference with FLG</t>
  </si>
  <si>
    <t>Economy Wide Interconnected CPW Benefit</t>
  </si>
  <si>
    <t>Expenditures</t>
  </si>
  <si>
    <t>Capital Costs ($M)</t>
  </si>
  <si>
    <t>2012-67</t>
  </si>
  <si>
    <t>Average</t>
  </si>
  <si>
    <t>Muskrat Falls - Construction Capex ($M)</t>
  </si>
  <si>
    <t>Island Link - Construction Capex ($M)</t>
  </si>
  <si>
    <t>Maritime Link - Construction Capex ($M)</t>
  </si>
  <si>
    <t>Capital - Sub total ($M)</t>
  </si>
  <si>
    <t>Muskrat Falls - Opex ($M)</t>
  </si>
  <si>
    <t>Island Link - Opex ($M)</t>
  </si>
  <si>
    <t>Maritime Link - Opex ($M)</t>
  </si>
  <si>
    <t>Operations - Sub total ($M)</t>
  </si>
  <si>
    <t>Employment (PY)</t>
  </si>
  <si>
    <t>Project Direct Employment (PY)</t>
  </si>
  <si>
    <t>Capital Costs (PY)</t>
  </si>
  <si>
    <t>Muskrat Falls - Construction Capex (PY)</t>
  </si>
  <si>
    <t>Island Link - Construction Capex (PY)</t>
  </si>
  <si>
    <t>Maritime Link - Construction Capex (PY)</t>
  </si>
  <si>
    <t>Capital - Sub total (PY)</t>
  </si>
  <si>
    <t>Operating Costs (PY))</t>
  </si>
  <si>
    <t>Muskrat Falls - Opex (PY)</t>
  </si>
  <si>
    <t>Island Link - Opex (PY)</t>
  </si>
  <si>
    <t>Maritime Link - Opex (PY)</t>
  </si>
  <si>
    <t>Operations - Sub total (PY)</t>
  </si>
  <si>
    <t>Employment (M PH)</t>
  </si>
  <si>
    <t>Project Direct Employment (M PH)</t>
  </si>
  <si>
    <t>Capital Costs (M PH)</t>
  </si>
  <si>
    <t>Muskrat Falls - Construction Capex (M PH)</t>
  </si>
  <si>
    <t>Island Link - Construction Capex (M PH)</t>
  </si>
  <si>
    <t>Maritime Link - Construction Capex (M PH)</t>
  </si>
  <si>
    <t>Capital - Sub total (PH)</t>
  </si>
  <si>
    <t>Operating Costs (PH))</t>
  </si>
  <si>
    <t>Muskrat Falls - Opex (PH)</t>
  </si>
  <si>
    <t>Island Link - Opex (PH)</t>
  </si>
  <si>
    <t>Maritime Link - Opex (PH)</t>
  </si>
  <si>
    <t>Operations - Sub total (PH)</t>
  </si>
  <si>
    <t>Total Capital &amp; Operating (PY)</t>
  </si>
  <si>
    <t>Income ($M)</t>
  </si>
  <si>
    <t>Muskrat Falls - Construction Capex ($ M)</t>
  </si>
  <si>
    <t>Island Link - Construction Capex ($ M)</t>
  </si>
  <si>
    <t>Maritime Link - Construction Capex ($ M)</t>
  </si>
  <si>
    <t>Capital - Sub total ($ M)</t>
  </si>
  <si>
    <t>Operating Costs ($ M))</t>
  </si>
  <si>
    <t>Muskrat Falls - Opex ($ M)</t>
  </si>
  <si>
    <t>Island Link - Opex ($ M)</t>
  </si>
  <si>
    <t>Maritime Link - Opex ($ M)</t>
  </si>
  <si>
    <t>Operations - Sub total ($ M)</t>
  </si>
  <si>
    <t>Capital Costs ($ M)</t>
  </si>
  <si>
    <t>Operating Costs ($ M)</t>
  </si>
  <si>
    <t>Total Capital &amp; Operating ($ M)</t>
  </si>
  <si>
    <r>
      <t xml:space="preserve">NL </t>
    </r>
    <r>
      <rPr>
        <b/>
        <sz val="12"/>
        <color indexed="10"/>
        <rFont val="Calibri"/>
        <family val="2"/>
      </rPr>
      <t xml:space="preserve">Total </t>
    </r>
    <r>
      <rPr>
        <sz val="12"/>
        <rFont val="Calibri"/>
        <family val="2"/>
      </rPr>
      <t>Income ($ M)</t>
    </r>
  </si>
  <si>
    <t>Nominal Totals</t>
  </si>
  <si>
    <t xml:space="preserve">Cumulative escalation </t>
  </si>
  <si>
    <t xml:space="preserve">Opex escalation </t>
  </si>
  <si>
    <t>Opex index</t>
  </si>
  <si>
    <t>Direct income</t>
  </si>
  <si>
    <t>Indirect income</t>
  </si>
  <si>
    <t>Induced income</t>
  </si>
  <si>
    <t>Capex costs</t>
  </si>
  <si>
    <t>Total Income</t>
  </si>
  <si>
    <t>NL Direct Employment (PY)</t>
  </si>
  <si>
    <t>NL Indirect Employment (PY)</t>
  </si>
  <si>
    <t>NL Induced Employment (PY)</t>
  </si>
  <si>
    <t>NL Total Employment (PY)</t>
  </si>
  <si>
    <t>NL Direct Income ($M)</t>
  </si>
  <si>
    <t>NL Indirect Income ($ M)</t>
  </si>
  <si>
    <t>NL Induced Income ($ M)</t>
  </si>
  <si>
    <t>NL Total Income ($ M)</t>
  </si>
  <si>
    <t>Total MF and LIL</t>
  </si>
  <si>
    <t>Capex Summary - 2012$</t>
  </si>
  <si>
    <t>Capex Summary - Nominal</t>
  </si>
  <si>
    <t>LCP</t>
  </si>
  <si>
    <t>Innu royalties</t>
  </si>
  <si>
    <t>Interconnected</t>
  </si>
  <si>
    <t>Total Dividends</t>
  </si>
  <si>
    <t>CPW induced</t>
  </si>
  <si>
    <t>Export sales</t>
  </si>
  <si>
    <t>Costs</t>
  </si>
  <si>
    <t>Total Costs</t>
  </si>
  <si>
    <t>Benefits</t>
  </si>
  <si>
    <t>DG3InfeedCPW</t>
  </si>
  <si>
    <t>MF and LIL Capex</t>
  </si>
  <si>
    <t>MF and LIL Opex</t>
  </si>
  <si>
    <t>DG3IsolatedCPW</t>
  </si>
  <si>
    <t>Operating cost profile for MF and LIL</t>
  </si>
  <si>
    <t>CPW time series detail; used for CPW figure and extracting capex and opex costs for Isolated economic impacts</t>
  </si>
  <si>
    <t>CPW time series detail; used for CPW figure and extracting capex and opex costs for other non-LCP impacts (i.e. CT expenditures)</t>
  </si>
  <si>
    <t>Cost breakdown for CCCT build from Power Advocate; used to generate labour share of CCCT capex</t>
  </si>
  <si>
    <t>Cost breakdown for Wind build from Power Advocate; used to generate labour share of wind capex</t>
  </si>
  <si>
    <t>Cost breakdown for CT build from Power Advocate; used to generate labour share of CT capex</t>
  </si>
  <si>
    <t>Cost breakdown for Scrubbers and precipitators build from Power Advocate; used to generate labour share of HRD ESP capex</t>
  </si>
  <si>
    <t>DG3Export</t>
  </si>
  <si>
    <t>DG3MF Dividends</t>
  </si>
  <si>
    <t>DG3LIL Dividends</t>
  </si>
  <si>
    <t>DG3Regulated Dividends</t>
  </si>
  <si>
    <t>DG3Innu</t>
  </si>
  <si>
    <t>DG3GHG</t>
  </si>
  <si>
    <r>
      <t xml:space="preserve">NL </t>
    </r>
    <r>
      <rPr>
        <b/>
        <sz val="12"/>
        <color indexed="10"/>
        <rFont val="Calibri"/>
        <family val="2"/>
      </rPr>
      <t xml:space="preserve">Direct </t>
    </r>
    <r>
      <rPr>
        <sz val="12"/>
        <rFont val="Calibri"/>
        <family val="2"/>
      </rPr>
      <t>Employment (PY)</t>
    </r>
  </si>
  <si>
    <r>
      <t xml:space="preserve">NL </t>
    </r>
    <r>
      <rPr>
        <b/>
        <sz val="12"/>
        <color indexed="10"/>
        <rFont val="Calibri"/>
        <family val="2"/>
      </rPr>
      <t xml:space="preserve">Indirect </t>
    </r>
    <r>
      <rPr>
        <sz val="12"/>
        <rFont val="Calibri"/>
        <family val="2"/>
      </rPr>
      <t>Employment (PY)</t>
    </r>
  </si>
  <si>
    <r>
      <t xml:space="preserve">NL </t>
    </r>
    <r>
      <rPr>
        <b/>
        <sz val="12"/>
        <color indexed="10"/>
        <rFont val="Calibri"/>
        <family val="2"/>
      </rPr>
      <t xml:space="preserve">Induced </t>
    </r>
    <r>
      <rPr>
        <sz val="12"/>
        <rFont val="Calibri"/>
        <family val="2"/>
      </rPr>
      <t>Employment (PY)</t>
    </r>
  </si>
  <si>
    <r>
      <t xml:space="preserve">NL </t>
    </r>
    <r>
      <rPr>
        <b/>
        <sz val="12"/>
        <color indexed="10"/>
        <rFont val="Calibri"/>
        <family val="2"/>
      </rPr>
      <t xml:space="preserve">Total </t>
    </r>
    <r>
      <rPr>
        <sz val="12"/>
        <rFont val="Calibri"/>
        <family val="2"/>
      </rPr>
      <t>Employment (PY)</t>
    </r>
  </si>
  <si>
    <r>
      <t xml:space="preserve">NL </t>
    </r>
    <r>
      <rPr>
        <b/>
        <sz val="12"/>
        <color indexed="10"/>
        <rFont val="Calibri"/>
        <family val="2"/>
      </rPr>
      <t xml:space="preserve">Direct </t>
    </r>
    <r>
      <rPr>
        <sz val="12"/>
        <rFont val="Calibri"/>
        <family val="2"/>
      </rPr>
      <t>Income ($M)</t>
    </r>
  </si>
  <si>
    <r>
      <t xml:space="preserve">NL </t>
    </r>
    <r>
      <rPr>
        <b/>
        <sz val="12"/>
        <color indexed="10"/>
        <rFont val="Calibri"/>
        <family val="2"/>
      </rPr>
      <t xml:space="preserve">Indirect </t>
    </r>
    <r>
      <rPr>
        <sz val="12"/>
        <rFont val="Calibri"/>
        <family val="2"/>
      </rPr>
      <t>Income ($ M)</t>
    </r>
  </si>
  <si>
    <r>
      <t xml:space="preserve">NL </t>
    </r>
    <r>
      <rPr>
        <b/>
        <sz val="12"/>
        <color indexed="10"/>
        <rFont val="Calibri"/>
        <family val="2"/>
      </rPr>
      <t xml:space="preserve">Induced </t>
    </r>
    <r>
      <rPr>
        <sz val="12"/>
        <rFont val="Calibri"/>
        <family val="2"/>
      </rPr>
      <t>Income ($ M)</t>
    </r>
  </si>
  <si>
    <t>Induced Income - Muskrat Falls - Construction Capex ($ M)</t>
  </si>
  <si>
    <t>Induced Income - Island Link - Construction Capex ($ M)</t>
  </si>
  <si>
    <t>Induced Income - Maritime Link - Construction Capex ($ M)</t>
  </si>
  <si>
    <t>Induced Income - Muskrat Falls - Opex ($ M)</t>
  </si>
  <si>
    <t>Induced Income - Island Link - Opex ($ M)</t>
  </si>
  <si>
    <t>Induced Income - Maritime Link - Opex ($ M)</t>
  </si>
  <si>
    <r>
      <t xml:space="preserve">NL </t>
    </r>
    <r>
      <rPr>
        <b/>
        <sz val="12"/>
        <color indexed="10"/>
        <rFont val="Calibri"/>
        <family val="2"/>
      </rPr>
      <t>Tax Revenue</t>
    </r>
    <r>
      <rPr>
        <sz val="12"/>
        <rFont val="Calibri"/>
        <family val="2"/>
      </rPr>
      <t xml:space="preserve"> ($ M)</t>
    </r>
  </si>
  <si>
    <t>Total Taxes</t>
  </si>
  <si>
    <t>NL Taxes</t>
  </si>
  <si>
    <t>Direct Personal Taxes</t>
  </si>
  <si>
    <t>Direct Payroll Taxes</t>
  </si>
  <si>
    <t>Direct Opex Taxes</t>
  </si>
  <si>
    <t>Indirect Corporate Income Taxes</t>
  </si>
  <si>
    <t>Indirect Personal Income Taxes</t>
  </si>
  <si>
    <t>Indirect Payroll Taxes</t>
  </si>
  <si>
    <t>Indirect Opex Taxes</t>
  </si>
  <si>
    <t>Induced HST</t>
  </si>
  <si>
    <t>Direct Capex Taxes</t>
  </si>
  <si>
    <t>Indirect Capex Taxes</t>
  </si>
  <si>
    <t>Overal Taxes Ck</t>
  </si>
  <si>
    <t>Direct Ck</t>
  </si>
  <si>
    <t>Direct above</t>
  </si>
  <si>
    <t>Indirect Direct Ck</t>
  </si>
  <si>
    <t>Indirect above</t>
  </si>
  <si>
    <t>Induced Direct Ck</t>
  </si>
  <si>
    <t>Induceed above</t>
  </si>
  <si>
    <t>SCI Impact Summary (2012$)</t>
  </si>
  <si>
    <t>SCI Impact Summary (Nominal)</t>
  </si>
  <si>
    <t>Total MF capex</t>
  </si>
  <si>
    <t>Total LIL capex</t>
  </si>
  <si>
    <t>Total Capex</t>
  </si>
  <si>
    <t>Total MF Opex</t>
  </si>
  <si>
    <t>Total LIL Opex</t>
  </si>
  <si>
    <t>Total Infeed Impact Summary (Nominal)</t>
  </si>
  <si>
    <t>Non-LCP Costs and Impacts</t>
  </si>
  <si>
    <t>LCP Impacts</t>
  </si>
  <si>
    <t>Total Infeed Impacts</t>
  </si>
  <si>
    <t>Labour Shares</t>
  </si>
  <si>
    <t>Share of Non-labour</t>
  </si>
  <si>
    <t>Capital cost profile for MF and LIL; used for escalation to make SCI impacts nominal (SCI prepares its assessment in 2012$)</t>
  </si>
  <si>
    <t>Yellow-shaded = hard coded assumptions</t>
  </si>
  <si>
    <t>DG3 SCI Analysis</t>
  </si>
  <si>
    <t>Share of</t>
  </si>
  <si>
    <t>Capex Costs</t>
  </si>
  <si>
    <t>Full results from SCI model for LCP economic impacts; generates factors used for Isolated economic impacts</t>
  </si>
  <si>
    <t>SCI DG3 Final</t>
  </si>
  <si>
    <t>SCI DG3 Prelim</t>
  </si>
  <si>
    <t>Green-shaded = assumptions from Strategic Concepts Inc. (SCI) analysis</t>
  </si>
  <si>
    <t>Non-shaded = hard coded from Nalcor analysis, SCI analysis or formulae</t>
  </si>
  <si>
    <t>Income and Treasury impacts for Infeed capex and opex costs</t>
  </si>
  <si>
    <t>Preliminary results (w/o Treasury) from SCI model for LCP economic impacts; converted to nominal dollars and fed into Infeed Economic Impacts sheet</t>
  </si>
  <si>
    <t>Export value proxy</t>
  </si>
  <si>
    <t>MF dividends</t>
  </si>
  <si>
    <t>LIL dividends</t>
  </si>
  <si>
    <t>Regulated dividends</t>
  </si>
  <si>
    <t>Innu payments</t>
  </si>
  <si>
    <t>GHG value</t>
  </si>
  <si>
    <t xml:space="preserve"> Isolated </t>
  </si>
  <si>
    <t xml:space="preserve"> Interconnected </t>
  </si>
  <si>
    <t>ML Impacts ($ millions)</t>
  </si>
  <si>
    <t>Treasury ML</t>
  </si>
  <si>
    <t>CPW and Carbon Costs Induced</t>
  </si>
  <si>
    <t>Water Power Rentals</t>
  </si>
  <si>
    <t>Comparison of Water Power Rental Payments</t>
  </si>
  <si>
    <t>Export cases</t>
  </si>
  <si>
    <t>$ millions</t>
  </si>
  <si>
    <t>Calendar Year</t>
  </si>
  <si>
    <t>Period Start</t>
  </si>
  <si>
    <t>Period End</t>
  </si>
  <si>
    <t>Sum</t>
  </si>
  <si>
    <t>HOA</t>
  </si>
  <si>
    <t>Emera, optimized spill</t>
  </si>
  <si>
    <t>WPR rate $ /Mwh</t>
  </si>
  <si>
    <t>max WPR under Emera since there are no exportes in the optimized new run by Tom</t>
  </si>
  <si>
    <t>From Oct 23 2012 email from Carla Russell</t>
  </si>
  <si>
    <t>Revenue &amp; Tariff Model</t>
  </si>
  <si>
    <t>back to 2012</t>
  </si>
  <si>
    <t>of production sold</t>
  </si>
  <si>
    <t>ex Emera</t>
  </si>
  <si>
    <t>Output Sheet (Calendar Year)</t>
  </si>
  <si>
    <t>net of tariffs</t>
  </si>
  <si>
    <t>or</t>
  </si>
  <si>
    <t>Energy Revenues - Contract/Peak/Capacity  Markets</t>
  </si>
  <si>
    <t>Capacity Revenues - Contract/Peak/Capacity  Markets</t>
  </si>
  <si>
    <t>Energy Revenues - Off peak/energy markets</t>
  </si>
  <si>
    <t>Tariffs By System</t>
  </si>
  <si>
    <t>Ave Monthly Gen Cap Used By Capacity-Backed Market (MW, As Seen at Bus)</t>
  </si>
  <si>
    <t>Energy Dispatched By Market (GWh, As Seen at Bus)</t>
  </si>
  <si>
    <t>Energy Dispatched By Market (GWh, In Market)</t>
  </si>
  <si>
    <t>Tariffs By Market ($ '000,000)</t>
  </si>
  <si>
    <t>Emera Block A (Capacity-Backed Mkt)</t>
  </si>
  <si>
    <t>Island Load (Capacity-Backed Mkt)</t>
  </si>
  <si>
    <t>NYISO via HQ (Capacity-Backed Mkt)</t>
  </si>
  <si>
    <t>NEISO via Bayside (Capacity-Backed Mkt)</t>
  </si>
  <si>
    <t>CapBkMkt Spare</t>
  </si>
  <si>
    <t>EnMkt Spare</t>
  </si>
  <si>
    <t>NYISO via HQ (Energy Mkt)</t>
  </si>
  <si>
    <t>NEISO via Bayside (Energy Mkt)</t>
  </si>
  <si>
    <t>NS Residual Sales</t>
  </si>
  <si>
    <t>Maritime Link netback residual</t>
  </si>
  <si>
    <t>Spill (Non-Firm) Market</t>
  </si>
  <si>
    <t>Island Link</t>
  </si>
  <si>
    <t>Island Grid</t>
  </si>
  <si>
    <t>Maritime Link</t>
  </si>
  <si>
    <t>NS Grid</t>
  </si>
  <si>
    <t>NB Bayside Grid</t>
  </si>
  <si>
    <t>Labrador Grid</t>
  </si>
  <si>
    <t>HQ Grid</t>
  </si>
  <si>
    <t>MEPCO</t>
  </si>
  <si>
    <t>Spare Txn Grid</t>
  </si>
  <si>
    <t>Volume for water lease</t>
  </si>
  <si>
    <t>Export revenues</t>
  </si>
  <si>
    <t>Tariffs</t>
  </si>
  <si>
    <t>Export net revenues</t>
  </si>
  <si>
    <t>TOTAL</t>
  </si>
  <si>
    <t>RevModel.Gen5 BigBenefit v3 addenergy100 MLresidMIXref</t>
  </si>
  <si>
    <t>RevModel.Gen5 BigBenefit v2 MLresidMIX</t>
  </si>
  <si>
    <t>Export - Base No Spill</t>
  </si>
  <si>
    <t>Export - Island Spill</t>
  </si>
  <si>
    <t>Export - Ponding</t>
  </si>
  <si>
    <t>Purchased</t>
  </si>
  <si>
    <t>Resold</t>
  </si>
  <si>
    <t>Gross</t>
  </si>
  <si>
    <t>Off-Peak Energy</t>
  </si>
  <si>
    <t>On-Peak Energy</t>
  </si>
  <si>
    <t>Profit</t>
  </si>
  <si>
    <t>Volume</t>
  </si>
  <si>
    <t>Cost</t>
  </si>
  <si>
    <t>MWh</t>
  </si>
  <si>
    <t>$,000</t>
  </si>
  <si>
    <t>Carbon Costs Induced</t>
  </si>
  <si>
    <t>130 MW GT Displaced</t>
  </si>
  <si>
    <t>CPW for Fixed and O&amp;M, 000$</t>
  </si>
  <si>
    <t>Nominal $</t>
  </si>
  <si>
    <t>2032 GT</t>
  </si>
  <si>
    <t>2032 replacement</t>
  </si>
  <si>
    <t>2036 GT</t>
  </si>
  <si>
    <t>2036 replacement</t>
  </si>
  <si>
    <t>2039 GT Prorated</t>
  </si>
  <si>
    <t>2039 replacement</t>
  </si>
  <si>
    <t>280 MW GT Displaced</t>
  </si>
  <si>
    <t>First 130 MW</t>
  </si>
  <si>
    <t>Next 20 MW 2039</t>
  </si>
  <si>
    <t>2043 GT</t>
  </si>
  <si>
    <t>2049 GT</t>
  </si>
  <si>
    <t>2054 GT prorated</t>
  </si>
  <si>
    <t>Annual GT avoidance streams</t>
  </si>
  <si>
    <t>130 MW Displaced</t>
  </si>
  <si>
    <t>280 MW Displaced</t>
  </si>
  <si>
    <t xml:space="preserve">Nominal </t>
  </si>
  <si>
    <t>as per 2012 MHIONE</t>
  </si>
  <si>
    <t>From Carla Russell email Oct 24</t>
  </si>
  <si>
    <t>Direct, Indirect and Induced Income - ML Capex</t>
  </si>
  <si>
    <t>Direct, Indirect and Induced NL Treasury - ML Capex</t>
  </si>
  <si>
    <t>Direct, Indirect and Induced Income - ML Opex</t>
  </si>
  <si>
    <t>Direct, Indirect and Induced NL Treasury - ML Opex</t>
  </si>
  <si>
    <t>Income - ML</t>
  </si>
  <si>
    <t>CPW induced income</t>
  </si>
  <si>
    <t>Carbon induced income</t>
  </si>
  <si>
    <t>Water power rentals</t>
  </si>
  <si>
    <t>1) Summary Net Value for Interconnected</t>
  </si>
  <si>
    <t>2) Rolled up Summary Net Value for Interconnected</t>
  </si>
  <si>
    <t>3) Rolled up Summary Net Value for Interconnected</t>
  </si>
  <si>
    <t>Consumers</t>
  </si>
  <si>
    <t>Economy (labour and business)</t>
  </si>
  <si>
    <t>Government</t>
  </si>
  <si>
    <t>Innu</t>
  </si>
  <si>
    <t>Dividends (including Innu)</t>
  </si>
  <si>
    <t>Terry Orielly email Oct 24</t>
  </si>
  <si>
    <t>Dividends reduced because of Emera's share</t>
  </si>
  <si>
    <t>Other Interconnected</t>
  </si>
  <si>
    <t>Total Interconnected</t>
  </si>
  <si>
    <t>Net Benefits</t>
  </si>
  <si>
    <t>SCI Impacts by Component</t>
  </si>
  <si>
    <t>Treasury MF</t>
  </si>
  <si>
    <t>Treasury LIL</t>
  </si>
  <si>
    <t>MF Impacts ($ millions; nominal)</t>
  </si>
  <si>
    <t>ML Impacts ($ millions; nominal)</t>
  </si>
  <si>
    <t>Total Interconnected (hard coded)</t>
  </si>
  <si>
    <t>LIL Impacts ($ millions; nominal)</t>
  </si>
  <si>
    <t>Check</t>
  </si>
  <si>
    <t>SCI Figures (2012$)</t>
  </si>
  <si>
    <t>Total Direct</t>
  </si>
  <si>
    <t>Total Indirect</t>
  </si>
  <si>
    <t>Total Induced</t>
  </si>
  <si>
    <t>Total SCI</t>
  </si>
  <si>
    <t>PV</t>
  </si>
  <si>
    <t>SCI Figures (nominal$)</t>
  </si>
  <si>
    <t>Reserve Sharing</t>
  </si>
  <si>
    <t>CPW and CPW induced</t>
  </si>
  <si>
    <t>Other benefits</t>
  </si>
  <si>
    <t>Summary</t>
  </si>
  <si>
    <t>Benefits as reported in public material</t>
  </si>
  <si>
    <t>Units</t>
  </si>
  <si>
    <t>2012$</t>
  </si>
  <si>
    <t>Nominal$</t>
  </si>
  <si>
    <t>The income impacts reported in our economic modelling show income to NL labour and business of $1.9 billion in 2012$</t>
  </si>
  <si>
    <t>Amount</t>
  </si>
  <si>
    <t>This involved 2 steps:</t>
  </si>
  <si>
    <t>1) escalate the income benefits using the escalation factors for LCP, which generated the $2,017 figure</t>
  </si>
  <si>
    <t>2) discount the escalated values to 2012$ to make them equivalent to the CPW, which is the $1,692 figure</t>
  </si>
  <si>
    <t>Benefits used in net benefits analysis (step 1)</t>
  </si>
  <si>
    <t>This method of reporting economic impacts (i.e. in 2012$) has always been used and is comparable to DG2 figures</t>
  </si>
  <si>
    <t>For the net benefits analysis, where all figures are discounted to 2012, the income benefits had to be reported on a consistent basis</t>
  </si>
  <si>
    <t>Benefits used in net benefits analysis (step 2)</t>
  </si>
  <si>
    <t>Export</t>
  </si>
  <si>
    <t>Water rentals</t>
  </si>
  <si>
    <t>Innu dvidends</t>
  </si>
  <si>
    <t>Carbon induced</t>
  </si>
  <si>
    <t>Total 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</si>
</sst>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;[Red]\-&quot;$&quot;#,##0.00"/>
    <numFmt numFmtId="166" formatCode="0.0%"/>
    <numFmt numFmtId="167" formatCode="#,##0.0_);\(#,##0.0\)"/>
    <numFmt numFmtId="168" formatCode="#,##0.0"/>
    <numFmt numFmtId="169" formatCode="#,##0.0000_);\(#,##0.0000\)"/>
    <numFmt numFmtId="170" formatCode="_(* #,##0_);_(* \(#,##0\);_(* &quot;-&quot;??_);_(@_)"/>
    <numFmt numFmtId="171" formatCode="0.000%"/>
    <numFmt numFmtId="172" formatCode="#,###"/>
    <numFmt numFmtId="173" formatCode="_(&quot;$&quot;* #,##0_);_(&quot;$&quot;* \(#,##0\);_(&quot;$&quot;* &quot;-&quot;??_);_(@_)"/>
    <numFmt numFmtId="174" formatCode="0.0"/>
    <numFmt numFmtId="175" formatCode="0.\ \ "/>
    <numFmt numFmtId="176" formatCode="&quot;$&quot;#,##0"/>
    <numFmt numFmtId="177" formatCode="0.000"/>
    <numFmt numFmtId="178" formatCode="_(* #,##0.0_);_(* \(#,##0.0\);_(* &quot;-&quot;??_);_(@_)"/>
    <numFmt numFmtId="179" formatCode="&quot;$&quot;#,##0.0_);[Red]\(&quot;$&quot;#,##0.0\)"/>
    <numFmt numFmtId="180" formatCode="0_);\(0\)"/>
    <numFmt numFmtId="181" formatCode="#,##0.0000000000000_);\(#,##0.0000000000000\)"/>
    <numFmt numFmtId="182" formatCode="#,##0.000_);\(#,##0.000\)"/>
    <numFmt numFmtId="183" formatCode="0\ &quot;$&quot;"/>
    <numFmt numFmtId="184" formatCode="_(* #,##0.00000_);_(* \(#,##0.00000\);_(* &quot;-&quot;??_);_(@_)"/>
    <numFmt numFmtId="185" formatCode="_(* #,##0.000_);_(* \(#,##0.000\);_(* &quot;-&quot;??_);_(@_)"/>
    <numFmt numFmtId="186" formatCode="[$-409]mmm\-yy;@"/>
    <numFmt numFmtId="187" formatCode="&quot;$&quot;#,##0.0"/>
    <numFmt numFmtId="188" formatCode="&quot;$&quot;#,##0.00"/>
    <numFmt numFmtId="189" formatCode="#,##0;[Red]#,##0"/>
    <numFmt numFmtId="190" formatCode="#,##0.00;[Red]#,##0.00"/>
    <numFmt numFmtId="191" formatCode="#,##0.0;[Red]#,##0.0"/>
    <numFmt numFmtId="192" formatCode="&quot;$&quot;#,##0.0;[Red]\-&quot;$&quot;#,##0.0"/>
    <numFmt numFmtId="193" formatCode="&quot;$&quot;#,##0.00000"/>
    <numFmt numFmtId="194" formatCode="&quot;$&quot;#,##0.000"/>
    <numFmt numFmtId="195" formatCode="&quot;$&quot;#,##0.0000"/>
    <numFmt numFmtId="196" formatCode="mm/dd/yyyy"/>
  </numFmts>
  <fonts count="75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1"/>
      <name val="Calibri"/>
      <family val="2"/>
    </font>
    <font>
      <b/>
      <sz val="10"/>
      <color rgb="FF0000CC"/>
      <name val="Calibri"/>
      <family val="2"/>
    </font>
    <font>
      <b/>
      <i/>
      <sz val="10"/>
      <color rgb="FFFF0000"/>
      <name val="Calibri"/>
      <family val="2"/>
    </font>
    <font>
      <sz val="10"/>
      <color rgb="FF0000CC"/>
      <name val="Calibri"/>
      <family val="2"/>
    </font>
    <font>
      <b/>
      <sz val="10"/>
      <color theme="1"/>
      <name val="Calibri"/>
      <family val="2"/>
    </font>
    <font>
      <sz val="10"/>
      <name val="SWISS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9"/>
      <name val="Calibri"/>
      <family val="2"/>
    </font>
    <font>
      <u/>
      <sz val="11"/>
      <color theme="10"/>
      <name val="Calibri"/>
      <family val="2"/>
    </font>
    <font>
      <b/>
      <sz val="1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Times New Roman"/>
      <family val="1"/>
    </font>
    <font>
      <sz val="12"/>
      <name val="Calibri"/>
      <family val="2"/>
      <scheme val="minor"/>
    </font>
    <font>
      <sz val="10"/>
      <color indexed="10"/>
      <name val="Calibri"/>
      <family val="2"/>
    </font>
    <font>
      <b/>
      <sz val="10"/>
      <color indexed="12"/>
      <name val="Calibri"/>
      <family val="2"/>
    </font>
    <font>
      <sz val="10"/>
      <color indexed="12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FF000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color theme="1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sz val="8"/>
      <name val="Tahoma"/>
      <family val="2"/>
    </font>
    <font>
      <sz val="8"/>
      <name val="Verdana"/>
      <family val="2"/>
    </font>
    <font>
      <sz val="10"/>
      <name val="Times New Roman"/>
      <family val="1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b/>
      <u/>
      <sz val="8"/>
      <color indexed="8"/>
      <name val="Tahoma"/>
      <family val="2"/>
    </font>
    <font>
      <b/>
      <sz val="8"/>
      <color indexed="23"/>
      <name val="Verdana"/>
      <family val="2"/>
    </font>
    <font>
      <sz val="16"/>
      <color indexed="9"/>
      <name val="Tahoma"/>
      <family val="2"/>
    </font>
    <font>
      <b/>
      <sz val="8"/>
      <color indexed="63"/>
      <name val="Verdana"/>
      <family val="2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name val="Calibri"/>
      <family val="2"/>
      <scheme val="minor"/>
    </font>
    <font>
      <u/>
      <sz val="12"/>
      <color rgb="FFFF0000"/>
      <name val="Calibri"/>
      <family val="2"/>
      <scheme val="minor"/>
    </font>
    <font>
      <b/>
      <u/>
      <sz val="12"/>
      <color rgb="FF00B05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0"/>
      <name val="Calibri"/>
      <family val="2"/>
    </font>
    <font>
      <sz val="9"/>
      <color theme="0"/>
      <name val="Calibri"/>
      <family val="2"/>
    </font>
    <font>
      <b/>
      <sz val="16"/>
      <color theme="1"/>
      <name val="Calibri"/>
      <family val="2"/>
    </font>
    <font>
      <b/>
      <sz val="10"/>
      <color theme="0"/>
      <name val="Calibri"/>
      <family val="2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</borders>
  <cellStyleXfs count="5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3" fillId="2" borderId="0"/>
    <xf numFmtId="44" fontId="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7" fillId="0" borderId="0"/>
    <xf numFmtId="0" fontId="18" fillId="0" borderId="0"/>
    <xf numFmtId="0" fontId="18" fillId="0" borderId="0"/>
    <xf numFmtId="43" fontId="5" fillId="0" borderId="0" applyFont="0" applyFill="0" applyBorder="0" applyAlignment="0" applyProtection="0"/>
    <xf numFmtId="0" fontId="17" fillId="0" borderId="0"/>
    <xf numFmtId="9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37" fontId="45" fillId="8" borderId="11" applyBorder="0" applyProtection="0">
      <alignment vertical="center"/>
    </xf>
    <xf numFmtId="0" fontId="46" fillId="9" borderId="0" applyBorder="0">
      <alignment horizontal="left" vertical="center" indent="1"/>
    </xf>
    <xf numFmtId="43" fontId="4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17" fillId="0" borderId="0" applyFont="0" applyFill="0" applyBorder="0" applyAlignment="0" applyProtection="0">
      <alignment vertical="top"/>
    </xf>
    <xf numFmtId="44" fontId="47" fillId="0" borderId="0" applyFont="0" applyFill="0" applyBorder="0" applyAlignment="0" applyProtection="0"/>
    <xf numFmtId="44" fontId="28" fillId="0" borderId="0" applyFont="0" applyFill="0" applyBorder="0" applyAlignment="0" applyProtection="0"/>
    <xf numFmtId="37" fontId="48" fillId="10" borderId="23" applyBorder="0">
      <alignment horizontal="left" vertical="center" indent="1"/>
    </xf>
    <xf numFmtId="37" fontId="49" fillId="0" borderId="2">
      <alignment vertical="center"/>
    </xf>
    <xf numFmtId="0" fontId="49" fillId="11" borderId="14" applyNumberFormat="0">
      <alignment horizontal="left" vertical="top" indent="1"/>
    </xf>
    <xf numFmtId="0" fontId="49" fillId="8" borderId="0" applyBorder="0">
      <alignment horizontal="left" vertical="center" indent="1"/>
    </xf>
    <xf numFmtId="0" fontId="49" fillId="0" borderId="14" applyNumberFormat="0" applyFill="0">
      <alignment horizontal="centerContinuous" vertical="top"/>
    </xf>
    <xf numFmtId="0" fontId="50" fillId="8" borderId="33" applyNumberFormat="0" applyBorder="0">
      <alignment horizontal="left" vertical="center" indent="1"/>
    </xf>
    <xf numFmtId="0" fontId="51" fillId="12" borderId="0">
      <alignment horizontal="left" indent="1"/>
    </xf>
    <xf numFmtId="0" fontId="28" fillId="0" borderId="0"/>
    <xf numFmtId="0" fontId="47" fillId="0" borderId="0"/>
    <xf numFmtId="0" fontId="3" fillId="0" borderId="0"/>
    <xf numFmtId="0" fontId="28" fillId="0" borderId="0"/>
    <xf numFmtId="0" fontId="28" fillId="0" borderId="0"/>
    <xf numFmtId="9" fontId="4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9" borderId="0">
      <alignment horizontal="left" indent="1"/>
    </xf>
    <xf numFmtId="0" fontId="53" fillId="9" borderId="0" applyBorder="0">
      <alignment horizontal="left" vertical="center" indent="1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43" fontId="8" fillId="0" borderId="0" applyFont="0" applyFill="0" applyBorder="0" applyAlignment="0" applyProtection="0"/>
  </cellStyleXfs>
  <cellXfs count="572">
    <xf numFmtId="0" fontId="0" fillId="0" borderId="0" xfId="0"/>
    <xf numFmtId="0" fontId="0" fillId="0" borderId="0" xfId="0" applyAlignment="1">
      <alignment horizontal="center"/>
    </xf>
    <xf numFmtId="37" fontId="0" fillId="0" borderId="0" xfId="0" applyNumberFormat="1"/>
    <xf numFmtId="0" fontId="0" fillId="0" borderId="0" xfId="0" quotePrefix="1" applyAlignment="1">
      <alignment horizontal="left"/>
    </xf>
    <xf numFmtId="0" fontId="6" fillId="0" borderId="0" xfId="0" applyFont="1"/>
    <xf numFmtId="37" fontId="6" fillId="0" borderId="0" xfId="0" applyNumberFormat="1" applyFont="1"/>
    <xf numFmtId="0" fontId="0" fillId="0" borderId="0" xfId="0" applyBorder="1"/>
    <xf numFmtId="0" fontId="0" fillId="0" borderId="0" xfId="0" applyAlignment="1">
      <alignment horizontal="right"/>
    </xf>
    <xf numFmtId="0" fontId="0" fillId="0" borderId="0" xfId="0" quotePrefix="1" applyAlignment="1">
      <alignment horizontal="center"/>
    </xf>
    <xf numFmtId="0" fontId="10" fillId="0" borderId="0" xfId="0" quotePrefix="1" applyFont="1" applyAlignment="1">
      <alignment horizontal="left"/>
    </xf>
    <xf numFmtId="0" fontId="11" fillId="0" borderId="0" xfId="0" applyFont="1"/>
    <xf numFmtId="0" fontId="0" fillId="0" borderId="0" xfId="0" applyFont="1"/>
    <xf numFmtId="166" fontId="0" fillId="0" borderId="0" xfId="2" applyNumberFormat="1" applyFont="1" applyAlignment="1">
      <alignment horizontal="center"/>
    </xf>
    <xf numFmtId="0" fontId="10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quotePrefix="1" applyAlignment="1">
      <alignment horizontal="left" indent="1"/>
    </xf>
    <xf numFmtId="169" fontId="0" fillId="0" borderId="0" xfId="0" applyNumberFormat="1"/>
    <xf numFmtId="169" fontId="0" fillId="0" borderId="0" xfId="0" applyNumberFormat="1" applyAlignment="1">
      <alignment horizontal="center"/>
    </xf>
    <xf numFmtId="167" fontId="0" fillId="0" borderId="0" xfId="0" applyNumberFormat="1"/>
    <xf numFmtId="170" fontId="0" fillId="0" borderId="0" xfId="1" applyNumberFormat="1" applyFont="1"/>
    <xf numFmtId="170" fontId="0" fillId="0" borderId="0" xfId="1" applyNumberFormat="1" applyFont="1" applyBorder="1"/>
    <xf numFmtId="0" fontId="0" fillId="0" borderId="0" xfId="0" applyAlignment="1">
      <alignment horizontal="left"/>
    </xf>
    <xf numFmtId="37" fontId="0" fillId="0" borderId="10" xfId="0" applyNumberFormat="1" applyBorder="1"/>
    <xf numFmtId="0" fontId="10" fillId="0" borderId="0" xfId="0" quotePrefix="1" applyFont="1" applyAlignment="1">
      <alignment horizontal="left" indent="1"/>
    </xf>
    <xf numFmtId="0" fontId="0" fillId="0" borderId="0" xfId="0" quotePrefix="1"/>
    <xf numFmtId="0" fontId="12" fillId="0" borderId="0" xfId="0" applyFont="1"/>
    <xf numFmtId="0" fontId="12" fillId="0" borderId="0" xfId="0" applyFont="1" applyAlignment="1">
      <alignment horizontal="right"/>
    </xf>
    <xf numFmtId="0" fontId="0" fillId="0" borderId="0" xfId="0" applyBorder="1" applyAlignment="1">
      <alignment horizontal="left" indent="1"/>
    </xf>
    <xf numFmtId="0" fontId="12" fillId="0" borderId="0" xfId="0" applyFont="1" applyBorder="1"/>
    <xf numFmtId="170" fontId="0" fillId="0" borderId="0" xfId="0" applyNumberFormat="1" applyBorder="1"/>
    <xf numFmtId="0" fontId="0" fillId="0" borderId="5" xfId="0" applyBorder="1"/>
    <xf numFmtId="0" fontId="12" fillId="0" borderId="5" xfId="0" applyFont="1" applyBorder="1"/>
    <xf numFmtId="0" fontId="0" fillId="0" borderId="14" xfId="0" applyBorder="1"/>
    <xf numFmtId="170" fontId="0" fillId="0" borderId="14" xfId="0" applyNumberFormat="1" applyBorder="1"/>
    <xf numFmtId="0" fontId="0" fillId="0" borderId="4" xfId="0" applyBorder="1"/>
    <xf numFmtId="0" fontId="0" fillId="0" borderId="8" xfId="0" applyBorder="1"/>
    <xf numFmtId="0" fontId="16" fillId="0" borderId="0" xfId="0" applyNumberFormat="1" applyFont="1" applyFill="1" applyBorder="1" applyAlignment="1">
      <alignment horizontal="left"/>
    </xf>
    <xf numFmtId="0" fontId="16" fillId="0" borderId="0" xfId="0" applyNumberFormat="1" applyFont="1" applyFill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/>
    </xf>
    <xf numFmtId="166" fontId="0" fillId="0" borderId="0" xfId="0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166" fontId="0" fillId="0" borderId="0" xfId="2" applyNumberFormat="1" applyFont="1" applyFill="1" applyBorder="1" applyAlignment="1">
      <alignment horizontal="right"/>
    </xf>
    <xf numFmtId="0" fontId="16" fillId="0" borderId="0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2" applyNumberFormat="1" applyFont="1"/>
    <xf numFmtId="0" fontId="16" fillId="0" borderId="0" xfId="0" applyNumberFormat="1" applyFont="1" applyFill="1" applyBorder="1" applyAlignment="1">
      <alignment horizontal="right"/>
    </xf>
    <xf numFmtId="166" fontId="16" fillId="0" borderId="0" xfId="2" applyNumberFormat="1" applyFont="1" applyFill="1" applyBorder="1" applyAlignment="1">
      <alignment horizontal="right"/>
    </xf>
    <xf numFmtId="172" fontId="0" fillId="0" borderId="0" xfId="0" applyNumberForma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right" wrapText="1"/>
    </xf>
    <xf numFmtId="166" fontId="0" fillId="3" borderId="0" xfId="2" applyNumberFormat="1" applyFont="1" applyFill="1"/>
    <xf numFmtId="170" fontId="15" fillId="0" borderId="0" xfId="0" applyNumberFormat="1" applyFont="1"/>
    <xf numFmtId="170" fontId="0" fillId="3" borderId="0" xfId="1" applyNumberFormat="1" applyFont="1" applyFill="1"/>
    <xf numFmtId="170" fontId="0" fillId="0" borderId="0" xfId="1" applyNumberFormat="1" applyFont="1" applyFill="1"/>
    <xf numFmtId="43" fontId="0" fillId="0" borderId="0" xfId="0" applyNumberFormat="1"/>
    <xf numFmtId="170" fontId="12" fillId="0" borderId="0" xfId="1" applyNumberFormat="1" applyFont="1"/>
    <xf numFmtId="0" fontId="20" fillId="0" borderId="0" xfId="6" applyAlignment="1" applyProtection="1"/>
    <xf numFmtId="174" fontId="0" fillId="0" borderId="0" xfId="0" applyNumberFormat="1"/>
    <xf numFmtId="0" fontId="0" fillId="0" borderId="0" xfId="0" applyAlignment="1">
      <alignment horizontal="centerContinuous"/>
    </xf>
    <xf numFmtId="43" fontId="18" fillId="0" borderId="0" xfId="1" applyFont="1"/>
    <xf numFmtId="0" fontId="18" fillId="0" borderId="0" xfId="0" applyFont="1"/>
    <xf numFmtId="174" fontId="0" fillId="0" borderId="0" xfId="0" applyNumberFormat="1" applyBorder="1"/>
    <xf numFmtId="8" fontId="0" fillId="0" borderId="0" xfId="0" applyNumberFormat="1"/>
    <xf numFmtId="175" fontId="0" fillId="0" borderId="0" xfId="0" applyNumberFormat="1" applyAlignment="1">
      <alignment horizontal="right"/>
    </xf>
    <xf numFmtId="0" fontId="0" fillId="0" borderId="0" xfId="0" applyAlignment="1">
      <alignment horizontal="left" indent="2"/>
    </xf>
    <xf numFmtId="37" fontId="12" fillId="0" borderId="0" xfId="0" applyNumberFormat="1" applyFont="1"/>
    <xf numFmtId="170" fontId="12" fillId="0" borderId="0" xfId="0" applyNumberFormat="1" applyFont="1"/>
    <xf numFmtId="0" fontId="0" fillId="0" borderId="7" xfId="0" applyBorder="1"/>
    <xf numFmtId="37" fontId="0" fillId="0" borderId="0" xfId="0" applyNumberFormat="1" applyFont="1"/>
    <xf numFmtId="0" fontId="18" fillId="0" borderId="0" xfId="0" quotePrefix="1" applyFont="1" applyAlignment="1">
      <alignment horizontal="left"/>
    </xf>
    <xf numFmtId="0" fontId="19" fillId="0" borderId="0" xfId="0" applyFont="1" applyAlignment="1">
      <alignment horizontal="left"/>
    </xf>
    <xf numFmtId="177" fontId="0" fillId="0" borderId="0" xfId="0" applyNumberFormat="1"/>
    <xf numFmtId="10" fontId="0" fillId="0" borderId="0" xfId="0" applyNumberFormat="1"/>
    <xf numFmtId="176" fontId="0" fillId="0" borderId="0" xfId="0" applyNumberFormat="1" applyBorder="1"/>
    <xf numFmtId="0" fontId="0" fillId="0" borderId="13" xfId="0" applyBorder="1"/>
    <xf numFmtId="170" fontId="0" fillId="0" borderId="14" xfId="1" applyNumberFormat="1" applyFont="1" applyBorder="1"/>
    <xf numFmtId="0" fontId="22" fillId="0" borderId="0" xfId="0" applyFont="1"/>
    <xf numFmtId="0" fontId="23" fillId="0" borderId="0" xfId="0" applyFont="1" applyAlignment="1">
      <alignment horizontal="right"/>
    </xf>
    <xf numFmtId="0" fontId="23" fillId="0" borderId="0" xfId="0" applyFont="1"/>
    <xf numFmtId="0" fontId="22" fillId="0" borderId="0" xfId="0" applyFont="1" applyAlignment="1">
      <alignment horizontal="left" indent="1"/>
    </xf>
    <xf numFmtId="170" fontId="22" fillId="0" borderId="0" xfId="1" applyNumberFormat="1" applyFont="1"/>
    <xf numFmtId="0" fontId="12" fillId="0" borderId="14" xfId="0" applyFont="1" applyBorder="1" applyAlignment="1">
      <alignment horizontal="right"/>
    </xf>
    <xf numFmtId="0" fontId="12" fillId="0" borderId="14" xfId="0" applyFont="1" applyBorder="1"/>
    <xf numFmtId="0" fontId="0" fillId="0" borderId="17" xfId="0" applyBorder="1" applyAlignment="1">
      <alignment horizontal="left" indent="1"/>
    </xf>
    <xf numFmtId="170" fontId="0" fillId="0" borderId="17" xfId="1" applyNumberFormat="1" applyFont="1" applyBorder="1"/>
    <xf numFmtId="170" fontId="12" fillId="0" borderId="17" xfId="1" applyNumberFormat="1" applyFont="1" applyBorder="1"/>
    <xf numFmtId="170" fontId="12" fillId="0" borderId="18" xfId="1" applyNumberFormat="1" applyFont="1" applyBorder="1"/>
    <xf numFmtId="0" fontId="0" fillId="0" borderId="20" xfId="0" applyBorder="1"/>
    <xf numFmtId="170" fontId="0" fillId="0" borderId="20" xfId="1" applyNumberFormat="1" applyFont="1" applyBorder="1"/>
    <xf numFmtId="170" fontId="0" fillId="0" borderId="21" xfId="1" applyNumberFormat="1" applyFont="1" applyBorder="1"/>
    <xf numFmtId="0" fontId="12" fillId="0" borderId="19" xfId="0" applyFont="1" applyBorder="1" applyAlignment="1">
      <alignment horizontal="right" wrapText="1"/>
    </xf>
    <xf numFmtId="0" fontId="18" fillId="0" borderId="0" xfId="10"/>
    <xf numFmtId="0" fontId="18" fillId="0" borderId="0" xfId="10" applyAlignment="1">
      <alignment horizontal="center"/>
    </xf>
    <xf numFmtId="170" fontId="0" fillId="0" borderId="0" xfId="1" applyNumberFormat="1" applyFont="1" applyAlignment="1">
      <alignment horizontal="left"/>
    </xf>
    <xf numFmtId="6" fontId="0" fillId="0" borderId="0" xfId="0" applyNumberFormat="1"/>
    <xf numFmtId="0" fontId="12" fillId="0" borderId="0" xfId="0" applyFont="1" applyAlignment="1">
      <alignment horizontal="left" indent="1"/>
    </xf>
    <xf numFmtId="0" fontId="12" fillId="0" borderId="18" xfId="0" applyFont="1" applyBorder="1" applyAlignment="1">
      <alignment horizontal="left" indent="1"/>
    </xf>
    <xf numFmtId="9" fontId="0" fillId="0" borderId="0" xfId="0" applyNumberFormat="1"/>
    <xf numFmtId="170" fontId="0" fillId="0" borderId="0" xfId="0" applyNumberFormat="1"/>
    <xf numFmtId="170" fontId="8" fillId="0" borderId="0" xfId="1" applyNumberFormat="1" applyFont="1"/>
    <xf numFmtId="179" fontId="0" fillId="0" borderId="0" xfId="0" applyNumberFormat="1"/>
    <xf numFmtId="43" fontId="0" fillId="0" borderId="0" xfId="1" applyFont="1"/>
    <xf numFmtId="178" fontId="0" fillId="0" borderId="0" xfId="1" applyNumberFormat="1" applyFont="1"/>
    <xf numFmtId="166" fontId="0" fillId="0" borderId="0" xfId="0" applyNumberFormat="1"/>
    <xf numFmtId="166" fontId="12" fillId="0" borderId="0" xfId="0" applyNumberFormat="1" applyFont="1"/>
    <xf numFmtId="0" fontId="12" fillId="0" borderId="0" xfId="0" applyFont="1" applyAlignment="1">
      <alignment horizontal="left"/>
    </xf>
    <xf numFmtId="43" fontId="12" fillId="0" borderId="0" xfId="1" applyFont="1"/>
    <xf numFmtId="166" fontId="0" fillId="0" borderId="0" xfId="0" applyNumberFormat="1" applyAlignment="1">
      <alignment horizontal="center"/>
    </xf>
    <xf numFmtId="0" fontId="12" fillId="0" borderId="0" xfId="0" applyFont="1" applyAlignment="1">
      <alignment horizontal="right" wrapText="1"/>
    </xf>
    <xf numFmtId="0" fontId="15" fillId="4" borderId="21" xfId="0" applyFont="1" applyFill="1" applyBorder="1"/>
    <xf numFmtId="0" fontId="15" fillId="4" borderId="20" xfId="0" applyFont="1" applyFill="1" applyBorder="1"/>
    <xf numFmtId="178" fontId="0" fillId="0" borderId="20" xfId="1" applyNumberFormat="1" applyFont="1" applyBorder="1"/>
    <xf numFmtId="0" fontId="0" fillId="0" borderId="12" xfId="0" applyBorder="1"/>
    <xf numFmtId="44" fontId="0" fillId="0" borderId="0" xfId="0" applyNumberFormat="1"/>
    <xf numFmtId="0" fontId="15" fillId="4" borderId="0" xfId="0" applyFont="1" applyFill="1" applyBorder="1" applyAlignment="1">
      <alignment horizontal="right" wrapText="1"/>
    </xf>
    <xf numFmtId="173" fontId="0" fillId="0" borderId="20" xfId="4" applyNumberFormat="1" applyFont="1" applyBorder="1"/>
    <xf numFmtId="173" fontId="0" fillId="0" borderId="25" xfId="0" applyNumberFormat="1" applyBorder="1"/>
    <xf numFmtId="173" fontId="0" fillId="0" borderId="21" xfId="0" applyNumberFormat="1" applyBorder="1"/>
    <xf numFmtId="166" fontId="0" fillId="0" borderId="0" xfId="2" applyNumberFormat="1" applyFont="1" applyFill="1"/>
    <xf numFmtId="170" fontId="0" fillId="0" borderId="0" xfId="0" applyNumberFormat="1" applyFont="1" applyAlignment="1">
      <alignment horizontal="left" indent="1"/>
    </xf>
    <xf numFmtId="170" fontId="12" fillId="0" borderId="0" xfId="1" applyNumberFormat="1" applyFont="1" applyAlignment="1">
      <alignment horizontal="left" indent="1"/>
    </xf>
    <xf numFmtId="166" fontId="22" fillId="0" borderId="0" xfId="2" applyNumberFormat="1" applyFont="1"/>
    <xf numFmtId="0" fontId="0" fillId="5" borderId="0" xfId="0" applyFill="1"/>
    <xf numFmtId="166" fontId="0" fillId="5" borderId="0" xfId="2" applyNumberFormat="1" applyFont="1" applyFill="1"/>
    <xf numFmtId="0" fontId="30" fillId="0" borderId="0" xfId="0" applyFont="1"/>
    <xf numFmtId="0" fontId="18" fillId="0" borderId="0" xfId="0" applyFont="1" applyAlignment="1">
      <alignment wrapText="1"/>
    </xf>
    <xf numFmtId="0" fontId="30" fillId="0" borderId="0" xfId="0" applyFont="1" applyAlignment="1">
      <alignment horizontal="left" wrapText="1"/>
    </xf>
    <xf numFmtId="0" fontId="18" fillId="0" borderId="0" xfId="0" applyFont="1" applyAlignment="1">
      <alignment horizontal="right" wrapText="1"/>
    </xf>
    <xf numFmtId="0" fontId="18" fillId="0" borderId="0" xfId="0" applyFont="1" applyAlignment="1">
      <alignment horizontal="left"/>
    </xf>
    <xf numFmtId="2" fontId="18" fillId="0" borderId="0" xfId="0" applyNumberFormat="1" applyFont="1"/>
    <xf numFmtId="176" fontId="32" fillId="0" borderId="0" xfId="0" applyNumberFormat="1" applyFont="1"/>
    <xf numFmtId="0" fontId="30" fillId="0" borderId="0" xfId="0" applyFont="1" applyAlignment="1">
      <alignment horizontal="left"/>
    </xf>
    <xf numFmtId="2" fontId="31" fillId="0" borderId="0" xfId="0" applyNumberFormat="1" applyFont="1"/>
    <xf numFmtId="176" fontId="18" fillId="0" borderId="0" xfId="0" applyNumberFormat="1" applyFont="1"/>
    <xf numFmtId="2" fontId="21" fillId="0" borderId="0" xfId="0" applyNumberFormat="1" applyFont="1"/>
    <xf numFmtId="0" fontId="18" fillId="0" borderId="0" xfId="0" applyFont="1" applyAlignment="1">
      <alignment horizontal="right"/>
    </xf>
    <xf numFmtId="43" fontId="18" fillId="0" borderId="0" xfId="1" applyNumberFormat="1" applyFont="1"/>
    <xf numFmtId="0" fontId="31" fillId="0" borderId="0" xfId="0" applyFont="1" applyAlignment="1">
      <alignment horizontal="right" wrapText="1"/>
    </xf>
    <xf numFmtId="176" fontId="18" fillId="0" borderId="0" xfId="4" applyNumberFormat="1" applyFont="1" applyAlignment="1">
      <alignment horizontal="right" wrapText="1"/>
    </xf>
    <xf numFmtId="0" fontId="0" fillId="0" borderId="0" xfId="0" applyFill="1" applyAlignment="1">
      <alignment horizontal="left" indent="1"/>
    </xf>
    <xf numFmtId="0" fontId="12" fillId="0" borderId="0" xfId="0" applyFont="1" applyFill="1"/>
    <xf numFmtId="0" fontId="0" fillId="5" borderId="0" xfId="0" applyFill="1" applyAlignment="1">
      <alignment horizontal="left"/>
    </xf>
    <xf numFmtId="0" fontId="12" fillId="0" borderId="0" xfId="0" applyFont="1" applyAlignment="1">
      <alignment horizontal="left" wrapText="1"/>
    </xf>
    <xf numFmtId="170" fontId="12" fillId="0" borderId="0" xfId="1" applyNumberFormat="1" applyFont="1" applyBorder="1"/>
    <xf numFmtId="0" fontId="12" fillId="0" borderId="0" xfId="0" applyFont="1" applyBorder="1" applyAlignment="1">
      <alignment horizontal="left"/>
    </xf>
    <xf numFmtId="0" fontId="0" fillId="3" borderId="0" xfId="0" applyFill="1"/>
    <xf numFmtId="170" fontId="17" fillId="0" borderId="0" xfId="1" applyNumberFormat="1" applyFont="1"/>
    <xf numFmtId="174" fontId="35" fillId="0" borderId="0" xfId="7" applyNumberFormat="1" applyFont="1"/>
    <xf numFmtId="174" fontId="35" fillId="0" borderId="0" xfId="7" applyNumberFormat="1" applyFont="1" applyBorder="1"/>
    <xf numFmtId="181" fontId="0" fillId="0" borderId="0" xfId="0" applyNumberFormat="1"/>
    <xf numFmtId="10" fontId="36" fillId="0" borderId="0" xfId="0" applyNumberFormat="1" applyFont="1"/>
    <xf numFmtId="171" fontId="36" fillId="0" borderId="0" xfId="0" applyNumberFormat="1" applyFont="1"/>
    <xf numFmtId="9" fontId="36" fillId="0" borderId="0" xfId="0" applyNumberFormat="1" applyFont="1"/>
    <xf numFmtId="6" fontId="0" fillId="0" borderId="0" xfId="0" quotePrefix="1" applyNumberFormat="1" applyAlignment="1">
      <alignment horizontal="center"/>
    </xf>
    <xf numFmtId="0" fontId="9" fillId="0" borderId="0" xfId="0" applyFont="1"/>
    <xf numFmtId="0" fontId="7" fillId="0" borderId="0" xfId="0" applyFont="1"/>
    <xf numFmtId="37" fontId="0" fillId="0" borderId="0" xfId="0" applyNumberFormat="1" applyFill="1"/>
    <xf numFmtId="37" fontId="0" fillId="0" borderId="28" xfId="0" applyNumberFormat="1" applyBorder="1"/>
    <xf numFmtId="0" fontId="7" fillId="0" borderId="0" xfId="0" applyFont="1" applyAlignment="1">
      <alignment horizontal="left" indent="1"/>
    </xf>
    <xf numFmtId="0" fontId="37" fillId="0" borderId="0" xfId="0" applyFont="1"/>
    <xf numFmtId="17" fontId="0" fillId="0" borderId="0" xfId="0" applyNumberFormat="1" applyAlignment="1">
      <alignment horizontal="left" indent="1"/>
    </xf>
    <xf numFmtId="37" fontId="37" fillId="0" borderId="0" xfId="0" applyNumberFormat="1" applyFont="1"/>
    <xf numFmtId="0" fontId="36" fillId="0" borderId="0" xfId="0" applyFont="1"/>
    <xf numFmtId="169" fontId="37" fillId="0" borderId="0" xfId="0" applyNumberFormat="1" applyFont="1" applyAlignment="1">
      <alignment horizontal="right"/>
    </xf>
    <xf numFmtId="169" fontId="36" fillId="0" borderId="0" xfId="0" applyNumberFormat="1" applyFont="1" applyAlignment="1">
      <alignment horizontal="right"/>
    </xf>
    <xf numFmtId="10" fontId="37" fillId="0" borderId="0" xfId="0" applyNumberFormat="1" applyFont="1"/>
    <xf numFmtId="2" fontId="0" fillId="0" borderId="0" xfId="0" applyNumberFormat="1"/>
    <xf numFmtId="0" fontId="0" fillId="7" borderId="0" xfId="0" applyFill="1"/>
    <xf numFmtId="0" fontId="0" fillId="0" borderId="0" xfId="0" quotePrefix="1" applyAlignment="1">
      <alignment horizontal="left" indent="2"/>
    </xf>
    <xf numFmtId="171" fontId="0" fillId="0" borderId="0" xfId="0" applyNumberFormat="1"/>
    <xf numFmtId="0" fontId="0" fillId="0" borderId="0" xfId="0" applyFont="1" applyAlignment="1">
      <alignment horizontal="left" indent="1"/>
    </xf>
    <xf numFmtId="37" fontId="0" fillId="0" borderId="29" xfId="0" applyNumberFormat="1" applyBorder="1"/>
    <xf numFmtId="37" fontId="0" fillId="0" borderId="17" xfId="0" applyNumberFormat="1" applyBorder="1"/>
    <xf numFmtId="0" fontId="18" fillId="0" borderId="0" xfId="0" applyFont="1" applyAlignment="1">
      <alignment horizontal="left" indent="1"/>
    </xf>
    <xf numFmtId="0" fontId="18" fillId="0" borderId="0" xfId="0" quotePrefix="1" applyFont="1" applyAlignment="1">
      <alignment horizontal="left" indent="1"/>
    </xf>
    <xf numFmtId="0" fontId="7" fillId="0" borderId="0" xfId="0" quotePrefix="1" applyFont="1" applyAlignment="1">
      <alignment horizontal="left"/>
    </xf>
    <xf numFmtId="180" fontId="37" fillId="0" borderId="0" xfId="0" applyNumberFormat="1" applyFont="1"/>
    <xf numFmtId="166" fontId="18" fillId="0" borderId="0" xfId="2" applyNumberFormat="1" applyFont="1"/>
    <xf numFmtId="0" fontId="0" fillId="0" borderId="0" xfId="0" applyFill="1"/>
    <xf numFmtId="0" fontId="11" fillId="0" borderId="0" xfId="0" applyFont="1" applyFill="1"/>
    <xf numFmtId="0" fontId="11" fillId="0" borderId="0" xfId="0" applyFont="1" applyFill="1" applyAlignment="1">
      <alignment horizontal="center"/>
    </xf>
    <xf numFmtId="177" fontId="37" fillId="0" borderId="0" xfId="0" applyNumberFormat="1" applyFont="1"/>
    <xf numFmtId="43" fontId="37" fillId="0" borderId="0" xfId="1" applyFont="1" applyAlignment="1">
      <alignment horizontal="right"/>
    </xf>
    <xf numFmtId="43" fontId="37" fillId="0" borderId="0" xfId="1" applyFont="1"/>
    <xf numFmtId="182" fontId="37" fillId="0" borderId="0" xfId="0" applyNumberFormat="1" applyFont="1"/>
    <xf numFmtId="43" fontId="18" fillId="0" borderId="10" xfId="1" applyFont="1" applyBorder="1"/>
    <xf numFmtId="0" fontId="12" fillId="0" borderId="0" xfId="0" quotePrefix="1" applyFont="1" applyAlignment="1">
      <alignment horizontal="left"/>
    </xf>
    <xf numFmtId="167" fontId="37" fillId="0" borderId="0" xfId="1" applyNumberFormat="1" applyFont="1"/>
    <xf numFmtId="167" fontId="37" fillId="0" borderId="0" xfId="0" applyNumberFormat="1" applyFont="1"/>
    <xf numFmtId="183" fontId="37" fillId="0" borderId="0" xfId="0" applyNumberFormat="1" applyFont="1"/>
    <xf numFmtId="10" fontId="37" fillId="0" borderId="0" xfId="2" applyNumberFormat="1" applyFont="1"/>
    <xf numFmtId="0" fontId="18" fillId="0" borderId="0" xfId="0" applyFont="1" applyAlignment="1">
      <alignment horizontal="center"/>
    </xf>
    <xf numFmtId="184" fontId="0" fillId="0" borderId="0" xfId="1" applyNumberFormat="1" applyFont="1"/>
    <xf numFmtId="10" fontId="37" fillId="0" borderId="0" xfId="2" applyNumberFormat="1" applyFont="1" applyAlignment="1">
      <alignment horizontal="right"/>
    </xf>
    <xf numFmtId="0" fontId="37" fillId="0" borderId="0" xfId="0" applyFont="1" applyFill="1"/>
    <xf numFmtId="0" fontId="37" fillId="0" borderId="0" xfId="0" applyFont="1" applyFill="1" applyAlignment="1">
      <alignment horizontal="center"/>
    </xf>
    <xf numFmtId="0" fontId="37" fillId="0" borderId="0" xfId="0" applyFont="1" applyAlignment="1">
      <alignment horizontal="right"/>
    </xf>
    <xf numFmtId="0" fontId="21" fillId="0" borderId="0" xfId="0" quotePrefix="1" applyFont="1" applyAlignment="1">
      <alignment horizontal="left"/>
    </xf>
    <xf numFmtId="177" fontId="0" fillId="0" borderId="0" xfId="0" applyNumberFormat="1" applyFont="1"/>
    <xf numFmtId="185" fontId="37" fillId="0" borderId="0" xfId="1" applyNumberFormat="1" applyFont="1" applyAlignment="1">
      <alignment horizontal="right"/>
    </xf>
    <xf numFmtId="43" fontId="6" fillId="0" borderId="0" xfId="1" applyNumberFormat="1" applyFont="1"/>
    <xf numFmtId="43" fontId="18" fillId="0" borderId="0" xfId="1" applyFont="1" applyBorder="1"/>
    <xf numFmtId="43" fontId="37" fillId="0" borderId="0" xfId="1" applyNumberFormat="1" applyFont="1"/>
    <xf numFmtId="0" fontId="9" fillId="0" borderId="5" xfId="0" applyFont="1" applyBorder="1"/>
    <xf numFmtId="0" fontId="12" fillId="0" borderId="6" xfId="0" applyFont="1" applyBorder="1"/>
    <xf numFmtId="170" fontId="0" fillId="0" borderId="8" xfId="0" applyNumberFormat="1" applyBorder="1"/>
    <xf numFmtId="0" fontId="12" fillId="0" borderId="14" xfId="0" applyFont="1" applyBorder="1" applyAlignment="1">
      <alignment horizontal="left"/>
    </xf>
    <xf numFmtId="0" fontId="36" fillId="0" borderId="0" xfId="0" applyFont="1" applyAlignment="1">
      <alignment horizontal="right"/>
    </xf>
    <xf numFmtId="0" fontId="38" fillId="0" borderId="0" xfId="0" applyFont="1"/>
    <xf numFmtId="0" fontId="39" fillId="0" borderId="0" xfId="0" applyFont="1"/>
    <xf numFmtId="0" fontId="0" fillId="0" borderId="9" xfId="0" applyBorder="1"/>
    <xf numFmtId="0" fontId="0" fillId="0" borderId="9" xfId="0" applyBorder="1" applyAlignment="1">
      <alignment horizontal="center"/>
    </xf>
    <xf numFmtId="186" fontId="0" fillId="0" borderId="9" xfId="0" applyNumberFormat="1" applyBorder="1" applyAlignment="1">
      <alignment horizontal="center"/>
    </xf>
    <xf numFmtId="186" fontId="0" fillId="0" borderId="0" xfId="0" applyNumberFormat="1"/>
    <xf numFmtId="176" fontId="0" fillId="0" borderId="9" xfId="0" applyNumberFormat="1" applyBorder="1"/>
    <xf numFmtId="176" fontId="0" fillId="0" borderId="9" xfId="0" applyNumberFormat="1" applyBorder="1" applyAlignment="1">
      <alignment horizontal="center" wrapText="1"/>
    </xf>
    <xf numFmtId="176" fontId="0" fillId="0" borderId="29" xfId="0" applyNumberFormat="1" applyBorder="1"/>
    <xf numFmtId="176" fontId="0" fillId="0" borderId="9" xfId="0" applyNumberFormat="1" applyFill="1" applyBorder="1"/>
    <xf numFmtId="176" fontId="0" fillId="0" borderId="0" xfId="0" applyNumberFormat="1" applyBorder="1" applyAlignment="1">
      <alignment horizontal="center"/>
    </xf>
    <xf numFmtId="186" fontId="0" fillId="0" borderId="0" xfId="0" applyNumberFormat="1" applyBorder="1" applyAlignment="1">
      <alignment horizontal="center"/>
    </xf>
    <xf numFmtId="176" fontId="0" fillId="5" borderId="0" xfId="0" applyNumberFormat="1" applyFill="1"/>
    <xf numFmtId="176" fontId="0" fillId="0" borderId="9" xfId="0" applyNumberFormat="1" applyBorder="1" applyAlignment="1">
      <alignment horizontal="center"/>
    </xf>
    <xf numFmtId="176" fontId="0" fillId="0" borderId="12" xfId="0" applyNumberFormat="1" applyBorder="1"/>
    <xf numFmtId="0" fontId="0" fillId="0" borderId="9" xfId="0" applyFill="1" applyBorder="1"/>
    <xf numFmtId="176" fontId="0" fillId="0" borderId="0" xfId="0" applyNumberFormat="1"/>
    <xf numFmtId="0" fontId="12" fillId="0" borderId="0" xfId="0" applyFont="1" applyAlignment="1"/>
    <xf numFmtId="0" fontId="40" fillId="0" borderId="24" xfId="0" applyFont="1" applyBorder="1" applyAlignment="1">
      <alignment horizontal="center"/>
    </xf>
    <xf numFmtId="0" fontId="40" fillId="0" borderId="0" xfId="0" applyFont="1"/>
    <xf numFmtId="170" fontId="0" fillId="0" borderId="22" xfId="1" applyNumberFormat="1" applyFont="1" applyBorder="1"/>
    <xf numFmtId="170" fontId="0" fillId="0" borderId="25" xfId="1" applyNumberFormat="1" applyFont="1" applyBorder="1"/>
    <xf numFmtId="170" fontId="0" fillId="0" borderId="24" xfId="1" applyNumberFormat="1" applyFont="1" applyBorder="1"/>
    <xf numFmtId="0" fontId="40" fillId="0" borderId="25" xfId="0" applyFont="1" applyBorder="1"/>
    <xf numFmtId="37" fontId="12" fillId="0" borderId="0" xfId="0" applyNumberFormat="1" applyFont="1" applyAlignment="1">
      <alignment horizontal="right"/>
    </xf>
    <xf numFmtId="0" fontId="42" fillId="0" borderId="0" xfId="0" applyFont="1"/>
    <xf numFmtId="6" fontId="43" fillId="0" borderId="1" xfId="0" applyNumberFormat="1" applyFont="1" applyBorder="1" applyAlignment="1">
      <alignment horizontal="center"/>
    </xf>
    <xf numFmtId="0" fontId="43" fillId="0" borderId="2" xfId="0" applyFont="1" applyBorder="1"/>
    <xf numFmtId="0" fontId="43" fillId="0" borderId="3" xfId="0" applyFont="1" applyBorder="1"/>
    <xf numFmtId="168" fontId="18" fillId="0" borderId="0" xfId="12" applyNumberFormat="1" applyFont="1"/>
    <xf numFmtId="43" fontId="41" fillId="0" borderId="0" xfId="15" applyFont="1"/>
    <xf numFmtId="185" fontId="24" fillId="0" borderId="0" xfId="0" applyNumberFormat="1" applyFont="1"/>
    <xf numFmtId="0" fontId="43" fillId="0" borderId="30" xfId="0" applyFont="1" applyBorder="1" applyAlignment="1">
      <alignment horizontal="left"/>
    </xf>
    <xf numFmtId="0" fontId="43" fillId="0" borderId="31" xfId="0" applyFont="1" applyBorder="1"/>
    <xf numFmtId="0" fontId="43" fillId="0" borderId="32" xfId="0" applyFont="1" applyBorder="1"/>
    <xf numFmtId="0" fontId="43" fillId="0" borderId="26" xfId="0" applyFont="1" applyBorder="1"/>
    <xf numFmtId="0" fontId="43" fillId="0" borderId="17" xfId="0" applyFont="1" applyBorder="1"/>
    <xf numFmtId="6" fontId="43" fillId="0" borderId="21" xfId="0" applyNumberFormat="1" applyFont="1" applyBorder="1"/>
    <xf numFmtId="0" fontId="0" fillId="0" borderId="11" xfId="0" applyBorder="1"/>
    <xf numFmtId="0" fontId="43" fillId="0" borderId="29" xfId="0" applyFont="1" applyBorder="1" applyAlignment="1">
      <alignment horizontal="right"/>
    </xf>
    <xf numFmtId="6" fontId="0" fillId="0" borderId="29" xfId="0" applyNumberFormat="1" applyBorder="1"/>
    <xf numFmtId="6" fontId="0" fillId="0" borderId="12" xfId="0" applyNumberFormat="1" applyBorder="1"/>
    <xf numFmtId="170" fontId="8" fillId="0" borderId="0" xfId="16" applyNumberFormat="1" applyFont="1"/>
    <xf numFmtId="170" fontId="8" fillId="0" borderId="0" xfId="17" applyNumberFormat="1" applyFont="1"/>
    <xf numFmtId="170" fontId="4" fillId="0" borderId="0" xfId="11" applyNumberFormat="1" applyFont="1"/>
    <xf numFmtId="0" fontId="0" fillId="0" borderId="29" xfId="0" applyBorder="1" applyAlignment="1">
      <alignment horizontal="right"/>
    </xf>
    <xf numFmtId="170" fontId="4" fillId="0" borderId="0" xfId="18" applyNumberFormat="1"/>
    <xf numFmtId="37" fontId="14" fillId="0" borderId="0" xfId="18" applyNumberFormat="1" applyFont="1" applyFill="1"/>
    <xf numFmtId="43" fontId="8" fillId="0" borderId="0" xfId="19" applyNumberFormat="1"/>
    <xf numFmtId="0" fontId="8" fillId="0" borderId="0" xfId="19"/>
    <xf numFmtId="178" fontId="8" fillId="0" borderId="0" xfId="20" applyNumberFormat="1" applyFont="1" applyAlignment="1">
      <alignment horizontal="right"/>
    </xf>
    <xf numFmtId="178" fontId="8" fillId="0" borderId="0" xfId="20" applyNumberFormat="1" applyFont="1"/>
    <xf numFmtId="0" fontId="54" fillId="3" borderId="0" xfId="39" applyFont="1" applyFill="1"/>
    <xf numFmtId="0" fontId="28" fillId="0" borderId="0" xfId="39"/>
    <xf numFmtId="0" fontId="29" fillId="13" borderId="0" xfId="39" applyFont="1" applyFill="1"/>
    <xf numFmtId="0" fontId="54" fillId="0" borderId="0" xfId="39" applyFont="1" applyAlignment="1">
      <alignment horizontal="center"/>
    </xf>
    <xf numFmtId="0" fontId="55" fillId="0" borderId="0" xfId="39" applyFont="1" applyAlignment="1">
      <alignment horizontal="center"/>
    </xf>
    <xf numFmtId="0" fontId="56" fillId="0" borderId="0" xfId="39" applyFont="1" applyAlignment="1">
      <alignment horizontal="right"/>
    </xf>
    <xf numFmtId="0" fontId="29" fillId="0" borderId="7" xfId="39" applyFont="1" applyBorder="1"/>
    <xf numFmtId="164" fontId="57" fillId="0" borderId="0" xfId="39" applyNumberFormat="1" applyFont="1" applyBorder="1"/>
    <xf numFmtId="164" fontId="55" fillId="0" borderId="0" xfId="39" applyNumberFormat="1" applyFont="1" applyBorder="1" applyAlignment="1">
      <alignment horizontal="center"/>
    </xf>
    <xf numFmtId="187" fontId="29" fillId="0" borderId="0" xfId="39" applyNumberFormat="1" applyFont="1"/>
    <xf numFmtId="0" fontId="58" fillId="0" borderId="27" xfId="39" applyFont="1" applyBorder="1"/>
    <xf numFmtId="164" fontId="59" fillId="0" borderId="0" xfId="39" applyNumberFormat="1" applyFont="1" applyBorder="1"/>
    <xf numFmtId="164" fontId="60" fillId="0" borderId="0" xfId="39" applyNumberFormat="1" applyFont="1" applyBorder="1" applyAlignment="1">
      <alignment horizontal="center"/>
    </xf>
    <xf numFmtId="187" fontId="58" fillId="0" borderId="0" xfId="39" applyNumberFormat="1" applyFont="1"/>
    <xf numFmtId="0" fontId="61" fillId="0" borderId="7" xfId="39" applyFont="1" applyBorder="1"/>
    <xf numFmtId="164" fontId="62" fillId="0" borderId="0" xfId="39" applyNumberFormat="1" applyFont="1" applyBorder="1"/>
    <xf numFmtId="187" fontId="63" fillId="0" borderId="0" xfId="39" applyNumberFormat="1" applyFont="1"/>
    <xf numFmtId="0" fontId="56" fillId="0" borderId="0" xfId="39" applyFont="1"/>
    <xf numFmtId="0" fontId="29" fillId="0" borderId="0" xfId="39" applyFont="1"/>
    <xf numFmtId="176" fontId="57" fillId="0" borderId="0" xfId="39" applyNumberFormat="1" applyFont="1"/>
    <xf numFmtId="165" fontId="55" fillId="0" borderId="0" xfId="39" applyNumberFormat="1" applyFont="1" applyBorder="1" applyAlignment="1">
      <alignment horizontal="center"/>
    </xf>
    <xf numFmtId="188" fontId="29" fillId="0" borderId="0" xfId="39" applyNumberFormat="1" applyFont="1"/>
    <xf numFmtId="0" fontId="58" fillId="0" borderId="0" xfId="39" applyFont="1"/>
    <xf numFmtId="176" fontId="59" fillId="0" borderId="0" xfId="39" applyNumberFormat="1" applyFont="1"/>
    <xf numFmtId="165" fontId="60" fillId="0" borderId="0" xfId="39" applyNumberFormat="1" applyFont="1" applyBorder="1" applyAlignment="1">
      <alignment horizontal="center"/>
    </xf>
    <xf numFmtId="188" fontId="58" fillId="0" borderId="0" xfId="39" applyNumberFormat="1" applyFont="1"/>
    <xf numFmtId="176" fontId="62" fillId="0" borderId="0" xfId="39" applyNumberFormat="1" applyFont="1"/>
    <xf numFmtId="165" fontId="64" fillId="0" borderId="0" xfId="39" applyNumberFormat="1" applyFont="1" applyBorder="1" applyAlignment="1">
      <alignment horizontal="center"/>
    </xf>
    <xf numFmtId="188" fontId="63" fillId="0" borderId="0" xfId="39" applyNumberFormat="1" applyFont="1"/>
    <xf numFmtId="0" fontId="29" fillId="14" borderId="0" xfId="39" applyFont="1" applyFill="1"/>
    <xf numFmtId="189" fontId="57" fillId="0" borderId="0" xfId="39" applyNumberFormat="1" applyFont="1" applyBorder="1"/>
    <xf numFmtId="189" fontId="55" fillId="0" borderId="0" xfId="39" applyNumberFormat="1" applyFont="1" applyBorder="1" applyAlignment="1">
      <alignment horizontal="center"/>
    </xf>
    <xf numFmtId="174" fontId="29" fillId="0" borderId="0" xfId="39" applyNumberFormat="1" applyFont="1"/>
    <xf numFmtId="189" fontId="60" fillId="0" borderId="0" xfId="39" applyNumberFormat="1" applyFont="1" applyBorder="1" applyAlignment="1">
      <alignment horizontal="center"/>
    </xf>
    <xf numFmtId="174" fontId="58" fillId="0" borderId="0" xfId="39" applyNumberFormat="1" applyFont="1"/>
    <xf numFmtId="189" fontId="62" fillId="0" borderId="0" xfId="39" applyNumberFormat="1" applyFont="1" applyBorder="1"/>
    <xf numFmtId="189" fontId="64" fillId="0" borderId="0" xfId="39" applyNumberFormat="1" applyFont="1" applyBorder="1" applyAlignment="1">
      <alignment horizontal="center"/>
    </xf>
    <xf numFmtId="174" fontId="63" fillId="0" borderId="0" xfId="39" applyNumberFormat="1" applyFont="1"/>
    <xf numFmtId="190" fontId="57" fillId="0" borderId="0" xfId="39" applyNumberFormat="1" applyFont="1" applyBorder="1"/>
    <xf numFmtId="190" fontId="55" fillId="0" borderId="0" xfId="39" applyNumberFormat="1" applyFont="1" applyBorder="1" applyAlignment="1">
      <alignment horizontal="center"/>
    </xf>
    <xf numFmtId="177" fontId="29" fillId="0" borderId="0" xfId="39" applyNumberFormat="1" applyFont="1"/>
    <xf numFmtId="190" fontId="60" fillId="0" borderId="0" xfId="39" applyNumberFormat="1" applyFont="1" applyBorder="1" applyAlignment="1">
      <alignment horizontal="center"/>
    </xf>
    <xf numFmtId="177" fontId="58" fillId="0" borderId="0" xfId="39" applyNumberFormat="1" applyFont="1"/>
    <xf numFmtId="190" fontId="62" fillId="0" borderId="0" xfId="39" applyNumberFormat="1" applyFont="1" applyBorder="1"/>
    <xf numFmtId="190" fontId="64" fillId="0" borderId="0" xfId="39" applyNumberFormat="1" applyFont="1" applyBorder="1" applyAlignment="1">
      <alignment horizontal="center"/>
    </xf>
    <xf numFmtId="177" fontId="63" fillId="0" borderId="0" xfId="39" applyNumberFormat="1" applyFont="1"/>
    <xf numFmtId="168" fontId="63" fillId="0" borderId="0" xfId="39" applyNumberFormat="1" applyFont="1"/>
    <xf numFmtId="191" fontId="29" fillId="0" borderId="0" xfId="39" applyNumberFormat="1" applyFont="1" applyBorder="1"/>
    <xf numFmtId="189" fontId="54" fillId="0" borderId="0" xfId="39" applyNumberFormat="1" applyFont="1" applyBorder="1"/>
    <xf numFmtId="191" fontId="56" fillId="0" borderId="0" xfId="39" applyNumberFormat="1" applyFont="1" applyBorder="1"/>
    <xf numFmtId="176" fontId="57" fillId="0" borderId="0" xfId="39" applyNumberFormat="1" applyFont="1" applyBorder="1"/>
    <xf numFmtId="176" fontId="55" fillId="0" borderId="0" xfId="39" applyNumberFormat="1" applyFont="1" applyBorder="1" applyAlignment="1">
      <alignment horizontal="center"/>
    </xf>
    <xf numFmtId="176" fontId="60" fillId="0" borderId="0" xfId="39" applyNumberFormat="1" applyFont="1" applyBorder="1" applyAlignment="1">
      <alignment horizontal="center"/>
    </xf>
    <xf numFmtId="176" fontId="62" fillId="0" borderId="0" xfId="39" applyNumberFormat="1" applyFont="1" applyBorder="1"/>
    <xf numFmtId="176" fontId="64" fillId="0" borderId="0" xfId="39" applyNumberFormat="1" applyFont="1" applyBorder="1" applyAlignment="1">
      <alignment horizontal="center"/>
    </xf>
    <xf numFmtId="187" fontId="55" fillId="0" borderId="0" xfId="39" applyNumberFormat="1" applyFont="1" applyBorder="1" applyAlignment="1">
      <alignment horizontal="center"/>
    </xf>
    <xf numFmtId="187" fontId="60" fillId="0" borderId="0" xfId="39" applyNumberFormat="1" applyFont="1" applyBorder="1" applyAlignment="1">
      <alignment horizontal="center"/>
    </xf>
    <xf numFmtId="187" fontId="64" fillId="0" borderId="0" xfId="39" applyNumberFormat="1" applyFont="1" applyBorder="1" applyAlignment="1">
      <alignment horizontal="center"/>
    </xf>
    <xf numFmtId="187" fontId="29" fillId="0" borderId="0" xfId="39" applyNumberFormat="1" applyFont="1" applyBorder="1"/>
    <xf numFmtId="176" fontId="54" fillId="0" borderId="0" xfId="39" applyNumberFormat="1" applyFont="1" applyBorder="1"/>
    <xf numFmtId="187" fontId="56" fillId="0" borderId="0" xfId="39" applyNumberFormat="1" applyFont="1" applyBorder="1"/>
    <xf numFmtId="178" fontId="12" fillId="0" borderId="0" xfId="1" applyNumberFormat="1" applyFont="1"/>
    <xf numFmtId="10" fontId="0" fillId="0" borderId="0" xfId="2" applyNumberFormat="1" applyFont="1"/>
    <xf numFmtId="187" fontId="0" fillId="0" borderId="0" xfId="0" applyNumberFormat="1"/>
    <xf numFmtId="188" fontId="0" fillId="0" borderId="0" xfId="0" applyNumberFormat="1"/>
    <xf numFmtId="187" fontId="12" fillId="0" borderId="0" xfId="0" applyNumberFormat="1" applyFont="1"/>
    <xf numFmtId="0" fontId="2" fillId="0" borderId="0" xfId="46"/>
    <xf numFmtId="176" fontId="12" fillId="0" borderId="0" xfId="0" applyNumberFormat="1" applyFont="1"/>
    <xf numFmtId="177" fontId="31" fillId="0" borderId="0" xfId="0" applyNumberFormat="1" applyFont="1"/>
    <xf numFmtId="178" fontId="0" fillId="0" borderId="0" xfId="0" applyNumberFormat="1"/>
    <xf numFmtId="178" fontId="12" fillId="0" borderId="0" xfId="0" applyNumberFormat="1" applyFont="1"/>
    <xf numFmtId="178" fontId="12" fillId="0" borderId="0" xfId="1" applyNumberFormat="1" applyFont="1" applyAlignment="1">
      <alignment horizontal="right"/>
    </xf>
    <xf numFmtId="0" fontId="54" fillId="3" borderId="0" xfId="0" applyFont="1" applyFill="1"/>
    <xf numFmtId="0" fontId="29" fillId="0" borderId="0" xfId="0" applyFont="1"/>
    <xf numFmtId="0" fontId="29" fillId="13" borderId="0" xfId="0" applyFont="1" applyFill="1"/>
    <xf numFmtId="0" fontId="54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0" fontId="56" fillId="0" borderId="0" xfId="0" applyFont="1" applyAlignment="1">
      <alignment horizontal="right"/>
    </xf>
    <xf numFmtId="0" fontId="29" fillId="0" borderId="7" xfId="0" applyFont="1" applyBorder="1"/>
    <xf numFmtId="164" fontId="57" fillId="0" borderId="0" xfId="0" applyNumberFormat="1" applyFont="1" applyBorder="1"/>
    <xf numFmtId="192" fontId="55" fillId="0" borderId="0" xfId="0" applyNumberFormat="1" applyFont="1" applyBorder="1" applyAlignment="1">
      <alignment horizontal="center"/>
    </xf>
    <xf numFmtId="187" fontId="57" fillId="0" borderId="0" xfId="0" applyNumberFormat="1" applyFont="1"/>
    <xf numFmtId="0" fontId="58" fillId="0" borderId="27" xfId="0" applyFont="1" applyBorder="1"/>
    <xf numFmtId="164" fontId="59" fillId="0" borderId="0" xfId="0" applyNumberFormat="1" applyFont="1" applyBorder="1"/>
    <xf numFmtId="192" fontId="60" fillId="0" borderId="0" xfId="0" applyNumberFormat="1" applyFont="1" applyBorder="1" applyAlignment="1">
      <alignment horizontal="center"/>
    </xf>
    <xf numFmtId="187" fontId="59" fillId="0" borderId="0" xfId="0" applyNumberFormat="1" applyFont="1"/>
    <xf numFmtId="0" fontId="61" fillId="0" borderId="7" xfId="0" applyFont="1" applyBorder="1"/>
    <xf numFmtId="164" fontId="63" fillId="0" borderId="0" xfId="0" applyNumberFormat="1" applyFont="1" applyBorder="1"/>
    <xf numFmtId="187" fontId="63" fillId="0" borderId="0" xfId="0" applyNumberFormat="1" applyFont="1"/>
    <xf numFmtId="0" fontId="56" fillId="0" borderId="0" xfId="0" applyFont="1"/>
    <xf numFmtId="188" fontId="57" fillId="0" borderId="0" xfId="0" applyNumberFormat="1" applyFont="1"/>
    <xf numFmtId="0" fontId="58" fillId="0" borderId="0" xfId="0" applyFont="1"/>
    <xf numFmtId="188" fontId="59" fillId="0" borderId="0" xfId="0" applyNumberFormat="1" applyFont="1"/>
    <xf numFmtId="176" fontId="63" fillId="0" borderId="0" xfId="0" applyNumberFormat="1" applyFont="1"/>
    <xf numFmtId="192" fontId="64" fillId="0" borderId="0" xfId="0" applyNumberFormat="1" applyFont="1" applyBorder="1" applyAlignment="1">
      <alignment horizontal="center"/>
    </xf>
    <xf numFmtId="188" fontId="63" fillId="0" borderId="0" xfId="0" applyNumberFormat="1" applyFont="1"/>
    <xf numFmtId="0" fontId="29" fillId="14" borderId="0" xfId="0" applyFont="1" applyFill="1"/>
    <xf numFmtId="189" fontId="57" fillId="0" borderId="0" xfId="0" applyNumberFormat="1" applyFont="1" applyBorder="1"/>
    <xf numFmtId="191" fontId="55" fillId="0" borderId="0" xfId="0" applyNumberFormat="1" applyFont="1" applyBorder="1" applyAlignment="1">
      <alignment horizontal="center"/>
    </xf>
    <xf numFmtId="174" fontId="57" fillId="0" borderId="0" xfId="0" applyNumberFormat="1" applyFont="1"/>
    <xf numFmtId="191" fontId="60" fillId="0" borderId="0" xfId="0" applyNumberFormat="1" applyFont="1" applyBorder="1" applyAlignment="1">
      <alignment horizontal="center"/>
    </xf>
    <xf numFmtId="174" fontId="59" fillId="0" borderId="0" xfId="0" applyNumberFormat="1" applyFont="1"/>
    <xf numFmtId="189" fontId="63" fillId="0" borderId="0" xfId="0" applyNumberFormat="1" applyFont="1" applyBorder="1"/>
    <xf numFmtId="191" fontId="64" fillId="0" borderId="0" xfId="0" applyNumberFormat="1" applyFont="1" applyBorder="1" applyAlignment="1">
      <alignment horizontal="center"/>
    </xf>
    <xf numFmtId="174" fontId="63" fillId="0" borderId="0" xfId="0" applyNumberFormat="1" applyFont="1"/>
    <xf numFmtId="190" fontId="57" fillId="0" borderId="0" xfId="0" applyNumberFormat="1" applyFont="1" applyBorder="1"/>
    <xf numFmtId="177" fontId="29" fillId="0" borderId="0" xfId="0" applyNumberFormat="1" applyFont="1"/>
    <xf numFmtId="177" fontId="58" fillId="0" borderId="0" xfId="0" applyNumberFormat="1" applyFont="1"/>
    <xf numFmtId="190" fontId="63" fillId="0" borderId="0" xfId="0" applyNumberFormat="1" applyFont="1" applyBorder="1"/>
    <xf numFmtId="177" fontId="63" fillId="0" borderId="0" xfId="0" applyNumberFormat="1" applyFont="1"/>
    <xf numFmtId="168" fontId="63" fillId="0" borderId="0" xfId="0" applyNumberFormat="1" applyFont="1"/>
    <xf numFmtId="189" fontId="57" fillId="13" borderId="0" xfId="0" applyNumberFormat="1" applyFont="1" applyFill="1" applyBorder="1"/>
    <xf numFmtId="191" fontId="55" fillId="13" borderId="0" xfId="0" applyNumberFormat="1" applyFont="1" applyFill="1" applyBorder="1" applyAlignment="1">
      <alignment horizontal="center"/>
    </xf>
    <xf numFmtId="174" fontId="57" fillId="13" borderId="0" xfId="0" applyNumberFormat="1" applyFont="1" applyFill="1"/>
    <xf numFmtId="189" fontId="29" fillId="0" borderId="0" xfId="0" applyNumberFormat="1" applyFont="1" applyBorder="1"/>
    <xf numFmtId="191" fontId="29" fillId="0" borderId="0" xfId="0" applyNumberFormat="1" applyFont="1" applyBorder="1"/>
    <xf numFmtId="189" fontId="56" fillId="0" borderId="0" xfId="0" applyNumberFormat="1" applyFont="1" applyBorder="1"/>
    <xf numFmtId="191" fontId="56" fillId="0" borderId="0" xfId="0" applyNumberFormat="1" applyFont="1" applyBorder="1"/>
    <xf numFmtId="176" fontId="57" fillId="0" borderId="0" xfId="0" applyNumberFormat="1" applyFont="1" applyBorder="1"/>
    <xf numFmtId="187" fontId="55" fillId="0" borderId="0" xfId="0" applyNumberFormat="1" applyFont="1" applyBorder="1" applyAlignment="1">
      <alignment horizontal="center"/>
    </xf>
    <xf numFmtId="187" fontId="60" fillId="0" borderId="0" xfId="0" applyNumberFormat="1" applyFont="1" applyBorder="1" applyAlignment="1">
      <alignment horizontal="center"/>
    </xf>
    <xf numFmtId="176" fontId="63" fillId="0" borderId="0" xfId="0" applyNumberFormat="1" applyFont="1" applyBorder="1"/>
    <xf numFmtId="187" fontId="64" fillId="0" borderId="0" xfId="0" applyNumberFormat="1" applyFont="1" applyBorder="1" applyAlignment="1">
      <alignment horizontal="center"/>
    </xf>
    <xf numFmtId="187" fontId="29" fillId="0" borderId="0" xfId="0" applyNumberFormat="1" applyFont="1"/>
    <xf numFmtId="0" fontId="29" fillId="15" borderId="0" xfId="0" applyFont="1" applyFill="1"/>
    <xf numFmtId="187" fontId="54" fillId="0" borderId="0" xfId="0" applyNumberFormat="1" applyFont="1" applyAlignment="1">
      <alignment horizontal="center"/>
    </xf>
    <xf numFmtId="187" fontId="56" fillId="0" borderId="0" xfId="0" applyNumberFormat="1" applyFont="1"/>
    <xf numFmtId="187" fontId="29" fillId="0" borderId="0" xfId="0" applyNumberFormat="1" applyFont="1" applyBorder="1"/>
    <xf numFmtId="187" fontId="56" fillId="0" borderId="0" xfId="0" applyNumberFormat="1" applyFont="1" applyBorder="1"/>
    <xf numFmtId="176" fontId="55" fillId="0" borderId="0" xfId="0" applyNumberFormat="1" applyFont="1" applyBorder="1" applyAlignment="1">
      <alignment horizontal="center"/>
    </xf>
    <xf numFmtId="0" fontId="29" fillId="3" borderId="0" xfId="0" applyFont="1" applyFill="1"/>
    <xf numFmtId="189" fontId="29" fillId="0" borderId="0" xfId="0" applyNumberFormat="1" applyFont="1"/>
    <xf numFmtId="0" fontId="29" fillId="16" borderId="0" xfId="0" applyFont="1" applyFill="1"/>
    <xf numFmtId="166" fontId="54" fillId="0" borderId="0" xfId="42" applyNumberFormat="1" applyFont="1" applyAlignment="1">
      <alignment horizontal="center"/>
    </xf>
    <xf numFmtId="187" fontId="62" fillId="0" borderId="0" xfId="0" applyNumberFormat="1" applyFont="1"/>
    <xf numFmtId="0" fontId="29" fillId="17" borderId="0" xfId="0" applyFont="1" applyFill="1"/>
    <xf numFmtId="187" fontId="29" fillId="17" borderId="0" xfId="0" applyNumberFormat="1" applyFont="1" applyFill="1"/>
    <xf numFmtId="0" fontId="29" fillId="18" borderId="0" xfId="0" applyFont="1" applyFill="1"/>
    <xf numFmtId="187" fontId="29" fillId="18" borderId="0" xfId="0" applyNumberFormat="1" applyFont="1" applyFill="1"/>
    <xf numFmtId="166" fontId="54" fillId="0" borderId="0" xfId="0" applyNumberFormat="1" applyFont="1" applyAlignment="1">
      <alignment horizontal="center"/>
    </xf>
    <xf numFmtId="0" fontId="58" fillId="16" borderId="0" xfId="0" applyFont="1" applyFill="1"/>
    <xf numFmtId="193" fontId="29" fillId="0" borderId="0" xfId="0" applyNumberFormat="1" applyFont="1"/>
    <xf numFmtId="0" fontId="29" fillId="16" borderId="7" xfId="0" applyFont="1" applyFill="1" applyBorder="1"/>
    <xf numFmtId="0" fontId="58" fillId="16" borderId="27" xfId="0" applyFont="1" applyFill="1" applyBorder="1"/>
    <xf numFmtId="0" fontId="58" fillId="0" borderId="0" xfId="0" applyFont="1" applyBorder="1"/>
    <xf numFmtId="194" fontId="29" fillId="0" borderId="0" xfId="0" applyNumberFormat="1" applyFont="1"/>
    <xf numFmtId="195" fontId="29" fillId="0" borderId="0" xfId="0" applyNumberFormat="1" applyFont="1"/>
    <xf numFmtId="166" fontId="54" fillId="0" borderId="0" xfId="2" applyNumberFormat="1" applyFont="1" applyAlignment="1">
      <alignment horizontal="center"/>
    </xf>
    <xf numFmtId="0" fontId="12" fillId="6" borderId="0" xfId="0" applyFont="1" applyFill="1"/>
    <xf numFmtId="0" fontId="56" fillId="5" borderId="34" xfId="0" applyFont="1" applyFill="1" applyBorder="1" applyAlignment="1">
      <alignment horizontal="right" wrapText="1"/>
    </xf>
    <xf numFmtId="0" fontId="56" fillId="5" borderId="15" xfId="0" applyFont="1" applyFill="1" applyBorder="1" applyAlignment="1">
      <alignment horizontal="right"/>
    </xf>
    <xf numFmtId="166" fontId="57" fillId="5" borderId="15" xfId="2" applyNumberFormat="1" applyFont="1" applyFill="1" applyBorder="1"/>
    <xf numFmtId="176" fontId="57" fillId="5" borderId="15" xfId="0" applyNumberFormat="1" applyFont="1" applyFill="1" applyBorder="1"/>
    <xf numFmtId="176" fontId="63" fillId="5" borderId="15" xfId="0" applyNumberFormat="1" applyFont="1" applyFill="1" applyBorder="1"/>
    <xf numFmtId="166" fontId="57" fillId="5" borderId="15" xfId="42" applyNumberFormat="1" applyFont="1" applyFill="1" applyBorder="1"/>
    <xf numFmtId="166" fontId="57" fillId="5" borderId="16" xfId="42" applyNumberFormat="1" applyFont="1" applyFill="1" applyBorder="1"/>
    <xf numFmtId="43" fontId="0" fillId="5" borderId="0" xfId="1" applyFont="1" applyFill="1"/>
    <xf numFmtId="0" fontId="56" fillId="0" borderId="34" xfId="0" applyFont="1" applyBorder="1"/>
    <xf numFmtId="0" fontId="54" fillId="0" borderId="15" xfId="0" applyFont="1" applyBorder="1" applyAlignment="1">
      <alignment horizontal="center"/>
    </xf>
    <xf numFmtId="164" fontId="59" fillId="0" borderId="15" xfId="0" applyNumberFormat="1" applyFont="1" applyBorder="1"/>
    <xf numFmtId="164" fontId="63" fillId="0" borderId="15" xfId="0" applyNumberFormat="1" applyFont="1" applyBorder="1"/>
    <xf numFmtId="0" fontId="29" fillId="0" borderId="15" xfId="0" applyFont="1" applyBorder="1"/>
    <xf numFmtId="166" fontId="57" fillId="5" borderId="16" xfId="2" applyNumberFormat="1" applyFont="1" applyFill="1" applyBorder="1"/>
    <xf numFmtId="166" fontId="57" fillId="5" borderId="34" xfId="2" applyNumberFormat="1" applyFont="1" applyFill="1" applyBorder="1"/>
    <xf numFmtId="0" fontId="29" fillId="5" borderId="15" xfId="0" applyFont="1" applyFill="1" applyBorder="1"/>
    <xf numFmtId="0" fontId="54" fillId="5" borderId="15" xfId="0" applyFont="1" applyFill="1" applyBorder="1" applyAlignment="1">
      <alignment horizontal="center"/>
    </xf>
    <xf numFmtId="9" fontId="57" fillId="5" borderId="15" xfId="42" applyFont="1" applyFill="1" applyBorder="1"/>
    <xf numFmtId="9" fontId="57" fillId="5" borderId="16" xfId="42" applyFont="1" applyFill="1" applyBorder="1"/>
    <xf numFmtId="166" fontId="54" fillId="5" borderId="34" xfId="42" applyNumberFormat="1" applyFont="1" applyFill="1" applyBorder="1" applyAlignment="1">
      <alignment horizontal="center"/>
    </xf>
    <xf numFmtId="187" fontId="54" fillId="5" borderId="15" xfId="0" applyNumberFormat="1" applyFont="1" applyFill="1" applyBorder="1" applyAlignment="1">
      <alignment horizontal="center"/>
    </xf>
    <xf numFmtId="166" fontId="54" fillId="5" borderId="15" xfId="42" applyNumberFormat="1" applyFont="1" applyFill="1" applyBorder="1" applyAlignment="1">
      <alignment horizontal="center"/>
    </xf>
    <xf numFmtId="166" fontId="54" fillId="5" borderId="16" xfId="42" applyNumberFormat="1" applyFont="1" applyFill="1" applyBorder="1" applyAlignment="1">
      <alignment horizontal="center"/>
    </xf>
    <xf numFmtId="166" fontId="54" fillId="5" borderId="34" xfId="2" applyNumberFormat="1" applyFont="1" applyFill="1" applyBorder="1" applyAlignment="1">
      <alignment horizontal="center"/>
    </xf>
    <xf numFmtId="166" fontId="54" fillId="5" borderId="15" xfId="2" applyNumberFormat="1" applyFont="1" applyFill="1" applyBorder="1" applyAlignment="1">
      <alignment horizontal="center"/>
    </xf>
    <xf numFmtId="166" fontId="54" fillId="5" borderId="16" xfId="2" applyNumberFormat="1" applyFont="1" applyFill="1" applyBorder="1" applyAlignment="1">
      <alignment horizontal="center"/>
    </xf>
    <xf numFmtId="43" fontId="2" fillId="0" borderId="0" xfId="48" applyFont="1"/>
    <xf numFmtId="43" fontId="2" fillId="0" borderId="0" xfId="48" applyFont="1"/>
    <xf numFmtId="43" fontId="2" fillId="0" borderId="0" xfId="48" applyFont="1"/>
    <xf numFmtId="170" fontId="2" fillId="0" borderId="0" xfId="48" applyNumberFormat="1" applyFont="1"/>
    <xf numFmtId="0" fontId="25" fillId="0" borderId="0" xfId="10" applyFont="1" applyAlignment="1">
      <alignment horizontal="center"/>
    </xf>
    <xf numFmtId="0" fontId="67" fillId="0" borderId="0" xfId="0" applyFont="1" applyBorder="1" applyAlignment="1">
      <alignment vertical="center" wrapText="1"/>
    </xf>
    <xf numFmtId="0" fontId="67" fillId="0" borderId="0" xfId="0" applyFont="1" applyBorder="1" applyAlignment="1">
      <alignment horizontal="right" vertical="center" wrapText="1"/>
    </xf>
    <xf numFmtId="170" fontId="68" fillId="0" borderId="0" xfId="1" applyNumberFormat="1" applyFont="1" applyBorder="1" applyAlignment="1">
      <alignment horizontal="right" vertical="center" wrapText="1"/>
    </xf>
    <xf numFmtId="170" fontId="67" fillId="0" borderId="0" xfId="1" applyNumberFormat="1" applyFont="1" applyBorder="1" applyAlignment="1">
      <alignment horizontal="right" vertical="center" wrapText="1"/>
    </xf>
    <xf numFmtId="170" fontId="67" fillId="0" borderId="0" xfId="1" applyNumberFormat="1" applyFont="1" applyBorder="1" applyAlignment="1">
      <alignment vertical="center" wrapText="1"/>
    </xf>
    <xf numFmtId="170" fontId="12" fillId="0" borderId="0" xfId="0" applyNumberFormat="1" applyFont="1" applyAlignment="1">
      <alignment horizontal="left" indent="1"/>
    </xf>
    <xf numFmtId="178" fontId="12" fillId="0" borderId="0" xfId="1" applyNumberFormat="1" applyFont="1" applyAlignment="1">
      <alignment horizontal="left" indent="1"/>
    </xf>
    <xf numFmtId="178" fontId="0" fillId="0" borderId="0" xfId="1" applyNumberFormat="1" applyFont="1" applyAlignment="1">
      <alignment horizontal="left" indent="1"/>
    </xf>
    <xf numFmtId="0" fontId="69" fillId="19" borderId="0" xfId="0" applyFont="1" applyFill="1"/>
    <xf numFmtId="0" fontId="70" fillId="19" borderId="0" xfId="0" applyFont="1" applyFill="1"/>
    <xf numFmtId="196" fontId="70" fillId="20" borderId="0" xfId="0" applyNumberFormat="1" applyFont="1" applyFill="1"/>
    <xf numFmtId="196" fontId="70" fillId="19" borderId="0" xfId="0" applyNumberFormat="1" applyFont="1" applyFill="1"/>
    <xf numFmtId="10" fontId="69" fillId="19" borderId="0" xfId="2" applyNumberFormat="1" applyFont="1" applyFill="1"/>
    <xf numFmtId="0" fontId="18" fillId="0" borderId="0" xfId="0" applyFont="1" applyFill="1"/>
    <xf numFmtId="8" fontId="0" fillId="3" borderId="0" xfId="0" applyNumberFormat="1" applyFill="1"/>
    <xf numFmtId="43" fontId="0" fillId="3" borderId="0" xfId="1" applyFont="1" applyFill="1"/>
    <xf numFmtId="185" fontId="0" fillId="0" borderId="0" xfId="1" applyNumberFormat="1" applyFont="1"/>
    <xf numFmtId="0" fontId="71" fillId="0" borderId="0" xfId="0" applyFont="1"/>
    <xf numFmtId="0" fontId="8" fillId="2" borderId="0" xfId="3" applyFont="1"/>
    <xf numFmtId="0" fontId="69" fillId="6" borderId="0" xfId="3" applyFont="1" applyFill="1" applyAlignment="1">
      <alignment horizontal="right"/>
    </xf>
    <xf numFmtId="188" fontId="69" fillId="6" borderId="0" xfId="3" applyNumberFormat="1" applyFont="1" applyFill="1"/>
    <xf numFmtId="43" fontId="8" fillId="2" borderId="0" xfId="3" applyNumberFormat="1" applyFont="1"/>
    <xf numFmtId="9" fontId="8" fillId="0" borderId="0" xfId="2" applyFont="1"/>
    <xf numFmtId="0" fontId="0" fillId="2" borderId="0" xfId="3" applyFont="1"/>
    <xf numFmtId="170" fontId="8" fillId="2" borderId="0" xfId="3" applyNumberFormat="1" applyFont="1"/>
    <xf numFmtId="9" fontId="69" fillId="6" borderId="0" xfId="3" applyNumberFormat="1" applyFont="1" applyFill="1"/>
    <xf numFmtId="0" fontId="69" fillId="6" borderId="0" xfId="3" applyFont="1" applyFill="1"/>
    <xf numFmtId="8" fontId="69" fillId="6" borderId="0" xfId="3" applyNumberFormat="1" applyFont="1" applyFill="1"/>
    <xf numFmtId="10" fontId="8" fillId="2" borderId="0" xfId="3" applyNumberFormat="1" applyFont="1"/>
    <xf numFmtId="0" fontId="0" fillId="2" borderId="0" xfId="3" applyFont="1" applyAlignment="1">
      <alignment horizontal="center"/>
    </xf>
    <xf numFmtId="0" fontId="12" fillId="2" borderId="0" xfId="3" applyFont="1"/>
    <xf numFmtId="0" fontId="12" fillId="0" borderId="0" xfId="3" applyFont="1" applyFill="1" applyBorder="1" applyAlignment="1">
      <alignment horizontal="center" vertical="center"/>
    </xf>
    <xf numFmtId="0" fontId="12" fillId="2" borderId="0" xfId="3" applyFont="1" applyBorder="1" applyAlignment="1">
      <alignment vertical="center"/>
    </xf>
    <xf numFmtId="0" fontId="12" fillId="2" borderId="9" xfId="3" applyFont="1" applyBorder="1"/>
    <xf numFmtId="0" fontId="12" fillId="6" borderId="9" xfId="3" applyFont="1" applyFill="1" applyBorder="1" applyAlignment="1">
      <alignment horizontal="center" wrapText="1"/>
    </xf>
    <xf numFmtId="0" fontId="12" fillId="6" borderId="25" xfId="3" applyFont="1" applyFill="1" applyBorder="1" applyAlignment="1">
      <alignment horizontal="center" wrapText="1"/>
    </xf>
    <xf numFmtId="0" fontId="12" fillId="22" borderId="25" xfId="3" applyFont="1" applyFill="1" applyBorder="1" applyAlignment="1">
      <alignment horizontal="center" wrapText="1"/>
    </xf>
    <xf numFmtId="0" fontId="12" fillId="19" borderId="25" xfId="3" applyFont="1" applyFill="1" applyBorder="1" applyAlignment="1">
      <alignment horizontal="center" wrapText="1"/>
    </xf>
    <xf numFmtId="0" fontId="0" fillId="2" borderId="0" xfId="3" applyFont="1" applyAlignment="1">
      <alignment horizontal="center" wrapText="1"/>
    </xf>
    <xf numFmtId="0" fontId="0" fillId="2" borderId="9" xfId="3" applyFont="1" applyBorder="1" applyAlignment="1">
      <alignment horizontal="center" wrapText="1"/>
    </xf>
    <xf numFmtId="0" fontId="0" fillId="2" borderId="9" xfId="3" applyFont="1" applyBorder="1" applyAlignment="1">
      <alignment horizontal="center"/>
    </xf>
    <xf numFmtId="0" fontId="8" fillId="0" borderId="9" xfId="3" applyFont="1" applyFill="1" applyBorder="1" applyAlignment="1">
      <alignment horizontal="center"/>
    </xf>
    <xf numFmtId="173" fontId="8" fillId="0" borderId="9" xfId="4" applyNumberFormat="1" applyFont="1" applyBorder="1"/>
    <xf numFmtId="173" fontId="8" fillId="0" borderId="9" xfId="4" applyNumberFormat="1" applyFont="1" applyFill="1" applyBorder="1"/>
    <xf numFmtId="0" fontId="8" fillId="0" borderId="9" xfId="3" applyFont="1" applyFill="1" applyBorder="1"/>
    <xf numFmtId="43" fontId="8" fillId="0" borderId="9" xfId="1" applyFont="1" applyFill="1" applyBorder="1"/>
    <xf numFmtId="43" fontId="8" fillId="2" borderId="9" xfId="3" applyNumberFormat="1" applyFont="1" applyBorder="1"/>
    <xf numFmtId="43" fontId="8" fillId="0" borderId="9" xfId="1" applyFont="1" applyBorder="1"/>
    <xf numFmtId="173" fontId="8" fillId="2" borderId="0" xfId="3" applyNumberFormat="1" applyFont="1"/>
    <xf numFmtId="176" fontId="8" fillId="2" borderId="0" xfId="3" applyNumberFormat="1" applyFont="1"/>
    <xf numFmtId="0" fontId="8" fillId="2" borderId="9" xfId="3" applyFont="1" applyBorder="1" applyAlignment="1">
      <alignment horizontal="center"/>
    </xf>
    <xf numFmtId="0" fontId="8" fillId="2" borderId="9" xfId="3" applyFont="1" applyBorder="1"/>
    <xf numFmtId="173" fontId="8" fillId="2" borderId="9" xfId="3" applyNumberFormat="1" applyFont="1" applyBorder="1"/>
    <xf numFmtId="6" fontId="8" fillId="2" borderId="0" xfId="3" applyNumberFormat="1" applyFont="1"/>
    <xf numFmtId="43" fontId="0" fillId="0" borderId="0" xfId="1" applyNumberFormat="1" applyFont="1"/>
    <xf numFmtId="0" fontId="0" fillId="0" borderId="0" xfId="0" applyAlignment="1">
      <alignment horizontal="center"/>
    </xf>
    <xf numFmtId="3" fontId="0" fillId="0" borderId="0" xfId="0" applyNumberFormat="1"/>
    <xf numFmtId="170" fontId="12" fillId="0" borderId="18" xfId="0" applyNumberFormat="1" applyFont="1" applyBorder="1"/>
    <xf numFmtId="0" fontId="8" fillId="0" borderId="0" xfId="52"/>
    <xf numFmtId="0" fontId="8" fillId="0" borderId="0" xfId="52" applyAlignment="1">
      <alignment horizontal="right"/>
    </xf>
    <xf numFmtId="37" fontId="8" fillId="0" borderId="0" xfId="52" applyNumberFormat="1"/>
    <xf numFmtId="170" fontId="8" fillId="0" borderId="0" xfId="53" applyNumberFormat="1" applyFont="1"/>
    <xf numFmtId="0" fontId="12" fillId="0" borderId="0" xfId="52" applyFont="1" applyAlignment="1">
      <alignment horizontal="right"/>
    </xf>
    <xf numFmtId="0" fontId="8" fillId="0" borderId="0" xfId="52" applyAlignment="1">
      <alignment horizontal="center"/>
    </xf>
    <xf numFmtId="38" fontId="8" fillId="0" borderId="0" xfId="52" applyNumberFormat="1"/>
    <xf numFmtId="170" fontId="73" fillId="3" borderId="0" xfId="18" applyNumberFormat="1" applyFont="1" applyFill="1"/>
    <xf numFmtId="37" fontId="74" fillId="3" borderId="0" xfId="18" applyNumberFormat="1" applyFont="1" applyFill="1"/>
    <xf numFmtId="43" fontId="1" fillId="0" borderId="0" xfId="48" applyFont="1"/>
    <xf numFmtId="170" fontId="6" fillId="3" borderId="0" xfId="16" applyNumberFormat="1" applyFont="1" applyFill="1"/>
    <xf numFmtId="170" fontId="6" fillId="3" borderId="0" xfId="17" applyNumberFormat="1" applyFont="1" applyFill="1"/>
    <xf numFmtId="170" fontId="1" fillId="0" borderId="0" xfId="48" applyNumberFormat="1" applyFont="1"/>
    <xf numFmtId="170" fontId="1" fillId="0" borderId="0" xfId="11" applyNumberFormat="1" applyFont="1"/>
    <xf numFmtId="0" fontId="0" fillId="0" borderId="0" xfId="0" applyFont="1" applyBorder="1" applyAlignment="1">
      <alignment horizontal="left"/>
    </xf>
    <xf numFmtId="6" fontId="56" fillId="0" borderId="0" xfId="0" applyNumberFormat="1" applyFont="1" applyAlignment="1">
      <alignment horizontal="right"/>
    </xf>
    <xf numFmtId="178" fontId="8" fillId="0" borderId="0" xfId="1" applyNumberFormat="1" applyFont="1"/>
    <xf numFmtId="178" fontId="0" fillId="0" borderId="0" xfId="1" applyNumberFormat="1" applyFont="1" applyAlignment="1">
      <alignment horizontal="right" indent="1"/>
    </xf>
    <xf numFmtId="178" fontId="0" fillId="0" borderId="0" xfId="0" applyNumberFormat="1" applyFont="1" applyAlignment="1">
      <alignment horizontal="left" indent="1"/>
    </xf>
    <xf numFmtId="170" fontId="12" fillId="3" borderId="0" xfId="1" applyNumberFormat="1" applyFont="1" applyFill="1"/>
    <xf numFmtId="170" fontId="12" fillId="0" borderId="0" xfId="1" applyNumberFormat="1" applyFont="1" applyFill="1"/>
    <xf numFmtId="178" fontId="0" fillId="3" borderId="0" xfId="1" applyNumberFormat="1" applyFont="1" applyFill="1" applyAlignment="1">
      <alignment horizontal="right" indent="1"/>
    </xf>
    <xf numFmtId="178" fontId="0" fillId="3" borderId="0" xfId="0" applyNumberFormat="1" applyFont="1" applyFill="1" applyAlignment="1">
      <alignment horizontal="left" indent="1"/>
    </xf>
    <xf numFmtId="0" fontId="0" fillId="0" borderId="0" xfId="0" applyAlignment="1">
      <alignment horizontal="center"/>
    </xf>
    <xf numFmtId="0" fontId="12" fillId="0" borderId="14" xfId="0" applyFont="1" applyBorder="1" applyAlignment="1">
      <alignment horizontal="right" wrapText="1"/>
    </xf>
    <xf numFmtId="0" fontId="0" fillId="0" borderId="17" xfId="0" applyBorder="1"/>
    <xf numFmtId="0" fontId="0" fillId="0" borderId="17" xfId="0" applyFont="1" applyBorder="1"/>
    <xf numFmtId="0" fontId="0" fillId="0" borderId="17" xfId="0" applyFont="1" applyBorder="1" applyAlignment="1">
      <alignment horizontal="left"/>
    </xf>
    <xf numFmtId="0" fontId="12" fillId="0" borderId="35" xfId="0" applyFont="1" applyFill="1" applyBorder="1" applyAlignment="1">
      <alignment horizontal="left"/>
    </xf>
    <xf numFmtId="0" fontId="12" fillId="0" borderId="35" xfId="0" applyFont="1" applyBorder="1"/>
    <xf numFmtId="170" fontId="12" fillId="0" borderId="35" xfId="0" applyNumberFormat="1" applyFont="1" applyBorder="1"/>
    <xf numFmtId="0" fontId="0" fillId="0" borderId="35" xfId="0" applyBorder="1"/>
    <xf numFmtId="0" fontId="12" fillId="0" borderId="0" xfId="0" applyFont="1" applyAlignment="1">
      <alignment horizontal="center"/>
    </xf>
    <xf numFmtId="170" fontId="68" fillId="0" borderId="0" xfId="1" applyNumberFormat="1" applyFont="1" applyFill="1" applyBorder="1" applyAlignment="1">
      <alignment horizontal="right" vertical="center" wrapText="1"/>
    </xf>
    <xf numFmtId="0" fontId="67" fillId="0" borderId="20" xfId="0" applyFont="1" applyBorder="1" applyAlignment="1">
      <alignment horizontal="right" vertical="center" wrapText="1"/>
    </xf>
    <xf numFmtId="170" fontId="68" fillId="0" borderId="20" xfId="1" applyNumberFormat="1" applyFont="1" applyBorder="1" applyAlignment="1">
      <alignment horizontal="right" vertical="center" wrapText="1"/>
    </xf>
    <xf numFmtId="170" fontId="68" fillId="0" borderId="20" xfId="1" applyNumberFormat="1" applyFont="1" applyFill="1" applyBorder="1" applyAlignment="1">
      <alignment horizontal="right" vertical="center" wrapText="1"/>
    </xf>
    <xf numFmtId="170" fontId="67" fillId="0" borderId="20" xfId="1" applyNumberFormat="1" applyFont="1" applyBorder="1" applyAlignment="1">
      <alignment horizontal="right" vertical="center" wrapText="1"/>
    </xf>
    <xf numFmtId="170" fontId="67" fillId="0" borderId="20" xfId="1" applyNumberFormat="1" applyFont="1" applyBorder="1" applyAlignment="1">
      <alignment vertical="center" wrapText="1"/>
    </xf>
    <xf numFmtId="170" fontId="67" fillId="0" borderId="36" xfId="1" applyNumberFormat="1" applyFont="1" applyBorder="1" applyAlignment="1">
      <alignment horizontal="right" vertical="center" wrapText="1"/>
    </xf>
    <xf numFmtId="170" fontId="67" fillId="0" borderId="35" xfId="1" applyNumberFormat="1" applyFont="1" applyBorder="1" applyAlignment="1">
      <alignment horizontal="right" vertical="center" wrapText="1"/>
    </xf>
    <xf numFmtId="0" fontId="67" fillId="0" borderId="23" xfId="0" applyFont="1" applyBorder="1" applyAlignment="1">
      <alignment vertical="center" wrapText="1"/>
    </xf>
    <xf numFmtId="0" fontId="67" fillId="0" borderId="23" xfId="0" applyFont="1" applyBorder="1" applyAlignment="1">
      <alignment horizontal="right" vertical="center" wrapText="1"/>
    </xf>
    <xf numFmtId="0" fontId="67" fillId="0" borderId="37" xfId="0" applyFont="1" applyBorder="1" applyAlignment="1">
      <alignment vertical="center" wrapText="1"/>
    </xf>
    <xf numFmtId="0" fontId="0" fillId="0" borderId="23" xfId="0" applyBorder="1"/>
    <xf numFmtId="0" fontId="12" fillId="0" borderId="23" xfId="0" applyFont="1" applyBorder="1"/>
    <xf numFmtId="0" fontId="0" fillId="0" borderId="23" xfId="0" applyBorder="1" applyAlignment="1">
      <alignment horizontal="left" indent="1"/>
    </xf>
    <xf numFmtId="170" fontId="0" fillId="0" borderId="20" xfId="0" applyNumberFormat="1" applyBorder="1"/>
    <xf numFmtId="0" fontId="0" fillId="0" borderId="23" xfId="0" applyFill="1" applyBorder="1" applyAlignment="1">
      <alignment horizontal="left" indent="1"/>
    </xf>
    <xf numFmtId="0" fontId="67" fillId="0" borderId="11" xfId="0" applyFont="1" applyBorder="1" applyAlignment="1">
      <alignment vertical="center" wrapText="1"/>
    </xf>
    <xf numFmtId="170" fontId="67" fillId="0" borderId="12" xfId="1" applyNumberFormat="1" applyFont="1" applyBorder="1" applyAlignment="1">
      <alignment horizontal="right" vertical="center" wrapText="1"/>
    </xf>
    <xf numFmtId="170" fontId="67" fillId="0" borderId="29" xfId="1" applyNumberFormat="1" applyFont="1" applyBorder="1" applyAlignment="1">
      <alignment horizontal="right" vertical="center" wrapText="1"/>
    </xf>
    <xf numFmtId="0" fontId="68" fillId="0" borderId="23" xfId="0" applyFont="1" applyBorder="1" applyAlignment="1">
      <alignment horizontal="left" vertical="center" wrapText="1" indent="1"/>
    </xf>
    <xf numFmtId="0" fontId="0" fillId="0" borderId="23" xfId="0" applyFont="1" applyBorder="1" applyAlignment="1">
      <alignment horizontal="left" indent="1"/>
    </xf>
    <xf numFmtId="0" fontId="0" fillId="0" borderId="30" xfId="0" applyBorder="1"/>
    <xf numFmtId="0" fontId="0" fillId="0" borderId="38" xfId="0" applyBorder="1"/>
    <xf numFmtId="0" fontId="0" fillId="0" borderId="21" xfId="0" applyBorder="1"/>
    <xf numFmtId="0" fontId="67" fillId="23" borderId="35" xfId="0" applyFont="1" applyFill="1" applyBorder="1" applyAlignment="1">
      <alignment vertical="center" wrapText="1"/>
    </xf>
    <xf numFmtId="170" fontId="67" fillId="23" borderId="36" xfId="1" applyNumberFormat="1" applyFont="1" applyFill="1" applyBorder="1" applyAlignment="1">
      <alignment horizontal="right" vertical="center" wrapText="1"/>
    </xf>
    <xf numFmtId="170" fontId="67" fillId="23" borderId="35" xfId="1" applyNumberFormat="1" applyFont="1" applyFill="1" applyBorder="1" applyAlignment="1">
      <alignment horizontal="right" vertical="center" wrapText="1"/>
    </xf>
    <xf numFmtId="0" fontId="67" fillId="0" borderId="31" xfId="0" applyFont="1" applyBorder="1" applyAlignment="1">
      <alignment horizontal="center" vertical="center" wrapText="1"/>
    </xf>
    <xf numFmtId="0" fontId="67" fillId="0" borderId="32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12" fillId="6" borderId="9" xfId="3" applyFont="1" applyFill="1" applyBorder="1" applyAlignment="1">
      <alignment horizontal="center" wrapText="1"/>
    </xf>
    <xf numFmtId="0" fontId="12" fillId="6" borderId="11" xfId="3" applyFont="1" applyFill="1" applyBorder="1" applyAlignment="1">
      <alignment horizontal="center" wrapText="1"/>
    </xf>
    <xf numFmtId="0" fontId="12" fillId="6" borderId="29" xfId="3" applyFont="1" applyFill="1" applyBorder="1" applyAlignment="1">
      <alignment horizontal="center" wrapText="1"/>
    </xf>
    <xf numFmtId="0" fontId="12" fillId="6" borderId="12" xfId="3" applyFont="1" applyFill="1" applyBorder="1" applyAlignment="1">
      <alignment horizontal="center" wrapText="1"/>
    </xf>
    <xf numFmtId="0" fontId="72" fillId="19" borderId="9" xfId="3" applyFont="1" applyFill="1" applyBorder="1" applyAlignment="1">
      <alignment horizontal="center"/>
    </xf>
    <xf numFmtId="0" fontId="69" fillId="21" borderId="9" xfId="3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11" xfId="52" applyBorder="1" applyAlignment="1">
      <alignment horizontal="center"/>
    </xf>
    <xf numFmtId="0" fontId="8" fillId="0" borderId="29" xfId="52" applyBorder="1" applyAlignment="1">
      <alignment horizontal="center"/>
    </xf>
    <xf numFmtId="0" fontId="8" fillId="0" borderId="12" xfId="52" applyBorder="1" applyAlignment="1">
      <alignment horizontal="center"/>
    </xf>
  </cellXfs>
  <cellStyles count="54">
    <cellStyle name="amount" xfId="21"/>
    <cellStyle name="Body text" xfId="22"/>
    <cellStyle name="Comma" xfId="1" builtinId="3"/>
    <cellStyle name="Comma 10 2 2" xfId="15"/>
    <cellStyle name="Comma 11" xfId="20"/>
    <cellStyle name="Comma 13" xfId="11"/>
    <cellStyle name="Comma 13 4" xfId="16"/>
    <cellStyle name="Comma 15" xfId="53"/>
    <cellStyle name="Comma 17" xfId="17"/>
    <cellStyle name="Comma 2" xfId="23"/>
    <cellStyle name="Comma 3" xfId="24"/>
    <cellStyle name="Comma 4" xfId="25"/>
    <cellStyle name="Comma 5" xfId="48"/>
    <cellStyle name="Comma0" xfId="26"/>
    <cellStyle name="Currency" xfId="4" builtinId="4"/>
    <cellStyle name="Currency 2" xfId="27"/>
    <cellStyle name="Currency 3" xfId="28"/>
    <cellStyle name="Currency 4" xfId="14"/>
    <cellStyle name="header" xfId="29"/>
    <cellStyle name="Header Total" xfId="30"/>
    <cellStyle name="Header1" xfId="31"/>
    <cellStyle name="Header2" xfId="32"/>
    <cellStyle name="Header3" xfId="33"/>
    <cellStyle name="Header4" xfId="34"/>
    <cellStyle name="Hyperlink" xfId="6" builtinId="8"/>
    <cellStyle name="NonPrint_Heading" xfId="35"/>
    <cellStyle name="Normal" xfId="0" builtinId="0"/>
    <cellStyle name="Normal 10" xfId="5"/>
    <cellStyle name="Normal 10 2" xfId="12"/>
    <cellStyle name="Normal 100" xfId="18"/>
    <cellStyle name="Normal 101" xfId="19"/>
    <cellStyle name="Normal 107" xfId="52"/>
    <cellStyle name="Normal 11" xfId="10"/>
    <cellStyle name="Normal 12" xfId="7"/>
    <cellStyle name="Normal 13" xfId="51"/>
    <cellStyle name="Normal 2" xfId="3"/>
    <cellStyle name="Normal 2 2" xfId="9"/>
    <cellStyle name="Normal 2_Sheet1" xfId="36"/>
    <cellStyle name="Normal 3" xfId="37"/>
    <cellStyle name="Normal 4" xfId="38"/>
    <cellStyle name="Normal 5" xfId="8"/>
    <cellStyle name="Normal 5_Sheet1" xfId="39"/>
    <cellStyle name="Normal 6" xfId="47"/>
    <cellStyle name="Normal 7" xfId="40"/>
    <cellStyle name="Normal 8" xfId="49"/>
    <cellStyle name="Normal 9" xfId="50"/>
    <cellStyle name="Normal_Sheet1_1" xfId="46"/>
    <cellStyle name="Percent" xfId="2" builtinId="5"/>
    <cellStyle name="Percent 2" xfId="41"/>
    <cellStyle name="Percent 3" xfId="42"/>
    <cellStyle name="Percent 4" xfId="43"/>
    <cellStyle name="Percent 5" xfId="13"/>
    <cellStyle name="Product Title" xfId="44"/>
    <cellStyle name="Text" xfId="45"/>
  </cellStyles>
  <dxfs count="4">
    <dxf>
      <font>
        <b/>
        <i val="0"/>
        <condense val="0"/>
        <extend val="0"/>
        <color indexed="57"/>
      </font>
      <fill>
        <patternFill>
          <bgColor indexed="42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57"/>
      </font>
      <fill>
        <patternFill>
          <bgColor indexed="42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Provincial Impact of the Infeed Based on DG3 Data</a:t>
            </a:r>
          </a:p>
        </c:rich>
      </c:tx>
      <c:layout>
        <c:manualLayout>
          <c:xMode val="edge"/>
          <c:yMode val="edge"/>
          <c:x val="0.29772099785515843"/>
          <c:y val="3.14588906051815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128402596841754E-2"/>
          <c:y val="0.11221142901691744"/>
          <c:w val="0.91106008915247572"/>
          <c:h val="0.7293737688729502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cat>
            <c:strRef>
              <c:f>Waterfall!$C$2:$L$2</c:f>
              <c:strCache>
                <c:ptCount val="10"/>
                <c:pt idx="0">
                  <c:v>Infeed CPW Preference</c:v>
                </c:pt>
                <c:pt idx="1">
                  <c:v>CPW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Dividends LCP &amp; Regulated NLH</c:v>
                </c:pt>
                <c:pt idx="5">
                  <c:v>GHG</c:v>
                </c:pt>
                <c:pt idx="6">
                  <c:v>Mob/Demob</c:v>
                </c:pt>
                <c:pt idx="7">
                  <c:v>Export Value</c:v>
                </c:pt>
                <c:pt idx="8">
                  <c:v>Innu Payments</c:v>
                </c:pt>
                <c:pt idx="9">
                  <c:v>Effective Infeed CPW Benefit</c:v>
                </c:pt>
              </c:strCache>
            </c:strRef>
          </c:cat>
          <c:val>
            <c:numRef>
              <c:f>Waterfall!$C$6:$K$6</c:f>
              <c:numCache>
                <c:formatCode>0.00</c:formatCode>
                <c:ptCount val="9"/>
                <c:pt idx="1">
                  <c:v>2.4123421584911577</c:v>
                </c:pt>
                <c:pt idx="2">
                  <c:v>3.1360448060385058</c:v>
                </c:pt>
                <c:pt idx="3">
                  <c:v>3.931223472875931</c:v>
                </c:pt>
                <c:pt idx="4">
                  <c:v>4.0701070186782911</c:v>
                </c:pt>
                <c:pt idx="5">
                  <c:v>5.0477514702603008</c:v>
                </c:pt>
                <c:pt idx="6">
                  <c:v>5.6747529115048652</c:v>
                </c:pt>
                <c:pt idx="7">
                  <c:v>5.6747529115048652</c:v>
                </c:pt>
                <c:pt idx="8">
                  <c:v>5.6747529115048652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8F-44B5-BE8E-1A2C76804CE0}"/>
            </c:ext>
          </c:extLst>
        </c:ser>
        <c:ser>
          <c:idx val="1"/>
          <c:order val="1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228F-44B5-BE8E-1A2C76804CE0}"/>
              </c:ext>
            </c:extLst>
          </c:dPt>
          <c:dLbls>
            <c:dLbl>
              <c:idx val="0"/>
              <c:layout>
                <c:manualLayout>
                  <c:x val="1.6887384875210105E-3"/>
                  <c:y val="-1.1870117010206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F-44B5-BE8E-1A2C76804CE0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Waterfall!$C$2:$L$2</c:f>
              <c:strCache>
                <c:ptCount val="10"/>
                <c:pt idx="0">
                  <c:v>Infeed CPW Preference</c:v>
                </c:pt>
                <c:pt idx="1">
                  <c:v>CPW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Dividends LCP &amp; Regulated NLH</c:v>
                </c:pt>
                <c:pt idx="5">
                  <c:v>GHG</c:v>
                </c:pt>
                <c:pt idx="6">
                  <c:v>Mob/Demob</c:v>
                </c:pt>
                <c:pt idx="7">
                  <c:v>Export Value</c:v>
                </c:pt>
                <c:pt idx="8">
                  <c:v>Innu Payments</c:v>
                </c:pt>
                <c:pt idx="9">
                  <c:v>Effective Infeed CPW Benefit</c:v>
                </c:pt>
              </c:strCache>
            </c:strRef>
          </c:cat>
          <c:val>
            <c:numRef>
              <c:f>[3]Waterfall!$D$7:$L$7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03-228F-44B5-BE8E-1A2C76804CE0}"/>
            </c:ext>
          </c:extLst>
        </c:ser>
        <c:ser>
          <c:idx val="2"/>
          <c:order val="2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8F-44B5-BE8E-1A2C76804CE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8F-44B5-BE8E-1A2C76804CE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F-44B5-BE8E-1A2C76804CE0}"/>
                </c:ext>
              </c:extLst>
            </c:dLbl>
            <c:dLbl>
              <c:idx val="1"/>
              <c:layout>
                <c:manualLayout>
                  <c:x val="2.5569414442663694E-3"/>
                  <c:y val="-8.448010984272898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28F-44B5-BE8E-1A2C76804CE0}"/>
                </c:ext>
              </c:extLst>
            </c:dLbl>
            <c:dLbl>
              <c:idx val="2"/>
              <c:layout>
                <c:manualLayout>
                  <c:x val="3.7674494228044501E-4"/>
                  <c:y val="-1.1185204720223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28F-44B5-BE8E-1A2C76804CE0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Waterfall!$C$2:$L$2</c:f>
              <c:strCache>
                <c:ptCount val="10"/>
                <c:pt idx="0">
                  <c:v>Infeed CPW Preference</c:v>
                </c:pt>
                <c:pt idx="1">
                  <c:v>CPW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Dividends LCP &amp; Regulated NLH</c:v>
                </c:pt>
                <c:pt idx="5">
                  <c:v>GHG</c:v>
                </c:pt>
                <c:pt idx="6">
                  <c:v>Mob/Demob</c:v>
                </c:pt>
                <c:pt idx="7">
                  <c:v>Export Value</c:v>
                </c:pt>
                <c:pt idx="8">
                  <c:v>Innu Payments</c:v>
                </c:pt>
                <c:pt idx="9">
                  <c:v>Effective Infeed CPW Benefit</c:v>
                </c:pt>
              </c:strCache>
            </c:strRef>
          </c:cat>
          <c:val>
            <c:numRef>
              <c:f>Waterfall!$C$4:$K$4</c:f>
              <c:numCache>
                <c:formatCode>_(* #,##0.00_);_(* \(#,##0.00\);_(* "-"??_);_(@_)</c:formatCode>
                <c:ptCount val="9"/>
                <c:pt idx="0" formatCode="0.00">
                  <c:v>0</c:v>
                </c:pt>
                <c:pt idx="1">
                  <c:v>0.72370264754734792</c:v>
                </c:pt>
                <c:pt idx="2" formatCode="0.00">
                  <c:v>0.79517866683742522</c:v>
                </c:pt>
                <c:pt idx="3" formatCode="0.00">
                  <c:v>0.13888354580235976</c:v>
                </c:pt>
                <c:pt idx="4" formatCode="0.00">
                  <c:v>0.97764445158200941</c:v>
                </c:pt>
                <c:pt idx="5" formatCode="0.00">
                  <c:v>0.62700144124456414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5.8990704610386253E-2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8F-44B5-BE8E-1A2C76804CE0}"/>
            </c:ext>
          </c:extLst>
        </c:ser>
        <c:ser>
          <c:idx val="3"/>
          <c:order val="3"/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Waterfall!$C$2:$L$2</c:f>
              <c:strCache>
                <c:ptCount val="10"/>
                <c:pt idx="0">
                  <c:v>Infeed CPW Preference</c:v>
                </c:pt>
                <c:pt idx="1">
                  <c:v>CPW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Dividends LCP &amp; Regulated NLH</c:v>
                </c:pt>
                <c:pt idx="5">
                  <c:v>GHG</c:v>
                </c:pt>
                <c:pt idx="6">
                  <c:v>Mob/Demob</c:v>
                </c:pt>
                <c:pt idx="7">
                  <c:v>Export Value</c:v>
                </c:pt>
                <c:pt idx="8">
                  <c:v>Innu Payments</c:v>
                </c:pt>
                <c:pt idx="9">
                  <c:v>Effective Infeed CPW Benefit</c:v>
                </c:pt>
              </c:strCache>
            </c:strRef>
          </c:cat>
          <c:val>
            <c:numRef>
              <c:f>Waterfall!$C$3:$L$3</c:f>
              <c:numCache>
                <c:formatCode>0.00</c:formatCode>
                <c:ptCount val="10"/>
                <c:pt idx="0" formatCode="_(* #,##0.00_);_(* \(#,##0.00\);_(* &quot;-&quot;??_);_(@_)">
                  <c:v>2.4123421584911577</c:v>
                </c:pt>
                <c:pt idx="9">
                  <c:v>5.7337436161152517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8F-44B5-BE8E-1A2C76804CE0}"/>
            </c:ext>
          </c:extLst>
        </c:ser>
        <c:ser>
          <c:idx val="4"/>
          <c:order val="4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228F-44B5-BE8E-1A2C76804C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228F-44B5-BE8E-1A2C76804CE0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28F-44B5-BE8E-1A2C76804CE0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228F-44B5-BE8E-1A2C76804CE0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228F-44B5-BE8E-1A2C76804C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228F-44B5-BE8E-1A2C76804CE0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Waterfall!$C$2:$L$2</c:f>
              <c:strCache>
                <c:ptCount val="10"/>
                <c:pt idx="0">
                  <c:v>Infeed CPW Preference</c:v>
                </c:pt>
                <c:pt idx="1">
                  <c:v>CPW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Dividends LCP &amp; Regulated NLH</c:v>
                </c:pt>
                <c:pt idx="5">
                  <c:v>GHG</c:v>
                </c:pt>
                <c:pt idx="6">
                  <c:v>Mob/Demob</c:v>
                </c:pt>
                <c:pt idx="7">
                  <c:v>Export Value</c:v>
                </c:pt>
                <c:pt idx="8">
                  <c:v>Innu Payments</c:v>
                </c:pt>
                <c:pt idx="9">
                  <c:v>Effective Infeed CPW Benefit</c:v>
                </c:pt>
              </c:strCache>
            </c:strRef>
          </c:cat>
          <c:val>
            <c:numRef>
              <c:f>[3]Waterfall!$D$5:$L$5</c:f>
              <c:numCache>
                <c:formatCode>General</c:formatCode>
                <c:ptCount val="9"/>
              </c:numCache>
            </c:numRef>
          </c:val>
          <c:extLst>
            <c:ext xmlns:c16="http://schemas.microsoft.com/office/drawing/2014/chart" uri="{C3380CC4-5D6E-409C-BE32-E72D297353CC}">
              <c16:uniqueId val="{00000015-228F-44B5-BE8E-1A2C76804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2167808"/>
        <c:axId val="81187904"/>
      </c:barChart>
      <c:catAx>
        <c:axId val="8216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11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187904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2010$ billions
</a:t>
                </a:r>
              </a:p>
            </c:rich>
          </c:tx>
          <c:layout>
            <c:manualLayout>
              <c:xMode val="edge"/>
              <c:yMode val="edge"/>
              <c:x val="6.1044974497017849E-3"/>
              <c:y val="0.409241356792123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2167808"/>
        <c:crosses val="autoZero"/>
        <c:crossBetween val="between"/>
      </c:valAx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1"/>
          <a:lstStyle/>
          <a:p>
            <a:pPr algn="ctr">
              <a:defRPr sz="15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Provincial Benefit from Interconnected Island</a:t>
            </a:r>
            <a:r>
              <a:rPr lang="en-US" baseline="0"/>
              <a:t> Alternative</a:t>
            </a:r>
            <a:r>
              <a:rPr lang="en-US"/>
              <a:t> Based on DG3 Analysis</a:t>
            </a:r>
          </a:p>
        </c:rich>
      </c:tx>
      <c:layout>
        <c:manualLayout>
          <c:xMode val="edge"/>
          <c:yMode val="edge"/>
          <c:x val="0.14934245464214932"/>
          <c:y val="2.93323621628636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607184306043371E-2"/>
          <c:y val="0.11221142901691744"/>
          <c:w val="0.90458131509071571"/>
          <c:h val="0.72937376887295025"/>
        </c:manualLayout>
      </c:layout>
      <c:barChart>
        <c:barDir val="col"/>
        <c:grouping val="stacked"/>
        <c:varyColors val="0"/>
        <c:ser>
          <c:idx val="0"/>
          <c:order val="0"/>
          <c:spPr>
            <a:noFill/>
            <a:ln w="25400">
              <a:noFill/>
            </a:ln>
          </c:spPr>
          <c:invertIfNegative val="0"/>
          <c:cat>
            <c:strRef>
              <c:f>WaterfallNoDemob!$C$2:$K$2</c:f>
              <c:strCache>
                <c:ptCount val="9"/>
                <c:pt idx="0">
                  <c:v>Interconnected CPW Preference with FLG</c:v>
                </c:pt>
                <c:pt idx="1">
                  <c:v>CPW and Carbon Costs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Net Dividends LCP &amp; Regulated NLH</c:v>
                </c:pt>
                <c:pt idx="5">
                  <c:v>GHG</c:v>
                </c:pt>
                <c:pt idx="6">
                  <c:v>Surplus Power Export Value</c:v>
                </c:pt>
                <c:pt idx="7">
                  <c:v>Innu Royalties</c:v>
                </c:pt>
                <c:pt idx="8">
                  <c:v>Economy Wide Interconnected CPW Benefit</c:v>
                </c:pt>
              </c:strCache>
            </c:strRef>
          </c:cat>
          <c:val>
            <c:numRef>
              <c:f>WaterfallNoDemob!$C$6:$J$6</c:f>
              <c:numCache>
                <c:formatCode>0.00</c:formatCode>
                <c:ptCount val="8"/>
                <c:pt idx="1">
                  <c:v>2.4123421584911577</c:v>
                </c:pt>
                <c:pt idx="2">
                  <c:v>3.1360448060385058</c:v>
                </c:pt>
                <c:pt idx="3">
                  <c:v>3.931223472875931</c:v>
                </c:pt>
                <c:pt idx="4">
                  <c:v>4.0701070186782911</c:v>
                </c:pt>
                <c:pt idx="5">
                  <c:v>5.0477514702603008</c:v>
                </c:pt>
                <c:pt idx="6">
                  <c:v>5.6747529115048652</c:v>
                </c:pt>
                <c:pt idx="7">
                  <c:v>5.6747529115048652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7-4944-9680-2D75CD838FAE}"/>
            </c:ext>
          </c:extLst>
        </c:ser>
        <c:ser>
          <c:idx val="1"/>
          <c:order val="1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4E7-4944-9680-2D75CD838FAE}"/>
              </c:ext>
            </c:extLst>
          </c:dPt>
          <c:dLbls>
            <c:dLbl>
              <c:idx val="0"/>
              <c:layout>
                <c:manualLayout>
                  <c:x val="1.6887384875210105E-3"/>
                  <c:y val="-1.18701170102068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7-4944-9680-2D75CD838FAE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WaterfallNoDemob!$C$2:$K$2</c:f>
              <c:strCache>
                <c:ptCount val="9"/>
                <c:pt idx="0">
                  <c:v>Interconnected CPW Preference with FLG</c:v>
                </c:pt>
                <c:pt idx="1">
                  <c:v>CPW and Carbon Costs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Net Dividends LCP &amp; Regulated NLH</c:v>
                </c:pt>
                <c:pt idx="5">
                  <c:v>GHG</c:v>
                </c:pt>
                <c:pt idx="6">
                  <c:v>Surplus Power Export Value</c:v>
                </c:pt>
                <c:pt idx="7">
                  <c:v>Innu Royalties</c:v>
                </c:pt>
                <c:pt idx="8">
                  <c:v>Economy Wide Interconnected CPW Benefit</c:v>
                </c:pt>
              </c:strCache>
            </c:strRef>
          </c:cat>
          <c:val>
            <c:numRef>
              <c:f>'[3]Waterfall no mobdemob'!$D$7:$K$7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3-04E7-4944-9680-2D75CD838FAE}"/>
            </c:ext>
          </c:extLst>
        </c:ser>
        <c:ser>
          <c:idx val="2"/>
          <c:order val="2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E7-4944-9680-2D75CD838FA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E7-4944-9680-2D75CD838FA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7-4944-9680-2D75CD838FA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WaterfallNoDemob!$C$2:$K$2</c:f>
              <c:strCache>
                <c:ptCount val="9"/>
                <c:pt idx="0">
                  <c:v>Interconnected CPW Preference with FLG</c:v>
                </c:pt>
                <c:pt idx="1">
                  <c:v>CPW and Carbon Costs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Net Dividends LCP &amp; Regulated NLH</c:v>
                </c:pt>
                <c:pt idx="5">
                  <c:v>GHG</c:v>
                </c:pt>
                <c:pt idx="6">
                  <c:v>Surplus Power Export Value</c:v>
                </c:pt>
                <c:pt idx="7">
                  <c:v>Innu Royalties</c:v>
                </c:pt>
                <c:pt idx="8">
                  <c:v>Economy Wide Interconnected CPW Benefit</c:v>
                </c:pt>
              </c:strCache>
            </c:strRef>
          </c:cat>
          <c:val>
            <c:numRef>
              <c:f>WaterfallNoDemob!$C$4:$J$4</c:f>
              <c:numCache>
                <c:formatCode>0.00</c:formatCode>
                <c:ptCount val="8"/>
                <c:pt idx="0">
                  <c:v>0</c:v>
                </c:pt>
                <c:pt idx="1">
                  <c:v>0.72370264754734792</c:v>
                </c:pt>
                <c:pt idx="2" formatCode="0.000">
                  <c:v>0.79517866683742522</c:v>
                </c:pt>
                <c:pt idx="3">
                  <c:v>0.13888354580235976</c:v>
                </c:pt>
                <c:pt idx="4">
                  <c:v>0.97764445158200941</c:v>
                </c:pt>
                <c:pt idx="5">
                  <c:v>0.62700144124456414</c:v>
                </c:pt>
                <c:pt idx="6">
                  <c:v>0</c:v>
                </c:pt>
                <c:pt idx="7">
                  <c:v>5.8990704610386253E-2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E7-4944-9680-2D75CD838FAE}"/>
            </c:ext>
          </c:extLst>
        </c:ser>
        <c:ser>
          <c:idx val="3"/>
          <c:order val="3"/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WaterfallNoDemob!$C$2:$K$2</c:f>
              <c:strCache>
                <c:ptCount val="9"/>
                <c:pt idx="0">
                  <c:v>Interconnected CPW Preference with FLG</c:v>
                </c:pt>
                <c:pt idx="1">
                  <c:v>CPW and Carbon Costs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Net Dividends LCP &amp; Regulated NLH</c:v>
                </c:pt>
                <c:pt idx="5">
                  <c:v>GHG</c:v>
                </c:pt>
                <c:pt idx="6">
                  <c:v>Surplus Power Export Value</c:v>
                </c:pt>
                <c:pt idx="7">
                  <c:v>Innu Royalties</c:v>
                </c:pt>
                <c:pt idx="8">
                  <c:v>Economy Wide Interconnected CPW Benefit</c:v>
                </c:pt>
              </c:strCache>
            </c:strRef>
          </c:cat>
          <c:val>
            <c:numRef>
              <c:f>WaterfallNoDemob!$C$3:$K$3</c:f>
              <c:numCache>
                <c:formatCode>0.00</c:formatCode>
                <c:ptCount val="9"/>
                <c:pt idx="0">
                  <c:v>2.4123421584911577</c:v>
                </c:pt>
                <c:pt idx="8">
                  <c:v>5.7337436161152517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E7-4944-9680-2D75CD838FAE}"/>
            </c:ext>
          </c:extLst>
        </c:ser>
        <c:ser>
          <c:idx val="4"/>
          <c:order val="4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B0F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4E7-4944-9680-2D75CD838FA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4E7-4944-9680-2D75CD838FAE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4E7-4944-9680-2D75CD838FAE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4E7-4944-9680-2D75CD838FAE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4E7-4944-9680-2D75CD838FA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4E7-4944-9680-2D75CD838FAE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25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WaterfallNoDemob!$C$2:$K$2</c:f>
              <c:strCache>
                <c:ptCount val="9"/>
                <c:pt idx="0">
                  <c:v>Interconnected CPW Preference with FLG</c:v>
                </c:pt>
                <c:pt idx="1">
                  <c:v>CPW and Carbon Costs Induced</c:v>
                </c:pt>
                <c:pt idx="2">
                  <c:v>Net NL Income Benefit</c:v>
                </c:pt>
                <c:pt idx="3">
                  <c:v>Net NL Treasury Benefit</c:v>
                </c:pt>
                <c:pt idx="4">
                  <c:v>Net Dividends LCP &amp; Regulated NLH</c:v>
                </c:pt>
                <c:pt idx="5">
                  <c:v>GHG</c:v>
                </c:pt>
                <c:pt idx="6">
                  <c:v>Surplus Power Export Value</c:v>
                </c:pt>
                <c:pt idx="7">
                  <c:v>Innu Royalties</c:v>
                </c:pt>
                <c:pt idx="8">
                  <c:v>Economy Wide Interconnected CPW Benefit</c:v>
                </c:pt>
              </c:strCache>
            </c:strRef>
          </c:cat>
          <c:val>
            <c:numRef>
              <c:f>'[3]Waterfall no mobdemob'!$D$5:$K$5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15-04E7-4944-9680-2D75CD838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7289216"/>
        <c:axId val="81190208"/>
      </c:barChart>
      <c:catAx>
        <c:axId val="972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8119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1190208"/>
        <c:scaling>
          <c:orientation val="minMax"/>
        </c:scaling>
        <c:delete val="0"/>
        <c:axPos val="l"/>
        <c:majorGridlines>
          <c:spPr>
            <a:ln>
              <a:solidFill>
                <a:srgbClr val="000000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CPW (billions </a:t>
                </a:r>
                <a:r>
                  <a:rPr lang="en-US" sz="1200" b="0" i="0" u="none" strike="noStrike" baseline="0">
                    <a:effectLst/>
                  </a:rPr>
                  <a:t>2012$)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9110562059507956E-4"/>
              <c:y val="0.409241356792123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7289216"/>
        <c:crosses val="autoZero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D1D1D1" mc:Ignorable="a14" a14:legacySpreadsheetColorIndex="22">
                <a:gamma/>
                <a:tint val="73725"/>
                <a:invGamma/>
              </a:srgbClr>
            </a:gs>
            <a:gs pos="50000">
              <a:srgbClr xmlns:mc="http://schemas.openxmlformats.org/markup-compatibility/2006" xmlns:a14="http://schemas.microsoft.com/office/drawing/2010/main" val="C0C0C0" mc:Ignorable="a14" a14:legacySpreadsheetColorIndex="22"/>
            </a:gs>
            <a:gs pos="100000">
              <a:srgbClr xmlns:mc="http://schemas.openxmlformats.org/markup-compatibility/2006" xmlns:a14="http://schemas.microsoft.com/office/drawing/2010/main" val="D1D1D1" mc:Ignorable="a14" a14:legacySpreadsheetColorIndex="22">
                <a:gamma/>
                <a:tint val="73725"/>
                <a:invGamma/>
              </a:srgbClr>
            </a:gs>
          </a:gsLst>
          <a:lin ang="5400000" scaled="1"/>
        </a:gra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'Time Series Summary'!$A$136:$A$146</c:f>
              <c:strCache>
                <c:ptCount val="11"/>
                <c:pt idx="0">
                  <c:v>CPW</c:v>
                </c:pt>
                <c:pt idx="1">
                  <c:v>CPW induced income</c:v>
                </c:pt>
                <c:pt idx="2">
                  <c:v>Income</c:v>
                </c:pt>
                <c:pt idx="3">
                  <c:v>Income - ML</c:v>
                </c:pt>
                <c:pt idx="4">
                  <c:v>Dividends</c:v>
                </c:pt>
                <c:pt idx="5">
                  <c:v>Treasury</c:v>
                </c:pt>
                <c:pt idx="6">
                  <c:v>Export Value</c:v>
                </c:pt>
                <c:pt idx="7">
                  <c:v>Innu royalties</c:v>
                </c:pt>
                <c:pt idx="8">
                  <c:v>Carbon</c:v>
                </c:pt>
                <c:pt idx="9">
                  <c:v>Carbon induced income</c:v>
                </c:pt>
                <c:pt idx="10">
                  <c:v>Water power rentals</c:v>
                </c:pt>
              </c:strCache>
            </c:strRef>
          </c:cat>
          <c:val>
            <c:numRef>
              <c:f>'Time Series Summary'!$B$136:$B$146</c:f>
              <c:numCache>
                <c:formatCode>_(* #,##0.0_);_(* \(#,##0.0\);_(* "-"??_);_(@_)</c:formatCode>
                <c:ptCount val="11"/>
                <c:pt idx="0">
                  <c:v>2.4123421584911577</c:v>
                </c:pt>
                <c:pt idx="1">
                  <c:v>0.72370264754734792</c:v>
                </c:pt>
                <c:pt idx="2">
                  <c:v>0.79517866683742522</c:v>
                </c:pt>
                <c:pt idx="3">
                  <c:v>0.17918164648919366</c:v>
                </c:pt>
                <c:pt idx="4">
                  <c:v>0.97764445158200941</c:v>
                </c:pt>
                <c:pt idx="5">
                  <c:v>0.13888354580235976</c:v>
                </c:pt>
                <c:pt idx="6">
                  <c:v>0.74631774529410944</c:v>
                </c:pt>
                <c:pt idx="7">
                  <c:v>5.8990704610386253E-2</c:v>
                </c:pt>
                <c:pt idx="8">
                  <c:v>0.62700144124456414</c:v>
                </c:pt>
                <c:pt idx="9">
                  <c:v>0.18810043237336915</c:v>
                </c:pt>
                <c:pt idx="10">
                  <c:v>0.19241165363587562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3-410B-8211-BF2821ED66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explosion val="31"/>
            <c:extLst>
              <c:ext xmlns:c16="http://schemas.microsoft.com/office/drawing/2014/chart" uri="{C3380CC4-5D6E-409C-BE32-E72D297353CC}">
                <c16:uniqueId val="{00000000-FFC6-48B1-B939-5BE4F8E1771E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'Time Series Summary'!$A$136:$A$144</c:f>
              <c:strCache>
                <c:ptCount val="9"/>
                <c:pt idx="0">
                  <c:v>CPW</c:v>
                </c:pt>
                <c:pt idx="1">
                  <c:v>CPW induced income</c:v>
                </c:pt>
                <c:pt idx="2">
                  <c:v>Income</c:v>
                </c:pt>
                <c:pt idx="3">
                  <c:v>Income - ML</c:v>
                </c:pt>
                <c:pt idx="4">
                  <c:v>Dividends</c:v>
                </c:pt>
                <c:pt idx="5">
                  <c:v>Treasury</c:v>
                </c:pt>
                <c:pt idx="6">
                  <c:v>Export Value</c:v>
                </c:pt>
                <c:pt idx="7">
                  <c:v>Innu royalties</c:v>
                </c:pt>
                <c:pt idx="8">
                  <c:v>Carbon</c:v>
                </c:pt>
              </c:strCache>
            </c:strRef>
          </c:cat>
          <c:val>
            <c:numRef>
              <c:f>'Time Series Summary'!$B$136:$B$144</c:f>
              <c:numCache>
                <c:formatCode>_(* #,##0.0_);_(* \(#,##0.0\);_(* "-"??_);_(@_)</c:formatCode>
                <c:ptCount val="9"/>
                <c:pt idx="0">
                  <c:v>2.4123421584911577</c:v>
                </c:pt>
                <c:pt idx="1">
                  <c:v>0.72370264754734792</c:v>
                </c:pt>
                <c:pt idx="2">
                  <c:v>0.79517866683742522</c:v>
                </c:pt>
                <c:pt idx="3">
                  <c:v>0.17918164648919366</c:v>
                </c:pt>
                <c:pt idx="4">
                  <c:v>0.97764445158200941</c:v>
                </c:pt>
                <c:pt idx="5">
                  <c:v>0.13888354580235976</c:v>
                </c:pt>
                <c:pt idx="6">
                  <c:v>0.74631774529410944</c:v>
                </c:pt>
                <c:pt idx="7">
                  <c:v>5.8990704610386253E-2</c:v>
                </c:pt>
                <c:pt idx="8">
                  <c:v>0.62700144124456414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6-48B1-B939-5BE4F8E17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8</xdr:row>
      <xdr:rowOff>38100</xdr:rowOff>
    </xdr:from>
    <xdr:to>
      <xdr:col>17</xdr:col>
      <xdr:colOff>285750</xdr:colOff>
      <xdr:row>45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9</xdr:row>
      <xdr:rowOff>123825</xdr:rowOff>
    </xdr:from>
    <xdr:to>
      <xdr:col>15</xdr:col>
      <xdr:colOff>542925</xdr:colOff>
      <xdr:row>46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514349</xdr:colOff>
      <xdr:row>122</xdr:row>
      <xdr:rowOff>0</xdr:rowOff>
    </xdr:from>
    <xdr:to>
      <xdr:col>14</xdr:col>
      <xdr:colOff>180974</xdr:colOff>
      <xdr:row>150</xdr:row>
      <xdr:rowOff>9526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542930</xdr:colOff>
      <xdr:row>185</xdr:row>
      <xdr:rowOff>114299</xdr:rowOff>
    </xdr:from>
    <xdr:to>
      <xdr:col>16</xdr:col>
      <xdr:colOff>361950</xdr:colOff>
      <xdr:row>222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56</xdr:row>
      <xdr:rowOff>76200</xdr:rowOff>
    </xdr:from>
    <xdr:to>
      <xdr:col>3</xdr:col>
      <xdr:colOff>57150</xdr:colOff>
      <xdr:row>59</xdr:row>
      <xdr:rowOff>76201</xdr:rowOff>
    </xdr:to>
    <xdr:sp macro="" textlink="">
      <xdr:nvSpPr>
        <xdr:cNvPr id="2" name="TextBox 1"/>
        <xdr:cNvSpPr txBox="1"/>
      </xdr:nvSpPr>
      <xdr:spPr>
        <a:xfrm>
          <a:off x="1609725" y="9144000"/>
          <a:ext cx="1676400" cy="48577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These</a:t>
          </a:r>
          <a:r>
            <a:rPr lang="en-US" sz="1100" baseline="0"/>
            <a:t>  are </a:t>
          </a:r>
          <a:r>
            <a:rPr lang="en-US" sz="1100"/>
            <a:t>the</a:t>
          </a:r>
          <a:r>
            <a:rPr lang="en-US" sz="1100" baseline="0"/>
            <a:t> totals in the net benefits analysis</a:t>
          </a:r>
          <a:endParaRPr lang="en-US" sz="1100"/>
        </a:p>
      </xdr:txBody>
    </xdr:sp>
    <xdr:clientData/>
  </xdr:twoCellAnchor>
  <xdr:twoCellAnchor>
    <xdr:from>
      <xdr:col>1</xdr:col>
      <xdr:colOff>638175</xdr:colOff>
      <xdr:row>54</xdr:row>
      <xdr:rowOff>28575</xdr:rowOff>
    </xdr:from>
    <xdr:to>
      <xdr:col>1</xdr:col>
      <xdr:colOff>638175</xdr:colOff>
      <xdr:row>55</xdr:row>
      <xdr:rowOff>123825</xdr:rowOff>
    </xdr:to>
    <xdr:cxnSp macro="">
      <xdr:nvCxnSpPr>
        <xdr:cNvPr id="4" name="Straight Arrow Connector 3"/>
        <xdr:cNvCxnSpPr/>
      </xdr:nvCxnSpPr>
      <xdr:spPr>
        <a:xfrm flipH="1" flipV="1">
          <a:off x="2171700" y="8772525"/>
          <a:ext cx="0" cy="257175"/>
        </a:xfrm>
        <a:prstGeom prst="straightConnector1">
          <a:avLst/>
        </a:prstGeom>
        <a:ln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29</xdr:row>
      <xdr:rowOff>123825</xdr:rowOff>
    </xdr:from>
    <xdr:to>
      <xdr:col>5</xdr:col>
      <xdr:colOff>419100</xdr:colOff>
      <xdr:row>31</xdr:row>
      <xdr:rowOff>47625</xdr:rowOff>
    </xdr:to>
    <xdr:sp macro="" textlink="">
      <xdr:nvSpPr>
        <xdr:cNvPr id="5" name="TextBox 4"/>
        <xdr:cNvSpPr txBox="1"/>
      </xdr:nvSpPr>
      <xdr:spPr>
        <a:xfrm>
          <a:off x="1685925" y="4171950"/>
          <a:ext cx="365760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Escalated based on the LCP annual escalation</a:t>
          </a:r>
          <a:r>
            <a:rPr lang="en-US" sz="1100" baseline="0"/>
            <a:t> rate</a:t>
          </a:r>
          <a:endParaRPr lang="en-US" sz="1100"/>
        </a:p>
      </xdr:txBody>
    </xdr:sp>
    <xdr:clientData/>
  </xdr:twoCellAnchor>
  <xdr:twoCellAnchor>
    <xdr:from>
      <xdr:col>0</xdr:col>
      <xdr:colOff>1276350</xdr:colOff>
      <xdr:row>30</xdr:row>
      <xdr:rowOff>66675</xdr:rowOff>
    </xdr:from>
    <xdr:to>
      <xdr:col>1</xdr:col>
      <xdr:colOff>57150</xdr:colOff>
      <xdr:row>30</xdr:row>
      <xdr:rowOff>85725</xdr:rowOff>
    </xdr:to>
    <xdr:cxnSp macro="">
      <xdr:nvCxnSpPr>
        <xdr:cNvPr id="7" name="Straight Arrow Connector 6"/>
        <xdr:cNvCxnSpPr/>
      </xdr:nvCxnSpPr>
      <xdr:spPr>
        <a:xfrm flipH="1">
          <a:off x="1276350" y="4276725"/>
          <a:ext cx="314325" cy="190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228600</xdr:colOff>
      <xdr:row>26</xdr:row>
      <xdr:rowOff>0</xdr:rowOff>
    </xdr:from>
    <xdr:to>
      <xdr:col>7</xdr:col>
      <xdr:colOff>504825</xdr:colOff>
      <xdr:row>28</xdr:row>
      <xdr:rowOff>114300</xdr:rowOff>
    </xdr:to>
    <xdr:sp macro="" textlink="">
      <xdr:nvSpPr>
        <xdr:cNvPr id="8" name="TextBox 7"/>
        <xdr:cNvSpPr txBox="1"/>
      </xdr:nvSpPr>
      <xdr:spPr>
        <a:xfrm>
          <a:off x="3933825" y="4210050"/>
          <a:ext cx="2714625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These are the totals quoted in the economic</a:t>
          </a:r>
          <a:r>
            <a:rPr lang="en-US" sz="1100" baseline="0"/>
            <a:t> impact backgrounders</a:t>
          </a:r>
          <a:endParaRPr lang="en-US" sz="1100"/>
        </a:p>
      </xdr:txBody>
    </xdr:sp>
    <xdr:clientData/>
  </xdr:twoCellAnchor>
  <xdr:twoCellAnchor>
    <xdr:from>
      <xdr:col>2</xdr:col>
      <xdr:colOff>1000125</xdr:colOff>
      <xdr:row>25</xdr:row>
      <xdr:rowOff>19050</xdr:rowOff>
    </xdr:from>
    <xdr:to>
      <xdr:col>3</xdr:col>
      <xdr:colOff>209551</xdr:colOff>
      <xdr:row>26</xdr:row>
      <xdr:rowOff>104775</xdr:rowOff>
    </xdr:to>
    <xdr:cxnSp macro="">
      <xdr:nvCxnSpPr>
        <xdr:cNvPr id="9" name="Straight Arrow Connector 8"/>
        <xdr:cNvCxnSpPr/>
      </xdr:nvCxnSpPr>
      <xdr:spPr>
        <a:xfrm flipH="1" flipV="1">
          <a:off x="3619500" y="4067175"/>
          <a:ext cx="295276" cy="2476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MFP%20Review%20Docs\RFIs%20Filed\MHI-RFI's_Word\MHI-Nalcor-49_3%20AFUDC%20and%20Escal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tegouea/LOCALS~1/Temp/1/notes9001A5/OutputComparison.PLF10Init.Base.Oct27v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orifp/AppData/Local/Temp/notesFCBCEE/waterfall%20cumulative%20infeed%20draft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olated A &amp; E"/>
      <sheetName val="DCL A &amp; E"/>
      <sheetName val="Ex. 5 2010 Costs"/>
      <sheetName val="Ex. 5 2010 Other Costs "/>
    </sheetNames>
    <sheetDataSet>
      <sheetData sheetId="0"/>
      <sheetData sheetId="1">
        <row r="14">
          <cell r="C14">
            <v>0.02</v>
          </cell>
        </row>
        <row r="15">
          <cell r="C15">
            <v>1.9E-2</v>
          </cell>
        </row>
        <row r="16">
          <cell r="C16">
            <v>1.9E-2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ummary"/>
      <sheetName val="SummaryAll"/>
      <sheetName val="Chart1"/>
      <sheetName val="Detail Isl $MWh"/>
      <sheetName val="Dividends"/>
      <sheetName val="Data"/>
      <sheetName val="RunIns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B1" t="str">
            <v>ISOLATED:</v>
          </cell>
          <cell r="C1">
            <v>2010</v>
          </cell>
          <cell r="D1">
            <v>2011</v>
          </cell>
          <cell r="E1">
            <v>2012</v>
          </cell>
          <cell r="F1">
            <v>2013</v>
          </cell>
          <cell r="G1">
            <v>2014</v>
          </cell>
          <cell r="H1">
            <v>2015</v>
          </cell>
          <cell r="I1">
            <v>2016</v>
          </cell>
          <cell r="J1">
            <v>2017</v>
          </cell>
          <cell r="K1">
            <v>2018</v>
          </cell>
          <cell r="L1">
            <v>2019</v>
          </cell>
          <cell r="M1">
            <v>2020</v>
          </cell>
          <cell r="N1">
            <v>2021</v>
          </cell>
          <cell r="O1">
            <v>2022</v>
          </cell>
          <cell r="P1">
            <v>2023</v>
          </cell>
          <cell r="Q1">
            <v>2024</v>
          </cell>
          <cell r="R1">
            <v>2025</v>
          </cell>
          <cell r="S1">
            <v>2026</v>
          </cell>
          <cell r="T1">
            <v>2027</v>
          </cell>
          <cell r="U1">
            <v>2028</v>
          </cell>
          <cell r="V1">
            <v>2029</v>
          </cell>
          <cell r="W1">
            <v>2030</v>
          </cell>
          <cell r="X1">
            <v>2031</v>
          </cell>
          <cell r="Y1">
            <v>2032</v>
          </cell>
          <cell r="Z1">
            <v>2033</v>
          </cell>
          <cell r="AA1">
            <v>2034</v>
          </cell>
          <cell r="AB1">
            <v>2035</v>
          </cell>
          <cell r="AC1">
            <v>2036</v>
          </cell>
          <cell r="AD1">
            <v>2037</v>
          </cell>
          <cell r="AE1">
            <v>2038</v>
          </cell>
          <cell r="AF1">
            <v>2039</v>
          </cell>
          <cell r="AG1">
            <v>2040</v>
          </cell>
          <cell r="AH1">
            <v>2041</v>
          </cell>
          <cell r="AI1">
            <v>2042</v>
          </cell>
          <cell r="AJ1">
            <v>2043</v>
          </cell>
          <cell r="AK1">
            <v>2044</v>
          </cell>
          <cell r="AL1">
            <v>2045</v>
          </cell>
          <cell r="AM1">
            <v>2046</v>
          </cell>
          <cell r="AN1">
            <v>2047</v>
          </cell>
          <cell r="AO1">
            <v>2048</v>
          </cell>
          <cell r="AP1">
            <v>2049</v>
          </cell>
          <cell r="AQ1">
            <v>2050</v>
          </cell>
          <cell r="AR1">
            <v>2051</v>
          </cell>
          <cell r="AS1">
            <v>2052</v>
          </cell>
          <cell r="AT1">
            <v>2053</v>
          </cell>
          <cell r="AU1">
            <v>2054</v>
          </cell>
          <cell r="AV1">
            <v>2055</v>
          </cell>
          <cell r="AW1">
            <v>2056</v>
          </cell>
          <cell r="AX1">
            <v>2057</v>
          </cell>
          <cell r="AY1">
            <v>2058</v>
          </cell>
          <cell r="AZ1">
            <v>2059</v>
          </cell>
          <cell r="BA1">
            <v>2060</v>
          </cell>
          <cell r="BB1">
            <v>2061</v>
          </cell>
          <cell r="BC1">
            <v>2062</v>
          </cell>
          <cell r="BD1">
            <v>2063</v>
          </cell>
          <cell r="BE1">
            <v>2064</v>
          </cell>
          <cell r="BF1">
            <v>2065</v>
          </cell>
          <cell r="BG1">
            <v>2066</v>
          </cell>
          <cell r="BH1">
            <v>2067</v>
          </cell>
          <cell r="BI1">
            <v>2068</v>
          </cell>
        </row>
        <row r="2">
          <cell r="B2" t="str">
            <v>Isl Intc Sales</v>
          </cell>
          <cell r="C2">
            <v>409811.60640598001</v>
          </cell>
          <cell r="D2">
            <v>441874.82900070999</v>
          </cell>
          <cell r="E2">
            <v>501116.45196447999</v>
          </cell>
          <cell r="F2">
            <v>583252.65139214997</v>
          </cell>
          <cell r="G2">
            <v>605655.19736873999</v>
          </cell>
          <cell r="H2">
            <v>677949.64301066997</v>
          </cell>
          <cell r="I2">
            <v>723760.19356886996</v>
          </cell>
          <cell r="J2">
            <v>748828.12717426999</v>
          </cell>
          <cell r="K2">
            <v>785018.24076731002</v>
          </cell>
          <cell r="L2">
            <v>807310.23551042005</v>
          </cell>
          <cell r="M2">
            <v>841324.40180968004</v>
          </cell>
          <cell r="N2">
            <v>850340.57491426996</v>
          </cell>
          <cell r="O2">
            <v>893099.32113092998</v>
          </cell>
          <cell r="P2">
            <v>949368.29298557003</v>
          </cell>
          <cell r="Q2">
            <v>975446.44433373003</v>
          </cell>
          <cell r="R2">
            <v>1006889.92007962</v>
          </cell>
          <cell r="S2">
            <v>1036260.48238369</v>
          </cell>
          <cell r="T2">
            <v>1072452.4054757</v>
          </cell>
          <cell r="U2">
            <v>1118761.3649217701</v>
          </cell>
          <cell r="V2">
            <v>1160562.06039793</v>
          </cell>
          <cell r="W2">
            <v>1198064.27494143</v>
          </cell>
          <cell r="X2">
            <v>1233182.8337169201</v>
          </cell>
          <cell r="Y2">
            <v>1265868.3673924799</v>
          </cell>
          <cell r="Z2">
            <v>1332955.4898078099</v>
          </cell>
          <cell r="AA2">
            <v>1533559.80274166</v>
          </cell>
          <cell r="AB2">
            <v>1568911.48005821</v>
          </cell>
          <cell r="AC2">
            <v>1629149.9498182</v>
          </cell>
          <cell r="AD2">
            <v>1719667.2918241001</v>
          </cell>
          <cell r="AE2">
            <v>1766643.5706957099</v>
          </cell>
          <cell r="AF2">
            <v>1814819.9590666699</v>
          </cell>
          <cell r="AG2">
            <v>1861297.8874677799</v>
          </cell>
          <cell r="AH2">
            <v>1908415.63256391</v>
          </cell>
          <cell r="AI2">
            <v>1961038.23288915</v>
          </cell>
          <cell r="AJ2">
            <v>2023572.76797263</v>
          </cell>
          <cell r="AK2">
            <v>2078213.6164162301</v>
          </cell>
          <cell r="AL2">
            <v>2135159.5029352098</v>
          </cell>
          <cell r="AM2">
            <v>2198839.5348780798</v>
          </cell>
          <cell r="AN2">
            <v>2270305.13865133</v>
          </cell>
          <cell r="AO2">
            <v>2341680.7352245199</v>
          </cell>
          <cell r="AP2">
            <v>2424567.29017261</v>
          </cell>
          <cell r="AQ2">
            <v>2511499.7475276301</v>
          </cell>
          <cell r="AR2">
            <v>2608409.6731889201</v>
          </cell>
          <cell r="AS2">
            <v>2700573.4604712399</v>
          </cell>
          <cell r="AT2">
            <v>2796122.6623941199</v>
          </cell>
          <cell r="AU2">
            <v>2864881.5879859999</v>
          </cell>
          <cell r="AV2">
            <v>2937236.4386705798</v>
          </cell>
          <cell r="AW2">
            <v>3028855.0834458801</v>
          </cell>
          <cell r="AX2">
            <v>3145959.51885171</v>
          </cell>
          <cell r="AY2">
            <v>3216435.2461339398</v>
          </cell>
          <cell r="AZ2">
            <v>3288263.73595264</v>
          </cell>
          <cell r="BA2">
            <v>3364456.9126517102</v>
          </cell>
          <cell r="BB2">
            <v>3443182.78645175</v>
          </cell>
          <cell r="BC2">
            <v>3526326.6493774201</v>
          </cell>
          <cell r="BD2">
            <v>3665502.1898631798</v>
          </cell>
          <cell r="BE2">
            <v>3818371.3521763799</v>
          </cell>
          <cell r="BF2">
            <v>3922885.7374962498</v>
          </cell>
          <cell r="BG2">
            <v>4047587.6717520501</v>
          </cell>
          <cell r="BH2">
            <v>4213191.9052574299</v>
          </cell>
          <cell r="BI2">
            <v>3606741.8771488499</v>
          </cell>
          <cell r="BJ2">
            <v>0</v>
          </cell>
        </row>
        <row r="3">
          <cell r="B3" t="str">
            <v>Isl Intc GWh</v>
          </cell>
          <cell r="C3">
            <v>6005.1629886999999</v>
          </cell>
          <cell r="D3">
            <v>6090.2842000000001</v>
          </cell>
          <cell r="E3">
            <v>6457.9156000000003</v>
          </cell>
          <cell r="F3">
            <v>6853.4107000000004</v>
          </cell>
          <cell r="G3">
            <v>6948.9575000000004</v>
          </cell>
          <cell r="H3">
            <v>7067.9745000000003</v>
          </cell>
          <cell r="I3">
            <v>7084.1525000000001</v>
          </cell>
          <cell r="J3">
            <v>7118.2561999999998</v>
          </cell>
          <cell r="K3">
            <v>7187.5545000000002</v>
          </cell>
          <cell r="L3">
            <v>7256.6954999999998</v>
          </cell>
          <cell r="M3">
            <v>7318.4895999999999</v>
          </cell>
          <cell r="N3">
            <v>7412.2761</v>
          </cell>
          <cell r="O3">
            <v>7503.8469999999998</v>
          </cell>
          <cell r="P3">
            <v>7609.0598</v>
          </cell>
          <cell r="Q3">
            <v>7671.5838000000003</v>
          </cell>
          <cell r="R3">
            <v>7728.8233</v>
          </cell>
          <cell r="S3">
            <v>7810.1848</v>
          </cell>
          <cell r="T3">
            <v>7897.8441999999995</v>
          </cell>
          <cell r="U3">
            <v>7978.0473000000002</v>
          </cell>
          <cell r="V3">
            <v>8057.1794</v>
          </cell>
          <cell r="W3">
            <v>8132.8420572000005</v>
          </cell>
          <cell r="X3">
            <v>8208.5042833999996</v>
          </cell>
          <cell r="Y3">
            <v>8284.1665104999993</v>
          </cell>
          <cell r="Z3">
            <v>8359.8287376999997</v>
          </cell>
          <cell r="AA3">
            <v>8435.4909649000001</v>
          </cell>
          <cell r="AB3">
            <v>8503.5869691000007</v>
          </cell>
          <cell r="AC3">
            <v>8571.6829732999995</v>
          </cell>
          <cell r="AD3">
            <v>8639.7789775000001</v>
          </cell>
          <cell r="AE3">
            <v>8707.8749816</v>
          </cell>
          <cell r="AF3">
            <v>8775.9709858000006</v>
          </cell>
          <cell r="AG3">
            <v>8836.5007669999995</v>
          </cell>
          <cell r="AH3">
            <v>8897.0305492000007</v>
          </cell>
          <cell r="AI3">
            <v>8957.5603303999997</v>
          </cell>
          <cell r="AJ3">
            <v>9018.0901116000005</v>
          </cell>
          <cell r="AK3">
            <v>9078.6198937000008</v>
          </cell>
          <cell r="AL3">
            <v>9139.1496748999998</v>
          </cell>
          <cell r="AM3">
            <v>9199.6794561000006</v>
          </cell>
          <cell r="AN3">
            <v>9260.2092382999999</v>
          </cell>
          <cell r="AO3">
            <v>9320.7390195000007</v>
          </cell>
          <cell r="AP3">
            <v>9381.2688006999997</v>
          </cell>
          <cell r="AQ3">
            <v>9434.2323598000003</v>
          </cell>
          <cell r="AR3">
            <v>9487.1959189999998</v>
          </cell>
          <cell r="AS3">
            <v>9540.1594772000008</v>
          </cell>
          <cell r="AT3">
            <v>9593.1230364000003</v>
          </cell>
          <cell r="AU3">
            <v>9646.0865955999998</v>
          </cell>
          <cell r="AV3">
            <v>9699.0501537</v>
          </cell>
          <cell r="AW3">
            <v>9752.0137128999995</v>
          </cell>
          <cell r="AX3">
            <v>9804.9772721000008</v>
          </cell>
          <cell r="AY3">
            <v>9857.9408303</v>
          </cell>
          <cell r="AZ3">
            <v>9910.9043894999995</v>
          </cell>
          <cell r="BA3">
            <v>9963.8679487000009</v>
          </cell>
          <cell r="BB3">
            <v>10016.831506799999</v>
          </cell>
          <cell r="BC3">
            <v>10069.795066000001</v>
          </cell>
          <cell r="BD3">
            <v>10122.7586252</v>
          </cell>
          <cell r="BE3">
            <v>10175.722183399999</v>
          </cell>
          <cell r="BF3">
            <v>10228.685742600001</v>
          </cell>
          <cell r="BG3">
            <v>10281.6493018</v>
          </cell>
          <cell r="BH3">
            <v>10334.6128599</v>
          </cell>
          <cell r="BI3">
            <v>10387.5764191</v>
          </cell>
          <cell r="BJ3">
            <v>498685.88175200002</v>
          </cell>
        </row>
        <row r="4">
          <cell r="B4" t="str">
            <v>Isl Intc Ave Rate</v>
          </cell>
          <cell r="C4">
            <v>68.243211250000002</v>
          </cell>
          <cell r="D4">
            <v>72.554057330000006</v>
          </cell>
          <cell r="E4">
            <v>77.597243910000003</v>
          </cell>
          <cell r="F4">
            <v>85.103998129999994</v>
          </cell>
          <cell r="G4">
            <v>87.15770637</v>
          </cell>
          <cell r="H4">
            <v>95.918518520000006</v>
          </cell>
          <cell r="I4">
            <v>102.16609447</v>
          </cell>
          <cell r="J4">
            <v>105.19825448</v>
          </cell>
          <cell r="K4">
            <v>109.21910097999999</v>
          </cell>
          <cell r="L4">
            <v>111.25039427999999</v>
          </cell>
          <cell r="M4">
            <v>114.95874802</v>
          </cell>
          <cell r="N4">
            <v>114.72057482</v>
          </cell>
          <cell r="O4">
            <v>119.01886073999999</v>
          </cell>
          <cell r="P4">
            <v>124.76814717000001</v>
          </cell>
          <cell r="Q4">
            <v>127.15059494</v>
          </cell>
          <cell r="R4">
            <v>130.27725967999999</v>
          </cell>
          <cell r="S4">
            <v>132.68066107999999</v>
          </cell>
          <cell r="T4">
            <v>135.79052439</v>
          </cell>
          <cell r="U4">
            <v>140.22997393</v>
          </cell>
          <cell r="V4">
            <v>144.04073718000001</v>
          </cell>
          <cell r="W4">
            <v>147.31188266999999</v>
          </cell>
          <cell r="X4">
            <v>150.23234332999999</v>
          </cell>
          <cell r="Y4">
            <v>152.80576094</v>
          </cell>
          <cell r="Z4">
            <v>159.44770301</v>
          </cell>
          <cell r="AA4">
            <v>181.79852353999999</v>
          </cell>
          <cell r="AB4">
            <v>184.49996286999999</v>
          </cell>
          <cell r="AC4">
            <v>190.06185307000001</v>
          </cell>
          <cell r="AD4">
            <v>199.04065790000001</v>
          </cell>
          <cell r="AE4">
            <v>202.87883948999999</v>
          </cell>
          <cell r="AF4">
            <v>206.79420682</v>
          </cell>
          <cell r="AG4">
            <v>210.63743857</v>
          </cell>
          <cell r="AH4">
            <v>214.50028996</v>
          </cell>
          <cell r="AI4">
            <v>218.92548423</v>
          </cell>
          <cell r="AJ4">
            <v>224.39039119</v>
          </cell>
          <cell r="AK4">
            <v>228.91294500000001</v>
          </cell>
          <cell r="AL4">
            <v>233.62780771999999</v>
          </cell>
          <cell r="AM4">
            <v>239.01262488</v>
          </cell>
          <cell r="AN4">
            <v>245.16780130999999</v>
          </cell>
          <cell r="AO4">
            <v>251.23337649000001</v>
          </cell>
          <cell r="AP4">
            <v>258.4476942</v>
          </cell>
          <cell r="AQ4">
            <v>266.21135156999998</v>
          </cell>
          <cell r="AR4">
            <v>274.94000287</v>
          </cell>
          <cell r="AS4">
            <v>283.07424701999997</v>
          </cell>
          <cell r="AT4">
            <v>291.4715731</v>
          </cell>
          <cell r="AU4">
            <v>296.99936442000001</v>
          </cell>
          <cell r="AV4">
            <v>302.83753481999997</v>
          </cell>
          <cell r="AW4">
            <v>310.58765632000001</v>
          </cell>
          <cell r="AX4">
            <v>320.85332087</v>
          </cell>
          <cell r="AY4">
            <v>326.27861148</v>
          </cell>
          <cell r="AZ4">
            <v>331.78240922999998</v>
          </cell>
          <cell r="BA4">
            <v>337.66574687000002</v>
          </cell>
          <cell r="BB4">
            <v>343.73971290999998</v>
          </cell>
          <cell r="BC4">
            <v>350.18852184000002</v>
          </cell>
          <cell r="BD4">
            <v>362.10506697</v>
          </cell>
          <cell r="BE4">
            <v>375.24327840000001</v>
          </cell>
          <cell r="BF4">
            <v>383.51806246000001</v>
          </cell>
          <cell r="BG4">
            <v>393.67104955000002</v>
          </cell>
          <cell r="BH4">
            <v>407.67776813</v>
          </cell>
          <cell r="BI4">
            <v>347.21688021</v>
          </cell>
          <cell r="BJ4">
            <v>0</v>
          </cell>
        </row>
        <row r="5">
          <cell r="B5" t="str">
            <v>Hydro Dividends</v>
          </cell>
          <cell r="C5">
            <v>0</v>
          </cell>
          <cell r="D5">
            <v>26617.30495564</v>
          </cell>
          <cell r="E5">
            <v>19721.267751579999</v>
          </cell>
          <cell r="F5">
            <v>14015.56576734</v>
          </cell>
          <cell r="G5">
            <v>3726.8965038800002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2098.9311977399998</v>
          </cell>
          <cell r="O5">
            <v>47189.799426309997</v>
          </cell>
          <cell r="P5">
            <v>74975.918749749995</v>
          </cell>
          <cell r="Q5">
            <v>92597.995127660004</v>
          </cell>
          <cell r="R5">
            <v>83384.110205660007</v>
          </cell>
          <cell r="S5">
            <v>99412.072456569993</v>
          </cell>
          <cell r="T5">
            <v>93129.023364029999</v>
          </cell>
          <cell r="U5">
            <v>68353.961110489996</v>
          </cell>
          <cell r="V5">
            <v>70736.693645869993</v>
          </cell>
          <cell r="W5">
            <v>98360.203615959996</v>
          </cell>
          <cell r="X5">
            <v>88277.773912470002</v>
          </cell>
          <cell r="Y5">
            <v>65041.968325430003</v>
          </cell>
          <cell r="Z5">
            <v>15912.777154629999</v>
          </cell>
          <cell r="AA5">
            <v>53337.778819079998</v>
          </cell>
          <cell r="AB5">
            <v>76946.95105761</v>
          </cell>
          <cell r="AC5">
            <v>80897.225643149999</v>
          </cell>
          <cell r="AD5">
            <v>95818.725777319996</v>
          </cell>
          <cell r="AE5">
            <v>125063.16308001999</v>
          </cell>
          <cell r="AF5">
            <v>123750.75294792</v>
          </cell>
          <cell r="AG5">
            <v>121999.94044645</v>
          </cell>
          <cell r="AH5">
            <v>119465.5066699</v>
          </cell>
          <cell r="AI5">
            <v>109164.82686376</v>
          </cell>
          <cell r="AJ5">
            <v>95840.714878979998</v>
          </cell>
          <cell r="AK5">
            <v>116976.62668433</v>
          </cell>
          <cell r="AL5">
            <v>115106.40085147</v>
          </cell>
          <cell r="AM5">
            <v>104005.47415006001</v>
          </cell>
          <cell r="AN5">
            <v>90400.492291410003</v>
          </cell>
          <cell r="AO5">
            <v>89510.036458639996</v>
          </cell>
          <cell r="AP5">
            <v>47103.502287620002</v>
          </cell>
          <cell r="AQ5">
            <v>28559.997324669999</v>
          </cell>
          <cell r="AR5">
            <v>52471.666694129999</v>
          </cell>
          <cell r="AS5">
            <v>70762.117565470006</v>
          </cell>
          <cell r="AT5">
            <v>100720.89053429999</v>
          </cell>
          <cell r="AU5">
            <v>135452.93155360999</v>
          </cell>
          <cell r="AV5">
            <v>106226.97742845</v>
          </cell>
          <cell r="AW5">
            <v>74308.406153360003</v>
          </cell>
          <cell r="AX5">
            <v>114130.6846316</v>
          </cell>
          <cell r="AY5">
            <v>155937.58716443999</v>
          </cell>
          <cell r="AZ5">
            <v>152451.07066873999</v>
          </cell>
          <cell r="BA5">
            <v>147992.20013151999</v>
          </cell>
          <cell r="BB5">
            <v>139573.20924806999</v>
          </cell>
          <cell r="BC5">
            <v>85654.705966480004</v>
          </cell>
          <cell r="BD5">
            <v>32023.072027949998</v>
          </cell>
          <cell r="BE5">
            <v>23468.346633540001</v>
          </cell>
          <cell r="BF5">
            <v>108529.15256569</v>
          </cell>
          <cell r="BG5">
            <v>26874.676122410001</v>
          </cell>
          <cell r="BH5">
            <v>50341.483243130002</v>
          </cell>
          <cell r="BI5">
            <v>139955.57055966</v>
          </cell>
          <cell r="BJ5">
            <v>0</v>
          </cell>
        </row>
        <row r="6">
          <cell r="B6" t="str">
            <v>CFLCO Dividends</v>
          </cell>
          <cell r="C6">
            <v>10100.104987840001</v>
          </cell>
          <cell r="D6">
            <v>9906.7110245799995</v>
          </cell>
          <cell r="E6">
            <v>9957.7242500899993</v>
          </cell>
          <cell r="F6">
            <v>8919.4692158899998</v>
          </cell>
          <cell r="G6">
            <v>8287.2186463800008</v>
          </cell>
          <cell r="H6">
            <v>11598.53160084</v>
          </cell>
          <cell r="I6">
            <v>8348.63320208</v>
          </cell>
          <cell r="J6">
            <v>4297.9418600400004</v>
          </cell>
          <cell r="K6">
            <v>4181.8471501000004</v>
          </cell>
          <cell r="L6">
            <v>4338.5759558999998</v>
          </cell>
          <cell r="M6">
            <v>4693.1363480299997</v>
          </cell>
          <cell r="N6">
            <v>4711.2104358400002</v>
          </cell>
          <cell r="O6">
            <v>4495.7701070200001</v>
          </cell>
          <cell r="P6">
            <v>4226.6015114000002</v>
          </cell>
          <cell r="Q6">
            <v>3996.9534580099998</v>
          </cell>
          <cell r="R6">
            <v>3898.6572691599999</v>
          </cell>
          <cell r="S6">
            <v>3288.1798913600001</v>
          </cell>
          <cell r="T6">
            <v>2695.4734011099999</v>
          </cell>
          <cell r="U6">
            <v>2255.0846097499998</v>
          </cell>
          <cell r="V6">
            <v>1645.64063977</v>
          </cell>
          <cell r="W6">
            <v>1397.86683533</v>
          </cell>
          <cell r="X6">
            <v>296.95010087000003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</row>
        <row r="7">
          <cell r="B7" t="str">
            <v>NF Power Net Rate</v>
          </cell>
          <cell r="C7">
            <v>68.769066240000001</v>
          </cell>
          <cell r="D7">
            <v>64.235223509999997</v>
          </cell>
          <cell r="E7">
            <v>70.674371269999995</v>
          </cell>
          <cell r="F7">
            <v>82.608036580000004</v>
          </cell>
          <cell r="G7">
            <v>85.340071800000004</v>
          </cell>
          <cell r="H7">
            <v>94.652513630000001</v>
          </cell>
          <cell r="I7">
            <v>102.58499162</v>
          </cell>
          <cell r="J7">
            <v>105.96931128</v>
          </cell>
          <cell r="K7">
            <v>109.73896496</v>
          </cell>
          <cell r="L7">
            <v>111.93566583</v>
          </cell>
          <cell r="M7">
            <v>116.20771497</v>
          </cell>
          <cell r="N7">
            <v>116.0578244</v>
          </cell>
          <cell r="O7">
            <v>120.3783127</v>
          </cell>
          <cell r="P7">
            <v>126.26156758</v>
          </cell>
          <cell r="Q7">
            <v>128.68151069000001</v>
          </cell>
          <cell r="R7">
            <v>131.91625037</v>
          </cell>
          <cell r="S7">
            <v>134.31349864000001</v>
          </cell>
          <cell r="T7">
            <v>137.44476470999999</v>
          </cell>
          <cell r="U7">
            <v>141.98474322000001</v>
          </cell>
          <cell r="V7">
            <v>145.86155403000001</v>
          </cell>
          <cell r="W7">
            <v>149.13788511999999</v>
          </cell>
          <cell r="X7">
            <v>152.08004638</v>
          </cell>
          <cell r="Y7">
            <v>154.65151423</v>
          </cell>
          <cell r="Z7">
            <v>161.37920012999999</v>
          </cell>
          <cell r="AA7">
            <v>183.73616877000001</v>
          </cell>
          <cell r="AB7">
            <v>186.60615247999999</v>
          </cell>
          <cell r="AC7">
            <v>192.20949261000001</v>
          </cell>
          <cell r="AD7">
            <v>201.13838976</v>
          </cell>
          <cell r="AE7">
            <v>205.13074485000001</v>
          </cell>
          <cell r="AF7">
            <v>209.16141277</v>
          </cell>
          <cell r="AG7">
            <v>213.03625516</v>
          </cell>
          <cell r="AH7">
            <v>216.93674933</v>
          </cell>
          <cell r="AI7">
            <v>221.40990934000001</v>
          </cell>
          <cell r="AJ7">
            <v>226.98799596999999</v>
          </cell>
          <cell r="AK7">
            <v>231.56208956</v>
          </cell>
          <cell r="AL7">
            <v>236.33518741</v>
          </cell>
          <cell r="AM7">
            <v>241.80121840000001</v>
          </cell>
          <cell r="AN7">
            <v>248.08455240999999</v>
          </cell>
          <cell r="AO7">
            <v>254.25499758999999</v>
          </cell>
          <cell r="AP7">
            <v>261.63850213000001</v>
          </cell>
          <cell r="AQ7">
            <v>269.59397077</v>
          </cell>
          <cell r="AR7">
            <v>278.59036658999997</v>
          </cell>
          <cell r="AS7">
            <v>286.91016612999999</v>
          </cell>
          <cell r="AT7">
            <v>295.54667747000002</v>
          </cell>
          <cell r="AU7">
            <v>301.15474420999999</v>
          </cell>
          <cell r="AV7">
            <v>307.10095374999997</v>
          </cell>
          <cell r="AW7">
            <v>315.00630662999998</v>
          </cell>
          <cell r="AX7">
            <v>325.59734116999999</v>
          </cell>
          <cell r="AY7">
            <v>331.09404760000001</v>
          </cell>
          <cell r="AZ7">
            <v>336.67242899000001</v>
          </cell>
          <cell r="BA7">
            <v>342.64862431</v>
          </cell>
          <cell r="BB7">
            <v>348.81722890999998</v>
          </cell>
          <cell r="BC7">
            <v>355.37714352</v>
          </cell>
          <cell r="BD7">
            <v>367.60904986999998</v>
          </cell>
          <cell r="BE7">
            <v>381.20434159000001</v>
          </cell>
          <cell r="BF7">
            <v>389.68201746</v>
          </cell>
          <cell r="BG7">
            <v>400.08161638000001</v>
          </cell>
          <cell r="BH7">
            <v>414.52273288999999</v>
          </cell>
          <cell r="BI7">
            <v>350.39037029999997</v>
          </cell>
          <cell r="BJ7">
            <v>12390.104140760001</v>
          </cell>
        </row>
        <row r="8">
          <cell r="B8" t="str">
            <v>Isl Ind Net Rate</v>
          </cell>
          <cell r="C8">
            <v>39.080001000000003</v>
          </cell>
          <cell r="D8">
            <v>44.458260610000004</v>
          </cell>
          <cell r="E8">
            <v>51.801404050000002</v>
          </cell>
          <cell r="F8">
            <v>61.263780959999998</v>
          </cell>
          <cell r="G8">
            <v>60.393133939999998</v>
          </cell>
          <cell r="H8">
            <v>63.687530330000001</v>
          </cell>
          <cell r="I8">
            <v>66.95273005</v>
          </cell>
          <cell r="J8">
            <v>68.143465710000001</v>
          </cell>
          <cell r="K8">
            <v>83.664819660000006</v>
          </cell>
          <cell r="L8">
            <v>85.182911250000004</v>
          </cell>
          <cell r="M8">
            <v>88.252026279999995</v>
          </cell>
          <cell r="N8">
            <v>87.848704330000004</v>
          </cell>
          <cell r="O8">
            <v>91.826357569999999</v>
          </cell>
          <cell r="P8">
            <v>97.024802179999995</v>
          </cell>
          <cell r="Q8">
            <v>99.248638720000002</v>
          </cell>
          <cell r="R8">
            <v>101.85244487</v>
          </cell>
          <cell r="S8">
            <v>104.27622834</v>
          </cell>
          <cell r="T8">
            <v>107.3130118</v>
          </cell>
          <cell r="U8">
            <v>111.18904922</v>
          </cell>
          <cell r="V8">
            <v>114.39910107999999</v>
          </cell>
          <cell r="W8">
            <v>117.5676289</v>
          </cell>
          <cell r="X8">
            <v>120.46888405</v>
          </cell>
          <cell r="Y8">
            <v>123.12195675</v>
          </cell>
          <cell r="Z8">
            <v>129.25671431000001</v>
          </cell>
          <cell r="AA8">
            <v>150.06630028999999</v>
          </cell>
          <cell r="AB8">
            <v>152.87327876000001</v>
          </cell>
          <cell r="AC8">
            <v>159.40499234000001</v>
          </cell>
          <cell r="AD8">
            <v>168.44415896999999</v>
          </cell>
          <cell r="AE8">
            <v>172.2981097</v>
          </cell>
          <cell r="AF8">
            <v>176.23362463999999</v>
          </cell>
          <cell r="AG8">
            <v>180.07354950999999</v>
          </cell>
          <cell r="AH8">
            <v>183.86777486</v>
          </cell>
          <cell r="AI8">
            <v>188.20920203</v>
          </cell>
          <cell r="AJ8">
            <v>193.19272101999999</v>
          </cell>
          <cell r="AK8">
            <v>197.6240296</v>
          </cell>
          <cell r="AL8">
            <v>202.22242302000001</v>
          </cell>
          <cell r="AM8">
            <v>207.39238613000001</v>
          </cell>
          <cell r="AN8">
            <v>213.04805271000001</v>
          </cell>
          <cell r="AO8">
            <v>218.80454129</v>
          </cell>
          <cell r="AP8">
            <v>225.32909562</v>
          </cell>
          <cell r="AQ8">
            <v>232.32149006</v>
          </cell>
          <cell r="AR8">
            <v>239.77646659999999</v>
          </cell>
          <cell r="AS8">
            <v>247.26405385999999</v>
          </cell>
          <cell r="AT8">
            <v>254.60294995000001</v>
          </cell>
          <cell r="AU8">
            <v>260.02289615000001</v>
          </cell>
          <cell r="AV8">
            <v>265.56619437000001</v>
          </cell>
          <cell r="AW8">
            <v>272.90960875000002</v>
          </cell>
          <cell r="AX8">
            <v>281.67912378</v>
          </cell>
          <cell r="AY8">
            <v>287.08270020999998</v>
          </cell>
          <cell r="AZ8">
            <v>292.55660932000001</v>
          </cell>
          <cell r="BA8">
            <v>298.31582233</v>
          </cell>
          <cell r="BB8">
            <v>304.28698398</v>
          </cell>
          <cell r="BC8">
            <v>310.55437204999998</v>
          </cell>
          <cell r="BD8">
            <v>321.38413659999998</v>
          </cell>
          <cell r="BE8">
            <v>332.37371413</v>
          </cell>
          <cell r="BF8">
            <v>339.97020922000002</v>
          </cell>
          <cell r="BG8">
            <v>349.38883018000001</v>
          </cell>
          <cell r="BH8">
            <v>361.64401213000002</v>
          </cell>
          <cell r="BI8">
            <v>323.70507554</v>
          </cell>
          <cell r="BJ8">
            <v>10359.05797896</v>
          </cell>
        </row>
        <row r="9">
          <cell r="B9" t="str">
            <v>Rev Req Isl Intc</v>
          </cell>
          <cell r="C9">
            <v>377584.37508690002</v>
          </cell>
          <cell r="D9">
            <v>416470.40791786998</v>
          </cell>
          <cell r="E9">
            <v>475011.09612244001</v>
          </cell>
          <cell r="F9">
            <v>556552.43073391996</v>
          </cell>
          <cell r="G9">
            <v>578343.89140027005</v>
          </cell>
          <cell r="H9">
            <v>650331.14067042002</v>
          </cell>
          <cell r="I9">
            <v>694038.62079912995</v>
          </cell>
          <cell r="J9">
            <v>716838.09584215004</v>
          </cell>
          <cell r="K9">
            <v>751519.37448375998</v>
          </cell>
          <cell r="L9">
            <v>771740.40733992006</v>
          </cell>
          <cell r="M9">
            <v>804096.80736490001</v>
          </cell>
          <cell r="N9">
            <v>810221.11643477995</v>
          </cell>
          <cell r="O9">
            <v>851654.23360181996</v>
          </cell>
          <cell r="P9">
            <v>906153.58106245997</v>
          </cell>
          <cell r="Q9">
            <v>930539.40552648995</v>
          </cell>
          <cell r="R9">
            <v>960219.66706339002</v>
          </cell>
          <cell r="S9">
            <v>988009.74469732004</v>
          </cell>
          <cell r="T9">
            <v>1022809.0751637</v>
          </cell>
          <cell r="U9">
            <v>1067837.6591050201</v>
          </cell>
          <cell r="V9">
            <v>1108068.7618446101</v>
          </cell>
          <cell r="W9">
            <v>1144931.1422461099</v>
          </cell>
          <cell r="X9">
            <v>1179270.3550448499</v>
          </cell>
          <cell r="Y9">
            <v>1211328.07650224</v>
          </cell>
          <cell r="Z9">
            <v>1279219.8474067899</v>
          </cell>
          <cell r="AA9">
            <v>1480844.25123051</v>
          </cell>
          <cell r="AB9">
            <v>1515176.96638304</v>
          </cell>
          <cell r="AC9">
            <v>1575047.88627587</v>
          </cell>
          <cell r="AD9">
            <v>1664755.3883894801</v>
          </cell>
          <cell r="AE9">
            <v>1710950.9220734001</v>
          </cell>
          <cell r="AF9">
            <v>1758329.26063441</v>
          </cell>
          <cell r="AG9">
            <v>1803931.9451268199</v>
          </cell>
          <cell r="AH9">
            <v>1850016.6871678799</v>
          </cell>
          <cell r="AI9">
            <v>1901874.9776441101</v>
          </cell>
          <cell r="AJ9">
            <v>1963359.6343223699</v>
          </cell>
          <cell r="AK9">
            <v>2016801.2168430099</v>
          </cell>
          <cell r="AL9">
            <v>2072424.9766597501</v>
          </cell>
          <cell r="AM9">
            <v>2135045.1394989402</v>
          </cell>
          <cell r="AN9">
            <v>2205338.1584705301</v>
          </cell>
          <cell r="AO9">
            <v>2275922.17080179</v>
          </cell>
          <cell r="AP9">
            <v>2357504.8322536498</v>
          </cell>
          <cell r="AQ9">
            <v>2443502.3148846901</v>
          </cell>
          <cell r="AR9">
            <v>2539160.8388417498</v>
          </cell>
          <cell r="AS9">
            <v>2630733.4106361298</v>
          </cell>
          <cell r="AT9">
            <v>2724489.28680008</v>
          </cell>
          <cell r="AU9">
            <v>2791662.0346082998</v>
          </cell>
          <cell r="AV9">
            <v>2862199.8133971798</v>
          </cell>
          <cell r="AW9">
            <v>2952647.68996015</v>
          </cell>
          <cell r="AX9">
            <v>3068232.1007962301</v>
          </cell>
          <cell r="AY9">
            <v>3136573.2477694699</v>
          </cell>
          <cell r="AZ9">
            <v>3206199.7174519901</v>
          </cell>
          <cell r="BA9">
            <v>3280205.21275737</v>
          </cell>
          <cell r="BB9">
            <v>3356522.5206951499</v>
          </cell>
          <cell r="BC9">
            <v>3437252.7341092601</v>
          </cell>
          <cell r="BD9">
            <v>3575898.50739958</v>
          </cell>
          <cell r="BE9">
            <v>3726294.1990980702</v>
          </cell>
          <cell r="BF9">
            <v>3828347.7802441502</v>
          </cell>
          <cell r="BG9">
            <v>3951427.4071158501</v>
          </cell>
          <cell r="BH9">
            <v>4115386.0722241499</v>
          </cell>
          <cell r="BI9">
            <v>3512710.0401032101</v>
          </cell>
          <cell r="BJ9">
            <v>0</v>
          </cell>
        </row>
        <row r="10">
          <cell r="B10" t="str">
            <v>Rev Req Lab Intc</v>
          </cell>
          <cell r="C10">
            <v>15143.774558270001</v>
          </cell>
          <cell r="D10">
            <v>15940.718360389999</v>
          </cell>
          <cell r="E10">
            <v>16905.477620230002</v>
          </cell>
          <cell r="F10">
            <v>18096.490412449999</v>
          </cell>
          <cell r="G10">
            <v>18133.524614350001</v>
          </cell>
          <cell r="H10">
            <v>17588.298747500001</v>
          </cell>
          <cell r="I10">
            <v>18651.34255433</v>
          </cell>
          <cell r="J10">
            <v>18127.313396630001</v>
          </cell>
          <cell r="K10">
            <v>15979.135496000001</v>
          </cell>
          <cell r="L10">
            <v>16138.83063937</v>
          </cell>
          <cell r="M10">
            <v>16610.022161370001</v>
          </cell>
          <cell r="N10">
            <v>17541.088059599999</v>
          </cell>
          <cell r="O10">
            <v>17769.491219520001</v>
          </cell>
          <cell r="P10">
            <v>18326.21192885</v>
          </cell>
          <cell r="Q10">
            <v>18383.837530320001</v>
          </cell>
          <cell r="R10">
            <v>18506.59240827</v>
          </cell>
          <cell r="S10">
            <v>18488.42405523</v>
          </cell>
          <cell r="T10">
            <v>18506.882376320002</v>
          </cell>
          <cell r="U10">
            <v>18587.572598089999</v>
          </cell>
          <cell r="V10">
            <v>18654.63044089</v>
          </cell>
          <cell r="W10">
            <v>19167.263354399998</v>
          </cell>
          <cell r="X10">
            <v>20007.69326253</v>
          </cell>
          <cell r="Y10">
            <v>20749.74406963</v>
          </cell>
          <cell r="Z10">
            <v>20825.990294859999</v>
          </cell>
          <cell r="AA10">
            <v>22270.040914869998</v>
          </cell>
          <cell r="AB10">
            <v>23176.641710370001</v>
          </cell>
          <cell r="AC10">
            <v>23481.3796625</v>
          </cell>
          <cell r="AD10">
            <v>24712.712742719999</v>
          </cell>
          <cell r="AE10">
            <v>25521.23084901</v>
          </cell>
          <cell r="AF10">
            <v>26303.53682574</v>
          </cell>
          <cell r="AG10">
            <v>27101.09112845</v>
          </cell>
          <cell r="AH10">
            <v>27937.96670008</v>
          </cell>
          <cell r="AI10">
            <v>28518.591555890001</v>
          </cell>
          <cell r="AJ10">
            <v>29387.169942439999</v>
          </cell>
          <cell r="AK10">
            <v>30088.239383889999</v>
          </cell>
          <cell r="AL10">
            <v>30866.14099217</v>
          </cell>
          <cell r="AM10">
            <v>31257.907084009999</v>
          </cell>
          <cell r="AN10">
            <v>32235.662162479999</v>
          </cell>
          <cell r="AO10">
            <v>32625.83201459</v>
          </cell>
          <cell r="AP10">
            <v>33761.071261379999</v>
          </cell>
          <cell r="AQ10">
            <v>34088.187167349999</v>
          </cell>
          <cell r="AR10">
            <v>35789.865485859998</v>
          </cell>
          <cell r="AS10">
            <v>35707.967407010001</v>
          </cell>
          <cell r="AT10">
            <v>36956.074849359997</v>
          </cell>
          <cell r="AU10">
            <v>37646.423057330001</v>
          </cell>
          <cell r="AV10">
            <v>38860.196386830001</v>
          </cell>
          <cell r="AW10">
            <v>39053.375876630002</v>
          </cell>
          <cell r="AX10">
            <v>40988.306006749997</v>
          </cell>
          <cell r="AY10">
            <v>42050.440168879999</v>
          </cell>
          <cell r="AZ10">
            <v>43122.222945950001</v>
          </cell>
          <cell r="BA10">
            <v>44190.740189229997</v>
          </cell>
          <cell r="BB10">
            <v>45103.050456110002</v>
          </cell>
          <cell r="BC10">
            <v>46043.905048959998</v>
          </cell>
          <cell r="BD10">
            <v>44794.263867219997</v>
          </cell>
          <cell r="BE10">
            <v>47555.155778009997</v>
          </cell>
          <cell r="BF10">
            <v>48857.695081719998</v>
          </cell>
          <cell r="BG10">
            <v>48761.852449780003</v>
          </cell>
          <cell r="BH10">
            <v>49550.928452289998</v>
          </cell>
          <cell r="BI10">
            <v>20722.225101880002</v>
          </cell>
          <cell r="BJ10">
            <v>0</v>
          </cell>
        </row>
        <row r="11">
          <cell r="B11" t="str">
            <v>Rev Req</v>
          </cell>
          <cell r="C11">
            <v>434070.38218909001</v>
          </cell>
          <cell r="D11">
            <v>478355.00060075999</v>
          </cell>
          <cell r="E11">
            <v>539726.7485935</v>
          </cell>
          <cell r="F11">
            <v>624646.62667696003</v>
          </cell>
          <cell r="G11">
            <v>647804.02614037006</v>
          </cell>
          <cell r="H11">
            <v>720990.29793627001</v>
          </cell>
          <cell r="I11">
            <v>769961.09286788001</v>
          </cell>
          <cell r="J11">
            <v>795557.55226407002</v>
          </cell>
          <cell r="K11">
            <v>830524.96519089001</v>
          </cell>
          <cell r="L11">
            <v>854021.07725999004</v>
          </cell>
          <cell r="M11">
            <v>889539.93852337997</v>
          </cell>
          <cell r="N11">
            <v>900180.74664787995</v>
          </cell>
          <cell r="O11">
            <v>944130.64484057005</v>
          </cell>
          <cell r="P11">
            <v>1002430.82505892</v>
          </cell>
          <cell r="Q11">
            <v>1029329.48123179</v>
          </cell>
          <cell r="R11">
            <v>1061977.2497962599</v>
          </cell>
          <cell r="S11">
            <v>1092159.9345010601</v>
          </cell>
          <cell r="T11">
            <v>1129199.72195484</v>
          </cell>
          <cell r="U11">
            <v>1176706.6755113599</v>
          </cell>
          <cell r="V11">
            <v>1219842.30987458</v>
          </cell>
          <cell r="W11">
            <v>1258689.3320096</v>
          </cell>
          <cell r="X11">
            <v>1295586.6240276201</v>
          </cell>
          <cell r="Y11">
            <v>1329924.9970314601</v>
          </cell>
          <cell r="Z11">
            <v>1398073.7898573501</v>
          </cell>
          <cell r="AA11">
            <v>1604086.4154590201</v>
          </cell>
          <cell r="AB11">
            <v>1641344.6378073799</v>
          </cell>
          <cell r="AC11">
            <v>1702438.8590581301</v>
          </cell>
          <cell r="AD11">
            <v>1795709.3893875401</v>
          </cell>
          <cell r="AE11">
            <v>1844641.2049008801</v>
          </cell>
          <cell r="AF11">
            <v>1894771.37413567</v>
          </cell>
          <cell r="AG11">
            <v>1943213.56247335</v>
          </cell>
          <cell r="AH11">
            <v>1992386.672056</v>
          </cell>
          <cell r="AI11">
            <v>2046803.08295183</v>
          </cell>
          <cell r="AJ11">
            <v>2111808.9918340002</v>
          </cell>
          <cell r="AK11">
            <v>2168507.5340116001</v>
          </cell>
          <cell r="AL11">
            <v>2227650.9826832102</v>
          </cell>
          <cell r="AM11">
            <v>2293172.5583429802</v>
          </cell>
          <cell r="AN11">
            <v>2367391.1136242398</v>
          </cell>
          <cell r="AO11">
            <v>2440659.45658076</v>
          </cell>
          <cell r="AP11">
            <v>2526585.5844208202</v>
          </cell>
          <cell r="AQ11">
            <v>2615638.80074307</v>
          </cell>
          <cell r="AR11">
            <v>2716705.2903900901</v>
          </cell>
          <cell r="AS11">
            <v>2810522.6148428698</v>
          </cell>
          <cell r="AT11">
            <v>2909662.6215625801</v>
          </cell>
          <cell r="AU11">
            <v>2980681.0750652798</v>
          </cell>
          <cell r="AV11">
            <v>3056057.8848657799</v>
          </cell>
          <cell r="AW11">
            <v>3149623.85033711</v>
          </cell>
          <cell r="AX11">
            <v>3271566.57179126</v>
          </cell>
          <cell r="AY11">
            <v>3344811.9674874302</v>
          </cell>
          <cell r="AZ11">
            <v>3419442.24436151</v>
          </cell>
          <cell r="BA11">
            <v>3498559.9049688801</v>
          </cell>
          <cell r="BB11">
            <v>3580099.26985711</v>
          </cell>
          <cell r="BC11">
            <v>3666198.7974493699</v>
          </cell>
          <cell r="BD11">
            <v>3806436.3226916501</v>
          </cell>
          <cell r="BE11">
            <v>3965630.7498822701</v>
          </cell>
          <cell r="BF11">
            <v>4073996.2942791702</v>
          </cell>
          <cell r="BG11">
            <v>4201027.7152848896</v>
          </cell>
          <cell r="BH11">
            <v>4370614.4342197897</v>
          </cell>
          <cell r="BI11">
            <v>3717944.0606966699</v>
          </cell>
          <cell r="BJ11">
            <v>0</v>
          </cell>
        </row>
        <row r="12">
          <cell r="B12" t="str">
            <v>Trans Isl Intc GWhT</v>
          </cell>
          <cell r="C12">
            <v>6044.8</v>
          </cell>
          <cell r="D12">
            <v>6124.7</v>
          </cell>
          <cell r="E12">
            <v>6493</v>
          </cell>
          <cell r="F12">
            <v>6886.3</v>
          </cell>
          <cell r="G12">
            <v>6984.5776999999998</v>
          </cell>
          <cell r="H12">
            <v>7103.6839</v>
          </cell>
          <cell r="I12">
            <v>7119.7110000000002</v>
          </cell>
          <cell r="J12">
            <v>7153.7157999999999</v>
          </cell>
          <cell r="K12">
            <v>7222.4426000000003</v>
          </cell>
          <cell r="L12">
            <v>7291.3415999999997</v>
          </cell>
          <cell r="M12">
            <v>7353.0950999999995</v>
          </cell>
          <cell r="N12">
            <v>7446.9241000000002</v>
          </cell>
          <cell r="O12">
            <v>7538.6619000000001</v>
          </cell>
          <cell r="P12">
            <v>7644.0740999999998</v>
          </cell>
          <cell r="Q12">
            <v>7706.6818000000003</v>
          </cell>
          <cell r="R12">
            <v>7763.9966000000004</v>
          </cell>
          <cell r="S12">
            <v>7845.4925000000003</v>
          </cell>
          <cell r="T12">
            <v>7933.3611000000001</v>
          </cell>
          <cell r="U12">
            <v>8013.7554</v>
          </cell>
          <cell r="V12">
            <v>8093.1016</v>
          </cell>
          <cell r="W12">
            <v>8168.8961529999997</v>
          </cell>
          <cell r="X12">
            <v>8244.6902750000008</v>
          </cell>
          <cell r="Y12">
            <v>8320.4843980000005</v>
          </cell>
          <cell r="Z12">
            <v>8396.2785210000002</v>
          </cell>
          <cell r="AA12">
            <v>8472.0726439999999</v>
          </cell>
          <cell r="AB12">
            <v>8540.3005439999997</v>
          </cell>
          <cell r="AC12">
            <v>8608.5284439999996</v>
          </cell>
          <cell r="AD12">
            <v>8676.7563439999994</v>
          </cell>
          <cell r="AE12">
            <v>8744.9842439999993</v>
          </cell>
          <cell r="AF12">
            <v>8813.2121439999992</v>
          </cell>
          <cell r="AG12">
            <v>8873.8738209999992</v>
          </cell>
          <cell r="AH12">
            <v>8934.5354989999996</v>
          </cell>
          <cell r="AI12">
            <v>8995.1971759999997</v>
          </cell>
          <cell r="AJ12">
            <v>9055.8588529999997</v>
          </cell>
          <cell r="AK12">
            <v>9116.5205310000001</v>
          </cell>
          <cell r="AL12">
            <v>9177.1822080000002</v>
          </cell>
          <cell r="AM12">
            <v>9237.8438850000002</v>
          </cell>
          <cell r="AN12">
            <v>9298.5055630000006</v>
          </cell>
          <cell r="AO12">
            <v>9359.1672400000007</v>
          </cell>
          <cell r="AP12">
            <v>9419.8289170000007</v>
          </cell>
          <cell r="AQ12">
            <v>9472.9243719999995</v>
          </cell>
          <cell r="AR12">
            <v>9526.0198270000001</v>
          </cell>
          <cell r="AS12">
            <v>9579.1152810000003</v>
          </cell>
          <cell r="AT12">
            <v>9632.2107360000009</v>
          </cell>
          <cell r="AU12">
            <v>9685.3061909999997</v>
          </cell>
          <cell r="AV12">
            <v>9738.4016449999999</v>
          </cell>
          <cell r="AW12">
            <v>9791.4971000000005</v>
          </cell>
          <cell r="AX12">
            <v>9844.5925549999993</v>
          </cell>
          <cell r="AY12">
            <v>9897.6880089999995</v>
          </cell>
          <cell r="AZ12">
            <v>9950.7834640000001</v>
          </cell>
          <cell r="BA12">
            <v>10003.878919000001</v>
          </cell>
          <cell r="BB12">
            <v>10056.974372999999</v>
          </cell>
          <cell r="BC12">
            <v>10110.069828</v>
          </cell>
          <cell r="BD12">
            <v>10163.165283</v>
          </cell>
          <cell r="BE12">
            <v>10216.260737000001</v>
          </cell>
          <cell r="BF12">
            <v>10269.356191999999</v>
          </cell>
          <cell r="BG12">
            <v>10322.451647</v>
          </cell>
          <cell r="BH12">
            <v>10375.547101</v>
          </cell>
          <cell r="BI12">
            <v>10428.642556000001</v>
          </cell>
          <cell r="BJ12">
            <v>500854.37746400002</v>
          </cell>
        </row>
        <row r="13">
          <cell r="B13" t="str">
            <v>Trans Lab Intc GWhT</v>
          </cell>
          <cell r="C13">
            <v>910.4</v>
          </cell>
          <cell r="D13">
            <v>936.5</v>
          </cell>
          <cell r="E13">
            <v>942.6</v>
          </cell>
          <cell r="F13">
            <v>943.3</v>
          </cell>
          <cell r="G13">
            <v>943.9</v>
          </cell>
          <cell r="H13">
            <v>946.88436920000004</v>
          </cell>
          <cell r="I13">
            <v>948.1150414</v>
          </cell>
          <cell r="J13">
            <v>949.26387590000002</v>
          </cell>
          <cell r="K13">
            <v>950.33728029999997</v>
          </cell>
          <cell r="L13">
            <v>951.40615160000004</v>
          </cell>
          <cell r="M13">
            <v>952.47925759999998</v>
          </cell>
          <cell r="N13">
            <v>953.5566407</v>
          </cell>
          <cell r="O13">
            <v>954.63834359999998</v>
          </cell>
          <cell r="P13">
            <v>955.72440959999994</v>
          </cell>
          <cell r="Q13">
            <v>956.81488220000006</v>
          </cell>
          <cell r="R13">
            <v>957.90980560000003</v>
          </cell>
          <cell r="S13">
            <v>959.00922419999995</v>
          </cell>
          <cell r="T13">
            <v>960.09974090000003</v>
          </cell>
          <cell r="U13">
            <v>961.19025750000003</v>
          </cell>
          <cell r="V13">
            <v>962.2807742</v>
          </cell>
          <cell r="W13">
            <v>963.37129089999996</v>
          </cell>
          <cell r="X13">
            <v>965.46358799999996</v>
          </cell>
          <cell r="Y13">
            <v>967.55588509999995</v>
          </cell>
          <cell r="Z13">
            <v>969.64818209999999</v>
          </cell>
          <cell r="AA13">
            <v>971.74047919999998</v>
          </cell>
          <cell r="AB13">
            <v>973.83277629999998</v>
          </cell>
          <cell r="AC13">
            <v>975.92507330000001</v>
          </cell>
          <cell r="AD13">
            <v>978.0173704</v>
          </cell>
          <cell r="AE13">
            <v>980.1096675</v>
          </cell>
          <cell r="AF13">
            <v>982.2019646</v>
          </cell>
          <cell r="AG13">
            <v>984.29426160000003</v>
          </cell>
          <cell r="AH13">
            <v>986.38655870000002</v>
          </cell>
          <cell r="AI13">
            <v>988.47885580000002</v>
          </cell>
          <cell r="AJ13">
            <v>990.57115280000005</v>
          </cell>
          <cell r="AK13">
            <v>992.66344990000005</v>
          </cell>
          <cell r="AL13">
            <v>994.75574700000004</v>
          </cell>
          <cell r="AM13">
            <v>996.84804410000004</v>
          </cell>
          <cell r="AN13">
            <v>998.94034109999996</v>
          </cell>
          <cell r="AO13">
            <v>1001.0326382</v>
          </cell>
          <cell r="AP13">
            <v>1003.1249352999999</v>
          </cell>
          <cell r="AQ13">
            <v>1005.2172323</v>
          </cell>
          <cell r="AR13">
            <v>1007.3095294</v>
          </cell>
          <cell r="AS13">
            <v>1009.4018265</v>
          </cell>
          <cell r="AT13">
            <v>1011.4941235</v>
          </cell>
          <cell r="AU13">
            <v>1013.5864206</v>
          </cell>
          <cell r="AV13">
            <v>1015.6787177</v>
          </cell>
          <cell r="AW13">
            <v>1017.7710148</v>
          </cell>
          <cell r="AX13">
            <v>1019.8633118</v>
          </cell>
          <cell r="AY13">
            <v>1021.9556089</v>
          </cell>
          <cell r="AZ13">
            <v>1024.047906</v>
          </cell>
          <cell r="BA13">
            <v>1026.1402029999999</v>
          </cell>
          <cell r="BB13">
            <v>1028.2325000999999</v>
          </cell>
          <cell r="BC13">
            <v>1030.3247971999999</v>
          </cell>
          <cell r="BD13">
            <v>1032.4170942999999</v>
          </cell>
          <cell r="BE13">
            <v>1034.5093913000001</v>
          </cell>
          <cell r="BF13">
            <v>1036.6016884000001</v>
          </cell>
          <cell r="BG13">
            <v>1038.6939855000001</v>
          </cell>
          <cell r="BH13">
            <v>1040.7862825</v>
          </cell>
          <cell r="BI13">
            <v>1042.8785796</v>
          </cell>
          <cell r="BJ13">
            <v>0</v>
          </cell>
        </row>
        <row r="14">
          <cell r="B14" t="str">
            <v>Total Trans</v>
          </cell>
          <cell r="C14">
            <v>7023.2041706199998</v>
          </cell>
          <cell r="D14">
            <v>7131.4076056599997</v>
          </cell>
          <cell r="E14">
            <v>7506.6700579199996</v>
          </cell>
          <cell r="F14">
            <v>7901.5412795599996</v>
          </cell>
          <cell r="G14">
            <v>8001.2662096800004</v>
          </cell>
          <cell r="H14">
            <v>8124.2254483300003</v>
          </cell>
          <cell r="I14">
            <v>8142.3619804199998</v>
          </cell>
          <cell r="J14">
            <v>8178.4068872099997</v>
          </cell>
          <cell r="K14">
            <v>8249.1110488899994</v>
          </cell>
          <cell r="L14">
            <v>8319.9957374400001</v>
          </cell>
          <cell r="M14">
            <v>8383.7521980500005</v>
          </cell>
          <cell r="N14">
            <v>8479.6016530100005</v>
          </cell>
          <cell r="O14">
            <v>8573.3776273700005</v>
          </cell>
          <cell r="P14">
            <v>8680.8459493099999</v>
          </cell>
          <cell r="Q14">
            <v>8745.5279498</v>
          </cell>
          <cell r="R14">
            <v>8804.9354630899998</v>
          </cell>
          <cell r="S14">
            <v>8888.5427262699995</v>
          </cell>
          <cell r="T14">
            <v>8978.5281376099992</v>
          </cell>
          <cell r="U14">
            <v>9061.0537969600009</v>
          </cell>
          <cell r="V14">
            <v>9142.5461053700001</v>
          </cell>
          <cell r="W14">
            <v>9220.5017193200001</v>
          </cell>
          <cell r="X14">
            <v>9299.4291819999999</v>
          </cell>
          <cell r="Y14">
            <v>9378.3566456900007</v>
          </cell>
          <cell r="Z14">
            <v>9457.28410927</v>
          </cell>
          <cell r="AA14">
            <v>9536.2115729599991</v>
          </cell>
          <cell r="AB14">
            <v>9607.5728136399994</v>
          </cell>
          <cell r="AC14">
            <v>9678.9340542299997</v>
          </cell>
          <cell r="AD14">
            <v>9750.2952949099999</v>
          </cell>
          <cell r="AE14">
            <v>9821.6565355999992</v>
          </cell>
          <cell r="AF14">
            <v>9893.0177762799995</v>
          </cell>
          <cell r="AG14">
            <v>9956.81279387</v>
          </cell>
          <cell r="AH14">
            <v>10020.607812550001</v>
          </cell>
          <cell r="AI14">
            <v>10084.402830200001</v>
          </cell>
          <cell r="AJ14">
            <v>10148.1978478</v>
          </cell>
          <cell r="AK14">
            <v>10211.992866500001</v>
          </cell>
          <cell r="AL14">
            <v>10275.787884199999</v>
          </cell>
          <cell r="AM14">
            <v>10339.582901899999</v>
          </cell>
          <cell r="AN14">
            <v>10403.377920499999</v>
          </cell>
          <cell r="AO14">
            <v>10467.1729381</v>
          </cell>
          <cell r="AP14">
            <v>10530.967955800001</v>
          </cell>
          <cell r="AQ14">
            <v>10587.196751400001</v>
          </cell>
          <cell r="AR14">
            <v>10643.4255471</v>
          </cell>
          <cell r="AS14">
            <v>10699.6543418</v>
          </cell>
          <cell r="AT14">
            <v>10755.8831374</v>
          </cell>
          <cell r="AU14">
            <v>10812.111933100001</v>
          </cell>
          <cell r="AV14">
            <v>10868.340727700001</v>
          </cell>
          <cell r="AW14">
            <v>10924.5695234</v>
          </cell>
          <cell r="AX14">
            <v>10980.798319</v>
          </cell>
          <cell r="AY14">
            <v>11037.0271137</v>
          </cell>
          <cell r="AZ14">
            <v>11093.255909400001</v>
          </cell>
          <cell r="BA14">
            <v>11149.484705000001</v>
          </cell>
          <cell r="BB14">
            <v>11205.713499699999</v>
          </cell>
          <cell r="BC14">
            <v>11261.942295299999</v>
          </cell>
          <cell r="BD14">
            <v>11318.171091</v>
          </cell>
          <cell r="BE14">
            <v>11374.3998856</v>
          </cell>
          <cell r="BF14">
            <v>11430.628681300001</v>
          </cell>
          <cell r="BG14">
            <v>11486.857477</v>
          </cell>
          <cell r="BH14">
            <v>11543.086271599999</v>
          </cell>
          <cell r="BI14">
            <v>11599.315067199999</v>
          </cell>
          <cell r="BJ14">
            <v>0</v>
          </cell>
        </row>
        <row r="15">
          <cell r="B15" t="str">
            <v>Guarantee Fee</v>
          </cell>
          <cell r="C15">
            <v>0</v>
          </cell>
          <cell r="D15">
            <v>9470.7650699999995</v>
          </cell>
          <cell r="E15">
            <v>9833.9804531499994</v>
          </cell>
          <cell r="F15">
            <v>10439.04319749</v>
          </cell>
          <cell r="G15">
            <v>11398.39904122</v>
          </cell>
          <cell r="H15">
            <v>12628.16327408</v>
          </cell>
          <cell r="I15">
            <v>20105.777900190002</v>
          </cell>
          <cell r="J15">
            <v>20341.21643049</v>
          </cell>
          <cell r="K15">
            <v>20711.363209669998</v>
          </cell>
          <cell r="L15">
            <v>21413.715504340002</v>
          </cell>
          <cell r="M15">
            <v>21624.651088340001</v>
          </cell>
          <cell r="N15">
            <v>21829.044228980001</v>
          </cell>
          <cell r="O15">
            <v>22244.527502699999</v>
          </cell>
          <cell r="P15">
            <v>22442.10817892</v>
          </cell>
          <cell r="Q15">
            <v>22041.749413670001</v>
          </cell>
          <cell r="R15">
            <v>22288.209199950001</v>
          </cell>
          <cell r="S15">
            <v>21714.727546990001</v>
          </cell>
          <cell r="T15">
            <v>21523.736030610002</v>
          </cell>
          <cell r="U15">
            <v>22308.919172680002</v>
          </cell>
          <cell r="V15">
            <v>22807.058384069998</v>
          </cell>
          <cell r="W15">
            <v>22138.385673640001</v>
          </cell>
          <cell r="X15">
            <v>22338.74900611</v>
          </cell>
          <cell r="Y15">
            <v>23228.895778900001</v>
          </cell>
          <cell r="Z15">
            <v>25810.237731810001</v>
          </cell>
          <cell r="AA15">
            <v>27357.399214429999</v>
          </cell>
          <cell r="AB15">
            <v>27885.631237680002</v>
          </cell>
          <cell r="AC15">
            <v>28467.80742397</v>
          </cell>
          <cell r="AD15">
            <v>29054.381085680001</v>
          </cell>
          <cell r="AE15">
            <v>28261.933092290001</v>
          </cell>
          <cell r="AF15">
            <v>27792.852397449999</v>
          </cell>
          <cell r="AG15">
            <v>27321.99548415</v>
          </cell>
          <cell r="AH15">
            <v>26868.296736010001</v>
          </cell>
          <cell r="AI15">
            <v>26730.17550754</v>
          </cell>
          <cell r="AJ15">
            <v>27102.64185371</v>
          </cell>
          <cell r="AK15">
            <v>26360.62983175</v>
          </cell>
          <cell r="AL15">
            <v>25869.871396949999</v>
          </cell>
          <cell r="AM15">
            <v>25728.445871839998</v>
          </cell>
          <cell r="AN15">
            <v>26107.350501559999</v>
          </cell>
          <cell r="AO15">
            <v>26225.719116920001</v>
          </cell>
          <cell r="AP15">
            <v>28236.35268588</v>
          </cell>
          <cell r="AQ15">
            <v>30556.155441120001</v>
          </cell>
          <cell r="AR15">
            <v>32229.440623229999</v>
          </cell>
          <cell r="AS15">
            <v>33152.23345372</v>
          </cell>
          <cell r="AT15">
            <v>33876.440817019997</v>
          </cell>
          <cell r="AU15">
            <v>33050.416368489998</v>
          </cell>
          <cell r="AV15">
            <v>33844.455403810003</v>
          </cell>
          <cell r="AW15">
            <v>35460.607894170003</v>
          </cell>
          <cell r="AX15">
            <v>35772.147254809999</v>
          </cell>
          <cell r="AY15">
            <v>34455.075893890003</v>
          </cell>
          <cell r="AZ15">
            <v>33658.13528984</v>
          </cell>
          <cell r="BA15">
            <v>32893.194386969997</v>
          </cell>
          <cell r="BB15">
            <v>32305.57255936</v>
          </cell>
          <cell r="BC15">
            <v>33658.695554799997</v>
          </cell>
          <cell r="BD15">
            <v>36514.818057279997</v>
          </cell>
          <cell r="BE15">
            <v>40557.803448910003</v>
          </cell>
          <cell r="BF15">
            <v>40566.276415079999</v>
          </cell>
          <cell r="BG15">
            <v>44631.151219829997</v>
          </cell>
          <cell r="BH15">
            <v>47704.530641060002</v>
          </cell>
          <cell r="BI15">
            <v>48117.663142810001</v>
          </cell>
          <cell r="BJ15">
            <v>0</v>
          </cell>
        </row>
        <row r="230">
          <cell r="B230" t="str">
            <v>INFEED900LCCOct10</v>
          </cell>
          <cell r="C230">
            <v>2010</v>
          </cell>
          <cell r="D230">
            <v>2011</v>
          </cell>
          <cell r="E230">
            <v>2012</v>
          </cell>
          <cell r="F230">
            <v>2013</v>
          </cell>
          <cell r="G230">
            <v>2014</v>
          </cell>
          <cell r="H230">
            <v>2015</v>
          </cell>
          <cell r="I230">
            <v>2016</v>
          </cell>
          <cell r="J230">
            <v>2017</v>
          </cell>
          <cell r="K230">
            <v>2018</v>
          </cell>
          <cell r="L230">
            <v>2019</v>
          </cell>
          <cell r="M230">
            <v>2020</v>
          </cell>
          <cell r="N230">
            <v>2021</v>
          </cell>
          <cell r="O230">
            <v>2022</v>
          </cell>
          <cell r="P230">
            <v>2023</v>
          </cell>
          <cell r="Q230">
            <v>2024</v>
          </cell>
          <cell r="R230">
            <v>2025</v>
          </cell>
          <cell r="S230">
            <v>2026</v>
          </cell>
          <cell r="T230">
            <v>2027</v>
          </cell>
          <cell r="U230">
            <v>2028</v>
          </cell>
          <cell r="V230">
            <v>2029</v>
          </cell>
          <cell r="W230">
            <v>2030</v>
          </cell>
          <cell r="X230">
            <v>2031</v>
          </cell>
          <cell r="Y230">
            <v>2032</v>
          </cell>
          <cell r="Z230">
            <v>2033</v>
          </cell>
          <cell r="AA230">
            <v>2034</v>
          </cell>
          <cell r="AB230">
            <v>2035</v>
          </cell>
          <cell r="AC230">
            <v>2036</v>
          </cell>
          <cell r="AD230">
            <v>2037</v>
          </cell>
          <cell r="AE230">
            <v>2038</v>
          </cell>
          <cell r="AF230">
            <v>2039</v>
          </cell>
          <cell r="AG230">
            <v>2040</v>
          </cell>
          <cell r="AH230">
            <v>2041</v>
          </cell>
          <cell r="AI230">
            <v>2042</v>
          </cell>
          <cell r="AJ230">
            <v>2043</v>
          </cell>
          <cell r="AK230">
            <v>2044</v>
          </cell>
          <cell r="AL230">
            <v>2045</v>
          </cell>
          <cell r="AM230">
            <v>2046</v>
          </cell>
          <cell r="AN230">
            <v>2047</v>
          </cell>
          <cell r="AO230">
            <v>2048</v>
          </cell>
          <cell r="AP230">
            <v>2049</v>
          </cell>
          <cell r="AQ230">
            <v>2050</v>
          </cell>
          <cell r="AR230">
            <v>2051</v>
          </cell>
          <cell r="AS230">
            <v>2052</v>
          </cell>
          <cell r="AT230">
            <v>2053</v>
          </cell>
          <cell r="AU230">
            <v>2054</v>
          </cell>
          <cell r="AV230">
            <v>2055</v>
          </cell>
          <cell r="AW230">
            <v>2056</v>
          </cell>
          <cell r="AX230">
            <v>2057</v>
          </cell>
          <cell r="AY230">
            <v>2058</v>
          </cell>
          <cell r="AZ230">
            <v>2059</v>
          </cell>
          <cell r="BA230">
            <v>2060</v>
          </cell>
          <cell r="BB230">
            <v>2061</v>
          </cell>
          <cell r="BC230">
            <v>2062</v>
          </cell>
          <cell r="BD230">
            <v>2063</v>
          </cell>
          <cell r="BE230">
            <v>2064</v>
          </cell>
          <cell r="BF230">
            <v>2065</v>
          </cell>
          <cell r="BG230">
            <v>2066</v>
          </cell>
          <cell r="BH230">
            <v>2067</v>
          </cell>
        </row>
        <row r="231">
          <cell r="B231" t="str">
            <v>Isl Intc Sales</v>
          </cell>
          <cell r="C231">
            <v>409811.60640598001</v>
          </cell>
          <cell r="D231">
            <v>441874.45633000002</v>
          </cell>
          <cell r="E231">
            <v>501583.70912017999</v>
          </cell>
          <cell r="F231">
            <v>584164.04374876001</v>
          </cell>
          <cell r="G231">
            <v>611579.28362294997</v>
          </cell>
          <cell r="H231">
            <v>653395.89821531996</v>
          </cell>
          <cell r="I231">
            <v>679551.95657170995</v>
          </cell>
          <cell r="J231">
            <v>797520.54013629002</v>
          </cell>
          <cell r="K231">
            <v>815456.39292035997</v>
          </cell>
          <cell r="L231">
            <v>841140.38456131995</v>
          </cell>
          <cell r="M231">
            <v>849146.54597344005</v>
          </cell>
          <cell r="N231">
            <v>839083.94465854997</v>
          </cell>
          <cell r="O231">
            <v>846921.80441093002</v>
          </cell>
          <cell r="P231">
            <v>856212.95292506996</v>
          </cell>
          <cell r="Q231">
            <v>866499.27329667995</v>
          </cell>
          <cell r="R231">
            <v>880111.9361698</v>
          </cell>
          <cell r="S231">
            <v>898804.30317182001</v>
          </cell>
          <cell r="T231">
            <v>916869.16383208998</v>
          </cell>
          <cell r="U231">
            <v>935898.36320362997</v>
          </cell>
          <cell r="V231">
            <v>962023.62101743999</v>
          </cell>
          <cell r="W231">
            <v>981666.76290398999</v>
          </cell>
          <cell r="X231">
            <v>995078.97370366997</v>
          </cell>
          <cell r="Y231">
            <v>1015246.75771076</v>
          </cell>
          <cell r="Z231">
            <v>1030644.25084498</v>
          </cell>
          <cell r="AA231">
            <v>1052235.43563837</v>
          </cell>
          <cell r="AB231">
            <v>1067225.2113024499</v>
          </cell>
          <cell r="AC231">
            <v>1082733.7028671401</v>
          </cell>
          <cell r="AD231">
            <v>1112233.31566533</v>
          </cell>
          <cell r="AE231">
            <v>1163523.49918871</v>
          </cell>
          <cell r="AF231">
            <v>1184874.6843944299</v>
          </cell>
          <cell r="AG231">
            <v>1201992.76377154</v>
          </cell>
          <cell r="AH231">
            <v>1225259.6298859201</v>
          </cell>
          <cell r="AI231">
            <v>1246589.49912216</v>
          </cell>
          <cell r="AJ231">
            <v>1271429.4675249001</v>
          </cell>
          <cell r="AK231">
            <v>1295726.4440039501</v>
          </cell>
          <cell r="AL231">
            <v>1321887.3653946901</v>
          </cell>
          <cell r="AM231">
            <v>1355930.7109382299</v>
          </cell>
          <cell r="AN231">
            <v>1395557.8812979001</v>
          </cell>
          <cell r="AO231">
            <v>1422881.75086955</v>
          </cell>
          <cell r="AP231">
            <v>1451563.46441419</v>
          </cell>
          <cell r="AQ231">
            <v>1484586.5297598499</v>
          </cell>
          <cell r="AR231">
            <v>1525067.4444816201</v>
          </cell>
          <cell r="AS231">
            <v>1555044.6245164301</v>
          </cell>
          <cell r="AT231">
            <v>1581372.0311328799</v>
          </cell>
          <cell r="AU231">
            <v>1617889.0856787399</v>
          </cell>
          <cell r="AV231">
            <v>1665669.24981225</v>
          </cell>
          <cell r="AW231">
            <v>1700606.97095617</v>
          </cell>
          <cell r="AX231">
            <v>1732394.7651845701</v>
          </cell>
          <cell r="AY231">
            <v>1764112.00213387</v>
          </cell>
          <cell r="AZ231">
            <v>1803585.27451168</v>
          </cell>
          <cell r="BA231">
            <v>1830195.47643493</v>
          </cell>
          <cell r="BB231">
            <v>1858888.9839082099</v>
          </cell>
          <cell r="BC231">
            <v>1889185.90013161</v>
          </cell>
          <cell r="BD231">
            <v>1928681.5860868001</v>
          </cell>
          <cell r="BE231">
            <v>1974441.4062742</v>
          </cell>
          <cell r="BF231">
            <v>2008925.29045462</v>
          </cell>
          <cell r="BG231">
            <v>2060650.4326903899</v>
          </cell>
          <cell r="BH231">
            <v>2069796.34824301</v>
          </cell>
        </row>
        <row r="232">
          <cell r="B232" t="str">
            <v>Isl Intc GWh</v>
          </cell>
          <cell r="C232">
            <v>6005.1629886999999</v>
          </cell>
          <cell r="D232">
            <v>6090.2842000000001</v>
          </cell>
          <cell r="E232">
            <v>6457.9156000000003</v>
          </cell>
          <cell r="F232">
            <v>6853.4107000000004</v>
          </cell>
          <cell r="G232">
            <v>6948.9575000000004</v>
          </cell>
          <cell r="H232">
            <v>7067.9745000000003</v>
          </cell>
          <cell r="I232">
            <v>7084.1525000000001</v>
          </cell>
          <cell r="J232">
            <v>7118.2561999999998</v>
          </cell>
          <cell r="K232">
            <v>7187.5545000000002</v>
          </cell>
          <cell r="L232">
            <v>7256.6954999999998</v>
          </cell>
          <cell r="M232">
            <v>7318.4895999999999</v>
          </cell>
          <cell r="N232">
            <v>7412.2761</v>
          </cell>
          <cell r="O232">
            <v>7503.8469999999998</v>
          </cell>
          <cell r="P232">
            <v>7609.0598</v>
          </cell>
          <cell r="Q232">
            <v>7671.5838000000003</v>
          </cell>
          <cell r="R232">
            <v>7728.8233</v>
          </cell>
          <cell r="S232">
            <v>7810.1848</v>
          </cell>
          <cell r="T232">
            <v>7897.8441999999995</v>
          </cell>
          <cell r="U232">
            <v>7978.0473000000002</v>
          </cell>
          <cell r="V232">
            <v>8057.1794</v>
          </cell>
          <cell r="W232">
            <v>8132.8420572000005</v>
          </cell>
          <cell r="X232">
            <v>8208.5042833999996</v>
          </cell>
          <cell r="Y232">
            <v>8284.1665104999993</v>
          </cell>
          <cell r="Z232">
            <v>8359.8287376999997</v>
          </cell>
          <cell r="AA232">
            <v>8435.4909649000001</v>
          </cell>
          <cell r="AB232">
            <v>8503.5869691000007</v>
          </cell>
          <cell r="AC232">
            <v>8571.6829732999995</v>
          </cell>
          <cell r="AD232">
            <v>8639.7789775000001</v>
          </cell>
          <cell r="AE232">
            <v>8707.8749816</v>
          </cell>
          <cell r="AF232">
            <v>8775.9709858000006</v>
          </cell>
          <cell r="AG232">
            <v>8836.5007669999995</v>
          </cell>
          <cell r="AH232">
            <v>8897.0305492000007</v>
          </cell>
          <cell r="AI232">
            <v>8957.5603303999997</v>
          </cell>
          <cell r="AJ232">
            <v>9018.0901116000005</v>
          </cell>
          <cell r="AK232">
            <v>9078.6198937000008</v>
          </cell>
          <cell r="AL232">
            <v>9139.1496748999998</v>
          </cell>
          <cell r="AM232">
            <v>9199.6794561000006</v>
          </cell>
          <cell r="AN232">
            <v>9260.2092382999999</v>
          </cell>
          <cell r="AO232">
            <v>9320.7390195000007</v>
          </cell>
          <cell r="AP232">
            <v>9381.2688006999997</v>
          </cell>
          <cell r="AQ232">
            <v>9434.2323598000003</v>
          </cell>
          <cell r="AR232">
            <v>9487.1959189999998</v>
          </cell>
          <cell r="AS232">
            <v>9540.1594772000008</v>
          </cell>
          <cell r="AT232">
            <v>9593.1230364000003</v>
          </cell>
          <cell r="AU232">
            <v>9646.0865955999998</v>
          </cell>
          <cell r="AV232">
            <v>9699.0501537</v>
          </cell>
          <cell r="AW232">
            <v>9752.0137128999995</v>
          </cell>
          <cell r="AX232">
            <v>9804.9772721000008</v>
          </cell>
          <cell r="AY232">
            <v>9857.9408303</v>
          </cell>
          <cell r="AZ232">
            <v>9910.9043894999995</v>
          </cell>
          <cell r="BA232">
            <v>9963.8679487000009</v>
          </cell>
          <cell r="BB232">
            <v>10016.831506799999</v>
          </cell>
          <cell r="BC232">
            <v>10069.795066000001</v>
          </cell>
          <cell r="BD232">
            <v>10122.7586252</v>
          </cell>
          <cell r="BE232">
            <v>10175.722183399999</v>
          </cell>
          <cell r="BF232">
            <v>10228.685742600001</v>
          </cell>
          <cell r="BG232">
            <v>10281.6493018</v>
          </cell>
          <cell r="BH232">
            <v>10334.6128599</v>
          </cell>
        </row>
        <row r="233">
          <cell r="B233" t="str">
            <v>Isl Intc Ave Rate</v>
          </cell>
          <cell r="C233">
            <v>68.243211250000002</v>
          </cell>
          <cell r="D233">
            <v>72.553993039999995</v>
          </cell>
          <cell r="E233">
            <v>77.66957721</v>
          </cell>
          <cell r="F233">
            <v>85.236980689999996</v>
          </cell>
          <cell r="G233">
            <v>88.010221119999997</v>
          </cell>
          <cell r="H233">
            <v>92.444574770000003</v>
          </cell>
          <cell r="I233">
            <v>95.92565184</v>
          </cell>
          <cell r="J233">
            <v>112.03875157</v>
          </cell>
          <cell r="K233">
            <v>113.45394177999999</v>
          </cell>
          <cell r="L233">
            <v>115.91231591</v>
          </cell>
          <cell r="M233">
            <v>116.02756714</v>
          </cell>
          <cell r="N233">
            <v>113.20192776</v>
          </cell>
          <cell r="O233">
            <v>112.86501491999999</v>
          </cell>
          <cell r="P233">
            <v>112.52545969000001</v>
          </cell>
          <cell r="Q233">
            <v>112.94920273</v>
          </cell>
          <cell r="R233">
            <v>113.87398779</v>
          </cell>
          <cell r="S233">
            <v>115.08105401</v>
          </cell>
          <cell r="T233">
            <v>116.09105777000001</v>
          </cell>
          <cell r="U233">
            <v>117.30920161</v>
          </cell>
          <cell r="V233">
            <v>119.39955258000001</v>
          </cell>
          <cell r="W233">
            <v>120.7040238</v>
          </cell>
          <cell r="X233">
            <v>121.22537048</v>
          </cell>
          <cell r="Y233">
            <v>122.55267387000001</v>
          </cell>
          <cell r="Z233">
            <v>123.28533066</v>
          </cell>
          <cell r="AA233">
            <v>124.7390812</v>
          </cell>
          <cell r="AB233">
            <v>125.50294533</v>
          </cell>
          <cell r="AC233">
            <v>126.31518289</v>
          </cell>
          <cell r="AD233">
            <v>128.73400093000001</v>
          </cell>
          <cell r="AE233">
            <v>133.61738663</v>
          </cell>
          <cell r="AF233">
            <v>135.01350836</v>
          </cell>
          <cell r="AG233">
            <v>136.02587661999999</v>
          </cell>
          <cell r="AH233">
            <v>137.71556953999999</v>
          </cell>
          <cell r="AI233">
            <v>139.16618503999999</v>
          </cell>
          <cell r="AJ233">
            <v>140.98655604999999</v>
          </cell>
          <cell r="AK233">
            <v>142.72284323</v>
          </cell>
          <cell r="AL233">
            <v>144.64008271</v>
          </cell>
          <cell r="AM233">
            <v>147.38890816</v>
          </cell>
          <cell r="AN233">
            <v>150.70478914</v>
          </cell>
          <cell r="AO233">
            <v>152.65761087999999</v>
          </cell>
          <cell r="AP233">
            <v>154.72997255000001</v>
          </cell>
          <cell r="AQ233">
            <v>157.36166764000001</v>
          </cell>
          <cell r="AR233">
            <v>160.75007317999999</v>
          </cell>
          <cell r="AS233">
            <v>162.99985633</v>
          </cell>
          <cell r="AT233">
            <v>164.84433995000001</v>
          </cell>
          <cell r="AU233">
            <v>167.72491890000001</v>
          </cell>
          <cell r="AV233">
            <v>171.73529402</v>
          </cell>
          <cell r="AW233">
            <v>174.38521064</v>
          </cell>
          <cell r="AX233">
            <v>176.68524052000001</v>
          </cell>
          <cell r="AY233">
            <v>178.95339358000001</v>
          </cell>
          <cell r="AZ233">
            <v>181.97988783</v>
          </cell>
          <cell r="BA233">
            <v>183.68323233000001</v>
          </cell>
          <cell r="BB233">
            <v>185.57654467</v>
          </cell>
          <cell r="BC233">
            <v>187.60917021</v>
          </cell>
          <cell r="BD233">
            <v>190.52924762000001</v>
          </cell>
          <cell r="BE233">
            <v>194.03452358000001</v>
          </cell>
          <cell r="BF233">
            <v>196.4011155</v>
          </cell>
          <cell r="BG233">
            <v>200.42022166999999</v>
          </cell>
          <cell r="BH233">
            <v>200.27807319999999</v>
          </cell>
        </row>
        <row r="234">
          <cell r="B234" t="str">
            <v>Hydro Dividends</v>
          </cell>
          <cell r="C234">
            <v>0</v>
          </cell>
          <cell r="D234">
            <v>26617.309686659999</v>
          </cell>
          <cell r="E234">
            <v>19720.981657349999</v>
          </cell>
          <cell r="F234">
            <v>21083.29794144</v>
          </cell>
          <cell r="G234">
            <v>17859.62767681</v>
          </cell>
          <cell r="H234">
            <v>8988.2590046000005</v>
          </cell>
          <cell r="I234">
            <v>21370.61480128</v>
          </cell>
          <cell r="J234">
            <v>27409.047306730001</v>
          </cell>
          <cell r="K234">
            <v>26225.710483219998</v>
          </cell>
          <cell r="L234">
            <v>41484.234148039999</v>
          </cell>
          <cell r="M234">
            <v>47867.488601459998</v>
          </cell>
          <cell r="N234">
            <v>48140.946930669998</v>
          </cell>
          <cell r="O234">
            <v>45449.372697910003</v>
          </cell>
          <cell r="P234">
            <v>57474.928312459997</v>
          </cell>
          <cell r="Q234">
            <v>47375.669702630003</v>
          </cell>
          <cell r="R234">
            <v>46817.486015260001</v>
          </cell>
          <cell r="S234">
            <v>47608.360127460001</v>
          </cell>
          <cell r="T234">
            <v>49183.01406044</v>
          </cell>
          <cell r="U234">
            <v>48809.498740759998</v>
          </cell>
          <cell r="V234">
            <v>47739.220908579999</v>
          </cell>
          <cell r="W234">
            <v>49827.07158833</v>
          </cell>
          <cell r="X234">
            <v>52521.012651559999</v>
          </cell>
          <cell r="Y234">
            <v>51973.34308834</v>
          </cell>
          <cell r="Z234">
            <v>52371.720551810002</v>
          </cell>
          <cell r="AA234">
            <v>51766.449226589997</v>
          </cell>
          <cell r="AB234">
            <v>50603.808331740001</v>
          </cell>
          <cell r="AC234">
            <v>30824.569456929999</v>
          </cell>
          <cell r="AD234">
            <v>0</v>
          </cell>
          <cell r="AE234">
            <v>11235.59927063</v>
          </cell>
          <cell r="AF234">
            <v>65624.434737699994</v>
          </cell>
          <cell r="AG234">
            <v>67621.696563549995</v>
          </cell>
          <cell r="AH234">
            <v>67197.753346960002</v>
          </cell>
          <cell r="AI234">
            <v>67207.968774249995</v>
          </cell>
          <cell r="AJ234">
            <v>66576.274921389995</v>
          </cell>
          <cell r="AK234">
            <v>66836.767952869995</v>
          </cell>
          <cell r="AL234">
            <v>66586.476099079999</v>
          </cell>
          <cell r="AM234">
            <v>57810.715477140002</v>
          </cell>
          <cell r="AN234">
            <v>46608.706851700001</v>
          </cell>
          <cell r="AO234">
            <v>71697.823375830005</v>
          </cell>
          <cell r="AP234">
            <v>72206.701641099993</v>
          </cell>
          <cell r="AQ234">
            <v>62613.698557260002</v>
          </cell>
          <cell r="AR234">
            <v>49939.527165500003</v>
          </cell>
          <cell r="AS234">
            <v>76413.864243150005</v>
          </cell>
          <cell r="AT234">
            <v>76533.719115090003</v>
          </cell>
          <cell r="AU234">
            <v>64950.282639639998</v>
          </cell>
          <cell r="AV234">
            <v>50408.954992409999</v>
          </cell>
          <cell r="AW234">
            <v>79356.643613580003</v>
          </cell>
          <cell r="AX234">
            <v>79349.416587069994</v>
          </cell>
          <cell r="AY234">
            <v>67926.442114320002</v>
          </cell>
          <cell r="AZ234">
            <v>52777.311447849999</v>
          </cell>
          <cell r="BA234">
            <v>83427.905585190005</v>
          </cell>
          <cell r="BB234">
            <v>83860.075809710004</v>
          </cell>
          <cell r="BC234">
            <v>82644.815291480001</v>
          </cell>
          <cell r="BD234">
            <v>69729.2555268</v>
          </cell>
          <cell r="BE234">
            <v>53565.23138972</v>
          </cell>
          <cell r="BF234">
            <v>87828.828742719998</v>
          </cell>
          <cell r="BG234">
            <v>74842.131041240005</v>
          </cell>
          <cell r="BH234">
            <v>57266.515424680001</v>
          </cell>
        </row>
        <row r="235">
          <cell r="B235" t="str">
            <v>CFLCO Dividends</v>
          </cell>
          <cell r="C235">
            <v>10100.104987840001</v>
          </cell>
          <cell r="D235">
            <v>9906.7110245799995</v>
          </cell>
          <cell r="E235">
            <v>9957.7242500899993</v>
          </cell>
          <cell r="F235">
            <v>8919.4692158899998</v>
          </cell>
          <cell r="G235">
            <v>8287.2186463800008</v>
          </cell>
          <cell r="H235">
            <v>11598.53160084</v>
          </cell>
          <cell r="I235">
            <v>8348.63320208</v>
          </cell>
          <cell r="J235">
            <v>4297.9418600400004</v>
          </cell>
          <cell r="K235">
            <v>4181.8471501000004</v>
          </cell>
          <cell r="L235">
            <v>4338.5759558999998</v>
          </cell>
          <cell r="M235">
            <v>4693.1363480299997</v>
          </cell>
          <cell r="N235">
            <v>4711.2104358400002</v>
          </cell>
          <cell r="O235">
            <v>4495.7701070200001</v>
          </cell>
          <cell r="P235">
            <v>4226.6015114000002</v>
          </cell>
          <cell r="Q235">
            <v>3996.9534580099998</v>
          </cell>
          <cell r="R235">
            <v>3898.6572691599999</v>
          </cell>
          <cell r="S235">
            <v>3288.1798913600001</v>
          </cell>
          <cell r="T235">
            <v>2695.4734011099999</v>
          </cell>
          <cell r="U235">
            <v>2255.0846097499998</v>
          </cell>
          <cell r="V235">
            <v>1645.64063977</v>
          </cell>
          <cell r="W235">
            <v>1397.86683533</v>
          </cell>
          <cell r="X235">
            <v>296.95010087000003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</row>
        <row r="236">
          <cell r="B236" t="str">
            <v>NF Power Net Rate</v>
          </cell>
          <cell r="C236">
            <v>68.769066240000001</v>
          </cell>
          <cell r="D236">
            <v>64.235156889999999</v>
          </cell>
          <cell r="E236">
            <v>70.748673729999993</v>
          </cell>
          <cell r="F236">
            <v>82.745291890000004</v>
          </cell>
          <cell r="G236">
            <v>86.203275250000004</v>
          </cell>
          <cell r="H236">
            <v>91.679438899999994</v>
          </cell>
          <cell r="I236">
            <v>95.641666860000001</v>
          </cell>
          <cell r="J236">
            <v>112.61751446</v>
          </cell>
          <cell r="K236">
            <v>114.56239146</v>
          </cell>
          <cell r="L236">
            <v>117.83160229000001</v>
          </cell>
          <cell r="M236">
            <v>118.0532961</v>
          </cell>
          <cell r="N236">
            <v>115.12470792000001</v>
          </cell>
          <cell r="O236">
            <v>114.79166832</v>
          </cell>
          <cell r="P236">
            <v>114.42252501</v>
          </cell>
          <cell r="Q236">
            <v>114.89508667</v>
          </cell>
          <cell r="R236">
            <v>115.87970905</v>
          </cell>
          <cell r="S236">
            <v>117.11941537</v>
          </cell>
          <cell r="T236">
            <v>118.14690707</v>
          </cell>
          <cell r="U236">
            <v>119.39329598</v>
          </cell>
          <cell r="V236">
            <v>121.53952807</v>
          </cell>
          <cell r="W236">
            <v>122.8730541</v>
          </cell>
          <cell r="X236">
            <v>123.37142789000001</v>
          </cell>
          <cell r="Y236">
            <v>124.72086523999999</v>
          </cell>
          <cell r="Z236">
            <v>125.44043422</v>
          </cell>
          <cell r="AA236">
            <v>126.92070855999999</v>
          </cell>
          <cell r="AB236">
            <v>127.67619216999999</v>
          </cell>
          <cell r="AC236">
            <v>128.45457486000001</v>
          </cell>
          <cell r="AD236">
            <v>130.94501732000001</v>
          </cell>
          <cell r="AE236">
            <v>136.0283412</v>
          </cell>
          <cell r="AF236">
            <v>137.44746301000001</v>
          </cell>
          <cell r="AG236">
            <v>138.46713442999999</v>
          </cell>
          <cell r="AH236">
            <v>140.19670968</v>
          </cell>
          <cell r="AI236">
            <v>141.6746493</v>
          </cell>
          <cell r="AJ236">
            <v>143.54063608000001</v>
          </cell>
          <cell r="AK236">
            <v>145.31923638000001</v>
          </cell>
          <cell r="AL236">
            <v>147.28616908000001</v>
          </cell>
          <cell r="AM236">
            <v>150.10702523</v>
          </cell>
          <cell r="AN236">
            <v>153.53663225</v>
          </cell>
          <cell r="AO236">
            <v>155.53742807</v>
          </cell>
          <cell r="AP236">
            <v>157.66312332000001</v>
          </cell>
          <cell r="AQ236">
            <v>160.36321154999999</v>
          </cell>
          <cell r="AR236">
            <v>163.86823251000001</v>
          </cell>
          <cell r="AS236">
            <v>166.17999979000001</v>
          </cell>
          <cell r="AT236">
            <v>168.06544160999999</v>
          </cell>
          <cell r="AU236">
            <v>171.01481145</v>
          </cell>
          <cell r="AV236">
            <v>175.16525002</v>
          </cell>
          <cell r="AW236">
            <v>177.88639280999999</v>
          </cell>
          <cell r="AX236">
            <v>180.2478381</v>
          </cell>
          <cell r="AY236">
            <v>182.5680428</v>
          </cell>
          <cell r="AZ236">
            <v>185.69970957000001</v>
          </cell>
          <cell r="BA236">
            <v>187.44621629</v>
          </cell>
          <cell r="BB236">
            <v>189.38729147999999</v>
          </cell>
          <cell r="BC236">
            <v>191.47603587</v>
          </cell>
          <cell r="BD236">
            <v>194.47687493000001</v>
          </cell>
          <cell r="BE236">
            <v>198.10872362999999</v>
          </cell>
          <cell r="BF236">
            <v>200.53677443000001</v>
          </cell>
          <cell r="BG236">
            <v>204.66395166000001</v>
          </cell>
          <cell r="BH236">
            <v>204.52620024999999</v>
          </cell>
        </row>
        <row r="237">
          <cell r="B237" t="str">
            <v>Isl Ind Net Rate</v>
          </cell>
          <cell r="C237">
            <v>39.080001000000003</v>
          </cell>
          <cell r="D237">
            <v>44.458218330000001</v>
          </cell>
          <cell r="E237">
            <v>51.848880000000001</v>
          </cell>
          <cell r="F237">
            <v>61.355373589999999</v>
          </cell>
          <cell r="G237">
            <v>61.20217882</v>
          </cell>
          <cell r="H237">
            <v>61.393529659999999</v>
          </cell>
          <cell r="I237">
            <v>64.275284869999993</v>
          </cell>
          <cell r="J237">
            <v>68.365089589999997</v>
          </cell>
          <cell r="K237">
            <v>81.478406190000001</v>
          </cell>
          <cell r="L237">
            <v>83.594404479999994</v>
          </cell>
          <cell r="M237">
            <v>83.608010890000003</v>
          </cell>
          <cell r="N237">
            <v>81.472142849999997</v>
          </cell>
          <cell r="O237">
            <v>81.112357270000004</v>
          </cell>
          <cell r="P237">
            <v>80.850883929999995</v>
          </cell>
          <cell r="Q237">
            <v>80.936738980000001</v>
          </cell>
          <cell r="R237">
            <v>81.430198239999996</v>
          </cell>
          <cell r="S237">
            <v>82.301736379999994</v>
          </cell>
          <cell r="T237">
            <v>82.997704459999994</v>
          </cell>
          <cell r="U237">
            <v>83.835017219999997</v>
          </cell>
          <cell r="V237">
            <v>85.363975359999998</v>
          </cell>
          <cell r="W237">
            <v>86.298135529999996</v>
          </cell>
          <cell r="X237">
            <v>86.777017659999999</v>
          </cell>
          <cell r="Y237">
            <v>87.767067850000004</v>
          </cell>
          <cell r="Z237">
            <v>88.390058890000006</v>
          </cell>
          <cell r="AA237">
            <v>89.471118959999998</v>
          </cell>
          <cell r="AB237">
            <v>90.105025449999999</v>
          </cell>
          <cell r="AC237">
            <v>90.980822160000002</v>
          </cell>
          <cell r="AD237">
            <v>92.743702709999994</v>
          </cell>
          <cell r="AE237">
            <v>96.146923490000006</v>
          </cell>
          <cell r="AF237">
            <v>97.19443502</v>
          </cell>
          <cell r="AG237">
            <v>97.972331220000001</v>
          </cell>
          <cell r="AH237">
            <v>99.214615969999997</v>
          </cell>
          <cell r="AI237">
            <v>100.3002163</v>
          </cell>
          <cell r="AJ237">
            <v>101.63108647999999</v>
          </cell>
          <cell r="AK237">
            <v>102.89224046</v>
          </cell>
          <cell r="AL237">
            <v>104.28429056</v>
          </cell>
          <cell r="AM237">
            <v>106.38018259</v>
          </cell>
          <cell r="AN237">
            <v>108.74033973</v>
          </cell>
          <cell r="AO237">
            <v>110.17596721</v>
          </cell>
          <cell r="AP237">
            <v>111.69291308</v>
          </cell>
          <cell r="AQ237">
            <v>113.70696959</v>
          </cell>
          <cell r="AR237">
            <v>116.12835454</v>
          </cell>
          <cell r="AS237">
            <v>117.78029022</v>
          </cell>
          <cell r="AT237">
            <v>119.17047252</v>
          </cell>
          <cell r="AU237">
            <v>121.46222523</v>
          </cell>
          <cell r="AV237">
            <v>124.36274827</v>
          </cell>
          <cell r="AW237">
            <v>126.37470514</v>
          </cell>
          <cell r="AX237">
            <v>128.08747041000001</v>
          </cell>
          <cell r="AY237">
            <v>129.84757413</v>
          </cell>
          <cell r="AZ237">
            <v>131.96346944999999</v>
          </cell>
          <cell r="BA237">
            <v>133.17313496</v>
          </cell>
          <cell r="BB237">
            <v>134.54876347000001</v>
          </cell>
          <cell r="BC237">
            <v>135.99861963999999</v>
          </cell>
          <cell r="BD237">
            <v>138.20320717999999</v>
          </cell>
          <cell r="BE237">
            <v>140.63236463999999</v>
          </cell>
          <cell r="BF237">
            <v>142.40490292000001</v>
          </cell>
          <cell r="BG237">
            <v>145.58828593999999</v>
          </cell>
          <cell r="BH237">
            <v>145.08505772000001</v>
          </cell>
        </row>
        <row r="238">
          <cell r="B238" t="str">
            <v>Rev Req Isl Intc</v>
          </cell>
          <cell r="C238">
            <v>377584.37840367999</v>
          </cell>
          <cell r="D238">
            <v>416470.21091268002</v>
          </cell>
          <cell r="E238">
            <v>475478.40100625</v>
          </cell>
          <cell r="F238">
            <v>557459.32130114001</v>
          </cell>
          <cell r="G238">
            <v>584408.31134132994</v>
          </cell>
          <cell r="H238">
            <v>624439.54490839003</v>
          </cell>
          <cell r="I238">
            <v>648176.84840285999</v>
          </cell>
          <cell r="J238">
            <v>765134.93238269002</v>
          </cell>
          <cell r="K238">
            <v>781387.26918772003</v>
          </cell>
          <cell r="L238">
            <v>804891.25093962997</v>
          </cell>
          <cell r="M238">
            <v>810651.98558893998</v>
          </cell>
          <cell r="N238">
            <v>797547.88245477004</v>
          </cell>
          <cell r="O238">
            <v>803228.82984500995</v>
          </cell>
          <cell r="P238">
            <v>810482.50225439004</v>
          </cell>
          <cell r="Q238">
            <v>818745.99248530006</v>
          </cell>
          <cell r="R238">
            <v>830466.66350170004</v>
          </cell>
          <cell r="S238">
            <v>847434.83376708999</v>
          </cell>
          <cell r="T238">
            <v>863678.92866446998</v>
          </cell>
          <cell r="U238">
            <v>880782.00587016996</v>
          </cell>
          <cell r="V238">
            <v>905309.71667365998</v>
          </cell>
          <cell r="W238">
            <v>923844.59619741002</v>
          </cell>
          <cell r="X238">
            <v>936319.32189488003</v>
          </cell>
          <cell r="Y238">
            <v>955666.66320665996</v>
          </cell>
          <cell r="Z238">
            <v>970061.99169766996</v>
          </cell>
          <cell r="AA238">
            <v>990835.73650172004</v>
          </cell>
          <cell r="AB238">
            <v>1004606.88727439</v>
          </cell>
          <cell r="AC238">
            <v>1019328.9444692601</v>
          </cell>
          <cell r="AD238">
            <v>1048463.34204289</v>
          </cell>
          <cell r="AE238">
            <v>1098596.8873837099</v>
          </cell>
          <cell r="AF238">
            <v>1118794.3858516801</v>
          </cell>
          <cell r="AG238">
            <v>1134590.9438452299</v>
          </cell>
          <cell r="AH238">
            <v>1156525.3169891399</v>
          </cell>
          <cell r="AI238">
            <v>1176540.35736757</v>
          </cell>
          <cell r="AJ238">
            <v>1199890.88200541</v>
          </cell>
          <cell r="AK238">
            <v>1222612.88683437</v>
          </cell>
          <cell r="AL238">
            <v>1247058.6876876999</v>
          </cell>
          <cell r="AM238">
            <v>1279704.0846758401</v>
          </cell>
          <cell r="AN238">
            <v>1317695.0014885799</v>
          </cell>
          <cell r="AO238">
            <v>1343290.97871124</v>
          </cell>
          <cell r="AP238">
            <v>1370029.06554412</v>
          </cell>
          <cell r="AQ238">
            <v>1401310.28518701</v>
          </cell>
          <cell r="AR238">
            <v>1439879.66511261</v>
          </cell>
          <cell r="AS238">
            <v>1467830.44508482</v>
          </cell>
          <cell r="AT238">
            <v>1491958.9935448701</v>
          </cell>
          <cell r="AU238">
            <v>1526613.6832870899</v>
          </cell>
          <cell r="AV238">
            <v>1572214.7128413001</v>
          </cell>
          <cell r="AW238">
            <v>1604819.5622785201</v>
          </cell>
          <cell r="AX238">
            <v>1634189.4645139601</v>
          </cell>
          <cell r="AY238">
            <v>1663605.18248657</v>
          </cell>
          <cell r="AZ238">
            <v>1700335.65839733</v>
          </cell>
          <cell r="BA238">
            <v>1724129.7592766699</v>
          </cell>
          <cell r="BB238">
            <v>1749756.83312474</v>
          </cell>
          <cell r="BC238">
            <v>1776956.3678079301</v>
          </cell>
          <cell r="BD238">
            <v>1813751.12585021</v>
          </cell>
          <cell r="BE238">
            <v>1856228.9573876699</v>
          </cell>
          <cell r="BF238">
            <v>1887382.90557483</v>
          </cell>
          <cell r="BG238">
            <v>1936347.48945997</v>
          </cell>
          <cell r="BH238">
            <v>1941405.8054913699</v>
          </cell>
        </row>
        <row r="239">
          <cell r="B239" t="str">
            <v>Rev Req Lab Intc</v>
          </cell>
          <cell r="C239">
            <v>15143.774675680001</v>
          </cell>
          <cell r="D239">
            <v>15940.71241054</v>
          </cell>
          <cell r="E239">
            <v>16922.102709309998</v>
          </cell>
          <cell r="F239">
            <v>18134.518626059998</v>
          </cell>
          <cell r="G239">
            <v>18033.461171930001</v>
          </cell>
          <cell r="H239">
            <v>18613.258315890002</v>
          </cell>
          <cell r="I239">
            <v>18998.12391613</v>
          </cell>
          <cell r="J239">
            <v>18363.565094670001</v>
          </cell>
          <cell r="K239">
            <v>16139.98907397</v>
          </cell>
          <cell r="L239">
            <v>16397.531815599999</v>
          </cell>
          <cell r="M239">
            <v>16906.323693499999</v>
          </cell>
          <cell r="N239">
            <v>17678.335177950001</v>
          </cell>
          <cell r="O239">
            <v>18110.511549269999</v>
          </cell>
          <cell r="P239">
            <v>18305.81848482</v>
          </cell>
          <cell r="Q239">
            <v>18428.53002174</v>
          </cell>
          <cell r="R239">
            <v>18436.885546900001</v>
          </cell>
          <cell r="S239">
            <v>18432.26171956</v>
          </cell>
          <cell r="T239">
            <v>18544.92289066</v>
          </cell>
          <cell r="U239">
            <v>18694.061689900002</v>
          </cell>
          <cell r="V239">
            <v>18610.133574399999</v>
          </cell>
          <cell r="W239">
            <v>19220.137149819999</v>
          </cell>
          <cell r="X239">
            <v>19944.474323760001</v>
          </cell>
          <cell r="Y239">
            <v>20693.76343114</v>
          </cell>
          <cell r="Z239">
            <v>21458.797760779998</v>
          </cell>
          <cell r="AA239">
            <v>22243.72448683</v>
          </cell>
          <cell r="AB239">
            <v>23017.065454309999</v>
          </cell>
          <cell r="AC239">
            <v>23442.926500789999</v>
          </cell>
          <cell r="AD239">
            <v>23931.38859029</v>
          </cell>
          <cell r="AE239">
            <v>25365.269001240002</v>
          </cell>
          <cell r="AF239">
            <v>26138.480794859999</v>
          </cell>
          <cell r="AG239">
            <v>26919.517003500001</v>
          </cell>
          <cell r="AH239">
            <v>27734.148087050002</v>
          </cell>
          <cell r="AI239">
            <v>28457.85157807</v>
          </cell>
          <cell r="AJ239">
            <v>29137.285144509999</v>
          </cell>
          <cell r="AK239">
            <v>29811.19243567</v>
          </cell>
          <cell r="AL239">
            <v>30576.437836059999</v>
          </cell>
          <cell r="AM239">
            <v>30912.200995179999</v>
          </cell>
          <cell r="AN239">
            <v>31980.57751033</v>
          </cell>
          <cell r="AO239">
            <v>32865.714233070001</v>
          </cell>
          <cell r="AP239">
            <v>33819.910980879999</v>
          </cell>
          <cell r="AQ239">
            <v>34233.42833776</v>
          </cell>
          <cell r="AR239">
            <v>35547.254958229998</v>
          </cell>
          <cell r="AS239">
            <v>36461.448100590002</v>
          </cell>
          <cell r="AT239">
            <v>36657.411809559999</v>
          </cell>
          <cell r="AU239">
            <v>37121.67868492</v>
          </cell>
          <cell r="AV239">
            <v>38623.887900599999</v>
          </cell>
          <cell r="AW239">
            <v>39678.181189449999</v>
          </cell>
          <cell r="AX239">
            <v>40669.389977070001</v>
          </cell>
          <cell r="AY239">
            <v>41187.71637943</v>
          </cell>
          <cell r="AZ239">
            <v>42766.557688460001</v>
          </cell>
          <cell r="BA239">
            <v>43827.345959890001</v>
          </cell>
          <cell r="BB239">
            <v>44779.665402500003</v>
          </cell>
          <cell r="BC239">
            <v>45750.141090930003</v>
          </cell>
          <cell r="BD239">
            <v>46125.694682870002</v>
          </cell>
          <cell r="BE239">
            <v>47715.551543289999</v>
          </cell>
          <cell r="BF239">
            <v>48721.472774280002</v>
          </cell>
          <cell r="BG239">
            <v>49099.558866550004</v>
          </cell>
          <cell r="BH239">
            <v>50769.845127760003</v>
          </cell>
        </row>
        <row r="240">
          <cell r="B240" t="str">
            <v>Rev Req</v>
          </cell>
          <cell r="C240">
            <v>434070.38706251001</v>
          </cell>
          <cell r="D240">
            <v>478354.75987120002</v>
          </cell>
          <cell r="E240">
            <v>540225.79984303995</v>
          </cell>
          <cell r="F240">
            <v>625623.93565832998</v>
          </cell>
          <cell r="G240">
            <v>653676.32587297005</v>
          </cell>
          <cell r="H240">
            <v>697332.67459069996</v>
          </cell>
          <cell r="I240">
            <v>724980.28734881</v>
          </cell>
          <cell r="J240">
            <v>844535.53463218</v>
          </cell>
          <cell r="K240">
            <v>860906.24012065004</v>
          </cell>
          <cell r="L240">
            <v>887960.55903852999</v>
          </cell>
          <cell r="M240">
            <v>896996.00740040001</v>
          </cell>
          <cell r="N240">
            <v>887988.66319323005</v>
          </cell>
          <cell r="O240">
            <v>896832.12047304003</v>
          </cell>
          <cell r="P240">
            <v>906796.61763880996</v>
          </cell>
          <cell r="Q240">
            <v>917779.42083196004</v>
          </cell>
          <cell r="R240">
            <v>932090.28142019</v>
          </cell>
          <cell r="S240">
            <v>951483.33364087006</v>
          </cell>
          <cell r="T240">
            <v>970301.05466754001</v>
          </cell>
          <cell r="U240">
            <v>990144.30920193996</v>
          </cell>
          <cell r="V240">
            <v>1016999.77827393</v>
          </cell>
          <cell r="W240">
            <v>1037900.82386081</v>
          </cell>
          <cell r="X240">
            <v>1052543.4096158401</v>
          </cell>
          <cell r="Y240">
            <v>1074219.83523268</v>
          </cell>
          <cell r="Z240">
            <v>1090957.2485623199</v>
          </cell>
          <cell r="AA240">
            <v>1114128.8052296599</v>
          </cell>
          <cell r="AB240">
            <v>1130481.1413399801</v>
          </cell>
          <cell r="AC240">
            <v>1146753.03363879</v>
          </cell>
          <cell r="AD240">
            <v>1177595.4298203599</v>
          </cell>
          <cell r="AE240">
            <v>1232038.11457815</v>
          </cell>
          <cell r="AF240">
            <v>1254985.71943973</v>
          </cell>
          <cell r="AG240">
            <v>1273606.1084741701</v>
          </cell>
          <cell r="AH240">
            <v>1298597.4256978999</v>
          </cell>
          <cell r="AI240">
            <v>1321499.693489</v>
          </cell>
          <cell r="AJ240">
            <v>1347982.3528322401</v>
          </cell>
          <cell r="AK240">
            <v>1373920.42769573</v>
          </cell>
          <cell r="AL240">
            <v>1401878.65155785</v>
          </cell>
          <cell r="AM240">
            <v>1437333.1096300699</v>
          </cell>
          <cell r="AN240">
            <v>1479447.81383509</v>
          </cell>
          <cell r="AO240">
            <v>1508708.9764232</v>
          </cell>
          <cell r="AP240">
            <v>1539445.0598376</v>
          </cell>
          <cell r="AQ240">
            <v>1573954.8000912501</v>
          </cell>
          <cell r="AR240">
            <v>1617215.2618953199</v>
          </cell>
          <cell r="AS240">
            <v>1649275.84336271</v>
          </cell>
          <cell r="AT240">
            <v>1676845.97354165</v>
          </cell>
          <cell r="AU240">
            <v>1714951.2141181701</v>
          </cell>
          <cell r="AV240">
            <v>1765924.67317469</v>
          </cell>
          <cell r="AW240">
            <v>1803206.28769308</v>
          </cell>
          <cell r="AX240">
            <v>1837262.49414925</v>
          </cell>
          <cell r="AY240">
            <v>1870627.0192394899</v>
          </cell>
          <cell r="AZ240">
            <v>1913272.0334731899</v>
          </cell>
          <cell r="BA240">
            <v>1942176.0765664401</v>
          </cell>
          <cell r="BB240">
            <v>1973107.7999122001</v>
          </cell>
          <cell r="BC240">
            <v>2005740.89429122</v>
          </cell>
          <cell r="BD240">
            <v>2047015.7387307801</v>
          </cell>
          <cell r="BE240">
            <v>2096217.66353557</v>
          </cell>
          <cell r="BF240">
            <v>2133174.1735161198</v>
          </cell>
          <cell r="BG240">
            <v>2186938.7709752698</v>
          </cell>
          <cell r="BH240">
            <v>2199183.17920904</v>
          </cell>
        </row>
        <row r="241">
          <cell r="B241" t="str">
            <v>Trans Isl Intc GWhT</v>
          </cell>
          <cell r="C241">
            <v>6044.8</v>
          </cell>
          <cell r="D241">
            <v>6124.7</v>
          </cell>
          <cell r="E241">
            <v>6493</v>
          </cell>
          <cell r="F241">
            <v>6886.3</v>
          </cell>
          <cell r="G241">
            <v>6984.5776999999998</v>
          </cell>
          <cell r="H241">
            <v>7103.6839</v>
          </cell>
          <cell r="I241">
            <v>7119.7110000000002</v>
          </cell>
          <cell r="J241">
            <v>7153.7157999999999</v>
          </cell>
          <cell r="K241">
            <v>7222.4426000000003</v>
          </cell>
          <cell r="L241">
            <v>7291.3415999999997</v>
          </cell>
          <cell r="M241">
            <v>7353.0950999999995</v>
          </cell>
          <cell r="N241">
            <v>7446.9241000000002</v>
          </cell>
          <cell r="O241">
            <v>7538.6619000000001</v>
          </cell>
          <cell r="P241">
            <v>7644.0740999999998</v>
          </cell>
          <cell r="Q241">
            <v>7706.6818000000003</v>
          </cell>
          <cell r="R241">
            <v>7763.9966000000004</v>
          </cell>
          <cell r="S241">
            <v>7845.4925000000003</v>
          </cell>
          <cell r="T241">
            <v>7933.3611000000001</v>
          </cell>
          <cell r="U241">
            <v>8013.7554</v>
          </cell>
          <cell r="V241">
            <v>8093.1016</v>
          </cell>
          <cell r="W241">
            <v>8168.8961529999997</v>
          </cell>
          <cell r="X241">
            <v>8244.6902750000008</v>
          </cell>
          <cell r="Y241">
            <v>8320.4843980000005</v>
          </cell>
          <cell r="Z241">
            <v>8396.2785210000002</v>
          </cell>
          <cell r="AA241">
            <v>8472.0726439999999</v>
          </cell>
          <cell r="AB241">
            <v>8540.3005439999997</v>
          </cell>
          <cell r="AC241">
            <v>8608.5284439999996</v>
          </cell>
          <cell r="AD241">
            <v>8676.7563439999994</v>
          </cell>
          <cell r="AE241">
            <v>8744.9842439999993</v>
          </cell>
          <cell r="AF241">
            <v>8813.2121439999992</v>
          </cell>
          <cell r="AG241">
            <v>8873.8738209999992</v>
          </cell>
          <cell r="AH241">
            <v>8934.5354989999996</v>
          </cell>
          <cell r="AI241">
            <v>8995.1971759999997</v>
          </cell>
          <cell r="AJ241">
            <v>9055.8588529999997</v>
          </cell>
          <cell r="AK241">
            <v>9116.5205310000001</v>
          </cell>
          <cell r="AL241">
            <v>9177.1822080000002</v>
          </cell>
          <cell r="AM241">
            <v>9237.8438850000002</v>
          </cell>
          <cell r="AN241">
            <v>9298.5055630000006</v>
          </cell>
          <cell r="AO241">
            <v>9359.1672400000007</v>
          </cell>
          <cell r="AP241">
            <v>9419.8289170000007</v>
          </cell>
          <cell r="AQ241">
            <v>9472.9243719999995</v>
          </cell>
          <cell r="AR241">
            <v>9526.0198270000001</v>
          </cell>
          <cell r="AS241">
            <v>9579.1152810000003</v>
          </cell>
          <cell r="AT241">
            <v>9632.2107360000009</v>
          </cell>
          <cell r="AU241">
            <v>9685.3061909999997</v>
          </cell>
          <cell r="AV241">
            <v>9738.4016449999999</v>
          </cell>
          <cell r="AW241">
            <v>9791.4971000000005</v>
          </cell>
          <cell r="AX241">
            <v>9844.5925549999993</v>
          </cell>
          <cell r="AY241">
            <v>9897.6880089999995</v>
          </cell>
          <cell r="AZ241">
            <v>9950.7834640000001</v>
          </cell>
          <cell r="BA241">
            <v>10003.878919000001</v>
          </cell>
          <cell r="BB241">
            <v>10056.974372999999</v>
          </cell>
          <cell r="BC241">
            <v>10110.069828</v>
          </cell>
          <cell r="BD241">
            <v>10163.165283</v>
          </cell>
          <cell r="BE241">
            <v>10216.260737000001</v>
          </cell>
          <cell r="BF241">
            <v>10269.356191999999</v>
          </cell>
          <cell r="BG241">
            <v>10322.451647</v>
          </cell>
          <cell r="BH241">
            <v>10375.547101</v>
          </cell>
        </row>
        <row r="242">
          <cell r="B242" t="str">
            <v>Trans Lab Intc GWhT</v>
          </cell>
          <cell r="C242">
            <v>910.4</v>
          </cell>
          <cell r="D242">
            <v>936.5</v>
          </cell>
          <cell r="E242">
            <v>942.6</v>
          </cell>
          <cell r="F242">
            <v>943.3</v>
          </cell>
          <cell r="G242">
            <v>943.9</v>
          </cell>
          <cell r="H242">
            <v>946.88436920000004</v>
          </cell>
          <cell r="I242">
            <v>948.1150414</v>
          </cell>
          <cell r="J242">
            <v>949.26387590000002</v>
          </cell>
          <cell r="K242">
            <v>950.33728029999997</v>
          </cell>
          <cell r="L242">
            <v>951.40615160000004</v>
          </cell>
          <cell r="M242">
            <v>952.47925759999998</v>
          </cell>
          <cell r="N242">
            <v>953.5566407</v>
          </cell>
          <cell r="O242">
            <v>954.63834359999998</v>
          </cell>
          <cell r="P242">
            <v>955.72440959999994</v>
          </cell>
          <cell r="Q242">
            <v>956.81488220000006</v>
          </cell>
          <cell r="R242">
            <v>957.90980560000003</v>
          </cell>
          <cell r="S242">
            <v>959.00922419999995</v>
          </cell>
          <cell r="T242">
            <v>960.09974090000003</v>
          </cell>
          <cell r="U242">
            <v>961.19025750000003</v>
          </cell>
          <cell r="V242">
            <v>962.2807742</v>
          </cell>
          <cell r="W242">
            <v>963.37129089999996</v>
          </cell>
          <cell r="X242">
            <v>965.46358799999996</v>
          </cell>
          <cell r="Y242">
            <v>967.55588509999995</v>
          </cell>
          <cell r="Z242">
            <v>969.64818209999999</v>
          </cell>
          <cell r="AA242">
            <v>971.74047919999998</v>
          </cell>
          <cell r="AB242">
            <v>973.83277629999998</v>
          </cell>
          <cell r="AC242">
            <v>975.92507330000001</v>
          </cell>
          <cell r="AD242">
            <v>978.0173704</v>
          </cell>
          <cell r="AE242">
            <v>980.1096675</v>
          </cell>
          <cell r="AF242">
            <v>982.2019646</v>
          </cell>
          <cell r="AG242">
            <v>984.29426160000003</v>
          </cell>
          <cell r="AH242">
            <v>986.38655870000002</v>
          </cell>
          <cell r="AI242">
            <v>988.47885580000002</v>
          </cell>
          <cell r="AJ242">
            <v>990.57115280000005</v>
          </cell>
          <cell r="AK242">
            <v>992.66344990000005</v>
          </cell>
          <cell r="AL242">
            <v>994.75574700000004</v>
          </cell>
          <cell r="AM242">
            <v>996.84804410000004</v>
          </cell>
          <cell r="AN242">
            <v>998.94034109999996</v>
          </cell>
          <cell r="AO242">
            <v>1001.0326382</v>
          </cell>
          <cell r="AP242">
            <v>1003.1249352999999</v>
          </cell>
          <cell r="AQ242">
            <v>1005.2172323</v>
          </cell>
          <cell r="AR242">
            <v>1007.3095294</v>
          </cell>
          <cell r="AS242">
            <v>1009.4018265</v>
          </cell>
          <cell r="AT242">
            <v>1011.4941235</v>
          </cell>
          <cell r="AU242">
            <v>1013.5864206</v>
          </cell>
          <cell r="AV242">
            <v>1015.6787177</v>
          </cell>
          <cell r="AW242">
            <v>1017.7710148</v>
          </cell>
          <cell r="AX242">
            <v>1019.8633118</v>
          </cell>
          <cell r="AY242">
            <v>1021.9556089</v>
          </cell>
          <cell r="AZ242">
            <v>1024.047906</v>
          </cell>
          <cell r="BA242">
            <v>1026.1402029999999</v>
          </cell>
          <cell r="BB242">
            <v>1028.2325000999999</v>
          </cell>
          <cell r="BC242">
            <v>1030.3247971999999</v>
          </cell>
          <cell r="BD242">
            <v>1032.4170942999999</v>
          </cell>
          <cell r="BE242">
            <v>1034.5093913000001</v>
          </cell>
          <cell r="BF242">
            <v>1036.6016884000001</v>
          </cell>
          <cell r="BG242">
            <v>1038.6939855000001</v>
          </cell>
          <cell r="BH242">
            <v>1040.7862825</v>
          </cell>
        </row>
        <row r="243">
          <cell r="B243" t="str">
            <v>Total Trans</v>
          </cell>
          <cell r="C243">
            <v>7023.2041706199998</v>
          </cell>
          <cell r="D243">
            <v>7131.4076056599997</v>
          </cell>
          <cell r="E243">
            <v>7506.6700579199996</v>
          </cell>
          <cell r="F243">
            <v>7901.5412795599996</v>
          </cell>
          <cell r="G243">
            <v>8001.2662096800004</v>
          </cell>
          <cell r="H243">
            <v>8124.2254483300003</v>
          </cell>
          <cell r="I243">
            <v>8142.3619804199998</v>
          </cell>
          <cell r="J243">
            <v>8178.4068872099997</v>
          </cell>
          <cell r="K243">
            <v>8249.1110488899994</v>
          </cell>
          <cell r="L243">
            <v>8319.9957374400001</v>
          </cell>
          <cell r="M243">
            <v>8383.7521980500005</v>
          </cell>
          <cell r="N243">
            <v>8479.6016530100005</v>
          </cell>
          <cell r="O243">
            <v>8573.3776273700005</v>
          </cell>
          <cell r="P243">
            <v>8680.8459493099999</v>
          </cell>
          <cell r="Q243">
            <v>8745.5279498</v>
          </cell>
          <cell r="R243">
            <v>8804.9354630899998</v>
          </cell>
          <cell r="S243">
            <v>8888.5427262699995</v>
          </cell>
          <cell r="T243">
            <v>8978.5281376099992</v>
          </cell>
          <cell r="U243">
            <v>9061.0537969600009</v>
          </cell>
          <cell r="V243">
            <v>9142.5461053700001</v>
          </cell>
          <cell r="W243">
            <v>9220.5017193200001</v>
          </cell>
          <cell r="X243">
            <v>9299.4291819999999</v>
          </cell>
          <cell r="Y243">
            <v>9378.3566456900007</v>
          </cell>
          <cell r="Z243">
            <v>9457.28410927</v>
          </cell>
          <cell r="AA243">
            <v>9536.2115729599991</v>
          </cell>
          <cell r="AB243">
            <v>9607.5728136399994</v>
          </cell>
          <cell r="AC243">
            <v>9678.9340542299997</v>
          </cell>
          <cell r="AD243">
            <v>9750.2952949099999</v>
          </cell>
          <cell r="AE243">
            <v>9821.6565355999992</v>
          </cell>
          <cell r="AF243">
            <v>9893.0177762799995</v>
          </cell>
          <cell r="AG243">
            <v>9956.81279387</v>
          </cell>
          <cell r="AH243">
            <v>10020.607812550001</v>
          </cell>
          <cell r="AI243">
            <v>10084.402830200001</v>
          </cell>
          <cell r="AJ243">
            <v>10148.1978478</v>
          </cell>
          <cell r="AK243">
            <v>10211.992866500001</v>
          </cell>
          <cell r="AL243">
            <v>10275.787884199999</v>
          </cell>
          <cell r="AM243">
            <v>10339.582901899999</v>
          </cell>
          <cell r="AN243">
            <v>10403.377920499999</v>
          </cell>
          <cell r="AO243">
            <v>10467.1729381</v>
          </cell>
          <cell r="AP243">
            <v>10530.967955800001</v>
          </cell>
          <cell r="AQ243">
            <v>10587.196751400001</v>
          </cell>
          <cell r="AR243">
            <v>10643.4255471</v>
          </cell>
          <cell r="AS243">
            <v>10699.6543418</v>
          </cell>
          <cell r="AT243">
            <v>10755.8831374</v>
          </cell>
          <cell r="AU243">
            <v>10812.111933100001</v>
          </cell>
          <cell r="AV243">
            <v>10868.340727700001</v>
          </cell>
          <cell r="AW243">
            <v>10924.5695234</v>
          </cell>
          <cell r="AX243">
            <v>10980.798319</v>
          </cell>
          <cell r="AY243">
            <v>11037.0271137</v>
          </cell>
          <cell r="AZ243">
            <v>11093.255909400001</v>
          </cell>
          <cell r="BA243">
            <v>11149.484705000001</v>
          </cell>
          <cell r="BB243">
            <v>11205.713499699999</v>
          </cell>
          <cell r="BC243">
            <v>11261.942295299999</v>
          </cell>
          <cell r="BD243">
            <v>11318.171091</v>
          </cell>
          <cell r="BE243">
            <v>11374.3998856</v>
          </cell>
          <cell r="BF243">
            <v>11430.628681300001</v>
          </cell>
          <cell r="BG243">
            <v>11486.857477</v>
          </cell>
          <cell r="BH243">
            <v>11543.086271599999</v>
          </cell>
        </row>
        <row r="244">
          <cell r="B244" t="str">
            <v>Guarantee Fee</v>
          </cell>
          <cell r="C244">
            <v>0</v>
          </cell>
          <cell r="D244">
            <v>9470.7650699999995</v>
          </cell>
          <cell r="E244">
            <v>9833.9848927200001</v>
          </cell>
          <cell r="F244">
            <v>10185.60751106</v>
          </cell>
          <cell r="G244">
            <v>10729.84824485</v>
          </cell>
          <cell r="H244">
            <v>11730.83766211</v>
          </cell>
          <cell r="I244">
            <v>12169.443306790001</v>
          </cell>
          <cell r="J244">
            <v>12555.26615779</v>
          </cell>
          <cell r="K244">
            <v>13119.47013165</v>
          </cell>
          <cell r="L244">
            <v>13274.006714880001</v>
          </cell>
          <cell r="M244">
            <v>13262.861186190001</v>
          </cell>
          <cell r="N244">
            <v>13320.80791059</v>
          </cell>
          <cell r="O244">
            <v>13485.2567963</v>
          </cell>
          <cell r="P244">
            <v>13133.32993235</v>
          </cell>
          <cell r="Q244">
            <v>13281.658609349999</v>
          </cell>
          <cell r="R244">
            <v>13330.281946569999</v>
          </cell>
          <cell r="S244">
            <v>13358.2338621</v>
          </cell>
          <cell r="T244">
            <v>13346.24283436</v>
          </cell>
          <cell r="U244">
            <v>13358.45237526</v>
          </cell>
          <cell r="V244">
            <v>13398.05043272</v>
          </cell>
          <cell r="W244">
            <v>13350.558234030001</v>
          </cell>
          <cell r="X244">
            <v>13311.15036766</v>
          </cell>
          <cell r="Y244">
            <v>13320.47092134</v>
          </cell>
          <cell r="Z244">
            <v>13305.86586253</v>
          </cell>
          <cell r="AA244">
            <v>13319.15341001</v>
          </cell>
          <cell r="AB244">
            <v>13369.510878610001</v>
          </cell>
          <cell r="AC244">
            <v>14189.57347926</v>
          </cell>
          <cell r="AD244">
            <v>17125.24431034</v>
          </cell>
          <cell r="AE244">
            <v>17834.41847217</v>
          </cell>
          <cell r="AF244">
            <v>17254.070589769999</v>
          </cell>
          <cell r="AG244">
            <v>17230.87172925</v>
          </cell>
          <cell r="AH244">
            <v>17244.953909020001</v>
          </cell>
          <cell r="AI244">
            <v>17253.190970570002</v>
          </cell>
          <cell r="AJ244">
            <v>17284.69946027</v>
          </cell>
          <cell r="AK244">
            <v>17298.915253849998</v>
          </cell>
          <cell r="AL244">
            <v>17324.929096659998</v>
          </cell>
          <cell r="AM244">
            <v>17695.055225510001</v>
          </cell>
          <cell r="AN244">
            <v>18583.85915525</v>
          </cell>
          <cell r="AO244">
            <v>18281.486735390001</v>
          </cell>
          <cell r="AP244">
            <v>18243.586593479999</v>
          </cell>
          <cell r="AQ244">
            <v>18583.69491532</v>
          </cell>
          <cell r="AR244">
            <v>19499.922784890001</v>
          </cell>
          <cell r="AS244">
            <v>19141.602246949999</v>
          </cell>
          <cell r="AT244">
            <v>19073.683969350001</v>
          </cell>
          <cell r="AU244">
            <v>19455.782141849999</v>
          </cell>
          <cell r="AV244">
            <v>20481.728032800002</v>
          </cell>
          <cell r="AW244">
            <v>20108.65167431</v>
          </cell>
          <cell r="AX244">
            <v>20060.669549630002</v>
          </cell>
          <cell r="AY244">
            <v>20456.415662949999</v>
          </cell>
          <cell r="AZ244">
            <v>21538.0191672</v>
          </cell>
          <cell r="BA244">
            <v>21140.991301499998</v>
          </cell>
          <cell r="BB244">
            <v>21074.27139283</v>
          </cell>
          <cell r="BC244">
            <v>21052.13748772</v>
          </cell>
          <cell r="BD244">
            <v>21520.013376999999</v>
          </cell>
          <cell r="BE244">
            <v>22721.500850749999</v>
          </cell>
          <cell r="BF244">
            <v>22280.716457499999</v>
          </cell>
          <cell r="BG244">
            <v>22739.922529070001</v>
          </cell>
          <cell r="BH244">
            <v>23997.609291730001</v>
          </cell>
        </row>
      </sheetData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terfall no mobdemob"/>
      <sheetName val="Waterfall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A6" sqref="A6"/>
    </sheetView>
  </sheetViews>
  <sheetFormatPr defaultRowHeight="12.75"/>
  <cols>
    <col min="1" max="1" width="33.42578125" customWidth="1"/>
    <col min="2" max="2" width="106.7109375" bestFit="1" customWidth="1"/>
  </cols>
  <sheetData>
    <row r="1" spans="1:2">
      <c r="A1" s="25" t="s">
        <v>511</v>
      </c>
    </row>
    <row r="2" spans="1:2">
      <c r="A2" s="145" t="s">
        <v>876</v>
      </c>
    </row>
    <row r="3" spans="1:2">
      <c r="A3" s="122" t="s">
        <v>883</v>
      </c>
    </row>
    <row r="4" spans="1:2">
      <c r="A4" s="178" t="s">
        <v>884</v>
      </c>
    </row>
    <row r="5" spans="1:2">
      <c r="A5" t="s">
        <v>517</v>
      </c>
    </row>
    <row r="8" spans="1:2">
      <c r="A8" s="25" t="s">
        <v>512</v>
      </c>
    </row>
    <row r="9" spans="1:2">
      <c r="A9" s="25" t="s">
        <v>504</v>
      </c>
      <c r="B9" s="25" t="s">
        <v>419</v>
      </c>
    </row>
    <row r="10" spans="1:2" ht="15">
      <c r="A10" s="56" t="s">
        <v>505</v>
      </c>
      <c r="B10" t="s">
        <v>527</v>
      </c>
    </row>
    <row r="11" spans="1:2" ht="15">
      <c r="A11" s="56" t="s">
        <v>506</v>
      </c>
      <c r="B11" t="s">
        <v>528</v>
      </c>
    </row>
    <row r="12" spans="1:2" ht="15">
      <c r="A12" s="56" t="s">
        <v>507</v>
      </c>
      <c r="B12" t="s">
        <v>509</v>
      </c>
    </row>
    <row r="13" spans="1:2" ht="15">
      <c r="A13" s="56" t="s">
        <v>508</v>
      </c>
      <c r="B13" t="s">
        <v>529</v>
      </c>
    </row>
    <row r="14" spans="1:2" ht="15">
      <c r="A14" s="56" t="s">
        <v>812</v>
      </c>
      <c r="B14" t="s">
        <v>818</v>
      </c>
    </row>
    <row r="15" spans="1:2" ht="15">
      <c r="A15" s="56" t="s">
        <v>813</v>
      </c>
      <c r="B15" t="s">
        <v>875</v>
      </c>
    </row>
    <row r="16" spans="1:2" ht="15">
      <c r="A16" s="56" t="s">
        <v>814</v>
      </c>
      <c r="B16" t="s">
        <v>816</v>
      </c>
    </row>
    <row r="17" spans="1:2" ht="15">
      <c r="A17" s="56" t="s">
        <v>815</v>
      </c>
      <c r="B17" t="s">
        <v>817</v>
      </c>
    </row>
    <row r="18" spans="1:2" ht="15">
      <c r="A18" s="56" t="s">
        <v>510</v>
      </c>
      <c r="B18" t="s">
        <v>530</v>
      </c>
    </row>
    <row r="19" spans="1:2" ht="15">
      <c r="A19" s="56" t="s">
        <v>513</v>
      </c>
      <c r="B19" t="s">
        <v>885</v>
      </c>
    </row>
    <row r="20" spans="1:2" ht="15">
      <c r="A20" s="56" t="s">
        <v>882</v>
      </c>
      <c r="B20" t="s">
        <v>886</v>
      </c>
    </row>
    <row r="21" spans="1:2" ht="15">
      <c r="A21" s="56" t="s">
        <v>514</v>
      </c>
      <c r="B21" t="s">
        <v>515</v>
      </c>
    </row>
    <row r="22" spans="1:2" ht="15">
      <c r="A22" s="56" t="s">
        <v>881</v>
      </c>
      <c r="B22" t="s">
        <v>880</v>
      </c>
    </row>
    <row r="23" spans="1:2" ht="15">
      <c r="A23" s="56" t="s">
        <v>516</v>
      </c>
      <c r="B23" t="s">
        <v>531</v>
      </c>
    </row>
    <row r="24" spans="1:2" ht="15">
      <c r="A24" s="56" t="s">
        <v>518</v>
      </c>
      <c r="B24" t="s">
        <v>819</v>
      </c>
    </row>
    <row r="25" spans="1:2" ht="15">
      <c r="A25" s="56" t="s">
        <v>519</v>
      </c>
      <c r="B25" t="s">
        <v>532</v>
      </c>
    </row>
    <row r="26" spans="1:2" ht="15">
      <c r="A26" s="56" t="s">
        <v>522</v>
      </c>
      <c r="B26" t="s">
        <v>820</v>
      </c>
    </row>
    <row r="27" spans="1:2" ht="15">
      <c r="A27" s="56" t="s">
        <v>523</v>
      </c>
      <c r="B27" t="s">
        <v>821</v>
      </c>
    </row>
    <row r="28" spans="1:2" ht="15">
      <c r="A28" s="56" t="s">
        <v>524</v>
      </c>
      <c r="B28" t="s">
        <v>822</v>
      </c>
    </row>
    <row r="29" spans="1:2" ht="15">
      <c r="A29" s="56" t="s">
        <v>525</v>
      </c>
      <c r="B29" t="s">
        <v>526</v>
      </c>
    </row>
    <row r="30" spans="1:2" ht="15">
      <c r="A30" s="56" t="s">
        <v>823</v>
      </c>
      <c r="B30" t="s">
        <v>887</v>
      </c>
    </row>
    <row r="31" spans="1:2" ht="15">
      <c r="A31" s="56" t="s">
        <v>824</v>
      </c>
      <c r="B31" t="s">
        <v>888</v>
      </c>
    </row>
    <row r="32" spans="1:2" ht="15">
      <c r="A32" s="56" t="s">
        <v>825</v>
      </c>
      <c r="B32" t="s">
        <v>889</v>
      </c>
    </row>
    <row r="33" spans="1:2" ht="15">
      <c r="A33" s="56" t="s">
        <v>826</v>
      </c>
      <c r="B33" t="s">
        <v>890</v>
      </c>
    </row>
    <row r="34" spans="1:2" ht="15">
      <c r="A34" s="56" t="s">
        <v>827</v>
      </c>
      <c r="B34" t="s">
        <v>891</v>
      </c>
    </row>
    <row r="35" spans="1:2" ht="15">
      <c r="A35" s="56" t="s">
        <v>828</v>
      </c>
      <c r="B35" t="s">
        <v>892</v>
      </c>
    </row>
    <row r="36" spans="1:2" ht="15">
      <c r="A36" s="56"/>
    </row>
  </sheetData>
  <sheetProtection password="EEDF" sheet="1" objects="1" scenarios="1"/>
  <hyperlinks>
    <hyperlink ref="A10" location="Waterfall!A1" display="Waterfall"/>
    <hyperlink ref="A11" location="WaterfallNoDemob!A1" display="WaterfallNoDemob"/>
    <hyperlink ref="A12" location="'Time Series Summary'!A1" display="Time Series Summary"/>
    <hyperlink ref="A13" location="'Capex and Opex Cost Summary'!A1" display="Capex and Opex Cost Summary"/>
    <hyperlink ref="A14" location="DG3InfeedCPW!A1" display="DG3InfeedCPW"/>
    <hyperlink ref="A15" location="'MF and LIL capex'!A1" display="MF and LIL Capex"/>
    <hyperlink ref="A16" location="'MF and LIL Opex'!A1" display="MF and LIL Opex"/>
    <hyperlink ref="A17" location="DG3IsolatedCPW!A1" display="DG3IsolatedCPW"/>
    <hyperlink ref="A18" location="IsolatedEconomicImpacts!A1" display="Isolated Economic Impacts"/>
    <hyperlink ref="A19" location="InfeedEconomicImpacts!A1" display="Infeed Economic Impacts"/>
    <hyperlink ref="A21" location="'Economic Impact Assumptions'!A1" display="Economic Impact Assumptions"/>
    <hyperlink ref="A23" location="CostBreakdownComparisons!A1" display="Cost Breakdown Comparisons"/>
    <hyperlink ref="A24" location="'CCCT Cost Breakdown'!A1" display="CCCT Cost Breakdown"/>
    <hyperlink ref="A25" location="'CCCT Costs 2001 hatch Study'!A1" display="CCCT costs 2001 Hatch Study"/>
    <hyperlink ref="A26" location="'Wind Cost Breakdown'!A1" display="Wind Cost Breakdown"/>
    <hyperlink ref="A27" location="'CT Cost Breakdown'!A1" display="CT Cost Breakdown"/>
    <hyperlink ref="A28" location="'HRD ESP Cost Breakdown'!A1" display="HRD ESP Cost Breakdown"/>
    <hyperlink ref="A29" location="'Island Pond Cost Breakdown'!A1" display="Island Pond Cost Breakdown"/>
    <hyperlink ref="A30" location="DG3Export!A1" display="DG3Export"/>
    <hyperlink ref="A31" location="DG3MFDividends!A1" display="DG3MF Dividends"/>
    <hyperlink ref="A32" location="DG3LILDividends!A1" display="DG3LIL Dividends"/>
    <hyperlink ref="A33" location="'DG3Regulated Dividends'!A1" display="DG3Regulated Dividends"/>
    <hyperlink ref="A34" location="DG3InnuPayments!A1" display="DG3Innu"/>
    <hyperlink ref="A35" location="DG3GHG!A1" display="DG3GHG"/>
    <hyperlink ref="A20" location="'SCI DG3 Prelim'!A1" display="Infeed Economic ImpactsSCI"/>
    <hyperlink ref="A22" location="'SCI DG3 Final'!A1" display="SCI DG3 Final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27"/>
  <sheetViews>
    <sheetView workbookViewId="0">
      <pane xSplit="4" ySplit="7" topLeftCell="E104" activePane="bottomRight" state="frozen"/>
      <selection pane="topRight" activeCell="E1" sqref="E1"/>
      <selection pane="bottomLeft" activeCell="A8" sqref="A8"/>
      <selection pane="bottomRight"/>
    </sheetView>
  </sheetViews>
  <sheetFormatPr defaultRowHeight="12.75"/>
  <cols>
    <col min="1" max="1" width="20.28515625" customWidth="1"/>
    <col min="2" max="2" width="18.7109375" customWidth="1"/>
    <col min="3" max="3" width="20.5703125" customWidth="1"/>
    <col min="4" max="4" width="41.140625" customWidth="1"/>
    <col min="5" max="12" width="14.28515625" customWidth="1"/>
    <col min="13" max="13" width="16.85546875" customWidth="1"/>
    <col min="14" max="14" width="17" customWidth="1"/>
    <col min="15" max="86" width="14.28515625" customWidth="1"/>
  </cols>
  <sheetData>
    <row r="1" spans="1:97" ht="26.25">
      <c r="B1" s="208" t="s">
        <v>639</v>
      </c>
    </row>
    <row r="2" spans="1:97" ht="23.25">
      <c r="B2" s="209" t="s">
        <v>640</v>
      </c>
    </row>
    <row r="3" spans="1:97" ht="23.25">
      <c r="B3" s="209" t="s">
        <v>641</v>
      </c>
    </row>
    <row r="4" spans="1:97">
      <c r="AR4" s="73" t="s">
        <v>642</v>
      </c>
      <c r="AS4" s="73" t="s">
        <v>643</v>
      </c>
      <c r="AT4" s="73" t="s">
        <v>644</v>
      </c>
      <c r="AU4" s="73" t="s">
        <v>645</v>
      </c>
      <c r="AV4" s="73" t="s">
        <v>646</v>
      </c>
      <c r="AW4" s="73" t="s">
        <v>647</v>
      </c>
      <c r="AX4" s="73" t="s">
        <v>648</v>
      </c>
      <c r="BO4" s="73" t="s">
        <v>649</v>
      </c>
      <c r="BP4" s="73" t="s">
        <v>650</v>
      </c>
      <c r="BQ4" s="73" t="s">
        <v>651</v>
      </c>
      <c r="BR4" s="73" t="s">
        <v>652</v>
      </c>
      <c r="BS4" s="73" t="s">
        <v>653</v>
      </c>
      <c r="BT4" s="73" t="s">
        <v>654</v>
      </c>
      <c r="BU4" s="73" t="s">
        <v>655</v>
      </c>
      <c r="BV4" s="73" t="s">
        <v>656</v>
      </c>
      <c r="BW4" s="73" t="s">
        <v>657</v>
      </c>
      <c r="BX4" s="73" t="s">
        <v>658</v>
      </c>
      <c r="BY4" s="73" t="s">
        <v>659</v>
      </c>
      <c r="BZ4" s="73" t="s">
        <v>660</v>
      </c>
    </row>
    <row r="6" spans="1:97">
      <c r="A6" t="s">
        <v>661</v>
      </c>
      <c r="B6" s="145" t="s">
        <v>662</v>
      </c>
      <c r="C6" s="210" t="s">
        <v>663</v>
      </c>
      <c r="E6" s="73" t="s">
        <v>341</v>
      </c>
      <c r="F6" s="73" t="s">
        <v>664</v>
      </c>
      <c r="G6" s="73" t="s">
        <v>664</v>
      </c>
      <c r="H6" s="73" t="s">
        <v>665</v>
      </c>
      <c r="I6" s="73" t="s">
        <v>665</v>
      </c>
      <c r="J6" s="73" t="s">
        <v>665</v>
      </c>
      <c r="K6" s="73" t="s">
        <v>666</v>
      </c>
      <c r="L6" s="73" t="s">
        <v>666</v>
      </c>
      <c r="M6" s="73" t="s">
        <v>666</v>
      </c>
      <c r="N6" s="73" t="s">
        <v>667</v>
      </c>
      <c r="O6" s="73" t="s">
        <v>667</v>
      </c>
      <c r="P6" s="73" t="s">
        <v>667</v>
      </c>
      <c r="Q6" s="73" t="s">
        <v>668</v>
      </c>
      <c r="R6" s="73" t="s">
        <v>668</v>
      </c>
      <c r="S6" s="73" t="s">
        <v>668</v>
      </c>
      <c r="T6" s="73" t="s">
        <v>669</v>
      </c>
      <c r="U6" s="73" t="s">
        <v>669</v>
      </c>
      <c r="V6" s="73" t="s">
        <v>669</v>
      </c>
      <c r="W6" s="73" t="s">
        <v>670</v>
      </c>
      <c r="X6" s="73" t="s">
        <v>670</v>
      </c>
      <c r="Y6" s="73" t="s">
        <v>670</v>
      </c>
      <c r="Z6" s="73" t="s">
        <v>671</v>
      </c>
      <c r="AA6" s="73" t="s">
        <v>671</v>
      </c>
      <c r="AB6" s="73" t="s">
        <v>671</v>
      </c>
      <c r="AC6" s="73" t="s">
        <v>672</v>
      </c>
      <c r="AD6" s="73" t="s">
        <v>672</v>
      </c>
      <c r="AE6" s="73" t="s">
        <v>672</v>
      </c>
      <c r="AF6" s="73" t="s">
        <v>673</v>
      </c>
      <c r="AG6" s="73" t="s">
        <v>673</v>
      </c>
      <c r="AH6" s="73" t="s">
        <v>673</v>
      </c>
      <c r="AI6" s="73" t="s">
        <v>674</v>
      </c>
      <c r="AJ6" s="73" t="s">
        <v>674</v>
      </c>
      <c r="AK6" s="73" t="s">
        <v>674</v>
      </c>
      <c r="AL6" s="73" t="s">
        <v>675</v>
      </c>
      <c r="AM6" s="73" t="s">
        <v>675</v>
      </c>
      <c r="AN6" s="73" t="s">
        <v>675</v>
      </c>
      <c r="AO6" s="73" t="s">
        <v>642</v>
      </c>
      <c r="AP6" s="73" t="s">
        <v>642</v>
      </c>
      <c r="AQ6" s="73" t="s">
        <v>642</v>
      </c>
      <c r="AR6" s="73" t="s">
        <v>643</v>
      </c>
      <c r="AS6" s="73" t="s">
        <v>643</v>
      </c>
      <c r="AT6" s="73" t="s">
        <v>643</v>
      </c>
      <c r="AU6" s="73" t="s">
        <v>644</v>
      </c>
      <c r="AV6" s="73" t="s">
        <v>644</v>
      </c>
      <c r="AW6" s="73" t="s">
        <v>644</v>
      </c>
      <c r="AX6" s="73" t="s">
        <v>645</v>
      </c>
      <c r="AY6" s="73" t="s">
        <v>645</v>
      </c>
      <c r="AZ6" s="73" t="s">
        <v>645</v>
      </c>
      <c r="BA6" s="73" t="s">
        <v>646</v>
      </c>
      <c r="BB6" s="73" t="s">
        <v>646</v>
      </c>
      <c r="BC6" s="73" t="s">
        <v>646</v>
      </c>
      <c r="BD6" s="73" t="s">
        <v>647</v>
      </c>
      <c r="BE6" s="73" t="s">
        <v>647</v>
      </c>
      <c r="BF6" s="73" t="s">
        <v>647</v>
      </c>
      <c r="BG6" s="73" t="s">
        <v>648</v>
      </c>
      <c r="BH6" s="73" t="s">
        <v>648</v>
      </c>
      <c r="BI6" s="73" t="s">
        <v>648</v>
      </c>
      <c r="BJ6" s="73" t="s">
        <v>649</v>
      </c>
      <c r="BK6" s="73" t="s">
        <v>649</v>
      </c>
      <c r="BL6" s="73" t="s">
        <v>649</v>
      </c>
      <c r="BM6" s="73" t="s">
        <v>650</v>
      </c>
      <c r="BN6" s="73" t="s">
        <v>650</v>
      </c>
      <c r="BO6" s="73" t="s">
        <v>650</v>
      </c>
      <c r="BP6" s="73" t="s">
        <v>651</v>
      </c>
      <c r="BQ6" s="73" t="s">
        <v>651</v>
      </c>
      <c r="BR6" s="73" t="s">
        <v>651</v>
      </c>
      <c r="BS6" s="73" t="s">
        <v>652</v>
      </c>
      <c r="BT6" s="73" t="s">
        <v>652</v>
      </c>
      <c r="BU6" s="73" t="s">
        <v>652</v>
      </c>
      <c r="BV6" s="73" t="s">
        <v>653</v>
      </c>
      <c r="BW6" s="73" t="s">
        <v>653</v>
      </c>
      <c r="BX6" s="73" t="s">
        <v>653</v>
      </c>
      <c r="BY6" s="73" t="s">
        <v>654</v>
      </c>
      <c r="BZ6" s="73" t="s">
        <v>654</v>
      </c>
      <c r="CA6" s="73" t="s">
        <v>654</v>
      </c>
      <c r="CB6" s="73" t="s">
        <v>655</v>
      </c>
      <c r="CC6" s="73" t="s">
        <v>655</v>
      </c>
      <c r="CD6" s="73" t="s">
        <v>655</v>
      </c>
      <c r="CE6" s="73" t="s">
        <v>656</v>
      </c>
      <c r="CF6" s="73" t="s">
        <v>656</v>
      </c>
      <c r="CG6" s="73" t="s">
        <v>656</v>
      </c>
      <c r="CH6" s="73" t="s">
        <v>657</v>
      </c>
      <c r="CI6" s="73" t="s">
        <v>657</v>
      </c>
      <c r="CJ6" s="73" t="s">
        <v>657</v>
      </c>
      <c r="CK6" s="73" t="s">
        <v>658</v>
      </c>
      <c r="CL6" s="73" t="s">
        <v>658</v>
      </c>
      <c r="CM6" s="73" t="s">
        <v>658</v>
      </c>
      <c r="CN6" s="73" t="s">
        <v>659</v>
      </c>
      <c r="CO6" s="73" t="s">
        <v>659</v>
      </c>
      <c r="CP6" s="73" t="s">
        <v>659</v>
      </c>
      <c r="CQ6" s="73" t="s">
        <v>660</v>
      </c>
      <c r="CR6" s="73" t="s">
        <v>660</v>
      </c>
      <c r="CS6" s="73" t="s">
        <v>660</v>
      </c>
    </row>
    <row r="7" spans="1:97">
      <c r="B7" s="145"/>
      <c r="C7" s="211" t="s">
        <v>17</v>
      </c>
      <c r="D7" s="211"/>
      <c r="E7" s="211" t="s">
        <v>341</v>
      </c>
      <c r="F7" s="212">
        <v>41030</v>
      </c>
      <c r="G7" s="212">
        <v>41061</v>
      </c>
      <c r="H7" s="212">
        <v>41091</v>
      </c>
      <c r="I7" s="212">
        <v>41122</v>
      </c>
      <c r="J7" s="212">
        <v>41153</v>
      </c>
      <c r="K7" s="212">
        <v>41183</v>
      </c>
      <c r="L7" s="212">
        <v>41214</v>
      </c>
      <c r="M7" s="212">
        <v>41244</v>
      </c>
      <c r="N7" s="212">
        <v>41275</v>
      </c>
      <c r="O7" s="212">
        <v>41306</v>
      </c>
      <c r="P7" s="212">
        <v>41334</v>
      </c>
      <c r="Q7" s="212">
        <v>41365</v>
      </c>
      <c r="R7" s="212">
        <v>41395</v>
      </c>
      <c r="S7" s="212">
        <v>41426</v>
      </c>
      <c r="T7" s="212">
        <v>41456</v>
      </c>
      <c r="U7" s="212">
        <v>41487</v>
      </c>
      <c r="V7" s="212">
        <v>41518</v>
      </c>
      <c r="W7" s="212">
        <v>41548</v>
      </c>
      <c r="X7" s="212">
        <v>41579</v>
      </c>
      <c r="Y7" s="212">
        <v>41609</v>
      </c>
      <c r="Z7" s="212">
        <v>41640</v>
      </c>
      <c r="AA7" s="212">
        <v>41671</v>
      </c>
      <c r="AB7" s="212">
        <v>41699</v>
      </c>
      <c r="AC7" s="212">
        <v>41730</v>
      </c>
      <c r="AD7" s="212">
        <v>41760</v>
      </c>
      <c r="AE7" s="212">
        <v>41791</v>
      </c>
      <c r="AF7" s="212">
        <v>41821</v>
      </c>
      <c r="AG7" s="212">
        <v>41852</v>
      </c>
      <c r="AH7" s="212">
        <v>41883</v>
      </c>
      <c r="AI7" s="212">
        <v>41913</v>
      </c>
      <c r="AJ7" s="212">
        <v>41944</v>
      </c>
      <c r="AK7" s="212">
        <v>41974</v>
      </c>
      <c r="AL7" s="212">
        <v>42005</v>
      </c>
      <c r="AM7" s="212">
        <v>42036</v>
      </c>
      <c r="AN7" s="212">
        <v>42064</v>
      </c>
      <c r="AO7" s="212">
        <v>42095</v>
      </c>
      <c r="AP7" s="212">
        <v>42125</v>
      </c>
      <c r="AQ7" s="212">
        <v>42156</v>
      </c>
      <c r="AR7" s="212">
        <v>42186</v>
      </c>
      <c r="AS7" s="212">
        <v>42217</v>
      </c>
      <c r="AT7" s="212">
        <v>42248</v>
      </c>
      <c r="AU7" s="212">
        <v>42278</v>
      </c>
      <c r="AV7" s="212">
        <v>42309</v>
      </c>
      <c r="AW7" s="212">
        <v>42339</v>
      </c>
      <c r="AX7" s="212">
        <v>42370</v>
      </c>
      <c r="AY7" s="212">
        <v>42401</v>
      </c>
      <c r="AZ7" s="212">
        <v>42430</v>
      </c>
      <c r="BA7" s="212">
        <v>42461</v>
      </c>
      <c r="BB7" s="212">
        <v>42491</v>
      </c>
      <c r="BC7" s="212">
        <v>42522</v>
      </c>
      <c r="BD7" s="212">
        <v>42552</v>
      </c>
      <c r="BE7" s="212">
        <v>42583</v>
      </c>
      <c r="BF7" s="212">
        <v>42614</v>
      </c>
      <c r="BG7" s="212">
        <v>42644</v>
      </c>
      <c r="BH7" s="212">
        <v>42675</v>
      </c>
      <c r="BI7" s="212">
        <v>42705</v>
      </c>
      <c r="BJ7" s="212">
        <v>42736</v>
      </c>
      <c r="BK7" s="212">
        <v>42767</v>
      </c>
      <c r="BL7" s="212">
        <v>42795</v>
      </c>
      <c r="BM7" s="212">
        <v>42826</v>
      </c>
      <c r="BN7" s="212">
        <v>42856</v>
      </c>
      <c r="BO7" s="212">
        <v>42887</v>
      </c>
      <c r="BP7" s="212">
        <v>42917</v>
      </c>
      <c r="BQ7" s="212">
        <v>42948</v>
      </c>
      <c r="BR7" s="212">
        <v>42979</v>
      </c>
      <c r="BS7" s="212">
        <v>43009</v>
      </c>
      <c r="BT7" s="212">
        <v>43040</v>
      </c>
      <c r="BU7" s="212">
        <v>43070</v>
      </c>
      <c r="BV7" s="212">
        <v>43101</v>
      </c>
      <c r="BW7" s="212">
        <v>43132</v>
      </c>
      <c r="BX7" s="212">
        <v>43160</v>
      </c>
      <c r="BY7" s="212">
        <v>43191</v>
      </c>
      <c r="BZ7" s="212">
        <v>43221</v>
      </c>
      <c r="CA7" s="212">
        <v>43252</v>
      </c>
      <c r="CB7" s="212">
        <v>43282</v>
      </c>
      <c r="CC7" s="212">
        <v>43313</v>
      </c>
      <c r="CD7" s="212">
        <v>43344</v>
      </c>
      <c r="CE7" s="212">
        <v>43374</v>
      </c>
      <c r="CF7" s="212">
        <v>43405</v>
      </c>
      <c r="CG7" s="212">
        <v>43435</v>
      </c>
      <c r="CH7" s="212">
        <v>43466</v>
      </c>
      <c r="CI7" s="213"/>
      <c r="CJ7" s="213"/>
      <c r="CK7" s="213"/>
    </row>
    <row r="8" spans="1:97">
      <c r="B8" s="145"/>
      <c r="C8" s="214">
        <v>2511923519</v>
      </c>
      <c r="D8" s="210" t="s">
        <v>676</v>
      </c>
      <c r="E8" s="214">
        <v>97303164</v>
      </c>
      <c r="F8" s="214">
        <v>8973924</v>
      </c>
      <c r="G8" s="214">
        <v>14740727</v>
      </c>
      <c r="H8" s="214">
        <v>18601211</v>
      </c>
      <c r="I8" s="214">
        <v>20126175</v>
      </c>
      <c r="J8" s="214">
        <v>21917096</v>
      </c>
      <c r="K8" s="214">
        <v>45124521</v>
      </c>
      <c r="L8" s="214">
        <v>25300152</v>
      </c>
      <c r="M8" s="214">
        <v>28136825</v>
      </c>
      <c r="N8" s="214">
        <v>28144830</v>
      </c>
      <c r="O8" s="214">
        <v>26141722</v>
      </c>
      <c r="P8" s="214">
        <v>33707671</v>
      </c>
      <c r="Q8" s="214">
        <v>34279581</v>
      </c>
      <c r="R8" s="214">
        <v>36545189</v>
      </c>
      <c r="S8" s="214">
        <v>47193909</v>
      </c>
      <c r="T8" s="214">
        <v>50702714</v>
      </c>
      <c r="U8" s="214">
        <v>48807438</v>
      </c>
      <c r="V8" s="214">
        <v>44888524</v>
      </c>
      <c r="W8" s="214">
        <v>36507811</v>
      </c>
      <c r="X8" s="214">
        <v>32981122</v>
      </c>
      <c r="Y8" s="214">
        <v>37161074</v>
      </c>
      <c r="Z8" s="214">
        <v>36347188</v>
      </c>
      <c r="AA8" s="214">
        <v>32636591</v>
      </c>
      <c r="AB8" s="214">
        <v>36611478</v>
      </c>
      <c r="AC8" s="214">
        <v>35453764</v>
      </c>
      <c r="AD8" s="214">
        <v>38521906</v>
      </c>
      <c r="AE8" s="214">
        <v>37498909</v>
      </c>
      <c r="AF8" s="214">
        <v>39195043</v>
      </c>
      <c r="AG8" s="214">
        <v>38289843</v>
      </c>
      <c r="AH8" s="214">
        <v>36984511</v>
      </c>
      <c r="AI8" s="214">
        <v>40556402</v>
      </c>
      <c r="AJ8" s="214">
        <v>39256456</v>
      </c>
      <c r="AK8" s="214">
        <v>40564997</v>
      </c>
      <c r="AL8" s="214">
        <v>40471650</v>
      </c>
      <c r="AM8" s="214">
        <v>37573359</v>
      </c>
      <c r="AN8" s="214">
        <v>55318054</v>
      </c>
      <c r="AO8" s="214">
        <v>54460736</v>
      </c>
      <c r="AP8" s="214">
        <v>58141196</v>
      </c>
      <c r="AQ8" s="214">
        <v>57186531</v>
      </c>
      <c r="AR8" s="214">
        <v>64099976</v>
      </c>
      <c r="AS8" s="214">
        <v>64143824</v>
      </c>
      <c r="AT8" s="214">
        <v>61807892</v>
      </c>
      <c r="AU8" s="214">
        <v>66683745</v>
      </c>
      <c r="AV8" s="214">
        <v>65651877</v>
      </c>
      <c r="AW8" s="214">
        <v>61164656</v>
      </c>
      <c r="AX8" s="214">
        <v>57427454</v>
      </c>
      <c r="AY8" s="214">
        <v>40069883</v>
      </c>
      <c r="AZ8" s="214">
        <v>44003440</v>
      </c>
      <c r="BA8" s="214">
        <v>39607478</v>
      </c>
      <c r="BB8" s="214">
        <v>40187434</v>
      </c>
      <c r="BC8" s="214">
        <v>38891071</v>
      </c>
      <c r="BD8" s="214">
        <v>39026278</v>
      </c>
      <c r="BE8" s="214">
        <v>37604799</v>
      </c>
      <c r="BF8" s="214">
        <v>33136327</v>
      </c>
      <c r="BG8" s="214">
        <v>23339185</v>
      </c>
      <c r="BH8" s="214">
        <v>16258055</v>
      </c>
      <c r="BI8" s="214">
        <v>16799988</v>
      </c>
      <c r="BJ8" s="214">
        <v>15283821</v>
      </c>
      <c r="BK8" s="214">
        <v>13407161</v>
      </c>
      <c r="BL8" s="214">
        <v>14807025</v>
      </c>
      <c r="BM8" s="214">
        <v>14582496</v>
      </c>
      <c r="BN8" s="214">
        <v>14613727</v>
      </c>
      <c r="BO8" s="214">
        <v>13948252</v>
      </c>
      <c r="BP8" s="214">
        <v>14190679</v>
      </c>
      <c r="BQ8" s="214">
        <v>14172594</v>
      </c>
      <c r="BR8" s="214">
        <v>13675961</v>
      </c>
      <c r="BS8" s="214">
        <v>14122696</v>
      </c>
      <c r="BT8" s="214">
        <v>13667128</v>
      </c>
      <c r="BU8" s="214">
        <v>12242273</v>
      </c>
      <c r="BV8" s="214">
        <v>10877194</v>
      </c>
      <c r="BW8" s="214">
        <v>9101367</v>
      </c>
      <c r="BX8" s="214">
        <v>6556360</v>
      </c>
      <c r="BY8" s="214">
        <v>6264437</v>
      </c>
      <c r="BZ8" s="214">
        <v>5587772</v>
      </c>
      <c r="CA8" s="214">
        <v>2565220</v>
      </c>
      <c r="CB8" s="214">
        <v>0</v>
      </c>
      <c r="CC8" s="214">
        <v>0</v>
      </c>
      <c r="CD8" s="214">
        <v>0</v>
      </c>
      <c r="CE8" s="214">
        <v>0</v>
      </c>
      <c r="CF8" s="214">
        <v>0</v>
      </c>
      <c r="CG8" s="214">
        <v>0</v>
      </c>
      <c r="CH8" s="214">
        <v>0</v>
      </c>
    </row>
    <row r="9" spans="1:97">
      <c r="B9" s="145"/>
      <c r="C9" s="214">
        <v>226690000</v>
      </c>
      <c r="D9" s="210" t="s">
        <v>299</v>
      </c>
      <c r="E9" s="214">
        <v>0</v>
      </c>
      <c r="F9" s="214">
        <v>0</v>
      </c>
      <c r="G9" s="214">
        <v>0</v>
      </c>
      <c r="H9" s="214">
        <v>0</v>
      </c>
      <c r="I9" s="214">
        <v>0</v>
      </c>
      <c r="J9" s="214">
        <v>0</v>
      </c>
      <c r="K9" s="214">
        <v>0</v>
      </c>
      <c r="L9" s="214">
        <v>0</v>
      </c>
      <c r="M9" s="214">
        <v>0</v>
      </c>
      <c r="N9" s="214">
        <v>3025666.9979628543</v>
      </c>
      <c r="O9" s="214">
        <v>2810325.929320571</v>
      </c>
      <c r="P9" s="214">
        <v>3623691.7303422885</v>
      </c>
      <c r="Q9" s="214">
        <v>3685174.0421134001</v>
      </c>
      <c r="R9" s="214">
        <v>3928734.7726603826</v>
      </c>
      <c r="S9" s="214">
        <v>5073509.1654901495</v>
      </c>
      <c r="T9" s="214">
        <v>5450717.8923073672</v>
      </c>
      <c r="U9" s="214">
        <v>5246969.1382651143</v>
      </c>
      <c r="V9" s="214">
        <v>4825672.2692609448</v>
      </c>
      <c r="W9" s="214">
        <v>3924716.5078121009</v>
      </c>
      <c r="X9" s="214">
        <v>3545585.1888672495</v>
      </c>
      <c r="Y9" s="214">
        <v>3994944.5496972436</v>
      </c>
      <c r="Z9" s="214">
        <v>3907448.9773202208</v>
      </c>
      <c r="AA9" s="214">
        <v>3508546.9094932</v>
      </c>
      <c r="AB9" s="214">
        <v>3935861.0704432419</v>
      </c>
      <c r="AC9" s="214">
        <v>3811402.7936343369</v>
      </c>
      <c r="AD9" s="214">
        <v>4141238.7171223718</v>
      </c>
      <c r="AE9" s="214">
        <v>4031262.9858099073</v>
      </c>
      <c r="AF9" s="214">
        <v>4213603.2830482535</v>
      </c>
      <c r="AG9" s="214">
        <v>4116291.1384534561</v>
      </c>
      <c r="AH9" s="214">
        <v>3975963.4138310361</v>
      </c>
      <c r="AI9" s="214">
        <v>4359954.1048041396</v>
      </c>
      <c r="AJ9" s="214">
        <v>4220205.3938922659</v>
      </c>
      <c r="AK9" s="214">
        <v>4360878.0971625047</v>
      </c>
      <c r="AL9" s="214">
        <v>4350842.9703822453</v>
      </c>
      <c r="AM9" s="214">
        <v>4039266.6194434497</v>
      </c>
      <c r="AN9" s="214">
        <v>5946882.9756416027</v>
      </c>
      <c r="AO9" s="214">
        <v>5854718.3123851707</v>
      </c>
      <c r="AP9" s="214">
        <v>6250380.548018585</v>
      </c>
      <c r="AQ9" s="214">
        <v>6147750.7440862022</v>
      </c>
      <c r="AR9" s="214">
        <v>6890970.0983594852</v>
      </c>
      <c r="AS9" s="214">
        <v>6895683.9106840463</v>
      </c>
      <c r="AT9" s="214">
        <v>6644563.105836926</v>
      </c>
      <c r="AU9" s="214">
        <v>7168734.2416731762</v>
      </c>
      <c r="AV9" s="214">
        <v>7057804.8470435441</v>
      </c>
      <c r="AW9" s="214">
        <v>6575413.001284807</v>
      </c>
      <c r="AX9" s="214">
        <v>6173650.8035340738</v>
      </c>
      <c r="AY9" s="214">
        <v>4307651.6221747585</v>
      </c>
      <c r="AZ9" s="214">
        <v>4730522.6645475766</v>
      </c>
      <c r="BA9" s="214">
        <v>4257941.478315548</v>
      </c>
      <c r="BB9" s="214">
        <v>4320288.7630378418</v>
      </c>
      <c r="BC9" s="214">
        <v>4180925.2370730331</v>
      </c>
      <c r="BD9" s="214">
        <v>4195460.4592716945</v>
      </c>
      <c r="BE9" s="214">
        <v>4042646.528663578</v>
      </c>
      <c r="BF9" s="214">
        <v>3562270.265537417</v>
      </c>
      <c r="BG9" s="214">
        <v>2509043.466023766</v>
      </c>
      <c r="BH9" s="214">
        <v>1747797.3917257616</v>
      </c>
      <c r="BI9" s="214">
        <v>1806057.0718590936</v>
      </c>
      <c r="BJ9" s="214">
        <v>1643063.8523121874</v>
      </c>
      <c r="BK9" s="214">
        <v>1441316.3829404779</v>
      </c>
      <c r="BL9" s="214">
        <v>1591806.6259597563</v>
      </c>
      <c r="BM9" s="214">
        <v>1567668.9784633741</v>
      </c>
      <c r="BN9" s="214">
        <v>1571026.4194574528</v>
      </c>
      <c r="BO9" s="214">
        <v>1499485.5451487671</v>
      </c>
      <c r="BP9" s="214">
        <v>0</v>
      </c>
      <c r="BQ9" s="214">
        <v>0</v>
      </c>
      <c r="BR9" s="214">
        <v>0</v>
      </c>
      <c r="BS9" s="214">
        <v>0</v>
      </c>
      <c r="BT9" s="214">
        <v>0</v>
      </c>
      <c r="BU9" s="214">
        <v>0</v>
      </c>
      <c r="BV9" s="214">
        <v>0</v>
      </c>
      <c r="BW9" s="214">
        <v>0</v>
      </c>
      <c r="BX9" s="214">
        <v>0</v>
      </c>
      <c r="BY9" s="214">
        <v>0</v>
      </c>
      <c r="BZ9" s="214">
        <v>0</v>
      </c>
      <c r="CA9" s="214">
        <v>0</v>
      </c>
      <c r="CB9" s="214">
        <v>0</v>
      </c>
      <c r="CC9" s="214">
        <v>0</v>
      </c>
      <c r="CD9" s="214">
        <v>0</v>
      </c>
      <c r="CE9" s="214">
        <v>0</v>
      </c>
      <c r="CF9" s="214">
        <v>0</v>
      </c>
      <c r="CG9" s="214">
        <v>0</v>
      </c>
      <c r="CH9" s="214">
        <v>0</v>
      </c>
    </row>
    <row r="10" spans="1:97">
      <c r="B10" s="145"/>
      <c r="C10" s="214">
        <v>162544768.85188058</v>
      </c>
      <c r="D10" s="210" t="s">
        <v>677</v>
      </c>
      <c r="E10" s="214">
        <v>0</v>
      </c>
      <c r="F10" s="214">
        <v>11375.143694933633</v>
      </c>
      <c r="G10" s="214">
        <v>48211.90517895612</v>
      </c>
      <c r="H10" s="214">
        <v>231037.85606796536</v>
      </c>
      <c r="I10" s="214">
        <v>269392.12634936936</v>
      </c>
      <c r="J10" s="214">
        <v>285192.62892044167</v>
      </c>
      <c r="K10" s="214">
        <v>405688.85680368217</v>
      </c>
      <c r="L10" s="214">
        <v>370331.62519498722</v>
      </c>
      <c r="M10" s="214">
        <v>336773.33398267179</v>
      </c>
      <c r="N10" s="214">
        <v>459061.27561437996</v>
      </c>
      <c r="O10" s="214">
        <v>418753.45138228586</v>
      </c>
      <c r="P10" s="214">
        <v>504261.53022791218</v>
      </c>
      <c r="Q10" s="214">
        <v>864871.68170163105</v>
      </c>
      <c r="R10" s="214">
        <v>943903.36095674336</v>
      </c>
      <c r="S10" s="214">
        <v>1384734.9158556147</v>
      </c>
      <c r="T10" s="214">
        <v>1713011.2930527446</v>
      </c>
      <c r="U10" s="214">
        <v>1653746.3058315481</v>
      </c>
      <c r="V10" s="214">
        <v>1481358.7330427736</v>
      </c>
      <c r="W10" s="214">
        <v>1084128.162782891</v>
      </c>
      <c r="X10" s="214">
        <v>1038191.1852545862</v>
      </c>
      <c r="Y10" s="214">
        <v>1263655.5360207797</v>
      </c>
      <c r="Z10" s="214">
        <v>2105316.9866181719</v>
      </c>
      <c r="AA10" s="214">
        <v>1908907.0032814362</v>
      </c>
      <c r="AB10" s="214">
        <v>2149077.9241839293</v>
      </c>
      <c r="AC10" s="214">
        <v>2059945.9440408971</v>
      </c>
      <c r="AD10" s="214">
        <v>2313854.7271442581</v>
      </c>
      <c r="AE10" s="214">
        <v>2256683.5731541724</v>
      </c>
      <c r="AF10" s="214">
        <v>2332409.4237308637</v>
      </c>
      <c r="AG10" s="214">
        <v>2304609.3539564726</v>
      </c>
      <c r="AH10" s="214">
        <v>2227006.9886799827</v>
      </c>
      <c r="AI10" s="214">
        <v>2212227.4728943286</v>
      </c>
      <c r="AJ10" s="214">
        <v>2100025.5579150352</v>
      </c>
      <c r="AK10" s="214">
        <v>2170026.1128325011</v>
      </c>
      <c r="AL10" s="214">
        <v>3088098.3861153335</v>
      </c>
      <c r="AM10" s="214">
        <v>2939598.436596334</v>
      </c>
      <c r="AN10" s="214">
        <v>4594852.8522682628</v>
      </c>
      <c r="AO10" s="214">
        <v>4497291.6215231614</v>
      </c>
      <c r="AP10" s="214">
        <v>4876759.9882468954</v>
      </c>
      <c r="AQ10" s="214">
        <v>4774415.0058733383</v>
      </c>
      <c r="AR10" s="214">
        <v>5307058.0474893339</v>
      </c>
      <c r="AS10" s="214">
        <v>5351101.9051869866</v>
      </c>
      <c r="AT10" s="214">
        <v>5153204.8610962685</v>
      </c>
      <c r="AU10" s="214">
        <v>5518815.754268771</v>
      </c>
      <c r="AV10" s="214">
        <v>5444308.8229394499</v>
      </c>
      <c r="AW10" s="214">
        <v>5115886.0499641774</v>
      </c>
      <c r="AX10" s="214">
        <v>5999056.3113589333</v>
      </c>
      <c r="AY10" s="214">
        <v>4051031.965085913</v>
      </c>
      <c r="AZ10" s="214">
        <v>4471161.9420505343</v>
      </c>
      <c r="BA10" s="214">
        <v>4009866.4203986893</v>
      </c>
      <c r="BB10" s="214">
        <v>4127428.9517573565</v>
      </c>
      <c r="BC10" s="214">
        <v>3994286.7670535394</v>
      </c>
      <c r="BD10" s="214">
        <v>3931615.3345906381</v>
      </c>
      <c r="BE10" s="214">
        <v>3820654.7227475578</v>
      </c>
      <c r="BF10" s="214">
        <v>3306728.0147396298</v>
      </c>
      <c r="BG10" s="214">
        <v>2128105.3243156169</v>
      </c>
      <c r="BH10" s="214">
        <v>1490447.2491477807</v>
      </c>
      <c r="BI10" s="214">
        <v>1540128.5303020445</v>
      </c>
      <c r="BJ10" s="214">
        <v>1612424.5509471954</v>
      </c>
      <c r="BK10" s="214">
        <v>1456383.2550715965</v>
      </c>
      <c r="BL10" s="214">
        <v>1607365.4636073199</v>
      </c>
      <c r="BM10" s="214">
        <v>1527829.7102538927</v>
      </c>
      <c r="BN10" s="214">
        <v>1578756.8502764932</v>
      </c>
      <c r="BO10" s="214">
        <v>1497657.0664269964</v>
      </c>
      <c r="BP10" s="214">
        <v>1505601.594761238</v>
      </c>
      <c r="BQ10" s="214">
        <v>1502127.4440911533</v>
      </c>
      <c r="BR10" s="214">
        <v>1452779.51051817</v>
      </c>
      <c r="BS10" s="214">
        <v>1499209.9995338635</v>
      </c>
      <c r="BT10" s="214">
        <v>1450848.7733152616</v>
      </c>
      <c r="BU10" s="214">
        <v>1219040.6945741428</v>
      </c>
      <c r="BV10" s="214">
        <v>1231796.4160541138</v>
      </c>
      <c r="BW10" s="214">
        <v>988070.51977398468</v>
      </c>
      <c r="BX10" s="214">
        <v>539994.64363813214</v>
      </c>
      <c r="BY10" s="214">
        <v>497781.34106657124</v>
      </c>
      <c r="BZ10" s="214">
        <v>510132.05245526263</v>
      </c>
      <c r="CA10" s="214">
        <v>427293.7240497134</v>
      </c>
      <c r="CB10" s="214">
        <v>0</v>
      </c>
      <c r="CC10" s="214">
        <v>0</v>
      </c>
      <c r="CD10" s="214">
        <v>0</v>
      </c>
      <c r="CE10" s="214">
        <v>0</v>
      </c>
      <c r="CF10" s="214">
        <v>0</v>
      </c>
      <c r="CG10" s="214">
        <v>0</v>
      </c>
      <c r="CH10" s="214">
        <v>0</v>
      </c>
    </row>
    <row r="11" spans="1:97">
      <c r="B11" s="145"/>
      <c r="C11" s="214">
        <v>2901158287.8518796</v>
      </c>
      <c r="D11" s="210" t="s">
        <v>17</v>
      </c>
      <c r="E11" s="214">
        <v>97303164</v>
      </c>
      <c r="F11" s="214">
        <v>8985299.1436949335</v>
      </c>
      <c r="G11" s="214">
        <v>14788938.905178957</v>
      </c>
      <c r="H11" s="214">
        <v>18832248.856067967</v>
      </c>
      <c r="I11" s="214">
        <v>20395567.126349371</v>
      </c>
      <c r="J11" s="214">
        <v>22202288.628920443</v>
      </c>
      <c r="K11" s="214">
        <v>45530209.856803685</v>
      </c>
      <c r="L11" s="214">
        <v>25670483.625194985</v>
      </c>
      <c r="M11" s="214">
        <v>28473598.333982673</v>
      </c>
      <c r="N11" s="214">
        <v>31629558.273577236</v>
      </c>
      <c r="O11" s="214">
        <v>29370801.380702857</v>
      </c>
      <c r="P11" s="214">
        <v>37835624.260570206</v>
      </c>
      <c r="Q11" s="214">
        <v>38829626.723815031</v>
      </c>
      <c r="R11" s="214">
        <v>41417827.133617125</v>
      </c>
      <c r="S11" s="214">
        <v>53652153.081345767</v>
      </c>
      <c r="T11" s="214">
        <v>57866443.185360119</v>
      </c>
      <c r="U11" s="214">
        <v>55708153.44409667</v>
      </c>
      <c r="V11" s="214">
        <v>51195555.00230372</v>
      </c>
      <c r="W11" s="214">
        <v>41516655.67059499</v>
      </c>
      <c r="X11" s="214">
        <v>37564898.374121837</v>
      </c>
      <c r="Y11" s="214">
        <v>42419674.085718021</v>
      </c>
      <c r="Z11" s="214">
        <v>42359953.963938393</v>
      </c>
      <c r="AA11" s="214">
        <v>38054044.912774637</v>
      </c>
      <c r="AB11" s="214">
        <v>42696416.99462717</v>
      </c>
      <c r="AC11" s="214">
        <v>41325112.737675235</v>
      </c>
      <c r="AD11" s="214">
        <v>44976999.444266625</v>
      </c>
      <c r="AE11" s="214">
        <v>43786855.558964081</v>
      </c>
      <c r="AF11" s="214">
        <v>45741055.706779122</v>
      </c>
      <c r="AG11" s="214">
        <v>44710743.49240993</v>
      </c>
      <c r="AH11" s="214">
        <v>43187481.402511016</v>
      </c>
      <c r="AI11" s="214">
        <v>47128583.577698469</v>
      </c>
      <c r="AJ11" s="214">
        <v>45576686.951807298</v>
      </c>
      <c r="AK11" s="214">
        <v>47095901.209995009</v>
      </c>
      <c r="AL11" s="214">
        <v>47910591.356497578</v>
      </c>
      <c r="AM11" s="214">
        <v>44552224.05603978</v>
      </c>
      <c r="AN11" s="214">
        <v>65859789.827909864</v>
      </c>
      <c r="AO11" s="214">
        <v>64812745.933908336</v>
      </c>
      <c r="AP11" s="214">
        <v>69268336.536265478</v>
      </c>
      <c r="AQ11" s="214">
        <v>68108696.749959543</v>
      </c>
      <c r="AR11" s="214">
        <v>76298004.145848811</v>
      </c>
      <c r="AS11" s="214">
        <v>76390609.81587103</v>
      </c>
      <c r="AT11" s="214">
        <v>73605659.966933191</v>
      </c>
      <c r="AU11" s="214">
        <v>79371294.995941937</v>
      </c>
      <c r="AV11" s="214">
        <v>78153990.669983</v>
      </c>
      <c r="AW11" s="214">
        <v>72855955.051248983</v>
      </c>
      <c r="AX11" s="214">
        <v>69600161.114893004</v>
      </c>
      <c r="AY11" s="214">
        <v>48428566.587260671</v>
      </c>
      <c r="AZ11" s="214">
        <v>53205124.606598109</v>
      </c>
      <c r="BA11" s="214">
        <v>47875285.898714237</v>
      </c>
      <c r="BB11" s="214">
        <v>48635151.714795202</v>
      </c>
      <c r="BC11" s="214">
        <v>47066283.004126571</v>
      </c>
      <c r="BD11" s="214">
        <v>47153353.793862328</v>
      </c>
      <c r="BE11" s="214">
        <v>45468100.251411133</v>
      </c>
      <c r="BF11" s="214">
        <v>40005325.280277051</v>
      </c>
      <c r="BG11" s="214">
        <v>27976333.790339381</v>
      </c>
      <c r="BH11" s="214">
        <v>19496299.64087354</v>
      </c>
      <c r="BI11" s="214">
        <v>20146173.602161139</v>
      </c>
      <c r="BJ11" s="214">
        <v>18539309.403259385</v>
      </c>
      <c r="BK11" s="214">
        <v>16304860.638012076</v>
      </c>
      <c r="BL11" s="214">
        <v>18006197.089567076</v>
      </c>
      <c r="BM11" s="214">
        <v>17677994.688717268</v>
      </c>
      <c r="BN11" s="214">
        <v>17763510.269733947</v>
      </c>
      <c r="BO11" s="214">
        <v>16945394.611575764</v>
      </c>
      <c r="BP11" s="214">
        <v>15696280.594761238</v>
      </c>
      <c r="BQ11" s="214">
        <v>15674721.444091152</v>
      </c>
      <c r="BR11" s="214">
        <v>15128740.510518171</v>
      </c>
      <c r="BS11" s="214">
        <v>15621905.999533864</v>
      </c>
      <c r="BT11" s="214">
        <v>15117976.773315262</v>
      </c>
      <c r="BU11" s="214">
        <v>13461313.694574144</v>
      </c>
      <c r="BV11" s="214">
        <v>12108990.416054115</v>
      </c>
      <c r="BW11" s="214">
        <v>10089437.519773984</v>
      </c>
      <c r="BX11" s="214">
        <v>7096354.6436381321</v>
      </c>
      <c r="BY11" s="214">
        <v>6762218.341066571</v>
      </c>
      <c r="BZ11" s="214">
        <v>6097904.0524552623</v>
      </c>
      <c r="CA11" s="214">
        <v>2992513.7240497135</v>
      </c>
      <c r="CB11" s="214">
        <v>0</v>
      </c>
      <c r="CC11" s="214">
        <v>0</v>
      </c>
      <c r="CD11" s="214">
        <v>0</v>
      </c>
      <c r="CE11" s="214">
        <v>0</v>
      </c>
      <c r="CF11" s="214">
        <v>0</v>
      </c>
      <c r="CG11" s="214">
        <v>0</v>
      </c>
      <c r="CH11" s="214">
        <v>0</v>
      </c>
    </row>
    <row r="12" spans="1:97">
      <c r="B12" s="145"/>
      <c r="C12" s="73"/>
      <c r="D12" s="6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</row>
    <row r="13" spans="1:97">
      <c r="B13" s="145"/>
      <c r="C13" s="210" t="s">
        <v>678</v>
      </c>
      <c r="D13" s="6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</row>
    <row r="14" spans="1:97">
      <c r="B14" s="145"/>
      <c r="C14" s="211" t="s">
        <v>17</v>
      </c>
      <c r="D14" s="211"/>
      <c r="E14" s="214" t="s">
        <v>341</v>
      </c>
      <c r="F14" s="215" t="s">
        <v>664</v>
      </c>
      <c r="G14" s="214" t="s">
        <v>665</v>
      </c>
      <c r="H14" s="214" t="s">
        <v>666</v>
      </c>
      <c r="I14" s="214" t="s">
        <v>667</v>
      </c>
      <c r="J14" s="214" t="s">
        <v>668</v>
      </c>
      <c r="K14" s="214" t="s">
        <v>669</v>
      </c>
      <c r="L14" s="214" t="s">
        <v>670</v>
      </c>
      <c r="M14" s="214" t="s">
        <v>671</v>
      </c>
      <c r="N14" s="214" t="s">
        <v>672</v>
      </c>
      <c r="O14" s="214" t="s">
        <v>673</v>
      </c>
      <c r="P14" s="214" t="s">
        <v>674</v>
      </c>
      <c r="Q14" s="214" t="s">
        <v>675</v>
      </c>
      <c r="R14" s="214" t="s">
        <v>642</v>
      </c>
      <c r="S14" s="214" t="s">
        <v>643</v>
      </c>
      <c r="T14" s="214" t="s">
        <v>644</v>
      </c>
      <c r="U14" s="214" t="s">
        <v>645</v>
      </c>
      <c r="V14" s="214" t="s">
        <v>646</v>
      </c>
      <c r="W14" s="214" t="s">
        <v>647</v>
      </c>
      <c r="X14" s="214" t="s">
        <v>648</v>
      </c>
      <c r="Y14" s="214" t="s">
        <v>649</v>
      </c>
      <c r="Z14" s="214" t="s">
        <v>650</v>
      </c>
      <c r="AA14" s="214" t="s">
        <v>651</v>
      </c>
      <c r="AB14" s="214" t="s">
        <v>652</v>
      </c>
      <c r="AC14" s="214" t="s">
        <v>653</v>
      </c>
      <c r="AD14" s="214" t="s">
        <v>654</v>
      </c>
      <c r="AE14" s="214" t="s">
        <v>655</v>
      </c>
      <c r="AF14" s="214" t="s">
        <v>656</v>
      </c>
      <c r="AG14" s="214" t="s">
        <v>657</v>
      </c>
      <c r="AH14" s="214" t="s">
        <v>658</v>
      </c>
      <c r="AI14" s="214" t="s">
        <v>659</v>
      </c>
      <c r="AJ14" s="214" t="s">
        <v>660</v>
      </c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</row>
    <row r="15" spans="1:97">
      <c r="B15" s="145"/>
      <c r="C15" s="214">
        <v>2511923519</v>
      </c>
      <c r="D15" s="210" t="s">
        <v>676</v>
      </c>
      <c r="E15" s="214">
        <v>97303164</v>
      </c>
      <c r="F15" s="214">
        <v>23714651</v>
      </c>
      <c r="G15" s="214">
        <v>60644482</v>
      </c>
      <c r="H15" s="214">
        <v>98561498</v>
      </c>
      <c r="I15" s="214">
        <v>87994223</v>
      </c>
      <c r="J15" s="214">
        <v>118018679</v>
      </c>
      <c r="K15" s="214">
        <v>144398676</v>
      </c>
      <c r="L15" s="214">
        <v>106650007</v>
      </c>
      <c r="M15" s="214">
        <v>105595257</v>
      </c>
      <c r="N15" s="214">
        <v>111474579</v>
      </c>
      <c r="O15" s="214">
        <v>114469397</v>
      </c>
      <c r="P15" s="214">
        <v>120377855</v>
      </c>
      <c r="Q15" s="214">
        <v>133363063</v>
      </c>
      <c r="R15" s="214">
        <v>169788463</v>
      </c>
      <c r="S15" s="214">
        <v>190051692</v>
      </c>
      <c r="T15" s="214">
        <v>193500278</v>
      </c>
      <c r="U15" s="214">
        <v>141500777</v>
      </c>
      <c r="V15" s="214">
        <v>118685983</v>
      </c>
      <c r="W15" s="214">
        <v>109767404</v>
      </c>
      <c r="X15" s="214">
        <v>56397228</v>
      </c>
      <c r="Y15" s="214">
        <v>43498007</v>
      </c>
      <c r="Z15" s="214">
        <v>43144475</v>
      </c>
      <c r="AA15" s="214">
        <v>42039234</v>
      </c>
      <c r="AB15" s="214">
        <v>40032097</v>
      </c>
      <c r="AC15" s="214">
        <v>26534921</v>
      </c>
      <c r="AD15" s="214">
        <v>14417429</v>
      </c>
      <c r="AE15" s="214">
        <v>0</v>
      </c>
      <c r="AF15" s="214">
        <v>0</v>
      </c>
      <c r="AG15" s="214">
        <v>0</v>
      </c>
      <c r="AH15" s="214">
        <v>0</v>
      </c>
      <c r="AI15" s="214">
        <v>0</v>
      </c>
      <c r="AJ15" s="214">
        <v>0</v>
      </c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3"/>
      <c r="BG15" s="73"/>
      <c r="BH15" s="73"/>
      <c r="BI15" s="73"/>
      <c r="BJ15" s="73"/>
      <c r="BK15" s="73"/>
      <c r="BL15" s="73"/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</row>
    <row r="16" spans="1:97">
      <c r="B16" s="145"/>
      <c r="C16" s="214">
        <v>226689999.99999997</v>
      </c>
      <c r="D16" s="210" t="s">
        <v>299</v>
      </c>
      <c r="E16" s="214">
        <v>0</v>
      </c>
      <c r="F16" s="214">
        <v>0</v>
      </c>
      <c r="G16" s="214">
        <v>0</v>
      </c>
      <c r="H16" s="214">
        <v>0</v>
      </c>
      <c r="I16" s="214">
        <v>9459684.6576257125</v>
      </c>
      <c r="J16" s="214">
        <v>12687417.980263934</v>
      </c>
      <c r="K16" s="214">
        <v>15523359.299833426</v>
      </c>
      <c r="L16" s="214">
        <v>11465246.246376593</v>
      </c>
      <c r="M16" s="214">
        <v>11351856.957256664</v>
      </c>
      <c r="N16" s="214">
        <v>11983904.496566616</v>
      </c>
      <c r="O16" s="214">
        <v>12305857.835332746</v>
      </c>
      <c r="P16" s="214">
        <v>12941037.595858909</v>
      </c>
      <c r="Q16" s="214">
        <v>14336992.565467298</v>
      </c>
      <c r="R16" s="214">
        <v>18252849.60448996</v>
      </c>
      <c r="S16" s="214">
        <v>20431217.114880458</v>
      </c>
      <c r="T16" s="214">
        <v>20801952.090001527</v>
      </c>
      <c r="U16" s="214">
        <v>15211825.090256408</v>
      </c>
      <c r="V16" s="214">
        <v>12759155.478426423</v>
      </c>
      <c r="W16" s="214">
        <v>11800377.25347269</v>
      </c>
      <c r="X16" s="214">
        <v>6062897.9296086207</v>
      </c>
      <c r="Y16" s="214">
        <v>4676186.8612124212</v>
      </c>
      <c r="Z16" s="214">
        <v>4638180.943069594</v>
      </c>
      <c r="AA16" s="214">
        <v>0</v>
      </c>
      <c r="AB16" s="214">
        <v>0</v>
      </c>
      <c r="AC16" s="214">
        <v>0</v>
      </c>
      <c r="AD16" s="214">
        <v>0</v>
      </c>
      <c r="AE16" s="214">
        <v>0</v>
      </c>
      <c r="AF16" s="214">
        <v>0</v>
      </c>
      <c r="AG16" s="214">
        <v>0</v>
      </c>
      <c r="AH16" s="214">
        <v>0</v>
      </c>
      <c r="AI16" s="214">
        <v>0</v>
      </c>
      <c r="AJ16" s="214">
        <v>0</v>
      </c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3"/>
      <c r="BG16" s="73"/>
      <c r="BH16" s="73"/>
      <c r="BI16" s="73"/>
      <c r="BJ16" s="73"/>
      <c r="BK16" s="73"/>
      <c r="BL16" s="73"/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</row>
    <row r="17" spans="1:86">
      <c r="B17" s="145"/>
      <c r="C17" s="214">
        <v>162544768.85188055</v>
      </c>
      <c r="D17" s="210" t="s">
        <v>677</v>
      </c>
      <c r="E17" s="214">
        <v>0</v>
      </c>
      <c r="F17" s="214">
        <v>59587.048873889755</v>
      </c>
      <c r="G17" s="214">
        <v>785622.6113377763</v>
      </c>
      <c r="H17" s="214">
        <v>1112793.8159813413</v>
      </c>
      <c r="I17" s="214">
        <v>1382076.2572245779</v>
      </c>
      <c r="J17" s="214">
        <v>3193509.9585139891</v>
      </c>
      <c r="K17" s="214">
        <v>4848116.3319270667</v>
      </c>
      <c r="L17" s="214">
        <v>3385974.8840582566</v>
      </c>
      <c r="M17" s="214">
        <v>6163301.9140835376</v>
      </c>
      <c r="N17" s="214">
        <v>6630484.2443393283</v>
      </c>
      <c r="O17" s="214">
        <v>6864025.766367319</v>
      </c>
      <c r="P17" s="214">
        <v>6482279.1436418649</v>
      </c>
      <c r="Q17" s="214">
        <v>10622549.674979929</v>
      </c>
      <c r="R17" s="214">
        <v>14148466.615643393</v>
      </c>
      <c r="S17" s="214">
        <v>15811364.813772589</v>
      </c>
      <c r="T17" s="214">
        <v>16079010.627172399</v>
      </c>
      <c r="U17" s="214">
        <v>14521250.21849538</v>
      </c>
      <c r="V17" s="214">
        <v>12131582.139209585</v>
      </c>
      <c r="W17" s="214">
        <v>11058998.072077826</v>
      </c>
      <c r="X17" s="214">
        <v>5158681.103765442</v>
      </c>
      <c r="Y17" s="214">
        <v>4676173.2696261117</v>
      </c>
      <c r="Z17" s="214">
        <v>4604243.6269573821</v>
      </c>
      <c r="AA17" s="214">
        <v>4460508.5493705608</v>
      </c>
      <c r="AB17" s="214">
        <v>4169099.4674232677</v>
      </c>
      <c r="AC17" s="214">
        <v>2759861.5794662307</v>
      </c>
      <c r="AD17" s="214">
        <v>1435207.1175715474</v>
      </c>
      <c r="AE17" s="214">
        <v>0</v>
      </c>
      <c r="AF17" s="214">
        <v>0</v>
      </c>
      <c r="AG17" s="214">
        <v>0</v>
      </c>
      <c r="AH17" s="214">
        <v>0</v>
      </c>
      <c r="AI17" s="214">
        <v>0</v>
      </c>
      <c r="AJ17" s="214">
        <v>0</v>
      </c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73"/>
      <c r="BL17" s="73"/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</row>
    <row r="18" spans="1:86">
      <c r="B18" s="145"/>
      <c r="C18" s="214">
        <v>2901158287.8518806</v>
      </c>
      <c r="D18" s="210" t="s">
        <v>17</v>
      </c>
      <c r="E18" s="214">
        <v>97303164</v>
      </c>
      <c r="F18" s="214">
        <v>23774238.04887389</v>
      </c>
      <c r="G18" s="214">
        <v>61430104.611337774</v>
      </c>
      <c r="H18" s="214">
        <v>99674291.815981343</v>
      </c>
      <c r="I18" s="214">
        <v>98835983.91485028</v>
      </c>
      <c r="J18" s="214">
        <v>133899606.93877792</v>
      </c>
      <c r="K18" s="214">
        <v>164770151.63176048</v>
      </c>
      <c r="L18" s="214">
        <v>121501228.13043484</v>
      </c>
      <c r="M18" s="214">
        <v>123110415.8713402</v>
      </c>
      <c r="N18" s="214">
        <v>130088967.74090596</v>
      </c>
      <c r="O18" s="214">
        <v>133639280.60170007</v>
      </c>
      <c r="P18" s="214">
        <v>139801171.73950076</v>
      </c>
      <c r="Q18" s="214">
        <v>158322605.24044722</v>
      </c>
      <c r="R18" s="214">
        <v>202189779.22013333</v>
      </c>
      <c r="S18" s="214">
        <v>226294273.92865303</v>
      </c>
      <c r="T18" s="214">
        <v>230381240.71717393</v>
      </c>
      <c r="U18" s="214">
        <v>171233852.30875176</v>
      </c>
      <c r="V18" s="214">
        <v>143576720.61763602</v>
      </c>
      <c r="W18" s="214">
        <v>132626779.32555051</v>
      </c>
      <c r="X18" s="214">
        <v>67618807.033374056</v>
      </c>
      <c r="Y18" s="214">
        <v>52850367.130838528</v>
      </c>
      <c r="Z18" s="214">
        <v>52386899.570026971</v>
      </c>
      <c r="AA18" s="214">
        <v>46499742.549370557</v>
      </c>
      <c r="AB18" s="214">
        <v>44201196.467423268</v>
      </c>
      <c r="AC18" s="214">
        <v>29294782.579466231</v>
      </c>
      <c r="AD18" s="214">
        <v>15852636.117571548</v>
      </c>
      <c r="AE18" s="214">
        <v>0</v>
      </c>
      <c r="AF18" s="214">
        <v>0</v>
      </c>
      <c r="AG18" s="214">
        <v>0</v>
      </c>
      <c r="AH18" s="214">
        <v>0</v>
      </c>
      <c r="AI18" s="214">
        <v>0</v>
      </c>
      <c r="AJ18" s="214">
        <v>0</v>
      </c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</row>
    <row r="19" spans="1:86">
      <c r="C19" s="73"/>
      <c r="D19" s="6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73"/>
      <c r="BL19" s="73"/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</row>
    <row r="20" spans="1:86">
      <c r="B20" s="122" t="s">
        <v>679</v>
      </c>
      <c r="C20" s="214" t="s">
        <v>680</v>
      </c>
      <c r="D20" s="6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</row>
    <row r="21" spans="1:86">
      <c r="B21" s="122"/>
      <c r="C21" s="214">
        <v>2901158287.8518796</v>
      </c>
      <c r="D21" s="210" t="s">
        <v>681</v>
      </c>
      <c r="E21" s="214">
        <v>83527861</v>
      </c>
      <c r="F21" s="214">
        <v>6612145.4399999995</v>
      </c>
      <c r="G21" s="214">
        <v>7163157.5600000005</v>
      </c>
      <c r="H21" s="214">
        <v>8985299.1436949335</v>
      </c>
      <c r="I21" s="214">
        <v>14788938.905178957</v>
      </c>
      <c r="J21" s="214">
        <v>18832248.856067967</v>
      </c>
      <c r="K21" s="214">
        <v>20395567.126349371</v>
      </c>
      <c r="L21" s="214">
        <v>22202288.628920443</v>
      </c>
      <c r="M21" s="214">
        <v>45530209.856803685</v>
      </c>
      <c r="N21" s="214">
        <v>25670483.625194985</v>
      </c>
      <c r="O21" s="214">
        <v>28473598.333982673</v>
      </c>
      <c r="P21" s="214">
        <v>31629558.273577236</v>
      </c>
      <c r="Q21" s="214">
        <v>29370801.380702857</v>
      </c>
      <c r="R21" s="214">
        <v>37835624.260570206</v>
      </c>
      <c r="S21" s="214">
        <v>38829626.723815031</v>
      </c>
      <c r="T21" s="214">
        <v>41417827.133617125</v>
      </c>
      <c r="U21" s="214">
        <v>53652153.081345767</v>
      </c>
      <c r="V21" s="214">
        <v>57866443.185360119</v>
      </c>
      <c r="W21" s="214">
        <v>55708153.44409667</v>
      </c>
      <c r="X21" s="214">
        <v>51195555.00230372</v>
      </c>
      <c r="Y21" s="214">
        <v>41516655.67059499</v>
      </c>
      <c r="Z21" s="214">
        <v>37564898.374121837</v>
      </c>
      <c r="AA21" s="214">
        <v>42419674.085718021</v>
      </c>
      <c r="AB21" s="214">
        <v>42359953.963938393</v>
      </c>
      <c r="AC21" s="214">
        <v>38054044.912774637</v>
      </c>
      <c r="AD21" s="214">
        <v>42696416.99462717</v>
      </c>
      <c r="AE21" s="214">
        <v>41325112.737675235</v>
      </c>
      <c r="AF21" s="214">
        <v>44976999.444266625</v>
      </c>
      <c r="AG21" s="214">
        <v>43786855.558964081</v>
      </c>
      <c r="AH21" s="214">
        <v>45741055.706779122</v>
      </c>
      <c r="AI21" s="214">
        <v>44710743.49240993</v>
      </c>
      <c r="AJ21" s="214">
        <v>43187481.402511016</v>
      </c>
      <c r="AK21" s="214">
        <v>47128583.577698469</v>
      </c>
      <c r="AL21" s="214">
        <v>45576686.951807298</v>
      </c>
      <c r="AM21" s="214">
        <v>47095901.209995009</v>
      </c>
      <c r="AN21" s="214">
        <v>47910591.356497578</v>
      </c>
      <c r="AO21" s="214">
        <v>44552224.05603978</v>
      </c>
      <c r="AP21" s="214">
        <v>65859789.827909864</v>
      </c>
      <c r="AQ21" s="214">
        <v>64812745.933908336</v>
      </c>
      <c r="AR21" s="214">
        <v>69268336.536265478</v>
      </c>
      <c r="AS21" s="214">
        <v>68108696.749959543</v>
      </c>
      <c r="AT21" s="214">
        <v>76298004.145848811</v>
      </c>
      <c r="AU21" s="214">
        <v>76390609.81587103</v>
      </c>
      <c r="AV21" s="214">
        <v>73605659.966933191</v>
      </c>
      <c r="AW21" s="214">
        <v>79371294.995941937</v>
      </c>
      <c r="AX21" s="214">
        <v>78153990.669983</v>
      </c>
      <c r="AY21" s="214">
        <v>72855955.051248983</v>
      </c>
      <c r="AZ21" s="214">
        <v>69600161.114893004</v>
      </c>
      <c r="BA21" s="214">
        <v>48428566.587260671</v>
      </c>
      <c r="BB21" s="214">
        <v>53205124.606598109</v>
      </c>
      <c r="BC21" s="214">
        <v>47875285.898714237</v>
      </c>
      <c r="BD21" s="214">
        <v>48635151.714795202</v>
      </c>
      <c r="BE21" s="214">
        <v>47066283.004126571</v>
      </c>
      <c r="BF21" s="214">
        <v>47153353.793862328</v>
      </c>
      <c r="BG21" s="214">
        <v>45468100.251411133</v>
      </c>
      <c r="BH21" s="214">
        <v>40005325.280277051</v>
      </c>
      <c r="BI21" s="214">
        <v>27976333.790339381</v>
      </c>
      <c r="BJ21" s="214">
        <v>19496299.64087354</v>
      </c>
      <c r="BK21" s="214">
        <v>20146173.602161139</v>
      </c>
      <c r="BL21" s="214">
        <v>18539309.403259385</v>
      </c>
      <c r="BM21" s="214">
        <v>16304860.638012076</v>
      </c>
      <c r="BN21" s="214">
        <v>18006197.089567076</v>
      </c>
      <c r="BO21" s="214">
        <v>17677994.688717268</v>
      </c>
      <c r="BP21" s="214">
        <v>17763510.269733947</v>
      </c>
      <c r="BQ21" s="214">
        <v>16945394.611575764</v>
      </c>
      <c r="BR21" s="214">
        <v>15696280.594761238</v>
      </c>
      <c r="BS21" s="214">
        <v>15674721.444091152</v>
      </c>
      <c r="BT21" s="214">
        <v>15128740.510518171</v>
      </c>
      <c r="BU21" s="214">
        <v>15621905.999533864</v>
      </c>
      <c r="BV21" s="214">
        <v>15117976.773315262</v>
      </c>
      <c r="BW21" s="214">
        <v>13461313.694574144</v>
      </c>
      <c r="BX21" s="214">
        <v>12108990.416054115</v>
      </c>
      <c r="BY21" s="214">
        <v>10089437.519773984</v>
      </c>
      <c r="BZ21" s="214">
        <v>7096354.6436381321</v>
      </c>
      <c r="CA21" s="214">
        <v>6762218.341066571</v>
      </c>
      <c r="CB21" s="214">
        <v>6097904.0524552623</v>
      </c>
      <c r="CC21" s="214">
        <v>2992513.7240497135</v>
      </c>
      <c r="CD21" s="214">
        <v>0</v>
      </c>
      <c r="CE21" s="214">
        <v>0</v>
      </c>
      <c r="CF21" s="214">
        <v>0</v>
      </c>
      <c r="CG21" s="214">
        <v>0</v>
      </c>
      <c r="CH21" s="214">
        <v>0</v>
      </c>
    </row>
    <row r="22" spans="1:86">
      <c r="B22" s="122"/>
      <c r="C22" s="214"/>
      <c r="D22" s="210" t="s">
        <v>682</v>
      </c>
      <c r="E22" s="214">
        <v>83527861</v>
      </c>
      <c r="F22" s="214">
        <v>90140006.439999998</v>
      </c>
      <c r="G22" s="214">
        <v>97303164</v>
      </c>
      <c r="H22" s="214">
        <v>106288463.14369494</v>
      </c>
      <c r="I22" s="214">
        <v>121077402.0488739</v>
      </c>
      <c r="J22" s="214">
        <v>139909650.90494186</v>
      </c>
      <c r="K22" s="214">
        <v>160305218.03129122</v>
      </c>
      <c r="L22" s="214">
        <v>182507506.66021165</v>
      </c>
      <c r="M22" s="214">
        <v>228037716.51701534</v>
      </c>
      <c r="N22" s="214">
        <v>253708200.14221033</v>
      </c>
      <c r="O22" s="214">
        <v>282181798.47619301</v>
      </c>
      <c r="P22" s="214">
        <v>313811356.74977022</v>
      </c>
      <c r="Q22" s="214">
        <v>343182158.13047308</v>
      </c>
      <c r="R22" s="214">
        <v>381017782.39104331</v>
      </c>
      <c r="S22" s="214">
        <v>419847409.11485833</v>
      </c>
      <c r="T22" s="214">
        <v>461265236.24847543</v>
      </c>
      <c r="U22" s="214">
        <v>514917389.32982123</v>
      </c>
      <c r="V22" s="214">
        <v>572783832.5151813</v>
      </c>
      <c r="W22" s="214">
        <v>628491985.95927799</v>
      </c>
      <c r="X22" s="214">
        <v>679687540.96158171</v>
      </c>
      <c r="Y22" s="214">
        <v>721204196.63217664</v>
      </c>
      <c r="Z22" s="214">
        <v>758769095.00629842</v>
      </c>
      <c r="AA22" s="214">
        <v>801188769.09201646</v>
      </c>
      <c r="AB22" s="214">
        <v>843548723.05595481</v>
      </c>
      <c r="AC22" s="214">
        <v>881602767.9687295</v>
      </c>
      <c r="AD22" s="214">
        <v>924299184.96335661</v>
      </c>
      <c r="AE22" s="214">
        <v>965624297.7010318</v>
      </c>
      <c r="AF22" s="214">
        <v>1010601297.1452985</v>
      </c>
      <c r="AG22" s="214">
        <v>1054388152.7042626</v>
      </c>
      <c r="AH22" s="214">
        <v>1100129208.4110417</v>
      </c>
      <c r="AI22" s="214">
        <v>1144839951.9034517</v>
      </c>
      <c r="AJ22" s="214">
        <v>1188027433.3059628</v>
      </c>
      <c r="AK22" s="214">
        <v>1235156016.8836613</v>
      </c>
      <c r="AL22" s="214">
        <v>1280732703.8354685</v>
      </c>
      <c r="AM22" s="214">
        <v>1327828605.0454636</v>
      </c>
      <c r="AN22" s="214">
        <v>1375739196.4019611</v>
      </c>
      <c r="AO22" s="214">
        <v>1420291420.4580009</v>
      </c>
      <c r="AP22" s="214">
        <v>1486151210.2859108</v>
      </c>
      <c r="AQ22" s="214">
        <v>1550963956.2198191</v>
      </c>
      <c r="AR22" s="214">
        <v>1620232292.7560844</v>
      </c>
      <c r="AS22" s="214">
        <v>1688340989.5060439</v>
      </c>
      <c r="AT22" s="214">
        <v>1764638993.6518927</v>
      </c>
      <c r="AU22" s="214">
        <v>1841029603.4677637</v>
      </c>
      <c r="AV22" s="214">
        <v>1914635263.4346969</v>
      </c>
      <c r="AW22" s="214">
        <v>1994006558.4306388</v>
      </c>
      <c r="AX22" s="214">
        <v>2072160549.1006217</v>
      </c>
      <c r="AY22" s="214">
        <v>2145016504.1518707</v>
      </c>
      <c r="AZ22" s="214">
        <v>2214616665.2667637</v>
      </c>
      <c r="BA22" s="214">
        <v>2263045231.8540244</v>
      </c>
      <c r="BB22" s="214">
        <v>2316250356.4606223</v>
      </c>
      <c r="BC22" s="214">
        <v>2364125642.3593364</v>
      </c>
      <c r="BD22" s="214">
        <v>2412760794.0741315</v>
      </c>
      <c r="BE22" s="214">
        <v>2459827077.078258</v>
      </c>
      <c r="BF22" s="214">
        <v>2506980430.8721204</v>
      </c>
      <c r="BG22" s="214">
        <v>2552448531.1235313</v>
      </c>
      <c r="BH22" s="214">
        <v>2592453856.4038086</v>
      </c>
      <c r="BI22" s="214">
        <v>2620430190.1941481</v>
      </c>
      <c r="BJ22" s="214">
        <v>2639926489.8350215</v>
      </c>
      <c r="BK22" s="214">
        <v>2660072663.4371824</v>
      </c>
      <c r="BL22" s="214">
        <v>2678611972.8404417</v>
      </c>
      <c r="BM22" s="214">
        <v>2694916833.4784536</v>
      </c>
      <c r="BN22" s="214">
        <v>2712923030.5680208</v>
      </c>
      <c r="BO22" s="214">
        <v>2730601025.2567382</v>
      </c>
      <c r="BP22" s="214">
        <v>2748364535.5264721</v>
      </c>
      <c r="BQ22" s="214">
        <v>2765309930.1380477</v>
      </c>
      <c r="BR22" s="214">
        <v>2781006210.7328091</v>
      </c>
      <c r="BS22" s="214">
        <v>2796680932.1769004</v>
      </c>
      <c r="BT22" s="214">
        <v>2811809672.6874185</v>
      </c>
      <c r="BU22" s="214">
        <v>2827431578.6869521</v>
      </c>
      <c r="BV22" s="214">
        <v>2842549555.4602675</v>
      </c>
      <c r="BW22" s="214">
        <v>2856010869.1548419</v>
      </c>
      <c r="BX22" s="214">
        <v>2868119859.5708961</v>
      </c>
      <c r="BY22" s="214">
        <v>2878209297.0906701</v>
      </c>
      <c r="BZ22" s="214">
        <v>2885305651.7343082</v>
      </c>
      <c r="CA22" s="214">
        <v>2892067870.0753746</v>
      </c>
      <c r="CB22" s="214">
        <v>2898165774.12783</v>
      </c>
      <c r="CC22" s="214">
        <v>2901158287.8518796</v>
      </c>
      <c r="CD22" s="214">
        <v>2901158287.8518796</v>
      </c>
      <c r="CE22" s="214">
        <v>2901158287.8518796</v>
      </c>
      <c r="CF22" s="214">
        <v>2901158287.8518796</v>
      </c>
      <c r="CG22" s="214">
        <v>2901158287.8518796</v>
      </c>
      <c r="CH22" s="214">
        <v>2901158287.8518796</v>
      </c>
    </row>
    <row r="23" spans="1:86">
      <c r="B23" s="122"/>
      <c r="C23" s="73"/>
      <c r="D23" s="6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3"/>
      <c r="BG23" s="73"/>
      <c r="BH23" s="73"/>
      <c r="BI23" s="73"/>
      <c r="BJ23" s="73"/>
      <c r="BK23" s="73"/>
      <c r="BL23" s="73"/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</row>
    <row r="24" spans="1:86">
      <c r="B24" s="122"/>
      <c r="C24" s="210" t="s">
        <v>678</v>
      </c>
      <c r="D24" s="211"/>
      <c r="E24" s="214" t="s">
        <v>341</v>
      </c>
      <c r="F24" s="215" t="s">
        <v>664</v>
      </c>
      <c r="G24" s="214" t="s">
        <v>665</v>
      </c>
      <c r="H24" s="214" t="s">
        <v>666</v>
      </c>
      <c r="I24" s="214" t="s">
        <v>667</v>
      </c>
      <c r="J24" s="214" t="s">
        <v>668</v>
      </c>
      <c r="K24" s="214" t="s">
        <v>669</v>
      </c>
      <c r="L24" s="214" t="s">
        <v>670</v>
      </c>
      <c r="M24" s="214" t="s">
        <v>671</v>
      </c>
      <c r="N24" s="214" t="s">
        <v>672</v>
      </c>
      <c r="O24" s="214" t="s">
        <v>673</v>
      </c>
      <c r="P24" s="214" t="s">
        <v>674</v>
      </c>
      <c r="Q24" s="214" t="s">
        <v>675</v>
      </c>
      <c r="R24" s="214" t="s">
        <v>642</v>
      </c>
      <c r="S24" s="214" t="s">
        <v>643</v>
      </c>
      <c r="T24" s="214" t="s">
        <v>644</v>
      </c>
      <c r="U24" s="214" t="s">
        <v>645</v>
      </c>
      <c r="V24" s="214" t="s">
        <v>646</v>
      </c>
      <c r="W24" s="214" t="s">
        <v>647</v>
      </c>
      <c r="X24" s="214" t="s">
        <v>648</v>
      </c>
      <c r="Y24" s="214" t="s">
        <v>649</v>
      </c>
      <c r="Z24" s="214" t="s">
        <v>650</v>
      </c>
      <c r="AA24" s="214" t="s">
        <v>651</v>
      </c>
      <c r="AB24" s="214" t="s">
        <v>652</v>
      </c>
      <c r="AC24" s="214" t="s">
        <v>653</v>
      </c>
      <c r="AD24" s="214" t="s">
        <v>654</v>
      </c>
      <c r="AE24" s="214" t="s">
        <v>655</v>
      </c>
      <c r="AF24" s="214" t="s">
        <v>656</v>
      </c>
      <c r="AG24" s="214" t="s">
        <v>657</v>
      </c>
      <c r="AH24" s="214" t="s">
        <v>658</v>
      </c>
      <c r="AI24" s="214" t="s">
        <v>659</v>
      </c>
      <c r="AJ24" s="214" t="s">
        <v>660</v>
      </c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</row>
    <row r="25" spans="1:86">
      <c r="B25" s="122"/>
      <c r="C25" s="214">
        <v>2901158287.8518806</v>
      </c>
      <c r="D25" s="210" t="s">
        <v>683</v>
      </c>
      <c r="E25" s="214">
        <v>83527861</v>
      </c>
      <c r="F25" s="214">
        <v>13775303</v>
      </c>
      <c r="G25" s="214">
        <v>42606486.904941857</v>
      </c>
      <c r="H25" s="214">
        <v>88128065.612073496</v>
      </c>
      <c r="I25" s="214">
        <v>85773640.232754886</v>
      </c>
      <c r="J25" s="214">
        <v>106036052.36508811</v>
      </c>
      <c r="K25" s="214">
        <v>152936423.40032303</v>
      </c>
      <c r="L25" s="214">
        <v>148420364.11699539</v>
      </c>
      <c r="M25" s="214">
        <v>122344526.42377824</v>
      </c>
      <c r="N25" s="214">
        <v>122075574.64507703</v>
      </c>
      <c r="O25" s="214">
        <v>134504910.71000981</v>
      </c>
      <c r="P25" s="214">
        <v>135026808.47261941</v>
      </c>
      <c r="Q25" s="214">
        <v>140583179.51829988</v>
      </c>
      <c r="R25" s="214">
        <v>175224759.81785798</v>
      </c>
      <c r="S25" s="214">
        <v>213675037.43207383</v>
      </c>
      <c r="T25" s="214">
        <v>229367564.77874616</v>
      </c>
      <c r="U25" s="214">
        <v>220610106.83612502</v>
      </c>
      <c r="V25" s="214">
        <v>149508977.09257302</v>
      </c>
      <c r="W25" s="214">
        <v>142854788.51278412</v>
      </c>
      <c r="X25" s="214">
        <v>113449759.32202756</v>
      </c>
      <c r="Y25" s="214">
        <v>58181782.646294057</v>
      </c>
      <c r="Z25" s="214">
        <v>51989052.416296422</v>
      </c>
      <c r="AA25" s="214">
        <v>50405185.476070948</v>
      </c>
      <c r="AB25" s="214">
        <v>46425367.954143189</v>
      </c>
      <c r="AC25" s="214">
        <v>40688280.88394352</v>
      </c>
      <c r="AD25" s="214">
        <v>23948010.504478686</v>
      </c>
      <c r="AE25" s="214">
        <v>9090417.7765049748</v>
      </c>
      <c r="AF25" s="214">
        <v>0</v>
      </c>
      <c r="AG25" s="214">
        <v>0</v>
      </c>
      <c r="AH25" s="214">
        <v>0</v>
      </c>
      <c r="AI25" s="214">
        <v>0</v>
      </c>
      <c r="AJ25" s="214">
        <v>0</v>
      </c>
    </row>
    <row r="26" spans="1:86">
      <c r="B26" s="122"/>
      <c r="C26" s="214">
        <v>57297173311.156837</v>
      </c>
      <c r="D26" s="210" t="s">
        <v>682</v>
      </c>
      <c r="E26" s="214">
        <v>83527861</v>
      </c>
      <c r="F26" s="214">
        <v>97303164</v>
      </c>
      <c r="G26" s="214">
        <v>139909650.90494186</v>
      </c>
      <c r="H26" s="214">
        <v>228037716.51701534</v>
      </c>
      <c r="I26" s="214">
        <v>313811356.74977022</v>
      </c>
      <c r="J26" s="214">
        <v>419847409.11485833</v>
      </c>
      <c r="K26" s="214">
        <v>572783832.5151813</v>
      </c>
      <c r="L26" s="214">
        <v>721204196.63217664</v>
      </c>
      <c r="M26" s="214">
        <v>843548723.05595493</v>
      </c>
      <c r="N26" s="214">
        <v>965624297.70103192</v>
      </c>
      <c r="O26" s="214">
        <v>1100129208.4110417</v>
      </c>
      <c r="P26" s="214">
        <v>1235156016.8836613</v>
      </c>
      <c r="Q26" s="214">
        <v>1375739196.4019611</v>
      </c>
      <c r="R26" s="214">
        <v>1550963956.2198191</v>
      </c>
      <c r="S26" s="214">
        <v>1764638993.6518929</v>
      </c>
      <c r="T26" s="214">
        <v>1994006558.430639</v>
      </c>
      <c r="U26" s="214">
        <v>2214616665.2667642</v>
      </c>
      <c r="V26" s="214">
        <v>2364125642.3593373</v>
      </c>
      <c r="W26" s="214">
        <v>2506980430.8721213</v>
      </c>
      <c r="X26" s="214">
        <v>2620430190.194149</v>
      </c>
      <c r="Y26" s="214">
        <v>2678611972.8404431</v>
      </c>
      <c r="Z26" s="214">
        <v>2730601025.2567396</v>
      </c>
      <c r="AA26" s="214">
        <v>2781006210.7328105</v>
      </c>
      <c r="AB26" s="214">
        <v>2827431578.6869535</v>
      </c>
      <c r="AC26" s="214">
        <v>2868119859.5708971</v>
      </c>
      <c r="AD26" s="214">
        <v>2892067870.0753756</v>
      </c>
      <c r="AE26" s="214">
        <v>2901158287.8518806</v>
      </c>
      <c r="AF26" s="214">
        <v>2901158287.8518806</v>
      </c>
      <c r="AG26" s="214">
        <v>2901158287.8518806</v>
      </c>
      <c r="AH26" s="214">
        <v>2901158287.8518806</v>
      </c>
      <c r="AI26" s="214">
        <v>2901158287.8518806</v>
      </c>
      <c r="AJ26" s="214">
        <v>2901158287.8518806</v>
      </c>
    </row>
    <row r="27" spans="1:86">
      <c r="C27" s="216"/>
      <c r="D27" s="6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</row>
    <row r="28" spans="1:86">
      <c r="A28" t="s">
        <v>684</v>
      </c>
      <c r="B28" s="145" t="s">
        <v>662</v>
      </c>
      <c r="C28" s="210" t="s">
        <v>663</v>
      </c>
    </row>
    <row r="29" spans="1:86">
      <c r="B29" s="145"/>
      <c r="C29" s="211" t="s">
        <v>17</v>
      </c>
      <c r="D29" s="211"/>
      <c r="E29" s="211" t="s">
        <v>341</v>
      </c>
      <c r="F29" s="212">
        <v>41030</v>
      </c>
      <c r="G29" s="212">
        <v>41061</v>
      </c>
      <c r="H29" s="212">
        <v>41091</v>
      </c>
      <c r="I29" s="212">
        <v>41122</v>
      </c>
      <c r="J29" s="212">
        <v>41153</v>
      </c>
      <c r="K29" s="212">
        <v>41183</v>
      </c>
      <c r="L29" s="212">
        <v>41214</v>
      </c>
      <c r="M29" s="212">
        <v>41244</v>
      </c>
      <c r="N29" s="212">
        <v>41275</v>
      </c>
      <c r="O29" s="212">
        <v>41306</v>
      </c>
      <c r="P29" s="212">
        <v>41334</v>
      </c>
      <c r="Q29" s="212">
        <v>41365</v>
      </c>
      <c r="R29" s="212">
        <v>41395</v>
      </c>
      <c r="S29" s="212">
        <v>41426</v>
      </c>
      <c r="T29" s="212">
        <v>41456</v>
      </c>
      <c r="U29" s="212">
        <v>41487</v>
      </c>
      <c r="V29" s="212">
        <v>41518</v>
      </c>
      <c r="W29" s="212">
        <v>41548</v>
      </c>
      <c r="X29" s="212">
        <v>41579</v>
      </c>
      <c r="Y29" s="212">
        <v>41609</v>
      </c>
      <c r="Z29" s="212">
        <v>41640</v>
      </c>
      <c r="AA29" s="212">
        <v>41671</v>
      </c>
      <c r="AB29" s="212">
        <v>41699</v>
      </c>
      <c r="AC29" s="212">
        <v>41730</v>
      </c>
      <c r="AD29" s="212">
        <v>41760</v>
      </c>
      <c r="AE29" s="212">
        <v>41791</v>
      </c>
      <c r="AF29" s="212">
        <v>41821</v>
      </c>
      <c r="AG29" s="212">
        <v>41852</v>
      </c>
      <c r="AH29" s="212">
        <v>41883</v>
      </c>
      <c r="AI29" s="212">
        <v>41913</v>
      </c>
      <c r="AJ29" s="212">
        <v>41944</v>
      </c>
      <c r="AK29" s="212">
        <v>41974</v>
      </c>
      <c r="AL29" s="212">
        <v>42005</v>
      </c>
      <c r="AM29" s="212">
        <v>42036</v>
      </c>
      <c r="AN29" s="212">
        <v>42064</v>
      </c>
      <c r="AO29" s="212">
        <v>42095</v>
      </c>
      <c r="AP29" s="212">
        <v>42125</v>
      </c>
      <c r="AQ29" s="212">
        <v>42156</v>
      </c>
      <c r="AR29" s="212">
        <v>42186</v>
      </c>
      <c r="AS29" s="212">
        <v>42217</v>
      </c>
      <c r="AT29" s="212">
        <v>42248</v>
      </c>
      <c r="AU29" s="212">
        <v>42278</v>
      </c>
      <c r="AV29" s="212">
        <v>42309</v>
      </c>
      <c r="AW29" s="212">
        <v>42339</v>
      </c>
      <c r="AX29" s="212">
        <v>42370</v>
      </c>
      <c r="AY29" s="212">
        <v>42401</v>
      </c>
      <c r="AZ29" s="212">
        <v>42430</v>
      </c>
      <c r="BA29" s="212">
        <v>42461</v>
      </c>
      <c r="BB29" s="212">
        <v>42491</v>
      </c>
      <c r="BC29" s="212">
        <v>42522</v>
      </c>
      <c r="BD29" s="212">
        <v>42552</v>
      </c>
      <c r="BE29" s="212">
        <v>42583</v>
      </c>
      <c r="BF29" s="212">
        <v>42614</v>
      </c>
      <c r="BG29" s="212">
        <v>42644</v>
      </c>
      <c r="BH29" s="212">
        <v>42675</v>
      </c>
      <c r="BI29" s="212">
        <v>42705</v>
      </c>
      <c r="BJ29" s="212">
        <v>42736</v>
      </c>
      <c r="BK29" s="212">
        <v>42767</v>
      </c>
      <c r="BL29" s="212">
        <v>42795</v>
      </c>
      <c r="BM29" s="212">
        <v>42826</v>
      </c>
      <c r="BN29" s="212">
        <v>42856</v>
      </c>
      <c r="BO29" s="212">
        <v>42887</v>
      </c>
      <c r="BP29" s="212">
        <v>42917</v>
      </c>
      <c r="BQ29" s="212">
        <v>42948</v>
      </c>
      <c r="BR29" s="212">
        <v>42979</v>
      </c>
      <c r="BS29" s="212">
        <v>43009</v>
      </c>
      <c r="BT29" s="212">
        <v>43040</v>
      </c>
      <c r="BU29" s="212">
        <v>43070</v>
      </c>
      <c r="BV29" s="212">
        <v>43101</v>
      </c>
      <c r="BW29" s="212">
        <v>43132</v>
      </c>
      <c r="BX29" s="212">
        <v>43160</v>
      </c>
      <c r="BY29" s="212">
        <v>43191</v>
      </c>
      <c r="BZ29" s="212">
        <v>43221</v>
      </c>
      <c r="CA29" s="212">
        <v>43252</v>
      </c>
      <c r="CB29" s="212">
        <v>43282</v>
      </c>
      <c r="CC29" s="212">
        <v>43313</v>
      </c>
      <c r="CD29" s="212">
        <v>43344</v>
      </c>
      <c r="CE29" s="212">
        <v>43374</v>
      </c>
      <c r="CF29" s="212">
        <v>43405</v>
      </c>
      <c r="CG29" s="212">
        <v>43435</v>
      </c>
      <c r="CH29" s="212">
        <v>43466</v>
      </c>
    </row>
    <row r="30" spans="1:86">
      <c r="B30" s="145"/>
      <c r="C30" s="214">
        <v>2359610946</v>
      </c>
      <c r="D30" s="210" t="s">
        <v>676</v>
      </c>
      <c r="E30" s="214">
        <v>85307165</v>
      </c>
      <c r="F30" s="214">
        <v>3214785</v>
      </c>
      <c r="G30" s="214">
        <v>3111083</v>
      </c>
      <c r="H30" s="214">
        <v>7074621</v>
      </c>
      <c r="I30" s="214">
        <v>10253310</v>
      </c>
      <c r="J30" s="214">
        <v>6766947</v>
      </c>
      <c r="K30" s="214">
        <v>3942485</v>
      </c>
      <c r="L30" s="214">
        <v>3815308</v>
      </c>
      <c r="M30" s="214">
        <v>4131994</v>
      </c>
      <c r="N30" s="214">
        <v>4442531</v>
      </c>
      <c r="O30" s="214">
        <v>4012610</v>
      </c>
      <c r="P30" s="214">
        <v>4724360</v>
      </c>
      <c r="Q30" s="214">
        <v>10790723</v>
      </c>
      <c r="R30" s="214">
        <v>13948080</v>
      </c>
      <c r="S30" s="214">
        <v>18725437</v>
      </c>
      <c r="T30" s="214">
        <v>22983710</v>
      </c>
      <c r="U30" s="214">
        <v>20903382</v>
      </c>
      <c r="V30" s="214">
        <v>24842253</v>
      </c>
      <c r="W30" s="214">
        <v>28266666</v>
      </c>
      <c r="X30" s="214">
        <v>28930940</v>
      </c>
      <c r="Y30" s="214">
        <v>31413788</v>
      </c>
      <c r="Z30" s="214">
        <v>30662091</v>
      </c>
      <c r="AA30" s="214">
        <v>30446344</v>
      </c>
      <c r="AB30" s="214">
        <v>36106082</v>
      </c>
      <c r="AC30" s="214">
        <v>37549709</v>
      </c>
      <c r="AD30" s="214">
        <v>45269960</v>
      </c>
      <c r="AE30" s="214">
        <v>48266129</v>
      </c>
      <c r="AF30" s="214">
        <v>50294118</v>
      </c>
      <c r="AG30" s="214">
        <v>58299015</v>
      </c>
      <c r="AH30" s="214">
        <v>55626949</v>
      </c>
      <c r="AI30" s="214">
        <v>62031447</v>
      </c>
      <c r="AJ30" s="214">
        <v>62177009</v>
      </c>
      <c r="AK30" s="214">
        <v>64786927</v>
      </c>
      <c r="AL30" s="214">
        <v>65753569</v>
      </c>
      <c r="AM30" s="214">
        <v>59676422</v>
      </c>
      <c r="AN30" s="214">
        <v>67368099</v>
      </c>
      <c r="AO30" s="214">
        <v>66846418</v>
      </c>
      <c r="AP30" s="214">
        <v>68614586</v>
      </c>
      <c r="AQ30" s="214">
        <v>63169393</v>
      </c>
      <c r="AR30" s="214">
        <v>67180775</v>
      </c>
      <c r="AS30" s="214">
        <v>67169670</v>
      </c>
      <c r="AT30" s="214">
        <v>62215005</v>
      </c>
      <c r="AU30" s="214">
        <v>56046986</v>
      </c>
      <c r="AV30" s="214">
        <v>55213567</v>
      </c>
      <c r="AW30" s="214">
        <v>55206118</v>
      </c>
      <c r="AX30" s="214">
        <v>50672065</v>
      </c>
      <c r="AY30" s="214">
        <v>42956610</v>
      </c>
      <c r="AZ30" s="214">
        <v>44753767</v>
      </c>
      <c r="BA30" s="214">
        <v>44931176</v>
      </c>
      <c r="BB30" s="214">
        <v>55459644</v>
      </c>
      <c r="BC30" s="214">
        <v>53174573</v>
      </c>
      <c r="BD30" s="214">
        <v>54038204</v>
      </c>
      <c r="BE30" s="214">
        <v>53820076</v>
      </c>
      <c r="BF30" s="214">
        <v>47512536</v>
      </c>
      <c r="BG30" s="214">
        <v>45709210</v>
      </c>
      <c r="BH30" s="214">
        <v>41171963</v>
      </c>
      <c r="BI30" s="214">
        <v>38839784</v>
      </c>
      <c r="BJ30" s="214">
        <v>18215869</v>
      </c>
      <c r="BK30" s="214">
        <v>16339089</v>
      </c>
      <c r="BL30" s="214">
        <v>16719126</v>
      </c>
      <c r="BM30" s="214">
        <v>15307978</v>
      </c>
      <c r="BN30" s="214">
        <v>8623835</v>
      </c>
      <c r="BO30" s="214">
        <v>8068035</v>
      </c>
      <c r="BP30" s="214">
        <v>3140084</v>
      </c>
      <c r="BQ30" s="214">
        <v>3140084</v>
      </c>
      <c r="BR30" s="214">
        <v>3038792</v>
      </c>
      <c r="BS30" s="214">
        <v>2967023</v>
      </c>
      <c r="BT30" s="214">
        <v>2871314</v>
      </c>
      <c r="BU30" s="214">
        <v>2967023</v>
      </c>
      <c r="BV30" s="214">
        <v>2615890</v>
      </c>
      <c r="BW30" s="214">
        <v>2362740</v>
      </c>
      <c r="BX30" s="214">
        <v>2615890</v>
      </c>
      <c r="BY30" s="214">
        <v>0</v>
      </c>
      <c r="BZ30" s="214">
        <v>0</v>
      </c>
      <c r="CA30" s="214">
        <v>0</v>
      </c>
      <c r="CB30" s="214">
        <v>0</v>
      </c>
      <c r="CC30" s="214">
        <v>0</v>
      </c>
      <c r="CD30" s="214">
        <v>0</v>
      </c>
      <c r="CE30" s="214">
        <v>0</v>
      </c>
      <c r="CF30" s="214">
        <v>0</v>
      </c>
      <c r="CG30" s="214">
        <v>0</v>
      </c>
      <c r="CH30" s="214">
        <v>0</v>
      </c>
    </row>
    <row r="31" spans="1:86">
      <c r="B31" s="145"/>
      <c r="C31" s="214">
        <v>86480000.000000015</v>
      </c>
      <c r="D31" s="210" t="s">
        <v>299</v>
      </c>
      <c r="E31" s="214">
        <v>0</v>
      </c>
      <c r="F31" s="214">
        <v>0</v>
      </c>
      <c r="G31" s="214">
        <v>0</v>
      </c>
      <c r="H31" s="214">
        <v>0</v>
      </c>
      <c r="I31" s="214">
        <v>0</v>
      </c>
      <c r="J31" s="214">
        <v>0</v>
      </c>
      <c r="K31" s="214">
        <v>0</v>
      </c>
      <c r="L31" s="214">
        <v>0</v>
      </c>
      <c r="M31" s="214">
        <v>0</v>
      </c>
      <c r="N31" s="214">
        <v>0</v>
      </c>
      <c r="O31" s="214">
        <v>0</v>
      </c>
      <c r="P31" s="214">
        <v>0</v>
      </c>
      <c r="Q31" s="214">
        <v>0</v>
      </c>
      <c r="R31" s="214">
        <v>0</v>
      </c>
      <c r="S31" s="214">
        <v>0</v>
      </c>
      <c r="T31" s="214">
        <v>0</v>
      </c>
      <c r="U31" s="214">
        <v>0</v>
      </c>
      <c r="V31" s="214">
        <v>0</v>
      </c>
      <c r="W31" s="214">
        <v>0</v>
      </c>
      <c r="X31" s="214">
        <v>0</v>
      </c>
      <c r="Y31" s="214">
        <v>0</v>
      </c>
      <c r="Z31" s="214">
        <v>1318960.8222872084</v>
      </c>
      <c r="AA31" s="214">
        <v>1309680.2471129324</v>
      </c>
      <c r="AB31" s="214">
        <v>1553139.5952183879</v>
      </c>
      <c r="AC31" s="214">
        <v>1615238.6691202957</v>
      </c>
      <c r="AD31" s="214">
        <v>1947333.0656578196</v>
      </c>
      <c r="AE31" s="214">
        <v>2076216.3022235006</v>
      </c>
      <c r="AF31" s="214">
        <v>2163452.2979365592</v>
      </c>
      <c r="AG31" s="214">
        <v>2507791.0297420453</v>
      </c>
      <c r="AH31" s="214">
        <v>2392849.4111627485</v>
      </c>
      <c r="AI31" s="214">
        <v>2668345.3630995159</v>
      </c>
      <c r="AJ31" s="214">
        <v>2674606.8595908596</v>
      </c>
      <c r="AK31" s="214">
        <v>2786875.1191620086</v>
      </c>
      <c r="AL31" s="214">
        <v>2828456.2013907889</v>
      </c>
      <c r="AM31" s="214">
        <v>2567041.5834418619</v>
      </c>
      <c r="AN31" s="214">
        <v>2897906.840501063</v>
      </c>
      <c r="AO31" s="214">
        <v>2875466.2052315497</v>
      </c>
      <c r="AP31" s="214">
        <v>2951525.7381323534</v>
      </c>
      <c r="AQ31" s="214">
        <v>2717295.2599567925</v>
      </c>
      <c r="AR31" s="214">
        <v>2889848.909387554</v>
      </c>
      <c r="AS31" s="214">
        <v>2889371.2165931682</v>
      </c>
      <c r="AT31" s="214">
        <v>2676241.2959182328</v>
      </c>
      <c r="AU31" s="214">
        <v>2410917.7270812895</v>
      </c>
      <c r="AV31" s="214">
        <v>2375067.3667927566</v>
      </c>
      <c r="AW31" s="214">
        <v>2374746.9405320291</v>
      </c>
      <c r="AX31" s="214">
        <v>2179710.0699815573</v>
      </c>
      <c r="AY31" s="214">
        <v>1847821.9782294342</v>
      </c>
      <c r="AZ31" s="214">
        <v>1925128.5022528353</v>
      </c>
      <c r="BA31" s="214">
        <v>1932759.9296242152</v>
      </c>
      <c r="BB31" s="214">
        <v>2385652.6175594432</v>
      </c>
      <c r="BC31" s="214">
        <v>2287357.9798863423</v>
      </c>
      <c r="BD31" s="214">
        <v>2324507.9398780703</v>
      </c>
      <c r="BE31" s="214">
        <v>2315124.9435832691</v>
      </c>
      <c r="BF31" s="214">
        <v>2043799.737973206</v>
      </c>
      <c r="BG31" s="214">
        <v>1966227.8481822619</v>
      </c>
      <c r="BH31" s="214">
        <v>1771053.5844948906</v>
      </c>
      <c r="BI31" s="214">
        <v>1670732.5486085594</v>
      </c>
      <c r="BJ31" s="214">
        <v>783574.00853438443</v>
      </c>
      <c r="BK31" s="214">
        <v>702842.42072283605</v>
      </c>
      <c r="BL31" s="214">
        <v>719190.09622936184</v>
      </c>
      <c r="BM31" s="214">
        <v>658488.13932600024</v>
      </c>
      <c r="BN31" s="214">
        <v>370962.97518878308</v>
      </c>
      <c r="BO31" s="214">
        <v>347054.67666383152</v>
      </c>
      <c r="BP31" s="214">
        <v>135073.88568806046</v>
      </c>
      <c r="BQ31" s="214">
        <v>135073.88568806046</v>
      </c>
      <c r="BR31" s="214">
        <v>130716.70797271428</v>
      </c>
      <c r="BS31" s="214">
        <v>127629.49192946627</v>
      </c>
      <c r="BT31" s="214">
        <v>123512.47259962713</v>
      </c>
      <c r="BU31" s="214">
        <v>127629.49192946627</v>
      </c>
      <c r="BV31" s="214">
        <v>0</v>
      </c>
      <c r="BW31" s="214">
        <v>0</v>
      </c>
      <c r="BX31" s="214">
        <v>0</v>
      </c>
      <c r="BY31" s="214">
        <v>0</v>
      </c>
      <c r="BZ31" s="214">
        <v>0</v>
      </c>
      <c r="CA31" s="214">
        <v>0</v>
      </c>
      <c r="CB31" s="214">
        <v>0</v>
      </c>
      <c r="CC31" s="214">
        <v>0</v>
      </c>
      <c r="CD31" s="214">
        <v>0</v>
      </c>
      <c r="CE31" s="214">
        <v>0</v>
      </c>
      <c r="CF31" s="214">
        <v>0</v>
      </c>
      <c r="CG31" s="214">
        <v>0</v>
      </c>
      <c r="CH31" s="214">
        <v>0</v>
      </c>
    </row>
    <row r="32" spans="1:86">
      <c r="B32" s="145"/>
      <c r="C32" s="214">
        <v>163657946.55944368</v>
      </c>
      <c r="D32" s="210" t="s">
        <v>677</v>
      </c>
      <c r="E32" s="214">
        <v>0</v>
      </c>
      <c r="F32" s="214">
        <v>-1267.9032901814535</v>
      </c>
      <c r="G32" s="214">
        <v>-1227.0225200719715</v>
      </c>
      <c r="H32" s="214">
        <v>6818.1759922229548</v>
      </c>
      <c r="I32" s="214">
        <v>6818.1759922234287</v>
      </c>
      <c r="J32" s="214">
        <v>6598.202559598014</v>
      </c>
      <c r="K32" s="214">
        <v>18932.572981688598</v>
      </c>
      <c r="L32" s="214">
        <v>18321.880279999838</v>
      </c>
      <c r="M32" s="214">
        <v>21549.405808309308</v>
      </c>
      <c r="N32" s="214">
        <v>59442.346124869786</v>
      </c>
      <c r="O32" s="214">
        <v>53689.86853260739</v>
      </c>
      <c r="P32" s="214">
        <v>69608.170820611267</v>
      </c>
      <c r="Q32" s="214">
        <v>292770.15223069326</v>
      </c>
      <c r="R32" s="214">
        <v>367707.31189095747</v>
      </c>
      <c r="S32" s="214">
        <v>502574.43726873514</v>
      </c>
      <c r="T32" s="214">
        <v>634939.86886575993</v>
      </c>
      <c r="U32" s="214">
        <v>539584.47454382328</v>
      </c>
      <c r="V32" s="214">
        <v>579814.9026459395</v>
      </c>
      <c r="W32" s="214">
        <v>708727.09779997438</v>
      </c>
      <c r="X32" s="214">
        <v>750353.78284613357</v>
      </c>
      <c r="Y32" s="214">
        <v>812302.88840505085</v>
      </c>
      <c r="Z32" s="214">
        <v>1406709.5245758682</v>
      </c>
      <c r="AA32" s="214">
        <v>1458241.2555915955</v>
      </c>
      <c r="AB32" s="214">
        <v>1799979.8607837718</v>
      </c>
      <c r="AC32" s="214">
        <v>1874661.9030018002</v>
      </c>
      <c r="AD32" s="214">
        <v>2256621.3643743633</v>
      </c>
      <c r="AE32" s="214">
        <v>2437529.4641953376</v>
      </c>
      <c r="AF32" s="214">
        <v>2539175.9926427379</v>
      </c>
      <c r="AG32" s="214">
        <v>2849819.8710328597</v>
      </c>
      <c r="AH32" s="214">
        <v>2705523.4849888473</v>
      </c>
      <c r="AI32" s="214">
        <v>3036042.4186252011</v>
      </c>
      <c r="AJ32" s="214">
        <v>3237214.7997508016</v>
      </c>
      <c r="AK32" s="214">
        <v>3431555.5755730998</v>
      </c>
      <c r="AL32" s="214">
        <v>5070385.7786525032</v>
      </c>
      <c r="AM32" s="214">
        <v>4612935.1736838575</v>
      </c>
      <c r="AN32" s="214">
        <v>5252225.2327064695</v>
      </c>
      <c r="AO32" s="214">
        <v>5251149.8797873557</v>
      </c>
      <c r="AP32" s="214">
        <v>5392773.210566706</v>
      </c>
      <c r="AQ32" s="214">
        <v>4931919.051038973</v>
      </c>
      <c r="AR32" s="214">
        <v>5234670.6849501412</v>
      </c>
      <c r="AS32" s="214">
        <v>5233544.1899214229</v>
      </c>
      <c r="AT32" s="214">
        <v>4827509.7316542314</v>
      </c>
      <c r="AU32" s="214">
        <v>4327713.8331599068</v>
      </c>
      <c r="AV32" s="214">
        <v>4334707.5409927778</v>
      </c>
      <c r="AW32" s="214">
        <v>4389313.6070223041</v>
      </c>
      <c r="AX32" s="214">
        <v>5206535.2220810922</v>
      </c>
      <c r="AY32" s="214">
        <v>4428226.7747518988</v>
      </c>
      <c r="AZ32" s="214">
        <v>4649335.6416474292</v>
      </c>
      <c r="BA32" s="214">
        <v>4651176.2262269985</v>
      </c>
      <c r="BB32" s="214">
        <v>4793529.9540592246</v>
      </c>
      <c r="BC32" s="214">
        <v>4586570.9826426599</v>
      </c>
      <c r="BD32" s="214">
        <v>4624504.1816676455</v>
      </c>
      <c r="BE32" s="214">
        <v>4596915.2596265646</v>
      </c>
      <c r="BF32" s="214">
        <v>3903269.6683043316</v>
      </c>
      <c r="BG32" s="214">
        <v>4631245.5534397699</v>
      </c>
      <c r="BH32" s="214">
        <v>4197491.4814550355</v>
      </c>
      <c r="BI32" s="214">
        <v>4012418.202488448</v>
      </c>
      <c r="BJ32" s="214">
        <v>2210099.6677215393</v>
      </c>
      <c r="BK32" s="214">
        <v>2004550.0047898882</v>
      </c>
      <c r="BL32" s="214">
        <v>2178188.8245838266</v>
      </c>
      <c r="BM32" s="214">
        <v>2184482.7428009175</v>
      </c>
      <c r="BN32" s="214">
        <v>1406811.8295816074</v>
      </c>
      <c r="BO32" s="214">
        <v>1318692.7927329384</v>
      </c>
      <c r="BP32" s="214">
        <v>548128.89154178917</v>
      </c>
      <c r="BQ32" s="214">
        <v>548128.89154178917</v>
      </c>
      <c r="BR32" s="214">
        <v>530447.45646815782</v>
      </c>
      <c r="BS32" s="214">
        <v>510300.82507825061</v>
      </c>
      <c r="BT32" s="214">
        <v>493839.73482561298</v>
      </c>
      <c r="BU32" s="214">
        <v>510300.82507825061</v>
      </c>
      <c r="BV32" s="214">
        <v>548621.66298232181</v>
      </c>
      <c r="BW32" s="214">
        <v>495529.37929150352</v>
      </c>
      <c r="BX32" s="214">
        <v>548621.66298232181</v>
      </c>
      <c r="BY32" s="214">
        <v>0</v>
      </c>
      <c r="BZ32" s="214">
        <v>0</v>
      </c>
      <c r="CA32" s="214">
        <v>0</v>
      </c>
      <c r="CB32" s="214">
        <v>0</v>
      </c>
      <c r="CC32" s="214">
        <v>0</v>
      </c>
      <c r="CD32" s="214">
        <v>0</v>
      </c>
      <c r="CE32" s="214">
        <v>0</v>
      </c>
      <c r="CF32" s="214">
        <v>0</v>
      </c>
      <c r="CG32" s="214">
        <v>0</v>
      </c>
      <c r="CH32" s="214">
        <v>0</v>
      </c>
    </row>
    <row r="33" spans="2:86">
      <c r="B33" s="145"/>
      <c r="C33" s="214">
        <v>2609748892.5594435</v>
      </c>
      <c r="D33" s="210" t="s">
        <v>17</v>
      </c>
      <c r="E33" s="214">
        <v>85307165</v>
      </c>
      <c r="F33" s="214">
        <v>3213517.0967098186</v>
      </c>
      <c r="G33" s="214">
        <v>3109855.9774799282</v>
      </c>
      <c r="H33" s="214">
        <v>7081439.1759922225</v>
      </c>
      <c r="I33" s="214">
        <v>10260128.175992223</v>
      </c>
      <c r="J33" s="214">
        <v>6773545.2025595978</v>
      </c>
      <c r="K33" s="214">
        <v>3961417.5729816887</v>
      </c>
      <c r="L33" s="214">
        <v>3833629.8802799997</v>
      </c>
      <c r="M33" s="214">
        <v>4153543.4058083091</v>
      </c>
      <c r="N33" s="214">
        <v>4501973.3461248698</v>
      </c>
      <c r="O33" s="214">
        <v>4066299.8685326073</v>
      </c>
      <c r="P33" s="214">
        <v>4793968.1708206115</v>
      </c>
      <c r="Q33" s="214">
        <v>11083493.152230693</v>
      </c>
      <c r="R33" s="214">
        <v>14315787.311890958</v>
      </c>
      <c r="S33" s="214">
        <v>19228011.437268734</v>
      </c>
      <c r="T33" s="214">
        <v>23618649.868865758</v>
      </c>
      <c r="U33" s="214">
        <v>21442966.474543825</v>
      </c>
      <c r="V33" s="214">
        <v>25422067.902645938</v>
      </c>
      <c r="W33" s="214">
        <v>28975393.097799975</v>
      </c>
      <c r="X33" s="214">
        <v>29681293.782846134</v>
      </c>
      <c r="Y33" s="214">
        <v>32226090.888405051</v>
      </c>
      <c r="Z33" s="214">
        <v>33387761.346863076</v>
      </c>
      <c r="AA33" s="214">
        <v>33214265.502704531</v>
      </c>
      <c r="AB33" s="214">
        <v>39459201.456002161</v>
      </c>
      <c r="AC33" s="214">
        <v>41039609.572122097</v>
      </c>
      <c r="AD33" s="214">
        <v>49473914.430032179</v>
      </c>
      <c r="AE33" s="214">
        <v>52779874.766418844</v>
      </c>
      <c r="AF33" s="214">
        <v>54996746.290579297</v>
      </c>
      <c r="AG33" s="214">
        <v>63656625.900774904</v>
      </c>
      <c r="AH33" s="214">
        <v>60725321.896151595</v>
      </c>
      <c r="AI33" s="214">
        <v>67735834.781724721</v>
      </c>
      <c r="AJ33" s="214">
        <v>68088830.659341663</v>
      </c>
      <c r="AK33" s="214">
        <v>71005357.69473511</v>
      </c>
      <c r="AL33" s="214">
        <v>73652410.980043292</v>
      </c>
      <c r="AM33" s="214">
        <v>66856398.75712572</v>
      </c>
      <c r="AN33" s="214">
        <v>75518231.073207542</v>
      </c>
      <c r="AO33" s="214">
        <v>74973034.085018903</v>
      </c>
      <c r="AP33" s="214">
        <v>76958884.948699057</v>
      </c>
      <c r="AQ33" s="214">
        <v>70818607.310995758</v>
      </c>
      <c r="AR33" s="214">
        <v>75305294.594337702</v>
      </c>
      <c r="AS33" s="214">
        <v>75292585.406514585</v>
      </c>
      <c r="AT33" s="214">
        <v>69718756.027572468</v>
      </c>
      <c r="AU33" s="214">
        <v>62785617.5602412</v>
      </c>
      <c r="AV33" s="214">
        <v>61923341.907785535</v>
      </c>
      <c r="AW33" s="214">
        <v>61970178.547554329</v>
      </c>
      <c r="AX33" s="214">
        <v>58058310.292062655</v>
      </c>
      <c r="AY33" s="214">
        <v>49232658.752981335</v>
      </c>
      <c r="AZ33" s="214">
        <v>51328231.14390026</v>
      </c>
      <c r="BA33" s="214">
        <v>51515112.155851215</v>
      </c>
      <c r="BB33" s="214">
        <v>62638826.571618661</v>
      </c>
      <c r="BC33" s="214">
        <v>60048501.962529004</v>
      </c>
      <c r="BD33" s="214">
        <v>60987216.121545717</v>
      </c>
      <c r="BE33" s="214">
        <v>60732116.20320984</v>
      </c>
      <c r="BF33" s="214">
        <v>53459605.406277537</v>
      </c>
      <c r="BG33" s="214">
        <v>52306683.401622027</v>
      </c>
      <c r="BH33" s="214">
        <v>47140508.065949924</v>
      </c>
      <c r="BI33" s="214">
        <v>44522934.751097001</v>
      </c>
      <c r="BJ33" s="214">
        <v>21209542.676255923</v>
      </c>
      <c r="BK33" s="214">
        <v>19046481.425512724</v>
      </c>
      <c r="BL33" s="214">
        <v>19616504.920813188</v>
      </c>
      <c r="BM33" s="214">
        <v>18150948.88212692</v>
      </c>
      <c r="BN33" s="214">
        <v>10401609.80477039</v>
      </c>
      <c r="BO33" s="214">
        <v>9733782.46939677</v>
      </c>
      <c r="BP33" s="214">
        <v>3823286.7772298497</v>
      </c>
      <c r="BQ33" s="214">
        <v>3823286.7772298497</v>
      </c>
      <c r="BR33" s="214">
        <v>3699956.1644408721</v>
      </c>
      <c r="BS33" s="214">
        <v>3604953.3170077167</v>
      </c>
      <c r="BT33" s="214">
        <v>3488666.20742524</v>
      </c>
      <c r="BU33" s="214">
        <v>3604953.3170077167</v>
      </c>
      <c r="BV33" s="214">
        <v>3164511.6629823218</v>
      </c>
      <c r="BW33" s="214">
        <v>2858269.3792915037</v>
      </c>
      <c r="BX33" s="214">
        <v>3164511.6629823218</v>
      </c>
      <c r="BY33" s="214">
        <v>0</v>
      </c>
      <c r="BZ33" s="214">
        <v>0</v>
      </c>
      <c r="CA33" s="214">
        <v>0</v>
      </c>
      <c r="CB33" s="214">
        <v>0</v>
      </c>
      <c r="CC33" s="214">
        <v>0</v>
      </c>
      <c r="CD33" s="214">
        <v>0</v>
      </c>
      <c r="CE33" s="214">
        <v>0</v>
      </c>
      <c r="CF33" s="214">
        <v>0</v>
      </c>
      <c r="CG33" s="214">
        <v>0</v>
      </c>
      <c r="CH33" s="214">
        <v>0</v>
      </c>
    </row>
    <row r="34" spans="2:86">
      <c r="B34" s="145"/>
      <c r="C34" s="73"/>
      <c r="D34" s="6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</row>
    <row r="35" spans="2:86">
      <c r="B35" s="145"/>
      <c r="C35" s="210" t="s">
        <v>678</v>
      </c>
      <c r="D35" s="6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</row>
    <row r="36" spans="2:86">
      <c r="B36" s="145"/>
      <c r="C36" s="211" t="s">
        <v>17</v>
      </c>
      <c r="D36" s="211"/>
      <c r="E36" s="214" t="s">
        <v>341</v>
      </c>
      <c r="F36" s="214" t="s">
        <v>664</v>
      </c>
      <c r="G36" s="214" t="s">
        <v>665</v>
      </c>
      <c r="H36" s="214" t="s">
        <v>666</v>
      </c>
      <c r="I36" s="214" t="s">
        <v>667</v>
      </c>
      <c r="J36" s="214" t="s">
        <v>668</v>
      </c>
      <c r="K36" s="214" t="s">
        <v>669</v>
      </c>
      <c r="L36" s="214" t="s">
        <v>670</v>
      </c>
      <c r="M36" s="214" t="s">
        <v>671</v>
      </c>
      <c r="N36" s="214" t="s">
        <v>672</v>
      </c>
      <c r="O36" s="214" t="s">
        <v>673</v>
      </c>
      <c r="P36" s="214" t="s">
        <v>674</v>
      </c>
      <c r="Q36" s="214" t="s">
        <v>675</v>
      </c>
      <c r="R36" s="214" t="s">
        <v>642</v>
      </c>
      <c r="S36" s="214" t="s">
        <v>643</v>
      </c>
      <c r="T36" s="214" t="s">
        <v>644</v>
      </c>
      <c r="U36" s="214" t="s">
        <v>645</v>
      </c>
      <c r="V36" s="214" t="s">
        <v>646</v>
      </c>
      <c r="W36" s="214" t="s">
        <v>647</v>
      </c>
      <c r="X36" s="214" t="s">
        <v>648</v>
      </c>
      <c r="Y36" s="214" t="s">
        <v>649</v>
      </c>
      <c r="Z36" s="214" t="s">
        <v>650</v>
      </c>
      <c r="AA36" s="214" t="s">
        <v>651</v>
      </c>
      <c r="AB36" s="214" t="s">
        <v>652</v>
      </c>
      <c r="AC36" s="214" t="s">
        <v>653</v>
      </c>
      <c r="AD36" s="214" t="s">
        <v>654</v>
      </c>
      <c r="AE36" s="214" t="s">
        <v>655</v>
      </c>
      <c r="AF36" s="214" t="s">
        <v>656</v>
      </c>
      <c r="AG36" s="214" t="s">
        <v>657</v>
      </c>
      <c r="AH36" s="214" t="s">
        <v>658</v>
      </c>
      <c r="AI36" s="214" t="s">
        <v>659</v>
      </c>
      <c r="AJ36" s="214" t="s">
        <v>660</v>
      </c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</row>
    <row r="37" spans="2:86">
      <c r="B37" s="145"/>
      <c r="C37" s="214">
        <v>2359610946</v>
      </c>
      <c r="D37" s="210" t="s">
        <v>676</v>
      </c>
      <c r="E37" s="214">
        <v>85307165</v>
      </c>
      <c r="F37" s="214">
        <v>6325868</v>
      </c>
      <c r="G37" s="214">
        <v>24094878</v>
      </c>
      <c r="H37" s="214">
        <v>11889787</v>
      </c>
      <c r="I37" s="214">
        <v>13179501</v>
      </c>
      <c r="J37" s="214">
        <v>43464240</v>
      </c>
      <c r="K37" s="214">
        <v>68729345</v>
      </c>
      <c r="L37" s="214">
        <v>88611394</v>
      </c>
      <c r="M37" s="214">
        <v>97214517</v>
      </c>
      <c r="N37" s="214">
        <v>131085798</v>
      </c>
      <c r="O37" s="214">
        <v>164220082</v>
      </c>
      <c r="P37" s="214">
        <v>188995383</v>
      </c>
      <c r="Q37" s="214">
        <v>192798090</v>
      </c>
      <c r="R37" s="214">
        <v>198630397</v>
      </c>
      <c r="S37" s="214">
        <v>196565450</v>
      </c>
      <c r="T37" s="214">
        <v>166466671</v>
      </c>
      <c r="U37" s="214">
        <v>138382442</v>
      </c>
      <c r="V37" s="214">
        <v>153565393</v>
      </c>
      <c r="W37" s="214">
        <v>155370816</v>
      </c>
      <c r="X37" s="214">
        <v>125720957</v>
      </c>
      <c r="Y37" s="214">
        <v>51274084</v>
      </c>
      <c r="Z37" s="214">
        <v>31999848</v>
      </c>
      <c r="AA37" s="214">
        <v>9318960</v>
      </c>
      <c r="AB37" s="214">
        <v>8805360</v>
      </c>
      <c r="AC37" s="214">
        <v>7594520</v>
      </c>
      <c r="AD37" s="214">
        <v>0</v>
      </c>
      <c r="AE37" s="214">
        <v>0</v>
      </c>
      <c r="AF37" s="214">
        <v>0</v>
      </c>
      <c r="AG37" s="214">
        <v>0</v>
      </c>
      <c r="AH37" s="214">
        <v>0</v>
      </c>
      <c r="AI37" s="214">
        <v>0</v>
      </c>
      <c r="AJ37" s="214">
        <v>0</v>
      </c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</row>
    <row r="38" spans="2:86">
      <c r="B38" s="145"/>
      <c r="C38" s="214">
        <v>86479999.999999985</v>
      </c>
      <c r="D38" s="210" t="s">
        <v>299</v>
      </c>
      <c r="E38" s="214">
        <v>0</v>
      </c>
      <c r="F38" s="214">
        <v>0</v>
      </c>
      <c r="G38" s="214">
        <v>0</v>
      </c>
      <c r="H38" s="214">
        <v>0</v>
      </c>
      <c r="I38" s="214">
        <v>0</v>
      </c>
      <c r="J38" s="214">
        <v>0</v>
      </c>
      <c r="K38" s="214">
        <v>0</v>
      </c>
      <c r="L38" s="214">
        <v>0</v>
      </c>
      <c r="M38" s="214">
        <v>4181780.6646185289</v>
      </c>
      <c r="N38" s="214">
        <v>5638788.0370016163</v>
      </c>
      <c r="O38" s="214">
        <v>7064092.738841353</v>
      </c>
      <c r="P38" s="214">
        <v>8129827.3418523837</v>
      </c>
      <c r="Q38" s="214">
        <v>8293404.6253337134</v>
      </c>
      <c r="R38" s="214">
        <v>8544287.2033206951</v>
      </c>
      <c r="S38" s="214">
        <v>8455461.4218989536</v>
      </c>
      <c r="T38" s="214">
        <v>7160732.0344060753</v>
      </c>
      <c r="U38" s="214">
        <v>5952660.5504638273</v>
      </c>
      <c r="V38" s="214">
        <v>6605770.5270700008</v>
      </c>
      <c r="W38" s="214">
        <v>6683432.6214345451</v>
      </c>
      <c r="X38" s="214">
        <v>5408013.9812857118</v>
      </c>
      <c r="Y38" s="214">
        <v>2205606.5254865824</v>
      </c>
      <c r="Z38" s="214">
        <v>1376505.7911786148</v>
      </c>
      <c r="AA38" s="214">
        <v>400864.47934883519</v>
      </c>
      <c r="AB38" s="214">
        <v>378771.45645855967</v>
      </c>
      <c r="AC38" s="214">
        <v>0</v>
      </c>
      <c r="AD38" s="214">
        <v>0</v>
      </c>
      <c r="AE38" s="214">
        <v>0</v>
      </c>
      <c r="AF38" s="214">
        <v>0</v>
      </c>
      <c r="AG38" s="214">
        <v>0</v>
      </c>
      <c r="AH38" s="214">
        <v>0</v>
      </c>
      <c r="AI38" s="214">
        <v>0</v>
      </c>
      <c r="AJ38" s="214">
        <v>0</v>
      </c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</row>
    <row r="39" spans="2:86">
      <c r="B39" s="145"/>
      <c r="C39" s="214">
        <v>163657946.55944365</v>
      </c>
      <c r="D39" s="210" t="s">
        <v>677</v>
      </c>
      <c r="E39" s="214">
        <v>0</v>
      </c>
      <c r="F39" s="214">
        <v>-2494.925810253425</v>
      </c>
      <c r="G39" s="214">
        <v>20234.554544044397</v>
      </c>
      <c r="H39" s="214">
        <v>58803.85906999775</v>
      </c>
      <c r="I39" s="214">
        <v>182740.38547808846</v>
      </c>
      <c r="J39" s="214">
        <v>1163051.9013903858</v>
      </c>
      <c r="K39" s="214">
        <v>1754339.2460555227</v>
      </c>
      <c r="L39" s="214">
        <v>2271383.7690511588</v>
      </c>
      <c r="M39" s="214">
        <v>4664930.6409512358</v>
      </c>
      <c r="N39" s="214">
        <v>6568812.7315715011</v>
      </c>
      <c r="O39" s="214">
        <v>8094519.3486644458</v>
      </c>
      <c r="P39" s="214">
        <v>9704812.793949103</v>
      </c>
      <c r="Q39" s="214">
        <v>14935546.185042828</v>
      </c>
      <c r="R39" s="214">
        <v>15575842.141393036</v>
      </c>
      <c r="S39" s="214">
        <v>15295724.606525794</v>
      </c>
      <c r="T39" s="214">
        <v>13051734.981174989</v>
      </c>
      <c r="U39" s="214">
        <v>14284097.638480421</v>
      </c>
      <c r="V39" s="214">
        <v>14031277.162928883</v>
      </c>
      <c r="W39" s="214">
        <v>13124689.109598542</v>
      </c>
      <c r="X39" s="214">
        <v>12841155.237383254</v>
      </c>
      <c r="Y39" s="214">
        <v>6392838.4970952542</v>
      </c>
      <c r="Z39" s="214">
        <v>4909987.3651154628</v>
      </c>
      <c r="AA39" s="214">
        <v>1626705.239551736</v>
      </c>
      <c r="AB39" s="214">
        <v>1514441.3849821142</v>
      </c>
      <c r="AC39" s="214">
        <v>1592772.7052561471</v>
      </c>
      <c r="AD39" s="214">
        <v>0</v>
      </c>
      <c r="AE39" s="214">
        <v>0</v>
      </c>
      <c r="AF39" s="214">
        <v>0</v>
      </c>
      <c r="AG39" s="214">
        <v>0</v>
      </c>
      <c r="AH39" s="214">
        <v>0</v>
      </c>
      <c r="AI39" s="214">
        <v>0</v>
      </c>
      <c r="AJ39" s="214">
        <v>0</v>
      </c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</row>
    <row r="40" spans="2:86">
      <c r="B40" s="145"/>
      <c r="C40" s="214">
        <v>2609748892.5594444</v>
      </c>
      <c r="D40" s="210" t="s">
        <v>17</v>
      </c>
      <c r="E40" s="214">
        <v>85307165</v>
      </c>
      <c r="F40" s="214">
        <v>6323373.0741897468</v>
      </c>
      <c r="G40" s="214">
        <v>24115112.554544043</v>
      </c>
      <c r="H40" s="214">
        <v>11948590.859069997</v>
      </c>
      <c r="I40" s="214">
        <v>13362241.385478089</v>
      </c>
      <c r="J40" s="214">
        <v>44627291.901390389</v>
      </c>
      <c r="K40" s="214">
        <v>70483684.246055529</v>
      </c>
      <c r="L40" s="214">
        <v>90882777.769051164</v>
      </c>
      <c r="M40" s="214">
        <v>106061228.30556975</v>
      </c>
      <c r="N40" s="214">
        <v>143293398.76857311</v>
      </c>
      <c r="O40" s="214">
        <v>179378694.08750579</v>
      </c>
      <c r="P40" s="214">
        <v>206830023.13580149</v>
      </c>
      <c r="Q40" s="214">
        <v>216027040.81037655</v>
      </c>
      <c r="R40" s="214">
        <v>222750526.34471372</v>
      </c>
      <c r="S40" s="214">
        <v>220316636.02842474</v>
      </c>
      <c r="T40" s="214">
        <v>186679138.01558104</v>
      </c>
      <c r="U40" s="214">
        <v>158619200.18894425</v>
      </c>
      <c r="V40" s="214">
        <v>174202440.68999887</v>
      </c>
      <c r="W40" s="214">
        <v>175178937.73103309</v>
      </c>
      <c r="X40" s="214">
        <v>143970126.21866897</v>
      </c>
      <c r="Y40" s="214">
        <v>59872529.022581838</v>
      </c>
      <c r="Z40" s="214">
        <v>38286341.156294078</v>
      </c>
      <c r="AA40" s="214">
        <v>11346529.718900571</v>
      </c>
      <c r="AB40" s="214">
        <v>10698572.841440674</v>
      </c>
      <c r="AC40" s="214">
        <v>9187292.7052561473</v>
      </c>
      <c r="AD40" s="214">
        <v>0</v>
      </c>
      <c r="AE40" s="214">
        <v>0</v>
      </c>
      <c r="AF40" s="214">
        <v>0</v>
      </c>
      <c r="AG40" s="214">
        <v>0</v>
      </c>
      <c r="AH40" s="214">
        <v>0</v>
      </c>
      <c r="AI40" s="214">
        <v>0</v>
      </c>
      <c r="AJ40" s="214">
        <v>0</v>
      </c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</row>
    <row r="41" spans="2:86">
      <c r="C41" s="73"/>
      <c r="D41" s="6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</row>
    <row r="42" spans="2:86">
      <c r="B42" s="122" t="s">
        <v>679</v>
      </c>
      <c r="C42" s="214" t="s">
        <v>680</v>
      </c>
      <c r="D42" s="6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</row>
    <row r="43" spans="2:86">
      <c r="B43" s="122"/>
      <c r="C43" s="214">
        <v>2609748892.5594435</v>
      </c>
      <c r="D43" s="210" t="s">
        <v>681</v>
      </c>
      <c r="E43" s="214">
        <v>75931788</v>
      </c>
      <c r="F43" s="214">
        <v>4500180.96</v>
      </c>
      <c r="G43" s="214">
        <v>4875196.04</v>
      </c>
      <c r="H43" s="214">
        <v>3213517.0967098186</v>
      </c>
      <c r="I43" s="214">
        <v>3109855.9774799282</v>
      </c>
      <c r="J43" s="214">
        <v>7081439.1759922225</v>
      </c>
      <c r="K43" s="214">
        <v>10260128.175992223</v>
      </c>
      <c r="L43" s="214">
        <v>6773545.2025595978</v>
      </c>
      <c r="M43" s="214">
        <v>3961417.5729816887</v>
      </c>
      <c r="N43" s="214">
        <v>3833629.8802799997</v>
      </c>
      <c r="O43" s="214">
        <v>4153543.4058083091</v>
      </c>
      <c r="P43" s="214">
        <v>4501973.3461248698</v>
      </c>
      <c r="Q43" s="214">
        <v>4066299.8685326073</v>
      </c>
      <c r="R43" s="214">
        <v>4793968.1708206115</v>
      </c>
      <c r="S43" s="214">
        <v>11083493.152230693</v>
      </c>
      <c r="T43" s="214">
        <v>14315787.311890958</v>
      </c>
      <c r="U43" s="214">
        <v>19228011.437268734</v>
      </c>
      <c r="V43" s="214">
        <v>23618649.868865758</v>
      </c>
      <c r="W43" s="214">
        <v>21442966.474543825</v>
      </c>
      <c r="X43" s="214">
        <v>25422067.902645938</v>
      </c>
      <c r="Y43" s="214">
        <v>28975393.097799975</v>
      </c>
      <c r="Z43" s="214">
        <v>29681293.782846134</v>
      </c>
      <c r="AA43" s="214">
        <v>32226090.888405051</v>
      </c>
      <c r="AB43" s="214">
        <v>33387761.346863076</v>
      </c>
      <c r="AC43" s="214">
        <v>33214265.502704531</v>
      </c>
      <c r="AD43" s="214">
        <v>39459201.456002161</v>
      </c>
      <c r="AE43" s="214">
        <v>41039609.572122097</v>
      </c>
      <c r="AF43" s="214">
        <v>49473914.430032179</v>
      </c>
      <c r="AG43" s="214">
        <v>52779874.766418844</v>
      </c>
      <c r="AH43" s="214">
        <v>54996746.290579297</v>
      </c>
      <c r="AI43" s="214">
        <v>63656625.900774904</v>
      </c>
      <c r="AJ43" s="214">
        <v>60725321.896151595</v>
      </c>
      <c r="AK43" s="214">
        <v>67735834.781724721</v>
      </c>
      <c r="AL43" s="214">
        <v>68088830.659341663</v>
      </c>
      <c r="AM43" s="214">
        <v>71005357.69473511</v>
      </c>
      <c r="AN43" s="214">
        <v>73652410.980043292</v>
      </c>
      <c r="AO43" s="214">
        <v>66856398.75712572</v>
      </c>
      <c r="AP43" s="214">
        <v>75518231.073207542</v>
      </c>
      <c r="AQ43" s="214">
        <v>74973034.085018903</v>
      </c>
      <c r="AR43" s="214">
        <v>76958884.948699057</v>
      </c>
      <c r="AS43" s="214">
        <v>70818607.310995758</v>
      </c>
      <c r="AT43" s="214">
        <v>75305294.594337702</v>
      </c>
      <c r="AU43" s="214">
        <v>75292585.406514585</v>
      </c>
      <c r="AV43" s="214">
        <v>69718756.027572468</v>
      </c>
      <c r="AW43" s="214">
        <v>62785617.5602412</v>
      </c>
      <c r="AX43" s="214">
        <v>61923341.907785535</v>
      </c>
      <c r="AY43" s="214">
        <v>61970178.547554329</v>
      </c>
      <c r="AZ43" s="214">
        <v>58058310.292062655</v>
      </c>
      <c r="BA43" s="214">
        <v>49232658.752981335</v>
      </c>
      <c r="BB43" s="214">
        <v>51328231.14390026</v>
      </c>
      <c r="BC43" s="214">
        <v>51515112.155851215</v>
      </c>
      <c r="BD43" s="214">
        <v>62638826.571618661</v>
      </c>
      <c r="BE43" s="214">
        <v>60048501.962529004</v>
      </c>
      <c r="BF43" s="214">
        <v>60987216.121545717</v>
      </c>
      <c r="BG43" s="214">
        <v>60732116.20320984</v>
      </c>
      <c r="BH43" s="214">
        <v>53459605.406277537</v>
      </c>
      <c r="BI43" s="214">
        <v>52306683.401622027</v>
      </c>
      <c r="BJ43" s="214">
        <v>47140508.065949924</v>
      </c>
      <c r="BK43" s="214">
        <v>44522934.751097001</v>
      </c>
      <c r="BL43" s="214">
        <v>21209542.676255923</v>
      </c>
      <c r="BM43" s="214">
        <v>19046481.425512724</v>
      </c>
      <c r="BN43" s="214">
        <v>19616504.920813188</v>
      </c>
      <c r="BO43" s="214">
        <v>18150948.88212692</v>
      </c>
      <c r="BP43" s="214">
        <v>10401609.80477039</v>
      </c>
      <c r="BQ43" s="214">
        <v>9733782.46939677</v>
      </c>
      <c r="BR43" s="214">
        <v>3823286.7772298497</v>
      </c>
      <c r="BS43" s="214">
        <v>3823286.7772298497</v>
      </c>
      <c r="BT43" s="214">
        <v>3699956.1644408721</v>
      </c>
      <c r="BU43" s="214">
        <v>3604953.3170077167</v>
      </c>
      <c r="BV43" s="214">
        <v>3488666.20742524</v>
      </c>
      <c r="BW43" s="214">
        <v>3604953.3170077167</v>
      </c>
      <c r="BX43" s="214">
        <v>3164511.6629823218</v>
      </c>
      <c r="BY43" s="214">
        <v>2858269.3792915037</v>
      </c>
      <c r="BZ43" s="214">
        <v>3164511.6629823218</v>
      </c>
      <c r="CA43" s="214">
        <v>0</v>
      </c>
      <c r="CB43" s="214">
        <v>0</v>
      </c>
      <c r="CC43" s="214">
        <v>0</v>
      </c>
      <c r="CD43" s="214">
        <v>0</v>
      </c>
      <c r="CE43" s="214">
        <v>0</v>
      </c>
      <c r="CF43" s="214">
        <v>0</v>
      </c>
      <c r="CG43" s="214">
        <v>0</v>
      </c>
      <c r="CH43" s="214">
        <v>0</v>
      </c>
    </row>
    <row r="44" spans="2:86">
      <c r="B44" s="122"/>
      <c r="C44" s="214"/>
      <c r="D44" s="210" t="s">
        <v>682</v>
      </c>
      <c r="E44" s="214">
        <v>75931788</v>
      </c>
      <c r="F44" s="214">
        <v>80431968.959999993</v>
      </c>
      <c r="G44" s="214">
        <v>85307165</v>
      </c>
      <c r="H44" s="214">
        <v>88520682.096709818</v>
      </c>
      <c r="I44" s="214">
        <v>91630538.074189752</v>
      </c>
      <c r="J44" s="214">
        <v>98711977.250181973</v>
      </c>
      <c r="K44" s="214">
        <v>108972105.42617419</v>
      </c>
      <c r="L44" s="214">
        <v>115745650.62873378</v>
      </c>
      <c r="M44" s="214">
        <v>119707068.20171547</v>
      </c>
      <c r="N44" s="214">
        <v>123540698.08199547</v>
      </c>
      <c r="O44" s="214">
        <v>127694241.48780379</v>
      </c>
      <c r="P44" s="214">
        <v>132196214.83392866</v>
      </c>
      <c r="Q44" s="214">
        <v>136262514.70246127</v>
      </c>
      <c r="R44" s="214">
        <v>141056482.8732819</v>
      </c>
      <c r="S44" s="214">
        <v>152139976.02551258</v>
      </c>
      <c r="T44" s="214">
        <v>166455763.33740354</v>
      </c>
      <c r="U44" s="214">
        <v>185683774.77467227</v>
      </c>
      <c r="V44" s="214">
        <v>209302424.64353803</v>
      </c>
      <c r="W44" s="214">
        <v>230745391.11808187</v>
      </c>
      <c r="X44" s="214">
        <v>256167459.02072781</v>
      </c>
      <c r="Y44" s="214">
        <v>285142852.11852777</v>
      </c>
      <c r="Z44" s="214">
        <v>314824145.90137392</v>
      </c>
      <c r="AA44" s="214">
        <v>347050236.78977895</v>
      </c>
      <c r="AB44" s="214">
        <v>380437998.13664204</v>
      </c>
      <c r="AC44" s="214">
        <v>413652263.6393466</v>
      </c>
      <c r="AD44" s="214">
        <v>453111465.09534878</v>
      </c>
      <c r="AE44" s="214">
        <v>494151074.66747087</v>
      </c>
      <c r="AF44" s="214">
        <v>543624989.09750307</v>
      </c>
      <c r="AG44" s="214">
        <v>596404863.86392188</v>
      </c>
      <c r="AH44" s="214">
        <v>651401610.1545012</v>
      </c>
      <c r="AI44" s="214">
        <v>715058236.05527616</v>
      </c>
      <c r="AJ44" s="214">
        <v>775783557.9514277</v>
      </c>
      <c r="AK44" s="214">
        <v>843519392.73315239</v>
      </c>
      <c r="AL44" s="214">
        <v>911608223.39249408</v>
      </c>
      <c r="AM44" s="214">
        <v>982613581.08722925</v>
      </c>
      <c r="AN44" s="214">
        <v>1056265992.0672725</v>
      </c>
      <c r="AO44" s="214">
        <v>1123122390.8243983</v>
      </c>
      <c r="AP44" s="214">
        <v>1198640621.8976059</v>
      </c>
      <c r="AQ44" s="214">
        <v>1273613655.9826248</v>
      </c>
      <c r="AR44" s="214">
        <v>1350572540.9313238</v>
      </c>
      <c r="AS44" s="214">
        <v>1421391148.2423196</v>
      </c>
      <c r="AT44" s="214">
        <v>1496696442.8366573</v>
      </c>
      <c r="AU44" s="214">
        <v>1571989028.2431719</v>
      </c>
      <c r="AV44" s="214">
        <v>1641707784.2707443</v>
      </c>
      <c r="AW44" s="214">
        <v>1704493401.8309855</v>
      </c>
      <c r="AX44" s="214">
        <v>1766416743.738771</v>
      </c>
      <c r="AY44" s="214">
        <v>1828386922.2863252</v>
      </c>
      <c r="AZ44" s="214">
        <v>1886445232.578388</v>
      </c>
      <c r="BA44" s="214">
        <v>1935677891.3313694</v>
      </c>
      <c r="BB44" s="214">
        <v>1987006122.4752696</v>
      </c>
      <c r="BC44" s="214">
        <v>2038521234.6311207</v>
      </c>
      <c r="BD44" s="214">
        <v>2101160061.2027392</v>
      </c>
      <c r="BE44" s="214">
        <v>2161208563.1652684</v>
      </c>
      <c r="BF44" s="214">
        <v>2222195779.2868142</v>
      </c>
      <c r="BG44" s="214">
        <v>2282927895.4900241</v>
      </c>
      <c r="BH44" s="214">
        <v>2336387500.8963017</v>
      </c>
      <c r="BI44" s="214">
        <v>2388694184.2979236</v>
      </c>
      <c r="BJ44" s="214">
        <v>2435834692.3638735</v>
      </c>
      <c r="BK44" s="214">
        <v>2480357627.1149707</v>
      </c>
      <c r="BL44" s="214">
        <v>2501567169.7912264</v>
      </c>
      <c r="BM44" s="214">
        <v>2520613651.2167392</v>
      </c>
      <c r="BN44" s="214">
        <v>2540230156.1375523</v>
      </c>
      <c r="BO44" s="214">
        <v>2558381105.0196791</v>
      </c>
      <c r="BP44" s="214">
        <v>2568782714.8244495</v>
      </c>
      <c r="BQ44" s="214">
        <v>2578516497.2938461</v>
      </c>
      <c r="BR44" s="214">
        <v>2582339784.0710759</v>
      </c>
      <c r="BS44" s="214">
        <v>2586163070.8483057</v>
      </c>
      <c r="BT44" s="214">
        <v>2589863027.0127468</v>
      </c>
      <c r="BU44" s="214">
        <v>2593467980.3297544</v>
      </c>
      <c r="BV44" s="214">
        <v>2596956646.5371795</v>
      </c>
      <c r="BW44" s="214">
        <v>2600561599.854187</v>
      </c>
      <c r="BX44" s="214">
        <v>2603726111.5171695</v>
      </c>
      <c r="BY44" s="214">
        <v>2606584380.896461</v>
      </c>
      <c r="BZ44" s="214">
        <v>2609748892.5594435</v>
      </c>
      <c r="CA44" s="214">
        <v>2609748892.5594435</v>
      </c>
      <c r="CB44" s="214">
        <v>2609748892.5594435</v>
      </c>
      <c r="CC44" s="214">
        <v>2609748892.5594435</v>
      </c>
      <c r="CD44" s="214">
        <v>2609748892.5594435</v>
      </c>
      <c r="CE44" s="214">
        <v>2609748892.5594435</v>
      </c>
      <c r="CF44" s="214">
        <v>2609748892.5594435</v>
      </c>
      <c r="CG44" s="214">
        <v>2609748892.5594435</v>
      </c>
      <c r="CH44" s="214">
        <v>2609748892.5594435</v>
      </c>
    </row>
    <row r="45" spans="2:86">
      <c r="B45" s="122"/>
      <c r="C45" s="73"/>
      <c r="D45" s="6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</row>
    <row r="46" spans="2:86">
      <c r="B46" s="122"/>
      <c r="C46" s="210" t="s">
        <v>678</v>
      </c>
      <c r="D46" s="211"/>
      <c r="E46" s="214" t="s">
        <v>341</v>
      </c>
      <c r="F46" s="215" t="s">
        <v>664</v>
      </c>
      <c r="G46" s="214" t="s">
        <v>665</v>
      </c>
      <c r="H46" s="214" t="s">
        <v>666</v>
      </c>
      <c r="I46" s="214" t="s">
        <v>667</v>
      </c>
      <c r="J46" s="214" t="s">
        <v>668</v>
      </c>
      <c r="K46" s="214" t="s">
        <v>669</v>
      </c>
      <c r="L46" s="214" t="s">
        <v>670</v>
      </c>
      <c r="M46" s="214" t="s">
        <v>671</v>
      </c>
      <c r="N46" s="214" t="s">
        <v>672</v>
      </c>
      <c r="O46" s="214" t="s">
        <v>673</v>
      </c>
      <c r="P46" s="214" t="s">
        <v>674</v>
      </c>
      <c r="Q46" s="214" t="s">
        <v>675</v>
      </c>
      <c r="R46" s="214" t="s">
        <v>642</v>
      </c>
      <c r="S46" s="214" t="s">
        <v>643</v>
      </c>
      <c r="T46" s="214" t="s">
        <v>644</v>
      </c>
      <c r="U46" s="214" t="s">
        <v>645</v>
      </c>
      <c r="V46" s="214" t="s">
        <v>646</v>
      </c>
      <c r="W46" s="214" t="s">
        <v>647</v>
      </c>
      <c r="X46" s="214" t="s">
        <v>648</v>
      </c>
      <c r="Y46" s="214" t="s">
        <v>649</v>
      </c>
      <c r="Z46" s="214" t="s">
        <v>650</v>
      </c>
      <c r="AA46" s="214" t="s">
        <v>651</v>
      </c>
      <c r="AB46" s="214" t="s">
        <v>652</v>
      </c>
      <c r="AC46" s="214" t="s">
        <v>653</v>
      </c>
      <c r="AD46" s="214" t="s">
        <v>654</v>
      </c>
      <c r="AE46" s="214" t="s">
        <v>655</v>
      </c>
      <c r="AF46" s="214" t="s">
        <v>656</v>
      </c>
      <c r="AG46" s="214" t="s">
        <v>657</v>
      </c>
      <c r="AH46" s="214" t="s">
        <v>658</v>
      </c>
      <c r="AI46" s="214" t="s">
        <v>659</v>
      </c>
      <c r="AJ46" s="214" t="s">
        <v>660</v>
      </c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</row>
    <row r="47" spans="2:86">
      <c r="B47" s="122"/>
      <c r="C47" s="214">
        <v>2609748892.5594435</v>
      </c>
      <c r="D47" s="210" t="s">
        <v>683</v>
      </c>
      <c r="E47" s="214">
        <v>75931788</v>
      </c>
      <c r="F47" s="214">
        <v>9375377</v>
      </c>
      <c r="G47" s="214">
        <v>13404812.250181969</v>
      </c>
      <c r="H47" s="214">
        <v>20995090.951533508</v>
      </c>
      <c r="I47" s="214">
        <v>12489146.632213179</v>
      </c>
      <c r="J47" s="214">
        <v>19943761.191583909</v>
      </c>
      <c r="K47" s="214">
        <v>57162448.618025452</v>
      </c>
      <c r="L47" s="214">
        <v>75840427.474989742</v>
      </c>
      <c r="M47" s="214">
        <v>95295146.018114269</v>
      </c>
      <c r="N47" s="214">
        <v>113713076.53082879</v>
      </c>
      <c r="O47" s="214">
        <v>157250535.48703033</v>
      </c>
      <c r="P47" s="214">
        <v>192117782.57865122</v>
      </c>
      <c r="Q47" s="214">
        <v>212746599.33412006</v>
      </c>
      <c r="R47" s="214">
        <v>217347663.91535217</v>
      </c>
      <c r="S47" s="214">
        <v>223082786.85403252</v>
      </c>
      <c r="T47" s="214">
        <v>207796958.99432823</v>
      </c>
      <c r="U47" s="214">
        <v>181951830.74740252</v>
      </c>
      <c r="V47" s="214">
        <v>152076002.05273283</v>
      </c>
      <c r="W47" s="214">
        <v>183674544.65569338</v>
      </c>
      <c r="X47" s="214">
        <v>166498405.01110941</v>
      </c>
      <c r="Y47" s="214">
        <v>112872985.49330285</v>
      </c>
      <c r="Z47" s="214">
        <v>56813935.228452832</v>
      </c>
      <c r="AA47" s="214">
        <v>23958679.051397007</v>
      </c>
      <c r="AB47" s="214">
        <v>11128196.258678438</v>
      </c>
      <c r="AC47" s="214">
        <v>10258131.187415279</v>
      </c>
      <c r="AD47" s="214">
        <v>6022781.042273825</v>
      </c>
      <c r="AE47" s="214">
        <v>0</v>
      </c>
      <c r="AF47" s="214">
        <v>0</v>
      </c>
      <c r="AG47" s="214">
        <v>0</v>
      </c>
      <c r="AH47" s="214">
        <v>0</v>
      </c>
      <c r="AI47" s="214">
        <v>0</v>
      </c>
      <c r="AJ47" s="214">
        <v>0</v>
      </c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</row>
    <row r="48" spans="2:86">
      <c r="B48" s="122"/>
      <c r="C48" s="214"/>
      <c r="D48" s="210" t="s">
        <v>682</v>
      </c>
      <c r="E48" s="214">
        <v>75931788</v>
      </c>
      <c r="F48" s="214">
        <v>85307165</v>
      </c>
      <c r="G48" s="214">
        <v>98711977.250181973</v>
      </c>
      <c r="H48" s="214">
        <v>119707068.20171548</v>
      </c>
      <c r="I48" s="214">
        <v>132196214.83392866</v>
      </c>
      <c r="J48" s="214">
        <v>152139976.02551258</v>
      </c>
      <c r="K48" s="214">
        <v>209302424.64353803</v>
      </c>
      <c r="L48" s="214">
        <v>285142852.11852777</v>
      </c>
      <c r="M48" s="214">
        <v>380437998.13664204</v>
      </c>
      <c r="N48" s="214">
        <v>494151074.66747081</v>
      </c>
      <c r="O48" s="214">
        <v>651401610.1545012</v>
      </c>
      <c r="P48" s="214">
        <v>843519392.73315239</v>
      </c>
      <c r="Q48" s="214">
        <v>1056265992.0672724</v>
      </c>
      <c r="R48" s="214">
        <v>1273613655.9826245</v>
      </c>
      <c r="S48" s="214">
        <v>1496696442.836657</v>
      </c>
      <c r="T48" s="214">
        <v>1704493401.8309853</v>
      </c>
      <c r="U48" s="214">
        <v>1886445232.5783877</v>
      </c>
      <c r="V48" s="214">
        <v>2038521234.6311207</v>
      </c>
      <c r="W48" s="214">
        <v>2222195779.2868142</v>
      </c>
      <c r="X48" s="214">
        <v>2388694184.2979236</v>
      </c>
      <c r="Y48" s="214">
        <v>2501567169.7912264</v>
      </c>
      <c r="Z48" s="214">
        <v>2558381105.0196791</v>
      </c>
      <c r="AA48" s="214">
        <v>2582339784.0710759</v>
      </c>
      <c r="AB48" s="214">
        <v>2593467980.3297544</v>
      </c>
      <c r="AC48" s="214">
        <v>2603726111.5171695</v>
      </c>
      <c r="AD48" s="214">
        <v>2609748892.5594435</v>
      </c>
      <c r="AE48" s="214">
        <v>2609748892.5594435</v>
      </c>
      <c r="AF48" s="214">
        <v>2609748892.5594435</v>
      </c>
      <c r="AG48" s="214">
        <v>2609748892.5594435</v>
      </c>
      <c r="AH48" s="214">
        <v>2609748892.5594435</v>
      </c>
      <c r="AI48" s="214">
        <v>2609748892.5594435</v>
      </c>
      <c r="AJ48" s="214">
        <v>2609748892.5594435</v>
      </c>
    </row>
    <row r="50" spans="1:86">
      <c r="A50" t="s">
        <v>685</v>
      </c>
      <c r="B50" s="145" t="s">
        <v>662</v>
      </c>
      <c r="C50" s="210" t="s">
        <v>663</v>
      </c>
    </row>
    <row r="51" spans="1:86">
      <c r="B51" s="145"/>
      <c r="C51" s="211" t="s">
        <v>17</v>
      </c>
      <c r="D51" s="211"/>
      <c r="E51" s="211" t="s">
        <v>341</v>
      </c>
      <c r="F51" s="212">
        <v>41030</v>
      </c>
      <c r="G51" s="212">
        <v>41061</v>
      </c>
      <c r="H51" s="212">
        <v>41091</v>
      </c>
      <c r="I51" s="212">
        <v>41122</v>
      </c>
      <c r="J51" s="212">
        <v>41153</v>
      </c>
      <c r="K51" s="212">
        <v>41183</v>
      </c>
      <c r="L51" s="212">
        <v>41214</v>
      </c>
      <c r="M51" s="212">
        <v>41244</v>
      </c>
      <c r="N51" s="212">
        <v>41275</v>
      </c>
      <c r="O51" s="212">
        <v>41306</v>
      </c>
      <c r="P51" s="212">
        <v>41334</v>
      </c>
      <c r="Q51" s="212">
        <v>41365</v>
      </c>
      <c r="R51" s="212">
        <v>41395</v>
      </c>
      <c r="S51" s="212">
        <v>41426</v>
      </c>
      <c r="T51" s="212">
        <v>41456</v>
      </c>
      <c r="U51" s="212">
        <v>41487</v>
      </c>
      <c r="V51" s="212">
        <v>41518</v>
      </c>
      <c r="W51" s="212">
        <v>41548</v>
      </c>
      <c r="X51" s="212">
        <v>41579</v>
      </c>
      <c r="Y51" s="212">
        <v>41609</v>
      </c>
      <c r="Z51" s="212">
        <v>41640</v>
      </c>
      <c r="AA51" s="212">
        <v>41671</v>
      </c>
      <c r="AB51" s="212">
        <v>41699</v>
      </c>
      <c r="AC51" s="212">
        <v>41730</v>
      </c>
      <c r="AD51" s="212">
        <v>41760</v>
      </c>
      <c r="AE51" s="212">
        <v>41791</v>
      </c>
      <c r="AF51" s="212">
        <v>41821</v>
      </c>
      <c r="AG51" s="212">
        <v>41852</v>
      </c>
      <c r="AH51" s="212">
        <v>41883</v>
      </c>
      <c r="AI51" s="212">
        <v>41913</v>
      </c>
      <c r="AJ51" s="212">
        <v>41944</v>
      </c>
      <c r="AK51" s="212">
        <v>41974</v>
      </c>
      <c r="AL51" s="212">
        <v>42005</v>
      </c>
      <c r="AM51" s="212">
        <v>42036</v>
      </c>
      <c r="AN51" s="212">
        <v>42064</v>
      </c>
      <c r="AO51" s="212">
        <v>42095</v>
      </c>
      <c r="AP51" s="212">
        <v>42125</v>
      </c>
      <c r="AQ51" s="212">
        <v>42156</v>
      </c>
      <c r="AR51" s="212">
        <v>42186</v>
      </c>
      <c r="AS51" s="212">
        <v>42217</v>
      </c>
      <c r="AT51" s="212">
        <v>42248</v>
      </c>
      <c r="AU51" s="212">
        <v>42278</v>
      </c>
      <c r="AV51" s="212">
        <v>42309</v>
      </c>
      <c r="AW51" s="212">
        <v>42339</v>
      </c>
      <c r="AX51" s="212">
        <v>42370</v>
      </c>
      <c r="AY51" s="212">
        <v>42401</v>
      </c>
      <c r="AZ51" s="212">
        <v>42430</v>
      </c>
      <c r="BA51" s="212">
        <v>42461</v>
      </c>
      <c r="BB51" s="212">
        <v>42491</v>
      </c>
      <c r="BC51" s="212">
        <v>42522</v>
      </c>
      <c r="BD51" s="212">
        <v>42552</v>
      </c>
      <c r="BE51" s="212">
        <v>42583</v>
      </c>
      <c r="BF51" s="212">
        <v>42614</v>
      </c>
      <c r="BG51" s="212">
        <v>42644</v>
      </c>
      <c r="BH51" s="212">
        <v>42675</v>
      </c>
      <c r="BI51" s="212">
        <v>42705</v>
      </c>
      <c r="BJ51" s="212">
        <v>42736</v>
      </c>
      <c r="BK51" s="212">
        <v>42767</v>
      </c>
      <c r="BL51" s="212">
        <v>42795</v>
      </c>
      <c r="BM51" s="212">
        <v>42826</v>
      </c>
      <c r="BN51" s="212">
        <v>42856</v>
      </c>
      <c r="BO51" s="212">
        <v>42887</v>
      </c>
      <c r="BP51" s="212">
        <v>42917</v>
      </c>
      <c r="BQ51" s="212">
        <v>42948</v>
      </c>
      <c r="BR51" s="212">
        <v>42979</v>
      </c>
      <c r="BS51" s="212">
        <v>43009</v>
      </c>
      <c r="BT51" s="212">
        <v>43040</v>
      </c>
      <c r="BU51" s="212">
        <v>43070</v>
      </c>
      <c r="BV51" s="212">
        <v>43101</v>
      </c>
      <c r="BW51" s="212">
        <v>43132</v>
      </c>
      <c r="BX51" s="212">
        <v>43160</v>
      </c>
      <c r="BY51" s="212">
        <v>43191</v>
      </c>
      <c r="BZ51" s="212">
        <v>43221</v>
      </c>
      <c r="CA51" s="212">
        <v>43252</v>
      </c>
      <c r="CB51" s="212">
        <v>43282</v>
      </c>
      <c r="CC51" s="212">
        <v>43313</v>
      </c>
      <c r="CD51" s="212">
        <v>43344</v>
      </c>
      <c r="CE51" s="212">
        <v>43374</v>
      </c>
      <c r="CF51" s="212">
        <v>43405</v>
      </c>
      <c r="CG51" s="212">
        <v>43435</v>
      </c>
      <c r="CH51" s="212">
        <v>43466</v>
      </c>
    </row>
    <row r="52" spans="1:86">
      <c r="B52" s="145"/>
      <c r="C52" s="214">
        <v>601311898</v>
      </c>
      <c r="D52" s="210" t="s">
        <v>676</v>
      </c>
      <c r="E52" s="214">
        <v>4196093</v>
      </c>
      <c r="F52" s="214">
        <v>2662673</v>
      </c>
      <c r="G52" s="214">
        <v>2577641</v>
      </c>
      <c r="H52" s="214">
        <v>4284476</v>
      </c>
      <c r="I52" s="214">
        <v>5090209</v>
      </c>
      <c r="J52" s="214">
        <v>5244994</v>
      </c>
      <c r="K52" s="214">
        <v>5702791</v>
      </c>
      <c r="L52" s="214">
        <v>5641209</v>
      </c>
      <c r="M52" s="214">
        <v>4410859</v>
      </c>
      <c r="N52" s="214">
        <v>6515746</v>
      </c>
      <c r="O52" s="214">
        <v>7986994</v>
      </c>
      <c r="P52" s="214">
        <v>10590651</v>
      </c>
      <c r="Q52" s="214">
        <v>11856516</v>
      </c>
      <c r="R52" s="214">
        <v>12297001</v>
      </c>
      <c r="S52" s="214">
        <v>12044479</v>
      </c>
      <c r="T52" s="214">
        <v>15798073</v>
      </c>
      <c r="U52" s="214">
        <v>16828548</v>
      </c>
      <c r="V52" s="214">
        <v>20380882</v>
      </c>
      <c r="W52" s="214">
        <v>21549479</v>
      </c>
      <c r="X52" s="214">
        <v>17521579</v>
      </c>
      <c r="Y52" s="214">
        <v>23442604</v>
      </c>
      <c r="Z52" s="214">
        <v>21484338</v>
      </c>
      <c r="AA52" s="214">
        <v>19157530</v>
      </c>
      <c r="AB52" s="214">
        <v>21053275</v>
      </c>
      <c r="AC52" s="214">
        <v>17819355</v>
      </c>
      <c r="AD52" s="214">
        <v>17348096</v>
      </c>
      <c r="AE52" s="214">
        <v>15301028</v>
      </c>
      <c r="AF52" s="214">
        <v>15270790</v>
      </c>
      <c r="AG52" s="214">
        <v>15270790</v>
      </c>
      <c r="AH52" s="214">
        <v>14787482</v>
      </c>
      <c r="AI52" s="214">
        <v>16116841</v>
      </c>
      <c r="AJ52" s="214">
        <v>17373951</v>
      </c>
      <c r="AK52" s="214">
        <v>12971314</v>
      </c>
      <c r="AL52" s="214">
        <v>11663294</v>
      </c>
      <c r="AM52" s="214">
        <v>10588792</v>
      </c>
      <c r="AN52" s="214">
        <v>11723309</v>
      </c>
      <c r="AO52" s="214">
        <v>11344275</v>
      </c>
      <c r="AP52" s="214">
        <v>11717477</v>
      </c>
      <c r="AQ52" s="214">
        <v>11295942</v>
      </c>
      <c r="AR52" s="214">
        <v>11672477</v>
      </c>
      <c r="AS52" s="214">
        <v>11672477</v>
      </c>
      <c r="AT52" s="214">
        <v>11295942</v>
      </c>
      <c r="AU52" s="214">
        <v>12040484</v>
      </c>
      <c r="AV52" s="214">
        <v>12181802</v>
      </c>
      <c r="AW52" s="214">
        <v>12587866</v>
      </c>
      <c r="AX52" s="214">
        <v>11691544</v>
      </c>
      <c r="AY52" s="214">
        <v>11029932</v>
      </c>
      <c r="AZ52" s="214">
        <v>3684825</v>
      </c>
      <c r="BA52" s="214">
        <v>2960718</v>
      </c>
      <c r="BB52" s="214">
        <v>2713744</v>
      </c>
      <c r="BC52" s="214">
        <v>4110564</v>
      </c>
      <c r="BD52" s="214">
        <v>1514273</v>
      </c>
      <c r="BE52" s="214">
        <v>556119</v>
      </c>
      <c r="BF52" s="214">
        <v>534721</v>
      </c>
      <c r="BG52" s="214">
        <v>535014</v>
      </c>
      <c r="BH52" s="214">
        <v>489529</v>
      </c>
      <c r="BI52" s="214">
        <v>237616</v>
      </c>
      <c r="BJ52" s="214">
        <v>238995</v>
      </c>
      <c r="BK52" s="214">
        <v>215866</v>
      </c>
      <c r="BL52" s="214">
        <v>238995</v>
      </c>
      <c r="BM52" s="214">
        <v>184705</v>
      </c>
      <c r="BN52" s="214">
        <v>12314</v>
      </c>
      <c r="BO52" s="214">
        <v>0</v>
      </c>
      <c r="BP52" s="214">
        <v>0</v>
      </c>
      <c r="BQ52" s="214">
        <v>0</v>
      </c>
      <c r="BR52" s="214">
        <v>0</v>
      </c>
      <c r="BS52" s="214">
        <v>0</v>
      </c>
      <c r="BT52" s="214">
        <v>0</v>
      </c>
      <c r="BU52" s="214">
        <v>0</v>
      </c>
      <c r="BV52" s="214">
        <v>0</v>
      </c>
      <c r="BW52" s="214">
        <v>0</v>
      </c>
      <c r="BX52" s="214">
        <v>0</v>
      </c>
      <c r="BY52" s="214">
        <v>0</v>
      </c>
      <c r="BZ52" s="214">
        <v>0</v>
      </c>
      <c r="CA52" s="214">
        <v>0</v>
      </c>
      <c r="CB52" s="214">
        <v>0</v>
      </c>
      <c r="CC52" s="214">
        <v>0</v>
      </c>
      <c r="CD52" s="214">
        <v>0</v>
      </c>
      <c r="CE52" s="214">
        <v>0</v>
      </c>
      <c r="CF52" s="214">
        <v>0</v>
      </c>
      <c r="CG52" s="214">
        <v>0</v>
      </c>
      <c r="CH52" s="214">
        <v>0</v>
      </c>
    </row>
    <row r="53" spans="1:86">
      <c r="B53" s="145"/>
      <c r="C53" s="214">
        <v>54829999.999999985</v>
      </c>
      <c r="D53" s="210" t="s">
        <v>299</v>
      </c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0</v>
      </c>
      <c r="M53" s="214">
        <v>0</v>
      </c>
      <c r="N53" s="214">
        <v>0</v>
      </c>
      <c r="O53" s="214">
        <v>0</v>
      </c>
      <c r="P53" s="214">
        <v>0</v>
      </c>
      <c r="Q53" s="214">
        <v>1668404.6282987986</v>
      </c>
      <c r="R53" s="214">
        <v>1730388.0315764728</v>
      </c>
      <c r="S53" s="214">
        <v>1694854.0793136607</v>
      </c>
      <c r="T53" s="214">
        <v>2223045.8012625533</v>
      </c>
      <c r="U53" s="214">
        <v>2368050.3927754569</v>
      </c>
      <c r="V53" s="214">
        <v>2867921.5595552418</v>
      </c>
      <c r="W53" s="214">
        <v>3032362.1627995754</v>
      </c>
      <c r="X53" s="214">
        <v>2465571.1255062646</v>
      </c>
      <c r="Y53" s="214">
        <v>3298755.6389225917</v>
      </c>
      <c r="Z53" s="214">
        <v>3023195.7646863344</v>
      </c>
      <c r="AA53" s="214">
        <v>2695776.0373091963</v>
      </c>
      <c r="AB53" s="214">
        <v>2962538.1900422848</v>
      </c>
      <c r="AC53" s="214">
        <v>2507473.0515523562</v>
      </c>
      <c r="AD53" s="214">
        <v>2441159.2459852351</v>
      </c>
      <c r="AE53" s="214">
        <v>2153103.4861277556</v>
      </c>
      <c r="AF53" s="214">
        <v>2148848.507755483</v>
      </c>
      <c r="AG53" s="214">
        <v>2148848.507755483</v>
      </c>
      <c r="AH53" s="214">
        <v>2080839.2119308214</v>
      </c>
      <c r="AI53" s="214">
        <v>2267901.6431096485</v>
      </c>
      <c r="AJ53" s="214">
        <v>2444797.4649750856</v>
      </c>
      <c r="AK53" s="214">
        <v>1825274.8372892174</v>
      </c>
      <c r="AL53" s="214">
        <v>1641215.1504547887</v>
      </c>
      <c r="AM53" s="214">
        <v>1490015.2440137807</v>
      </c>
      <c r="AN53" s="214">
        <v>1649660.237001912</v>
      </c>
      <c r="AO53" s="214">
        <v>0</v>
      </c>
      <c r="AP53" s="214">
        <v>0</v>
      </c>
      <c r="AQ53" s="214">
        <v>0</v>
      </c>
      <c r="AR53" s="214">
        <v>0</v>
      </c>
      <c r="AS53" s="214">
        <v>0</v>
      </c>
      <c r="AT53" s="214">
        <v>0</v>
      </c>
      <c r="AU53" s="214">
        <v>0</v>
      </c>
      <c r="AV53" s="214">
        <v>0</v>
      </c>
      <c r="AW53" s="214">
        <v>0</v>
      </c>
      <c r="AX53" s="214">
        <v>0</v>
      </c>
      <c r="AY53" s="214">
        <v>0</v>
      </c>
      <c r="AZ53" s="214">
        <v>0</v>
      </c>
      <c r="BA53" s="214">
        <v>0</v>
      </c>
      <c r="BB53" s="214">
        <v>0</v>
      </c>
      <c r="BC53" s="214">
        <v>0</v>
      </c>
      <c r="BD53" s="214">
        <v>0</v>
      </c>
      <c r="BE53" s="214">
        <v>0</v>
      </c>
      <c r="BF53" s="214">
        <v>0</v>
      </c>
      <c r="BG53" s="214">
        <v>0</v>
      </c>
      <c r="BH53" s="214">
        <v>0</v>
      </c>
      <c r="BI53" s="214">
        <v>0</v>
      </c>
      <c r="BJ53" s="214">
        <v>0</v>
      </c>
      <c r="BK53" s="214">
        <v>0</v>
      </c>
      <c r="BL53" s="214">
        <v>0</v>
      </c>
      <c r="BM53" s="214">
        <v>0</v>
      </c>
      <c r="BN53" s="214">
        <v>0</v>
      </c>
      <c r="BO53" s="214">
        <v>0</v>
      </c>
      <c r="BP53" s="214">
        <v>0</v>
      </c>
      <c r="BQ53" s="214">
        <v>0</v>
      </c>
      <c r="BR53" s="214">
        <v>0</v>
      </c>
      <c r="BS53" s="214">
        <v>0</v>
      </c>
      <c r="BT53" s="214">
        <v>0</v>
      </c>
      <c r="BU53" s="214">
        <v>0</v>
      </c>
      <c r="BV53" s="214">
        <v>0</v>
      </c>
      <c r="BW53" s="214">
        <v>0</v>
      </c>
      <c r="BX53" s="214">
        <v>0</v>
      </c>
      <c r="BY53" s="214">
        <v>0</v>
      </c>
      <c r="BZ53" s="214">
        <v>0</v>
      </c>
      <c r="CA53" s="214">
        <v>0</v>
      </c>
      <c r="CB53" s="214">
        <v>0</v>
      </c>
      <c r="CC53" s="214">
        <v>0</v>
      </c>
      <c r="CD53" s="214">
        <v>0</v>
      </c>
      <c r="CE53" s="214">
        <v>0</v>
      </c>
      <c r="CF53" s="214">
        <v>0</v>
      </c>
      <c r="CG53" s="214">
        <v>0</v>
      </c>
      <c r="CH53" s="214">
        <v>0</v>
      </c>
    </row>
    <row r="54" spans="1:86">
      <c r="B54" s="145"/>
      <c r="C54" s="214">
        <v>35440587.358362138</v>
      </c>
      <c r="D54" s="210" t="s">
        <v>677</v>
      </c>
      <c r="E54" s="214">
        <v>0</v>
      </c>
      <c r="F54" s="214">
        <v>-4371.1024005981972</v>
      </c>
      <c r="G54" s="214">
        <v>-4227.7518606046233</v>
      </c>
      <c r="H54" s="214">
        <v>34301.088464811226</v>
      </c>
      <c r="I54" s="214">
        <v>26209.329356086266</v>
      </c>
      <c r="J54" s="214">
        <v>22160.37362698893</v>
      </c>
      <c r="K54" s="214">
        <v>64867.062402557567</v>
      </c>
      <c r="L54" s="214">
        <v>63363.960494054285</v>
      </c>
      <c r="M54" s="214">
        <v>19475.73323475699</v>
      </c>
      <c r="N54" s="214">
        <v>75472.105032620369</v>
      </c>
      <c r="O54" s="214">
        <v>100539.2944926549</v>
      </c>
      <c r="P54" s="214">
        <v>145169.70731278055</v>
      </c>
      <c r="Q54" s="214">
        <v>264125.00468134054</v>
      </c>
      <c r="R54" s="214">
        <v>275690.78247130179</v>
      </c>
      <c r="S54" s="214">
        <v>272590.14269805944</v>
      </c>
      <c r="T54" s="214">
        <v>460074.32136680087</v>
      </c>
      <c r="U54" s="214">
        <v>498808.80830685183</v>
      </c>
      <c r="V54" s="214">
        <v>602236.85264213185</v>
      </c>
      <c r="W54" s="214">
        <v>530064.23372537002</v>
      </c>
      <c r="X54" s="214">
        <v>511325.3166499557</v>
      </c>
      <c r="Y54" s="214">
        <v>738567.3231983094</v>
      </c>
      <c r="Z54" s="214">
        <v>1115985.6315144482</v>
      </c>
      <c r="AA54" s="214">
        <v>993093.47413035668</v>
      </c>
      <c r="AB54" s="214">
        <v>1087675.9132321686</v>
      </c>
      <c r="AC54" s="214">
        <v>899033.87426470988</v>
      </c>
      <c r="AD54" s="214">
        <v>892715.20386157976</v>
      </c>
      <c r="AE54" s="214">
        <v>821866.56159706379</v>
      </c>
      <c r="AF54" s="214">
        <v>820025.80796875327</v>
      </c>
      <c r="AG54" s="214">
        <v>820025.80796875327</v>
      </c>
      <c r="AH54" s="214">
        <v>796437.18608920195</v>
      </c>
      <c r="AI54" s="214">
        <v>912018.53434107301</v>
      </c>
      <c r="AJ54" s="214">
        <v>997273.34720272745</v>
      </c>
      <c r="AK54" s="214">
        <v>842556.29925288295</v>
      </c>
      <c r="AL54" s="214">
        <v>1196102.2968370859</v>
      </c>
      <c r="AM54" s="214">
        <v>1083461.613091527</v>
      </c>
      <c r="AN54" s="214">
        <v>1199547.2057769017</v>
      </c>
      <c r="AO54" s="214">
        <v>1160786.1373245313</v>
      </c>
      <c r="AP54" s="214">
        <v>1203404.0907945717</v>
      </c>
      <c r="AQ54" s="214">
        <v>1163599.1964685482</v>
      </c>
      <c r="AR54" s="214">
        <v>1202386.181761096</v>
      </c>
      <c r="AS54" s="214">
        <v>1202386.181761096</v>
      </c>
      <c r="AT54" s="214">
        <v>1163599.1964685482</v>
      </c>
      <c r="AU54" s="214">
        <v>1246041.7436935119</v>
      </c>
      <c r="AV54" s="214">
        <v>1267491.6499553036</v>
      </c>
      <c r="AW54" s="214">
        <v>1309741.7486253963</v>
      </c>
      <c r="AX54" s="214">
        <v>1600496.4274234534</v>
      </c>
      <c r="AY54" s="214">
        <v>1379887.467228265</v>
      </c>
      <c r="AZ54" s="214">
        <v>476995.31449355913</v>
      </c>
      <c r="BA54" s="214">
        <v>378836.71766548976</v>
      </c>
      <c r="BB54" s="214">
        <v>344025.34644445393</v>
      </c>
      <c r="BC54" s="214">
        <v>495229.16286332515</v>
      </c>
      <c r="BD54" s="214">
        <v>193626.23547869644</v>
      </c>
      <c r="BE54" s="214">
        <v>83594.755031732813</v>
      </c>
      <c r="BF54" s="214">
        <v>80503.645511997238</v>
      </c>
      <c r="BG54" s="214">
        <v>80903.230994872967</v>
      </c>
      <c r="BH54" s="214">
        <v>74419.634240377389</v>
      </c>
      <c r="BI54" s="214">
        <v>26852.323788728965</v>
      </c>
      <c r="BJ54" s="214">
        <v>35314.330086258509</v>
      </c>
      <c r="BK54" s="214">
        <v>31896.735702208647</v>
      </c>
      <c r="BL54" s="214">
        <v>35314.330086258509</v>
      </c>
      <c r="BM54" s="214">
        <v>27182.066467947243</v>
      </c>
      <c r="BN54" s="214">
        <v>1812.1649764406761</v>
      </c>
      <c r="BO54" s="214">
        <v>0</v>
      </c>
      <c r="BP54" s="214">
        <v>0</v>
      </c>
      <c r="BQ54" s="214">
        <v>0</v>
      </c>
      <c r="BR54" s="214">
        <v>0</v>
      </c>
      <c r="BS54" s="214">
        <v>0</v>
      </c>
      <c r="BT54" s="214">
        <v>0</v>
      </c>
      <c r="BU54" s="214">
        <v>0</v>
      </c>
      <c r="BV54" s="214">
        <v>0</v>
      </c>
      <c r="BW54" s="214">
        <v>0</v>
      </c>
      <c r="BX54" s="214">
        <v>0</v>
      </c>
      <c r="BY54" s="214">
        <v>0</v>
      </c>
      <c r="BZ54" s="214">
        <v>0</v>
      </c>
      <c r="CA54" s="214">
        <v>0</v>
      </c>
      <c r="CB54" s="214">
        <v>0</v>
      </c>
      <c r="CC54" s="214">
        <v>0</v>
      </c>
      <c r="CD54" s="214">
        <v>0</v>
      </c>
      <c r="CE54" s="214">
        <v>0</v>
      </c>
      <c r="CF54" s="214">
        <v>0</v>
      </c>
      <c r="CG54" s="214">
        <v>0</v>
      </c>
      <c r="CH54" s="214">
        <v>0</v>
      </c>
    </row>
    <row r="55" spans="1:86">
      <c r="B55" s="145"/>
      <c r="C55" s="214">
        <v>691582485.3583622</v>
      </c>
      <c r="D55" s="210" t="s">
        <v>17</v>
      </c>
      <c r="E55" s="214">
        <v>4196093</v>
      </c>
      <c r="F55" s="214">
        <v>2658301.8975994019</v>
      </c>
      <c r="G55" s="214">
        <v>2573413.2481393954</v>
      </c>
      <c r="H55" s="214">
        <v>4318777.0884648114</v>
      </c>
      <c r="I55" s="214">
        <v>5116418.3293560864</v>
      </c>
      <c r="J55" s="214">
        <v>5267154.3736269893</v>
      </c>
      <c r="K55" s="214">
        <v>5767658.0624025576</v>
      </c>
      <c r="L55" s="214">
        <v>5704572.9604940545</v>
      </c>
      <c r="M55" s="214">
        <v>4430334.7332347566</v>
      </c>
      <c r="N55" s="214">
        <v>6591218.10503262</v>
      </c>
      <c r="O55" s="214">
        <v>8087533.2944926545</v>
      </c>
      <c r="P55" s="214">
        <v>10735820.707312781</v>
      </c>
      <c r="Q55" s="214">
        <v>13789045.63298014</v>
      </c>
      <c r="R55" s="214">
        <v>14303079.814047774</v>
      </c>
      <c r="S55" s="214">
        <v>14011923.222011719</v>
      </c>
      <c r="T55" s="214">
        <v>18481193.122629356</v>
      </c>
      <c r="U55" s="214">
        <v>19695407.201082308</v>
      </c>
      <c r="V55" s="214">
        <v>23851040.41219737</v>
      </c>
      <c r="W55" s="214">
        <v>25111905.396524943</v>
      </c>
      <c r="X55" s="214">
        <v>20498475.442156218</v>
      </c>
      <c r="Y55" s="214">
        <v>27479926.962120902</v>
      </c>
      <c r="Z55" s="214">
        <v>25623519.396200784</v>
      </c>
      <c r="AA55" s="214">
        <v>22846399.511439554</v>
      </c>
      <c r="AB55" s="214">
        <v>25103489.103274453</v>
      </c>
      <c r="AC55" s="214">
        <v>21225861.925817065</v>
      </c>
      <c r="AD55" s="214">
        <v>20681970.449846815</v>
      </c>
      <c r="AE55" s="214">
        <v>18275998.047724821</v>
      </c>
      <c r="AF55" s="214">
        <v>18239664.315724239</v>
      </c>
      <c r="AG55" s="214">
        <v>18239664.315724239</v>
      </c>
      <c r="AH55" s="214">
        <v>17664758.398020025</v>
      </c>
      <c r="AI55" s="214">
        <v>19296761.177450724</v>
      </c>
      <c r="AJ55" s="214">
        <v>20816021.812177811</v>
      </c>
      <c r="AK55" s="214">
        <v>15639145.1365421</v>
      </c>
      <c r="AL55" s="214">
        <v>14500611.447291875</v>
      </c>
      <c r="AM55" s="214">
        <v>13162268.857105307</v>
      </c>
      <c r="AN55" s="214">
        <v>14572516.442778815</v>
      </c>
      <c r="AO55" s="214">
        <v>12505061.137324531</v>
      </c>
      <c r="AP55" s="214">
        <v>12920881.090794571</v>
      </c>
      <c r="AQ55" s="214">
        <v>12459541.196468549</v>
      </c>
      <c r="AR55" s="214">
        <v>12874863.181761095</v>
      </c>
      <c r="AS55" s="214">
        <v>12874863.181761095</v>
      </c>
      <c r="AT55" s="214">
        <v>12459541.196468549</v>
      </c>
      <c r="AU55" s="214">
        <v>13286525.743693512</v>
      </c>
      <c r="AV55" s="214">
        <v>13449293.649955304</v>
      </c>
      <c r="AW55" s="214">
        <v>13897607.748625396</v>
      </c>
      <c r="AX55" s="214">
        <v>13292040.427423453</v>
      </c>
      <c r="AY55" s="214">
        <v>12409819.467228265</v>
      </c>
      <c r="AZ55" s="214">
        <v>4161820.3144935593</v>
      </c>
      <c r="BA55" s="214">
        <v>3339554.7176654898</v>
      </c>
      <c r="BB55" s="214">
        <v>3057769.346444454</v>
      </c>
      <c r="BC55" s="214">
        <v>4605793.1628633253</v>
      </c>
      <c r="BD55" s="214">
        <v>1707899.2354786964</v>
      </c>
      <c r="BE55" s="214">
        <v>639713.75503173284</v>
      </c>
      <c r="BF55" s="214">
        <v>615224.64551199728</v>
      </c>
      <c r="BG55" s="214">
        <v>615917.23099487298</v>
      </c>
      <c r="BH55" s="214">
        <v>563948.63424037735</v>
      </c>
      <c r="BI55" s="214">
        <v>264468.32378872897</v>
      </c>
      <c r="BJ55" s="214">
        <v>274309.33008625853</v>
      </c>
      <c r="BK55" s="214">
        <v>247762.73570220865</v>
      </c>
      <c r="BL55" s="214">
        <v>274309.33008625853</v>
      </c>
      <c r="BM55" s="214">
        <v>211887.06646794724</v>
      </c>
      <c r="BN55" s="214">
        <v>14126.164976440676</v>
      </c>
      <c r="BO55" s="214">
        <v>0</v>
      </c>
      <c r="BP55" s="214">
        <v>0</v>
      </c>
      <c r="BQ55" s="214">
        <v>0</v>
      </c>
      <c r="BR55" s="214">
        <v>0</v>
      </c>
      <c r="BS55" s="214">
        <v>0</v>
      </c>
      <c r="BT55" s="214">
        <v>0</v>
      </c>
      <c r="BU55" s="214">
        <v>0</v>
      </c>
      <c r="BV55" s="214">
        <v>0</v>
      </c>
      <c r="BW55" s="214">
        <v>0</v>
      </c>
      <c r="BX55" s="214">
        <v>0</v>
      </c>
      <c r="BY55" s="214">
        <v>0</v>
      </c>
      <c r="BZ55" s="214">
        <v>0</v>
      </c>
      <c r="CA55" s="214">
        <v>0</v>
      </c>
      <c r="CB55" s="214">
        <v>0</v>
      </c>
      <c r="CC55" s="214">
        <v>0</v>
      </c>
      <c r="CD55" s="214">
        <v>0</v>
      </c>
      <c r="CE55" s="214">
        <v>0</v>
      </c>
      <c r="CF55" s="214">
        <v>0</v>
      </c>
      <c r="CG55" s="214">
        <v>0</v>
      </c>
      <c r="CH55" s="214">
        <v>0</v>
      </c>
    </row>
    <row r="56" spans="1:86">
      <c r="B56" s="145"/>
      <c r="C56" s="73"/>
      <c r="D56" s="6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</row>
    <row r="57" spans="1:86">
      <c r="B57" s="145"/>
      <c r="C57" s="210" t="s">
        <v>678</v>
      </c>
      <c r="D57" s="6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</row>
    <row r="58" spans="1:86">
      <c r="B58" s="145"/>
      <c r="C58" s="211" t="s">
        <v>17</v>
      </c>
      <c r="D58" s="211"/>
      <c r="E58" s="214" t="s">
        <v>341</v>
      </c>
      <c r="F58" s="214" t="s">
        <v>664</v>
      </c>
      <c r="G58" s="214" t="s">
        <v>665</v>
      </c>
      <c r="H58" s="214" t="s">
        <v>666</v>
      </c>
      <c r="I58" s="214" t="s">
        <v>667</v>
      </c>
      <c r="J58" s="214" t="s">
        <v>668</v>
      </c>
      <c r="K58" s="214" t="s">
        <v>669</v>
      </c>
      <c r="L58" s="214" t="s">
        <v>670</v>
      </c>
      <c r="M58" s="214" t="s">
        <v>671</v>
      </c>
      <c r="N58" s="214" t="s">
        <v>672</v>
      </c>
      <c r="O58" s="214" t="s">
        <v>673</v>
      </c>
      <c r="P58" s="214" t="s">
        <v>674</v>
      </c>
      <c r="Q58" s="214" t="s">
        <v>675</v>
      </c>
      <c r="R58" s="214" t="s">
        <v>642</v>
      </c>
      <c r="S58" s="214" t="s">
        <v>643</v>
      </c>
      <c r="T58" s="214" t="s">
        <v>644</v>
      </c>
      <c r="U58" s="214" t="s">
        <v>645</v>
      </c>
      <c r="V58" s="214" t="s">
        <v>646</v>
      </c>
      <c r="W58" s="214" t="s">
        <v>647</v>
      </c>
      <c r="X58" s="214" t="s">
        <v>648</v>
      </c>
      <c r="Y58" s="214" t="s">
        <v>649</v>
      </c>
      <c r="Z58" s="214" t="s">
        <v>650</v>
      </c>
      <c r="AA58" s="214" t="s">
        <v>651</v>
      </c>
      <c r="AB58" s="214" t="s">
        <v>652</v>
      </c>
      <c r="AC58" s="214" t="s">
        <v>653</v>
      </c>
      <c r="AD58" s="214" t="s">
        <v>654</v>
      </c>
      <c r="AE58" s="214" t="s">
        <v>655</v>
      </c>
      <c r="AF58" s="214" t="s">
        <v>656</v>
      </c>
      <c r="AG58" s="214" t="s">
        <v>657</v>
      </c>
      <c r="AH58" s="214" t="s">
        <v>658</v>
      </c>
      <c r="AI58" s="214" t="s">
        <v>659</v>
      </c>
      <c r="AJ58" s="214" t="s">
        <v>660</v>
      </c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</row>
    <row r="59" spans="1:86">
      <c r="B59" s="145"/>
      <c r="C59" s="214">
        <v>601311898</v>
      </c>
      <c r="D59" s="210" t="s">
        <v>676</v>
      </c>
      <c r="E59" s="214">
        <v>4196093</v>
      </c>
      <c r="F59" s="214">
        <v>5240314</v>
      </c>
      <c r="G59" s="214">
        <v>14619679</v>
      </c>
      <c r="H59" s="214">
        <v>15754859</v>
      </c>
      <c r="I59" s="214">
        <v>25093391</v>
      </c>
      <c r="J59" s="214">
        <v>36197996</v>
      </c>
      <c r="K59" s="214">
        <v>53007503</v>
      </c>
      <c r="L59" s="214">
        <v>62513662</v>
      </c>
      <c r="M59" s="214">
        <v>61695143</v>
      </c>
      <c r="N59" s="214">
        <v>50468479</v>
      </c>
      <c r="O59" s="214">
        <v>45329062</v>
      </c>
      <c r="P59" s="214">
        <v>46462106</v>
      </c>
      <c r="Q59" s="214">
        <v>33975395</v>
      </c>
      <c r="R59" s="214">
        <v>34357694</v>
      </c>
      <c r="S59" s="214">
        <v>34640896</v>
      </c>
      <c r="T59" s="214">
        <v>36810152</v>
      </c>
      <c r="U59" s="214">
        <v>26406301</v>
      </c>
      <c r="V59" s="214">
        <v>9785026</v>
      </c>
      <c r="W59" s="214">
        <v>2605113</v>
      </c>
      <c r="X59" s="214">
        <v>1262159</v>
      </c>
      <c r="Y59" s="214">
        <v>693856</v>
      </c>
      <c r="Z59" s="214">
        <v>197019</v>
      </c>
      <c r="AA59" s="214">
        <v>0</v>
      </c>
      <c r="AB59" s="214">
        <v>0</v>
      </c>
      <c r="AC59" s="214">
        <v>0</v>
      </c>
      <c r="AD59" s="214">
        <v>0</v>
      </c>
      <c r="AE59" s="214">
        <v>0</v>
      </c>
      <c r="AF59" s="214">
        <v>0</v>
      </c>
      <c r="AG59" s="214">
        <v>0</v>
      </c>
      <c r="AH59" s="214">
        <v>0</v>
      </c>
      <c r="AI59" s="214">
        <v>0</v>
      </c>
      <c r="AJ59" s="214">
        <v>0</v>
      </c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</row>
    <row r="60" spans="1:86">
      <c r="B60" s="145"/>
      <c r="C60" s="214">
        <v>54829999.999999993</v>
      </c>
      <c r="D60" s="210" t="s">
        <v>299</v>
      </c>
      <c r="E60" s="214">
        <v>0</v>
      </c>
      <c r="F60" s="214">
        <v>0</v>
      </c>
      <c r="G60" s="214">
        <v>0</v>
      </c>
      <c r="H60" s="214">
        <v>0</v>
      </c>
      <c r="I60" s="214">
        <v>0</v>
      </c>
      <c r="J60" s="214">
        <v>5093646.7391889319</v>
      </c>
      <c r="K60" s="214">
        <v>7459017.753593252</v>
      </c>
      <c r="L60" s="214">
        <v>8796688.9272284321</v>
      </c>
      <c r="M60" s="214">
        <v>8681509.992037816</v>
      </c>
      <c r="N60" s="214">
        <v>7101735.7836653469</v>
      </c>
      <c r="O60" s="214">
        <v>6378536.2274417877</v>
      </c>
      <c r="P60" s="214">
        <v>6537973.9453739524</v>
      </c>
      <c r="Q60" s="214">
        <v>4780890.6314704809</v>
      </c>
      <c r="R60" s="214">
        <v>0</v>
      </c>
      <c r="S60" s="214">
        <v>0</v>
      </c>
      <c r="T60" s="214">
        <v>0</v>
      </c>
      <c r="U60" s="214">
        <v>0</v>
      </c>
      <c r="V60" s="214">
        <v>0</v>
      </c>
      <c r="W60" s="214">
        <v>0</v>
      </c>
      <c r="X60" s="214">
        <v>0</v>
      </c>
      <c r="Y60" s="214">
        <v>0</v>
      </c>
      <c r="Z60" s="214">
        <v>0</v>
      </c>
      <c r="AA60" s="214">
        <v>0</v>
      </c>
      <c r="AB60" s="214">
        <v>0</v>
      </c>
      <c r="AC60" s="214">
        <v>0</v>
      </c>
      <c r="AD60" s="214">
        <v>0</v>
      </c>
      <c r="AE60" s="214">
        <v>0</v>
      </c>
      <c r="AF60" s="214">
        <v>0</v>
      </c>
      <c r="AG60" s="214">
        <v>0</v>
      </c>
      <c r="AH60" s="214">
        <v>0</v>
      </c>
      <c r="AI60" s="214">
        <v>0</v>
      </c>
      <c r="AJ60" s="214">
        <v>0</v>
      </c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</row>
    <row r="61" spans="1:86">
      <c r="B61" s="145"/>
      <c r="C61" s="214">
        <v>35440587.358362131</v>
      </c>
      <c r="D61" s="210" t="s">
        <v>677</v>
      </c>
      <c r="E61" s="214">
        <v>0</v>
      </c>
      <c r="F61" s="214">
        <v>-8598.8542612028214</v>
      </c>
      <c r="G61" s="214">
        <v>82670.791447886426</v>
      </c>
      <c r="H61" s="214">
        <v>147706.75613136886</v>
      </c>
      <c r="I61" s="214">
        <v>321181.10683805583</v>
      </c>
      <c r="J61" s="214">
        <v>812405.92985070182</v>
      </c>
      <c r="K61" s="214">
        <v>1561119.9823157846</v>
      </c>
      <c r="L61" s="214">
        <v>1779956.8735736352</v>
      </c>
      <c r="M61" s="214">
        <v>3196755.0188769735</v>
      </c>
      <c r="N61" s="214">
        <v>2613615.6397233536</v>
      </c>
      <c r="O61" s="214">
        <v>2436488.8020267086</v>
      </c>
      <c r="P61" s="214">
        <v>2751848.1807966833</v>
      </c>
      <c r="Q61" s="214">
        <v>3479111.1157055143</v>
      </c>
      <c r="R61" s="214">
        <v>3527789.4245876512</v>
      </c>
      <c r="S61" s="214">
        <v>3568371.5599907404</v>
      </c>
      <c r="T61" s="214">
        <v>3823275.1422742116</v>
      </c>
      <c r="U61" s="214">
        <v>3457379.2091452777</v>
      </c>
      <c r="V61" s="214">
        <v>1218091.2269732689</v>
      </c>
      <c r="W61" s="214">
        <v>357724.63602242648</v>
      </c>
      <c r="X61" s="214">
        <v>182175.18902397933</v>
      </c>
      <c r="Y61" s="214">
        <v>102525.39587472565</v>
      </c>
      <c r="Z61" s="214">
        <v>28994.231444387919</v>
      </c>
      <c r="AA61" s="214">
        <v>0</v>
      </c>
      <c r="AB61" s="214">
        <v>0</v>
      </c>
      <c r="AC61" s="214">
        <v>0</v>
      </c>
      <c r="AD61" s="214">
        <v>0</v>
      </c>
      <c r="AE61" s="214">
        <v>0</v>
      </c>
      <c r="AF61" s="214">
        <v>0</v>
      </c>
      <c r="AG61" s="214">
        <v>0</v>
      </c>
      <c r="AH61" s="214">
        <v>0</v>
      </c>
      <c r="AI61" s="214">
        <v>0</v>
      </c>
      <c r="AJ61" s="214">
        <v>0</v>
      </c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</row>
    <row r="62" spans="1:86">
      <c r="B62" s="145"/>
      <c r="C62" s="214">
        <v>691582485.35836232</v>
      </c>
      <c r="D62" s="210" t="s">
        <v>17</v>
      </c>
      <c r="E62" s="214">
        <v>4196093</v>
      </c>
      <c r="F62" s="214">
        <v>5231715.1457387973</v>
      </c>
      <c r="G62" s="214">
        <v>14702349.791447887</v>
      </c>
      <c r="H62" s="214">
        <v>15902565.75613137</v>
      </c>
      <c r="I62" s="214">
        <v>25414572.106838055</v>
      </c>
      <c r="J62" s="214">
        <v>42104048.669039637</v>
      </c>
      <c r="K62" s="214">
        <v>62027640.735909037</v>
      </c>
      <c r="L62" s="214">
        <v>73090307.800802067</v>
      </c>
      <c r="M62" s="214">
        <v>73573408.010914788</v>
      </c>
      <c r="N62" s="214">
        <v>60183830.423388697</v>
      </c>
      <c r="O62" s="214">
        <v>54144087.029468499</v>
      </c>
      <c r="P62" s="214">
        <v>55751928.126170635</v>
      </c>
      <c r="Q62" s="214">
        <v>42235396.747175992</v>
      </c>
      <c r="R62" s="214">
        <v>37885483.424587652</v>
      </c>
      <c r="S62" s="214">
        <v>38209267.559990741</v>
      </c>
      <c r="T62" s="214">
        <v>40633427.142274208</v>
      </c>
      <c r="U62" s="214">
        <v>29863680.209145278</v>
      </c>
      <c r="V62" s="214">
        <v>11003117.226973269</v>
      </c>
      <c r="W62" s="214">
        <v>2962837.6360224267</v>
      </c>
      <c r="X62" s="214">
        <v>1444334.1890239792</v>
      </c>
      <c r="Y62" s="214">
        <v>796381.39587472565</v>
      </c>
      <c r="Z62" s="214">
        <v>226013.23144438793</v>
      </c>
      <c r="AA62" s="214">
        <v>0</v>
      </c>
      <c r="AB62" s="214">
        <v>0</v>
      </c>
      <c r="AC62" s="214">
        <v>0</v>
      </c>
      <c r="AD62" s="214">
        <v>0</v>
      </c>
      <c r="AE62" s="214">
        <v>0</v>
      </c>
      <c r="AF62" s="214">
        <v>0</v>
      </c>
      <c r="AG62" s="214">
        <v>0</v>
      </c>
      <c r="AH62" s="214">
        <v>0</v>
      </c>
      <c r="AI62" s="214">
        <v>0</v>
      </c>
      <c r="AJ62" s="214">
        <v>0</v>
      </c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</row>
    <row r="63" spans="1:86">
      <c r="C63" s="73"/>
      <c r="D63" s="6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</row>
    <row r="64" spans="1:86">
      <c r="B64" s="122" t="s">
        <v>679</v>
      </c>
      <c r="C64" s="217" t="s">
        <v>680</v>
      </c>
      <c r="D64" s="6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</row>
    <row r="65" spans="1:86">
      <c r="B65" s="122"/>
      <c r="C65" s="214">
        <v>691582485.3583622</v>
      </c>
      <c r="D65" s="210" t="s">
        <v>681</v>
      </c>
      <c r="E65" s="214">
        <v>1579993</v>
      </c>
      <c r="F65" s="214">
        <v>1255728</v>
      </c>
      <c r="G65" s="214">
        <v>1360372</v>
      </c>
      <c r="H65" s="214">
        <v>2658301.8975994019</v>
      </c>
      <c r="I65" s="214">
        <v>2573413.2481393954</v>
      </c>
      <c r="J65" s="214">
        <v>4318777.0884648114</v>
      </c>
      <c r="K65" s="214">
        <v>5116418.3293560864</v>
      </c>
      <c r="L65" s="214">
        <v>5267154.3736269893</v>
      </c>
      <c r="M65" s="214">
        <v>5767658.0624025576</v>
      </c>
      <c r="N65" s="214">
        <v>5704572.9604940545</v>
      </c>
      <c r="O65" s="214">
        <v>4430334.7332347566</v>
      </c>
      <c r="P65" s="214">
        <v>6591218.10503262</v>
      </c>
      <c r="Q65" s="214">
        <v>8087533.2944926545</v>
      </c>
      <c r="R65" s="214">
        <v>10735820.707312781</v>
      </c>
      <c r="S65" s="214">
        <v>13789045.63298014</v>
      </c>
      <c r="T65" s="214">
        <v>14303079.814047774</v>
      </c>
      <c r="U65" s="214">
        <v>14011923.222011719</v>
      </c>
      <c r="V65" s="214">
        <v>18481193.122629356</v>
      </c>
      <c r="W65" s="214">
        <v>19695407.201082308</v>
      </c>
      <c r="X65" s="214">
        <v>23851040.41219737</v>
      </c>
      <c r="Y65" s="214">
        <v>25111905.396524943</v>
      </c>
      <c r="Z65" s="214">
        <v>20498475.442156218</v>
      </c>
      <c r="AA65" s="214">
        <v>27479926.962120902</v>
      </c>
      <c r="AB65" s="214">
        <v>25623519.396200784</v>
      </c>
      <c r="AC65" s="214">
        <v>22846399.511439554</v>
      </c>
      <c r="AD65" s="214">
        <v>25103489.103274453</v>
      </c>
      <c r="AE65" s="214">
        <v>21225861.925817065</v>
      </c>
      <c r="AF65" s="214">
        <v>20681970.449846815</v>
      </c>
      <c r="AG65" s="214">
        <v>18275998.047724821</v>
      </c>
      <c r="AH65" s="214">
        <v>18239664.315724239</v>
      </c>
      <c r="AI65" s="214">
        <v>18239664.315724239</v>
      </c>
      <c r="AJ65" s="214">
        <v>17664758.398020025</v>
      </c>
      <c r="AK65" s="214">
        <v>19296761.177450724</v>
      </c>
      <c r="AL65" s="214">
        <v>20816021.812177811</v>
      </c>
      <c r="AM65" s="214">
        <v>15639145.1365421</v>
      </c>
      <c r="AN65" s="214">
        <v>14500611.447291875</v>
      </c>
      <c r="AO65" s="214">
        <v>13162268.857105307</v>
      </c>
      <c r="AP65" s="214">
        <v>14572516.442778815</v>
      </c>
      <c r="AQ65" s="214">
        <v>12505061.137324531</v>
      </c>
      <c r="AR65" s="214">
        <v>12920881.090794571</v>
      </c>
      <c r="AS65" s="214">
        <v>12459541.196468549</v>
      </c>
      <c r="AT65" s="214">
        <v>12874863.181761095</v>
      </c>
      <c r="AU65" s="214">
        <v>12874863.181761095</v>
      </c>
      <c r="AV65" s="214">
        <v>12459541.196468549</v>
      </c>
      <c r="AW65" s="214">
        <v>13286525.743693512</v>
      </c>
      <c r="AX65" s="214">
        <v>13449293.649955304</v>
      </c>
      <c r="AY65" s="214">
        <v>13897607.748625396</v>
      </c>
      <c r="AZ65" s="214">
        <v>13292040.427423453</v>
      </c>
      <c r="BA65" s="214">
        <v>12409819.467228265</v>
      </c>
      <c r="BB65" s="214">
        <v>4161820.3144935593</v>
      </c>
      <c r="BC65" s="214">
        <v>3339554.7176654898</v>
      </c>
      <c r="BD65" s="214">
        <v>3057769.346444454</v>
      </c>
      <c r="BE65" s="214">
        <v>4605793.1628633253</v>
      </c>
      <c r="BF65" s="214">
        <v>1707899.2354786964</v>
      </c>
      <c r="BG65" s="214">
        <v>639713.75503173284</v>
      </c>
      <c r="BH65" s="214">
        <v>615224.64551199728</v>
      </c>
      <c r="BI65" s="214">
        <v>615917.23099487298</v>
      </c>
      <c r="BJ65" s="214">
        <v>563948.63424037735</v>
      </c>
      <c r="BK65" s="214">
        <v>264468.32378872897</v>
      </c>
      <c r="BL65" s="214">
        <v>274309.33008625853</v>
      </c>
      <c r="BM65" s="214">
        <v>247762.73570220865</v>
      </c>
      <c r="BN65" s="214">
        <v>274309.33008625853</v>
      </c>
      <c r="BO65" s="214">
        <v>211887.06646794724</v>
      </c>
      <c r="BP65" s="214">
        <v>14126.164976440676</v>
      </c>
      <c r="BQ65" s="214">
        <v>0</v>
      </c>
      <c r="BR65" s="214">
        <v>0</v>
      </c>
      <c r="BS65" s="214">
        <v>0</v>
      </c>
      <c r="BT65" s="214">
        <v>0</v>
      </c>
      <c r="BU65" s="214">
        <v>0</v>
      </c>
      <c r="BV65" s="214">
        <v>0</v>
      </c>
      <c r="BW65" s="214">
        <v>0</v>
      </c>
      <c r="BX65" s="214">
        <v>0</v>
      </c>
      <c r="BY65" s="214">
        <v>0</v>
      </c>
      <c r="BZ65" s="214">
        <v>0</v>
      </c>
      <c r="CA65" s="214">
        <v>0</v>
      </c>
      <c r="CB65" s="214">
        <v>0</v>
      </c>
      <c r="CC65" s="214">
        <v>0</v>
      </c>
      <c r="CD65" s="214">
        <v>0</v>
      </c>
      <c r="CE65" s="214">
        <v>0</v>
      </c>
      <c r="CF65" s="214">
        <v>0</v>
      </c>
      <c r="CG65" s="214">
        <v>0</v>
      </c>
      <c r="CH65" s="214">
        <v>0</v>
      </c>
    </row>
    <row r="66" spans="1:86">
      <c r="B66" s="122"/>
      <c r="C66" s="214"/>
      <c r="D66" s="210" t="s">
        <v>682</v>
      </c>
      <c r="E66" s="214">
        <v>1579993</v>
      </c>
      <c r="F66" s="214">
        <v>2835721</v>
      </c>
      <c r="G66" s="214">
        <v>4196093</v>
      </c>
      <c r="H66" s="214">
        <v>6854394.8975994019</v>
      </c>
      <c r="I66" s="214">
        <v>9427808.1457387973</v>
      </c>
      <c r="J66" s="214">
        <v>13746585.234203609</v>
      </c>
      <c r="K66" s="214">
        <v>18863003.563559696</v>
      </c>
      <c r="L66" s="214">
        <v>24130157.937186684</v>
      </c>
      <c r="M66" s="214">
        <v>29897815.999589242</v>
      </c>
      <c r="N66" s="214">
        <v>35602388.960083298</v>
      </c>
      <c r="O66" s="214">
        <v>40032723.693318054</v>
      </c>
      <c r="P66" s="214">
        <v>46623941.798350677</v>
      </c>
      <c r="Q66" s="214">
        <v>54711475.092843331</v>
      </c>
      <c r="R66" s="214">
        <v>65447295.800156116</v>
      </c>
      <c r="S66" s="214">
        <v>79236341.433136255</v>
      </c>
      <c r="T66" s="214">
        <v>93539421.247184023</v>
      </c>
      <c r="U66" s="214">
        <v>107551344.46919574</v>
      </c>
      <c r="V66" s="214">
        <v>126032537.5918251</v>
      </c>
      <c r="W66" s="214">
        <v>145727944.79290742</v>
      </c>
      <c r="X66" s="214">
        <v>169578985.2051048</v>
      </c>
      <c r="Y66" s="214">
        <v>194690890.60162973</v>
      </c>
      <c r="Z66" s="214">
        <v>215189366.04378596</v>
      </c>
      <c r="AA66" s="214">
        <v>242669293.00590685</v>
      </c>
      <c r="AB66" s="214">
        <v>268292812.40210763</v>
      </c>
      <c r="AC66" s="214">
        <v>291139211.91354716</v>
      </c>
      <c r="AD66" s="214">
        <v>316242701.01682162</v>
      </c>
      <c r="AE66" s="214">
        <v>337468562.9426387</v>
      </c>
      <c r="AF66" s="214">
        <v>358150533.3924855</v>
      </c>
      <c r="AG66" s="214">
        <v>376426531.44021034</v>
      </c>
      <c r="AH66" s="214">
        <v>394666195.7559346</v>
      </c>
      <c r="AI66" s="214">
        <v>412905860.07165885</v>
      </c>
      <c r="AJ66" s="214">
        <v>430570618.46967888</v>
      </c>
      <c r="AK66" s="214">
        <v>449867379.6471296</v>
      </c>
      <c r="AL66" s="214">
        <v>470683401.45930743</v>
      </c>
      <c r="AM66" s="214">
        <v>486322546.59584951</v>
      </c>
      <c r="AN66" s="214">
        <v>500823158.04314137</v>
      </c>
      <c r="AO66" s="214">
        <v>513985426.90024668</v>
      </c>
      <c r="AP66" s="214">
        <v>528557943.34302551</v>
      </c>
      <c r="AQ66" s="214">
        <v>541063004.48035002</v>
      </c>
      <c r="AR66" s="214">
        <v>553983885.57114458</v>
      </c>
      <c r="AS66" s="214">
        <v>566443426.76761317</v>
      </c>
      <c r="AT66" s="214">
        <v>579318289.94937432</v>
      </c>
      <c r="AU66" s="214">
        <v>592193153.13113546</v>
      </c>
      <c r="AV66" s="214">
        <v>604652694.32760406</v>
      </c>
      <c r="AW66" s="214">
        <v>617939220.07129753</v>
      </c>
      <c r="AX66" s="214">
        <v>631388513.7212528</v>
      </c>
      <c r="AY66" s="214">
        <v>645286121.4698782</v>
      </c>
      <c r="AZ66" s="214">
        <v>658578161.89730167</v>
      </c>
      <c r="BA66" s="214">
        <v>670987981.36452997</v>
      </c>
      <c r="BB66" s="214">
        <v>675149801.6790235</v>
      </c>
      <c r="BC66" s="214">
        <v>678489356.39668894</v>
      </c>
      <c r="BD66" s="214">
        <v>681547125.74313343</v>
      </c>
      <c r="BE66" s="214">
        <v>686152918.9059968</v>
      </c>
      <c r="BF66" s="214">
        <v>687860818.14147544</v>
      </c>
      <c r="BG66" s="214">
        <v>688500531.89650714</v>
      </c>
      <c r="BH66" s="214">
        <v>689115756.54201913</v>
      </c>
      <c r="BI66" s="214">
        <v>689731673.77301395</v>
      </c>
      <c r="BJ66" s="214">
        <v>690295622.40725434</v>
      </c>
      <c r="BK66" s="214">
        <v>690560090.7310431</v>
      </c>
      <c r="BL66" s="214">
        <v>690834400.06112933</v>
      </c>
      <c r="BM66" s="214">
        <v>691082162.79683149</v>
      </c>
      <c r="BN66" s="214">
        <v>691356472.12691772</v>
      </c>
      <c r="BO66" s="214">
        <v>691568359.19338572</v>
      </c>
      <c r="BP66" s="214">
        <v>691582485.3583622</v>
      </c>
      <c r="BQ66" s="214">
        <v>691582485.3583622</v>
      </c>
      <c r="BR66" s="214">
        <v>691582485.3583622</v>
      </c>
      <c r="BS66" s="214">
        <v>691582485.3583622</v>
      </c>
      <c r="BT66" s="214">
        <v>691582485.3583622</v>
      </c>
      <c r="BU66" s="214">
        <v>691582485.3583622</v>
      </c>
      <c r="BV66" s="214">
        <v>691582485.3583622</v>
      </c>
      <c r="BW66" s="214">
        <v>691582485.3583622</v>
      </c>
      <c r="BX66" s="214">
        <v>691582485.3583622</v>
      </c>
      <c r="BY66" s="214">
        <v>691582485.3583622</v>
      </c>
      <c r="BZ66" s="214">
        <v>691582485.3583622</v>
      </c>
      <c r="CA66" s="214">
        <v>691582485.3583622</v>
      </c>
      <c r="CB66" s="214">
        <v>691582485.3583622</v>
      </c>
      <c r="CC66" s="214">
        <v>691582485.3583622</v>
      </c>
      <c r="CD66" s="214">
        <v>691582485.3583622</v>
      </c>
      <c r="CE66" s="214">
        <v>691582485.3583622</v>
      </c>
      <c r="CF66" s="214">
        <v>691582485.3583622</v>
      </c>
      <c r="CG66" s="214">
        <v>691582485.3583622</v>
      </c>
      <c r="CH66" s="214">
        <v>691582485.3583622</v>
      </c>
    </row>
    <row r="67" spans="1:86">
      <c r="B67" s="122"/>
      <c r="C67" s="73"/>
      <c r="D67" s="6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</row>
    <row r="68" spans="1:86">
      <c r="B68" s="122"/>
      <c r="C68" s="210" t="s">
        <v>678</v>
      </c>
      <c r="D68" s="211"/>
      <c r="E68" s="214" t="s">
        <v>341</v>
      </c>
      <c r="F68" s="215" t="s">
        <v>664</v>
      </c>
      <c r="G68" s="214" t="s">
        <v>665</v>
      </c>
      <c r="H68" s="214" t="s">
        <v>666</v>
      </c>
      <c r="I68" s="214" t="s">
        <v>667</v>
      </c>
      <c r="J68" s="214" t="s">
        <v>668</v>
      </c>
      <c r="K68" s="214" t="s">
        <v>669</v>
      </c>
      <c r="L68" s="214" t="s">
        <v>670</v>
      </c>
      <c r="M68" s="214" t="s">
        <v>671</v>
      </c>
      <c r="N68" s="214" t="s">
        <v>672</v>
      </c>
      <c r="O68" s="214" t="s">
        <v>673</v>
      </c>
      <c r="P68" s="214" t="s">
        <v>674</v>
      </c>
      <c r="Q68" s="214" t="s">
        <v>675</v>
      </c>
      <c r="R68" s="214" t="s">
        <v>642</v>
      </c>
      <c r="S68" s="214" t="s">
        <v>643</v>
      </c>
      <c r="T68" s="214" t="s">
        <v>644</v>
      </c>
      <c r="U68" s="214" t="s">
        <v>645</v>
      </c>
      <c r="V68" s="214" t="s">
        <v>646</v>
      </c>
      <c r="W68" s="214" t="s">
        <v>647</v>
      </c>
      <c r="X68" s="214" t="s">
        <v>648</v>
      </c>
      <c r="Y68" s="214" t="s">
        <v>649</v>
      </c>
      <c r="Z68" s="214" t="s">
        <v>650</v>
      </c>
      <c r="AA68" s="214" t="s">
        <v>651</v>
      </c>
      <c r="AB68" s="214" t="s">
        <v>652</v>
      </c>
      <c r="AC68" s="214" t="s">
        <v>653</v>
      </c>
      <c r="AD68" s="214" t="s">
        <v>654</v>
      </c>
      <c r="AE68" s="214" t="s">
        <v>655</v>
      </c>
      <c r="AF68" s="214" t="s">
        <v>656</v>
      </c>
      <c r="AG68" s="214" t="s">
        <v>657</v>
      </c>
      <c r="AH68" s="214" t="s">
        <v>658</v>
      </c>
      <c r="AI68" s="214" t="s">
        <v>659</v>
      </c>
      <c r="AJ68" s="214" t="s">
        <v>660</v>
      </c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</row>
    <row r="69" spans="1:86">
      <c r="B69" s="122"/>
      <c r="C69" s="214">
        <v>691582485.3583622</v>
      </c>
      <c r="D69" s="210" t="s">
        <v>683</v>
      </c>
      <c r="E69" s="214">
        <v>1579993</v>
      </c>
      <c r="F69" s="214">
        <v>2616100</v>
      </c>
      <c r="G69" s="214">
        <v>9550492.2342036087</v>
      </c>
      <c r="H69" s="214">
        <v>16151230.765385633</v>
      </c>
      <c r="I69" s="214">
        <v>16726125.798761431</v>
      </c>
      <c r="J69" s="214">
        <v>32612399.634785578</v>
      </c>
      <c r="K69" s="214">
        <v>46796196.158688843</v>
      </c>
      <c r="L69" s="214">
        <v>68658353.009804621</v>
      </c>
      <c r="M69" s="214">
        <v>73601921.800477892</v>
      </c>
      <c r="N69" s="214">
        <v>69175750.540531069</v>
      </c>
      <c r="O69" s="214">
        <v>57197632.813295871</v>
      </c>
      <c r="P69" s="214">
        <v>55201183.891194992</v>
      </c>
      <c r="Q69" s="214">
        <v>50955778.396011785</v>
      </c>
      <c r="R69" s="214">
        <v>40239846.437208652</v>
      </c>
      <c r="S69" s="214">
        <v>38255285.469024211</v>
      </c>
      <c r="T69" s="214">
        <v>38620930.121923156</v>
      </c>
      <c r="U69" s="214">
        <v>40638941.826004155</v>
      </c>
      <c r="V69" s="214">
        <v>19911194.499387316</v>
      </c>
      <c r="W69" s="214">
        <v>9371461.7447864749</v>
      </c>
      <c r="X69" s="214">
        <v>1870855.6315386032</v>
      </c>
      <c r="Y69" s="214">
        <v>1102726.2881153647</v>
      </c>
      <c r="Z69" s="214">
        <v>733959.13225641439</v>
      </c>
      <c r="AA69" s="214">
        <v>14126.164976440676</v>
      </c>
      <c r="AB69" s="214">
        <v>0</v>
      </c>
      <c r="AC69" s="214">
        <v>0</v>
      </c>
      <c r="AD69" s="214">
        <v>0</v>
      </c>
      <c r="AE69" s="214">
        <v>0</v>
      </c>
      <c r="AF69" s="214">
        <v>0</v>
      </c>
      <c r="AG69" s="214">
        <v>0</v>
      </c>
      <c r="AH69" s="214">
        <v>0</v>
      </c>
      <c r="AI69" s="214">
        <v>0</v>
      </c>
      <c r="AJ69" s="214">
        <v>0</v>
      </c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3"/>
      <c r="BG69" s="73"/>
      <c r="BH69" s="73"/>
      <c r="BI69" s="73"/>
      <c r="BJ69" s="73"/>
      <c r="BK69" s="73"/>
      <c r="BL69" s="73"/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</row>
    <row r="70" spans="1:86">
      <c r="B70" s="122"/>
      <c r="C70" s="214"/>
      <c r="D70" s="210" t="s">
        <v>682</v>
      </c>
      <c r="E70" s="214">
        <v>1579993</v>
      </c>
      <c r="F70" s="214">
        <v>4196093</v>
      </c>
      <c r="G70" s="214">
        <v>13746585.234203609</v>
      </c>
      <c r="H70" s="214">
        <v>29897815.999589242</v>
      </c>
      <c r="I70" s="214">
        <v>46623941.798350677</v>
      </c>
      <c r="J70" s="214">
        <v>79236341.433136255</v>
      </c>
      <c r="K70" s="214">
        <v>126032537.5918251</v>
      </c>
      <c r="L70" s="214">
        <v>194690890.60162973</v>
      </c>
      <c r="M70" s="214">
        <v>268292812.40210763</v>
      </c>
      <c r="N70" s="214">
        <v>337468562.9426387</v>
      </c>
      <c r="O70" s="214">
        <v>394666195.7559346</v>
      </c>
      <c r="P70" s="214">
        <v>449867379.6471296</v>
      </c>
      <c r="Q70" s="214">
        <v>500823158.04314137</v>
      </c>
      <c r="R70" s="214">
        <v>541063004.48035002</v>
      </c>
      <c r="S70" s="214">
        <v>579318289.9493742</v>
      </c>
      <c r="T70" s="214">
        <v>617939220.07129741</v>
      </c>
      <c r="U70" s="214">
        <v>658578161.89730155</v>
      </c>
      <c r="V70" s="214">
        <v>678489356.39668882</v>
      </c>
      <c r="W70" s="214">
        <v>687860818.14147532</v>
      </c>
      <c r="X70" s="214">
        <v>689731673.77301395</v>
      </c>
      <c r="Y70" s="214">
        <v>690834400.06112933</v>
      </c>
      <c r="Z70" s="214">
        <v>691568359.19338572</v>
      </c>
      <c r="AA70" s="214">
        <v>691582485.3583622</v>
      </c>
      <c r="AB70" s="214">
        <v>691582485.3583622</v>
      </c>
      <c r="AC70" s="214">
        <v>691582485.3583622</v>
      </c>
      <c r="AD70" s="214">
        <v>691582485.3583622</v>
      </c>
      <c r="AE70" s="214">
        <v>691582485.3583622</v>
      </c>
      <c r="AF70" s="214">
        <v>691582485.3583622</v>
      </c>
      <c r="AG70" s="214">
        <v>691582485.3583622</v>
      </c>
      <c r="AH70" s="214">
        <v>691582485.3583622</v>
      </c>
      <c r="AI70" s="214">
        <v>691582485.3583622</v>
      </c>
      <c r="AJ70" s="214">
        <v>691582485.3583622</v>
      </c>
    </row>
    <row r="73" spans="1:86">
      <c r="A73" t="s">
        <v>686</v>
      </c>
      <c r="B73" s="145" t="s">
        <v>662</v>
      </c>
      <c r="C73" s="210" t="s">
        <v>663</v>
      </c>
    </row>
    <row r="74" spans="1:86">
      <c r="B74" s="145"/>
      <c r="C74" s="211" t="s">
        <v>17</v>
      </c>
      <c r="D74" s="211"/>
      <c r="E74" s="211" t="s">
        <v>341</v>
      </c>
      <c r="F74" s="212">
        <v>41030</v>
      </c>
      <c r="G74" s="212">
        <v>41061</v>
      </c>
      <c r="H74" s="212">
        <v>41091</v>
      </c>
      <c r="I74" s="212">
        <v>41122</v>
      </c>
      <c r="J74" s="212">
        <v>41153</v>
      </c>
      <c r="K74" s="212">
        <v>41183</v>
      </c>
      <c r="L74" s="212">
        <v>41214</v>
      </c>
      <c r="M74" s="212">
        <v>41244</v>
      </c>
      <c r="N74" s="212">
        <v>41275</v>
      </c>
      <c r="O74" s="212">
        <v>41306</v>
      </c>
      <c r="P74" s="212">
        <v>41334</v>
      </c>
      <c r="Q74" s="212">
        <v>41365</v>
      </c>
      <c r="R74" s="212">
        <v>41395</v>
      </c>
      <c r="S74" s="212">
        <v>41426</v>
      </c>
      <c r="T74" s="212">
        <v>41456</v>
      </c>
      <c r="U74" s="212">
        <v>41487</v>
      </c>
      <c r="V74" s="212">
        <v>41518</v>
      </c>
      <c r="W74" s="212">
        <v>41548</v>
      </c>
      <c r="X74" s="212">
        <v>41579</v>
      </c>
      <c r="Y74" s="212">
        <v>41609</v>
      </c>
      <c r="Z74" s="212">
        <v>41640</v>
      </c>
      <c r="AA74" s="212">
        <v>41671</v>
      </c>
      <c r="AB74" s="212">
        <v>41699</v>
      </c>
      <c r="AC74" s="212">
        <v>41730</v>
      </c>
      <c r="AD74" s="212">
        <v>41760</v>
      </c>
      <c r="AE74" s="212">
        <v>41791</v>
      </c>
      <c r="AF74" s="212">
        <v>41821</v>
      </c>
      <c r="AG74" s="212">
        <v>41852</v>
      </c>
      <c r="AH74" s="212">
        <v>41883</v>
      </c>
      <c r="AI74" s="212">
        <v>41913</v>
      </c>
      <c r="AJ74" s="212">
        <v>41944</v>
      </c>
      <c r="AK74" s="212">
        <v>41974</v>
      </c>
      <c r="AL74" s="212">
        <v>42005</v>
      </c>
      <c r="AM74" s="212">
        <v>42036</v>
      </c>
      <c r="AN74" s="212">
        <v>42064</v>
      </c>
      <c r="AO74" s="212">
        <v>42095</v>
      </c>
      <c r="AP74" s="212">
        <v>42125</v>
      </c>
      <c r="AQ74" s="212">
        <v>42156</v>
      </c>
      <c r="AR74" s="212">
        <v>42186</v>
      </c>
      <c r="AS74" s="212">
        <v>42217</v>
      </c>
      <c r="AT74" s="212">
        <v>42248</v>
      </c>
      <c r="AU74" s="212">
        <v>42278</v>
      </c>
      <c r="AV74" s="212">
        <v>42309</v>
      </c>
      <c r="AW74" s="212">
        <v>42339</v>
      </c>
      <c r="AX74" s="212">
        <v>42370</v>
      </c>
      <c r="AY74" s="212">
        <v>42401</v>
      </c>
      <c r="AZ74" s="212">
        <v>42430</v>
      </c>
      <c r="BA74" s="212">
        <v>42461</v>
      </c>
      <c r="BB74" s="212">
        <v>42491</v>
      </c>
      <c r="BC74" s="212">
        <v>42522</v>
      </c>
      <c r="BD74" s="212">
        <v>42552</v>
      </c>
      <c r="BE74" s="212">
        <v>42583</v>
      </c>
      <c r="BF74" s="212">
        <v>42614</v>
      </c>
      <c r="BG74" s="212">
        <v>42644</v>
      </c>
      <c r="BH74" s="212">
        <v>42675</v>
      </c>
      <c r="BI74" s="212">
        <v>42705</v>
      </c>
      <c r="BJ74" s="212">
        <v>42736</v>
      </c>
      <c r="BK74" s="212">
        <v>42767</v>
      </c>
      <c r="BL74" s="212">
        <v>42795</v>
      </c>
      <c r="BM74" s="212">
        <v>42826</v>
      </c>
      <c r="BN74" s="212">
        <v>42856</v>
      </c>
      <c r="BO74" s="212">
        <v>42887</v>
      </c>
      <c r="BP74" s="212">
        <v>42917</v>
      </c>
      <c r="BQ74" s="212">
        <v>42948</v>
      </c>
      <c r="BR74" s="212">
        <v>42979</v>
      </c>
      <c r="BS74" s="212">
        <v>43009</v>
      </c>
      <c r="BT74" s="212">
        <v>43040</v>
      </c>
      <c r="BU74" s="212">
        <v>43070</v>
      </c>
      <c r="BV74" s="212">
        <v>43101</v>
      </c>
      <c r="BW74" s="212">
        <v>43132</v>
      </c>
      <c r="BX74" s="212">
        <v>43160</v>
      </c>
      <c r="BY74" s="212">
        <v>43191</v>
      </c>
      <c r="BZ74" s="212">
        <v>43221</v>
      </c>
      <c r="CA74" s="212">
        <v>43252</v>
      </c>
      <c r="CB74" s="212">
        <v>43282</v>
      </c>
      <c r="CC74" s="212">
        <v>43313</v>
      </c>
      <c r="CD74" s="212">
        <v>43344</v>
      </c>
      <c r="CE74" s="212">
        <v>43374</v>
      </c>
      <c r="CF74" s="212">
        <v>43405</v>
      </c>
      <c r="CG74" s="212">
        <v>43435</v>
      </c>
      <c r="CH74" s="212">
        <v>43466</v>
      </c>
    </row>
    <row r="75" spans="1:86">
      <c r="B75" s="145"/>
      <c r="C75" s="214">
        <v>5472846363</v>
      </c>
      <c r="D75" s="210" t="s">
        <v>676</v>
      </c>
      <c r="E75" s="214">
        <v>186806422</v>
      </c>
      <c r="F75" s="214">
        <v>14851382</v>
      </c>
      <c r="G75" s="214">
        <v>20429451</v>
      </c>
      <c r="H75" s="214">
        <v>29960308</v>
      </c>
      <c r="I75" s="214">
        <v>35469694</v>
      </c>
      <c r="J75" s="214">
        <v>33929037</v>
      </c>
      <c r="K75" s="214">
        <v>54769797</v>
      </c>
      <c r="L75" s="214">
        <v>34756669</v>
      </c>
      <c r="M75" s="214">
        <v>36679678</v>
      </c>
      <c r="N75" s="214">
        <v>39103107</v>
      </c>
      <c r="O75" s="214">
        <v>38141326</v>
      </c>
      <c r="P75" s="214">
        <v>49022682</v>
      </c>
      <c r="Q75" s="214">
        <v>56926820</v>
      </c>
      <c r="R75" s="214">
        <v>62790270</v>
      </c>
      <c r="S75" s="214">
        <v>77963825</v>
      </c>
      <c r="T75" s="214">
        <v>89484497</v>
      </c>
      <c r="U75" s="214">
        <v>86539368</v>
      </c>
      <c r="V75" s="214">
        <v>90111659</v>
      </c>
      <c r="W75" s="214">
        <v>86323956</v>
      </c>
      <c r="X75" s="214">
        <v>79433641</v>
      </c>
      <c r="Y75" s="214">
        <v>92017466</v>
      </c>
      <c r="Z75" s="214">
        <v>88493617</v>
      </c>
      <c r="AA75" s="214">
        <v>82240465</v>
      </c>
      <c r="AB75" s="214">
        <v>93770835</v>
      </c>
      <c r="AC75" s="214">
        <v>90822828</v>
      </c>
      <c r="AD75" s="214">
        <v>101139962</v>
      </c>
      <c r="AE75" s="214">
        <v>101066066</v>
      </c>
      <c r="AF75" s="214">
        <v>104759951</v>
      </c>
      <c r="AG75" s="214">
        <v>111859648</v>
      </c>
      <c r="AH75" s="214">
        <v>107398942</v>
      </c>
      <c r="AI75" s="214">
        <v>118704690</v>
      </c>
      <c r="AJ75" s="214">
        <v>118807416</v>
      </c>
      <c r="AK75" s="214">
        <v>118323238</v>
      </c>
      <c r="AL75" s="214">
        <v>117888513</v>
      </c>
      <c r="AM75" s="214">
        <v>107838573</v>
      </c>
      <c r="AN75" s="214">
        <v>134409462</v>
      </c>
      <c r="AO75" s="214">
        <v>132651429</v>
      </c>
      <c r="AP75" s="214">
        <v>138473259</v>
      </c>
      <c r="AQ75" s="214">
        <v>131651866</v>
      </c>
      <c r="AR75" s="214">
        <v>142953228</v>
      </c>
      <c r="AS75" s="214">
        <v>142985971</v>
      </c>
      <c r="AT75" s="214">
        <v>135318839</v>
      </c>
      <c r="AU75" s="214">
        <v>134771215</v>
      </c>
      <c r="AV75" s="214">
        <v>133047246</v>
      </c>
      <c r="AW75" s="214">
        <v>128958640</v>
      </c>
      <c r="AX75" s="214">
        <v>119791063</v>
      </c>
      <c r="AY75" s="214">
        <v>94056425</v>
      </c>
      <c r="AZ75" s="214">
        <v>92442032</v>
      </c>
      <c r="BA75" s="214">
        <v>87499372</v>
      </c>
      <c r="BB75" s="214">
        <v>98360822</v>
      </c>
      <c r="BC75" s="214">
        <v>96176208</v>
      </c>
      <c r="BD75" s="214">
        <v>94578755</v>
      </c>
      <c r="BE75" s="214">
        <v>91980994</v>
      </c>
      <c r="BF75" s="214">
        <v>81183584</v>
      </c>
      <c r="BG75" s="214">
        <v>69583409</v>
      </c>
      <c r="BH75" s="214">
        <v>57919547</v>
      </c>
      <c r="BI75" s="214">
        <v>55877388</v>
      </c>
      <c r="BJ75" s="214">
        <v>33738685</v>
      </c>
      <c r="BK75" s="214">
        <v>29962116</v>
      </c>
      <c r="BL75" s="214">
        <v>31765146</v>
      </c>
      <c r="BM75" s="214">
        <v>30075179</v>
      </c>
      <c r="BN75" s="214">
        <v>23249876</v>
      </c>
      <c r="BO75" s="214">
        <v>22016287</v>
      </c>
      <c r="BP75" s="214">
        <v>17330763</v>
      </c>
      <c r="BQ75" s="214">
        <v>17312678</v>
      </c>
      <c r="BR75" s="214">
        <v>16714753</v>
      </c>
      <c r="BS75" s="214">
        <v>17089719</v>
      </c>
      <c r="BT75" s="214">
        <v>16538442</v>
      </c>
      <c r="BU75" s="214">
        <v>15209296</v>
      </c>
      <c r="BV75" s="214">
        <v>13493084</v>
      </c>
      <c r="BW75" s="214">
        <v>11464107</v>
      </c>
      <c r="BX75" s="214">
        <v>9172250</v>
      </c>
      <c r="BY75" s="214">
        <v>6264437</v>
      </c>
      <c r="BZ75" s="214">
        <v>5587772</v>
      </c>
      <c r="CA75" s="214">
        <v>2565220</v>
      </c>
      <c r="CB75" s="214">
        <v>0</v>
      </c>
      <c r="CC75" s="214">
        <v>0</v>
      </c>
      <c r="CD75" s="214">
        <v>0</v>
      </c>
      <c r="CE75" s="214">
        <v>0</v>
      </c>
      <c r="CF75" s="214">
        <v>0</v>
      </c>
      <c r="CG75" s="214">
        <v>0</v>
      </c>
      <c r="CH75" s="214">
        <v>0</v>
      </c>
    </row>
    <row r="76" spans="1:86">
      <c r="B76" s="145"/>
      <c r="C76" s="214">
        <v>368000000</v>
      </c>
      <c r="D76" s="210" t="s">
        <v>299</v>
      </c>
      <c r="E76" s="214">
        <v>0</v>
      </c>
      <c r="F76" s="214">
        <v>0</v>
      </c>
      <c r="G76" s="214">
        <v>0</v>
      </c>
      <c r="H76" s="214">
        <v>0</v>
      </c>
      <c r="I76" s="214">
        <v>0</v>
      </c>
      <c r="J76" s="214">
        <v>0</v>
      </c>
      <c r="K76" s="214">
        <v>0</v>
      </c>
      <c r="L76" s="214">
        <v>0</v>
      </c>
      <c r="M76" s="214">
        <v>0</v>
      </c>
      <c r="N76" s="214">
        <v>3025666.9979628543</v>
      </c>
      <c r="O76" s="214">
        <v>2810325.929320571</v>
      </c>
      <c r="P76" s="214">
        <v>3623691.7303422885</v>
      </c>
      <c r="Q76" s="214">
        <v>5353578.6704121986</v>
      </c>
      <c r="R76" s="214">
        <v>5659122.8042368554</v>
      </c>
      <c r="S76" s="214">
        <v>6768363.2448038105</v>
      </c>
      <c r="T76" s="214">
        <v>7673763.693569921</v>
      </c>
      <c r="U76" s="214">
        <v>7615019.5310405716</v>
      </c>
      <c r="V76" s="214">
        <v>7693593.8288161866</v>
      </c>
      <c r="W76" s="214">
        <v>6957078.6706116758</v>
      </c>
      <c r="X76" s="214">
        <v>6011156.3143735137</v>
      </c>
      <c r="Y76" s="214">
        <v>7293700.1886198353</v>
      </c>
      <c r="Z76" s="214">
        <v>8249605.5642937645</v>
      </c>
      <c r="AA76" s="214">
        <v>7514003.193915328</v>
      </c>
      <c r="AB76" s="214">
        <v>8451538.8557039145</v>
      </c>
      <c r="AC76" s="214">
        <v>7934114.5143069886</v>
      </c>
      <c r="AD76" s="214">
        <v>8529731.0287654251</v>
      </c>
      <c r="AE76" s="214">
        <v>8260582.7741611637</v>
      </c>
      <c r="AF76" s="214">
        <v>8525904.0887402948</v>
      </c>
      <c r="AG76" s="214">
        <v>8772930.6759509835</v>
      </c>
      <c r="AH76" s="214">
        <v>8449652.0369246062</v>
      </c>
      <c r="AI76" s="214">
        <v>9296201.1110133044</v>
      </c>
      <c r="AJ76" s="214">
        <v>9339609.718458211</v>
      </c>
      <c r="AK76" s="214">
        <v>8973028.0536137316</v>
      </c>
      <c r="AL76" s="214">
        <v>8820514.3222278226</v>
      </c>
      <c r="AM76" s="214">
        <v>8096323.4468990918</v>
      </c>
      <c r="AN76" s="214">
        <v>10494450.053144578</v>
      </c>
      <c r="AO76" s="214">
        <v>8730184.5176167209</v>
      </c>
      <c r="AP76" s="214">
        <v>9201906.2861509379</v>
      </c>
      <c r="AQ76" s="214">
        <v>8865046.0040429942</v>
      </c>
      <c r="AR76" s="214">
        <v>9780819.0077470392</v>
      </c>
      <c r="AS76" s="214">
        <v>9785055.1272772141</v>
      </c>
      <c r="AT76" s="214">
        <v>9320804.4017551579</v>
      </c>
      <c r="AU76" s="214">
        <v>9579651.9687544666</v>
      </c>
      <c r="AV76" s="214">
        <v>9432872.2138363011</v>
      </c>
      <c r="AW76" s="214">
        <v>8950159.9418168366</v>
      </c>
      <c r="AX76" s="214">
        <v>8353360.8735156311</v>
      </c>
      <c r="AY76" s="214">
        <v>6155473.6004041927</v>
      </c>
      <c r="AZ76" s="214">
        <v>6655651.1668004114</v>
      </c>
      <c r="BA76" s="214">
        <v>6190701.4079397637</v>
      </c>
      <c r="BB76" s="214">
        <v>6705941.380597285</v>
      </c>
      <c r="BC76" s="214">
        <v>6468283.2169593759</v>
      </c>
      <c r="BD76" s="214">
        <v>6519968.3991497643</v>
      </c>
      <c r="BE76" s="214">
        <v>6357771.4722468471</v>
      </c>
      <c r="BF76" s="214">
        <v>5606070.0035106232</v>
      </c>
      <c r="BG76" s="214">
        <v>4475271.3142060284</v>
      </c>
      <c r="BH76" s="214">
        <v>3518850.9762206525</v>
      </c>
      <c r="BI76" s="214">
        <v>3476789.620467653</v>
      </c>
      <c r="BJ76" s="214">
        <v>2426637.8608465716</v>
      </c>
      <c r="BK76" s="214">
        <v>2144158.8036633139</v>
      </c>
      <c r="BL76" s="214">
        <v>2310996.7221891182</v>
      </c>
      <c r="BM76" s="214">
        <v>2226157.1177893742</v>
      </c>
      <c r="BN76" s="214">
        <v>1941989.394646236</v>
      </c>
      <c r="BO76" s="214">
        <v>1846540.2218125986</v>
      </c>
      <c r="BP76" s="214">
        <v>135073.88568806046</v>
      </c>
      <c r="BQ76" s="214">
        <v>135073.88568806046</v>
      </c>
      <c r="BR76" s="214">
        <v>130716.70797271428</v>
      </c>
      <c r="BS76" s="214">
        <v>127629.49192946627</v>
      </c>
      <c r="BT76" s="214">
        <v>123512.47259962713</v>
      </c>
      <c r="BU76" s="214">
        <v>127629.49192946627</v>
      </c>
      <c r="BV76" s="214">
        <v>0</v>
      </c>
      <c r="BW76" s="214">
        <v>0</v>
      </c>
      <c r="BX76" s="214">
        <v>0</v>
      </c>
      <c r="BY76" s="214">
        <v>0</v>
      </c>
      <c r="BZ76" s="214">
        <v>0</v>
      </c>
      <c r="CA76" s="214">
        <v>0</v>
      </c>
      <c r="CB76" s="214">
        <v>0</v>
      </c>
      <c r="CC76" s="214">
        <v>0</v>
      </c>
      <c r="CD76" s="214">
        <v>0</v>
      </c>
      <c r="CE76" s="214">
        <v>0</v>
      </c>
      <c r="CF76" s="214">
        <v>0</v>
      </c>
      <c r="CG76" s="214">
        <v>0</v>
      </c>
      <c r="CH76" s="214">
        <v>0</v>
      </c>
    </row>
    <row r="77" spans="1:86">
      <c r="B77" s="145"/>
      <c r="C77" s="214">
        <v>361643302.7696864</v>
      </c>
      <c r="D77" s="210" t="s">
        <v>677</v>
      </c>
      <c r="E77" s="214">
        <v>0</v>
      </c>
      <c r="F77" s="214">
        <v>5736.1380041539824</v>
      </c>
      <c r="G77" s="214">
        <v>42757.130798279526</v>
      </c>
      <c r="H77" s="214">
        <v>272157.12052499957</v>
      </c>
      <c r="I77" s="214">
        <v>302419.63169767905</v>
      </c>
      <c r="J77" s="214">
        <v>313951.2051070286</v>
      </c>
      <c r="K77" s="214">
        <v>489488.49218792835</v>
      </c>
      <c r="L77" s="214">
        <v>452017.4659690414</v>
      </c>
      <c r="M77" s="214">
        <v>377798.47302573809</v>
      </c>
      <c r="N77" s="214">
        <v>593975.72677187016</v>
      </c>
      <c r="O77" s="214">
        <v>572982.6144075481</v>
      </c>
      <c r="P77" s="214">
        <v>719039.40836130397</v>
      </c>
      <c r="Q77" s="214">
        <v>1421766.8386136647</v>
      </c>
      <c r="R77" s="214">
        <v>1587301.4553190025</v>
      </c>
      <c r="S77" s="214">
        <v>2159899.4958224092</v>
      </c>
      <c r="T77" s="214">
        <v>2808025.4832853056</v>
      </c>
      <c r="U77" s="214">
        <v>2692139.5886822231</v>
      </c>
      <c r="V77" s="214">
        <v>2663410.4883308448</v>
      </c>
      <c r="W77" s="214">
        <v>2322919.4943082351</v>
      </c>
      <c r="X77" s="214">
        <v>2299870.2847506753</v>
      </c>
      <c r="Y77" s="214">
        <v>2814525.7476241402</v>
      </c>
      <c r="Z77" s="214">
        <v>4628012.1427084878</v>
      </c>
      <c r="AA77" s="214">
        <v>4360241.7330033882</v>
      </c>
      <c r="AB77" s="214">
        <v>5036733.6981998701</v>
      </c>
      <c r="AC77" s="214">
        <v>4833641.7213074071</v>
      </c>
      <c r="AD77" s="214">
        <v>5463191.2953802012</v>
      </c>
      <c r="AE77" s="214">
        <v>5516079.5989465741</v>
      </c>
      <c r="AF77" s="214">
        <v>5691611.2243423546</v>
      </c>
      <c r="AG77" s="214">
        <v>5974455.0329580856</v>
      </c>
      <c r="AH77" s="214">
        <v>5728967.6597580323</v>
      </c>
      <c r="AI77" s="214">
        <v>6160288.4258606024</v>
      </c>
      <c r="AJ77" s="214">
        <v>6334513.7048685644</v>
      </c>
      <c r="AK77" s="214">
        <v>6444137.9876584839</v>
      </c>
      <c r="AL77" s="214">
        <v>9354586.461604923</v>
      </c>
      <c r="AM77" s="214">
        <v>8635995.2233717181</v>
      </c>
      <c r="AN77" s="214">
        <v>11046625.290751634</v>
      </c>
      <c r="AO77" s="214">
        <v>10909227.638635047</v>
      </c>
      <c r="AP77" s="214">
        <v>11472937.289608173</v>
      </c>
      <c r="AQ77" s="214">
        <v>10869933.253380859</v>
      </c>
      <c r="AR77" s="214">
        <v>11744114.91420057</v>
      </c>
      <c r="AS77" s="214">
        <v>11787032.276869504</v>
      </c>
      <c r="AT77" s="214">
        <v>11144313.78921905</v>
      </c>
      <c r="AU77" s="214">
        <v>11092571.33112219</v>
      </c>
      <c r="AV77" s="214">
        <v>11046508.013887532</v>
      </c>
      <c r="AW77" s="214">
        <v>10814941.405611878</v>
      </c>
      <c r="AX77" s="214">
        <v>12806087.960863478</v>
      </c>
      <c r="AY77" s="214">
        <v>9859146.2070660777</v>
      </c>
      <c r="AZ77" s="214">
        <v>9597492.8981915228</v>
      </c>
      <c r="BA77" s="214">
        <v>9039879.3642911781</v>
      </c>
      <c r="BB77" s="214">
        <v>9264984.2522610351</v>
      </c>
      <c r="BC77" s="214">
        <v>9076086.9125595242</v>
      </c>
      <c r="BD77" s="214">
        <v>8749745.7517369818</v>
      </c>
      <c r="BE77" s="214">
        <v>8501164.7374058552</v>
      </c>
      <c r="BF77" s="214">
        <v>7290501.3285559583</v>
      </c>
      <c r="BG77" s="214">
        <v>6840254.1087502595</v>
      </c>
      <c r="BH77" s="214">
        <v>5762358.3648431934</v>
      </c>
      <c r="BI77" s="214">
        <v>5579399.056579221</v>
      </c>
      <c r="BJ77" s="214">
        <v>3857838.5487549934</v>
      </c>
      <c r="BK77" s="214">
        <v>3492829.9955636933</v>
      </c>
      <c r="BL77" s="214">
        <v>3820868.6182774049</v>
      </c>
      <c r="BM77" s="214">
        <v>3739494.5195227573</v>
      </c>
      <c r="BN77" s="214">
        <v>2987380.8448345414</v>
      </c>
      <c r="BO77" s="214">
        <v>2816349.8591599348</v>
      </c>
      <c r="BP77" s="214">
        <v>2053730.4863030273</v>
      </c>
      <c r="BQ77" s="214">
        <v>2050256.3356329426</v>
      </c>
      <c r="BR77" s="214">
        <v>1983226.9669863279</v>
      </c>
      <c r="BS77" s="214">
        <v>2009510.8246121141</v>
      </c>
      <c r="BT77" s="214">
        <v>1944688.5081408746</v>
      </c>
      <c r="BU77" s="214">
        <v>1729341.5196523934</v>
      </c>
      <c r="BV77" s="214">
        <v>1780418.0790364356</v>
      </c>
      <c r="BW77" s="214">
        <v>1483599.8990654883</v>
      </c>
      <c r="BX77" s="214">
        <v>1088616.306620454</v>
      </c>
      <c r="BY77" s="214">
        <v>497781.34106657124</v>
      </c>
      <c r="BZ77" s="214">
        <v>510132.05245526263</v>
      </c>
      <c r="CA77" s="214">
        <v>427293.7240497134</v>
      </c>
      <c r="CB77" s="214">
        <v>0</v>
      </c>
      <c r="CC77" s="214">
        <v>0</v>
      </c>
      <c r="CD77" s="214">
        <v>0</v>
      </c>
      <c r="CE77" s="214">
        <v>0</v>
      </c>
      <c r="CF77" s="214">
        <v>0</v>
      </c>
      <c r="CG77" s="214">
        <v>0</v>
      </c>
      <c r="CH77" s="214">
        <v>0</v>
      </c>
    </row>
    <row r="78" spans="1:86">
      <c r="B78" s="145"/>
      <c r="C78" s="214">
        <v>6202489665.7696838</v>
      </c>
      <c r="D78" s="210" t="s">
        <v>17</v>
      </c>
      <c r="E78" s="214">
        <v>186806422</v>
      </c>
      <c r="F78" s="214">
        <v>14857118.138004154</v>
      </c>
      <c r="G78" s="214">
        <v>20472208.13079828</v>
      </c>
      <c r="H78" s="214">
        <v>30232465.120525002</v>
      </c>
      <c r="I78" s="214">
        <v>35772113.631697685</v>
      </c>
      <c r="J78" s="214">
        <v>34242988.205107033</v>
      </c>
      <c r="K78" s="214">
        <v>55259285.492187932</v>
      </c>
      <c r="L78" s="214">
        <v>35208686.465969041</v>
      </c>
      <c r="M78" s="214">
        <v>37057476.473025739</v>
      </c>
      <c r="N78" s="214">
        <v>42722749.724734731</v>
      </c>
      <c r="O78" s="214">
        <v>41524634.543728121</v>
      </c>
      <c r="P78" s="214">
        <v>53365413.1387036</v>
      </c>
      <c r="Q78" s="214">
        <v>63702165.509025864</v>
      </c>
      <c r="R78" s="214">
        <v>70036694.259555861</v>
      </c>
      <c r="S78" s="214">
        <v>86892087.740626216</v>
      </c>
      <c r="T78" s="214">
        <v>99966286.176855236</v>
      </c>
      <c r="U78" s="214">
        <v>96846527.119722798</v>
      </c>
      <c r="V78" s="214">
        <v>100468663.31714703</v>
      </c>
      <c r="W78" s="214">
        <v>95603954.164919913</v>
      </c>
      <c r="X78" s="214">
        <v>87744667.599124193</v>
      </c>
      <c r="Y78" s="214">
        <v>102125691.93624398</v>
      </c>
      <c r="Z78" s="214">
        <v>101371234.70700225</v>
      </c>
      <c r="AA78" s="214">
        <v>94114709.926918715</v>
      </c>
      <c r="AB78" s="214">
        <v>107259107.55390377</v>
      </c>
      <c r="AC78" s="214">
        <v>103590584.23561439</v>
      </c>
      <c r="AD78" s="214">
        <v>115132884.32414563</v>
      </c>
      <c r="AE78" s="214">
        <v>114842728.37310773</v>
      </c>
      <c r="AF78" s="214">
        <v>118977466.31308265</v>
      </c>
      <c r="AG78" s="214">
        <v>126607033.70890908</v>
      </c>
      <c r="AH78" s="214">
        <v>121577561.69668263</v>
      </c>
      <c r="AI78" s="214">
        <v>134161179.53687391</v>
      </c>
      <c r="AJ78" s="214">
        <v>134481539.42332676</v>
      </c>
      <c r="AK78" s="214">
        <v>133740404.04127221</v>
      </c>
      <c r="AL78" s="214">
        <v>136063613.78383276</v>
      </c>
      <c r="AM78" s="214">
        <v>124570891.6702708</v>
      </c>
      <c r="AN78" s="214">
        <v>155950537.34389624</v>
      </c>
      <c r="AO78" s="214">
        <v>152290841.15625179</v>
      </c>
      <c r="AP78" s="214">
        <v>159148102.57575911</v>
      </c>
      <c r="AQ78" s="214">
        <v>151386845.25742385</v>
      </c>
      <c r="AR78" s="214">
        <v>164478161.9219476</v>
      </c>
      <c r="AS78" s="214">
        <v>164558058.4041467</v>
      </c>
      <c r="AT78" s="214">
        <v>155783957.19097421</v>
      </c>
      <c r="AU78" s="214">
        <v>155443438.29987663</v>
      </c>
      <c r="AV78" s="214">
        <v>153526626.22772384</v>
      </c>
      <c r="AW78" s="214">
        <v>148723741.34742871</v>
      </c>
      <c r="AX78" s="214">
        <v>140950511.83437911</v>
      </c>
      <c r="AY78" s="214">
        <v>110071044.80747026</v>
      </c>
      <c r="AZ78" s="214">
        <v>108695176.06499192</v>
      </c>
      <c r="BA78" s="214">
        <v>102729952.77223095</v>
      </c>
      <c r="BB78" s="214">
        <v>114331747.63285832</v>
      </c>
      <c r="BC78" s="214">
        <v>111720578.12951891</v>
      </c>
      <c r="BD78" s="214">
        <v>109848469.15088674</v>
      </c>
      <c r="BE78" s="214">
        <v>106839930.20965271</v>
      </c>
      <c r="BF78" s="214">
        <v>94080155.332066581</v>
      </c>
      <c r="BG78" s="214">
        <v>80898934.422956288</v>
      </c>
      <c r="BH78" s="214">
        <v>67200756.341063842</v>
      </c>
      <c r="BI78" s="214">
        <v>64933576.677046873</v>
      </c>
      <c r="BJ78" s="214">
        <v>40023161.409601569</v>
      </c>
      <c r="BK78" s="214">
        <v>35599104.799227007</v>
      </c>
      <c r="BL78" s="214">
        <v>37897011.340466529</v>
      </c>
      <c r="BM78" s="214">
        <v>36040830.637312137</v>
      </c>
      <c r="BN78" s="214">
        <v>28179246.239480779</v>
      </c>
      <c r="BO78" s="214">
        <v>26679177.080972534</v>
      </c>
      <c r="BP78" s="214">
        <v>19519567.371991087</v>
      </c>
      <c r="BQ78" s="214">
        <v>19498008.221321002</v>
      </c>
      <c r="BR78" s="214">
        <v>18828696.674959041</v>
      </c>
      <c r="BS78" s="214">
        <v>19226859.316541582</v>
      </c>
      <c r="BT78" s="214">
        <v>18606642.980740502</v>
      </c>
      <c r="BU78" s="214">
        <v>17066267.01158186</v>
      </c>
      <c r="BV78" s="214">
        <v>15273502.079036437</v>
      </c>
      <c r="BW78" s="214">
        <v>12947706.899065487</v>
      </c>
      <c r="BX78" s="214">
        <v>10260866.306620454</v>
      </c>
      <c r="BY78" s="214">
        <v>6762218.341066571</v>
      </c>
      <c r="BZ78" s="214">
        <v>6097904.0524552623</v>
      </c>
      <c r="CA78" s="214">
        <v>2992513.7240497135</v>
      </c>
      <c r="CB78" s="214">
        <v>0</v>
      </c>
      <c r="CC78" s="214">
        <v>0</v>
      </c>
      <c r="CD78" s="214">
        <v>0</v>
      </c>
      <c r="CE78" s="214">
        <v>0</v>
      </c>
      <c r="CF78" s="214">
        <v>0</v>
      </c>
      <c r="CG78" s="214">
        <v>0</v>
      </c>
      <c r="CH78" s="214">
        <v>0</v>
      </c>
    </row>
    <row r="79" spans="1:86">
      <c r="B79" s="145"/>
      <c r="C79" s="73"/>
      <c r="D79" s="6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3"/>
      <c r="BG79" s="73"/>
      <c r="BH79" s="73"/>
      <c r="BI79" s="73"/>
      <c r="BJ79" s="73"/>
      <c r="BK79" s="73"/>
      <c r="BL79" s="73"/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</row>
    <row r="80" spans="1:86">
      <c r="B80" s="145"/>
      <c r="C80" s="210" t="s">
        <v>678</v>
      </c>
      <c r="D80" s="6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</row>
    <row r="81" spans="2:86">
      <c r="B81" s="145"/>
      <c r="C81" s="211" t="s">
        <v>17</v>
      </c>
      <c r="D81" s="211"/>
      <c r="E81" s="214" t="s">
        <v>341</v>
      </c>
      <c r="F81" s="214" t="s">
        <v>664</v>
      </c>
      <c r="G81" s="214" t="s">
        <v>665</v>
      </c>
      <c r="H81" s="214" t="s">
        <v>666</v>
      </c>
      <c r="I81" s="214" t="s">
        <v>667</v>
      </c>
      <c r="J81" s="214" t="s">
        <v>668</v>
      </c>
      <c r="K81" s="214" t="s">
        <v>669</v>
      </c>
      <c r="L81" s="214" t="s">
        <v>670</v>
      </c>
      <c r="M81" s="214" t="s">
        <v>671</v>
      </c>
      <c r="N81" s="214" t="s">
        <v>672</v>
      </c>
      <c r="O81" s="214" t="s">
        <v>673</v>
      </c>
      <c r="P81" s="214" t="s">
        <v>674</v>
      </c>
      <c r="Q81" s="214" t="s">
        <v>675</v>
      </c>
      <c r="R81" s="214" t="s">
        <v>642</v>
      </c>
      <c r="S81" s="214" t="s">
        <v>643</v>
      </c>
      <c r="T81" s="214" t="s">
        <v>644</v>
      </c>
      <c r="U81" s="214" t="s">
        <v>645</v>
      </c>
      <c r="V81" s="214" t="s">
        <v>646</v>
      </c>
      <c r="W81" s="214" t="s">
        <v>647</v>
      </c>
      <c r="X81" s="214" t="s">
        <v>648</v>
      </c>
      <c r="Y81" s="214" t="s">
        <v>649</v>
      </c>
      <c r="Z81" s="214" t="s">
        <v>650</v>
      </c>
      <c r="AA81" s="214" t="s">
        <v>651</v>
      </c>
      <c r="AB81" s="214" t="s">
        <v>652</v>
      </c>
      <c r="AC81" s="214" t="s">
        <v>653</v>
      </c>
      <c r="AD81" s="214" t="s">
        <v>654</v>
      </c>
      <c r="AE81" s="214" t="s">
        <v>655</v>
      </c>
      <c r="AF81" s="214" t="s">
        <v>656</v>
      </c>
      <c r="AG81" s="214" t="s">
        <v>657</v>
      </c>
      <c r="AH81" s="214" t="s">
        <v>658</v>
      </c>
      <c r="AI81" s="214" t="s">
        <v>659</v>
      </c>
      <c r="AJ81" s="214" t="s">
        <v>660</v>
      </c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3"/>
      <c r="BG81" s="73"/>
      <c r="BH81" s="73"/>
      <c r="BI81" s="73"/>
      <c r="BJ81" s="73"/>
      <c r="BK81" s="73"/>
      <c r="BL81" s="73"/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</row>
    <row r="82" spans="2:86">
      <c r="B82" s="145"/>
      <c r="C82" s="214">
        <v>5472846363</v>
      </c>
      <c r="D82" s="210" t="s">
        <v>676</v>
      </c>
      <c r="E82" s="214">
        <v>186806422</v>
      </c>
      <c r="F82" s="214">
        <v>35280833</v>
      </c>
      <c r="G82" s="214">
        <v>99359039</v>
      </c>
      <c r="H82" s="214">
        <v>126206144</v>
      </c>
      <c r="I82" s="214">
        <v>126267115</v>
      </c>
      <c r="J82" s="214">
        <v>197680915</v>
      </c>
      <c r="K82" s="214">
        <v>266135524</v>
      </c>
      <c r="L82" s="214">
        <v>257775063</v>
      </c>
      <c r="M82" s="214">
        <v>264504917</v>
      </c>
      <c r="N82" s="214">
        <v>293028856</v>
      </c>
      <c r="O82" s="214">
        <v>324018541</v>
      </c>
      <c r="P82" s="214">
        <v>355835344</v>
      </c>
      <c r="Q82" s="214">
        <v>360136548</v>
      </c>
      <c r="R82" s="214">
        <v>402776554</v>
      </c>
      <c r="S82" s="214">
        <v>421258038</v>
      </c>
      <c r="T82" s="214">
        <v>396777101</v>
      </c>
      <c r="U82" s="214">
        <v>306289520</v>
      </c>
      <c r="V82" s="214">
        <v>282036402</v>
      </c>
      <c r="W82" s="214">
        <v>267743333</v>
      </c>
      <c r="X82" s="214">
        <v>183380344</v>
      </c>
      <c r="Y82" s="214">
        <v>95465947</v>
      </c>
      <c r="Z82" s="214">
        <v>75341342</v>
      </c>
      <c r="AA82" s="214">
        <v>51358194</v>
      </c>
      <c r="AB82" s="214">
        <v>48837457</v>
      </c>
      <c r="AC82" s="214">
        <v>34129441</v>
      </c>
      <c r="AD82" s="214">
        <v>14417429</v>
      </c>
      <c r="AE82" s="214">
        <v>0</v>
      </c>
      <c r="AF82" s="214">
        <v>0</v>
      </c>
      <c r="AG82" s="214">
        <v>0</v>
      </c>
      <c r="AH82" s="214">
        <v>0</v>
      </c>
      <c r="AI82" s="214">
        <v>0</v>
      </c>
      <c r="AJ82" s="214">
        <v>0</v>
      </c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3"/>
      <c r="BG82" s="73"/>
      <c r="BH82" s="73"/>
      <c r="BI82" s="73"/>
      <c r="BJ82" s="73"/>
      <c r="BK82" s="73"/>
      <c r="BL82" s="73"/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</row>
    <row r="83" spans="2:86">
      <c r="B83" s="145"/>
      <c r="C83" s="214">
        <v>368000000.00000012</v>
      </c>
      <c r="D83" s="210" t="s">
        <v>299</v>
      </c>
      <c r="E83" s="214">
        <v>0</v>
      </c>
      <c r="F83" s="214">
        <v>0</v>
      </c>
      <c r="G83" s="214">
        <v>0</v>
      </c>
      <c r="H83" s="214">
        <v>0</v>
      </c>
      <c r="I83" s="214">
        <v>9459684.6576257125</v>
      </c>
      <c r="J83" s="214">
        <v>17781064.719452865</v>
      </c>
      <c r="K83" s="214">
        <v>22982377.053426679</v>
      </c>
      <c r="L83" s="214">
        <v>20261935.173605025</v>
      </c>
      <c r="M83" s="214">
        <v>24215147.613913007</v>
      </c>
      <c r="N83" s="214">
        <v>24724428.317233577</v>
      </c>
      <c r="O83" s="214">
        <v>25748486.801615886</v>
      </c>
      <c r="P83" s="214">
        <v>27608838.883085243</v>
      </c>
      <c r="Q83" s="214">
        <v>27411287.822271492</v>
      </c>
      <c r="R83" s="214">
        <v>26797136.807810653</v>
      </c>
      <c r="S83" s="214">
        <v>28886678.536779411</v>
      </c>
      <c r="T83" s="214">
        <v>27962684.124407604</v>
      </c>
      <c r="U83" s="214">
        <v>21164485.640720233</v>
      </c>
      <c r="V83" s="214">
        <v>19364926.005496424</v>
      </c>
      <c r="W83" s="214">
        <v>18483809.874907237</v>
      </c>
      <c r="X83" s="214">
        <v>11470911.910894334</v>
      </c>
      <c r="Y83" s="214">
        <v>6881793.3866990032</v>
      </c>
      <c r="Z83" s="214">
        <v>6014686.7342482088</v>
      </c>
      <c r="AA83" s="214">
        <v>400864.47934883519</v>
      </c>
      <c r="AB83" s="214">
        <v>378771.45645855967</v>
      </c>
      <c r="AC83" s="214">
        <v>0</v>
      </c>
      <c r="AD83" s="214">
        <v>0</v>
      </c>
      <c r="AE83" s="214">
        <v>0</v>
      </c>
      <c r="AF83" s="214">
        <v>0</v>
      </c>
      <c r="AG83" s="214">
        <v>0</v>
      </c>
      <c r="AH83" s="214">
        <v>0</v>
      </c>
      <c r="AI83" s="214">
        <v>0</v>
      </c>
      <c r="AJ83" s="214">
        <v>0</v>
      </c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3"/>
      <c r="BG83" s="73"/>
      <c r="BH83" s="73"/>
      <c r="BI83" s="73"/>
      <c r="BJ83" s="73"/>
      <c r="BK83" s="73"/>
      <c r="BL83" s="73"/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</row>
    <row r="84" spans="2:86">
      <c r="B84" s="145"/>
      <c r="C84" s="214">
        <v>361643302.76968634</v>
      </c>
      <c r="D84" s="210" t="s">
        <v>677</v>
      </c>
      <c r="E84" s="214">
        <v>0</v>
      </c>
      <c r="F84" s="214">
        <v>48493.268802433508</v>
      </c>
      <c r="G84" s="214">
        <v>888527.95732970722</v>
      </c>
      <c r="H84" s="214">
        <v>1319304.4311827079</v>
      </c>
      <c r="I84" s="214">
        <v>1885997.7495407225</v>
      </c>
      <c r="J84" s="214">
        <v>5168967.7897550762</v>
      </c>
      <c r="K84" s="214">
        <v>8163575.5602983739</v>
      </c>
      <c r="L84" s="214">
        <v>7437315.5266830511</v>
      </c>
      <c r="M84" s="214">
        <v>14024987.573911747</v>
      </c>
      <c r="N84" s="214">
        <v>15812912.615634184</v>
      </c>
      <c r="O84" s="214">
        <v>17395033.917058472</v>
      </c>
      <c r="P84" s="214">
        <v>18938940.118387651</v>
      </c>
      <c r="Q84" s="214">
        <v>29037206.975728273</v>
      </c>
      <c r="R84" s="214">
        <v>33252098.181624077</v>
      </c>
      <c r="S84" s="214">
        <v>34675460.980289124</v>
      </c>
      <c r="T84" s="214">
        <v>32954020.750621602</v>
      </c>
      <c r="U84" s="214">
        <v>32262727.066121079</v>
      </c>
      <c r="V84" s="214">
        <v>27380950.529111736</v>
      </c>
      <c r="W84" s="214">
        <v>24541411.817698792</v>
      </c>
      <c r="X84" s="214">
        <v>18182011.530172676</v>
      </c>
      <c r="Y84" s="214">
        <v>11171537.162596092</v>
      </c>
      <c r="Z84" s="214">
        <v>9543225.2235172335</v>
      </c>
      <c r="AA84" s="214">
        <v>6087213.7889222978</v>
      </c>
      <c r="AB84" s="214">
        <v>5683540.8524053823</v>
      </c>
      <c r="AC84" s="214">
        <v>4352634.2847223785</v>
      </c>
      <c r="AD84" s="214">
        <v>1435207.1175715474</v>
      </c>
      <c r="AE84" s="214">
        <v>0</v>
      </c>
      <c r="AF84" s="214">
        <v>0</v>
      </c>
      <c r="AG84" s="214">
        <v>0</v>
      </c>
      <c r="AH84" s="214">
        <v>0</v>
      </c>
      <c r="AI84" s="214">
        <v>0</v>
      </c>
      <c r="AJ84" s="214">
        <v>0</v>
      </c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3"/>
      <c r="BG84" s="73"/>
      <c r="BH84" s="73"/>
      <c r="BI84" s="73"/>
      <c r="BJ84" s="73"/>
      <c r="BK84" s="73"/>
      <c r="BL84" s="73"/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</row>
    <row r="85" spans="2:86">
      <c r="B85" s="145"/>
      <c r="C85" s="214">
        <v>6202489665.7696867</v>
      </c>
      <c r="D85" s="210" t="s">
        <v>17</v>
      </c>
      <c r="E85" s="214">
        <v>186806422</v>
      </c>
      <c r="F85" s="214">
        <v>35329326.268802434</v>
      </c>
      <c r="G85" s="214">
        <v>100247566.95732971</v>
      </c>
      <c r="H85" s="214">
        <v>127525448.43118271</v>
      </c>
      <c r="I85" s="214">
        <v>137612797.40716642</v>
      </c>
      <c r="J85" s="214">
        <v>220630947.50920793</v>
      </c>
      <c r="K85" s="214">
        <v>297281476.61372507</v>
      </c>
      <c r="L85" s="214">
        <v>285474313.70028806</v>
      </c>
      <c r="M85" s="214">
        <v>302745052.18782473</v>
      </c>
      <c r="N85" s="214">
        <v>333566196.93286777</v>
      </c>
      <c r="O85" s="214">
        <v>367162061.71867436</v>
      </c>
      <c r="P85" s="214">
        <v>402383123.00147289</v>
      </c>
      <c r="Q85" s="214">
        <v>416585042.79799974</v>
      </c>
      <c r="R85" s="214">
        <v>462825788.98943472</v>
      </c>
      <c r="S85" s="214">
        <v>484820177.51706851</v>
      </c>
      <c r="T85" s="214">
        <v>457693805.87502921</v>
      </c>
      <c r="U85" s="214">
        <v>359716732.70684135</v>
      </c>
      <c r="V85" s="214">
        <v>328782278.53460819</v>
      </c>
      <c r="W85" s="214">
        <v>310768554.69260603</v>
      </c>
      <c r="X85" s="214">
        <v>213033267.44106701</v>
      </c>
      <c r="Y85" s="214">
        <v>113519277.5492951</v>
      </c>
      <c r="Z85" s="214">
        <v>90899253.957765445</v>
      </c>
      <c r="AA85" s="214">
        <v>57846272.268271133</v>
      </c>
      <c r="AB85" s="214">
        <v>54899769.308863945</v>
      </c>
      <c r="AC85" s="214">
        <v>38482075.28472238</v>
      </c>
      <c r="AD85" s="214">
        <v>15852636.117571548</v>
      </c>
      <c r="AE85" s="214">
        <v>0</v>
      </c>
      <c r="AF85" s="214">
        <v>0</v>
      </c>
      <c r="AG85" s="214">
        <v>0</v>
      </c>
      <c r="AH85" s="214">
        <v>0</v>
      </c>
      <c r="AI85" s="214">
        <v>0</v>
      </c>
      <c r="AJ85" s="214">
        <v>0</v>
      </c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3"/>
      <c r="BG85" s="73"/>
      <c r="BH85" s="73"/>
      <c r="BI85" s="73"/>
      <c r="BJ85" s="73"/>
      <c r="BK85" s="73"/>
      <c r="BL85" s="73"/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</row>
    <row r="86" spans="2:86">
      <c r="C86" s="73"/>
      <c r="D86" s="6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</row>
    <row r="87" spans="2:86">
      <c r="B87" s="122" t="s">
        <v>679</v>
      </c>
      <c r="C87" s="214" t="s">
        <v>680</v>
      </c>
      <c r="D87" s="6"/>
      <c r="E87" s="218" t="s">
        <v>341</v>
      </c>
      <c r="F87" s="219">
        <v>41030</v>
      </c>
      <c r="G87" s="219">
        <v>41061</v>
      </c>
      <c r="H87" s="219">
        <v>41091</v>
      </c>
      <c r="I87" s="219">
        <v>41122</v>
      </c>
      <c r="J87" s="219">
        <v>41153</v>
      </c>
      <c r="K87" s="219">
        <v>41183</v>
      </c>
      <c r="L87" s="219">
        <v>41214</v>
      </c>
      <c r="M87" s="219">
        <v>41244</v>
      </c>
      <c r="N87" s="219">
        <v>41275</v>
      </c>
      <c r="O87" s="219">
        <v>41306</v>
      </c>
      <c r="P87" s="219">
        <v>41334</v>
      </c>
      <c r="Q87" s="219">
        <v>41365</v>
      </c>
      <c r="R87" s="219">
        <v>41395</v>
      </c>
      <c r="S87" s="219">
        <v>41426</v>
      </c>
      <c r="T87" s="219">
        <v>41456</v>
      </c>
      <c r="U87" s="219">
        <v>41487</v>
      </c>
      <c r="V87" s="219">
        <v>41518</v>
      </c>
      <c r="W87" s="219">
        <v>41548</v>
      </c>
      <c r="X87" s="219">
        <v>41579</v>
      </c>
      <c r="Y87" s="219">
        <v>41609</v>
      </c>
      <c r="Z87" s="219">
        <v>41640</v>
      </c>
      <c r="AA87" s="219">
        <v>41671</v>
      </c>
      <c r="AB87" s="219">
        <v>41699</v>
      </c>
      <c r="AC87" s="219">
        <v>41730</v>
      </c>
      <c r="AD87" s="219">
        <v>41760</v>
      </c>
      <c r="AE87" s="219">
        <v>41791</v>
      </c>
      <c r="AF87" s="219">
        <v>41821</v>
      </c>
      <c r="AG87" s="219">
        <v>41852</v>
      </c>
      <c r="AH87" s="219">
        <v>41883</v>
      </c>
      <c r="AI87" s="219">
        <v>41913</v>
      </c>
      <c r="AJ87" s="219">
        <v>41944</v>
      </c>
      <c r="AK87" s="219">
        <v>41974</v>
      </c>
      <c r="AL87" s="219">
        <v>42005</v>
      </c>
      <c r="AM87" s="219">
        <v>42036</v>
      </c>
      <c r="AN87" s="219">
        <v>42064</v>
      </c>
      <c r="AO87" s="219">
        <v>42095</v>
      </c>
      <c r="AP87" s="219">
        <v>42125</v>
      </c>
      <c r="AQ87" s="219">
        <v>42156</v>
      </c>
      <c r="AR87" s="219">
        <v>42186</v>
      </c>
      <c r="AS87" s="219">
        <v>42217</v>
      </c>
      <c r="AT87" s="219">
        <v>42248</v>
      </c>
      <c r="AU87" s="219">
        <v>42278</v>
      </c>
      <c r="AV87" s="219">
        <v>42309</v>
      </c>
      <c r="AW87" s="219">
        <v>42339</v>
      </c>
      <c r="AX87" s="219">
        <v>42370</v>
      </c>
      <c r="AY87" s="219">
        <v>42401</v>
      </c>
      <c r="AZ87" s="219">
        <v>42430</v>
      </c>
      <c r="BA87" s="219">
        <v>42461</v>
      </c>
      <c r="BB87" s="219">
        <v>42491</v>
      </c>
      <c r="BC87" s="219">
        <v>42522</v>
      </c>
      <c r="BD87" s="219">
        <v>42552</v>
      </c>
      <c r="BE87" s="219">
        <v>42583</v>
      </c>
      <c r="BF87" s="219">
        <v>42614</v>
      </c>
      <c r="BG87" s="219">
        <v>42644</v>
      </c>
      <c r="BH87" s="219">
        <v>42675</v>
      </c>
      <c r="BI87" s="219">
        <v>42705</v>
      </c>
      <c r="BJ87" s="219">
        <v>42736</v>
      </c>
      <c r="BK87" s="219">
        <v>42767</v>
      </c>
      <c r="BL87" s="219">
        <v>42795</v>
      </c>
      <c r="BM87" s="219">
        <v>42826</v>
      </c>
      <c r="BN87" s="219">
        <v>42856</v>
      </c>
      <c r="BO87" s="219">
        <v>42887</v>
      </c>
      <c r="BP87" s="219">
        <v>42917</v>
      </c>
      <c r="BQ87" s="219">
        <v>42948</v>
      </c>
      <c r="BR87" s="219">
        <v>42979</v>
      </c>
      <c r="BS87" s="219">
        <v>43009</v>
      </c>
      <c r="BT87" s="219">
        <v>43040</v>
      </c>
      <c r="BU87" s="219">
        <v>43070</v>
      </c>
      <c r="BV87" s="219">
        <v>43101</v>
      </c>
      <c r="BW87" s="219">
        <v>43132</v>
      </c>
      <c r="BX87" s="219">
        <v>43160</v>
      </c>
      <c r="BY87" s="219">
        <v>43191</v>
      </c>
      <c r="BZ87" s="219">
        <v>43221</v>
      </c>
      <c r="CA87" s="219">
        <v>43252</v>
      </c>
      <c r="CB87" s="219">
        <v>43282</v>
      </c>
      <c r="CC87" s="219">
        <v>43313</v>
      </c>
      <c r="CD87" s="219">
        <v>43344</v>
      </c>
      <c r="CE87" s="219">
        <v>43374</v>
      </c>
      <c r="CF87" s="219">
        <v>43405</v>
      </c>
      <c r="CG87" s="219">
        <v>43435</v>
      </c>
      <c r="CH87" s="219">
        <v>43466</v>
      </c>
    </row>
    <row r="88" spans="2:86">
      <c r="B88" s="220"/>
      <c r="C88" s="214">
        <v>6202489665.7696838</v>
      </c>
      <c r="D88" s="210" t="s">
        <v>681</v>
      </c>
      <c r="E88" s="214">
        <v>161039642</v>
      </c>
      <c r="F88" s="214">
        <v>12368054.399999999</v>
      </c>
      <c r="G88" s="214">
        <v>13398725.600000001</v>
      </c>
      <c r="H88" s="214">
        <v>14857118.138004154</v>
      </c>
      <c r="I88" s="214">
        <v>20472208.13079828</v>
      </c>
      <c r="J88" s="214">
        <v>30232465.120525002</v>
      </c>
      <c r="K88" s="214">
        <v>35772113.631697685</v>
      </c>
      <c r="L88" s="214">
        <v>34242988.205107033</v>
      </c>
      <c r="M88" s="214">
        <v>55259285.492187932</v>
      </c>
      <c r="N88" s="214">
        <v>35208686.465969041</v>
      </c>
      <c r="O88" s="214">
        <v>37057476.473025739</v>
      </c>
      <c r="P88" s="214">
        <v>42722749.724734724</v>
      </c>
      <c r="Q88" s="214">
        <v>41524634.543728121</v>
      </c>
      <c r="R88" s="214">
        <v>53365413.1387036</v>
      </c>
      <c r="S88" s="214">
        <v>63702165.509025864</v>
      </c>
      <c r="T88" s="214">
        <v>70036694.259555861</v>
      </c>
      <c r="U88" s="214">
        <v>86892087.740626216</v>
      </c>
      <c r="V88" s="214">
        <v>99966286.176855236</v>
      </c>
      <c r="W88" s="214">
        <v>96846527.119722798</v>
      </c>
      <c r="X88" s="214">
        <v>100468663.31714703</v>
      </c>
      <c r="Y88" s="214">
        <v>95603954.164919913</v>
      </c>
      <c r="Z88" s="214">
        <v>87744667.599124193</v>
      </c>
      <c r="AA88" s="214">
        <v>102125691.93624398</v>
      </c>
      <c r="AB88" s="214">
        <v>101371234.70700225</v>
      </c>
      <c r="AC88" s="214">
        <v>94114709.926918715</v>
      </c>
      <c r="AD88" s="214">
        <v>107259107.55390379</v>
      </c>
      <c r="AE88" s="214">
        <v>103590584.23561439</v>
      </c>
      <c r="AF88" s="214">
        <v>115132884.32414562</v>
      </c>
      <c r="AG88" s="214">
        <v>114842728.37310773</v>
      </c>
      <c r="AH88" s="214">
        <v>118977466.31308267</v>
      </c>
      <c r="AI88" s="214">
        <v>126607033.70890908</v>
      </c>
      <c r="AJ88" s="214">
        <v>121577561.69668263</v>
      </c>
      <c r="AK88" s="214">
        <v>134161179.53687391</v>
      </c>
      <c r="AL88" s="214">
        <v>134481539.42332676</v>
      </c>
      <c r="AM88" s="214">
        <v>133740404.04127222</v>
      </c>
      <c r="AN88" s="214">
        <v>136063613.78383276</v>
      </c>
      <c r="AO88" s="214">
        <v>124570891.6702708</v>
      </c>
      <c r="AP88" s="214">
        <v>155950537.34389621</v>
      </c>
      <c r="AQ88" s="214">
        <v>152290841.15625176</v>
      </c>
      <c r="AR88" s="214">
        <v>159148102.57575911</v>
      </c>
      <c r="AS88" s="214">
        <v>151386845.25742385</v>
      </c>
      <c r="AT88" s="214">
        <v>164478161.9219476</v>
      </c>
      <c r="AU88" s="214">
        <v>164558058.40414673</v>
      </c>
      <c r="AV88" s="214">
        <v>155783957.19097421</v>
      </c>
      <c r="AW88" s="214">
        <v>155443438.29987663</v>
      </c>
      <c r="AX88" s="214">
        <v>153526626.22772384</v>
      </c>
      <c r="AY88" s="214">
        <v>148723741.34742871</v>
      </c>
      <c r="AZ88" s="214">
        <v>140950511.83437911</v>
      </c>
      <c r="BA88" s="214">
        <v>110071044.80747026</v>
      </c>
      <c r="BB88" s="214">
        <v>108695176.06499192</v>
      </c>
      <c r="BC88" s="214">
        <v>102729952.77223095</v>
      </c>
      <c r="BD88" s="214">
        <v>114331747.63285832</v>
      </c>
      <c r="BE88" s="214">
        <v>111720578.1295189</v>
      </c>
      <c r="BF88" s="214">
        <v>109848469.15088674</v>
      </c>
      <c r="BG88" s="214">
        <v>106839930.20965271</v>
      </c>
      <c r="BH88" s="214">
        <v>94080155.332066596</v>
      </c>
      <c r="BI88" s="214">
        <v>80898934.422956288</v>
      </c>
      <c r="BJ88" s="214">
        <v>67200756.341063842</v>
      </c>
      <c r="BK88" s="214">
        <v>64933576.677046873</v>
      </c>
      <c r="BL88" s="214">
        <v>40023161.409601569</v>
      </c>
      <c r="BM88" s="214">
        <v>35599104.799227007</v>
      </c>
      <c r="BN88" s="214">
        <v>37897011.340466522</v>
      </c>
      <c r="BO88" s="214">
        <v>36040830.637312137</v>
      </c>
      <c r="BP88" s="214">
        <v>28179246.239480779</v>
      </c>
      <c r="BQ88" s="214">
        <v>26679177.080972534</v>
      </c>
      <c r="BR88" s="214">
        <v>19519567.371991087</v>
      </c>
      <c r="BS88" s="214">
        <v>19498008.221321002</v>
      </c>
      <c r="BT88" s="214">
        <v>18828696.674959041</v>
      </c>
      <c r="BU88" s="214">
        <v>19226859.316541582</v>
      </c>
      <c r="BV88" s="214">
        <v>18606642.980740502</v>
      </c>
      <c r="BW88" s="214">
        <v>17066267.01158186</v>
      </c>
      <c r="BX88" s="214">
        <v>15273502.079036437</v>
      </c>
      <c r="BY88" s="214">
        <v>12947706.899065487</v>
      </c>
      <c r="BZ88" s="214">
        <v>10260866.306620454</v>
      </c>
      <c r="CA88" s="214">
        <v>6762218.341066571</v>
      </c>
      <c r="CB88" s="214">
        <v>6097904.0524552623</v>
      </c>
      <c r="CC88" s="214">
        <v>2992513.7240497135</v>
      </c>
      <c r="CD88" s="214">
        <v>0</v>
      </c>
      <c r="CE88" s="214">
        <v>0</v>
      </c>
      <c r="CF88" s="214">
        <v>0</v>
      </c>
      <c r="CG88" s="214">
        <v>0</v>
      </c>
      <c r="CH88" s="214">
        <v>0</v>
      </c>
    </row>
    <row r="89" spans="2:86">
      <c r="B89" s="122"/>
      <c r="C89" s="214"/>
      <c r="D89" s="210" t="s">
        <v>682</v>
      </c>
      <c r="E89" s="214">
        <v>161039642</v>
      </c>
      <c r="F89" s="214">
        <v>173407696.40000001</v>
      </c>
      <c r="G89" s="214">
        <v>186806422</v>
      </c>
      <c r="H89" s="214">
        <v>201663540.13800415</v>
      </c>
      <c r="I89" s="214">
        <v>222135748.26880243</v>
      </c>
      <c r="J89" s="214">
        <v>252368213.38932744</v>
      </c>
      <c r="K89" s="214">
        <v>288140327.02102512</v>
      </c>
      <c r="L89" s="214">
        <v>322383315.22613215</v>
      </c>
      <c r="M89" s="214">
        <v>377642600.71832007</v>
      </c>
      <c r="N89" s="214">
        <v>412851287.1842891</v>
      </c>
      <c r="O89" s="214">
        <v>449908763.65731484</v>
      </c>
      <c r="P89" s="214">
        <v>492631513.38204956</v>
      </c>
      <c r="Q89" s="214">
        <v>534156147.92577767</v>
      </c>
      <c r="R89" s="214">
        <v>587521561.06448126</v>
      </c>
      <c r="S89" s="214">
        <v>651223726.57350707</v>
      </c>
      <c r="T89" s="214">
        <v>721260420.83306289</v>
      </c>
      <c r="U89" s="214">
        <v>808152508.5736891</v>
      </c>
      <c r="V89" s="214">
        <v>908118794.75054431</v>
      </c>
      <c r="W89" s="214">
        <v>1004965321.8702672</v>
      </c>
      <c r="X89" s="214">
        <v>1105433985.1874142</v>
      </c>
      <c r="Y89" s="214">
        <v>1201037939.352334</v>
      </c>
      <c r="Z89" s="214">
        <v>1288782606.9514582</v>
      </c>
      <c r="AA89" s="214">
        <v>1390908298.8877022</v>
      </c>
      <c r="AB89" s="214">
        <v>1492279533.5947044</v>
      </c>
      <c r="AC89" s="214">
        <v>1586394243.5216231</v>
      </c>
      <c r="AD89" s="214">
        <v>1693653351.075527</v>
      </c>
      <c r="AE89" s="214">
        <v>1797243935.3111413</v>
      </c>
      <c r="AF89" s="214">
        <v>1912376819.6352868</v>
      </c>
      <c r="AG89" s="214">
        <v>2027219548.0083945</v>
      </c>
      <c r="AH89" s="214">
        <v>2146197014.3214772</v>
      </c>
      <c r="AI89" s="214">
        <v>2272804048.0303864</v>
      </c>
      <c r="AJ89" s="214">
        <v>2394381609.7270689</v>
      </c>
      <c r="AK89" s="214">
        <v>2528542789.2639427</v>
      </c>
      <c r="AL89" s="214">
        <v>2663024328.6872697</v>
      </c>
      <c r="AM89" s="214">
        <v>2796764732.7285419</v>
      </c>
      <c r="AN89" s="214">
        <v>2932828346.5123744</v>
      </c>
      <c r="AO89" s="214">
        <v>3057399238.1826453</v>
      </c>
      <c r="AP89" s="214">
        <v>3213349775.5265417</v>
      </c>
      <c r="AQ89" s="214">
        <v>3365640616.6827936</v>
      </c>
      <c r="AR89" s="214">
        <v>3524788719.2585526</v>
      </c>
      <c r="AS89" s="214">
        <v>3676175564.5159764</v>
      </c>
      <c r="AT89" s="214">
        <v>3840653726.4379239</v>
      </c>
      <c r="AU89" s="214">
        <v>4005211784.8420706</v>
      </c>
      <c r="AV89" s="214">
        <v>4160995742.0330448</v>
      </c>
      <c r="AW89" s="214">
        <v>4316439180.332921</v>
      </c>
      <c r="AX89" s="214">
        <v>4469965806.5606451</v>
      </c>
      <c r="AY89" s="214">
        <v>4618689547.9080734</v>
      </c>
      <c r="AZ89" s="214">
        <v>4759640059.7424526</v>
      </c>
      <c r="BA89" s="214">
        <v>4869711104.5499229</v>
      </c>
      <c r="BB89" s="214">
        <v>4978406280.6149149</v>
      </c>
      <c r="BC89" s="214">
        <v>5081136233.387146</v>
      </c>
      <c r="BD89" s="214">
        <v>5195467981.0200043</v>
      </c>
      <c r="BE89" s="214">
        <v>5307188559.1495228</v>
      </c>
      <c r="BF89" s="214">
        <v>5417037028.3004093</v>
      </c>
      <c r="BG89" s="214">
        <v>5523876958.5100622</v>
      </c>
      <c r="BH89" s="214">
        <v>5617957113.8421288</v>
      </c>
      <c r="BI89" s="214">
        <v>5698856048.2650852</v>
      </c>
      <c r="BJ89" s="214">
        <v>5766056804.6061487</v>
      </c>
      <c r="BK89" s="214">
        <v>5830990381.2831955</v>
      </c>
      <c r="BL89" s="214">
        <v>5871013542.6927967</v>
      </c>
      <c r="BM89" s="214">
        <v>5906612647.4920235</v>
      </c>
      <c r="BN89" s="214">
        <v>5944509658.83249</v>
      </c>
      <c r="BO89" s="214">
        <v>5980550489.4698019</v>
      </c>
      <c r="BP89" s="214">
        <v>6008729735.7092829</v>
      </c>
      <c r="BQ89" s="214">
        <v>6035408912.7902555</v>
      </c>
      <c r="BR89" s="214">
        <v>6054928480.1622467</v>
      </c>
      <c r="BS89" s="214">
        <v>6074426488.3835678</v>
      </c>
      <c r="BT89" s="214">
        <v>6093255185.058527</v>
      </c>
      <c r="BU89" s="214">
        <v>6112482044.3750687</v>
      </c>
      <c r="BV89" s="214">
        <v>6131088687.3558092</v>
      </c>
      <c r="BW89" s="214">
        <v>6148154954.3673906</v>
      </c>
      <c r="BX89" s="214">
        <v>6163428456.4464273</v>
      </c>
      <c r="BY89" s="214">
        <v>6176376163.3454924</v>
      </c>
      <c r="BZ89" s="214">
        <v>6186637029.652113</v>
      </c>
      <c r="CA89" s="214">
        <v>6193399247.9931793</v>
      </c>
      <c r="CB89" s="214">
        <v>6199497152.0456343</v>
      </c>
      <c r="CC89" s="214">
        <v>6202489665.7696838</v>
      </c>
      <c r="CD89" s="214">
        <v>6202489665.7696838</v>
      </c>
      <c r="CE89" s="214">
        <v>6202489665.7696838</v>
      </c>
      <c r="CF89" s="214">
        <v>6202489665.7696838</v>
      </c>
      <c r="CG89" s="214">
        <v>6202489665.7696838</v>
      </c>
      <c r="CH89" s="214">
        <v>6202489665.7696838</v>
      </c>
    </row>
    <row r="90" spans="2:86">
      <c r="B90" s="122"/>
      <c r="C90" s="73"/>
      <c r="D90" s="6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3"/>
      <c r="BG90" s="73"/>
      <c r="BH90" s="73"/>
      <c r="BI90" s="73"/>
      <c r="BJ90" s="73"/>
      <c r="BK90" s="73"/>
      <c r="BL90" s="73"/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</row>
    <row r="91" spans="2:86">
      <c r="B91" s="122"/>
      <c r="C91" s="73" t="s">
        <v>687</v>
      </c>
      <c r="D91" s="210"/>
      <c r="E91" s="221" t="s">
        <v>341</v>
      </c>
      <c r="F91" s="221" t="s">
        <v>664</v>
      </c>
      <c r="G91" s="221" t="s">
        <v>665</v>
      </c>
      <c r="H91" s="221" t="s">
        <v>666</v>
      </c>
      <c r="I91" s="221" t="s">
        <v>667</v>
      </c>
      <c r="J91" s="221" t="s">
        <v>668</v>
      </c>
      <c r="K91" s="221" t="s">
        <v>669</v>
      </c>
      <c r="L91" s="221" t="s">
        <v>670</v>
      </c>
      <c r="M91" s="221" t="s">
        <v>671</v>
      </c>
      <c r="N91" s="221" t="s">
        <v>672</v>
      </c>
      <c r="O91" s="221" t="s">
        <v>673</v>
      </c>
      <c r="P91" s="221" t="s">
        <v>674</v>
      </c>
      <c r="Q91" s="221" t="s">
        <v>675</v>
      </c>
      <c r="R91" s="221" t="s">
        <v>642</v>
      </c>
      <c r="S91" s="221" t="s">
        <v>643</v>
      </c>
      <c r="T91" s="221" t="s">
        <v>644</v>
      </c>
      <c r="U91" s="221" t="s">
        <v>645</v>
      </c>
      <c r="V91" s="221" t="s">
        <v>646</v>
      </c>
      <c r="W91" s="221" t="s">
        <v>647</v>
      </c>
      <c r="X91" s="221" t="s">
        <v>648</v>
      </c>
      <c r="Y91" s="221" t="s">
        <v>649</v>
      </c>
      <c r="Z91" s="221" t="s">
        <v>650</v>
      </c>
      <c r="AA91" s="221" t="s">
        <v>651</v>
      </c>
      <c r="AB91" s="221" t="s">
        <v>652</v>
      </c>
      <c r="AC91" s="221" t="s">
        <v>653</v>
      </c>
      <c r="AD91" s="221" t="s">
        <v>654</v>
      </c>
      <c r="AE91" s="221" t="s">
        <v>655</v>
      </c>
      <c r="AF91" s="221" t="s">
        <v>656</v>
      </c>
      <c r="AG91" s="221" t="s">
        <v>657</v>
      </c>
      <c r="AH91" s="221" t="s">
        <v>658</v>
      </c>
      <c r="AI91" s="221" t="s">
        <v>659</v>
      </c>
      <c r="AJ91" s="221" t="s">
        <v>660</v>
      </c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3"/>
      <c r="BG91" s="73"/>
      <c r="BH91" s="73"/>
      <c r="BI91" s="73"/>
      <c r="BJ91" s="73"/>
      <c r="BK91" s="73"/>
      <c r="BL91" s="73"/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</row>
    <row r="92" spans="2:86">
      <c r="B92" s="122"/>
      <c r="C92" s="214">
        <v>6202489665.7696877</v>
      </c>
      <c r="D92" s="210" t="s">
        <v>688</v>
      </c>
      <c r="E92" s="222">
        <v>161039642</v>
      </c>
      <c r="F92" s="222">
        <v>25766780</v>
      </c>
      <c r="G92" s="222">
        <v>65561791.389327437</v>
      </c>
      <c r="H92" s="222">
        <v>125274387.32899265</v>
      </c>
      <c r="I92" s="222">
        <v>114988912.6637295</v>
      </c>
      <c r="J92" s="222">
        <v>158592213.1914576</v>
      </c>
      <c r="K92" s="222">
        <v>256895068.17703733</v>
      </c>
      <c r="L92" s="222">
        <v>292919144.60178971</v>
      </c>
      <c r="M92" s="222">
        <v>291241594.24237043</v>
      </c>
      <c r="N92" s="222">
        <v>304964401.71643686</v>
      </c>
      <c r="O92" s="222">
        <v>348953079.01033604</v>
      </c>
      <c r="P92" s="222">
        <v>382345774.94246566</v>
      </c>
      <c r="Q92" s="222">
        <v>404285557.24843174</v>
      </c>
      <c r="R92" s="222">
        <v>432812270.17041874</v>
      </c>
      <c r="S92" s="222">
        <v>475013109.75513053</v>
      </c>
      <c r="T92" s="222">
        <v>475785453.89499754</v>
      </c>
      <c r="U92" s="222">
        <v>443200879.40953159</v>
      </c>
      <c r="V92" s="222">
        <v>321496173.64469314</v>
      </c>
      <c r="W92" s="222">
        <v>335900794.91326392</v>
      </c>
      <c r="X92" s="222">
        <v>281819019.96467561</v>
      </c>
      <c r="Y92" s="222">
        <v>172157494.42771229</v>
      </c>
      <c r="Z92" s="222">
        <v>109536946.77700567</v>
      </c>
      <c r="AA92" s="222">
        <v>74377990.692444399</v>
      </c>
      <c r="AB92" s="222">
        <v>57553564.212821625</v>
      </c>
      <c r="AC92" s="222">
        <v>50946412.0713588</v>
      </c>
      <c r="AD92" s="222">
        <v>29970791.546752512</v>
      </c>
      <c r="AE92" s="222">
        <v>9090417.7765049748</v>
      </c>
      <c r="AF92" s="222">
        <v>0</v>
      </c>
      <c r="AG92" s="222">
        <v>0</v>
      </c>
      <c r="AH92" s="222">
        <v>0</v>
      </c>
      <c r="AI92" s="222">
        <v>0</v>
      </c>
      <c r="AJ92" s="222">
        <v>0</v>
      </c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</row>
    <row r="93" spans="2:86">
      <c r="B93" s="122"/>
      <c r="C93" s="210"/>
      <c r="D93" s="223" t="s">
        <v>689</v>
      </c>
      <c r="E93" s="214">
        <v>161039642</v>
      </c>
      <c r="F93" s="214">
        <v>186806422</v>
      </c>
      <c r="G93" s="214">
        <v>252368213.38932744</v>
      </c>
      <c r="H93" s="214">
        <v>377642600.71832007</v>
      </c>
      <c r="I93" s="214">
        <v>492631513.38204956</v>
      </c>
      <c r="J93" s="214">
        <v>651223726.57350719</v>
      </c>
      <c r="K93" s="214">
        <v>908118794.75054455</v>
      </c>
      <c r="L93" s="214">
        <v>1201037939.3523343</v>
      </c>
      <c r="M93" s="214">
        <v>1492279533.5947046</v>
      </c>
      <c r="N93" s="214">
        <v>1797243935.3111415</v>
      </c>
      <c r="O93" s="214">
        <v>2146197014.3214774</v>
      </c>
      <c r="P93" s="214">
        <v>2528542789.2639432</v>
      </c>
      <c r="Q93" s="214">
        <v>2932828346.5123749</v>
      </c>
      <c r="R93" s="214">
        <v>3365640616.6827936</v>
      </c>
      <c r="S93" s="214">
        <v>3840653726.4379244</v>
      </c>
      <c r="T93" s="214">
        <v>4316439180.332922</v>
      </c>
      <c r="U93" s="214">
        <v>4759640059.7424536</v>
      </c>
      <c r="V93" s="214">
        <v>5081136233.3871469</v>
      </c>
      <c r="W93" s="214">
        <v>5417037028.3004112</v>
      </c>
      <c r="X93" s="214">
        <v>5698856048.2650871</v>
      </c>
      <c r="Y93" s="214">
        <v>5871013542.6927996</v>
      </c>
      <c r="Z93" s="214">
        <v>5980550489.4698048</v>
      </c>
      <c r="AA93" s="214">
        <v>6054928480.1622496</v>
      </c>
      <c r="AB93" s="214">
        <v>6112482044.3750715</v>
      </c>
      <c r="AC93" s="214">
        <v>6163428456.4464302</v>
      </c>
      <c r="AD93" s="214">
        <v>6193399247.9931831</v>
      </c>
      <c r="AE93" s="214">
        <v>6202489665.7696877</v>
      </c>
      <c r="AF93" s="214">
        <v>6202489665.7696877</v>
      </c>
      <c r="AG93" s="214">
        <v>6202489665.7696877</v>
      </c>
      <c r="AH93" s="214">
        <v>6202489665.7696877</v>
      </c>
      <c r="AI93" s="214">
        <v>6202489665.7696877</v>
      </c>
      <c r="AJ93" s="214">
        <v>6202489665.7696877</v>
      </c>
    </row>
    <row r="99" spans="4:14">
      <c r="D99" s="7" t="s">
        <v>697</v>
      </c>
      <c r="E99" s="1" t="s">
        <v>1</v>
      </c>
      <c r="F99">
        <v>2012</v>
      </c>
      <c r="G99">
        <f>F99+1</f>
        <v>2013</v>
      </c>
      <c r="H99">
        <f t="shared" ref="H99:L99" si="0">G99+1</f>
        <v>2014</v>
      </c>
      <c r="I99">
        <f t="shared" si="0"/>
        <v>2015</v>
      </c>
      <c r="J99">
        <f t="shared" si="0"/>
        <v>2016</v>
      </c>
      <c r="K99">
        <f t="shared" si="0"/>
        <v>2017</v>
      </c>
      <c r="L99">
        <f t="shared" si="0"/>
        <v>2018</v>
      </c>
      <c r="M99" t="s">
        <v>690</v>
      </c>
      <c r="N99" t="s">
        <v>691</v>
      </c>
    </row>
    <row r="100" spans="4:14">
      <c r="D100" s="7" t="s">
        <v>339</v>
      </c>
      <c r="E100" s="224">
        <f>E25</f>
        <v>83527861</v>
      </c>
      <c r="F100" s="224">
        <f>F25+G25+H25</f>
        <v>144509855.51701534</v>
      </c>
      <c r="G100" s="224">
        <f>I25+J25+K25+L25</f>
        <v>493166480.11516142</v>
      </c>
      <c r="H100" s="224">
        <f>M25+N25+O25+P25</f>
        <v>513951820.25148451</v>
      </c>
      <c r="I100" s="224">
        <f>Q25+R25+S25+T25</f>
        <v>758850541.54697788</v>
      </c>
      <c r="J100" s="224">
        <f>U25+V25+W25+X25</f>
        <v>626423631.76350975</v>
      </c>
      <c r="K100" s="224">
        <f>Y25+Z25+AA25+AB25</f>
        <v>207001388.49280462</v>
      </c>
      <c r="L100" s="224">
        <f>AC25+AD25+AE25+AF25</f>
        <v>73726709.164927185</v>
      </c>
      <c r="M100" s="224">
        <f>SUM(F100:L100)</f>
        <v>2817630426.8518806</v>
      </c>
      <c r="N100" s="224">
        <f>SUM(E100:L100)</f>
        <v>2901158287.8518806</v>
      </c>
    </row>
    <row r="101" spans="4:14">
      <c r="D101" s="7" t="s">
        <v>692</v>
      </c>
      <c r="E101" s="224">
        <f>E69</f>
        <v>1579993</v>
      </c>
      <c r="F101" s="224">
        <f>F69+G69+H69</f>
        <v>28317822.999589242</v>
      </c>
      <c r="G101" s="224">
        <f>I69+J69+K69+L69</f>
        <v>164793074.60204047</v>
      </c>
      <c r="H101" s="224">
        <f>M69+N69+O69+P69</f>
        <v>255176489.04549983</v>
      </c>
      <c r="I101" s="224">
        <f>Q69+R69+S69+T69</f>
        <v>168071840.42416781</v>
      </c>
      <c r="J101" s="224">
        <f>U69+V69+W69+X69</f>
        <v>71792453.701716542</v>
      </c>
      <c r="K101" s="224">
        <f>Y69+Z69+AA69+AB69</f>
        <v>1850811.5853482198</v>
      </c>
      <c r="L101" s="224">
        <f>AC69+AD69+AE69+AF69</f>
        <v>0</v>
      </c>
      <c r="M101" s="224">
        <f>SUM(F101:L101)</f>
        <v>690002492.3583622</v>
      </c>
      <c r="N101" s="224">
        <f>SUM(E101:L101)</f>
        <v>691582485.3583622</v>
      </c>
    </row>
    <row r="102" spans="4:14">
      <c r="D102" s="7" t="s">
        <v>693</v>
      </c>
      <c r="E102" s="224">
        <f>E101+E100</f>
        <v>85107854</v>
      </c>
      <c r="F102" s="224">
        <f t="shared" ref="F102:N102" si="1">F101+F100</f>
        <v>172827678.51660457</v>
      </c>
      <c r="G102" s="224">
        <f t="shared" si="1"/>
        <v>657959554.71720195</v>
      </c>
      <c r="H102" s="224">
        <f t="shared" si="1"/>
        <v>769128309.29698431</v>
      </c>
      <c r="I102" s="224">
        <f t="shared" si="1"/>
        <v>926922381.97114563</v>
      </c>
      <c r="J102" s="224">
        <f t="shared" si="1"/>
        <v>698216085.46522629</v>
      </c>
      <c r="K102" s="224">
        <f t="shared" si="1"/>
        <v>208852200.07815284</v>
      </c>
      <c r="L102" s="224">
        <f t="shared" si="1"/>
        <v>73726709.164927185</v>
      </c>
      <c r="M102" s="224">
        <f t="shared" si="1"/>
        <v>3507632919.2102427</v>
      </c>
      <c r="N102" s="224">
        <f t="shared" si="1"/>
        <v>3592740773.2102427</v>
      </c>
    </row>
    <row r="103" spans="4:14">
      <c r="D103" s="7" t="s">
        <v>370</v>
      </c>
      <c r="E103" s="224">
        <f>E47</f>
        <v>75931788</v>
      </c>
      <c r="F103" s="224">
        <f>F47+G47+H47</f>
        <v>43775280.201715477</v>
      </c>
      <c r="G103" s="224">
        <f>I47+J47+K47+L47</f>
        <v>165435783.9168123</v>
      </c>
      <c r="H103" s="224">
        <f>M47+N47+O47+P47</f>
        <v>558376540.61462462</v>
      </c>
      <c r="I103" s="224">
        <f>Q47+R47+S47+T47</f>
        <v>860974009.09783304</v>
      </c>
      <c r="J103" s="224">
        <f>U47+V47+W47+X47</f>
        <v>684200782.46693826</v>
      </c>
      <c r="K103" s="224">
        <f>Y47+Z47+AA47+AB47</f>
        <v>204773796.03183112</v>
      </c>
      <c r="L103" s="224">
        <f>AC47+AD47+AE47+AF47</f>
        <v>16280912.229689104</v>
      </c>
      <c r="M103" s="224">
        <f>SUM(F103:L103)</f>
        <v>2533817104.5594444</v>
      </c>
      <c r="N103" s="224">
        <f>SUM(E103:L103)</f>
        <v>2609748892.5594444</v>
      </c>
    </row>
    <row r="104" spans="4:14">
      <c r="D104" s="7" t="s">
        <v>694</v>
      </c>
      <c r="E104" s="224">
        <f>E103+E102</f>
        <v>161039642</v>
      </c>
      <c r="F104" s="224">
        <f t="shared" ref="F104:N104" si="2">F103+F102</f>
        <v>216602958.71832004</v>
      </c>
      <c r="G104" s="224">
        <f t="shared" si="2"/>
        <v>823395338.63401425</v>
      </c>
      <c r="H104" s="224">
        <f t="shared" si="2"/>
        <v>1327504849.9116089</v>
      </c>
      <c r="I104" s="224">
        <f t="shared" si="2"/>
        <v>1787896391.0689788</v>
      </c>
      <c r="J104" s="224">
        <f t="shared" si="2"/>
        <v>1382416867.9321647</v>
      </c>
      <c r="K104" s="224">
        <f t="shared" si="2"/>
        <v>413625996.10998392</v>
      </c>
      <c r="L104" s="224">
        <f t="shared" si="2"/>
        <v>90007621.394616291</v>
      </c>
      <c r="M104" s="224">
        <f t="shared" si="2"/>
        <v>6041450023.7696877</v>
      </c>
      <c r="N104" s="224">
        <f t="shared" si="2"/>
        <v>6202489665.7696877</v>
      </c>
    </row>
    <row r="107" spans="4:14">
      <c r="D107" s="7" t="s">
        <v>698</v>
      </c>
    </row>
    <row r="108" spans="4:14">
      <c r="D108" s="7" t="s">
        <v>339</v>
      </c>
      <c r="E108" s="224">
        <f>E18</f>
        <v>97303164</v>
      </c>
      <c r="F108" s="224">
        <f>F18+G18+H18</f>
        <v>184878634.47619301</v>
      </c>
      <c r="G108" s="224">
        <f>I18+J18+K18+L18</f>
        <v>519006970.61582351</v>
      </c>
      <c r="H108" s="224">
        <f>M18+N18+O18+P18</f>
        <v>526639835.95344698</v>
      </c>
      <c r="I108" s="224">
        <f>Q18+R18+S18+T18</f>
        <v>817187899.10640752</v>
      </c>
      <c r="J108" s="224">
        <f>U18+V18+W18+X18</f>
        <v>515056159.28531235</v>
      </c>
      <c r="K108" s="224">
        <f>Y18+Z18+AA18+AB18</f>
        <v>195938205.71765932</v>
      </c>
      <c r="L108" s="224">
        <f>AC18+AD18+AE18+AF18</f>
        <v>45147418.697037779</v>
      </c>
      <c r="M108" s="224"/>
      <c r="N108" s="224"/>
    </row>
    <row r="109" spans="4:14">
      <c r="D109" s="7" t="s">
        <v>692</v>
      </c>
      <c r="E109" s="224">
        <f>E62</f>
        <v>4196093</v>
      </c>
      <c r="F109" s="224">
        <f>F62+G62+H62</f>
        <v>35836630.693318054</v>
      </c>
      <c r="G109" s="224">
        <f>I62+J62+K62+L62</f>
        <v>202636569.31258881</v>
      </c>
      <c r="H109" s="224">
        <f>M62+N62+O62+P62</f>
        <v>243653253.58994263</v>
      </c>
      <c r="I109" s="224">
        <f>Q62+R62+S62+T62</f>
        <v>158963574.87402859</v>
      </c>
      <c r="J109" s="224">
        <f>U62+V62+W62+X62</f>
        <v>45273969.261164948</v>
      </c>
      <c r="K109" s="224">
        <f>Y62+Z62+AA62+AB62</f>
        <v>1022394.6273191136</v>
      </c>
      <c r="L109" s="224">
        <f>AC62+AD62+AE62+AF62</f>
        <v>0</v>
      </c>
      <c r="M109" s="224"/>
      <c r="N109" s="224"/>
    </row>
    <row r="110" spans="4:14">
      <c r="D110" s="7" t="s">
        <v>693</v>
      </c>
      <c r="E110" s="224">
        <f>E109+E108</f>
        <v>101499257</v>
      </c>
      <c r="F110" s="224">
        <f t="shared" ref="F110:L110" si="3">F109+F108</f>
        <v>220715265.16951108</v>
      </c>
      <c r="G110" s="224">
        <f t="shared" si="3"/>
        <v>721643539.92841232</v>
      </c>
      <c r="H110" s="224">
        <f t="shared" si="3"/>
        <v>770293089.54338956</v>
      </c>
      <c r="I110" s="224">
        <f t="shared" si="3"/>
        <v>976151473.98043609</v>
      </c>
      <c r="J110" s="224">
        <f t="shared" si="3"/>
        <v>560330128.54647732</v>
      </c>
      <c r="K110" s="224">
        <f t="shared" si="3"/>
        <v>196960600.34497845</v>
      </c>
      <c r="L110" s="224">
        <f t="shared" si="3"/>
        <v>45147418.697037779</v>
      </c>
      <c r="M110" s="224"/>
      <c r="N110" s="224"/>
    </row>
    <row r="111" spans="4:14">
      <c r="D111" s="7" t="s">
        <v>370</v>
      </c>
      <c r="E111" s="224">
        <f>E40</f>
        <v>85307165</v>
      </c>
      <c r="F111" s="224">
        <f>F40+G40+H40</f>
        <v>42387076.487803787</v>
      </c>
      <c r="G111" s="224">
        <f>I40+J40+K40+L40</f>
        <v>219355995.30197516</v>
      </c>
      <c r="H111" s="224">
        <f>M40+N40+O40+P40</f>
        <v>635563344.29745007</v>
      </c>
      <c r="I111" s="224">
        <f>Q40+R40+S40+T40</f>
        <v>845773341.19909608</v>
      </c>
      <c r="J111" s="224">
        <f>U40+V40+W40+X40</f>
        <v>651970704.82864511</v>
      </c>
      <c r="K111" s="224">
        <f>Y40+Z40+AA40+AB40</f>
        <v>120203972.73921718</v>
      </c>
      <c r="L111" s="224">
        <f>AC40+AD40+AE40+AF40</f>
        <v>9187292.7052561473</v>
      </c>
      <c r="M111" s="224"/>
      <c r="N111" s="224"/>
    </row>
    <row r="112" spans="4:14">
      <c r="D112" s="7" t="s">
        <v>694</v>
      </c>
      <c r="E112" s="224">
        <f>E111+E110</f>
        <v>186806422</v>
      </c>
      <c r="F112" s="224">
        <f t="shared" ref="F112:L112" si="4">F111+F110</f>
        <v>263102341.65731487</v>
      </c>
      <c r="G112" s="224">
        <f t="shared" si="4"/>
        <v>940999535.23038745</v>
      </c>
      <c r="H112" s="224">
        <f t="shared" si="4"/>
        <v>1405856433.8408396</v>
      </c>
      <c r="I112" s="224">
        <f t="shared" si="4"/>
        <v>1821924815.1795321</v>
      </c>
      <c r="J112" s="224">
        <f t="shared" si="4"/>
        <v>1212300833.3751225</v>
      </c>
      <c r="K112" s="224">
        <f t="shared" si="4"/>
        <v>317164573.08419561</v>
      </c>
      <c r="L112" s="224">
        <f t="shared" si="4"/>
        <v>54334711.402293928</v>
      </c>
      <c r="M112" s="224"/>
      <c r="N112" s="224"/>
    </row>
    <row r="113" spans="4:14">
      <c r="D113" s="7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</row>
    <row r="114" spans="4:14">
      <c r="D114" s="7" t="s">
        <v>4</v>
      </c>
    </row>
    <row r="115" spans="4:14">
      <c r="D115" s="7" t="s">
        <v>339</v>
      </c>
      <c r="E115" s="224">
        <f>E17</f>
        <v>0</v>
      </c>
      <c r="F115" s="224">
        <f>F17+G17+H17</f>
        <v>1958003.4761930073</v>
      </c>
      <c r="G115" s="224">
        <f>I17+J17+K17+L17</f>
        <v>12809677.431723889</v>
      </c>
      <c r="H115" s="224">
        <f>M17+N17+O17+P17</f>
        <v>26140091.068432048</v>
      </c>
      <c r="I115" s="224">
        <f>Q17+R17+S17+T17</f>
        <v>56661391.731568307</v>
      </c>
      <c r="J115" s="224">
        <f>U17+V17+W17+X17</f>
        <v>42870511.533548236</v>
      </c>
      <c r="K115" s="224">
        <f>Y17+Z17+AA17+AB17</f>
        <v>17910024.913377322</v>
      </c>
      <c r="L115" s="224">
        <f>AC17+AD17+AE17+AF17</f>
        <v>4195068.6970377779</v>
      </c>
      <c r="M115" s="224"/>
      <c r="N115" s="224"/>
    </row>
    <row r="116" spans="4:14">
      <c r="D116" s="7" t="s">
        <v>692</v>
      </c>
      <c r="E116" s="224">
        <f>E61</f>
        <v>0</v>
      </c>
      <c r="F116" s="224">
        <f>F61+G61+H61</f>
        <v>221778.69331805245</v>
      </c>
      <c r="G116" s="224">
        <f>I61+J61+K61+L61</f>
        <v>4474663.8925781772</v>
      </c>
      <c r="H116" s="224">
        <f>M61+N61+O61+P61</f>
        <v>10998707.641423719</v>
      </c>
      <c r="I116" s="224">
        <f>Q61+R61+S61+T61</f>
        <v>14398547.242558118</v>
      </c>
      <c r="J116" s="224">
        <f>U61+V61+W61+X61</f>
        <v>5215370.2611649521</v>
      </c>
      <c r="K116" s="224">
        <f>Y61+Z61+AA61+AB61</f>
        <v>131519.62731911358</v>
      </c>
      <c r="L116" s="224">
        <f>AC61+AD61+AE61+AF61</f>
        <v>0</v>
      </c>
      <c r="M116" s="224"/>
      <c r="N116" s="224"/>
    </row>
    <row r="117" spans="4:14">
      <c r="D117" s="7" t="s">
        <v>693</v>
      </c>
      <c r="E117" s="224">
        <f>E116+E115</f>
        <v>0</v>
      </c>
      <c r="F117" s="224">
        <f t="shared" ref="F117:L117" si="5">F116+F115</f>
        <v>2179782.1695110598</v>
      </c>
      <c r="G117" s="224">
        <f t="shared" si="5"/>
        <v>17284341.324302066</v>
      </c>
      <c r="H117" s="224">
        <f t="shared" si="5"/>
        <v>37138798.709855765</v>
      </c>
      <c r="I117" s="224">
        <f t="shared" si="5"/>
        <v>71059938.974126428</v>
      </c>
      <c r="J117" s="224">
        <f t="shared" si="5"/>
        <v>48085881.794713184</v>
      </c>
      <c r="K117" s="224">
        <f t="shared" si="5"/>
        <v>18041544.540696435</v>
      </c>
      <c r="L117" s="224">
        <f t="shared" si="5"/>
        <v>4195068.6970377779</v>
      </c>
      <c r="M117" s="224"/>
      <c r="N117" s="224"/>
    </row>
    <row r="118" spans="4:14">
      <c r="D118" s="7" t="s">
        <v>370</v>
      </c>
      <c r="E118" s="224">
        <f>E39</f>
        <v>0</v>
      </c>
      <c r="F118" s="224">
        <f>F39+G39+H39</f>
        <v>76543.487803788725</v>
      </c>
      <c r="G118" s="224">
        <f>I39+J39+K39+L39</f>
        <v>5371515.3019751552</v>
      </c>
      <c r="H118" s="224">
        <f>M39+N39+O39+P39</f>
        <v>29033075.515136287</v>
      </c>
      <c r="I118" s="224">
        <f>Q39+R39+S39+T39</f>
        <v>58858847.914136648</v>
      </c>
      <c r="J118" s="224">
        <f>U39+V39+W39+X39</f>
        <v>54281219.148391098</v>
      </c>
      <c r="K118" s="224">
        <f>Y39+Z39+AA39+AB39</f>
        <v>14443972.486744568</v>
      </c>
      <c r="L118" s="224">
        <f>AC39+AD39+AE39+AF39</f>
        <v>1592772.7052561471</v>
      </c>
      <c r="M118" s="224"/>
      <c r="N118" s="224"/>
    </row>
    <row r="119" spans="4:14">
      <c r="D119" s="7" t="s">
        <v>694</v>
      </c>
      <c r="E119" s="224">
        <f>E118+E117</f>
        <v>0</v>
      </c>
      <c r="F119" s="224">
        <f t="shared" ref="F119:L119" si="6">F118+F117</f>
        <v>2256325.6573148486</v>
      </c>
      <c r="G119" s="224">
        <f t="shared" si="6"/>
        <v>22655856.626277223</v>
      </c>
      <c r="H119" s="224">
        <f t="shared" si="6"/>
        <v>66171874.224992052</v>
      </c>
      <c r="I119" s="224">
        <f t="shared" si="6"/>
        <v>129918786.88826308</v>
      </c>
      <c r="J119" s="224">
        <f t="shared" si="6"/>
        <v>102367100.94310428</v>
      </c>
      <c r="K119" s="224">
        <f t="shared" si="6"/>
        <v>32485517.027441002</v>
      </c>
      <c r="L119" s="224">
        <f t="shared" si="6"/>
        <v>5787841.4022939252</v>
      </c>
      <c r="M119" s="224"/>
      <c r="N119" s="224"/>
    </row>
    <row r="120" spans="4:14">
      <c r="D120" s="7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</row>
    <row r="121" spans="4:14">
      <c r="D121" s="7" t="s">
        <v>784</v>
      </c>
      <c r="E121" s="224"/>
      <c r="F121" s="44">
        <f>+F119/(F112-F119)</f>
        <v>8.6500292084769597E-3</v>
      </c>
      <c r="G121" s="44">
        <f t="shared" ref="G121:L121" si="7">+G119/(G112-G119)</f>
        <v>2.467034635738366E-2</v>
      </c>
      <c r="H121" s="44">
        <f t="shared" si="7"/>
        <v>4.9393623110776712E-2</v>
      </c>
      <c r="I121" s="44">
        <f t="shared" si="7"/>
        <v>7.6783879440114097E-2</v>
      </c>
      <c r="J121" s="44">
        <f t="shared" si="7"/>
        <v>9.2228119528184632E-2</v>
      </c>
      <c r="K121" s="44">
        <f t="shared" si="7"/>
        <v>0.11411277484693001</v>
      </c>
      <c r="L121" s="44">
        <f t="shared" si="7"/>
        <v>0.11922172124163566</v>
      </c>
      <c r="M121" s="224"/>
      <c r="N121" s="224"/>
    </row>
    <row r="122" spans="4:14">
      <c r="D122" s="7"/>
      <c r="E122" s="224"/>
      <c r="F122" s="44"/>
      <c r="G122" s="44"/>
      <c r="H122" s="44"/>
      <c r="I122" s="44"/>
      <c r="J122" s="44"/>
      <c r="K122" s="44"/>
      <c r="L122" s="44"/>
      <c r="M122" s="224"/>
      <c r="N122" s="224"/>
    </row>
    <row r="123" spans="4:14">
      <c r="D123" s="7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</row>
    <row r="124" spans="4:14">
      <c r="D124" s="7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</row>
    <row r="125" spans="4:14">
      <c r="D125" s="7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</row>
    <row r="126" spans="4:14">
      <c r="D126" s="7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</row>
    <row r="127" spans="4:14">
      <c r="D127" s="7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</row>
  </sheetData>
  <sheetProtection password="EEDF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1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2.75"/>
  <cols>
    <col min="2" max="2" width="9.140625" style="7"/>
    <col min="3" max="3" width="9.5703125" bestFit="1" customWidth="1"/>
    <col min="4" max="53" width="10.5703125" bestFit="1" customWidth="1"/>
  </cols>
  <sheetData>
    <row r="1" spans="2:53">
      <c r="C1" t="s">
        <v>699</v>
      </c>
    </row>
    <row r="2" spans="2:53">
      <c r="C2" t="s">
        <v>700</v>
      </c>
    </row>
    <row r="4" spans="2:53">
      <c r="C4">
        <v>2017</v>
      </c>
      <c r="D4">
        <v>2018</v>
      </c>
      <c r="E4">
        <v>2019</v>
      </c>
      <c r="F4">
        <v>2020</v>
      </c>
      <c r="G4">
        <v>2021</v>
      </c>
      <c r="H4">
        <v>2022</v>
      </c>
      <c r="I4">
        <v>2023</v>
      </c>
      <c r="J4">
        <v>2024</v>
      </c>
      <c r="K4">
        <v>2025</v>
      </c>
      <c r="L4">
        <v>2026</v>
      </c>
      <c r="M4">
        <v>2027</v>
      </c>
      <c r="N4">
        <v>2028</v>
      </c>
      <c r="O4">
        <v>2029</v>
      </c>
      <c r="P4">
        <v>2030</v>
      </c>
      <c r="Q4">
        <v>2031</v>
      </c>
      <c r="R4">
        <v>2032</v>
      </c>
      <c r="S4">
        <v>2033</v>
      </c>
      <c r="T4">
        <v>2034</v>
      </c>
      <c r="U4">
        <v>2035</v>
      </c>
      <c r="V4">
        <v>2036</v>
      </c>
      <c r="W4">
        <v>2037</v>
      </c>
      <c r="X4">
        <v>2038</v>
      </c>
      <c r="Y4">
        <v>2039</v>
      </c>
      <c r="Z4">
        <v>2040</v>
      </c>
      <c r="AA4">
        <v>2041</v>
      </c>
      <c r="AB4">
        <v>2042</v>
      </c>
      <c r="AC4">
        <v>2043</v>
      </c>
      <c r="AD4">
        <v>2044</v>
      </c>
      <c r="AE4">
        <v>2045</v>
      </c>
      <c r="AF4">
        <v>2046</v>
      </c>
      <c r="AG4">
        <v>2047</v>
      </c>
      <c r="AH4">
        <v>2048</v>
      </c>
      <c r="AI4">
        <v>2049</v>
      </c>
      <c r="AJ4">
        <v>2050</v>
      </c>
      <c r="AK4">
        <v>2051</v>
      </c>
      <c r="AL4">
        <v>2052</v>
      </c>
      <c r="AM4">
        <v>2053</v>
      </c>
      <c r="AN4">
        <v>2054</v>
      </c>
      <c r="AO4">
        <v>2055</v>
      </c>
      <c r="AP4">
        <v>2056</v>
      </c>
      <c r="AQ4">
        <v>2057</v>
      </c>
      <c r="AR4">
        <v>2058</v>
      </c>
      <c r="AS4">
        <v>2059</v>
      </c>
      <c r="AT4">
        <v>2060</v>
      </c>
      <c r="AU4">
        <v>2061</v>
      </c>
      <c r="AV4">
        <v>2062</v>
      </c>
      <c r="AW4">
        <v>2063</v>
      </c>
      <c r="AX4">
        <v>2064</v>
      </c>
      <c r="AY4">
        <v>2065</v>
      </c>
      <c r="AZ4">
        <v>2066</v>
      </c>
      <c r="BA4">
        <v>2067</v>
      </c>
    </row>
    <row r="5" spans="2:53">
      <c r="D5" s="226" t="s">
        <v>701</v>
      </c>
      <c r="I5" s="227" t="s">
        <v>2</v>
      </c>
    </row>
    <row r="6" spans="2:53">
      <c r="B6" s="7" t="s">
        <v>702</v>
      </c>
      <c r="C6" s="19">
        <v>0</v>
      </c>
      <c r="D6" s="228">
        <v>7358.2838729586874</v>
      </c>
      <c r="E6" s="19">
        <v>7542.2409697826533</v>
      </c>
      <c r="F6" s="19">
        <v>7730.7969940272187</v>
      </c>
      <c r="G6" s="19">
        <v>7924.0669188778975</v>
      </c>
      <c r="H6" s="19">
        <v>8122.1685918498442</v>
      </c>
      <c r="I6" s="19">
        <v>8325.2228066460902</v>
      </c>
      <c r="J6" s="19">
        <v>8533.3533768122415</v>
      </c>
      <c r="K6" s="19">
        <v>8746.6872112325473</v>
      </c>
      <c r="L6" s="19">
        <v>8965.3543915133614</v>
      </c>
      <c r="M6" s="19">
        <v>9189.4882513011944</v>
      </c>
      <c r="N6" s="19">
        <v>9419.2254575837214</v>
      </c>
      <c r="O6" s="19">
        <v>9654.7060940233132</v>
      </c>
      <c r="P6" s="19">
        <v>9896.0737463738951</v>
      </c>
      <c r="Q6" s="19">
        <v>10143.475590033242</v>
      </c>
      <c r="R6" s="19">
        <v>10397.062479784072</v>
      </c>
      <c r="S6" s="19">
        <v>10656.989041778672</v>
      </c>
      <c r="T6" s="19">
        <v>10923.413767823138</v>
      </c>
      <c r="U6" s="19">
        <v>11196.499112018715</v>
      </c>
      <c r="V6" s="19">
        <v>11476.411589819183</v>
      </c>
      <c r="W6" s="19">
        <v>11763.321879564661</v>
      </c>
      <c r="X6" s="19">
        <v>12057.404926553776</v>
      </c>
      <c r="Y6" s="19">
        <v>12358.840049717621</v>
      </c>
      <c r="Z6" s="19">
        <v>12667.811050960559</v>
      </c>
      <c r="AA6" s="19">
        <v>12984.506327234572</v>
      </c>
      <c r="AB6" s="19">
        <v>13309.118985415436</v>
      </c>
      <c r="AC6" s="19">
        <v>13641.84696005082</v>
      </c>
      <c r="AD6" s="19">
        <v>13982.893134052088</v>
      </c>
      <c r="AE6" s="19">
        <v>14332.46546240339</v>
      </c>
      <c r="AF6" s="19">
        <v>14690.777098963474</v>
      </c>
      <c r="AG6" s="19">
        <v>15058.046526437558</v>
      </c>
      <c r="AH6" s="19">
        <v>15434.497689598495</v>
      </c>
      <c r="AI6" s="19">
        <v>15820.360131838455</v>
      </c>
      <c r="AJ6" s="19">
        <v>16215.869135134417</v>
      </c>
      <c r="AK6" s="19">
        <v>16621.265863512777</v>
      </c>
      <c r="AL6" s="19">
        <v>17036.797510100594</v>
      </c>
      <c r="AM6" s="19">
        <v>17462.717447853109</v>
      </c>
      <c r="AN6" s="19">
        <v>17899.285384049435</v>
      </c>
      <c r="AO6" s="19">
        <v>18346.767518650671</v>
      </c>
      <c r="AP6" s="19">
        <v>18805.436706616936</v>
      </c>
      <c r="AQ6" s="19">
        <v>19275.572624282358</v>
      </c>
      <c r="AR6" s="19">
        <v>19757.461939889417</v>
      </c>
      <c r="AS6" s="19">
        <v>20251.398488386651</v>
      </c>
      <c r="AT6" s="19">
        <v>20757.683450596316</v>
      </c>
      <c r="AU6" s="19">
        <v>21276.625536861222</v>
      </c>
      <c r="AV6" s="19">
        <v>21808.541175282749</v>
      </c>
      <c r="AW6" s="19">
        <v>22353.754704664818</v>
      </c>
      <c r="AX6" s="19">
        <v>22912.598572281437</v>
      </c>
      <c r="AY6" s="19">
        <v>23485.413536588472</v>
      </c>
      <c r="AZ6" s="19">
        <v>24072.54887500318</v>
      </c>
      <c r="BA6" s="19">
        <v>24674.362596878262</v>
      </c>
    </row>
    <row r="7" spans="2:53">
      <c r="C7" s="19"/>
      <c r="D7" s="228"/>
      <c r="E7" s="19"/>
      <c r="F7" s="322">
        <f t="shared" ref="F7" si="0">(+F6-E6)/E6</f>
        <v>2.4999999999999873E-2</v>
      </c>
      <c r="G7" s="322">
        <f>(+G6-F6)/F6</f>
        <v>2.4999999999999779E-2</v>
      </c>
      <c r="H7" s="322">
        <f t="shared" ref="H7" si="1">(+H6-G6)/G6</f>
        <v>2.4999999999999915E-2</v>
      </c>
      <c r="I7" s="322">
        <f t="shared" ref="I7" si="2">(+I6-H6)/H6</f>
        <v>2.4999999999999988E-2</v>
      </c>
      <c r="J7" s="322">
        <f t="shared" ref="J7" si="3">(+J6-I6)/I6</f>
        <v>2.4999999999999887E-2</v>
      </c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</row>
    <row r="8" spans="2:53">
      <c r="B8" s="7" t="s">
        <v>703</v>
      </c>
      <c r="C8" s="19">
        <v>0</v>
      </c>
      <c r="D8" s="229">
        <v>2491.4385468322771</v>
      </c>
      <c r="E8" s="19">
        <v>2553.7245105030834</v>
      </c>
      <c r="F8" s="19">
        <v>2617.5676232656606</v>
      </c>
      <c r="G8" s="19">
        <v>2683.0068138473016</v>
      </c>
      <c r="H8" s="19">
        <v>2750.0819841934835</v>
      </c>
      <c r="I8" s="19">
        <v>2818.8340337983209</v>
      </c>
      <c r="J8" s="19">
        <v>2889.304884643278</v>
      </c>
      <c r="K8" s="19">
        <v>2961.53750675936</v>
      </c>
      <c r="L8" s="19">
        <v>3035.575944428344</v>
      </c>
      <c r="M8" s="19">
        <v>3111.4653430390522</v>
      </c>
      <c r="N8" s="19">
        <v>3189.2519766150281</v>
      </c>
      <c r="O8" s="19">
        <v>3268.983276030403</v>
      </c>
      <c r="P8" s="19">
        <v>3350.7078579311633</v>
      </c>
      <c r="Q8" s="19">
        <v>3434.4755543794417</v>
      </c>
      <c r="R8" s="19">
        <v>3520.3374432389273</v>
      </c>
      <c r="S8" s="19">
        <v>3608.3458793199002</v>
      </c>
      <c r="T8" s="19">
        <v>3698.5545263028976</v>
      </c>
      <c r="U8" s="19">
        <v>3791.0183894604697</v>
      </c>
      <c r="V8" s="19">
        <v>3885.7938491969812</v>
      </c>
      <c r="W8" s="19">
        <v>3982.9386954269053</v>
      </c>
      <c r="X8" s="19">
        <v>4082.5121628125776</v>
      </c>
      <c r="Y8" s="19">
        <v>4184.5749668828912</v>
      </c>
      <c r="Z8" s="19">
        <v>4289.1893410549637</v>
      </c>
      <c r="AA8" s="19">
        <v>4396.4190745813376</v>
      </c>
      <c r="AB8" s="19">
        <v>4506.3295514458696</v>
      </c>
      <c r="AC8" s="19">
        <v>4618.9877902320168</v>
      </c>
      <c r="AD8" s="19">
        <v>4734.4624849878155</v>
      </c>
      <c r="AE8" s="19">
        <v>4852.8240471125118</v>
      </c>
      <c r="AF8" s="19">
        <v>4974.1446482903229</v>
      </c>
      <c r="AG8" s="19">
        <v>5098.4982644975807</v>
      </c>
      <c r="AH8" s="19">
        <v>5225.9607211100201</v>
      </c>
      <c r="AI8" s="19">
        <v>5356.6097391377698</v>
      </c>
      <c r="AJ8" s="19">
        <v>5490.5249826162144</v>
      </c>
      <c r="AK8" s="19">
        <v>5627.7881071816191</v>
      </c>
      <c r="AL8" s="19">
        <v>5768.4828098611588</v>
      </c>
      <c r="AM8" s="19">
        <v>5912.6948801076878</v>
      </c>
      <c r="AN8" s="19">
        <v>6060.5122521103794</v>
      </c>
      <c r="AO8" s="19">
        <v>6212.025058413139</v>
      </c>
      <c r="AP8" s="19">
        <v>6367.3256848734663</v>
      </c>
      <c r="AQ8" s="19">
        <v>6526.508826995303</v>
      </c>
      <c r="AR8" s="19">
        <v>6689.6715476701856</v>
      </c>
      <c r="AS8" s="19">
        <v>6856.9133363619403</v>
      </c>
      <c r="AT8" s="19">
        <v>7028.3361697709879</v>
      </c>
      <c r="AU8" s="19">
        <v>7204.0445740152618</v>
      </c>
      <c r="AV8" s="19">
        <v>7384.1456883656429</v>
      </c>
      <c r="AW8" s="19">
        <v>7568.7493305747839</v>
      </c>
      <c r="AX8" s="19">
        <v>7757.9680638391519</v>
      </c>
      <c r="AY8" s="19">
        <v>7951.9172654351305</v>
      </c>
      <c r="AZ8" s="19">
        <v>8150.7151970710083</v>
      </c>
      <c r="BA8" s="19">
        <v>8354.4830769977834</v>
      </c>
    </row>
    <row r="9" spans="2:53">
      <c r="C9" s="19"/>
      <c r="D9" s="19"/>
      <c r="E9" s="19"/>
      <c r="F9" s="322">
        <f t="shared" ref="F9" si="4">(+F8-E8)/E8</f>
        <v>2.5000000000000053E-2</v>
      </c>
      <c r="G9" s="322">
        <f>(+G8-F8)/F8</f>
        <v>2.4999999999999811E-2</v>
      </c>
      <c r="H9" s="322">
        <f t="shared" ref="H9:J9" si="5">(+H8-G8)/G8</f>
        <v>2.4999999999999779E-2</v>
      </c>
      <c r="I9" s="322">
        <f t="shared" si="5"/>
        <v>2.5000000000000092E-2</v>
      </c>
      <c r="J9" s="322">
        <f t="shared" si="5"/>
        <v>2.4999999999999679E-2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</row>
    <row r="10" spans="2:53">
      <c r="B10" s="7" t="s">
        <v>704</v>
      </c>
      <c r="C10" s="230">
        <v>9910.0746500355272</v>
      </c>
      <c r="D10" s="19">
        <v>18521.02746788838</v>
      </c>
      <c r="E10" s="19">
        <v>17382.299101517674</v>
      </c>
      <c r="F10" s="19">
        <v>19336.814193699236</v>
      </c>
      <c r="G10" s="19">
        <v>18262.277993532003</v>
      </c>
      <c r="H10" s="19">
        <v>20315.740412255254</v>
      </c>
      <c r="I10" s="19">
        <v>19186.805816954558</v>
      </c>
      <c r="J10" s="19">
        <v>21344.224770625675</v>
      </c>
      <c r="K10" s="19">
        <v>20158.137861437877</v>
      </c>
      <c r="L10" s="19">
        <v>22707.370913833347</v>
      </c>
      <c r="M10" s="19">
        <v>21178.643590673164</v>
      </c>
      <c r="N10" s="19">
        <v>23560.030442214043</v>
      </c>
      <c r="O10" s="19">
        <v>22250.812422450988</v>
      </c>
      <c r="P10" s="19">
        <v>22807.082733012263</v>
      </c>
      <c r="Q10" s="19">
        <v>23377.259801337565</v>
      </c>
      <c r="R10" s="19">
        <v>23961.691296371002</v>
      </c>
      <c r="S10" s="19">
        <v>26656.011938274096</v>
      </c>
      <c r="T10" s="19">
        <v>25174.751918249778</v>
      </c>
      <c r="U10" s="19">
        <v>25804.12071620602</v>
      </c>
      <c r="V10" s="19">
        <v>26810.968924027689</v>
      </c>
      <c r="W10" s="19">
        <v>27110.454327463947</v>
      </c>
      <c r="X10" s="19">
        <v>30158.830829873848</v>
      </c>
      <c r="Y10" s="19">
        <v>28482.921077791802</v>
      </c>
      <c r="Z10" s="19">
        <v>29194.994104736597</v>
      </c>
      <c r="AA10" s="19">
        <v>29924.868957355007</v>
      </c>
      <c r="AB10" s="19">
        <v>30672.990681288884</v>
      </c>
      <c r="AC10" s="19">
        <v>34121.94889209824</v>
      </c>
      <c r="AD10" s="19">
        <v>32225.810834529122</v>
      </c>
      <c r="AE10" s="19">
        <v>33031.456105392346</v>
      </c>
      <c r="AF10" s="19">
        <v>34320.306934576663</v>
      </c>
      <c r="AG10" s="19">
        <v>34703.673570727828</v>
      </c>
      <c r="AH10" s="19">
        <v>38605.853216354095</v>
      </c>
      <c r="AI10" s="19">
        <v>36460.547045245912</v>
      </c>
      <c r="AJ10" s="19">
        <v>37372.060721377071</v>
      </c>
      <c r="AK10" s="19">
        <v>38306.362239411486</v>
      </c>
      <c r="AL10" s="19">
        <v>39264.021295396778</v>
      </c>
      <c r="AM10" s="19">
        <v>43678.979394632952</v>
      </c>
      <c r="AN10" s="19">
        <v>41251.762373476231</v>
      </c>
      <c r="AO10" s="19">
        <v>42283.05643281313</v>
      </c>
      <c r="AP10" s="19">
        <v>43932.894459026633</v>
      </c>
      <c r="AQ10" s="19">
        <v>44423.636164724296</v>
      </c>
      <c r="AR10" s="19">
        <v>49418.756017768093</v>
      </c>
      <c r="AS10" s="19">
        <v>46672.582745563457</v>
      </c>
      <c r="AT10" s="19">
        <v>47839.397314202542</v>
      </c>
      <c r="AU10" s="19">
        <v>49035.382247057605</v>
      </c>
      <c r="AV10" s="19">
        <v>50261.266803234044</v>
      </c>
      <c r="AW10" s="19">
        <v>55912.786429340791</v>
      </c>
      <c r="AX10" s="19">
        <v>52805.74343514775</v>
      </c>
      <c r="AY10" s="19">
        <v>54125.887021026443</v>
      </c>
      <c r="AZ10" s="19">
        <v>56237.819178809768</v>
      </c>
      <c r="BA10" s="19">
        <v>56866.010051465899</v>
      </c>
    </row>
    <row r="11" spans="2:53">
      <c r="C11" s="231" t="s">
        <v>705</v>
      </c>
    </row>
    <row r="12" spans="2:53">
      <c r="C12" t="s">
        <v>706</v>
      </c>
    </row>
    <row r="13" spans="2:53">
      <c r="C13" t="s">
        <v>707</v>
      </c>
    </row>
    <row r="14" spans="2:53">
      <c r="C14" t="s">
        <v>708</v>
      </c>
    </row>
    <row r="16" spans="2:53">
      <c r="C16" t="s">
        <v>709</v>
      </c>
    </row>
    <row r="18" spans="2:53">
      <c r="B18" s="7" t="s">
        <v>710</v>
      </c>
      <c r="C18" s="98">
        <f>C10+C8+C6</f>
        <v>9910.0746500355272</v>
      </c>
      <c r="D18" s="98">
        <f t="shared" ref="D18:BA18" si="6">D10+D8+D6</f>
        <v>28370.749887679343</v>
      </c>
      <c r="E18" s="98">
        <f t="shared" si="6"/>
        <v>27478.264581803407</v>
      </c>
      <c r="F18" s="98">
        <f t="shared" si="6"/>
        <v>29685.178810992114</v>
      </c>
      <c r="G18" s="98">
        <f t="shared" si="6"/>
        <v>28869.351726257206</v>
      </c>
      <c r="H18" s="98">
        <f t="shared" si="6"/>
        <v>31187.990988298581</v>
      </c>
      <c r="I18" s="98">
        <f t="shared" si="6"/>
        <v>30330.862657398968</v>
      </c>
      <c r="J18" s="98">
        <f t="shared" si="6"/>
        <v>32766.883032081198</v>
      </c>
      <c r="K18" s="98">
        <f t="shared" si="6"/>
        <v>31866.362579429784</v>
      </c>
      <c r="L18" s="98">
        <f t="shared" si="6"/>
        <v>34708.301249775053</v>
      </c>
      <c r="M18" s="98">
        <f t="shared" si="6"/>
        <v>33479.597185013408</v>
      </c>
      <c r="N18" s="98">
        <f t="shared" si="6"/>
        <v>36168.507876412797</v>
      </c>
      <c r="O18" s="98">
        <f t="shared" si="6"/>
        <v>35174.5017925047</v>
      </c>
      <c r="P18" s="98">
        <f t="shared" si="6"/>
        <v>36053.864337317325</v>
      </c>
      <c r="Q18" s="98">
        <f t="shared" si="6"/>
        <v>36955.210945750252</v>
      </c>
      <c r="R18" s="98">
        <f t="shared" si="6"/>
        <v>37879.091219394002</v>
      </c>
      <c r="S18" s="98">
        <f t="shared" si="6"/>
        <v>40921.346859372665</v>
      </c>
      <c r="T18" s="98">
        <f t="shared" si="6"/>
        <v>39796.720212375818</v>
      </c>
      <c r="U18" s="98">
        <f t="shared" si="6"/>
        <v>40791.638217685206</v>
      </c>
      <c r="V18" s="98">
        <f t="shared" si="6"/>
        <v>42173.17436304385</v>
      </c>
      <c r="W18" s="98">
        <f t="shared" si="6"/>
        <v>42856.714902455511</v>
      </c>
      <c r="X18" s="98">
        <f t="shared" si="6"/>
        <v>46298.747919240202</v>
      </c>
      <c r="Y18" s="98">
        <f t="shared" si="6"/>
        <v>45026.336094392311</v>
      </c>
      <c r="Z18" s="98">
        <f t="shared" si="6"/>
        <v>46151.994496752122</v>
      </c>
      <c r="AA18" s="98">
        <f t="shared" si="6"/>
        <v>47305.794359170919</v>
      </c>
      <c r="AB18" s="98">
        <f t="shared" si="6"/>
        <v>48488.43921815019</v>
      </c>
      <c r="AC18" s="98">
        <f t="shared" si="6"/>
        <v>52382.783642381073</v>
      </c>
      <c r="AD18" s="98">
        <f t="shared" si="6"/>
        <v>50943.166453569022</v>
      </c>
      <c r="AE18" s="98">
        <f t="shared" si="6"/>
        <v>52216.745614908243</v>
      </c>
      <c r="AF18" s="98">
        <f t="shared" si="6"/>
        <v>53985.228681830456</v>
      </c>
      <c r="AG18" s="98">
        <f t="shared" si="6"/>
        <v>54860.21836166297</v>
      </c>
      <c r="AH18" s="98">
        <f t="shared" si="6"/>
        <v>59266.311627062612</v>
      </c>
      <c r="AI18" s="98">
        <f t="shared" si="6"/>
        <v>57637.516916222135</v>
      </c>
      <c r="AJ18" s="98">
        <f t="shared" si="6"/>
        <v>59078.454839127706</v>
      </c>
      <c r="AK18" s="98">
        <f t="shared" si="6"/>
        <v>60555.416210105876</v>
      </c>
      <c r="AL18" s="98">
        <f t="shared" si="6"/>
        <v>62069.301615358534</v>
      </c>
      <c r="AM18" s="98">
        <f t="shared" si="6"/>
        <v>67054.391722593748</v>
      </c>
      <c r="AN18" s="98">
        <f t="shared" si="6"/>
        <v>65211.560009636043</v>
      </c>
      <c r="AO18" s="98">
        <f t="shared" si="6"/>
        <v>66841.84900987694</v>
      </c>
      <c r="AP18" s="98">
        <f t="shared" si="6"/>
        <v>69105.656850517029</v>
      </c>
      <c r="AQ18" s="98">
        <f t="shared" si="6"/>
        <v>70225.717616001959</v>
      </c>
      <c r="AR18" s="98">
        <f t="shared" si="6"/>
        <v>75865.889505327694</v>
      </c>
      <c r="AS18" s="98">
        <f t="shared" si="6"/>
        <v>73780.894570312055</v>
      </c>
      <c r="AT18" s="98">
        <f t="shared" si="6"/>
        <v>75625.416934569846</v>
      </c>
      <c r="AU18" s="98">
        <f t="shared" si="6"/>
        <v>77516.052357934095</v>
      </c>
      <c r="AV18" s="98">
        <f t="shared" si="6"/>
        <v>79453.953666882444</v>
      </c>
      <c r="AW18" s="98">
        <f t="shared" si="6"/>
        <v>85835.290464580394</v>
      </c>
      <c r="AX18" s="98">
        <f t="shared" si="6"/>
        <v>83476.310071268337</v>
      </c>
      <c r="AY18" s="98">
        <f t="shared" si="6"/>
        <v>85563.217823050043</v>
      </c>
      <c r="AZ18" s="98">
        <f t="shared" si="6"/>
        <v>88461.083250883967</v>
      </c>
      <c r="BA18" s="98">
        <f t="shared" si="6"/>
        <v>89894.855725341942</v>
      </c>
    </row>
  </sheetData>
  <sheetProtection password="EEDF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O2110"/>
  <sheetViews>
    <sheetView workbookViewId="0">
      <pane xSplit="11" ySplit="10" topLeftCell="L1888" activePane="bottomRight" state="frozen"/>
      <selection pane="topRight" activeCell="L1" sqref="L1"/>
      <selection pane="bottomLeft" activeCell="A11" sqref="A11"/>
      <selection pane="bottomRight" activeCell="J2085" sqref="J2085"/>
    </sheetView>
  </sheetViews>
  <sheetFormatPr defaultRowHeight="12.75" outlineLevelRow="2"/>
  <cols>
    <col min="1" max="1" width="4.28515625" customWidth="1"/>
    <col min="2" max="2" width="29.140625" bestFit="1" customWidth="1"/>
    <col min="3" max="3" width="8" bestFit="1" customWidth="1"/>
    <col min="4" max="4" width="7" bestFit="1" customWidth="1"/>
    <col min="5" max="5" width="9.42578125" bestFit="1" customWidth="1"/>
    <col min="6" max="6" width="8.140625" bestFit="1" customWidth="1"/>
    <col min="7" max="7" width="7" bestFit="1" customWidth="1"/>
    <col min="8" max="8" width="6.5703125" customWidth="1"/>
    <col min="9" max="9" width="12.85546875" bestFit="1" customWidth="1"/>
    <col min="10" max="10" width="13" customWidth="1"/>
    <col min="11" max="11" width="3.5703125" customWidth="1"/>
    <col min="12" max="14" width="10" bestFit="1" customWidth="1"/>
    <col min="15" max="15" width="10.7109375" customWidth="1"/>
    <col min="16" max="33" width="10" bestFit="1" customWidth="1"/>
    <col min="34" max="67" width="10.140625" bestFit="1" customWidth="1"/>
  </cols>
  <sheetData>
    <row r="1" spans="1:67">
      <c r="A1" t="s">
        <v>0</v>
      </c>
      <c r="G1" s="146"/>
      <c r="I1" s="2"/>
      <c r="J1" s="98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</row>
    <row r="2" spans="1:67">
      <c r="A2" s="3" t="s">
        <v>618</v>
      </c>
      <c r="G2" s="146"/>
      <c r="I2" s="2"/>
      <c r="J2" s="9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</row>
    <row r="3" spans="1:67">
      <c r="B3" s="191" t="s">
        <v>534</v>
      </c>
      <c r="J3" s="98"/>
      <c r="O3" s="14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2"/>
      <c r="AJ3" s="19"/>
      <c r="AK3" s="19"/>
      <c r="AL3" s="19"/>
      <c r="AM3" s="19"/>
      <c r="AN3" s="19"/>
      <c r="AO3" s="19"/>
      <c r="AP3" s="19"/>
      <c r="AQ3" s="19"/>
    </row>
    <row r="4" spans="1:67">
      <c r="B4" t="s">
        <v>369</v>
      </c>
      <c r="C4" s="150">
        <v>7.0000000000000007E-2</v>
      </c>
    </row>
    <row r="5" spans="1:67">
      <c r="B5" t="s">
        <v>535</v>
      </c>
      <c r="C5" s="150">
        <v>7.0000000000000007E-2</v>
      </c>
      <c r="Q5" s="2"/>
    </row>
    <row r="6" spans="1:67">
      <c r="B6" t="s">
        <v>536</v>
      </c>
      <c r="C6" s="151">
        <v>2.9999999999999997E-4</v>
      </c>
    </row>
    <row r="7" spans="1:67">
      <c r="B7" s="3" t="s">
        <v>537</v>
      </c>
      <c r="C7" s="150">
        <v>2.5000000000000001E-2</v>
      </c>
    </row>
    <row r="8" spans="1:67">
      <c r="B8" t="s">
        <v>538</v>
      </c>
      <c r="C8" s="152">
        <v>0</v>
      </c>
    </row>
    <row r="9" spans="1:67">
      <c r="J9" s="1">
        <f>+L10</f>
        <v>2012</v>
      </c>
    </row>
    <row r="10" spans="1:67">
      <c r="C10" s="150"/>
      <c r="H10" s="1"/>
      <c r="I10" s="153"/>
      <c r="J10" s="8" t="s">
        <v>539</v>
      </c>
      <c r="L10" s="154">
        <v>2012</v>
      </c>
      <c r="M10">
        <f>+L10+1</f>
        <v>2013</v>
      </c>
      <c r="N10">
        <f>+M10+1</f>
        <v>2014</v>
      </c>
      <c r="O10">
        <f>+N10+1</f>
        <v>2015</v>
      </c>
      <c r="P10">
        <f>+O10+1</f>
        <v>2016</v>
      </c>
      <c r="Q10">
        <f>+P10+1</f>
        <v>2017</v>
      </c>
      <c r="R10">
        <f t="shared" ref="R10:BO10" si="0">+Q10+1</f>
        <v>2018</v>
      </c>
      <c r="S10">
        <f t="shared" si="0"/>
        <v>2019</v>
      </c>
      <c r="T10">
        <f t="shared" si="0"/>
        <v>2020</v>
      </c>
      <c r="U10">
        <f t="shared" si="0"/>
        <v>2021</v>
      </c>
      <c r="V10">
        <f t="shared" si="0"/>
        <v>2022</v>
      </c>
      <c r="W10">
        <f t="shared" si="0"/>
        <v>2023</v>
      </c>
      <c r="X10">
        <f t="shared" si="0"/>
        <v>2024</v>
      </c>
      <c r="Y10">
        <f t="shared" si="0"/>
        <v>2025</v>
      </c>
      <c r="Z10">
        <f t="shared" si="0"/>
        <v>2026</v>
      </c>
      <c r="AA10">
        <f t="shared" si="0"/>
        <v>2027</v>
      </c>
      <c r="AB10">
        <f t="shared" si="0"/>
        <v>2028</v>
      </c>
      <c r="AC10">
        <f t="shared" si="0"/>
        <v>2029</v>
      </c>
      <c r="AD10">
        <f t="shared" si="0"/>
        <v>2030</v>
      </c>
      <c r="AE10">
        <f t="shared" si="0"/>
        <v>2031</v>
      </c>
      <c r="AF10">
        <f t="shared" si="0"/>
        <v>2032</v>
      </c>
      <c r="AG10">
        <f t="shared" si="0"/>
        <v>2033</v>
      </c>
      <c r="AH10">
        <f t="shared" si="0"/>
        <v>2034</v>
      </c>
      <c r="AI10">
        <f t="shared" si="0"/>
        <v>2035</v>
      </c>
      <c r="AJ10">
        <f t="shared" si="0"/>
        <v>2036</v>
      </c>
      <c r="AK10">
        <f t="shared" si="0"/>
        <v>2037</v>
      </c>
      <c r="AL10">
        <f t="shared" si="0"/>
        <v>2038</v>
      </c>
      <c r="AM10">
        <f t="shared" si="0"/>
        <v>2039</v>
      </c>
      <c r="AN10">
        <f t="shared" si="0"/>
        <v>2040</v>
      </c>
      <c r="AO10">
        <f t="shared" si="0"/>
        <v>2041</v>
      </c>
      <c r="AP10">
        <f t="shared" si="0"/>
        <v>2042</v>
      </c>
      <c r="AQ10">
        <f t="shared" si="0"/>
        <v>2043</v>
      </c>
      <c r="AR10">
        <f t="shared" si="0"/>
        <v>2044</v>
      </c>
      <c r="AS10">
        <f t="shared" si="0"/>
        <v>2045</v>
      </c>
      <c r="AT10">
        <f t="shared" si="0"/>
        <v>2046</v>
      </c>
      <c r="AU10">
        <f t="shared" si="0"/>
        <v>2047</v>
      </c>
      <c r="AV10">
        <f t="shared" si="0"/>
        <v>2048</v>
      </c>
      <c r="AW10">
        <f t="shared" si="0"/>
        <v>2049</v>
      </c>
      <c r="AX10">
        <f t="shared" si="0"/>
        <v>2050</v>
      </c>
      <c r="AY10">
        <f t="shared" si="0"/>
        <v>2051</v>
      </c>
      <c r="AZ10">
        <f t="shared" si="0"/>
        <v>2052</v>
      </c>
      <c r="BA10">
        <f t="shared" si="0"/>
        <v>2053</v>
      </c>
      <c r="BB10">
        <f t="shared" si="0"/>
        <v>2054</v>
      </c>
      <c r="BC10">
        <f t="shared" si="0"/>
        <v>2055</v>
      </c>
      <c r="BD10">
        <f t="shared" si="0"/>
        <v>2056</v>
      </c>
      <c r="BE10">
        <f t="shared" si="0"/>
        <v>2057</v>
      </c>
      <c r="BF10">
        <f t="shared" si="0"/>
        <v>2058</v>
      </c>
      <c r="BG10">
        <f t="shared" si="0"/>
        <v>2059</v>
      </c>
      <c r="BH10">
        <f t="shared" si="0"/>
        <v>2060</v>
      </c>
      <c r="BI10">
        <f t="shared" si="0"/>
        <v>2061</v>
      </c>
      <c r="BJ10">
        <f t="shared" si="0"/>
        <v>2062</v>
      </c>
      <c r="BK10">
        <f t="shared" si="0"/>
        <v>2063</v>
      </c>
      <c r="BL10">
        <f t="shared" si="0"/>
        <v>2064</v>
      </c>
      <c r="BM10">
        <f t="shared" si="0"/>
        <v>2065</v>
      </c>
      <c r="BN10">
        <f t="shared" si="0"/>
        <v>2066</v>
      </c>
      <c r="BO10">
        <f t="shared" si="0"/>
        <v>2067</v>
      </c>
    </row>
    <row r="11" spans="1:67">
      <c r="C11" s="150"/>
      <c r="H11" s="1"/>
      <c r="I11" s="153"/>
      <c r="J11" s="8"/>
      <c r="L11" s="154"/>
    </row>
    <row r="12" spans="1:67" collapsed="1">
      <c r="B12" s="155" t="s">
        <v>540</v>
      </c>
      <c r="C12" s="150"/>
      <c r="J12" s="2">
        <f>NPV($C$4,M12:BO12)+L12</f>
        <v>2555942.7321767597</v>
      </c>
      <c r="L12" s="2">
        <f>SUM(L13,L16:L17)</f>
        <v>0</v>
      </c>
      <c r="M12" s="2">
        <f t="shared" ref="M12:BO12" si="1">SUM(M13,M16:M17)</f>
        <v>0</v>
      </c>
      <c r="N12" s="2">
        <f t="shared" si="1"/>
        <v>0</v>
      </c>
      <c r="O12" s="2">
        <f t="shared" si="1"/>
        <v>2827.6878681032481</v>
      </c>
      <c r="P12" s="2">
        <f t="shared" si="1"/>
        <v>17042.256369932591</v>
      </c>
      <c r="Q12" s="2">
        <f t="shared" si="1"/>
        <v>66782.97215130605</v>
      </c>
      <c r="R12" s="2">
        <f t="shared" si="1"/>
        <v>155471.42732860349</v>
      </c>
      <c r="S12" s="2">
        <f t="shared" si="1"/>
        <v>151992.59109027614</v>
      </c>
      <c r="T12" s="2">
        <f t="shared" si="1"/>
        <v>163854.54067193851</v>
      </c>
      <c r="U12" s="2">
        <f t="shared" si="1"/>
        <v>174449.98049011145</v>
      </c>
      <c r="V12" s="2">
        <f t="shared" si="1"/>
        <v>186511.93046180069</v>
      </c>
      <c r="W12" s="2">
        <f t="shared" si="1"/>
        <v>191927.09012458625</v>
      </c>
      <c r="X12" s="2">
        <f t="shared" si="1"/>
        <v>185981.79392241803</v>
      </c>
      <c r="Y12" s="2">
        <f t="shared" si="1"/>
        <v>187337.35600020515</v>
      </c>
      <c r="Z12" s="2">
        <f t="shared" si="1"/>
        <v>218038.08641114031</v>
      </c>
      <c r="AA12" s="2">
        <f t="shared" si="1"/>
        <v>213027.09217709542</v>
      </c>
      <c r="AB12" s="2">
        <f t="shared" si="1"/>
        <v>236225.265576295</v>
      </c>
      <c r="AC12" s="2">
        <f t="shared" si="1"/>
        <v>258641.35697212018</v>
      </c>
      <c r="AD12" s="2">
        <f t="shared" si="1"/>
        <v>267001.00345400564</v>
      </c>
      <c r="AE12" s="2">
        <f t="shared" si="1"/>
        <v>275223.40670693567</v>
      </c>
      <c r="AF12" s="2">
        <f t="shared" si="1"/>
        <v>270210.68186718237</v>
      </c>
      <c r="AG12" s="2">
        <f t="shared" si="1"/>
        <v>308419.0999724521</v>
      </c>
      <c r="AH12" s="2">
        <f t="shared" si="1"/>
        <v>333131.59808329929</v>
      </c>
      <c r="AI12" s="2">
        <f t="shared" si="1"/>
        <v>332355.990177689</v>
      </c>
      <c r="AJ12" s="2">
        <f t="shared" si="1"/>
        <v>356942.99250648619</v>
      </c>
      <c r="AK12" s="2">
        <f t="shared" si="1"/>
        <v>343749.12324664445</v>
      </c>
      <c r="AL12" s="2">
        <f t="shared" si="1"/>
        <v>333837.93413984886</v>
      </c>
      <c r="AM12" s="2">
        <f t="shared" si="1"/>
        <v>323926.74503305339</v>
      </c>
      <c r="AN12" s="2">
        <f t="shared" si="1"/>
        <v>321137.41571333446</v>
      </c>
      <c r="AO12" s="2">
        <f t="shared" si="1"/>
        <v>341092.71215565811</v>
      </c>
      <c r="AP12" s="2">
        <f t="shared" si="1"/>
        <v>332092.70776790817</v>
      </c>
      <c r="AQ12" s="2">
        <f t="shared" si="1"/>
        <v>337667.6648765573</v>
      </c>
      <c r="AR12" s="2">
        <f t="shared" si="1"/>
        <v>326733.76229400851</v>
      </c>
      <c r="AS12" s="2">
        <f t="shared" si="1"/>
        <v>322596.21474202891</v>
      </c>
      <c r="AT12" s="2">
        <f t="shared" si="1"/>
        <v>331553.2628993158</v>
      </c>
      <c r="AU12" s="2">
        <f t="shared" si="1"/>
        <v>321879.45437394752</v>
      </c>
      <c r="AV12" s="2">
        <f t="shared" si="1"/>
        <v>336663.79489715904</v>
      </c>
      <c r="AW12" s="2">
        <f t="shared" si="1"/>
        <v>347998.56276364886</v>
      </c>
      <c r="AX12" s="2">
        <f t="shared" si="1"/>
        <v>349690.62546547444</v>
      </c>
      <c r="AY12" s="2">
        <f t="shared" si="1"/>
        <v>428522.956851397</v>
      </c>
      <c r="AZ12" s="2">
        <f t="shared" si="1"/>
        <v>414381.38988853135</v>
      </c>
      <c r="BA12" s="2">
        <f t="shared" si="1"/>
        <v>401826.99303217843</v>
      </c>
      <c r="BB12" s="2">
        <f t="shared" si="1"/>
        <v>406475.49660212896</v>
      </c>
      <c r="BC12" s="2">
        <f t="shared" si="1"/>
        <v>422833.24914158595</v>
      </c>
      <c r="BD12" s="2">
        <f t="shared" si="1"/>
        <v>446695.00545933447</v>
      </c>
      <c r="BE12" s="2">
        <f t="shared" si="1"/>
        <v>433335.70953377988</v>
      </c>
      <c r="BF12" s="2">
        <f t="shared" si="1"/>
        <v>441240.28743780853</v>
      </c>
      <c r="BG12" s="2">
        <f t="shared" si="1"/>
        <v>425059.56606810284</v>
      </c>
      <c r="BH12" s="2">
        <f t="shared" si="1"/>
        <v>420760.12534152868</v>
      </c>
      <c r="BI12" s="2">
        <f t="shared" si="1"/>
        <v>454282.39988366643</v>
      </c>
      <c r="BJ12" s="2">
        <f t="shared" si="1"/>
        <v>446752.94812814862</v>
      </c>
      <c r="BK12" s="2">
        <f t="shared" si="1"/>
        <v>541937.5680062765</v>
      </c>
      <c r="BL12" s="2">
        <f t="shared" si="1"/>
        <v>612212.7877247791</v>
      </c>
      <c r="BM12" s="2">
        <f t="shared" si="1"/>
        <v>605264.97509346344</v>
      </c>
      <c r="BN12" s="2">
        <f t="shared" si="1"/>
        <v>649164.62315348699</v>
      </c>
      <c r="BO12" s="2">
        <f t="shared" si="1"/>
        <v>712728.24414968165</v>
      </c>
    </row>
    <row r="13" spans="1:67" ht="12.75" customHeight="1" outlineLevel="1">
      <c r="B13" s="21" t="s">
        <v>541</v>
      </c>
      <c r="C13" s="150"/>
      <c r="F13" s="156"/>
      <c r="J13" s="2">
        <f>NPV($C$4,M13:BO13)+L13</f>
        <v>1214088.3545020858</v>
      </c>
      <c r="L13" s="156">
        <f>SUM(L38,L68,L98,L128,L158,L188,L218,L248,L278,L308,L338,L368,L398,L428,L458,L488,L518,L548,L578,L608,L638,L668,L698,L728,L758,L788,L818,L848,L878,L908,L938,L968,L998,L1028,L1058,L1088,L1118,L1148,L1178,L1208,L1238,L1268,L1298,L1328,L1358)</f>
        <v>0</v>
      </c>
      <c r="M13" s="156">
        <f t="shared" ref="M13:BO16" si="2">SUM(M38,M68,M98,M128,M158,M188,M218,M248,M278,M308,M338,M368,M398,M428,M458,M488,M518,M548,M578,M608,M638,M668,M698,M728,M758,M788,M818,M848,M878,M908,M938,M968,M998,M1028,M1058,M1088,M1118,M1148,M1178,M1208,M1238,M1268,M1298,M1328,M1358)</f>
        <v>0</v>
      </c>
      <c r="N13" s="156">
        <f t="shared" si="2"/>
        <v>0</v>
      </c>
      <c r="O13" s="156">
        <f t="shared" si="2"/>
        <v>1138.9215316801995</v>
      </c>
      <c r="P13" s="156">
        <f t="shared" si="2"/>
        <v>6736.4673121586275</v>
      </c>
      <c r="Q13" s="156">
        <f t="shared" si="2"/>
        <v>28751.912602222023</v>
      </c>
      <c r="R13" s="156">
        <f t="shared" si="2"/>
        <v>65000.330839984235</v>
      </c>
      <c r="S13" s="156">
        <f t="shared" si="2"/>
        <v>65205.732528126944</v>
      </c>
      <c r="T13" s="156">
        <f t="shared" si="2"/>
        <v>69435.064282962732</v>
      </c>
      <c r="U13" s="156">
        <f t="shared" si="2"/>
        <v>75631.589678353528</v>
      </c>
      <c r="V13" s="156">
        <f t="shared" si="2"/>
        <v>79298.447995061681</v>
      </c>
      <c r="W13" s="156">
        <f t="shared" si="2"/>
        <v>84932.802888117629</v>
      </c>
      <c r="X13" s="156">
        <f t="shared" si="2"/>
        <v>84932.802888117629</v>
      </c>
      <c r="Y13" s="156">
        <f t="shared" si="2"/>
        <v>87873.780083224905</v>
      </c>
      <c r="Z13" s="156">
        <f t="shared" si="2"/>
        <v>102307.17507864554</v>
      </c>
      <c r="AA13" s="156">
        <f t="shared" si="2"/>
        <v>103626.68054754853</v>
      </c>
      <c r="AB13" s="156">
        <f t="shared" si="2"/>
        <v>121131.88835318414</v>
      </c>
      <c r="AC13" s="156">
        <f t="shared" si="2"/>
        <v>133516.99419649804</v>
      </c>
      <c r="AD13" s="156">
        <f t="shared" si="2"/>
        <v>140329.29306590348</v>
      </c>
      <c r="AE13" s="156">
        <f t="shared" si="2"/>
        <v>147968.38874482963</v>
      </c>
      <c r="AF13" s="156">
        <f t="shared" si="2"/>
        <v>150317.56395381625</v>
      </c>
      <c r="AG13" s="156">
        <f t="shared" si="2"/>
        <v>163458.56972034069</v>
      </c>
      <c r="AH13" s="156">
        <f t="shared" si="2"/>
        <v>165530.92953326413</v>
      </c>
      <c r="AI13" s="156">
        <f t="shared" si="2"/>
        <v>169458.25607306734</v>
      </c>
      <c r="AJ13" s="156">
        <f t="shared" si="2"/>
        <v>176269.26047276752</v>
      </c>
      <c r="AK13" s="156">
        <f t="shared" si="2"/>
        <v>141588.41581136471</v>
      </c>
      <c r="AL13" s="156">
        <f t="shared" si="2"/>
        <v>141588.41581136471</v>
      </c>
      <c r="AM13" s="156">
        <f t="shared" si="2"/>
        <v>141588.41581136471</v>
      </c>
      <c r="AN13" s="156">
        <f t="shared" si="2"/>
        <v>143148.98853067134</v>
      </c>
      <c r="AO13" s="156">
        <f t="shared" si="2"/>
        <v>149742.56705515014</v>
      </c>
      <c r="AP13" s="156">
        <f t="shared" si="2"/>
        <v>150280.57049406486</v>
      </c>
      <c r="AQ13" s="156">
        <f t="shared" si="2"/>
        <v>156198.60832212691</v>
      </c>
      <c r="AR13" s="156">
        <f t="shared" si="2"/>
        <v>156198.60832212691</v>
      </c>
      <c r="AS13" s="156">
        <f t="shared" si="2"/>
        <v>157701.17448580582</v>
      </c>
      <c r="AT13" s="156">
        <f t="shared" si="2"/>
        <v>162208.87297684263</v>
      </c>
      <c r="AU13" s="156">
        <f t="shared" si="2"/>
        <v>162819.0605731557</v>
      </c>
      <c r="AV13" s="156">
        <f t="shared" si="2"/>
        <v>171283.80352807595</v>
      </c>
      <c r="AW13" s="156">
        <f t="shared" si="2"/>
        <v>176541.84171450502</v>
      </c>
      <c r="AX13" s="156">
        <f t="shared" si="2"/>
        <v>179804.10343980481</v>
      </c>
      <c r="AY13" s="156">
        <f t="shared" si="2"/>
        <v>202022.38518379466</v>
      </c>
      <c r="AZ13" s="156">
        <f t="shared" si="2"/>
        <v>202022.38518379466</v>
      </c>
      <c r="BA13" s="156">
        <f t="shared" si="2"/>
        <v>202353.92052042548</v>
      </c>
      <c r="BB13" s="156">
        <f t="shared" si="2"/>
        <v>206340.79871107871</v>
      </c>
      <c r="BC13" s="156">
        <f t="shared" si="2"/>
        <v>212994.07204508877</v>
      </c>
      <c r="BD13" s="156">
        <f t="shared" si="2"/>
        <v>221734.23895252822</v>
      </c>
      <c r="BE13" s="156">
        <f t="shared" si="2"/>
        <v>222519.14924184809</v>
      </c>
      <c r="BF13" s="156">
        <f t="shared" si="2"/>
        <v>231153.16242436675</v>
      </c>
      <c r="BG13" s="156">
        <f t="shared" si="2"/>
        <v>231153.16242436675</v>
      </c>
      <c r="BH13" s="156">
        <f t="shared" si="2"/>
        <v>233756.82993324191</v>
      </c>
      <c r="BI13" s="156">
        <f t="shared" si="2"/>
        <v>244731.34430062061</v>
      </c>
      <c r="BJ13" s="156">
        <f t="shared" si="2"/>
        <v>247043.77245666392</v>
      </c>
      <c r="BK13" s="156">
        <f t="shared" si="2"/>
        <v>274120.02935499221</v>
      </c>
      <c r="BL13" s="156">
        <f t="shared" si="2"/>
        <v>292155.04835538944</v>
      </c>
      <c r="BM13" s="156">
        <f t="shared" si="2"/>
        <v>295114.16260930238</v>
      </c>
      <c r="BN13" s="156">
        <f t="shared" si="2"/>
        <v>309150.54202629032</v>
      </c>
      <c r="BO13" s="156">
        <f t="shared" si="2"/>
        <v>325894.36406174104</v>
      </c>
    </row>
    <row r="14" spans="1:67" ht="12.75" customHeight="1" outlineLevel="1">
      <c r="B14" s="3" t="s">
        <v>542</v>
      </c>
      <c r="C14" s="150"/>
      <c r="F14" s="156"/>
      <c r="J14" s="2"/>
      <c r="L14" s="156">
        <f t="shared" ref="L14:AA15" si="3">SUM(L39,L69,L99,L129,L159,L189,L219,L249,L279,L309,L339,L369,L399,L429,L459,L489,L519,L549,L579,L609,L639,L669,L699,L729,L759,L789,L819,L849,L879,L909,L939,L969,L999,L1029,L1059,L1089,L1119,L1149,L1179,L1209,L1239,L1269,L1299,L1329,L1359)</f>
        <v>0</v>
      </c>
      <c r="M14" s="156">
        <f t="shared" si="3"/>
        <v>0</v>
      </c>
      <c r="N14" s="156">
        <f t="shared" si="3"/>
        <v>0</v>
      </c>
      <c r="O14" s="156">
        <f t="shared" si="3"/>
        <v>149946.28360227609</v>
      </c>
      <c r="P14" s="156">
        <f t="shared" si="3"/>
        <v>143209.81629011745</v>
      </c>
      <c r="Q14" s="156">
        <f t="shared" si="3"/>
        <v>1319133.9954137248</v>
      </c>
      <c r="R14" s="156">
        <f t="shared" si="3"/>
        <v>1254133.6645737407</v>
      </c>
      <c r="S14" s="156">
        <f t="shared" si="3"/>
        <v>1336817.1475083639</v>
      </c>
      <c r="T14" s="156">
        <f t="shared" si="3"/>
        <v>1424975.1380466807</v>
      </c>
      <c r="U14" s="156">
        <f t="shared" si="3"/>
        <v>1555829.3528751722</v>
      </c>
      <c r="V14" s="156">
        <f t="shared" si="3"/>
        <v>1562582.8705195105</v>
      </c>
      <c r="W14" s="156">
        <f t="shared" si="3"/>
        <v>1477650.067631393</v>
      </c>
      <c r="X14" s="156">
        <f t="shared" si="3"/>
        <v>1392717.264743275</v>
      </c>
      <c r="Y14" s="156">
        <f t="shared" si="3"/>
        <v>1694409.4040463495</v>
      </c>
      <c r="Z14" s="156">
        <f t="shared" si="3"/>
        <v>1592102.2289677039</v>
      </c>
      <c r="AA14" s="156">
        <f t="shared" si="3"/>
        <v>1630982.1390616777</v>
      </c>
      <c r="AB14" s="156">
        <f t="shared" si="2"/>
        <v>1832299.208172627</v>
      </c>
      <c r="AC14" s="156">
        <f t="shared" si="2"/>
        <v>1815125.858787857</v>
      </c>
      <c r="AD14" s="156">
        <f t="shared" si="2"/>
        <v>1878505.7838266511</v>
      </c>
      <c r="AE14" s="156">
        <f t="shared" si="2"/>
        <v>1730537.3950818216</v>
      </c>
      <c r="AF14" s="156">
        <f t="shared" si="2"/>
        <v>2092778.3957523489</v>
      </c>
      <c r="AG14" s="156">
        <f t="shared" si="2"/>
        <v>2461121.9544610805</v>
      </c>
      <c r="AH14" s="156">
        <f t="shared" si="2"/>
        <v>2295591.0249278168</v>
      </c>
      <c r="AI14" s="156">
        <f t="shared" si="2"/>
        <v>2608858.2502184766</v>
      </c>
      <c r="AJ14" s="156">
        <f t="shared" si="2"/>
        <v>2942181.5535353655</v>
      </c>
      <c r="AK14" s="156">
        <f t="shared" si="2"/>
        <v>2800593.1377240005</v>
      </c>
      <c r="AL14" s="156">
        <f t="shared" si="2"/>
        <v>2659004.721912636</v>
      </c>
      <c r="AM14" s="156">
        <f t="shared" si="2"/>
        <v>2517416.3061012714</v>
      </c>
      <c r="AN14" s="156">
        <f t="shared" si="2"/>
        <v>2791061.6444706987</v>
      </c>
      <c r="AO14" s="156">
        <f t="shared" si="2"/>
        <v>2641319.0774155483</v>
      </c>
      <c r="AP14" s="156">
        <f t="shared" si="2"/>
        <v>2652439.5385959027</v>
      </c>
      <c r="AQ14" s="156">
        <f t="shared" si="2"/>
        <v>2496240.9302737755</v>
      </c>
      <c r="AR14" s="156">
        <f t="shared" si="2"/>
        <v>2340042.3219516492</v>
      </c>
      <c r="AS14" s="156">
        <f t="shared" si="2"/>
        <v>2481719.9820677517</v>
      </c>
      <c r="AT14" s="156">
        <f t="shared" si="2"/>
        <v>2319511.1090909089</v>
      </c>
      <c r="AU14" s="156">
        <f t="shared" si="2"/>
        <v>2339748.3274116791</v>
      </c>
      <c r="AV14" s="156">
        <f t="shared" si="2"/>
        <v>2517677.1798296003</v>
      </c>
      <c r="AW14" s="156">
        <f t="shared" si="2"/>
        <v>2341135.3381150947</v>
      </c>
      <c r="AX14" s="156">
        <f t="shared" si="2"/>
        <v>3313594.6241415814</v>
      </c>
      <c r="AY14" s="156">
        <f t="shared" si="2"/>
        <v>3111572.2389577869</v>
      </c>
      <c r="AZ14" s="156">
        <f t="shared" si="2"/>
        <v>2909549.8537739925</v>
      </c>
      <c r="BA14" s="156">
        <f t="shared" si="2"/>
        <v>2920107.1873990414</v>
      </c>
      <c r="BB14" s="156">
        <f t="shared" si="2"/>
        <v>2932106.879814147</v>
      </c>
      <c r="BC14" s="156">
        <f t="shared" si="2"/>
        <v>3299591.0691652806</v>
      </c>
      <c r="BD14" s="156">
        <f t="shared" si="2"/>
        <v>3077856.8302127528</v>
      </c>
      <c r="BE14" s="156">
        <f t="shared" si="2"/>
        <v>3090810.7677668678</v>
      </c>
      <c r="BF14" s="156">
        <f t="shared" si="2"/>
        <v>2859657.6053425013</v>
      </c>
      <c r="BG14" s="156">
        <f t="shared" si="2"/>
        <v>2628504.4429181339</v>
      </c>
      <c r="BH14" s="156">
        <f t="shared" si="2"/>
        <v>3088676.1955150636</v>
      </c>
      <c r="BI14" s="156">
        <f t="shared" si="2"/>
        <v>2843944.8512144433</v>
      </c>
      <c r="BJ14" s="156">
        <f t="shared" si="2"/>
        <v>3837267.455096541</v>
      </c>
      <c r="BK14" s="156">
        <f t="shared" si="2"/>
        <v>4685186.5396381561</v>
      </c>
      <c r="BL14" s="156">
        <f t="shared" si="2"/>
        <v>4393031.4912827658</v>
      </c>
      <c r="BM14" s="156">
        <f t="shared" si="2"/>
        <v>4886168.30612172</v>
      </c>
      <c r="BN14" s="156">
        <f t="shared" si="2"/>
        <v>5652197.3434097795</v>
      </c>
      <c r="BO14" s="156">
        <f t="shared" si="2"/>
        <v>5326302.9793480393</v>
      </c>
    </row>
    <row r="15" spans="1:67" ht="12.75" customHeight="1" outlineLevel="1">
      <c r="B15" s="21" t="s">
        <v>543</v>
      </c>
      <c r="C15" s="150"/>
      <c r="F15" s="156"/>
      <c r="J15" s="2"/>
      <c r="L15" s="156">
        <f t="shared" si="3"/>
        <v>0</v>
      </c>
      <c r="M15" s="156">
        <f t="shared" si="2"/>
        <v>0</v>
      </c>
      <c r="N15" s="156">
        <f t="shared" si="2"/>
        <v>0</v>
      </c>
      <c r="O15" s="156">
        <f t="shared" si="2"/>
        <v>24021.770153724254</v>
      </c>
      <c r="P15" s="156">
        <f t="shared" si="2"/>
        <v>146578.04994619678</v>
      </c>
      <c r="Q15" s="156">
        <f t="shared" si="2"/>
        <v>540912.4157850818</v>
      </c>
      <c r="R15" s="156">
        <f t="shared" si="2"/>
        <v>1286633.8299937325</v>
      </c>
      <c r="S15" s="156">
        <f t="shared" si="2"/>
        <v>1233949.0420386384</v>
      </c>
      <c r="T15" s="156">
        <f t="shared" si="2"/>
        <v>1342236.5965166774</v>
      </c>
      <c r="U15" s="156">
        <f t="shared" si="2"/>
        <v>1404497.9370928877</v>
      </c>
      <c r="V15" s="156">
        <f t="shared" si="2"/>
        <v>1523585.8908014689</v>
      </c>
      <c r="W15" s="156">
        <f t="shared" si="2"/>
        <v>1520116.4690754514</v>
      </c>
      <c r="X15" s="156">
        <f t="shared" si="2"/>
        <v>1435183.6661873339</v>
      </c>
      <c r="Y15" s="156">
        <f t="shared" si="2"/>
        <v>1412267.7670104739</v>
      </c>
      <c r="Z15" s="156">
        <f t="shared" si="2"/>
        <v>1643255.8165070266</v>
      </c>
      <c r="AA15" s="156">
        <f t="shared" si="2"/>
        <v>1552769.2112539704</v>
      </c>
      <c r="AB15" s="156">
        <f t="shared" si="2"/>
        <v>1633272.9989966219</v>
      </c>
      <c r="AC15" s="156">
        <f t="shared" si="2"/>
        <v>1775413.7620438179</v>
      </c>
      <c r="AD15" s="156">
        <f t="shared" si="2"/>
        <v>1796843.4037409453</v>
      </c>
      <c r="AE15" s="156">
        <f t="shared" si="2"/>
        <v>1804521.5894542362</v>
      </c>
      <c r="AF15" s="156">
        <f t="shared" si="2"/>
        <v>1699168.5321277275</v>
      </c>
      <c r="AG15" s="156">
        <f t="shared" si="2"/>
        <v>2056043.017822925</v>
      </c>
      <c r="AH15" s="156">
        <f t="shared" si="2"/>
        <v>2378356.4896944487</v>
      </c>
      <c r="AI15" s="156">
        <f t="shared" si="2"/>
        <v>2310825.4183181655</v>
      </c>
      <c r="AJ15" s="156">
        <f t="shared" si="2"/>
        <v>2563838.4537934633</v>
      </c>
      <c r="AK15" s="156">
        <f t="shared" si="2"/>
        <v>2871387.3456296832</v>
      </c>
      <c r="AL15" s="156">
        <f t="shared" si="2"/>
        <v>2729798.9298183187</v>
      </c>
      <c r="AM15" s="156">
        <f t="shared" si="2"/>
        <v>2588210.5140069537</v>
      </c>
      <c r="AN15" s="156">
        <f t="shared" si="2"/>
        <v>2525930.1718760957</v>
      </c>
      <c r="AO15" s="156">
        <f t="shared" si="2"/>
        <v>2716190.3609431232</v>
      </c>
      <c r="AP15" s="156">
        <f t="shared" si="2"/>
        <v>2579875.4630508865</v>
      </c>
      <c r="AQ15" s="156">
        <f t="shared" si="2"/>
        <v>2574340.2344348393</v>
      </c>
      <c r="AR15" s="156">
        <f t="shared" si="2"/>
        <v>2418141.6261127125</v>
      </c>
      <c r="AS15" s="156">
        <f t="shared" si="2"/>
        <v>2337439.7816464198</v>
      </c>
      <c r="AT15" s="156">
        <f t="shared" si="2"/>
        <v>2400615.5455793305</v>
      </c>
      <c r="AU15" s="156">
        <f t="shared" si="2"/>
        <v>2253635.9380271351</v>
      </c>
      <c r="AV15" s="156">
        <f t="shared" si="2"/>
        <v>2343046.5239588874</v>
      </c>
      <c r="AW15" s="156">
        <f t="shared" si="2"/>
        <v>2429406.2589723472</v>
      </c>
      <c r="AX15" s="156">
        <f t="shared" si="2"/>
        <v>2406613.5965876542</v>
      </c>
      <c r="AY15" s="156">
        <f t="shared" si="2"/>
        <v>3212583.4315496841</v>
      </c>
      <c r="AZ15" s="156">
        <f t="shared" si="2"/>
        <v>3010561.0463658897</v>
      </c>
      <c r="BA15" s="156">
        <f t="shared" si="2"/>
        <v>2826440.7791086244</v>
      </c>
      <c r="BB15" s="156">
        <f t="shared" si="2"/>
        <v>2835465.4047210165</v>
      </c>
      <c r="BC15" s="156">
        <f t="shared" si="2"/>
        <v>2973450.4009909537</v>
      </c>
      <c r="BD15" s="156">
        <f t="shared" si="2"/>
        <v>3188723.9496890167</v>
      </c>
      <c r="BE15" s="156">
        <f t="shared" si="2"/>
        <v>2986579.7633740976</v>
      </c>
      <c r="BF15" s="156">
        <f t="shared" si="2"/>
        <v>2975234.1865546838</v>
      </c>
      <c r="BG15" s="156">
        <f t="shared" si="2"/>
        <v>2744081.0241303174</v>
      </c>
      <c r="BH15" s="156">
        <f t="shared" si="2"/>
        <v>2645233.5470021353</v>
      </c>
      <c r="BI15" s="156">
        <f t="shared" si="2"/>
        <v>2966310.5233647535</v>
      </c>
      <c r="BJ15" s="156">
        <f t="shared" si="2"/>
        <v>2825434.0029091146</v>
      </c>
      <c r="BK15" s="156">
        <f t="shared" si="2"/>
        <v>3795139.2219304354</v>
      </c>
      <c r="BL15" s="156">
        <f t="shared" si="2"/>
        <v>4539109.0154604604</v>
      </c>
      <c r="BM15" s="156">
        <f t="shared" si="2"/>
        <v>4397318.2395525416</v>
      </c>
      <c r="BN15" s="156">
        <f t="shared" si="2"/>
        <v>4822560.1962751029</v>
      </c>
      <c r="BO15" s="156">
        <f t="shared" si="2"/>
        <v>5489250.1613789098</v>
      </c>
    </row>
    <row r="16" spans="1:67" ht="12.75" customHeight="1" outlineLevel="1">
      <c r="B16" s="21" t="s">
        <v>535</v>
      </c>
      <c r="C16" s="150"/>
      <c r="F16" s="2"/>
      <c r="J16" s="2">
        <f>NPV($C$4,M16:BO16)+L16</f>
        <v>1333223.8066259879</v>
      </c>
      <c r="L16" s="156">
        <f>SUM(L41,L71,L101,L131,L161,L191,L221,L251,L281,L311,L341,L371,L401,L431,L461,L491,L521,L551,L581,L611,L641,L671,L701,L731,L761,L791,L821,L851,L881,L911,L941,L971,L1001,L1031,L1061,L1091,L1121,L1151,L1181,L1211,L1241,L1271,L1301,L1331,L1361)</f>
        <v>0</v>
      </c>
      <c r="M16" s="156">
        <f t="shared" si="2"/>
        <v>0</v>
      </c>
      <c r="N16" s="156">
        <f t="shared" si="2"/>
        <v>0</v>
      </c>
      <c r="O16" s="156">
        <f t="shared" si="2"/>
        <v>1681.5239107606978</v>
      </c>
      <c r="P16" s="156">
        <f t="shared" si="2"/>
        <v>10260.463496233775</v>
      </c>
      <c r="Q16" s="156">
        <f t="shared" si="2"/>
        <v>37863.869104955731</v>
      </c>
      <c r="R16" s="156">
        <f t="shared" si="2"/>
        <v>90064.36809956131</v>
      </c>
      <c r="S16" s="156">
        <f t="shared" si="2"/>
        <v>86376.432942704691</v>
      </c>
      <c r="T16" s="156">
        <f t="shared" si="2"/>
        <v>93956.561756167415</v>
      </c>
      <c r="U16" s="156">
        <f t="shared" si="2"/>
        <v>98314.855596502137</v>
      </c>
      <c r="V16" s="156">
        <f t="shared" si="2"/>
        <v>106651.01235610283</v>
      </c>
      <c r="W16" s="156">
        <f t="shared" si="2"/>
        <v>106408.15283528161</v>
      </c>
      <c r="X16" s="156">
        <f t="shared" si="2"/>
        <v>100462.85663311338</v>
      </c>
      <c r="Y16" s="156">
        <f t="shared" si="2"/>
        <v>98858.743690733172</v>
      </c>
      <c r="Z16" s="156">
        <f t="shared" si="2"/>
        <v>115027.90715549188</v>
      </c>
      <c r="AA16" s="156">
        <f t="shared" si="2"/>
        <v>108693.84478777794</v>
      </c>
      <c r="AB16" s="156">
        <f t="shared" si="2"/>
        <v>114329.10992976351</v>
      </c>
      <c r="AC16" s="156">
        <f t="shared" si="2"/>
        <v>124278.96334306724</v>
      </c>
      <c r="AD16" s="156">
        <f t="shared" si="2"/>
        <v>125779.0382618662</v>
      </c>
      <c r="AE16" s="156">
        <f t="shared" si="2"/>
        <v>126316.51126179655</v>
      </c>
      <c r="AF16" s="156">
        <f t="shared" si="2"/>
        <v>118941.79724894094</v>
      </c>
      <c r="AG16" s="156">
        <f t="shared" si="2"/>
        <v>143923.01124760477</v>
      </c>
      <c r="AH16" s="156">
        <f t="shared" si="2"/>
        <v>166484.9542786114</v>
      </c>
      <c r="AI16" s="156">
        <f t="shared" si="2"/>
        <v>161757.77928227157</v>
      </c>
      <c r="AJ16" s="156">
        <f t="shared" si="2"/>
        <v>179468.69176554243</v>
      </c>
      <c r="AK16" s="156">
        <f t="shared" si="2"/>
        <v>200997.11419407785</v>
      </c>
      <c r="AL16" s="156">
        <f t="shared" si="2"/>
        <v>191085.92508728229</v>
      </c>
      <c r="AM16" s="156">
        <f t="shared" si="2"/>
        <v>181174.73598048676</v>
      </c>
      <c r="AN16" s="156">
        <f t="shared" si="2"/>
        <v>176815.11203132669</v>
      </c>
      <c r="AO16" s="156">
        <f t="shared" si="2"/>
        <v>190133.32526601868</v>
      </c>
      <c r="AP16" s="156">
        <f t="shared" si="2"/>
        <v>180591.28241356209</v>
      </c>
      <c r="AQ16" s="156">
        <f t="shared" si="2"/>
        <v>180203.81641043877</v>
      </c>
      <c r="AR16" s="156">
        <f t="shared" si="2"/>
        <v>169269.91382788992</v>
      </c>
      <c r="AS16" s="156">
        <f t="shared" si="2"/>
        <v>163620.78471524935</v>
      </c>
      <c r="AT16" s="156">
        <f t="shared" si="2"/>
        <v>168043.08819055316</v>
      </c>
      <c r="AU16" s="156">
        <f t="shared" si="2"/>
        <v>157754.5156618995</v>
      </c>
      <c r="AV16" s="156">
        <f t="shared" si="2"/>
        <v>164013.25667712212</v>
      </c>
      <c r="AW16" s="156">
        <f t="shared" si="2"/>
        <v>170058.4381280643</v>
      </c>
      <c r="AX16" s="156">
        <f t="shared" si="2"/>
        <v>168462.95176113583</v>
      </c>
      <c r="AY16" s="156">
        <f t="shared" si="2"/>
        <v>224880.84020847795</v>
      </c>
      <c r="AZ16" s="156">
        <f t="shared" si="2"/>
        <v>210739.27324561228</v>
      </c>
      <c r="BA16" s="156">
        <f t="shared" si="2"/>
        <v>197850.85453760379</v>
      </c>
      <c r="BB16" s="156">
        <f t="shared" si="2"/>
        <v>198482.57833047115</v>
      </c>
      <c r="BC16" s="156">
        <f t="shared" si="2"/>
        <v>208141.52806936673</v>
      </c>
      <c r="BD16" s="156">
        <f t="shared" si="2"/>
        <v>223210.67647823118</v>
      </c>
      <c r="BE16" s="156">
        <f t="shared" si="2"/>
        <v>209060.5834361868</v>
      </c>
      <c r="BF16" s="156">
        <f t="shared" si="2"/>
        <v>208266.39305882793</v>
      </c>
      <c r="BG16" s="156">
        <f t="shared" si="2"/>
        <v>192085.67168912222</v>
      </c>
      <c r="BH16" s="156">
        <f t="shared" si="2"/>
        <v>185166.3482901495</v>
      </c>
      <c r="BI16" s="156">
        <f t="shared" si="2"/>
        <v>207641.73663553275</v>
      </c>
      <c r="BJ16" s="156">
        <f t="shared" si="2"/>
        <v>197780.38020363799</v>
      </c>
      <c r="BK16" s="156">
        <f t="shared" si="2"/>
        <v>265659.7455351305</v>
      </c>
      <c r="BL16" s="156">
        <f t="shared" si="2"/>
        <v>317737.63108223223</v>
      </c>
      <c r="BM16" s="156">
        <f t="shared" si="2"/>
        <v>307812.27676867793</v>
      </c>
      <c r="BN16" s="156">
        <f t="shared" si="2"/>
        <v>337579.21373925719</v>
      </c>
      <c r="BO16" s="156">
        <f t="shared" si="2"/>
        <v>384247.51129652373</v>
      </c>
    </row>
    <row r="17" spans="1:67" ht="12.75" customHeight="1" outlineLevel="1">
      <c r="B17" t="s">
        <v>536</v>
      </c>
      <c r="C17" s="150"/>
      <c r="J17" s="2">
        <f>NPV($C$4,M17:BO17)+L17</f>
        <v>8630.5710486875796</v>
      </c>
      <c r="L17" s="2">
        <f>SUM(L43,L73,L103,L133,L163,L193,L223,L253,L283,L313,L343,L373,L403,L433,L463,L493,L523,L553,L583,L613,L643,L673,L703,L733,L763,L793,L823,L853,L883,L913,L943,L973,L1003,L1033,L1063,L1093,L1123,L1153,L1183,L1213,L1243,L1273,L1303,L1333,L1363)</f>
        <v>0</v>
      </c>
      <c r="M17" s="2">
        <f t="shared" ref="M17:BO18" si="4">SUM(M43,M73,M103,M133,M163,M193,M223,M253,M283,M313,M343,M373,M403,M433,M463,M493,M523,M553,M583,M613,M643,M673,M703,M733,M763,M793,M823,M853,M883,M913,M943,M973,M1003,M1033,M1063,M1093,M1123,M1153,M1183,M1213,M1243,M1273,M1303,M1333,M1363)</f>
        <v>0</v>
      </c>
      <c r="N17" s="2">
        <f t="shared" si="4"/>
        <v>0</v>
      </c>
      <c r="O17" s="2">
        <f t="shared" si="4"/>
        <v>7.2424256623507892</v>
      </c>
      <c r="P17" s="2">
        <f t="shared" si="4"/>
        <v>45.325561540186882</v>
      </c>
      <c r="Q17" s="2">
        <f t="shared" si="4"/>
        <v>167.19044412829317</v>
      </c>
      <c r="R17" s="2">
        <f t="shared" si="4"/>
        <v>406.72838905793566</v>
      </c>
      <c r="S17" s="2">
        <f t="shared" si="4"/>
        <v>410.42561944450443</v>
      </c>
      <c r="T17" s="2">
        <f t="shared" si="4"/>
        <v>462.91463280835671</v>
      </c>
      <c r="U17" s="2">
        <f t="shared" si="4"/>
        <v>503.53521525581561</v>
      </c>
      <c r="V17" s="2">
        <f t="shared" si="4"/>
        <v>562.47011063618299</v>
      </c>
      <c r="W17" s="2">
        <f t="shared" si="4"/>
        <v>586.13440118701794</v>
      </c>
      <c r="X17" s="2">
        <f t="shared" si="4"/>
        <v>586.13440118701794</v>
      </c>
      <c r="Y17" s="2">
        <f t="shared" si="4"/>
        <v>604.83222624705513</v>
      </c>
      <c r="Z17" s="2">
        <f t="shared" si="4"/>
        <v>703.00417700290768</v>
      </c>
      <c r="AA17" s="2">
        <f t="shared" si="4"/>
        <v>706.56684176894578</v>
      </c>
      <c r="AB17" s="2">
        <f t="shared" si="4"/>
        <v>764.26729334736206</v>
      </c>
      <c r="AC17" s="2">
        <f t="shared" si="4"/>
        <v>845.39943255489766</v>
      </c>
      <c r="AD17" s="2">
        <f t="shared" si="4"/>
        <v>892.67212623597516</v>
      </c>
      <c r="AE17" s="2">
        <f t="shared" si="4"/>
        <v>938.50670030953222</v>
      </c>
      <c r="AF17" s="2">
        <f t="shared" si="4"/>
        <v>951.32066442514076</v>
      </c>
      <c r="AG17" s="2">
        <f t="shared" si="4"/>
        <v>1037.5190045066649</v>
      </c>
      <c r="AH17" s="2">
        <f t="shared" si="4"/>
        <v>1115.7142714237625</v>
      </c>
      <c r="AI17" s="2">
        <f t="shared" si="4"/>
        <v>1139.9548223500781</v>
      </c>
      <c r="AJ17" s="2">
        <f t="shared" si="4"/>
        <v>1205.0402681762459</v>
      </c>
      <c r="AK17" s="2">
        <f t="shared" si="4"/>
        <v>1163.5932412018719</v>
      </c>
      <c r="AL17" s="2">
        <f t="shared" si="4"/>
        <v>1163.5932412018719</v>
      </c>
      <c r="AM17" s="2">
        <f t="shared" si="4"/>
        <v>1163.5932412018719</v>
      </c>
      <c r="AN17" s="2">
        <f t="shared" si="4"/>
        <v>1173.3151513364414</v>
      </c>
      <c r="AO17" s="2">
        <f t="shared" si="4"/>
        <v>1216.8198344893422</v>
      </c>
      <c r="AP17" s="2">
        <f t="shared" si="4"/>
        <v>1220.8548602812027</v>
      </c>
      <c r="AQ17" s="2">
        <f t="shared" si="4"/>
        <v>1265.240143991668</v>
      </c>
      <c r="AR17" s="2">
        <f t="shared" si="4"/>
        <v>1265.240143991668</v>
      </c>
      <c r="AS17" s="2">
        <f t="shared" si="4"/>
        <v>1274.2555409737415</v>
      </c>
      <c r="AT17" s="2">
        <f t="shared" si="4"/>
        <v>1301.3017319199625</v>
      </c>
      <c r="AU17" s="2">
        <f t="shared" si="4"/>
        <v>1305.8781388923107</v>
      </c>
      <c r="AV17" s="2">
        <f t="shared" si="4"/>
        <v>1366.7346919609981</v>
      </c>
      <c r="AW17" s="2">
        <f t="shared" si="4"/>
        <v>1398.2829210795724</v>
      </c>
      <c r="AX17" s="2">
        <f t="shared" si="4"/>
        <v>1423.5702645337988</v>
      </c>
      <c r="AY17" s="2">
        <f t="shared" si="4"/>
        <v>1619.7314591244387</v>
      </c>
      <c r="AZ17" s="2">
        <f t="shared" si="4"/>
        <v>1619.7314591244387</v>
      </c>
      <c r="BA17" s="2">
        <f t="shared" si="4"/>
        <v>1622.2179741491695</v>
      </c>
      <c r="BB17" s="2">
        <f t="shared" si="4"/>
        <v>1652.1195605790695</v>
      </c>
      <c r="BC17" s="2">
        <f t="shared" si="4"/>
        <v>1697.6490271304237</v>
      </c>
      <c r="BD17" s="2">
        <f t="shared" si="4"/>
        <v>1750.0900285750608</v>
      </c>
      <c r="BE17" s="2">
        <f t="shared" si="4"/>
        <v>1755.9768557449599</v>
      </c>
      <c r="BF17" s="2">
        <f t="shared" si="4"/>
        <v>1820.7319546138497</v>
      </c>
      <c r="BG17" s="2">
        <f t="shared" si="4"/>
        <v>1820.7319546138497</v>
      </c>
      <c r="BH17" s="2">
        <f t="shared" si="4"/>
        <v>1836.9471181372419</v>
      </c>
      <c r="BI17" s="2">
        <f t="shared" si="4"/>
        <v>1909.3189475130685</v>
      </c>
      <c r="BJ17" s="2">
        <f t="shared" si="4"/>
        <v>1928.7954678467397</v>
      </c>
      <c r="BK17" s="2">
        <f t="shared" si="4"/>
        <v>2157.7931161538131</v>
      </c>
      <c r="BL17" s="2">
        <f t="shared" si="4"/>
        <v>2320.1082871573849</v>
      </c>
      <c r="BM17" s="2">
        <f t="shared" si="4"/>
        <v>2338.5357154831354</v>
      </c>
      <c r="BN17" s="2">
        <f t="shared" si="4"/>
        <v>2434.8673879394423</v>
      </c>
      <c r="BO17" s="2">
        <f t="shared" si="4"/>
        <v>2586.3687914168727</v>
      </c>
    </row>
    <row r="18" spans="1:67" ht="12.75" customHeight="1" outlineLevel="1">
      <c r="B18" s="3" t="s">
        <v>544</v>
      </c>
      <c r="C18" s="150"/>
      <c r="F18" s="2"/>
      <c r="J18" s="2">
        <f>NPV($C$4,M18:BO18)+L18</f>
        <v>2555942.7321767597</v>
      </c>
      <c r="L18" s="2">
        <f>SUM(L44,L74,L104,L134,L164,L194,L224,L254,L284,L314,L344,L374,L404,L434,L464,L494,L524,L554,L584,L614,L644,L674,L704,L734,L764,L794,L824,L854,L884,L914,L944,L974,L1004,L1034,L1064,L1094,L1124,L1154,L1184,L1214,L1244,L1274,L1304,L1334,L1364)</f>
        <v>0</v>
      </c>
      <c r="M18" s="2">
        <f t="shared" si="4"/>
        <v>0</v>
      </c>
      <c r="N18" s="2">
        <f t="shared" si="4"/>
        <v>0</v>
      </c>
      <c r="O18" s="2">
        <f t="shared" si="4"/>
        <v>2827.6878681032485</v>
      </c>
      <c r="P18" s="2">
        <f t="shared" si="4"/>
        <v>17042.256369932591</v>
      </c>
      <c r="Q18" s="2">
        <f t="shared" si="4"/>
        <v>66782.972151306065</v>
      </c>
      <c r="R18" s="2">
        <f t="shared" si="4"/>
        <v>155471.42732860349</v>
      </c>
      <c r="S18" s="2">
        <f t="shared" si="4"/>
        <v>151992.59109027617</v>
      </c>
      <c r="T18" s="2">
        <f t="shared" si="4"/>
        <v>163854.54067193856</v>
      </c>
      <c r="U18" s="2">
        <f t="shared" si="4"/>
        <v>174449.98049011151</v>
      </c>
      <c r="V18" s="2">
        <f t="shared" si="4"/>
        <v>186511.93046180069</v>
      </c>
      <c r="W18" s="2">
        <f t="shared" si="4"/>
        <v>191927.09012458634</v>
      </c>
      <c r="X18" s="2">
        <f t="shared" si="4"/>
        <v>185981.79392241806</v>
      </c>
      <c r="Y18" s="2">
        <f t="shared" si="4"/>
        <v>187337.35600020515</v>
      </c>
      <c r="Z18" s="2">
        <f t="shared" si="4"/>
        <v>218038.08641114031</v>
      </c>
      <c r="AA18" s="2">
        <f t="shared" si="4"/>
        <v>213027.09217709539</v>
      </c>
      <c r="AB18" s="2">
        <f t="shared" si="4"/>
        <v>236225.26557629506</v>
      </c>
      <c r="AC18" s="2">
        <f t="shared" si="4"/>
        <v>258641.35697212018</v>
      </c>
      <c r="AD18" s="2">
        <f t="shared" si="4"/>
        <v>267001.00345400564</v>
      </c>
      <c r="AE18" s="2">
        <f t="shared" si="4"/>
        <v>275223.40670693567</v>
      </c>
      <c r="AF18" s="2">
        <f t="shared" si="4"/>
        <v>270210.68186718225</v>
      </c>
      <c r="AG18" s="2">
        <f t="shared" si="4"/>
        <v>308419.09997245215</v>
      </c>
      <c r="AH18" s="2">
        <f t="shared" si="4"/>
        <v>333131.59808329929</v>
      </c>
      <c r="AI18" s="2">
        <f t="shared" si="4"/>
        <v>332355.990177689</v>
      </c>
      <c r="AJ18" s="2">
        <f t="shared" si="4"/>
        <v>356942.99250648619</v>
      </c>
      <c r="AK18" s="2">
        <f t="shared" si="4"/>
        <v>343749.12324664439</v>
      </c>
      <c r="AL18" s="2">
        <f t="shared" si="4"/>
        <v>333837.93413984892</v>
      </c>
      <c r="AM18" s="2">
        <f t="shared" si="4"/>
        <v>323926.74503305339</v>
      </c>
      <c r="AN18" s="2">
        <f t="shared" si="4"/>
        <v>321137.41571333451</v>
      </c>
      <c r="AO18" s="2">
        <f t="shared" si="4"/>
        <v>341092.71215565811</v>
      </c>
      <c r="AP18" s="2">
        <f t="shared" si="4"/>
        <v>332092.70776790817</v>
      </c>
      <c r="AQ18" s="2">
        <f t="shared" si="4"/>
        <v>337667.6648765573</v>
      </c>
      <c r="AR18" s="2">
        <f t="shared" si="4"/>
        <v>326733.76229400851</v>
      </c>
      <c r="AS18" s="2">
        <f t="shared" si="4"/>
        <v>322596.21474202897</v>
      </c>
      <c r="AT18" s="2">
        <f t="shared" si="4"/>
        <v>331553.26289931568</v>
      </c>
      <c r="AU18" s="2">
        <f t="shared" si="4"/>
        <v>321879.45437394758</v>
      </c>
      <c r="AV18" s="2">
        <f t="shared" si="4"/>
        <v>336663.79489715898</v>
      </c>
      <c r="AW18" s="2">
        <f t="shared" si="4"/>
        <v>347998.56276364892</v>
      </c>
      <c r="AX18" s="2">
        <f t="shared" si="4"/>
        <v>349690.62546547438</v>
      </c>
      <c r="AY18" s="2">
        <f t="shared" si="4"/>
        <v>428522.956851397</v>
      </c>
      <c r="AZ18" s="2">
        <f t="shared" si="4"/>
        <v>414381.38988853135</v>
      </c>
      <c r="BA18" s="2">
        <f t="shared" si="4"/>
        <v>401826.99303217838</v>
      </c>
      <c r="BB18" s="2">
        <f t="shared" si="4"/>
        <v>406475.49660212884</v>
      </c>
      <c r="BC18" s="2">
        <f t="shared" si="4"/>
        <v>422833.24914158601</v>
      </c>
      <c r="BD18" s="2">
        <f t="shared" si="4"/>
        <v>446695.00545933441</v>
      </c>
      <c r="BE18" s="2">
        <f t="shared" si="4"/>
        <v>433335.70953377988</v>
      </c>
      <c r="BF18" s="2">
        <f t="shared" si="4"/>
        <v>441240.28743780847</v>
      </c>
      <c r="BG18" s="2">
        <f t="shared" si="4"/>
        <v>425059.56606810284</v>
      </c>
      <c r="BH18" s="2">
        <f t="shared" si="4"/>
        <v>420760.12534152868</v>
      </c>
      <c r="BI18" s="2">
        <f t="shared" si="4"/>
        <v>454282.39988366643</v>
      </c>
      <c r="BJ18" s="2">
        <f t="shared" si="4"/>
        <v>446752.94812814856</v>
      </c>
      <c r="BK18" s="2">
        <f t="shared" si="4"/>
        <v>541937.56800627662</v>
      </c>
      <c r="BL18" s="2">
        <f t="shared" si="4"/>
        <v>612212.78772477899</v>
      </c>
      <c r="BM18" s="2">
        <f t="shared" si="4"/>
        <v>605264.97509346344</v>
      </c>
      <c r="BN18" s="2">
        <f t="shared" si="4"/>
        <v>649164.62315348687</v>
      </c>
      <c r="BO18" s="2">
        <f t="shared" si="4"/>
        <v>712728.24414968153</v>
      </c>
    </row>
    <row r="19" spans="1:67" ht="12.75" customHeight="1" outlineLevel="1">
      <c r="B19" s="3"/>
      <c r="C19" s="150"/>
      <c r="F19" s="2"/>
      <c r="H19" s="58" t="s">
        <v>315</v>
      </c>
      <c r="I19" s="58"/>
      <c r="J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1:67" ht="12.75" customHeight="1" outlineLevel="1">
      <c r="B20" s="3"/>
      <c r="C20" s="150"/>
      <c r="F20" s="2"/>
      <c r="H20" s="1" t="s">
        <v>318</v>
      </c>
      <c r="I20" s="153" t="s">
        <v>545</v>
      </c>
      <c r="J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1:67" ht="12.75" customHeight="1" outlineLevel="1">
      <c r="B21" t="s">
        <v>546</v>
      </c>
      <c r="H21" s="58"/>
      <c r="I21" s="58"/>
      <c r="L21">
        <v>0.5</v>
      </c>
      <c r="M21">
        <f>+L21+1</f>
        <v>1.5</v>
      </c>
      <c r="N21">
        <f>+M21+1</f>
        <v>2.5</v>
      </c>
      <c r="O21">
        <f>+N21+1</f>
        <v>3.5</v>
      </c>
      <c r="P21">
        <f>+O21+1</f>
        <v>4.5</v>
      </c>
      <c r="Q21">
        <f>+P21+1</f>
        <v>5.5</v>
      </c>
      <c r="R21">
        <f t="shared" ref="R21:BO21" si="5">+Q21+1</f>
        <v>6.5</v>
      </c>
      <c r="S21">
        <f t="shared" si="5"/>
        <v>7.5</v>
      </c>
      <c r="T21">
        <f t="shared" si="5"/>
        <v>8.5</v>
      </c>
      <c r="U21">
        <f t="shared" si="5"/>
        <v>9.5</v>
      </c>
      <c r="V21">
        <f t="shared" si="5"/>
        <v>10.5</v>
      </c>
      <c r="W21">
        <f t="shared" si="5"/>
        <v>11.5</v>
      </c>
      <c r="X21">
        <f t="shared" si="5"/>
        <v>12.5</v>
      </c>
      <c r="Y21">
        <f t="shared" si="5"/>
        <v>13.5</v>
      </c>
      <c r="Z21">
        <f t="shared" si="5"/>
        <v>14.5</v>
      </c>
      <c r="AA21">
        <f t="shared" si="5"/>
        <v>15.5</v>
      </c>
      <c r="AB21">
        <f t="shared" si="5"/>
        <v>16.5</v>
      </c>
      <c r="AC21">
        <f t="shared" si="5"/>
        <v>17.5</v>
      </c>
      <c r="AD21">
        <f t="shared" si="5"/>
        <v>18.5</v>
      </c>
      <c r="AE21">
        <f t="shared" si="5"/>
        <v>19.5</v>
      </c>
      <c r="AF21">
        <f t="shared" si="5"/>
        <v>20.5</v>
      </c>
      <c r="AG21">
        <f t="shared" si="5"/>
        <v>21.5</v>
      </c>
      <c r="AH21">
        <f t="shared" si="5"/>
        <v>22.5</v>
      </c>
      <c r="AI21">
        <f t="shared" si="5"/>
        <v>23.5</v>
      </c>
      <c r="AJ21">
        <f t="shared" si="5"/>
        <v>24.5</v>
      </c>
      <c r="AK21">
        <f t="shared" si="5"/>
        <v>25.5</v>
      </c>
      <c r="AL21">
        <f t="shared" si="5"/>
        <v>26.5</v>
      </c>
      <c r="AM21">
        <f t="shared" si="5"/>
        <v>27.5</v>
      </c>
      <c r="AN21">
        <f t="shared" si="5"/>
        <v>28.5</v>
      </c>
      <c r="AO21">
        <f t="shared" si="5"/>
        <v>29.5</v>
      </c>
      <c r="AP21">
        <f t="shared" si="5"/>
        <v>30.5</v>
      </c>
      <c r="AQ21">
        <f t="shared" si="5"/>
        <v>31.5</v>
      </c>
      <c r="AR21">
        <f t="shared" si="5"/>
        <v>32.5</v>
      </c>
      <c r="AS21">
        <f t="shared" si="5"/>
        <v>33.5</v>
      </c>
      <c r="AT21">
        <f t="shared" si="5"/>
        <v>34.5</v>
      </c>
      <c r="AU21">
        <f t="shared" si="5"/>
        <v>35.5</v>
      </c>
      <c r="AV21">
        <f t="shared" si="5"/>
        <v>36.5</v>
      </c>
      <c r="AW21">
        <f t="shared" si="5"/>
        <v>37.5</v>
      </c>
      <c r="AX21">
        <f t="shared" si="5"/>
        <v>38.5</v>
      </c>
      <c r="AY21">
        <f t="shared" si="5"/>
        <v>39.5</v>
      </c>
      <c r="AZ21">
        <f t="shared" si="5"/>
        <v>40.5</v>
      </c>
      <c r="BA21">
        <f t="shared" si="5"/>
        <v>41.5</v>
      </c>
      <c r="BB21">
        <f t="shared" si="5"/>
        <v>42.5</v>
      </c>
      <c r="BC21">
        <f t="shared" si="5"/>
        <v>43.5</v>
      </c>
      <c r="BD21">
        <f t="shared" si="5"/>
        <v>44.5</v>
      </c>
      <c r="BE21">
        <f t="shared" si="5"/>
        <v>45.5</v>
      </c>
      <c r="BF21">
        <f t="shared" si="5"/>
        <v>46.5</v>
      </c>
      <c r="BG21">
        <f t="shared" si="5"/>
        <v>47.5</v>
      </c>
      <c r="BH21">
        <f t="shared" si="5"/>
        <v>48.5</v>
      </c>
      <c r="BI21">
        <f t="shared" si="5"/>
        <v>49.5</v>
      </c>
      <c r="BJ21">
        <f t="shared" si="5"/>
        <v>50.5</v>
      </c>
      <c r="BK21">
        <f t="shared" si="5"/>
        <v>51.5</v>
      </c>
      <c r="BL21">
        <f t="shared" si="5"/>
        <v>52.5</v>
      </c>
      <c r="BM21">
        <f t="shared" si="5"/>
        <v>53.5</v>
      </c>
      <c r="BN21">
        <f t="shared" si="5"/>
        <v>54.5</v>
      </c>
      <c r="BO21">
        <f t="shared" si="5"/>
        <v>55.5</v>
      </c>
    </row>
    <row r="22" spans="1:67" outlineLevel="1">
      <c r="A22">
        <v>1</v>
      </c>
      <c r="B22" s="158" t="s">
        <v>547</v>
      </c>
      <c r="C22" s="150"/>
      <c r="G22" s="159" t="s">
        <v>548</v>
      </c>
      <c r="H22" s="1">
        <f>+C27</f>
        <v>2015</v>
      </c>
      <c r="I22" s="2">
        <f>+E34</f>
        <v>81779.294453918628</v>
      </c>
      <c r="J22" s="2">
        <f>NPV($C$4,M22:BO22)+L22</f>
        <v>66292.07869843606</v>
      </c>
      <c r="L22" s="2">
        <f>+L44</f>
        <v>0</v>
      </c>
      <c r="M22" s="2">
        <f t="shared" ref="M22:BO22" si="6">+M44</f>
        <v>0</v>
      </c>
      <c r="N22" s="2">
        <f t="shared" si="6"/>
        <v>0</v>
      </c>
      <c r="O22" s="2">
        <f t="shared" si="6"/>
        <v>750.89293838174467</v>
      </c>
      <c r="P22" s="2">
        <f t="shared" si="6"/>
        <v>8886.6833306591579</v>
      </c>
      <c r="Q22" s="2">
        <f t="shared" si="6"/>
        <v>8657.7013061881862</v>
      </c>
      <c r="R22" s="2">
        <f t="shared" si="6"/>
        <v>8428.7192817172145</v>
      </c>
      <c r="S22" s="2">
        <f t="shared" si="6"/>
        <v>8199.7372572462427</v>
      </c>
      <c r="T22" s="2">
        <f t="shared" si="6"/>
        <v>7970.7552327752701</v>
      </c>
      <c r="U22" s="2">
        <f t="shared" si="6"/>
        <v>7741.7732083042984</v>
      </c>
      <c r="V22" s="2">
        <f t="shared" si="6"/>
        <v>7512.7911838333257</v>
      </c>
      <c r="W22" s="2">
        <f t="shared" si="6"/>
        <v>7283.809159362354</v>
      </c>
      <c r="X22" s="2">
        <f t="shared" si="6"/>
        <v>7054.8271348913822</v>
      </c>
      <c r="Y22" s="2">
        <f t="shared" si="6"/>
        <v>6825.8451104204105</v>
      </c>
      <c r="Z22" s="2">
        <f t="shared" si="6"/>
        <v>6596.8630859494388</v>
      </c>
      <c r="AA22" s="2">
        <f t="shared" si="6"/>
        <v>6367.8810614784661</v>
      </c>
      <c r="AB22" s="2">
        <f t="shared" si="6"/>
        <v>6138.8990370074944</v>
      </c>
      <c r="AC22" s="2">
        <f t="shared" si="6"/>
        <v>5909.9170125365217</v>
      </c>
      <c r="AD22" s="2">
        <f t="shared" si="6"/>
        <v>5680.93498806555</v>
      </c>
      <c r="AE22" s="2">
        <f t="shared" si="6"/>
        <v>5451.9529635945783</v>
      </c>
      <c r="AF22" s="2">
        <f t="shared" si="6"/>
        <v>5222.9709391236056</v>
      </c>
      <c r="AG22" s="2">
        <f t="shared" si="6"/>
        <v>4993.988914652633</v>
      </c>
      <c r="AH22" s="2">
        <f t="shared" si="6"/>
        <v>4765.0068901816612</v>
      </c>
      <c r="AI22" s="2">
        <f t="shared" si="6"/>
        <v>4536.0248657106886</v>
      </c>
      <c r="AJ22" s="2">
        <f t="shared" si="6"/>
        <v>4307.0428412397168</v>
      </c>
      <c r="AK22" s="2">
        <f t="shared" si="6"/>
        <v>4078.0608167687451</v>
      </c>
      <c r="AL22" s="2">
        <f t="shared" si="6"/>
        <v>3849.0787922977729</v>
      </c>
      <c r="AM22" s="2">
        <f t="shared" si="6"/>
        <v>3620.0967678268007</v>
      </c>
      <c r="AN22" s="2">
        <f t="shared" si="6"/>
        <v>3126.0135305010785</v>
      </c>
      <c r="AO22" s="2">
        <f t="shared" si="6"/>
        <v>0</v>
      </c>
      <c r="AP22" s="2">
        <f t="shared" si="6"/>
        <v>0</v>
      </c>
      <c r="AQ22" s="2">
        <f t="shared" si="6"/>
        <v>0</v>
      </c>
      <c r="AR22" s="2">
        <f t="shared" si="6"/>
        <v>0</v>
      </c>
      <c r="AS22" s="2">
        <f t="shared" si="6"/>
        <v>0</v>
      </c>
      <c r="AT22" s="2">
        <f t="shared" si="6"/>
        <v>0</v>
      </c>
      <c r="AU22" s="2">
        <f t="shared" si="6"/>
        <v>0</v>
      </c>
      <c r="AV22" s="2">
        <f t="shared" si="6"/>
        <v>0</v>
      </c>
      <c r="AW22" s="2">
        <f t="shared" si="6"/>
        <v>0</v>
      </c>
      <c r="AX22" s="2">
        <f t="shared" si="6"/>
        <v>0</v>
      </c>
      <c r="AY22" s="2">
        <f t="shared" si="6"/>
        <v>0</v>
      </c>
      <c r="AZ22" s="2">
        <f t="shared" si="6"/>
        <v>0</v>
      </c>
      <c r="BA22" s="2">
        <f t="shared" si="6"/>
        <v>0</v>
      </c>
      <c r="BB22" s="2">
        <f t="shared" si="6"/>
        <v>0</v>
      </c>
      <c r="BC22" s="2">
        <f t="shared" si="6"/>
        <v>0</v>
      </c>
      <c r="BD22" s="2">
        <f t="shared" si="6"/>
        <v>0</v>
      </c>
      <c r="BE22" s="2">
        <f t="shared" si="6"/>
        <v>0</v>
      </c>
      <c r="BF22" s="2">
        <f t="shared" si="6"/>
        <v>0</v>
      </c>
      <c r="BG22" s="2">
        <f t="shared" si="6"/>
        <v>0</v>
      </c>
      <c r="BH22" s="2">
        <f t="shared" si="6"/>
        <v>0</v>
      </c>
      <c r="BI22" s="2">
        <f t="shared" si="6"/>
        <v>0</v>
      </c>
      <c r="BJ22" s="2">
        <f t="shared" si="6"/>
        <v>0</v>
      </c>
      <c r="BK22" s="2">
        <f t="shared" si="6"/>
        <v>0</v>
      </c>
      <c r="BL22" s="2">
        <f t="shared" si="6"/>
        <v>0</v>
      </c>
      <c r="BM22" s="2">
        <f t="shared" si="6"/>
        <v>0</v>
      </c>
      <c r="BN22" s="2">
        <f t="shared" si="6"/>
        <v>0</v>
      </c>
      <c r="BO22" s="2">
        <f t="shared" si="6"/>
        <v>0</v>
      </c>
    </row>
    <row r="23" spans="1:67" ht="12.75" customHeight="1" outlineLevel="2">
      <c r="B23" s="160" t="str">
        <f>"Jan "&amp;$L$10&amp;" $"</f>
        <v>Jan 2012 $</v>
      </c>
      <c r="C23" s="161">
        <v>72099.644</v>
      </c>
      <c r="D23" s="60"/>
      <c r="E23" s="60"/>
      <c r="F23" s="60"/>
      <c r="G23" s="60"/>
      <c r="H23" s="162"/>
    </row>
    <row r="24" spans="1:67" ht="12.75" customHeight="1" outlineLevel="2">
      <c r="B24" s="14" t="s">
        <v>549</v>
      </c>
      <c r="C24" s="163">
        <v>1.0500000000000001E-2</v>
      </c>
      <c r="D24" s="163">
        <v>0.26740000000000003</v>
      </c>
      <c r="E24" s="163">
        <v>0.72209999999999996</v>
      </c>
      <c r="F24" s="163">
        <v>0</v>
      </c>
      <c r="G24" s="163">
        <v>0</v>
      </c>
      <c r="H24" s="164"/>
      <c r="J24" s="2"/>
      <c r="K24" s="1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1:67" ht="12.75" customHeight="1" outlineLevel="2">
      <c r="B25" s="14" t="s">
        <v>323</v>
      </c>
      <c r="C25" s="193">
        <v>2.5499999999999998E-2</v>
      </c>
      <c r="D25" s="60"/>
      <c r="E25" s="60"/>
      <c r="F25" s="60"/>
      <c r="G25" s="60"/>
    </row>
    <row r="26" spans="1:67" ht="12.75" customHeight="1" outlineLevel="2">
      <c r="B26" s="14" t="s">
        <v>550</v>
      </c>
      <c r="C26" s="159">
        <v>2013</v>
      </c>
      <c r="D26" s="159">
        <v>4</v>
      </c>
    </row>
    <row r="27" spans="1:67" ht="12.75" customHeight="1" outlineLevel="2">
      <c r="B27" s="14" t="s">
        <v>551</v>
      </c>
      <c r="C27" s="159">
        <v>2015</v>
      </c>
      <c r="D27" s="159">
        <v>12</v>
      </c>
    </row>
    <row r="28" spans="1:67" ht="12.75" customHeight="1" outlineLevel="2">
      <c r="B28" s="15" t="s">
        <v>552</v>
      </c>
      <c r="L28" s="166">
        <f t="shared" ref="L28:BO28" si="7">(1+$C25)^L$21</f>
        <v>1.0126697388586272</v>
      </c>
      <c r="M28" s="166">
        <f t="shared" si="7"/>
        <v>1.0384928171995222</v>
      </c>
      <c r="N28" s="166">
        <f t="shared" si="7"/>
        <v>1.0649743840381101</v>
      </c>
      <c r="O28" s="166">
        <f t="shared" si="7"/>
        <v>1.092131230831082</v>
      </c>
      <c r="P28" s="166">
        <f t="shared" si="7"/>
        <v>1.1199805772172746</v>
      </c>
      <c r="Q28" s="166">
        <f t="shared" si="7"/>
        <v>1.1485400819363152</v>
      </c>
      <c r="R28" s="166">
        <f t="shared" si="7"/>
        <v>1.1778278540256915</v>
      </c>
      <c r="S28" s="166">
        <f t="shared" si="7"/>
        <v>1.2078624643033467</v>
      </c>
      <c r="T28" s="166">
        <f t="shared" si="7"/>
        <v>1.2386629571430821</v>
      </c>
      <c r="U28" s="166">
        <f t="shared" si="7"/>
        <v>1.2702488625502308</v>
      </c>
      <c r="V28" s="166">
        <f t="shared" si="7"/>
        <v>1.3026402085452617</v>
      </c>
      <c r="W28" s="166">
        <f t="shared" si="7"/>
        <v>1.335857533863166</v>
      </c>
      <c r="X28" s="166">
        <f t="shared" si="7"/>
        <v>1.369921900976677</v>
      </c>
      <c r="Y28" s="166">
        <f t="shared" si="7"/>
        <v>1.4048549094515823</v>
      </c>
      <c r="Z28" s="166">
        <f t="shared" si="7"/>
        <v>1.4406787096425977</v>
      </c>
      <c r="AA28" s="166">
        <f t="shared" si="7"/>
        <v>1.477416016738484</v>
      </c>
      <c r="AB28" s="166">
        <f t="shared" si="7"/>
        <v>1.5150901251653155</v>
      </c>
      <c r="AC28" s="166">
        <f t="shared" si="7"/>
        <v>1.5537249233570312</v>
      </c>
      <c r="AD28" s="166">
        <f t="shared" si="7"/>
        <v>1.5933449089026355</v>
      </c>
      <c r="AE28" s="166">
        <f t="shared" si="7"/>
        <v>1.6339752040796529</v>
      </c>
      <c r="AF28" s="166">
        <f t="shared" si="7"/>
        <v>1.6756415717836841</v>
      </c>
      <c r="AG28" s="166">
        <f t="shared" si="7"/>
        <v>1.7183704318641684</v>
      </c>
      <c r="AH28" s="166">
        <f t="shared" si="7"/>
        <v>1.7621888778767048</v>
      </c>
      <c r="AI28" s="166">
        <f t="shared" si="7"/>
        <v>1.8071246942625607</v>
      </c>
      <c r="AJ28" s="166">
        <f t="shared" si="7"/>
        <v>1.8532063739662561</v>
      </c>
      <c r="AK28" s="166">
        <f t="shared" si="7"/>
        <v>1.9004631365023958</v>
      </c>
      <c r="AL28" s="166">
        <f t="shared" si="7"/>
        <v>1.9489249464832072</v>
      </c>
      <c r="AM28" s="166">
        <f t="shared" si="7"/>
        <v>1.998622532618529</v>
      </c>
      <c r="AN28" s="166">
        <f t="shared" si="7"/>
        <v>2.0495874072003017</v>
      </c>
      <c r="AO28" s="166">
        <f t="shared" si="7"/>
        <v>2.1018518860839097</v>
      </c>
      <c r="AP28" s="166">
        <f t="shared" si="7"/>
        <v>2.1554491091790493</v>
      </c>
      <c r="AQ28" s="166">
        <f t="shared" si="7"/>
        <v>2.2104130614631154</v>
      </c>
      <c r="AR28" s="166">
        <f t="shared" si="7"/>
        <v>2.2667785945304249</v>
      </c>
      <c r="AS28" s="166">
        <f t="shared" si="7"/>
        <v>2.3245814486909508</v>
      </c>
      <c r="AT28" s="166">
        <f t="shared" si="7"/>
        <v>2.3838582756325706</v>
      </c>
      <c r="AU28" s="166">
        <f t="shared" si="7"/>
        <v>2.444646661661201</v>
      </c>
      <c r="AV28" s="166">
        <f t="shared" si="7"/>
        <v>2.5069851515335619</v>
      </c>
      <c r="AW28" s="166">
        <f t="shared" si="7"/>
        <v>2.570913272897668</v>
      </c>
      <c r="AX28" s="166">
        <f t="shared" si="7"/>
        <v>2.6364715613565588</v>
      </c>
      <c r="AY28" s="166">
        <f t="shared" si="7"/>
        <v>2.7037015861711513</v>
      </c>
      <c r="AZ28" s="166">
        <f t="shared" si="7"/>
        <v>2.7726459766185156</v>
      </c>
      <c r="BA28" s="166">
        <f t="shared" si="7"/>
        <v>2.8433484490222884</v>
      </c>
      <c r="BB28" s="166">
        <f t="shared" si="7"/>
        <v>2.9158538344723568</v>
      </c>
      <c r="BC28" s="166">
        <f t="shared" si="7"/>
        <v>2.9902081072514015</v>
      </c>
      <c r="BD28" s="166">
        <f t="shared" si="7"/>
        <v>3.0664584139863131</v>
      </c>
      <c r="BE28" s="166">
        <f t="shared" si="7"/>
        <v>3.1446531035429639</v>
      </c>
      <c r="BF28" s="166">
        <f t="shared" si="7"/>
        <v>3.2248417576833104</v>
      </c>
      <c r="BG28" s="166">
        <f t="shared" si="7"/>
        <v>3.3070752225042348</v>
      </c>
      <c r="BH28" s="166">
        <f t="shared" si="7"/>
        <v>3.3914056406780926</v>
      </c>
      <c r="BI28" s="166">
        <f t="shared" si="7"/>
        <v>3.477886484515385</v>
      </c>
      <c r="BJ28" s="166">
        <f t="shared" si="7"/>
        <v>3.5665725898705269</v>
      </c>
      <c r="BK28" s="166">
        <f t="shared" si="7"/>
        <v>3.6575201909122264</v>
      </c>
      <c r="BL28" s="166">
        <f t="shared" si="7"/>
        <v>3.7507869557804878</v>
      </c>
      <c r="BM28" s="166">
        <f t="shared" si="7"/>
        <v>3.8464320231528903</v>
      </c>
      <c r="BN28" s="166">
        <f t="shared" si="7"/>
        <v>3.9445160397432901</v>
      </c>
      <c r="BO28" s="166">
        <f t="shared" si="7"/>
        <v>4.0451011987567442</v>
      </c>
    </row>
    <row r="29" spans="1:67" ht="12.75" customHeight="1" outlineLevel="2">
      <c r="B29" s="14" t="s">
        <v>553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1:67" ht="12.75" customHeight="1" outlineLevel="2">
      <c r="B30" s="64" t="s">
        <v>554</v>
      </c>
      <c r="L30" s="2">
        <f t="shared" ref="L30:BO30" si="8">IF(L$10&gt;$C27,0,+K33)</f>
        <v>0</v>
      </c>
      <c r="M30" s="2">
        <f t="shared" si="8"/>
        <v>0</v>
      </c>
      <c r="N30" s="2">
        <f t="shared" si="8"/>
        <v>804.61336565696831</v>
      </c>
      <c r="O30" s="2">
        <f t="shared" si="8"/>
        <v>22028.645146714902</v>
      </c>
      <c r="P30" s="2">
        <f t="shared" si="8"/>
        <v>0</v>
      </c>
      <c r="Q30" s="2">
        <f t="shared" si="8"/>
        <v>0</v>
      </c>
      <c r="R30" s="2">
        <f t="shared" si="8"/>
        <v>0</v>
      </c>
      <c r="S30" s="2">
        <f t="shared" si="8"/>
        <v>0</v>
      </c>
      <c r="T30" s="2">
        <f t="shared" si="8"/>
        <v>0</v>
      </c>
      <c r="U30" s="2">
        <f t="shared" si="8"/>
        <v>0</v>
      </c>
      <c r="V30" s="2">
        <f t="shared" si="8"/>
        <v>0</v>
      </c>
      <c r="W30" s="2">
        <f t="shared" si="8"/>
        <v>0</v>
      </c>
      <c r="X30" s="2">
        <f t="shared" si="8"/>
        <v>0</v>
      </c>
      <c r="Y30" s="2">
        <f t="shared" si="8"/>
        <v>0</v>
      </c>
      <c r="Z30" s="2">
        <f t="shared" si="8"/>
        <v>0</v>
      </c>
      <c r="AA30" s="2">
        <f t="shared" si="8"/>
        <v>0</v>
      </c>
      <c r="AB30" s="2">
        <f t="shared" si="8"/>
        <v>0</v>
      </c>
      <c r="AC30" s="2">
        <f t="shared" si="8"/>
        <v>0</v>
      </c>
      <c r="AD30" s="2">
        <f t="shared" si="8"/>
        <v>0</v>
      </c>
      <c r="AE30" s="2">
        <f t="shared" si="8"/>
        <v>0</v>
      </c>
      <c r="AF30" s="2">
        <f t="shared" si="8"/>
        <v>0</v>
      </c>
      <c r="AG30" s="2">
        <f t="shared" si="8"/>
        <v>0</v>
      </c>
      <c r="AH30" s="2">
        <f t="shared" si="8"/>
        <v>0</v>
      </c>
      <c r="AI30" s="2">
        <f t="shared" si="8"/>
        <v>0</v>
      </c>
      <c r="AJ30" s="2">
        <f t="shared" si="8"/>
        <v>0</v>
      </c>
      <c r="AK30" s="2">
        <f t="shared" si="8"/>
        <v>0</v>
      </c>
      <c r="AL30" s="2">
        <f t="shared" si="8"/>
        <v>0</v>
      </c>
      <c r="AM30" s="2">
        <f t="shared" si="8"/>
        <v>0</v>
      </c>
      <c r="AN30" s="2">
        <f t="shared" si="8"/>
        <v>0</v>
      </c>
      <c r="AO30" s="2">
        <f t="shared" si="8"/>
        <v>0</v>
      </c>
      <c r="AP30" s="2">
        <f t="shared" si="8"/>
        <v>0</v>
      </c>
      <c r="AQ30" s="2">
        <f t="shared" si="8"/>
        <v>0</v>
      </c>
      <c r="AR30" s="2">
        <f t="shared" si="8"/>
        <v>0</v>
      </c>
      <c r="AS30" s="2">
        <f t="shared" si="8"/>
        <v>0</v>
      </c>
      <c r="AT30" s="2">
        <f t="shared" si="8"/>
        <v>0</v>
      </c>
      <c r="AU30" s="2">
        <f t="shared" si="8"/>
        <v>0</v>
      </c>
      <c r="AV30" s="2">
        <f t="shared" si="8"/>
        <v>0</v>
      </c>
      <c r="AW30" s="2">
        <f t="shared" si="8"/>
        <v>0</v>
      </c>
      <c r="AX30" s="2">
        <f t="shared" si="8"/>
        <v>0</v>
      </c>
      <c r="AY30" s="2">
        <f t="shared" si="8"/>
        <v>0</v>
      </c>
      <c r="AZ30" s="2">
        <f t="shared" si="8"/>
        <v>0</v>
      </c>
      <c r="BA30" s="2">
        <f t="shared" si="8"/>
        <v>0</v>
      </c>
      <c r="BB30" s="2">
        <f t="shared" si="8"/>
        <v>0</v>
      </c>
      <c r="BC30" s="2">
        <f t="shared" si="8"/>
        <v>0</v>
      </c>
      <c r="BD30" s="2">
        <f t="shared" si="8"/>
        <v>0</v>
      </c>
      <c r="BE30" s="2">
        <f t="shared" si="8"/>
        <v>0</v>
      </c>
      <c r="BF30" s="2">
        <f t="shared" si="8"/>
        <v>0</v>
      </c>
      <c r="BG30" s="2">
        <f t="shared" si="8"/>
        <v>0</v>
      </c>
      <c r="BH30" s="2">
        <f t="shared" si="8"/>
        <v>0</v>
      </c>
      <c r="BI30" s="2">
        <f t="shared" si="8"/>
        <v>0</v>
      </c>
      <c r="BJ30" s="2">
        <f t="shared" si="8"/>
        <v>0</v>
      </c>
      <c r="BK30" s="2">
        <f t="shared" si="8"/>
        <v>0</v>
      </c>
      <c r="BL30" s="2">
        <f t="shared" si="8"/>
        <v>0</v>
      </c>
      <c r="BM30" s="2">
        <f t="shared" si="8"/>
        <v>0</v>
      </c>
      <c r="BN30" s="2">
        <f t="shared" si="8"/>
        <v>0</v>
      </c>
      <c r="BO30" s="2">
        <f t="shared" si="8"/>
        <v>0</v>
      </c>
    </row>
    <row r="31" spans="1:67" ht="12.75" customHeight="1" outlineLevel="2">
      <c r="B31" s="64" t="s">
        <v>555</v>
      </c>
      <c r="L31" s="2">
        <f t="shared" ref="L31:BO31" si="9">IF(AND(L$10&gt;=$C26,L$10&lt;=$C27),INDEX($C24:$G24,1,L$10-$C26+1)*$C23*L28,0)</f>
        <v>0</v>
      </c>
      <c r="M31" s="2">
        <f t="shared" si="9"/>
        <v>786.18710537474772</v>
      </c>
      <c r="N31" s="2">
        <f t="shared" si="9"/>
        <v>20532.114856440603</v>
      </c>
      <c r="O31" s="2">
        <f t="shared" si="9"/>
        <v>56859.795293008865</v>
      </c>
      <c r="P31" s="2">
        <f t="shared" si="9"/>
        <v>0</v>
      </c>
      <c r="Q31" s="2">
        <f t="shared" si="9"/>
        <v>0</v>
      </c>
      <c r="R31" s="2">
        <f t="shared" si="9"/>
        <v>0</v>
      </c>
      <c r="S31" s="2">
        <f t="shared" si="9"/>
        <v>0</v>
      </c>
      <c r="T31" s="2">
        <f t="shared" si="9"/>
        <v>0</v>
      </c>
      <c r="U31" s="2">
        <f t="shared" si="9"/>
        <v>0</v>
      </c>
      <c r="V31" s="2">
        <f t="shared" si="9"/>
        <v>0</v>
      </c>
      <c r="W31" s="2">
        <f t="shared" si="9"/>
        <v>0</v>
      </c>
      <c r="X31" s="2">
        <f t="shared" si="9"/>
        <v>0</v>
      </c>
      <c r="Y31" s="2">
        <f t="shared" si="9"/>
        <v>0</v>
      </c>
      <c r="Z31" s="2">
        <f t="shared" si="9"/>
        <v>0</v>
      </c>
      <c r="AA31" s="2">
        <f t="shared" si="9"/>
        <v>0</v>
      </c>
      <c r="AB31" s="2">
        <f t="shared" si="9"/>
        <v>0</v>
      </c>
      <c r="AC31" s="2">
        <f t="shared" si="9"/>
        <v>0</v>
      </c>
      <c r="AD31" s="2">
        <f t="shared" si="9"/>
        <v>0</v>
      </c>
      <c r="AE31" s="2">
        <f t="shared" si="9"/>
        <v>0</v>
      </c>
      <c r="AF31" s="2">
        <f t="shared" si="9"/>
        <v>0</v>
      </c>
      <c r="AG31" s="2">
        <f t="shared" si="9"/>
        <v>0</v>
      </c>
      <c r="AH31" s="2">
        <f t="shared" si="9"/>
        <v>0</v>
      </c>
      <c r="AI31" s="2">
        <f t="shared" si="9"/>
        <v>0</v>
      </c>
      <c r="AJ31" s="2">
        <f t="shared" si="9"/>
        <v>0</v>
      </c>
      <c r="AK31" s="2">
        <f t="shared" si="9"/>
        <v>0</v>
      </c>
      <c r="AL31" s="2">
        <f t="shared" si="9"/>
        <v>0</v>
      </c>
      <c r="AM31" s="2">
        <f t="shared" si="9"/>
        <v>0</v>
      </c>
      <c r="AN31" s="2">
        <f t="shared" si="9"/>
        <v>0</v>
      </c>
      <c r="AO31" s="2">
        <f t="shared" si="9"/>
        <v>0</v>
      </c>
      <c r="AP31" s="2">
        <f t="shared" si="9"/>
        <v>0</v>
      </c>
      <c r="AQ31" s="2">
        <f t="shared" si="9"/>
        <v>0</v>
      </c>
      <c r="AR31" s="2">
        <f t="shared" si="9"/>
        <v>0</v>
      </c>
      <c r="AS31" s="2">
        <f t="shared" si="9"/>
        <v>0</v>
      </c>
      <c r="AT31" s="2">
        <f t="shared" si="9"/>
        <v>0</v>
      </c>
      <c r="AU31" s="2">
        <f t="shared" si="9"/>
        <v>0</v>
      </c>
      <c r="AV31" s="2">
        <f t="shared" si="9"/>
        <v>0</v>
      </c>
      <c r="AW31" s="2">
        <f t="shared" si="9"/>
        <v>0</v>
      </c>
      <c r="AX31" s="2">
        <f t="shared" si="9"/>
        <v>0</v>
      </c>
      <c r="AY31" s="2">
        <f t="shared" si="9"/>
        <v>0</v>
      </c>
      <c r="AZ31" s="2">
        <f t="shared" si="9"/>
        <v>0</v>
      </c>
      <c r="BA31" s="2">
        <f t="shared" si="9"/>
        <v>0</v>
      </c>
      <c r="BB31" s="2">
        <f t="shared" si="9"/>
        <v>0</v>
      </c>
      <c r="BC31" s="2">
        <f t="shared" si="9"/>
        <v>0</v>
      </c>
      <c r="BD31" s="2">
        <f t="shared" si="9"/>
        <v>0</v>
      </c>
      <c r="BE31" s="2">
        <f t="shared" si="9"/>
        <v>0</v>
      </c>
      <c r="BF31" s="2">
        <f t="shared" si="9"/>
        <v>0</v>
      </c>
      <c r="BG31" s="2">
        <f t="shared" si="9"/>
        <v>0</v>
      </c>
      <c r="BH31" s="2">
        <f t="shared" si="9"/>
        <v>0</v>
      </c>
      <c r="BI31" s="2">
        <f t="shared" si="9"/>
        <v>0</v>
      </c>
      <c r="BJ31" s="2">
        <f t="shared" si="9"/>
        <v>0</v>
      </c>
      <c r="BK31" s="2">
        <f t="shared" si="9"/>
        <v>0</v>
      </c>
      <c r="BL31" s="2">
        <f t="shared" si="9"/>
        <v>0</v>
      </c>
      <c r="BM31" s="2">
        <f t="shared" si="9"/>
        <v>0</v>
      </c>
      <c r="BN31" s="2">
        <f t="shared" si="9"/>
        <v>0</v>
      </c>
      <c r="BO31" s="2">
        <f t="shared" si="9"/>
        <v>0</v>
      </c>
    </row>
    <row r="32" spans="1:67" ht="12.75" customHeight="1" outlineLevel="2">
      <c r="B32" s="64" t="s">
        <v>3</v>
      </c>
      <c r="C32" s="165">
        <v>6.25E-2</v>
      </c>
      <c r="L32" s="2">
        <f t="shared" ref="L32:BO32" si="10">SUM(L30,L31/2)*$C$32*IF(L$10=$C26,(13-$D26)/12,IF(L$10=$C27,($D27-1)/12,1))</f>
        <v>0</v>
      </c>
      <c r="M32" s="2">
        <f t="shared" si="10"/>
        <v>18.42626028222065</v>
      </c>
      <c r="N32" s="2">
        <f t="shared" si="10"/>
        <v>691.91692461732941</v>
      </c>
      <c r="O32" s="2">
        <f t="shared" si="10"/>
        <v>2890.8540141948574</v>
      </c>
      <c r="P32" s="2">
        <f t="shared" si="10"/>
        <v>0</v>
      </c>
      <c r="Q32" s="2">
        <f t="shared" si="10"/>
        <v>0</v>
      </c>
      <c r="R32" s="2">
        <f t="shared" si="10"/>
        <v>0</v>
      </c>
      <c r="S32" s="2">
        <f t="shared" si="10"/>
        <v>0</v>
      </c>
      <c r="T32" s="2">
        <f t="shared" si="10"/>
        <v>0</v>
      </c>
      <c r="U32" s="2">
        <f t="shared" si="10"/>
        <v>0</v>
      </c>
      <c r="V32" s="2">
        <f t="shared" si="10"/>
        <v>0</v>
      </c>
      <c r="W32" s="2">
        <f t="shared" si="10"/>
        <v>0</v>
      </c>
      <c r="X32" s="2">
        <f t="shared" si="10"/>
        <v>0</v>
      </c>
      <c r="Y32" s="2">
        <f t="shared" si="10"/>
        <v>0</v>
      </c>
      <c r="Z32" s="2">
        <f t="shared" si="10"/>
        <v>0</v>
      </c>
      <c r="AA32" s="2">
        <f t="shared" si="10"/>
        <v>0</v>
      </c>
      <c r="AB32" s="2">
        <f t="shared" si="10"/>
        <v>0</v>
      </c>
      <c r="AC32" s="2">
        <f t="shared" si="10"/>
        <v>0</v>
      </c>
      <c r="AD32" s="2">
        <f t="shared" si="10"/>
        <v>0</v>
      </c>
      <c r="AE32" s="2">
        <f t="shared" si="10"/>
        <v>0</v>
      </c>
      <c r="AF32" s="2">
        <f t="shared" si="10"/>
        <v>0</v>
      </c>
      <c r="AG32" s="2">
        <f t="shared" si="10"/>
        <v>0</v>
      </c>
      <c r="AH32" s="2">
        <f t="shared" si="10"/>
        <v>0</v>
      </c>
      <c r="AI32" s="2">
        <f t="shared" si="10"/>
        <v>0</v>
      </c>
      <c r="AJ32" s="2">
        <f t="shared" si="10"/>
        <v>0</v>
      </c>
      <c r="AK32" s="2">
        <f t="shared" si="10"/>
        <v>0</v>
      </c>
      <c r="AL32" s="2">
        <f t="shared" si="10"/>
        <v>0</v>
      </c>
      <c r="AM32" s="2">
        <f t="shared" si="10"/>
        <v>0</v>
      </c>
      <c r="AN32" s="2">
        <f t="shared" si="10"/>
        <v>0</v>
      </c>
      <c r="AO32" s="2">
        <f t="shared" si="10"/>
        <v>0</v>
      </c>
      <c r="AP32" s="2">
        <f t="shared" si="10"/>
        <v>0</v>
      </c>
      <c r="AQ32" s="2">
        <f t="shared" si="10"/>
        <v>0</v>
      </c>
      <c r="AR32" s="2">
        <f t="shared" si="10"/>
        <v>0</v>
      </c>
      <c r="AS32" s="2">
        <f t="shared" si="10"/>
        <v>0</v>
      </c>
      <c r="AT32" s="2">
        <f t="shared" si="10"/>
        <v>0</v>
      </c>
      <c r="AU32" s="2">
        <f t="shared" si="10"/>
        <v>0</v>
      </c>
      <c r="AV32" s="2">
        <f t="shared" si="10"/>
        <v>0</v>
      </c>
      <c r="AW32" s="2">
        <f t="shared" si="10"/>
        <v>0</v>
      </c>
      <c r="AX32" s="2">
        <f t="shared" si="10"/>
        <v>0</v>
      </c>
      <c r="AY32" s="2">
        <f t="shared" si="10"/>
        <v>0</v>
      </c>
      <c r="AZ32" s="2">
        <f t="shared" si="10"/>
        <v>0</v>
      </c>
      <c r="BA32" s="2">
        <f t="shared" si="10"/>
        <v>0</v>
      </c>
      <c r="BB32" s="2">
        <f t="shared" si="10"/>
        <v>0</v>
      </c>
      <c r="BC32" s="2">
        <f t="shared" si="10"/>
        <v>0</v>
      </c>
      <c r="BD32" s="2">
        <f t="shared" si="10"/>
        <v>0</v>
      </c>
      <c r="BE32" s="2">
        <f t="shared" si="10"/>
        <v>0</v>
      </c>
      <c r="BF32" s="2">
        <f t="shared" si="10"/>
        <v>0</v>
      </c>
      <c r="BG32" s="2">
        <f t="shared" si="10"/>
        <v>0</v>
      </c>
      <c r="BH32" s="2">
        <f t="shared" si="10"/>
        <v>0</v>
      </c>
      <c r="BI32" s="2">
        <f t="shared" si="10"/>
        <v>0</v>
      </c>
      <c r="BJ32" s="2">
        <f t="shared" si="10"/>
        <v>0</v>
      </c>
      <c r="BK32" s="2">
        <f t="shared" si="10"/>
        <v>0</v>
      </c>
      <c r="BL32" s="2">
        <f t="shared" si="10"/>
        <v>0</v>
      </c>
      <c r="BM32" s="2">
        <f t="shared" si="10"/>
        <v>0</v>
      </c>
      <c r="BN32" s="2">
        <f t="shared" si="10"/>
        <v>0</v>
      </c>
      <c r="BO32" s="2">
        <f t="shared" si="10"/>
        <v>0</v>
      </c>
    </row>
    <row r="33" spans="2:67" ht="12.75" customHeight="1" outlineLevel="2">
      <c r="B33" s="64" t="s">
        <v>556</v>
      </c>
      <c r="K33" s="167"/>
      <c r="L33" s="2">
        <f t="shared" ref="L33:V33" si="11">SUM(L30:L32)</f>
        <v>0</v>
      </c>
      <c r="M33" s="2">
        <f t="shared" si="11"/>
        <v>804.61336565696831</v>
      </c>
      <c r="N33" s="2">
        <f t="shared" si="11"/>
        <v>22028.645146714902</v>
      </c>
      <c r="O33" s="2">
        <f t="shared" si="11"/>
        <v>81779.294453918628</v>
      </c>
      <c r="P33" s="2">
        <f t="shared" si="11"/>
        <v>0</v>
      </c>
      <c r="Q33" s="2">
        <f t="shared" si="11"/>
        <v>0</v>
      </c>
      <c r="R33" s="2">
        <f t="shared" si="11"/>
        <v>0</v>
      </c>
      <c r="S33" s="2">
        <f t="shared" si="11"/>
        <v>0</v>
      </c>
      <c r="T33" s="2">
        <f t="shared" si="11"/>
        <v>0</v>
      </c>
      <c r="U33" s="2">
        <f t="shared" si="11"/>
        <v>0</v>
      </c>
      <c r="V33" s="2">
        <f t="shared" si="11"/>
        <v>0</v>
      </c>
      <c r="W33" s="2">
        <f t="shared" ref="W33:BO33" si="12">SUM(W30:W32)</f>
        <v>0</v>
      </c>
      <c r="X33" s="2">
        <f t="shared" si="12"/>
        <v>0</v>
      </c>
      <c r="Y33" s="2">
        <f t="shared" si="12"/>
        <v>0</v>
      </c>
      <c r="Z33" s="2">
        <f t="shared" si="12"/>
        <v>0</v>
      </c>
      <c r="AA33" s="2">
        <f t="shared" si="12"/>
        <v>0</v>
      </c>
      <c r="AB33" s="2">
        <f t="shared" si="12"/>
        <v>0</v>
      </c>
      <c r="AC33" s="2">
        <f t="shared" si="12"/>
        <v>0</v>
      </c>
      <c r="AD33" s="2">
        <f t="shared" si="12"/>
        <v>0</v>
      </c>
      <c r="AE33" s="2">
        <f t="shared" si="12"/>
        <v>0</v>
      </c>
      <c r="AF33" s="2">
        <f t="shared" si="12"/>
        <v>0</v>
      </c>
      <c r="AG33" s="2">
        <f t="shared" si="12"/>
        <v>0</v>
      </c>
      <c r="AH33" s="2">
        <f t="shared" si="12"/>
        <v>0</v>
      </c>
      <c r="AI33" s="2">
        <f t="shared" si="12"/>
        <v>0</v>
      </c>
      <c r="AJ33" s="2">
        <f t="shared" si="12"/>
        <v>0</v>
      </c>
      <c r="AK33" s="2">
        <f t="shared" si="12"/>
        <v>0</v>
      </c>
      <c r="AL33" s="2">
        <f t="shared" si="12"/>
        <v>0</v>
      </c>
      <c r="AM33" s="2">
        <f t="shared" si="12"/>
        <v>0</v>
      </c>
      <c r="AN33" s="2">
        <f t="shared" si="12"/>
        <v>0</v>
      </c>
      <c r="AO33" s="2">
        <f t="shared" si="12"/>
        <v>0</v>
      </c>
      <c r="AP33" s="2">
        <f t="shared" si="12"/>
        <v>0</v>
      </c>
      <c r="AQ33" s="2">
        <f t="shared" si="12"/>
        <v>0</v>
      </c>
      <c r="AR33" s="2">
        <f t="shared" si="12"/>
        <v>0</v>
      </c>
      <c r="AS33" s="2">
        <f t="shared" si="12"/>
        <v>0</v>
      </c>
      <c r="AT33" s="2">
        <f t="shared" si="12"/>
        <v>0</v>
      </c>
      <c r="AU33" s="2">
        <f t="shared" si="12"/>
        <v>0</v>
      </c>
      <c r="AV33" s="2">
        <f t="shared" si="12"/>
        <v>0</v>
      </c>
      <c r="AW33" s="2">
        <f t="shared" si="12"/>
        <v>0</v>
      </c>
      <c r="AX33" s="2">
        <f t="shared" si="12"/>
        <v>0</v>
      </c>
      <c r="AY33" s="2">
        <f t="shared" si="12"/>
        <v>0</v>
      </c>
      <c r="AZ33" s="2">
        <f t="shared" si="12"/>
        <v>0</v>
      </c>
      <c r="BA33" s="2">
        <f t="shared" si="12"/>
        <v>0</v>
      </c>
      <c r="BB33" s="2">
        <f t="shared" si="12"/>
        <v>0</v>
      </c>
      <c r="BC33" s="2">
        <f t="shared" si="12"/>
        <v>0</v>
      </c>
      <c r="BD33" s="2">
        <f t="shared" si="12"/>
        <v>0</v>
      </c>
      <c r="BE33" s="2">
        <f t="shared" si="12"/>
        <v>0</v>
      </c>
      <c r="BF33" s="2">
        <f t="shared" si="12"/>
        <v>0</v>
      </c>
      <c r="BG33" s="2">
        <f t="shared" si="12"/>
        <v>0</v>
      </c>
      <c r="BH33" s="2">
        <f t="shared" si="12"/>
        <v>0</v>
      </c>
      <c r="BI33" s="2">
        <f t="shared" si="12"/>
        <v>0</v>
      </c>
      <c r="BJ33" s="2">
        <f t="shared" si="12"/>
        <v>0</v>
      </c>
      <c r="BK33" s="2">
        <f t="shared" si="12"/>
        <v>0</v>
      </c>
      <c r="BL33" s="2">
        <f t="shared" si="12"/>
        <v>0</v>
      </c>
      <c r="BM33" s="2">
        <f t="shared" si="12"/>
        <v>0</v>
      </c>
      <c r="BN33" s="2">
        <f t="shared" si="12"/>
        <v>0</v>
      </c>
      <c r="BO33" s="2">
        <f t="shared" si="12"/>
        <v>0</v>
      </c>
    </row>
    <row r="34" spans="2:67" ht="12.75" customHeight="1" outlineLevel="2">
      <c r="B34" s="168" t="s">
        <v>557</v>
      </c>
      <c r="E34" s="2">
        <f>MAX(L33:BO33)*(1+$C$8)</f>
        <v>81779.294453918628</v>
      </c>
      <c r="F34" s="159">
        <v>25</v>
      </c>
      <c r="G34" s="169">
        <f>+$C$6</f>
        <v>2.9999999999999997E-4</v>
      </c>
      <c r="H34" s="151"/>
      <c r="L34" s="2"/>
      <c r="M34" s="2"/>
      <c r="N34" s="2"/>
      <c r="O34" s="2"/>
      <c r="P34" s="2"/>
      <c r="Q34" s="2"/>
    </row>
    <row r="35" spans="2:67" ht="12.75" customHeight="1" outlineLevel="2">
      <c r="B35" s="14"/>
    </row>
    <row r="36" spans="2:67" ht="12.75" customHeight="1" outlineLevel="2">
      <c r="B36" s="170" t="s">
        <v>558</v>
      </c>
    </row>
    <row r="37" spans="2:67" ht="12.75" customHeight="1" outlineLevel="2">
      <c r="B37" s="168" t="s">
        <v>559</v>
      </c>
      <c r="K37" s="2"/>
      <c r="L37" s="2">
        <f t="shared" ref="L37:BO37" si="13">IF(L$10=$C27,$E34,K39)</f>
        <v>0</v>
      </c>
      <c r="M37" s="2">
        <f t="shared" si="13"/>
        <v>0</v>
      </c>
      <c r="N37" s="2">
        <f t="shared" si="13"/>
        <v>0</v>
      </c>
      <c r="O37" s="2">
        <f t="shared" si="13"/>
        <v>81779.294453918628</v>
      </c>
      <c r="P37" s="2">
        <f t="shared" si="13"/>
        <v>81506.696805738902</v>
      </c>
      <c r="Q37" s="2">
        <f t="shared" si="13"/>
        <v>78235.52502758216</v>
      </c>
      <c r="R37" s="2">
        <f t="shared" si="13"/>
        <v>74964.353249425418</v>
      </c>
      <c r="S37" s="2">
        <f t="shared" si="13"/>
        <v>71693.181471268676</v>
      </c>
      <c r="T37" s="2">
        <f t="shared" si="13"/>
        <v>68422.009693111933</v>
      </c>
      <c r="U37" s="2">
        <f t="shared" si="13"/>
        <v>65150.837914955191</v>
      </c>
      <c r="V37" s="2">
        <f t="shared" si="13"/>
        <v>61879.666136798449</v>
      </c>
      <c r="W37" s="2">
        <f t="shared" si="13"/>
        <v>58608.494358641707</v>
      </c>
      <c r="X37" s="2">
        <f t="shared" si="13"/>
        <v>55337.322580484964</v>
      </c>
      <c r="Y37" s="2">
        <f t="shared" si="13"/>
        <v>52066.150802328222</v>
      </c>
      <c r="Z37" s="2">
        <f t="shared" si="13"/>
        <v>48794.97902417148</v>
      </c>
      <c r="AA37" s="2">
        <f t="shared" si="13"/>
        <v>45523.807246014738</v>
      </c>
      <c r="AB37" s="2">
        <f t="shared" si="13"/>
        <v>42252.635467857996</v>
      </c>
      <c r="AC37" s="2">
        <f t="shared" si="13"/>
        <v>38981.463689701253</v>
      </c>
      <c r="AD37" s="2">
        <f t="shared" si="13"/>
        <v>35710.291911544511</v>
      </c>
      <c r="AE37" s="2">
        <f t="shared" si="13"/>
        <v>32439.120133387765</v>
      </c>
      <c r="AF37" s="2">
        <f t="shared" si="13"/>
        <v>29167.948355231019</v>
      </c>
      <c r="AG37" s="2">
        <f t="shared" si="13"/>
        <v>25896.776577074274</v>
      </c>
      <c r="AH37" s="2">
        <f t="shared" si="13"/>
        <v>22625.604798917528</v>
      </c>
      <c r="AI37" s="2">
        <f t="shared" si="13"/>
        <v>19354.433020760782</v>
      </c>
      <c r="AJ37" s="2">
        <f t="shared" si="13"/>
        <v>16083.261242604036</v>
      </c>
      <c r="AK37" s="2">
        <f t="shared" si="13"/>
        <v>12812.08946444729</v>
      </c>
      <c r="AL37" s="2">
        <f t="shared" si="13"/>
        <v>9540.9176862905442</v>
      </c>
      <c r="AM37" s="2">
        <f t="shared" si="13"/>
        <v>6269.7459081337993</v>
      </c>
      <c r="AN37" s="2">
        <f t="shared" si="13"/>
        <v>2998.5741299770543</v>
      </c>
      <c r="AO37" s="2">
        <f t="shared" si="13"/>
        <v>0</v>
      </c>
      <c r="AP37" s="2">
        <f t="shared" si="13"/>
        <v>0</v>
      </c>
      <c r="AQ37" s="2">
        <f t="shared" si="13"/>
        <v>0</v>
      </c>
      <c r="AR37" s="2">
        <f t="shared" si="13"/>
        <v>0</v>
      </c>
      <c r="AS37" s="2">
        <f t="shared" si="13"/>
        <v>0</v>
      </c>
      <c r="AT37" s="2">
        <f t="shared" si="13"/>
        <v>0</v>
      </c>
      <c r="AU37" s="2">
        <f t="shared" si="13"/>
        <v>0</v>
      </c>
      <c r="AV37" s="2">
        <f t="shared" si="13"/>
        <v>0</v>
      </c>
      <c r="AW37" s="2">
        <f t="shared" si="13"/>
        <v>0</v>
      </c>
      <c r="AX37" s="2">
        <f t="shared" si="13"/>
        <v>0</v>
      </c>
      <c r="AY37" s="2">
        <f t="shared" si="13"/>
        <v>0</v>
      </c>
      <c r="AZ37" s="2">
        <f t="shared" si="13"/>
        <v>0</v>
      </c>
      <c r="BA37" s="2">
        <f t="shared" si="13"/>
        <v>0</v>
      </c>
      <c r="BB37" s="2">
        <f t="shared" si="13"/>
        <v>0</v>
      </c>
      <c r="BC37" s="2">
        <f t="shared" si="13"/>
        <v>0</v>
      </c>
      <c r="BD37" s="2">
        <f t="shared" si="13"/>
        <v>0</v>
      </c>
      <c r="BE37" s="2">
        <f t="shared" si="13"/>
        <v>0</v>
      </c>
      <c r="BF37" s="2">
        <f t="shared" si="13"/>
        <v>0</v>
      </c>
      <c r="BG37" s="2">
        <f t="shared" si="13"/>
        <v>0</v>
      </c>
      <c r="BH37" s="2">
        <f t="shared" si="13"/>
        <v>0</v>
      </c>
      <c r="BI37" s="2">
        <f t="shared" si="13"/>
        <v>0</v>
      </c>
      <c r="BJ37" s="2">
        <f t="shared" si="13"/>
        <v>0</v>
      </c>
      <c r="BK37" s="2">
        <f t="shared" si="13"/>
        <v>0</v>
      </c>
      <c r="BL37" s="2">
        <f t="shared" si="13"/>
        <v>0</v>
      </c>
      <c r="BM37" s="2">
        <f t="shared" si="13"/>
        <v>0</v>
      </c>
      <c r="BN37" s="2">
        <f t="shared" si="13"/>
        <v>0</v>
      </c>
      <c r="BO37" s="2">
        <f t="shared" si="13"/>
        <v>0</v>
      </c>
    </row>
    <row r="38" spans="2:67" ht="12.75" customHeight="1" outlineLevel="2">
      <c r="B38" s="64" t="s">
        <v>541</v>
      </c>
      <c r="K38" s="2"/>
      <c r="L38" s="2">
        <f t="shared" ref="L38:BO38" si="14">IF(L$10=$C27,$E34/$F34*(13-$D27)/12,MIN(K39,$E34/$F34))</f>
        <v>0</v>
      </c>
      <c r="M38" s="2">
        <f t="shared" si="14"/>
        <v>0</v>
      </c>
      <c r="N38" s="2">
        <f t="shared" si="14"/>
        <v>0</v>
      </c>
      <c r="O38" s="2">
        <f t="shared" si="14"/>
        <v>272.59764817972876</v>
      </c>
      <c r="P38" s="2">
        <f t="shared" si="14"/>
        <v>3271.1717781567449</v>
      </c>
      <c r="Q38" s="2">
        <f t="shared" si="14"/>
        <v>3271.1717781567449</v>
      </c>
      <c r="R38" s="2">
        <f t="shared" si="14"/>
        <v>3271.1717781567449</v>
      </c>
      <c r="S38" s="2">
        <f t="shared" si="14"/>
        <v>3271.1717781567449</v>
      </c>
      <c r="T38" s="2">
        <f t="shared" si="14"/>
        <v>3271.1717781567449</v>
      </c>
      <c r="U38" s="2">
        <f t="shared" si="14"/>
        <v>3271.1717781567449</v>
      </c>
      <c r="V38" s="2">
        <f t="shared" si="14"/>
        <v>3271.1717781567449</v>
      </c>
      <c r="W38" s="2">
        <f t="shared" si="14"/>
        <v>3271.1717781567449</v>
      </c>
      <c r="X38" s="2">
        <f t="shared" si="14"/>
        <v>3271.1717781567449</v>
      </c>
      <c r="Y38" s="2">
        <f t="shared" si="14"/>
        <v>3271.1717781567449</v>
      </c>
      <c r="Z38" s="2">
        <f t="shared" si="14"/>
        <v>3271.1717781567449</v>
      </c>
      <c r="AA38" s="2">
        <f t="shared" si="14"/>
        <v>3271.1717781567449</v>
      </c>
      <c r="AB38" s="2">
        <f t="shared" si="14"/>
        <v>3271.1717781567449</v>
      </c>
      <c r="AC38" s="2">
        <f t="shared" si="14"/>
        <v>3271.1717781567449</v>
      </c>
      <c r="AD38" s="2">
        <f t="shared" si="14"/>
        <v>3271.1717781567449</v>
      </c>
      <c r="AE38" s="2">
        <f t="shared" si="14"/>
        <v>3271.1717781567449</v>
      </c>
      <c r="AF38" s="2">
        <f t="shared" si="14"/>
        <v>3271.1717781567449</v>
      </c>
      <c r="AG38" s="2">
        <f t="shared" si="14"/>
        <v>3271.1717781567449</v>
      </c>
      <c r="AH38" s="2">
        <f t="shared" si="14"/>
        <v>3271.1717781567449</v>
      </c>
      <c r="AI38" s="2">
        <f t="shared" si="14"/>
        <v>3271.1717781567449</v>
      </c>
      <c r="AJ38" s="2">
        <f t="shared" si="14"/>
        <v>3271.1717781567449</v>
      </c>
      <c r="AK38" s="2">
        <f t="shared" si="14"/>
        <v>3271.1717781567449</v>
      </c>
      <c r="AL38" s="2">
        <f t="shared" si="14"/>
        <v>3271.1717781567449</v>
      </c>
      <c r="AM38" s="2">
        <f t="shared" si="14"/>
        <v>3271.1717781567449</v>
      </c>
      <c r="AN38" s="2">
        <f t="shared" si="14"/>
        <v>2998.5741299770543</v>
      </c>
      <c r="AO38" s="2">
        <f t="shared" si="14"/>
        <v>0</v>
      </c>
      <c r="AP38" s="2">
        <f t="shared" si="14"/>
        <v>0</v>
      </c>
      <c r="AQ38" s="2">
        <f t="shared" si="14"/>
        <v>0</v>
      </c>
      <c r="AR38" s="2">
        <f t="shared" si="14"/>
        <v>0</v>
      </c>
      <c r="AS38" s="2">
        <f t="shared" si="14"/>
        <v>0</v>
      </c>
      <c r="AT38" s="2">
        <f t="shared" si="14"/>
        <v>0</v>
      </c>
      <c r="AU38" s="2">
        <f t="shared" si="14"/>
        <v>0</v>
      </c>
      <c r="AV38" s="2">
        <f t="shared" si="14"/>
        <v>0</v>
      </c>
      <c r="AW38" s="2">
        <f t="shared" si="14"/>
        <v>0</v>
      </c>
      <c r="AX38" s="2">
        <f t="shared" si="14"/>
        <v>0</v>
      </c>
      <c r="AY38" s="2">
        <f t="shared" si="14"/>
        <v>0</v>
      </c>
      <c r="AZ38" s="2">
        <f t="shared" si="14"/>
        <v>0</v>
      </c>
      <c r="BA38" s="2">
        <f t="shared" si="14"/>
        <v>0</v>
      </c>
      <c r="BB38" s="2">
        <f t="shared" si="14"/>
        <v>0</v>
      </c>
      <c r="BC38" s="2">
        <f t="shared" si="14"/>
        <v>0</v>
      </c>
      <c r="BD38" s="2">
        <f t="shared" si="14"/>
        <v>0</v>
      </c>
      <c r="BE38" s="2">
        <f t="shared" si="14"/>
        <v>0</v>
      </c>
      <c r="BF38" s="2">
        <f t="shared" si="14"/>
        <v>0</v>
      </c>
      <c r="BG38" s="2">
        <f t="shared" si="14"/>
        <v>0</v>
      </c>
      <c r="BH38" s="2">
        <f t="shared" si="14"/>
        <v>0</v>
      </c>
      <c r="BI38" s="2">
        <f t="shared" si="14"/>
        <v>0</v>
      </c>
      <c r="BJ38" s="2">
        <f t="shared" si="14"/>
        <v>0</v>
      </c>
      <c r="BK38" s="2">
        <f t="shared" si="14"/>
        <v>0</v>
      </c>
      <c r="BL38" s="2">
        <f t="shared" si="14"/>
        <v>0</v>
      </c>
      <c r="BM38" s="2">
        <f t="shared" si="14"/>
        <v>0</v>
      </c>
      <c r="BN38" s="2">
        <f t="shared" si="14"/>
        <v>0</v>
      </c>
      <c r="BO38" s="2">
        <f t="shared" si="14"/>
        <v>0</v>
      </c>
    </row>
    <row r="39" spans="2:67" ht="12.75" customHeight="1" outlineLevel="2">
      <c r="B39" s="168" t="s">
        <v>542</v>
      </c>
      <c r="K39" s="167">
        <v>0</v>
      </c>
      <c r="L39" s="2">
        <f t="shared" ref="L39:BO39" si="15">+L37-L38</f>
        <v>0</v>
      </c>
      <c r="M39" s="2">
        <f t="shared" si="15"/>
        <v>0</v>
      </c>
      <c r="N39" s="2">
        <f t="shared" si="15"/>
        <v>0</v>
      </c>
      <c r="O39" s="2">
        <f t="shared" si="15"/>
        <v>81506.696805738902</v>
      </c>
      <c r="P39" s="2">
        <f t="shared" si="15"/>
        <v>78235.52502758216</v>
      </c>
      <c r="Q39" s="2">
        <f t="shared" si="15"/>
        <v>74964.353249425418</v>
      </c>
      <c r="R39" s="2">
        <f t="shared" si="15"/>
        <v>71693.181471268676</v>
      </c>
      <c r="S39" s="2">
        <f t="shared" si="15"/>
        <v>68422.009693111933</v>
      </c>
      <c r="T39" s="2">
        <f t="shared" si="15"/>
        <v>65150.837914955191</v>
      </c>
      <c r="U39" s="2">
        <f t="shared" si="15"/>
        <v>61879.666136798449</v>
      </c>
      <c r="V39" s="2">
        <f t="shared" si="15"/>
        <v>58608.494358641707</v>
      </c>
      <c r="W39" s="2">
        <f t="shared" si="15"/>
        <v>55337.322580484964</v>
      </c>
      <c r="X39" s="2">
        <f t="shared" si="15"/>
        <v>52066.150802328222</v>
      </c>
      <c r="Y39" s="2">
        <f t="shared" si="15"/>
        <v>48794.97902417148</v>
      </c>
      <c r="Z39" s="2">
        <f t="shared" si="15"/>
        <v>45523.807246014738</v>
      </c>
      <c r="AA39" s="2">
        <f t="shared" si="15"/>
        <v>42252.635467857996</v>
      </c>
      <c r="AB39" s="2">
        <f t="shared" si="15"/>
        <v>38981.463689701253</v>
      </c>
      <c r="AC39" s="2">
        <f t="shared" si="15"/>
        <v>35710.291911544511</v>
      </c>
      <c r="AD39" s="2">
        <f t="shared" si="15"/>
        <v>32439.120133387765</v>
      </c>
      <c r="AE39" s="2">
        <f t="shared" si="15"/>
        <v>29167.948355231019</v>
      </c>
      <c r="AF39" s="2">
        <f t="shared" si="15"/>
        <v>25896.776577074274</v>
      </c>
      <c r="AG39" s="2">
        <f t="shared" si="15"/>
        <v>22625.604798917528</v>
      </c>
      <c r="AH39" s="2">
        <f t="shared" si="15"/>
        <v>19354.433020760782</v>
      </c>
      <c r="AI39" s="2">
        <f t="shared" si="15"/>
        <v>16083.261242604036</v>
      </c>
      <c r="AJ39" s="2">
        <f t="shared" si="15"/>
        <v>12812.08946444729</v>
      </c>
      <c r="AK39" s="2">
        <f t="shared" si="15"/>
        <v>9540.9176862905442</v>
      </c>
      <c r="AL39" s="2">
        <f t="shared" si="15"/>
        <v>6269.7459081337993</v>
      </c>
      <c r="AM39" s="2">
        <f t="shared" si="15"/>
        <v>2998.5741299770543</v>
      </c>
      <c r="AN39" s="2">
        <f t="shared" si="15"/>
        <v>0</v>
      </c>
      <c r="AO39" s="2">
        <f t="shared" si="15"/>
        <v>0</v>
      </c>
      <c r="AP39" s="2">
        <f t="shared" si="15"/>
        <v>0</v>
      </c>
      <c r="AQ39" s="2">
        <f t="shared" si="15"/>
        <v>0</v>
      </c>
      <c r="AR39" s="2">
        <f t="shared" si="15"/>
        <v>0</v>
      </c>
      <c r="AS39" s="2">
        <f t="shared" si="15"/>
        <v>0</v>
      </c>
      <c r="AT39" s="2">
        <f t="shared" si="15"/>
        <v>0</v>
      </c>
      <c r="AU39" s="2">
        <f t="shared" si="15"/>
        <v>0</v>
      </c>
      <c r="AV39" s="2">
        <f t="shared" si="15"/>
        <v>0</v>
      </c>
      <c r="AW39" s="2">
        <f t="shared" si="15"/>
        <v>0</v>
      </c>
      <c r="AX39" s="2">
        <f t="shared" si="15"/>
        <v>0</v>
      </c>
      <c r="AY39" s="2">
        <f t="shared" si="15"/>
        <v>0</v>
      </c>
      <c r="AZ39" s="2">
        <f t="shared" si="15"/>
        <v>0</v>
      </c>
      <c r="BA39" s="2">
        <f t="shared" si="15"/>
        <v>0</v>
      </c>
      <c r="BB39" s="2">
        <f t="shared" si="15"/>
        <v>0</v>
      </c>
      <c r="BC39" s="2">
        <f t="shared" si="15"/>
        <v>0</v>
      </c>
      <c r="BD39" s="2">
        <f t="shared" si="15"/>
        <v>0</v>
      </c>
      <c r="BE39" s="2">
        <f t="shared" si="15"/>
        <v>0</v>
      </c>
      <c r="BF39" s="2">
        <f t="shared" si="15"/>
        <v>0</v>
      </c>
      <c r="BG39" s="2">
        <f t="shared" si="15"/>
        <v>0</v>
      </c>
      <c r="BH39" s="2">
        <f t="shared" si="15"/>
        <v>0</v>
      </c>
      <c r="BI39" s="2">
        <f t="shared" si="15"/>
        <v>0</v>
      </c>
      <c r="BJ39" s="2">
        <f t="shared" si="15"/>
        <v>0</v>
      </c>
      <c r="BK39" s="2">
        <f t="shared" si="15"/>
        <v>0</v>
      </c>
      <c r="BL39" s="2">
        <f t="shared" si="15"/>
        <v>0</v>
      </c>
      <c r="BM39" s="2">
        <f t="shared" si="15"/>
        <v>0</v>
      </c>
      <c r="BN39" s="2">
        <f t="shared" si="15"/>
        <v>0</v>
      </c>
      <c r="BO39" s="2">
        <f t="shared" si="15"/>
        <v>0</v>
      </c>
    </row>
    <row r="40" spans="2:67" ht="12.75" customHeight="1" outlineLevel="2">
      <c r="B40" s="64" t="s">
        <v>543</v>
      </c>
      <c r="L40" s="2">
        <f t="shared" ref="L40:BO40" si="16">IF(L$10=$C27,(L37+L39)/2*(13-$D27)/12,(L37+L39)/2)</f>
        <v>0</v>
      </c>
      <c r="M40" s="2">
        <f t="shared" si="16"/>
        <v>0</v>
      </c>
      <c r="N40" s="2">
        <f t="shared" si="16"/>
        <v>0</v>
      </c>
      <c r="O40" s="2">
        <f t="shared" si="16"/>
        <v>6803.5829691523977</v>
      </c>
      <c r="P40" s="2">
        <f t="shared" si="16"/>
        <v>79871.110916660531</v>
      </c>
      <c r="Q40" s="2">
        <f t="shared" si="16"/>
        <v>76599.939138503789</v>
      </c>
      <c r="R40" s="2">
        <f t="shared" si="16"/>
        <v>73328.767360347047</v>
      </c>
      <c r="S40" s="2">
        <f t="shared" si="16"/>
        <v>70057.595582190304</v>
      </c>
      <c r="T40" s="2">
        <f t="shared" si="16"/>
        <v>66786.423804033562</v>
      </c>
      <c r="U40" s="2">
        <f t="shared" si="16"/>
        <v>63515.25202587682</v>
      </c>
      <c r="V40" s="2">
        <f t="shared" si="16"/>
        <v>60244.080247720078</v>
      </c>
      <c r="W40" s="2">
        <f t="shared" si="16"/>
        <v>56972.908469563336</v>
      </c>
      <c r="X40" s="2">
        <f t="shared" si="16"/>
        <v>53701.736691406593</v>
      </c>
      <c r="Y40" s="2">
        <f t="shared" si="16"/>
        <v>50430.564913249851</v>
      </c>
      <c r="Z40" s="2">
        <f t="shared" si="16"/>
        <v>47159.393135093109</v>
      </c>
      <c r="AA40" s="2">
        <f t="shared" si="16"/>
        <v>43888.221356936367</v>
      </c>
      <c r="AB40" s="2">
        <f t="shared" si="16"/>
        <v>40617.049578779624</v>
      </c>
      <c r="AC40" s="2">
        <f t="shared" si="16"/>
        <v>37345.877800622882</v>
      </c>
      <c r="AD40" s="2">
        <f t="shared" si="16"/>
        <v>34074.70602246614</v>
      </c>
      <c r="AE40" s="2">
        <f t="shared" si="16"/>
        <v>30803.53424430939</v>
      </c>
      <c r="AF40" s="2">
        <f t="shared" si="16"/>
        <v>27532.362466152648</v>
      </c>
      <c r="AG40" s="2">
        <f t="shared" si="16"/>
        <v>24261.190687995899</v>
      </c>
      <c r="AH40" s="2">
        <f t="shared" si="16"/>
        <v>20990.018909839157</v>
      </c>
      <c r="AI40" s="2">
        <f t="shared" si="16"/>
        <v>17718.847131682407</v>
      </c>
      <c r="AJ40" s="2">
        <f t="shared" si="16"/>
        <v>14447.675353525663</v>
      </c>
      <c r="AK40" s="2">
        <f t="shared" si="16"/>
        <v>11176.503575368917</v>
      </c>
      <c r="AL40" s="2">
        <f t="shared" si="16"/>
        <v>7905.3317972121713</v>
      </c>
      <c r="AM40" s="2">
        <f t="shared" si="16"/>
        <v>4634.1600190554273</v>
      </c>
      <c r="AN40" s="2">
        <f t="shared" si="16"/>
        <v>1499.2870649885272</v>
      </c>
      <c r="AO40" s="2">
        <f t="shared" si="16"/>
        <v>0</v>
      </c>
      <c r="AP40" s="2">
        <f t="shared" si="16"/>
        <v>0</v>
      </c>
      <c r="AQ40" s="2">
        <f t="shared" si="16"/>
        <v>0</v>
      </c>
      <c r="AR40" s="2">
        <f t="shared" si="16"/>
        <v>0</v>
      </c>
      <c r="AS40" s="2">
        <f t="shared" si="16"/>
        <v>0</v>
      </c>
      <c r="AT40" s="2">
        <f t="shared" si="16"/>
        <v>0</v>
      </c>
      <c r="AU40" s="2">
        <f t="shared" si="16"/>
        <v>0</v>
      </c>
      <c r="AV40" s="2">
        <f t="shared" si="16"/>
        <v>0</v>
      </c>
      <c r="AW40" s="2">
        <f t="shared" si="16"/>
        <v>0</v>
      </c>
      <c r="AX40" s="2">
        <f t="shared" si="16"/>
        <v>0</v>
      </c>
      <c r="AY40" s="2">
        <f t="shared" si="16"/>
        <v>0</v>
      </c>
      <c r="AZ40" s="2">
        <f t="shared" si="16"/>
        <v>0</v>
      </c>
      <c r="BA40" s="2">
        <f t="shared" si="16"/>
        <v>0</v>
      </c>
      <c r="BB40" s="2">
        <f t="shared" si="16"/>
        <v>0</v>
      </c>
      <c r="BC40" s="2">
        <f t="shared" si="16"/>
        <v>0</v>
      </c>
      <c r="BD40" s="2">
        <f t="shared" si="16"/>
        <v>0</v>
      </c>
      <c r="BE40" s="2">
        <f t="shared" si="16"/>
        <v>0</v>
      </c>
      <c r="BF40" s="2">
        <f t="shared" si="16"/>
        <v>0</v>
      </c>
      <c r="BG40" s="2">
        <f t="shared" si="16"/>
        <v>0</v>
      </c>
      <c r="BH40" s="2">
        <f t="shared" si="16"/>
        <v>0</v>
      </c>
      <c r="BI40" s="2">
        <f t="shared" si="16"/>
        <v>0</v>
      </c>
      <c r="BJ40" s="2">
        <f t="shared" si="16"/>
        <v>0</v>
      </c>
      <c r="BK40" s="2">
        <f t="shared" si="16"/>
        <v>0</v>
      </c>
      <c r="BL40" s="2">
        <f t="shared" si="16"/>
        <v>0</v>
      </c>
      <c r="BM40" s="2">
        <f t="shared" si="16"/>
        <v>0</v>
      </c>
      <c r="BN40" s="2">
        <f t="shared" si="16"/>
        <v>0</v>
      </c>
      <c r="BO40" s="2">
        <f t="shared" si="16"/>
        <v>0</v>
      </c>
    </row>
    <row r="41" spans="2:67" ht="12.75" customHeight="1" outlineLevel="2">
      <c r="B41" s="64" t="s">
        <v>535</v>
      </c>
      <c r="L41" s="171">
        <f t="shared" ref="L41:BO41" si="17">+L40*$C$5</f>
        <v>0</v>
      </c>
      <c r="M41" s="171">
        <f t="shared" si="17"/>
        <v>0</v>
      </c>
      <c r="N41" s="171">
        <f t="shared" si="17"/>
        <v>0</v>
      </c>
      <c r="O41" s="171">
        <f t="shared" si="17"/>
        <v>476.2508078406679</v>
      </c>
      <c r="P41" s="171">
        <f t="shared" si="17"/>
        <v>5590.9777641662376</v>
      </c>
      <c r="Q41" s="171">
        <f t="shared" si="17"/>
        <v>5361.9957396952659</v>
      </c>
      <c r="R41" s="171">
        <f t="shared" si="17"/>
        <v>5133.0137152242942</v>
      </c>
      <c r="S41" s="171">
        <f t="shared" si="17"/>
        <v>4904.0316907533215</v>
      </c>
      <c r="T41" s="171">
        <f t="shared" si="17"/>
        <v>4675.0496662823498</v>
      </c>
      <c r="U41" s="171">
        <f t="shared" si="17"/>
        <v>4446.0676418113781</v>
      </c>
      <c r="V41" s="171">
        <f t="shared" si="17"/>
        <v>4217.0856173404054</v>
      </c>
      <c r="W41" s="171">
        <f t="shared" si="17"/>
        <v>3988.1035928694337</v>
      </c>
      <c r="X41" s="171">
        <f t="shared" si="17"/>
        <v>3759.1215683984619</v>
      </c>
      <c r="Y41" s="171">
        <f t="shared" si="17"/>
        <v>3530.1395439274897</v>
      </c>
      <c r="Z41" s="171">
        <f t="shared" si="17"/>
        <v>3301.157519456518</v>
      </c>
      <c r="AA41" s="171">
        <f t="shared" si="17"/>
        <v>3072.1754949855458</v>
      </c>
      <c r="AB41" s="171">
        <f t="shared" si="17"/>
        <v>2843.1934705145741</v>
      </c>
      <c r="AC41" s="171">
        <f t="shared" si="17"/>
        <v>2614.2114460436019</v>
      </c>
      <c r="AD41" s="171">
        <f t="shared" si="17"/>
        <v>2385.2294215726301</v>
      </c>
      <c r="AE41" s="171">
        <f t="shared" si="17"/>
        <v>2156.2473971016575</v>
      </c>
      <c r="AF41" s="171">
        <f t="shared" si="17"/>
        <v>1927.2653726306855</v>
      </c>
      <c r="AG41" s="171">
        <f t="shared" si="17"/>
        <v>1698.2833481597131</v>
      </c>
      <c r="AH41" s="171">
        <f t="shared" si="17"/>
        <v>1469.3013236887411</v>
      </c>
      <c r="AI41" s="171">
        <f t="shared" si="17"/>
        <v>1240.3192992177685</v>
      </c>
      <c r="AJ41" s="171">
        <f t="shared" si="17"/>
        <v>1011.3372747467965</v>
      </c>
      <c r="AK41" s="171">
        <f t="shared" si="17"/>
        <v>782.35525027582423</v>
      </c>
      <c r="AL41" s="171">
        <f t="shared" si="17"/>
        <v>553.37322580485204</v>
      </c>
      <c r="AM41" s="171">
        <f t="shared" si="17"/>
        <v>324.39120133387996</v>
      </c>
      <c r="AN41" s="171">
        <f t="shared" si="17"/>
        <v>104.9500945491969</v>
      </c>
      <c r="AO41" s="171">
        <f t="shared" si="17"/>
        <v>0</v>
      </c>
      <c r="AP41" s="171">
        <f t="shared" si="17"/>
        <v>0</v>
      </c>
      <c r="AQ41" s="171">
        <f t="shared" si="17"/>
        <v>0</v>
      </c>
      <c r="AR41" s="171">
        <f t="shared" si="17"/>
        <v>0</v>
      </c>
      <c r="AS41" s="171">
        <f t="shared" si="17"/>
        <v>0</v>
      </c>
      <c r="AT41" s="171">
        <f t="shared" si="17"/>
        <v>0</v>
      </c>
      <c r="AU41" s="171">
        <f t="shared" si="17"/>
        <v>0</v>
      </c>
      <c r="AV41" s="171">
        <f t="shared" si="17"/>
        <v>0</v>
      </c>
      <c r="AW41" s="171">
        <f t="shared" si="17"/>
        <v>0</v>
      </c>
      <c r="AX41" s="171">
        <f t="shared" si="17"/>
        <v>0</v>
      </c>
      <c r="AY41" s="171">
        <f t="shared" si="17"/>
        <v>0</v>
      </c>
      <c r="AZ41" s="171">
        <f t="shared" si="17"/>
        <v>0</v>
      </c>
      <c r="BA41" s="171">
        <f t="shared" si="17"/>
        <v>0</v>
      </c>
      <c r="BB41" s="171">
        <f t="shared" si="17"/>
        <v>0</v>
      </c>
      <c r="BC41" s="171">
        <f t="shared" si="17"/>
        <v>0</v>
      </c>
      <c r="BD41" s="171">
        <f t="shared" si="17"/>
        <v>0</v>
      </c>
      <c r="BE41" s="171">
        <f t="shared" si="17"/>
        <v>0</v>
      </c>
      <c r="BF41" s="171">
        <f t="shared" si="17"/>
        <v>0</v>
      </c>
      <c r="BG41" s="171">
        <f t="shared" si="17"/>
        <v>0</v>
      </c>
      <c r="BH41" s="171">
        <f t="shared" si="17"/>
        <v>0</v>
      </c>
      <c r="BI41" s="171">
        <f t="shared" si="17"/>
        <v>0</v>
      </c>
      <c r="BJ41" s="171">
        <f t="shared" si="17"/>
        <v>0</v>
      </c>
      <c r="BK41" s="171">
        <f t="shared" si="17"/>
        <v>0</v>
      </c>
      <c r="BL41" s="171">
        <f t="shared" si="17"/>
        <v>0</v>
      </c>
      <c r="BM41" s="171">
        <f t="shared" si="17"/>
        <v>0</v>
      </c>
      <c r="BN41" s="171">
        <f t="shared" si="17"/>
        <v>0</v>
      </c>
      <c r="BO41" s="171">
        <f t="shared" si="17"/>
        <v>0</v>
      </c>
    </row>
    <row r="42" spans="2:67" ht="12.75" customHeight="1" outlineLevel="2">
      <c r="B42" s="14" t="s">
        <v>560</v>
      </c>
      <c r="L42" s="22">
        <f>IF(OR(L$10&lt;$C27,L$10&gt;$C27+$F34),0,IF(L$10=$C27,$E34*(13-$D27)/12,IF(L$10=$C27+$F34,$E34*($D27-1)/12,$E34)))</f>
        <v>0</v>
      </c>
      <c r="M42" s="22">
        <f t="shared" ref="M42:BO42" si="18">IF(OR(M$10&lt;$C27,M$10&gt;$C27+$F34),0,IF(M$10=$C27,$E34*(13-$D27)/12,IF(M$10=$C27+$F34,$E34*($D27-1)/12,$E34)))</f>
        <v>0</v>
      </c>
      <c r="N42" s="22">
        <f t="shared" si="18"/>
        <v>0</v>
      </c>
      <c r="O42" s="22">
        <f t="shared" si="18"/>
        <v>6814.9412044932187</v>
      </c>
      <c r="P42" s="22">
        <f t="shared" si="18"/>
        <v>81779.294453918628</v>
      </c>
      <c r="Q42" s="22">
        <f t="shared" si="18"/>
        <v>81779.294453918628</v>
      </c>
      <c r="R42" s="22">
        <f t="shared" si="18"/>
        <v>81779.294453918628</v>
      </c>
      <c r="S42" s="22">
        <f t="shared" si="18"/>
        <v>81779.294453918628</v>
      </c>
      <c r="T42" s="22">
        <f t="shared" si="18"/>
        <v>81779.294453918628</v>
      </c>
      <c r="U42" s="22">
        <f t="shared" si="18"/>
        <v>81779.294453918628</v>
      </c>
      <c r="V42" s="22">
        <f t="shared" si="18"/>
        <v>81779.294453918628</v>
      </c>
      <c r="W42" s="22">
        <f t="shared" si="18"/>
        <v>81779.294453918628</v>
      </c>
      <c r="X42" s="22">
        <f t="shared" si="18"/>
        <v>81779.294453918628</v>
      </c>
      <c r="Y42" s="22">
        <f t="shared" si="18"/>
        <v>81779.294453918628</v>
      </c>
      <c r="Z42" s="22">
        <f t="shared" si="18"/>
        <v>81779.294453918628</v>
      </c>
      <c r="AA42" s="22">
        <f t="shared" si="18"/>
        <v>81779.294453918628</v>
      </c>
      <c r="AB42" s="22">
        <f t="shared" si="18"/>
        <v>81779.294453918628</v>
      </c>
      <c r="AC42" s="22">
        <f t="shared" si="18"/>
        <v>81779.294453918628</v>
      </c>
      <c r="AD42" s="22">
        <f t="shared" si="18"/>
        <v>81779.294453918628</v>
      </c>
      <c r="AE42" s="22">
        <f t="shared" si="18"/>
        <v>81779.294453918628</v>
      </c>
      <c r="AF42" s="22">
        <f t="shared" si="18"/>
        <v>81779.294453918628</v>
      </c>
      <c r="AG42" s="22">
        <f t="shared" si="18"/>
        <v>81779.294453918628</v>
      </c>
      <c r="AH42" s="22">
        <f t="shared" si="18"/>
        <v>81779.294453918628</v>
      </c>
      <c r="AI42" s="22">
        <f t="shared" si="18"/>
        <v>81779.294453918628</v>
      </c>
      <c r="AJ42" s="22">
        <f t="shared" si="18"/>
        <v>81779.294453918628</v>
      </c>
      <c r="AK42" s="22">
        <f t="shared" si="18"/>
        <v>81779.294453918628</v>
      </c>
      <c r="AL42" s="22">
        <f t="shared" si="18"/>
        <v>81779.294453918628</v>
      </c>
      <c r="AM42" s="22">
        <f t="shared" si="18"/>
        <v>81779.294453918628</v>
      </c>
      <c r="AN42" s="22">
        <f t="shared" si="18"/>
        <v>74964.353249425403</v>
      </c>
      <c r="AO42" s="22">
        <f t="shared" si="18"/>
        <v>0</v>
      </c>
      <c r="AP42" s="22">
        <f t="shared" si="18"/>
        <v>0</v>
      </c>
      <c r="AQ42" s="22">
        <f t="shared" si="18"/>
        <v>0</v>
      </c>
      <c r="AR42" s="22">
        <f t="shared" si="18"/>
        <v>0</v>
      </c>
      <c r="AS42" s="22">
        <f t="shared" si="18"/>
        <v>0</v>
      </c>
      <c r="AT42" s="22">
        <f t="shared" si="18"/>
        <v>0</v>
      </c>
      <c r="AU42" s="22">
        <f t="shared" si="18"/>
        <v>0</v>
      </c>
      <c r="AV42" s="22">
        <f t="shared" si="18"/>
        <v>0</v>
      </c>
      <c r="AW42" s="22">
        <f t="shared" si="18"/>
        <v>0</v>
      </c>
      <c r="AX42" s="22">
        <f t="shared" si="18"/>
        <v>0</v>
      </c>
      <c r="AY42" s="22">
        <f t="shared" si="18"/>
        <v>0</v>
      </c>
      <c r="AZ42" s="22">
        <f t="shared" si="18"/>
        <v>0</v>
      </c>
      <c r="BA42" s="22">
        <f t="shared" si="18"/>
        <v>0</v>
      </c>
      <c r="BB42" s="22">
        <f t="shared" si="18"/>
        <v>0</v>
      </c>
      <c r="BC42" s="22">
        <f t="shared" si="18"/>
        <v>0</v>
      </c>
      <c r="BD42" s="22">
        <f t="shared" si="18"/>
        <v>0</v>
      </c>
      <c r="BE42" s="22">
        <f t="shared" si="18"/>
        <v>0</v>
      </c>
      <c r="BF42" s="22">
        <f t="shared" si="18"/>
        <v>0</v>
      </c>
      <c r="BG42" s="22">
        <f t="shared" si="18"/>
        <v>0</v>
      </c>
      <c r="BH42" s="22">
        <f t="shared" si="18"/>
        <v>0</v>
      </c>
      <c r="BI42" s="22">
        <f t="shared" si="18"/>
        <v>0</v>
      </c>
      <c r="BJ42" s="22">
        <f t="shared" si="18"/>
        <v>0</v>
      </c>
      <c r="BK42" s="22">
        <f t="shared" si="18"/>
        <v>0</v>
      </c>
      <c r="BL42" s="22">
        <f t="shared" si="18"/>
        <v>0</v>
      </c>
      <c r="BM42" s="22">
        <f t="shared" si="18"/>
        <v>0</v>
      </c>
      <c r="BN42" s="22">
        <f t="shared" si="18"/>
        <v>0</v>
      </c>
      <c r="BO42" s="22">
        <f t="shared" si="18"/>
        <v>0</v>
      </c>
    </row>
    <row r="43" spans="2:67" ht="12.75" customHeight="1" outlineLevel="2">
      <c r="B43" s="14" t="s">
        <v>536</v>
      </c>
      <c r="J43" s="2"/>
      <c r="L43" s="172">
        <f>+L42*$G34</f>
        <v>0</v>
      </c>
      <c r="M43" s="172">
        <f t="shared" ref="M43:BO43" si="19">+M42*$G34</f>
        <v>0</v>
      </c>
      <c r="N43" s="172">
        <f t="shared" si="19"/>
        <v>0</v>
      </c>
      <c r="O43" s="172">
        <f t="shared" si="19"/>
        <v>2.0444823613479652</v>
      </c>
      <c r="P43" s="172">
        <f t="shared" si="19"/>
        <v>24.533788336175586</v>
      </c>
      <c r="Q43" s="172">
        <f t="shared" si="19"/>
        <v>24.533788336175586</v>
      </c>
      <c r="R43" s="172">
        <f t="shared" si="19"/>
        <v>24.533788336175586</v>
      </c>
      <c r="S43" s="172">
        <f t="shared" si="19"/>
        <v>24.533788336175586</v>
      </c>
      <c r="T43" s="172">
        <f t="shared" si="19"/>
        <v>24.533788336175586</v>
      </c>
      <c r="U43" s="172">
        <f t="shared" si="19"/>
        <v>24.533788336175586</v>
      </c>
      <c r="V43" s="172">
        <f t="shared" si="19"/>
        <v>24.533788336175586</v>
      </c>
      <c r="W43" s="172">
        <f t="shared" si="19"/>
        <v>24.533788336175586</v>
      </c>
      <c r="X43" s="172">
        <f t="shared" si="19"/>
        <v>24.533788336175586</v>
      </c>
      <c r="Y43" s="172">
        <f t="shared" si="19"/>
        <v>24.533788336175586</v>
      </c>
      <c r="Z43" s="172">
        <f t="shared" si="19"/>
        <v>24.533788336175586</v>
      </c>
      <c r="AA43" s="172">
        <f t="shared" si="19"/>
        <v>24.533788336175586</v>
      </c>
      <c r="AB43" s="172">
        <f t="shared" si="19"/>
        <v>24.533788336175586</v>
      </c>
      <c r="AC43" s="172">
        <f t="shared" si="19"/>
        <v>24.533788336175586</v>
      </c>
      <c r="AD43" s="172">
        <f t="shared" si="19"/>
        <v>24.533788336175586</v>
      </c>
      <c r="AE43" s="172">
        <f t="shared" si="19"/>
        <v>24.533788336175586</v>
      </c>
      <c r="AF43" s="172">
        <f t="shared" si="19"/>
        <v>24.533788336175586</v>
      </c>
      <c r="AG43" s="172">
        <f t="shared" si="19"/>
        <v>24.533788336175586</v>
      </c>
      <c r="AH43" s="172">
        <f t="shared" si="19"/>
        <v>24.533788336175586</v>
      </c>
      <c r="AI43" s="172">
        <f t="shared" si="19"/>
        <v>24.533788336175586</v>
      </c>
      <c r="AJ43" s="172">
        <f t="shared" si="19"/>
        <v>24.533788336175586</v>
      </c>
      <c r="AK43" s="172">
        <f t="shared" si="19"/>
        <v>24.533788336175586</v>
      </c>
      <c r="AL43" s="172">
        <f t="shared" si="19"/>
        <v>24.533788336175586</v>
      </c>
      <c r="AM43" s="172">
        <f t="shared" si="19"/>
        <v>24.533788336175586</v>
      </c>
      <c r="AN43" s="172">
        <f t="shared" si="19"/>
        <v>22.489305974827619</v>
      </c>
      <c r="AO43" s="172">
        <f t="shared" si="19"/>
        <v>0</v>
      </c>
      <c r="AP43" s="172">
        <f t="shared" si="19"/>
        <v>0</v>
      </c>
      <c r="AQ43" s="172">
        <f t="shared" si="19"/>
        <v>0</v>
      </c>
      <c r="AR43" s="172">
        <f t="shared" si="19"/>
        <v>0</v>
      </c>
      <c r="AS43" s="172">
        <f t="shared" si="19"/>
        <v>0</v>
      </c>
      <c r="AT43" s="172">
        <f t="shared" si="19"/>
        <v>0</v>
      </c>
      <c r="AU43" s="172">
        <f t="shared" si="19"/>
        <v>0</v>
      </c>
      <c r="AV43" s="172">
        <f t="shared" si="19"/>
        <v>0</v>
      </c>
      <c r="AW43" s="172">
        <f t="shared" si="19"/>
        <v>0</v>
      </c>
      <c r="AX43" s="172">
        <f t="shared" si="19"/>
        <v>0</v>
      </c>
      <c r="AY43" s="172">
        <f t="shared" si="19"/>
        <v>0</v>
      </c>
      <c r="AZ43" s="172">
        <f t="shared" si="19"/>
        <v>0</v>
      </c>
      <c r="BA43" s="172">
        <f t="shared" si="19"/>
        <v>0</v>
      </c>
      <c r="BB43" s="172">
        <f t="shared" si="19"/>
        <v>0</v>
      </c>
      <c r="BC43" s="172">
        <f t="shared" si="19"/>
        <v>0</v>
      </c>
      <c r="BD43" s="172">
        <f t="shared" si="19"/>
        <v>0</v>
      </c>
      <c r="BE43" s="172">
        <f t="shared" si="19"/>
        <v>0</v>
      </c>
      <c r="BF43" s="172">
        <f t="shared" si="19"/>
        <v>0</v>
      </c>
      <c r="BG43" s="172">
        <f t="shared" si="19"/>
        <v>0</v>
      </c>
      <c r="BH43" s="172">
        <f t="shared" si="19"/>
        <v>0</v>
      </c>
      <c r="BI43" s="172">
        <f t="shared" si="19"/>
        <v>0</v>
      </c>
      <c r="BJ43" s="172">
        <f t="shared" si="19"/>
        <v>0</v>
      </c>
      <c r="BK43" s="172">
        <f t="shared" si="19"/>
        <v>0</v>
      </c>
      <c r="BL43" s="172">
        <f t="shared" si="19"/>
        <v>0</v>
      </c>
      <c r="BM43" s="172">
        <f t="shared" si="19"/>
        <v>0</v>
      </c>
      <c r="BN43" s="172">
        <f t="shared" si="19"/>
        <v>0</v>
      </c>
      <c r="BO43" s="172">
        <f t="shared" si="19"/>
        <v>0</v>
      </c>
    </row>
    <row r="44" spans="2:67" ht="13.5" customHeight="1" outlineLevel="2" thickBot="1">
      <c r="B44" s="14" t="s">
        <v>561</v>
      </c>
      <c r="J44" s="2"/>
      <c r="L44" s="157">
        <f>SUM(L38,L41,L43)</f>
        <v>0</v>
      </c>
      <c r="M44" s="157">
        <f t="shared" ref="M44:BO44" si="20">SUM(M38,M41,M43)</f>
        <v>0</v>
      </c>
      <c r="N44" s="157">
        <f t="shared" si="20"/>
        <v>0</v>
      </c>
      <c r="O44" s="157">
        <f t="shared" si="20"/>
        <v>750.89293838174467</v>
      </c>
      <c r="P44" s="157">
        <f t="shared" si="20"/>
        <v>8886.6833306591579</v>
      </c>
      <c r="Q44" s="157">
        <f t="shared" si="20"/>
        <v>8657.7013061881862</v>
      </c>
      <c r="R44" s="157">
        <f t="shared" si="20"/>
        <v>8428.7192817172145</v>
      </c>
      <c r="S44" s="157">
        <f t="shared" si="20"/>
        <v>8199.7372572462427</v>
      </c>
      <c r="T44" s="157">
        <f t="shared" si="20"/>
        <v>7970.7552327752701</v>
      </c>
      <c r="U44" s="157">
        <f t="shared" si="20"/>
        <v>7741.7732083042984</v>
      </c>
      <c r="V44" s="157">
        <f t="shared" si="20"/>
        <v>7512.7911838333257</v>
      </c>
      <c r="W44" s="157">
        <f t="shared" si="20"/>
        <v>7283.809159362354</v>
      </c>
      <c r="X44" s="157">
        <f t="shared" si="20"/>
        <v>7054.8271348913822</v>
      </c>
      <c r="Y44" s="157">
        <f t="shared" si="20"/>
        <v>6825.8451104204105</v>
      </c>
      <c r="Z44" s="157">
        <f t="shared" si="20"/>
        <v>6596.8630859494388</v>
      </c>
      <c r="AA44" s="157">
        <f t="shared" si="20"/>
        <v>6367.8810614784661</v>
      </c>
      <c r="AB44" s="157">
        <f t="shared" si="20"/>
        <v>6138.8990370074944</v>
      </c>
      <c r="AC44" s="157">
        <f t="shared" si="20"/>
        <v>5909.9170125365217</v>
      </c>
      <c r="AD44" s="157">
        <f t="shared" si="20"/>
        <v>5680.93498806555</v>
      </c>
      <c r="AE44" s="157">
        <f t="shared" si="20"/>
        <v>5451.9529635945783</v>
      </c>
      <c r="AF44" s="157">
        <f t="shared" si="20"/>
        <v>5222.9709391236056</v>
      </c>
      <c r="AG44" s="157">
        <f t="shared" si="20"/>
        <v>4993.988914652633</v>
      </c>
      <c r="AH44" s="157">
        <f t="shared" si="20"/>
        <v>4765.0068901816612</v>
      </c>
      <c r="AI44" s="157">
        <f t="shared" si="20"/>
        <v>4536.0248657106886</v>
      </c>
      <c r="AJ44" s="157">
        <f t="shared" si="20"/>
        <v>4307.0428412397168</v>
      </c>
      <c r="AK44" s="157">
        <f t="shared" si="20"/>
        <v>4078.0608167687451</v>
      </c>
      <c r="AL44" s="157">
        <f t="shared" si="20"/>
        <v>3849.0787922977729</v>
      </c>
      <c r="AM44" s="157">
        <f t="shared" si="20"/>
        <v>3620.0967678268007</v>
      </c>
      <c r="AN44" s="157">
        <f t="shared" si="20"/>
        <v>3126.0135305010785</v>
      </c>
      <c r="AO44" s="157">
        <f t="shared" si="20"/>
        <v>0</v>
      </c>
      <c r="AP44" s="157">
        <f t="shared" si="20"/>
        <v>0</v>
      </c>
      <c r="AQ44" s="157">
        <f t="shared" si="20"/>
        <v>0</v>
      </c>
      <c r="AR44" s="157">
        <f t="shared" si="20"/>
        <v>0</v>
      </c>
      <c r="AS44" s="157">
        <f t="shared" si="20"/>
        <v>0</v>
      </c>
      <c r="AT44" s="157">
        <f t="shared" si="20"/>
        <v>0</v>
      </c>
      <c r="AU44" s="157">
        <f t="shared" si="20"/>
        <v>0</v>
      </c>
      <c r="AV44" s="157">
        <f t="shared" si="20"/>
        <v>0</v>
      </c>
      <c r="AW44" s="157">
        <f t="shared" si="20"/>
        <v>0</v>
      </c>
      <c r="AX44" s="157">
        <f t="shared" si="20"/>
        <v>0</v>
      </c>
      <c r="AY44" s="157">
        <f t="shared" si="20"/>
        <v>0</v>
      </c>
      <c r="AZ44" s="157">
        <f t="shared" si="20"/>
        <v>0</v>
      </c>
      <c r="BA44" s="157">
        <f t="shared" si="20"/>
        <v>0</v>
      </c>
      <c r="BB44" s="157">
        <f t="shared" si="20"/>
        <v>0</v>
      </c>
      <c r="BC44" s="157">
        <f t="shared" si="20"/>
        <v>0</v>
      </c>
      <c r="BD44" s="157">
        <f t="shared" si="20"/>
        <v>0</v>
      </c>
      <c r="BE44" s="157">
        <f t="shared" si="20"/>
        <v>0</v>
      </c>
      <c r="BF44" s="157">
        <f t="shared" si="20"/>
        <v>0</v>
      </c>
      <c r="BG44" s="157">
        <f t="shared" si="20"/>
        <v>0</v>
      </c>
      <c r="BH44" s="157">
        <f t="shared" si="20"/>
        <v>0</v>
      </c>
      <c r="BI44" s="157">
        <f t="shared" si="20"/>
        <v>0</v>
      </c>
      <c r="BJ44" s="157">
        <f t="shared" si="20"/>
        <v>0</v>
      </c>
      <c r="BK44" s="157">
        <f t="shared" si="20"/>
        <v>0</v>
      </c>
      <c r="BL44" s="157">
        <f t="shared" si="20"/>
        <v>0</v>
      </c>
      <c r="BM44" s="157">
        <f t="shared" si="20"/>
        <v>0</v>
      </c>
      <c r="BN44" s="157">
        <f t="shared" si="20"/>
        <v>0</v>
      </c>
      <c r="BO44" s="157">
        <f t="shared" si="20"/>
        <v>0</v>
      </c>
    </row>
    <row r="45" spans="2:67" ht="12.75" customHeight="1" outlineLevel="2">
      <c r="B45" s="14"/>
    </row>
    <row r="46" spans="2:67" ht="12.75" customHeight="1" outlineLevel="2">
      <c r="B46" s="14"/>
    </row>
    <row r="47" spans="2:67" ht="12.75" customHeight="1" outlineLevel="2">
      <c r="B47" s="14"/>
    </row>
    <row r="48" spans="2:67" ht="12.75" customHeight="1" outlineLevel="2">
      <c r="B48" s="14"/>
    </row>
    <row r="49" spans="1:67" ht="12.75" customHeight="1" outlineLevel="2">
      <c r="B49" s="14"/>
    </row>
    <row r="50" spans="1:67" ht="12.75" customHeight="1" outlineLevel="2">
      <c r="B50" s="14"/>
    </row>
    <row r="51" spans="1:67" ht="12.75" customHeight="1" outlineLevel="2">
      <c r="B51" s="14"/>
    </row>
    <row r="52" spans="1:67" outlineLevel="1">
      <c r="A52">
        <f>A22+1</f>
        <v>2</v>
      </c>
      <c r="B52" s="158" t="s">
        <v>619</v>
      </c>
      <c r="C52" s="150"/>
      <c r="G52" s="159" t="s">
        <v>334</v>
      </c>
      <c r="H52" s="1">
        <f>+C57</f>
        <v>2015</v>
      </c>
      <c r="I52" s="2">
        <f>+E64</f>
        <v>69305.910680037661</v>
      </c>
      <c r="J52" s="2">
        <f>NPV($C$4,M52:BO52)+L52</f>
        <v>56698.616922846937</v>
      </c>
      <c r="L52" s="2">
        <f>+L74</f>
        <v>0</v>
      </c>
      <c r="M52" s="2">
        <f t="shared" ref="M52:BO52" si="21">+M74</f>
        <v>0</v>
      </c>
      <c r="N52" s="2">
        <f t="shared" si="21"/>
        <v>0</v>
      </c>
      <c r="O52" s="2">
        <f t="shared" si="21"/>
        <v>2076.7949297215036</v>
      </c>
      <c r="P52" s="2">
        <f t="shared" si="21"/>
        <v>8155.5730392734313</v>
      </c>
      <c r="Q52" s="2">
        <f t="shared" si="21"/>
        <v>7913.0023518933012</v>
      </c>
      <c r="R52" s="2">
        <f t="shared" si="21"/>
        <v>7670.4316645131694</v>
      </c>
      <c r="S52" s="2">
        <f t="shared" si="21"/>
        <v>7427.8609771330375</v>
      </c>
      <c r="T52" s="2">
        <f t="shared" si="21"/>
        <v>7185.2902897529057</v>
      </c>
      <c r="U52" s="2">
        <f t="shared" si="21"/>
        <v>6942.7196023727738</v>
      </c>
      <c r="V52" s="2">
        <f t="shared" si="21"/>
        <v>6700.1489149926419</v>
      </c>
      <c r="W52" s="2">
        <f t="shared" si="21"/>
        <v>6457.5782276125101</v>
      </c>
      <c r="X52" s="2">
        <f t="shared" si="21"/>
        <v>6215.0075402323782</v>
      </c>
      <c r="Y52" s="2">
        <f t="shared" si="21"/>
        <v>5972.4368528522464</v>
      </c>
      <c r="Z52" s="2">
        <f t="shared" si="21"/>
        <v>5729.8661654721145</v>
      </c>
      <c r="AA52" s="2">
        <f t="shared" si="21"/>
        <v>5487.2954780919827</v>
      </c>
      <c r="AB52" s="2">
        <f t="shared" si="21"/>
        <v>5244.7247907118508</v>
      </c>
      <c r="AC52" s="2">
        <f t="shared" si="21"/>
        <v>5002.1541033317189</v>
      </c>
      <c r="AD52" s="2">
        <f t="shared" si="21"/>
        <v>4759.583415951588</v>
      </c>
      <c r="AE52" s="2">
        <f t="shared" si="21"/>
        <v>4517.0127285714561</v>
      </c>
      <c r="AF52" s="2">
        <f t="shared" si="21"/>
        <v>4274.4420411913243</v>
      </c>
      <c r="AG52" s="2">
        <f t="shared" si="21"/>
        <v>4031.8713538111924</v>
      </c>
      <c r="AH52" s="2">
        <f t="shared" si="21"/>
        <v>3789.3006664310606</v>
      </c>
      <c r="AI52" s="2">
        <f t="shared" si="21"/>
        <v>2705.5294881719883</v>
      </c>
      <c r="AJ52" s="2">
        <f t="shared" si="21"/>
        <v>0</v>
      </c>
      <c r="AK52" s="2">
        <f t="shared" si="21"/>
        <v>0</v>
      </c>
      <c r="AL52" s="2">
        <f t="shared" si="21"/>
        <v>0</v>
      </c>
      <c r="AM52" s="2">
        <f t="shared" si="21"/>
        <v>0</v>
      </c>
      <c r="AN52" s="2">
        <f t="shared" si="21"/>
        <v>0</v>
      </c>
      <c r="AO52" s="2">
        <f t="shared" si="21"/>
        <v>0</v>
      </c>
      <c r="AP52" s="2">
        <f t="shared" si="21"/>
        <v>0</v>
      </c>
      <c r="AQ52" s="2">
        <f t="shared" si="21"/>
        <v>0</v>
      </c>
      <c r="AR52" s="2">
        <f t="shared" si="21"/>
        <v>0</v>
      </c>
      <c r="AS52" s="2">
        <f t="shared" si="21"/>
        <v>0</v>
      </c>
      <c r="AT52" s="2">
        <f t="shared" si="21"/>
        <v>0</v>
      </c>
      <c r="AU52" s="2">
        <f t="shared" si="21"/>
        <v>0</v>
      </c>
      <c r="AV52" s="2">
        <f t="shared" si="21"/>
        <v>0</v>
      </c>
      <c r="AW52" s="2">
        <f t="shared" si="21"/>
        <v>0</v>
      </c>
      <c r="AX52" s="2">
        <f t="shared" si="21"/>
        <v>0</v>
      </c>
      <c r="AY52" s="2">
        <f t="shared" si="21"/>
        <v>0</v>
      </c>
      <c r="AZ52" s="2">
        <f t="shared" si="21"/>
        <v>0</v>
      </c>
      <c r="BA52" s="2">
        <f t="shared" si="21"/>
        <v>0</v>
      </c>
      <c r="BB52" s="2">
        <f t="shared" si="21"/>
        <v>0</v>
      </c>
      <c r="BC52" s="2">
        <f t="shared" si="21"/>
        <v>0</v>
      </c>
      <c r="BD52" s="2">
        <f t="shared" si="21"/>
        <v>0</v>
      </c>
      <c r="BE52" s="2">
        <f t="shared" si="21"/>
        <v>0</v>
      </c>
      <c r="BF52" s="2">
        <f t="shared" si="21"/>
        <v>0</v>
      </c>
      <c r="BG52" s="2">
        <f t="shared" si="21"/>
        <v>0</v>
      </c>
      <c r="BH52" s="2">
        <f t="shared" si="21"/>
        <v>0</v>
      </c>
      <c r="BI52" s="2">
        <f t="shared" si="21"/>
        <v>0</v>
      </c>
      <c r="BJ52" s="2">
        <f t="shared" si="21"/>
        <v>0</v>
      </c>
      <c r="BK52" s="2">
        <f t="shared" si="21"/>
        <v>0</v>
      </c>
      <c r="BL52" s="2">
        <f t="shared" si="21"/>
        <v>0</v>
      </c>
      <c r="BM52" s="2">
        <f t="shared" si="21"/>
        <v>0</v>
      </c>
      <c r="BN52" s="2">
        <f t="shared" si="21"/>
        <v>0</v>
      </c>
      <c r="BO52" s="2">
        <f t="shared" si="21"/>
        <v>0</v>
      </c>
    </row>
    <row r="53" spans="1:67" ht="12.75" customHeight="1" outlineLevel="2">
      <c r="B53" s="160" t="str">
        <f>"Jan "&amp;$L$10&amp;" $"</f>
        <v>Jan 2012 $</v>
      </c>
      <c r="C53" s="161">
        <v>61325.292000000001</v>
      </c>
      <c r="D53" s="60"/>
      <c r="E53" s="60"/>
      <c r="F53" s="60"/>
      <c r="G53" s="60"/>
      <c r="H53" s="162"/>
    </row>
    <row r="54" spans="1:67" ht="12.75" customHeight="1" outlineLevel="2">
      <c r="B54" s="14" t="s">
        <v>549</v>
      </c>
      <c r="C54" s="163">
        <v>0.33329999999999999</v>
      </c>
      <c r="D54" s="163">
        <v>0.66669999999999996</v>
      </c>
      <c r="E54" s="163">
        <v>0</v>
      </c>
      <c r="F54" s="163">
        <v>0</v>
      </c>
      <c r="G54" s="163">
        <v>0</v>
      </c>
      <c r="H54" s="164"/>
      <c r="J54" s="17"/>
      <c r="K54" s="17"/>
    </row>
    <row r="55" spans="1:67" ht="12.75" customHeight="1" outlineLevel="2">
      <c r="B55" s="14" t="s">
        <v>323</v>
      </c>
      <c r="C55" s="193">
        <v>2.5999999999999999E-2</v>
      </c>
      <c r="D55" s="60"/>
      <c r="E55" s="60"/>
      <c r="F55" s="60"/>
      <c r="G55" s="60"/>
    </row>
    <row r="56" spans="1:67" ht="12.75" customHeight="1" outlineLevel="2">
      <c r="B56" s="14" t="s">
        <v>550</v>
      </c>
      <c r="C56" s="159">
        <v>2014</v>
      </c>
      <c r="D56" s="159">
        <v>1</v>
      </c>
    </row>
    <row r="57" spans="1:67" ht="12.75" customHeight="1" outlineLevel="2">
      <c r="B57" s="14" t="s">
        <v>551</v>
      </c>
      <c r="C57" s="159">
        <v>2015</v>
      </c>
      <c r="D57" s="159">
        <v>10</v>
      </c>
    </row>
    <row r="58" spans="1:67" ht="12.75" customHeight="1" outlineLevel="2">
      <c r="B58" s="15" t="s">
        <v>552</v>
      </c>
      <c r="L58" s="166">
        <f t="shared" ref="L58:BO58" si="22">(1+$C55)^L$21</f>
        <v>1.012916580968048</v>
      </c>
      <c r="M58" s="166">
        <f t="shared" si="22"/>
        <v>1.0392524120732172</v>
      </c>
      <c r="N58" s="166">
        <f t="shared" si="22"/>
        <v>1.0662729747871209</v>
      </c>
      <c r="O58" s="166">
        <f t="shared" si="22"/>
        <v>1.093996072131586</v>
      </c>
      <c r="P58" s="166">
        <f t="shared" si="22"/>
        <v>1.1224399700070073</v>
      </c>
      <c r="Q58" s="166">
        <f t="shared" si="22"/>
        <v>1.1516234092271895</v>
      </c>
      <c r="R58" s="166">
        <f t="shared" si="22"/>
        <v>1.1815656178670964</v>
      </c>
      <c r="S58" s="166">
        <f t="shared" si="22"/>
        <v>1.212286323931641</v>
      </c>
      <c r="T58" s="166">
        <f t="shared" si="22"/>
        <v>1.2438057683538637</v>
      </c>
      <c r="U58" s="166">
        <f t="shared" si="22"/>
        <v>1.2761447183310641</v>
      </c>
      <c r="V58" s="166">
        <f t="shared" si="22"/>
        <v>1.3093244810076718</v>
      </c>
      <c r="W58" s="166">
        <f t="shared" si="22"/>
        <v>1.3433669175138714</v>
      </c>
      <c r="X58" s="166">
        <f t="shared" si="22"/>
        <v>1.3782944573692322</v>
      </c>
      <c r="Y58" s="166">
        <f t="shared" si="22"/>
        <v>1.4141301132608322</v>
      </c>
      <c r="Z58" s="166">
        <f t="shared" si="22"/>
        <v>1.4508974962056138</v>
      </c>
      <c r="AA58" s="166">
        <f t="shared" si="22"/>
        <v>1.4886208311069598</v>
      </c>
      <c r="AB58" s="166">
        <f t="shared" si="22"/>
        <v>1.5273249727157407</v>
      </c>
      <c r="AC58" s="166">
        <f t="shared" si="22"/>
        <v>1.56703542200635</v>
      </c>
      <c r="AD58" s="166">
        <f t="shared" si="22"/>
        <v>1.6077783429785153</v>
      </c>
      <c r="AE58" s="166">
        <f t="shared" si="22"/>
        <v>1.6495805798959566</v>
      </c>
      <c r="AF58" s="166">
        <f t="shared" si="22"/>
        <v>1.6924696749732515</v>
      </c>
      <c r="AG58" s="166">
        <f t="shared" si="22"/>
        <v>1.7364738865225562</v>
      </c>
      <c r="AH58" s="166">
        <f t="shared" si="22"/>
        <v>1.7816222075721426</v>
      </c>
      <c r="AI58" s="166">
        <f t="shared" si="22"/>
        <v>1.8279443849690185</v>
      </c>
      <c r="AJ58" s="166">
        <f t="shared" si="22"/>
        <v>1.8754709389782129</v>
      </c>
      <c r="AK58" s="166">
        <f t="shared" si="22"/>
        <v>1.9242331833916464</v>
      </c>
      <c r="AL58" s="166">
        <f t="shared" si="22"/>
        <v>1.9742632461598293</v>
      </c>
      <c r="AM58" s="166">
        <f t="shared" si="22"/>
        <v>2.0255940905599847</v>
      </c>
      <c r="AN58" s="166">
        <f t="shared" si="22"/>
        <v>2.0782595369145445</v>
      </c>
      <c r="AO58" s="166">
        <f t="shared" si="22"/>
        <v>2.1322942848743227</v>
      </c>
      <c r="AP58" s="166">
        <f t="shared" si="22"/>
        <v>2.1877339362810551</v>
      </c>
      <c r="AQ58" s="166">
        <f t="shared" si="22"/>
        <v>2.2446150186243625</v>
      </c>
      <c r="AR58" s="166">
        <f t="shared" si="22"/>
        <v>2.3029750091085961</v>
      </c>
      <c r="AS58" s="166">
        <f t="shared" si="22"/>
        <v>2.3628523593454198</v>
      </c>
      <c r="AT58" s="166">
        <f t="shared" si="22"/>
        <v>2.4242865206884003</v>
      </c>
      <c r="AU58" s="166">
        <f t="shared" si="22"/>
        <v>2.4873179702262993</v>
      </c>
      <c r="AV58" s="166">
        <f t="shared" si="22"/>
        <v>2.551988237452183</v>
      </c>
      <c r="AW58" s="166">
        <f t="shared" si="22"/>
        <v>2.6183399316259397</v>
      </c>
      <c r="AX58" s="166">
        <f t="shared" si="22"/>
        <v>2.6864167698482144</v>
      </c>
      <c r="AY58" s="166">
        <f t="shared" si="22"/>
        <v>2.7562636058642678</v>
      </c>
      <c r="AZ58" s="166">
        <f t="shared" si="22"/>
        <v>2.8279264596167391</v>
      </c>
      <c r="BA58" s="166">
        <f t="shared" si="22"/>
        <v>2.9014525475667745</v>
      </c>
      <c r="BB58" s="166">
        <f t="shared" si="22"/>
        <v>2.9768903138035103</v>
      </c>
      <c r="BC58" s="166">
        <f t="shared" si="22"/>
        <v>3.0542894619624015</v>
      </c>
      <c r="BD58" s="166">
        <f t="shared" si="22"/>
        <v>3.1337009879734246</v>
      </c>
      <c r="BE58" s="166">
        <f t="shared" si="22"/>
        <v>3.2151772136607333</v>
      </c>
      <c r="BF58" s="166">
        <f t="shared" si="22"/>
        <v>3.2987718212159121</v>
      </c>
      <c r="BG58" s="166">
        <f t="shared" si="22"/>
        <v>3.3845398885675264</v>
      </c>
      <c r="BH58" s="166">
        <f t="shared" si="22"/>
        <v>3.4725379256702822</v>
      </c>
      <c r="BI58" s="166">
        <f t="shared" si="22"/>
        <v>3.5628239117377092</v>
      </c>
      <c r="BJ58" s="166">
        <f t="shared" si="22"/>
        <v>3.6554573334428895</v>
      </c>
      <c r="BK58" s="166">
        <f t="shared" si="22"/>
        <v>3.7504992241124051</v>
      </c>
      <c r="BL58" s="166">
        <f t="shared" si="22"/>
        <v>3.8480122039393279</v>
      </c>
      <c r="BM58" s="166">
        <f t="shared" si="22"/>
        <v>3.9480605212417501</v>
      </c>
      <c r="BN58" s="166">
        <f t="shared" si="22"/>
        <v>4.0507100947940362</v>
      </c>
      <c r="BO58" s="166">
        <f t="shared" si="22"/>
        <v>4.156028557258681</v>
      </c>
    </row>
    <row r="59" spans="1:67" ht="12.75" customHeight="1" outlineLevel="2">
      <c r="B59" s="14" t="s">
        <v>553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ht="12.75" customHeight="1" outlineLevel="2">
      <c r="B60" s="64" t="s">
        <v>554</v>
      </c>
      <c r="L60" s="2">
        <f t="shared" ref="L60:BO60" si="23">IF(L$10&gt;$C57,0,+K63)</f>
        <v>0</v>
      </c>
      <c r="M60" s="2">
        <f t="shared" si="23"/>
        <v>0</v>
      </c>
      <c r="N60" s="2">
        <f t="shared" si="23"/>
        <v>0</v>
      </c>
      <c r="O60" s="2">
        <f t="shared" si="23"/>
        <v>22475.393387004173</v>
      </c>
      <c r="P60" s="2">
        <f t="shared" si="23"/>
        <v>0</v>
      </c>
      <c r="Q60" s="2">
        <f t="shared" si="23"/>
        <v>0</v>
      </c>
      <c r="R60" s="2">
        <f t="shared" si="23"/>
        <v>0</v>
      </c>
      <c r="S60" s="2">
        <f t="shared" si="23"/>
        <v>0</v>
      </c>
      <c r="T60" s="2">
        <f t="shared" si="23"/>
        <v>0</v>
      </c>
      <c r="U60" s="2">
        <f t="shared" si="23"/>
        <v>0</v>
      </c>
      <c r="V60" s="2">
        <f t="shared" si="23"/>
        <v>0</v>
      </c>
      <c r="W60" s="2">
        <f t="shared" si="23"/>
        <v>0</v>
      </c>
      <c r="X60" s="2">
        <f t="shared" si="23"/>
        <v>0</v>
      </c>
      <c r="Y60" s="2">
        <f t="shared" si="23"/>
        <v>0</v>
      </c>
      <c r="Z60" s="2">
        <f t="shared" si="23"/>
        <v>0</v>
      </c>
      <c r="AA60" s="2">
        <f t="shared" si="23"/>
        <v>0</v>
      </c>
      <c r="AB60" s="2">
        <f t="shared" si="23"/>
        <v>0</v>
      </c>
      <c r="AC60" s="2">
        <f t="shared" si="23"/>
        <v>0</v>
      </c>
      <c r="AD60" s="2">
        <f t="shared" si="23"/>
        <v>0</v>
      </c>
      <c r="AE60" s="2">
        <f t="shared" si="23"/>
        <v>0</v>
      </c>
      <c r="AF60" s="2">
        <f t="shared" si="23"/>
        <v>0</v>
      </c>
      <c r="AG60" s="2">
        <f t="shared" si="23"/>
        <v>0</v>
      </c>
      <c r="AH60" s="2">
        <f t="shared" si="23"/>
        <v>0</v>
      </c>
      <c r="AI60" s="2">
        <f t="shared" si="23"/>
        <v>0</v>
      </c>
      <c r="AJ60" s="2">
        <f t="shared" si="23"/>
        <v>0</v>
      </c>
      <c r="AK60" s="2">
        <f t="shared" si="23"/>
        <v>0</v>
      </c>
      <c r="AL60" s="2">
        <f t="shared" si="23"/>
        <v>0</v>
      </c>
      <c r="AM60" s="2">
        <f t="shared" si="23"/>
        <v>0</v>
      </c>
      <c r="AN60" s="2">
        <f t="shared" si="23"/>
        <v>0</v>
      </c>
      <c r="AO60" s="2">
        <f t="shared" si="23"/>
        <v>0</v>
      </c>
      <c r="AP60" s="2">
        <f t="shared" si="23"/>
        <v>0</v>
      </c>
      <c r="AQ60" s="2">
        <f t="shared" si="23"/>
        <v>0</v>
      </c>
      <c r="AR60" s="2">
        <f t="shared" si="23"/>
        <v>0</v>
      </c>
      <c r="AS60" s="2">
        <f t="shared" si="23"/>
        <v>0</v>
      </c>
      <c r="AT60" s="2">
        <f t="shared" si="23"/>
        <v>0</v>
      </c>
      <c r="AU60" s="2">
        <f t="shared" si="23"/>
        <v>0</v>
      </c>
      <c r="AV60" s="2">
        <f t="shared" si="23"/>
        <v>0</v>
      </c>
      <c r="AW60" s="2">
        <f t="shared" si="23"/>
        <v>0</v>
      </c>
      <c r="AX60" s="2">
        <f t="shared" si="23"/>
        <v>0</v>
      </c>
      <c r="AY60" s="2">
        <f t="shared" si="23"/>
        <v>0</v>
      </c>
      <c r="AZ60" s="2">
        <f t="shared" si="23"/>
        <v>0</v>
      </c>
      <c r="BA60" s="2">
        <f t="shared" si="23"/>
        <v>0</v>
      </c>
      <c r="BB60" s="2">
        <f t="shared" si="23"/>
        <v>0</v>
      </c>
      <c r="BC60" s="2">
        <f t="shared" si="23"/>
        <v>0</v>
      </c>
      <c r="BD60" s="2">
        <f t="shared" si="23"/>
        <v>0</v>
      </c>
      <c r="BE60" s="2">
        <f t="shared" si="23"/>
        <v>0</v>
      </c>
      <c r="BF60" s="2">
        <f t="shared" si="23"/>
        <v>0</v>
      </c>
      <c r="BG60" s="2">
        <f t="shared" si="23"/>
        <v>0</v>
      </c>
      <c r="BH60" s="2">
        <f t="shared" si="23"/>
        <v>0</v>
      </c>
      <c r="BI60" s="2">
        <f t="shared" si="23"/>
        <v>0</v>
      </c>
      <c r="BJ60" s="2">
        <f t="shared" si="23"/>
        <v>0</v>
      </c>
      <c r="BK60" s="2">
        <f t="shared" si="23"/>
        <v>0</v>
      </c>
      <c r="BL60" s="2">
        <f t="shared" si="23"/>
        <v>0</v>
      </c>
      <c r="BM60" s="2">
        <f t="shared" si="23"/>
        <v>0</v>
      </c>
      <c r="BN60" s="2">
        <f t="shared" si="23"/>
        <v>0</v>
      </c>
      <c r="BO60" s="2">
        <f t="shared" si="23"/>
        <v>0</v>
      </c>
    </row>
    <row r="61" spans="1:67" ht="12.75" customHeight="1" outlineLevel="2">
      <c r="B61" s="64" t="s">
        <v>555</v>
      </c>
      <c r="L61" s="2">
        <f t="shared" ref="L61:BO61" si="24">IF(AND(L$10&gt;=$C56,L$10&lt;=$C57),INDEX($C54:$G54,1,L$10-$C56+1)*$C53*L58,0)</f>
        <v>0</v>
      </c>
      <c r="M61" s="2">
        <f t="shared" si="24"/>
        <v>0</v>
      </c>
      <c r="N61" s="2">
        <f t="shared" si="24"/>
        <v>21794.320860125259</v>
      </c>
      <c r="O61" s="2">
        <f t="shared" si="24"/>
        <v>44728.655367834057</v>
      </c>
      <c r="P61" s="2">
        <f t="shared" si="24"/>
        <v>0</v>
      </c>
      <c r="Q61" s="2">
        <f t="shared" si="24"/>
        <v>0</v>
      </c>
      <c r="R61" s="2">
        <f t="shared" si="24"/>
        <v>0</v>
      </c>
      <c r="S61" s="2">
        <f t="shared" si="24"/>
        <v>0</v>
      </c>
      <c r="T61" s="2">
        <f t="shared" si="24"/>
        <v>0</v>
      </c>
      <c r="U61" s="2">
        <f t="shared" si="24"/>
        <v>0</v>
      </c>
      <c r="V61" s="2">
        <f t="shared" si="24"/>
        <v>0</v>
      </c>
      <c r="W61" s="2">
        <f t="shared" si="24"/>
        <v>0</v>
      </c>
      <c r="X61" s="2">
        <f t="shared" si="24"/>
        <v>0</v>
      </c>
      <c r="Y61" s="2">
        <f t="shared" si="24"/>
        <v>0</v>
      </c>
      <c r="Z61" s="2">
        <f t="shared" si="24"/>
        <v>0</v>
      </c>
      <c r="AA61" s="2">
        <f t="shared" si="24"/>
        <v>0</v>
      </c>
      <c r="AB61" s="2">
        <f t="shared" si="24"/>
        <v>0</v>
      </c>
      <c r="AC61" s="2">
        <f t="shared" si="24"/>
        <v>0</v>
      </c>
      <c r="AD61" s="2">
        <f t="shared" si="24"/>
        <v>0</v>
      </c>
      <c r="AE61" s="2">
        <f t="shared" si="24"/>
        <v>0</v>
      </c>
      <c r="AF61" s="2">
        <f t="shared" si="24"/>
        <v>0</v>
      </c>
      <c r="AG61" s="2">
        <f t="shared" si="24"/>
        <v>0</v>
      </c>
      <c r="AH61" s="2">
        <f t="shared" si="24"/>
        <v>0</v>
      </c>
      <c r="AI61" s="2">
        <f t="shared" si="24"/>
        <v>0</v>
      </c>
      <c r="AJ61" s="2">
        <f t="shared" si="24"/>
        <v>0</v>
      </c>
      <c r="AK61" s="2">
        <f t="shared" si="24"/>
        <v>0</v>
      </c>
      <c r="AL61" s="2">
        <f t="shared" si="24"/>
        <v>0</v>
      </c>
      <c r="AM61" s="2">
        <f t="shared" si="24"/>
        <v>0</v>
      </c>
      <c r="AN61" s="2">
        <f t="shared" si="24"/>
        <v>0</v>
      </c>
      <c r="AO61" s="2">
        <f t="shared" si="24"/>
        <v>0</v>
      </c>
      <c r="AP61" s="2">
        <f t="shared" si="24"/>
        <v>0</v>
      </c>
      <c r="AQ61" s="2">
        <f t="shared" si="24"/>
        <v>0</v>
      </c>
      <c r="AR61" s="2">
        <f t="shared" si="24"/>
        <v>0</v>
      </c>
      <c r="AS61" s="2">
        <f t="shared" si="24"/>
        <v>0</v>
      </c>
      <c r="AT61" s="2">
        <f t="shared" si="24"/>
        <v>0</v>
      </c>
      <c r="AU61" s="2">
        <f t="shared" si="24"/>
        <v>0</v>
      </c>
      <c r="AV61" s="2">
        <f t="shared" si="24"/>
        <v>0</v>
      </c>
      <c r="AW61" s="2">
        <f t="shared" si="24"/>
        <v>0</v>
      </c>
      <c r="AX61" s="2">
        <f t="shared" si="24"/>
        <v>0</v>
      </c>
      <c r="AY61" s="2">
        <f t="shared" si="24"/>
        <v>0</v>
      </c>
      <c r="AZ61" s="2">
        <f t="shared" si="24"/>
        <v>0</v>
      </c>
      <c r="BA61" s="2">
        <f t="shared" si="24"/>
        <v>0</v>
      </c>
      <c r="BB61" s="2">
        <f t="shared" si="24"/>
        <v>0</v>
      </c>
      <c r="BC61" s="2">
        <f t="shared" si="24"/>
        <v>0</v>
      </c>
      <c r="BD61" s="2">
        <f t="shared" si="24"/>
        <v>0</v>
      </c>
      <c r="BE61" s="2">
        <f t="shared" si="24"/>
        <v>0</v>
      </c>
      <c r="BF61" s="2">
        <f t="shared" si="24"/>
        <v>0</v>
      </c>
      <c r="BG61" s="2">
        <f t="shared" si="24"/>
        <v>0</v>
      </c>
      <c r="BH61" s="2">
        <f t="shared" si="24"/>
        <v>0</v>
      </c>
      <c r="BI61" s="2">
        <f t="shared" si="24"/>
        <v>0</v>
      </c>
      <c r="BJ61" s="2">
        <f t="shared" si="24"/>
        <v>0</v>
      </c>
      <c r="BK61" s="2">
        <f t="shared" si="24"/>
        <v>0</v>
      </c>
      <c r="BL61" s="2">
        <f t="shared" si="24"/>
        <v>0</v>
      </c>
      <c r="BM61" s="2">
        <f t="shared" si="24"/>
        <v>0</v>
      </c>
      <c r="BN61" s="2">
        <f t="shared" si="24"/>
        <v>0</v>
      </c>
      <c r="BO61" s="2">
        <f t="shared" si="24"/>
        <v>0</v>
      </c>
    </row>
    <row r="62" spans="1:67" ht="12.75" customHeight="1" outlineLevel="2">
      <c r="B62" s="64" t="s">
        <v>3</v>
      </c>
      <c r="C62" s="165">
        <v>6.25E-2</v>
      </c>
      <c r="L62" s="2">
        <f t="shared" ref="L62:BO62" si="25">SUM(L60,L61/2)*$C$62*IF(L$10=$C56,(13-$D56)/12,IF(L$10=$C57,($D57-1)/12,1))</f>
        <v>0</v>
      </c>
      <c r="M62" s="2">
        <f t="shared" si="25"/>
        <v>0</v>
      </c>
      <c r="N62" s="2">
        <f t="shared" si="25"/>
        <v>681.07252687891435</v>
      </c>
      <c r="O62" s="2">
        <f t="shared" si="25"/>
        <v>2101.8619251994314</v>
      </c>
      <c r="P62" s="2">
        <f t="shared" si="25"/>
        <v>0</v>
      </c>
      <c r="Q62" s="2">
        <f t="shared" si="25"/>
        <v>0</v>
      </c>
      <c r="R62" s="2">
        <f t="shared" si="25"/>
        <v>0</v>
      </c>
      <c r="S62" s="2">
        <f t="shared" si="25"/>
        <v>0</v>
      </c>
      <c r="T62" s="2">
        <f t="shared" si="25"/>
        <v>0</v>
      </c>
      <c r="U62" s="2">
        <f t="shared" si="25"/>
        <v>0</v>
      </c>
      <c r="V62" s="2">
        <f t="shared" si="25"/>
        <v>0</v>
      </c>
      <c r="W62" s="2">
        <f t="shared" si="25"/>
        <v>0</v>
      </c>
      <c r="X62" s="2">
        <f t="shared" si="25"/>
        <v>0</v>
      </c>
      <c r="Y62" s="2">
        <f t="shared" si="25"/>
        <v>0</v>
      </c>
      <c r="Z62" s="2">
        <f t="shared" si="25"/>
        <v>0</v>
      </c>
      <c r="AA62" s="2">
        <f t="shared" si="25"/>
        <v>0</v>
      </c>
      <c r="AB62" s="2">
        <f t="shared" si="25"/>
        <v>0</v>
      </c>
      <c r="AC62" s="2">
        <f t="shared" si="25"/>
        <v>0</v>
      </c>
      <c r="AD62" s="2">
        <f t="shared" si="25"/>
        <v>0</v>
      </c>
      <c r="AE62" s="2">
        <f t="shared" si="25"/>
        <v>0</v>
      </c>
      <c r="AF62" s="2">
        <f t="shared" si="25"/>
        <v>0</v>
      </c>
      <c r="AG62" s="2">
        <f t="shared" si="25"/>
        <v>0</v>
      </c>
      <c r="AH62" s="2">
        <f t="shared" si="25"/>
        <v>0</v>
      </c>
      <c r="AI62" s="2">
        <f t="shared" si="25"/>
        <v>0</v>
      </c>
      <c r="AJ62" s="2">
        <f t="shared" si="25"/>
        <v>0</v>
      </c>
      <c r="AK62" s="2">
        <f t="shared" si="25"/>
        <v>0</v>
      </c>
      <c r="AL62" s="2">
        <f t="shared" si="25"/>
        <v>0</v>
      </c>
      <c r="AM62" s="2">
        <f t="shared" si="25"/>
        <v>0</v>
      </c>
      <c r="AN62" s="2">
        <f t="shared" si="25"/>
        <v>0</v>
      </c>
      <c r="AO62" s="2">
        <f t="shared" si="25"/>
        <v>0</v>
      </c>
      <c r="AP62" s="2">
        <f t="shared" si="25"/>
        <v>0</v>
      </c>
      <c r="AQ62" s="2">
        <f t="shared" si="25"/>
        <v>0</v>
      </c>
      <c r="AR62" s="2">
        <f t="shared" si="25"/>
        <v>0</v>
      </c>
      <c r="AS62" s="2">
        <f t="shared" si="25"/>
        <v>0</v>
      </c>
      <c r="AT62" s="2">
        <f t="shared" si="25"/>
        <v>0</v>
      </c>
      <c r="AU62" s="2">
        <f t="shared" si="25"/>
        <v>0</v>
      </c>
      <c r="AV62" s="2">
        <f t="shared" si="25"/>
        <v>0</v>
      </c>
      <c r="AW62" s="2">
        <f t="shared" si="25"/>
        <v>0</v>
      </c>
      <c r="AX62" s="2">
        <f t="shared" si="25"/>
        <v>0</v>
      </c>
      <c r="AY62" s="2">
        <f t="shared" si="25"/>
        <v>0</v>
      </c>
      <c r="AZ62" s="2">
        <f t="shared" si="25"/>
        <v>0</v>
      </c>
      <c r="BA62" s="2">
        <f t="shared" si="25"/>
        <v>0</v>
      </c>
      <c r="BB62" s="2">
        <f t="shared" si="25"/>
        <v>0</v>
      </c>
      <c r="BC62" s="2">
        <f t="shared" si="25"/>
        <v>0</v>
      </c>
      <c r="BD62" s="2">
        <f t="shared" si="25"/>
        <v>0</v>
      </c>
      <c r="BE62" s="2">
        <f t="shared" si="25"/>
        <v>0</v>
      </c>
      <c r="BF62" s="2">
        <f t="shared" si="25"/>
        <v>0</v>
      </c>
      <c r="BG62" s="2">
        <f t="shared" si="25"/>
        <v>0</v>
      </c>
      <c r="BH62" s="2">
        <f t="shared" si="25"/>
        <v>0</v>
      </c>
      <c r="BI62" s="2">
        <f t="shared" si="25"/>
        <v>0</v>
      </c>
      <c r="BJ62" s="2">
        <f t="shared" si="25"/>
        <v>0</v>
      </c>
      <c r="BK62" s="2">
        <f t="shared" si="25"/>
        <v>0</v>
      </c>
      <c r="BL62" s="2">
        <f t="shared" si="25"/>
        <v>0</v>
      </c>
      <c r="BM62" s="2">
        <f t="shared" si="25"/>
        <v>0</v>
      </c>
      <c r="BN62" s="2">
        <f t="shared" si="25"/>
        <v>0</v>
      </c>
      <c r="BO62" s="2">
        <f t="shared" si="25"/>
        <v>0</v>
      </c>
    </row>
    <row r="63" spans="1:67" ht="12.75" customHeight="1" outlineLevel="2">
      <c r="B63" s="64" t="s">
        <v>556</v>
      </c>
      <c r="K63" s="167"/>
      <c r="L63" s="2">
        <f t="shared" ref="L63:V63" si="26">SUM(L60:L62)</f>
        <v>0</v>
      </c>
      <c r="M63" s="2">
        <f t="shared" si="26"/>
        <v>0</v>
      </c>
      <c r="N63" s="2">
        <f t="shared" si="26"/>
        <v>22475.393387004173</v>
      </c>
      <c r="O63" s="2">
        <f t="shared" si="26"/>
        <v>69305.910680037661</v>
      </c>
      <c r="P63" s="2">
        <f t="shared" si="26"/>
        <v>0</v>
      </c>
      <c r="Q63" s="2">
        <f t="shared" si="26"/>
        <v>0</v>
      </c>
      <c r="R63" s="2">
        <f t="shared" si="26"/>
        <v>0</v>
      </c>
      <c r="S63" s="2">
        <f t="shared" si="26"/>
        <v>0</v>
      </c>
      <c r="T63" s="2">
        <f t="shared" si="26"/>
        <v>0</v>
      </c>
      <c r="U63" s="2">
        <f t="shared" si="26"/>
        <v>0</v>
      </c>
      <c r="V63" s="2">
        <f t="shared" si="26"/>
        <v>0</v>
      </c>
      <c r="W63" s="2">
        <f t="shared" ref="W63:BO63" si="27">SUM(W60:W62)</f>
        <v>0</v>
      </c>
      <c r="X63" s="2">
        <f t="shared" si="27"/>
        <v>0</v>
      </c>
      <c r="Y63" s="2">
        <f t="shared" si="27"/>
        <v>0</v>
      </c>
      <c r="Z63" s="2">
        <f t="shared" si="27"/>
        <v>0</v>
      </c>
      <c r="AA63" s="2">
        <f t="shared" si="27"/>
        <v>0</v>
      </c>
      <c r="AB63" s="2">
        <f t="shared" si="27"/>
        <v>0</v>
      </c>
      <c r="AC63" s="2">
        <f t="shared" si="27"/>
        <v>0</v>
      </c>
      <c r="AD63" s="2">
        <f t="shared" si="27"/>
        <v>0</v>
      </c>
      <c r="AE63" s="2">
        <f t="shared" si="27"/>
        <v>0</v>
      </c>
      <c r="AF63" s="2">
        <f t="shared" si="27"/>
        <v>0</v>
      </c>
      <c r="AG63" s="2">
        <f t="shared" si="27"/>
        <v>0</v>
      </c>
      <c r="AH63" s="2">
        <f t="shared" si="27"/>
        <v>0</v>
      </c>
      <c r="AI63" s="2">
        <f t="shared" si="27"/>
        <v>0</v>
      </c>
      <c r="AJ63" s="2">
        <f t="shared" si="27"/>
        <v>0</v>
      </c>
      <c r="AK63" s="2">
        <f t="shared" si="27"/>
        <v>0</v>
      </c>
      <c r="AL63" s="2">
        <f t="shared" si="27"/>
        <v>0</v>
      </c>
      <c r="AM63" s="2">
        <f t="shared" si="27"/>
        <v>0</v>
      </c>
      <c r="AN63" s="2">
        <f t="shared" si="27"/>
        <v>0</v>
      </c>
      <c r="AO63" s="2">
        <f t="shared" si="27"/>
        <v>0</v>
      </c>
      <c r="AP63" s="2">
        <f t="shared" si="27"/>
        <v>0</v>
      </c>
      <c r="AQ63" s="2">
        <f t="shared" si="27"/>
        <v>0</v>
      </c>
      <c r="AR63" s="2">
        <f t="shared" si="27"/>
        <v>0</v>
      </c>
      <c r="AS63" s="2">
        <f t="shared" si="27"/>
        <v>0</v>
      </c>
      <c r="AT63" s="2">
        <f t="shared" si="27"/>
        <v>0</v>
      </c>
      <c r="AU63" s="2">
        <f t="shared" si="27"/>
        <v>0</v>
      </c>
      <c r="AV63" s="2">
        <f t="shared" si="27"/>
        <v>0</v>
      </c>
      <c r="AW63" s="2">
        <f t="shared" si="27"/>
        <v>0</v>
      </c>
      <c r="AX63" s="2">
        <f t="shared" si="27"/>
        <v>0</v>
      </c>
      <c r="AY63" s="2">
        <f t="shared" si="27"/>
        <v>0</v>
      </c>
      <c r="AZ63" s="2">
        <f t="shared" si="27"/>
        <v>0</v>
      </c>
      <c r="BA63" s="2">
        <f t="shared" si="27"/>
        <v>0</v>
      </c>
      <c r="BB63" s="2">
        <f t="shared" si="27"/>
        <v>0</v>
      </c>
      <c r="BC63" s="2">
        <f t="shared" si="27"/>
        <v>0</v>
      </c>
      <c r="BD63" s="2">
        <f t="shared" si="27"/>
        <v>0</v>
      </c>
      <c r="BE63" s="2">
        <f t="shared" si="27"/>
        <v>0</v>
      </c>
      <c r="BF63" s="2">
        <f t="shared" si="27"/>
        <v>0</v>
      </c>
      <c r="BG63" s="2">
        <f t="shared" si="27"/>
        <v>0</v>
      </c>
      <c r="BH63" s="2">
        <f t="shared" si="27"/>
        <v>0</v>
      </c>
      <c r="BI63" s="2">
        <f t="shared" si="27"/>
        <v>0</v>
      </c>
      <c r="BJ63" s="2">
        <f t="shared" si="27"/>
        <v>0</v>
      </c>
      <c r="BK63" s="2">
        <f t="shared" si="27"/>
        <v>0</v>
      </c>
      <c r="BL63" s="2">
        <f t="shared" si="27"/>
        <v>0</v>
      </c>
      <c r="BM63" s="2">
        <f t="shared" si="27"/>
        <v>0</v>
      </c>
      <c r="BN63" s="2">
        <f t="shared" si="27"/>
        <v>0</v>
      </c>
      <c r="BO63" s="2">
        <f t="shared" si="27"/>
        <v>0</v>
      </c>
    </row>
    <row r="64" spans="1:67" ht="12.75" customHeight="1" outlineLevel="2">
      <c r="B64" s="168" t="s">
        <v>557</v>
      </c>
      <c r="E64" s="2">
        <f>MAX(L63:BO63)*(1+$C$8)</f>
        <v>69305.910680037661</v>
      </c>
      <c r="F64" s="159">
        <v>20</v>
      </c>
      <c r="G64" s="169">
        <f>+$C$6</f>
        <v>2.9999999999999997E-4</v>
      </c>
      <c r="H64" s="151"/>
      <c r="L64" s="2"/>
      <c r="M64" s="2"/>
      <c r="N64" s="2"/>
      <c r="O64" s="2"/>
      <c r="P64" s="2"/>
      <c r="Q64" s="2"/>
    </row>
    <row r="65" spans="2:67" ht="12.75" customHeight="1" outlineLevel="2">
      <c r="B65" s="14"/>
    </row>
    <row r="66" spans="2:67" ht="12.75" customHeight="1" outlineLevel="2">
      <c r="B66" s="170" t="s">
        <v>558</v>
      </c>
    </row>
    <row r="67" spans="2:67" ht="12.75" customHeight="1" outlineLevel="2">
      <c r="B67" s="168" t="s">
        <v>559</v>
      </c>
      <c r="K67" s="2"/>
      <c r="L67" s="2">
        <f t="shared" ref="L67:BO67" si="28">IF(L$10=$C57,$E64,K69)</f>
        <v>0</v>
      </c>
      <c r="M67" s="2">
        <f t="shared" si="28"/>
        <v>0</v>
      </c>
      <c r="N67" s="2">
        <f t="shared" si="28"/>
        <v>0</v>
      </c>
      <c r="O67" s="2">
        <f t="shared" si="28"/>
        <v>69305.910680037661</v>
      </c>
      <c r="P67" s="2">
        <f t="shared" si="28"/>
        <v>68439.586796537187</v>
      </c>
      <c r="Q67" s="2">
        <f t="shared" si="28"/>
        <v>64974.291262535306</v>
      </c>
      <c r="R67" s="2">
        <f t="shared" si="28"/>
        <v>61508.995728533424</v>
      </c>
      <c r="S67" s="2">
        <f t="shared" si="28"/>
        <v>58043.700194531542</v>
      </c>
      <c r="T67" s="2">
        <f t="shared" si="28"/>
        <v>54578.404660529661</v>
      </c>
      <c r="U67" s="2">
        <f t="shared" si="28"/>
        <v>51113.109126527779</v>
      </c>
      <c r="V67" s="2">
        <f t="shared" si="28"/>
        <v>47647.813592525898</v>
      </c>
      <c r="W67" s="2">
        <f t="shared" si="28"/>
        <v>44182.518058524016</v>
      </c>
      <c r="X67" s="2">
        <f t="shared" si="28"/>
        <v>40717.222524522134</v>
      </c>
      <c r="Y67" s="2">
        <f t="shared" si="28"/>
        <v>37251.926990520253</v>
      </c>
      <c r="Z67" s="2">
        <f t="shared" si="28"/>
        <v>33786.631456518371</v>
      </c>
      <c r="AA67" s="2">
        <f t="shared" si="28"/>
        <v>30321.33592251649</v>
      </c>
      <c r="AB67" s="2">
        <f t="shared" si="28"/>
        <v>26856.040388514608</v>
      </c>
      <c r="AC67" s="2">
        <f t="shared" si="28"/>
        <v>23390.744854512726</v>
      </c>
      <c r="AD67" s="2">
        <f t="shared" si="28"/>
        <v>19925.449320510845</v>
      </c>
      <c r="AE67" s="2">
        <f t="shared" si="28"/>
        <v>16460.153786508963</v>
      </c>
      <c r="AF67" s="2">
        <f t="shared" si="28"/>
        <v>12994.85825250708</v>
      </c>
      <c r="AG67" s="2">
        <f t="shared" si="28"/>
        <v>9529.5627185051962</v>
      </c>
      <c r="AH67" s="2">
        <f t="shared" si="28"/>
        <v>6064.2671845033128</v>
      </c>
      <c r="AI67" s="2">
        <f t="shared" si="28"/>
        <v>2598.9716505014298</v>
      </c>
      <c r="AJ67" s="2">
        <f t="shared" si="28"/>
        <v>0</v>
      </c>
      <c r="AK67" s="2">
        <f t="shared" si="28"/>
        <v>0</v>
      </c>
      <c r="AL67" s="2">
        <f t="shared" si="28"/>
        <v>0</v>
      </c>
      <c r="AM67" s="2">
        <f t="shared" si="28"/>
        <v>0</v>
      </c>
      <c r="AN67" s="2">
        <f t="shared" si="28"/>
        <v>0</v>
      </c>
      <c r="AO67" s="2">
        <f t="shared" si="28"/>
        <v>0</v>
      </c>
      <c r="AP67" s="2">
        <f t="shared" si="28"/>
        <v>0</v>
      </c>
      <c r="AQ67" s="2">
        <f t="shared" si="28"/>
        <v>0</v>
      </c>
      <c r="AR67" s="2">
        <f t="shared" si="28"/>
        <v>0</v>
      </c>
      <c r="AS67" s="2">
        <f t="shared" si="28"/>
        <v>0</v>
      </c>
      <c r="AT67" s="2">
        <f t="shared" si="28"/>
        <v>0</v>
      </c>
      <c r="AU67" s="2">
        <f t="shared" si="28"/>
        <v>0</v>
      </c>
      <c r="AV67" s="2">
        <f t="shared" si="28"/>
        <v>0</v>
      </c>
      <c r="AW67" s="2">
        <f t="shared" si="28"/>
        <v>0</v>
      </c>
      <c r="AX67" s="2">
        <f t="shared" si="28"/>
        <v>0</v>
      </c>
      <c r="AY67" s="2">
        <f t="shared" si="28"/>
        <v>0</v>
      </c>
      <c r="AZ67" s="2">
        <f t="shared" si="28"/>
        <v>0</v>
      </c>
      <c r="BA67" s="2">
        <f t="shared" si="28"/>
        <v>0</v>
      </c>
      <c r="BB67" s="2">
        <f t="shared" si="28"/>
        <v>0</v>
      </c>
      <c r="BC67" s="2">
        <f t="shared" si="28"/>
        <v>0</v>
      </c>
      <c r="BD67" s="2">
        <f t="shared" si="28"/>
        <v>0</v>
      </c>
      <c r="BE67" s="2">
        <f t="shared" si="28"/>
        <v>0</v>
      </c>
      <c r="BF67" s="2">
        <f t="shared" si="28"/>
        <v>0</v>
      </c>
      <c r="BG67" s="2">
        <f t="shared" si="28"/>
        <v>0</v>
      </c>
      <c r="BH67" s="2">
        <f t="shared" si="28"/>
        <v>0</v>
      </c>
      <c r="BI67" s="2">
        <f t="shared" si="28"/>
        <v>0</v>
      </c>
      <c r="BJ67" s="2">
        <f t="shared" si="28"/>
        <v>0</v>
      </c>
      <c r="BK67" s="2">
        <f t="shared" si="28"/>
        <v>0</v>
      </c>
      <c r="BL67" s="2">
        <f t="shared" si="28"/>
        <v>0</v>
      </c>
      <c r="BM67" s="2">
        <f t="shared" si="28"/>
        <v>0</v>
      </c>
      <c r="BN67" s="2">
        <f t="shared" si="28"/>
        <v>0</v>
      </c>
      <c r="BO67" s="2">
        <f t="shared" si="28"/>
        <v>0</v>
      </c>
    </row>
    <row r="68" spans="2:67" ht="12.75" customHeight="1" outlineLevel="2">
      <c r="B68" s="64" t="s">
        <v>541</v>
      </c>
      <c r="K68" s="2"/>
      <c r="L68" s="2">
        <f t="shared" ref="L68:BO68" si="29">IF(L$10=$C57,$E64/$F64*(13-$D57)/12,MIN(K69,$E64/$F64))</f>
        <v>0</v>
      </c>
      <c r="M68" s="2">
        <f t="shared" si="29"/>
        <v>0</v>
      </c>
      <c r="N68" s="2">
        <f t="shared" si="29"/>
        <v>0</v>
      </c>
      <c r="O68" s="2">
        <f t="shared" si="29"/>
        <v>866.32388350047074</v>
      </c>
      <c r="P68" s="2">
        <f t="shared" si="29"/>
        <v>3465.295534001883</v>
      </c>
      <c r="Q68" s="2">
        <f t="shared" si="29"/>
        <v>3465.295534001883</v>
      </c>
      <c r="R68" s="2">
        <f t="shared" si="29"/>
        <v>3465.295534001883</v>
      </c>
      <c r="S68" s="2">
        <f t="shared" si="29"/>
        <v>3465.295534001883</v>
      </c>
      <c r="T68" s="2">
        <f t="shared" si="29"/>
        <v>3465.295534001883</v>
      </c>
      <c r="U68" s="2">
        <f t="shared" si="29"/>
        <v>3465.295534001883</v>
      </c>
      <c r="V68" s="2">
        <f t="shared" si="29"/>
        <v>3465.295534001883</v>
      </c>
      <c r="W68" s="2">
        <f t="shared" si="29"/>
        <v>3465.295534001883</v>
      </c>
      <c r="X68" s="2">
        <f t="shared" si="29"/>
        <v>3465.295534001883</v>
      </c>
      <c r="Y68" s="2">
        <f t="shared" si="29"/>
        <v>3465.295534001883</v>
      </c>
      <c r="Z68" s="2">
        <f t="shared" si="29"/>
        <v>3465.295534001883</v>
      </c>
      <c r="AA68" s="2">
        <f t="shared" si="29"/>
        <v>3465.295534001883</v>
      </c>
      <c r="AB68" s="2">
        <f t="shared" si="29"/>
        <v>3465.295534001883</v>
      </c>
      <c r="AC68" s="2">
        <f t="shared" si="29"/>
        <v>3465.295534001883</v>
      </c>
      <c r="AD68" s="2">
        <f t="shared" si="29"/>
        <v>3465.295534001883</v>
      </c>
      <c r="AE68" s="2">
        <f t="shared" si="29"/>
        <v>3465.295534001883</v>
      </c>
      <c r="AF68" s="2">
        <f t="shared" si="29"/>
        <v>3465.295534001883</v>
      </c>
      <c r="AG68" s="2">
        <f t="shared" si="29"/>
        <v>3465.295534001883</v>
      </c>
      <c r="AH68" s="2">
        <f t="shared" si="29"/>
        <v>3465.295534001883</v>
      </c>
      <c r="AI68" s="2">
        <f t="shared" si="29"/>
        <v>2598.9716505014298</v>
      </c>
      <c r="AJ68" s="2">
        <f t="shared" si="29"/>
        <v>0</v>
      </c>
      <c r="AK68" s="2">
        <f t="shared" si="29"/>
        <v>0</v>
      </c>
      <c r="AL68" s="2">
        <f t="shared" si="29"/>
        <v>0</v>
      </c>
      <c r="AM68" s="2">
        <f t="shared" si="29"/>
        <v>0</v>
      </c>
      <c r="AN68" s="2">
        <f t="shared" si="29"/>
        <v>0</v>
      </c>
      <c r="AO68" s="2">
        <f t="shared" si="29"/>
        <v>0</v>
      </c>
      <c r="AP68" s="2">
        <f t="shared" si="29"/>
        <v>0</v>
      </c>
      <c r="AQ68" s="2">
        <f t="shared" si="29"/>
        <v>0</v>
      </c>
      <c r="AR68" s="2">
        <f t="shared" si="29"/>
        <v>0</v>
      </c>
      <c r="AS68" s="2">
        <f t="shared" si="29"/>
        <v>0</v>
      </c>
      <c r="AT68" s="2">
        <f t="shared" si="29"/>
        <v>0</v>
      </c>
      <c r="AU68" s="2">
        <f t="shared" si="29"/>
        <v>0</v>
      </c>
      <c r="AV68" s="2">
        <f t="shared" si="29"/>
        <v>0</v>
      </c>
      <c r="AW68" s="2">
        <f t="shared" si="29"/>
        <v>0</v>
      </c>
      <c r="AX68" s="2">
        <f t="shared" si="29"/>
        <v>0</v>
      </c>
      <c r="AY68" s="2">
        <f t="shared" si="29"/>
        <v>0</v>
      </c>
      <c r="AZ68" s="2">
        <f t="shared" si="29"/>
        <v>0</v>
      </c>
      <c r="BA68" s="2">
        <f t="shared" si="29"/>
        <v>0</v>
      </c>
      <c r="BB68" s="2">
        <f t="shared" si="29"/>
        <v>0</v>
      </c>
      <c r="BC68" s="2">
        <f t="shared" si="29"/>
        <v>0</v>
      </c>
      <c r="BD68" s="2">
        <f t="shared" si="29"/>
        <v>0</v>
      </c>
      <c r="BE68" s="2">
        <f t="shared" si="29"/>
        <v>0</v>
      </c>
      <c r="BF68" s="2">
        <f t="shared" si="29"/>
        <v>0</v>
      </c>
      <c r="BG68" s="2">
        <f t="shared" si="29"/>
        <v>0</v>
      </c>
      <c r="BH68" s="2">
        <f t="shared" si="29"/>
        <v>0</v>
      </c>
      <c r="BI68" s="2">
        <f t="shared" si="29"/>
        <v>0</v>
      </c>
      <c r="BJ68" s="2">
        <f t="shared" si="29"/>
        <v>0</v>
      </c>
      <c r="BK68" s="2">
        <f t="shared" si="29"/>
        <v>0</v>
      </c>
      <c r="BL68" s="2">
        <f t="shared" si="29"/>
        <v>0</v>
      </c>
      <c r="BM68" s="2">
        <f t="shared" si="29"/>
        <v>0</v>
      </c>
      <c r="BN68" s="2">
        <f t="shared" si="29"/>
        <v>0</v>
      </c>
      <c r="BO68" s="2">
        <f t="shared" si="29"/>
        <v>0</v>
      </c>
    </row>
    <row r="69" spans="2:67" ht="12.75" customHeight="1" outlineLevel="2">
      <c r="B69" s="168" t="s">
        <v>542</v>
      </c>
      <c r="K69" s="167">
        <v>0</v>
      </c>
      <c r="L69" s="2">
        <f t="shared" ref="L69:BO69" si="30">+L67-L68</f>
        <v>0</v>
      </c>
      <c r="M69" s="2">
        <f t="shared" si="30"/>
        <v>0</v>
      </c>
      <c r="N69" s="2">
        <f t="shared" si="30"/>
        <v>0</v>
      </c>
      <c r="O69" s="2">
        <f t="shared" si="30"/>
        <v>68439.586796537187</v>
      </c>
      <c r="P69" s="2">
        <f t="shared" si="30"/>
        <v>64974.291262535306</v>
      </c>
      <c r="Q69" s="2">
        <f t="shared" si="30"/>
        <v>61508.995728533424</v>
      </c>
      <c r="R69" s="2">
        <f t="shared" si="30"/>
        <v>58043.700194531542</v>
      </c>
      <c r="S69" s="2">
        <f t="shared" si="30"/>
        <v>54578.404660529661</v>
      </c>
      <c r="T69" s="2">
        <f t="shared" si="30"/>
        <v>51113.109126527779</v>
      </c>
      <c r="U69" s="2">
        <f t="shared" si="30"/>
        <v>47647.813592525898</v>
      </c>
      <c r="V69" s="2">
        <f t="shared" si="30"/>
        <v>44182.518058524016</v>
      </c>
      <c r="W69" s="2">
        <f t="shared" si="30"/>
        <v>40717.222524522134</v>
      </c>
      <c r="X69" s="2">
        <f t="shared" si="30"/>
        <v>37251.926990520253</v>
      </c>
      <c r="Y69" s="2">
        <f t="shared" si="30"/>
        <v>33786.631456518371</v>
      </c>
      <c r="Z69" s="2">
        <f t="shared" si="30"/>
        <v>30321.33592251649</v>
      </c>
      <c r="AA69" s="2">
        <f t="shared" si="30"/>
        <v>26856.040388514608</v>
      </c>
      <c r="AB69" s="2">
        <f t="shared" si="30"/>
        <v>23390.744854512726</v>
      </c>
      <c r="AC69" s="2">
        <f t="shared" si="30"/>
        <v>19925.449320510845</v>
      </c>
      <c r="AD69" s="2">
        <f t="shared" si="30"/>
        <v>16460.153786508963</v>
      </c>
      <c r="AE69" s="2">
        <f t="shared" si="30"/>
        <v>12994.85825250708</v>
      </c>
      <c r="AF69" s="2">
        <f t="shared" si="30"/>
        <v>9529.5627185051962</v>
      </c>
      <c r="AG69" s="2">
        <f t="shared" si="30"/>
        <v>6064.2671845033128</v>
      </c>
      <c r="AH69" s="2">
        <f t="shared" si="30"/>
        <v>2598.9716505014298</v>
      </c>
      <c r="AI69" s="2">
        <f t="shared" si="30"/>
        <v>0</v>
      </c>
      <c r="AJ69" s="2">
        <f t="shared" si="30"/>
        <v>0</v>
      </c>
      <c r="AK69" s="2">
        <f t="shared" si="30"/>
        <v>0</v>
      </c>
      <c r="AL69" s="2">
        <f t="shared" si="30"/>
        <v>0</v>
      </c>
      <c r="AM69" s="2">
        <f t="shared" si="30"/>
        <v>0</v>
      </c>
      <c r="AN69" s="2">
        <f t="shared" si="30"/>
        <v>0</v>
      </c>
      <c r="AO69" s="2">
        <f t="shared" si="30"/>
        <v>0</v>
      </c>
      <c r="AP69" s="2">
        <f t="shared" si="30"/>
        <v>0</v>
      </c>
      <c r="AQ69" s="2">
        <f t="shared" si="30"/>
        <v>0</v>
      </c>
      <c r="AR69" s="2">
        <f t="shared" si="30"/>
        <v>0</v>
      </c>
      <c r="AS69" s="2">
        <f t="shared" si="30"/>
        <v>0</v>
      </c>
      <c r="AT69" s="2">
        <f t="shared" si="30"/>
        <v>0</v>
      </c>
      <c r="AU69" s="2">
        <f t="shared" si="30"/>
        <v>0</v>
      </c>
      <c r="AV69" s="2">
        <f t="shared" si="30"/>
        <v>0</v>
      </c>
      <c r="AW69" s="2">
        <f t="shared" si="30"/>
        <v>0</v>
      </c>
      <c r="AX69" s="2">
        <f t="shared" si="30"/>
        <v>0</v>
      </c>
      <c r="AY69" s="2">
        <f t="shared" si="30"/>
        <v>0</v>
      </c>
      <c r="AZ69" s="2">
        <f t="shared" si="30"/>
        <v>0</v>
      </c>
      <c r="BA69" s="2">
        <f t="shared" si="30"/>
        <v>0</v>
      </c>
      <c r="BB69" s="2">
        <f t="shared" si="30"/>
        <v>0</v>
      </c>
      <c r="BC69" s="2">
        <f t="shared" si="30"/>
        <v>0</v>
      </c>
      <c r="BD69" s="2">
        <f t="shared" si="30"/>
        <v>0</v>
      </c>
      <c r="BE69" s="2">
        <f t="shared" si="30"/>
        <v>0</v>
      </c>
      <c r="BF69" s="2">
        <f t="shared" si="30"/>
        <v>0</v>
      </c>
      <c r="BG69" s="2">
        <f t="shared" si="30"/>
        <v>0</v>
      </c>
      <c r="BH69" s="2">
        <f t="shared" si="30"/>
        <v>0</v>
      </c>
      <c r="BI69" s="2">
        <f t="shared" si="30"/>
        <v>0</v>
      </c>
      <c r="BJ69" s="2">
        <f t="shared" si="30"/>
        <v>0</v>
      </c>
      <c r="BK69" s="2">
        <f t="shared" si="30"/>
        <v>0</v>
      </c>
      <c r="BL69" s="2">
        <f t="shared" si="30"/>
        <v>0</v>
      </c>
      <c r="BM69" s="2">
        <f t="shared" si="30"/>
        <v>0</v>
      </c>
      <c r="BN69" s="2">
        <f t="shared" si="30"/>
        <v>0</v>
      </c>
      <c r="BO69" s="2">
        <f t="shared" si="30"/>
        <v>0</v>
      </c>
    </row>
    <row r="70" spans="2:67" ht="12.75" customHeight="1" outlineLevel="2">
      <c r="B70" s="64" t="s">
        <v>543</v>
      </c>
      <c r="L70" s="2">
        <f t="shared" ref="L70:BO70" si="31">IF(L$10=$C57,(L67+L69)/2*(13-$D57)/12,(L67+L69)/2)</f>
        <v>0</v>
      </c>
      <c r="M70" s="2">
        <f t="shared" si="31"/>
        <v>0</v>
      </c>
      <c r="N70" s="2">
        <f t="shared" si="31"/>
        <v>0</v>
      </c>
      <c r="O70" s="2">
        <f t="shared" si="31"/>
        <v>17218.187184571856</v>
      </c>
      <c r="P70" s="2">
        <f t="shared" si="31"/>
        <v>66706.939029536239</v>
      </c>
      <c r="Q70" s="2">
        <f t="shared" si="31"/>
        <v>63241.643495534365</v>
      </c>
      <c r="R70" s="2">
        <f t="shared" si="31"/>
        <v>59776.347961532483</v>
      </c>
      <c r="S70" s="2">
        <f t="shared" si="31"/>
        <v>56311.052427530602</v>
      </c>
      <c r="T70" s="2">
        <f t="shared" si="31"/>
        <v>52845.75689352872</v>
      </c>
      <c r="U70" s="2">
        <f t="shared" si="31"/>
        <v>49380.461359526838</v>
      </c>
      <c r="V70" s="2">
        <f t="shared" si="31"/>
        <v>45915.165825524957</v>
      </c>
      <c r="W70" s="2">
        <f t="shared" si="31"/>
        <v>42449.870291523075</v>
      </c>
      <c r="X70" s="2">
        <f t="shared" si="31"/>
        <v>38984.574757521194</v>
      </c>
      <c r="Y70" s="2">
        <f t="shared" si="31"/>
        <v>35519.279223519312</v>
      </c>
      <c r="Z70" s="2">
        <f t="shared" si="31"/>
        <v>32053.98368951743</v>
      </c>
      <c r="AA70" s="2">
        <f t="shared" si="31"/>
        <v>28588.688155515549</v>
      </c>
      <c r="AB70" s="2">
        <f t="shared" si="31"/>
        <v>25123.392621513667</v>
      </c>
      <c r="AC70" s="2">
        <f t="shared" si="31"/>
        <v>21658.097087511786</v>
      </c>
      <c r="AD70" s="2">
        <f t="shared" si="31"/>
        <v>18192.801553509904</v>
      </c>
      <c r="AE70" s="2">
        <f t="shared" si="31"/>
        <v>14727.506019508022</v>
      </c>
      <c r="AF70" s="2">
        <f t="shared" si="31"/>
        <v>11262.210485506137</v>
      </c>
      <c r="AG70" s="2">
        <f t="shared" si="31"/>
        <v>7796.9149515042545</v>
      </c>
      <c r="AH70" s="2">
        <f t="shared" si="31"/>
        <v>4331.6194175023711</v>
      </c>
      <c r="AI70" s="2">
        <f t="shared" si="31"/>
        <v>1299.4858252507149</v>
      </c>
      <c r="AJ70" s="2">
        <f t="shared" si="31"/>
        <v>0</v>
      </c>
      <c r="AK70" s="2">
        <f t="shared" si="31"/>
        <v>0</v>
      </c>
      <c r="AL70" s="2">
        <f t="shared" si="31"/>
        <v>0</v>
      </c>
      <c r="AM70" s="2">
        <f t="shared" si="31"/>
        <v>0</v>
      </c>
      <c r="AN70" s="2">
        <f t="shared" si="31"/>
        <v>0</v>
      </c>
      <c r="AO70" s="2">
        <f t="shared" si="31"/>
        <v>0</v>
      </c>
      <c r="AP70" s="2">
        <f t="shared" si="31"/>
        <v>0</v>
      </c>
      <c r="AQ70" s="2">
        <f t="shared" si="31"/>
        <v>0</v>
      </c>
      <c r="AR70" s="2">
        <f t="shared" si="31"/>
        <v>0</v>
      </c>
      <c r="AS70" s="2">
        <f t="shared" si="31"/>
        <v>0</v>
      </c>
      <c r="AT70" s="2">
        <f t="shared" si="31"/>
        <v>0</v>
      </c>
      <c r="AU70" s="2">
        <f t="shared" si="31"/>
        <v>0</v>
      </c>
      <c r="AV70" s="2">
        <f t="shared" si="31"/>
        <v>0</v>
      </c>
      <c r="AW70" s="2">
        <f t="shared" si="31"/>
        <v>0</v>
      </c>
      <c r="AX70" s="2">
        <f t="shared" si="31"/>
        <v>0</v>
      </c>
      <c r="AY70" s="2">
        <f t="shared" si="31"/>
        <v>0</v>
      </c>
      <c r="AZ70" s="2">
        <f t="shared" si="31"/>
        <v>0</v>
      </c>
      <c r="BA70" s="2">
        <f t="shared" si="31"/>
        <v>0</v>
      </c>
      <c r="BB70" s="2">
        <f t="shared" si="31"/>
        <v>0</v>
      </c>
      <c r="BC70" s="2">
        <f t="shared" si="31"/>
        <v>0</v>
      </c>
      <c r="BD70" s="2">
        <f t="shared" si="31"/>
        <v>0</v>
      </c>
      <c r="BE70" s="2">
        <f t="shared" si="31"/>
        <v>0</v>
      </c>
      <c r="BF70" s="2">
        <f t="shared" si="31"/>
        <v>0</v>
      </c>
      <c r="BG70" s="2">
        <f t="shared" si="31"/>
        <v>0</v>
      </c>
      <c r="BH70" s="2">
        <f t="shared" si="31"/>
        <v>0</v>
      </c>
      <c r="BI70" s="2">
        <f t="shared" si="31"/>
        <v>0</v>
      </c>
      <c r="BJ70" s="2">
        <f t="shared" si="31"/>
        <v>0</v>
      </c>
      <c r="BK70" s="2">
        <f t="shared" si="31"/>
        <v>0</v>
      </c>
      <c r="BL70" s="2">
        <f t="shared" si="31"/>
        <v>0</v>
      </c>
      <c r="BM70" s="2">
        <f t="shared" si="31"/>
        <v>0</v>
      </c>
      <c r="BN70" s="2">
        <f t="shared" si="31"/>
        <v>0</v>
      </c>
      <c r="BO70" s="2">
        <f t="shared" si="31"/>
        <v>0</v>
      </c>
    </row>
    <row r="71" spans="2:67" ht="12.75" customHeight="1" outlineLevel="2">
      <c r="B71" s="64" t="s">
        <v>535</v>
      </c>
      <c r="L71" s="171">
        <f t="shared" ref="L71:BO71" si="32">+L70*$C$5</f>
        <v>0</v>
      </c>
      <c r="M71" s="171">
        <f t="shared" si="32"/>
        <v>0</v>
      </c>
      <c r="N71" s="171">
        <f t="shared" si="32"/>
        <v>0</v>
      </c>
      <c r="O71" s="171">
        <f t="shared" si="32"/>
        <v>1205.2731029200299</v>
      </c>
      <c r="P71" s="171">
        <f t="shared" si="32"/>
        <v>4669.4857320675374</v>
      </c>
      <c r="Q71" s="171">
        <f t="shared" si="32"/>
        <v>4426.9150446874064</v>
      </c>
      <c r="R71" s="171">
        <f t="shared" si="32"/>
        <v>4184.3443573072745</v>
      </c>
      <c r="S71" s="171">
        <f t="shared" si="32"/>
        <v>3941.7736699271427</v>
      </c>
      <c r="T71" s="171">
        <f t="shared" si="32"/>
        <v>3699.2029825470108</v>
      </c>
      <c r="U71" s="171">
        <f t="shared" si="32"/>
        <v>3456.632295166879</v>
      </c>
      <c r="V71" s="171">
        <f t="shared" si="32"/>
        <v>3214.0616077867471</v>
      </c>
      <c r="W71" s="171">
        <f t="shared" si="32"/>
        <v>2971.4909204066157</v>
      </c>
      <c r="X71" s="171">
        <f t="shared" si="32"/>
        <v>2728.9202330264839</v>
      </c>
      <c r="Y71" s="171">
        <f t="shared" si="32"/>
        <v>2486.349545646352</v>
      </c>
      <c r="Z71" s="171">
        <f t="shared" si="32"/>
        <v>2243.7788582662201</v>
      </c>
      <c r="AA71" s="171">
        <f t="shared" si="32"/>
        <v>2001.2081708860885</v>
      </c>
      <c r="AB71" s="171">
        <f t="shared" si="32"/>
        <v>1758.6374835059569</v>
      </c>
      <c r="AC71" s="171">
        <f t="shared" si="32"/>
        <v>1516.066796125825</v>
      </c>
      <c r="AD71" s="171">
        <f t="shared" si="32"/>
        <v>1273.4961087456934</v>
      </c>
      <c r="AE71" s="171">
        <f t="shared" si="32"/>
        <v>1030.9254213655618</v>
      </c>
      <c r="AF71" s="171">
        <f t="shared" si="32"/>
        <v>788.35473398542968</v>
      </c>
      <c r="AG71" s="171">
        <f t="shared" si="32"/>
        <v>545.78404660529782</v>
      </c>
      <c r="AH71" s="171">
        <f t="shared" si="32"/>
        <v>303.21335922516602</v>
      </c>
      <c r="AI71" s="171">
        <f t="shared" si="32"/>
        <v>90.964007767550058</v>
      </c>
      <c r="AJ71" s="171">
        <f t="shared" si="32"/>
        <v>0</v>
      </c>
      <c r="AK71" s="171">
        <f t="shared" si="32"/>
        <v>0</v>
      </c>
      <c r="AL71" s="171">
        <f t="shared" si="32"/>
        <v>0</v>
      </c>
      <c r="AM71" s="171">
        <f t="shared" si="32"/>
        <v>0</v>
      </c>
      <c r="AN71" s="171">
        <f t="shared" si="32"/>
        <v>0</v>
      </c>
      <c r="AO71" s="171">
        <f t="shared" si="32"/>
        <v>0</v>
      </c>
      <c r="AP71" s="171">
        <f t="shared" si="32"/>
        <v>0</v>
      </c>
      <c r="AQ71" s="171">
        <f t="shared" si="32"/>
        <v>0</v>
      </c>
      <c r="AR71" s="171">
        <f t="shared" si="32"/>
        <v>0</v>
      </c>
      <c r="AS71" s="171">
        <f t="shared" si="32"/>
        <v>0</v>
      </c>
      <c r="AT71" s="171">
        <f t="shared" si="32"/>
        <v>0</v>
      </c>
      <c r="AU71" s="171">
        <f t="shared" si="32"/>
        <v>0</v>
      </c>
      <c r="AV71" s="171">
        <f t="shared" si="32"/>
        <v>0</v>
      </c>
      <c r="AW71" s="171">
        <f t="shared" si="32"/>
        <v>0</v>
      </c>
      <c r="AX71" s="171">
        <f t="shared" si="32"/>
        <v>0</v>
      </c>
      <c r="AY71" s="171">
        <f t="shared" si="32"/>
        <v>0</v>
      </c>
      <c r="AZ71" s="171">
        <f t="shared" si="32"/>
        <v>0</v>
      </c>
      <c r="BA71" s="171">
        <f t="shared" si="32"/>
        <v>0</v>
      </c>
      <c r="BB71" s="171">
        <f t="shared" si="32"/>
        <v>0</v>
      </c>
      <c r="BC71" s="171">
        <f t="shared" si="32"/>
        <v>0</v>
      </c>
      <c r="BD71" s="171">
        <f t="shared" si="32"/>
        <v>0</v>
      </c>
      <c r="BE71" s="171">
        <f t="shared" si="32"/>
        <v>0</v>
      </c>
      <c r="BF71" s="171">
        <f t="shared" si="32"/>
        <v>0</v>
      </c>
      <c r="BG71" s="171">
        <f t="shared" si="32"/>
        <v>0</v>
      </c>
      <c r="BH71" s="171">
        <f t="shared" si="32"/>
        <v>0</v>
      </c>
      <c r="BI71" s="171">
        <f t="shared" si="32"/>
        <v>0</v>
      </c>
      <c r="BJ71" s="171">
        <f t="shared" si="32"/>
        <v>0</v>
      </c>
      <c r="BK71" s="171">
        <f t="shared" si="32"/>
        <v>0</v>
      </c>
      <c r="BL71" s="171">
        <f t="shared" si="32"/>
        <v>0</v>
      </c>
      <c r="BM71" s="171">
        <f t="shared" si="32"/>
        <v>0</v>
      </c>
      <c r="BN71" s="171">
        <f t="shared" si="32"/>
        <v>0</v>
      </c>
      <c r="BO71" s="171">
        <f t="shared" si="32"/>
        <v>0</v>
      </c>
    </row>
    <row r="72" spans="2:67" ht="12.75" customHeight="1" outlineLevel="2">
      <c r="B72" s="14" t="s">
        <v>560</v>
      </c>
      <c r="L72" s="22">
        <f>IF(OR(L$10&lt;$C57,L$10&gt;$C57+$F64),0,IF(L$10=$C57,$E64*(13-$D57)/12,IF(L$10=$C57+$F64,$E64*($D57-1)/12,$E64)))</f>
        <v>0</v>
      </c>
      <c r="M72" s="22">
        <f t="shared" ref="M72:BO72" si="33">IF(OR(M$10&lt;$C57,M$10&gt;$C57+$F64),0,IF(M$10=$C57,$E64*(13-$D57)/12,IF(M$10=$C57+$F64,$E64*($D57-1)/12,$E64)))</f>
        <v>0</v>
      </c>
      <c r="N72" s="22">
        <f t="shared" si="33"/>
        <v>0</v>
      </c>
      <c r="O72" s="22">
        <f t="shared" si="33"/>
        <v>17326.477670009415</v>
      </c>
      <c r="P72" s="22">
        <f t="shared" si="33"/>
        <v>69305.910680037661</v>
      </c>
      <c r="Q72" s="22">
        <f t="shared" si="33"/>
        <v>69305.910680037661</v>
      </c>
      <c r="R72" s="22">
        <f t="shared" si="33"/>
        <v>69305.910680037661</v>
      </c>
      <c r="S72" s="22">
        <f t="shared" si="33"/>
        <v>69305.910680037661</v>
      </c>
      <c r="T72" s="22">
        <f t="shared" si="33"/>
        <v>69305.910680037661</v>
      </c>
      <c r="U72" s="22">
        <f t="shared" si="33"/>
        <v>69305.910680037661</v>
      </c>
      <c r="V72" s="22">
        <f t="shared" si="33"/>
        <v>69305.910680037661</v>
      </c>
      <c r="W72" s="22">
        <f t="shared" si="33"/>
        <v>69305.910680037661</v>
      </c>
      <c r="X72" s="22">
        <f t="shared" si="33"/>
        <v>69305.910680037661</v>
      </c>
      <c r="Y72" s="22">
        <f t="shared" si="33"/>
        <v>69305.910680037661</v>
      </c>
      <c r="Z72" s="22">
        <f t="shared" si="33"/>
        <v>69305.910680037661</v>
      </c>
      <c r="AA72" s="22">
        <f t="shared" si="33"/>
        <v>69305.910680037661</v>
      </c>
      <c r="AB72" s="22">
        <f t="shared" si="33"/>
        <v>69305.910680037661</v>
      </c>
      <c r="AC72" s="22">
        <f t="shared" si="33"/>
        <v>69305.910680037661</v>
      </c>
      <c r="AD72" s="22">
        <f t="shared" si="33"/>
        <v>69305.910680037661</v>
      </c>
      <c r="AE72" s="22">
        <f t="shared" si="33"/>
        <v>69305.910680037661</v>
      </c>
      <c r="AF72" s="22">
        <f t="shared" si="33"/>
        <v>69305.910680037661</v>
      </c>
      <c r="AG72" s="22">
        <f t="shared" si="33"/>
        <v>69305.910680037661</v>
      </c>
      <c r="AH72" s="22">
        <f t="shared" si="33"/>
        <v>69305.910680037661</v>
      </c>
      <c r="AI72" s="22">
        <f t="shared" si="33"/>
        <v>51979.433010028246</v>
      </c>
      <c r="AJ72" s="22">
        <f t="shared" si="33"/>
        <v>0</v>
      </c>
      <c r="AK72" s="22">
        <f t="shared" si="33"/>
        <v>0</v>
      </c>
      <c r="AL72" s="22">
        <f t="shared" si="33"/>
        <v>0</v>
      </c>
      <c r="AM72" s="22">
        <f t="shared" si="33"/>
        <v>0</v>
      </c>
      <c r="AN72" s="22">
        <f t="shared" si="33"/>
        <v>0</v>
      </c>
      <c r="AO72" s="22">
        <f t="shared" si="33"/>
        <v>0</v>
      </c>
      <c r="AP72" s="22">
        <f t="shared" si="33"/>
        <v>0</v>
      </c>
      <c r="AQ72" s="22">
        <f t="shared" si="33"/>
        <v>0</v>
      </c>
      <c r="AR72" s="22">
        <f t="shared" si="33"/>
        <v>0</v>
      </c>
      <c r="AS72" s="22">
        <f t="shared" si="33"/>
        <v>0</v>
      </c>
      <c r="AT72" s="22">
        <f t="shared" si="33"/>
        <v>0</v>
      </c>
      <c r="AU72" s="22">
        <f t="shared" si="33"/>
        <v>0</v>
      </c>
      <c r="AV72" s="22">
        <f t="shared" si="33"/>
        <v>0</v>
      </c>
      <c r="AW72" s="22">
        <f t="shared" si="33"/>
        <v>0</v>
      </c>
      <c r="AX72" s="22">
        <f t="shared" si="33"/>
        <v>0</v>
      </c>
      <c r="AY72" s="22">
        <f t="shared" si="33"/>
        <v>0</v>
      </c>
      <c r="AZ72" s="22">
        <f t="shared" si="33"/>
        <v>0</v>
      </c>
      <c r="BA72" s="22">
        <f t="shared" si="33"/>
        <v>0</v>
      </c>
      <c r="BB72" s="22">
        <f t="shared" si="33"/>
        <v>0</v>
      </c>
      <c r="BC72" s="22">
        <f t="shared" si="33"/>
        <v>0</v>
      </c>
      <c r="BD72" s="22">
        <f t="shared" si="33"/>
        <v>0</v>
      </c>
      <c r="BE72" s="22">
        <f t="shared" si="33"/>
        <v>0</v>
      </c>
      <c r="BF72" s="22">
        <f t="shared" si="33"/>
        <v>0</v>
      </c>
      <c r="BG72" s="22">
        <f t="shared" si="33"/>
        <v>0</v>
      </c>
      <c r="BH72" s="22">
        <f t="shared" si="33"/>
        <v>0</v>
      </c>
      <c r="BI72" s="22">
        <f t="shared" si="33"/>
        <v>0</v>
      </c>
      <c r="BJ72" s="22">
        <f t="shared" si="33"/>
        <v>0</v>
      </c>
      <c r="BK72" s="22">
        <f t="shared" si="33"/>
        <v>0</v>
      </c>
      <c r="BL72" s="22">
        <f t="shared" si="33"/>
        <v>0</v>
      </c>
      <c r="BM72" s="22">
        <f t="shared" si="33"/>
        <v>0</v>
      </c>
      <c r="BN72" s="22">
        <f t="shared" si="33"/>
        <v>0</v>
      </c>
      <c r="BO72" s="22">
        <f t="shared" si="33"/>
        <v>0</v>
      </c>
    </row>
    <row r="73" spans="2:67" ht="12.75" customHeight="1" outlineLevel="2">
      <c r="B73" s="14" t="s">
        <v>536</v>
      </c>
      <c r="J73" s="2"/>
      <c r="L73" s="172">
        <f t="shared" ref="L73:BO73" si="34">+L72*$G64</f>
        <v>0</v>
      </c>
      <c r="M73" s="172">
        <f t="shared" si="34"/>
        <v>0</v>
      </c>
      <c r="N73" s="172">
        <f t="shared" si="34"/>
        <v>0</v>
      </c>
      <c r="O73" s="172">
        <f t="shared" si="34"/>
        <v>5.197943301002824</v>
      </c>
      <c r="P73" s="172">
        <f t="shared" si="34"/>
        <v>20.791773204011296</v>
      </c>
      <c r="Q73" s="172">
        <f t="shared" si="34"/>
        <v>20.791773204011296</v>
      </c>
      <c r="R73" s="172">
        <f t="shared" si="34"/>
        <v>20.791773204011296</v>
      </c>
      <c r="S73" s="172">
        <f t="shared" si="34"/>
        <v>20.791773204011296</v>
      </c>
      <c r="T73" s="172">
        <f t="shared" si="34"/>
        <v>20.791773204011296</v>
      </c>
      <c r="U73" s="172">
        <f t="shared" si="34"/>
        <v>20.791773204011296</v>
      </c>
      <c r="V73" s="172">
        <f t="shared" si="34"/>
        <v>20.791773204011296</v>
      </c>
      <c r="W73" s="172">
        <f t="shared" si="34"/>
        <v>20.791773204011296</v>
      </c>
      <c r="X73" s="172">
        <f t="shared" si="34"/>
        <v>20.791773204011296</v>
      </c>
      <c r="Y73" s="172">
        <f t="shared" si="34"/>
        <v>20.791773204011296</v>
      </c>
      <c r="Z73" s="172">
        <f t="shared" si="34"/>
        <v>20.791773204011296</v>
      </c>
      <c r="AA73" s="172">
        <f t="shared" si="34"/>
        <v>20.791773204011296</v>
      </c>
      <c r="AB73" s="172">
        <f t="shared" si="34"/>
        <v>20.791773204011296</v>
      </c>
      <c r="AC73" s="172">
        <f t="shared" si="34"/>
        <v>20.791773204011296</v>
      </c>
      <c r="AD73" s="172">
        <f t="shared" si="34"/>
        <v>20.791773204011296</v>
      </c>
      <c r="AE73" s="172">
        <f t="shared" si="34"/>
        <v>20.791773204011296</v>
      </c>
      <c r="AF73" s="172">
        <f t="shared" si="34"/>
        <v>20.791773204011296</v>
      </c>
      <c r="AG73" s="172">
        <f t="shared" si="34"/>
        <v>20.791773204011296</v>
      </c>
      <c r="AH73" s="172">
        <f t="shared" si="34"/>
        <v>20.791773204011296</v>
      </c>
      <c r="AI73" s="172">
        <f t="shared" si="34"/>
        <v>15.593829903008473</v>
      </c>
      <c r="AJ73" s="172">
        <f t="shared" si="34"/>
        <v>0</v>
      </c>
      <c r="AK73" s="172">
        <f t="shared" si="34"/>
        <v>0</v>
      </c>
      <c r="AL73" s="172">
        <f t="shared" si="34"/>
        <v>0</v>
      </c>
      <c r="AM73" s="172">
        <f t="shared" si="34"/>
        <v>0</v>
      </c>
      <c r="AN73" s="172">
        <f t="shared" si="34"/>
        <v>0</v>
      </c>
      <c r="AO73" s="172">
        <f t="shared" si="34"/>
        <v>0</v>
      </c>
      <c r="AP73" s="172">
        <f t="shared" si="34"/>
        <v>0</v>
      </c>
      <c r="AQ73" s="172">
        <f t="shared" si="34"/>
        <v>0</v>
      </c>
      <c r="AR73" s="172">
        <f t="shared" si="34"/>
        <v>0</v>
      </c>
      <c r="AS73" s="172">
        <f t="shared" si="34"/>
        <v>0</v>
      </c>
      <c r="AT73" s="172">
        <f t="shared" si="34"/>
        <v>0</v>
      </c>
      <c r="AU73" s="172">
        <f t="shared" si="34"/>
        <v>0</v>
      </c>
      <c r="AV73" s="172">
        <f t="shared" si="34"/>
        <v>0</v>
      </c>
      <c r="AW73" s="172">
        <f t="shared" si="34"/>
        <v>0</v>
      </c>
      <c r="AX73" s="172">
        <f t="shared" si="34"/>
        <v>0</v>
      </c>
      <c r="AY73" s="172">
        <f t="shared" si="34"/>
        <v>0</v>
      </c>
      <c r="AZ73" s="172">
        <f t="shared" si="34"/>
        <v>0</v>
      </c>
      <c r="BA73" s="172">
        <f t="shared" si="34"/>
        <v>0</v>
      </c>
      <c r="BB73" s="172">
        <f t="shared" si="34"/>
        <v>0</v>
      </c>
      <c r="BC73" s="172">
        <f t="shared" si="34"/>
        <v>0</v>
      </c>
      <c r="BD73" s="172">
        <f t="shared" si="34"/>
        <v>0</v>
      </c>
      <c r="BE73" s="172">
        <f t="shared" si="34"/>
        <v>0</v>
      </c>
      <c r="BF73" s="172">
        <f t="shared" si="34"/>
        <v>0</v>
      </c>
      <c r="BG73" s="172">
        <f t="shared" si="34"/>
        <v>0</v>
      </c>
      <c r="BH73" s="172">
        <f t="shared" si="34"/>
        <v>0</v>
      </c>
      <c r="BI73" s="172">
        <f t="shared" si="34"/>
        <v>0</v>
      </c>
      <c r="BJ73" s="172">
        <f t="shared" si="34"/>
        <v>0</v>
      </c>
      <c r="BK73" s="172">
        <f t="shared" si="34"/>
        <v>0</v>
      </c>
      <c r="BL73" s="172">
        <f t="shared" si="34"/>
        <v>0</v>
      </c>
      <c r="BM73" s="172">
        <f t="shared" si="34"/>
        <v>0</v>
      </c>
      <c r="BN73" s="172">
        <f t="shared" si="34"/>
        <v>0</v>
      </c>
      <c r="BO73" s="172">
        <f t="shared" si="34"/>
        <v>0</v>
      </c>
    </row>
    <row r="74" spans="2:67" ht="13.5" customHeight="1" outlineLevel="2" thickBot="1">
      <c r="B74" s="14" t="s">
        <v>561</v>
      </c>
      <c r="J74" s="2"/>
      <c r="L74" s="157">
        <f t="shared" ref="L74:BO74" si="35">SUM(L68,L71,L73)</f>
        <v>0</v>
      </c>
      <c r="M74" s="157">
        <f t="shared" si="35"/>
        <v>0</v>
      </c>
      <c r="N74" s="157">
        <f t="shared" si="35"/>
        <v>0</v>
      </c>
      <c r="O74" s="157">
        <f t="shared" si="35"/>
        <v>2076.7949297215036</v>
      </c>
      <c r="P74" s="157">
        <f t="shared" si="35"/>
        <v>8155.5730392734313</v>
      </c>
      <c r="Q74" s="157">
        <f t="shared" si="35"/>
        <v>7913.0023518933012</v>
      </c>
      <c r="R74" s="157">
        <f t="shared" si="35"/>
        <v>7670.4316645131694</v>
      </c>
      <c r="S74" s="157">
        <f t="shared" si="35"/>
        <v>7427.8609771330375</v>
      </c>
      <c r="T74" s="157">
        <f t="shared" si="35"/>
        <v>7185.2902897529057</v>
      </c>
      <c r="U74" s="157">
        <f t="shared" si="35"/>
        <v>6942.7196023727738</v>
      </c>
      <c r="V74" s="157">
        <f t="shared" si="35"/>
        <v>6700.1489149926419</v>
      </c>
      <c r="W74" s="157">
        <f t="shared" si="35"/>
        <v>6457.5782276125101</v>
      </c>
      <c r="X74" s="157">
        <f t="shared" si="35"/>
        <v>6215.0075402323782</v>
      </c>
      <c r="Y74" s="157">
        <f t="shared" si="35"/>
        <v>5972.4368528522464</v>
      </c>
      <c r="Z74" s="157">
        <f t="shared" si="35"/>
        <v>5729.8661654721145</v>
      </c>
      <c r="AA74" s="157">
        <f t="shared" si="35"/>
        <v>5487.2954780919827</v>
      </c>
      <c r="AB74" s="157">
        <f t="shared" si="35"/>
        <v>5244.7247907118508</v>
      </c>
      <c r="AC74" s="157">
        <f t="shared" si="35"/>
        <v>5002.1541033317189</v>
      </c>
      <c r="AD74" s="157">
        <f t="shared" si="35"/>
        <v>4759.583415951588</v>
      </c>
      <c r="AE74" s="157">
        <f t="shared" si="35"/>
        <v>4517.0127285714561</v>
      </c>
      <c r="AF74" s="157">
        <f t="shared" si="35"/>
        <v>4274.4420411913243</v>
      </c>
      <c r="AG74" s="157">
        <f t="shared" si="35"/>
        <v>4031.8713538111924</v>
      </c>
      <c r="AH74" s="157">
        <f t="shared" si="35"/>
        <v>3789.3006664310606</v>
      </c>
      <c r="AI74" s="157">
        <f t="shared" si="35"/>
        <v>2705.5294881719883</v>
      </c>
      <c r="AJ74" s="157">
        <f t="shared" si="35"/>
        <v>0</v>
      </c>
      <c r="AK74" s="157">
        <f t="shared" si="35"/>
        <v>0</v>
      </c>
      <c r="AL74" s="157">
        <f t="shared" si="35"/>
        <v>0</v>
      </c>
      <c r="AM74" s="157">
        <f t="shared" si="35"/>
        <v>0</v>
      </c>
      <c r="AN74" s="157">
        <f t="shared" si="35"/>
        <v>0</v>
      </c>
      <c r="AO74" s="157">
        <f t="shared" si="35"/>
        <v>0</v>
      </c>
      <c r="AP74" s="157">
        <f t="shared" si="35"/>
        <v>0</v>
      </c>
      <c r="AQ74" s="157">
        <f t="shared" si="35"/>
        <v>0</v>
      </c>
      <c r="AR74" s="157">
        <f t="shared" si="35"/>
        <v>0</v>
      </c>
      <c r="AS74" s="157">
        <f t="shared" si="35"/>
        <v>0</v>
      </c>
      <c r="AT74" s="157">
        <f t="shared" si="35"/>
        <v>0</v>
      </c>
      <c r="AU74" s="157">
        <f t="shared" si="35"/>
        <v>0</v>
      </c>
      <c r="AV74" s="157">
        <f t="shared" si="35"/>
        <v>0</v>
      </c>
      <c r="AW74" s="157">
        <f t="shared" si="35"/>
        <v>0</v>
      </c>
      <c r="AX74" s="157">
        <f t="shared" si="35"/>
        <v>0</v>
      </c>
      <c r="AY74" s="157">
        <f t="shared" si="35"/>
        <v>0</v>
      </c>
      <c r="AZ74" s="157">
        <f t="shared" si="35"/>
        <v>0</v>
      </c>
      <c r="BA74" s="157">
        <f t="shared" si="35"/>
        <v>0</v>
      </c>
      <c r="BB74" s="157">
        <f t="shared" si="35"/>
        <v>0</v>
      </c>
      <c r="BC74" s="157">
        <f t="shared" si="35"/>
        <v>0</v>
      </c>
      <c r="BD74" s="157">
        <f t="shared" si="35"/>
        <v>0</v>
      </c>
      <c r="BE74" s="157">
        <f t="shared" si="35"/>
        <v>0</v>
      </c>
      <c r="BF74" s="157">
        <f t="shared" si="35"/>
        <v>0</v>
      </c>
      <c r="BG74" s="157">
        <f t="shared" si="35"/>
        <v>0</v>
      </c>
      <c r="BH74" s="157">
        <f t="shared" si="35"/>
        <v>0</v>
      </c>
      <c r="BI74" s="157">
        <f t="shared" si="35"/>
        <v>0</v>
      </c>
      <c r="BJ74" s="157">
        <f t="shared" si="35"/>
        <v>0</v>
      </c>
      <c r="BK74" s="157">
        <f t="shared" si="35"/>
        <v>0</v>
      </c>
      <c r="BL74" s="157">
        <f t="shared" si="35"/>
        <v>0</v>
      </c>
      <c r="BM74" s="157">
        <f t="shared" si="35"/>
        <v>0</v>
      </c>
      <c r="BN74" s="157">
        <f t="shared" si="35"/>
        <v>0</v>
      </c>
      <c r="BO74" s="157">
        <f t="shared" si="35"/>
        <v>0</v>
      </c>
    </row>
    <row r="75" spans="2:67" ht="12.75" customHeight="1" outlineLevel="2">
      <c r="B75" s="14"/>
    </row>
    <row r="76" spans="2:67" ht="12.75" customHeight="1" outlineLevel="2">
      <c r="B76" s="14"/>
    </row>
    <row r="77" spans="2:67" ht="12.75" customHeight="1" outlineLevel="2">
      <c r="B77" s="14"/>
    </row>
    <row r="78" spans="2:67" ht="12.75" customHeight="1" outlineLevel="2">
      <c r="B78" s="14"/>
    </row>
    <row r="79" spans="2:67" ht="12.75" customHeight="1" outlineLevel="2">
      <c r="B79" s="14"/>
    </row>
    <row r="80" spans="2:67" ht="12.75" customHeight="1" outlineLevel="2">
      <c r="B80" s="14"/>
    </row>
    <row r="81" spans="1:67" ht="12.75" customHeight="1" outlineLevel="2">
      <c r="B81" s="14"/>
    </row>
    <row r="82" spans="1:67" outlineLevel="1">
      <c r="A82">
        <f>A52+1</f>
        <v>3</v>
      </c>
      <c r="B82" s="158" t="s">
        <v>620</v>
      </c>
      <c r="C82" s="150"/>
      <c r="G82" s="159" t="s">
        <v>569</v>
      </c>
      <c r="H82" s="1">
        <f>+C87</f>
        <v>2017</v>
      </c>
      <c r="I82" s="2">
        <f>+E94</f>
        <v>453668.78933931538</v>
      </c>
      <c r="J82" s="2">
        <f>NPV($C$4,M82:BO82)+L82</f>
        <v>328988.23092964006</v>
      </c>
      <c r="L82" s="2">
        <f>+L104</f>
        <v>0</v>
      </c>
      <c r="M82" s="2">
        <f t="shared" ref="M82:BO82" si="36">+M104</f>
        <v>0</v>
      </c>
      <c r="N82" s="2">
        <f t="shared" si="36"/>
        <v>0</v>
      </c>
      <c r="O82" s="2">
        <f t="shared" si="36"/>
        <v>0</v>
      </c>
      <c r="P82" s="2">
        <f t="shared" si="36"/>
        <v>0</v>
      </c>
      <c r="Q82" s="2">
        <f t="shared" si="36"/>
        <v>29875.507492960602</v>
      </c>
      <c r="R82" s="2">
        <f t="shared" si="36"/>
        <v>58262.41427090158</v>
      </c>
      <c r="S82" s="2">
        <f t="shared" si="36"/>
        <v>56277.613317542076</v>
      </c>
      <c r="T82" s="2">
        <f t="shared" si="36"/>
        <v>54292.812364182573</v>
      </c>
      <c r="U82" s="2">
        <f t="shared" si="36"/>
        <v>52308.01141082307</v>
      </c>
      <c r="V82" s="2">
        <f t="shared" si="36"/>
        <v>50323.210457463567</v>
      </c>
      <c r="W82" s="2">
        <f t="shared" si="36"/>
        <v>48338.409504104064</v>
      </c>
      <c r="X82" s="2">
        <f t="shared" si="36"/>
        <v>46353.608550744553</v>
      </c>
      <c r="Y82" s="2">
        <f t="shared" si="36"/>
        <v>44368.80759738505</v>
      </c>
      <c r="Z82" s="2">
        <f t="shared" si="36"/>
        <v>42384.006644025547</v>
      </c>
      <c r="AA82" s="2">
        <f t="shared" si="36"/>
        <v>40399.205690666044</v>
      </c>
      <c r="AB82" s="2">
        <f t="shared" si="36"/>
        <v>38414.40473730654</v>
      </c>
      <c r="AC82" s="2">
        <f t="shared" si="36"/>
        <v>36429.60378394703</v>
      </c>
      <c r="AD82" s="2">
        <f t="shared" si="36"/>
        <v>34444.802830587527</v>
      </c>
      <c r="AE82" s="2">
        <f t="shared" si="36"/>
        <v>32460.001877228027</v>
      </c>
      <c r="AF82" s="2">
        <f t="shared" si="36"/>
        <v>30475.20092386852</v>
      </c>
      <c r="AG82" s="2">
        <f t="shared" si="36"/>
        <v>14741.400223594537</v>
      </c>
      <c r="AH82" s="2">
        <f t="shared" si="36"/>
        <v>0</v>
      </c>
      <c r="AI82" s="2">
        <f t="shared" si="36"/>
        <v>0</v>
      </c>
      <c r="AJ82" s="2">
        <f t="shared" si="36"/>
        <v>0</v>
      </c>
      <c r="AK82" s="2">
        <f t="shared" si="36"/>
        <v>0</v>
      </c>
      <c r="AL82" s="2">
        <f t="shared" si="36"/>
        <v>0</v>
      </c>
      <c r="AM82" s="2">
        <f t="shared" si="36"/>
        <v>0</v>
      </c>
      <c r="AN82" s="2">
        <f t="shared" si="36"/>
        <v>0</v>
      </c>
      <c r="AO82" s="2">
        <f t="shared" si="36"/>
        <v>0</v>
      </c>
      <c r="AP82" s="2">
        <f t="shared" si="36"/>
        <v>0</v>
      </c>
      <c r="AQ82" s="2">
        <f t="shared" si="36"/>
        <v>0</v>
      </c>
      <c r="AR82" s="2">
        <f t="shared" si="36"/>
        <v>0</v>
      </c>
      <c r="AS82" s="2">
        <f t="shared" si="36"/>
        <v>0</v>
      </c>
      <c r="AT82" s="2">
        <f t="shared" si="36"/>
        <v>0</v>
      </c>
      <c r="AU82" s="2">
        <f t="shared" si="36"/>
        <v>0</v>
      </c>
      <c r="AV82" s="2">
        <f t="shared" si="36"/>
        <v>0</v>
      </c>
      <c r="AW82" s="2">
        <f t="shared" si="36"/>
        <v>0</v>
      </c>
      <c r="AX82" s="2">
        <f t="shared" si="36"/>
        <v>0</v>
      </c>
      <c r="AY82" s="2">
        <f t="shared" si="36"/>
        <v>0</v>
      </c>
      <c r="AZ82" s="2">
        <f t="shared" si="36"/>
        <v>0</v>
      </c>
      <c r="BA82" s="2">
        <f t="shared" si="36"/>
        <v>0</v>
      </c>
      <c r="BB82" s="2">
        <f t="shared" si="36"/>
        <v>0</v>
      </c>
      <c r="BC82" s="2">
        <f t="shared" si="36"/>
        <v>0</v>
      </c>
      <c r="BD82" s="2">
        <f t="shared" si="36"/>
        <v>0</v>
      </c>
      <c r="BE82" s="2">
        <f t="shared" si="36"/>
        <v>0</v>
      </c>
      <c r="BF82" s="2">
        <f t="shared" si="36"/>
        <v>0</v>
      </c>
      <c r="BG82" s="2">
        <f t="shared" si="36"/>
        <v>0</v>
      </c>
      <c r="BH82" s="2">
        <f t="shared" si="36"/>
        <v>0</v>
      </c>
      <c r="BI82" s="2">
        <f t="shared" si="36"/>
        <v>0</v>
      </c>
      <c r="BJ82" s="2">
        <f t="shared" si="36"/>
        <v>0</v>
      </c>
      <c r="BK82" s="2">
        <f t="shared" si="36"/>
        <v>0</v>
      </c>
      <c r="BL82" s="2">
        <f t="shared" si="36"/>
        <v>0</v>
      </c>
      <c r="BM82" s="2">
        <f t="shared" si="36"/>
        <v>0</v>
      </c>
      <c r="BN82" s="2">
        <f t="shared" si="36"/>
        <v>0</v>
      </c>
      <c r="BO82" s="2">
        <f t="shared" si="36"/>
        <v>0</v>
      </c>
    </row>
    <row r="83" spans="1:67" ht="12.75" customHeight="1" outlineLevel="2">
      <c r="B83" s="160" t="str">
        <f>"Jan "&amp;$L$10&amp;" $"</f>
        <v>Jan 2012 $</v>
      </c>
      <c r="C83" s="161">
        <v>366903.26666666666</v>
      </c>
      <c r="D83" s="60"/>
      <c r="E83" s="60"/>
      <c r="F83" s="60"/>
      <c r="G83" s="60"/>
      <c r="H83" s="162"/>
    </row>
    <row r="84" spans="1:67" ht="12.75" customHeight="1" outlineLevel="2">
      <c r="B84" s="14" t="s">
        <v>549</v>
      </c>
      <c r="C84" s="163">
        <v>0.13200000000000001</v>
      </c>
      <c r="D84" s="163">
        <v>0.41799999999999998</v>
      </c>
      <c r="E84" s="163">
        <v>0.41799999999999998</v>
      </c>
      <c r="F84" s="163">
        <v>3.1E-2</v>
      </c>
      <c r="G84" s="163">
        <v>0</v>
      </c>
      <c r="H84" s="164"/>
      <c r="J84" s="17"/>
      <c r="K84" s="17"/>
    </row>
    <row r="85" spans="1:67" ht="12.75" customHeight="1" outlineLevel="2">
      <c r="B85" s="14" t="s">
        <v>323</v>
      </c>
      <c r="C85" s="193">
        <v>2.9399999999999999E-2</v>
      </c>
      <c r="D85" s="60"/>
      <c r="E85" s="60"/>
      <c r="F85" s="60"/>
      <c r="G85" s="60"/>
    </row>
    <row r="86" spans="1:67" ht="12.75" customHeight="1" outlineLevel="2">
      <c r="B86" s="14" t="s">
        <v>550</v>
      </c>
      <c r="C86" s="159">
        <v>2014</v>
      </c>
      <c r="D86" s="159">
        <v>1</v>
      </c>
    </row>
    <row r="87" spans="1:67" ht="12.75" customHeight="1" outlineLevel="2">
      <c r="B87" s="14" t="s">
        <v>551</v>
      </c>
      <c r="C87" s="159">
        <v>2017</v>
      </c>
      <c r="D87" s="159">
        <v>7</v>
      </c>
    </row>
    <row r="88" spans="1:67" ht="12.75" customHeight="1" outlineLevel="2">
      <c r="B88" s="15" t="s">
        <v>552</v>
      </c>
      <c r="L88" s="166">
        <f t="shared" ref="L88:BO88" si="37">(1+$C85)^L$21</f>
        <v>1.0145935146648632</v>
      </c>
      <c r="M88" s="166">
        <f t="shared" si="37"/>
        <v>1.0444225639960103</v>
      </c>
      <c r="N88" s="166">
        <f t="shared" si="37"/>
        <v>1.0751285873774932</v>
      </c>
      <c r="O88" s="166">
        <f t="shared" si="37"/>
        <v>1.1067373678463914</v>
      </c>
      <c r="P88" s="166">
        <f t="shared" si="37"/>
        <v>1.1392754464610755</v>
      </c>
      <c r="Q88" s="166">
        <f t="shared" si="37"/>
        <v>1.1727701445870313</v>
      </c>
      <c r="R88" s="166">
        <f t="shared" si="37"/>
        <v>1.2072495868378901</v>
      </c>
      <c r="S88" s="166">
        <f t="shared" si="37"/>
        <v>1.2427427246909242</v>
      </c>
      <c r="T88" s="166">
        <f t="shared" si="37"/>
        <v>1.2792793607968376</v>
      </c>
      <c r="U88" s="166">
        <f t="shared" si="37"/>
        <v>1.3168901740042647</v>
      </c>
      <c r="V88" s="166">
        <f t="shared" si="37"/>
        <v>1.35560674511999</v>
      </c>
      <c r="W88" s="166">
        <f t="shared" si="37"/>
        <v>1.395461583426518</v>
      </c>
      <c r="X88" s="166">
        <f t="shared" si="37"/>
        <v>1.4364881539792576</v>
      </c>
      <c r="Y88" s="166">
        <f t="shared" si="37"/>
        <v>1.478720905706248</v>
      </c>
      <c r="Z88" s="166">
        <f t="shared" si="37"/>
        <v>1.5221953003340118</v>
      </c>
      <c r="AA88" s="166">
        <f t="shared" si="37"/>
        <v>1.5669478421638319</v>
      </c>
      <c r="AB88" s="166">
        <f t="shared" si="37"/>
        <v>1.6130161087234487</v>
      </c>
      <c r="AC88" s="166">
        <f t="shared" si="37"/>
        <v>1.6604387823199183</v>
      </c>
      <c r="AD88" s="166">
        <f t="shared" si="37"/>
        <v>1.7092556825201239</v>
      </c>
      <c r="AE88" s="166">
        <f t="shared" si="37"/>
        <v>1.7595077995862158</v>
      </c>
      <c r="AF88" s="166">
        <f t="shared" si="37"/>
        <v>1.8112373288940509</v>
      </c>
      <c r="AG88" s="166">
        <f t="shared" si="37"/>
        <v>1.8644877063635361</v>
      </c>
      <c r="AH88" s="166">
        <f t="shared" si="37"/>
        <v>1.9193036449306242</v>
      </c>
      <c r="AI88" s="166">
        <f t="shared" si="37"/>
        <v>1.9757311720915847</v>
      </c>
      <c r="AJ88" s="166">
        <f t="shared" si="37"/>
        <v>2.0338176685510772</v>
      </c>
      <c r="AK88" s="166">
        <f t="shared" si="37"/>
        <v>2.093611908006479</v>
      </c>
      <c r="AL88" s="166">
        <f t="shared" si="37"/>
        <v>2.1551640981018698</v>
      </c>
      <c r="AM88" s="166">
        <f t="shared" si="37"/>
        <v>2.218525922586065</v>
      </c>
      <c r="AN88" s="166">
        <f t="shared" si="37"/>
        <v>2.2837505847100954</v>
      </c>
      <c r="AO88" s="166">
        <f t="shared" si="37"/>
        <v>2.3508928519005727</v>
      </c>
      <c r="AP88" s="166">
        <f t="shared" si="37"/>
        <v>2.4200091017464498</v>
      </c>
      <c r="AQ88" s="166">
        <f t="shared" si="37"/>
        <v>2.4911573693377957</v>
      </c>
      <c r="AR88" s="166">
        <f t="shared" si="37"/>
        <v>2.5643973959963269</v>
      </c>
      <c r="AS88" s="166">
        <f t="shared" si="37"/>
        <v>2.6397906794386192</v>
      </c>
      <c r="AT88" s="166">
        <f t="shared" si="37"/>
        <v>2.7174005254141149</v>
      </c>
      <c r="AU88" s="166">
        <f t="shared" si="37"/>
        <v>2.7972921008612901</v>
      </c>
      <c r="AV88" s="166">
        <f t="shared" si="37"/>
        <v>2.8795324886266123</v>
      </c>
      <c r="AW88" s="166">
        <f t="shared" si="37"/>
        <v>2.9641907437922352</v>
      </c>
      <c r="AX88" s="166">
        <f t="shared" si="37"/>
        <v>3.0513379516597272</v>
      </c>
      <c r="AY88" s="166">
        <f t="shared" si="37"/>
        <v>3.1410472874385236</v>
      </c>
      <c r="AZ88" s="166">
        <f t="shared" si="37"/>
        <v>3.2333940776892161</v>
      </c>
      <c r="BA88" s="166">
        <f t="shared" si="37"/>
        <v>3.3284558635732795</v>
      </c>
      <c r="BB88" s="166">
        <f t="shared" si="37"/>
        <v>3.4263124659623343</v>
      </c>
      <c r="BC88" s="166">
        <f t="shared" si="37"/>
        <v>3.5270460524616274</v>
      </c>
      <c r="BD88" s="166">
        <f t="shared" si="37"/>
        <v>3.6307412064039997</v>
      </c>
      <c r="BE88" s="166">
        <f t="shared" si="37"/>
        <v>3.7374849978722775</v>
      </c>
      <c r="BF88" s="166">
        <f t="shared" si="37"/>
        <v>3.8473670568097229</v>
      </c>
      <c r="BG88" s="166">
        <f t="shared" si="37"/>
        <v>3.9604796482799292</v>
      </c>
      <c r="BH88" s="166">
        <f t="shared" si="37"/>
        <v>4.0769177499393585</v>
      </c>
      <c r="BI88" s="166">
        <f t="shared" si="37"/>
        <v>4.1967791317875758</v>
      </c>
      <c r="BJ88" s="166">
        <f t="shared" si="37"/>
        <v>4.3201644382621307</v>
      </c>
      <c r="BK88" s="166">
        <f t="shared" si="37"/>
        <v>4.4471772727470382</v>
      </c>
      <c r="BL88" s="166">
        <f t="shared" si="37"/>
        <v>4.5779242845658015</v>
      </c>
      <c r="BM88" s="166">
        <f t="shared" si="37"/>
        <v>4.7125152585320365</v>
      </c>
      <c r="BN88" s="166">
        <f t="shared" si="37"/>
        <v>4.8510632071328788</v>
      </c>
      <c r="BO88" s="166">
        <f t="shared" si="37"/>
        <v>4.9936844654225858</v>
      </c>
    </row>
    <row r="89" spans="1:67" ht="12.75" customHeight="1" outlineLevel="2">
      <c r="B89" s="14" t="s">
        <v>553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.75" customHeight="1" outlineLevel="2">
      <c r="B90" s="64" t="s">
        <v>554</v>
      </c>
      <c r="L90" s="2">
        <f t="shared" ref="L90:BO90" si="38">IF(L$10&gt;$C87,0,+K93)</f>
        <v>0</v>
      </c>
      <c r="M90" s="2">
        <f t="shared" si="38"/>
        <v>0</v>
      </c>
      <c r="N90" s="2">
        <f t="shared" si="38"/>
        <v>0</v>
      </c>
      <c r="O90" s="2">
        <f t="shared" si="38"/>
        <v>53696.982472040305</v>
      </c>
      <c r="P90" s="2">
        <f t="shared" si="38"/>
        <v>232092.67743948405</v>
      </c>
      <c r="Q90" s="2">
        <f t="shared" si="38"/>
        <v>426784.26856914349</v>
      </c>
      <c r="R90" s="2">
        <f t="shared" si="38"/>
        <v>0</v>
      </c>
      <c r="S90" s="2">
        <f t="shared" si="38"/>
        <v>0</v>
      </c>
      <c r="T90" s="2">
        <f t="shared" si="38"/>
        <v>0</v>
      </c>
      <c r="U90" s="2">
        <f t="shared" si="38"/>
        <v>0</v>
      </c>
      <c r="V90" s="2">
        <f t="shared" si="38"/>
        <v>0</v>
      </c>
      <c r="W90" s="2">
        <f t="shared" si="38"/>
        <v>0</v>
      </c>
      <c r="X90" s="2">
        <f t="shared" si="38"/>
        <v>0</v>
      </c>
      <c r="Y90" s="2">
        <f t="shared" si="38"/>
        <v>0</v>
      </c>
      <c r="Z90" s="2">
        <f t="shared" si="38"/>
        <v>0</v>
      </c>
      <c r="AA90" s="2">
        <f t="shared" si="38"/>
        <v>0</v>
      </c>
      <c r="AB90" s="2">
        <f t="shared" si="38"/>
        <v>0</v>
      </c>
      <c r="AC90" s="2">
        <f t="shared" si="38"/>
        <v>0</v>
      </c>
      <c r="AD90" s="2">
        <f t="shared" si="38"/>
        <v>0</v>
      </c>
      <c r="AE90" s="2">
        <f t="shared" si="38"/>
        <v>0</v>
      </c>
      <c r="AF90" s="2">
        <f t="shared" si="38"/>
        <v>0</v>
      </c>
      <c r="AG90" s="2">
        <f t="shared" si="38"/>
        <v>0</v>
      </c>
      <c r="AH90" s="2">
        <f t="shared" si="38"/>
        <v>0</v>
      </c>
      <c r="AI90" s="2">
        <f t="shared" si="38"/>
        <v>0</v>
      </c>
      <c r="AJ90" s="2">
        <f t="shared" si="38"/>
        <v>0</v>
      </c>
      <c r="AK90" s="2">
        <f t="shared" si="38"/>
        <v>0</v>
      </c>
      <c r="AL90" s="2">
        <f t="shared" si="38"/>
        <v>0</v>
      </c>
      <c r="AM90" s="2">
        <f t="shared" si="38"/>
        <v>0</v>
      </c>
      <c r="AN90" s="2">
        <f t="shared" si="38"/>
        <v>0</v>
      </c>
      <c r="AO90" s="2">
        <f t="shared" si="38"/>
        <v>0</v>
      </c>
      <c r="AP90" s="2">
        <f t="shared" si="38"/>
        <v>0</v>
      </c>
      <c r="AQ90" s="2">
        <f t="shared" si="38"/>
        <v>0</v>
      </c>
      <c r="AR90" s="2">
        <f t="shared" si="38"/>
        <v>0</v>
      </c>
      <c r="AS90" s="2">
        <f t="shared" si="38"/>
        <v>0</v>
      </c>
      <c r="AT90" s="2">
        <f t="shared" si="38"/>
        <v>0</v>
      </c>
      <c r="AU90" s="2">
        <f t="shared" si="38"/>
        <v>0</v>
      </c>
      <c r="AV90" s="2">
        <f t="shared" si="38"/>
        <v>0</v>
      </c>
      <c r="AW90" s="2">
        <f t="shared" si="38"/>
        <v>0</v>
      </c>
      <c r="AX90" s="2">
        <f t="shared" si="38"/>
        <v>0</v>
      </c>
      <c r="AY90" s="2">
        <f t="shared" si="38"/>
        <v>0</v>
      </c>
      <c r="AZ90" s="2">
        <f t="shared" si="38"/>
        <v>0</v>
      </c>
      <c r="BA90" s="2">
        <f t="shared" si="38"/>
        <v>0</v>
      </c>
      <c r="BB90" s="2">
        <f t="shared" si="38"/>
        <v>0</v>
      </c>
      <c r="BC90" s="2">
        <f t="shared" si="38"/>
        <v>0</v>
      </c>
      <c r="BD90" s="2">
        <f t="shared" si="38"/>
        <v>0</v>
      </c>
      <c r="BE90" s="2">
        <f t="shared" si="38"/>
        <v>0</v>
      </c>
      <c r="BF90" s="2">
        <f t="shared" si="38"/>
        <v>0</v>
      </c>
      <c r="BG90" s="2">
        <f t="shared" si="38"/>
        <v>0</v>
      </c>
      <c r="BH90" s="2">
        <f t="shared" si="38"/>
        <v>0</v>
      </c>
      <c r="BI90" s="2">
        <f t="shared" si="38"/>
        <v>0</v>
      </c>
      <c r="BJ90" s="2">
        <f t="shared" si="38"/>
        <v>0</v>
      </c>
      <c r="BK90" s="2">
        <f t="shared" si="38"/>
        <v>0</v>
      </c>
      <c r="BL90" s="2">
        <f t="shared" si="38"/>
        <v>0</v>
      </c>
      <c r="BM90" s="2">
        <f t="shared" si="38"/>
        <v>0</v>
      </c>
      <c r="BN90" s="2">
        <f t="shared" si="38"/>
        <v>0</v>
      </c>
      <c r="BO90" s="2">
        <f t="shared" si="38"/>
        <v>0</v>
      </c>
    </row>
    <row r="91" spans="1:67" ht="12.75" customHeight="1" outlineLevel="2">
      <c r="B91" s="64" t="s">
        <v>555</v>
      </c>
      <c r="L91" s="2">
        <f t="shared" ref="L91:BO91" si="39">IF(AND(L$10&gt;=$C86,L$10&lt;=$C87),INDEX($C84:$G84,1,L$10-$C86+1)*$C83*L88,0)</f>
        <v>0</v>
      </c>
      <c r="M91" s="2">
        <f t="shared" si="39"/>
        <v>0</v>
      </c>
      <c r="N91" s="2">
        <f t="shared" si="39"/>
        <v>52069.801185008779</v>
      </c>
      <c r="O91" s="2">
        <f t="shared" si="39"/>
        <v>169735.40224285208</v>
      </c>
      <c r="P91" s="2">
        <f t="shared" si="39"/>
        <v>174725.62306879196</v>
      </c>
      <c r="Q91" s="2">
        <f t="shared" si="39"/>
        <v>13339.089110041743</v>
      </c>
      <c r="R91" s="2">
        <f t="shared" si="39"/>
        <v>0</v>
      </c>
      <c r="S91" s="2">
        <f t="shared" si="39"/>
        <v>0</v>
      </c>
      <c r="T91" s="2">
        <f t="shared" si="39"/>
        <v>0</v>
      </c>
      <c r="U91" s="2">
        <f t="shared" si="39"/>
        <v>0</v>
      </c>
      <c r="V91" s="2">
        <f t="shared" si="39"/>
        <v>0</v>
      </c>
      <c r="W91" s="2">
        <f t="shared" si="39"/>
        <v>0</v>
      </c>
      <c r="X91" s="2">
        <f t="shared" si="39"/>
        <v>0</v>
      </c>
      <c r="Y91" s="2">
        <f t="shared" si="39"/>
        <v>0</v>
      </c>
      <c r="Z91" s="2">
        <f t="shared" si="39"/>
        <v>0</v>
      </c>
      <c r="AA91" s="2">
        <f t="shared" si="39"/>
        <v>0</v>
      </c>
      <c r="AB91" s="2">
        <f t="shared" si="39"/>
        <v>0</v>
      </c>
      <c r="AC91" s="2">
        <f t="shared" si="39"/>
        <v>0</v>
      </c>
      <c r="AD91" s="2">
        <f t="shared" si="39"/>
        <v>0</v>
      </c>
      <c r="AE91" s="2">
        <f t="shared" si="39"/>
        <v>0</v>
      </c>
      <c r="AF91" s="2">
        <f t="shared" si="39"/>
        <v>0</v>
      </c>
      <c r="AG91" s="2">
        <f t="shared" si="39"/>
        <v>0</v>
      </c>
      <c r="AH91" s="2">
        <f t="shared" si="39"/>
        <v>0</v>
      </c>
      <c r="AI91" s="2">
        <f t="shared" si="39"/>
        <v>0</v>
      </c>
      <c r="AJ91" s="2">
        <f t="shared" si="39"/>
        <v>0</v>
      </c>
      <c r="AK91" s="2">
        <f t="shared" si="39"/>
        <v>0</v>
      </c>
      <c r="AL91" s="2">
        <f t="shared" si="39"/>
        <v>0</v>
      </c>
      <c r="AM91" s="2">
        <f t="shared" si="39"/>
        <v>0</v>
      </c>
      <c r="AN91" s="2">
        <f t="shared" si="39"/>
        <v>0</v>
      </c>
      <c r="AO91" s="2">
        <f t="shared" si="39"/>
        <v>0</v>
      </c>
      <c r="AP91" s="2">
        <f t="shared" si="39"/>
        <v>0</v>
      </c>
      <c r="AQ91" s="2">
        <f t="shared" si="39"/>
        <v>0</v>
      </c>
      <c r="AR91" s="2">
        <f t="shared" si="39"/>
        <v>0</v>
      </c>
      <c r="AS91" s="2">
        <f t="shared" si="39"/>
        <v>0</v>
      </c>
      <c r="AT91" s="2">
        <f t="shared" si="39"/>
        <v>0</v>
      </c>
      <c r="AU91" s="2">
        <f t="shared" si="39"/>
        <v>0</v>
      </c>
      <c r="AV91" s="2">
        <f t="shared" si="39"/>
        <v>0</v>
      </c>
      <c r="AW91" s="2">
        <f t="shared" si="39"/>
        <v>0</v>
      </c>
      <c r="AX91" s="2">
        <f t="shared" si="39"/>
        <v>0</v>
      </c>
      <c r="AY91" s="2">
        <f t="shared" si="39"/>
        <v>0</v>
      </c>
      <c r="AZ91" s="2">
        <f t="shared" si="39"/>
        <v>0</v>
      </c>
      <c r="BA91" s="2">
        <f t="shared" si="39"/>
        <v>0</v>
      </c>
      <c r="BB91" s="2">
        <f t="shared" si="39"/>
        <v>0</v>
      </c>
      <c r="BC91" s="2">
        <f t="shared" si="39"/>
        <v>0</v>
      </c>
      <c r="BD91" s="2">
        <f t="shared" si="39"/>
        <v>0</v>
      </c>
      <c r="BE91" s="2">
        <f t="shared" si="39"/>
        <v>0</v>
      </c>
      <c r="BF91" s="2">
        <f t="shared" si="39"/>
        <v>0</v>
      </c>
      <c r="BG91" s="2">
        <f t="shared" si="39"/>
        <v>0</v>
      </c>
      <c r="BH91" s="2">
        <f t="shared" si="39"/>
        <v>0</v>
      </c>
      <c r="BI91" s="2">
        <f t="shared" si="39"/>
        <v>0</v>
      </c>
      <c r="BJ91" s="2">
        <f t="shared" si="39"/>
        <v>0</v>
      </c>
      <c r="BK91" s="2">
        <f t="shared" si="39"/>
        <v>0</v>
      </c>
      <c r="BL91" s="2">
        <f t="shared" si="39"/>
        <v>0</v>
      </c>
      <c r="BM91" s="2">
        <f t="shared" si="39"/>
        <v>0</v>
      </c>
      <c r="BN91" s="2">
        <f t="shared" si="39"/>
        <v>0</v>
      </c>
      <c r="BO91" s="2">
        <f t="shared" si="39"/>
        <v>0</v>
      </c>
    </row>
    <row r="92" spans="1:67" ht="12.75" customHeight="1" outlineLevel="2">
      <c r="B92" s="64" t="s">
        <v>3</v>
      </c>
      <c r="C92" s="165">
        <v>6.25E-2</v>
      </c>
      <c r="L92" s="2">
        <f t="shared" ref="L92:BO92" si="40">SUM(L90,L91/2)*$C$92*IF(L$10=$C86,(13-$D86)/12,IF(L$10=$C87,($D87-1)/12,1))</f>
        <v>0</v>
      </c>
      <c r="M92" s="2">
        <f t="shared" si="40"/>
        <v>0</v>
      </c>
      <c r="N92" s="2">
        <f t="shared" si="40"/>
        <v>1627.1812870315243</v>
      </c>
      <c r="O92" s="2">
        <f t="shared" si="40"/>
        <v>8660.2927245916471</v>
      </c>
      <c r="P92" s="2">
        <f t="shared" si="40"/>
        <v>19965.968060867501</v>
      </c>
      <c r="Q92" s="2">
        <f t="shared" si="40"/>
        <v>13545.431660130136</v>
      </c>
      <c r="R92" s="2">
        <f t="shared" si="40"/>
        <v>0</v>
      </c>
      <c r="S92" s="2">
        <f t="shared" si="40"/>
        <v>0</v>
      </c>
      <c r="T92" s="2">
        <f t="shared" si="40"/>
        <v>0</v>
      </c>
      <c r="U92" s="2">
        <f t="shared" si="40"/>
        <v>0</v>
      </c>
      <c r="V92" s="2">
        <f t="shared" si="40"/>
        <v>0</v>
      </c>
      <c r="W92" s="2">
        <f t="shared" si="40"/>
        <v>0</v>
      </c>
      <c r="X92" s="2">
        <f t="shared" si="40"/>
        <v>0</v>
      </c>
      <c r="Y92" s="2">
        <f t="shared" si="40"/>
        <v>0</v>
      </c>
      <c r="Z92" s="2">
        <f t="shared" si="40"/>
        <v>0</v>
      </c>
      <c r="AA92" s="2">
        <f t="shared" si="40"/>
        <v>0</v>
      </c>
      <c r="AB92" s="2">
        <f t="shared" si="40"/>
        <v>0</v>
      </c>
      <c r="AC92" s="2">
        <f t="shared" si="40"/>
        <v>0</v>
      </c>
      <c r="AD92" s="2">
        <f t="shared" si="40"/>
        <v>0</v>
      </c>
      <c r="AE92" s="2">
        <f t="shared" si="40"/>
        <v>0</v>
      </c>
      <c r="AF92" s="2">
        <f t="shared" si="40"/>
        <v>0</v>
      </c>
      <c r="AG92" s="2">
        <f t="shared" si="40"/>
        <v>0</v>
      </c>
      <c r="AH92" s="2">
        <f t="shared" si="40"/>
        <v>0</v>
      </c>
      <c r="AI92" s="2">
        <f t="shared" si="40"/>
        <v>0</v>
      </c>
      <c r="AJ92" s="2">
        <f t="shared" si="40"/>
        <v>0</v>
      </c>
      <c r="AK92" s="2">
        <f t="shared" si="40"/>
        <v>0</v>
      </c>
      <c r="AL92" s="2">
        <f t="shared" si="40"/>
        <v>0</v>
      </c>
      <c r="AM92" s="2">
        <f t="shared" si="40"/>
        <v>0</v>
      </c>
      <c r="AN92" s="2">
        <f t="shared" si="40"/>
        <v>0</v>
      </c>
      <c r="AO92" s="2">
        <f t="shared" si="40"/>
        <v>0</v>
      </c>
      <c r="AP92" s="2">
        <f t="shared" si="40"/>
        <v>0</v>
      </c>
      <c r="AQ92" s="2">
        <f t="shared" si="40"/>
        <v>0</v>
      </c>
      <c r="AR92" s="2">
        <f t="shared" si="40"/>
        <v>0</v>
      </c>
      <c r="AS92" s="2">
        <f t="shared" si="40"/>
        <v>0</v>
      </c>
      <c r="AT92" s="2">
        <f t="shared" si="40"/>
        <v>0</v>
      </c>
      <c r="AU92" s="2">
        <f t="shared" si="40"/>
        <v>0</v>
      </c>
      <c r="AV92" s="2">
        <f t="shared" si="40"/>
        <v>0</v>
      </c>
      <c r="AW92" s="2">
        <f t="shared" si="40"/>
        <v>0</v>
      </c>
      <c r="AX92" s="2">
        <f t="shared" si="40"/>
        <v>0</v>
      </c>
      <c r="AY92" s="2">
        <f t="shared" si="40"/>
        <v>0</v>
      </c>
      <c r="AZ92" s="2">
        <f t="shared" si="40"/>
        <v>0</v>
      </c>
      <c r="BA92" s="2">
        <f t="shared" si="40"/>
        <v>0</v>
      </c>
      <c r="BB92" s="2">
        <f t="shared" si="40"/>
        <v>0</v>
      </c>
      <c r="BC92" s="2">
        <f t="shared" si="40"/>
        <v>0</v>
      </c>
      <c r="BD92" s="2">
        <f t="shared" si="40"/>
        <v>0</v>
      </c>
      <c r="BE92" s="2">
        <f t="shared" si="40"/>
        <v>0</v>
      </c>
      <c r="BF92" s="2">
        <f t="shared" si="40"/>
        <v>0</v>
      </c>
      <c r="BG92" s="2">
        <f t="shared" si="40"/>
        <v>0</v>
      </c>
      <c r="BH92" s="2">
        <f t="shared" si="40"/>
        <v>0</v>
      </c>
      <c r="BI92" s="2">
        <f t="shared" si="40"/>
        <v>0</v>
      </c>
      <c r="BJ92" s="2">
        <f t="shared" si="40"/>
        <v>0</v>
      </c>
      <c r="BK92" s="2">
        <f t="shared" si="40"/>
        <v>0</v>
      </c>
      <c r="BL92" s="2">
        <f t="shared" si="40"/>
        <v>0</v>
      </c>
      <c r="BM92" s="2">
        <f t="shared" si="40"/>
        <v>0</v>
      </c>
      <c r="BN92" s="2">
        <f t="shared" si="40"/>
        <v>0</v>
      </c>
      <c r="BO92" s="2">
        <f t="shared" si="40"/>
        <v>0</v>
      </c>
    </row>
    <row r="93" spans="1:67" ht="12.75" customHeight="1" outlineLevel="2">
      <c r="B93" s="64" t="s">
        <v>556</v>
      </c>
      <c r="K93" s="167"/>
      <c r="L93" s="2">
        <f t="shared" ref="L93:V93" si="41">SUM(L90:L92)</f>
        <v>0</v>
      </c>
      <c r="M93" s="2">
        <f t="shared" si="41"/>
        <v>0</v>
      </c>
      <c r="N93" s="2">
        <f t="shared" si="41"/>
        <v>53696.982472040305</v>
      </c>
      <c r="O93" s="2">
        <f t="shared" si="41"/>
        <v>232092.67743948405</v>
      </c>
      <c r="P93" s="2">
        <f t="shared" si="41"/>
        <v>426784.26856914349</v>
      </c>
      <c r="Q93" s="2">
        <f t="shared" si="41"/>
        <v>453668.78933931538</v>
      </c>
      <c r="R93" s="2">
        <f t="shared" si="41"/>
        <v>0</v>
      </c>
      <c r="S93" s="2">
        <f t="shared" si="41"/>
        <v>0</v>
      </c>
      <c r="T93" s="2">
        <f t="shared" si="41"/>
        <v>0</v>
      </c>
      <c r="U93" s="2">
        <f t="shared" si="41"/>
        <v>0</v>
      </c>
      <c r="V93" s="2">
        <f t="shared" si="41"/>
        <v>0</v>
      </c>
      <c r="W93" s="2">
        <f t="shared" ref="W93:BO93" si="42">SUM(W90:W92)</f>
        <v>0</v>
      </c>
      <c r="X93" s="2">
        <f t="shared" si="42"/>
        <v>0</v>
      </c>
      <c r="Y93" s="2">
        <f t="shared" si="42"/>
        <v>0</v>
      </c>
      <c r="Z93" s="2">
        <f t="shared" si="42"/>
        <v>0</v>
      </c>
      <c r="AA93" s="2">
        <f t="shared" si="42"/>
        <v>0</v>
      </c>
      <c r="AB93" s="2">
        <f t="shared" si="42"/>
        <v>0</v>
      </c>
      <c r="AC93" s="2">
        <f t="shared" si="42"/>
        <v>0</v>
      </c>
      <c r="AD93" s="2">
        <f t="shared" si="42"/>
        <v>0</v>
      </c>
      <c r="AE93" s="2">
        <f t="shared" si="42"/>
        <v>0</v>
      </c>
      <c r="AF93" s="2">
        <f t="shared" si="42"/>
        <v>0</v>
      </c>
      <c r="AG93" s="2">
        <f t="shared" si="42"/>
        <v>0</v>
      </c>
      <c r="AH93" s="2">
        <f t="shared" si="42"/>
        <v>0</v>
      </c>
      <c r="AI93" s="2">
        <f t="shared" si="42"/>
        <v>0</v>
      </c>
      <c r="AJ93" s="2">
        <f t="shared" si="42"/>
        <v>0</v>
      </c>
      <c r="AK93" s="2">
        <f t="shared" si="42"/>
        <v>0</v>
      </c>
      <c r="AL93" s="2">
        <f t="shared" si="42"/>
        <v>0</v>
      </c>
      <c r="AM93" s="2">
        <f t="shared" si="42"/>
        <v>0</v>
      </c>
      <c r="AN93" s="2">
        <f t="shared" si="42"/>
        <v>0</v>
      </c>
      <c r="AO93" s="2">
        <f t="shared" si="42"/>
        <v>0</v>
      </c>
      <c r="AP93" s="2">
        <f t="shared" si="42"/>
        <v>0</v>
      </c>
      <c r="AQ93" s="2">
        <f t="shared" si="42"/>
        <v>0</v>
      </c>
      <c r="AR93" s="2">
        <f t="shared" si="42"/>
        <v>0</v>
      </c>
      <c r="AS93" s="2">
        <f t="shared" si="42"/>
        <v>0</v>
      </c>
      <c r="AT93" s="2">
        <f t="shared" si="42"/>
        <v>0</v>
      </c>
      <c r="AU93" s="2">
        <f t="shared" si="42"/>
        <v>0</v>
      </c>
      <c r="AV93" s="2">
        <f t="shared" si="42"/>
        <v>0</v>
      </c>
      <c r="AW93" s="2">
        <f t="shared" si="42"/>
        <v>0</v>
      </c>
      <c r="AX93" s="2">
        <f t="shared" si="42"/>
        <v>0</v>
      </c>
      <c r="AY93" s="2">
        <f t="shared" si="42"/>
        <v>0</v>
      </c>
      <c r="AZ93" s="2">
        <f t="shared" si="42"/>
        <v>0</v>
      </c>
      <c r="BA93" s="2">
        <f t="shared" si="42"/>
        <v>0</v>
      </c>
      <c r="BB93" s="2">
        <f t="shared" si="42"/>
        <v>0</v>
      </c>
      <c r="BC93" s="2">
        <f t="shared" si="42"/>
        <v>0</v>
      </c>
      <c r="BD93" s="2">
        <f t="shared" si="42"/>
        <v>0</v>
      </c>
      <c r="BE93" s="2">
        <f t="shared" si="42"/>
        <v>0</v>
      </c>
      <c r="BF93" s="2">
        <f t="shared" si="42"/>
        <v>0</v>
      </c>
      <c r="BG93" s="2">
        <f t="shared" si="42"/>
        <v>0</v>
      </c>
      <c r="BH93" s="2">
        <f t="shared" si="42"/>
        <v>0</v>
      </c>
      <c r="BI93" s="2">
        <f t="shared" si="42"/>
        <v>0</v>
      </c>
      <c r="BJ93" s="2">
        <f t="shared" si="42"/>
        <v>0</v>
      </c>
      <c r="BK93" s="2">
        <f t="shared" si="42"/>
        <v>0</v>
      </c>
      <c r="BL93" s="2">
        <f t="shared" si="42"/>
        <v>0</v>
      </c>
      <c r="BM93" s="2">
        <f t="shared" si="42"/>
        <v>0</v>
      </c>
      <c r="BN93" s="2">
        <f t="shared" si="42"/>
        <v>0</v>
      </c>
      <c r="BO93" s="2">
        <f t="shared" si="42"/>
        <v>0</v>
      </c>
    </row>
    <row r="94" spans="1:67" ht="12.75" customHeight="1" outlineLevel="2">
      <c r="B94" s="168" t="s">
        <v>557</v>
      </c>
      <c r="E94" s="2">
        <f>MAX(L93:BO93)*(1+$C$8)</f>
        <v>453668.78933931538</v>
      </c>
      <c r="F94" s="159">
        <v>16</v>
      </c>
      <c r="G94" s="169">
        <f>+$C$6</f>
        <v>2.9999999999999997E-4</v>
      </c>
      <c r="H94" s="151"/>
      <c r="L94" s="2"/>
      <c r="M94" s="2"/>
      <c r="N94" s="2"/>
      <c r="O94" s="2"/>
      <c r="P94" s="2"/>
      <c r="Q94" s="2"/>
    </row>
    <row r="95" spans="1:67" ht="12.75" customHeight="1" outlineLevel="2">
      <c r="B95" s="14"/>
    </row>
    <row r="96" spans="1:67" ht="12.75" customHeight="1" outlineLevel="2">
      <c r="B96" s="170" t="s">
        <v>558</v>
      </c>
    </row>
    <row r="97" spans="1:67" ht="12.75" customHeight="1" outlineLevel="2">
      <c r="B97" s="168" t="s">
        <v>559</v>
      </c>
      <c r="K97" s="2"/>
      <c r="L97" s="2">
        <f t="shared" ref="L97:BO97" si="43">IF(L$10=$C87,$E94,K99)</f>
        <v>0</v>
      </c>
      <c r="M97" s="2">
        <f t="shared" si="43"/>
        <v>0</v>
      </c>
      <c r="N97" s="2">
        <f t="shared" si="43"/>
        <v>0</v>
      </c>
      <c r="O97" s="2">
        <f t="shared" si="43"/>
        <v>0</v>
      </c>
      <c r="P97" s="2">
        <f t="shared" si="43"/>
        <v>0</v>
      </c>
      <c r="Q97" s="2">
        <f t="shared" si="43"/>
        <v>453668.78933931538</v>
      </c>
      <c r="R97" s="2">
        <f t="shared" si="43"/>
        <v>439491.63967246178</v>
      </c>
      <c r="S97" s="2">
        <f t="shared" si="43"/>
        <v>411137.34033875458</v>
      </c>
      <c r="T97" s="2">
        <f t="shared" si="43"/>
        <v>382783.04100504739</v>
      </c>
      <c r="U97" s="2">
        <f t="shared" si="43"/>
        <v>354428.74167134019</v>
      </c>
      <c r="V97" s="2">
        <f t="shared" si="43"/>
        <v>326074.44233763299</v>
      </c>
      <c r="W97" s="2">
        <f t="shared" si="43"/>
        <v>297720.1430039258</v>
      </c>
      <c r="X97" s="2">
        <f t="shared" si="43"/>
        <v>269365.8436702186</v>
      </c>
      <c r="Y97" s="2">
        <f t="shared" si="43"/>
        <v>241011.5443365114</v>
      </c>
      <c r="Z97" s="2">
        <f t="shared" si="43"/>
        <v>212657.24500280421</v>
      </c>
      <c r="AA97" s="2">
        <f t="shared" si="43"/>
        <v>184302.94566909701</v>
      </c>
      <c r="AB97" s="2">
        <f t="shared" si="43"/>
        <v>155948.64633538981</v>
      </c>
      <c r="AC97" s="2">
        <f t="shared" si="43"/>
        <v>127594.3470016826</v>
      </c>
      <c r="AD97" s="2">
        <f t="shared" si="43"/>
        <v>99240.047667975392</v>
      </c>
      <c r="AE97" s="2">
        <f t="shared" si="43"/>
        <v>70885.748334268181</v>
      </c>
      <c r="AF97" s="2">
        <f t="shared" si="43"/>
        <v>42531.44900056097</v>
      </c>
      <c r="AG97" s="2">
        <f t="shared" si="43"/>
        <v>14177.149666853758</v>
      </c>
      <c r="AH97" s="2">
        <f t="shared" si="43"/>
        <v>0</v>
      </c>
      <c r="AI97" s="2">
        <f t="shared" si="43"/>
        <v>0</v>
      </c>
      <c r="AJ97" s="2">
        <f t="shared" si="43"/>
        <v>0</v>
      </c>
      <c r="AK97" s="2">
        <f t="shared" si="43"/>
        <v>0</v>
      </c>
      <c r="AL97" s="2">
        <f t="shared" si="43"/>
        <v>0</v>
      </c>
      <c r="AM97" s="2">
        <f t="shared" si="43"/>
        <v>0</v>
      </c>
      <c r="AN97" s="2">
        <f t="shared" si="43"/>
        <v>0</v>
      </c>
      <c r="AO97" s="2">
        <f t="shared" si="43"/>
        <v>0</v>
      </c>
      <c r="AP97" s="2">
        <f t="shared" si="43"/>
        <v>0</v>
      </c>
      <c r="AQ97" s="2">
        <f t="shared" si="43"/>
        <v>0</v>
      </c>
      <c r="AR97" s="2">
        <f t="shared" si="43"/>
        <v>0</v>
      </c>
      <c r="AS97" s="2">
        <f t="shared" si="43"/>
        <v>0</v>
      </c>
      <c r="AT97" s="2">
        <f t="shared" si="43"/>
        <v>0</v>
      </c>
      <c r="AU97" s="2">
        <f t="shared" si="43"/>
        <v>0</v>
      </c>
      <c r="AV97" s="2">
        <f t="shared" si="43"/>
        <v>0</v>
      </c>
      <c r="AW97" s="2">
        <f t="shared" si="43"/>
        <v>0</v>
      </c>
      <c r="AX97" s="2">
        <f t="shared" si="43"/>
        <v>0</v>
      </c>
      <c r="AY97" s="2">
        <f t="shared" si="43"/>
        <v>0</v>
      </c>
      <c r="AZ97" s="2">
        <f t="shared" si="43"/>
        <v>0</v>
      </c>
      <c r="BA97" s="2">
        <f t="shared" si="43"/>
        <v>0</v>
      </c>
      <c r="BB97" s="2">
        <f t="shared" si="43"/>
        <v>0</v>
      </c>
      <c r="BC97" s="2">
        <f t="shared" si="43"/>
        <v>0</v>
      </c>
      <c r="BD97" s="2">
        <f t="shared" si="43"/>
        <v>0</v>
      </c>
      <c r="BE97" s="2">
        <f t="shared" si="43"/>
        <v>0</v>
      </c>
      <c r="BF97" s="2">
        <f t="shared" si="43"/>
        <v>0</v>
      </c>
      <c r="BG97" s="2">
        <f t="shared" si="43"/>
        <v>0</v>
      </c>
      <c r="BH97" s="2">
        <f t="shared" si="43"/>
        <v>0</v>
      </c>
      <c r="BI97" s="2">
        <f t="shared" si="43"/>
        <v>0</v>
      </c>
      <c r="BJ97" s="2">
        <f t="shared" si="43"/>
        <v>0</v>
      </c>
      <c r="BK97" s="2">
        <f t="shared" si="43"/>
        <v>0</v>
      </c>
      <c r="BL97" s="2">
        <f t="shared" si="43"/>
        <v>0</v>
      </c>
      <c r="BM97" s="2">
        <f t="shared" si="43"/>
        <v>0</v>
      </c>
      <c r="BN97" s="2">
        <f t="shared" si="43"/>
        <v>0</v>
      </c>
      <c r="BO97" s="2">
        <f t="shared" si="43"/>
        <v>0</v>
      </c>
    </row>
    <row r="98" spans="1:67" ht="12.75" customHeight="1" outlineLevel="2">
      <c r="B98" s="64" t="s">
        <v>541</v>
      </c>
      <c r="K98" s="2"/>
      <c r="L98" s="2">
        <f t="shared" ref="L98:BO98" si="44">IF(L$10=$C87,$E94/$F94*(13-$D87)/12,MIN(K99,$E94/$F94))</f>
        <v>0</v>
      </c>
      <c r="M98" s="2">
        <f t="shared" si="44"/>
        <v>0</v>
      </c>
      <c r="N98" s="2">
        <f t="shared" si="44"/>
        <v>0</v>
      </c>
      <c r="O98" s="2">
        <f t="shared" si="44"/>
        <v>0</v>
      </c>
      <c r="P98" s="2">
        <f t="shared" si="44"/>
        <v>0</v>
      </c>
      <c r="Q98" s="2">
        <f t="shared" si="44"/>
        <v>14177.149666853606</v>
      </c>
      <c r="R98" s="2">
        <f t="shared" si="44"/>
        <v>28354.299333707211</v>
      </c>
      <c r="S98" s="2">
        <f t="shared" si="44"/>
        <v>28354.299333707211</v>
      </c>
      <c r="T98" s="2">
        <f t="shared" si="44"/>
        <v>28354.299333707211</v>
      </c>
      <c r="U98" s="2">
        <f t="shared" si="44"/>
        <v>28354.299333707211</v>
      </c>
      <c r="V98" s="2">
        <f t="shared" si="44"/>
        <v>28354.299333707211</v>
      </c>
      <c r="W98" s="2">
        <f t="shared" si="44"/>
        <v>28354.299333707211</v>
      </c>
      <c r="X98" s="2">
        <f t="shared" si="44"/>
        <v>28354.299333707211</v>
      </c>
      <c r="Y98" s="2">
        <f t="shared" si="44"/>
        <v>28354.299333707211</v>
      </c>
      <c r="Z98" s="2">
        <f t="shared" si="44"/>
        <v>28354.299333707211</v>
      </c>
      <c r="AA98" s="2">
        <f t="shared" si="44"/>
        <v>28354.299333707211</v>
      </c>
      <c r="AB98" s="2">
        <f t="shared" si="44"/>
        <v>28354.299333707211</v>
      </c>
      <c r="AC98" s="2">
        <f t="shared" si="44"/>
        <v>28354.299333707211</v>
      </c>
      <c r="AD98" s="2">
        <f t="shared" si="44"/>
        <v>28354.299333707211</v>
      </c>
      <c r="AE98" s="2">
        <f t="shared" si="44"/>
        <v>28354.299333707211</v>
      </c>
      <c r="AF98" s="2">
        <f t="shared" si="44"/>
        <v>28354.299333707211</v>
      </c>
      <c r="AG98" s="2">
        <f t="shared" si="44"/>
        <v>14177.149666853758</v>
      </c>
      <c r="AH98" s="2">
        <f t="shared" si="44"/>
        <v>0</v>
      </c>
      <c r="AI98" s="2">
        <f t="shared" si="44"/>
        <v>0</v>
      </c>
      <c r="AJ98" s="2">
        <f t="shared" si="44"/>
        <v>0</v>
      </c>
      <c r="AK98" s="2">
        <f t="shared" si="44"/>
        <v>0</v>
      </c>
      <c r="AL98" s="2">
        <f t="shared" si="44"/>
        <v>0</v>
      </c>
      <c r="AM98" s="2">
        <f t="shared" si="44"/>
        <v>0</v>
      </c>
      <c r="AN98" s="2">
        <f t="shared" si="44"/>
        <v>0</v>
      </c>
      <c r="AO98" s="2">
        <f t="shared" si="44"/>
        <v>0</v>
      </c>
      <c r="AP98" s="2">
        <f t="shared" si="44"/>
        <v>0</v>
      </c>
      <c r="AQ98" s="2">
        <f t="shared" si="44"/>
        <v>0</v>
      </c>
      <c r="AR98" s="2">
        <f t="shared" si="44"/>
        <v>0</v>
      </c>
      <c r="AS98" s="2">
        <f t="shared" si="44"/>
        <v>0</v>
      </c>
      <c r="AT98" s="2">
        <f t="shared" si="44"/>
        <v>0</v>
      </c>
      <c r="AU98" s="2">
        <f t="shared" si="44"/>
        <v>0</v>
      </c>
      <c r="AV98" s="2">
        <f t="shared" si="44"/>
        <v>0</v>
      </c>
      <c r="AW98" s="2">
        <f t="shared" si="44"/>
        <v>0</v>
      </c>
      <c r="AX98" s="2">
        <f t="shared" si="44"/>
        <v>0</v>
      </c>
      <c r="AY98" s="2">
        <f t="shared" si="44"/>
        <v>0</v>
      </c>
      <c r="AZ98" s="2">
        <f t="shared" si="44"/>
        <v>0</v>
      </c>
      <c r="BA98" s="2">
        <f t="shared" si="44"/>
        <v>0</v>
      </c>
      <c r="BB98" s="2">
        <f t="shared" si="44"/>
        <v>0</v>
      </c>
      <c r="BC98" s="2">
        <f t="shared" si="44"/>
        <v>0</v>
      </c>
      <c r="BD98" s="2">
        <f t="shared" si="44"/>
        <v>0</v>
      </c>
      <c r="BE98" s="2">
        <f t="shared" si="44"/>
        <v>0</v>
      </c>
      <c r="BF98" s="2">
        <f t="shared" si="44"/>
        <v>0</v>
      </c>
      <c r="BG98" s="2">
        <f t="shared" si="44"/>
        <v>0</v>
      </c>
      <c r="BH98" s="2">
        <f t="shared" si="44"/>
        <v>0</v>
      </c>
      <c r="BI98" s="2">
        <f t="shared" si="44"/>
        <v>0</v>
      </c>
      <c r="BJ98" s="2">
        <f t="shared" si="44"/>
        <v>0</v>
      </c>
      <c r="BK98" s="2">
        <f t="shared" si="44"/>
        <v>0</v>
      </c>
      <c r="BL98" s="2">
        <f t="shared" si="44"/>
        <v>0</v>
      </c>
      <c r="BM98" s="2">
        <f t="shared" si="44"/>
        <v>0</v>
      </c>
      <c r="BN98" s="2">
        <f t="shared" si="44"/>
        <v>0</v>
      </c>
      <c r="BO98" s="2">
        <f t="shared" si="44"/>
        <v>0</v>
      </c>
    </row>
    <row r="99" spans="1:67" ht="12.75" customHeight="1" outlineLevel="2">
      <c r="B99" s="168" t="s">
        <v>542</v>
      </c>
      <c r="K99" s="167">
        <v>0</v>
      </c>
      <c r="L99" s="2">
        <f t="shared" ref="L99:BO99" si="45">+L97-L98</f>
        <v>0</v>
      </c>
      <c r="M99" s="2">
        <f t="shared" si="45"/>
        <v>0</v>
      </c>
      <c r="N99" s="2">
        <f t="shared" si="45"/>
        <v>0</v>
      </c>
      <c r="O99" s="2">
        <f t="shared" si="45"/>
        <v>0</v>
      </c>
      <c r="P99" s="2">
        <f t="shared" si="45"/>
        <v>0</v>
      </c>
      <c r="Q99" s="2">
        <f t="shared" si="45"/>
        <v>439491.63967246178</v>
      </c>
      <c r="R99" s="2">
        <f t="shared" si="45"/>
        <v>411137.34033875458</v>
      </c>
      <c r="S99" s="2">
        <f t="shared" si="45"/>
        <v>382783.04100504739</v>
      </c>
      <c r="T99" s="2">
        <f t="shared" si="45"/>
        <v>354428.74167134019</v>
      </c>
      <c r="U99" s="2">
        <f t="shared" si="45"/>
        <v>326074.44233763299</v>
      </c>
      <c r="V99" s="2">
        <f t="shared" si="45"/>
        <v>297720.1430039258</v>
      </c>
      <c r="W99" s="2">
        <f t="shared" si="45"/>
        <v>269365.8436702186</v>
      </c>
      <c r="X99" s="2">
        <f t="shared" si="45"/>
        <v>241011.5443365114</v>
      </c>
      <c r="Y99" s="2">
        <f t="shared" si="45"/>
        <v>212657.24500280421</v>
      </c>
      <c r="Z99" s="2">
        <f t="shared" si="45"/>
        <v>184302.94566909701</v>
      </c>
      <c r="AA99" s="2">
        <f t="shared" si="45"/>
        <v>155948.64633538981</v>
      </c>
      <c r="AB99" s="2">
        <f t="shared" si="45"/>
        <v>127594.3470016826</v>
      </c>
      <c r="AC99" s="2">
        <f t="shared" si="45"/>
        <v>99240.047667975392</v>
      </c>
      <c r="AD99" s="2">
        <f t="shared" si="45"/>
        <v>70885.748334268181</v>
      </c>
      <c r="AE99" s="2">
        <f t="shared" si="45"/>
        <v>42531.44900056097</v>
      </c>
      <c r="AF99" s="2">
        <f t="shared" si="45"/>
        <v>14177.149666853758</v>
      </c>
      <c r="AG99" s="2">
        <f t="shared" si="45"/>
        <v>0</v>
      </c>
      <c r="AH99" s="2">
        <f t="shared" si="45"/>
        <v>0</v>
      </c>
      <c r="AI99" s="2">
        <f t="shared" si="45"/>
        <v>0</v>
      </c>
      <c r="AJ99" s="2">
        <f t="shared" si="45"/>
        <v>0</v>
      </c>
      <c r="AK99" s="2">
        <f t="shared" si="45"/>
        <v>0</v>
      </c>
      <c r="AL99" s="2">
        <f t="shared" si="45"/>
        <v>0</v>
      </c>
      <c r="AM99" s="2">
        <f t="shared" si="45"/>
        <v>0</v>
      </c>
      <c r="AN99" s="2">
        <f t="shared" si="45"/>
        <v>0</v>
      </c>
      <c r="AO99" s="2">
        <f t="shared" si="45"/>
        <v>0</v>
      </c>
      <c r="AP99" s="2">
        <f t="shared" si="45"/>
        <v>0</v>
      </c>
      <c r="AQ99" s="2">
        <f t="shared" si="45"/>
        <v>0</v>
      </c>
      <c r="AR99" s="2">
        <f t="shared" si="45"/>
        <v>0</v>
      </c>
      <c r="AS99" s="2">
        <f t="shared" si="45"/>
        <v>0</v>
      </c>
      <c r="AT99" s="2">
        <f t="shared" si="45"/>
        <v>0</v>
      </c>
      <c r="AU99" s="2">
        <f t="shared" si="45"/>
        <v>0</v>
      </c>
      <c r="AV99" s="2">
        <f t="shared" si="45"/>
        <v>0</v>
      </c>
      <c r="AW99" s="2">
        <f t="shared" si="45"/>
        <v>0</v>
      </c>
      <c r="AX99" s="2">
        <f t="shared" si="45"/>
        <v>0</v>
      </c>
      <c r="AY99" s="2">
        <f t="shared" si="45"/>
        <v>0</v>
      </c>
      <c r="AZ99" s="2">
        <f t="shared" si="45"/>
        <v>0</v>
      </c>
      <c r="BA99" s="2">
        <f t="shared" si="45"/>
        <v>0</v>
      </c>
      <c r="BB99" s="2">
        <f t="shared" si="45"/>
        <v>0</v>
      </c>
      <c r="BC99" s="2">
        <f t="shared" si="45"/>
        <v>0</v>
      </c>
      <c r="BD99" s="2">
        <f t="shared" si="45"/>
        <v>0</v>
      </c>
      <c r="BE99" s="2">
        <f t="shared" si="45"/>
        <v>0</v>
      </c>
      <c r="BF99" s="2">
        <f t="shared" si="45"/>
        <v>0</v>
      </c>
      <c r="BG99" s="2">
        <f t="shared" si="45"/>
        <v>0</v>
      </c>
      <c r="BH99" s="2">
        <f t="shared" si="45"/>
        <v>0</v>
      </c>
      <c r="BI99" s="2">
        <f t="shared" si="45"/>
        <v>0</v>
      </c>
      <c r="BJ99" s="2">
        <f t="shared" si="45"/>
        <v>0</v>
      </c>
      <c r="BK99" s="2">
        <f t="shared" si="45"/>
        <v>0</v>
      </c>
      <c r="BL99" s="2">
        <f t="shared" si="45"/>
        <v>0</v>
      </c>
      <c r="BM99" s="2">
        <f t="shared" si="45"/>
        <v>0</v>
      </c>
      <c r="BN99" s="2">
        <f t="shared" si="45"/>
        <v>0</v>
      </c>
      <c r="BO99" s="2">
        <f t="shared" si="45"/>
        <v>0</v>
      </c>
    </row>
    <row r="100" spans="1:67" ht="12.75" customHeight="1" outlineLevel="2">
      <c r="B100" s="64" t="s">
        <v>543</v>
      </c>
      <c r="L100" s="2">
        <f t="shared" ref="L100:BO100" si="46">IF(L$10=$C87,(L97+L99)/2*(13-$D87)/12,(L97+L99)/2)</f>
        <v>0</v>
      </c>
      <c r="M100" s="2">
        <f t="shared" si="46"/>
        <v>0</v>
      </c>
      <c r="N100" s="2">
        <f t="shared" si="46"/>
        <v>0</v>
      </c>
      <c r="O100" s="2">
        <f t="shared" si="46"/>
        <v>0</v>
      </c>
      <c r="P100" s="2">
        <f t="shared" si="46"/>
        <v>0</v>
      </c>
      <c r="Q100" s="2">
        <f t="shared" si="46"/>
        <v>223290.10725294429</v>
      </c>
      <c r="R100" s="2">
        <f t="shared" si="46"/>
        <v>425314.49000560818</v>
      </c>
      <c r="S100" s="2">
        <f t="shared" si="46"/>
        <v>396960.19067190099</v>
      </c>
      <c r="T100" s="2">
        <f t="shared" si="46"/>
        <v>368605.89133819379</v>
      </c>
      <c r="U100" s="2">
        <f t="shared" si="46"/>
        <v>340251.59200448659</v>
      </c>
      <c r="V100" s="2">
        <f t="shared" si="46"/>
        <v>311897.2926707794</v>
      </c>
      <c r="W100" s="2">
        <f t="shared" si="46"/>
        <v>283542.9933370722</v>
      </c>
      <c r="X100" s="2">
        <f t="shared" si="46"/>
        <v>255188.694003365</v>
      </c>
      <c r="Y100" s="2">
        <f t="shared" si="46"/>
        <v>226834.39466965781</v>
      </c>
      <c r="Z100" s="2">
        <f t="shared" si="46"/>
        <v>198480.09533595061</v>
      </c>
      <c r="AA100" s="2">
        <f t="shared" si="46"/>
        <v>170125.79600224341</v>
      </c>
      <c r="AB100" s="2">
        <f t="shared" si="46"/>
        <v>141771.49666853622</v>
      </c>
      <c r="AC100" s="2">
        <f t="shared" si="46"/>
        <v>113417.19733482899</v>
      </c>
      <c r="AD100" s="2">
        <f t="shared" si="46"/>
        <v>85062.898001121794</v>
      </c>
      <c r="AE100" s="2">
        <f t="shared" si="46"/>
        <v>56708.598667414575</v>
      </c>
      <c r="AF100" s="2">
        <f t="shared" si="46"/>
        <v>28354.299333707364</v>
      </c>
      <c r="AG100" s="2">
        <f t="shared" si="46"/>
        <v>7088.5748334268792</v>
      </c>
      <c r="AH100" s="2">
        <f t="shared" si="46"/>
        <v>0</v>
      </c>
      <c r="AI100" s="2">
        <f t="shared" si="46"/>
        <v>0</v>
      </c>
      <c r="AJ100" s="2">
        <f t="shared" si="46"/>
        <v>0</v>
      </c>
      <c r="AK100" s="2">
        <f t="shared" si="46"/>
        <v>0</v>
      </c>
      <c r="AL100" s="2">
        <f t="shared" si="46"/>
        <v>0</v>
      </c>
      <c r="AM100" s="2">
        <f t="shared" si="46"/>
        <v>0</v>
      </c>
      <c r="AN100" s="2">
        <f t="shared" si="46"/>
        <v>0</v>
      </c>
      <c r="AO100" s="2">
        <f t="shared" si="46"/>
        <v>0</v>
      </c>
      <c r="AP100" s="2">
        <f t="shared" si="46"/>
        <v>0</v>
      </c>
      <c r="AQ100" s="2">
        <f t="shared" si="46"/>
        <v>0</v>
      </c>
      <c r="AR100" s="2">
        <f t="shared" si="46"/>
        <v>0</v>
      </c>
      <c r="AS100" s="2">
        <f t="shared" si="46"/>
        <v>0</v>
      </c>
      <c r="AT100" s="2">
        <f t="shared" si="46"/>
        <v>0</v>
      </c>
      <c r="AU100" s="2">
        <f t="shared" si="46"/>
        <v>0</v>
      </c>
      <c r="AV100" s="2">
        <f t="shared" si="46"/>
        <v>0</v>
      </c>
      <c r="AW100" s="2">
        <f t="shared" si="46"/>
        <v>0</v>
      </c>
      <c r="AX100" s="2">
        <f t="shared" si="46"/>
        <v>0</v>
      </c>
      <c r="AY100" s="2">
        <f t="shared" si="46"/>
        <v>0</v>
      </c>
      <c r="AZ100" s="2">
        <f t="shared" si="46"/>
        <v>0</v>
      </c>
      <c r="BA100" s="2">
        <f t="shared" si="46"/>
        <v>0</v>
      </c>
      <c r="BB100" s="2">
        <f t="shared" si="46"/>
        <v>0</v>
      </c>
      <c r="BC100" s="2">
        <f t="shared" si="46"/>
        <v>0</v>
      </c>
      <c r="BD100" s="2">
        <f t="shared" si="46"/>
        <v>0</v>
      </c>
      <c r="BE100" s="2">
        <f t="shared" si="46"/>
        <v>0</v>
      </c>
      <c r="BF100" s="2">
        <f t="shared" si="46"/>
        <v>0</v>
      </c>
      <c r="BG100" s="2">
        <f t="shared" si="46"/>
        <v>0</v>
      </c>
      <c r="BH100" s="2">
        <f t="shared" si="46"/>
        <v>0</v>
      </c>
      <c r="BI100" s="2">
        <f t="shared" si="46"/>
        <v>0</v>
      </c>
      <c r="BJ100" s="2">
        <f t="shared" si="46"/>
        <v>0</v>
      </c>
      <c r="BK100" s="2">
        <f t="shared" si="46"/>
        <v>0</v>
      </c>
      <c r="BL100" s="2">
        <f t="shared" si="46"/>
        <v>0</v>
      </c>
      <c r="BM100" s="2">
        <f t="shared" si="46"/>
        <v>0</v>
      </c>
      <c r="BN100" s="2">
        <f t="shared" si="46"/>
        <v>0</v>
      </c>
      <c r="BO100" s="2">
        <f t="shared" si="46"/>
        <v>0</v>
      </c>
    </row>
    <row r="101" spans="1:67" ht="12.75" customHeight="1" outlineLevel="2">
      <c r="B101" s="64" t="s">
        <v>535</v>
      </c>
      <c r="L101" s="171">
        <f t="shared" ref="L101:BO101" si="47">+L100*$C$5</f>
        <v>0</v>
      </c>
      <c r="M101" s="171">
        <f t="shared" si="47"/>
        <v>0</v>
      </c>
      <c r="N101" s="171">
        <f t="shared" si="47"/>
        <v>0</v>
      </c>
      <c r="O101" s="171">
        <f t="shared" si="47"/>
        <v>0</v>
      </c>
      <c r="P101" s="171">
        <f t="shared" si="47"/>
        <v>0</v>
      </c>
      <c r="Q101" s="171">
        <f t="shared" si="47"/>
        <v>15630.307507706102</v>
      </c>
      <c r="R101" s="171">
        <f t="shared" si="47"/>
        <v>29772.014300392577</v>
      </c>
      <c r="S101" s="171">
        <f t="shared" si="47"/>
        <v>27787.21334703307</v>
      </c>
      <c r="T101" s="171">
        <f t="shared" si="47"/>
        <v>25802.412393673567</v>
      </c>
      <c r="U101" s="171">
        <f t="shared" si="47"/>
        <v>23817.611440314064</v>
      </c>
      <c r="V101" s="171">
        <f t="shared" si="47"/>
        <v>21832.81048695456</v>
      </c>
      <c r="W101" s="171">
        <f t="shared" si="47"/>
        <v>19848.009533595057</v>
      </c>
      <c r="X101" s="171">
        <f t="shared" si="47"/>
        <v>17863.20858023555</v>
      </c>
      <c r="Y101" s="171">
        <f t="shared" si="47"/>
        <v>15878.407626876047</v>
      </c>
      <c r="Z101" s="171">
        <f t="shared" si="47"/>
        <v>13893.606673516544</v>
      </c>
      <c r="AA101" s="171">
        <f t="shared" si="47"/>
        <v>11908.805720157041</v>
      </c>
      <c r="AB101" s="171">
        <f t="shared" si="47"/>
        <v>9924.0047667975359</v>
      </c>
      <c r="AC101" s="171">
        <f t="shared" si="47"/>
        <v>7939.20381343803</v>
      </c>
      <c r="AD101" s="171">
        <f t="shared" si="47"/>
        <v>5954.4028600785259</v>
      </c>
      <c r="AE101" s="171">
        <f t="shared" si="47"/>
        <v>3969.6019067190205</v>
      </c>
      <c r="AF101" s="171">
        <f t="shared" si="47"/>
        <v>1984.8009533595157</v>
      </c>
      <c r="AG101" s="171">
        <f t="shared" si="47"/>
        <v>496.20023833988159</v>
      </c>
      <c r="AH101" s="171">
        <f t="shared" si="47"/>
        <v>0</v>
      </c>
      <c r="AI101" s="171">
        <f t="shared" si="47"/>
        <v>0</v>
      </c>
      <c r="AJ101" s="171">
        <f t="shared" si="47"/>
        <v>0</v>
      </c>
      <c r="AK101" s="171">
        <f t="shared" si="47"/>
        <v>0</v>
      </c>
      <c r="AL101" s="171">
        <f t="shared" si="47"/>
        <v>0</v>
      </c>
      <c r="AM101" s="171">
        <f t="shared" si="47"/>
        <v>0</v>
      </c>
      <c r="AN101" s="171">
        <f t="shared" si="47"/>
        <v>0</v>
      </c>
      <c r="AO101" s="171">
        <f t="shared" si="47"/>
        <v>0</v>
      </c>
      <c r="AP101" s="171">
        <f t="shared" si="47"/>
        <v>0</v>
      </c>
      <c r="AQ101" s="171">
        <f t="shared" si="47"/>
        <v>0</v>
      </c>
      <c r="AR101" s="171">
        <f t="shared" si="47"/>
        <v>0</v>
      </c>
      <c r="AS101" s="171">
        <f t="shared" si="47"/>
        <v>0</v>
      </c>
      <c r="AT101" s="171">
        <f t="shared" si="47"/>
        <v>0</v>
      </c>
      <c r="AU101" s="171">
        <f t="shared" si="47"/>
        <v>0</v>
      </c>
      <c r="AV101" s="171">
        <f t="shared" si="47"/>
        <v>0</v>
      </c>
      <c r="AW101" s="171">
        <f t="shared" si="47"/>
        <v>0</v>
      </c>
      <c r="AX101" s="171">
        <f t="shared" si="47"/>
        <v>0</v>
      </c>
      <c r="AY101" s="171">
        <f t="shared" si="47"/>
        <v>0</v>
      </c>
      <c r="AZ101" s="171">
        <f t="shared" si="47"/>
        <v>0</v>
      </c>
      <c r="BA101" s="171">
        <f t="shared" si="47"/>
        <v>0</v>
      </c>
      <c r="BB101" s="171">
        <f t="shared" si="47"/>
        <v>0</v>
      </c>
      <c r="BC101" s="171">
        <f t="shared" si="47"/>
        <v>0</v>
      </c>
      <c r="BD101" s="171">
        <f t="shared" si="47"/>
        <v>0</v>
      </c>
      <c r="BE101" s="171">
        <f t="shared" si="47"/>
        <v>0</v>
      </c>
      <c r="BF101" s="171">
        <f t="shared" si="47"/>
        <v>0</v>
      </c>
      <c r="BG101" s="171">
        <f t="shared" si="47"/>
        <v>0</v>
      </c>
      <c r="BH101" s="171">
        <f t="shared" si="47"/>
        <v>0</v>
      </c>
      <c r="BI101" s="171">
        <f t="shared" si="47"/>
        <v>0</v>
      </c>
      <c r="BJ101" s="171">
        <f t="shared" si="47"/>
        <v>0</v>
      </c>
      <c r="BK101" s="171">
        <f t="shared" si="47"/>
        <v>0</v>
      </c>
      <c r="BL101" s="171">
        <f t="shared" si="47"/>
        <v>0</v>
      </c>
      <c r="BM101" s="171">
        <f t="shared" si="47"/>
        <v>0</v>
      </c>
      <c r="BN101" s="171">
        <f t="shared" si="47"/>
        <v>0</v>
      </c>
      <c r="BO101" s="171">
        <f t="shared" si="47"/>
        <v>0</v>
      </c>
    </row>
    <row r="102" spans="1:67" ht="12.75" customHeight="1" outlineLevel="2">
      <c r="B102" s="14" t="s">
        <v>560</v>
      </c>
      <c r="L102" s="22">
        <f>IF(OR(L$10&lt;$C87,L$10&gt;$C87+$F94),0,IF(L$10=$C87,$E94*(13-$D87)/12,IF(L$10=$C87+$F94,$E94*($D87-1)/12,$E94)))</f>
        <v>0</v>
      </c>
      <c r="M102" s="22">
        <f t="shared" ref="M102:BO102" si="48">IF(OR(M$10&lt;$C87,M$10&gt;$C87+$F94),0,IF(M$10=$C87,$E94*(13-$D87)/12,IF(M$10=$C87+$F94,$E94*($D87-1)/12,$E94)))</f>
        <v>0</v>
      </c>
      <c r="N102" s="22">
        <f t="shared" si="48"/>
        <v>0</v>
      </c>
      <c r="O102" s="22">
        <f t="shared" si="48"/>
        <v>0</v>
      </c>
      <c r="P102" s="22">
        <f t="shared" si="48"/>
        <v>0</v>
      </c>
      <c r="Q102" s="22">
        <f t="shared" si="48"/>
        <v>226834.39466965769</v>
      </c>
      <c r="R102" s="22">
        <f t="shared" si="48"/>
        <v>453668.78933931538</v>
      </c>
      <c r="S102" s="22">
        <f t="shared" si="48"/>
        <v>453668.78933931538</v>
      </c>
      <c r="T102" s="22">
        <f t="shared" si="48"/>
        <v>453668.78933931538</v>
      </c>
      <c r="U102" s="22">
        <f t="shared" si="48"/>
        <v>453668.78933931538</v>
      </c>
      <c r="V102" s="22">
        <f t="shared" si="48"/>
        <v>453668.78933931538</v>
      </c>
      <c r="W102" s="22">
        <f t="shared" si="48"/>
        <v>453668.78933931538</v>
      </c>
      <c r="X102" s="22">
        <f t="shared" si="48"/>
        <v>453668.78933931538</v>
      </c>
      <c r="Y102" s="22">
        <f t="shared" si="48"/>
        <v>453668.78933931538</v>
      </c>
      <c r="Z102" s="22">
        <f t="shared" si="48"/>
        <v>453668.78933931538</v>
      </c>
      <c r="AA102" s="22">
        <f t="shared" si="48"/>
        <v>453668.78933931538</v>
      </c>
      <c r="AB102" s="22">
        <f t="shared" si="48"/>
        <v>453668.78933931538</v>
      </c>
      <c r="AC102" s="22">
        <f t="shared" si="48"/>
        <v>453668.78933931538</v>
      </c>
      <c r="AD102" s="22">
        <f t="shared" si="48"/>
        <v>453668.78933931538</v>
      </c>
      <c r="AE102" s="22">
        <f t="shared" si="48"/>
        <v>453668.78933931538</v>
      </c>
      <c r="AF102" s="22">
        <f t="shared" si="48"/>
        <v>453668.78933931538</v>
      </c>
      <c r="AG102" s="22">
        <f t="shared" si="48"/>
        <v>226834.39466965769</v>
      </c>
      <c r="AH102" s="22">
        <f t="shared" si="48"/>
        <v>0</v>
      </c>
      <c r="AI102" s="22">
        <f t="shared" si="48"/>
        <v>0</v>
      </c>
      <c r="AJ102" s="22">
        <f t="shared" si="48"/>
        <v>0</v>
      </c>
      <c r="AK102" s="22">
        <f t="shared" si="48"/>
        <v>0</v>
      </c>
      <c r="AL102" s="22">
        <f t="shared" si="48"/>
        <v>0</v>
      </c>
      <c r="AM102" s="22">
        <f t="shared" si="48"/>
        <v>0</v>
      </c>
      <c r="AN102" s="22">
        <f t="shared" si="48"/>
        <v>0</v>
      </c>
      <c r="AO102" s="22">
        <f t="shared" si="48"/>
        <v>0</v>
      </c>
      <c r="AP102" s="22">
        <f t="shared" si="48"/>
        <v>0</v>
      </c>
      <c r="AQ102" s="22">
        <f t="shared" si="48"/>
        <v>0</v>
      </c>
      <c r="AR102" s="22">
        <f t="shared" si="48"/>
        <v>0</v>
      </c>
      <c r="AS102" s="22">
        <f t="shared" si="48"/>
        <v>0</v>
      </c>
      <c r="AT102" s="22">
        <f t="shared" si="48"/>
        <v>0</v>
      </c>
      <c r="AU102" s="22">
        <f t="shared" si="48"/>
        <v>0</v>
      </c>
      <c r="AV102" s="22">
        <f t="shared" si="48"/>
        <v>0</v>
      </c>
      <c r="AW102" s="22">
        <f t="shared" si="48"/>
        <v>0</v>
      </c>
      <c r="AX102" s="22">
        <f t="shared" si="48"/>
        <v>0</v>
      </c>
      <c r="AY102" s="22">
        <f t="shared" si="48"/>
        <v>0</v>
      </c>
      <c r="AZ102" s="22">
        <f t="shared" si="48"/>
        <v>0</v>
      </c>
      <c r="BA102" s="22">
        <f t="shared" si="48"/>
        <v>0</v>
      </c>
      <c r="BB102" s="22">
        <f t="shared" si="48"/>
        <v>0</v>
      </c>
      <c r="BC102" s="22">
        <f t="shared" si="48"/>
        <v>0</v>
      </c>
      <c r="BD102" s="22">
        <f t="shared" si="48"/>
        <v>0</v>
      </c>
      <c r="BE102" s="22">
        <f t="shared" si="48"/>
        <v>0</v>
      </c>
      <c r="BF102" s="22">
        <f t="shared" si="48"/>
        <v>0</v>
      </c>
      <c r="BG102" s="22">
        <f t="shared" si="48"/>
        <v>0</v>
      </c>
      <c r="BH102" s="22">
        <f t="shared" si="48"/>
        <v>0</v>
      </c>
      <c r="BI102" s="22">
        <f t="shared" si="48"/>
        <v>0</v>
      </c>
      <c r="BJ102" s="22">
        <f t="shared" si="48"/>
        <v>0</v>
      </c>
      <c r="BK102" s="22">
        <f t="shared" si="48"/>
        <v>0</v>
      </c>
      <c r="BL102" s="22">
        <f t="shared" si="48"/>
        <v>0</v>
      </c>
      <c r="BM102" s="22">
        <f t="shared" si="48"/>
        <v>0</v>
      </c>
      <c r="BN102" s="22">
        <f t="shared" si="48"/>
        <v>0</v>
      </c>
      <c r="BO102" s="22">
        <f t="shared" si="48"/>
        <v>0</v>
      </c>
    </row>
    <row r="103" spans="1:67" ht="12.75" customHeight="1" outlineLevel="2">
      <c r="B103" s="14" t="s">
        <v>536</v>
      </c>
      <c r="J103" s="2"/>
      <c r="L103" s="172">
        <f t="shared" ref="L103:BO103" si="49">+L102*$G94</f>
        <v>0</v>
      </c>
      <c r="M103" s="172">
        <f t="shared" si="49"/>
        <v>0</v>
      </c>
      <c r="N103" s="172">
        <f t="shared" si="49"/>
        <v>0</v>
      </c>
      <c r="O103" s="172">
        <f t="shared" si="49"/>
        <v>0</v>
      </c>
      <c r="P103" s="172">
        <f t="shared" si="49"/>
        <v>0</v>
      </c>
      <c r="Q103" s="172">
        <f t="shared" si="49"/>
        <v>68.050318400897297</v>
      </c>
      <c r="R103" s="172">
        <f t="shared" si="49"/>
        <v>136.10063680179459</v>
      </c>
      <c r="S103" s="172">
        <f t="shared" si="49"/>
        <v>136.10063680179459</v>
      </c>
      <c r="T103" s="172">
        <f t="shared" si="49"/>
        <v>136.10063680179459</v>
      </c>
      <c r="U103" s="172">
        <f t="shared" si="49"/>
        <v>136.10063680179459</v>
      </c>
      <c r="V103" s="172">
        <f t="shared" si="49"/>
        <v>136.10063680179459</v>
      </c>
      <c r="W103" s="172">
        <f t="shared" si="49"/>
        <v>136.10063680179459</v>
      </c>
      <c r="X103" s="172">
        <f t="shared" si="49"/>
        <v>136.10063680179459</v>
      </c>
      <c r="Y103" s="172">
        <f t="shared" si="49"/>
        <v>136.10063680179459</v>
      </c>
      <c r="Z103" s="172">
        <f t="shared" si="49"/>
        <v>136.10063680179459</v>
      </c>
      <c r="AA103" s="172">
        <f t="shared" si="49"/>
        <v>136.10063680179459</v>
      </c>
      <c r="AB103" s="172">
        <f t="shared" si="49"/>
        <v>136.10063680179459</v>
      </c>
      <c r="AC103" s="172">
        <f t="shared" si="49"/>
        <v>136.10063680179459</v>
      </c>
      <c r="AD103" s="172">
        <f t="shared" si="49"/>
        <v>136.10063680179459</v>
      </c>
      <c r="AE103" s="172">
        <f t="shared" si="49"/>
        <v>136.10063680179459</v>
      </c>
      <c r="AF103" s="172">
        <f t="shared" si="49"/>
        <v>136.10063680179459</v>
      </c>
      <c r="AG103" s="172">
        <f t="shared" si="49"/>
        <v>68.050318400897297</v>
      </c>
      <c r="AH103" s="172">
        <f t="shared" si="49"/>
        <v>0</v>
      </c>
      <c r="AI103" s="172">
        <f t="shared" si="49"/>
        <v>0</v>
      </c>
      <c r="AJ103" s="172">
        <f t="shared" si="49"/>
        <v>0</v>
      </c>
      <c r="AK103" s="172">
        <f t="shared" si="49"/>
        <v>0</v>
      </c>
      <c r="AL103" s="172">
        <f t="shared" si="49"/>
        <v>0</v>
      </c>
      <c r="AM103" s="172">
        <f t="shared" si="49"/>
        <v>0</v>
      </c>
      <c r="AN103" s="172">
        <f t="shared" si="49"/>
        <v>0</v>
      </c>
      <c r="AO103" s="172">
        <f t="shared" si="49"/>
        <v>0</v>
      </c>
      <c r="AP103" s="172">
        <f t="shared" si="49"/>
        <v>0</v>
      </c>
      <c r="AQ103" s="172">
        <f t="shared" si="49"/>
        <v>0</v>
      </c>
      <c r="AR103" s="172">
        <f t="shared" si="49"/>
        <v>0</v>
      </c>
      <c r="AS103" s="172">
        <f t="shared" si="49"/>
        <v>0</v>
      </c>
      <c r="AT103" s="172">
        <f t="shared" si="49"/>
        <v>0</v>
      </c>
      <c r="AU103" s="172">
        <f t="shared" si="49"/>
        <v>0</v>
      </c>
      <c r="AV103" s="172">
        <f t="shared" si="49"/>
        <v>0</v>
      </c>
      <c r="AW103" s="172">
        <f t="shared" si="49"/>
        <v>0</v>
      </c>
      <c r="AX103" s="172">
        <f t="shared" si="49"/>
        <v>0</v>
      </c>
      <c r="AY103" s="172">
        <f t="shared" si="49"/>
        <v>0</v>
      </c>
      <c r="AZ103" s="172">
        <f t="shared" si="49"/>
        <v>0</v>
      </c>
      <c r="BA103" s="172">
        <f t="shared" si="49"/>
        <v>0</v>
      </c>
      <c r="BB103" s="172">
        <f t="shared" si="49"/>
        <v>0</v>
      </c>
      <c r="BC103" s="172">
        <f t="shared" si="49"/>
        <v>0</v>
      </c>
      <c r="BD103" s="172">
        <f t="shared" si="49"/>
        <v>0</v>
      </c>
      <c r="BE103" s="172">
        <f t="shared" si="49"/>
        <v>0</v>
      </c>
      <c r="BF103" s="172">
        <f t="shared" si="49"/>
        <v>0</v>
      </c>
      <c r="BG103" s="172">
        <f t="shared" si="49"/>
        <v>0</v>
      </c>
      <c r="BH103" s="172">
        <f t="shared" si="49"/>
        <v>0</v>
      </c>
      <c r="BI103" s="172">
        <f t="shared" si="49"/>
        <v>0</v>
      </c>
      <c r="BJ103" s="172">
        <f t="shared" si="49"/>
        <v>0</v>
      </c>
      <c r="BK103" s="172">
        <f t="shared" si="49"/>
        <v>0</v>
      </c>
      <c r="BL103" s="172">
        <f t="shared" si="49"/>
        <v>0</v>
      </c>
      <c r="BM103" s="172">
        <f t="shared" si="49"/>
        <v>0</v>
      </c>
      <c r="BN103" s="172">
        <f t="shared" si="49"/>
        <v>0</v>
      </c>
      <c r="BO103" s="172">
        <f t="shared" si="49"/>
        <v>0</v>
      </c>
    </row>
    <row r="104" spans="1:67" ht="13.5" customHeight="1" outlineLevel="2" thickBot="1">
      <c r="B104" s="14" t="s">
        <v>561</v>
      </c>
      <c r="J104" s="2"/>
      <c r="L104" s="157">
        <f t="shared" ref="L104:BO104" si="50">SUM(L98,L101,L103)</f>
        <v>0</v>
      </c>
      <c r="M104" s="157">
        <f t="shared" si="50"/>
        <v>0</v>
      </c>
      <c r="N104" s="157">
        <f t="shared" si="50"/>
        <v>0</v>
      </c>
      <c r="O104" s="157">
        <f t="shared" si="50"/>
        <v>0</v>
      </c>
      <c r="P104" s="157">
        <f t="shared" si="50"/>
        <v>0</v>
      </c>
      <c r="Q104" s="157">
        <f t="shared" si="50"/>
        <v>29875.507492960602</v>
      </c>
      <c r="R104" s="157">
        <f t="shared" si="50"/>
        <v>58262.41427090158</v>
      </c>
      <c r="S104" s="157">
        <f t="shared" si="50"/>
        <v>56277.613317542076</v>
      </c>
      <c r="T104" s="157">
        <f t="shared" si="50"/>
        <v>54292.812364182573</v>
      </c>
      <c r="U104" s="157">
        <f t="shared" si="50"/>
        <v>52308.01141082307</v>
      </c>
      <c r="V104" s="157">
        <f t="shared" si="50"/>
        <v>50323.210457463567</v>
      </c>
      <c r="W104" s="157">
        <f t="shared" si="50"/>
        <v>48338.409504104064</v>
      </c>
      <c r="X104" s="157">
        <f t="shared" si="50"/>
        <v>46353.608550744553</v>
      </c>
      <c r="Y104" s="157">
        <f t="shared" si="50"/>
        <v>44368.80759738505</v>
      </c>
      <c r="Z104" s="157">
        <f t="shared" si="50"/>
        <v>42384.006644025547</v>
      </c>
      <c r="AA104" s="157">
        <f t="shared" si="50"/>
        <v>40399.205690666044</v>
      </c>
      <c r="AB104" s="157">
        <f t="shared" si="50"/>
        <v>38414.40473730654</v>
      </c>
      <c r="AC104" s="157">
        <f t="shared" si="50"/>
        <v>36429.60378394703</v>
      </c>
      <c r="AD104" s="157">
        <f t="shared" si="50"/>
        <v>34444.802830587527</v>
      </c>
      <c r="AE104" s="157">
        <f t="shared" si="50"/>
        <v>32460.001877228027</v>
      </c>
      <c r="AF104" s="157">
        <f t="shared" si="50"/>
        <v>30475.20092386852</v>
      </c>
      <c r="AG104" s="157">
        <f t="shared" si="50"/>
        <v>14741.400223594537</v>
      </c>
      <c r="AH104" s="157">
        <f t="shared" si="50"/>
        <v>0</v>
      </c>
      <c r="AI104" s="157">
        <f t="shared" si="50"/>
        <v>0</v>
      </c>
      <c r="AJ104" s="157">
        <f t="shared" si="50"/>
        <v>0</v>
      </c>
      <c r="AK104" s="157">
        <f t="shared" si="50"/>
        <v>0</v>
      </c>
      <c r="AL104" s="157">
        <f t="shared" si="50"/>
        <v>0</v>
      </c>
      <c r="AM104" s="157">
        <f t="shared" si="50"/>
        <v>0</v>
      </c>
      <c r="AN104" s="157">
        <f t="shared" si="50"/>
        <v>0</v>
      </c>
      <c r="AO104" s="157">
        <f t="shared" si="50"/>
        <v>0</v>
      </c>
      <c r="AP104" s="157">
        <f t="shared" si="50"/>
        <v>0</v>
      </c>
      <c r="AQ104" s="157">
        <f t="shared" si="50"/>
        <v>0</v>
      </c>
      <c r="AR104" s="157">
        <f t="shared" si="50"/>
        <v>0</v>
      </c>
      <c r="AS104" s="157">
        <f t="shared" si="50"/>
        <v>0</v>
      </c>
      <c r="AT104" s="157">
        <f t="shared" si="50"/>
        <v>0</v>
      </c>
      <c r="AU104" s="157">
        <f t="shared" si="50"/>
        <v>0</v>
      </c>
      <c r="AV104" s="157">
        <f t="shared" si="50"/>
        <v>0</v>
      </c>
      <c r="AW104" s="157">
        <f t="shared" si="50"/>
        <v>0</v>
      </c>
      <c r="AX104" s="157">
        <f t="shared" si="50"/>
        <v>0</v>
      </c>
      <c r="AY104" s="157">
        <f t="shared" si="50"/>
        <v>0</v>
      </c>
      <c r="AZ104" s="157">
        <f t="shared" si="50"/>
        <v>0</v>
      </c>
      <c r="BA104" s="157">
        <f t="shared" si="50"/>
        <v>0</v>
      </c>
      <c r="BB104" s="157">
        <f t="shared" si="50"/>
        <v>0</v>
      </c>
      <c r="BC104" s="157">
        <f t="shared" si="50"/>
        <v>0</v>
      </c>
      <c r="BD104" s="157">
        <f t="shared" si="50"/>
        <v>0</v>
      </c>
      <c r="BE104" s="157">
        <f t="shared" si="50"/>
        <v>0</v>
      </c>
      <c r="BF104" s="157">
        <f t="shared" si="50"/>
        <v>0</v>
      </c>
      <c r="BG104" s="157">
        <f t="shared" si="50"/>
        <v>0</v>
      </c>
      <c r="BH104" s="157">
        <f t="shared" si="50"/>
        <v>0</v>
      </c>
      <c r="BI104" s="157">
        <f t="shared" si="50"/>
        <v>0</v>
      </c>
      <c r="BJ104" s="157">
        <f t="shared" si="50"/>
        <v>0</v>
      </c>
      <c r="BK104" s="157">
        <f t="shared" si="50"/>
        <v>0</v>
      </c>
      <c r="BL104" s="157">
        <f t="shared" si="50"/>
        <v>0</v>
      </c>
      <c r="BM104" s="157">
        <f t="shared" si="50"/>
        <v>0</v>
      </c>
      <c r="BN104" s="157">
        <f t="shared" si="50"/>
        <v>0</v>
      </c>
      <c r="BO104" s="157">
        <f t="shared" si="50"/>
        <v>0</v>
      </c>
    </row>
    <row r="105" spans="1:67" ht="12.75" customHeight="1" outlineLevel="2">
      <c r="B105" s="14"/>
    </row>
    <row r="106" spans="1:67" ht="12.75" customHeight="1" outlineLevel="2">
      <c r="B106" s="14"/>
    </row>
    <row r="107" spans="1:67" ht="12.75" customHeight="1" outlineLevel="2">
      <c r="B107" s="14"/>
    </row>
    <row r="108" spans="1:67" ht="12.75" customHeight="1" outlineLevel="2">
      <c r="B108" s="14"/>
    </row>
    <row r="109" spans="1:67" ht="12.75" customHeight="1" outlineLevel="2">
      <c r="B109" s="14"/>
    </row>
    <row r="110" spans="1:67" ht="12.75" customHeight="1" outlineLevel="2">
      <c r="B110" s="14"/>
    </row>
    <row r="111" spans="1:67" ht="12.75" customHeight="1" outlineLevel="2">
      <c r="B111" s="14"/>
    </row>
    <row r="112" spans="1:67" outlineLevel="1">
      <c r="A112">
        <f>A82+1</f>
        <v>4</v>
      </c>
      <c r="B112" s="158" t="s">
        <v>621</v>
      </c>
      <c r="C112" s="150"/>
      <c r="G112" s="159" t="s">
        <v>569</v>
      </c>
      <c r="H112" s="1">
        <f>+C117</f>
        <v>2017</v>
      </c>
      <c r="I112" s="2">
        <f>+E124</f>
        <v>226834.39466965769</v>
      </c>
      <c r="J112" s="2">
        <f>NPV($C$4,M112:BO112)+L112</f>
        <v>164796.84836684563</v>
      </c>
      <c r="L112" s="2">
        <f>+L134</f>
        <v>0</v>
      </c>
      <c r="M112" s="2">
        <f t="shared" ref="M112:BO112" si="51">+M134</f>
        <v>0</v>
      </c>
      <c r="N112" s="2">
        <f t="shared" si="51"/>
        <v>0</v>
      </c>
      <c r="O112" s="2">
        <f t="shared" si="51"/>
        <v>0</v>
      </c>
      <c r="P112" s="2">
        <f t="shared" si="51"/>
        <v>0</v>
      </c>
      <c r="Q112" s="2">
        <f t="shared" si="51"/>
        <v>13838.091940084223</v>
      </c>
      <c r="R112" s="2">
        <f t="shared" si="51"/>
        <v>27049.404631739129</v>
      </c>
      <c r="S112" s="2">
        <f t="shared" si="51"/>
        <v>26213.698967166707</v>
      </c>
      <c r="T112" s="2">
        <f t="shared" si="51"/>
        <v>25377.993302594281</v>
      </c>
      <c r="U112" s="2">
        <f t="shared" si="51"/>
        <v>24542.287638021855</v>
      </c>
      <c r="V112" s="2">
        <f t="shared" si="51"/>
        <v>23706.581973449433</v>
      </c>
      <c r="W112" s="2">
        <f t="shared" si="51"/>
        <v>22870.87630887701</v>
      </c>
      <c r="X112" s="2">
        <f t="shared" si="51"/>
        <v>22035.170644304584</v>
      </c>
      <c r="Y112" s="2">
        <f t="shared" si="51"/>
        <v>21199.464979732158</v>
      </c>
      <c r="Z112" s="2">
        <f t="shared" si="51"/>
        <v>20363.759315159736</v>
      </c>
      <c r="AA112" s="2">
        <f t="shared" si="51"/>
        <v>19528.053650587313</v>
      </c>
      <c r="AB112" s="2">
        <f t="shared" si="51"/>
        <v>18692.347986014891</v>
      </c>
      <c r="AC112" s="2">
        <f t="shared" si="51"/>
        <v>17856.642321442469</v>
      </c>
      <c r="AD112" s="2">
        <f t="shared" si="51"/>
        <v>17020.936656870046</v>
      </c>
      <c r="AE112" s="2">
        <f t="shared" si="51"/>
        <v>16185.230992297622</v>
      </c>
      <c r="AF112" s="2">
        <f t="shared" si="51"/>
        <v>15349.5253277252</v>
      </c>
      <c r="AG112" s="2">
        <f t="shared" si="51"/>
        <v>14513.819663152777</v>
      </c>
      <c r="AH112" s="2">
        <f t="shared" si="51"/>
        <v>13678.113998580353</v>
      </c>
      <c r="AI112" s="2">
        <f t="shared" si="51"/>
        <v>12842.408334007931</v>
      </c>
      <c r="AJ112" s="2">
        <f t="shared" si="51"/>
        <v>6212.2777508607651</v>
      </c>
      <c r="AK112" s="2">
        <f t="shared" si="51"/>
        <v>0</v>
      </c>
      <c r="AL112" s="2">
        <f t="shared" si="51"/>
        <v>0</v>
      </c>
      <c r="AM112" s="2">
        <f t="shared" si="51"/>
        <v>0</v>
      </c>
      <c r="AN112" s="2">
        <f t="shared" si="51"/>
        <v>0</v>
      </c>
      <c r="AO112" s="2">
        <f t="shared" si="51"/>
        <v>0</v>
      </c>
      <c r="AP112" s="2">
        <f t="shared" si="51"/>
        <v>0</v>
      </c>
      <c r="AQ112" s="2">
        <f t="shared" si="51"/>
        <v>0</v>
      </c>
      <c r="AR112" s="2">
        <f t="shared" si="51"/>
        <v>0</v>
      </c>
      <c r="AS112" s="2">
        <f t="shared" si="51"/>
        <v>0</v>
      </c>
      <c r="AT112" s="2">
        <f t="shared" si="51"/>
        <v>0</v>
      </c>
      <c r="AU112" s="2">
        <f t="shared" si="51"/>
        <v>0</v>
      </c>
      <c r="AV112" s="2">
        <f t="shared" si="51"/>
        <v>0</v>
      </c>
      <c r="AW112" s="2">
        <f t="shared" si="51"/>
        <v>0</v>
      </c>
      <c r="AX112" s="2">
        <f t="shared" si="51"/>
        <v>0</v>
      </c>
      <c r="AY112" s="2">
        <f t="shared" si="51"/>
        <v>0</v>
      </c>
      <c r="AZ112" s="2">
        <f t="shared" si="51"/>
        <v>0</v>
      </c>
      <c r="BA112" s="2">
        <f t="shared" si="51"/>
        <v>0</v>
      </c>
      <c r="BB112" s="2">
        <f t="shared" si="51"/>
        <v>0</v>
      </c>
      <c r="BC112" s="2">
        <f t="shared" si="51"/>
        <v>0</v>
      </c>
      <c r="BD112" s="2">
        <f t="shared" si="51"/>
        <v>0</v>
      </c>
      <c r="BE112" s="2">
        <f t="shared" si="51"/>
        <v>0</v>
      </c>
      <c r="BF112" s="2">
        <f t="shared" si="51"/>
        <v>0</v>
      </c>
      <c r="BG112" s="2">
        <f t="shared" si="51"/>
        <v>0</v>
      </c>
      <c r="BH112" s="2">
        <f t="shared" si="51"/>
        <v>0</v>
      </c>
      <c r="BI112" s="2">
        <f t="shared" si="51"/>
        <v>0</v>
      </c>
      <c r="BJ112" s="2">
        <f t="shared" si="51"/>
        <v>0</v>
      </c>
      <c r="BK112" s="2">
        <f t="shared" si="51"/>
        <v>0</v>
      </c>
      <c r="BL112" s="2">
        <f t="shared" si="51"/>
        <v>0</v>
      </c>
      <c r="BM112" s="2">
        <f t="shared" si="51"/>
        <v>0</v>
      </c>
      <c r="BN112" s="2">
        <f t="shared" si="51"/>
        <v>0</v>
      </c>
      <c r="BO112" s="2">
        <f t="shared" si="51"/>
        <v>0</v>
      </c>
    </row>
    <row r="113" spans="2:67" ht="12.75" customHeight="1" outlineLevel="2">
      <c r="B113" s="160" t="str">
        <f>"Jan "&amp;$L$10&amp;" $"</f>
        <v>Jan 2012 $</v>
      </c>
      <c r="C113" s="161">
        <v>183451.63333333333</v>
      </c>
      <c r="D113" s="60"/>
      <c r="E113" s="60"/>
      <c r="F113" s="60"/>
      <c r="G113" s="60"/>
      <c r="H113" s="162"/>
    </row>
    <row r="114" spans="2:67" ht="12.75" customHeight="1" outlineLevel="2">
      <c r="B114" s="14" t="s">
        <v>549</v>
      </c>
      <c r="C114" s="163">
        <v>0.13200000000000001</v>
      </c>
      <c r="D114" s="163">
        <v>0.41799999999999998</v>
      </c>
      <c r="E114" s="163">
        <v>0.41799999999999998</v>
      </c>
      <c r="F114" s="163">
        <v>3.1E-2</v>
      </c>
      <c r="G114" s="163">
        <v>0</v>
      </c>
      <c r="H114" s="164"/>
      <c r="J114" s="17"/>
      <c r="K114" s="17"/>
    </row>
    <row r="115" spans="2:67" ht="12.75" customHeight="1" outlineLevel="2">
      <c r="B115" s="14" t="s">
        <v>323</v>
      </c>
      <c r="C115" s="193">
        <v>2.9399999999999999E-2</v>
      </c>
      <c r="D115" s="60"/>
      <c r="E115" s="60"/>
      <c r="F115" s="60"/>
      <c r="G115" s="60"/>
    </row>
    <row r="116" spans="2:67" ht="12.75" customHeight="1" outlineLevel="2">
      <c r="B116" s="14" t="s">
        <v>550</v>
      </c>
      <c r="C116" s="159">
        <v>2014</v>
      </c>
      <c r="D116" s="159">
        <v>1</v>
      </c>
    </row>
    <row r="117" spans="2:67" ht="12.75" customHeight="1" outlineLevel="2">
      <c r="B117" s="14" t="s">
        <v>551</v>
      </c>
      <c r="C117" s="159">
        <v>2017</v>
      </c>
      <c r="D117" s="159">
        <v>7</v>
      </c>
    </row>
    <row r="118" spans="2:67" ht="12.75" customHeight="1" outlineLevel="2">
      <c r="B118" s="15" t="s">
        <v>552</v>
      </c>
      <c r="L118" s="166">
        <f t="shared" ref="L118:BO118" si="52">(1+$C115)^L$21</f>
        <v>1.0145935146648632</v>
      </c>
      <c r="M118" s="166">
        <f t="shared" si="52"/>
        <v>1.0444225639960103</v>
      </c>
      <c r="N118" s="166">
        <f t="shared" si="52"/>
        <v>1.0751285873774932</v>
      </c>
      <c r="O118" s="166">
        <f t="shared" si="52"/>
        <v>1.1067373678463914</v>
      </c>
      <c r="P118" s="166">
        <f t="shared" si="52"/>
        <v>1.1392754464610755</v>
      </c>
      <c r="Q118" s="166">
        <f t="shared" si="52"/>
        <v>1.1727701445870313</v>
      </c>
      <c r="R118" s="166">
        <f t="shared" si="52"/>
        <v>1.2072495868378901</v>
      </c>
      <c r="S118" s="166">
        <f t="shared" si="52"/>
        <v>1.2427427246909242</v>
      </c>
      <c r="T118" s="166">
        <f t="shared" si="52"/>
        <v>1.2792793607968376</v>
      </c>
      <c r="U118" s="166">
        <f t="shared" si="52"/>
        <v>1.3168901740042647</v>
      </c>
      <c r="V118" s="166">
        <f t="shared" si="52"/>
        <v>1.35560674511999</v>
      </c>
      <c r="W118" s="166">
        <f t="shared" si="52"/>
        <v>1.395461583426518</v>
      </c>
      <c r="X118" s="166">
        <f t="shared" si="52"/>
        <v>1.4364881539792576</v>
      </c>
      <c r="Y118" s="166">
        <f t="shared" si="52"/>
        <v>1.478720905706248</v>
      </c>
      <c r="Z118" s="166">
        <f t="shared" si="52"/>
        <v>1.5221953003340118</v>
      </c>
      <c r="AA118" s="166">
        <f t="shared" si="52"/>
        <v>1.5669478421638319</v>
      </c>
      <c r="AB118" s="166">
        <f t="shared" si="52"/>
        <v>1.6130161087234487</v>
      </c>
      <c r="AC118" s="166">
        <f t="shared" si="52"/>
        <v>1.6604387823199183</v>
      </c>
      <c r="AD118" s="166">
        <f t="shared" si="52"/>
        <v>1.7092556825201239</v>
      </c>
      <c r="AE118" s="166">
        <f t="shared" si="52"/>
        <v>1.7595077995862158</v>
      </c>
      <c r="AF118" s="166">
        <f t="shared" si="52"/>
        <v>1.8112373288940509</v>
      </c>
      <c r="AG118" s="166">
        <f t="shared" si="52"/>
        <v>1.8644877063635361</v>
      </c>
      <c r="AH118" s="166">
        <f t="shared" si="52"/>
        <v>1.9193036449306242</v>
      </c>
      <c r="AI118" s="166">
        <f t="shared" si="52"/>
        <v>1.9757311720915847</v>
      </c>
      <c r="AJ118" s="166">
        <f t="shared" si="52"/>
        <v>2.0338176685510772</v>
      </c>
      <c r="AK118" s="166">
        <f t="shared" si="52"/>
        <v>2.093611908006479</v>
      </c>
      <c r="AL118" s="166">
        <f t="shared" si="52"/>
        <v>2.1551640981018698</v>
      </c>
      <c r="AM118" s="166">
        <f t="shared" si="52"/>
        <v>2.218525922586065</v>
      </c>
      <c r="AN118" s="166">
        <f t="shared" si="52"/>
        <v>2.2837505847100954</v>
      </c>
      <c r="AO118" s="166">
        <f t="shared" si="52"/>
        <v>2.3508928519005727</v>
      </c>
      <c r="AP118" s="166">
        <f t="shared" si="52"/>
        <v>2.4200091017464498</v>
      </c>
      <c r="AQ118" s="166">
        <f t="shared" si="52"/>
        <v>2.4911573693377957</v>
      </c>
      <c r="AR118" s="166">
        <f t="shared" si="52"/>
        <v>2.5643973959963269</v>
      </c>
      <c r="AS118" s="166">
        <f t="shared" si="52"/>
        <v>2.6397906794386192</v>
      </c>
      <c r="AT118" s="166">
        <f t="shared" si="52"/>
        <v>2.7174005254141149</v>
      </c>
      <c r="AU118" s="166">
        <f t="shared" si="52"/>
        <v>2.7972921008612901</v>
      </c>
      <c r="AV118" s="166">
        <f t="shared" si="52"/>
        <v>2.8795324886266123</v>
      </c>
      <c r="AW118" s="166">
        <f t="shared" si="52"/>
        <v>2.9641907437922352</v>
      </c>
      <c r="AX118" s="166">
        <f t="shared" si="52"/>
        <v>3.0513379516597272</v>
      </c>
      <c r="AY118" s="166">
        <f t="shared" si="52"/>
        <v>3.1410472874385236</v>
      </c>
      <c r="AZ118" s="166">
        <f t="shared" si="52"/>
        <v>3.2333940776892161</v>
      </c>
      <c r="BA118" s="166">
        <f t="shared" si="52"/>
        <v>3.3284558635732795</v>
      </c>
      <c r="BB118" s="166">
        <f t="shared" si="52"/>
        <v>3.4263124659623343</v>
      </c>
      <c r="BC118" s="166">
        <f t="shared" si="52"/>
        <v>3.5270460524616274</v>
      </c>
      <c r="BD118" s="166">
        <f t="shared" si="52"/>
        <v>3.6307412064039997</v>
      </c>
      <c r="BE118" s="166">
        <f t="shared" si="52"/>
        <v>3.7374849978722775</v>
      </c>
      <c r="BF118" s="166">
        <f t="shared" si="52"/>
        <v>3.8473670568097229</v>
      </c>
      <c r="BG118" s="166">
        <f t="shared" si="52"/>
        <v>3.9604796482799292</v>
      </c>
      <c r="BH118" s="166">
        <f t="shared" si="52"/>
        <v>4.0769177499393585</v>
      </c>
      <c r="BI118" s="166">
        <f t="shared" si="52"/>
        <v>4.1967791317875758</v>
      </c>
      <c r="BJ118" s="166">
        <f t="shared" si="52"/>
        <v>4.3201644382621307</v>
      </c>
      <c r="BK118" s="166">
        <f t="shared" si="52"/>
        <v>4.4471772727470382</v>
      </c>
      <c r="BL118" s="166">
        <f t="shared" si="52"/>
        <v>4.5779242845658015</v>
      </c>
      <c r="BM118" s="166">
        <f t="shared" si="52"/>
        <v>4.7125152585320365</v>
      </c>
      <c r="BN118" s="166">
        <f t="shared" si="52"/>
        <v>4.8510632071328788</v>
      </c>
      <c r="BO118" s="166">
        <f t="shared" si="52"/>
        <v>4.9936844654225858</v>
      </c>
    </row>
    <row r="119" spans="2:67" ht="12.75" customHeight="1" outlineLevel="2">
      <c r="B119" s="14" t="s">
        <v>553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:67" ht="12.75" customHeight="1" outlineLevel="2">
      <c r="B120" s="64" t="s">
        <v>554</v>
      </c>
      <c r="L120" s="2">
        <f t="shared" ref="L120:BO120" si="53">IF(L$10&gt;$C117,0,+K123)</f>
        <v>0</v>
      </c>
      <c r="M120" s="2">
        <f t="shared" si="53"/>
        <v>0</v>
      </c>
      <c r="N120" s="2">
        <f t="shared" si="53"/>
        <v>0</v>
      </c>
      <c r="O120" s="2">
        <f t="shared" si="53"/>
        <v>26848.491236020152</v>
      </c>
      <c r="P120" s="2">
        <f t="shared" si="53"/>
        <v>116046.33871974202</v>
      </c>
      <c r="Q120" s="2">
        <f t="shared" si="53"/>
        <v>213392.13428457174</v>
      </c>
      <c r="R120" s="2">
        <f t="shared" si="53"/>
        <v>0</v>
      </c>
      <c r="S120" s="2">
        <f t="shared" si="53"/>
        <v>0</v>
      </c>
      <c r="T120" s="2">
        <f t="shared" si="53"/>
        <v>0</v>
      </c>
      <c r="U120" s="2">
        <f t="shared" si="53"/>
        <v>0</v>
      </c>
      <c r="V120" s="2">
        <f t="shared" si="53"/>
        <v>0</v>
      </c>
      <c r="W120" s="2">
        <f t="shared" si="53"/>
        <v>0</v>
      </c>
      <c r="X120" s="2">
        <f t="shared" si="53"/>
        <v>0</v>
      </c>
      <c r="Y120" s="2">
        <f t="shared" si="53"/>
        <v>0</v>
      </c>
      <c r="Z120" s="2">
        <f t="shared" si="53"/>
        <v>0</v>
      </c>
      <c r="AA120" s="2">
        <f t="shared" si="53"/>
        <v>0</v>
      </c>
      <c r="AB120" s="2">
        <f t="shared" si="53"/>
        <v>0</v>
      </c>
      <c r="AC120" s="2">
        <f t="shared" si="53"/>
        <v>0</v>
      </c>
      <c r="AD120" s="2">
        <f t="shared" si="53"/>
        <v>0</v>
      </c>
      <c r="AE120" s="2">
        <f t="shared" si="53"/>
        <v>0</v>
      </c>
      <c r="AF120" s="2">
        <f t="shared" si="53"/>
        <v>0</v>
      </c>
      <c r="AG120" s="2">
        <f t="shared" si="53"/>
        <v>0</v>
      </c>
      <c r="AH120" s="2">
        <f t="shared" si="53"/>
        <v>0</v>
      </c>
      <c r="AI120" s="2">
        <f t="shared" si="53"/>
        <v>0</v>
      </c>
      <c r="AJ120" s="2">
        <f t="shared" si="53"/>
        <v>0</v>
      </c>
      <c r="AK120" s="2">
        <f t="shared" si="53"/>
        <v>0</v>
      </c>
      <c r="AL120" s="2">
        <f t="shared" si="53"/>
        <v>0</v>
      </c>
      <c r="AM120" s="2">
        <f t="shared" si="53"/>
        <v>0</v>
      </c>
      <c r="AN120" s="2">
        <f t="shared" si="53"/>
        <v>0</v>
      </c>
      <c r="AO120" s="2">
        <f t="shared" si="53"/>
        <v>0</v>
      </c>
      <c r="AP120" s="2">
        <f t="shared" si="53"/>
        <v>0</v>
      </c>
      <c r="AQ120" s="2">
        <f t="shared" si="53"/>
        <v>0</v>
      </c>
      <c r="AR120" s="2">
        <f t="shared" si="53"/>
        <v>0</v>
      </c>
      <c r="AS120" s="2">
        <f t="shared" si="53"/>
        <v>0</v>
      </c>
      <c r="AT120" s="2">
        <f t="shared" si="53"/>
        <v>0</v>
      </c>
      <c r="AU120" s="2">
        <f t="shared" si="53"/>
        <v>0</v>
      </c>
      <c r="AV120" s="2">
        <f t="shared" si="53"/>
        <v>0</v>
      </c>
      <c r="AW120" s="2">
        <f t="shared" si="53"/>
        <v>0</v>
      </c>
      <c r="AX120" s="2">
        <f t="shared" si="53"/>
        <v>0</v>
      </c>
      <c r="AY120" s="2">
        <f t="shared" si="53"/>
        <v>0</v>
      </c>
      <c r="AZ120" s="2">
        <f t="shared" si="53"/>
        <v>0</v>
      </c>
      <c r="BA120" s="2">
        <f t="shared" si="53"/>
        <v>0</v>
      </c>
      <c r="BB120" s="2">
        <f t="shared" si="53"/>
        <v>0</v>
      </c>
      <c r="BC120" s="2">
        <f t="shared" si="53"/>
        <v>0</v>
      </c>
      <c r="BD120" s="2">
        <f t="shared" si="53"/>
        <v>0</v>
      </c>
      <c r="BE120" s="2">
        <f t="shared" si="53"/>
        <v>0</v>
      </c>
      <c r="BF120" s="2">
        <f t="shared" si="53"/>
        <v>0</v>
      </c>
      <c r="BG120" s="2">
        <f t="shared" si="53"/>
        <v>0</v>
      </c>
      <c r="BH120" s="2">
        <f t="shared" si="53"/>
        <v>0</v>
      </c>
      <c r="BI120" s="2">
        <f t="shared" si="53"/>
        <v>0</v>
      </c>
      <c r="BJ120" s="2">
        <f t="shared" si="53"/>
        <v>0</v>
      </c>
      <c r="BK120" s="2">
        <f t="shared" si="53"/>
        <v>0</v>
      </c>
      <c r="BL120" s="2">
        <f t="shared" si="53"/>
        <v>0</v>
      </c>
      <c r="BM120" s="2">
        <f t="shared" si="53"/>
        <v>0</v>
      </c>
      <c r="BN120" s="2">
        <f t="shared" si="53"/>
        <v>0</v>
      </c>
      <c r="BO120" s="2">
        <f t="shared" si="53"/>
        <v>0</v>
      </c>
    </row>
    <row r="121" spans="2:67" ht="12.75" customHeight="1" outlineLevel="2">
      <c r="B121" s="64" t="s">
        <v>555</v>
      </c>
      <c r="L121" s="2">
        <f t="shared" ref="L121:BO121" si="54">IF(AND(L$10&gt;=$C116,L$10&lt;=$C117),INDEX($C114:$G114,1,L$10-$C116+1)*$C113*L118,0)</f>
        <v>0</v>
      </c>
      <c r="M121" s="2">
        <f t="shared" si="54"/>
        <v>0</v>
      </c>
      <c r="N121" s="2">
        <f t="shared" si="54"/>
        <v>26034.900592504389</v>
      </c>
      <c r="O121" s="2">
        <f t="shared" si="54"/>
        <v>84867.701121426042</v>
      </c>
      <c r="P121" s="2">
        <f t="shared" si="54"/>
        <v>87362.81153439598</v>
      </c>
      <c r="Q121" s="2">
        <f t="shared" si="54"/>
        <v>6669.5445550208715</v>
      </c>
      <c r="R121" s="2">
        <f t="shared" si="54"/>
        <v>0</v>
      </c>
      <c r="S121" s="2">
        <f t="shared" si="54"/>
        <v>0</v>
      </c>
      <c r="T121" s="2">
        <f t="shared" si="54"/>
        <v>0</v>
      </c>
      <c r="U121" s="2">
        <f t="shared" si="54"/>
        <v>0</v>
      </c>
      <c r="V121" s="2">
        <f t="shared" si="54"/>
        <v>0</v>
      </c>
      <c r="W121" s="2">
        <f t="shared" si="54"/>
        <v>0</v>
      </c>
      <c r="X121" s="2">
        <f t="shared" si="54"/>
        <v>0</v>
      </c>
      <c r="Y121" s="2">
        <f t="shared" si="54"/>
        <v>0</v>
      </c>
      <c r="Z121" s="2">
        <f t="shared" si="54"/>
        <v>0</v>
      </c>
      <c r="AA121" s="2">
        <f t="shared" si="54"/>
        <v>0</v>
      </c>
      <c r="AB121" s="2">
        <f t="shared" si="54"/>
        <v>0</v>
      </c>
      <c r="AC121" s="2">
        <f t="shared" si="54"/>
        <v>0</v>
      </c>
      <c r="AD121" s="2">
        <f t="shared" si="54"/>
        <v>0</v>
      </c>
      <c r="AE121" s="2">
        <f t="shared" si="54"/>
        <v>0</v>
      </c>
      <c r="AF121" s="2">
        <f t="shared" si="54"/>
        <v>0</v>
      </c>
      <c r="AG121" s="2">
        <f t="shared" si="54"/>
        <v>0</v>
      </c>
      <c r="AH121" s="2">
        <f t="shared" si="54"/>
        <v>0</v>
      </c>
      <c r="AI121" s="2">
        <f t="shared" si="54"/>
        <v>0</v>
      </c>
      <c r="AJ121" s="2">
        <f t="shared" si="54"/>
        <v>0</v>
      </c>
      <c r="AK121" s="2">
        <f t="shared" si="54"/>
        <v>0</v>
      </c>
      <c r="AL121" s="2">
        <f t="shared" si="54"/>
        <v>0</v>
      </c>
      <c r="AM121" s="2">
        <f t="shared" si="54"/>
        <v>0</v>
      </c>
      <c r="AN121" s="2">
        <f t="shared" si="54"/>
        <v>0</v>
      </c>
      <c r="AO121" s="2">
        <f t="shared" si="54"/>
        <v>0</v>
      </c>
      <c r="AP121" s="2">
        <f t="shared" si="54"/>
        <v>0</v>
      </c>
      <c r="AQ121" s="2">
        <f t="shared" si="54"/>
        <v>0</v>
      </c>
      <c r="AR121" s="2">
        <f t="shared" si="54"/>
        <v>0</v>
      </c>
      <c r="AS121" s="2">
        <f t="shared" si="54"/>
        <v>0</v>
      </c>
      <c r="AT121" s="2">
        <f t="shared" si="54"/>
        <v>0</v>
      </c>
      <c r="AU121" s="2">
        <f t="shared" si="54"/>
        <v>0</v>
      </c>
      <c r="AV121" s="2">
        <f t="shared" si="54"/>
        <v>0</v>
      </c>
      <c r="AW121" s="2">
        <f t="shared" si="54"/>
        <v>0</v>
      </c>
      <c r="AX121" s="2">
        <f t="shared" si="54"/>
        <v>0</v>
      </c>
      <c r="AY121" s="2">
        <f t="shared" si="54"/>
        <v>0</v>
      </c>
      <c r="AZ121" s="2">
        <f t="shared" si="54"/>
        <v>0</v>
      </c>
      <c r="BA121" s="2">
        <f t="shared" si="54"/>
        <v>0</v>
      </c>
      <c r="BB121" s="2">
        <f t="shared" si="54"/>
        <v>0</v>
      </c>
      <c r="BC121" s="2">
        <f t="shared" si="54"/>
        <v>0</v>
      </c>
      <c r="BD121" s="2">
        <f t="shared" si="54"/>
        <v>0</v>
      </c>
      <c r="BE121" s="2">
        <f t="shared" si="54"/>
        <v>0</v>
      </c>
      <c r="BF121" s="2">
        <f t="shared" si="54"/>
        <v>0</v>
      </c>
      <c r="BG121" s="2">
        <f t="shared" si="54"/>
        <v>0</v>
      </c>
      <c r="BH121" s="2">
        <f t="shared" si="54"/>
        <v>0</v>
      </c>
      <c r="BI121" s="2">
        <f t="shared" si="54"/>
        <v>0</v>
      </c>
      <c r="BJ121" s="2">
        <f t="shared" si="54"/>
        <v>0</v>
      </c>
      <c r="BK121" s="2">
        <f t="shared" si="54"/>
        <v>0</v>
      </c>
      <c r="BL121" s="2">
        <f t="shared" si="54"/>
        <v>0</v>
      </c>
      <c r="BM121" s="2">
        <f t="shared" si="54"/>
        <v>0</v>
      </c>
      <c r="BN121" s="2">
        <f t="shared" si="54"/>
        <v>0</v>
      </c>
      <c r="BO121" s="2">
        <f t="shared" si="54"/>
        <v>0</v>
      </c>
    </row>
    <row r="122" spans="2:67" ht="12.75" customHeight="1" outlineLevel="2">
      <c r="B122" s="64" t="s">
        <v>3</v>
      </c>
      <c r="C122" s="165">
        <v>6.25E-2</v>
      </c>
      <c r="L122" s="2">
        <f t="shared" ref="L122:BO122" si="55">SUM(L120,L121/2)*$C122*IF(L$10=$C116,(13-$D116)/12,IF(L$10=$C117,($D117-1)/12,1))</f>
        <v>0</v>
      </c>
      <c r="M122" s="2">
        <f t="shared" si="55"/>
        <v>0</v>
      </c>
      <c r="N122" s="2">
        <f t="shared" si="55"/>
        <v>813.59064351576217</v>
      </c>
      <c r="O122" s="2">
        <f t="shared" si="55"/>
        <v>4330.1463622958236</v>
      </c>
      <c r="P122" s="2">
        <f t="shared" si="55"/>
        <v>9982.9840304337504</v>
      </c>
      <c r="Q122" s="2">
        <f t="shared" si="55"/>
        <v>6772.7158300650681</v>
      </c>
      <c r="R122" s="2">
        <f t="shared" si="55"/>
        <v>0</v>
      </c>
      <c r="S122" s="2">
        <f t="shared" si="55"/>
        <v>0</v>
      </c>
      <c r="T122" s="2">
        <f t="shared" si="55"/>
        <v>0</v>
      </c>
      <c r="U122" s="2">
        <f t="shared" si="55"/>
        <v>0</v>
      </c>
      <c r="V122" s="2">
        <f t="shared" si="55"/>
        <v>0</v>
      </c>
      <c r="W122" s="2">
        <f t="shared" si="55"/>
        <v>0</v>
      </c>
      <c r="X122" s="2">
        <f t="shared" si="55"/>
        <v>0</v>
      </c>
      <c r="Y122" s="2">
        <f t="shared" si="55"/>
        <v>0</v>
      </c>
      <c r="Z122" s="2">
        <f t="shared" si="55"/>
        <v>0</v>
      </c>
      <c r="AA122" s="2">
        <f t="shared" si="55"/>
        <v>0</v>
      </c>
      <c r="AB122" s="2">
        <f t="shared" si="55"/>
        <v>0</v>
      </c>
      <c r="AC122" s="2">
        <f t="shared" si="55"/>
        <v>0</v>
      </c>
      <c r="AD122" s="2">
        <f t="shared" si="55"/>
        <v>0</v>
      </c>
      <c r="AE122" s="2">
        <f t="shared" si="55"/>
        <v>0</v>
      </c>
      <c r="AF122" s="2">
        <f t="shared" si="55"/>
        <v>0</v>
      </c>
      <c r="AG122" s="2">
        <f t="shared" si="55"/>
        <v>0</v>
      </c>
      <c r="AH122" s="2">
        <f t="shared" si="55"/>
        <v>0</v>
      </c>
      <c r="AI122" s="2">
        <f t="shared" si="55"/>
        <v>0</v>
      </c>
      <c r="AJ122" s="2">
        <f t="shared" si="55"/>
        <v>0</v>
      </c>
      <c r="AK122" s="2">
        <f t="shared" si="55"/>
        <v>0</v>
      </c>
      <c r="AL122" s="2">
        <f t="shared" si="55"/>
        <v>0</v>
      </c>
      <c r="AM122" s="2">
        <f t="shared" si="55"/>
        <v>0</v>
      </c>
      <c r="AN122" s="2">
        <f t="shared" si="55"/>
        <v>0</v>
      </c>
      <c r="AO122" s="2">
        <f t="shared" si="55"/>
        <v>0</v>
      </c>
      <c r="AP122" s="2">
        <f t="shared" si="55"/>
        <v>0</v>
      </c>
      <c r="AQ122" s="2">
        <f t="shared" si="55"/>
        <v>0</v>
      </c>
      <c r="AR122" s="2">
        <f t="shared" si="55"/>
        <v>0</v>
      </c>
      <c r="AS122" s="2">
        <f t="shared" si="55"/>
        <v>0</v>
      </c>
      <c r="AT122" s="2">
        <f t="shared" si="55"/>
        <v>0</v>
      </c>
      <c r="AU122" s="2">
        <f t="shared" si="55"/>
        <v>0</v>
      </c>
      <c r="AV122" s="2">
        <f t="shared" si="55"/>
        <v>0</v>
      </c>
      <c r="AW122" s="2">
        <f t="shared" si="55"/>
        <v>0</v>
      </c>
      <c r="AX122" s="2">
        <f t="shared" si="55"/>
        <v>0</v>
      </c>
      <c r="AY122" s="2">
        <f t="shared" si="55"/>
        <v>0</v>
      </c>
      <c r="AZ122" s="2">
        <f t="shared" si="55"/>
        <v>0</v>
      </c>
      <c r="BA122" s="2">
        <f t="shared" si="55"/>
        <v>0</v>
      </c>
      <c r="BB122" s="2">
        <f t="shared" si="55"/>
        <v>0</v>
      </c>
      <c r="BC122" s="2">
        <f t="shared" si="55"/>
        <v>0</v>
      </c>
      <c r="BD122" s="2">
        <f t="shared" si="55"/>
        <v>0</v>
      </c>
      <c r="BE122" s="2">
        <f t="shared" si="55"/>
        <v>0</v>
      </c>
      <c r="BF122" s="2">
        <f t="shared" si="55"/>
        <v>0</v>
      </c>
      <c r="BG122" s="2">
        <f t="shared" si="55"/>
        <v>0</v>
      </c>
      <c r="BH122" s="2">
        <f t="shared" si="55"/>
        <v>0</v>
      </c>
      <c r="BI122" s="2">
        <f t="shared" si="55"/>
        <v>0</v>
      </c>
      <c r="BJ122" s="2">
        <f t="shared" si="55"/>
        <v>0</v>
      </c>
      <c r="BK122" s="2">
        <f t="shared" si="55"/>
        <v>0</v>
      </c>
      <c r="BL122" s="2">
        <f t="shared" si="55"/>
        <v>0</v>
      </c>
      <c r="BM122" s="2">
        <f t="shared" si="55"/>
        <v>0</v>
      </c>
      <c r="BN122" s="2">
        <f t="shared" si="55"/>
        <v>0</v>
      </c>
      <c r="BO122" s="2">
        <f t="shared" si="55"/>
        <v>0</v>
      </c>
    </row>
    <row r="123" spans="2:67" ht="12.75" customHeight="1" outlineLevel="2">
      <c r="B123" s="64" t="s">
        <v>556</v>
      </c>
      <c r="K123" s="167"/>
      <c r="L123" s="2">
        <f t="shared" ref="L123:V123" si="56">SUM(L120:L122)</f>
        <v>0</v>
      </c>
      <c r="M123" s="2">
        <f t="shared" si="56"/>
        <v>0</v>
      </c>
      <c r="N123" s="2">
        <f t="shared" si="56"/>
        <v>26848.491236020152</v>
      </c>
      <c r="O123" s="2">
        <f t="shared" si="56"/>
        <v>116046.33871974202</v>
      </c>
      <c r="P123" s="2">
        <f t="shared" si="56"/>
        <v>213392.13428457174</v>
      </c>
      <c r="Q123" s="2">
        <f t="shared" si="56"/>
        <v>226834.39466965769</v>
      </c>
      <c r="R123" s="2">
        <f t="shared" si="56"/>
        <v>0</v>
      </c>
      <c r="S123" s="2">
        <f t="shared" si="56"/>
        <v>0</v>
      </c>
      <c r="T123" s="2">
        <f t="shared" si="56"/>
        <v>0</v>
      </c>
      <c r="U123" s="2">
        <f t="shared" si="56"/>
        <v>0</v>
      </c>
      <c r="V123" s="2">
        <f t="shared" si="56"/>
        <v>0</v>
      </c>
      <c r="W123" s="2">
        <f t="shared" ref="W123:BO123" si="57">SUM(W120:W122)</f>
        <v>0</v>
      </c>
      <c r="X123" s="2">
        <f t="shared" si="57"/>
        <v>0</v>
      </c>
      <c r="Y123" s="2">
        <f t="shared" si="57"/>
        <v>0</v>
      </c>
      <c r="Z123" s="2">
        <f t="shared" si="57"/>
        <v>0</v>
      </c>
      <c r="AA123" s="2">
        <f t="shared" si="57"/>
        <v>0</v>
      </c>
      <c r="AB123" s="2">
        <f t="shared" si="57"/>
        <v>0</v>
      </c>
      <c r="AC123" s="2">
        <f t="shared" si="57"/>
        <v>0</v>
      </c>
      <c r="AD123" s="2">
        <f t="shared" si="57"/>
        <v>0</v>
      </c>
      <c r="AE123" s="2">
        <f t="shared" si="57"/>
        <v>0</v>
      </c>
      <c r="AF123" s="2">
        <f t="shared" si="57"/>
        <v>0</v>
      </c>
      <c r="AG123" s="2">
        <f t="shared" si="57"/>
        <v>0</v>
      </c>
      <c r="AH123" s="2">
        <f t="shared" si="57"/>
        <v>0</v>
      </c>
      <c r="AI123" s="2">
        <f t="shared" si="57"/>
        <v>0</v>
      </c>
      <c r="AJ123" s="2">
        <f t="shared" si="57"/>
        <v>0</v>
      </c>
      <c r="AK123" s="2">
        <f t="shared" si="57"/>
        <v>0</v>
      </c>
      <c r="AL123" s="2">
        <f t="shared" si="57"/>
        <v>0</v>
      </c>
      <c r="AM123" s="2">
        <f t="shared" si="57"/>
        <v>0</v>
      </c>
      <c r="AN123" s="2">
        <f t="shared" si="57"/>
        <v>0</v>
      </c>
      <c r="AO123" s="2">
        <f t="shared" si="57"/>
        <v>0</v>
      </c>
      <c r="AP123" s="2">
        <f t="shared" si="57"/>
        <v>0</v>
      </c>
      <c r="AQ123" s="2">
        <f t="shared" si="57"/>
        <v>0</v>
      </c>
      <c r="AR123" s="2">
        <f t="shared" si="57"/>
        <v>0</v>
      </c>
      <c r="AS123" s="2">
        <f t="shared" si="57"/>
        <v>0</v>
      </c>
      <c r="AT123" s="2">
        <f t="shared" si="57"/>
        <v>0</v>
      </c>
      <c r="AU123" s="2">
        <f t="shared" si="57"/>
        <v>0</v>
      </c>
      <c r="AV123" s="2">
        <f t="shared" si="57"/>
        <v>0</v>
      </c>
      <c r="AW123" s="2">
        <f t="shared" si="57"/>
        <v>0</v>
      </c>
      <c r="AX123" s="2">
        <f t="shared" si="57"/>
        <v>0</v>
      </c>
      <c r="AY123" s="2">
        <f t="shared" si="57"/>
        <v>0</v>
      </c>
      <c r="AZ123" s="2">
        <f t="shared" si="57"/>
        <v>0</v>
      </c>
      <c r="BA123" s="2">
        <f t="shared" si="57"/>
        <v>0</v>
      </c>
      <c r="BB123" s="2">
        <f t="shared" si="57"/>
        <v>0</v>
      </c>
      <c r="BC123" s="2">
        <f t="shared" si="57"/>
        <v>0</v>
      </c>
      <c r="BD123" s="2">
        <f t="shared" si="57"/>
        <v>0</v>
      </c>
      <c r="BE123" s="2">
        <f t="shared" si="57"/>
        <v>0</v>
      </c>
      <c r="BF123" s="2">
        <f t="shared" si="57"/>
        <v>0</v>
      </c>
      <c r="BG123" s="2">
        <f t="shared" si="57"/>
        <v>0</v>
      </c>
      <c r="BH123" s="2">
        <f t="shared" si="57"/>
        <v>0</v>
      </c>
      <c r="BI123" s="2">
        <f t="shared" si="57"/>
        <v>0</v>
      </c>
      <c r="BJ123" s="2">
        <f t="shared" si="57"/>
        <v>0</v>
      </c>
      <c r="BK123" s="2">
        <f t="shared" si="57"/>
        <v>0</v>
      </c>
      <c r="BL123" s="2">
        <f t="shared" si="57"/>
        <v>0</v>
      </c>
      <c r="BM123" s="2">
        <f t="shared" si="57"/>
        <v>0</v>
      </c>
      <c r="BN123" s="2">
        <f t="shared" si="57"/>
        <v>0</v>
      </c>
      <c r="BO123" s="2">
        <f t="shared" si="57"/>
        <v>0</v>
      </c>
    </row>
    <row r="124" spans="2:67" ht="12.75" customHeight="1" outlineLevel="2">
      <c r="B124" s="168" t="s">
        <v>557</v>
      </c>
      <c r="E124" s="2">
        <f>MAX(L123:BO123)*(1+$C$8)</f>
        <v>226834.39466965769</v>
      </c>
      <c r="F124" s="159">
        <v>19</v>
      </c>
      <c r="G124" s="169">
        <f>+$C$6</f>
        <v>2.9999999999999997E-4</v>
      </c>
      <c r="H124" s="151"/>
      <c r="L124" s="2"/>
      <c r="M124" s="2"/>
      <c r="N124" s="2"/>
      <c r="O124" s="2"/>
      <c r="P124" s="2"/>
      <c r="Q124" s="2"/>
    </row>
    <row r="125" spans="2:67" ht="12.75" customHeight="1" outlineLevel="2">
      <c r="B125" s="14"/>
    </row>
    <row r="126" spans="2:67" ht="12.75" customHeight="1" outlineLevel="2">
      <c r="B126" s="170" t="s">
        <v>558</v>
      </c>
    </row>
    <row r="127" spans="2:67" ht="12.75" customHeight="1" outlineLevel="2">
      <c r="B127" s="168" t="s">
        <v>559</v>
      </c>
      <c r="K127" s="2"/>
      <c r="L127" s="2">
        <f t="shared" ref="L127:BO127" si="58">IF(L$10=$C117,$E124,K129)</f>
        <v>0</v>
      </c>
      <c r="M127" s="2">
        <f t="shared" si="58"/>
        <v>0</v>
      </c>
      <c r="N127" s="2">
        <f t="shared" si="58"/>
        <v>0</v>
      </c>
      <c r="O127" s="2">
        <f t="shared" si="58"/>
        <v>0</v>
      </c>
      <c r="P127" s="2">
        <f t="shared" si="58"/>
        <v>0</v>
      </c>
      <c r="Q127" s="2">
        <f t="shared" si="58"/>
        <v>226834.39466965769</v>
      </c>
      <c r="R127" s="2">
        <f t="shared" si="58"/>
        <v>220865.06849414037</v>
      </c>
      <c r="S127" s="2">
        <f t="shared" si="58"/>
        <v>208926.41614310577</v>
      </c>
      <c r="T127" s="2">
        <f t="shared" si="58"/>
        <v>196987.76379207114</v>
      </c>
      <c r="U127" s="2">
        <f t="shared" si="58"/>
        <v>185049.11144103651</v>
      </c>
      <c r="V127" s="2">
        <f t="shared" si="58"/>
        <v>173110.45909000188</v>
      </c>
      <c r="W127" s="2">
        <f t="shared" si="58"/>
        <v>161171.80673896725</v>
      </c>
      <c r="X127" s="2">
        <f t="shared" si="58"/>
        <v>149233.15438793262</v>
      </c>
      <c r="Y127" s="2">
        <f t="shared" si="58"/>
        <v>137294.50203689799</v>
      </c>
      <c r="Z127" s="2">
        <f t="shared" si="58"/>
        <v>125355.84968586337</v>
      </c>
      <c r="AA127" s="2">
        <f t="shared" si="58"/>
        <v>113417.19733482876</v>
      </c>
      <c r="AB127" s="2">
        <f t="shared" si="58"/>
        <v>101478.54498379414</v>
      </c>
      <c r="AC127" s="2">
        <f t="shared" si="58"/>
        <v>89539.892632759525</v>
      </c>
      <c r="AD127" s="2">
        <f t="shared" si="58"/>
        <v>77601.240281724909</v>
      </c>
      <c r="AE127" s="2">
        <f t="shared" si="58"/>
        <v>65662.587930690293</v>
      </c>
      <c r="AF127" s="2">
        <f t="shared" si="58"/>
        <v>53723.935579655677</v>
      </c>
      <c r="AG127" s="2">
        <f t="shared" si="58"/>
        <v>41785.283228621061</v>
      </c>
      <c r="AH127" s="2">
        <f t="shared" si="58"/>
        <v>29846.630877586445</v>
      </c>
      <c r="AI127" s="2">
        <f t="shared" si="58"/>
        <v>17907.978526551829</v>
      </c>
      <c r="AJ127" s="2">
        <f t="shared" si="58"/>
        <v>5969.3261755172134</v>
      </c>
      <c r="AK127" s="2">
        <f t="shared" si="58"/>
        <v>0</v>
      </c>
      <c r="AL127" s="2">
        <f t="shared" si="58"/>
        <v>0</v>
      </c>
      <c r="AM127" s="2">
        <f t="shared" si="58"/>
        <v>0</v>
      </c>
      <c r="AN127" s="2">
        <f t="shared" si="58"/>
        <v>0</v>
      </c>
      <c r="AO127" s="2">
        <f t="shared" si="58"/>
        <v>0</v>
      </c>
      <c r="AP127" s="2">
        <f t="shared" si="58"/>
        <v>0</v>
      </c>
      <c r="AQ127" s="2">
        <f t="shared" si="58"/>
        <v>0</v>
      </c>
      <c r="AR127" s="2">
        <f t="shared" si="58"/>
        <v>0</v>
      </c>
      <c r="AS127" s="2">
        <f t="shared" si="58"/>
        <v>0</v>
      </c>
      <c r="AT127" s="2">
        <f t="shared" si="58"/>
        <v>0</v>
      </c>
      <c r="AU127" s="2">
        <f t="shared" si="58"/>
        <v>0</v>
      </c>
      <c r="AV127" s="2">
        <f t="shared" si="58"/>
        <v>0</v>
      </c>
      <c r="AW127" s="2">
        <f t="shared" si="58"/>
        <v>0</v>
      </c>
      <c r="AX127" s="2">
        <f t="shared" si="58"/>
        <v>0</v>
      </c>
      <c r="AY127" s="2">
        <f t="shared" si="58"/>
        <v>0</v>
      </c>
      <c r="AZ127" s="2">
        <f t="shared" si="58"/>
        <v>0</v>
      </c>
      <c r="BA127" s="2">
        <f t="shared" si="58"/>
        <v>0</v>
      </c>
      <c r="BB127" s="2">
        <f t="shared" si="58"/>
        <v>0</v>
      </c>
      <c r="BC127" s="2">
        <f t="shared" si="58"/>
        <v>0</v>
      </c>
      <c r="BD127" s="2">
        <f t="shared" si="58"/>
        <v>0</v>
      </c>
      <c r="BE127" s="2">
        <f t="shared" si="58"/>
        <v>0</v>
      </c>
      <c r="BF127" s="2">
        <f t="shared" si="58"/>
        <v>0</v>
      </c>
      <c r="BG127" s="2">
        <f t="shared" si="58"/>
        <v>0</v>
      </c>
      <c r="BH127" s="2">
        <f t="shared" si="58"/>
        <v>0</v>
      </c>
      <c r="BI127" s="2">
        <f t="shared" si="58"/>
        <v>0</v>
      </c>
      <c r="BJ127" s="2">
        <f t="shared" si="58"/>
        <v>0</v>
      </c>
      <c r="BK127" s="2">
        <f t="shared" si="58"/>
        <v>0</v>
      </c>
      <c r="BL127" s="2">
        <f t="shared" si="58"/>
        <v>0</v>
      </c>
      <c r="BM127" s="2">
        <f t="shared" si="58"/>
        <v>0</v>
      </c>
      <c r="BN127" s="2">
        <f t="shared" si="58"/>
        <v>0</v>
      </c>
      <c r="BO127" s="2">
        <f t="shared" si="58"/>
        <v>0</v>
      </c>
    </row>
    <row r="128" spans="2:67" ht="12.75" customHeight="1" outlineLevel="2">
      <c r="B128" s="64" t="s">
        <v>541</v>
      </c>
      <c r="K128" s="2"/>
      <c r="L128" s="2">
        <f t="shared" ref="L128:BO128" si="59">IF(L$10=$C117,$E124/$F124*(13-$D117)/12,MIN(K129,$E124/$F124))</f>
        <v>0</v>
      </c>
      <c r="M128" s="2">
        <f t="shared" si="59"/>
        <v>0</v>
      </c>
      <c r="N128" s="2">
        <f t="shared" si="59"/>
        <v>0</v>
      </c>
      <c r="O128" s="2">
        <f t="shared" si="59"/>
        <v>0</v>
      </c>
      <c r="P128" s="2">
        <f t="shared" si="59"/>
        <v>0</v>
      </c>
      <c r="Q128" s="2">
        <f t="shared" si="59"/>
        <v>5969.326175517308</v>
      </c>
      <c r="R128" s="2">
        <f t="shared" si="59"/>
        <v>11938.652351034616</v>
      </c>
      <c r="S128" s="2">
        <f t="shared" si="59"/>
        <v>11938.652351034616</v>
      </c>
      <c r="T128" s="2">
        <f t="shared" si="59"/>
        <v>11938.652351034616</v>
      </c>
      <c r="U128" s="2">
        <f t="shared" si="59"/>
        <v>11938.652351034616</v>
      </c>
      <c r="V128" s="2">
        <f t="shared" si="59"/>
        <v>11938.652351034616</v>
      </c>
      <c r="W128" s="2">
        <f t="shared" si="59"/>
        <v>11938.652351034616</v>
      </c>
      <c r="X128" s="2">
        <f t="shared" si="59"/>
        <v>11938.652351034616</v>
      </c>
      <c r="Y128" s="2">
        <f t="shared" si="59"/>
        <v>11938.652351034616</v>
      </c>
      <c r="Z128" s="2">
        <f t="shared" si="59"/>
        <v>11938.652351034616</v>
      </c>
      <c r="AA128" s="2">
        <f t="shared" si="59"/>
        <v>11938.652351034616</v>
      </c>
      <c r="AB128" s="2">
        <f t="shared" si="59"/>
        <v>11938.652351034616</v>
      </c>
      <c r="AC128" s="2">
        <f t="shared" si="59"/>
        <v>11938.652351034616</v>
      </c>
      <c r="AD128" s="2">
        <f t="shared" si="59"/>
        <v>11938.652351034616</v>
      </c>
      <c r="AE128" s="2">
        <f t="shared" si="59"/>
        <v>11938.652351034616</v>
      </c>
      <c r="AF128" s="2">
        <f t="shared" si="59"/>
        <v>11938.652351034616</v>
      </c>
      <c r="AG128" s="2">
        <f t="shared" si="59"/>
        <v>11938.652351034616</v>
      </c>
      <c r="AH128" s="2">
        <f t="shared" si="59"/>
        <v>11938.652351034616</v>
      </c>
      <c r="AI128" s="2">
        <f t="shared" si="59"/>
        <v>11938.652351034616</v>
      </c>
      <c r="AJ128" s="2">
        <f t="shared" si="59"/>
        <v>5969.3261755172134</v>
      </c>
      <c r="AK128" s="2">
        <f t="shared" si="59"/>
        <v>0</v>
      </c>
      <c r="AL128" s="2">
        <f t="shared" si="59"/>
        <v>0</v>
      </c>
      <c r="AM128" s="2">
        <f t="shared" si="59"/>
        <v>0</v>
      </c>
      <c r="AN128" s="2">
        <f t="shared" si="59"/>
        <v>0</v>
      </c>
      <c r="AO128" s="2">
        <f t="shared" si="59"/>
        <v>0</v>
      </c>
      <c r="AP128" s="2">
        <f t="shared" si="59"/>
        <v>0</v>
      </c>
      <c r="AQ128" s="2">
        <f t="shared" si="59"/>
        <v>0</v>
      </c>
      <c r="AR128" s="2">
        <f t="shared" si="59"/>
        <v>0</v>
      </c>
      <c r="AS128" s="2">
        <f t="shared" si="59"/>
        <v>0</v>
      </c>
      <c r="AT128" s="2">
        <f t="shared" si="59"/>
        <v>0</v>
      </c>
      <c r="AU128" s="2">
        <f t="shared" si="59"/>
        <v>0</v>
      </c>
      <c r="AV128" s="2">
        <f t="shared" si="59"/>
        <v>0</v>
      </c>
      <c r="AW128" s="2">
        <f t="shared" si="59"/>
        <v>0</v>
      </c>
      <c r="AX128" s="2">
        <f t="shared" si="59"/>
        <v>0</v>
      </c>
      <c r="AY128" s="2">
        <f t="shared" si="59"/>
        <v>0</v>
      </c>
      <c r="AZ128" s="2">
        <f t="shared" si="59"/>
        <v>0</v>
      </c>
      <c r="BA128" s="2">
        <f t="shared" si="59"/>
        <v>0</v>
      </c>
      <c r="BB128" s="2">
        <f t="shared" si="59"/>
        <v>0</v>
      </c>
      <c r="BC128" s="2">
        <f t="shared" si="59"/>
        <v>0</v>
      </c>
      <c r="BD128" s="2">
        <f t="shared" si="59"/>
        <v>0</v>
      </c>
      <c r="BE128" s="2">
        <f t="shared" si="59"/>
        <v>0</v>
      </c>
      <c r="BF128" s="2">
        <f t="shared" si="59"/>
        <v>0</v>
      </c>
      <c r="BG128" s="2">
        <f t="shared" si="59"/>
        <v>0</v>
      </c>
      <c r="BH128" s="2">
        <f t="shared" si="59"/>
        <v>0</v>
      </c>
      <c r="BI128" s="2">
        <f t="shared" si="59"/>
        <v>0</v>
      </c>
      <c r="BJ128" s="2">
        <f t="shared" si="59"/>
        <v>0</v>
      </c>
      <c r="BK128" s="2">
        <f t="shared" si="59"/>
        <v>0</v>
      </c>
      <c r="BL128" s="2">
        <f t="shared" si="59"/>
        <v>0</v>
      </c>
      <c r="BM128" s="2">
        <f t="shared" si="59"/>
        <v>0</v>
      </c>
      <c r="BN128" s="2">
        <f t="shared" si="59"/>
        <v>0</v>
      </c>
      <c r="BO128" s="2">
        <f t="shared" si="59"/>
        <v>0</v>
      </c>
    </row>
    <row r="129" spans="1:67" ht="12.75" customHeight="1" outlineLevel="2">
      <c r="B129" s="168" t="s">
        <v>542</v>
      </c>
      <c r="K129" s="167">
        <v>0</v>
      </c>
      <c r="L129" s="2">
        <f t="shared" ref="L129:BO129" si="60">+L127-L128</f>
        <v>0</v>
      </c>
      <c r="M129" s="2">
        <f t="shared" si="60"/>
        <v>0</v>
      </c>
      <c r="N129" s="2">
        <f t="shared" si="60"/>
        <v>0</v>
      </c>
      <c r="O129" s="2">
        <f t="shared" si="60"/>
        <v>0</v>
      </c>
      <c r="P129" s="2">
        <f t="shared" si="60"/>
        <v>0</v>
      </c>
      <c r="Q129" s="2">
        <f t="shared" si="60"/>
        <v>220865.06849414037</v>
      </c>
      <c r="R129" s="2">
        <f t="shared" si="60"/>
        <v>208926.41614310577</v>
      </c>
      <c r="S129" s="2">
        <f t="shared" si="60"/>
        <v>196987.76379207114</v>
      </c>
      <c r="T129" s="2">
        <f t="shared" si="60"/>
        <v>185049.11144103651</v>
      </c>
      <c r="U129" s="2">
        <f t="shared" si="60"/>
        <v>173110.45909000188</v>
      </c>
      <c r="V129" s="2">
        <f t="shared" si="60"/>
        <v>161171.80673896725</v>
      </c>
      <c r="W129" s="2">
        <f t="shared" si="60"/>
        <v>149233.15438793262</v>
      </c>
      <c r="X129" s="2">
        <f t="shared" si="60"/>
        <v>137294.50203689799</v>
      </c>
      <c r="Y129" s="2">
        <f t="shared" si="60"/>
        <v>125355.84968586337</v>
      </c>
      <c r="Z129" s="2">
        <f t="shared" si="60"/>
        <v>113417.19733482876</v>
      </c>
      <c r="AA129" s="2">
        <f t="shared" si="60"/>
        <v>101478.54498379414</v>
      </c>
      <c r="AB129" s="2">
        <f t="shared" si="60"/>
        <v>89539.892632759525</v>
      </c>
      <c r="AC129" s="2">
        <f t="shared" si="60"/>
        <v>77601.240281724909</v>
      </c>
      <c r="AD129" s="2">
        <f t="shared" si="60"/>
        <v>65662.587930690293</v>
      </c>
      <c r="AE129" s="2">
        <f t="shared" si="60"/>
        <v>53723.935579655677</v>
      </c>
      <c r="AF129" s="2">
        <f t="shared" si="60"/>
        <v>41785.283228621061</v>
      </c>
      <c r="AG129" s="2">
        <f t="shared" si="60"/>
        <v>29846.630877586445</v>
      </c>
      <c r="AH129" s="2">
        <f t="shared" si="60"/>
        <v>17907.978526551829</v>
      </c>
      <c r="AI129" s="2">
        <f t="shared" si="60"/>
        <v>5969.3261755172134</v>
      </c>
      <c r="AJ129" s="2">
        <f t="shared" si="60"/>
        <v>0</v>
      </c>
      <c r="AK129" s="2">
        <f t="shared" si="60"/>
        <v>0</v>
      </c>
      <c r="AL129" s="2">
        <f t="shared" si="60"/>
        <v>0</v>
      </c>
      <c r="AM129" s="2">
        <f t="shared" si="60"/>
        <v>0</v>
      </c>
      <c r="AN129" s="2">
        <f t="shared" si="60"/>
        <v>0</v>
      </c>
      <c r="AO129" s="2">
        <f t="shared" si="60"/>
        <v>0</v>
      </c>
      <c r="AP129" s="2">
        <f t="shared" si="60"/>
        <v>0</v>
      </c>
      <c r="AQ129" s="2">
        <f t="shared" si="60"/>
        <v>0</v>
      </c>
      <c r="AR129" s="2">
        <f t="shared" si="60"/>
        <v>0</v>
      </c>
      <c r="AS129" s="2">
        <f t="shared" si="60"/>
        <v>0</v>
      </c>
      <c r="AT129" s="2">
        <f t="shared" si="60"/>
        <v>0</v>
      </c>
      <c r="AU129" s="2">
        <f t="shared" si="60"/>
        <v>0</v>
      </c>
      <c r="AV129" s="2">
        <f t="shared" si="60"/>
        <v>0</v>
      </c>
      <c r="AW129" s="2">
        <f t="shared" si="60"/>
        <v>0</v>
      </c>
      <c r="AX129" s="2">
        <f t="shared" si="60"/>
        <v>0</v>
      </c>
      <c r="AY129" s="2">
        <f t="shared" si="60"/>
        <v>0</v>
      </c>
      <c r="AZ129" s="2">
        <f t="shared" si="60"/>
        <v>0</v>
      </c>
      <c r="BA129" s="2">
        <f t="shared" si="60"/>
        <v>0</v>
      </c>
      <c r="BB129" s="2">
        <f t="shared" si="60"/>
        <v>0</v>
      </c>
      <c r="BC129" s="2">
        <f t="shared" si="60"/>
        <v>0</v>
      </c>
      <c r="BD129" s="2">
        <f t="shared" si="60"/>
        <v>0</v>
      </c>
      <c r="BE129" s="2">
        <f t="shared" si="60"/>
        <v>0</v>
      </c>
      <c r="BF129" s="2">
        <f t="shared" si="60"/>
        <v>0</v>
      </c>
      <c r="BG129" s="2">
        <f t="shared" si="60"/>
        <v>0</v>
      </c>
      <c r="BH129" s="2">
        <f t="shared" si="60"/>
        <v>0</v>
      </c>
      <c r="BI129" s="2">
        <f t="shared" si="60"/>
        <v>0</v>
      </c>
      <c r="BJ129" s="2">
        <f t="shared" si="60"/>
        <v>0</v>
      </c>
      <c r="BK129" s="2">
        <f t="shared" si="60"/>
        <v>0</v>
      </c>
      <c r="BL129" s="2">
        <f t="shared" si="60"/>
        <v>0</v>
      </c>
      <c r="BM129" s="2">
        <f t="shared" si="60"/>
        <v>0</v>
      </c>
      <c r="BN129" s="2">
        <f t="shared" si="60"/>
        <v>0</v>
      </c>
      <c r="BO129" s="2">
        <f t="shared" si="60"/>
        <v>0</v>
      </c>
    </row>
    <row r="130" spans="1:67" ht="12.75" customHeight="1" outlineLevel="2">
      <c r="B130" s="64" t="s">
        <v>543</v>
      </c>
      <c r="L130" s="2">
        <f t="shared" ref="L130:BO130" si="61">IF(L$10=$C117,(L127+L129)/2*(13-$D117)/12,(L127+L129)/2)</f>
        <v>0</v>
      </c>
      <c r="M130" s="2">
        <f t="shared" si="61"/>
        <v>0</v>
      </c>
      <c r="N130" s="2">
        <f t="shared" si="61"/>
        <v>0</v>
      </c>
      <c r="O130" s="2">
        <f t="shared" si="61"/>
        <v>0</v>
      </c>
      <c r="P130" s="2">
        <f t="shared" si="61"/>
        <v>0</v>
      </c>
      <c r="Q130" s="2">
        <f t="shared" si="61"/>
        <v>111924.86579094951</v>
      </c>
      <c r="R130" s="2">
        <f t="shared" si="61"/>
        <v>214895.74231862306</v>
      </c>
      <c r="S130" s="2">
        <f t="shared" si="61"/>
        <v>202957.08996758846</v>
      </c>
      <c r="T130" s="2">
        <f t="shared" si="61"/>
        <v>191018.43761655383</v>
      </c>
      <c r="U130" s="2">
        <f t="shared" si="61"/>
        <v>179079.7852655192</v>
      </c>
      <c r="V130" s="2">
        <f t="shared" si="61"/>
        <v>167141.13291448457</v>
      </c>
      <c r="W130" s="2">
        <f t="shared" si="61"/>
        <v>155202.48056344994</v>
      </c>
      <c r="X130" s="2">
        <f t="shared" si="61"/>
        <v>143263.8282124153</v>
      </c>
      <c r="Y130" s="2">
        <f t="shared" si="61"/>
        <v>131325.17586138067</v>
      </c>
      <c r="Z130" s="2">
        <f t="shared" si="61"/>
        <v>119386.52351034607</v>
      </c>
      <c r="AA130" s="2">
        <f t="shared" si="61"/>
        <v>107447.87115931144</v>
      </c>
      <c r="AB130" s="2">
        <f t="shared" si="61"/>
        <v>95509.218808276841</v>
      </c>
      <c r="AC130" s="2">
        <f t="shared" si="61"/>
        <v>83570.56645724221</v>
      </c>
      <c r="AD130" s="2">
        <f t="shared" si="61"/>
        <v>71631.914106207609</v>
      </c>
      <c r="AE130" s="2">
        <f t="shared" si="61"/>
        <v>59693.261755172985</v>
      </c>
      <c r="AF130" s="2">
        <f t="shared" si="61"/>
        <v>47754.609404138369</v>
      </c>
      <c r="AG130" s="2">
        <f t="shared" si="61"/>
        <v>35815.957053103753</v>
      </c>
      <c r="AH130" s="2">
        <f t="shared" si="61"/>
        <v>23877.304702069137</v>
      </c>
      <c r="AI130" s="2">
        <f t="shared" si="61"/>
        <v>11938.652351034521</v>
      </c>
      <c r="AJ130" s="2">
        <f t="shared" si="61"/>
        <v>2984.6630877586067</v>
      </c>
      <c r="AK130" s="2">
        <f t="shared" si="61"/>
        <v>0</v>
      </c>
      <c r="AL130" s="2">
        <f t="shared" si="61"/>
        <v>0</v>
      </c>
      <c r="AM130" s="2">
        <f t="shared" si="61"/>
        <v>0</v>
      </c>
      <c r="AN130" s="2">
        <f t="shared" si="61"/>
        <v>0</v>
      </c>
      <c r="AO130" s="2">
        <f t="shared" si="61"/>
        <v>0</v>
      </c>
      <c r="AP130" s="2">
        <f t="shared" si="61"/>
        <v>0</v>
      </c>
      <c r="AQ130" s="2">
        <f t="shared" si="61"/>
        <v>0</v>
      </c>
      <c r="AR130" s="2">
        <f t="shared" si="61"/>
        <v>0</v>
      </c>
      <c r="AS130" s="2">
        <f t="shared" si="61"/>
        <v>0</v>
      </c>
      <c r="AT130" s="2">
        <f t="shared" si="61"/>
        <v>0</v>
      </c>
      <c r="AU130" s="2">
        <f t="shared" si="61"/>
        <v>0</v>
      </c>
      <c r="AV130" s="2">
        <f t="shared" si="61"/>
        <v>0</v>
      </c>
      <c r="AW130" s="2">
        <f t="shared" si="61"/>
        <v>0</v>
      </c>
      <c r="AX130" s="2">
        <f t="shared" si="61"/>
        <v>0</v>
      </c>
      <c r="AY130" s="2">
        <f t="shared" si="61"/>
        <v>0</v>
      </c>
      <c r="AZ130" s="2">
        <f t="shared" si="61"/>
        <v>0</v>
      </c>
      <c r="BA130" s="2">
        <f t="shared" si="61"/>
        <v>0</v>
      </c>
      <c r="BB130" s="2">
        <f t="shared" si="61"/>
        <v>0</v>
      </c>
      <c r="BC130" s="2">
        <f t="shared" si="61"/>
        <v>0</v>
      </c>
      <c r="BD130" s="2">
        <f t="shared" si="61"/>
        <v>0</v>
      </c>
      <c r="BE130" s="2">
        <f t="shared" si="61"/>
        <v>0</v>
      </c>
      <c r="BF130" s="2">
        <f t="shared" si="61"/>
        <v>0</v>
      </c>
      <c r="BG130" s="2">
        <f t="shared" si="61"/>
        <v>0</v>
      </c>
      <c r="BH130" s="2">
        <f t="shared" si="61"/>
        <v>0</v>
      </c>
      <c r="BI130" s="2">
        <f t="shared" si="61"/>
        <v>0</v>
      </c>
      <c r="BJ130" s="2">
        <f t="shared" si="61"/>
        <v>0</v>
      </c>
      <c r="BK130" s="2">
        <f t="shared" si="61"/>
        <v>0</v>
      </c>
      <c r="BL130" s="2">
        <f t="shared" si="61"/>
        <v>0</v>
      </c>
      <c r="BM130" s="2">
        <f t="shared" si="61"/>
        <v>0</v>
      </c>
      <c r="BN130" s="2">
        <f t="shared" si="61"/>
        <v>0</v>
      </c>
      <c r="BO130" s="2">
        <f t="shared" si="61"/>
        <v>0</v>
      </c>
    </row>
    <row r="131" spans="1:67" ht="12.75" customHeight="1" outlineLevel="2">
      <c r="B131" s="64" t="s">
        <v>535</v>
      </c>
      <c r="L131" s="171">
        <f t="shared" ref="L131:BO131" si="62">+L130*$C$5</f>
        <v>0</v>
      </c>
      <c r="M131" s="171">
        <f t="shared" si="62"/>
        <v>0</v>
      </c>
      <c r="N131" s="171">
        <f t="shared" si="62"/>
        <v>0</v>
      </c>
      <c r="O131" s="171">
        <f t="shared" si="62"/>
        <v>0</v>
      </c>
      <c r="P131" s="171">
        <f t="shared" si="62"/>
        <v>0</v>
      </c>
      <c r="Q131" s="171">
        <f t="shared" si="62"/>
        <v>7834.7406053664663</v>
      </c>
      <c r="R131" s="171">
        <f t="shared" si="62"/>
        <v>15042.701962303616</v>
      </c>
      <c r="S131" s="171">
        <f t="shared" si="62"/>
        <v>14206.996297731193</v>
      </c>
      <c r="T131" s="171">
        <f t="shared" si="62"/>
        <v>13371.290633158769</v>
      </c>
      <c r="U131" s="171">
        <f t="shared" si="62"/>
        <v>12535.584968586345</v>
      </c>
      <c r="V131" s="171">
        <f t="shared" si="62"/>
        <v>11699.879304013921</v>
      </c>
      <c r="W131" s="171">
        <f t="shared" si="62"/>
        <v>10864.173639441497</v>
      </c>
      <c r="X131" s="171">
        <f t="shared" si="62"/>
        <v>10028.467974869072</v>
      </c>
      <c r="Y131" s="171">
        <f t="shared" si="62"/>
        <v>9192.7623102966481</v>
      </c>
      <c r="Z131" s="171">
        <f t="shared" si="62"/>
        <v>8357.0566457242257</v>
      </c>
      <c r="AA131" s="171">
        <f t="shared" si="62"/>
        <v>7521.3509811518015</v>
      </c>
      <c r="AB131" s="171">
        <f t="shared" si="62"/>
        <v>6685.6453165793791</v>
      </c>
      <c r="AC131" s="171">
        <f t="shared" si="62"/>
        <v>5849.9396520069549</v>
      </c>
      <c r="AD131" s="171">
        <f t="shared" si="62"/>
        <v>5014.2339874345334</v>
      </c>
      <c r="AE131" s="171">
        <f t="shared" si="62"/>
        <v>4178.5283228621092</v>
      </c>
      <c r="AF131" s="171">
        <f t="shared" si="62"/>
        <v>3342.8226582896864</v>
      </c>
      <c r="AG131" s="171">
        <f t="shared" si="62"/>
        <v>2507.1169937172631</v>
      </c>
      <c r="AH131" s="171">
        <f t="shared" si="62"/>
        <v>1671.4113291448398</v>
      </c>
      <c r="AI131" s="171">
        <f t="shared" si="62"/>
        <v>835.70566457241659</v>
      </c>
      <c r="AJ131" s="171">
        <f t="shared" si="62"/>
        <v>208.9264161431025</v>
      </c>
      <c r="AK131" s="171">
        <f t="shared" si="62"/>
        <v>0</v>
      </c>
      <c r="AL131" s="171">
        <f t="shared" si="62"/>
        <v>0</v>
      </c>
      <c r="AM131" s="171">
        <f t="shared" si="62"/>
        <v>0</v>
      </c>
      <c r="AN131" s="171">
        <f t="shared" si="62"/>
        <v>0</v>
      </c>
      <c r="AO131" s="171">
        <f t="shared" si="62"/>
        <v>0</v>
      </c>
      <c r="AP131" s="171">
        <f t="shared" si="62"/>
        <v>0</v>
      </c>
      <c r="AQ131" s="171">
        <f t="shared" si="62"/>
        <v>0</v>
      </c>
      <c r="AR131" s="171">
        <f t="shared" si="62"/>
        <v>0</v>
      </c>
      <c r="AS131" s="171">
        <f t="shared" si="62"/>
        <v>0</v>
      </c>
      <c r="AT131" s="171">
        <f t="shared" si="62"/>
        <v>0</v>
      </c>
      <c r="AU131" s="171">
        <f t="shared" si="62"/>
        <v>0</v>
      </c>
      <c r="AV131" s="171">
        <f t="shared" si="62"/>
        <v>0</v>
      </c>
      <c r="AW131" s="171">
        <f t="shared" si="62"/>
        <v>0</v>
      </c>
      <c r="AX131" s="171">
        <f t="shared" si="62"/>
        <v>0</v>
      </c>
      <c r="AY131" s="171">
        <f t="shared" si="62"/>
        <v>0</v>
      </c>
      <c r="AZ131" s="171">
        <f t="shared" si="62"/>
        <v>0</v>
      </c>
      <c r="BA131" s="171">
        <f t="shared" si="62"/>
        <v>0</v>
      </c>
      <c r="BB131" s="171">
        <f t="shared" si="62"/>
        <v>0</v>
      </c>
      <c r="BC131" s="171">
        <f t="shared" si="62"/>
        <v>0</v>
      </c>
      <c r="BD131" s="171">
        <f t="shared" si="62"/>
        <v>0</v>
      </c>
      <c r="BE131" s="171">
        <f t="shared" si="62"/>
        <v>0</v>
      </c>
      <c r="BF131" s="171">
        <f t="shared" si="62"/>
        <v>0</v>
      </c>
      <c r="BG131" s="171">
        <f t="shared" si="62"/>
        <v>0</v>
      </c>
      <c r="BH131" s="171">
        <f t="shared" si="62"/>
        <v>0</v>
      </c>
      <c r="BI131" s="171">
        <f t="shared" si="62"/>
        <v>0</v>
      </c>
      <c r="BJ131" s="171">
        <f t="shared" si="62"/>
        <v>0</v>
      </c>
      <c r="BK131" s="171">
        <f t="shared" si="62"/>
        <v>0</v>
      </c>
      <c r="BL131" s="171">
        <f t="shared" si="62"/>
        <v>0</v>
      </c>
      <c r="BM131" s="171">
        <f t="shared" si="62"/>
        <v>0</v>
      </c>
      <c r="BN131" s="171">
        <f t="shared" si="62"/>
        <v>0</v>
      </c>
      <c r="BO131" s="171">
        <f t="shared" si="62"/>
        <v>0</v>
      </c>
    </row>
    <row r="132" spans="1:67" ht="12.75" customHeight="1" outlineLevel="2">
      <c r="B132" s="14" t="s">
        <v>560</v>
      </c>
      <c r="L132" s="22">
        <f t="shared" ref="L132:BO132" si="63">IF(OR(L$10&lt;$C117,L$10&gt;$C117+$F124),0,IF(L$10=$C117,$E124*(13-$D117)/12,IF(L$10=$C117+$F124,$E124*($D117-1)/12,$E124)))</f>
        <v>0</v>
      </c>
      <c r="M132" s="22">
        <f t="shared" si="63"/>
        <v>0</v>
      </c>
      <c r="N132" s="22">
        <f t="shared" si="63"/>
        <v>0</v>
      </c>
      <c r="O132" s="22">
        <f t="shared" si="63"/>
        <v>0</v>
      </c>
      <c r="P132" s="22">
        <f t="shared" si="63"/>
        <v>0</v>
      </c>
      <c r="Q132" s="22">
        <f t="shared" si="63"/>
        <v>113417.19733482884</v>
      </c>
      <c r="R132" s="22">
        <f t="shared" si="63"/>
        <v>226834.39466965769</v>
      </c>
      <c r="S132" s="22">
        <f t="shared" si="63"/>
        <v>226834.39466965769</v>
      </c>
      <c r="T132" s="22">
        <f t="shared" si="63"/>
        <v>226834.39466965769</v>
      </c>
      <c r="U132" s="22">
        <f t="shared" si="63"/>
        <v>226834.39466965769</v>
      </c>
      <c r="V132" s="22">
        <f t="shared" si="63"/>
        <v>226834.39466965769</v>
      </c>
      <c r="W132" s="22">
        <f t="shared" si="63"/>
        <v>226834.39466965769</v>
      </c>
      <c r="X132" s="22">
        <f t="shared" si="63"/>
        <v>226834.39466965769</v>
      </c>
      <c r="Y132" s="22">
        <f t="shared" si="63"/>
        <v>226834.39466965769</v>
      </c>
      <c r="Z132" s="22">
        <f t="shared" si="63"/>
        <v>226834.39466965769</v>
      </c>
      <c r="AA132" s="22">
        <f t="shared" si="63"/>
        <v>226834.39466965769</v>
      </c>
      <c r="AB132" s="22">
        <f t="shared" si="63"/>
        <v>226834.39466965769</v>
      </c>
      <c r="AC132" s="22">
        <f t="shared" si="63"/>
        <v>226834.39466965769</v>
      </c>
      <c r="AD132" s="22">
        <f t="shared" si="63"/>
        <v>226834.39466965769</v>
      </c>
      <c r="AE132" s="22">
        <f t="shared" si="63"/>
        <v>226834.39466965769</v>
      </c>
      <c r="AF132" s="22">
        <f t="shared" si="63"/>
        <v>226834.39466965769</v>
      </c>
      <c r="AG132" s="22">
        <f t="shared" si="63"/>
        <v>226834.39466965769</v>
      </c>
      <c r="AH132" s="22">
        <f t="shared" si="63"/>
        <v>226834.39466965769</v>
      </c>
      <c r="AI132" s="22">
        <f t="shared" si="63"/>
        <v>226834.39466965769</v>
      </c>
      <c r="AJ132" s="22">
        <f t="shared" si="63"/>
        <v>113417.19733482884</v>
      </c>
      <c r="AK132" s="22">
        <f t="shared" si="63"/>
        <v>0</v>
      </c>
      <c r="AL132" s="22">
        <f t="shared" si="63"/>
        <v>0</v>
      </c>
      <c r="AM132" s="22">
        <f t="shared" si="63"/>
        <v>0</v>
      </c>
      <c r="AN132" s="22">
        <f t="shared" si="63"/>
        <v>0</v>
      </c>
      <c r="AO132" s="22">
        <f t="shared" si="63"/>
        <v>0</v>
      </c>
      <c r="AP132" s="22">
        <f t="shared" si="63"/>
        <v>0</v>
      </c>
      <c r="AQ132" s="22">
        <f t="shared" si="63"/>
        <v>0</v>
      </c>
      <c r="AR132" s="22">
        <f t="shared" si="63"/>
        <v>0</v>
      </c>
      <c r="AS132" s="22">
        <f t="shared" si="63"/>
        <v>0</v>
      </c>
      <c r="AT132" s="22">
        <f t="shared" si="63"/>
        <v>0</v>
      </c>
      <c r="AU132" s="22">
        <f t="shared" si="63"/>
        <v>0</v>
      </c>
      <c r="AV132" s="22">
        <f t="shared" si="63"/>
        <v>0</v>
      </c>
      <c r="AW132" s="22">
        <f t="shared" si="63"/>
        <v>0</v>
      </c>
      <c r="AX132" s="22">
        <f t="shared" si="63"/>
        <v>0</v>
      </c>
      <c r="AY132" s="22">
        <f t="shared" si="63"/>
        <v>0</v>
      </c>
      <c r="AZ132" s="22">
        <f t="shared" si="63"/>
        <v>0</v>
      </c>
      <c r="BA132" s="22">
        <f t="shared" si="63"/>
        <v>0</v>
      </c>
      <c r="BB132" s="22">
        <f t="shared" si="63"/>
        <v>0</v>
      </c>
      <c r="BC132" s="22">
        <f t="shared" si="63"/>
        <v>0</v>
      </c>
      <c r="BD132" s="22">
        <f t="shared" si="63"/>
        <v>0</v>
      </c>
      <c r="BE132" s="22">
        <f t="shared" si="63"/>
        <v>0</v>
      </c>
      <c r="BF132" s="22">
        <f t="shared" si="63"/>
        <v>0</v>
      </c>
      <c r="BG132" s="22">
        <f t="shared" si="63"/>
        <v>0</v>
      </c>
      <c r="BH132" s="22">
        <f t="shared" si="63"/>
        <v>0</v>
      </c>
      <c r="BI132" s="22">
        <f t="shared" si="63"/>
        <v>0</v>
      </c>
      <c r="BJ132" s="22">
        <f t="shared" si="63"/>
        <v>0</v>
      </c>
      <c r="BK132" s="22">
        <f t="shared" si="63"/>
        <v>0</v>
      </c>
      <c r="BL132" s="22">
        <f t="shared" si="63"/>
        <v>0</v>
      </c>
      <c r="BM132" s="22">
        <f t="shared" si="63"/>
        <v>0</v>
      </c>
      <c r="BN132" s="22">
        <f t="shared" si="63"/>
        <v>0</v>
      </c>
      <c r="BO132" s="22">
        <f t="shared" si="63"/>
        <v>0</v>
      </c>
    </row>
    <row r="133" spans="1:67" ht="12.75" customHeight="1" outlineLevel="2">
      <c r="B133" s="14" t="s">
        <v>536</v>
      </c>
      <c r="J133" s="2"/>
      <c r="L133" s="172">
        <f t="shared" ref="L133:BO133" si="64">+L132*$G124</f>
        <v>0</v>
      </c>
      <c r="M133" s="172">
        <f t="shared" si="64"/>
        <v>0</v>
      </c>
      <c r="N133" s="172">
        <f t="shared" si="64"/>
        <v>0</v>
      </c>
      <c r="O133" s="172">
        <f t="shared" si="64"/>
        <v>0</v>
      </c>
      <c r="P133" s="172">
        <f t="shared" si="64"/>
        <v>0</v>
      </c>
      <c r="Q133" s="172">
        <f t="shared" si="64"/>
        <v>34.025159200448648</v>
      </c>
      <c r="R133" s="172">
        <f t="shared" si="64"/>
        <v>68.050318400897297</v>
      </c>
      <c r="S133" s="172">
        <f t="shared" si="64"/>
        <v>68.050318400897297</v>
      </c>
      <c r="T133" s="172">
        <f t="shared" si="64"/>
        <v>68.050318400897297</v>
      </c>
      <c r="U133" s="172">
        <f t="shared" si="64"/>
        <v>68.050318400897297</v>
      </c>
      <c r="V133" s="172">
        <f t="shared" si="64"/>
        <v>68.050318400897297</v>
      </c>
      <c r="W133" s="172">
        <f t="shared" si="64"/>
        <v>68.050318400897297</v>
      </c>
      <c r="X133" s="172">
        <f t="shared" si="64"/>
        <v>68.050318400897297</v>
      </c>
      <c r="Y133" s="172">
        <f t="shared" si="64"/>
        <v>68.050318400897297</v>
      </c>
      <c r="Z133" s="172">
        <f t="shared" si="64"/>
        <v>68.050318400897297</v>
      </c>
      <c r="AA133" s="172">
        <f t="shared" si="64"/>
        <v>68.050318400897297</v>
      </c>
      <c r="AB133" s="172">
        <f t="shared" si="64"/>
        <v>68.050318400897297</v>
      </c>
      <c r="AC133" s="172">
        <f t="shared" si="64"/>
        <v>68.050318400897297</v>
      </c>
      <c r="AD133" s="172">
        <f t="shared" si="64"/>
        <v>68.050318400897297</v>
      </c>
      <c r="AE133" s="172">
        <f t="shared" si="64"/>
        <v>68.050318400897297</v>
      </c>
      <c r="AF133" s="172">
        <f t="shared" si="64"/>
        <v>68.050318400897297</v>
      </c>
      <c r="AG133" s="172">
        <f t="shared" si="64"/>
        <v>68.050318400897297</v>
      </c>
      <c r="AH133" s="172">
        <f t="shared" si="64"/>
        <v>68.050318400897297</v>
      </c>
      <c r="AI133" s="172">
        <f t="shared" si="64"/>
        <v>68.050318400897297</v>
      </c>
      <c r="AJ133" s="172">
        <f t="shared" si="64"/>
        <v>34.025159200448648</v>
      </c>
      <c r="AK133" s="172">
        <f t="shared" si="64"/>
        <v>0</v>
      </c>
      <c r="AL133" s="172">
        <f t="shared" si="64"/>
        <v>0</v>
      </c>
      <c r="AM133" s="172">
        <f t="shared" si="64"/>
        <v>0</v>
      </c>
      <c r="AN133" s="172">
        <f t="shared" si="64"/>
        <v>0</v>
      </c>
      <c r="AO133" s="172">
        <f t="shared" si="64"/>
        <v>0</v>
      </c>
      <c r="AP133" s="172">
        <f t="shared" si="64"/>
        <v>0</v>
      </c>
      <c r="AQ133" s="172">
        <f t="shared" si="64"/>
        <v>0</v>
      </c>
      <c r="AR133" s="172">
        <f t="shared" si="64"/>
        <v>0</v>
      </c>
      <c r="AS133" s="172">
        <f t="shared" si="64"/>
        <v>0</v>
      </c>
      <c r="AT133" s="172">
        <f t="shared" si="64"/>
        <v>0</v>
      </c>
      <c r="AU133" s="172">
        <f t="shared" si="64"/>
        <v>0</v>
      </c>
      <c r="AV133" s="172">
        <f t="shared" si="64"/>
        <v>0</v>
      </c>
      <c r="AW133" s="172">
        <f t="shared" si="64"/>
        <v>0</v>
      </c>
      <c r="AX133" s="172">
        <f t="shared" si="64"/>
        <v>0</v>
      </c>
      <c r="AY133" s="172">
        <f t="shared" si="64"/>
        <v>0</v>
      </c>
      <c r="AZ133" s="172">
        <f t="shared" si="64"/>
        <v>0</v>
      </c>
      <c r="BA133" s="172">
        <f t="shared" si="64"/>
        <v>0</v>
      </c>
      <c r="BB133" s="172">
        <f t="shared" si="64"/>
        <v>0</v>
      </c>
      <c r="BC133" s="172">
        <f t="shared" si="64"/>
        <v>0</v>
      </c>
      <c r="BD133" s="172">
        <f t="shared" si="64"/>
        <v>0</v>
      </c>
      <c r="BE133" s="172">
        <f t="shared" si="64"/>
        <v>0</v>
      </c>
      <c r="BF133" s="172">
        <f t="shared" si="64"/>
        <v>0</v>
      </c>
      <c r="BG133" s="172">
        <f t="shared" si="64"/>
        <v>0</v>
      </c>
      <c r="BH133" s="172">
        <f t="shared" si="64"/>
        <v>0</v>
      </c>
      <c r="BI133" s="172">
        <f t="shared" si="64"/>
        <v>0</v>
      </c>
      <c r="BJ133" s="172">
        <f t="shared" si="64"/>
        <v>0</v>
      </c>
      <c r="BK133" s="172">
        <f t="shared" si="64"/>
        <v>0</v>
      </c>
      <c r="BL133" s="172">
        <f t="shared" si="64"/>
        <v>0</v>
      </c>
      <c r="BM133" s="172">
        <f t="shared" si="64"/>
        <v>0</v>
      </c>
      <c r="BN133" s="172">
        <f t="shared" si="64"/>
        <v>0</v>
      </c>
      <c r="BO133" s="172">
        <f t="shared" si="64"/>
        <v>0</v>
      </c>
    </row>
    <row r="134" spans="1:67" ht="13.5" customHeight="1" outlineLevel="2" thickBot="1">
      <c r="B134" s="14" t="s">
        <v>561</v>
      </c>
      <c r="J134" s="2"/>
      <c r="L134" s="157">
        <f t="shared" ref="L134:BO134" si="65">SUM(L128,L131,L133)</f>
        <v>0</v>
      </c>
      <c r="M134" s="157">
        <f t="shared" si="65"/>
        <v>0</v>
      </c>
      <c r="N134" s="157">
        <f t="shared" si="65"/>
        <v>0</v>
      </c>
      <c r="O134" s="157">
        <f t="shared" si="65"/>
        <v>0</v>
      </c>
      <c r="P134" s="157">
        <f t="shared" si="65"/>
        <v>0</v>
      </c>
      <c r="Q134" s="157">
        <f t="shared" si="65"/>
        <v>13838.091940084223</v>
      </c>
      <c r="R134" s="157">
        <f t="shared" si="65"/>
        <v>27049.404631739129</v>
      </c>
      <c r="S134" s="157">
        <f t="shared" si="65"/>
        <v>26213.698967166707</v>
      </c>
      <c r="T134" s="157">
        <f t="shared" si="65"/>
        <v>25377.993302594281</v>
      </c>
      <c r="U134" s="157">
        <f t="shared" si="65"/>
        <v>24542.287638021855</v>
      </c>
      <c r="V134" s="157">
        <f t="shared" si="65"/>
        <v>23706.581973449433</v>
      </c>
      <c r="W134" s="157">
        <f t="shared" si="65"/>
        <v>22870.87630887701</v>
      </c>
      <c r="X134" s="157">
        <f t="shared" si="65"/>
        <v>22035.170644304584</v>
      </c>
      <c r="Y134" s="157">
        <f t="shared" si="65"/>
        <v>21199.464979732158</v>
      </c>
      <c r="Z134" s="157">
        <f t="shared" si="65"/>
        <v>20363.759315159736</v>
      </c>
      <c r="AA134" s="157">
        <f t="shared" si="65"/>
        <v>19528.053650587313</v>
      </c>
      <c r="AB134" s="157">
        <f t="shared" si="65"/>
        <v>18692.347986014891</v>
      </c>
      <c r="AC134" s="157">
        <f t="shared" si="65"/>
        <v>17856.642321442469</v>
      </c>
      <c r="AD134" s="157">
        <f t="shared" si="65"/>
        <v>17020.936656870046</v>
      </c>
      <c r="AE134" s="157">
        <f t="shared" si="65"/>
        <v>16185.230992297622</v>
      </c>
      <c r="AF134" s="157">
        <f t="shared" si="65"/>
        <v>15349.5253277252</v>
      </c>
      <c r="AG134" s="157">
        <f t="shared" si="65"/>
        <v>14513.819663152777</v>
      </c>
      <c r="AH134" s="157">
        <f t="shared" si="65"/>
        <v>13678.113998580353</v>
      </c>
      <c r="AI134" s="157">
        <f t="shared" si="65"/>
        <v>12842.408334007931</v>
      </c>
      <c r="AJ134" s="157">
        <f t="shared" si="65"/>
        <v>6212.2777508607651</v>
      </c>
      <c r="AK134" s="157">
        <f t="shared" si="65"/>
        <v>0</v>
      </c>
      <c r="AL134" s="157">
        <f t="shared" si="65"/>
        <v>0</v>
      </c>
      <c r="AM134" s="157">
        <f t="shared" si="65"/>
        <v>0</v>
      </c>
      <c r="AN134" s="157">
        <f t="shared" si="65"/>
        <v>0</v>
      </c>
      <c r="AO134" s="157">
        <f t="shared" si="65"/>
        <v>0</v>
      </c>
      <c r="AP134" s="157">
        <f t="shared" si="65"/>
        <v>0</v>
      </c>
      <c r="AQ134" s="157">
        <f t="shared" si="65"/>
        <v>0</v>
      </c>
      <c r="AR134" s="157">
        <f t="shared" si="65"/>
        <v>0</v>
      </c>
      <c r="AS134" s="157">
        <f t="shared" si="65"/>
        <v>0</v>
      </c>
      <c r="AT134" s="157">
        <f t="shared" si="65"/>
        <v>0</v>
      </c>
      <c r="AU134" s="157">
        <f t="shared" si="65"/>
        <v>0</v>
      </c>
      <c r="AV134" s="157">
        <f t="shared" si="65"/>
        <v>0</v>
      </c>
      <c r="AW134" s="157">
        <f t="shared" si="65"/>
        <v>0</v>
      </c>
      <c r="AX134" s="157">
        <f t="shared" si="65"/>
        <v>0</v>
      </c>
      <c r="AY134" s="157">
        <f t="shared" si="65"/>
        <v>0</v>
      </c>
      <c r="AZ134" s="157">
        <f t="shared" si="65"/>
        <v>0</v>
      </c>
      <c r="BA134" s="157">
        <f t="shared" si="65"/>
        <v>0</v>
      </c>
      <c r="BB134" s="157">
        <f t="shared" si="65"/>
        <v>0</v>
      </c>
      <c r="BC134" s="157">
        <f t="shared" si="65"/>
        <v>0</v>
      </c>
      <c r="BD134" s="157">
        <f t="shared" si="65"/>
        <v>0</v>
      </c>
      <c r="BE134" s="157">
        <f t="shared" si="65"/>
        <v>0</v>
      </c>
      <c r="BF134" s="157">
        <f t="shared" si="65"/>
        <v>0</v>
      </c>
      <c r="BG134" s="157">
        <f t="shared" si="65"/>
        <v>0</v>
      </c>
      <c r="BH134" s="157">
        <f t="shared" si="65"/>
        <v>0</v>
      </c>
      <c r="BI134" s="157">
        <f t="shared" si="65"/>
        <v>0</v>
      </c>
      <c r="BJ134" s="157">
        <f t="shared" si="65"/>
        <v>0</v>
      </c>
      <c r="BK134" s="157">
        <f t="shared" si="65"/>
        <v>0</v>
      </c>
      <c r="BL134" s="157">
        <f t="shared" si="65"/>
        <v>0</v>
      </c>
      <c r="BM134" s="157">
        <f t="shared" si="65"/>
        <v>0</v>
      </c>
      <c r="BN134" s="157">
        <f t="shared" si="65"/>
        <v>0</v>
      </c>
      <c r="BO134" s="157">
        <f t="shared" si="65"/>
        <v>0</v>
      </c>
    </row>
    <row r="135" spans="1:67" ht="12.75" customHeight="1" outlineLevel="2">
      <c r="B135" s="14"/>
    </row>
    <row r="136" spans="1:67" ht="12.75" customHeight="1" outlineLevel="2">
      <c r="B136" s="14"/>
    </row>
    <row r="137" spans="1:67" ht="12.75" customHeight="1" outlineLevel="2">
      <c r="B137" s="14"/>
    </row>
    <row r="138" spans="1:67" ht="12.75" customHeight="1" outlineLevel="2">
      <c r="B138" s="14"/>
    </row>
    <row r="139" spans="1:67" ht="12.75" customHeight="1" outlineLevel="2">
      <c r="B139" s="14"/>
    </row>
    <row r="140" spans="1:67" ht="12.75" customHeight="1" outlineLevel="2">
      <c r="B140" s="14"/>
    </row>
    <row r="141" spans="1:67" ht="12.75" customHeight="1" outlineLevel="2">
      <c r="B141" s="14"/>
    </row>
    <row r="142" spans="1:67" outlineLevel="1">
      <c r="A142">
        <f>A112+1</f>
        <v>5</v>
      </c>
      <c r="B142" s="158" t="s">
        <v>8</v>
      </c>
      <c r="C142" s="150"/>
      <c r="G142" s="159" t="s">
        <v>333</v>
      </c>
      <c r="H142" s="1">
        <f>+C147</f>
        <v>2017</v>
      </c>
      <c r="I142" s="2">
        <f>+E154</f>
        <v>267403.29175355751</v>
      </c>
      <c r="J142" s="2">
        <f>NPV($C$4,M142:BO142)+L142</f>
        <v>191079.36173378673</v>
      </c>
      <c r="L142" s="2">
        <f>+L164</f>
        <v>0</v>
      </c>
      <c r="M142" s="2">
        <f t="shared" ref="M142:BO142" si="66">+M164</f>
        <v>0</v>
      </c>
      <c r="N142" s="2">
        <f t="shared" si="66"/>
        <v>0</v>
      </c>
      <c r="O142" s="2">
        <f t="shared" si="66"/>
        <v>0</v>
      </c>
      <c r="P142" s="2">
        <f t="shared" si="66"/>
        <v>0</v>
      </c>
      <c r="Q142" s="2">
        <f t="shared" si="66"/>
        <v>3871.529232874539</v>
      </c>
      <c r="R142" s="2">
        <f t="shared" si="66"/>
        <v>23047.19260147051</v>
      </c>
      <c r="S142" s="2">
        <f t="shared" si="66"/>
        <v>22735.222094424695</v>
      </c>
      <c r="T142" s="2">
        <f t="shared" si="66"/>
        <v>22423.251587378873</v>
      </c>
      <c r="U142" s="2">
        <f t="shared" si="66"/>
        <v>22111.281080333058</v>
      </c>
      <c r="V142" s="2">
        <f t="shared" si="66"/>
        <v>21799.310573287243</v>
      </c>
      <c r="W142" s="2">
        <f t="shared" si="66"/>
        <v>21487.340066241421</v>
      </c>
      <c r="X142" s="2">
        <f t="shared" si="66"/>
        <v>21175.369559195606</v>
      </c>
      <c r="Y142" s="2">
        <f t="shared" si="66"/>
        <v>20863.399052149791</v>
      </c>
      <c r="Z142" s="2">
        <f t="shared" si="66"/>
        <v>20551.428545103969</v>
      </c>
      <c r="AA142" s="2">
        <f t="shared" si="66"/>
        <v>20239.458038058154</v>
      </c>
      <c r="AB142" s="2">
        <f t="shared" si="66"/>
        <v>19927.487531012332</v>
      </c>
      <c r="AC142" s="2">
        <f t="shared" si="66"/>
        <v>19615.517023966517</v>
      </c>
      <c r="AD142" s="2">
        <f t="shared" si="66"/>
        <v>19303.546516920702</v>
      </c>
      <c r="AE142" s="2">
        <f t="shared" si="66"/>
        <v>18991.576009874883</v>
      </c>
      <c r="AF142" s="2">
        <f t="shared" si="66"/>
        <v>18679.605502829065</v>
      </c>
      <c r="AG142" s="2">
        <f t="shared" si="66"/>
        <v>18367.63499578325</v>
      </c>
      <c r="AH142" s="2">
        <f t="shared" si="66"/>
        <v>18055.664488737428</v>
      </c>
      <c r="AI142" s="2">
        <f t="shared" si="66"/>
        <v>17743.693981691613</v>
      </c>
      <c r="AJ142" s="2">
        <f t="shared" si="66"/>
        <v>17431.723474645794</v>
      </c>
      <c r="AK142" s="2">
        <f t="shared" si="66"/>
        <v>17119.752967599976</v>
      </c>
      <c r="AL142" s="2">
        <f t="shared" si="66"/>
        <v>16807.782460554161</v>
      </c>
      <c r="AM142" s="2">
        <f t="shared" si="66"/>
        <v>16495.811953508346</v>
      </c>
      <c r="AN142" s="2">
        <f t="shared" si="66"/>
        <v>16183.841446462524</v>
      </c>
      <c r="AO142" s="2">
        <f t="shared" si="66"/>
        <v>15871.870939416709</v>
      </c>
      <c r="AP142" s="2">
        <f t="shared" si="66"/>
        <v>15559.900432370889</v>
      </c>
      <c r="AQ142" s="2">
        <f t="shared" si="66"/>
        <v>15247.929925325074</v>
      </c>
      <c r="AR142" s="2">
        <f t="shared" si="66"/>
        <v>14935.959418279253</v>
      </c>
      <c r="AS142" s="2">
        <f t="shared" si="66"/>
        <v>14623.988911233439</v>
      </c>
      <c r="AT142" s="2">
        <f t="shared" si="66"/>
        <v>14312.018404187618</v>
      </c>
      <c r="AU142" s="2">
        <f t="shared" si="66"/>
        <v>14000.047897141803</v>
      </c>
      <c r="AV142" s="2">
        <f t="shared" si="66"/>
        <v>13688.077390095985</v>
      </c>
      <c r="AW142" s="2">
        <f t="shared" si="66"/>
        <v>13376.106883050166</v>
      </c>
      <c r="AX142" s="2">
        <f t="shared" si="66"/>
        <v>13064.13637600435</v>
      </c>
      <c r="AY142" s="2">
        <f t="shared" si="66"/>
        <v>12752.165868958533</v>
      </c>
      <c r="AZ142" s="2">
        <f t="shared" si="66"/>
        <v>12440.195361912714</v>
      </c>
      <c r="BA142" s="2">
        <f t="shared" si="66"/>
        <v>12128.224854866898</v>
      </c>
      <c r="BB142" s="2">
        <f t="shared" si="66"/>
        <v>11816.254347821079</v>
      </c>
      <c r="BC142" s="2">
        <f t="shared" si="66"/>
        <v>11504.283840775261</v>
      </c>
      <c r="BD142" s="2">
        <f t="shared" si="66"/>
        <v>11192.313333729446</v>
      </c>
      <c r="BE142" s="2">
        <f t="shared" si="66"/>
        <v>10880.342826683627</v>
      </c>
      <c r="BF142" s="2">
        <f t="shared" si="66"/>
        <v>10568.372319637809</v>
      </c>
      <c r="BG142" s="2">
        <f t="shared" si="66"/>
        <v>10256.401812591992</v>
      </c>
      <c r="BH142" s="2">
        <f t="shared" si="66"/>
        <v>9944.4313055461753</v>
      </c>
      <c r="BI142" s="2">
        <f t="shared" si="66"/>
        <v>9632.4607985003568</v>
      </c>
      <c r="BJ142" s="2">
        <f t="shared" si="66"/>
        <v>9320.4902914545382</v>
      </c>
      <c r="BK142" s="2">
        <f t="shared" si="66"/>
        <v>9008.5197844087215</v>
      </c>
      <c r="BL142" s="2">
        <f t="shared" si="66"/>
        <v>8696.5492773629048</v>
      </c>
      <c r="BM142" s="2">
        <f t="shared" si="66"/>
        <v>8384.5787703170881</v>
      </c>
      <c r="BN142" s="2">
        <f t="shared" si="66"/>
        <v>8072.6082632712714</v>
      </c>
      <c r="BO142" s="2">
        <f t="shared" si="66"/>
        <v>7760.6377562254529</v>
      </c>
    </row>
    <row r="143" spans="1:67" ht="12.75" customHeight="1" outlineLevel="2">
      <c r="B143" s="160" t="str">
        <f>"Jan "&amp;$L$10&amp;" $"</f>
        <v>Jan 2012 $</v>
      </c>
      <c r="C143" s="161">
        <v>218845.40599999999</v>
      </c>
      <c r="D143" s="60"/>
      <c r="E143" s="60"/>
      <c r="F143" s="60"/>
      <c r="G143" s="60"/>
      <c r="H143" s="162"/>
    </row>
    <row r="144" spans="1:67" ht="12.75" customHeight="1" outlineLevel="2">
      <c r="B144" s="14" t="s">
        <v>549</v>
      </c>
      <c r="C144" s="163">
        <v>2.9499999999999998E-2</v>
      </c>
      <c r="D144" s="163">
        <v>0.24610000000000001</v>
      </c>
      <c r="E144" s="163">
        <v>0.32879999999999998</v>
      </c>
      <c r="F144" s="163">
        <v>0.39560000000000001</v>
      </c>
      <c r="G144" s="163">
        <v>0</v>
      </c>
      <c r="H144" s="164"/>
      <c r="J144" s="17"/>
      <c r="K144" s="17"/>
    </row>
    <row r="145" spans="2:67" ht="12.75" customHeight="1" outlineLevel="2">
      <c r="B145" s="14" t="s">
        <v>323</v>
      </c>
      <c r="C145" s="193">
        <v>2.7E-2</v>
      </c>
      <c r="D145" s="60"/>
      <c r="E145" s="60"/>
      <c r="F145" s="60"/>
      <c r="G145" s="60"/>
    </row>
    <row r="146" spans="2:67" ht="12.75" customHeight="1" outlineLevel="2">
      <c r="B146" s="14" t="s">
        <v>550</v>
      </c>
      <c r="C146" s="159">
        <v>2014</v>
      </c>
      <c r="D146" s="159">
        <v>4</v>
      </c>
    </row>
    <row r="147" spans="2:67" ht="12.75" customHeight="1" outlineLevel="2">
      <c r="B147" s="14" t="s">
        <v>551</v>
      </c>
      <c r="C147" s="159">
        <v>2017</v>
      </c>
      <c r="D147" s="159">
        <v>11</v>
      </c>
    </row>
    <row r="148" spans="2:67" ht="12.75" customHeight="1" outlineLevel="2">
      <c r="B148" s="15" t="s">
        <v>552</v>
      </c>
      <c r="L148" s="166">
        <f t="shared" ref="L148:BO148" si="67">(1+$C145)^L$21</f>
        <v>1.0134100848126586</v>
      </c>
      <c r="M148" s="166">
        <f t="shared" si="67"/>
        <v>1.0407721571026003</v>
      </c>
      <c r="N148" s="166">
        <f t="shared" si="67"/>
        <v>1.0688730053443705</v>
      </c>
      <c r="O148" s="166">
        <f t="shared" si="67"/>
        <v>1.0977325764886683</v>
      </c>
      <c r="P148" s="166">
        <f t="shared" si="67"/>
        <v>1.1273713560538623</v>
      </c>
      <c r="Q148" s="166">
        <f t="shared" si="67"/>
        <v>1.1578103826673165</v>
      </c>
      <c r="R148" s="166">
        <f t="shared" si="67"/>
        <v>1.1890712629993339</v>
      </c>
      <c r="S148" s="166">
        <f t="shared" si="67"/>
        <v>1.2211761871003157</v>
      </c>
      <c r="T148" s="166">
        <f t="shared" si="67"/>
        <v>1.2541479441520242</v>
      </c>
      <c r="U148" s="166">
        <f t="shared" si="67"/>
        <v>1.2880099386441288</v>
      </c>
      <c r="V148" s="166">
        <f t="shared" si="67"/>
        <v>1.3227862069875203</v>
      </c>
      <c r="W148" s="166">
        <f t="shared" si="67"/>
        <v>1.358501434576183</v>
      </c>
      <c r="X148" s="166">
        <f t="shared" si="67"/>
        <v>1.39518097330974</v>
      </c>
      <c r="Y148" s="166">
        <f t="shared" si="67"/>
        <v>1.4328508595891027</v>
      </c>
      <c r="Z148" s="166">
        <f t="shared" si="67"/>
        <v>1.4715378327980084</v>
      </c>
      <c r="AA148" s="166">
        <f t="shared" si="67"/>
        <v>1.5112693542835545</v>
      </c>
      <c r="AB148" s="166">
        <f t="shared" si="67"/>
        <v>1.5520736268492104</v>
      </c>
      <c r="AC148" s="166">
        <f t="shared" si="67"/>
        <v>1.5939796147741387</v>
      </c>
      <c r="AD148" s="166">
        <f t="shared" si="67"/>
        <v>1.6370170643730404</v>
      </c>
      <c r="AE148" s="166">
        <f t="shared" si="67"/>
        <v>1.6812165251111124</v>
      </c>
      <c r="AF148" s="166">
        <f t="shared" si="67"/>
        <v>1.7266093712891122</v>
      </c>
      <c r="AG148" s="166">
        <f t="shared" si="67"/>
        <v>1.7732278243139181</v>
      </c>
      <c r="AH148" s="166">
        <f t="shared" si="67"/>
        <v>1.8211049755703939</v>
      </c>
      <c r="AI148" s="166">
        <f t="shared" si="67"/>
        <v>1.8702748099107942</v>
      </c>
      <c r="AJ148" s="166">
        <f t="shared" si="67"/>
        <v>1.9207722297783856</v>
      </c>
      <c r="AK148" s="166">
        <f t="shared" si="67"/>
        <v>1.9726330799824017</v>
      </c>
      <c r="AL148" s="166">
        <f t="shared" si="67"/>
        <v>2.0258941731419262</v>
      </c>
      <c r="AM148" s="166">
        <f t="shared" si="67"/>
        <v>2.0805933158167584</v>
      </c>
      <c r="AN148" s="166">
        <f t="shared" si="67"/>
        <v>2.1367693353438106</v>
      </c>
      <c r="AO148" s="166">
        <f t="shared" si="67"/>
        <v>2.1944621073980932</v>
      </c>
      <c r="AP148" s="166">
        <f t="shared" si="67"/>
        <v>2.2537125842978414</v>
      </c>
      <c r="AQ148" s="166">
        <f t="shared" si="67"/>
        <v>2.3145628240738829</v>
      </c>
      <c r="AR148" s="166">
        <f t="shared" si="67"/>
        <v>2.3770560203238777</v>
      </c>
      <c r="AS148" s="166">
        <f t="shared" si="67"/>
        <v>2.4412365328726224</v>
      </c>
      <c r="AT148" s="166">
        <f t="shared" si="67"/>
        <v>2.5071499192601832</v>
      </c>
      <c r="AU148" s="166">
        <f t="shared" si="67"/>
        <v>2.5748429670802078</v>
      </c>
      <c r="AV148" s="166">
        <f t="shared" si="67"/>
        <v>2.6443637271913731</v>
      </c>
      <c r="AW148" s="166">
        <f t="shared" si="67"/>
        <v>2.7157615478255397</v>
      </c>
      <c r="AX148" s="166">
        <f t="shared" si="67"/>
        <v>2.7890871096168293</v>
      </c>
      <c r="AY148" s="166">
        <f t="shared" si="67"/>
        <v>2.8643924615764829</v>
      </c>
      <c r="AZ148" s="166">
        <f t="shared" si="67"/>
        <v>2.9417310580390481</v>
      </c>
      <c r="BA148" s="166">
        <f t="shared" si="67"/>
        <v>3.0211577966061016</v>
      </c>
      <c r="BB148" s="166">
        <f t="shared" si="67"/>
        <v>3.1027290571144666</v>
      </c>
      <c r="BC148" s="166">
        <f t="shared" si="67"/>
        <v>3.1865027416565566</v>
      </c>
      <c r="BD148" s="166">
        <f t="shared" si="67"/>
        <v>3.2725383156812837</v>
      </c>
      <c r="BE148" s="166">
        <f t="shared" si="67"/>
        <v>3.3608968502046777</v>
      </c>
      <c r="BF148" s="166">
        <f t="shared" si="67"/>
        <v>3.4516410651602039</v>
      </c>
      <c r="BG148" s="166">
        <f t="shared" si="67"/>
        <v>3.5448353739195286</v>
      </c>
      <c r="BH148" s="166">
        <f t="shared" si="67"/>
        <v>3.6405459290153561</v>
      </c>
      <c r="BI148" s="166">
        <f t="shared" si="67"/>
        <v>3.7388406690987708</v>
      </c>
      <c r="BJ148" s="166">
        <f t="shared" si="67"/>
        <v>3.8397893671644368</v>
      </c>
      <c r="BK148" s="166">
        <f t="shared" si="67"/>
        <v>3.9434636800778766</v>
      </c>
      <c r="BL148" s="166">
        <f t="shared" si="67"/>
        <v>4.0499371994399791</v>
      </c>
      <c r="BM148" s="166">
        <f t="shared" si="67"/>
        <v>4.159285503824858</v>
      </c>
      <c r="BN148" s="166">
        <f t="shared" si="67"/>
        <v>4.2715862124281285</v>
      </c>
      <c r="BO148" s="166">
        <f t="shared" si="67"/>
        <v>4.3869190401636882</v>
      </c>
    </row>
    <row r="149" spans="2:67" ht="12.75" customHeight="1" outlineLevel="2">
      <c r="B149" s="14" t="s">
        <v>553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:67" ht="12.75" customHeight="1" outlineLevel="2">
      <c r="B150" s="64" t="s">
        <v>554</v>
      </c>
      <c r="L150" s="2">
        <f t="shared" ref="L150:BO150" si="68">IF(L$10&gt;$C147,0,+K153)</f>
        <v>0</v>
      </c>
      <c r="M150" s="2">
        <f t="shared" si="68"/>
        <v>0</v>
      </c>
      <c r="N150" s="2">
        <f t="shared" si="68"/>
        <v>0</v>
      </c>
      <c r="O150" s="2">
        <f t="shared" si="68"/>
        <v>7062.311761518813</v>
      </c>
      <c r="P150" s="2">
        <f t="shared" si="68"/>
        <v>68472.775079902349</v>
      </c>
      <c r="Q150" s="2">
        <f t="shared" si="68"/>
        <v>156408.92180707603</v>
      </c>
      <c r="R150" s="2">
        <f t="shared" si="68"/>
        <v>0</v>
      </c>
      <c r="S150" s="2">
        <f t="shared" si="68"/>
        <v>0</v>
      </c>
      <c r="T150" s="2">
        <f t="shared" si="68"/>
        <v>0</v>
      </c>
      <c r="U150" s="2">
        <f t="shared" si="68"/>
        <v>0</v>
      </c>
      <c r="V150" s="2">
        <f t="shared" si="68"/>
        <v>0</v>
      </c>
      <c r="W150" s="2">
        <f t="shared" si="68"/>
        <v>0</v>
      </c>
      <c r="X150" s="2">
        <f t="shared" si="68"/>
        <v>0</v>
      </c>
      <c r="Y150" s="2">
        <f t="shared" si="68"/>
        <v>0</v>
      </c>
      <c r="Z150" s="2">
        <f t="shared" si="68"/>
        <v>0</v>
      </c>
      <c r="AA150" s="2">
        <f t="shared" si="68"/>
        <v>0</v>
      </c>
      <c r="AB150" s="2">
        <f t="shared" si="68"/>
        <v>0</v>
      </c>
      <c r="AC150" s="2">
        <f t="shared" si="68"/>
        <v>0</v>
      </c>
      <c r="AD150" s="2">
        <f t="shared" si="68"/>
        <v>0</v>
      </c>
      <c r="AE150" s="2">
        <f t="shared" si="68"/>
        <v>0</v>
      </c>
      <c r="AF150" s="2">
        <f t="shared" si="68"/>
        <v>0</v>
      </c>
      <c r="AG150" s="2">
        <f t="shared" si="68"/>
        <v>0</v>
      </c>
      <c r="AH150" s="2">
        <f t="shared" si="68"/>
        <v>0</v>
      </c>
      <c r="AI150" s="2">
        <f t="shared" si="68"/>
        <v>0</v>
      </c>
      <c r="AJ150" s="2">
        <f t="shared" si="68"/>
        <v>0</v>
      </c>
      <c r="AK150" s="2">
        <f t="shared" si="68"/>
        <v>0</v>
      </c>
      <c r="AL150" s="2">
        <f t="shared" si="68"/>
        <v>0</v>
      </c>
      <c r="AM150" s="2">
        <f t="shared" si="68"/>
        <v>0</v>
      </c>
      <c r="AN150" s="2">
        <f t="shared" si="68"/>
        <v>0</v>
      </c>
      <c r="AO150" s="2">
        <f t="shared" si="68"/>
        <v>0</v>
      </c>
      <c r="AP150" s="2">
        <f t="shared" si="68"/>
        <v>0</v>
      </c>
      <c r="AQ150" s="2">
        <f t="shared" si="68"/>
        <v>0</v>
      </c>
      <c r="AR150" s="2">
        <f t="shared" si="68"/>
        <v>0</v>
      </c>
      <c r="AS150" s="2">
        <f t="shared" si="68"/>
        <v>0</v>
      </c>
      <c r="AT150" s="2">
        <f t="shared" si="68"/>
        <v>0</v>
      </c>
      <c r="AU150" s="2">
        <f t="shared" si="68"/>
        <v>0</v>
      </c>
      <c r="AV150" s="2">
        <f t="shared" si="68"/>
        <v>0</v>
      </c>
      <c r="AW150" s="2">
        <f t="shared" si="68"/>
        <v>0</v>
      </c>
      <c r="AX150" s="2">
        <f t="shared" si="68"/>
        <v>0</v>
      </c>
      <c r="AY150" s="2">
        <f t="shared" si="68"/>
        <v>0</v>
      </c>
      <c r="AZ150" s="2">
        <f t="shared" si="68"/>
        <v>0</v>
      </c>
      <c r="BA150" s="2">
        <f t="shared" si="68"/>
        <v>0</v>
      </c>
      <c r="BB150" s="2">
        <f t="shared" si="68"/>
        <v>0</v>
      </c>
      <c r="BC150" s="2">
        <f t="shared" si="68"/>
        <v>0</v>
      </c>
      <c r="BD150" s="2">
        <f t="shared" si="68"/>
        <v>0</v>
      </c>
      <c r="BE150" s="2">
        <f t="shared" si="68"/>
        <v>0</v>
      </c>
      <c r="BF150" s="2">
        <f t="shared" si="68"/>
        <v>0</v>
      </c>
      <c r="BG150" s="2">
        <f t="shared" si="68"/>
        <v>0</v>
      </c>
      <c r="BH150" s="2">
        <f t="shared" si="68"/>
        <v>0</v>
      </c>
      <c r="BI150" s="2">
        <f t="shared" si="68"/>
        <v>0</v>
      </c>
      <c r="BJ150" s="2">
        <f t="shared" si="68"/>
        <v>0</v>
      </c>
      <c r="BK150" s="2">
        <f t="shared" si="68"/>
        <v>0</v>
      </c>
      <c r="BL150" s="2">
        <f t="shared" si="68"/>
        <v>0</v>
      </c>
      <c r="BM150" s="2">
        <f t="shared" si="68"/>
        <v>0</v>
      </c>
      <c r="BN150" s="2">
        <f t="shared" si="68"/>
        <v>0</v>
      </c>
      <c r="BO150" s="2">
        <f t="shared" si="68"/>
        <v>0</v>
      </c>
    </row>
    <row r="151" spans="2:67" ht="12.75" customHeight="1" outlineLevel="2">
      <c r="B151" s="64" t="s">
        <v>555</v>
      </c>
      <c r="L151" s="2">
        <f t="shared" ref="L151:BO151" si="69">IF(AND(L$10&gt;=$C146,L$10&lt;=$C147),INDEX($C144:$G144,1,L$10-$C146+1)*$C143*L148,0)</f>
        <v>0</v>
      </c>
      <c r="M151" s="2">
        <f t="shared" si="69"/>
        <v>0</v>
      </c>
      <c r="N151" s="2">
        <f t="shared" si="69"/>
        <v>6900.5794311023519</v>
      </c>
      <c r="O151" s="2">
        <f t="shared" si="69"/>
        <v>59121.521292885918</v>
      </c>
      <c r="P151" s="2">
        <f t="shared" si="69"/>
        <v>81121.549851810691</v>
      </c>
      <c r="Q151" s="2">
        <f t="shared" si="69"/>
        <v>100237.71477996798</v>
      </c>
      <c r="R151" s="2">
        <f t="shared" si="69"/>
        <v>0</v>
      </c>
      <c r="S151" s="2">
        <f t="shared" si="69"/>
        <v>0</v>
      </c>
      <c r="T151" s="2">
        <f t="shared" si="69"/>
        <v>0</v>
      </c>
      <c r="U151" s="2">
        <f t="shared" si="69"/>
        <v>0</v>
      </c>
      <c r="V151" s="2">
        <f t="shared" si="69"/>
        <v>0</v>
      </c>
      <c r="W151" s="2">
        <f t="shared" si="69"/>
        <v>0</v>
      </c>
      <c r="X151" s="2">
        <f t="shared" si="69"/>
        <v>0</v>
      </c>
      <c r="Y151" s="2">
        <f t="shared" si="69"/>
        <v>0</v>
      </c>
      <c r="Z151" s="2">
        <f t="shared" si="69"/>
        <v>0</v>
      </c>
      <c r="AA151" s="2">
        <f t="shared" si="69"/>
        <v>0</v>
      </c>
      <c r="AB151" s="2">
        <f t="shared" si="69"/>
        <v>0</v>
      </c>
      <c r="AC151" s="2">
        <f t="shared" si="69"/>
        <v>0</v>
      </c>
      <c r="AD151" s="2">
        <f t="shared" si="69"/>
        <v>0</v>
      </c>
      <c r="AE151" s="2">
        <f t="shared" si="69"/>
        <v>0</v>
      </c>
      <c r="AF151" s="2">
        <f t="shared" si="69"/>
        <v>0</v>
      </c>
      <c r="AG151" s="2">
        <f t="shared" si="69"/>
        <v>0</v>
      </c>
      <c r="AH151" s="2">
        <f t="shared" si="69"/>
        <v>0</v>
      </c>
      <c r="AI151" s="2">
        <f t="shared" si="69"/>
        <v>0</v>
      </c>
      <c r="AJ151" s="2">
        <f t="shared" si="69"/>
        <v>0</v>
      </c>
      <c r="AK151" s="2">
        <f t="shared" si="69"/>
        <v>0</v>
      </c>
      <c r="AL151" s="2">
        <f t="shared" si="69"/>
        <v>0</v>
      </c>
      <c r="AM151" s="2">
        <f t="shared" si="69"/>
        <v>0</v>
      </c>
      <c r="AN151" s="2">
        <f t="shared" si="69"/>
        <v>0</v>
      </c>
      <c r="AO151" s="2">
        <f t="shared" si="69"/>
        <v>0</v>
      </c>
      <c r="AP151" s="2">
        <f t="shared" si="69"/>
        <v>0</v>
      </c>
      <c r="AQ151" s="2">
        <f t="shared" si="69"/>
        <v>0</v>
      </c>
      <c r="AR151" s="2">
        <f t="shared" si="69"/>
        <v>0</v>
      </c>
      <c r="AS151" s="2">
        <f t="shared" si="69"/>
        <v>0</v>
      </c>
      <c r="AT151" s="2">
        <f t="shared" si="69"/>
        <v>0</v>
      </c>
      <c r="AU151" s="2">
        <f t="shared" si="69"/>
        <v>0</v>
      </c>
      <c r="AV151" s="2">
        <f t="shared" si="69"/>
        <v>0</v>
      </c>
      <c r="AW151" s="2">
        <f t="shared" si="69"/>
        <v>0</v>
      </c>
      <c r="AX151" s="2">
        <f t="shared" si="69"/>
        <v>0</v>
      </c>
      <c r="AY151" s="2">
        <f t="shared" si="69"/>
        <v>0</v>
      </c>
      <c r="AZ151" s="2">
        <f t="shared" si="69"/>
        <v>0</v>
      </c>
      <c r="BA151" s="2">
        <f t="shared" si="69"/>
        <v>0</v>
      </c>
      <c r="BB151" s="2">
        <f t="shared" si="69"/>
        <v>0</v>
      </c>
      <c r="BC151" s="2">
        <f t="shared" si="69"/>
        <v>0</v>
      </c>
      <c r="BD151" s="2">
        <f t="shared" si="69"/>
        <v>0</v>
      </c>
      <c r="BE151" s="2">
        <f t="shared" si="69"/>
        <v>0</v>
      </c>
      <c r="BF151" s="2">
        <f t="shared" si="69"/>
        <v>0</v>
      </c>
      <c r="BG151" s="2">
        <f t="shared" si="69"/>
        <v>0</v>
      </c>
      <c r="BH151" s="2">
        <f t="shared" si="69"/>
        <v>0</v>
      </c>
      <c r="BI151" s="2">
        <f t="shared" si="69"/>
        <v>0</v>
      </c>
      <c r="BJ151" s="2">
        <f t="shared" si="69"/>
        <v>0</v>
      </c>
      <c r="BK151" s="2">
        <f t="shared" si="69"/>
        <v>0</v>
      </c>
      <c r="BL151" s="2">
        <f t="shared" si="69"/>
        <v>0</v>
      </c>
      <c r="BM151" s="2">
        <f t="shared" si="69"/>
        <v>0</v>
      </c>
      <c r="BN151" s="2">
        <f t="shared" si="69"/>
        <v>0</v>
      </c>
      <c r="BO151" s="2">
        <f t="shared" si="69"/>
        <v>0</v>
      </c>
    </row>
    <row r="152" spans="2:67" ht="12.75" customHeight="1" outlineLevel="2">
      <c r="B152" s="64" t="s">
        <v>3</v>
      </c>
      <c r="C152" s="165">
        <v>6.25E-2</v>
      </c>
      <c r="L152" s="2">
        <f t="shared" ref="L152:BO152" si="70">SUM(L150,L151/2)*$C152*IF(L$10=$C146,(13-$D146)/12,IF(L$10=$C147,($D147-1)/12,1))</f>
        <v>0</v>
      </c>
      <c r="M152" s="2">
        <f t="shared" si="70"/>
        <v>0</v>
      </c>
      <c r="N152" s="2">
        <f t="shared" si="70"/>
        <v>161.73233041646137</v>
      </c>
      <c r="O152" s="2">
        <f t="shared" si="70"/>
        <v>2288.9420254976108</v>
      </c>
      <c r="P152" s="2">
        <f t="shared" si="70"/>
        <v>6814.5968753629804</v>
      </c>
      <c r="Q152" s="2">
        <f t="shared" si="70"/>
        <v>10756.655166513543</v>
      </c>
      <c r="R152" s="2">
        <f t="shared" si="70"/>
        <v>0</v>
      </c>
      <c r="S152" s="2">
        <f t="shared" si="70"/>
        <v>0</v>
      </c>
      <c r="T152" s="2">
        <f t="shared" si="70"/>
        <v>0</v>
      </c>
      <c r="U152" s="2">
        <f t="shared" si="70"/>
        <v>0</v>
      </c>
      <c r="V152" s="2">
        <f t="shared" si="70"/>
        <v>0</v>
      </c>
      <c r="W152" s="2">
        <f t="shared" si="70"/>
        <v>0</v>
      </c>
      <c r="X152" s="2">
        <f t="shared" si="70"/>
        <v>0</v>
      </c>
      <c r="Y152" s="2">
        <f t="shared" si="70"/>
        <v>0</v>
      </c>
      <c r="Z152" s="2">
        <f t="shared" si="70"/>
        <v>0</v>
      </c>
      <c r="AA152" s="2">
        <f t="shared" si="70"/>
        <v>0</v>
      </c>
      <c r="AB152" s="2">
        <f t="shared" si="70"/>
        <v>0</v>
      </c>
      <c r="AC152" s="2">
        <f t="shared" si="70"/>
        <v>0</v>
      </c>
      <c r="AD152" s="2">
        <f t="shared" si="70"/>
        <v>0</v>
      </c>
      <c r="AE152" s="2">
        <f t="shared" si="70"/>
        <v>0</v>
      </c>
      <c r="AF152" s="2">
        <f t="shared" si="70"/>
        <v>0</v>
      </c>
      <c r="AG152" s="2">
        <f t="shared" si="70"/>
        <v>0</v>
      </c>
      <c r="AH152" s="2">
        <f t="shared" si="70"/>
        <v>0</v>
      </c>
      <c r="AI152" s="2">
        <f t="shared" si="70"/>
        <v>0</v>
      </c>
      <c r="AJ152" s="2">
        <f t="shared" si="70"/>
        <v>0</v>
      </c>
      <c r="AK152" s="2">
        <f t="shared" si="70"/>
        <v>0</v>
      </c>
      <c r="AL152" s="2">
        <f t="shared" si="70"/>
        <v>0</v>
      </c>
      <c r="AM152" s="2">
        <f t="shared" si="70"/>
        <v>0</v>
      </c>
      <c r="AN152" s="2">
        <f t="shared" si="70"/>
        <v>0</v>
      </c>
      <c r="AO152" s="2">
        <f t="shared" si="70"/>
        <v>0</v>
      </c>
      <c r="AP152" s="2">
        <f t="shared" si="70"/>
        <v>0</v>
      </c>
      <c r="AQ152" s="2">
        <f t="shared" si="70"/>
        <v>0</v>
      </c>
      <c r="AR152" s="2">
        <f t="shared" si="70"/>
        <v>0</v>
      </c>
      <c r="AS152" s="2">
        <f t="shared" si="70"/>
        <v>0</v>
      </c>
      <c r="AT152" s="2">
        <f t="shared" si="70"/>
        <v>0</v>
      </c>
      <c r="AU152" s="2">
        <f t="shared" si="70"/>
        <v>0</v>
      </c>
      <c r="AV152" s="2">
        <f t="shared" si="70"/>
        <v>0</v>
      </c>
      <c r="AW152" s="2">
        <f t="shared" si="70"/>
        <v>0</v>
      </c>
      <c r="AX152" s="2">
        <f t="shared" si="70"/>
        <v>0</v>
      </c>
      <c r="AY152" s="2">
        <f t="shared" si="70"/>
        <v>0</v>
      </c>
      <c r="AZ152" s="2">
        <f t="shared" si="70"/>
        <v>0</v>
      </c>
      <c r="BA152" s="2">
        <f t="shared" si="70"/>
        <v>0</v>
      </c>
      <c r="BB152" s="2">
        <f t="shared" si="70"/>
        <v>0</v>
      </c>
      <c r="BC152" s="2">
        <f t="shared" si="70"/>
        <v>0</v>
      </c>
      <c r="BD152" s="2">
        <f t="shared" si="70"/>
        <v>0</v>
      </c>
      <c r="BE152" s="2">
        <f t="shared" si="70"/>
        <v>0</v>
      </c>
      <c r="BF152" s="2">
        <f t="shared" si="70"/>
        <v>0</v>
      </c>
      <c r="BG152" s="2">
        <f t="shared" si="70"/>
        <v>0</v>
      </c>
      <c r="BH152" s="2">
        <f t="shared" si="70"/>
        <v>0</v>
      </c>
      <c r="BI152" s="2">
        <f t="shared" si="70"/>
        <v>0</v>
      </c>
      <c r="BJ152" s="2">
        <f t="shared" si="70"/>
        <v>0</v>
      </c>
      <c r="BK152" s="2">
        <f t="shared" si="70"/>
        <v>0</v>
      </c>
      <c r="BL152" s="2">
        <f t="shared" si="70"/>
        <v>0</v>
      </c>
      <c r="BM152" s="2">
        <f t="shared" si="70"/>
        <v>0</v>
      </c>
      <c r="BN152" s="2">
        <f t="shared" si="70"/>
        <v>0</v>
      </c>
      <c r="BO152" s="2">
        <f t="shared" si="70"/>
        <v>0</v>
      </c>
    </row>
    <row r="153" spans="2:67" ht="12.75" customHeight="1" outlineLevel="2">
      <c r="B153" s="64" t="s">
        <v>556</v>
      </c>
      <c r="K153" s="167"/>
      <c r="L153" s="2">
        <f t="shared" ref="L153:V153" si="71">SUM(L150:L152)</f>
        <v>0</v>
      </c>
      <c r="M153" s="2">
        <f t="shared" si="71"/>
        <v>0</v>
      </c>
      <c r="N153" s="2">
        <f t="shared" si="71"/>
        <v>7062.311761518813</v>
      </c>
      <c r="O153" s="2">
        <f t="shared" si="71"/>
        <v>68472.775079902349</v>
      </c>
      <c r="P153" s="2">
        <f t="shared" si="71"/>
        <v>156408.92180707603</v>
      </c>
      <c r="Q153" s="2">
        <f t="shared" si="71"/>
        <v>267403.29175355751</v>
      </c>
      <c r="R153" s="2">
        <f t="shared" si="71"/>
        <v>0</v>
      </c>
      <c r="S153" s="2">
        <f t="shared" si="71"/>
        <v>0</v>
      </c>
      <c r="T153" s="2">
        <f t="shared" si="71"/>
        <v>0</v>
      </c>
      <c r="U153" s="2">
        <f t="shared" si="71"/>
        <v>0</v>
      </c>
      <c r="V153" s="2">
        <f t="shared" si="71"/>
        <v>0</v>
      </c>
      <c r="W153" s="2">
        <f t="shared" ref="W153:BO153" si="72">SUM(W150:W152)</f>
        <v>0</v>
      </c>
      <c r="X153" s="2">
        <f t="shared" si="72"/>
        <v>0</v>
      </c>
      <c r="Y153" s="2">
        <f t="shared" si="72"/>
        <v>0</v>
      </c>
      <c r="Z153" s="2">
        <f t="shared" si="72"/>
        <v>0</v>
      </c>
      <c r="AA153" s="2">
        <f t="shared" si="72"/>
        <v>0</v>
      </c>
      <c r="AB153" s="2">
        <f t="shared" si="72"/>
        <v>0</v>
      </c>
      <c r="AC153" s="2">
        <f t="shared" si="72"/>
        <v>0</v>
      </c>
      <c r="AD153" s="2">
        <f t="shared" si="72"/>
        <v>0</v>
      </c>
      <c r="AE153" s="2">
        <f t="shared" si="72"/>
        <v>0</v>
      </c>
      <c r="AF153" s="2">
        <f t="shared" si="72"/>
        <v>0</v>
      </c>
      <c r="AG153" s="2">
        <f t="shared" si="72"/>
        <v>0</v>
      </c>
      <c r="AH153" s="2">
        <f t="shared" si="72"/>
        <v>0</v>
      </c>
      <c r="AI153" s="2">
        <f t="shared" si="72"/>
        <v>0</v>
      </c>
      <c r="AJ153" s="2">
        <f t="shared" si="72"/>
        <v>0</v>
      </c>
      <c r="AK153" s="2">
        <f t="shared" si="72"/>
        <v>0</v>
      </c>
      <c r="AL153" s="2">
        <f t="shared" si="72"/>
        <v>0</v>
      </c>
      <c r="AM153" s="2">
        <f t="shared" si="72"/>
        <v>0</v>
      </c>
      <c r="AN153" s="2">
        <f t="shared" si="72"/>
        <v>0</v>
      </c>
      <c r="AO153" s="2">
        <f t="shared" si="72"/>
        <v>0</v>
      </c>
      <c r="AP153" s="2">
        <f t="shared" si="72"/>
        <v>0</v>
      </c>
      <c r="AQ153" s="2">
        <f t="shared" si="72"/>
        <v>0</v>
      </c>
      <c r="AR153" s="2">
        <f t="shared" si="72"/>
        <v>0</v>
      </c>
      <c r="AS153" s="2">
        <f t="shared" si="72"/>
        <v>0</v>
      </c>
      <c r="AT153" s="2">
        <f t="shared" si="72"/>
        <v>0</v>
      </c>
      <c r="AU153" s="2">
        <f t="shared" si="72"/>
        <v>0</v>
      </c>
      <c r="AV153" s="2">
        <f t="shared" si="72"/>
        <v>0</v>
      </c>
      <c r="AW153" s="2">
        <f t="shared" si="72"/>
        <v>0</v>
      </c>
      <c r="AX153" s="2">
        <f t="shared" si="72"/>
        <v>0</v>
      </c>
      <c r="AY153" s="2">
        <f t="shared" si="72"/>
        <v>0</v>
      </c>
      <c r="AZ153" s="2">
        <f t="shared" si="72"/>
        <v>0</v>
      </c>
      <c r="BA153" s="2">
        <f t="shared" si="72"/>
        <v>0</v>
      </c>
      <c r="BB153" s="2">
        <f t="shared" si="72"/>
        <v>0</v>
      </c>
      <c r="BC153" s="2">
        <f t="shared" si="72"/>
        <v>0</v>
      </c>
      <c r="BD153" s="2">
        <f t="shared" si="72"/>
        <v>0</v>
      </c>
      <c r="BE153" s="2">
        <f t="shared" si="72"/>
        <v>0</v>
      </c>
      <c r="BF153" s="2">
        <f t="shared" si="72"/>
        <v>0</v>
      </c>
      <c r="BG153" s="2">
        <f t="shared" si="72"/>
        <v>0</v>
      </c>
      <c r="BH153" s="2">
        <f t="shared" si="72"/>
        <v>0</v>
      </c>
      <c r="BI153" s="2">
        <f t="shared" si="72"/>
        <v>0</v>
      </c>
      <c r="BJ153" s="2">
        <f t="shared" si="72"/>
        <v>0</v>
      </c>
      <c r="BK153" s="2">
        <f t="shared" si="72"/>
        <v>0</v>
      </c>
      <c r="BL153" s="2">
        <f t="shared" si="72"/>
        <v>0</v>
      </c>
      <c r="BM153" s="2">
        <f t="shared" si="72"/>
        <v>0</v>
      </c>
      <c r="BN153" s="2">
        <f t="shared" si="72"/>
        <v>0</v>
      </c>
      <c r="BO153" s="2">
        <f t="shared" si="72"/>
        <v>0</v>
      </c>
    </row>
    <row r="154" spans="2:67" ht="12.75" customHeight="1" outlineLevel="2">
      <c r="B154" s="168" t="s">
        <v>557</v>
      </c>
      <c r="E154" s="2">
        <f>MAX(L153:BO153)*(1+$C$8)</f>
        <v>267403.29175355751</v>
      </c>
      <c r="F154" s="159">
        <v>60</v>
      </c>
      <c r="G154" s="169">
        <f>+$C$6</f>
        <v>2.9999999999999997E-4</v>
      </c>
      <c r="H154" s="151"/>
      <c r="L154" s="2"/>
      <c r="M154" s="2"/>
      <c r="N154" s="2"/>
      <c r="O154" s="2"/>
      <c r="P154" s="2"/>
      <c r="Q154" s="2"/>
    </row>
    <row r="155" spans="2:67" ht="12.75" customHeight="1" outlineLevel="2">
      <c r="B155" s="14"/>
    </row>
    <row r="156" spans="2:67" ht="12.75" customHeight="1" outlineLevel="2">
      <c r="B156" s="170" t="s">
        <v>558</v>
      </c>
    </row>
    <row r="157" spans="2:67" ht="12.75" customHeight="1" outlineLevel="2">
      <c r="B157" s="168" t="s">
        <v>559</v>
      </c>
      <c r="K157" s="2"/>
      <c r="L157" s="2">
        <f t="shared" ref="L157:BO157" si="73">IF(L$10=$C147,$E154,K159)</f>
        <v>0</v>
      </c>
      <c r="M157" s="2">
        <f t="shared" si="73"/>
        <v>0</v>
      </c>
      <c r="N157" s="2">
        <f t="shared" si="73"/>
        <v>0</v>
      </c>
      <c r="O157" s="2">
        <f t="shared" si="73"/>
        <v>0</v>
      </c>
      <c r="P157" s="2">
        <f t="shared" si="73"/>
        <v>0</v>
      </c>
      <c r="Q157" s="2">
        <f t="shared" si="73"/>
        <v>267403.29175355751</v>
      </c>
      <c r="R157" s="2">
        <f t="shared" si="73"/>
        <v>266660.50483201985</v>
      </c>
      <c r="S157" s="2">
        <f t="shared" si="73"/>
        <v>262203.78330279392</v>
      </c>
      <c r="T157" s="2">
        <f t="shared" si="73"/>
        <v>257747.06177356796</v>
      </c>
      <c r="U157" s="2">
        <f t="shared" si="73"/>
        <v>253290.34024434199</v>
      </c>
      <c r="V157" s="2">
        <f t="shared" si="73"/>
        <v>248833.61871511603</v>
      </c>
      <c r="W157" s="2">
        <f t="shared" si="73"/>
        <v>244376.89718589006</v>
      </c>
      <c r="X157" s="2">
        <f t="shared" si="73"/>
        <v>239920.1756566641</v>
      </c>
      <c r="Y157" s="2">
        <f t="shared" si="73"/>
        <v>235463.45412743813</v>
      </c>
      <c r="Z157" s="2">
        <f t="shared" si="73"/>
        <v>231006.73259821217</v>
      </c>
      <c r="AA157" s="2">
        <f t="shared" si="73"/>
        <v>226550.0110689862</v>
      </c>
      <c r="AB157" s="2">
        <f t="shared" si="73"/>
        <v>222093.28953976024</v>
      </c>
      <c r="AC157" s="2">
        <f t="shared" si="73"/>
        <v>217636.56801053428</v>
      </c>
      <c r="AD157" s="2">
        <f t="shared" si="73"/>
        <v>213179.84648130831</v>
      </c>
      <c r="AE157" s="2">
        <f t="shared" si="73"/>
        <v>208723.12495208235</v>
      </c>
      <c r="AF157" s="2">
        <f t="shared" si="73"/>
        <v>204266.40342285638</v>
      </c>
      <c r="AG157" s="2">
        <f t="shared" si="73"/>
        <v>199809.68189363042</v>
      </c>
      <c r="AH157" s="2">
        <f t="shared" si="73"/>
        <v>195352.96036440445</v>
      </c>
      <c r="AI157" s="2">
        <f t="shared" si="73"/>
        <v>190896.23883517849</v>
      </c>
      <c r="AJ157" s="2">
        <f t="shared" si="73"/>
        <v>186439.51730595253</v>
      </c>
      <c r="AK157" s="2">
        <f t="shared" si="73"/>
        <v>181982.79577672656</v>
      </c>
      <c r="AL157" s="2">
        <f t="shared" si="73"/>
        <v>177526.0742475006</v>
      </c>
      <c r="AM157" s="2">
        <f t="shared" si="73"/>
        <v>173069.35271827463</v>
      </c>
      <c r="AN157" s="2">
        <f t="shared" si="73"/>
        <v>168612.63118904867</v>
      </c>
      <c r="AO157" s="2">
        <f t="shared" si="73"/>
        <v>164155.9096598227</v>
      </c>
      <c r="AP157" s="2">
        <f t="shared" si="73"/>
        <v>159699.18813059674</v>
      </c>
      <c r="AQ157" s="2">
        <f t="shared" si="73"/>
        <v>155242.46660137078</v>
      </c>
      <c r="AR157" s="2">
        <f t="shared" si="73"/>
        <v>150785.74507214481</v>
      </c>
      <c r="AS157" s="2">
        <f t="shared" si="73"/>
        <v>146329.02354291885</v>
      </c>
      <c r="AT157" s="2">
        <f t="shared" si="73"/>
        <v>141872.30201369288</v>
      </c>
      <c r="AU157" s="2">
        <f t="shared" si="73"/>
        <v>137415.58048446692</v>
      </c>
      <c r="AV157" s="2">
        <f t="shared" si="73"/>
        <v>132958.85895524095</v>
      </c>
      <c r="AW157" s="2">
        <f t="shared" si="73"/>
        <v>128502.13742601499</v>
      </c>
      <c r="AX157" s="2">
        <f t="shared" si="73"/>
        <v>124045.41589678903</v>
      </c>
      <c r="AY157" s="2">
        <f t="shared" si="73"/>
        <v>119588.69436756306</v>
      </c>
      <c r="AZ157" s="2">
        <f t="shared" si="73"/>
        <v>115131.9728383371</v>
      </c>
      <c r="BA157" s="2">
        <f t="shared" si="73"/>
        <v>110675.25130911113</v>
      </c>
      <c r="BB157" s="2">
        <f t="shared" si="73"/>
        <v>106218.52977988517</v>
      </c>
      <c r="BC157" s="2">
        <f t="shared" si="73"/>
        <v>101761.8082506592</v>
      </c>
      <c r="BD157" s="2">
        <f t="shared" si="73"/>
        <v>97305.086721433239</v>
      </c>
      <c r="BE157" s="2">
        <f t="shared" si="73"/>
        <v>92848.365192207275</v>
      </c>
      <c r="BF157" s="2">
        <f t="shared" si="73"/>
        <v>88391.643662981311</v>
      </c>
      <c r="BG157" s="2">
        <f t="shared" si="73"/>
        <v>83934.922133755346</v>
      </c>
      <c r="BH157" s="2">
        <f t="shared" si="73"/>
        <v>79478.200604529382</v>
      </c>
      <c r="BI157" s="2">
        <f t="shared" si="73"/>
        <v>75021.479075303418</v>
      </c>
      <c r="BJ157" s="2">
        <f t="shared" si="73"/>
        <v>70564.757546077453</v>
      </c>
      <c r="BK157" s="2">
        <f t="shared" si="73"/>
        <v>66108.036016851489</v>
      </c>
      <c r="BL157" s="2">
        <f t="shared" si="73"/>
        <v>61651.314487625532</v>
      </c>
      <c r="BM157" s="2">
        <f t="shared" si="73"/>
        <v>57194.592958399575</v>
      </c>
      <c r="BN157" s="2">
        <f t="shared" si="73"/>
        <v>52737.871429173618</v>
      </c>
      <c r="BO157" s="2">
        <f t="shared" si="73"/>
        <v>48281.149899947661</v>
      </c>
    </row>
    <row r="158" spans="2:67" ht="12.75" customHeight="1" outlineLevel="2">
      <c r="B158" s="64" t="s">
        <v>541</v>
      </c>
      <c r="K158" s="2"/>
      <c r="L158" s="2">
        <f t="shared" ref="L158:BO158" si="74">IF(L$10=$C147,$E154/$F154*(13-$D147)/12,MIN(K159,$E154/$F154))</f>
        <v>0</v>
      </c>
      <c r="M158" s="2">
        <f t="shared" si="74"/>
        <v>0</v>
      </c>
      <c r="N158" s="2">
        <f t="shared" si="74"/>
        <v>0</v>
      </c>
      <c r="O158" s="2">
        <f t="shared" si="74"/>
        <v>0</v>
      </c>
      <c r="P158" s="2">
        <f t="shared" si="74"/>
        <v>0</v>
      </c>
      <c r="Q158" s="2">
        <f t="shared" si="74"/>
        <v>742.78692153765985</v>
      </c>
      <c r="R158" s="2">
        <f t="shared" si="74"/>
        <v>4456.7215292259589</v>
      </c>
      <c r="S158" s="2">
        <f t="shared" si="74"/>
        <v>4456.7215292259589</v>
      </c>
      <c r="T158" s="2">
        <f t="shared" si="74"/>
        <v>4456.7215292259589</v>
      </c>
      <c r="U158" s="2">
        <f t="shared" si="74"/>
        <v>4456.7215292259589</v>
      </c>
      <c r="V158" s="2">
        <f t="shared" si="74"/>
        <v>4456.7215292259589</v>
      </c>
      <c r="W158" s="2">
        <f t="shared" si="74"/>
        <v>4456.7215292259589</v>
      </c>
      <c r="X158" s="2">
        <f t="shared" si="74"/>
        <v>4456.7215292259589</v>
      </c>
      <c r="Y158" s="2">
        <f t="shared" si="74"/>
        <v>4456.7215292259589</v>
      </c>
      <c r="Z158" s="2">
        <f t="shared" si="74"/>
        <v>4456.7215292259589</v>
      </c>
      <c r="AA158" s="2">
        <f t="shared" si="74"/>
        <v>4456.7215292259589</v>
      </c>
      <c r="AB158" s="2">
        <f t="shared" si="74"/>
        <v>4456.7215292259589</v>
      </c>
      <c r="AC158" s="2">
        <f t="shared" si="74"/>
        <v>4456.7215292259589</v>
      </c>
      <c r="AD158" s="2">
        <f t="shared" si="74"/>
        <v>4456.7215292259589</v>
      </c>
      <c r="AE158" s="2">
        <f t="shared" si="74"/>
        <v>4456.7215292259589</v>
      </c>
      <c r="AF158" s="2">
        <f t="shared" si="74"/>
        <v>4456.7215292259589</v>
      </c>
      <c r="AG158" s="2">
        <f t="shared" si="74"/>
        <v>4456.7215292259589</v>
      </c>
      <c r="AH158" s="2">
        <f t="shared" si="74"/>
        <v>4456.7215292259589</v>
      </c>
      <c r="AI158" s="2">
        <f t="shared" si="74"/>
        <v>4456.7215292259589</v>
      </c>
      <c r="AJ158" s="2">
        <f t="shared" si="74"/>
        <v>4456.7215292259589</v>
      </c>
      <c r="AK158" s="2">
        <f t="shared" si="74"/>
        <v>4456.7215292259589</v>
      </c>
      <c r="AL158" s="2">
        <f t="shared" si="74"/>
        <v>4456.7215292259589</v>
      </c>
      <c r="AM158" s="2">
        <f t="shared" si="74"/>
        <v>4456.7215292259589</v>
      </c>
      <c r="AN158" s="2">
        <f t="shared" si="74"/>
        <v>4456.7215292259589</v>
      </c>
      <c r="AO158" s="2">
        <f t="shared" si="74"/>
        <v>4456.7215292259589</v>
      </c>
      <c r="AP158" s="2">
        <f t="shared" si="74"/>
        <v>4456.7215292259589</v>
      </c>
      <c r="AQ158" s="2">
        <f t="shared" si="74"/>
        <v>4456.7215292259589</v>
      </c>
      <c r="AR158" s="2">
        <f t="shared" si="74"/>
        <v>4456.7215292259589</v>
      </c>
      <c r="AS158" s="2">
        <f t="shared" si="74"/>
        <v>4456.7215292259589</v>
      </c>
      <c r="AT158" s="2">
        <f t="shared" si="74"/>
        <v>4456.7215292259589</v>
      </c>
      <c r="AU158" s="2">
        <f t="shared" si="74"/>
        <v>4456.7215292259589</v>
      </c>
      <c r="AV158" s="2">
        <f t="shared" si="74"/>
        <v>4456.7215292259589</v>
      </c>
      <c r="AW158" s="2">
        <f t="shared" si="74"/>
        <v>4456.7215292259589</v>
      </c>
      <c r="AX158" s="2">
        <f t="shared" si="74"/>
        <v>4456.7215292259589</v>
      </c>
      <c r="AY158" s="2">
        <f t="shared" si="74"/>
        <v>4456.7215292259589</v>
      </c>
      <c r="AZ158" s="2">
        <f t="shared" si="74"/>
        <v>4456.7215292259589</v>
      </c>
      <c r="BA158" s="2">
        <f t="shared" si="74"/>
        <v>4456.7215292259589</v>
      </c>
      <c r="BB158" s="2">
        <f t="shared" si="74"/>
        <v>4456.7215292259589</v>
      </c>
      <c r="BC158" s="2">
        <f t="shared" si="74"/>
        <v>4456.7215292259589</v>
      </c>
      <c r="BD158" s="2">
        <f t="shared" si="74"/>
        <v>4456.7215292259589</v>
      </c>
      <c r="BE158" s="2">
        <f t="shared" si="74"/>
        <v>4456.7215292259589</v>
      </c>
      <c r="BF158" s="2">
        <f t="shared" si="74"/>
        <v>4456.7215292259589</v>
      </c>
      <c r="BG158" s="2">
        <f t="shared" si="74"/>
        <v>4456.7215292259589</v>
      </c>
      <c r="BH158" s="2">
        <f t="shared" si="74"/>
        <v>4456.7215292259589</v>
      </c>
      <c r="BI158" s="2">
        <f t="shared" si="74"/>
        <v>4456.7215292259589</v>
      </c>
      <c r="BJ158" s="2">
        <f t="shared" si="74"/>
        <v>4456.7215292259589</v>
      </c>
      <c r="BK158" s="2">
        <f t="shared" si="74"/>
        <v>4456.7215292259589</v>
      </c>
      <c r="BL158" s="2">
        <f t="shared" si="74"/>
        <v>4456.7215292259589</v>
      </c>
      <c r="BM158" s="2">
        <f t="shared" si="74"/>
        <v>4456.7215292259589</v>
      </c>
      <c r="BN158" s="2">
        <f t="shared" si="74"/>
        <v>4456.7215292259589</v>
      </c>
      <c r="BO158" s="2">
        <f t="shared" si="74"/>
        <v>4456.7215292259589</v>
      </c>
    </row>
    <row r="159" spans="2:67" ht="12.75" customHeight="1" outlineLevel="2">
      <c r="B159" s="168" t="s">
        <v>542</v>
      </c>
      <c r="K159" s="167">
        <v>0</v>
      </c>
      <c r="L159" s="2">
        <f t="shared" ref="L159:BO159" si="75">+L157-L158</f>
        <v>0</v>
      </c>
      <c r="M159" s="2">
        <f t="shared" si="75"/>
        <v>0</v>
      </c>
      <c r="N159" s="2">
        <f t="shared" si="75"/>
        <v>0</v>
      </c>
      <c r="O159" s="2">
        <f t="shared" si="75"/>
        <v>0</v>
      </c>
      <c r="P159" s="2">
        <f t="shared" si="75"/>
        <v>0</v>
      </c>
      <c r="Q159" s="2">
        <f t="shared" si="75"/>
        <v>266660.50483201985</v>
      </c>
      <c r="R159" s="2">
        <f t="shared" si="75"/>
        <v>262203.78330279392</v>
      </c>
      <c r="S159" s="2">
        <f t="shared" si="75"/>
        <v>257747.06177356796</v>
      </c>
      <c r="T159" s="2">
        <f t="shared" si="75"/>
        <v>253290.34024434199</v>
      </c>
      <c r="U159" s="2">
        <f t="shared" si="75"/>
        <v>248833.61871511603</v>
      </c>
      <c r="V159" s="2">
        <f t="shared" si="75"/>
        <v>244376.89718589006</v>
      </c>
      <c r="W159" s="2">
        <f t="shared" si="75"/>
        <v>239920.1756566641</v>
      </c>
      <c r="X159" s="2">
        <f t="shared" si="75"/>
        <v>235463.45412743813</v>
      </c>
      <c r="Y159" s="2">
        <f t="shared" si="75"/>
        <v>231006.73259821217</v>
      </c>
      <c r="Z159" s="2">
        <f t="shared" si="75"/>
        <v>226550.0110689862</v>
      </c>
      <c r="AA159" s="2">
        <f t="shared" si="75"/>
        <v>222093.28953976024</v>
      </c>
      <c r="AB159" s="2">
        <f t="shared" si="75"/>
        <v>217636.56801053428</v>
      </c>
      <c r="AC159" s="2">
        <f t="shared" si="75"/>
        <v>213179.84648130831</v>
      </c>
      <c r="AD159" s="2">
        <f t="shared" si="75"/>
        <v>208723.12495208235</v>
      </c>
      <c r="AE159" s="2">
        <f t="shared" si="75"/>
        <v>204266.40342285638</v>
      </c>
      <c r="AF159" s="2">
        <f t="shared" si="75"/>
        <v>199809.68189363042</v>
      </c>
      <c r="AG159" s="2">
        <f t="shared" si="75"/>
        <v>195352.96036440445</v>
      </c>
      <c r="AH159" s="2">
        <f t="shared" si="75"/>
        <v>190896.23883517849</v>
      </c>
      <c r="AI159" s="2">
        <f t="shared" si="75"/>
        <v>186439.51730595253</v>
      </c>
      <c r="AJ159" s="2">
        <f t="shared" si="75"/>
        <v>181982.79577672656</v>
      </c>
      <c r="AK159" s="2">
        <f t="shared" si="75"/>
        <v>177526.0742475006</v>
      </c>
      <c r="AL159" s="2">
        <f t="shared" si="75"/>
        <v>173069.35271827463</v>
      </c>
      <c r="AM159" s="2">
        <f t="shared" si="75"/>
        <v>168612.63118904867</v>
      </c>
      <c r="AN159" s="2">
        <f t="shared" si="75"/>
        <v>164155.9096598227</v>
      </c>
      <c r="AO159" s="2">
        <f t="shared" si="75"/>
        <v>159699.18813059674</v>
      </c>
      <c r="AP159" s="2">
        <f t="shared" si="75"/>
        <v>155242.46660137078</v>
      </c>
      <c r="AQ159" s="2">
        <f t="shared" si="75"/>
        <v>150785.74507214481</v>
      </c>
      <c r="AR159" s="2">
        <f t="shared" si="75"/>
        <v>146329.02354291885</v>
      </c>
      <c r="AS159" s="2">
        <f t="shared" si="75"/>
        <v>141872.30201369288</v>
      </c>
      <c r="AT159" s="2">
        <f t="shared" si="75"/>
        <v>137415.58048446692</v>
      </c>
      <c r="AU159" s="2">
        <f t="shared" si="75"/>
        <v>132958.85895524095</v>
      </c>
      <c r="AV159" s="2">
        <f t="shared" si="75"/>
        <v>128502.13742601499</v>
      </c>
      <c r="AW159" s="2">
        <f t="shared" si="75"/>
        <v>124045.41589678903</v>
      </c>
      <c r="AX159" s="2">
        <f t="shared" si="75"/>
        <v>119588.69436756306</v>
      </c>
      <c r="AY159" s="2">
        <f t="shared" si="75"/>
        <v>115131.9728383371</v>
      </c>
      <c r="AZ159" s="2">
        <f t="shared" si="75"/>
        <v>110675.25130911113</v>
      </c>
      <c r="BA159" s="2">
        <f t="shared" si="75"/>
        <v>106218.52977988517</v>
      </c>
      <c r="BB159" s="2">
        <f t="shared" si="75"/>
        <v>101761.8082506592</v>
      </c>
      <c r="BC159" s="2">
        <f t="shared" si="75"/>
        <v>97305.086721433239</v>
      </c>
      <c r="BD159" s="2">
        <f t="shared" si="75"/>
        <v>92848.365192207275</v>
      </c>
      <c r="BE159" s="2">
        <f t="shared" si="75"/>
        <v>88391.643662981311</v>
      </c>
      <c r="BF159" s="2">
        <f t="shared" si="75"/>
        <v>83934.922133755346</v>
      </c>
      <c r="BG159" s="2">
        <f t="shared" si="75"/>
        <v>79478.200604529382</v>
      </c>
      <c r="BH159" s="2">
        <f t="shared" si="75"/>
        <v>75021.479075303418</v>
      </c>
      <c r="BI159" s="2">
        <f t="shared" si="75"/>
        <v>70564.757546077453</v>
      </c>
      <c r="BJ159" s="2">
        <f t="shared" si="75"/>
        <v>66108.036016851489</v>
      </c>
      <c r="BK159" s="2">
        <f t="shared" si="75"/>
        <v>61651.314487625532</v>
      </c>
      <c r="BL159" s="2">
        <f t="shared" si="75"/>
        <v>57194.592958399575</v>
      </c>
      <c r="BM159" s="2">
        <f t="shared" si="75"/>
        <v>52737.871429173618</v>
      </c>
      <c r="BN159" s="2">
        <f t="shared" si="75"/>
        <v>48281.149899947661</v>
      </c>
      <c r="BO159" s="2">
        <f t="shared" si="75"/>
        <v>43824.428370721704</v>
      </c>
    </row>
    <row r="160" spans="2:67" ht="12.75" customHeight="1" outlineLevel="2">
      <c r="B160" s="64" t="s">
        <v>543</v>
      </c>
      <c r="L160" s="2">
        <f t="shared" ref="L160:BO160" si="76">IF(L$10=$C147,(L157+L159)/2*(13-$D147)/12,(L157+L159)/2)</f>
        <v>0</v>
      </c>
      <c r="M160" s="2">
        <f t="shared" si="76"/>
        <v>0</v>
      </c>
      <c r="N160" s="2">
        <f t="shared" si="76"/>
        <v>0</v>
      </c>
      <c r="O160" s="2">
        <f t="shared" si="76"/>
        <v>0</v>
      </c>
      <c r="P160" s="2">
        <f t="shared" si="76"/>
        <v>0</v>
      </c>
      <c r="Q160" s="2">
        <f t="shared" si="76"/>
        <v>44505.316382131445</v>
      </c>
      <c r="R160" s="2">
        <f t="shared" si="76"/>
        <v>264432.14406740689</v>
      </c>
      <c r="S160" s="2">
        <f t="shared" si="76"/>
        <v>259975.42253818095</v>
      </c>
      <c r="T160" s="2">
        <f t="shared" si="76"/>
        <v>255518.70100895496</v>
      </c>
      <c r="U160" s="2">
        <f t="shared" si="76"/>
        <v>251061.97947972902</v>
      </c>
      <c r="V160" s="2">
        <f t="shared" si="76"/>
        <v>246605.25795050303</v>
      </c>
      <c r="W160" s="2">
        <f t="shared" si="76"/>
        <v>242148.53642127709</v>
      </c>
      <c r="X160" s="2">
        <f t="shared" si="76"/>
        <v>237691.8148920511</v>
      </c>
      <c r="Y160" s="2">
        <f t="shared" si="76"/>
        <v>233235.09336282517</v>
      </c>
      <c r="Z160" s="2">
        <f t="shared" si="76"/>
        <v>228778.37183359917</v>
      </c>
      <c r="AA160" s="2">
        <f t="shared" si="76"/>
        <v>224321.65030437324</v>
      </c>
      <c r="AB160" s="2">
        <f t="shared" si="76"/>
        <v>219864.92877514724</v>
      </c>
      <c r="AC160" s="2">
        <f t="shared" si="76"/>
        <v>215408.20724592131</v>
      </c>
      <c r="AD160" s="2">
        <f t="shared" si="76"/>
        <v>210951.48571669532</v>
      </c>
      <c r="AE160" s="2">
        <f t="shared" si="76"/>
        <v>206494.76418746938</v>
      </c>
      <c r="AF160" s="2">
        <f t="shared" si="76"/>
        <v>202038.04265824339</v>
      </c>
      <c r="AG160" s="2">
        <f t="shared" si="76"/>
        <v>197581.32112901745</v>
      </c>
      <c r="AH160" s="2">
        <f t="shared" si="76"/>
        <v>193124.59959979146</v>
      </c>
      <c r="AI160" s="2">
        <f t="shared" si="76"/>
        <v>188667.87807056552</v>
      </c>
      <c r="AJ160" s="2">
        <f t="shared" si="76"/>
        <v>184211.15654133953</v>
      </c>
      <c r="AK160" s="2">
        <f t="shared" si="76"/>
        <v>179754.43501211359</v>
      </c>
      <c r="AL160" s="2">
        <f t="shared" si="76"/>
        <v>175297.7134828876</v>
      </c>
      <c r="AM160" s="2">
        <f t="shared" si="76"/>
        <v>170840.99195366167</v>
      </c>
      <c r="AN160" s="2">
        <f t="shared" si="76"/>
        <v>166384.27042443567</v>
      </c>
      <c r="AO160" s="2">
        <f t="shared" si="76"/>
        <v>161927.54889520974</v>
      </c>
      <c r="AP160" s="2">
        <f t="shared" si="76"/>
        <v>157470.82736598374</v>
      </c>
      <c r="AQ160" s="2">
        <f t="shared" si="76"/>
        <v>153014.10583675781</v>
      </c>
      <c r="AR160" s="2">
        <f t="shared" si="76"/>
        <v>148557.38430753181</v>
      </c>
      <c r="AS160" s="2">
        <f t="shared" si="76"/>
        <v>144100.66277830588</v>
      </c>
      <c r="AT160" s="2">
        <f t="shared" si="76"/>
        <v>139643.94124907989</v>
      </c>
      <c r="AU160" s="2">
        <f t="shared" si="76"/>
        <v>135187.21971985395</v>
      </c>
      <c r="AV160" s="2">
        <f t="shared" si="76"/>
        <v>130730.49819062797</v>
      </c>
      <c r="AW160" s="2">
        <f t="shared" si="76"/>
        <v>126273.77666140201</v>
      </c>
      <c r="AX160" s="2">
        <f t="shared" si="76"/>
        <v>121817.05513217604</v>
      </c>
      <c r="AY160" s="2">
        <f t="shared" si="76"/>
        <v>117360.33360295008</v>
      </c>
      <c r="AZ160" s="2">
        <f t="shared" si="76"/>
        <v>112903.61207372411</v>
      </c>
      <c r="BA160" s="2">
        <f t="shared" si="76"/>
        <v>108446.89054449815</v>
      </c>
      <c r="BB160" s="2">
        <f t="shared" si="76"/>
        <v>103990.16901527219</v>
      </c>
      <c r="BC160" s="2">
        <f t="shared" si="76"/>
        <v>99533.447486046221</v>
      </c>
      <c r="BD160" s="2">
        <f t="shared" si="76"/>
        <v>95076.725956820257</v>
      </c>
      <c r="BE160" s="2">
        <f t="shared" si="76"/>
        <v>90620.004427594293</v>
      </c>
      <c r="BF160" s="2">
        <f t="shared" si="76"/>
        <v>86163.282898368328</v>
      </c>
      <c r="BG160" s="2">
        <f t="shared" si="76"/>
        <v>81706.561369142364</v>
      </c>
      <c r="BH160" s="2">
        <f t="shared" si="76"/>
        <v>77249.8398399164</v>
      </c>
      <c r="BI160" s="2">
        <f t="shared" si="76"/>
        <v>72793.118310690435</v>
      </c>
      <c r="BJ160" s="2">
        <f t="shared" si="76"/>
        <v>68336.396781464471</v>
      </c>
      <c r="BK160" s="2">
        <f t="shared" si="76"/>
        <v>63879.675252238507</v>
      </c>
      <c r="BL160" s="2">
        <f t="shared" si="76"/>
        <v>59422.953723012557</v>
      </c>
      <c r="BM160" s="2">
        <f t="shared" si="76"/>
        <v>54966.232193786593</v>
      </c>
      <c r="BN160" s="2">
        <f t="shared" si="76"/>
        <v>50509.510664560643</v>
      </c>
      <c r="BO160" s="2">
        <f t="shared" si="76"/>
        <v>46052.789135334679</v>
      </c>
    </row>
    <row r="161" spans="1:67" ht="12.75" customHeight="1" outlineLevel="2">
      <c r="B161" s="64" t="s">
        <v>535</v>
      </c>
      <c r="L161" s="171">
        <f t="shared" ref="L161:BO161" si="77">+L160*$C$5</f>
        <v>0</v>
      </c>
      <c r="M161" s="171">
        <f t="shared" si="77"/>
        <v>0</v>
      </c>
      <c r="N161" s="171">
        <f t="shared" si="77"/>
        <v>0</v>
      </c>
      <c r="O161" s="171">
        <f t="shared" si="77"/>
        <v>0</v>
      </c>
      <c r="P161" s="171">
        <f t="shared" si="77"/>
        <v>0</v>
      </c>
      <c r="Q161" s="171">
        <f t="shared" si="77"/>
        <v>3115.3721467492014</v>
      </c>
      <c r="R161" s="171">
        <f t="shared" si="77"/>
        <v>18510.250084718486</v>
      </c>
      <c r="S161" s="171">
        <f t="shared" si="77"/>
        <v>18198.279577672667</v>
      </c>
      <c r="T161" s="171">
        <f t="shared" si="77"/>
        <v>17886.309070626849</v>
      </c>
      <c r="U161" s="171">
        <f t="shared" si="77"/>
        <v>17574.338563581034</v>
      </c>
      <c r="V161" s="171">
        <f t="shared" si="77"/>
        <v>17262.368056535215</v>
      </c>
      <c r="W161" s="171">
        <f t="shared" si="77"/>
        <v>16950.397549489397</v>
      </c>
      <c r="X161" s="171">
        <f t="shared" si="77"/>
        <v>16638.427042443578</v>
      </c>
      <c r="Y161" s="171">
        <f t="shared" si="77"/>
        <v>16326.456535397763</v>
      </c>
      <c r="Z161" s="171">
        <f t="shared" si="77"/>
        <v>16014.486028351943</v>
      </c>
      <c r="AA161" s="171">
        <f t="shared" si="77"/>
        <v>15702.515521306128</v>
      </c>
      <c r="AB161" s="171">
        <f t="shared" si="77"/>
        <v>15390.545014260308</v>
      </c>
      <c r="AC161" s="171">
        <f t="shared" si="77"/>
        <v>15078.574507214493</v>
      </c>
      <c r="AD161" s="171">
        <f t="shared" si="77"/>
        <v>14766.604000168674</v>
      </c>
      <c r="AE161" s="171">
        <f t="shared" si="77"/>
        <v>14454.633493122858</v>
      </c>
      <c r="AF161" s="171">
        <f t="shared" si="77"/>
        <v>14142.662986077039</v>
      </c>
      <c r="AG161" s="171">
        <f t="shared" si="77"/>
        <v>13830.692479031222</v>
      </c>
      <c r="AH161" s="171">
        <f t="shared" si="77"/>
        <v>13518.721971985404</v>
      </c>
      <c r="AI161" s="171">
        <f t="shared" si="77"/>
        <v>13206.751464939587</v>
      </c>
      <c r="AJ161" s="171">
        <f t="shared" si="77"/>
        <v>12894.780957893769</v>
      </c>
      <c r="AK161" s="171">
        <f t="shared" si="77"/>
        <v>12582.810450847952</v>
      </c>
      <c r="AL161" s="171">
        <f t="shared" si="77"/>
        <v>12270.839943802133</v>
      </c>
      <c r="AM161" s="171">
        <f t="shared" si="77"/>
        <v>11958.869436756318</v>
      </c>
      <c r="AN161" s="171">
        <f t="shared" si="77"/>
        <v>11646.898929710498</v>
      </c>
      <c r="AO161" s="171">
        <f t="shared" si="77"/>
        <v>11334.928422664683</v>
      </c>
      <c r="AP161" s="171">
        <f t="shared" si="77"/>
        <v>11022.957915618863</v>
      </c>
      <c r="AQ161" s="171">
        <f t="shared" si="77"/>
        <v>10710.987408573048</v>
      </c>
      <c r="AR161" s="171">
        <f t="shared" si="77"/>
        <v>10399.016901527228</v>
      </c>
      <c r="AS161" s="171">
        <f t="shared" si="77"/>
        <v>10087.046394481413</v>
      </c>
      <c r="AT161" s="171">
        <f t="shared" si="77"/>
        <v>9775.0758874355924</v>
      </c>
      <c r="AU161" s="171">
        <f t="shared" si="77"/>
        <v>9463.1053803897776</v>
      </c>
      <c r="AV161" s="171">
        <f t="shared" si="77"/>
        <v>9151.134873343959</v>
      </c>
      <c r="AW161" s="171">
        <f t="shared" si="77"/>
        <v>8839.1643662981405</v>
      </c>
      <c r="AX161" s="171">
        <f t="shared" si="77"/>
        <v>8527.1938592523238</v>
      </c>
      <c r="AY161" s="171">
        <f t="shared" si="77"/>
        <v>8215.2233522065071</v>
      </c>
      <c r="AZ161" s="171">
        <f t="shared" si="77"/>
        <v>7903.2528451606886</v>
      </c>
      <c r="BA161" s="171">
        <f t="shared" si="77"/>
        <v>7591.282338114871</v>
      </c>
      <c r="BB161" s="171">
        <f t="shared" si="77"/>
        <v>7279.3118310690534</v>
      </c>
      <c r="BC161" s="171">
        <f t="shared" si="77"/>
        <v>6967.3413240232358</v>
      </c>
      <c r="BD161" s="171">
        <f t="shared" si="77"/>
        <v>6655.3708169774191</v>
      </c>
      <c r="BE161" s="171">
        <f t="shared" si="77"/>
        <v>6343.4003099316014</v>
      </c>
      <c r="BF161" s="171">
        <f t="shared" si="77"/>
        <v>6031.4298028857838</v>
      </c>
      <c r="BG161" s="171">
        <f t="shared" si="77"/>
        <v>5719.4592958399662</v>
      </c>
      <c r="BH161" s="171">
        <f t="shared" si="77"/>
        <v>5407.4887887941486</v>
      </c>
      <c r="BI161" s="171">
        <f t="shared" si="77"/>
        <v>5095.518281748331</v>
      </c>
      <c r="BJ161" s="171">
        <f t="shared" si="77"/>
        <v>4783.5477747025134</v>
      </c>
      <c r="BK161" s="171">
        <f t="shared" si="77"/>
        <v>4471.5772676566958</v>
      </c>
      <c r="BL161" s="171">
        <f t="shared" si="77"/>
        <v>4159.6067606108791</v>
      </c>
      <c r="BM161" s="171">
        <f t="shared" si="77"/>
        <v>3847.6362535650619</v>
      </c>
      <c r="BN161" s="171">
        <f t="shared" si="77"/>
        <v>3535.6657465192452</v>
      </c>
      <c r="BO161" s="171">
        <f t="shared" si="77"/>
        <v>3223.6952394734276</v>
      </c>
    </row>
    <row r="162" spans="1:67" ht="12.75" customHeight="1" outlineLevel="2">
      <c r="B162" s="14" t="s">
        <v>560</v>
      </c>
      <c r="L162" s="22">
        <f t="shared" ref="L162:BO162" si="78">IF(OR(L$10&lt;$C147,L$10&gt;$C147+$F154),0,IF(L$10=$C147,$E154*(13-$D147)/12,IF(L$10=$C147+$F154,$E154*($D147-1)/12,$E154)))</f>
        <v>0</v>
      </c>
      <c r="M162" s="22">
        <f t="shared" si="78"/>
        <v>0</v>
      </c>
      <c r="N162" s="22">
        <f t="shared" si="78"/>
        <v>0</v>
      </c>
      <c r="O162" s="22">
        <f t="shared" si="78"/>
        <v>0</v>
      </c>
      <c r="P162" s="22">
        <f t="shared" si="78"/>
        <v>0</v>
      </c>
      <c r="Q162" s="22">
        <f t="shared" si="78"/>
        <v>44567.215292259585</v>
      </c>
      <c r="R162" s="22">
        <f t="shared" si="78"/>
        <v>267403.29175355751</v>
      </c>
      <c r="S162" s="22">
        <f t="shared" si="78"/>
        <v>267403.29175355751</v>
      </c>
      <c r="T162" s="22">
        <f t="shared" si="78"/>
        <v>267403.29175355751</v>
      </c>
      <c r="U162" s="22">
        <f t="shared" si="78"/>
        <v>267403.29175355751</v>
      </c>
      <c r="V162" s="22">
        <f t="shared" si="78"/>
        <v>267403.29175355751</v>
      </c>
      <c r="W162" s="22">
        <f t="shared" si="78"/>
        <v>267403.29175355751</v>
      </c>
      <c r="X162" s="22">
        <f t="shared" si="78"/>
        <v>267403.29175355751</v>
      </c>
      <c r="Y162" s="22">
        <f t="shared" si="78"/>
        <v>267403.29175355751</v>
      </c>
      <c r="Z162" s="22">
        <f t="shared" si="78"/>
        <v>267403.29175355751</v>
      </c>
      <c r="AA162" s="22">
        <f t="shared" si="78"/>
        <v>267403.29175355751</v>
      </c>
      <c r="AB162" s="22">
        <f t="shared" si="78"/>
        <v>267403.29175355751</v>
      </c>
      <c r="AC162" s="22">
        <f t="shared" si="78"/>
        <v>267403.29175355751</v>
      </c>
      <c r="AD162" s="22">
        <f t="shared" si="78"/>
        <v>267403.29175355751</v>
      </c>
      <c r="AE162" s="22">
        <f t="shared" si="78"/>
        <v>267403.29175355751</v>
      </c>
      <c r="AF162" s="22">
        <f t="shared" si="78"/>
        <v>267403.29175355751</v>
      </c>
      <c r="AG162" s="22">
        <f t="shared" si="78"/>
        <v>267403.29175355751</v>
      </c>
      <c r="AH162" s="22">
        <f t="shared" si="78"/>
        <v>267403.29175355751</v>
      </c>
      <c r="AI162" s="22">
        <f t="shared" si="78"/>
        <v>267403.29175355751</v>
      </c>
      <c r="AJ162" s="22">
        <f t="shared" si="78"/>
        <v>267403.29175355751</v>
      </c>
      <c r="AK162" s="22">
        <f t="shared" si="78"/>
        <v>267403.29175355751</v>
      </c>
      <c r="AL162" s="22">
        <f t="shared" si="78"/>
        <v>267403.29175355751</v>
      </c>
      <c r="AM162" s="22">
        <f t="shared" si="78"/>
        <v>267403.29175355751</v>
      </c>
      <c r="AN162" s="22">
        <f t="shared" si="78"/>
        <v>267403.29175355751</v>
      </c>
      <c r="AO162" s="22">
        <f t="shared" si="78"/>
        <v>267403.29175355751</v>
      </c>
      <c r="AP162" s="22">
        <f t="shared" si="78"/>
        <v>267403.29175355751</v>
      </c>
      <c r="AQ162" s="22">
        <f t="shared" si="78"/>
        <v>267403.29175355751</v>
      </c>
      <c r="AR162" s="22">
        <f t="shared" si="78"/>
        <v>267403.29175355751</v>
      </c>
      <c r="AS162" s="22">
        <f t="shared" si="78"/>
        <v>267403.29175355751</v>
      </c>
      <c r="AT162" s="22">
        <f t="shared" si="78"/>
        <v>267403.29175355751</v>
      </c>
      <c r="AU162" s="22">
        <f t="shared" si="78"/>
        <v>267403.29175355751</v>
      </c>
      <c r="AV162" s="22">
        <f t="shared" si="78"/>
        <v>267403.29175355751</v>
      </c>
      <c r="AW162" s="22">
        <f t="shared" si="78"/>
        <v>267403.29175355751</v>
      </c>
      <c r="AX162" s="22">
        <f t="shared" si="78"/>
        <v>267403.29175355751</v>
      </c>
      <c r="AY162" s="22">
        <f t="shared" si="78"/>
        <v>267403.29175355751</v>
      </c>
      <c r="AZ162" s="22">
        <f t="shared" si="78"/>
        <v>267403.29175355751</v>
      </c>
      <c r="BA162" s="22">
        <f t="shared" si="78"/>
        <v>267403.29175355751</v>
      </c>
      <c r="BB162" s="22">
        <f t="shared" si="78"/>
        <v>267403.29175355751</v>
      </c>
      <c r="BC162" s="22">
        <f t="shared" si="78"/>
        <v>267403.29175355751</v>
      </c>
      <c r="BD162" s="22">
        <f t="shared" si="78"/>
        <v>267403.29175355751</v>
      </c>
      <c r="BE162" s="22">
        <f t="shared" si="78"/>
        <v>267403.29175355751</v>
      </c>
      <c r="BF162" s="22">
        <f t="shared" si="78"/>
        <v>267403.29175355751</v>
      </c>
      <c r="BG162" s="22">
        <f t="shared" si="78"/>
        <v>267403.29175355751</v>
      </c>
      <c r="BH162" s="22">
        <f t="shared" si="78"/>
        <v>267403.29175355751</v>
      </c>
      <c r="BI162" s="22">
        <f t="shared" si="78"/>
        <v>267403.29175355751</v>
      </c>
      <c r="BJ162" s="22">
        <f t="shared" si="78"/>
        <v>267403.29175355751</v>
      </c>
      <c r="BK162" s="22">
        <f t="shared" si="78"/>
        <v>267403.29175355751</v>
      </c>
      <c r="BL162" s="22">
        <f t="shared" si="78"/>
        <v>267403.29175355751</v>
      </c>
      <c r="BM162" s="22">
        <f t="shared" si="78"/>
        <v>267403.29175355751</v>
      </c>
      <c r="BN162" s="22">
        <f t="shared" si="78"/>
        <v>267403.29175355751</v>
      </c>
      <c r="BO162" s="22">
        <f t="shared" si="78"/>
        <v>267403.29175355751</v>
      </c>
    </row>
    <row r="163" spans="1:67" ht="12.75" customHeight="1" outlineLevel="2">
      <c r="B163" s="14" t="s">
        <v>536</v>
      </c>
      <c r="J163" s="2"/>
      <c r="L163" s="172">
        <f t="shared" ref="L163:BO163" si="79">+L162*$G154</f>
        <v>0</v>
      </c>
      <c r="M163" s="172">
        <f t="shared" si="79"/>
        <v>0</v>
      </c>
      <c r="N163" s="172">
        <f t="shared" si="79"/>
        <v>0</v>
      </c>
      <c r="O163" s="172">
        <f t="shared" si="79"/>
        <v>0</v>
      </c>
      <c r="P163" s="172">
        <f t="shared" si="79"/>
        <v>0</v>
      </c>
      <c r="Q163" s="172">
        <f t="shared" si="79"/>
        <v>13.370164587677875</v>
      </c>
      <c r="R163" s="172">
        <f t="shared" si="79"/>
        <v>80.220987526067248</v>
      </c>
      <c r="S163" s="172">
        <f t="shared" si="79"/>
        <v>80.220987526067248</v>
      </c>
      <c r="T163" s="172">
        <f t="shared" si="79"/>
        <v>80.220987526067248</v>
      </c>
      <c r="U163" s="172">
        <f t="shared" si="79"/>
        <v>80.220987526067248</v>
      </c>
      <c r="V163" s="172">
        <f t="shared" si="79"/>
        <v>80.220987526067248</v>
      </c>
      <c r="W163" s="172">
        <f t="shared" si="79"/>
        <v>80.220987526067248</v>
      </c>
      <c r="X163" s="172">
        <f t="shared" si="79"/>
        <v>80.220987526067248</v>
      </c>
      <c r="Y163" s="172">
        <f t="shared" si="79"/>
        <v>80.220987526067248</v>
      </c>
      <c r="Z163" s="172">
        <f t="shared" si="79"/>
        <v>80.220987526067248</v>
      </c>
      <c r="AA163" s="172">
        <f t="shared" si="79"/>
        <v>80.220987526067248</v>
      </c>
      <c r="AB163" s="172">
        <f t="shared" si="79"/>
        <v>80.220987526067248</v>
      </c>
      <c r="AC163" s="172">
        <f t="shared" si="79"/>
        <v>80.220987526067248</v>
      </c>
      <c r="AD163" s="172">
        <f t="shared" si="79"/>
        <v>80.220987526067248</v>
      </c>
      <c r="AE163" s="172">
        <f t="shared" si="79"/>
        <v>80.220987526067248</v>
      </c>
      <c r="AF163" s="172">
        <f t="shared" si="79"/>
        <v>80.220987526067248</v>
      </c>
      <c r="AG163" s="172">
        <f t="shared" si="79"/>
        <v>80.220987526067248</v>
      </c>
      <c r="AH163" s="172">
        <f t="shared" si="79"/>
        <v>80.220987526067248</v>
      </c>
      <c r="AI163" s="172">
        <f t="shared" si="79"/>
        <v>80.220987526067248</v>
      </c>
      <c r="AJ163" s="172">
        <f t="shared" si="79"/>
        <v>80.220987526067248</v>
      </c>
      <c r="AK163" s="172">
        <f t="shared" si="79"/>
        <v>80.220987526067248</v>
      </c>
      <c r="AL163" s="172">
        <f t="shared" si="79"/>
        <v>80.220987526067248</v>
      </c>
      <c r="AM163" s="172">
        <f t="shared" si="79"/>
        <v>80.220987526067248</v>
      </c>
      <c r="AN163" s="172">
        <f t="shared" si="79"/>
        <v>80.220987526067248</v>
      </c>
      <c r="AO163" s="172">
        <f t="shared" si="79"/>
        <v>80.220987526067248</v>
      </c>
      <c r="AP163" s="172">
        <f t="shared" si="79"/>
        <v>80.220987526067248</v>
      </c>
      <c r="AQ163" s="172">
        <f t="shared" si="79"/>
        <v>80.220987526067248</v>
      </c>
      <c r="AR163" s="172">
        <f t="shared" si="79"/>
        <v>80.220987526067248</v>
      </c>
      <c r="AS163" s="172">
        <f t="shared" si="79"/>
        <v>80.220987526067248</v>
      </c>
      <c r="AT163" s="172">
        <f t="shared" si="79"/>
        <v>80.220987526067248</v>
      </c>
      <c r="AU163" s="172">
        <f t="shared" si="79"/>
        <v>80.220987526067248</v>
      </c>
      <c r="AV163" s="172">
        <f t="shared" si="79"/>
        <v>80.220987526067248</v>
      </c>
      <c r="AW163" s="172">
        <f t="shared" si="79"/>
        <v>80.220987526067248</v>
      </c>
      <c r="AX163" s="172">
        <f t="shared" si="79"/>
        <v>80.220987526067248</v>
      </c>
      <c r="AY163" s="172">
        <f t="shared" si="79"/>
        <v>80.220987526067248</v>
      </c>
      <c r="AZ163" s="172">
        <f t="shared" si="79"/>
        <v>80.220987526067248</v>
      </c>
      <c r="BA163" s="172">
        <f t="shared" si="79"/>
        <v>80.220987526067248</v>
      </c>
      <c r="BB163" s="172">
        <f t="shared" si="79"/>
        <v>80.220987526067248</v>
      </c>
      <c r="BC163" s="172">
        <f t="shared" si="79"/>
        <v>80.220987526067248</v>
      </c>
      <c r="BD163" s="172">
        <f t="shared" si="79"/>
        <v>80.220987526067248</v>
      </c>
      <c r="BE163" s="172">
        <f t="shared" si="79"/>
        <v>80.220987526067248</v>
      </c>
      <c r="BF163" s="172">
        <f t="shared" si="79"/>
        <v>80.220987526067248</v>
      </c>
      <c r="BG163" s="172">
        <f t="shared" si="79"/>
        <v>80.220987526067248</v>
      </c>
      <c r="BH163" s="172">
        <f t="shared" si="79"/>
        <v>80.220987526067248</v>
      </c>
      <c r="BI163" s="172">
        <f t="shared" si="79"/>
        <v>80.220987526067248</v>
      </c>
      <c r="BJ163" s="172">
        <f t="shared" si="79"/>
        <v>80.220987526067248</v>
      </c>
      <c r="BK163" s="172">
        <f t="shared" si="79"/>
        <v>80.220987526067248</v>
      </c>
      <c r="BL163" s="172">
        <f t="shared" si="79"/>
        <v>80.220987526067248</v>
      </c>
      <c r="BM163" s="172">
        <f t="shared" si="79"/>
        <v>80.220987526067248</v>
      </c>
      <c r="BN163" s="172">
        <f t="shared" si="79"/>
        <v>80.220987526067248</v>
      </c>
      <c r="BO163" s="172">
        <f t="shared" si="79"/>
        <v>80.220987526067248</v>
      </c>
    </row>
    <row r="164" spans="1:67" ht="13.5" customHeight="1" outlineLevel="2" thickBot="1">
      <c r="B164" s="14" t="s">
        <v>561</v>
      </c>
      <c r="J164" s="2"/>
      <c r="L164" s="157">
        <f t="shared" ref="L164:BO164" si="80">SUM(L158,L161,L163)</f>
        <v>0</v>
      </c>
      <c r="M164" s="157">
        <f t="shared" si="80"/>
        <v>0</v>
      </c>
      <c r="N164" s="157">
        <f t="shared" si="80"/>
        <v>0</v>
      </c>
      <c r="O164" s="157">
        <f t="shared" si="80"/>
        <v>0</v>
      </c>
      <c r="P164" s="157">
        <f t="shared" si="80"/>
        <v>0</v>
      </c>
      <c r="Q164" s="157">
        <f t="shared" si="80"/>
        <v>3871.529232874539</v>
      </c>
      <c r="R164" s="157">
        <f t="shared" si="80"/>
        <v>23047.19260147051</v>
      </c>
      <c r="S164" s="157">
        <f t="shared" si="80"/>
        <v>22735.222094424695</v>
      </c>
      <c r="T164" s="157">
        <f t="shared" si="80"/>
        <v>22423.251587378873</v>
      </c>
      <c r="U164" s="157">
        <f t="shared" si="80"/>
        <v>22111.281080333058</v>
      </c>
      <c r="V164" s="157">
        <f t="shared" si="80"/>
        <v>21799.310573287243</v>
      </c>
      <c r="W164" s="157">
        <f t="shared" si="80"/>
        <v>21487.340066241421</v>
      </c>
      <c r="X164" s="157">
        <f t="shared" si="80"/>
        <v>21175.369559195606</v>
      </c>
      <c r="Y164" s="157">
        <f t="shared" si="80"/>
        <v>20863.399052149791</v>
      </c>
      <c r="Z164" s="157">
        <f t="shared" si="80"/>
        <v>20551.428545103969</v>
      </c>
      <c r="AA164" s="157">
        <f t="shared" si="80"/>
        <v>20239.458038058154</v>
      </c>
      <c r="AB164" s="157">
        <f t="shared" si="80"/>
        <v>19927.487531012332</v>
      </c>
      <c r="AC164" s="157">
        <f t="shared" si="80"/>
        <v>19615.517023966517</v>
      </c>
      <c r="AD164" s="157">
        <f t="shared" si="80"/>
        <v>19303.546516920702</v>
      </c>
      <c r="AE164" s="157">
        <f t="shared" si="80"/>
        <v>18991.576009874883</v>
      </c>
      <c r="AF164" s="157">
        <f t="shared" si="80"/>
        <v>18679.605502829065</v>
      </c>
      <c r="AG164" s="157">
        <f t="shared" si="80"/>
        <v>18367.63499578325</v>
      </c>
      <c r="AH164" s="157">
        <f t="shared" si="80"/>
        <v>18055.664488737428</v>
      </c>
      <c r="AI164" s="157">
        <f t="shared" si="80"/>
        <v>17743.693981691613</v>
      </c>
      <c r="AJ164" s="157">
        <f t="shared" si="80"/>
        <v>17431.723474645794</v>
      </c>
      <c r="AK164" s="157">
        <f t="shared" si="80"/>
        <v>17119.752967599976</v>
      </c>
      <c r="AL164" s="157">
        <f t="shared" si="80"/>
        <v>16807.782460554161</v>
      </c>
      <c r="AM164" s="157">
        <f t="shared" si="80"/>
        <v>16495.811953508346</v>
      </c>
      <c r="AN164" s="157">
        <f t="shared" si="80"/>
        <v>16183.841446462524</v>
      </c>
      <c r="AO164" s="157">
        <f t="shared" si="80"/>
        <v>15871.870939416709</v>
      </c>
      <c r="AP164" s="157">
        <f t="shared" si="80"/>
        <v>15559.900432370889</v>
      </c>
      <c r="AQ164" s="157">
        <f t="shared" si="80"/>
        <v>15247.929925325074</v>
      </c>
      <c r="AR164" s="157">
        <f t="shared" si="80"/>
        <v>14935.959418279253</v>
      </c>
      <c r="AS164" s="157">
        <f t="shared" si="80"/>
        <v>14623.988911233439</v>
      </c>
      <c r="AT164" s="157">
        <f t="shared" si="80"/>
        <v>14312.018404187618</v>
      </c>
      <c r="AU164" s="157">
        <f t="shared" si="80"/>
        <v>14000.047897141803</v>
      </c>
      <c r="AV164" s="157">
        <f t="shared" si="80"/>
        <v>13688.077390095985</v>
      </c>
      <c r="AW164" s="157">
        <f t="shared" si="80"/>
        <v>13376.106883050166</v>
      </c>
      <c r="AX164" s="157">
        <f t="shared" si="80"/>
        <v>13064.13637600435</v>
      </c>
      <c r="AY164" s="157">
        <f t="shared" si="80"/>
        <v>12752.165868958533</v>
      </c>
      <c r="AZ164" s="157">
        <f t="shared" si="80"/>
        <v>12440.195361912714</v>
      </c>
      <c r="BA164" s="157">
        <f t="shared" si="80"/>
        <v>12128.224854866898</v>
      </c>
      <c r="BB164" s="157">
        <f t="shared" si="80"/>
        <v>11816.254347821079</v>
      </c>
      <c r="BC164" s="157">
        <f t="shared" si="80"/>
        <v>11504.283840775261</v>
      </c>
      <c r="BD164" s="157">
        <f t="shared" si="80"/>
        <v>11192.313333729446</v>
      </c>
      <c r="BE164" s="157">
        <f t="shared" si="80"/>
        <v>10880.342826683627</v>
      </c>
      <c r="BF164" s="157">
        <f t="shared" si="80"/>
        <v>10568.372319637809</v>
      </c>
      <c r="BG164" s="157">
        <f t="shared" si="80"/>
        <v>10256.401812591992</v>
      </c>
      <c r="BH164" s="157">
        <f t="shared" si="80"/>
        <v>9944.4313055461753</v>
      </c>
      <c r="BI164" s="157">
        <f t="shared" si="80"/>
        <v>9632.4607985003568</v>
      </c>
      <c r="BJ164" s="157">
        <f t="shared" si="80"/>
        <v>9320.4902914545382</v>
      </c>
      <c r="BK164" s="157">
        <f t="shared" si="80"/>
        <v>9008.5197844087215</v>
      </c>
      <c r="BL164" s="157">
        <f t="shared" si="80"/>
        <v>8696.5492773629048</v>
      </c>
      <c r="BM164" s="157">
        <f t="shared" si="80"/>
        <v>8384.5787703170881</v>
      </c>
      <c r="BN164" s="157">
        <f t="shared" si="80"/>
        <v>8072.6082632712714</v>
      </c>
      <c r="BO164" s="157">
        <f t="shared" si="80"/>
        <v>7760.6377562254529</v>
      </c>
    </row>
    <row r="165" spans="1:67" ht="12.75" customHeight="1" outlineLevel="2">
      <c r="B165" s="14"/>
    </row>
    <row r="166" spans="1:67" ht="12.75" customHeight="1" outlineLevel="2">
      <c r="B166" s="14"/>
    </row>
    <row r="167" spans="1:67" ht="12.75" customHeight="1" outlineLevel="2">
      <c r="B167" s="14"/>
    </row>
    <row r="168" spans="1:67" ht="12.75" customHeight="1" outlineLevel="2">
      <c r="B168" s="14"/>
    </row>
    <row r="169" spans="1:67" ht="12.75" customHeight="1" outlineLevel="2">
      <c r="B169" s="14"/>
    </row>
    <row r="170" spans="1:67" ht="12.75" customHeight="1" outlineLevel="2">
      <c r="B170" s="14"/>
    </row>
    <row r="171" spans="1:67" ht="12.75" customHeight="1" outlineLevel="2">
      <c r="B171" s="14"/>
    </row>
    <row r="172" spans="1:67" outlineLevel="1">
      <c r="A172">
        <f>A142+1</f>
        <v>6</v>
      </c>
      <c r="B172" s="158" t="s">
        <v>622</v>
      </c>
      <c r="C172" s="150"/>
      <c r="G172" s="159" t="s">
        <v>336</v>
      </c>
      <c r="H172" s="1">
        <f>+C177</f>
        <v>2017</v>
      </c>
      <c r="I172" s="2">
        <f>+E184</f>
        <v>234933.23303965715</v>
      </c>
      <c r="J172" s="2">
        <f>NPV($C$4,M172:BO172)+L172</f>
        <v>165819.47509668101</v>
      </c>
      <c r="L172" s="2">
        <f>+L194</f>
        <v>0</v>
      </c>
      <c r="M172" s="2">
        <f t="shared" ref="M172:BO172" si="81">+M194</f>
        <v>0</v>
      </c>
      <c r="N172" s="2">
        <f t="shared" si="81"/>
        <v>0</v>
      </c>
      <c r="O172" s="2">
        <f t="shared" si="81"/>
        <v>0</v>
      </c>
      <c r="P172" s="2">
        <f t="shared" si="81"/>
        <v>0</v>
      </c>
      <c r="Q172" s="2">
        <f t="shared" si="81"/>
        <v>2403.720747723808</v>
      </c>
      <c r="R172" s="2">
        <f t="shared" si="81"/>
        <v>28375.812915523224</v>
      </c>
      <c r="S172" s="2">
        <f t="shared" si="81"/>
        <v>27510.269425377119</v>
      </c>
      <c r="T172" s="2">
        <f t="shared" si="81"/>
        <v>26644.725935231014</v>
      </c>
      <c r="U172" s="2">
        <f t="shared" si="81"/>
        <v>25779.182445084909</v>
      </c>
      <c r="V172" s="2">
        <f t="shared" si="81"/>
        <v>24913.6389549388</v>
      </c>
      <c r="W172" s="2">
        <f t="shared" si="81"/>
        <v>24048.095464792696</v>
      </c>
      <c r="X172" s="2">
        <f t="shared" si="81"/>
        <v>23182.551974646591</v>
      </c>
      <c r="Y172" s="2">
        <f t="shared" si="81"/>
        <v>22317.008484500486</v>
      </c>
      <c r="Z172" s="2">
        <f t="shared" si="81"/>
        <v>21451.464994354381</v>
      </c>
      <c r="AA172" s="2">
        <f t="shared" si="81"/>
        <v>20585.921504208276</v>
      </c>
      <c r="AB172" s="2">
        <f t="shared" si="81"/>
        <v>19720.378014062167</v>
      </c>
      <c r="AC172" s="2">
        <f t="shared" si="81"/>
        <v>18854.834523916063</v>
      </c>
      <c r="AD172" s="2">
        <f t="shared" si="81"/>
        <v>17989.291033769958</v>
      </c>
      <c r="AE172" s="2">
        <f t="shared" si="81"/>
        <v>17123.747543623853</v>
      </c>
      <c r="AF172" s="2">
        <f t="shared" si="81"/>
        <v>16258.20405347775</v>
      </c>
      <c r="AG172" s="2">
        <f t="shared" si="81"/>
        <v>15392.660563331645</v>
      </c>
      <c r="AH172" s="2">
        <f t="shared" si="81"/>
        <v>14527.11707318554</v>
      </c>
      <c r="AI172" s="2">
        <f t="shared" si="81"/>
        <v>13661.573583039435</v>
      </c>
      <c r="AJ172" s="2">
        <f t="shared" si="81"/>
        <v>11795.81215731619</v>
      </c>
      <c r="AK172" s="2">
        <f t="shared" si="81"/>
        <v>0</v>
      </c>
      <c r="AL172" s="2">
        <f t="shared" si="81"/>
        <v>0</v>
      </c>
      <c r="AM172" s="2">
        <f t="shared" si="81"/>
        <v>0</v>
      </c>
      <c r="AN172" s="2">
        <f t="shared" si="81"/>
        <v>0</v>
      </c>
      <c r="AO172" s="2">
        <f t="shared" si="81"/>
        <v>0</v>
      </c>
      <c r="AP172" s="2">
        <f t="shared" si="81"/>
        <v>0</v>
      </c>
      <c r="AQ172" s="2">
        <f t="shared" si="81"/>
        <v>0</v>
      </c>
      <c r="AR172" s="2">
        <f t="shared" si="81"/>
        <v>0</v>
      </c>
      <c r="AS172" s="2">
        <f t="shared" si="81"/>
        <v>0</v>
      </c>
      <c r="AT172" s="2">
        <f t="shared" si="81"/>
        <v>0</v>
      </c>
      <c r="AU172" s="2">
        <f t="shared" si="81"/>
        <v>0</v>
      </c>
      <c r="AV172" s="2">
        <f t="shared" si="81"/>
        <v>0</v>
      </c>
      <c r="AW172" s="2">
        <f t="shared" si="81"/>
        <v>0</v>
      </c>
      <c r="AX172" s="2">
        <f t="shared" si="81"/>
        <v>0</v>
      </c>
      <c r="AY172" s="2">
        <f t="shared" si="81"/>
        <v>0</v>
      </c>
      <c r="AZ172" s="2">
        <f t="shared" si="81"/>
        <v>0</v>
      </c>
      <c r="BA172" s="2">
        <f t="shared" si="81"/>
        <v>0</v>
      </c>
      <c r="BB172" s="2">
        <f t="shared" si="81"/>
        <v>0</v>
      </c>
      <c r="BC172" s="2">
        <f t="shared" si="81"/>
        <v>0</v>
      </c>
      <c r="BD172" s="2">
        <f t="shared" si="81"/>
        <v>0</v>
      </c>
      <c r="BE172" s="2">
        <f t="shared" si="81"/>
        <v>0</v>
      </c>
      <c r="BF172" s="2">
        <f t="shared" si="81"/>
        <v>0</v>
      </c>
      <c r="BG172" s="2">
        <f t="shared" si="81"/>
        <v>0</v>
      </c>
      <c r="BH172" s="2">
        <f t="shared" si="81"/>
        <v>0</v>
      </c>
      <c r="BI172" s="2">
        <f t="shared" si="81"/>
        <v>0</v>
      </c>
      <c r="BJ172" s="2">
        <f t="shared" si="81"/>
        <v>0</v>
      </c>
      <c r="BK172" s="2">
        <f t="shared" si="81"/>
        <v>0</v>
      </c>
      <c r="BL172" s="2">
        <f t="shared" si="81"/>
        <v>0</v>
      </c>
      <c r="BM172" s="2">
        <f t="shared" si="81"/>
        <v>0</v>
      </c>
      <c r="BN172" s="2">
        <f t="shared" si="81"/>
        <v>0</v>
      </c>
      <c r="BO172" s="2">
        <f t="shared" si="81"/>
        <v>0</v>
      </c>
    </row>
    <row r="173" spans="1:67" ht="12.75" customHeight="1" outlineLevel="2">
      <c r="B173" s="160" t="str">
        <f>"Jan "&amp;$L$10&amp;" $"</f>
        <v>Jan 2012 $</v>
      </c>
      <c r="C173" s="161">
        <v>212880.6</v>
      </c>
      <c r="D173" s="60"/>
      <c r="E173" s="60"/>
      <c r="F173" s="60"/>
      <c r="G173" s="60"/>
      <c r="H173" s="162"/>
    </row>
    <row r="174" spans="1:67" ht="12.75" customHeight="1" outlineLevel="2">
      <c r="B174" s="14" t="s">
        <v>549</v>
      </c>
      <c r="C174" s="163">
        <v>2.7799999999999998E-2</v>
      </c>
      <c r="D174" s="163">
        <v>0.22220000000000001</v>
      </c>
      <c r="E174" s="163">
        <v>0.25</v>
      </c>
      <c r="F174" s="163">
        <v>0.27779999999999999</v>
      </c>
      <c r="G174" s="163">
        <v>0.22220000000000001</v>
      </c>
      <c r="H174" s="164"/>
      <c r="J174" s="17"/>
      <c r="K174" s="17"/>
    </row>
    <row r="175" spans="1:67" ht="12.75" customHeight="1" outlineLevel="2">
      <c r="B175" s="14" t="s">
        <v>323</v>
      </c>
      <c r="C175" s="193">
        <v>2.52E-2</v>
      </c>
      <c r="D175" s="60"/>
      <c r="E175" s="60"/>
      <c r="F175" s="60"/>
      <c r="G175" s="60"/>
    </row>
    <row r="176" spans="1:67" ht="12.75" customHeight="1" outlineLevel="2">
      <c r="B176" s="14" t="s">
        <v>550</v>
      </c>
      <c r="C176" s="159">
        <v>2013</v>
      </c>
      <c r="D176" s="159">
        <v>1</v>
      </c>
    </row>
    <row r="177" spans="2:67" ht="12.75" customHeight="1" outlineLevel="2">
      <c r="B177" s="14" t="s">
        <v>551</v>
      </c>
      <c r="C177" s="159">
        <v>2017</v>
      </c>
      <c r="D177" s="159">
        <v>12</v>
      </c>
    </row>
    <row r="178" spans="2:67" ht="12.75" customHeight="1" outlineLevel="2">
      <c r="B178" s="15" t="s">
        <v>552</v>
      </c>
      <c r="L178" s="166">
        <f t="shared" ref="L178:BO178" si="82">(1+$C175)^L$21</f>
        <v>1.0125216047077712</v>
      </c>
      <c r="M178" s="166">
        <f t="shared" si="82"/>
        <v>1.0380371491464069</v>
      </c>
      <c r="N178" s="166">
        <f t="shared" si="82"/>
        <v>1.0641956853048962</v>
      </c>
      <c r="O178" s="166">
        <f t="shared" si="82"/>
        <v>1.0910134165745795</v>
      </c>
      <c r="P178" s="166">
        <f t="shared" si="82"/>
        <v>1.1185069546722588</v>
      </c>
      <c r="Q178" s="166">
        <f t="shared" si="82"/>
        <v>1.1466933299299995</v>
      </c>
      <c r="R178" s="166">
        <f t="shared" si="82"/>
        <v>1.1755900018442353</v>
      </c>
      <c r="S178" s="166">
        <f t="shared" si="82"/>
        <v>1.2052148698907099</v>
      </c>
      <c r="T178" s="166">
        <f t="shared" si="82"/>
        <v>1.2355862846119556</v>
      </c>
      <c r="U178" s="166">
        <f t="shared" si="82"/>
        <v>1.2667230589841769</v>
      </c>
      <c r="V178" s="166">
        <f t="shared" si="82"/>
        <v>1.2986444800705779</v>
      </c>
      <c r="W178" s="166">
        <f t="shared" si="82"/>
        <v>1.3313703209683565</v>
      </c>
      <c r="X178" s="166">
        <f t="shared" si="82"/>
        <v>1.3649208530567589</v>
      </c>
      <c r="Y178" s="166">
        <f t="shared" si="82"/>
        <v>1.399316858553789</v>
      </c>
      <c r="Z178" s="166">
        <f t="shared" si="82"/>
        <v>1.4345796433893443</v>
      </c>
      <c r="AA178" s="166">
        <f t="shared" si="82"/>
        <v>1.4707310504027555</v>
      </c>
      <c r="AB178" s="166">
        <f t="shared" si="82"/>
        <v>1.507793472872905</v>
      </c>
      <c r="AC178" s="166">
        <f t="shared" si="82"/>
        <v>1.5457898683893019</v>
      </c>
      <c r="AD178" s="166">
        <f t="shared" si="82"/>
        <v>1.5847437730727121</v>
      </c>
      <c r="AE178" s="166">
        <f t="shared" si="82"/>
        <v>1.6246793161541444</v>
      </c>
      <c r="AF178" s="166">
        <f t="shared" si="82"/>
        <v>1.6656212349212287</v>
      </c>
      <c r="AG178" s="166">
        <f t="shared" si="82"/>
        <v>1.7075948900412434</v>
      </c>
      <c r="AH178" s="166">
        <f t="shared" si="82"/>
        <v>1.7506262812702824</v>
      </c>
      <c r="AI178" s="166">
        <f t="shared" si="82"/>
        <v>1.7947420635582936</v>
      </c>
      <c r="AJ178" s="166">
        <f t="shared" si="82"/>
        <v>1.8399695635599622</v>
      </c>
      <c r="AK178" s="166">
        <f t="shared" si="82"/>
        <v>1.8863367965616731</v>
      </c>
      <c r="AL178" s="166">
        <f t="shared" si="82"/>
        <v>1.933872483835027</v>
      </c>
      <c r="AM178" s="166">
        <f t="shared" si="82"/>
        <v>1.9826060704276696</v>
      </c>
      <c r="AN178" s="166">
        <f t="shared" si="82"/>
        <v>2.0325677434024465</v>
      </c>
      <c r="AO178" s="166">
        <f t="shared" si="82"/>
        <v>2.0837884505361881</v>
      </c>
      <c r="AP178" s="166">
        <f t="shared" si="82"/>
        <v>2.1362999194896997</v>
      </c>
      <c r="AQ178" s="166">
        <f t="shared" si="82"/>
        <v>2.1901346774608399</v>
      </c>
      <c r="AR178" s="166">
        <f t="shared" si="82"/>
        <v>2.2453260713328529</v>
      </c>
      <c r="AS178" s="166">
        <f t="shared" si="82"/>
        <v>2.3019082883304405</v>
      </c>
      <c r="AT178" s="166">
        <f t="shared" si="82"/>
        <v>2.3599163771963672</v>
      </c>
      <c r="AU178" s="166">
        <f t="shared" si="82"/>
        <v>2.4193862699017155</v>
      </c>
      <c r="AV178" s="166">
        <f t="shared" si="82"/>
        <v>2.4803548039032384</v>
      </c>
      <c r="AW178" s="166">
        <f t="shared" si="82"/>
        <v>2.5428597449615999</v>
      </c>
      <c r="AX178" s="166">
        <f t="shared" si="82"/>
        <v>2.606939810534632</v>
      </c>
      <c r="AY178" s="166">
        <f t="shared" si="82"/>
        <v>2.672634693760104</v>
      </c>
      <c r="AZ178" s="166">
        <f t="shared" si="82"/>
        <v>2.7399850880428587</v>
      </c>
      <c r="BA178" s="166">
        <f t="shared" si="82"/>
        <v>2.8090327122615379</v>
      </c>
      <c r="BB178" s="166">
        <f t="shared" si="82"/>
        <v>2.8798203366105284</v>
      </c>
      <c r="BC178" s="166">
        <f t="shared" si="82"/>
        <v>2.9523918090931134</v>
      </c>
      <c r="BD178" s="166">
        <f t="shared" si="82"/>
        <v>3.0267920826822596</v>
      </c>
      <c r="BE178" s="166">
        <f t="shared" si="82"/>
        <v>3.1030672431658526</v>
      </c>
      <c r="BF178" s="166">
        <f t="shared" si="82"/>
        <v>3.1812645376936315</v>
      </c>
      <c r="BG178" s="166">
        <f t="shared" si="82"/>
        <v>3.2614324040435108</v>
      </c>
      <c r="BH178" s="166">
        <f t="shared" si="82"/>
        <v>3.3436205006254069</v>
      </c>
      <c r="BI178" s="166">
        <f t="shared" si="82"/>
        <v>3.4278797372411671</v>
      </c>
      <c r="BJ178" s="166">
        <f t="shared" si="82"/>
        <v>3.5142623066196435</v>
      </c>
      <c r="BK178" s="166">
        <f t="shared" si="82"/>
        <v>3.6028217167464582</v>
      </c>
      <c r="BL178" s="166">
        <f t="shared" si="82"/>
        <v>3.6936128240084685</v>
      </c>
      <c r="BM178" s="166">
        <f t="shared" si="82"/>
        <v>3.7866918671734817</v>
      </c>
      <c r="BN178" s="166">
        <f t="shared" si="82"/>
        <v>3.8821165022262529</v>
      </c>
      <c r="BO178" s="166">
        <f t="shared" si="82"/>
        <v>3.979945838082354</v>
      </c>
    </row>
    <row r="179" spans="2:67" ht="12.75" customHeight="1" outlineLevel="2">
      <c r="B179" s="14" t="s">
        <v>553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:67" ht="12.75" customHeight="1" outlineLevel="2">
      <c r="B180" s="64" t="s">
        <v>554</v>
      </c>
      <c r="L180" s="2">
        <f t="shared" ref="L180:BO180" si="83">IF(L$10&gt;$C177,0,+K183)</f>
        <v>0</v>
      </c>
      <c r="M180" s="2">
        <f t="shared" si="83"/>
        <v>0</v>
      </c>
      <c r="N180" s="2">
        <f t="shared" si="83"/>
        <v>6143.1875974856293</v>
      </c>
      <c r="O180" s="2">
        <f t="shared" si="83"/>
        <v>56481.84567382274</v>
      </c>
      <c r="P180" s="2">
        <f t="shared" si="83"/>
        <v>114545.74335593435</v>
      </c>
      <c r="Q180" s="2">
        <f t="shared" si="83"/>
        <v>180692.26565852668</v>
      </c>
      <c r="R180" s="2">
        <f t="shared" si="83"/>
        <v>0</v>
      </c>
      <c r="S180" s="2">
        <f t="shared" si="83"/>
        <v>0</v>
      </c>
      <c r="T180" s="2">
        <f t="shared" si="83"/>
        <v>0</v>
      </c>
      <c r="U180" s="2">
        <f t="shared" si="83"/>
        <v>0</v>
      </c>
      <c r="V180" s="2">
        <f t="shared" si="83"/>
        <v>0</v>
      </c>
      <c r="W180" s="2">
        <f t="shared" si="83"/>
        <v>0</v>
      </c>
      <c r="X180" s="2">
        <f t="shared" si="83"/>
        <v>0</v>
      </c>
      <c r="Y180" s="2">
        <f t="shared" si="83"/>
        <v>0</v>
      </c>
      <c r="Z180" s="2">
        <f t="shared" si="83"/>
        <v>0</v>
      </c>
      <c r="AA180" s="2">
        <f t="shared" si="83"/>
        <v>0</v>
      </c>
      <c r="AB180" s="2">
        <f t="shared" si="83"/>
        <v>0</v>
      </c>
      <c r="AC180" s="2">
        <f t="shared" si="83"/>
        <v>0</v>
      </c>
      <c r="AD180" s="2">
        <f t="shared" si="83"/>
        <v>0</v>
      </c>
      <c r="AE180" s="2">
        <f t="shared" si="83"/>
        <v>0</v>
      </c>
      <c r="AF180" s="2">
        <f t="shared" si="83"/>
        <v>0</v>
      </c>
      <c r="AG180" s="2">
        <f t="shared" si="83"/>
        <v>0</v>
      </c>
      <c r="AH180" s="2">
        <f t="shared" si="83"/>
        <v>0</v>
      </c>
      <c r="AI180" s="2">
        <f t="shared" si="83"/>
        <v>0</v>
      </c>
      <c r="AJ180" s="2">
        <f t="shared" si="83"/>
        <v>0</v>
      </c>
      <c r="AK180" s="2">
        <f t="shared" si="83"/>
        <v>0</v>
      </c>
      <c r="AL180" s="2">
        <f t="shared" si="83"/>
        <v>0</v>
      </c>
      <c r="AM180" s="2">
        <f t="shared" si="83"/>
        <v>0</v>
      </c>
      <c r="AN180" s="2">
        <f t="shared" si="83"/>
        <v>0</v>
      </c>
      <c r="AO180" s="2">
        <f t="shared" si="83"/>
        <v>0</v>
      </c>
      <c r="AP180" s="2">
        <f t="shared" si="83"/>
        <v>0</v>
      </c>
      <c r="AQ180" s="2">
        <f t="shared" si="83"/>
        <v>0</v>
      </c>
      <c r="AR180" s="2">
        <f t="shared" si="83"/>
        <v>0</v>
      </c>
      <c r="AS180" s="2">
        <f t="shared" si="83"/>
        <v>0</v>
      </c>
      <c r="AT180" s="2">
        <f t="shared" si="83"/>
        <v>0</v>
      </c>
      <c r="AU180" s="2">
        <f t="shared" si="83"/>
        <v>0</v>
      </c>
      <c r="AV180" s="2">
        <f t="shared" si="83"/>
        <v>0</v>
      </c>
      <c r="AW180" s="2">
        <f t="shared" si="83"/>
        <v>0</v>
      </c>
      <c r="AX180" s="2">
        <f t="shared" si="83"/>
        <v>0</v>
      </c>
      <c r="AY180" s="2">
        <f t="shared" si="83"/>
        <v>0</v>
      </c>
      <c r="AZ180" s="2">
        <f t="shared" si="83"/>
        <v>0</v>
      </c>
      <c r="BA180" s="2">
        <f t="shared" si="83"/>
        <v>0</v>
      </c>
      <c r="BB180" s="2">
        <f t="shared" si="83"/>
        <v>0</v>
      </c>
      <c r="BC180" s="2">
        <f t="shared" si="83"/>
        <v>0</v>
      </c>
      <c r="BD180" s="2">
        <f t="shared" si="83"/>
        <v>0</v>
      </c>
      <c r="BE180" s="2">
        <f t="shared" si="83"/>
        <v>0</v>
      </c>
      <c r="BF180" s="2">
        <f t="shared" si="83"/>
        <v>0</v>
      </c>
      <c r="BG180" s="2">
        <f t="shared" si="83"/>
        <v>0</v>
      </c>
      <c r="BH180" s="2">
        <f t="shared" si="83"/>
        <v>0</v>
      </c>
      <c r="BI180" s="2">
        <f t="shared" si="83"/>
        <v>0</v>
      </c>
      <c r="BJ180" s="2">
        <f t="shared" si="83"/>
        <v>0</v>
      </c>
      <c r="BK180" s="2">
        <f t="shared" si="83"/>
        <v>0</v>
      </c>
      <c r="BL180" s="2">
        <f t="shared" si="83"/>
        <v>0</v>
      </c>
      <c r="BM180" s="2">
        <f t="shared" si="83"/>
        <v>0</v>
      </c>
      <c r="BN180" s="2">
        <f t="shared" si="83"/>
        <v>0</v>
      </c>
      <c r="BO180" s="2">
        <f t="shared" si="83"/>
        <v>0</v>
      </c>
    </row>
    <row r="181" spans="2:67" ht="12.75" customHeight="1" outlineLevel="2">
      <c r="B181" s="64" t="s">
        <v>555</v>
      </c>
      <c r="L181" s="2">
        <f t="shared" ref="L181:BO181" si="84">IF(AND(L$10&gt;=$C176,L$10&lt;=$C177),INDEX($C174:$G174,1,L$10-$C176+1)*$C173*L178,0)</f>
        <v>0</v>
      </c>
      <c r="M181" s="2">
        <f t="shared" si="84"/>
        <v>6143.1875974856293</v>
      </c>
      <c r="N181" s="2">
        <f t="shared" si="84"/>
        <v>50338.658076337109</v>
      </c>
      <c r="O181" s="2">
        <f t="shared" si="84"/>
        <v>58063.897682111608</v>
      </c>
      <c r="P181" s="2">
        <f t="shared" si="84"/>
        <v>66146.522302592348</v>
      </c>
      <c r="Q181" s="2">
        <f t="shared" si="84"/>
        <v>54240.967381130467</v>
      </c>
      <c r="R181" s="2">
        <f t="shared" si="84"/>
        <v>0</v>
      </c>
      <c r="S181" s="2">
        <f t="shared" si="84"/>
        <v>0</v>
      </c>
      <c r="T181" s="2">
        <f t="shared" si="84"/>
        <v>0</v>
      </c>
      <c r="U181" s="2">
        <f t="shared" si="84"/>
        <v>0</v>
      </c>
      <c r="V181" s="2">
        <f t="shared" si="84"/>
        <v>0</v>
      </c>
      <c r="W181" s="2">
        <f t="shared" si="84"/>
        <v>0</v>
      </c>
      <c r="X181" s="2">
        <f t="shared" si="84"/>
        <v>0</v>
      </c>
      <c r="Y181" s="2">
        <f t="shared" si="84"/>
        <v>0</v>
      </c>
      <c r="Z181" s="2">
        <f t="shared" si="84"/>
        <v>0</v>
      </c>
      <c r="AA181" s="2">
        <f t="shared" si="84"/>
        <v>0</v>
      </c>
      <c r="AB181" s="2">
        <f t="shared" si="84"/>
        <v>0</v>
      </c>
      <c r="AC181" s="2">
        <f t="shared" si="84"/>
        <v>0</v>
      </c>
      <c r="AD181" s="2">
        <f t="shared" si="84"/>
        <v>0</v>
      </c>
      <c r="AE181" s="2">
        <f t="shared" si="84"/>
        <v>0</v>
      </c>
      <c r="AF181" s="2">
        <f t="shared" si="84"/>
        <v>0</v>
      </c>
      <c r="AG181" s="2">
        <f t="shared" si="84"/>
        <v>0</v>
      </c>
      <c r="AH181" s="2">
        <f t="shared" si="84"/>
        <v>0</v>
      </c>
      <c r="AI181" s="2">
        <f t="shared" si="84"/>
        <v>0</v>
      </c>
      <c r="AJ181" s="2">
        <f t="shared" si="84"/>
        <v>0</v>
      </c>
      <c r="AK181" s="2">
        <f t="shared" si="84"/>
        <v>0</v>
      </c>
      <c r="AL181" s="2">
        <f t="shared" si="84"/>
        <v>0</v>
      </c>
      <c r="AM181" s="2">
        <f t="shared" si="84"/>
        <v>0</v>
      </c>
      <c r="AN181" s="2">
        <f t="shared" si="84"/>
        <v>0</v>
      </c>
      <c r="AO181" s="2">
        <f t="shared" si="84"/>
        <v>0</v>
      </c>
      <c r="AP181" s="2">
        <f t="shared" si="84"/>
        <v>0</v>
      </c>
      <c r="AQ181" s="2">
        <f t="shared" si="84"/>
        <v>0</v>
      </c>
      <c r="AR181" s="2">
        <f t="shared" si="84"/>
        <v>0</v>
      </c>
      <c r="AS181" s="2">
        <f t="shared" si="84"/>
        <v>0</v>
      </c>
      <c r="AT181" s="2">
        <f t="shared" si="84"/>
        <v>0</v>
      </c>
      <c r="AU181" s="2">
        <f t="shared" si="84"/>
        <v>0</v>
      </c>
      <c r="AV181" s="2">
        <f t="shared" si="84"/>
        <v>0</v>
      </c>
      <c r="AW181" s="2">
        <f t="shared" si="84"/>
        <v>0</v>
      </c>
      <c r="AX181" s="2">
        <f t="shared" si="84"/>
        <v>0</v>
      </c>
      <c r="AY181" s="2">
        <f t="shared" si="84"/>
        <v>0</v>
      </c>
      <c r="AZ181" s="2">
        <f t="shared" si="84"/>
        <v>0</v>
      </c>
      <c r="BA181" s="2">
        <f t="shared" si="84"/>
        <v>0</v>
      </c>
      <c r="BB181" s="2">
        <f t="shared" si="84"/>
        <v>0</v>
      </c>
      <c r="BC181" s="2">
        <f t="shared" si="84"/>
        <v>0</v>
      </c>
      <c r="BD181" s="2">
        <f t="shared" si="84"/>
        <v>0</v>
      </c>
      <c r="BE181" s="2">
        <f t="shared" si="84"/>
        <v>0</v>
      </c>
      <c r="BF181" s="2">
        <f t="shared" si="84"/>
        <v>0</v>
      </c>
      <c r="BG181" s="2">
        <f t="shared" si="84"/>
        <v>0</v>
      </c>
      <c r="BH181" s="2">
        <f t="shared" si="84"/>
        <v>0</v>
      </c>
      <c r="BI181" s="2">
        <f t="shared" si="84"/>
        <v>0</v>
      </c>
      <c r="BJ181" s="2">
        <f t="shared" si="84"/>
        <v>0</v>
      </c>
      <c r="BK181" s="2">
        <f t="shared" si="84"/>
        <v>0</v>
      </c>
      <c r="BL181" s="2">
        <f t="shared" si="84"/>
        <v>0</v>
      </c>
      <c r="BM181" s="2">
        <f t="shared" si="84"/>
        <v>0</v>
      </c>
      <c r="BN181" s="2">
        <f t="shared" si="84"/>
        <v>0</v>
      </c>
      <c r="BO181" s="2">
        <f t="shared" si="84"/>
        <v>0</v>
      </c>
    </row>
    <row r="182" spans="2:67" ht="12.75" customHeight="1" outlineLevel="2">
      <c r="B182" s="64" t="s">
        <v>3</v>
      </c>
      <c r="C182" s="165">
        <v>0</v>
      </c>
      <c r="L182" s="2">
        <f t="shared" ref="L182:BO182" si="85">SUM(L180,L181/2)*$C182*IF(L$10=$C176,(13-$D176)/12,IF(L$10=$C177,($D177-1)/12,1))</f>
        <v>0</v>
      </c>
      <c r="M182" s="2">
        <f t="shared" si="85"/>
        <v>0</v>
      </c>
      <c r="N182" s="2">
        <f t="shared" si="85"/>
        <v>0</v>
      </c>
      <c r="O182" s="2">
        <f t="shared" si="85"/>
        <v>0</v>
      </c>
      <c r="P182" s="2">
        <f t="shared" si="85"/>
        <v>0</v>
      </c>
      <c r="Q182" s="2">
        <f t="shared" si="85"/>
        <v>0</v>
      </c>
      <c r="R182" s="2">
        <f t="shared" si="85"/>
        <v>0</v>
      </c>
      <c r="S182" s="2">
        <f t="shared" si="85"/>
        <v>0</v>
      </c>
      <c r="T182" s="2">
        <f t="shared" si="85"/>
        <v>0</v>
      </c>
      <c r="U182" s="2">
        <f t="shared" si="85"/>
        <v>0</v>
      </c>
      <c r="V182" s="2">
        <f t="shared" si="85"/>
        <v>0</v>
      </c>
      <c r="W182" s="2">
        <f t="shared" si="85"/>
        <v>0</v>
      </c>
      <c r="X182" s="2">
        <f t="shared" si="85"/>
        <v>0</v>
      </c>
      <c r="Y182" s="2">
        <f t="shared" si="85"/>
        <v>0</v>
      </c>
      <c r="Z182" s="2">
        <f t="shared" si="85"/>
        <v>0</v>
      </c>
      <c r="AA182" s="2">
        <f t="shared" si="85"/>
        <v>0</v>
      </c>
      <c r="AB182" s="2">
        <f t="shared" si="85"/>
        <v>0</v>
      </c>
      <c r="AC182" s="2">
        <f t="shared" si="85"/>
        <v>0</v>
      </c>
      <c r="AD182" s="2">
        <f t="shared" si="85"/>
        <v>0</v>
      </c>
      <c r="AE182" s="2">
        <f t="shared" si="85"/>
        <v>0</v>
      </c>
      <c r="AF182" s="2">
        <f t="shared" si="85"/>
        <v>0</v>
      </c>
      <c r="AG182" s="2">
        <f t="shared" si="85"/>
        <v>0</v>
      </c>
      <c r="AH182" s="2">
        <f t="shared" si="85"/>
        <v>0</v>
      </c>
      <c r="AI182" s="2">
        <f t="shared" si="85"/>
        <v>0</v>
      </c>
      <c r="AJ182" s="2">
        <f t="shared" si="85"/>
        <v>0</v>
      </c>
      <c r="AK182" s="2">
        <f t="shared" si="85"/>
        <v>0</v>
      </c>
      <c r="AL182" s="2">
        <f t="shared" si="85"/>
        <v>0</v>
      </c>
      <c r="AM182" s="2">
        <f t="shared" si="85"/>
        <v>0</v>
      </c>
      <c r="AN182" s="2">
        <f t="shared" si="85"/>
        <v>0</v>
      </c>
      <c r="AO182" s="2">
        <f t="shared" si="85"/>
        <v>0</v>
      </c>
      <c r="AP182" s="2">
        <f t="shared" si="85"/>
        <v>0</v>
      </c>
      <c r="AQ182" s="2">
        <f t="shared" si="85"/>
        <v>0</v>
      </c>
      <c r="AR182" s="2">
        <f t="shared" si="85"/>
        <v>0</v>
      </c>
      <c r="AS182" s="2">
        <f t="shared" si="85"/>
        <v>0</v>
      </c>
      <c r="AT182" s="2">
        <f t="shared" si="85"/>
        <v>0</v>
      </c>
      <c r="AU182" s="2">
        <f t="shared" si="85"/>
        <v>0</v>
      </c>
      <c r="AV182" s="2">
        <f t="shared" si="85"/>
        <v>0</v>
      </c>
      <c r="AW182" s="2">
        <f t="shared" si="85"/>
        <v>0</v>
      </c>
      <c r="AX182" s="2">
        <f t="shared" si="85"/>
        <v>0</v>
      </c>
      <c r="AY182" s="2">
        <f t="shared" si="85"/>
        <v>0</v>
      </c>
      <c r="AZ182" s="2">
        <f t="shared" si="85"/>
        <v>0</v>
      </c>
      <c r="BA182" s="2">
        <f t="shared" si="85"/>
        <v>0</v>
      </c>
      <c r="BB182" s="2">
        <f t="shared" si="85"/>
        <v>0</v>
      </c>
      <c r="BC182" s="2">
        <f t="shared" si="85"/>
        <v>0</v>
      </c>
      <c r="BD182" s="2">
        <f t="shared" si="85"/>
        <v>0</v>
      </c>
      <c r="BE182" s="2">
        <f t="shared" si="85"/>
        <v>0</v>
      </c>
      <c r="BF182" s="2">
        <f t="shared" si="85"/>
        <v>0</v>
      </c>
      <c r="BG182" s="2">
        <f t="shared" si="85"/>
        <v>0</v>
      </c>
      <c r="BH182" s="2">
        <f t="shared" si="85"/>
        <v>0</v>
      </c>
      <c r="BI182" s="2">
        <f t="shared" si="85"/>
        <v>0</v>
      </c>
      <c r="BJ182" s="2">
        <f t="shared" si="85"/>
        <v>0</v>
      </c>
      <c r="BK182" s="2">
        <f t="shared" si="85"/>
        <v>0</v>
      </c>
      <c r="BL182" s="2">
        <f t="shared" si="85"/>
        <v>0</v>
      </c>
      <c r="BM182" s="2">
        <f t="shared" si="85"/>
        <v>0</v>
      </c>
      <c r="BN182" s="2">
        <f t="shared" si="85"/>
        <v>0</v>
      </c>
      <c r="BO182" s="2">
        <f t="shared" si="85"/>
        <v>0</v>
      </c>
    </row>
    <row r="183" spans="2:67" ht="12.75" customHeight="1" outlineLevel="2">
      <c r="B183" s="64" t="s">
        <v>556</v>
      </c>
      <c r="K183" s="167"/>
      <c r="L183" s="2">
        <f t="shared" ref="L183:V183" si="86">SUM(L180:L182)</f>
        <v>0</v>
      </c>
      <c r="M183" s="2">
        <f t="shared" si="86"/>
        <v>6143.1875974856293</v>
      </c>
      <c r="N183" s="2">
        <f t="shared" si="86"/>
        <v>56481.84567382274</v>
      </c>
      <c r="O183" s="2">
        <f t="shared" si="86"/>
        <v>114545.74335593435</v>
      </c>
      <c r="P183" s="2">
        <f t="shared" si="86"/>
        <v>180692.26565852668</v>
      </c>
      <c r="Q183" s="2">
        <f t="shared" si="86"/>
        <v>234933.23303965715</v>
      </c>
      <c r="R183" s="2">
        <f t="shared" si="86"/>
        <v>0</v>
      </c>
      <c r="S183" s="2">
        <f t="shared" si="86"/>
        <v>0</v>
      </c>
      <c r="T183" s="2">
        <f t="shared" si="86"/>
        <v>0</v>
      </c>
      <c r="U183" s="2">
        <f t="shared" si="86"/>
        <v>0</v>
      </c>
      <c r="V183" s="2">
        <f t="shared" si="86"/>
        <v>0</v>
      </c>
      <c r="W183" s="2">
        <f t="shared" ref="W183:BO183" si="87">SUM(W180:W182)</f>
        <v>0</v>
      </c>
      <c r="X183" s="2">
        <f t="shared" si="87"/>
        <v>0</v>
      </c>
      <c r="Y183" s="2">
        <f t="shared" si="87"/>
        <v>0</v>
      </c>
      <c r="Z183" s="2">
        <f t="shared" si="87"/>
        <v>0</v>
      </c>
      <c r="AA183" s="2">
        <f t="shared" si="87"/>
        <v>0</v>
      </c>
      <c r="AB183" s="2">
        <f t="shared" si="87"/>
        <v>0</v>
      </c>
      <c r="AC183" s="2">
        <f t="shared" si="87"/>
        <v>0</v>
      </c>
      <c r="AD183" s="2">
        <f t="shared" si="87"/>
        <v>0</v>
      </c>
      <c r="AE183" s="2">
        <f t="shared" si="87"/>
        <v>0</v>
      </c>
      <c r="AF183" s="2">
        <f t="shared" si="87"/>
        <v>0</v>
      </c>
      <c r="AG183" s="2">
        <f t="shared" si="87"/>
        <v>0</v>
      </c>
      <c r="AH183" s="2">
        <f t="shared" si="87"/>
        <v>0</v>
      </c>
      <c r="AI183" s="2">
        <f t="shared" si="87"/>
        <v>0</v>
      </c>
      <c r="AJ183" s="2">
        <f t="shared" si="87"/>
        <v>0</v>
      </c>
      <c r="AK183" s="2">
        <f t="shared" si="87"/>
        <v>0</v>
      </c>
      <c r="AL183" s="2">
        <f t="shared" si="87"/>
        <v>0</v>
      </c>
      <c r="AM183" s="2">
        <f t="shared" si="87"/>
        <v>0</v>
      </c>
      <c r="AN183" s="2">
        <f t="shared" si="87"/>
        <v>0</v>
      </c>
      <c r="AO183" s="2">
        <f t="shared" si="87"/>
        <v>0</v>
      </c>
      <c r="AP183" s="2">
        <f t="shared" si="87"/>
        <v>0</v>
      </c>
      <c r="AQ183" s="2">
        <f t="shared" si="87"/>
        <v>0</v>
      </c>
      <c r="AR183" s="2">
        <f t="shared" si="87"/>
        <v>0</v>
      </c>
      <c r="AS183" s="2">
        <f t="shared" si="87"/>
        <v>0</v>
      </c>
      <c r="AT183" s="2">
        <f t="shared" si="87"/>
        <v>0</v>
      </c>
      <c r="AU183" s="2">
        <f t="shared" si="87"/>
        <v>0</v>
      </c>
      <c r="AV183" s="2">
        <f t="shared" si="87"/>
        <v>0</v>
      </c>
      <c r="AW183" s="2">
        <f t="shared" si="87"/>
        <v>0</v>
      </c>
      <c r="AX183" s="2">
        <f t="shared" si="87"/>
        <v>0</v>
      </c>
      <c r="AY183" s="2">
        <f t="shared" si="87"/>
        <v>0</v>
      </c>
      <c r="AZ183" s="2">
        <f t="shared" si="87"/>
        <v>0</v>
      </c>
      <c r="BA183" s="2">
        <f t="shared" si="87"/>
        <v>0</v>
      </c>
      <c r="BB183" s="2">
        <f t="shared" si="87"/>
        <v>0</v>
      </c>
      <c r="BC183" s="2">
        <f t="shared" si="87"/>
        <v>0</v>
      </c>
      <c r="BD183" s="2">
        <f t="shared" si="87"/>
        <v>0</v>
      </c>
      <c r="BE183" s="2">
        <f t="shared" si="87"/>
        <v>0</v>
      </c>
      <c r="BF183" s="2">
        <f t="shared" si="87"/>
        <v>0</v>
      </c>
      <c r="BG183" s="2">
        <f t="shared" si="87"/>
        <v>0</v>
      </c>
      <c r="BH183" s="2">
        <f t="shared" si="87"/>
        <v>0</v>
      </c>
      <c r="BI183" s="2">
        <f t="shared" si="87"/>
        <v>0</v>
      </c>
      <c r="BJ183" s="2">
        <f t="shared" si="87"/>
        <v>0</v>
      </c>
      <c r="BK183" s="2">
        <f t="shared" si="87"/>
        <v>0</v>
      </c>
      <c r="BL183" s="2">
        <f t="shared" si="87"/>
        <v>0</v>
      </c>
      <c r="BM183" s="2">
        <f t="shared" si="87"/>
        <v>0</v>
      </c>
      <c r="BN183" s="2">
        <f t="shared" si="87"/>
        <v>0</v>
      </c>
      <c r="BO183" s="2">
        <f t="shared" si="87"/>
        <v>0</v>
      </c>
    </row>
    <row r="184" spans="2:67" ht="12.75" customHeight="1" outlineLevel="2">
      <c r="B184" s="168" t="s">
        <v>557</v>
      </c>
      <c r="E184" s="2">
        <f>MAX(L183:BO183)*(1+$C$8)</f>
        <v>234933.23303965715</v>
      </c>
      <c r="F184" s="159">
        <v>19</v>
      </c>
      <c r="G184" s="169">
        <f>+$C$6</f>
        <v>2.9999999999999997E-4</v>
      </c>
      <c r="H184" s="151"/>
      <c r="L184" s="2"/>
      <c r="M184" s="2"/>
      <c r="N184" s="2"/>
      <c r="O184" s="2"/>
      <c r="P184" s="2"/>
      <c r="Q184" s="2"/>
    </row>
    <row r="185" spans="2:67" ht="12.75" customHeight="1" outlineLevel="2">
      <c r="B185" s="14"/>
    </row>
    <row r="186" spans="2:67" ht="12.75" customHeight="1" outlineLevel="2">
      <c r="B186" s="170" t="s">
        <v>558</v>
      </c>
    </row>
    <row r="187" spans="2:67" ht="12.75" customHeight="1" outlineLevel="2">
      <c r="B187" s="168" t="s">
        <v>559</v>
      </c>
      <c r="K187" s="2"/>
      <c r="L187" s="2">
        <f t="shared" ref="L187:BO187" si="88">IF(L$10=$C177,$E184,K189)</f>
        <v>0</v>
      </c>
      <c r="M187" s="2">
        <f t="shared" si="88"/>
        <v>0</v>
      </c>
      <c r="N187" s="2">
        <f t="shared" si="88"/>
        <v>0</v>
      </c>
      <c r="O187" s="2">
        <f t="shared" si="88"/>
        <v>0</v>
      </c>
      <c r="P187" s="2">
        <f t="shared" si="88"/>
        <v>0</v>
      </c>
      <c r="Q187" s="2">
        <f t="shared" si="88"/>
        <v>234933.23303965715</v>
      </c>
      <c r="R187" s="2">
        <f t="shared" si="88"/>
        <v>233902.82412281656</v>
      </c>
      <c r="S187" s="2">
        <f t="shared" si="88"/>
        <v>221537.91712072934</v>
      </c>
      <c r="T187" s="2">
        <f t="shared" si="88"/>
        <v>209173.01011864212</v>
      </c>
      <c r="U187" s="2">
        <f t="shared" si="88"/>
        <v>196808.10311655491</v>
      </c>
      <c r="V187" s="2">
        <f t="shared" si="88"/>
        <v>184443.19611446769</v>
      </c>
      <c r="W187" s="2">
        <f t="shared" si="88"/>
        <v>172078.28911238047</v>
      </c>
      <c r="X187" s="2">
        <f t="shared" si="88"/>
        <v>159713.38211029326</v>
      </c>
      <c r="Y187" s="2">
        <f t="shared" si="88"/>
        <v>147348.47510820604</v>
      </c>
      <c r="Z187" s="2">
        <f t="shared" si="88"/>
        <v>134983.56810611882</v>
      </c>
      <c r="AA187" s="2">
        <f t="shared" si="88"/>
        <v>122618.66110403161</v>
      </c>
      <c r="AB187" s="2">
        <f t="shared" si="88"/>
        <v>110253.75410194439</v>
      </c>
      <c r="AC187" s="2">
        <f t="shared" si="88"/>
        <v>97888.847099857172</v>
      </c>
      <c r="AD187" s="2">
        <f t="shared" si="88"/>
        <v>85523.940097769955</v>
      </c>
      <c r="AE187" s="2">
        <f t="shared" si="88"/>
        <v>73159.033095682738</v>
      </c>
      <c r="AF187" s="2">
        <f t="shared" si="88"/>
        <v>60794.126093595522</v>
      </c>
      <c r="AG187" s="2">
        <f t="shared" si="88"/>
        <v>48429.219091508305</v>
      </c>
      <c r="AH187" s="2">
        <f t="shared" si="88"/>
        <v>36064.312089421088</v>
      </c>
      <c r="AI187" s="2">
        <f t="shared" si="88"/>
        <v>23699.405087333871</v>
      </c>
      <c r="AJ187" s="2">
        <f t="shared" si="88"/>
        <v>11334.498085246652</v>
      </c>
      <c r="AK187" s="2">
        <f t="shared" si="88"/>
        <v>0</v>
      </c>
      <c r="AL187" s="2">
        <f t="shared" si="88"/>
        <v>0</v>
      </c>
      <c r="AM187" s="2">
        <f t="shared" si="88"/>
        <v>0</v>
      </c>
      <c r="AN187" s="2">
        <f t="shared" si="88"/>
        <v>0</v>
      </c>
      <c r="AO187" s="2">
        <f t="shared" si="88"/>
        <v>0</v>
      </c>
      <c r="AP187" s="2">
        <f t="shared" si="88"/>
        <v>0</v>
      </c>
      <c r="AQ187" s="2">
        <f t="shared" si="88"/>
        <v>0</v>
      </c>
      <c r="AR187" s="2">
        <f t="shared" si="88"/>
        <v>0</v>
      </c>
      <c r="AS187" s="2">
        <f t="shared" si="88"/>
        <v>0</v>
      </c>
      <c r="AT187" s="2">
        <f t="shared" si="88"/>
        <v>0</v>
      </c>
      <c r="AU187" s="2">
        <f t="shared" si="88"/>
        <v>0</v>
      </c>
      <c r="AV187" s="2">
        <f t="shared" si="88"/>
        <v>0</v>
      </c>
      <c r="AW187" s="2">
        <f t="shared" si="88"/>
        <v>0</v>
      </c>
      <c r="AX187" s="2">
        <f t="shared" si="88"/>
        <v>0</v>
      </c>
      <c r="AY187" s="2">
        <f t="shared" si="88"/>
        <v>0</v>
      </c>
      <c r="AZ187" s="2">
        <f t="shared" si="88"/>
        <v>0</v>
      </c>
      <c r="BA187" s="2">
        <f t="shared" si="88"/>
        <v>0</v>
      </c>
      <c r="BB187" s="2">
        <f t="shared" si="88"/>
        <v>0</v>
      </c>
      <c r="BC187" s="2">
        <f t="shared" si="88"/>
        <v>0</v>
      </c>
      <c r="BD187" s="2">
        <f t="shared" si="88"/>
        <v>0</v>
      </c>
      <c r="BE187" s="2">
        <f t="shared" si="88"/>
        <v>0</v>
      </c>
      <c r="BF187" s="2">
        <f t="shared" si="88"/>
        <v>0</v>
      </c>
      <c r="BG187" s="2">
        <f t="shared" si="88"/>
        <v>0</v>
      </c>
      <c r="BH187" s="2">
        <f t="shared" si="88"/>
        <v>0</v>
      </c>
      <c r="BI187" s="2">
        <f t="shared" si="88"/>
        <v>0</v>
      </c>
      <c r="BJ187" s="2">
        <f t="shared" si="88"/>
        <v>0</v>
      </c>
      <c r="BK187" s="2">
        <f t="shared" si="88"/>
        <v>0</v>
      </c>
      <c r="BL187" s="2">
        <f t="shared" si="88"/>
        <v>0</v>
      </c>
      <c r="BM187" s="2">
        <f t="shared" si="88"/>
        <v>0</v>
      </c>
      <c r="BN187" s="2">
        <f t="shared" si="88"/>
        <v>0</v>
      </c>
      <c r="BO187" s="2">
        <f t="shared" si="88"/>
        <v>0</v>
      </c>
    </row>
    <row r="188" spans="2:67" ht="12.75" customHeight="1" outlineLevel="2">
      <c r="B188" s="64" t="s">
        <v>541</v>
      </c>
      <c r="K188" s="2"/>
      <c r="L188" s="2">
        <f t="shared" ref="L188:BO188" si="89">IF(L$10=$C177,$E184/$F184*(13-$D177)/12,MIN(K189,$E184/$F184))</f>
        <v>0</v>
      </c>
      <c r="M188" s="2">
        <f t="shared" si="89"/>
        <v>0</v>
      </c>
      <c r="N188" s="2">
        <f t="shared" si="89"/>
        <v>0</v>
      </c>
      <c r="O188" s="2">
        <f t="shared" si="89"/>
        <v>0</v>
      </c>
      <c r="P188" s="2">
        <f t="shared" si="89"/>
        <v>0</v>
      </c>
      <c r="Q188" s="2">
        <f t="shared" si="89"/>
        <v>1030.4089168406015</v>
      </c>
      <c r="R188" s="2">
        <f t="shared" si="89"/>
        <v>12364.907002087219</v>
      </c>
      <c r="S188" s="2">
        <f t="shared" si="89"/>
        <v>12364.907002087219</v>
      </c>
      <c r="T188" s="2">
        <f t="shared" si="89"/>
        <v>12364.907002087219</v>
      </c>
      <c r="U188" s="2">
        <f t="shared" si="89"/>
        <v>12364.907002087219</v>
      </c>
      <c r="V188" s="2">
        <f t="shared" si="89"/>
        <v>12364.907002087219</v>
      </c>
      <c r="W188" s="2">
        <f t="shared" si="89"/>
        <v>12364.907002087219</v>
      </c>
      <c r="X188" s="2">
        <f t="shared" si="89"/>
        <v>12364.907002087219</v>
      </c>
      <c r="Y188" s="2">
        <f t="shared" si="89"/>
        <v>12364.907002087219</v>
      </c>
      <c r="Z188" s="2">
        <f t="shared" si="89"/>
        <v>12364.907002087219</v>
      </c>
      <c r="AA188" s="2">
        <f t="shared" si="89"/>
        <v>12364.907002087219</v>
      </c>
      <c r="AB188" s="2">
        <f t="shared" si="89"/>
        <v>12364.907002087219</v>
      </c>
      <c r="AC188" s="2">
        <f t="shared" si="89"/>
        <v>12364.907002087219</v>
      </c>
      <c r="AD188" s="2">
        <f t="shared" si="89"/>
        <v>12364.907002087219</v>
      </c>
      <c r="AE188" s="2">
        <f t="shared" si="89"/>
        <v>12364.907002087219</v>
      </c>
      <c r="AF188" s="2">
        <f t="shared" si="89"/>
        <v>12364.907002087219</v>
      </c>
      <c r="AG188" s="2">
        <f t="shared" si="89"/>
        <v>12364.907002087219</v>
      </c>
      <c r="AH188" s="2">
        <f t="shared" si="89"/>
        <v>12364.907002087219</v>
      </c>
      <c r="AI188" s="2">
        <f t="shared" si="89"/>
        <v>12364.907002087219</v>
      </c>
      <c r="AJ188" s="2">
        <f t="shared" si="89"/>
        <v>11334.498085246652</v>
      </c>
      <c r="AK188" s="2">
        <f t="shared" si="89"/>
        <v>0</v>
      </c>
      <c r="AL188" s="2">
        <f t="shared" si="89"/>
        <v>0</v>
      </c>
      <c r="AM188" s="2">
        <f t="shared" si="89"/>
        <v>0</v>
      </c>
      <c r="AN188" s="2">
        <f t="shared" si="89"/>
        <v>0</v>
      </c>
      <c r="AO188" s="2">
        <f t="shared" si="89"/>
        <v>0</v>
      </c>
      <c r="AP188" s="2">
        <f t="shared" si="89"/>
        <v>0</v>
      </c>
      <c r="AQ188" s="2">
        <f t="shared" si="89"/>
        <v>0</v>
      </c>
      <c r="AR188" s="2">
        <f t="shared" si="89"/>
        <v>0</v>
      </c>
      <c r="AS188" s="2">
        <f t="shared" si="89"/>
        <v>0</v>
      </c>
      <c r="AT188" s="2">
        <f t="shared" si="89"/>
        <v>0</v>
      </c>
      <c r="AU188" s="2">
        <f t="shared" si="89"/>
        <v>0</v>
      </c>
      <c r="AV188" s="2">
        <f t="shared" si="89"/>
        <v>0</v>
      </c>
      <c r="AW188" s="2">
        <f t="shared" si="89"/>
        <v>0</v>
      </c>
      <c r="AX188" s="2">
        <f t="shared" si="89"/>
        <v>0</v>
      </c>
      <c r="AY188" s="2">
        <f t="shared" si="89"/>
        <v>0</v>
      </c>
      <c r="AZ188" s="2">
        <f t="shared" si="89"/>
        <v>0</v>
      </c>
      <c r="BA188" s="2">
        <f t="shared" si="89"/>
        <v>0</v>
      </c>
      <c r="BB188" s="2">
        <f t="shared" si="89"/>
        <v>0</v>
      </c>
      <c r="BC188" s="2">
        <f t="shared" si="89"/>
        <v>0</v>
      </c>
      <c r="BD188" s="2">
        <f t="shared" si="89"/>
        <v>0</v>
      </c>
      <c r="BE188" s="2">
        <f t="shared" si="89"/>
        <v>0</v>
      </c>
      <c r="BF188" s="2">
        <f t="shared" si="89"/>
        <v>0</v>
      </c>
      <c r="BG188" s="2">
        <f t="shared" si="89"/>
        <v>0</v>
      </c>
      <c r="BH188" s="2">
        <f t="shared" si="89"/>
        <v>0</v>
      </c>
      <c r="BI188" s="2">
        <f t="shared" si="89"/>
        <v>0</v>
      </c>
      <c r="BJ188" s="2">
        <f t="shared" si="89"/>
        <v>0</v>
      </c>
      <c r="BK188" s="2">
        <f t="shared" si="89"/>
        <v>0</v>
      </c>
      <c r="BL188" s="2">
        <f t="shared" si="89"/>
        <v>0</v>
      </c>
      <c r="BM188" s="2">
        <f t="shared" si="89"/>
        <v>0</v>
      </c>
      <c r="BN188" s="2">
        <f t="shared" si="89"/>
        <v>0</v>
      </c>
      <c r="BO188" s="2">
        <f t="shared" si="89"/>
        <v>0</v>
      </c>
    </row>
    <row r="189" spans="2:67" ht="12.75" customHeight="1" outlineLevel="2">
      <c r="B189" s="168" t="s">
        <v>542</v>
      </c>
      <c r="K189" s="167">
        <v>0</v>
      </c>
      <c r="L189" s="2">
        <f t="shared" ref="L189:BO189" si="90">+L187-L188</f>
        <v>0</v>
      </c>
      <c r="M189" s="2">
        <f t="shared" si="90"/>
        <v>0</v>
      </c>
      <c r="N189" s="2">
        <f t="shared" si="90"/>
        <v>0</v>
      </c>
      <c r="O189" s="2">
        <f t="shared" si="90"/>
        <v>0</v>
      </c>
      <c r="P189" s="2">
        <f t="shared" si="90"/>
        <v>0</v>
      </c>
      <c r="Q189" s="2">
        <f t="shared" si="90"/>
        <v>233902.82412281656</v>
      </c>
      <c r="R189" s="2">
        <f t="shared" si="90"/>
        <v>221537.91712072934</v>
      </c>
      <c r="S189" s="2">
        <f t="shared" si="90"/>
        <v>209173.01011864212</v>
      </c>
      <c r="T189" s="2">
        <f t="shared" si="90"/>
        <v>196808.10311655491</v>
      </c>
      <c r="U189" s="2">
        <f t="shared" si="90"/>
        <v>184443.19611446769</v>
      </c>
      <c r="V189" s="2">
        <f t="shared" si="90"/>
        <v>172078.28911238047</v>
      </c>
      <c r="W189" s="2">
        <f t="shared" si="90"/>
        <v>159713.38211029326</v>
      </c>
      <c r="X189" s="2">
        <f t="shared" si="90"/>
        <v>147348.47510820604</v>
      </c>
      <c r="Y189" s="2">
        <f t="shared" si="90"/>
        <v>134983.56810611882</v>
      </c>
      <c r="Z189" s="2">
        <f t="shared" si="90"/>
        <v>122618.66110403161</v>
      </c>
      <c r="AA189" s="2">
        <f t="shared" si="90"/>
        <v>110253.75410194439</v>
      </c>
      <c r="AB189" s="2">
        <f t="shared" si="90"/>
        <v>97888.847099857172</v>
      </c>
      <c r="AC189" s="2">
        <f t="shared" si="90"/>
        <v>85523.940097769955</v>
      </c>
      <c r="AD189" s="2">
        <f t="shared" si="90"/>
        <v>73159.033095682738</v>
      </c>
      <c r="AE189" s="2">
        <f t="shared" si="90"/>
        <v>60794.126093595522</v>
      </c>
      <c r="AF189" s="2">
        <f t="shared" si="90"/>
        <v>48429.219091508305</v>
      </c>
      <c r="AG189" s="2">
        <f t="shared" si="90"/>
        <v>36064.312089421088</v>
      </c>
      <c r="AH189" s="2">
        <f t="shared" si="90"/>
        <v>23699.405087333871</v>
      </c>
      <c r="AI189" s="2">
        <f t="shared" si="90"/>
        <v>11334.498085246652</v>
      </c>
      <c r="AJ189" s="2">
        <f t="shared" si="90"/>
        <v>0</v>
      </c>
      <c r="AK189" s="2">
        <f t="shared" si="90"/>
        <v>0</v>
      </c>
      <c r="AL189" s="2">
        <f t="shared" si="90"/>
        <v>0</v>
      </c>
      <c r="AM189" s="2">
        <f t="shared" si="90"/>
        <v>0</v>
      </c>
      <c r="AN189" s="2">
        <f t="shared" si="90"/>
        <v>0</v>
      </c>
      <c r="AO189" s="2">
        <f t="shared" si="90"/>
        <v>0</v>
      </c>
      <c r="AP189" s="2">
        <f t="shared" si="90"/>
        <v>0</v>
      </c>
      <c r="AQ189" s="2">
        <f t="shared" si="90"/>
        <v>0</v>
      </c>
      <c r="AR189" s="2">
        <f t="shared" si="90"/>
        <v>0</v>
      </c>
      <c r="AS189" s="2">
        <f t="shared" si="90"/>
        <v>0</v>
      </c>
      <c r="AT189" s="2">
        <f t="shared" si="90"/>
        <v>0</v>
      </c>
      <c r="AU189" s="2">
        <f t="shared" si="90"/>
        <v>0</v>
      </c>
      <c r="AV189" s="2">
        <f t="shared" si="90"/>
        <v>0</v>
      </c>
      <c r="AW189" s="2">
        <f t="shared" si="90"/>
        <v>0</v>
      </c>
      <c r="AX189" s="2">
        <f t="shared" si="90"/>
        <v>0</v>
      </c>
      <c r="AY189" s="2">
        <f t="shared" si="90"/>
        <v>0</v>
      </c>
      <c r="AZ189" s="2">
        <f t="shared" si="90"/>
        <v>0</v>
      </c>
      <c r="BA189" s="2">
        <f t="shared" si="90"/>
        <v>0</v>
      </c>
      <c r="BB189" s="2">
        <f t="shared" si="90"/>
        <v>0</v>
      </c>
      <c r="BC189" s="2">
        <f t="shared" si="90"/>
        <v>0</v>
      </c>
      <c r="BD189" s="2">
        <f t="shared" si="90"/>
        <v>0</v>
      </c>
      <c r="BE189" s="2">
        <f t="shared" si="90"/>
        <v>0</v>
      </c>
      <c r="BF189" s="2">
        <f t="shared" si="90"/>
        <v>0</v>
      </c>
      <c r="BG189" s="2">
        <f t="shared" si="90"/>
        <v>0</v>
      </c>
      <c r="BH189" s="2">
        <f t="shared" si="90"/>
        <v>0</v>
      </c>
      <c r="BI189" s="2">
        <f t="shared" si="90"/>
        <v>0</v>
      </c>
      <c r="BJ189" s="2">
        <f t="shared" si="90"/>
        <v>0</v>
      </c>
      <c r="BK189" s="2">
        <f t="shared" si="90"/>
        <v>0</v>
      </c>
      <c r="BL189" s="2">
        <f t="shared" si="90"/>
        <v>0</v>
      </c>
      <c r="BM189" s="2">
        <f t="shared" si="90"/>
        <v>0</v>
      </c>
      <c r="BN189" s="2">
        <f t="shared" si="90"/>
        <v>0</v>
      </c>
      <c r="BO189" s="2">
        <f t="shared" si="90"/>
        <v>0</v>
      </c>
    </row>
    <row r="190" spans="2:67" ht="12.75" customHeight="1" outlineLevel="2">
      <c r="B190" s="64" t="s">
        <v>543</v>
      </c>
      <c r="L190" s="2">
        <f t="shared" ref="L190:BO190" si="91">IF(L$10=$C177,(L187+L189)/2*(13-$D177)/12,(L187+L189)/2)</f>
        <v>0</v>
      </c>
      <c r="M190" s="2">
        <f t="shared" si="91"/>
        <v>0</v>
      </c>
      <c r="N190" s="2">
        <f t="shared" si="91"/>
        <v>0</v>
      </c>
      <c r="O190" s="2">
        <f t="shared" si="91"/>
        <v>0</v>
      </c>
      <c r="P190" s="2">
        <f t="shared" si="91"/>
        <v>0</v>
      </c>
      <c r="Q190" s="2">
        <f t="shared" si="91"/>
        <v>19534.835715103069</v>
      </c>
      <c r="R190" s="2">
        <f t="shared" si="91"/>
        <v>227720.37062177295</v>
      </c>
      <c r="S190" s="2">
        <f t="shared" si="91"/>
        <v>215355.46361968573</v>
      </c>
      <c r="T190" s="2">
        <f t="shared" si="91"/>
        <v>202990.55661759852</v>
      </c>
      <c r="U190" s="2">
        <f t="shared" si="91"/>
        <v>190625.6496155113</v>
      </c>
      <c r="V190" s="2">
        <f t="shared" si="91"/>
        <v>178260.74261342408</v>
      </c>
      <c r="W190" s="2">
        <f t="shared" si="91"/>
        <v>165895.83561133686</v>
      </c>
      <c r="X190" s="2">
        <f t="shared" si="91"/>
        <v>153530.92860924965</v>
      </c>
      <c r="Y190" s="2">
        <f t="shared" si="91"/>
        <v>141166.02160716243</v>
      </c>
      <c r="Z190" s="2">
        <f t="shared" si="91"/>
        <v>128801.11460507521</v>
      </c>
      <c r="AA190" s="2">
        <f t="shared" si="91"/>
        <v>116436.207602988</v>
      </c>
      <c r="AB190" s="2">
        <f t="shared" si="91"/>
        <v>104071.30060090078</v>
      </c>
      <c r="AC190" s="2">
        <f t="shared" si="91"/>
        <v>91706.393598813564</v>
      </c>
      <c r="AD190" s="2">
        <f t="shared" si="91"/>
        <v>79341.486596726347</v>
      </c>
      <c r="AE190" s="2">
        <f t="shared" si="91"/>
        <v>66976.57959463913</v>
      </c>
      <c r="AF190" s="2">
        <f t="shared" si="91"/>
        <v>54611.672592551913</v>
      </c>
      <c r="AG190" s="2">
        <f t="shared" si="91"/>
        <v>42246.765590464696</v>
      </c>
      <c r="AH190" s="2">
        <f t="shared" si="91"/>
        <v>29881.858588377479</v>
      </c>
      <c r="AI190" s="2">
        <f t="shared" si="91"/>
        <v>17516.951586290263</v>
      </c>
      <c r="AJ190" s="2">
        <f t="shared" si="91"/>
        <v>5667.2490426233262</v>
      </c>
      <c r="AK190" s="2">
        <f t="shared" si="91"/>
        <v>0</v>
      </c>
      <c r="AL190" s="2">
        <f t="shared" si="91"/>
        <v>0</v>
      </c>
      <c r="AM190" s="2">
        <f t="shared" si="91"/>
        <v>0</v>
      </c>
      <c r="AN190" s="2">
        <f t="shared" si="91"/>
        <v>0</v>
      </c>
      <c r="AO190" s="2">
        <f t="shared" si="91"/>
        <v>0</v>
      </c>
      <c r="AP190" s="2">
        <f t="shared" si="91"/>
        <v>0</v>
      </c>
      <c r="AQ190" s="2">
        <f t="shared" si="91"/>
        <v>0</v>
      </c>
      <c r="AR190" s="2">
        <f t="shared" si="91"/>
        <v>0</v>
      </c>
      <c r="AS190" s="2">
        <f t="shared" si="91"/>
        <v>0</v>
      </c>
      <c r="AT190" s="2">
        <f t="shared" si="91"/>
        <v>0</v>
      </c>
      <c r="AU190" s="2">
        <f t="shared" si="91"/>
        <v>0</v>
      </c>
      <c r="AV190" s="2">
        <f t="shared" si="91"/>
        <v>0</v>
      </c>
      <c r="AW190" s="2">
        <f t="shared" si="91"/>
        <v>0</v>
      </c>
      <c r="AX190" s="2">
        <f t="shared" si="91"/>
        <v>0</v>
      </c>
      <c r="AY190" s="2">
        <f t="shared" si="91"/>
        <v>0</v>
      </c>
      <c r="AZ190" s="2">
        <f t="shared" si="91"/>
        <v>0</v>
      </c>
      <c r="BA190" s="2">
        <f t="shared" si="91"/>
        <v>0</v>
      </c>
      <c r="BB190" s="2">
        <f t="shared" si="91"/>
        <v>0</v>
      </c>
      <c r="BC190" s="2">
        <f t="shared" si="91"/>
        <v>0</v>
      </c>
      <c r="BD190" s="2">
        <f t="shared" si="91"/>
        <v>0</v>
      </c>
      <c r="BE190" s="2">
        <f t="shared" si="91"/>
        <v>0</v>
      </c>
      <c r="BF190" s="2">
        <f t="shared" si="91"/>
        <v>0</v>
      </c>
      <c r="BG190" s="2">
        <f t="shared" si="91"/>
        <v>0</v>
      </c>
      <c r="BH190" s="2">
        <f t="shared" si="91"/>
        <v>0</v>
      </c>
      <c r="BI190" s="2">
        <f t="shared" si="91"/>
        <v>0</v>
      </c>
      <c r="BJ190" s="2">
        <f t="shared" si="91"/>
        <v>0</v>
      </c>
      <c r="BK190" s="2">
        <f t="shared" si="91"/>
        <v>0</v>
      </c>
      <c r="BL190" s="2">
        <f t="shared" si="91"/>
        <v>0</v>
      </c>
      <c r="BM190" s="2">
        <f t="shared" si="91"/>
        <v>0</v>
      </c>
      <c r="BN190" s="2">
        <f t="shared" si="91"/>
        <v>0</v>
      </c>
      <c r="BO190" s="2">
        <f t="shared" si="91"/>
        <v>0</v>
      </c>
    </row>
    <row r="191" spans="2:67" ht="12.75" customHeight="1" outlineLevel="2">
      <c r="B191" s="64" t="s">
        <v>535</v>
      </c>
      <c r="L191" s="171">
        <f t="shared" ref="L191:BO191" si="92">+L190*$C$5</f>
        <v>0</v>
      </c>
      <c r="M191" s="171">
        <f t="shared" si="92"/>
        <v>0</v>
      </c>
      <c r="N191" s="171">
        <f t="shared" si="92"/>
        <v>0</v>
      </c>
      <c r="O191" s="171">
        <f t="shared" si="92"/>
        <v>0</v>
      </c>
      <c r="P191" s="171">
        <f t="shared" si="92"/>
        <v>0</v>
      </c>
      <c r="Q191" s="171">
        <f t="shared" si="92"/>
        <v>1367.4385000572149</v>
      </c>
      <c r="R191" s="171">
        <f t="shared" si="92"/>
        <v>15940.425943524107</v>
      </c>
      <c r="S191" s="171">
        <f t="shared" si="92"/>
        <v>15074.882453378003</v>
      </c>
      <c r="T191" s="171">
        <f t="shared" si="92"/>
        <v>14209.338963231898</v>
      </c>
      <c r="U191" s="171">
        <f t="shared" si="92"/>
        <v>13343.795473085793</v>
      </c>
      <c r="V191" s="171">
        <f t="shared" si="92"/>
        <v>12478.251982939686</v>
      </c>
      <c r="W191" s="171">
        <f t="shared" si="92"/>
        <v>11612.708492793581</v>
      </c>
      <c r="X191" s="171">
        <f t="shared" si="92"/>
        <v>10747.165002647476</v>
      </c>
      <c r="Y191" s="171">
        <f t="shared" si="92"/>
        <v>9881.6215125013714</v>
      </c>
      <c r="Z191" s="171">
        <f t="shared" si="92"/>
        <v>9016.0780223552665</v>
      </c>
      <c r="AA191" s="171">
        <f t="shared" si="92"/>
        <v>8150.5345322091607</v>
      </c>
      <c r="AB191" s="171">
        <f t="shared" si="92"/>
        <v>7284.9910420630549</v>
      </c>
      <c r="AC191" s="171">
        <f t="shared" si="92"/>
        <v>6419.44755191695</v>
      </c>
      <c r="AD191" s="171">
        <f t="shared" si="92"/>
        <v>5553.9040617708451</v>
      </c>
      <c r="AE191" s="171">
        <f t="shared" si="92"/>
        <v>4688.3605716247394</v>
      </c>
      <c r="AF191" s="171">
        <f t="shared" si="92"/>
        <v>3822.8170814786345</v>
      </c>
      <c r="AG191" s="171">
        <f t="shared" si="92"/>
        <v>2957.2735913325291</v>
      </c>
      <c r="AH191" s="171">
        <f t="shared" si="92"/>
        <v>2091.7301011864238</v>
      </c>
      <c r="AI191" s="171">
        <f t="shared" si="92"/>
        <v>1226.1866110403184</v>
      </c>
      <c r="AJ191" s="171">
        <f t="shared" si="92"/>
        <v>396.70743298363288</v>
      </c>
      <c r="AK191" s="171">
        <f t="shared" si="92"/>
        <v>0</v>
      </c>
      <c r="AL191" s="171">
        <f t="shared" si="92"/>
        <v>0</v>
      </c>
      <c r="AM191" s="171">
        <f t="shared" si="92"/>
        <v>0</v>
      </c>
      <c r="AN191" s="171">
        <f t="shared" si="92"/>
        <v>0</v>
      </c>
      <c r="AO191" s="171">
        <f t="shared" si="92"/>
        <v>0</v>
      </c>
      <c r="AP191" s="171">
        <f t="shared" si="92"/>
        <v>0</v>
      </c>
      <c r="AQ191" s="171">
        <f t="shared" si="92"/>
        <v>0</v>
      </c>
      <c r="AR191" s="171">
        <f t="shared" si="92"/>
        <v>0</v>
      </c>
      <c r="AS191" s="171">
        <f t="shared" si="92"/>
        <v>0</v>
      </c>
      <c r="AT191" s="171">
        <f t="shared" si="92"/>
        <v>0</v>
      </c>
      <c r="AU191" s="171">
        <f t="shared" si="92"/>
        <v>0</v>
      </c>
      <c r="AV191" s="171">
        <f t="shared" si="92"/>
        <v>0</v>
      </c>
      <c r="AW191" s="171">
        <f t="shared" si="92"/>
        <v>0</v>
      </c>
      <c r="AX191" s="171">
        <f t="shared" si="92"/>
        <v>0</v>
      </c>
      <c r="AY191" s="171">
        <f t="shared" si="92"/>
        <v>0</v>
      </c>
      <c r="AZ191" s="171">
        <f t="shared" si="92"/>
        <v>0</v>
      </c>
      <c r="BA191" s="171">
        <f t="shared" si="92"/>
        <v>0</v>
      </c>
      <c r="BB191" s="171">
        <f t="shared" si="92"/>
        <v>0</v>
      </c>
      <c r="BC191" s="171">
        <f t="shared" si="92"/>
        <v>0</v>
      </c>
      <c r="BD191" s="171">
        <f t="shared" si="92"/>
        <v>0</v>
      </c>
      <c r="BE191" s="171">
        <f t="shared" si="92"/>
        <v>0</v>
      </c>
      <c r="BF191" s="171">
        <f t="shared" si="92"/>
        <v>0</v>
      </c>
      <c r="BG191" s="171">
        <f t="shared" si="92"/>
        <v>0</v>
      </c>
      <c r="BH191" s="171">
        <f t="shared" si="92"/>
        <v>0</v>
      </c>
      <c r="BI191" s="171">
        <f t="shared" si="92"/>
        <v>0</v>
      </c>
      <c r="BJ191" s="171">
        <f t="shared" si="92"/>
        <v>0</v>
      </c>
      <c r="BK191" s="171">
        <f t="shared" si="92"/>
        <v>0</v>
      </c>
      <c r="BL191" s="171">
        <f t="shared" si="92"/>
        <v>0</v>
      </c>
      <c r="BM191" s="171">
        <f t="shared" si="92"/>
        <v>0</v>
      </c>
      <c r="BN191" s="171">
        <f t="shared" si="92"/>
        <v>0</v>
      </c>
      <c r="BO191" s="171">
        <f t="shared" si="92"/>
        <v>0</v>
      </c>
    </row>
    <row r="192" spans="2:67" ht="12.75" customHeight="1" outlineLevel="2">
      <c r="B192" s="14" t="s">
        <v>560</v>
      </c>
      <c r="L192" s="22">
        <f t="shared" ref="L192:BO192" si="93">IF(OR(L$10&lt;$C177,L$10&gt;$C177+$F184),0,IF(L$10=$C177,$E184*(13-$D177)/12,IF(L$10=$C177+$F184,$E184*($D177-1)/12,$E184)))</f>
        <v>0</v>
      </c>
      <c r="M192" s="22">
        <f t="shared" si="93"/>
        <v>0</v>
      </c>
      <c r="N192" s="22">
        <f t="shared" si="93"/>
        <v>0</v>
      </c>
      <c r="O192" s="22">
        <f t="shared" si="93"/>
        <v>0</v>
      </c>
      <c r="P192" s="22">
        <f t="shared" si="93"/>
        <v>0</v>
      </c>
      <c r="Q192" s="22">
        <f t="shared" si="93"/>
        <v>19577.769419971428</v>
      </c>
      <c r="R192" s="22">
        <f t="shared" si="93"/>
        <v>234933.23303965715</v>
      </c>
      <c r="S192" s="22">
        <f t="shared" si="93"/>
        <v>234933.23303965715</v>
      </c>
      <c r="T192" s="22">
        <f t="shared" si="93"/>
        <v>234933.23303965715</v>
      </c>
      <c r="U192" s="22">
        <f t="shared" si="93"/>
        <v>234933.23303965715</v>
      </c>
      <c r="V192" s="22">
        <f t="shared" si="93"/>
        <v>234933.23303965715</v>
      </c>
      <c r="W192" s="22">
        <f t="shared" si="93"/>
        <v>234933.23303965715</v>
      </c>
      <c r="X192" s="22">
        <f t="shared" si="93"/>
        <v>234933.23303965715</v>
      </c>
      <c r="Y192" s="22">
        <f t="shared" si="93"/>
        <v>234933.23303965715</v>
      </c>
      <c r="Z192" s="22">
        <f t="shared" si="93"/>
        <v>234933.23303965715</v>
      </c>
      <c r="AA192" s="22">
        <f t="shared" si="93"/>
        <v>234933.23303965715</v>
      </c>
      <c r="AB192" s="22">
        <f t="shared" si="93"/>
        <v>234933.23303965715</v>
      </c>
      <c r="AC192" s="22">
        <f t="shared" si="93"/>
        <v>234933.23303965715</v>
      </c>
      <c r="AD192" s="22">
        <f t="shared" si="93"/>
        <v>234933.23303965715</v>
      </c>
      <c r="AE192" s="22">
        <f t="shared" si="93"/>
        <v>234933.23303965715</v>
      </c>
      <c r="AF192" s="22">
        <f t="shared" si="93"/>
        <v>234933.23303965715</v>
      </c>
      <c r="AG192" s="22">
        <f t="shared" si="93"/>
        <v>234933.23303965715</v>
      </c>
      <c r="AH192" s="22">
        <f t="shared" si="93"/>
        <v>234933.23303965715</v>
      </c>
      <c r="AI192" s="22">
        <f t="shared" si="93"/>
        <v>234933.23303965715</v>
      </c>
      <c r="AJ192" s="22">
        <f t="shared" si="93"/>
        <v>215355.46361968573</v>
      </c>
      <c r="AK192" s="22">
        <f t="shared" si="93"/>
        <v>0</v>
      </c>
      <c r="AL192" s="22">
        <f t="shared" si="93"/>
        <v>0</v>
      </c>
      <c r="AM192" s="22">
        <f t="shared" si="93"/>
        <v>0</v>
      </c>
      <c r="AN192" s="22">
        <f t="shared" si="93"/>
        <v>0</v>
      </c>
      <c r="AO192" s="22">
        <f t="shared" si="93"/>
        <v>0</v>
      </c>
      <c r="AP192" s="22">
        <f t="shared" si="93"/>
        <v>0</v>
      </c>
      <c r="AQ192" s="22">
        <f t="shared" si="93"/>
        <v>0</v>
      </c>
      <c r="AR192" s="22">
        <f t="shared" si="93"/>
        <v>0</v>
      </c>
      <c r="AS192" s="22">
        <f t="shared" si="93"/>
        <v>0</v>
      </c>
      <c r="AT192" s="22">
        <f t="shared" si="93"/>
        <v>0</v>
      </c>
      <c r="AU192" s="22">
        <f t="shared" si="93"/>
        <v>0</v>
      </c>
      <c r="AV192" s="22">
        <f t="shared" si="93"/>
        <v>0</v>
      </c>
      <c r="AW192" s="22">
        <f t="shared" si="93"/>
        <v>0</v>
      </c>
      <c r="AX192" s="22">
        <f t="shared" si="93"/>
        <v>0</v>
      </c>
      <c r="AY192" s="22">
        <f t="shared" si="93"/>
        <v>0</v>
      </c>
      <c r="AZ192" s="22">
        <f t="shared" si="93"/>
        <v>0</v>
      </c>
      <c r="BA192" s="22">
        <f t="shared" si="93"/>
        <v>0</v>
      </c>
      <c r="BB192" s="22">
        <f t="shared" si="93"/>
        <v>0</v>
      </c>
      <c r="BC192" s="22">
        <f t="shared" si="93"/>
        <v>0</v>
      </c>
      <c r="BD192" s="22">
        <f t="shared" si="93"/>
        <v>0</v>
      </c>
      <c r="BE192" s="22">
        <f t="shared" si="93"/>
        <v>0</v>
      </c>
      <c r="BF192" s="22">
        <f t="shared" si="93"/>
        <v>0</v>
      </c>
      <c r="BG192" s="22">
        <f t="shared" si="93"/>
        <v>0</v>
      </c>
      <c r="BH192" s="22">
        <f t="shared" si="93"/>
        <v>0</v>
      </c>
      <c r="BI192" s="22">
        <f t="shared" si="93"/>
        <v>0</v>
      </c>
      <c r="BJ192" s="22">
        <f t="shared" si="93"/>
        <v>0</v>
      </c>
      <c r="BK192" s="22">
        <f t="shared" si="93"/>
        <v>0</v>
      </c>
      <c r="BL192" s="22">
        <f t="shared" si="93"/>
        <v>0</v>
      </c>
      <c r="BM192" s="22">
        <f t="shared" si="93"/>
        <v>0</v>
      </c>
      <c r="BN192" s="22">
        <f t="shared" si="93"/>
        <v>0</v>
      </c>
      <c r="BO192" s="22">
        <f t="shared" si="93"/>
        <v>0</v>
      </c>
    </row>
    <row r="193" spans="1:67" ht="12.75" customHeight="1" outlineLevel="2">
      <c r="B193" s="14" t="s">
        <v>536</v>
      </c>
      <c r="J193" s="2"/>
      <c r="L193" s="172">
        <f>+L192*$G184</f>
        <v>0</v>
      </c>
      <c r="M193" s="172">
        <f t="shared" ref="M193:BO193" si="94">+M192*$G184</f>
        <v>0</v>
      </c>
      <c r="N193" s="172">
        <f t="shared" si="94"/>
        <v>0</v>
      </c>
      <c r="O193" s="172">
        <f t="shared" si="94"/>
        <v>0</v>
      </c>
      <c r="P193" s="172">
        <f t="shared" si="94"/>
        <v>0</v>
      </c>
      <c r="Q193" s="172">
        <f t="shared" si="94"/>
        <v>5.8733308259914274</v>
      </c>
      <c r="R193" s="172">
        <f t="shared" si="94"/>
        <v>70.479969911897143</v>
      </c>
      <c r="S193" s="172">
        <f t="shared" si="94"/>
        <v>70.479969911897143</v>
      </c>
      <c r="T193" s="172">
        <f t="shared" si="94"/>
        <v>70.479969911897143</v>
      </c>
      <c r="U193" s="172">
        <f t="shared" si="94"/>
        <v>70.479969911897143</v>
      </c>
      <c r="V193" s="172">
        <f t="shared" si="94"/>
        <v>70.479969911897143</v>
      </c>
      <c r="W193" s="172">
        <f t="shared" si="94"/>
        <v>70.479969911897143</v>
      </c>
      <c r="X193" s="172">
        <f t="shared" si="94"/>
        <v>70.479969911897143</v>
      </c>
      <c r="Y193" s="172">
        <f t="shared" si="94"/>
        <v>70.479969911897143</v>
      </c>
      <c r="Z193" s="172">
        <f t="shared" si="94"/>
        <v>70.479969911897143</v>
      </c>
      <c r="AA193" s="172">
        <f t="shared" si="94"/>
        <v>70.479969911897143</v>
      </c>
      <c r="AB193" s="172">
        <f t="shared" si="94"/>
        <v>70.479969911897143</v>
      </c>
      <c r="AC193" s="172">
        <f t="shared" si="94"/>
        <v>70.479969911897143</v>
      </c>
      <c r="AD193" s="172">
        <f t="shared" si="94"/>
        <v>70.479969911897143</v>
      </c>
      <c r="AE193" s="172">
        <f t="shared" si="94"/>
        <v>70.479969911897143</v>
      </c>
      <c r="AF193" s="172">
        <f t="shared" si="94"/>
        <v>70.479969911897143</v>
      </c>
      <c r="AG193" s="172">
        <f t="shared" si="94"/>
        <v>70.479969911897143</v>
      </c>
      <c r="AH193" s="172">
        <f t="shared" si="94"/>
        <v>70.479969911897143</v>
      </c>
      <c r="AI193" s="172">
        <f t="shared" si="94"/>
        <v>70.479969911897143</v>
      </c>
      <c r="AJ193" s="172">
        <f t="shared" si="94"/>
        <v>64.606639085905712</v>
      </c>
      <c r="AK193" s="172">
        <f t="shared" si="94"/>
        <v>0</v>
      </c>
      <c r="AL193" s="172">
        <f t="shared" si="94"/>
        <v>0</v>
      </c>
      <c r="AM193" s="172">
        <f t="shared" si="94"/>
        <v>0</v>
      </c>
      <c r="AN193" s="172">
        <f t="shared" si="94"/>
        <v>0</v>
      </c>
      <c r="AO193" s="172">
        <f t="shared" si="94"/>
        <v>0</v>
      </c>
      <c r="AP193" s="172">
        <f t="shared" si="94"/>
        <v>0</v>
      </c>
      <c r="AQ193" s="172">
        <f t="shared" si="94"/>
        <v>0</v>
      </c>
      <c r="AR193" s="172">
        <f t="shared" si="94"/>
        <v>0</v>
      </c>
      <c r="AS193" s="172">
        <f t="shared" si="94"/>
        <v>0</v>
      </c>
      <c r="AT193" s="172">
        <f t="shared" si="94"/>
        <v>0</v>
      </c>
      <c r="AU193" s="172">
        <f t="shared" si="94"/>
        <v>0</v>
      </c>
      <c r="AV193" s="172">
        <f t="shared" si="94"/>
        <v>0</v>
      </c>
      <c r="AW193" s="172">
        <f t="shared" si="94"/>
        <v>0</v>
      </c>
      <c r="AX193" s="172">
        <f t="shared" si="94"/>
        <v>0</v>
      </c>
      <c r="AY193" s="172">
        <f t="shared" si="94"/>
        <v>0</v>
      </c>
      <c r="AZ193" s="172">
        <f t="shared" si="94"/>
        <v>0</v>
      </c>
      <c r="BA193" s="172">
        <f t="shared" si="94"/>
        <v>0</v>
      </c>
      <c r="BB193" s="172">
        <f t="shared" si="94"/>
        <v>0</v>
      </c>
      <c r="BC193" s="172">
        <f t="shared" si="94"/>
        <v>0</v>
      </c>
      <c r="BD193" s="172">
        <f t="shared" si="94"/>
        <v>0</v>
      </c>
      <c r="BE193" s="172">
        <f t="shared" si="94"/>
        <v>0</v>
      </c>
      <c r="BF193" s="172">
        <f t="shared" si="94"/>
        <v>0</v>
      </c>
      <c r="BG193" s="172">
        <f t="shared" si="94"/>
        <v>0</v>
      </c>
      <c r="BH193" s="172">
        <f t="shared" si="94"/>
        <v>0</v>
      </c>
      <c r="BI193" s="172">
        <f t="shared" si="94"/>
        <v>0</v>
      </c>
      <c r="BJ193" s="172">
        <f t="shared" si="94"/>
        <v>0</v>
      </c>
      <c r="BK193" s="172">
        <f t="shared" si="94"/>
        <v>0</v>
      </c>
      <c r="BL193" s="172">
        <f t="shared" si="94"/>
        <v>0</v>
      </c>
      <c r="BM193" s="172">
        <f t="shared" si="94"/>
        <v>0</v>
      </c>
      <c r="BN193" s="172">
        <f t="shared" si="94"/>
        <v>0</v>
      </c>
      <c r="BO193" s="172">
        <f t="shared" si="94"/>
        <v>0</v>
      </c>
    </row>
    <row r="194" spans="1:67" ht="13.5" customHeight="1" outlineLevel="2" thickBot="1">
      <c r="B194" s="14" t="s">
        <v>561</v>
      </c>
      <c r="J194" s="2"/>
      <c r="L194" s="157">
        <f t="shared" ref="L194:BO194" si="95">SUM(L188,L191,L193)</f>
        <v>0</v>
      </c>
      <c r="M194" s="157">
        <f t="shared" si="95"/>
        <v>0</v>
      </c>
      <c r="N194" s="157">
        <f t="shared" si="95"/>
        <v>0</v>
      </c>
      <c r="O194" s="157">
        <f t="shared" si="95"/>
        <v>0</v>
      </c>
      <c r="P194" s="157">
        <f t="shared" si="95"/>
        <v>0</v>
      </c>
      <c r="Q194" s="157">
        <f t="shared" si="95"/>
        <v>2403.720747723808</v>
      </c>
      <c r="R194" s="157">
        <f t="shared" si="95"/>
        <v>28375.812915523224</v>
      </c>
      <c r="S194" s="157">
        <f t="shared" si="95"/>
        <v>27510.269425377119</v>
      </c>
      <c r="T194" s="157">
        <f t="shared" si="95"/>
        <v>26644.725935231014</v>
      </c>
      <c r="U194" s="157">
        <f t="shared" si="95"/>
        <v>25779.182445084909</v>
      </c>
      <c r="V194" s="157">
        <f t="shared" si="95"/>
        <v>24913.6389549388</v>
      </c>
      <c r="W194" s="157">
        <f t="shared" si="95"/>
        <v>24048.095464792696</v>
      </c>
      <c r="X194" s="157">
        <f t="shared" si="95"/>
        <v>23182.551974646591</v>
      </c>
      <c r="Y194" s="157">
        <f t="shared" si="95"/>
        <v>22317.008484500486</v>
      </c>
      <c r="Z194" s="157">
        <f t="shared" si="95"/>
        <v>21451.464994354381</v>
      </c>
      <c r="AA194" s="157">
        <f t="shared" si="95"/>
        <v>20585.921504208276</v>
      </c>
      <c r="AB194" s="157">
        <f t="shared" si="95"/>
        <v>19720.378014062167</v>
      </c>
      <c r="AC194" s="157">
        <f t="shared" si="95"/>
        <v>18854.834523916063</v>
      </c>
      <c r="AD194" s="157">
        <f t="shared" si="95"/>
        <v>17989.291033769958</v>
      </c>
      <c r="AE194" s="157">
        <f t="shared" si="95"/>
        <v>17123.747543623853</v>
      </c>
      <c r="AF194" s="157">
        <f t="shared" si="95"/>
        <v>16258.20405347775</v>
      </c>
      <c r="AG194" s="157">
        <f t="shared" si="95"/>
        <v>15392.660563331645</v>
      </c>
      <c r="AH194" s="157">
        <f t="shared" si="95"/>
        <v>14527.11707318554</v>
      </c>
      <c r="AI194" s="157">
        <f t="shared" si="95"/>
        <v>13661.573583039435</v>
      </c>
      <c r="AJ194" s="157">
        <f t="shared" si="95"/>
        <v>11795.81215731619</v>
      </c>
      <c r="AK194" s="157">
        <f t="shared" si="95"/>
        <v>0</v>
      </c>
      <c r="AL194" s="157">
        <f t="shared" si="95"/>
        <v>0</v>
      </c>
      <c r="AM194" s="157">
        <f t="shared" si="95"/>
        <v>0</v>
      </c>
      <c r="AN194" s="157">
        <f t="shared" si="95"/>
        <v>0</v>
      </c>
      <c r="AO194" s="157">
        <f t="shared" si="95"/>
        <v>0</v>
      </c>
      <c r="AP194" s="157">
        <f t="shared" si="95"/>
        <v>0</v>
      </c>
      <c r="AQ194" s="157">
        <f t="shared" si="95"/>
        <v>0</v>
      </c>
      <c r="AR194" s="157">
        <f t="shared" si="95"/>
        <v>0</v>
      </c>
      <c r="AS194" s="157">
        <f t="shared" si="95"/>
        <v>0</v>
      </c>
      <c r="AT194" s="157">
        <f t="shared" si="95"/>
        <v>0</v>
      </c>
      <c r="AU194" s="157">
        <f t="shared" si="95"/>
        <v>0</v>
      </c>
      <c r="AV194" s="157">
        <f t="shared" si="95"/>
        <v>0</v>
      </c>
      <c r="AW194" s="157">
        <f t="shared" si="95"/>
        <v>0</v>
      </c>
      <c r="AX194" s="157">
        <f t="shared" si="95"/>
        <v>0</v>
      </c>
      <c r="AY194" s="157">
        <f t="shared" si="95"/>
        <v>0</v>
      </c>
      <c r="AZ194" s="157">
        <f t="shared" si="95"/>
        <v>0</v>
      </c>
      <c r="BA194" s="157">
        <f t="shared" si="95"/>
        <v>0</v>
      </c>
      <c r="BB194" s="157">
        <f t="shared" si="95"/>
        <v>0</v>
      </c>
      <c r="BC194" s="157">
        <f t="shared" si="95"/>
        <v>0</v>
      </c>
      <c r="BD194" s="157">
        <f t="shared" si="95"/>
        <v>0</v>
      </c>
      <c r="BE194" s="157">
        <f t="shared" si="95"/>
        <v>0</v>
      </c>
      <c r="BF194" s="157">
        <f t="shared" si="95"/>
        <v>0</v>
      </c>
      <c r="BG194" s="157">
        <f t="shared" si="95"/>
        <v>0</v>
      </c>
      <c r="BH194" s="157">
        <f t="shared" si="95"/>
        <v>0</v>
      </c>
      <c r="BI194" s="157">
        <f t="shared" si="95"/>
        <v>0</v>
      </c>
      <c r="BJ194" s="157">
        <f t="shared" si="95"/>
        <v>0</v>
      </c>
      <c r="BK194" s="157">
        <f t="shared" si="95"/>
        <v>0</v>
      </c>
      <c r="BL194" s="157">
        <f t="shared" si="95"/>
        <v>0</v>
      </c>
      <c r="BM194" s="157">
        <f t="shared" si="95"/>
        <v>0</v>
      </c>
      <c r="BN194" s="157">
        <f t="shared" si="95"/>
        <v>0</v>
      </c>
      <c r="BO194" s="157">
        <f t="shared" si="95"/>
        <v>0</v>
      </c>
    </row>
    <row r="195" spans="1:67" ht="12.75" customHeight="1" outlineLevel="2">
      <c r="B195" s="14"/>
    </row>
    <row r="196" spans="1:67" ht="12.75" customHeight="1" outlineLevel="2">
      <c r="B196" s="14"/>
    </row>
    <row r="197" spans="1:67" ht="12.75" customHeight="1" outlineLevel="2">
      <c r="B197" s="14"/>
    </row>
    <row r="198" spans="1:67" ht="12.75" customHeight="1" outlineLevel="2">
      <c r="B198" s="14"/>
    </row>
    <row r="199" spans="1:67" ht="12.75" customHeight="1" outlineLevel="2">
      <c r="B199" s="14"/>
    </row>
    <row r="200" spans="1:67" ht="12.75" customHeight="1" outlineLevel="2">
      <c r="B200" s="14"/>
    </row>
    <row r="201" spans="1:67" ht="12.75" customHeight="1" outlineLevel="2">
      <c r="B201" s="14"/>
    </row>
    <row r="202" spans="1:67" outlineLevel="1">
      <c r="A202">
        <f>A172+1</f>
        <v>7</v>
      </c>
      <c r="B202" s="158" t="s">
        <v>623</v>
      </c>
      <c r="C202" s="150"/>
      <c r="G202" s="159" t="s">
        <v>336</v>
      </c>
      <c r="H202" s="1">
        <f>+C207</f>
        <v>2017</v>
      </c>
      <c r="I202" s="2">
        <f>+E214</f>
        <v>21836.382923641599</v>
      </c>
      <c r="J202" s="2">
        <f>NPV($C$4,M202:BO202)+L202</f>
        <v>15412.453604625471</v>
      </c>
      <c r="L202" s="2">
        <f>+L224</f>
        <v>0</v>
      </c>
      <c r="M202" s="2">
        <f t="shared" ref="M202:BO202" si="96">+M224</f>
        <v>0</v>
      </c>
      <c r="N202" s="2">
        <f t="shared" si="96"/>
        <v>0</v>
      </c>
      <c r="O202" s="2">
        <f t="shared" si="96"/>
        <v>0</v>
      </c>
      <c r="P202" s="2">
        <f t="shared" si="96"/>
        <v>0</v>
      </c>
      <c r="Q202" s="2">
        <f t="shared" si="96"/>
        <v>223.41907958138481</v>
      </c>
      <c r="R202" s="2">
        <f t="shared" si="96"/>
        <v>2637.4519627386485</v>
      </c>
      <c r="S202" s="2">
        <f t="shared" si="96"/>
        <v>2557.002130914706</v>
      </c>
      <c r="T202" s="2">
        <f t="shared" si="96"/>
        <v>2476.552299090763</v>
      </c>
      <c r="U202" s="2">
        <f t="shared" si="96"/>
        <v>2396.10246726682</v>
      </c>
      <c r="V202" s="2">
        <f t="shared" si="96"/>
        <v>2315.6526354428779</v>
      </c>
      <c r="W202" s="2">
        <f t="shared" si="96"/>
        <v>2235.2028036189349</v>
      </c>
      <c r="X202" s="2">
        <f t="shared" si="96"/>
        <v>2154.7529717949919</v>
      </c>
      <c r="Y202" s="2">
        <f t="shared" si="96"/>
        <v>2074.3031399710494</v>
      </c>
      <c r="Z202" s="2">
        <f t="shared" si="96"/>
        <v>1993.8533081471066</v>
      </c>
      <c r="AA202" s="2">
        <f t="shared" si="96"/>
        <v>1913.4034763231639</v>
      </c>
      <c r="AB202" s="2">
        <f t="shared" si="96"/>
        <v>1832.9536444992211</v>
      </c>
      <c r="AC202" s="2">
        <f t="shared" si="96"/>
        <v>1752.5038126752784</v>
      </c>
      <c r="AD202" s="2">
        <f t="shared" si="96"/>
        <v>1672.0539808513358</v>
      </c>
      <c r="AE202" s="2">
        <f t="shared" si="96"/>
        <v>1591.6041490273929</v>
      </c>
      <c r="AF202" s="2">
        <f t="shared" si="96"/>
        <v>1511.1543172034503</v>
      </c>
      <c r="AG202" s="2">
        <f t="shared" si="96"/>
        <v>1430.7044853795073</v>
      </c>
      <c r="AH202" s="2">
        <f t="shared" si="96"/>
        <v>1350.2546535555648</v>
      </c>
      <c r="AI202" s="2">
        <f t="shared" si="96"/>
        <v>1269.804821731622</v>
      </c>
      <c r="AJ202" s="2">
        <f t="shared" si="96"/>
        <v>1096.3875473463702</v>
      </c>
      <c r="AK202" s="2">
        <f t="shared" si="96"/>
        <v>0</v>
      </c>
      <c r="AL202" s="2">
        <f t="shared" si="96"/>
        <v>0</v>
      </c>
      <c r="AM202" s="2">
        <f t="shared" si="96"/>
        <v>0</v>
      </c>
      <c r="AN202" s="2">
        <f t="shared" si="96"/>
        <v>0</v>
      </c>
      <c r="AO202" s="2">
        <f t="shared" si="96"/>
        <v>0</v>
      </c>
      <c r="AP202" s="2">
        <f t="shared" si="96"/>
        <v>0</v>
      </c>
      <c r="AQ202" s="2">
        <f t="shared" si="96"/>
        <v>0</v>
      </c>
      <c r="AR202" s="2">
        <f t="shared" si="96"/>
        <v>0</v>
      </c>
      <c r="AS202" s="2">
        <f t="shared" si="96"/>
        <v>0</v>
      </c>
      <c r="AT202" s="2">
        <f t="shared" si="96"/>
        <v>0</v>
      </c>
      <c r="AU202" s="2">
        <f t="shared" si="96"/>
        <v>0</v>
      </c>
      <c r="AV202" s="2">
        <f t="shared" si="96"/>
        <v>0</v>
      </c>
      <c r="AW202" s="2">
        <f t="shared" si="96"/>
        <v>0</v>
      </c>
      <c r="AX202" s="2">
        <f t="shared" si="96"/>
        <v>0</v>
      </c>
      <c r="AY202" s="2">
        <f t="shared" si="96"/>
        <v>0</v>
      </c>
      <c r="AZ202" s="2">
        <f t="shared" si="96"/>
        <v>0</v>
      </c>
      <c r="BA202" s="2">
        <f t="shared" si="96"/>
        <v>0</v>
      </c>
      <c r="BB202" s="2">
        <f t="shared" si="96"/>
        <v>0</v>
      </c>
      <c r="BC202" s="2">
        <f t="shared" si="96"/>
        <v>0</v>
      </c>
      <c r="BD202" s="2">
        <f t="shared" si="96"/>
        <v>0</v>
      </c>
      <c r="BE202" s="2">
        <f t="shared" si="96"/>
        <v>0</v>
      </c>
      <c r="BF202" s="2">
        <f t="shared" si="96"/>
        <v>0</v>
      </c>
      <c r="BG202" s="2">
        <f t="shared" si="96"/>
        <v>0</v>
      </c>
      <c r="BH202" s="2">
        <f t="shared" si="96"/>
        <v>0</v>
      </c>
      <c r="BI202" s="2">
        <f t="shared" si="96"/>
        <v>0</v>
      </c>
      <c r="BJ202" s="2">
        <f t="shared" si="96"/>
        <v>0</v>
      </c>
      <c r="BK202" s="2">
        <f t="shared" si="96"/>
        <v>0</v>
      </c>
      <c r="BL202" s="2">
        <f t="shared" si="96"/>
        <v>0</v>
      </c>
      <c r="BM202" s="2">
        <f t="shared" si="96"/>
        <v>0</v>
      </c>
      <c r="BN202" s="2">
        <f t="shared" si="96"/>
        <v>0</v>
      </c>
      <c r="BO202" s="2">
        <f t="shared" si="96"/>
        <v>0</v>
      </c>
    </row>
    <row r="203" spans="1:67" ht="12.75" customHeight="1" outlineLevel="2">
      <c r="B203" s="160" t="str">
        <f>"Jan "&amp;$L$10&amp;" $"</f>
        <v>Jan 2012 $</v>
      </c>
      <c r="C203" s="161">
        <v>19471.2</v>
      </c>
      <c r="D203" s="60"/>
      <c r="E203" s="60"/>
      <c r="F203" s="60"/>
      <c r="G203" s="60"/>
      <c r="H203" s="162"/>
    </row>
    <row r="204" spans="1:67" ht="12.75" customHeight="1" outlineLevel="2">
      <c r="B204" s="14" t="s">
        <v>549</v>
      </c>
      <c r="C204" s="163">
        <v>0.29099999999999998</v>
      </c>
      <c r="D204" s="163">
        <v>0.32</v>
      </c>
      <c r="E204" s="163">
        <v>0.38900000000000001</v>
      </c>
      <c r="F204" s="163">
        <v>0</v>
      </c>
      <c r="G204" s="163">
        <v>0</v>
      </c>
      <c r="H204" s="164"/>
      <c r="J204" s="17"/>
      <c r="K204" s="17"/>
    </row>
    <row r="205" spans="1:67" ht="12.75" customHeight="1" outlineLevel="2">
      <c r="B205" s="14" t="s">
        <v>323</v>
      </c>
      <c r="C205" s="193">
        <v>2.52E-2</v>
      </c>
      <c r="D205" s="60"/>
      <c r="E205" s="60"/>
      <c r="F205" s="60"/>
      <c r="G205" s="60"/>
    </row>
    <row r="206" spans="1:67" ht="12.75" customHeight="1" outlineLevel="2">
      <c r="B206" s="14" t="s">
        <v>550</v>
      </c>
      <c r="C206" s="159">
        <v>2015</v>
      </c>
      <c r="D206" s="159">
        <v>1</v>
      </c>
    </row>
    <row r="207" spans="1:67" ht="12.75" customHeight="1" outlineLevel="2">
      <c r="B207" s="14" t="s">
        <v>551</v>
      </c>
      <c r="C207" s="159">
        <v>2017</v>
      </c>
      <c r="D207" s="159">
        <v>12</v>
      </c>
    </row>
    <row r="208" spans="1:67" ht="12.75" customHeight="1" outlineLevel="2">
      <c r="B208" s="15" t="s">
        <v>552</v>
      </c>
      <c r="L208" s="166">
        <f t="shared" ref="L208:BO208" si="97">(1+$C205)^L$21</f>
        <v>1.0125216047077712</v>
      </c>
      <c r="M208" s="166">
        <f t="shared" si="97"/>
        <v>1.0380371491464069</v>
      </c>
      <c r="N208" s="166">
        <f t="shared" si="97"/>
        <v>1.0641956853048962</v>
      </c>
      <c r="O208" s="166">
        <f t="shared" si="97"/>
        <v>1.0910134165745795</v>
      </c>
      <c r="P208" s="166">
        <f t="shared" si="97"/>
        <v>1.1185069546722588</v>
      </c>
      <c r="Q208" s="166">
        <f t="shared" si="97"/>
        <v>1.1466933299299995</v>
      </c>
      <c r="R208" s="166">
        <f t="shared" si="97"/>
        <v>1.1755900018442353</v>
      </c>
      <c r="S208" s="166">
        <f t="shared" si="97"/>
        <v>1.2052148698907099</v>
      </c>
      <c r="T208" s="166">
        <f t="shared" si="97"/>
        <v>1.2355862846119556</v>
      </c>
      <c r="U208" s="166">
        <f t="shared" si="97"/>
        <v>1.2667230589841769</v>
      </c>
      <c r="V208" s="166">
        <f t="shared" si="97"/>
        <v>1.2986444800705779</v>
      </c>
      <c r="W208" s="166">
        <f t="shared" si="97"/>
        <v>1.3313703209683565</v>
      </c>
      <c r="X208" s="166">
        <f t="shared" si="97"/>
        <v>1.3649208530567589</v>
      </c>
      <c r="Y208" s="166">
        <f t="shared" si="97"/>
        <v>1.399316858553789</v>
      </c>
      <c r="Z208" s="166">
        <f t="shared" si="97"/>
        <v>1.4345796433893443</v>
      </c>
      <c r="AA208" s="166">
        <f t="shared" si="97"/>
        <v>1.4707310504027555</v>
      </c>
      <c r="AB208" s="166">
        <f t="shared" si="97"/>
        <v>1.507793472872905</v>
      </c>
      <c r="AC208" s="166">
        <f t="shared" si="97"/>
        <v>1.5457898683893019</v>
      </c>
      <c r="AD208" s="166">
        <f t="shared" si="97"/>
        <v>1.5847437730727121</v>
      </c>
      <c r="AE208" s="166">
        <f t="shared" si="97"/>
        <v>1.6246793161541444</v>
      </c>
      <c r="AF208" s="166">
        <f t="shared" si="97"/>
        <v>1.6656212349212287</v>
      </c>
      <c r="AG208" s="166">
        <f t="shared" si="97"/>
        <v>1.7075948900412434</v>
      </c>
      <c r="AH208" s="166">
        <f t="shared" si="97"/>
        <v>1.7506262812702824</v>
      </c>
      <c r="AI208" s="166">
        <f t="shared" si="97"/>
        <v>1.7947420635582936</v>
      </c>
      <c r="AJ208" s="166">
        <f t="shared" si="97"/>
        <v>1.8399695635599622</v>
      </c>
      <c r="AK208" s="166">
        <f t="shared" si="97"/>
        <v>1.8863367965616731</v>
      </c>
      <c r="AL208" s="166">
        <f t="shared" si="97"/>
        <v>1.933872483835027</v>
      </c>
      <c r="AM208" s="166">
        <f t="shared" si="97"/>
        <v>1.9826060704276696</v>
      </c>
      <c r="AN208" s="166">
        <f t="shared" si="97"/>
        <v>2.0325677434024465</v>
      </c>
      <c r="AO208" s="166">
        <f t="shared" si="97"/>
        <v>2.0837884505361881</v>
      </c>
      <c r="AP208" s="166">
        <f t="shared" si="97"/>
        <v>2.1362999194896997</v>
      </c>
      <c r="AQ208" s="166">
        <f t="shared" si="97"/>
        <v>2.1901346774608399</v>
      </c>
      <c r="AR208" s="166">
        <f t="shared" si="97"/>
        <v>2.2453260713328529</v>
      </c>
      <c r="AS208" s="166">
        <f t="shared" si="97"/>
        <v>2.3019082883304405</v>
      </c>
      <c r="AT208" s="166">
        <f t="shared" si="97"/>
        <v>2.3599163771963672</v>
      </c>
      <c r="AU208" s="166">
        <f t="shared" si="97"/>
        <v>2.4193862699017155</v>
      </c>
      <c r="AV208" s="166">
        <f t="shared" si="97"/>
        <v>2.4803548039032384</v>
      </c>
      <c r="AW208" s="166">
        <f t="shared" si="97"/>
        <v>2.5428597449615999</v>
      </c>
      <c r="AX208" s="166">
        <f t="shared" si="97"/>
        <v>2.606939810534632</v>
      </c>
      <c r="AY208" s="166">
        <f t="shared" si="97"/>
        <v>2.672634693760104</v>
      </c>
      <c r="AZ208" s="166">
        <f t="shared" si="97"/>
        <v>2.7399850880428587</v>
      </c>
      <c r="BA208" s="166">
        <f t="shared" si="97"/>
        <v>2.8090327122615379</v>
      </c>
      <c r="BB208" s="166">
        <f t="shared" si="97"/>
        <v>2.8798203366105284</v>
      </c>
      <c r="BC208" s="166">
        <f t="shared" si="97"/>
        <v>2.9523918090931134</v>
      </c>
      <c r="BD208" s="166">
        <f t="shared" si="97"/>
        <v>3.0267920826822596</v>
      </c>
      <c r="BE208" s="166">
        <f t="shared" si="97"/>
        <v>3.1030672431658526</v>
      </c>
      <c r="BF208" s="166">
        <f t="shared" si="97"/>
        <v>3.1812645376936315</v>
      </c>
      <c r="BG208" s="166">
        <f t="shared" si="97"/>
        <v>3.2614324040435108</v>
      </c>
      <c r="BH208" s="166">
        <f t="shared" si="97"/>
        <v>3.3436205006254069</v>
      </c>
      <c r="BI208" s="166">
        <f t="shared" si="97"/>
        <v>3.4278797372411671</v>
      </c>
      <c r="BJ208" s="166">
        <f t="shared" si="97"/>
        <v>3.5142623066196435</v>
      </c>
      <c r="BK208" s="166">
        <f t="shared" si="97"/>
        <v>3.6028217167464582</v>
      </c>
      <c r="BL208" s="166">
        <f t="shared" si="97"/>
        <v>3.6936128240084685</v>
      </c>
      <c r="BM208" s="166">
        <f t="shared" si="97"/>
        <v>3.7866918671734817</v>
      </c>
      <c r="BN208" s="166">
        <f t="shared" si="97"/>
        <v>3.8821165022262529</v>
      </c>
      <c r="BO208" s="166">
        <f t="shared" si="97"/>
        <v>3.979945838082354</v>
      </c>
    </row>
    <row r="209" spans="2:67" ht="12.75" customHeight="1" outlineLevel="2">
      <c r="B209" s="14" t="s">
        <v>553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:67" ht="12.75" customHeight="1" outlineLevel="2">
      <c r="B210" s="64" t="s">
        <v>554</v>
      </c>
      <c r="L210" s="2">
        <f t="shared" ref="L210:BO210" si="98">IF(L$10&gt;$C207,0,+K213)</f>
        <v>0</v>
      </c>
      <c r="M210" s="2">
        <f t="shared" si="98"/>
        <v>0</v>
      </c>
      <c r="N210" s="2">
        <f t="shared" si="98"/>
        <v>0</v>
      </c>
      <c r="O210" s="2">
        <f t="shared" si="98"/>
        <v>0</v>
      </c>
      <c r="P210" s="2">
        <f t="shared" si="98"/>
        <v>6181.8120671108236</v>
      </c>
      <c r="Q210" s="2">
        <f t="shared" si="98"/>
        <v>13150.98730417146</v>
      </c>
      <c r="R210" s="2">
        <f t="shared" si="98"/>
        <v>0</v>
      </c>
      <c r="S210" s="2">
        <f t="shared" si="98"/>
        <v>0</v>
      </c>
      <c r="T210" s="2">
        <f t="shared" si="98"/>
        <v>0</v>
      </c>
      <c r="U210" s="2">
        <f t="shared" si="98"/>
        <v>0</v>
      </c>
      <c r="V210" s="2">
        <f t="shared" si="98"/>
        <v>0</v>
      </c>
      <c r="W210" s="2">
        <f t="shared" si="98"/>
        <v>0</v>
      </c>
      <c r="X210" s="2">
        <f t="shared" si="98"/>
        <v>0</v>
      </c>
      <c r="Y210" s="2">
        <f t="shared" si="98"/>
        <v>0</v>
      </c>
      <c r="Z210" s="2">
        <f t="shared" si="98"/>
        <v>0</v>
      </c>
      <c r="AA210" s="2">
        <f t="shared" si="98"/>
        <v>0</v>
      </c>
      <c r="AB210" s="2">
        <f t="shared" si="98"/>
        <v>0</v>
      </c>
      <c r="AC210" s="2">
        <f t="shared" si="98"/>
        <v>0</v>
      </c>
      <c r="AD210" s="2">
        <f t="shared" si="98"/>
        <v>0</v>
      </c>
      <c r="AE210" s="2">
        <f t="shared" si="98"/>
        <v>0</v>
      </c>
      <c r="AF210" s="2">
        <f t="shared" si="98"/>
        <v>0</v>
      </c>
      <c r="AG210" s="2">
        <f t="shared" si="98"/>
        <v>0</v>
      </c>
      <c r="AH210" s="2">
        <f t="shared" si="98"/>
        <v>0</v>
      </c>
      <c r="AI210" s="2">
        <f t="shared" si="98"/>
        <v>0</v>
      </c>
      <c r="AJ210" s="2">
        <f t="shared" si="98"/>
        <v>0</v>
      </c>
      <c r="AK210" s="2">
        <f t="shared" si="98"/>
        <v>0</v>
      </c>
      <c r="AL210" s="2">
        <f t="shared" si="98"/>
        <v>0</v>
      </c>
      <c r="AM210" s="2">
        <f t="shared" si="98"/>
        <v>0</v>
      </c>
      <c r="AN210" s="2">
        <f t="shared" si="98"/>
        <v>0</v>
      </c>
      <c r="AO210" s="2">
        <f t="shared" si="98"/>
        <v>0</v>
      </c>
      <c r="AP210" s="2">
        <f t="shared" si="98"/>
        <v>0</v>
      </c>
      <c r="AQ210" s="2">
        <f t="shared" si="98"/>
        <v>0</v>
      </c>
      <c r="AR210" s="2">
        <f t="shared" si="98"/>
        <v>0</v>
      </c>
      <c r="AS210" s="2">
        <f t="shared" si="98"/>
        <v>0</v>
      </c>
      <c r="AT210" s="2">
        <f t="shared" si="98"/>
        <v>0</v>
      </c>
      <c r="AU210" s="2">
        <f t="shared" si="98"/>
        <v>0</v>
      </c>
      <c r="AV210" s="2">
        <f t="shared" si="98"/>
        <v>0</v>
      </c>
      <c r="AW210" s="2">
        <f t="shared" si="98"/>
        <v>0</v>
      </c>
      <c r="AX210" s="2">
        <f t="shared" si="98"/>
        <v>0</v>
      </c>
      <c r="AY210" s="2">
        <f t="shared" si="98"/>
        <v>0</v>
      </c>
      <c r="AZ210" s="2">
        <f t="shared" si="98"/>
        <v>0</v>
      </c>
      <c r="BA210" s="2">
        <f t="shared" si="98"/>
        <v>0</v>
      </c>
      <c r="BB210" s="2">
        <f t="shared" si="98"/>
        <v>0</v>
      </c>
      <c r="BC210" s="2">
        <f t="shared" si="98"/>
        <v>0</v>
      </c>
      <c r="BD210" s="2">
        <f t="shared" si="98"/>
        <v>0</v>
      </c>
      <c r="BE210" s="2">
        <f t="shared" si="98"/>
        <v>0</v>
      </c>
      <c r="BF210" s="2">
        <f t="shared" si="98"/>
        <v>0</v>
      </c>
      <c r="BG210" s="2">
        <f t="shared" si="98"/>
        <v>0</v>
      </c>
      <c r="BH210" s="2">
        <f t="shared" si="98"/>
        <v>0</v>
      </c>
      <c r="BI210" s="2">
        <f t="shared" si="98"/>
        <v>0</v>
      </c>
      <c r="BJ210" s="2">
        <f t="shared" si="98"/>
        <v>0</v>
      </c>
      <c r="BK210" s="2">
        <f t="shared" si="98"/>
        <v>0</v>
      </c>
      <c r="BL210" s="2">
        <f t="shared" si="98"/>
        <v>0</v>
      </c>
      <c r="BM210" s="2">
        <f t="shared" si="98"/>
        <v>0</v>
      </c>
      <c r="BN210" s="2">
        <f t="shared" si="98"/>
        <v>0</v>
      </c>
      <c r="BO210" s="2">
        <f t="shared" si="98"/>
        <v>0</v>
      </c>
    </row>
    <row r="211" spans="2:67" ht="12.75" customHeight="1" outlineLevel="2">
      <c r="B211" s="64" t="s">
        <v>555</v>
      </c>
      <c r="L211" s="2">
        <f t="shared" ref="L211:BO211" si="99">IF(AND(L$10&gt;=$C206,L$10&lt;=$C207),INDEX($C204:$G204,1,L$10-$C206+1)*$C203*L208,0)</f>
        <v>0</v>
      </c>
      <c r="M211" s="2">
        <f t="shared" si="99"/>
        <v>0</v>
      </c>
      <c r="N211" s="2">
        <f t="shared" si="99"/>
        <v>0</v>
      </c>
      <c r="O211" s="2">
        <f t="shared" si="99"/>
        <v>6181.8120671108236</v>
      </c>
      <c r="P211" s="2">
        <f t="shared" si="99"/>
        <v>6969.1752370606364</v>
      </c>
      <c r="Q211" s="2">
        <f t="shared" si="99"/>
        <v>8685.3956194701404</v>
      </c>
      <c r="R211" s="2">
        <f t="shared" si="99"/>
        <v>0</v>
      </c>
      <c r="S211" s="2">
        <f t="shared" si="99"/>
        <v>0</v>
      </c>
      <c r="T211" s="2">
        <f t="shared" si="99"/>
        <v>0</v>
      </c>
      <c r="U211" s="2">
        <f t="shared" si="99"/>
        <v>0</v>
      </c>
      <c r="V211" s="2">
        <f t="shared" si="99"/>
        <v>0</v>
      </c>
      <c r="W211" s="2">
        <f t="shared" si="99"/>
        <v>0</v>
      </c>
      <c r="X211" s="2">
        <f t="shared" si="99"/>
        <v>0</v>
      </c>
      <c r="Y211" s="2">
        <f t="shared" si="99"/>
        <v>0</v>
      </c>
      <c r="Z211" s="2">
        <f t="shared" si="99"/>
        <v>0</v>
      </c>
      <c r="AA211" s="2">
        <f t="shared" si="99"/>
        <v>0</v>
      </c>
      <c r="AB211" s="2">
        <f t="shared" si="99"/>
        <v>0</v>
      </c>
      <c r="AC211" s="2">
        <f t="shared" si="99"/>
        <v>0</v>
      </c>
      <c r="AD211" s="2">
        <f t="shared" si="99"/>
        <v>0</v>
      </c>
      <c r="AE211" s="2">
        <f t="shared" si="99"/>
        <v>0</v>
      </c>
      <c r="AF211" s="2">
        <f t="shared" si="99"/>
        <v>0</v>
      </c>
      <c r="AG211" s="2">
        <f t="shared" si="99"/>
        <v>0</v>
      </c>
      <c r="AH211" s="2">
        <f t="shared" si="99"/>
        <v>0</v>
      </c>
      <c r="AI211" s="2">
        <f t="shared" si="99"/>
        <v>0</v>
      </c>
      <c r="AJ211" s="2">
        <f t="shared" si="99"/>
        <v>0</v>
      </c>
      <c r="AK211" s="2">
        <f t="shared" si="99"/>
        <v>0</v>
      </c>
      <c r="AL211" s="2">
        <f t="shared" si="99"/>
        <v>0</v>
      </c>
      <c r="AM211" s="2">
        <f t="shared" si="99"/>
        <v>0</v>
      </c>
      <c r="AN211" s="2">
        <f t="shared" si="99"/>
        <v>0</v>
      </c>
      <c r="AO211" s="2">
        <f t="shared" si="99"/>
        <v>0</v>
      </c>
      <c r="AP211" s="2">
        <f t="shared" si="99"/>
        <v>0</v>
      </c>
      <c r="AQ211" s="2">
        <f t="shared" si="99"/>
        <v>0</v>
      </c>
      <c r="AR211" s="2">
        <f t="shared" si="99"/>
        <v>0</v>
      </c>
      <c r="AS211" s="2">
        <f t="shared" si="99"/>
        <v>0</v>
      </c>
      <c r="AT211" s="2">
        <f t="shared" si="99"/>
        <v>0</v>
      </c>
      <c r="AU211" s="2">
        <f t="shared" si="99"/>
        <v>0</v>
      </c>
      <c r="AV211" s="2">
        <f t="shared" si="99"/>
        <v>0</v>
      </c>
      <c r="AW211" s="2">
        <f t="shared" si="99"/>
        <v>0</v>
      </c>
      <c r="AX211" s="2">
        <f t="shared" si="99"/>
        <v>0</v>
      </c>
      <c r="AY211" s="2">
        <f t="shared" si="99"/>
        <v>0</v>
      </c>
      <c r="AZ211" s="2">
        <f t="shared" si="99"/>
        <v>0</v>
      </c>
      <c r="BA211" s="2">
        <f t="shared" si="99"/>
        <v>0</v>
      </c>
      <c r="BB211" s="2">
        <f t="shared" si="99"/>
        <v>0</v>
      </c>
      <c r="BC211" s="2">
        <f t="shared" si="99"/>
        <v>0</v>
      </c>
      <c r="BD211" s="2">
        <f t="shared" si="99"/>
        <v>0</v>
      </c>
      <c r="BE211" s="2">
        <f t="shared" si="99"/>
        <v>0</v>
      </c>
      <c r="BF211" s="2">
        <f t="shared" si="99"/>
        <v>0</v>
      </c>
      <c r="BG211" s="2">
        <f t="shared" si="99"/>
        <v>0</v>
      </c>
      <c r="BH211" s="2">
        <f t="shared" si="99"/>
        <v>0</v>
      </c>
      <c r="BI211" s="2">
        <f t="shared" si="99"/>
        <v>0</v>
      </c>
      <c r="BJ211" s="2">
        <f t="shared" si="99"/>
        <v>0</v>
      </c>
      <c r="BK211" s="2">
        <f t="shared" si="99"/>
        <v>0</v>
      </c>
      <c r="BL211" s="2">
        <f t="shared" si="99"/>
        <v>0</v>
      </c>
      <c r="BM211" s="2">
        <f t="shared" si="99"/>
        <v>0</v>
      </c>
      <c r="BN211" s="2">
        <f t="shared" si="99"/>
        <v>0</v>
      </c>
      <c r="BO211" s="2">
        <f t="shared" si="99"/>
        <v>0</v>
      </c>
    </row>
    <row r="212" spans="2:67" ht="12.75" customHeight="1" outlineLevel="2">
      <c r="B212" s="64" t="s">
        <v>3</v>
      </c>
      <c r="C212" s="165">
        <v>0</v>
      </c>
      <c r="L212" s="2">
        <f t="shared" ref="L212:BO212" si="100">SUM(L210,L211/2)*$C212*IF(L$10=$C206,(13-$D206)/12,IF(L$10=$C207,($D207-1)/12,1))</f>
        <v>0</v>
      </c>
      <c r="M212" s="2">
        <f t="shared" si="100"/>
        <v>0</v>
      </c>
      <c r="N212" s="2">
        <f t="shared" si="100"/>
        <v>0</v>
      </c>
      <c r="O212" s="2">
        <f t="shared" si="100"/>
        <v>0</v>
      </c>
      <c r="P212" s="2">
        <f t="shared" si="100"/>
        <v>0</v>
      </c>
      <c r="Q212" s="2">
        <f t="shared" si="100"/>
        <v>0</v>
      </c>
      <c r="R212" s="2">
        <f t="shared" si="100"/>
        <v>0</v>
      </c>
      <c r="S212" s="2">
        <f t="shared" si="100"/>
        <v>0</v>
      </c>
      <c r="T212" s="2">
        <f t="shared" si="100"/>
        <v>0</v>
      </c>
      <c r="U212" s="2">
        <f t="shared" si="100"/>
        <v>0</v>
      </c>
      <c r="V212" s="2">
        <f t="shared" si="100"/>
        <v>0</v>
      </c>
      <c r="W212" s="2">
        <f t="shared" si="100"/>
        <v>0</v>
      </c>
      <c r="X212" s="2">
        <f t="shared" si="100"/>
        <v>0</v>
      </c>
      <c r="Y212" s="2">
        <f t="shared" si="100"/>
        <v>0</v>
      </c>
      <c r="Z212" s="2">
        <f t="shared" si="100"/>
        <v>0</v>
      </c>
      <c r="AA212" s="2">
        <f t="shared" si="100"/>
        <v>0</v>
      </c>
      <c r="AB212" s="2">
        <f t="shared" si="100"/>
        <v>0</v>
      </c>
      <c r="AC212" s="2">
        <f t="shared" si="100"/>
        <v>0</v>
      </c>
      <c r="AD212" s="2">
        <f t="shared" si="100"/>
        <v>0</v>
      </c>
      <c r="AE212" s="2">
        <f t="shared" si="100"/>
        <v>0</v>
      </c>
      <c r="AF212" s="2">
        <f t="shared" si="100"/>
        <v>0</v>
      </c>
      <c r="AG212" s="2">
        <f t="shared" si="100"/>
        <v>0</v>
      </c>
      <c r="AH212" s="2">
        <f t="shared" si="100"/>
        <v>0</v>
      </c>
      <c r="AI212" s="2">
        <f t="shared" si="100"/>
        <v>0</v>
      </c>
      <c r="AJ212" s="2">
        <f t="shared" si="100"/>
        <v>0</v>
      </c>
      <c r="AK212" s="2">
        <f t="shared" si="100"/>
        <v>0</v>
      </c>
      <c r="AL212" s="2">
        <f t="shared" si="100"/>
        <v>0</v>
      </c>
      <c r="AM212" s="2">
        <f t="shared" si="100"/>
        <v>0</v>
      </c>
      <c r="AN212" s="2">
        <f t="shared" si="100"/>
        <v>0</v>
      </c>
      <c r="AO212" s="2">
        <f t="shared" si="100"/>
        <v>0</v>
      </c>
      <c r="AP212" s="2">
        <f t="shared" si="100"/>
        <v>0</v>
      </c>
      <c r="AQ212" s="2">
        <f t="shared" si="100"/>
        <v>0</v>
      </c>
      <c r="AR212" s="2">
        <f t="shared" si="100"/>
        <v>0</v>
      </c>
      <c r="AS212" s="2">
        <f t="shared" si="100"/>
        <v>0</v>
      </c>
      <c r="AT212" s="2">
        <f t="shared" si="100"/>
        <v>0</v>
      </c>
      <c r="AU212" s="2">
        <f t="shared" si="100"/>
        <v>0</v>
      </c>
      <c r="AV212" s="2">
        <f t="shared" si="100"/>
        <v>0</v>
      </c>
      <c r="AW212" s="2">
        <f t="shared" si="100"/>
        <v>0</v>
      </c>
      <c r="AX212" s="2">
        <f t="shared" si="100"/>
        <v>0</v>
      </c>
      <c r="AY212" s="2">
        <f t="shared" si="100"/>
        <v>0</v>
      </c>
      <c r="AZ212" s="2">
        <f t="shared" si="100"/>
        <v>0</v>
      </c>
      <c r="BA212" s="2">
        <f t="shared" si="100"/>
        <v>0</v>
      </c>
      <c r="BB212" s="2">
        <f t="shared" si="100"/>
        <v>0</v>
      </c>
      <c r="BC212" s="2">
        <f t="shared" si="100"/>
        <v>0</v>
      </c>
      <c r="BD212" s="2">
        <f t="shared" si="100"/>
        <v>0</v>
      </c>
      <c r="BE212" s="2">
        <f t="shared" si="100"/>
        <v>0</v>
      </c>
      <c r="BF212" s="2">
        <f t="shared" si="100"/>
        <v>0</v>
      </c>
      <c r="BG212" s="2">
        <f t="shared" si="100"/>
        <v>0</v>
      </c>
      <c r="BH212" s="2">
        <f t="shared" si="100"/>
        <v>0</v>
      </c>
      <c r="BI212" s="2">
        <f t="shared" si="100"/>
        <v>0</v>
      </c>
      <c r="BJ212" s="2">
        <f t="shared" si="100"/>
        <v>0</v>
      </c>
      <c r="BK212" s="2">
        <f t="shared" si="100"/>
        <v>0</v>
      </c>
      <c r="BL212" s="2">
        <f t="shared" si="100"/>
        <v>0</v>
      </c>
      <c r="BM212" s="2">
        <f t="shared" si="100"/>
        <v>0</v>
      </c>
      <c r="BN212" s="2">
        <f t="shared" si="100"/>
        <v>0</v>
      </c>
      <c r="BO212" s="2">
        <f t="shared" si="100"/>
        <v>0</v>
      </c>
    </row>
    <row r="213" spans="2:67" ht="12.75" customHeight="1" outlineLevel="2">
      <c r="B213" s="64" t="s">
        <v>556</v>
      </c>
      <c r="K213" s="167"/>
      <c r="L213" s="2">
        <f t="shared" ref="L213:V213" si="101">SUM(L210:L212)</f>
        <v>0</v>
      </c>
      <c r="M213" s="2">
        <f t="shared" si="101"/>
        <v>0</v>
      </c>
      <c r="N213" s="2">
        <f t="shared" si="101"/>
        <v>0</v>
      </c>
      <c r="O213" s="2">
        <f t="shared" si="101"/>
        <v>6181.8120671108236</v>
      </c>
      <c r="P213" s="2">
        <f t="shared" si="101"/>
        <v>13150.98730417146</v>
      </c>
      <c r="Q213" s="2">
        <f t="shared" si="101"/>
        <v>21836.382923641599</v>
      </c>
      <c r="R213" s="2">
        <f t="shared" si="101"/>
        <v>0</v>
      </c>
      <c r="S213" s="2">
        <f t="shared" si="101"/>
        <v>0</v>
      </c>
      <c r="T213" s="2">
        <f t="shared" si="101"/>
        <v>0</v>
      </c>
      <c r="U213" s="2">
        <f t="shared" si="101"/>
        <v>0</v>
      </c>
      <c r="V213" s="2">
        <f t="shared" si="101"/>
        <v>0</v>
      </c>
      <c r="W213" s="2">
        <f t="shared" ref="W213:BO213" si="102">SUM(W210:W212)</f>
        <v>0</v>
      </c>
      <c r="X213" s="2">
        <f t="shared" si="102"/>
        <v>0</v>
      </c>
      <c r="Y213" s="2">
        <f t="shared" si="102"/>
        <v>0</v>
      </c>
      <c r="Z213" s="2">
        <f t="shared" si="102"/>
        <v>0</v>
      </c>
      <c r="AA213" s="2">
        <f t="shared" si="102"/>
        <v>0</v>
      </c>
      <c r="AB213" s="2">
        <f t="shared" si="102"/>
        <v>0</v>
      </c>
      <c r="AC213" s="2">
        <f t="shared" si="102"/>
        <v>0</v>
      </c>
      <c r="AD213" s="2">
        <f t="shared" si="102"/>
        <v>0</v>
      </c>
      <c r="AE213" s="2">
        <f t="shared" si="102"/>
        <v>0</v>
      </c>
      <c r="AF213" s="2">
        <f t="shared" si="102"/>
        <v>0</v>
      </c>
      <c r="AG213" s="2">
        <f t="shared" si="102"/>
        <v>0</v>
      </c>
      <c r="AH213" s="2">
        <f t="shared" si="102"/>
        <v>0</v>
      </c>
      <c r="AI213" s="2">
        <f t="shared" si="102"/>
        <v>0</v>
      </c>
      <c r="AJ213" s="2">
        <f t="shared" si="102"/>
        <v>0</v>
      </c>
      <c r="AK213" s="2">
        <f t="shared" si="102"/>
        <v>0</v>
      </c>
      <c r="AL213" s="2">
        <f t="shared" si="102"/>
        <v>0</v>
      </c>
      <c r="AM213" s="2">
        <f t="shared" si="102"/>
        <v>0</v>
      </c>
      <c r="AN213" s="2">
        <f t="shared" si="102"/>
        <v>0</v>
      </c>
      <c r="AO213" s="2">
        <f t="shared" si="102"/>
        <v>0</v>
      </c>
      <c r="AP213" s="2">
        <f t="shared" si="102"/>
        <v>0</v>
      </c>
      <c r="AQ213" s="2">
        <f t="shared" si="102"/>
        <v>0</v>
      </c>
      <c r="AR213" s="2">
        <f t="shared" si="102"/>
        <v>0</v>
      </c>
      <c r="AS213" s="2">
        <f t="shared" si="102"/>
        <v>0</v>
      </c>
      <c r="AT213" s="2">
        <f t="shared" si="102"/>
        <v>0</v>
      </c>
      <c r="AU213" s="2">
        <f t="shared" si="102"/>
        <v>0</v>
      </c>
      <c r="AV213" s="2">
        <f t="shared" si="102"/>
        <v>0</v>
      </c>
      <c r="AW213" s="2">
        <f t="shared" si="102"/>
        <v>0</v>
      </c>
      <c r="AX213" s="2">
        <f t="shared" si="102"/>
        <v>0</v>
      </c>
      <c r="AY213" s="2">
        <f t="shared" si="102"/>
        <v>0</v>
      </c>
      <c r="AZ213" s="2">
        <f t="shared" si="102"/>
        <v>0</v>
      </c>
      <c r="BA213" s="2">
        <f t="shared" si="102"/>
        <v>0</v>
      </c>
      <c r="BB213" s="2">
        <f t="shared" si="102"/>
        <v>0</v>
      </c>
      <c r="BC213" s="2">
        <f t="shared" si="102"/>
        <v>0</v>
      </c>
      <c r="BD213" s="2">
        <f t="shared" si="102"/>
        <v>0</v>
      </c>
      <c r="BE213" s="2">
        <f t="shared" si="102"/>
        <v>0</v>
      </c>
      <c r="BF213" s="2">
        <f t="shared" si="102"/>
        <v>0</v>
      </c>
      <c r="BG213" s="2">
        <f t="shared" si="102"/>
        <v>0</v>
      </c>
      <c r="BH213" s="2">
        <f t="shared" si="102"/>
        <v>0</v>
      </c>
      <c r="BI213" s="2">
        <f t="shared" si="102"/>
        <v>0</v>
      </c>
      <c r="BJ213" s="2">
        <f t="shared" si="102"/>
        <v>0</v>
      </c>
      <c r="BK213" s="2">
        <f t="shared" si="102"/>
        <v>0</v>
      </c>
      <c r="BL213" s="2">
        <f t="shared" si="102"/>
        <v>0</v>
      </c>
      <c r="BM213" s="2">
        <f t="shared" si="102"/>
        <v>0</v>
      </c>
      <c r="BN213" s="2">
        <f t="shared" si="102"/>
        <v>0</v>
      </c>
      <c r="BO213" s="2">
        <f t="shared" si="102"/>
        <v>0</v>
      </c>
    </row>
    <row r="214" spans="2:67" ht="12.75" customHeight="1" outlineLevel="2">
      <c r="B214" s="168" t="s">
        <v>557</v>
      </c>
      <c r="E214" s="2">
        <f>MAX(L213:BO213)*(1+$C$8)</f>
        <v>21836.382923641599</v>
      </c>
      <c r="F214" s="159">
        <v>19</v>
      </c>
      <c r="G214" s="169">
        <f>+$C$6</f>
        <v>2.9999999999999997E-4</v>
      </c>
      <c r="H214" s="151"/>
      <c r="L214" s="2"/>
      <c r="M214" s="2"/>
      <c r="N214" s="2"/>
      <c r="O214" s="2"/>
      <c r="P214" s="2"/>
      <c r="Q214" s="2"/>
    </row>
    <row r="215" spans="2:67" ht="12.75" customHeight="1" outlineLevel="2">
      <c r="B215" s="14"/>
    </row>
    <row r="216" spans="2:67" ht="12.75" customHeight="1" outlineLevel="2">
      <c r="B216" s="170" t="s">
        <v>558</v>
      </c>
    </row>
    <row r="217" spans="2:67" ht="12.75" customHeight="1" outlineLevel="2">
      <c r="B217" s="168" t="s">
        <v>559</v>
      </c>
      <c r="K217" s="2"/>
      <c r="L217" s="2">
        <f t="shared" ref="L217:BO217" si="103">IF(L$10=$C207,$E214,K219)</f>
        <v>0</v>
      </c>
      <c r="M217" s="2">
        <f t="shared" si="103"/>
        <v>0</v>
      </c>
      <c r="N217" s="2">
        <f t="shared" si="103"/>
        <v>0</v>
      </c>
      <c r="O217" s="2">
        <f t="shared" si="103"/>
        <v>0</v>
      </c>
      <c r="P217" s="2">
        <f t="shared" si="103"/>
        <v>0</v>
      </c>
      <c r="Q217" s="2">
        <f t="shared" si="103"/>
        <v>21836.382923641599</v>
      </c>
      <c r="R217" s="2">
        <f t="shared" si="103"/>
        <v>21740.609314327383</v>
      </c>
      <c r="S217" s="2">
        <f t="shared" si="103"/>
        <v>20591.326002556772</v>
      </c>
      <c r="T217" s="2">
        <f t="shared" si="103"/>
        <v>19442.042690786162</v>
      </c>
      <c r="U217" s="2">
        <f t="shared" si="103"/>
        <v>18292.759379015552</v>
      </c>
      <c r="V217" s="2">
        <f t="shared" si="103"/>
        <v>17143.476067244941</v>
      </c>
      <c r="W217" s="2">
        <f t="shared" si="103"/>
        <v>15994.192755474331</v>
      </c>
      <c r="X217" s="2">
        <f t="shared" si="103"/>
        <v>14844.90944370372</v>
      </c>
      <c r="Y217" s="2">
        <f t="shared" si="103"/>
        <v>13695.62613193311</v>
      </c>
      <c r="Z217" s="2">
        <f t="shared" si="103"/>
        <v>12546.342820162499</v>
      </c>
      <c r="AA217" s="2">
        <f t="shared" si="103"/>
        <v>11397.059508391889</v>
      </c>
      <c r="AB217" s="2">
        <f t="shared" si="103"/>
        <v>10247.776196621278</v>
      </c>
      <c r="AC217" s="2">
        <f t="shared" si="103"/>
        <v>9098.4928848506679</v>
      </c>
      <c r="AD217" s="2">
        <f t="shared" si="103"/>
        <v>7949.2095730800575</v>
      </c>
      <c r="AE217" s="2">
        <f t="shared" si="103"/>
        <v>6799.926261309447</v>
      </c>
      <c r="AF217" s="2">
        <f t="shared" si="103"/>
        <v>5650.6429495388365</v>
      </c>
      <c r="AG217" s="2">
        <f t="shared" si="103"/>
        <v>4501.3596377682261</v>
      </c>
      <c r="AH217" s="2">
        <f t="shared" si="103"/>
        <v>3352.0763259976156</v>
      </c>
      <c r="AI217" s="2">
        <f t="shared" si="103"/>
        <v>2202.7930142270052</v>
      </c>
      <c r="AJ217" s="2">
        <f t="shared" si="103"/>
        <v>1053.5097024563947</v>
      </c>
      <c r="AK217" s="2">
        <f t="shared" si="103"/>
        <v>0</v>
      </c>
      <c r="AL217" s="2">
        <f t="shared" si="103"/>
        <v>0</v>
      </c>
      <c r="AM217" s="2">
        <f t="shared" si="103"/>
        <v>0</v>
      </c>
      <c r="AN217" s="2">
        <f t="shared" si="103"/>
        <v>0</v>
      </c>
      <c r="AO217" s="2">
        <f t="shared" si="103"/>
        <v>0</v>
      </c>
      <c r="AP217" s="2">
        <f t="shared" si="103"/>
        <v>0</v>
      </c>
      <c r="AQ217" s="2">
        <f t="shared" si="103"/>
        <v>0</v>
      </c>
      <c r="AR217" s="2">
        <f t="shared" si="103"/>
        <v>0</v>
      </c>
      <c r="AS217" s="2">
        <f t="shared" si="103"/>
        <v>0</v>
      </c>
      <c r="AT217" s="2">
        <f t="shared" si="103"/>
        <v>0</v>
      </c>
      <c r="AU217" s="2">
        <f t="shared" si="103"/>
        <v>0</v>
      </c>
      <c r="AV217" s="2">
        <f t="shared" si="103"/>
        <v>0</v>
      </c>
      <c r="AW217" s="2">
        <f t="shared" si="103"/>
        <v>0</v>
      </c>
      <c r="AX217" s="2">
        <f t="shared" si="103"/>
        <v>0</v>
      </c>
      <c r="AY217" s="2">
        <f t="shared" si="103"/>
        <v>0</v>
      </c>
      <c r="AZ217" s="2">
        <f t="shared" si="103"/>
        <v>0</v>
      </c>
      <c r="BA217" s="2">
        <f t="shared" si="103"/>
        <v>0</v>
      </c>
      <c r="BB217" s="2">
        <f t="shared" si="103"/>
        <v>0</v>
      </c>
      <c r="BC217" s="2">
        <f t="shared" si="103"/>
        <v>0</v>
      </c>
      <c r="BD217" s="2">
        <f t="shared" si="103"/>
        <v>0</v>
      </c>
      <c r="BE217" s="2">
        <f t="shared" si="103"/>
        <v>0</v>
      </c>
      <c r="BF217" s="2">
        <f t="shared" si="103"/>
        <v>0</v>
      </c>
      <c r="BG217" s="2">
        <f t="shared" si="103"/>
        <v>0</v>
      </c>
      <c r="BH217" s="2">
        <f t="shared" si="103"/>
        <v>0</v>
      </c>
      <c r="BI217" s="2">
        <f t="shared" si="103"/>
        <v>0</v>
      </c>
      <c r="BJ217" s="2">
        <f t="shared" si="103"/>
        <v>0</v>
      </c>
      <c r="BK217" s="2">
        <f t="shared" si="103"/>
        <v>0</v>
      </c>
      <c r="BL217" s="2">
        <f t="shared" si="103"/>
        <v>0</v>
      </c>
      <c r="BM217" s="2">
        <f t="shared" si="103"/>
        <v>0</v>
      </c>
      <c r="BN217" s="2">
        <f t="shared" si="103"/>
        <v>0</v>
      </c>
      <c r="BO217" s="2">
        <f t="shared" si="103"/>
        <v>0</v>
      </c>
    </row>
    <row r="218" spans="2:67" ht="12.75" customHeight="1" outlineLevel="2">
      <c r="B218" s="64" t="s">
        <v>541</v>
      </c>
      <c r="K218" s="2"/>
      <c r="L218" s="2">
        <f t="shared" ref="L218:BO218" si="104">IF(L$10=$C207,$E214/$F214*(13-$D207)/12,MIN(K219,$E214/$F214))</f>
        <v>0</v>
      </c>
      <c r="M218" s="2">
        <f t="shared" si="104"/>
        <v>0</v>
      </c>
      <c r="N218" s="2">
        <f t="shared" si="104"/>
        <v>0</v>
      </c>
      <c r="O218" s="2">
        <f t="shared" si="104"/>
        <v>0</v>
      </c>
      <c r="P218" s="2">
        <f t="shared" si="104"/>
        <v>0</v>
      </c>
      <c r="Q218" s="2">
        <f t="shared" si="104"/>
        <v>95.773609314217538</v>
      </c>
      <c r="R218" s="2">
        <f t="shared" si="104"/>
        <v>1149.2833117706105</v>
      </c>
      <c r="S218" s="2">
        <f t="shared" si="104"/>
        <v>1149.2833117706105</v>
      </c>
      <c r="T218" s="2">
        <f t="shared" si="104"/>
        <v>1149.2833117706105</v>
      </c>
      <c r="U218" s="2">
        <f t="shared" si="104"/>
        <v>1149.2833117706105</v>
      </c>
      <c r="V218" s="2">
        <f t="shared" si="104"/>
        <v>1149.2833117706105</v>
      </c>
      <c r="W218" s="2">
        <f t="shared" si="104"/>
        <v>1149.2833117706105</v>
      </c>
      <c r="X218" s="2">
        <f t="shared" si="104"/>
        <v>1149.2833117706105</v>
      </c>
      <c r="Y218" s="2">
        <f t="shared" si="104"/>
        <v>1149.2833117706105</v>
      </c>
      <c r="Z218" s="2">
        <f t="shared" si="104"/>
        <v>1149.2833117706105</v>
      </c>
      <c r="AA218" s="2">
        <f t="shared" si="104"/>
        <v>1149.2833117706105</v>
      </c>
      <c r="AB218" s="2">
        <f t="shared" si="104"/>
        <v>1149.2833117706105</v>
      </c>
      <c r="AC218" s="2">
        <f t="shared" si="104"/>
        <v>1149.2833117706105</v>
      </c>
      <c r="AD218" s="2">
        <f t="shared" si="104"/>
        <v>1149.2833117706105</v>
      </c>
      <c r="AE218" s="2">
        <f t="shared" si="104"/>
        <v>1149.2833117706105</v>
      </c>
      <c r="AF218" s="2">
        <f t="shared" si="104"/>
        <v>1149.2833117706105</v>
      </c>
      <c r="AG218" s="2">
        <f t="shared" si="104"/>
        <v>1149.2833117706105</v>
      </c>
      <c r="AH218" s="2">
        <f t="shared" si="104"/>
        <v>1149.2833117706105</v>
      </c>
      <c r="AI218" s="2">
        <f t="shared" si="104"/>
        <v>1149.2833117706105</v>
      </c>
      <c r="AJ218" s="2">
        <f t="shared" si="104"/>
        <v>1053.5097024563947</v>
      </c>
      <c r="AK218" s="2">
        <f t="shared" si="104"/>
        <v>0</v>
      </c>
      <c r="AL218" s="2">
        <f t="shared" si="104"/>
        <v>0</v>
      </c>
      <c r="AM218" s="2">
        <f t="shared" si="104"/>
        <v>0</v>
      </c>
      <c r="AN218" s="2">
        <f t="shared" si="104"/>
        <v>0</v>
      </c>
      <c r="AO218" s="2">
        <f t="shared" si="104"/>
        <v>0</v>
      </c>
      <c r="AP218" s="2">
        <f t="shared" si="104"/>
        <v>0</v>
      </c>
      <c r="AQ218" s="2">
        <f t="shared" si="104"/>
        <v>0</v>
      </c>
      <c r="AR218" s="2">
        <f t="shared" si="104"/>
        <v>0</v>
      </c>
      <c r="AS218" s="2">
        <f t="shared" si="104"/>
        <v>0</v>
      </c>
      <c r="AT218" s="2">
        <f t="shared" si="104"/>
        <v>0</v>
      </c>
      <c r="AU218" s="2">
        <f t="shared" si="104"/>
        <v>0</v>
      </c>
      <c r="AV218" s="2">
        <f t="shared" si="104"/>
        <v>0</v>
      </c>
      <c r="AW218" s="2">
        <f t="shared" si="104"/>
        <v>0</v>
      </c>
      <c r="AX218" s="2">
        <f t="shared" si="104"/>
        <v>0</v>
      </c>
      <c r="AY218" s="2">
        <f t="shared" si="104"/>
        <v>0</v>
      </c>
      <c r="AZ218" s="2">
        <f t="shared" si="104"/>
        <v>0</v>
      </c>
      <c r="BA218" s="2">
        <f t="shared" si="104"/>
        <v>0</v>
      </c>
      <c r="BB218" s="2">
        <f t="shared" si="104"/>
        <v>0</v>
      </c>
      <c r="BC218" s="2">
        <f t="shared" si="104"/>
        <v>0</v>
      </c>
      <c r="BD218" s="2">
        <f t="shared" si="104"/>
        <v>0</v>
      </c>
      <c r="BE218" s="2">
        <f t="shared" si="104"/>
        <v>0</v>
      </c>
      <c r="BF218" s="2">
        <f t="shared" si="104"/>
        <v>0</v>
      </c>
      <c r="BG218" s="2">
        <f t="shared" si="104"/>
        <v>0</v>
      </c>
      <c r="BH218" s="2">
        <f t="shared" si="104"/>
        <v>0</v>
      </c>
      <c r="BI218" s="2">
        <f t="shared" si="104"/>
        <v>0</v>
      </c>
      <c r="BJ218" s="2">
        <f t="shared" si="104"/>
        <v>0</v>
      </c>
      <c r="BK218" s="2">
        <f t="shared" si="104"/>
        <v>0</v>
      </c>
      <c r="BL218" s="2">
        <f t="shared" si="104"/>
        <v>0</v>
      </c>
      <c r="BM218" s="2">
        <f t="shared" si="104"/>
        <v>0</v>
      </c>
      <c r="BN218" s="2">
        <f t="shared" si="104"/>
        <v>0</v>
      </c>
      <c r="BO218" s="2">
        <f t="shared" si="104"/>
        <v>0</v>
      </c>
    </row>
    <row r="219" spans="2:67" ht="12.75" customHeight="1" outlineLevel="2">
      <c r="B219" s="168" t="s">
        <v>542</v>
      </c>
      <c r="K219" s="167">
        <v>0</v>
      </c>
      <c r="L219" s="2">
        <f t="shared" ref="L219:BO219" si="105">+L217-L218</f>
        <v>0</v>
      </c>
      <c r="M219" s="2">
        <f t="shared" si="105"/>
        <v>0</v>
      </c>
      <c r="N219" s="2">
        <f t="shared" si="105"/>
        <v>0</v>
      </c>
      <c r="O219" s="2">
        <f t="shared" si="105"/>
        <v>0</v>
      </c>
      <c r="P219" s="2">
        <f t="shared" si="105"/>
        <v>0</v>
      </c>
      <c r="Q219" s="2">
        <f t="shared" si="105"/>
        <v>21740.609314327383</v>
      </c>
      <c r="R219" s="2">
        <f t="shared" si="105"/>
        <v>20591.326002556772</v>
      </c>
      <c r="S219" s="2">
        <f t="shared" si="105"/>
        <v>19442.042690786162</v>
      </c>
      <c r="T219" s="2">
        <f t="shared" si="105"/>
        <v>18292.759379015552</v>
      </c>
      <c r="U219" s="2">
        <f t="shared" si="105"/>
        <v>17143.476067244941</v>
      </c>
      <c r="V219" s="2">
        <f t="shared" si="105"/>
        <v>15994.192755474331</v>
      </c>
      <c r="W219" s="2">
        <f t="shared" si="105"/>
        <v>14844.90944370372</v>
      </c>
      <c r="X219" s="2">
        <f t="shared" si="105"/>
        <v>13695.62613193311</v>
      </c>
      <c r="Y219" s="2">
        <f t="shared" si="105"/>
        <v>12546.342820162499</v>
      </c>
      <c r="Z219" s="2">
        <f t="shared" si="105"/>
        <v>11397.059508391889</v>
      </c>
      <c r="AA219" s="2">
        <f t="shared" si="105"/>
        <v>10247.776196621278</v>
      </c>
      <c r="AB219" s="2">
        <f t="shared" si="105"/>
        <v>9098.4928848506679</v>
      </c>
      <c r="AC219" s="2">
        <f t="shared" si="105"/>
        <v>7949.2095730800575</v>
      </c>
      <c r="AD219" s="2">
        <f t="shared" si="105"/>
        <v>6799.926261309447</v>
      </c>
      <c r="AE219" s="2">
        <f t="shared" si="105"/>
        <v>5650.6429495388365</v>
      </c>
      <c r="AF219" s="2">
        <f t="shared" si="105"/>
        <v>4501.3596377682261</v>
      </c>
      <c r="AG219" s="2">
        <f t="shared" si="105"/>
        <v>3352.0763259976156</v>
      </c>
      <c r="AH219" s="2">
        <f t="shared" si="105"/>
        <v>2202.7930142270052</v>
      </c>
      <c r="AI219" s="2">
        <f t="shared" si="105"/>
        <v>1053.5097024563947</v>
      </c>
      <c r="AJ219" s="2">
        <f t="shared" si="105"/>
        <v>0</v>
      </c>
      <c r="AK219" s="2">
        <f t="shared" si="105"/>
        <v>0</v>
      </c>
      <c r="AL219" s="2">
        <f t="shared" si="105"/>
        <v>0</v>
      </c>
      <c r="AM219" s="2">
        <f t="shared" si="105"/>
        <v>0</v>
      </c>
      <c r="AN219" s="2">
        <f t="shared" si="105"/>
        <v>0</v>
      </c>
      <c r="AO219" s="2">
        <f t="shared" si="105"/>
        <v>0</v>
      </c>
      <c r="AP219" s="2">
        <f t="shared" si="105"/>
        <v>0</v>
      </c>
      <c r="AQ219" s="2">
        <f t="shared" si="105"/>
        <v>0</v>
      </c>
      <c r="AR219" s="2">
        <f t="shared" si="105"/>
        <v>0</v>
      </c>
      <c r="AS219" s="2">
        <f t="shared" si="105"/>
        <v>0</v>
      </c>
      <c r="AT219" s="2">
        <f t="shared" si="105"/>
        <v>0</v>
      </c>
      <c r="AU219" s="2">
        <f t="shared" si="105"/>
        <v>0</v>
      </c>
      <c r="AV219" s="2">
        <f t="shared" si="105"/>
        <v>0</v>
      </c>
      <c r="AW219" s="2">
        <f t="shared" si="105"/>
        <v>0</v>
      </c>
      <c r="AX219" s="2">
        <f t="shared" si="105"/>
        <v>0</v>
      </c>
      <c r="AY219" s="2">
        <f t="shared" si="105"/>
        <v>0</v>
      </c>
      <c r="AZ219" s="2">
        <f t="shared" si="105"/>
        <v>0</v>
      </c>
      <c r="BA219" s="2">
        <f t="shared" si="105"/>
        <v>0</v>
      </c>
      <c r="BB219" s="2">
        <f t="shared" si="105"/>
        <v>0</v>
      </c>
      <c r="BC219" s="2">
        <f t="shared" si="105"/>
        <v>0</v>
      </c>
      <c r="BD219" s="2">
        <f t="shared" si="105"/>
        <v>0</v>
      </c>
      <c r="BE219" s="2">
        <f t="shared" si="105"/>
        <v>0</v>
      </c>
      <c r="BF219" s="2">
        <f t="shared" si="105"/>
        <v>0</v>
      </c>
      <c r="BG219" s="2">
        <f t="shared" si="105"/>
        <v>0</v>
      </c>
      <c r="BH219" s="2">
        <f t="shared" si="105"/>
        <v>0</v>
      </c>
      <c r="BI219" s="2">
        <f t="shared" si="105"/>
        <v>0</v>
      </c>
      <c r="BJ219" s="2">
        <f t="shared" si="105"/>
        <v>0</v>
      </c>
      <c r="BK219" s="2">
        <f t="shared" si="105"/>
        <v>0</v>
      </c>
      <c r="BL219" s="2">
        <f t="shared" si="105"/>
        <v>0</v>
      </c>
      <c r="BM219" s="2">
        <f t="shared" si="105"/>
        <v>0</v>
      </c>
      <c r="BN219" s="2">
        <f t="shared" si="105"/>
        <v>0</v>
      </c>
      <c r="BO219" s="2">
        <f t="shared" si="105"/>
        <v>0</v>
      </c>
    </row>
    <row r="220" spans="2:67" ht="12.75" customHeight="1" outlineLevel="2">
      <c r="B220" s="64" t="s">
        <v>543</v>
      </c>
      <c r="L220" s="2">
        <f t="shared" ref="L220:BO220" si="106">IF(L$10=$C207,(L217+L219)/2*(13-$D207)/12,(L217+L219)/2)</f>
        <v>0</v>
      </c>
      <c r="M220" s="2">
        <f t="shared" si="106"/>
        <v>0</v>
      </c>
      <c r="N220" s="2">
        <f t="shared" si="106"/>
        <v>0</v>
      </c>
      <c r="O220" s="2">
        <f t="shared" si="106"/>
        <v>0</v>
      </c>
      <c r="P220" s="2">
        <f t="shared" si="106"/>
        <v>0</v>
      </c>
      <c r="Q220" s="2">
        <f t="shared" si="106"/>
        <v>1815.7080099153743</v>
      </c>
      <c r="R220" s="2">
        <f t="shared" si="106"/>
        <v>21165.967658442078</v>
      </c>
      <c r="S220" s="2">
        <f t="shared" si="106"/>
        <v>20016.684346671467</v>
      </c>
      <c r="T220" s="2">
        <f t="shared" si="106"/>
        <v>18867.401034900857</v>
      </c>
      <c r="U220" s="2">
        <f t="shared" si="106"/>
        <v>17718.117723130246</v>
      </c>
      <c r="V220" s="2">
        <f t="shared" si="106"/>
        <v>16568.834411359636</v>
      </c>
      <c r="W220" s="2">
        <f t="shared" si="106"/>
        <v>15419.551099589025</v>
      </c>
      <c r="X220" s="2">
        <f t="shared" si="106"/>
        <v>14270.267787818415</v>
      </c>
      <c r="Y220" s="2">
        <f t="shared" si="106"/>
        <v>13120.984476047804</v>
      </c>
      <c r="Z220" s="2">
        <f t="shared" si="106"/>
        <v>11971.701164277194</v>
      </c>
      <c r="AA220" s="2">
        <f t="shared" si="106"/>
        <v>10822.417852506584</v>
      </c>
      <c r="AB220" s="2">
        <f t="shared" si="106"/>
        <v>9673.1345407359731</v>
      </c>
      <c r="AC220" s="2">
        <f t="shared" si="106"/>
        <v>8523.8512289653627</v>
      </c>
      <c r="AD220" s="2">
        <f t="shared" si="106"/>
        <v>7374.5679171947522</v>
      </c>
      <c r="AE220" s="2">
        <f t="shared" si="106"/>
        <v>6225.2846054241418</v>
      </c>
      <c r="AF220" s="2">
        <f t="shared" si="106"/>
        <v>5076.0012936535313</v>
      </c>
      <c r="AG220" s="2">
        <f t="shared" si="106"/>
        <v>3926.7179818829209</v>
      </c>
      <c r="AH220" s="2">
        <f t="shared" si="106"/>
        <v>2777.4346701123104</v>
      </c>
      <c r="AI220" s="2">
        <f t="shared" si="106"/>
        <v>1628.1513583417</v>
      </c>
      <c r="AJ220" s="2">
        <f t="shared" si="106"/>
        <v>526.75485122819737</v>
      </c>
      <c r="AK220" s="2">
        <f t="shared" si="106"/>
        <v>0</v>
      </c>
      <c r="AL220" s="2">
        <f t="shared" si="106"/>
        <v>0</v>
      </c>
      <c r="AM220" s="2">
        <f t="shared" si="106"/>
        <v>0</v>
      </c>
      <c r="AN220" s="2">
        <f t="shared" si="106"/>
        <v>0</v>
      </c>
      <c r="AO220" s="2">
        <f t="shared" si="106"/>
        <v>0</v>
      </c>
      <c r="AP220" s="2">
        <f t="shared" si="106"/>
        <v>0</v>
      </c>
      <c r="AQ220" s="2">
        <f t="shared" si="106"/>
        <v>0</v>
      </c>
      <c r="AR220" s="2">
        <f t="shared" si="106"/>
        <v>0</v>
      </c>
      <c r="AS220" s="2">
        <f t="shared" si="106"/>
        <v>0</v>
      </c>
      <c r="AT220" s="2">
        <f t="shared" si="106"/>
        <v>0</v>
      </c>
      <c r="AU220" s="2">
        <f t="shared" si="106"/>
        <v>0</v>
      </c>
      <c r="AV220" s="2">
        <f t="shared" si="106"/>
        <v>0</v>
      </c>
      <c r="AW220" s="2">
        <f t="shared" si="106"/>
        <v>0</v>
      </c>
      <c r="AX220" s="2">
        <f t="shared" si="106"/>
        <v>0</v>
      </c>
      <c r="AY220" s="2">
        <f t="shared" si="106"/>
        <v>0</v>
      </c>
      <c r="AZ220" s="2">
        <f t="shared" si="106"/>
        <v>0</v>
      </c>
      <c r="BA220" s="2">
        <f t="shared" si="106"/>
        <v>0</v>
      </c>
      <c r="BB220" s="2">
        <f t="shared" si="106"/>
        <v>0</v>
      </c>
      <c r="BC220" s="2">
        <f t="shared" si="106"/>
        <v>0</v>
      </c>
      <c r="BD220" s="2">
        <f t="shared" si="106"/>
        <v>0</v>
      </c>
      <c r="BE220" s="2">
        <f t="shared" si="106"/>
        <v>0</v>
      </c>
      <c r="BF220" s="2">
        <f t="shared" si="106"/>
        <v>0</v>
      </c>
      <c r="BG220" s="2">
        <f t="shared" si="106"/>
        <v>0</v>
      </c>
      <c r="BH220" s="2">
        <f t="shared" si="106"/>
        <v>0</v>
      </c>
      <c r="BI220" s="2">
        <f t="shared" si="106"/>
        <v>0</v>
      </c>
      <c r="BJ220" s="2">
        <f t="shared" si="106"/>
        <v>0</v>
      </c>
      <c r="BK220" s="2">
        <f t="shared" si="106"/>
        <v>0</v>
      </c>
      <c r="BL220" s="2">
        <f t="shared" si="106"/>
        <v>0</v>
      </c>
      <c r="BM220" s="2">
        <f t="shared" si="106"/>
        <v>0</v>
      </c>
      <c r="BN220" s="2">
        <f t="shared" si="106"/>
        <v>0</v>
      </c>
      <c r="BO220" s="2">
        <f t="shared" si="106"/>
        <v>0</v>
      </c>
    </row>
    <row r="221" spans="2:67" ht="12.75" customHeight="1" outlineLevel="2">
      <c r="B221" s="64" t="s">
        <v>535</v>
      </c>
      <c r="L221" s="171">
        <f t="shared" ref="L221:BO221" si="107">+L220*$C$5</f>
        <v>0</v>
      </c>
      <c r="M221" s="171">
        <f t="shared" si="107"/>
        <v>0</v>
      </c>
      <c r="N221" s="171">
        <f t="shared" si="107"/>
        <v>0</v>
      </c>
      <c r="O221" s="171">
        <f t="shared" si="107"/>
        <v>0</v>
      </c>
      <c r="P221" s="171">
        <f t="shared" si="107"/>
        <v>0</v>
      </c>
      <c r="Q221" s="171">
        <f t="shared" si="107"/>
        <v>127.09956069407622</v>
      </c>
      <c r="R221" s="171">
        <f t="shared" si="107"/>
        <v>1481.6177360909455</v>
      </c>
      <c r="S221" s="171">
        <f t="shared" si="107"/>
        <v>1401.1679042670028</v>
      </c>
      <c r="T221" s="171">
        <f t="shared" si="107"/>
        <v>1320.71807244306</v>
      </c>
      <c r="U221" s="171">
        <f t="shared" si="107"/>
        <v>1240.2682406191173</v>
      </c>
      <c r="V221" s="171">
        <f t="shared" si="107"/>
        <v>1159.8184087951747</v>
      </c>
      <c r="W221" s="171">
        <f t="shared" si="107"/>
        <v>1079.368576971232</v>
      </c>
      <c r="X221" s="171">
        <f t="shared" si="107"/>
        <v>998.91874514728909</v>
      </c>
      <c r="Y221" s="171">
        <f t="shared" si="107"/>
        <v>918.46891332334644</v>
      </c>
      <c r="Z221" s="171">
        <f t="shared" si="107"/>
        <v>838.01908149940368</v>
      </c>
      <c r="AA221" s="171">
        <f t="shared" si="107"/>
        <v>757.56924967546092</v>
      </c>
      <c r="AB221" s="171">
        <f t="shared" si="107"/>
        <v>677.11941785151816</v>
      </c>
      <c r="AC221" s="171">
        <f t="shared" si="107"/>
        <v>596.66958602757541</v>
      </c>
      <c r="AD221" s="171">
        <f t="shared" si="107"/>
        <v>516.21975420363276</v>
      </c>
      <c r="AE221" s="171">
        <f t="shared" si="107"/>
        <v>435.76992237968994</v>
      </c>
      <c r="AF221" s="171">
        <f t="shared" si="107"/>
        <v>355.32009055574724</v>
      </c>
      <c r="AG221" s="171">
        <f t="shared" si="107"/>
        <v>274.87025873180448</v>
      </c>
      <c r="AH221" s="171">
        <f t="shared" si="107"/>
        <v>194.42042690786175</v>
      </c>
      <c r="AI221" s="171">
        <f t="shared" si="107"/>
        <v>113.97059508391901</v>
      </c>
      <c r="AJ221" s="171">
        <f t="shared" si="107"/>
        <v>36.872839585973821</v>
      </c>
      <c r="AK221" s="171">
        <f t="shared" si="107"/>
        <v>0</v>
      </c>
      <c r="AL221" s="171">
        <f t="shared" si="107"/>
        <v>0</v>
      </c>
      <c r="AM221" s="171">
        <f t="shared" si="107"/>
        <v>0</v>
      </c>
      <c r="AN221" s="171">
        <f t="shared" si="107"/>
        <v>0</v>
      </c>
      <c r="AO221" s="171">
        <f t="shared" si="107"/>
        <v>0</v>
      </c>
      <c r="AP221" s="171">
        <f t="shared" si="107"/>
        <v>0</v>
      </c>
      <c r="AQ221" s="171">
        <f t="shared" si="107"/>
        <v>0</v>
      </c>
      <c r="AR221" s="171">
        <f t="shared" si="107"/>
        <v>0</v>
      </c>
      <c r="AS221" s="171">
        <f t="shared" si="107"/>
        <v>0</v>
      </c>
      <c r="AT221" s="171">
        <f t="shared" si="107"/>
        <v>0</v>
      </c>
      <c r="AU221" s="171">
        <f t="shared" si="107"/>
        <v>0</v>
      </c>
      <c r="AV221" s="171">
        <f t="shared" si="107"/>
        <v>0</v>
      </c>
      <c r="AW221" s="171">
        <f t="shared" si="107"/>
        <v>0</v>
      </c>
      <c r="AX221" s="171">
        <f t="shared" si="107"/>
        <v>0</v>
      </c>
      <c r="AY221" s="171">
        <f t="shared" si="107"/>
        <v>0</v>
      </c>
      <c r="AZ221" s="171">
        <f t="shared" si="107"/>
        <v>0</v>
      </c>
      <c r="BA221" s="171">
        <f t="shared" si="107"/>
        <v>0</v>
      </c>
      <c r="BB221" s="171">
        <f t="shared" si="107"/>
        <v>0</v>
      </c>
      <c r="BC221" s="171">
        <f t="shared" si="107"/>
        <v>0</v>
      </c>
      <c r="BD221" s="171">
        <f t="shared" si="107"/>
        <v>0</v>
      </c>
      <c r="BE221" s="171">
        <f t="shared" si="107"/>
        <v>0</v>
      </c>
      <c r="BF221" s="171">
        <f t="shared" si="107"/>
        <v>0</v>
      </c>
      <c r="BG221" s="171">
        <f t="shared" si="107"/>
        <v>0</v>
      </c>
      <c r="BH221" s="171">
        <f t="shared" si="107"/>
        <v>0</v>
      </c>
      <c r="BI221" s="171">
        <f t="shared" si="107"/>
        <v>0</v>
      </c>
      <c r="BJ221" s="171">
        <f t="shared" si="107"/>
        <v>0</v>
      </c>
      <c r="BK221" s="171">
        <f t="shared" si="107"/>
        <v>0</v>
      </c>
      <c r="BL221" s="171">
        <f t="shared" si="107"/>
        <v>0</v>
      </c>
      <c r="BM221" s="171">
        <f t="shared" si="107"/>
        <v>0</v>
      </c>
      <c r="BN221" s="171">
        <f t="shared" si="107"/>
        <v>0</v>
      </c>
      <c r="BO221" s="171">
        <f t="shared" si="107"/>
        <v>0</v>
      </c>
    </row>
    <row r="222" spans="2:67" ht="12.75" customHeight="1" outlineLevel="2">
      <c r="B222" s="14" t="s">
        <v>560</v>
      </c>
      <c r="L222" s="22">
        <f t="shared" ref="L222:BO222" si="108">IF(OR(L$10&lt;$C207,L$10&gt;$C207+$F214),0,IF(L$10=$C207,$E214*(13-$D207)/12,IF(L$10=$C207+$F214,$E214*($D207-1)/12,$E214)))</f>
        <v>0</v>
      </c>
      <c r="M222" s="22">
        <f t="shared" si="108"/>
        <v>0</v>
      </c>
      <c r="N222" s="22">
        <f t="shared" si="108"/>
        <v>0</v>
      </c>
      <c r="O222" s="22">
        <f t="shared" si="108"/>
        <v>0</v>
      </c>
      <c r="P222" s="22">
        <f t="shared" si="108"/>
        <v>0</v>
      </c>
      <c r="Q222" s="22">
        <f t="shared" si="108"/>
        <v>1819.6985769701332</v>
      </c>
      <c r="R222" s="22">
        <f t="shared" si="108"/>
        <v>21836.382923641599</v>
      </c>
      <c r="S222" s="22">
        <f t="shared" si="108"/>
        <v>21836.382923641599</v>
      </c>
      <c r="T222" s="22">
        <f t="shared" si="108"/>
        <v>21836.382923641599</v>
      </c>
      <c r="U222" s="22">
        <f t="shared" si="108"/>
        <v>21836.382923641599</v>
      </c>
      <c r="V222" s="22">
        <f t="shared" si="108"/>
        <v>21836.382923641599</v>
      </c>
      <c r="W222" s="22">
        <f t="shared" si="108"/>
        <v>21836.382923641599</v>
      </c>
      <c r="X222" s="22">
        <f t="shared" si="108"/>
        <v>21836.382923641599</v>
      </c>
      <c r="Y222" s="22">
        <f t="shared" si="108"/>
        <v>21836.382923641599</v>
      </c>
      <c r="Z222" s="22">
        <f t="shared" si="108"/>
        <v>21836.382923641599</v>
      </c>
      <c r="AA222" s="22">
        <f t="shared" si="108"/>
        <v>21836.382923641599</v>
      </c>
      <c r="AB222" s="22">
        <f t="shared" si="108"/>
        <v>21836.382923641599</v>
      </c>
      <c r="AC222" s="22">
        <f t="shared" si="108"/>
        <v>21836.382923641599</v>
      </c>
      <c r="AD222" s="22">
        <f t="shared" si="108"/>
        <v>21836.382923641599</v>
      </c>
      <c r="AE222" s="22">
        <f t="shared" si="108"/>
        <v>21836.382923641599</v>
      </c>
      <c r="AF222" s="22">
        <f t="shared" si="108"/>
        <v>21836.382923641599</v>
      </c>
      <c r="AG222" s="22">
        <f t="shared" si="108"/>
        <v>21836.382923641599</v>
      </c>
      <c r="AH222" s="22">
        <f t="shared" si="108"/>
        <v>21836.382923641599</v>
      </c>
      <c r="AI222" s="22">
        <f t="shared" si="108"/>
        <v>21836.382923641599</v>
      </c>
      <c r="AJ222" s="22">
        <f t="shared" si="108"/>
        <v>20016.684346671467</v>
      </c>
      <c r="AK222" s="22">
        <f t="shared" si="108"/>
        <v>0</v>
      </c>
      <c r="AL222" s="22">
        <f t="shared" si="108"/>
        <v>0</v>
      </c>
      <c r="AM222" s="22">
        <f t="shared" si="108"/>
        <v>0</v>
      </c>
      <c r="AN222" s="22">
        <f t="shared" si="108"/>
        <v>0</v>
      </c>
      <c r="AO222" s="22">
        <f t="shared" si="108"/>
        <v>0</v>
      </c>
      <c r="AP222" s="22">
        <f t="shared" si="108"/>
        <v>0</v>
      </c>
      <c r="AQ222" s="22">
        <f t="shared" si="108"/>
        <v>0</v>
      </c>
      <c r="AR222" s="22">
        <f t="shared" si="108"/>
        <v>0</v>
      </c>
      <c r="AS222" s="22">
        <f t="shared" si="108"/>
        <v>0</v>
      </c>
      <c r="AT222" s="22">
        <f t="shared" si="108"/>
        <v>0</v>
      </c>
      <c r="AU222" s="22">
        <f t="shared" si="108"/>
        <v>0</v>
      </c>
      <c r="AV222" s="22">
        <f t="shared" si="108"/>
        <v>0</v>
      </c>
      <c r="AW222" s="22">
        <f t="shared" si="108"/>
        <v>0</v>
      </c>
      <c r="AX222" s="22">
        <f t="shared" si="108"/>
        <v>0</v>
      </c>
      <c r="AY222" s="22">
        <f t="shared" si="108"/>
        <v>0</v>
      </c>
      <c r="AZ222" s="22">
        <f t="shared" si="108"/>
        <v>0</v>
      </c>
      <c r="BA222" s="22">
        <f t="shared" si="108"/>
        <v>0</v>
      </c>
      <c r="BB222" s="22">
        <f t="shared" si="108"/>
        <v>0</v>
      </c>
      <c r="BC222" s="22">
        <f t="shared" si="108"/>
        <v>0</v>
      </c>
      <c r="BD222" s="22">
        <f t="shared" si="108"/>
        <v>0</v>
      </c>
      <c r="BE222" s="22">
        <f t="shared" si="108"/>
        <v>0</v>
      </c>
      <c r="BF222" s="22">
        <f t="shared" si="108"/>
        <v>0</v>
      </c>
      <c r="BG222" s="22">
        <f t="shared" si="108"/>
        <v>0</v>
      </c>
      <c r="BH222" s="22">
        <f t="shared" si="108"/>
        <v>0</v>
      </c>
      <c r="BI222" s="22">
        <f t="shared" si="108"/>
        <v>0</v>
      </c>
      <c r="BJ222" s="22">
        <f t="shared" si="108"/>
        <v>0</v>
      </c>
      <c r="BK222" s="22">
        <f t="shared" si="108"/>
        <v>0</v>
      </c>
      <c r="BL222" s="22">
        <f t="shared" si="108"/>
        <v>0</v>
      </c>
      <c r="BM222" s="22">
        <f t="shared" si="108"/>
        <v>0</v>
      </c>
      <c r="BN222" s="22">
        <f t="shared" si="108"/>
        <v>0</v>
      </c>
      <c r="BO222" s="22">
        <f t="shared" si="108"/>
        <v>0</v>
      </c>
    </row>
    <row r="223" spans="2:67" ht="12.75" customHeight="1" outlineLevel="2">
      <c r="B223" s="14" t="s">
        <v>536</v>
      </c>
      <c r="J223" s="2"/>
      <c r="L223" s="172">
        <f>+L222*$G214</f>
        <v>0</v>
      </c>
      <c r="M223" s="172">
        <f t="shared" ref="M223:BO223" si="109">+M222*$G214</f>
        <v>0</v>
      </c>
      <c r="N223" s="172">
        <f t="shared" si="109"/>
        <v>0</v>
      </c>
      <c r="O223" s="172">
        <f t="shared" si="109"/>
        <v>0</v>
      </c>
      <c r="P223" s="172">
        <f t="shared" si="109"/>
        <v>0</v>
      </c>
      <c r="Q223" s="172">
        <f t="shared" si="109"/>
        <v>0.54590957309103993</v>
      </c>
      <c r="R223" s="172">
        <f t="shared" si="109"/>
        <v>6.5509148770924792</v>
      </c>
      <c r="S223" s="172">
        <f t="shared" si="109"/>
        <v>6.5509148770924792</v>
      </c>
      <c r="T223" s="172">
        <f t="shared" si="109"/>
        <v>6.5509148770924792</v>
      </c>
      <c r="U223" s="172">
        <f t="shared" si="109"/>
        <v>6.5509148770924792</v>
      </c>
      <c r="V223" s="172">
        <f t="shared" si="109"/>
        <v>6.5509148770924792</v>
      </c>
      <c r="W223" s="172">
        <f t="shared" si="109"/>
        <v>6.5509148770924792</v>
      </c>
      <c r="X223" s="172">
        <f t="shared" si="109"/>
        <v>6.5509148770924792</v>
      </c>
      <c r="Y223" s="172">
        <f t="shared" si="109"/>
        <v>6.5509148770924792</v>
      </c>
      <c r="Z223" s="172">
        <f t="shared" si="109"/>
        <v>6.5509148770924792</v>
      </c>
      <c r="AA223" s="172">
        <f t="shared" si="109"/>
        <v>6.5509148770924792</v>
      </c>
      <c r="AB223" s="172">
        <f t="shared" si="109"/>
        <v>6.5509148770924792</v>
      </c>
      <c r="AC223" s="172">
        <f t="shared" si="109"/>
        <v>6.5509148770924792</v>
      </c>
      <c r="AD223" s="172">
        <f t="shared" si="109"/>
        <v>6.5509148770924792</v>
      </c>
      <c r="AE223" s="172">
        <f t="shared" si="109"/>
        <v>6.5509148770924792</v>
      </c>
      <c r="AF223" s="172">
        <f t="shared" si="109"/>
        <v>6.5509148770924792</v>
      </c>
      <c r="AG223" s="172">
        <f t="shared" si="109"/>
        <v>6.5509148770924792</v>
      </c>
      <c r="AH223" s="172">
        <f t="shared" si="109"/>
        <v>6.5509148770924792</v>
      </c>
      <c r="AI223" s="172">
        <f t="shared" si="109"/>
        <v>6.5509148770924792</v>
      </c>
      <c r="AJ223" s="172">
        <f t="shared" si="109"/>
        <v>6.0050053040014397</v>
      </c>
      <c r="AK223" s="172">
        <f t="shared" si="109"/>
        <v>0</v>
      </c>
      <c r="AL223" s="172">
        <f t="shared" si="109"/>
        <v>0</v>
      </c>
      <c r="AM223" s="172">
        <f t="shared" si="109"/>
        <v>0</v>
      </c>
      <c r="AN223" s="172">
        <f t="shared" si="109"/>
        <v>0</v>
      </c>
      <c r="AO223" s="172">
        <f t="shared" si="109"/>
        <v>0</v>
      </c>
      <c r="AP223" s="172">
        <f t="shared" si="109"/>
        <v>0</v>
      </c>
      <c r="AQ223" s="172">
        <f t="shared" si="109"/>
        <v>0</v>
      </c>
      <c r="AR223" s="172">
        <f t="shared" si="109"/>
        <v>0</v>
      </c>
      <c r="AS223" s="172">
        <f t="shared" si="109"/>
        <v>0</v>
      </c>
      <c r="AT223" s="172">
        <f t="shared" si="109"/>
        <v>0</v>
      </c>
      <c r="AU223" s="172">
        <f t="shared" si="109"/>
        <v>0</v>
      </c>
      <c r="AV223" s="172">
        <f t="shared" si="109"/>
        <v>0</v>
      </c>
      <c r="AW223" s="172">
        <f t="shared" si="109"/>
        <v>0</v>
      </c>
      <c r="AX223" s="172">
        <f t="shared" si="109"/>
        <v>0</v>
      </c>
      <c r="AY223" s="172">
        <f t="shared" si="109"/>
        <v>0</v>
      </c>
      <c r="AZ223" s="172">
        <f t="shared" si="109"/>
        <v>0</v>
      </c>
      <c r="BA223" s="172">
        <f t="shared" si="109"/>
        <v>0</v>
      </c>
      <c r="BB223" s="172">
        <f t="shared" si="109"/>
        <v>0</v>
      </c>
      <c r="BC223" s="172">
        <f t="shared" si="109"/>
        <v>0</v>
      </c>
      <c r="BD223" s="172">
        <f t="shared" si="109"/>
        <v>0</v>
      </c>
      <c r="BE223" s="172">
        <f t="shared" si="109"/>
        <v>0</v>
      </c>
      <c r="BF223" s="172">
        <f t="shared" si="109"/>
        <v>0</v>
      </c>
      <c r="BG223" s="172">
        <f t="shared" si="109"/>
        <v>0</v>
      </c>
      <c r="BH223" s="172">
        <f t="shared" si="109"/>
        <v>0</v>
      </c>
      <c r="BI223" s="172">
        <f t="shared" si="109"/>
        <v>0</v>
      </c>
      <c r="BJ223" s="172">
        <f t="shared" si="109"/>
        <v>0</v>
      </c>
      <c r="BK223" s="172">
        <f t="shared" si="109"/>
        <v>0</v>
      </c>
      <c r="BL223" s="172">
        <f t="shared" si="109"/>
        <v>0</v>
      </c>
      <c r="BM223" s="172">
        <f t="shared" si="109"/>
        <v>0</v>
      </c>
      <c r="BN223" s="172">
        <f t="shared" si="109"/>
        <v>0</v>
      </c>
      <c r="BO223" s="172">
        <f t="shared" si="109"/>
        <v>0</v>
      </c>
    </row>
    <row r="224" spans="2:67" ht="13.5" customHeight="1" outlineLevel="2" thickBot="1">
      <c r="B224" s="14" t="s">
        <v>561</v>
      </c>
      <c r="J224" s="2"/>
      <c r="L224" s="157">
        <f t="shared" ref="L224:BO224" si="110">SUM(L218,L221,L223)</f>
        <v>0</v>
      </c>
      <c r="M224" s="157">
        <f t="shared" si="110"/>
        <v>0</v>
      </c>
      <c r="N224" s="157">
        <f t="shared" si="110"/>
        <v>0</v>
      </c>
      <c r="O224" s="157">
        <f t="shared" si="110"/>
        <v>0</v>
      </c>
      <c r="P224" s="157">
        <f t="shared" si="110"/>
        <v>0</v>
      </c>
      <c r="Q224" s="157">
        <f t="shared" si="110"/>
        <v>223.41907958138481</v>
      </c>
      <c r="R224" s="157">
        <f t="shared" si="110"/>
        <v>2637.4519627386485</v>
      </c>
      <c r="S224" s="157">
        <f t="shared" si="110"/>
        <v>2557.002130914706</v>
      </c>
      <c r="T224" s="157">
        <f t="shared" si="110"/>
        <v>2476.552299090763</v>
      </c>
      <c r="U224" s="157">
        <f t="shared" si="110"/>
        <v>2396.10246726682</v>
      </c>
      <c r="V224" s="157">
        <f t="shared" si="110"/>
        <v>2315.6526354428779</v>
      </c>
      <c r="W224" s="157">
        <f t="shared" si="110"/>
        <v>2235.2028036189349</v>
      </c>
      <c r="X224" s="157">
        <f t="shared" si="110"/>
        <v>2154.7529717949919</v>
      </c>
      <c r="Y224" s="157">
        <f t="shared" si="110"/>
        <v>2074.3031399710494</v>
      </c>
      <c r="Z224" s="157">
        <f t="shared" si="110"/>
        <v>1993.8533081471066</v>
      </c>
      <c r="AA224" s="157">
        <f t="shared" si="110"/>
        <v>1913.4034763231639</v>
      </c>
      <c r="AB224" s="157">
        <f t="shared" si="110"/>
        <v>1832.9536444992211</v>
      </c>
      <c r="AC224" s="157">
        <f t="shared" si="110"/>
        <v>1752.5038126752784</v>
      </c>
      <c r="AD224" s="157">
        <f t="shared" si="110"/>
        <v>1672.0539808513358</v>
      </c>
      <c r="AE224" s="157">
        <f t="shared" si="110"/>
        <v>1591.6041490273929</v>
      </c>
      <c r="AF224" s="157">
        <f t="shared" si="110"/>
        <v>1511.1543172034503</v>
      </c>
      <c r="AG224" s="157">
        <f t="shared" si="110"/>
        <v>1430.7044853795073</v>
      </c>
      <c r="AH224" s="157">
        <f t="shared" si="110"/>
        <v>1350.2546535555648</v>
      </c>
      <c r="AI224" s="157">
        <f t="shared" si="110"/>
        <v>1269.804821731622</v>
      </c>
      <c r="AJ224" s="157">
        <f t="shared" si="110"/>
        <v>1096.3875473463702</v>
      </c>
      <c r="AK224" s="157">
        <f t="shared" si="110"/>
        <v>0</v>
      </c>
      <c r="AL224" s="157">
        <f t="shared" si="110"/>
        <v>0</v>
      </c>
      <c r="AM224" s="157">
        <f t="shared" si="110"/>
        <v>0</v>
      </c>
      <c r="AN224" s="157">
        <f t="shared" si="110"/>
        <v>0</v>
      </c>
      <c r="AO224" s="157">
        <f t="shared" si="110"/>
        <v>0</v>
      </c>
      <c r="AP224" s="157">
        <f t="shared" si="110"/>
        <v>0</v>
      </c>
      <c r="AQ224" s="157">
        <f t="shared" si="110"/>
        <v>0</v>
      </c>
      <c r="AR224" s="157">
        <f t="shared" si="110"/>
        <v>0</v>
      </c>
      <c r="AS224" s="157">
        <f t="shared" si="110"/>
        <v>0</v>
      </c>
      <c r="AT224" s="157">
        <f t="shared" si="110"/>
        <v>0</v>
      </c>
      <c r="AU224" s="157">
        <f t="shared" si="110"/>
        <v>0</v>
      </c>
      <c r="AV224" s="157">
        <f t="shared" si="110"/>
        <v>0</v>
      </c>
      <c r="AW224" s="157">
        <f t="shared" si="110"/>
        <v>0</v>
      </c>
      <c r="AX224" s="157">
        <f t="shared" si="110"/>
        <v>0</v>
      </c>
      <c r="AY224" s="157">
        <f t="shared" si="110"/>
        <v>0</v>
      </c>
      <c r="AZ224" s="157">
        <f t="shared" si="110"/>
        <v>0</v>
      </c>
      <c r="BA224" s="157">
        <f t="shared" si="110"/>
        <v>0</v>
      </c>
      <c r="BB224" s="157">
        <f t="shared" si="110"/>
        <v>0</v>
      </c>
      <c r="BC224" s="157">
        <f t="shared" si="110"/>
        <v>0</v>
      </c>
      <c r="BD224" s="157">
        <f t="shared" si="110"/>
        <v>0</v>
      </c>
      <c r="BE224" s="157">
        <f t="shared" si="110"/>
        <v>0</v>
      </c>
      <c r="BF224" s="157">
        <f t="shared" si="110"/>
        <v>0</v>
      </c>
      <c r="BG224" s="157">
        <f t="shared" si="110"/>
        <v>0</v>
      </c>
      <c r="BH224" s="157">
        <f t="shared" si="110"/>
        <v>0</v>
      </c>
      <c r="BI224" s="157">
        <f t="shared" si="110"/>
        <v>0</v>
      </c>
      <c r="BJ224" s="157">
        <f t="shared" si="110"/>
        <v>0</v>
      </c>
      <c r="BK224" s="157">
        <f t="shared" si="110"/>
        <v>0</v>
      </c>
      <c r="BL224" s="157">
        <f t="shared" si="110"/>
        <v>0</v>
      </c>
      <c r="BM224" s="157">
        <f t="shared" si="110"/>
        <v>0</v>
      </c>
      <c r="BN224" s="157">
        <f t="shared" si="110"/>
        <v>0</v>
      </c>
      <c r="BO224" s="157">
        <f t="shared" si="110"/>
        <v>0</v>
      </c>
    </row>
    <row r="225" spans="1:67" ht="12.75" customHeight="1" outlineLevel="2">
      <c r="B225" s="14"/>
    </row>
    <row r="226" spans="1:67" ht="12.75" customHeight="1" outlineLevel="2">
      <c r="B226" s="14"/>
    </row>
    <row r="227" spans="1:67" ht="12.75" customHeight="1" outlineLevel="2">
      <c r="B227" s="14"/>
    </row>
    <row r="228" spans="1:67" ht="12.75" customHeight="1" outlineLevel="2">
      <c r="B228" s="14"/>
    </row>
    <row r="229" spans="1:67" ht="12.75" customHeight="1" outlineLevel="2">
      <c r="B229" s="14"/>
    </row>
    <row r="230" spans="1:67" ht="12.75" customHeight="1" outlineLevel="2">
      <c r="B230" s="14"/>
    </row>
    <row r="231" spans="1:67" ht="12.75" customHeight="1" outlineLevel="2">
      <c r="B231" s="14"/>
    </row>
    <row r="232" spans="1:67" outlineLevel="1">
      <c r="A232">
        <f>A202+1</f>
        <v>8</v>
      </c>
      <c r="B232" s="158" t="s">
        <v>332</v>
      </c>
      <c r="C232" s="150"/>
      <c r="G232" s="159" t="s">
        <v>333</v>
      </c>
      <c r="H232" s="1">
        <f>+C237</f>
        <v>2019</v>
      </c>
      <c r="I232" s="2">
        <f>+E244</f>
        <v>147889.21546275058</v>
      </c>
      <c r="J232" s="2">
        <f>NPV($C$4,M232:BO232)+L232</f>
        <v>91567.910558317453</v>
      </c>
      <c r="L232" s="2">
        <f>+L254</f>
        <v>0</v>
      </c>
      <c r="M232" s="2">
        <f t="shared" ref="M232:BO232" si="111">+M254</f>
        <v>0</v>
      </c>
      <c r="N232" s="2">
        <f t="shared" si="111"/>
        <v>0</v>
      </c>
      <c r="O232" s="2">
        <f t="shared" si="111"/>
        <v>0</v>
      </c>
      <c r="P232" s="2">
        <f t="shared" si="111"/>
        <v>0</v>
      </c>
      <c r="Q232" s="2">
        <f t="shared" si="111"/>
        <v>0</v>
      </c>
      <c r="R232" s="2">
        <f t="shared" si="111"/>
        <v>0</v>
      </c>
      <c r="S232" s="2">
        <f t="shared" si="111"/>
        <v>1071.1869204715736</v>
      </c>
      <c r="T232" s="2">
        <f t="shared" si="111"/>
        <v>12760.78527755395</v>
      </c>
      <c r="U232" s="2">
        <f t="shared" si="111"/>
        <v>12588.247859514075</v>
      </c>
      <c r="V232" s="2">
        <f t="shared" si="111"/>
        <v>12415.710441474199</v>
      </c>
      <c r="W232" s="2">
        <f t="shared" si="111"/>
        <v>12243.173023434325</v>
      </c>
      <c r="X232" s="2">
        <f t="shared" si="111"/>
        <v>12070.635605394449</v>
      </c>
      <c r="Y232" s="2">
        <f t="shared" si="111"/>
        <v>11898.098187354573</v>
      </c>
      <c r="Z232" s="2">
        <f t="shared" si="111"/>
        <v>11725.560769314698</v>
      </c>
      <c r="AA232" s="2">
        <f t="shared" si="111"/>
        <v>11553.023351274824</v>
      </c>
      <c r="AB232" s="2">
        <f t="shared" si="111"/>
        <v>11380.485933234948</v>
      </c>
      <c r="AC232" s="2">
        <f t="shared" si="111"/>
        <v>11207.948515195072</v>
      </c>
      <c r="AD232" s="2">
        <f t="shared" si="111"/>
        <v>11035.411097155196</v>
      </c>
      <c r="AE232" s="2">
        <f t="shared" si="111"/>
        <v>10862.873679115322</v>
      </c>
      <c r="AF232" s="2">
        <f t="shared" si="111"/>
        <v>10690.336261075445</v>
      </c>
      <c r="AG232" s="2">
        <f t="shared" si="111"/>
        <v>10517.798843035571</v>
      </c>
      <c r="AH232" s="2">
        <f t="shared" si="111"/>
        <v>10345.261424995695</v>
      </c>
      <c r="AI232" s="2">
        <f t="shared" si="111"/>
        <v>10172.724006955819</v>
      </c>
      <c r="AJ232" s="2">
        <f t="shared" si="111"/>
        <v>10000.186588915944</v>
      </c>
      <c r="AK232" s="2">
        <f t="shared" si="111"/>
        <v>9827.6491708760695</v>
      </c>
      <c r="AL232" s="2">
        <f t="shared" si="111"/>
        <v>9655.1117528361938</v>
      </c>
      <c r="AM232" s="2">
        <f t="shared" si="111"/>
        <v>9482.574334796318</v>
      </c>
      <c r="AN232" s="2">
        <f t="shared" si="111"/>
        <v>9310.0369167564422</v>
      </c>
      <c r="AO232" s="2">
        <f t="shared" si="111"/>
        <v>9137.4994987165683</v>
      </c>
      <c r="AP232" s="2">
        <f t="shared" si="111"/>
        <v>8964.9620806766925</v>
      </c>
      <c r="AQ232" s="2">
        <f t="shared" si="111"/>
        <v>8792.4246626368167</v>
      </c>
      <c r="AR232" s="2">
        <f t="shared" si="111"/>
        <v>8619.8872445969409</v>
      </c>
      <c r="AS232" s="2">
        <f t="shared" si="111"/>
        <v>8447.349826557067</v>
      </c>
      <c r="AT232" s="2">
        <f t="shared" si="111"/>
        <v>8274.8124085171912</v>
      </c>
      <c r="AU232" s="2">
        <f t="shared" si="111"/>
        <v>8102.2749904773145</v>
      </c>
      <c r="AV232" s="2">
        <f t="shared" si="111"/>
        <v>7929.7375724374388</v>
      </c>
      <c r="AW232" s="2">
        <f t="shared" si="111"/>
        <v>7757.200154397563</v>
      </c>
      <c r="AX232" s="2">
        <f t="shared" si="111"/>
        <v>7584.662736357689</v>
      </c>
      <c r="AY232" s="2">
        <f t="shared" si="111"/>
        <v>7412.1253183178133</v>
      </c>
      <c r="AZ232" s="2">
        <f t="shared" si="111"/>
        <v>7239.5879002779375</v>
      </c>
      <c r="BA232" s="2">
        <f t="shared" si="111"/>
        <v>7067.0504822380617</v>
      </c>
      <c r="BB232" s="2">
        <f t="shared" si="111"/>
        <v>6894.5130641981859</v>
      </c>
      <c r="BC232" s="2">
        <f t="shared" si="111"/>
        <v>6721.9756461583102</v>
      </c>
      <c r="BD232" s="2">
        <f t="shared" si="111"/>
        <v>6549.4382281184344</v>
      </c>
      <c r="BE232" s="2">
        <f t="shared" si="111"/>
        <v>6376.9008100785586</v>
      </c>
      <c r="BF232" s="2">
        <f t="shared" si="111"/>
        <v>6204.3633920386828</v>
      </c>
      <c r="BG232" s="2">
        <f t="shared" si="111"/>
        <v>6031.8259739988071</v>
      </c>
      <c r="BH232" s="2">
        <f t="shared" si="111"/>
        <v>5859.2885559589313</v>
      </c>
      <c r="BI232" s="2">
        <f t="shared" si="111"/>
        <v>5686.7511379190555</v>
      </c>
      <c r="BJ232" s="2">
        <f t="shared" si="111"/>
        <v>5514.2137198791797</v>
      </c>
      <c r="BK232" s="2">
        <f t="shared" si="111"/>
        <v>5341.676301839304</v>
      </c>
      <c r="BL232" s="2">
        <f t="shared" si="111"/>
        <v>5169.1388837994273</v>
      </c>
      <c r="BM232" s="2">
        <f t="shared" si="111"/>
        <v>4996.6014657595524</v>
      </c>
      <c r="BN232" s="2">
        <f t="shared" si="111"/>
        <v>4824.0640477196766</v>
      </c>
      <c r="BO232" s="2">
        <f t="shared" si="111"/>
        <v>4651.5266296798009</v>
      </c>
    </row>
    <row r="233" spans="1:67" ht="12.75" customHeight="1" outlineLevel="2">
      <c r="B233" s="160" t="str">
        <f>"Jan "&amp;$L$10&amp;" $"</f>
        <v>Jan 2012 $</v>
      </c>
      <c r="C233" s="161">
        <v>116559.44500000001</v>
      </c>
      <c r="D233" s="60"/>
      <c r="E233" s="60"/>
      <c r="F233" s="60"/>
      <c r="G233" s="60"/>
      <c r="H233" s="162"/>
    </row>
    <row r="234" spans="1:67" ht="12.75" customHeight="1" outlineLevel="2">
      <c r="B234" s="14" t="s">
        <v>549</v>
      </c>
      <c r="C234" s="163">
        <v>4.3200000000000002E-2</v>
      </c>
      <c r="D234" s="163">
        <v>0.222</v>
      </c>
      <c r="E234" s="163">
        <v>0.73480000000000001</v>
      </c>
      <c r="F234" s="163">
        <v>0</v>
      </c>
      <c r="G234" s="163">
        <v>0</v>
      </c>
      <c r="H234" s="164"/>
      <c r="J234" s="17"/>
      <c r="K234" s="17"/>
    </row>
    <row r="235" spans="1:67" ht="12.75" customHeight="1" outlineLevel="2">
      <c r="B235" s="14" t="s">
        <v>323</v>
      </c>
      <c r="C235" s="193">
        <v>2.7E-2</v>
      </c>
      <c r="D235" s="60"/>
      <c r="E235" s="60"/>
      <c r="F235" s="60"/>
      <c r="G235" s="60"/>
    </row>
    <row r="236" spans="1:67" ht="12.75" customHeight="1" outlineLevel="2">
      <c r="B236" s="14" t="s">
        <v>550</v>
      </c>
      <c r="C236" s="159">
        <v>2017</v>
      </c>
      <c r="D236" s="159">
        <v>1</v>
      </c>
    </row>
    <row r="237" spans="1:67" ht="12.75" customHeight="1" outlineLevel="2">
      <c r="B237" s="14" t="s">
        <v>551</v>
      </c>
      <c r="C237" s="159">
        <v>2019</v>
      </c>
      <c r="D237" s="159">
        <v>12</v>
      </c>
    </row>
    <row r="238" spans="1:67" ht="12.75" customHeight="1" outlineLevel="2">
      <c r="B238" s="15" t="s">
        <v>552</v>
      </c>
      <c r="L238" s="166">
        <f t="shared" ref="L238:BO238" si="112">(1+$C235)^L$21</f>
        <v>1.0134100848126586</v>
      </c>
      <c r="M238" s="166">
        <f t="shared" si="112"/>
        <v>1.0407721571026003</v>
      </c>
      <c r="N238" s="166">
        <f t="shared" si="112"/>
        <v>1.0688730053443705</v>
      </c>
      <c r="O238" s="166">
        <f t="shared" si="112"/>
        <v>1.0977325764886683</v>
      </c>
      <c r="P238" s="166">
        <f t="shared" si="112"/>
        <v>1.1273713560538623</v>
      </c>
      <c r="Q238" s="166">
        <f t="shared" si="112"/>
        <v>1.1578103826673165</v>
      </c>
      <c r="R238" s="166">
        <f t="shared" si="112"/>
        <v>1.1890712629993339</v>
      </c>
      <c r="S238" s="166">
        <f t="shared" si="112"/>
        <v>1.2211761871003157</v>
      </c>
      <c r="T238" s="166">
        <f t="shared" si="112"/>
        <v>1.2541479441520242</v>
      </c>
      <c r="U238" s="166">
        <f t="shared" si="112"/>
        <v>1.2880099386441288</v>
      </c>
      <c r="V238" s="166">
        <f t="shared" si="112"/>
        <v>1.3227862069875203</v>
      </c>
      <c r="W238" s="166">
        <f t="shared" si="112"/>
        <v>1.358501434576183</v>
      </c>
      <c r="X238" s="166">
        <f t="shared" si="112"/>
        <v>1.39518097330974</v>
      </c>
      <c r="Y238" s="166">
        <f t="shared" si="112"/>
        <v>1.4328508595891027</v>
      </c>
      <c r="Z238" s="166">
        <f t="shared" si="112"/>
        <v>1.4715378327980084</v>
      </c>
      <c r="AA238" s="166">
        <f t="shared" si="112"/>
        <v>1.5112693542835545</v>
      </c>
      <c r="AB238" s="166">
        <f t="shared" si="112"/>
        <v>1.5520736268492104</v>
      </c>
      <c r="AC238" s="166">
        <f t="shared" si="112"/>
        <v>1.5939796147741387</v>
      </c>
      <c r="AD238" s="166">
        <f t="shared" si="112"/>
        <v>1.6370170643730404</v>
      </c>
      <c r="AE238" s="166">
        <f t="shared" si="112"/>
        <v>1.6812165251111124</v>
      </c>
      <c r="AF238" s="166">
        <f t="shared" si="112"/>
        <v>1.7266093712891122</v>
      </c>
      <c r="AG238" s="166">
        <f t="shared" si="112"/>
        <v>1.7732278243139181</v>
      </c>
      <c r="AH238" s="166">
        <f t="shared" si="112"/>
        <v>1.8211049755703939</v>
      </c>
      <c r="AI238" s="166">
        <f t="shared" si="112"/>
        <v>1.8702748099107942</v>
      </c>
      <c r="AJ238" s="166">
        <f t="shared" si="112"/>
        <v>1.9207722297783856</v>
      </c>
      <c r="AK238" s="166">
        <f t="shared" si="112"/>
        <v>1.9726330799824017</v>
      </c>
      <c r="AL238" s="166">
        <f t="shared" si="112"/>
        <v>2.0258941731419262</v>
      </c>
      <c r="AM238" s="166">
        <f t="shared" si="112"/>
        <v>2.0805933158167584</v>
      </c>
      <c r="AN238" s="166">
        <f t="shared" si="112"/>
        <v>2.1367693353438106</v>
      </c>
      <c r="AO238" s="166">
        <f t="shared" si="112"/>
        <v>2.1944621073980932</v>
      </c>
      <c r="AP238" s="166">
        <f t="shared" si="112"/>
        <v>2.2537125842978414</v>
      </c>
      <c r="AQ238" s="166">
        <f t="shared" si="112"/>
        <v>2.3145628240738829</v>
      </c>
      <c r="AR238" s="166">
        <f t="shared" si="112"/>
        <v>2.3770560203238777</v>
      </c>
      <c r="AS238" s="166">
        <f t="shared" si="112"/>
        <v>2.4412365328726224</v>
      </c>
      <c r="AT238" s="166">
        <f t="shared" si="112"/>
        <v>2.5071499192601832</v>
      </c>
      <c r="AU238" s="166">
        <f t="shared" si="112"/>
        <v>2.5748429670802078</v>
      </c>
      <c r="AV238" s="166">
        <f t="shared" si="112"/>
        <v>2.6443637271913731</v>
      </c>
      <c r="AW238" s="166">
        <f t="shared" si="112"/>
        <v>2.7157615478255397</v>
      </c>
      <c r="AX238" s="166">
        <f t="shared" si="112"/>
        <v>2.7890871096168293</v>
      </c>
      <c r="AY238" s="166">
        <f t="shared" si="112"/>
        <v>2.8643924615764829</v>
      </c>
      <c r="AZ238" s="166">
        <f t="shared" si="112"/>
        <v>2.9417310580390481</v>
      </c>
      <c r="BA238" s="166">
        <f t="shared" si="112"/>
        <v>3.0211577966061016</v>
      </c>
      <c r="BB238" s="166">
        <f t="shared" si="112"/>
        <v>3.1027290571144666</v>
      </c>
      <c r="BC238" s="166">
        <f t="shared" si="112"/>
        <v>3.1865027416565566</v>
      </c>
      <c r="BD238" s="166">
        <f t="shared" si="112"/>
        <v>3.2725383156812837</v>
      </c>
      <c r="BE238" s="166">
        <f t="shared" si="112"/>
        <v>3.3608968502046777</v>
      </c>
      <c r="BF238" s="166">
        <f t="shared" si="112"/>
        <v>3.4516410651602039</v>
      </c>
      <c r="BG238" s="166">
        <f t="shared" si="112"/>
        <v>3.5448353739195286</v>
      </c>
      <c r="BH238" s="166">
        <f t="shared" si="112"/>
        <v>3.6405459290153561</v>
      </c>
      <c r="BI238" s="166">
        <f t="shared" si="112"/>
        <v>3.7388406690987708</v>
      </c>
      <c r="BJ238" s="166">
        <f t="shared" si="112"/>
        <v>3.8397893671644368</v>
      </c>
      <c r="BK238" s="166">
        <f t="shared" si="112"/>
        <v>3.9434636800778766</v>
      </c>
      <c r="BL238" s="166">
        <f t="shared" si="112"/>
        <v>4.0499371994399791</v>
      </c>
      <c r="BM238" s="166">
        <f t="shared" si="112"/>
        <v>4.159285503824858</v>
      </c>
      <c r="BN238" s="166">
        <f t="shared" si="112"/>
        <v>4.2715862124281285</v>
      </c>
      <c r="BO238" s="166">
        <f t="shared" si="112"/>
        <v>4.3869190401636882</v>
      </c>
    </row>
    <row r="239" spans="1:67" ht="12.75" customHeight="1" outlineLevel="2">
      <c r="B239" s="14" t="s">
        <v>553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1:67" ht="12.75" customHeight="1" outlineLevel="2">
      <c r="B240" s="64" t="s">
        <v>554</v>
      </c>
      <c r="L240" s="2">
        <f t="shared" ref="L240:BO240" si="113">IF(L$10&gt;$C237,0,+K243)</f>
        <v>0</v>
      </c>
      <c r="M240" s="2">
        <f t="shared" si="113"/>
        <v>0</v>
      </c>
      <c r="N240" s="2">
        <f t="shared" si="113"/>
        <v>0</v>
      </c>
      <c r="O240" s="2">
        <f t="shared" si="113"/>
        <v>0</v>
      </c>
      <c r="P240" s="2">
        <f t="shared" si="113"/>
        <v>0</v>
      </c>
      <c r="Q240" s="2">
        <f t="shared" si="113"/>
        <v>0</v>
      </c>
      <c r="R240" s="2">
        <f t="shared" si="113"/>
        <v>6012.1889218237784</v>
      </c>
      <c r="S240" s="2">
        <f t="shared" si="113"/>
        <v>38118.112790601896</v>
      </c>
      <c r="T240" s="2">
        <f t="shared" si="113"/>
        <v>0</v>
      </c>
      <c r="U240" s="2">
        <f t="shared" si="113"/>
        <v>0</v>
      </c>
      <c r="V240" s="2">
        <f t="shared" si="113"/>
        <v>0</v>
      </c>
      <c r="W240" s="2">
        <f t="shared" si="113"/>
        <v>0</v>
      </c>
      <c r="X240" s="2">
        <f t="shared" si="113"/>
        <v>0</v>
      </c>
      <c r="Y240" s="2">
        <f t="shared" si="113"/>
        <v>0</v>
      </c>
      <c r="Z240" s="2">
        <f t="shared" si="113"/>
        <v>0</v>
      </c>
      <c r="AA240" s="2">
        <f t="shared" si="113"/>
        <v>0</v>
      </c>
      <c r="AB240" s="2">
        <f t="shared" si="113"/>
        <v>0</v>
      </c>
      <c r="AC240" s="2">
        <f t="shared" si="113"/>
        <v>0</v>
      </c>
      <c r="AD240" s="2">
        <f t="shared" si="113"/>
        <v>0</v>
      </c>
      <c r="AE240" s="2">
        <f t="shared" si="113"/>
        <v>0</v>
      </c>
      <c r="AF240" s="2">
        <f t="shared" si="113"/>
        <v>0</v>
      </c>
      <c r="AG240" s="2">
        <f t="shared" si="113"/>
        <v>0</v>
      </c>
      <c r="AH240" s="2">
        <f t="shared" si="113"/>
        <v>0</v>
      </c>
      <c r="AI240" s="2">
        <f t="shared" si="113"/>
        <v>0</v>
      </c>
      <c r="AJ240" s="2">
        <f t="shared" si="113"/>
        <v>0</v>
      </c>
      <c r="AK240" s="2">
        <f t="shared" si="113"/>
        <v>0</v>
      </c>
      <c r="AL240" s="2">
        <f t="shared" si="113"/>
        <v>0</v>
      </c>
      <c r="AM240" s="2">
        <f t="shared" si="113"/>
        <v>0</v>
      </c>
      <c r="AN240" s="2">
        <f t="shared" si="113"/>
        <v>0</v>
      </c>
      <c r="AO240" s="2">
        <f t="shared" si="113"/>
        <v>0</v>
      </c>
      <c r="AP240" s="2">
        <f t="shared" si="113"/>
        <v>0</v>
      </c>
      <c r="AQ240" s="2">
        <f t="shared" si="113"/>
        <v>0</v>
      </c>
      <c r="AR240" s="2">
        <f t="shared" si="113"/>
        <v>0</v>
      </c>
      <c r="AS240" s="2">
        <f t="shared" si="113"/>
        <v>0</v>
      </c>
      <c r="AT240" s="2">
        <f t="shared" si="113"/>
        <v>0</v>
      </c>
      <c r="AU240" s="2">
        <f t="shared" si="113"/>
        <v>0</v>
      </c>
      <c r="AV240" s="2">
        <f t="shared" si="113"/>
        <v>0</v>
      </c>
      <c r="AW240" s="2">
        <f t="shared" si="113"/>
        <v>0</v>
      </c>
      <c r="AX240" s="2">
        <f t="shared" si="113"/>
        <v>0</v>
      </c>
      <c r="AY240" s="2">
        <f t="shared" si="113"/>
        <v>0</v>
      </c>
      <c r="AZ240" s="2">
        <f t="shared" si="113"/>
        <v>0</v>
      </c>
      <c r="BA240" s="2">
        <f t="shared" si="113"/>
        <v>0</v>
      </c>
      <c r="BB240" s="2">
        <f t="shared" si="113"/>
        <v>0</v>
      </c>
      <c r="BC240" s="2">
        <f t="shared" si="113"/>
        <v>0</v>
      </c>
      <c r="BD240" s="2">
        <f t="shared" si="113"/>
        <v>0</v>
      </c>
      <c r="BE240" s="2">
        <f t="shared" si="113"/>
        <v>0</v>
      </c>
      <c r="BF240" s="2">
        <f t="shared" si="113"/>
        <v>0</v>
      </c>
      <c r="BG240" s="2">
        <f t="shared" si="113"/>
        <v>0</v>
      </c>
      <c r="BH240" s="2">
        <f t="shared" si="113"/>
        <v>0</v>
      </c>
      <c r="BI240" s="2">
        <f t="shared" si="113"/>
        <v>0</v>
      </c>
      <c r="BJ240" s="2">
        <f t="shared" si="113"/>
        <v>0</v>
      </c>
      <c r="BK240" s="2">
        <f t="shared" si="113"/>
        <v>0</v>
      </c>
      <c r="BL240" s="2">
        <f t="shared" si="113"/>
        <v>0</v>
      </c>
      <c r="BM240" s="2">
        <f t="shared" si="113"/>
        <v>0</v>
      </c>
      <c r="BN240" s="2">
        <f t="shared" si="113"/>
        <v>0</v>
      </c>
      <c r="BO240" s="2">
        <f t="shared" si="113"/>
        <v>0</v>
      </c>
    </row>
    <row r="241" spans="2:67" ht="12.75" customHeight="1" outlineLevel="2">
      <c r="B241" s="64" t="s">
        <v>555</v>
      </c>
      <c r="L241" s="2">
        <f t="shared" ref="L241:BO241" si="114">IF(AND(L$10&gt;=$C236,L$10&lt;=$C237),INDEX($C234:$G234,1,L$10-$C236+1)*$C233*L238,0)</f>
        <v>0</v>
      </c>
      <c r="M241" s="2">
        <f t="shared" si="114"/>
        <v>0</v>
      </c>
      <c r="N241" s="2">
        <f t="shared" si="114"/>
        <v>0</v>
      </c>
      <c r="O241" s="2">
        <f t="shared" si="114"/>
        <v>0</v>
      </c>
      <c r="P241" s="2">
        <f t="shared" si="114"/>
        <v>0</v>
      </c>
      <c r="Q241" s="2">
        <f t="shared" si="114"/>
        <v>5830.0013787382095</v>
      </c>
      <c r="R241" s="2">
        <f t="shared" si="114"/>
        <v>30768.64199870461</v>
      </c>
      <c r="S241" s="2">
        <f t="shared" si="114"/>
        <v>104591.15175876417</v>
      </c>
      <c r="T241" s="2">
        <f t="shared" si="114"/>
        <v>0</v>
      </c>
      <c r="U241" s="2">
        <f t="shared" si="114"/>
        <v>0</v>
      </c>
      <c r="V241" s="2">
        <f t="shared" si="114"/>
        <v>0</v>
      </c>
      <c r="W241" s="2">
        <f t="shared" si="114"/>
        <v>0</v>
      </c>
      <c r="X241" s="2">
        <f t="shared" si="114"/>
        <v>0</v>
      </c>
      <c r="Y241" s="2">
        <f t="shared" si="114"/>
        <v>0</v>
      </c>
      <c r="Z241" s="2">
        <f t="shared" si="114"/>
        <v>0</v>
      </c>
      <c r="AA241" s="2">
        <f t="shared" si="114"/>
        <v>0</v>
      </c>
      <c r="AB241" s="2">
        <f t="shared" si="114"/>
        <v>0</v>
      </c>
      <c r="AC241" s="2">
        <f t="shared" si="114"/>
        <v>0</v>
      </c>
      <c r="AD241" s="2">
        <f t="shared" si="114"/>
        <v>0</v>
      </c>
      <c r="AE241" s="2">
        <f t="shared" si="114"/>
        <v>0</v>
      </c>
      <c r="AF241" s="2">
        <f t="shared" si="114"/>
        <v>0</v>
      </c>
      <c r="AG241" s="2">
        <f t="shared" si="114"/>
        <v>0</v>
      </c>
      <c r="AH241" s="2">
        <f t="shared" si="114"/>
        <v>0</v>
      </c>
      <c r="AI241" s="2">
        <f t="shared" si="114"/>
        <v>0</v>
      </c>
      <c r="AJ241" s="2">
        <f t="shared" si="114"/>
        <v>0</v>
      </c>
      <c r="AK241" s="2">
        <f t="shared" si="114"/>
        <v>0</v>
      </c>
      <c r="AL241" s="2">
        <f t="shared" si="114"/>
        <v>0</v>
      </c>
      <c r="AM241" s="2">
        <f t="shared" si="114"/>
        <v>0</v>
      </c>
      <c r="AN241" s="2">
        <f t="shared" si="114"/>
        <v>0</v>
      </c>
      <c r="AO241" s="2">
        <f t="shared" si="114"/>
        <v>0</v>
      </c>
      <c r="AP241" s="2">
        <f t="shared" si="114"/>
        <v>0</v>
      </c>
      <c r="AQ241" s="2">
        <f t="shared" si="114"/>
        <v>0</v>
      </c>
      <c r="AR241" s="2">
        <f t="shared" si="114"/>
        <v>0</v>
      </c>
      <c r="AS241" s="2">
        <f t="shared" si="114"/>
        <v>0</v>
      </c>
      <c r="AT241" s="2">
        <f t="shared" si="114"/>
        <v>0</v>
      </c>
      <c r="AU241" s="2">
        <f t="shared" si="114"/>
        <v>0</v>
      </c>
      <c r="AV241" s="2">
        <f t="shared" si="114"/>
        <v>0</v>
      </c>
      <c r="AW241" s="2">
        <f t="shared" si="114"/>
        <v>0</v>
      </c>
      <c r="AX241" s="2">
        <f t="shared" si="114"/>
        <v>0</v>
      </c>
      <c r="AY241" s="2">
        <f t="shared" si="114"/>
        <v>0</v>
      </c>
      <c r="AZ241" s="2">
        <f t="shared" si="114"/>
        <v>0</v>
      </c>
      <c r="BA241" s="2">
        <f t="shared" si="114"/>
        <v>0</v>
      </c>
      <c r="BB241" s="2">
        <f t="shared" si="114"/>
        <v>0</v>
      </c>
      <c r="BC241" s="2">
        <f t="shared" si="114"/>
        <v>0</v>
      </c>
      <c r="BD241" s="2">
        <f t="shared" si="114"/>
        <v>0</v>
      </c>
      <c r="BE241" s="2">
        <f t="shared" si="114"/>
        <v>0</v>
      </c>
      <c r="BF241" s="2">
        <f t="shared" si="114"/>
        <v>0</v>
      </c>
      <c r="BG241" s="2">
        <f t="shared" si="114"/>
        <v>0</v>
      </c>
      <c r="BH241" s="2">
        <f t="shared" si="114"/>
        <v>0</v>
      </c>
      <c r="BI241" s="2">
        <f t="shared" si="114"/>
        <v>0</v>
      </c>
      <c r="BJ241" s="2">
        <f t="shared" si="114"/>
        <v>0</v>
      </c>
      <c r="BK241" s="2">
        <f t="shared" si="114"/>
        <v>0</v>
      </c>
      <c r="BL241" s="2">
        <f t="shared" si="114"/>
        <v>0</v>
      </c>
      <c r="BM241" s="2">
        <f t="shared" si="114"/>
        <v>0</v>
      </c>
      <c r="BN241" s="2">
        <f t="shared" si="114"/>
        <v>0</v>
      </c>
      <c r="BO241" s="2">
        <f t="shared" si="114"/>
        <v>0</v>
      </c>
    </row>
    <row r="242" spans="2:67" ht="12.75" customHeight="1" outlineLevel="2">
      <c r="B242" s="64" t="s">
        <v>3</v>
      </c>
      <c r="C242" s="165">
        <v>6.25E-2</v>
      </c>
      <c r="L242" s="2">
        <f t="shared" ref="L242:BO242" si="115">SUM(L240,L241/2)*$C242*IF(L$10=$C236,(13-$D236)/12,IF(L$10=$C237,($D237-1)/12,1))</f>
        <v>0</v>
      </c>
      <c r="M242" s="2">
        <f t="shared" si="115"/>
        <v>0</v>
      </c>
      <c r="N242" s="2">
        <f t="shared" si="115"/>
        <v>0</v>
      </c>
      <c r="O242" s="2">
        <f t="shared" si="115"/>
        <v>0</v>
      </c>
      <c r="P242" s="2">
        <f t="shared" si="115"/>
        <v>0</v>
      </c>
      <c r="Q242" s="2">
        <f t="shared" si="115"/>
        <v>182.18754308556905</v>
      </c>
      <c r="R242" s="2">
        <f t="shared" si="115"/>
        <v>1337.2818700735052</v>
      </c>
      <c r="S242" s="2">
        <f t="shared" si="115"/>
        <v>5179.9509133844986</v>
      </c>
      <c r="T242" s="2">
        <f t="shared" si="115"/>
        <v>0</v>
      </c>
      <c r="U242" s="2">
        <f t="shared" si="115"/>
        <v>0</v>
      </c>
      <c r="V242" s="2">
        <f t="shared" si="115"/>
        <v>0</v>
      </c>
      <c r="W242" s="2">
        <f t="shared" si="115"/>
        <v>0</v>
      </c>
      <c r="X242" s="2">
        <f t="shared" si="115"/>
        <v>0</v>
      </c>
      <c r="Y242" s="2">
        <f t="shared" si="115"/>
        <v>0</v>
      </c>
      <c r="Z242" s="2">
        <f t="shared" si="115"/>
        <v>0</v>
      </c>
      <c r="AA242" s="2">
        <f t="shared" si="115"/>
        <v>0</v>
      </c>
      <c r="AB242" s="2">
        <f t="shared" si="115"/>
        <v>0</v>
      </c>
      <c r="AC242" s="2">
        <f t="shared" si="115"/>
        <v>0</v>
      </c>
      <c r="AD242" s="2">
        <f t="shared" si="115"/>
        <v>0</v>
      </c>
      <c r="AE242" s="2">
        <f t="shared" si="115"/>
        <v>0</v>
      </c>
      <c r="AF242" s="2">
        <f t="shared" si="115"/>
        <v>0</v>
      </c>
      <c r="AG242" s="2">
        <f t="shared" si="115"/>
        <v>0</v>
      </c>
      <c r="AH242" s="2">
        <f t="shared" si="115"/>
        <v>0</v>
      </c>
      <c r="AI242" s="2">
        <f t="shared" si="115"/>
        <v>0</v>
      </c>
      <c r="AJ242" s="2">
        <f t="shared" si="115"/>
        <v>0</v>
      </c>
      <c r="AK242" s="2">
        <f t="shared" si="115"/>
        <v>0</v>
      </c>
      <c r="AL242" s="2">
        <f t="shared" si="115"/>
        <v>0</v>
      </c>
      <c r="AM242" s="2">
        <f t="shared" si="115"/>
        <v>0</v>
      </c>
      <c r="AN242" s="2">
        <f t="shared" si="115"/>
        <v>0</v>
      </c>
      <c r="AO242" s="2">
        <f t="shared" si="115"/>
        <v>0</v>
      </c>
      <c r="AP242" s="2">
        <f t="shared" si="115"/>
        <v>0</v>
      </c>
      <c r="AQ242" s="2">
        <f t="shared" si="115"/>
        <v>0</v>
      </c>
      <c r="AR242" s="2">
        <f t="shared" si="115"/>
        <v>0</v>
      </c>
      <c r="AS242" s="2">
        <f t="shared" si="115"/>
        <v>0</v>
      </c>
      <c r="AT242" s="2">
        <f t="shared" si="115"/>
        <v>0</v>
      </c>
      <c r="AU242" s="2">
        <f t="shared" si="115"/>
        <v>0</v>
      </c>
      <c r="AV242" s="2">
        <f t="shared" si="115"/>
        <v>0</v>
      </c>
      <c r="AW242" s="2">
        <f t="shared" si="115"/>
        <v>0</v>
      </c>
      <c r="AX242" s="2">
        <f t="shared" si="115"/>
        <v>0</v>
      </c>
      <c r="AY242" s="2">
        <f t="shared" si="115"/>
        <v>0</v>
      </c>
      <c r="AZ242" s="2">
        <f t="shared" si="115"/>
        <v>0</v>
      </c>
      <c r="BA242" s="2">
        <f t="shared" si="115"/>
        <v>0</v>
      </c>
      <c r="BB242" s="2">
        <f t="shared" si="115"/>
        <v>0</v>
      </c>
      <c r="BC242" s="2">
        <f t="shared" si="115"/>
        <v>0</v>
      </c>
      <c r="BD242" s="2">
        <f t="shared" si="115"/>
        <v>0</v>
      </c>
      <c r="BE242" s="2">
        <f t="shared" si="115"/>
        <v>0</v>
      </c>
      <c r="BF242" s="2">
        <f t="shared" si="115"/>
        <v>0</v>
      </c>
      <c r="BG242" s="2">
        <f t="shared" si="115"/>
        <v>0</v>
      </c>
      <c r="BH242" s="2">
        <f t="shared" si="115"/>
        <v>0</v>
      </c>
      <c r="BI242" s="2">
        <f t="shared" si="115"/>
        <v>0</v>
      </c>
      <c r="BJ242" s="2">
        <f t="shared" si="115"/>
        <v>0</v>
      </c>
      <c r="BK242" s="2">
        <f t="shared" si="115"/>
        <v>0</v>
      </c>
      <c r="BL242" s="2">
        <f t="shared" si="115"/>
        <v>0</v>
      </c>
      <c r="BM242" s="2">
        <f t="shared" si="115"/>
        <v>0</v>
      </c>
      <c r="BN242" s="2">
        <f t="shared" si="115"/>
        <v>0</v>
      </c>
      <c r="BO242" s="2">
        <f t="shared" si="115"/>
        <v>0</v>
      </c>
    </row>
    <row r="243" spans="2:67" ht="12.75" customHeight="1" outlineLevel="2">
      <c r="B243" s="64" t="s">
        <v>556</v>
      </c>
      <c r="K243" s="167"/>
      <c r="L243" s="2">
        <f t="shared" ref="L243:V243" si="116">SUM(L240:L242)</f>
        <v>0</v>
      </c>
      <c r="M243" s="2">
        <f t="shared" si="116"/>
        <v>0</v>
      </c>
      <c r="N243" s="2">
        <f t="shared" si="116"/>
        <v>0</v>
      </c>
      <c r="O243" s="2">
        <f t="shared" si="116"/>
        <v>0</v>
      </c>
      <c r="P243" s="2">
        <f t="shared" si="116"/>
        <v>0</v>
      </c>
      <c r="Q243" s="2">
        <f t="shared" si="116"/>
        <v>6012.1889218237784</v>
      </c>
      <c r="R243" s="2">
        <f t="shared" si="116"/>
        <v>38118.112790601896</v>
      </c>
      <c r="S243" s="2">
        <f t="shared" si="116"/>
        <v>147889.21546275058</v>
      </c>
      <c r="T243" s="2">
        <f t="shared" si="116"/>
        <v>0</v>
      </c>
      <c r="U243" s="2">
        <f t="shared" si="116"/>
        <v>0</v>
      </c>
      <c r="V243" s="2">
        <f t="shared" si="116"/>
        <v>0</v>
      </c>
      <c r="W243" s="2">
        <f t="shared" ref="W243:BO243" si="117">SUM(W240:W242)</f>
        <v>0</v>
      </c>
      <c r="X243" s="2">
        <f t="shared" si="117"/>
        <v>0</v>
      </c>
      <c r="Y243" s="2">
        <f t="shared" si="117"/>
        <v>0</v>
      </c>
      <c r="Z243" s="2">
        <f t="shared" si="117"/>
        <v>0</v>
      </c>
      <c r="AA243" s="2">
        <f t="shared" si="117"/>
        <v>0</v>
      </c>
      <c r="AB243" s="2">
        <f t="shared" si="117"/>
        <v>0</v>
      </c>
      <c r="AC243" s="2">
        <f t="shared" si="117"/>
        <v>0</v>
      </c>
      <c r="AD243" s="2">
        <f t="shared" si="117"/>
        <v>0</v>
      </c>
      <c r="AE243" s="2">
        <f t="shared" si="117"/>
        <v>0</v>
      </c>
      <c r="AF243" s="2">
        <f t="shared" si="117"/>
        <v>0</v>
      </c>
      <c r="AG243" s="2">
        <f t="shared" si="117"/>
        <v>0</v>
      </c>
      <c r="AH243" s="2">
        <f t="shared" si="117"/>
        <v>0</v>
      </c>
      <c r="AI243" s="2">
        <f t="shared" si="117"/>
        <v>0</v>
      </c>
      <c r="AJ243" s="2">
        <f t="shared" si="117"/>
        <v>0</v>
      </c>
      <c r="AK243" s="2">
        <f t="shared" si="117"/>
        <v>0</v>
      </c>
      <c r="AL243" s="2">
        <f t="shared" si="117"/>
        <v>0</v>
      </c>
      <c r="AM243" s="2">
        <f t="shared" si="117"/>
        <v>0</v>
      </c>
      <c r="AN243" s="2">
        <f t="shared" si="117"/>
        <v>0</v>
      </c>
      <c r="AO243" s="2">
        <f t="shared" si="117"/>
        <v>0</v>
      </c>
      <c r="AP243" s="2">
        <f t="shared" si="117"/>
        <v>0</v>
      </c>
      <c r="AQ243" s="2">
        <f t="shared" si="117"/>
        <v>0</v>
      </c>
      <c r="AR243" s="2">
        <f t="shared" si="117"/>
        <v>0</v>
      </c>
      <c r="AS243" s="2">
        <f t="shared" si="117"/>
        <v>0</v>
      </c>
      <c r="AT243" s="2">
        <f t="shared" si="117"/>
        <v>0</v>
      </c>
      <c r="AU243" s="2">
        <f t="shared" si="117"/>
        <v>0</v>
      </c>
      <c r="AV243" s="2">
        <f t="shared" si="117"/>
        <v>0</v>
      </c>
      <c r="AW243" s="2">
        <f t="shared" si="117"/>
        <v>0</v>
      </c>
      <c r="AX243" s="2">
        <f t="shared" si="117"/>
        <v>0</v>
      </c>
      <c r="AY243" s="2">
        <f t="shared" si="117"/>
        <v>0</v>
      </c>
      <c r="AZ243" s="2">
        <f t="shared" si="117"/>
        <v>0</v>
      </c>
      <c r="BA243" s="2">
        <f t="shared" si="117"/>
        <v>0</v>
      </c>
      <c r="BB243" s="2">
        <f t="shared" si="117"/>
        <v>0</v>
      </c>
      <c r="BC243" s="2">
        <f t="shared" si="117"/>
        <v>0</v>
      </c>
      <c r="BD243" s="2">
        <f t="shared" si="117"/>
        <v>0</v>
      </c>
      <c r="BE243" s="2">
        <f t="shared" si="117"/>
        <v>0</v>
      </c>
      <c r="BF243" s="2">
        <f t="shared" si="117"/>
        <v>0</v>
      </c>
      <c r="BG243" s="2">
        <f t="shared" si="117"/>
        <v>0</v>
      </c>
      <c r="BH243" s="2">
        <f t="shared" si="117"/>
        <v>0</v>
      </c>
      <c r="BI243" s="2">
        <f t="shared" si="117"/>
        <v>0</v>
      </c>
      <c r="BJ243" s="2">
        <f t="shared" si="117"/>
        <v>0</v>
      </c>
      <c r="BK243" s="2">
        <f t="shared" si="117"/>
        <v>0</v>
      </c>
      <c r="BL243" s="2">
        <f t="shared" si="117"/>
        <v>0</v>
      </c>
      <c r="BM243" s="2">
        <f t="shared" si="117"/>
        <v>0</v>
      </c>
      <c r="BN243" s="2">
        <f t="shared" si="117"/>
        <v>0</v>
      </c>
      <c r="BO243" s="2">
        <f t="shared" si="117"/>
        <v>0</v>
      </c>
    </row>
    <row r="244" spans="2:67" ht="12.75" customHeight="1" outlineLevel="2">
      <c r="B244" s="168" t="s">
        <v>557</v>
      </c>
      <c r="E244" s="2">
        <f>MAX(L243:BO243)*(1+$C$8)</f>
        <v>147889.21546275058</v>
      </c>
      <c r="F244" s="159">
        <v>60</v>
      </c>
      <c r="G244" s="169">
        <f>+$C$6</f>
        <v>2.9999999999999997E-4</v>
      </c>
      <c r="H244" s="151"/>
      <c r="L244" s="2"/>
      <c r="M244" s="2"/>
      <c r="N244" s="2"/>
      <c r="O244" s="2"/>
      <c r="P244" s="2"/>
      <c r="Q244" s="2"/>
    </row>
    <row r="245" spans="2:67" ht="12.75" customHeight="1" outlineLevel="2">
      <c r="B245" s="14"/>
    </row>
    <row r="246" spans="2:67" ht="12.75" customHeight="1" outlineLevel="2">
      <c r="B246" s="170" t="s">
        <v>558</v>
      </c>
    </row>
    <row r="247" spans="2:67" ht="12.75" customHeight="1" outlineLevel="2">
      <c r="B247" s="168" t="s">
        <v>559</v>
      </c>
      <c r="K247" s="2"/>
      <c r="L247" s="2">
        <f t="shared" ref="L247:BO247" si="118">IF(L$10=$C237,$E244,K249)</f>
        <v>0</v>
      </c>
      <c r="M247" s="2">
        <f t="shared" si="118"/>
        <v>0</v>
      </c>
      <c r="N247" s="2">
        <f t="shared" si="118"/>
        <v>0</v>
      </c>
      <c r="O247" s="2">
        <f t="shared" si="118"/>
        <v>0</v>
      </c>
      <c r="P247" s="2">
        <f t="shared" si="118"/>
        <v>0</v>
      </c>
      <c r="Q247" s="2">
        <f t="shared" si="118"/>
        <v>0</v>
      </c>
      <c r="R247" s="2">
        <f t="shared" si="118"/>
        <v>0</v>
      </c>
      <c r="S247" s="2">
        <f t="shared" si="118"/>
        <v>147889.21546275058</v>
      </c>
      <c r="T247" s="2">
        <f t="shared" si="118"/>
        <v>147683.81377460787</v>
      </c>
      <c r="U247" s="2">
        <f t="shared" si="118"/>
        <v>145218.99351689537</v>
      </c>
      <c r="V247" s="2">
        <f t="shared" si="118"/>
        <v>142754.17325918286</v>
      </c>
      <c r="W247" s="2">
        <f t="shared" si="118"/>
        <v>140289.35300147036</v>
      </c>
      <c r="X247" s="2">
        <f t="shared" si="118"/>
        <v>137824.53274375785</v>
      </c>
      <c r="Y247" s="2">
        <f t="shared" si="118"/>
        <v>135359.71248604535</v>
      </c>
      <c r="Z247" s="2">
        <f t="shared" si="118"/>
        <v>132894.89222833284</v>
      </c>
      <c r="AA247" s="2">
        <f t="shared" si="118"/>
        <v>130430.07197062034</v>
      </c>
      <c r="AB247" s="2">
        <f t="shared" si="118"/>
        <v>127965.25171290783</v>
      </c>
      <c r="AC247" s="2">
        <f t="shared" si="118"/>
        <v>125500.43145519533</v>
      </c>
      <c r="AD247" s="2">
        <f t="shared" si="118"/>
        <v>123035.61119748282</v>
      </c>
      <c r="AE247" s="2">
        <f t="shared" si="118"/>
        <v>120570.79093977032</v>
      </c>
      <c r="AF247" s="2">
        <f t="shared" si="118"/>
        <v>118105.97068205781</v>
      </c>
      <c r="AG247" s="2">
        <f t="shared" si="118"/>
        <v>115641.15042434531</v>
      </c>
      <c r="AH247" s="2">
        <f t="shared" si="118"/>
        <v>113176.3301666328</v>
      </c>
      <c r="AI247" s="2">
        <f t="shared" si="118"/>
        <v>110711.5099089203</v>
      </c>
      <c r="AJ247" s="2">
        <f t="shared" si="118"/>
        <v>108246.68965120779</v>
      </c>
      <c r="AK247" s="2">
        <f t="shared" si="118"/>
        <v>105781.86939349529</v>
      </c>
      <c r="AL247" s="2">
        <f t="shared" si="118"/>
        <v>103317.04913578279</v>
      </c>
      <c r="AM247" s="2">
        <f t="shared" si="118"/>
        <v>100852.22887807028</v>
      </c>
      <c r="AN247" s="2">
        <f t="shared" si="118"/>
        <v>98387.408620357775</v>
      </c>
      <c r="AO247" s="2">
        <f t="shared" si="118"/>
        <v>95922.588362645271</v>
      </c>
      <c r="AP247" s="2">
        <f t="shared" si="118"/>
        <v>93457.768104932766</v>
      </c>
      <c r="AQ247" s="2">
        <f t="shared" si="118"/>
        <v>90992.947847220261</v>
      </c>
      <c r="AR247" s="2">
        <f t="shared" si="118"/>
        <v>88528.127589507756</v>
      </c>
      <c r="AS247" s="2">
        <f t="shared" si="118"/>
        <v>86063.307331795251</v>
      </c>
      <c r="AT247" s="2">
        <f t="shared" si="118"/>
        <v>83598.487074082746</v>
      </c>
      <c r="AU247" s="2">
        <f t="shared" si="118"/>
        <v>81133.666816370242</v>
      </c>
      <c r="AV247" s="2">
        <f t="shared" si="118"/>
        <v>78668.846558657737</v>
      </c>
      <c r="AW247" s="2">
        <f t="shared" si="118"/>
        <v>76204.026300945232</v>
      </c>
      <c r="AX247" s="2">
        <f t="shared" si="118"/>
        <v>73739.206043232727</v>
      </c>
      <c r="AY247" s="2">
        <f t="shared" si="118"/>
        <v>71274.385785520222</v>
      </c>
      <c r="AZ247" s="2">
        <f t="shared" si="118"/>
        <v>68809.565527807717</v>
      </c>
      <c r="BA247" s="2">
        <f t="shared" si="118"/>
        <v>66344.745270095213</v>
      </c>
      <c r="BB247" s="2">
        <f t="shared" si="118"/>
        <v>63879.925012382701</v>
      </c>
      <c r="BC247" s="2">
        <f t="shared" si="118"/>
        <v>61415.104754670188</v>
      </c>
      <c r="BD247" s="2">
        <f t="shared" si="118"/>
        <v>58950.284496957676</v>
      </c>
      <c r="BE247" s="2">
        <f t="shared" si="118"/>
        <v>56485.464239245164</v>
      </c>
      <c r="BF247" s="2">
        <f t="shared" si="118"/>
        <v>54020.643981532652</v>
      </c>
      <c r="BG247" s="2">
        <f t="shared" si="118"/>
        <v>51555.82372382014</v>
      </c>
      <c r="BH247" s="2">
        <f t="shared" si="118"/>
        <v>49091.003466107628</v>
      </c>
      <c r="BI247" s="2">
        <f t="shared" si="118"/>
        <v>46626.183208395116</v>
      </c>
      <c r="BJ247" s="2">
        <f t="shared" si="118"/>
        <v>44161.362950682604</v>
      </c>
      <c r="BK247" s="2">
        <f t="shared" si="118"/>
        <v>41696.542692970092</v>
      </c>
      <c r="BL247" s="2">
        <f t="shared" si="118"/>
        <v>39231.722435257579</v>
      </c>
      <c r="BM247" s="2">
        <f t="shared" si="118"/>
        <v>36766.902177545067</v>
      </c>
      <c r="BN247" s="2">
        <f t="shared" si="118"/>
        <v>34302.081919832555</v>
      </c>
      <c r="BO247" s="2">
        <f t="shared" si="118"/>
        <v>31837.261662120047</v>
      </c>
    </row>
    <row r="248" spans="2:67" ht="12.75" customHeight="1" outlineLevel="2">
      <c r="B248" s="64" t="s">
        <v>541</v>
      </c>
      <c r="K248" s="2"/>
      <c r="L248" s="2">
        <f t="shared" ref="L248:BO248" si="119">IF(L$10=$C237,$E244/$F244*(13-$D237)/12,MIN(K249,$E244/$F244))</f>
        <v>0</v>
      </c>
      <c r="M248" s="2">
        <f t="shared" si="119"/>
        <v>0</v>
      </c>
      <c r="N248" s="2">
        <f t="shared" si="119"/>
        <v>0</v>
      </c>
      <c r="O248" s="2">
        <f t="shared" si="119"/>
        <v>0</v>
      </c>
      <c r="P248" s="2">
        <f t="shared" si="119"/>
        <v>0</v>
      </c>
      <c r="Q248" s="2">
        <f t="shared" si="119"/>
        <v>0</v>
      </c>
      <c r="R248" s="2">
        <f t="shared" si="119"/>
        <v>0</v>
      </c>
      <c r="S248" s="2">
        <f t="shared" si="119"/>
        <v>205.40168814270916</v>
      </c>
      <c r="T248" s="2">
        <f t="shared" si="119"/>
        <v>2464.8202577125098</v>
      </c>
      <c r="U248" s="2">
        <f t="shared" si="119"/>
        <v>2464.8202577125098</v>
      </c>
      <c r="V248" s="2">
        <f t="shared" si="119"/>
        <v>2464.8202577125098</v>
      </c>
      <c r="W248" s="2">
        <f t="shared" si="119"/>
        <v>2464.8202577125098</v>
      </c>
      <c r="X248" s="2">
        <f t="shared" si="119"/>
        <v>2464.8202577125098</v>
      </c>
      <c r="Y248" s="2">
        <f t="shared" si="119"/>
        <v>2464.8202577125098</v>
      </c>
      <c r="Z248" s="2">
        <f t="shared" si="119"/>
        <v>2464.8202577125098</v>
      </c>
      <c r="AA248" s="2">
        <f t="shared" si="119"/>
        <v>2464.8202577125098</v>
      </c>
      <c r="AB248" s="2">
        <f t="shared" si="119"/>
        <v>2464.8202577125098</v>
      </c>
      <c r="AC248" s="2">
        <f t="shared" si="119"/>
        <v>2464.8202577125098</v>
      </c>
      <c r="AD248" s="2">
        <f t="shared" si="119"/>
        <v>2464.8202577125098</v>
      </c>
      <c r="AE248" s="2">
        <f t="shared" si="119"/>
        <v>2464.8202577125098</v>
      </c>
      <c r="AF248" s="2">
        <f t="shared" si="119"/>
        <v>2464.8202577125098</v>
      </c>
      <c r="AG248" s="2">
        <f t="shared" si="119"/>
        <v>2464.8202577125098</v>
      </c>
      <c r="AH248" s="2">
        <f t="shared" si="119"/>
        <v>2464.8202577125098</v>
      </c>
      <c r="AI248" s="2">
        <f t="shared" si="119"/>
        <v>2464.8202577125098</v>
      </c>
      <c r="AJ248" s="2">
        <f t="shared" si="119"/>
        <v>2464.8202577125098</v>
      </c>
      <c r="AK248" s="2">
        <f t="shared" si="119"/>
        <v>2464.8202577125098</v>
      </c>
      <c r="AL248" s="2">
        <f t="shared" si="119"/>
        <v>2464.8202577125098</v>
      </c>
      <c r="AM248" s="2">
        <f t="shared" si="119"/>
        <v>2464.8202577125098</v>
      </c>
      <c r="AN248" s="2">
        <f t="shared" si="119"/>
        <v>2464.8202577125098</v>
      </c>
      <c r="AO248" s="2">
        <f t="shared" si="119"/>
        <v>2464.8202577125098</v>
      </c>
      <c r="AP248" s="2">
        <f t="shared" si="119"/>
        <v>2464.8202577125098</v>
      </c>
      <c r="AQ248" s="2">
        <f t="shared" si="119"/>
        <v>2464.8202577125098</v>
      </c>
      <c r="AR248" s="2">
        <f t="shared" si="119"/>
        <v>2464.8202577125098</v>
      </c>
      <c r="AS248" s="2">
        <f t="shared" si="119"/>
        <v>2464.8202577125098</v>
      </c>
      <c r="AT248" s="2">
        <f t="shared" si="119"/>
        <v>2464.8202577125098</v>
      </c>
      <c r="AU248" s="2">
        <f t="shared" si="119"/>
        <v>2464.8202577125098</v>
      </c>
      <c r="AV248" s="2">
        <f t="shared" si="119"/>
        <v>2464.8202577125098</v>
      </c>
      <c r="AW248" s="2">
        <f t="shared" si="119"/>
        <v>2464.8202577125098</v>
      </c>
      <c r="AX248" s="2">
        <f t="shared" si="119"/>
        <v>2464.8202577125098</v>
      </c>
      <c r="AY248" s="2">
        <f t="shared" si="119"/>
        <v>2464.8202577125098</v>
      </c>
      <c r="AZ248" s="2">
        <f t="shared" si="119"/>
        <v>2464.8202577125098</v>
      </c>
      <c r="BA248" s="2">
        <f t="shared" si="119"/>
        <v>2464.8202577125098</v>
      </c>
      <c r="BB248" s="2">
        <f t="shared" si="119"/>
        <v>2464.8202577125098</v>
      </c>
      <c r="BC248" s="2">
        <f t="shared" si="119"/>
        <v>2464.8202577125098</v>
      </c>
      <c r="BD248" s="2">
        <f t="shared" si="119"/>
        <v>2464.8202577125098</v>
      </c>
      <c r="BE248" s="2">
        <f t="shared" si="119"/>
        <v>2464.8202577125098</v>
      </c>
      <c r="BF248" s="2">
        <f t="shared" si="119"/>
        <v>2464.8202577125098</v>
      </c>
      <c r="BG248" s="2">
        <f t="shared" si="119"/>
        <v>2464.8202577125098</v>
      </c>
      <c r="BH248" s="2">
        <f t="shared" si="119"/>
        <v>2464.8202577125098</v>
      </c>
      <c r="BI248" s="2">
        <f t="shared" si="119"/>
        <v>2464.8202577125098</v>
      </c>
      <c r="BJ248" s="2">
        <f t="shared" si="119"/>
        <v>2464.8202577125098</v>
      </c>
      <c r="BK248" s="2">
        <f t="shared" si="119"/>
        <v>2464.8202577125098</v>
      </c>
      <c r="BL248" s="2">
        <f t="shared" si="119"/>
        <v>2464.8202577125098</v>
      </c>
      <c r="BM248" s="2">
        <f t="shared" si="119"/>
        <v>2464.8202577125098</v>
      </c>
      <c r="BN248" s="2">
        <f t="shared" si="119"/>
        <v>2464.8202577125098</v>
      </c>
      <c r="BO248" s="2">
        <f t="shared" si="119"/>
        <v>2464.8202577125098</v>
      </c>
    </row>
    <row r="249" spans="2:67" ht="12.75" customHeight="1" outlineLevel="2">
      <c r="B249" s="168" t="s">
        <v>542</v>
      </c>
      <c r="K249" s="167">
        <v>0</v>
      </c>
      <c r="L249" s="2">
        <f t="shared" ref="L249:BO249" si="120">+L247-L248</f>
        <v>0</v>
      </c>
      <c r="M249" s="2">
        <f t="shared" si="120"/>
        <v>0</v>
      </c>
      <c r="N249" s="2">
        <f t="shared" si="120"/>
        <v>0</v>
      </c>
      <c r="O249" s="2">
        <f t="shared" si="120"/>
        <v>0</v>
      </c>
      <c r="P249" s="2">
        <f t="shared" si="120"/>
        <v>0</v>
      </c>
      <c r="Q249" s="2">
        <f t="shared" si="120"/>
        <v>0</v>
      </c>
      <c r="R249" s="2">
        <f t="shared" si="120"/>
        <v>0</v>
      </c>
      <c r="S249" s="2">
        <f t="shared" si="120"/>
        <v>147683.81377460787</v>
      </c>
      <c r="T249" s="2">
        <f t="shared" si="120"/>
        <v>145218.99351689537</v>
      </c>
      <c r="U249" s="2">
        <f t="shared" si="120"/>
        <v>142754.17325918286</v>
      </c>
      <c r="V249" s="2">
        <f t="shared" si="120"/>
        <v>140289.35300147036</v>
      </c>
      <c r="W249" s="2">
        <f t="shared" si="120"/>
        <v>137824.53274375785</v>
      </c>
      <c r="X249" s="2">
        <f t="shared" si="120"/>
        <v>135359.71248604535</v>
      </c>
      <c r="Y249" s="2">
        <f t="shared" si="120"/>
        <v>132894.89222833284</v>
      </c>
      <c r="Z249" s="2">
        <f t="shared" si="120"/>
        <v>130430.07197062034</v>
      </c>
      <c r="AA249" s="2">
        <f t="shared" si="120"/>
        <v>127965.25171290783</v>
      </c>
      <c r="AB249" s="2">
        <f t="shared" si="120"/>
        <v>125500.43145519533</v>
      </c>
      <c r="AC249" s="2">
        <f t="shared" si="120"/>
        <v>123035.61119748282</v>
      </c>
      <c r="AD249" s="2">
        <f t="shared" si="120"/>
        <v>120570.79093977032</v>
      </c>
      <c r="AE249" s="2">
        <f t="shared" si="120"/>
        <v>118105.97068205781</v>
      </c>
      <c r="AF249" s="2">
        <f t="shared" si="120"/>
        <v>115641.15042434531</v>
      </c>
      <c r="AG249" s="2">
        <f t="shared" si="120"/>
        <v>113176.3301666328</v>
      </c>
      <c r="AH249" s="2">
        <f t="shared" si="120"/>
        <v>110711.5099089203</v>
      </c>
      <c r="AI249" s="2">
        <f t="shared" si="120"/>
        <v>108246.68965120779</v>
      </c>
      <c r="AJ249" s="2">
        <f t="shared" si="120"/>
        <v>105781.86939349529</v>
      </c>
      <c r="AK249" s="2">
        <f t="shared" si="120"/>
        <v>103317.04913578279</v>
      </c>
      <c r="AL249" s="2">
        <f t="shared" si="120"/>
        <v>100852.22887807028</v>
      </c>
      <c r="AM249" s="2">
        <f t="shared" si="120"/>
        <v>98387.408620357775</v>
      </c>
      <c r="AN249" s="2">
        <f t="shared" si="120"/>
        <v>95922.588362645271</v>
      </c>
      <c r="AO249" s="2">
        <f t="shared" si="120"/>
        <v>93457.768104932766</v>
      </c>
      <c r="AP249" s="2">
        <f t="shared" si="120"/>
        <v>90992.947847220261</v>
      </c>
      <c r="AQ249" s="2">
        <f t="shared" si="120"/>
        <v>88528.127589507756</v>
      </c>
      <c r="AR249" s="2">
        <f t="shared" si="120"/>
        <v>86063.307331795251</v>
      </c>
      <c r="AS249" s="2">
        <f t="shared" si="120"/>
        <v>83598.487074082746</v>
      </c>
      <c r="AT249" s="2">
        <f t="shared" si="120"/>
        <v>81133.666816370242</v>
      </c>
      <c r="AU249" s="2">
        <f t="shared" si="120"/>
        <v>78668.846558657737</v>
      </c>
      <c r="AV249" s="2">
        <f t="shared" si="120"/>
        <v>76204.026300945232</v>
      </c>
      <c r="AW249" s="2">
        <f t="shared" si="120"/>
        <v>73739.206043232727</v>
      </c>
      <c r="AX249" s="2">
        <f t="shared" si="120"/>
        <v>71274.385785520222</v>
      </c>
      <c r="AY249" s="2">
        <f t="shared" si="120"/>
        <v>68809.565527807717</v>
      </c>
      <c r="AZ249" s="2">
        <f t="shared" si="120"/>
        <v>66344.745270095213</v>
      </c>
      <c r="BA249" s="2">
        <f t="shared" si="120"/>
        <v>63879.925012382701</v>
      </c>
      <c r="BB249" s="2">
        <f t="shared" si="120"/>
        <v>61415.104754670188</v>
      </c>
      <c r="BC249" s="2">
        <f t="shared" si="120"/>
        <v>58950.284496957676</v>
      </c>
      <c r="BD249" s="2">
        <f t="shared" si="120"/>
        <v>56485.464239245164</v>
      </c>
      <c r="BE249" s="2">
        <f t="shared" si="120"/>
        <v>54020.643981532652</v>
      </c>
      <c r="BF249" s="2">
        <f t="shared" si="120"/>
        <v>51555.82372382014</v>
      </c>
      <c r="BG249" s="2">
        <f t="shared" si="120"/>
        <v>49091.003466107628</v>
      </c>
      <c r="BH249" s="2">
        <f t="shared" si="120"/>
        <v>46626.183208395116</v>
      </c>
      <c r="BI249" s="2">
        <f t="shared" si="120"/>
        <v>44161.362950682604</v>
      </c>
      <c r="BJ249" s="2">
        <f t="shared" si="120"/>
        <v>41696.542692970092</v>
      </c>
      <c r="BK249" s="2">
        <f t="shared" si="120"/>
        <v>39231.722435257579</v>
      </c>
      <c r="BL249" s="2">
        <f t="shared" si="120"/>
        <v>36766.902177545067</v>
      </c>
      <c r="BM249" s="2">
        <f t="shared" si="120"/>
        <v>34302.081919832555</v>
      </c>
      <c r="BN249" s="2">
        <f t="shared" si="120"/>
        <v>31837.261662120047</v>
      </c>
      <c r="BO249" s="2">
        <f t="shared" si="120"/>
        <v>29372.441404407538</v>
      </c>
    </row>
    <row r="250" spans="2:67" ht="12.75" customHeight="1" outlineLevel="2">
      <c r="B250" s="64" t="s">
        <v>543</v>
      </c>
      <c r="L250" s="2">
        <f t="shared" ref="L250:BO250" si="121">IF(L$10=$C237,(L247+L249)/2*(13-$D237)/12,(L247+L249)/2)</f>
        <v>0</v>
      </c>
      <c r="M250" s="2">
        <f t="shared" si="121"/>
        <v>0</v>
      </c>
      <c r="N250" s="2">
        <f t="shared" si="121"/>
        <v>0</v>
      </c>
      <c r="O250" s="2">
        <f t="shared" si="121"/>
        <v>0</v>
      </c>
      <c r="P250" s="2">
        <f t="shared" si="121"/>
        <v>0</v>
      </c>
      <c r="Q250" s="2">
        <f t="shared" si="121"/>
        <v>0</v>
      </c>
      <c r="R250" s="2">
        <f t="shared" si="121"/>
        <v>0</v>
      </c>
      <c r="S250" s="2">
        <f t="shared" si="121"/>
        <v>12315.542884889937</v>
      </c>
      <c r="T250" s="2">
        <f t="shared" si="121"/>
        <v>146451.40364575162</v>
      </c>
      <c r="U250" s="2">
        <f t="shared" si="121"/>
        <v>143986.58338803911</v>
      </c>
      <c r="V250" s="2">
        <f t="shared" si="121"/>
        <v>141521.76313032661</v>
      </c>
      <c r="W250" s="2">
        <f t="shared" si="121"/>
        <v>139056.9428726141</v>
      </c>
      <c r="X250" s="2">
        <f t="shared" si="121"/>
        <v>136592.1226149016</v>
      </c>
      <c r="Y250" s="2">
        <f t="shared" si="121"/>
        <v>134127.3023571891</v>
      </c>
      <c r="Z250" s="2">
        <f t="shared" si="121"/>
        <v>131662.48209947659</v>
      </c>
      <c r="AA250" s="2">
        <f t="shared" si="121"/>
        <v>129197.66184176409</v>
      </c>
      <c r="AB250" s="2">
        <f t="shared" si="121"/>
        <v>126732.84158405158</v>
      </c>
      <c r="AC250" s="2">
        <f t="shared" si="121"/>
        <v>124268.02132633908</v>
      </c>
      <c r="AD250" s="2">
        <f t="shared" si="121"/>
        <v>121803.20106862657</v>
      </c>
      <c r="AE250" s="2">
        <f t="shared" si="121"/>
        <v>119338.38081091407</v>
      </c>
      <c r="AF250" s="2">
        <f t="shared" si="121"/>
        <v>116873.56055320156</v>
      </c>
      <c r="AG250" s="2">
        <f t="shared" si="121"/>
        <v>114408.74029548906</v>
      </c>
      <c r="AH250" s="2">
        <f t="shared" si="121"/>
        <v>111943.92003777655</v>
      </c>
      <c r="AI250" s="2">
        <f t="shared" si="121"/>
        <v>109479.09978006405</v>
      </c>
      <c r="AJ250" s="2">
        <f t="shared" si="121"/>
        <v>107014.27952235154</v>
      </c>
      <c r="AK250" s="2">
        <f t="shared" si="121"/>
        <v>104549.45926463904</v>
      </c>
      <c r="AL250" s="2">
        <f t="shared" si="121"/>
        <v>102084.63900692653</v>
      </c>
      <c r="AM250" s="2">
        <f t="shared" si="121"/>
        <v>99619.818749214028</v>
      </c>
      <c r="AN250" s="2">
        <f t="shared" si="121"/>
        <v>97154.998491501523</v>
      </c>
      <c r="AO250" s="2">
        <f t="shared" si="121"/>
        <v>94690.178233789018</v>
      </c>
      <c r="AP250" s="2">
        <f t="shared" si="121"/>
        <v>92225.357976076513</v>
      </c>
      <c r="AQ250" s="2">
        <f t="shared" si="121"/>
        <v>89760.537718364008</v>
      </c>
      <c r="AR250" s="2">
        <f t="shared" si="121"/>
        <v>87295.717460651504</v>
      </c>
      <c r="AS250" s="2">
        <f t="shared" si="121"/>
        <v>84830.897202938999</v>
      </c>
      <c r="AT250" s="2">
        <f t="shared" si="121"/>
        <v>82366.076945226494</v>
      </c>
      <c r="AU250" s="2">
        <f t="shared" si="121"/>
        <v>79901.256687513989</v>
      </c>
      <c r="AV250" s="2">
        <f t="shared" si="121"/>
        <v>77436.436429801484</v>
      </c>
      <c r="AW250" s="2">
        <f t="shared" si="121"/>
        <v>74971.61617208898</v>
      </c>
      <c r="AX250" s="2">
        <f t="shared" si="121"/>
        <v>72506.795914376475</v>
      </c>
      <c r="AY250" s="2">
        <f t="shared" si="121"/>
        <v>70041.97565666397</v>
      </c>
      <c r="AZ250" s="2">
        <f t="shared" si="121"/>
        <v>67577.155398951465</v>
      </c>
      <c r="BA250" s="2">
        <f t="shared" si="121"/>
        <v>65112.33514123896</v>
      </c>
      <c r="BB250" s="2">
        <f t="shared" si="121"/>
        <v>62647.514883526441</v>
      </c>
      <c r="BC250" s="2">
        <f t="shared" si="121"/>
        <v>60182.694625813936</v>
      </c>
      <c r="BD250" s="2">
        <f t="shared" si="121"/>
        <v>57717.874368101417</v>
      </c>
      <c r="BE250" s="2">
        <f t="shared" si="121"/>
        <v>55253.054110388912</v>
      </c>
      <c r="BF250" s="2">
        <f t="shared" si="121"/>
        <v>52788.233852676392</v>
      </c>
      <c r="BG250" s="2">
        <f t="shared" si="121"/>
        <v>50323.413594963888</v>
      </c>
      <c r="BH250" s="2">
        <f t="shared" si="121"/>
        <v>47858.593337251368</v>
      </c>
      <c r="BI250" s="2">
        <f t="shared" si="121"/>
        <v>45393.773079538863</v>
      </c>
      <c r="BJ250" s="2">
        <f t="shared" si="121"/>
        <v>42928.952821826344</v>
      </c>
      <c r="BK250" s="2">
        <f t="shared" si="121"/>
        <v>40464.132564113839</v>
      </c>
      <c r="BL250" s="2">
        <f t="shared" si="121"/>
        <v>37999.31230640132</v>
      </c>
      <c r="BM250" s="2">
        <f t="shared" si="121"/>
        <v>35534.492048688815</v>
      </c>
      <c r="BN250" s="2">
        <f t="shared" si="121"/>
        <v>33069.671790976303</v>
      </c>
      <c r="BO250" s="2">
        <f t="shared" si="121"/>
        <v>30604.851533263791</v>
      </c>
    </row>
    <row r="251" spans="2:67" ht="12.75" customHeight="1" outlineLevel="2">
      <c r="B251" s="64" t="s">
        <v>535</v>
      </c>
      <c r="L251" s="171">
        <f t="shared" ref="L251:BO251" si="122">+L250*$C$5</f>
        <v>0</v>
      </c>
      <c r="M251" s="171">
        <f t="shared" si="122"/>
        <v>0</v>
      </c>
      <c r="N251" s="171">
        <f t="shared" si="122"/>
        <v>0</v>
      </c>
      <c r="O251" s="171">
        <f t="shared" si="122"/>
        <v>0</v>
      </c>
      <c r="P251" s="171">
        <f t="shared" si="122"/>
        <v>0</v>
      </c>
      <c r="Q251" s="171">
        <f t="shared" si="122"/>
        <v>0</v>
      </c>
      <c r="R251" s="171">
        <f t="shared" si="122"/>
        <v>0</v>
      </c>
      <c r="S251" s="171">
        <f t="shared" si="122"/>
        <v>862.0880019422957</v>
      </c>
      <c r="T251" s="171">
        <f t="shared" si="122"/>
        <v>10251.598255202614</v>
      </c>
      <c r="U251" s="171">
        <f t="shared" si="122"/>
        <v>10079.060837162739</v>
      </c>
      <c r="V251" s="171">
        <f t="shared" si="122"/>
        <v>9906.5234191228628</v>
      </c>
      <c r="W251" s="171">
        <f t="shared" si="122"/>
        <v>9733.9860010829889</v>
      </c>
      <c r="X251" s="171">
        <f t="shared" si="122"/>
        <v>9561.4485830431131</v>
      </c>
      <c r="Y251" s="171">
        <f t="shared" si="122"/>
        <v>9388.9111650032373</v>
      </c>
      <c r="Z251" s="171">
        <f t="shared" si="122"/>
        <v>9216.3737469633616</v>
      </c>
      <c r="AA251" s="171">
        <f t="shared" si="122"/>
        <v>9043.8363289234876</v>
      </c>
      <c r="AB251" s="171">
        <f t="shared" si="122"/>
        <v>8871.2989108836118</v>
      </c>
      <c r="AC251" s="171">
        <f t="shared" si="122"/>
        <v>8698.7614928437361</v>
      </c>
      <c r="AD251" s="171">
        <f t="shared" si="122"/>
        <v>8526.2240748038603</v>
      </c>
      <c r="AE251" s="171">
        <f t="shared" si="122"/>
        <v>8353.6866567639863</v>
      </c>
      <c r="AF251" s="171">
        <f t="shared" si="122"/>
        <v>8181.1492387241096</v>
      </c>
      <c r="AG251" s="171">
        <f t="shared" si="122"/>
        <v>8008.6118206842348</v>
      </c>
      <c r="AH251" s="171">
        <f t="shared" si="122"/>
        <v>7836.074402644359</v>
      </c>
      <c r="AI251" s="171">
        <f t="shared" si="122"/>
        <v>7663.5369846044841</v>
      </c>
      <c r="AJ251" s="171">
        <f t="shared" si="122"/>
        <v>7490.9995665646084</v>
      </c>
      <c r="AK251" s="171">
        <f t="shared" si="122"/>
        <v>7318.4621485247335</v>
      </c>
      <c r="AL251" s="171">
        <f t="shared" si="122"/>
        <v>7145.9247304848577</v>
      </c>
      <c r="AM251" s="171">
        <f t="shared" si="122"/>
        <v>6973.3873124449829</v>
      </c>
      <c r="AN251" s="171">
        <f t="shared" si="122"/>
        <v>6800.8498944051071</v>
      </c>
      <c r="AO251" s="171">
        <f t="shared" si="122"/>
        <v>6628.3124763652322</v>
      </c>
      <c r="AP251" s="171">
        <f t="shared" si="122"/>
        <v>6455.7750583253564</v>
      </c>
      <c r="AQ251" s="171">
        <f t="shared" si="122"/>
        <v>6283.2376402854816</v>
      </c>
      <c r="AR251" s="171">
        <f t="shared" si="122"/>
        <v>6110.7002222456058</v>
      </c>
      <c r="AS251" s="171">
        <f t="shared" si="122"/>
        <v>5938.1628042057309</v>
      </c>
      <c r="AT251" s="171">
        <f t="shared" si="122"/>
        <v>5765.6253861658552</v>
      </c>
      <c r="AU251" s="171">
        <f t="shared" si="122"/>
        <v>5593.0879681259794</v>
      </c>
      <c r="AV251" s="171">
        <f t="shared" si="122"/>
        <v>5420.5505500861045</v>
      </c>
      <c r="AW251" s="171">
        <f t="shared" si="122"/>
        <v>5248.0131320462287</v>
      </c>
      <c r="AX251" s="171">
        <f t="shared" si="122"/>
        <v>5075.4757140063539</v>
      </c>
      <c r="AY251" s="171">
        <f t="shared" si="122"/>
        <v>4902.9382959664781</v>
      </c>
      <c r="AZ251" s="171">
        <f t="shared" si="122"/>
        <v>4730.4008779266032</v>
      </c>
      <c r="BA251" s="171">
        <f t="shared" si="122"/>
        <v>4557.8634598867275</v>
      </c>
      <c r="BB251" s="171">
        <f t="shared" si="122"/>
        <v>4385.3260418468517</v>
      </c>
      <c r="BC251" s="171">
        <f t="shared" si="122"/>
        <v>4212.7886238069759</v>
      </c>
      <c r="BD251" s="171">
        <f t="shared" si="122"/>
        <v>4040.2512057670997</v>
      </c>
      <c r="BE251" s="171">
        <f t="shared" si="122"/>
        <v>3867.7137877272244</v>
      </c>
      <c r="BF251" s="171">
        <f t="shared" si="122"/>
        <v>3695.1763696873477</v>
      </c>
      <c r="BG251" s="171">
        <f t="shared" si="122"/>
        <v>3522.6389516474724</v>
      </c>
      <c r="BH251" s="171">
        <f t="shared" si="122"/>
        <v>3350.1015336075961</v>
      </c>
      <c r="BI251" s="171">
        <f t="shared" si="122"/>
        <v>3177.5641155677208</v>
      </c>
      <c r="BJ251" s="171">
        <f t="shared" si="122"/>
        <v>3005.0266975278446</v>
      </c>
      <c r="BK251" s="171">
        <f t="shared" si="122"/>
        <v>2832.4892794879688</v>
      </c>
      <c r="BL251" s="171">
        <f t="shared" si="122"/>
        <v>2659.9518614480926</v>
      </c>
      <c r="BM251" s="171">
        <f t="shared" si="122"/>
        <v>2487.4144434082173</v>
      </c>
      <c r="BN251" s="171">
        <f t="shared" si="122"/>
        <v>2314.8770253683415</v>
      </c>
      <c r="BO251" s="171">
        <f t="shared" si="122"/>
        <v>2142.3396073284657</v>
      </c>
    </row>
    <row r="252" spans="2:67" ht="12.75" customHeight="1" outlineLevel="2">
      <c r="B252" s="14" t="s">
        <v>560</v>
      </c>
      <c r="L252" s="22">
        <f t="shared" ref="L252:BO252" si="123">IF(OR(L$10&lt;$C237,L$10&gt;$C237+$F244),0,IF(L$10=$C237,$E244*(13-$D237)/12,IF(L$10=$C237+$F244,$E244*($D237-1)/12,$E244)))</f>
        <v>0</v>
      </c>
      <c r="M252" s="22">
        <f t="shared" si="123"/>
        <v>0</v>
      </c>
      <c r="N252" s="22">
        <f t="shared" si="123"/>
        <v>0</v>
      </c>
      <c r="O252" s="22">
        <f t="shared" si="123"/>
        <v>0</v>
      </c>
      <c r="P252" s="22">
        <f t="shared" si="123"/>
        <v>0</v>
      </c>
      <c r="Q252" s="22">
        <f t="shared" si="123"/>
        <v>0</v>
      </c>
      <c r="R252" s="22">
        <f t="shared" si="123"/>
        <v>0</v>
      </c>
      <c r="S252" s="22">
        <f t="shared" si="123"/>
        <v>12324.101288562548</v>
      </c>
      <c r="T252" s="22">
        <f t="shared" si="123"/>
        <v>147889.21546275058</v>
      </c>
      <c r="U252" s="22">
        <f t="shared" si="123"/>
        <v>147889.21546275058</v>
      </c>
      <c r="V252" s="22">
        <f t="shared" si="123"/>
        <v>147889.21546275058</v>
      </c>
      <c r="W252" s="22">
        <f t="shared" si="123"/>
        <v>147889.21546275058</v>
      </c>
      <c r="X252" s="22">
        <f t="shared" si="123"/>
        <v>147889.21546275058</v>
      </c>
      <c r="Y252" s="22">
        <f t="shared" si="123"/>
        <v>147889.21546275058</v>
      </c>
      <c r="Z252" s="22">
        <f t="shared" si="123"/>
        <v>147889.21546275058</v>
      </c>
      <c r="AA252" s="22">
        <f t="shared" si="123"/>
        <v>147889.21546275058</v>
      </c>
      <c r="AB252" s="22">
        <f t="shared" si="123"/>
        <v>147889.21546275058</v>
      </c>
      <c r="AC252" s="22">
        <f t="shared" si="123"/>
        <v>147889.21546275058</v>
      </c>
      <c r="AD252" s="22">
        <f t="shared" si="123"/>
        <v>147889.21546275058</v>
      </c>
      <c r="AE252" s="22">
        <f t="shared" si="123"/>
        <v>147889.21546275058</v>
      </c>
      <c r="AF252" s="22">
        <f t="shared" si="123"/>
        <v>147889.21546275058</v>
      </c>
      <c r="AG252" s="22">
        <f t="shared" si="123"/>
        <v>147889.21546275058</v>
      </c>
      <c r="AH252" s="22">
        <f t="shared" si="123"/>
        <v>147889.21546275058</v>
      </c>
      <c r="AI252" s="22">
        <f t="shared" si="123"/>
        <v>147889.21546275058</v>
      </c>
      <c r="AJ252" s="22">
        <f t="shared" si="123"/>
        <v>147889.21546275058</v>
      </c>
      <c r="AK252" s="22">
        <f t="shared" si="123"/>
        <v>147889.21546275058</v>
      </c>
      <c r="AL252" s="22">
        <f t="shared" si="123"/>
        <v>147889.21546275058</v>
      </c>
      <c r="AM252" s="22">
        <f t="shared" si="123"/>
        <v>147889.21546275058</v>
      </c>
      <c r="AN252" s="22">
        <f t="shared" si="123"/>
        <v>147889.21546275058</v>
      </c>
      <c r="AO252" s="22">
        <f t="shared" si="123"/>
        <v>147889.21546275058</v>
      </c>
      <c r="AP252" s="22">
        <f t="shared" si="123"/>
        <v>147889.21546275058</v>
      </c>
      <c r="AQ252" s="22">
        <f t="shared" si="123"/>
        <v>147889.21546275058</v>
      </c>
      <c r="AR252" s="22">
        <f t="shared" si="123"/>
        <v>147889.21546275058</v>
      </c>
      <c r="AS252" s="22">
        <f t="shared" si="123"/>
        <v>147889.21546275058</v>
      </c>
      <c r="AT252" s="22">
        <f t="shared" si="123"/>
        <v>147889.21546275058</v>
      </c>
      <c r="AU252" s="22">
        <f t="shared" si="123"/>
        <v>147889.21546275058</v>
      </c>
      <c r="AV252" s="22">
        <f t="shared" si="123"/>
        <v>147889.21546275058</v>
      </c>
      <c r="AW252" s="22">
        <f t="shared" si="123"/>
        <v>147889.21546275058</v>
      </c>
      <c r="AX252" s="22">
        <f t="shared" si="123"/>
        <v>147889.21546275058</v>
      </c>
      <c r="AY252" s="22">
        <f t="shared" si="123"/>
        <v>147889.21546275058</v>
      </c>
      <c r="AZ252" s="22">
        <f t="shared" si="123"/>
        <v>147889.21546275058</v>
      </c>
      <c r="BA252" s="22">
        <f t="shared" si="123"/>
        <v>147889.21546275058</v>
      </c>
      <c r="BB252" s="22">
        <f t="shared" si="123"/>
        <v>147889.21546275058</v>
      </c>
      <c r="BC252" s="22">
        <f t="shared" si="123"/>
        <v>147889.21546275058</v>
      </c>
      <c r="BD252" s="22">
        <f t="shared" si="123"/>
        <v>147889.21546275058</v>
      </c>
      <c r="BE252" s="22">
        <f t="shared" si="123"/>
        <v>147889.21546275058</v>
      </c>
      <c r="BF252" s="22">
        <f t="shared" si="123"/>
        <v>147889.21546275058</v>
      </c>
      <c r="BG252" s="22">
        <f t="shared" si="123"/>
        <v>147889.21546275058</v>
      </c>
      <c r="BH252" s="22">
        <f t="shared" si="123"/>
        <v>147889.21546275058</v>
      </c>
      <c r="BI252" s="22">
        <f t="shared" si="123"/>
        <v>147889.21546275058</v>
      </c>
      <c r="BJ252" s="22">
        <f t="shared" si="123"/>
        <v>147889.21546275058</v>
      </c>
      <c r="BK252" s="22">
        <f t="shared" si="123"/>
        <v>147889.21546275058</v>
      </c>
      <c r="BL252" s="22">
        <f t="shared" si="123"/>
        <v>147889.21546275058</v>
      </c>
      <c r="BM252" s="22">
        <f t="shared" si="123"/>
        <v>147889.21546275058</v>
      </c>
      <c r="BN252" s="22">
        <f t="shared" si="123"/>
        <v>147889.21546275058</v>
      </c>
      <c r="BO252" s="22">
        <f t="shared" si="123"/>
        <v>147889.21546275058</v>
      </c>
    </row>
    <row r="253" spans="2:67" ht="12.75" customHeight="1" outlineLevel="2">
      <c r="B253" s="14" t="s">
        <v>536</v>
      </c>
      <c r="J253" s="2"/>
      <c r="L253" s="172">
        <f>+L252*$G244</f>
        <v>0</v>
      </c>
      <c r="M253" s="172">
        <f t="shared" ref="M253:BO253" si="124">+M252*$G244</f>
        <v>0</v>
      </c>
      <c r="N253" s="172">
        <f t="shared" si="124"/>
        <v>0</v>
      </c>
      <c r="O253" s="172">
        <f t="shared" si="124"/>
        <v>0</v>
      </c>
      <c r="P253" s="172">
        <f t="shared" si="124"/>
        <v>0</v>
      </c>
      <c r="Q253" s="172">
        <f t="shared" si="124"/>
        <v>0</v>
      </c>
      <c r="R253" s="172">
        <f t="shared" si="124"/>
        <v>0</v>
      </c>
      <c r="S253" s="172">
        <f t="shared" si="124"/>
        <v>3.6972303865687639</v>
      </c>
      <c r="T253" s="172">
        <f t="shared" si="124"/>
        <v>44.366764638825167</v>
      </c>
      <c r="U253" s="172">
        <f t="shared" si="124"/>
        <v>44.366764638825167</v>
      </c>
      <c r="V253" s="172">
        <f t="shared" si="124"/>
        <v>44.366764638825167</v>
      </c>
      <c r="W253" s="172">
        <f t="shared" si="124"/>
        <v>44.366764638825167</v>
      </c>
      <c r="X253" s="172">
        <f t="shared" si="124"/>
        <v>44.366764638825167</v>
      </c>
      <c r="Y253" s="172">
        <f t="shared" si="124"/>
        <v>44.366764638825167</v>
      </c>
      <c r="Z253" s="172">
        <f t="shared" si="124"/>
        <v>44.366764638825167</v>
      </c>
      <c r="AA253" s="172">
        <f t="shared" si="124"/>
        <v>44.366764638825167</v>
      </c>
      <c r="AB253" s="172">
        <f t="shared" si="124"/>
        <v>44.366764638825167</v>
      </c>
      <c r="AC253" s="172">
        <f t="shared" si="124"/>
        <v>44.366764638825167</v>
      </c>
      <c r="AD253" s="172">
        <f t="shared" si="124"/>
        <v>44.366764638825167</v>
      </c>
      <c r="AE253" s="172">
        <f t="shared" si="124"/>
        <v>44.366764638825167</v>
      </c>
      <c r="AF253" s="172">
        <f t="shared" si="124"/>
        <v>44.366764638825167</v>
      </c>
      <c r="AG253" s="172">
        <f t="shared" si="124"/>
        <v>44.366764638825167</v>
      </c>
      <c r="AH253" s="172">
        <f t="shared" si="124"/>
        <v>44.366764638825167</v>
      </c>
      <c r="AI253" s="172">
        <f t="shared" si="124"/>
        <v>44.366764638825167</v>
      </c>
      <c r="AJ253" s="172">
        <f t="shared" si="124"/>
        <v>44.366764638825167</v>
      </c>
      <c r="AK253" s="172">
        <f t="shared" si="124"/>
        <v>44.366764638825167</v>
      </c>
      <c r="AL253" s="172">
        <f t="shared" si="124"/>
        <v>44.366764638825167</v>
      </c>
      <c r="AM253" s="172">
        <f t="shared" si="124"/>
        <v>44.366764638825167</v>
      </c>
      <c r="AN253" s="172">
        <f t="shared" si="124"/>
        <v>44.366764638825167</v>
      </c>
      <c r="AO253" s="172">
        <f t="shared" si="124"/>
        <v>44.366764638825167</v>
      </c>
      <c r="AP253" s="172">
        <f t="shared" si="124"/>
        <v>44.366764638825167</v>
      </c>
      <c r="AQ253" s="172">
        <f t="shared" si="124"/>
        <v>44.366764638825167</v>
      </c>
      <c r="AR253" s="172">
        <f t="shared" si="124"/>
        <v>44.366764638825167</v>
      </c>
      <c r="AS253" s="172">
        <f t="shared" si="124"/>
        <v>44.366764638825167</v>
      </c>
      <c r="AT253" s="172">
        <f t="shared" si="124"/>
        <v>44.366764638825167</v>
      </c>
      <c r="AU253" s="172">
        <f t="shared" si="124"/>
        <v>44.366764638825167</v>
      </c>
      <c r="AV253" s="172">
        <f t="shared" si="124"/>
        <v>44.366764638825167</v>
      </c>
      <c r="AW253" s="172">
        <f t="shared" si="124"/>
        <v>44.366764638825167</v>
      </c>
      <c r="AX253" s="172">
        <f t="shared" si="124"/>
        <v>44.366764638825167</v>
      </c>
      <c r="AY253" s="172">
        <f t="shared" si="124"/>
        <v>44.366764638825167</v>
      </c>
      <c r="AZ253" s="172">
        <f t="shared" si="124"/>
        <v>44.366764638825167</v>
      </c>
      <c r="BA253" s="172">
        <f t="shared" si="124"/>
        <v>44.366764638825167</v>
      </c>
      <c r="BB253" s="172">
        <f t="shared" si="124"/>
        <v>44.366764638825167</v>
      </c>
      <c r="BC253" s="172">
        <f t="shared" si="124"/>
        <v>44.366764638825167</v>
      </c>
      <c r="BD253" s="172">
        <f t="shared" si="124"/>
        <v>44.366764638825167</v>
      </c>
      <c r="BE253" s="172">
        <f t="shared" si="124"/>
        <v>44.366764638825167</v>
      </c>
      <c r="BF253" s="172">
        <f t="shared" si="124"/>
        <v>44.366764638825167</v>
      </c>
      <c r="BG253" s="172">
        <f t="shared" si="124"/>
        <v>44.366764638825167</v>
      </c>
      <c r="BH253" s="172">
        <f t="shared" si="124"/>
        <v>44.366764638825167</v>
      </c>
      <c r="BI253" s="172">
        <f t="shared" si="124"/>
        <v>44.366764638825167</v>
      </c>
      <c r="BJ253" s="172">
        <f t="shared" si="124"/>
        <v>44.366764638825167</v>
      </c>
      <c r="BK253" s="172">
        <f t="shared" si="124"/>
        <v>44.366764638825167</v>
      </c>
      <c r="BL253" s="172">
        <f t="shared" si="124"/>
        <v>44.366764638825167</v>
      </c>
      <c r="BM253" s="172">
        <f t="shared" si="124"/>
        <v>44.366764638825167</v>
      </c>
      <c r="BN253" s="172">
        <f t="shared" si="124"/>
        <v>44.366764638825167</v>
      </c>
      <c r="BO253" s="172">
        <f t="shared" si="124"/>
        <v>44.366764638825167</v>
      </c>
    </row>
    <row r="254" spans="2:67" ht="13.5" customHeight="1" outlineLevel="2" thickBot="1">
      <c r="B254" s="14" t="s">
        <v>561</v>
      </c>
      <c r="J254" s="2"/>
      <c r="L254" s="157">
        <f t="shared" ref="L254:BO254" si="125">SUM(L248,L251,L253)</f>
        <v>0</v>
      </c>
      <c r="M254" s="157">
        <f t="shared" si="125"/>
        <v>0</v>
      </c>
      <c r="N254" s="157">
        <f t="shared" si="125"/>
        <v>0</v>
      </c>
      <c r="O254" s="157">
        <f t="shared" si="125"/>
        <v>0</v>
      </c>
      <c r="P254" s="157">
        <f t="shared" si="125"/>
        <v>0</v>
      </c>
      <c r="Q254" s="157">
        <f t="shared" si="125"/>
        <v>0</v>
      </c>
      <c r="R254" s="157">
        <f t="shared" si="125"/>
        <v>0</v>
      </c>
      <c r="S254" s="157">
        <f t="shared" si="125"/>
        <v>1071.1869204715736</v>
      </c>
      <c r="T254" s="157">
        <f t="shared" si="125"/>
        <v>12760.78527755395</v>
      </c>
      <c r="U254" s="157">
        <f t="shared" si="125"/>
        <v>12588.247859514075</v>
      </c>
      <c r="V254" s="157">
        <f t="shared" si="125"/>
        <v>12415.710441474199</v>
      </c>
      <c r="W254" s="157">
        <f t="shared" si="125"/>
        <v>12243.173023434325</v>
      </c>
      <c r="X254" s="157">
        <f t="shared" si="125"/>
        <v>12070.635605394449</v>
      </c>
      <c r="Y254" s="157">
        <f t="shared" si="125"/>
        <v>11898.098187354573</v>
      </c>
      <c r="Z254" s="157">
        <f t="shared" si="125"/>
        <v>11725.560769314698</v>
      </c>
      <c r="AA254" s="157">
        <f t="shared" si="125"/>
        <v>11553.023351274824</v>
      </c>
      <c r="AB254" s="157">
        <f t="shared" si="125"/>
        <v>11380.485933234948</v>
      </c>
      <c r="AC254" s="157">
        <f t="shared" si="125"/>
        <v>11207.948515195072</v>
      </c>
      <c r="AD254" s="157">
        <f t="shared" si="125"/>
        <v>11035.411097155196</v>
      </c>
      <c r="AE254" s="157">
        <f t="shared" si="125"/>
        <v>10862.873679115322</v>
      </c>
      <c r="AF254" s="157">
        <f t="shared" si="125"/>
        <v>10690.336261075445</v>
      </c>
      <c r="AG254" s="157">
        <f t="shared" si="125"/>
        <v>10517.798843035571</v>
      </c>
      <c r="AH254" s="157">
        <f t="shared" si="125"/>
        <v>10345.261424995695</v>
      </c>
      <c r="AI254" s="157">
        <f t="shared" si="125"/>
        <v>10172.724006955819</v>
      </c>
      <c r="AJ254" s="157">
        <f t="shared" si="125"/>
        <v>10000.186588915944</v>
      </c>
      <c r="AK254" s="157">
        <f t="shared" si="125"/>
        <v>9827.6491708760695</v>
      </c>
      <c r="AL254" s="157">
        <f t="shared" si="125"/>
        <v>9655.1117528361938</v>
      </c>
      <c r="AM254" s="157">
        <f t="shared" si="125"/>
        <v>9482.574334796318</v>
      </c>
      <c r="AN254" s="157">
        <f t="shared" si="125"/>
        <v>9310.0369167564422</v>
      </c>
      <c r="AO254" s="157">
        <f t="shared" si="125"/>
        <v>9137.4994987165683</v>
      </c>
      <c r="AP254" s="157">
        <f t="shared" si="125"/>
        <v>8964.9620806766925</v>
      </c>
      <c r="AQ254" s="157">
        <f t="shared" si="125"/>
        <v>8792.4246626368167</v>
      </c>
      <c r="AR254" s="157">
        <f t="shared" si="125"/>
        <v>8619.8872445969409</v>
      </c>
      <c r="AS254" s="157">
        <f t="shared" si="125"/>
        <v>8447.349826557067</v>
      </c>
      <c r="AT254" s="157">
        <f t="shared" si="125"/>
        <v>8274.8124085171912</v>
      </c>
      <c r="AU254" s="157">
        <f t="shared" si="125"/>
        <v>8102.2749904773145</v>
      </c>
      <c r="AV254" s="157">
        <f t="shared" si="125"/>
        <v>7929.7375724374388</v>
      </c>
      <c r="AW254" s="157">
        <f t="shared" si="125"/>
        <v>7757.200154397563</v>
      </c>
      <c r="AX254" s="157">
        <f t="shared" si="125"/>
        <v>7584.662736357689</v>
      </c>
      <c r="AY254" s="157">
        <f t="shared" si="125"/>
        <v>7412.1253183178133</v>
      </c>
      <c r="AZ254" s="157">
        <f t="shared" si="125"/>
        <v>7239.5879002779375</v>
      </c>
      <c r="BA254" s="157">
        <f t="shared" si="125"/>
        <v>7067.0504822380617</v>
      </c>
      <c r="BB254" s="157">
        <f t="shared" si="125"/>
        <v>6894.5130641981859</v>
      </c>
      <c r="BC254" s="157">
        <f t="shared" si="125"/>
        <v>6721.9756461583102</v>
      </c>
      <c r="BD254" s="157">
        <f t="shared" si="125"/>
        <v>6549.4382281184344</v>
      </c>
      <c r="BE254" s="157">
        <f t="shared" si="125"/>
        <v>6376.9008100785586</v>
      </c>
      <c r="BF254" s="157">
        <f t="shared" si="125"/>
        <v>6204.3633920386828</v>
      </c>
      <c r="BG254" s="157">
        <f t="shared" si="125"/>
        <v>6031.8259739988071</v>
      </c>
      <c r="BH254" s="157">
        <f t="shared" si="125"/>
        <v>5859.2885559589313</v>
      </c>
      <c r="BI254" s="157">
        <f t="shared" si="125"/>
        <v>5686.7511379190555</v>
      </c>
      <c r="BJ254" s="157">
        <f t="shared" si="125"/>
        <v>5514.2137198791797</v>
      </c>
      <c r="BK254" s="157">
        <f t="shared" si="125"/>
        <v>5341.676301839304</v>
      </c>
      <c r="BL254" s="157">
        <f t="shared" si="125"/>
        <v>5169.1388837994273</v>
      </c>
      <c r="BM254" s="157">
        <f t="shared" si="125"/>
        <v>4996.6014657595524</v>
      </c>
      <c r="BN254" s="157">
        <f t="shared" si="125"/>
        <v>4824.0640477196766</v>
      </c>
      <c r="BO254" s="157">
        <f t="shared" si="125"/>
        <v>4651.5266296798009</v>
      </c>
    </row>
    <row r="255" spans="2:67" ht="12.75" customHeight="1" outlineLevel="2">
      <c r="B255" s="14"/>
    </row>
    <row r="256" spans="2:67" ht="12.75" customHeight="1" outlineLevel="2">
      <c r="B256" s="14"/>
    </row>
    <row r="257" spans="1:67" ht="12.75" customHeight="1" outlineLevel="2">
      <c r="B257" s="14"/>
    </row>
    <row r="258" spans="1:67" ht="12.75" customHeight="1" outlineLevel="2">
      <c r="B258" s="14"/>
    </row>
    <row r="259" spans="1:67" ht="12.75" customHeight="1" outlineLevel="2">
      <c r="B259" s="14"/>
    </row>
    <row r="260" spans="1:67" ht="12.75" customHeight="1" outlineLevel="2">
      <c r="B260" s="14"/>
    </row>
    <row r="261" spans="1:67" ht="12.75" customHeight="1" outlineLevel="2">
      <c r="B261" s="14"/>
    </row>
    <row r="262" spans="1:67" outlineLevel="1">
      <c r="A262">
        <f>A232+1</f>
        <v>9</v>
      </c>
      <c r="B262" s="158" t="s">
        <v>624</v>
      </c>
      <c r="C262" s="150"/>
      <c r="G262" s="159" t="s">
        <v>334</v>
      </c>
      <c r="H262" s="1">
        <f>+C267</f>
        <v>2020</v>
      </c>
      <c r="I262" s="2">
        <f>+E274</f>
        <v>157593.05482127907</v>
      </c>
      <c r="J262" s="2">
        <f>NPV($C$4,M262:BO262)+L262</f>
        <v>91922.19286364071</v>
      </c>
      <c r="L262" s="2">
        <f>+L284</f>
        <v>0</v>
      </c>
      <c r="M262" s="2">
        <f t="shared" ref="M262:BO262" si="126">+M284</f>
        <v>0</v>
      </c>
      <c r="N262" s="2">
        <f t="shared" si="126"/>
        <v>0</v>
      </c>
      <c r="O262" s="2">
        <f t="shared" si="126"/>
        <v>0</v>
      </c>
      <c r="P262" s="2">
        <f t="shared" si="126"/>
        <v>0</v>
      </c>
      <c r="Q262" s="2">
        <f t="shared" si="126"/>
        <v>0</v>
      </c>
      <c r="R262" s="2">
        <f t="shared" si="126"/>
        <v>0</v>
      </c>
      <c r="S262" s="2">
        <f t="shared" si="126"/>
        <v>0</v>
      </c>
      <c r="T262" s="2">
        <f t="shared" si="126"/>
        <v>4722.3743833788913</v>
      </c>
      <c r="U262" s="2">
        <f t="shared" si="126"/>
        <v>18544.762726094017</v>
      </c>
      <c r="V262" s="2">
        <f t="shared" si="126"/>
        <v>17993.187034219536</v>
      </c>
      <c r="W262" s="2">
        <f t="shared" si="126"/>
        <v>17441.611342345062</v>
      </c>
      <c r="X262" s="2">
        <f t="shared" si="126"/>
        <v>16890.035650470581</v>
      </c>
      <c r="Y262" s="2">
        <f t="shared" si="126"/>
        <v>16338.45995859611</v>
      </c>
      <c r="Z262" s="2">
        <f t="shared" si="126"/>
        <v>15786.884266721632</v>
      </c>
      <c r="AA262" s="2">
        <f t="shared" si="126"/>
        <v>15235.308574847155</v>
      </c>
      <c r="AB262" s="2">
        <f t="shared" si="126"/>
        <v>14683.732882972678</v>
      </c>
      <c r="AC262" s="2">
        <f t="shared" si="126"/>
        <v>14132.157191098202</v>
      </c>
      <c r="AD262" s="2">
        <f t="shared" si="126"/>
        <v>13580.581499223723</v>
      </c>
      <c r="AE262" s="2">
        <f t="shared" si="126"/>
        <v>13029.005807349249</v>
      </c>
      <c r="AF262" s="2">
        <f t="shared" si="126"/>
        <v>12477.430115474772</v>
      </c>
      <c r="AG262" s="2">
        <f t="shared" si="126"/>
        <v>11925.854423600294</v>
      </c>
      <c r="AH262" s="2">
        <f t="shared" si="126"/>
        <v>11374.278731725817</v>
      </c>
      <c r="AI262" s="2">
        <f t="shared" si="126"/>
        <v>10822.70303985134</v>
      </c>
      <c r="AJ262" s="2">
        <f t="shared" si="126"/>
        <v>10271.127347976862</v>
      </c>
      <c r="AK262" s="2">
        <f t="shared" si="126"/>
        <v>9719.5516561023869</v>
      </c>
      <c r="AL262" s="2">
        <f t="shared" si="126"/>
        <v>9167.9759642279096</v>
      </c>
      <c r="AM262" s="2">
        <f t="shared" si="126"/>
        <v>8616.4002723534322</v>
      </c>
      <c r="AN262" s="2">
        <f t="shared" si="126"/>
        <v>6152.0388775856636</v>
      </c>
      <c r="AO262" s="2">
        <f t="shared" si="126"/>
        <v>0</v>
      </c>
      <c r="AP262" s="2">
        <f t="shared" si="126"/>
        <v>0</v>
      </c>
      <c r="AQ262" s="2">
        <f t="shared" si="126"/>
        <v>0</v>
      </c>
      <c r="AR262" s="2">
        <f t="shared" si="126"/>
        <v>0</v>
      </c>
      <c r="AS262" s="2">
        <f t="shared" si="126"/>
        <v>0</v>
      </c>
      <c r="AT262" s="2">
        <f t="shared" si="126"/>
        <v>0</v>
      </c>
      <c r="AU262" s="2">
        <f t="shared" si="126"/>
        <v>0</v>
      </c>
      <c r="AV262" s="2">
        <f t="shared" si="126"/>
        <v>0</v>
      </c>
      <c r="AW262" s="2">
        <f t="shared" si="126"/>
        <v>0</v>
      </c>
      <c r="AX262" s="2">
        <f t="shared" si="126"/>
        <v>0</v>
      </c>
      <c r="AY262" s="2">
        <f t="shared" si="126"/>
        <v>0</v>
      </c>
      <c r="AZ262" s="2">
        <f t="shared" si="126"/>
        <v>0</v>
      </c>
      <c r="BA262" s="2">
        <f t="shared" si="126"/>
        <v>0</v>
      </c>
      <c r="BB262" s="2">
        <f t="shared" si="126"/>
        <v>0</v>
      </c>
      <c r="BC262" s="2">
        <f t="shared" si="126"/>
        <v>0</v>
      </c>
      <c r="BD262" s="2">
        <f t="shared" si="126"/>
        <v>0</v>
      </c>
      <c r="BE262" s="2">
        <f t="shared" si="126"/>
        <v>0</v>
      </c>
      <c r="BF262" s="2">
        <f t="shared" si="126"/>
        <v>0</v>
      </c>
      <c r="BG262" s="2">
        <f t="shared" si="126"/>
        <v>0</v>
      </c>
      <c r="BH262" s="2">
        <f t="shared" si="126"/>
        <v>0</v>
      </c>
      <c r="BI262" s="2">
        <f t="shared" si="126"/>
        <v>0</v>
      </c>
      <c r="BJ262" s="2">
        <f t="shared" si="126"/>
        <v>0</v>
      </c>
      <c r="BK262" s="2">
        <f t="shared" si="126"/>
        <v>0</v>
      </c>
      <c r="BL262" s="2">
        <f t="shared" si="126"/>
        <v>0</v>
      </c>
      <c r="BM262" s="2">
        <f t="shared" si="126"/>
        <v>0</v>
      </c>
      <c r="BN262" s="2">
        <f t="shared" si="126"/>
        <v>0</v>
      </c>
      <c r="BO262" s="2">
        <f t="shared" si="126"/>
        <v>0</v>
      </c>
    </row>
    <row r="263" spans="1:67" ht="12.75" customHeight="1" outlineLevel="2">
      <c r="B263" s="160" t="str">
        <f>"Jan "&amp;$L$10&amp;" $"</f>
        <v>Jan 2012 $</v>
      </c>
      <c r="C263" s="161">
        <v>122650.584</v>
      </c>
      <c r="D263" s="60"/>
      <c r="E263" s="60"/>
      <c r="F263" s="60"/>
      <c r="G263" s="60"/>
      <c r="H263" s="162"/>
    </row>
    <row r="264" spans="1:67" ht="12.75" customHeight="1" outlineLevel="2">
      <c r="B264" s="14" t="s">
        <v>549</v>
      </c>
      <c r="C264" s="163">
        <v>0.33329999999999999</v>
      </c>
      <c r="D264" s="163">
        <v>0.66669999999999996</v>
      </c>
      <c r="E264" s="163">
        <v>0</v>
      </c>
      <c r="F264" s="163">
        <v>0</v>
      </c>
      <c r="G264" s="163">
        <v>0</v>
      </c>
      <c r="H264" s="164"/>
      <c r="J264" s="17"/>
      <c r="K264" s="17"/>
    </row>
    <row r="265" spans="1:67" ht="12.75" customHeight="1" outlineLevel="2">
      <c r="B265" s="14" t="s">
        <v>323</v>
      </c>
      <c r="C265" s="193">
        <v>2.5999999999999999E-2</v>
      </c>
      <c r="D265" s="60"/>
      <c r="E265" s="60"/>
      <c r="F265" s="60"/>
      <c r="G265" s="60"/>
    </row>
    <row r="266" spans="1:67" ht="12.75" customHeight="1" outlineLevel="2">
      <c r="B266" s="14" t="s">
        <v>550</v>
      </c>
      <c r="C266" s="159">
        <v>2019</v>
      </c>
      <c r="D266" s="159">
        <v>1</v>
      </c>
    </row>
    <row r="267" spans="1:67" ht="12.75" customHeight="1" outlineLevel="2">
      <c r="B267" s="14" t="s">
        <v>551</v>
      </c>
      <c r="C267" s="159">
        <v>2020</v>
      </c>
      <c r="D267" s="159">
        <v>10</v>
      </c>
    </row>
    <row r="268" spans="1:67" ht="12.75" customHeight="1" outlineLevel="2">
      <c r="B268" s="15" t="s">
        <v>552</v>
      </c>
      <c r="L268" s="166">
        <f t="shared" ref="L268:BO268" si="127">(1+$C265)^L$21</f>
        <v>1.012916580968048</v>
      </c>
      <c r="M268" s="166">
        <f t="shared" si="127"/>
        <v>1.0392524120732172</v>
      </c>
      <c r="N268" s="166">
        <f t="shared" si="127"/>
        <v>1.0662729747871209</v>
      </c>
      <c r="O268" s="166">
        <f t="shared" si="127"/>
        <v>1.093996072131586</v>
      </c>
      <c r="P268" s="166">
        <f t="shared" si="127"/>
        <v>1.1224399700070073</v>
      </c>
      <c r="Q268" s="166">
        <f t="shared" si="127"/>
        <v>1.1516234092271895</v>
      </c>
      <c r="R268" s="166">
        <f t="shared" si="127"/>
        <v>1.1815656178670964</v>
      </c>
      <c r="S268" s="166">
        <f t="shared" si="127"/>
        <v>1.212286323931641</v>
      </c>
      <c r="T268" s="166">
        <f t="shared" si="127"/>
        <v>1.2438057683538637</v>
      </c>
      <c r="U268" s="166">
        <f t="shared" si="127"/>
        <v>1.2761447183310641</v>
      </c>
      <c r="V268" s="166">
        <f t="shared" si="127"/>
        <v>1.3093244810076718</v>
      </c>
      <c r="W268" s="166">
        <f t="shared" si="127"/>
        <v>1.3433669175138714</v>
      </c>
      <c r="X268" s="166">
        <f t="shared" si="127"/>
        <v>1.3782944573692322</v>
      </c>
      <c r="Y268" s="166">
        <f t="shared" si="127"/>
        <v>1.4141301132608322</v>
      </c>
      <c r="Z268" s="166">
        <f t="shared" si="127"/>
        <v>1.4508974962056138</v>
      </c>
      <c r="AA268" s="166">
        <f t="shared" si="127"/>
        <v>1.4886208311069598</v>
      </c>
      <c r="AB268" s="166">
        <f t="shared" si="127"/>
        <v>1.5273249727157407</v>
      </c>
      <c r="AC268" s="166">
        <f t="shared" si="127"/>
        <v>1.56703542200635</v>
      </c>
      <c r="AD268" s="166">
        <f t="shared" si="127"/>
        <v>1.6077783429785153</v>
      </c>
      <c r="AE268" s="166">
        <f t="shared" si="127"/>
        <v>1.6495805798959566</v>
      </c>
      <c r="AF268" s="166">
        <f t="shared" si="127"/>
        <v>1.6924696749732515</v>
      </c>
      <c r="AG268" s="166">
        <f t="shared" si="127"/>
        <v>1.7364738865225562</v>
      </c>
      <c r="AH268" s="166">
        <f t="shared" si="127"/>
        <v>1.7816222075721426</v>
      </c>
      <c r="AI268" s="166">
        <f t="shared" si="127"/>
        <v>1.8279443849690185</v>
      </c>
      <c r="AJ268" s="166">
        <f t="shared" si="127"/>
        <v>1.8754709389782129</v>
      </c>
      <c r="AK268" s="166">
        <f t="shared" si="127"/>
        <v>1.9242331833916464</v>
      </c>
      <c r="AL268" s="166">
        <f t="shared" si="127"/>
        <v>1.9742632461598293</v>
      </c>
      <c r="AM268" s="166">
        <f t="shared" si="127"/>
        <v>2.0255940905599847</v>
      </c>
      <c r="AN268" s="166">
        <f t="shared" si="127"/>
        <v>2.0782595369145445</v>
      </c>
      <c r="AO268" s="166">
        <f t="shared" si="127"/>
        <v>2.1322942848743227</v>
      </c>
      <c r="AP268" s="166">
        <f t="shared" si="127"/>
        <v>2.1877339362810551</v>
      </c>
      <c r="AQ268" s="166">
        <f t="shared" si="127"/>
        <v>2.2446150186243625</v>
      </c>
      <c r="AR268" s="166">
        <f t="shared" si="127"/>
        <v>2.3029750091085961</v>
      </c>
      <c r="AS268" s="166">
        <f t="shared" si="127"/>
        <v>2.3628523593454198</v>
      </c>
      <c r="AT268" s="166">
        <f t="shared" si="127"/>
        <v>2.4242865206884003</v>
      </c>
      <c r="AU268" s="166">
        <f t="shared" si="127"/>
        <v>2.4873179702262993</v>
      </c>
      <c r="AV268" s="166">
        <f t="shared" si="127"/>
        <v>2.551988237452183</v>
      </c>
      <c r="AW268" s="166">
        <f t="shared" si="127"/>
        <v>2.6183399316259397</v>
      </c>
      <c r="AX268" s="166">
        <f t="shared" si="127"/>
        <v>2.6864167698482144</v>
      </c>
      <c r="AY268" s="166">
        <f t="shared" si="127"/>
        <v>2.7562636058642678</v>
      </c>
      <c r="AZ268" s="166">
        <f t="shared" si="127"/>
        <v>2.8279264596167391</v>
      </c>
      <c r="BA268" s="166">
        <f t="shared" si="127"/>
        <v>2.9014525475667745</v>
      </c>
      <c r="BB268" s="166">
        <f t="shared" si="127"/>
        <v>2.9768903138035103</v>
      </c>
      <c r="BC268" s="166">
        <f t="shared" si="127"/>
        <v>3.0542894619624015</v>
      </c>
      <c r="BD268" s="166">
        <f t="shared" si="127"/>
        <v>3.1337009879734246</v>
      </c>
      <c r="BE268" s="166">
        <f t="shared" si="127"/>
        <v>3.2151772136607333</v>
      </c>
      <c r="BF268" s="166">
        <f t="shared" si="127"/>
        <v>3.2987718212159121</v>
      </c>
      <c r="BG268" s="166">
        <f t="shared" si="127"/>
        <v>3.3845398885675264</v>
      </c>
      <c r="BH268" s="166">
        <f t="shared" si="127"/>
        <v>3.4725379256702822</v>
      </c>
      <c r="BI268" s="166">
        <f t="shared" si="127"/>
        <v>3.5628239117377092</v>
      </c>
      <c r="BJ268" s="166">
        <f t="shared" si="127"/>
        <v>3.6554573334428895</v>
      </c>
      <c r="BK268" s="166">
        <f t="shared" si="127"/>
        <v>3.7504992241124051</v>
      </c>
      <c r="BL268" s="166">
        <f t="shared" si="127"/>
        <v>3.8480122039393279</v>
      </c>
      <c r="BM268" s="166">
        <f t="shared" si="127"/>
        <v>3.9480605212417501</v>
      </c>
      <c r="BN268" s="166">
        <f t="shared" si="127"/>
        <v>4.0507100947940362</v>
      </c>
      <c r="BO268" s="166">
        <f t="shared" si="127"/>
        <v>4.156028557258681</v>
      </c>
    </row>
    <row r="269" spans="1:67" ht="12.75" customHeight="1" outlineLevel="2">
      <c r="B269" s="14" t="s">
        <v>553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1:67" ht="12.75" customHeight="1" outlineLevel="2">
      <c r="B270" s="64" t="s">
        <v>554</v>
      </c>
      <c r="L270" s="2">
        <f t="shared" ref="L270:BO270" si="128">IF(L$10&gt;$C267,0,+K273)</f>
        <v>0</v>
      </c>
      <c r="M270" s="2">
        <f t="shared" si="128"/>
        <v>0</v>
      </c>
      <c r="N270" s="2">
        <f t="shared" si="128"/>
        <v>0</v>
      </c>
      <c r="O270" s="2">
        <f t="shared" si="128"/>
        <v>0</v>
      </c>
      <c r="P270" s="2">
        <f t="shared" si="128"/>
        <v>0</v>
      </c>
      <c r="Q270" s="2">
        <f t="shared" si="128"/>
        <v>0</v>
      </c>
      <c r="R270" s="2">
        <f t="shared" si="128"/>
        <v>0</v>
      </c>
      <c r="S270" s="2">
        <f t="shared" si="128"/>
        <v>0</v>
      </c>
      <c r="T270" s="2">
        <f t="shared" si="128"/>
        <v>51106.260164736013</v>
      </c>
      <c r="U270" s="2">
        <f t="shared" si="128"/>
        <v>0</v>
      </c>
      <c r="V270" s="2">
        <f t="shared" si="128"/>
        <v>0</v>
      </c>
      <c r="W270" s="2">
        <f t="shared" si="128"/>
        <v>0</v>
      </c>
      <c r="X270" s="2">
        <f t="shared" si="128"/>
        <v>0</v>
      </c>
      <c r="Y270" s="2">
        <f t="shared" si="128"/>
        <v>0</v>
      </c>
      <c r="Z270" s="2">
        <f t="shared" si="128"/>
        <v>0</v>
      </c>
      <c r="AA270" s="2">
        <f t="shared" si="128"/>
        <v>0</v>
      </c>
      <c r="AB270" s="2">
        <f t="shared" si="128"/>
        <v>0</v>
      </c>
      <c r="AC270" s="2">
        <f t="shared" si="128"/>
        <v>0</v>
      </c>
      <c r="AD270" s="2">
        <f t="shared" si="128"/>
        <v>0</v>
      </c>
      <c r="AE270" s="2">
        <f t="shared" si="128"/>
        <v>0</v>
      </c>
      <c r="AF270" s="2">
        <f t="shared" si="128"/>
        <v>0</v>
      </c>
      <c r="AG270" s="2">
        <f t="shared" si="128"/>
        <v>0</v>
      </c>
      <c r="AH270" s="2">
        <f t="shared" si="128"/>
        <v>0</v>
      </c>
      <c r="AI270" s="2">
        <f t="shared" si="128"/>
        <v>0</v>
      </c>
      <c r="AJ270" s="2">
        <f t="shared" si="128"/>
        <v>0</v>
      </c>
      <c r="AK270" s="2">
        <f t="shared" si="128"/>
        <v>0</v>
      </c>
      <c r="AL270" s="2">
        <f t="shared" si="128"/>
        <v>0</v>
      </c>
      <c r="AM270" s="2">
        <f t="shared" si="128"/>
        <v>0</v>
      </c>
      <c r="AN270" s="2">
        <f t="shared" si="128"/>
        <v>0</v>
      </c>
      <c r="AO270" s="2">
        <f t="shared" si="128"/>
        <v>0</v>
      </c>
      <c r="AP270" s="2">
        <f t="shared" si="128"/>
        <v>0</v>
      </c>
      <c r="AQ270" s="2">
        <f t="shared" si="128"/>
        <v>0</v>
      </c>
      <c r="AR270" s="2">
        <f t="shared" si="128"/>
        <v>0</v>
      </c>
      <c r="AS270" s="2">
        <f t="shared" si="128"/>
        <v>0</v>
      </c>
      <c r="AT270" s="2">
        <f t="shared" si="128"/>
        <v>0</v>
      </c>
      <c r="AU270" s="2">
        <f t="shared" si="128"/>
        <v>0</v>
      </c>
      <c r="AV270" s="2">
        <f t="shared" si="128"/>
        <v>0</v>
      </c>
      <c r="AW270" s="2">
        <f t="shared" si="128"/>
        <v>0</v>
      </c>
      <c r="AX270" s="2">
        <f t="shared" si="128"/>
        <v>0</v>
      </c>
      <c r="AY270" s="2">
        <f t="shared" si="128"/>
        <v>0</v>
      </c>
      <c r="AZ270" s="2">
        <f t="shared" si="128"/>
        <v>0</v>
      </c>
      <c r="BA270" s="2">
        <f t="shared" si="128"/>
        <v>0</v>
      </c>
      <c r="BB270" s="2">
        <f t="shared" si="128"/>
        <v>0</v>
      </c>
      <c r="BC270" s="2">
        <f t="shared" si="128"/>
        <v>0</v>
      </c>
      <c r="BD270" s="2">
        <f t="shared" si="128"/>
        <v>0</v>
      </c>
      <c r="BE270" s="2">
        <f t="shared" si="128"/>
        <v>0</v>
      </c>
      <c r="BF270" s="2">
        <f t="shared" si="128"/>
        <v>0</v>
      </c>
      <c r="BG270" s="2">
        <f t="shared" si="128"/>
        <v>0</v>
      </c>
      <c r="BH270" s="2">
        <f t="shared" si="128"/>
        <v>0</v>
      </c>
      <c r="BI270" s="2">
        <f t="shared" si="128"/>
        <v>0</v>
      </c>
      <c r="BJ270" s="2">
        <f t="shared" si="128"/>
        <v>0</v>
      </c>
      <c r="BK270" s="2">
        <f t="shared" si="128"/>
        <v>0</v>
      </c>
      <c r="BL270" s="2">
        <f t="shared" si="128"/>
        <v>0</v>
      </c>
      <c r="BM270" s="2">
        <f t="shared" si="128"/>
        <v>0</v>
      </c>
      <c r="BN270" s="2">
        <f t="shared" si="128"/>
        <v>0</v>
      </c>
      <c r="BO270" s="2">
        <f t="shared" si="128"/>
        <v>0</v>
      </c>
    </row>
    <row r="271" spans="1:67" ht="12.75" customHeight="1" outlineLevel="2">
      <c r="B271" s="64" t="s">
        <v>555</v>
      </c>
      <c r="L271" s="2">
        <f t="shared" ref="L271:BO271" si="129">IF(AND(L$10&gt;=$C266,L$10&lt;=$C267),INDEX($C264:$G264,1,L$10-$C266+1)*$C263*L268,0)</f>
        <v>0</v>
      </c>
      <c r="M271" s="2">
        <f t="shared" si="129"/>
        <v>0</v>
      </c>
      <c r="N271" s="2">
        <f t="shared" si="129"/>
        <v>0</v>
      </c>
      <c r="O271" s="2">
        <f t="shared" si="129"/>
        <v>0</v>
      </c>
      <c r="P271" s="2">
        <f t="shared" si="129"/>
        <v>0</v>
      </c>
      <c r="Q271" s="2">
        <f t="shared" si="129"/>
        <v>0</v>
      </c>
      <c r="R271" s="2">
        <f t="shared" si="129"/>
        <v>0</v>
      </c>
      <c r="S271" s="2">
        <f t="shared" si="129"/>
        <v>49557.58561428947</v>
      </c>
      <c r="T271" s="2">
        <f t="shared" si="129"/>
        <v>101707.4210309091</v>
      </c>
      <c r="U271" s="2">
        <f t="shared" si="129"/>
        <v>0</v>
      </c>
      <c r="V271" s="2">
        <f t="shared" si="129"/>
        <v>0</v>
      </c>
      <c r="W271" s="2">
        <f t="shared" si="129"/>
        <v>0</v>
      </c>
      <c r="X271" s="2">
        <f t="shared" si="129"/>
        <v>0</v>
      </c>
      <c r="Y271" s="2">
        <f t="shared" si="129"/>
        <v>0</v>
      </c>
      <c r="Z271" s="2">
        <f t="shared" si="129"/>
        <v>0</v>
      </c>
      <c r="AA271" s="2">
        <f t="shared" si="129"/>
        <v>0</v>
      </c>
      <c r="AB271" s="2">
        <f t="shared" si="129"/>
        <v>0</v>
      </c>
      <c r="AC271" s="2">
        <f t="shared" si="129"/>
        <v>0</v>
      </c>
      <c r="AD271" s="2">
        <f t="shared" si="129"/>
        <v>0</v>
      </c>
      <c r="AE271" s="2">
        <f t="shared" si="129"/>
        <v>0</v>
      </c>
      <c r="AF271" s="2">
        <f t="shared" si="129"/>
        <v>0</v>
      </c>
      <c r="AG271" s="2">
        <f t="shared" si="129"/>
        <v>0</v>
      </c>
      <c r="AH271" s="2">
        <f t="shared" si="129"/>
        <v>0</v>
      </c>
      <c r="AI271" s="2">
        <f t="shared" si="129"/>
        <v>0</v>
      </c>
      <c r="AJ271" s="2">
        <f t="shared" si="129"/>
        <v>0</v>
      </c>
      <c r="AK271" s="2">
        <f t="shared" si="129"/>
        <v>0</v>
      </c>
      <c r="AL271" s="2">
        <f t="shared" si="129"/>
        <v>0</v>
      </c>
      <c r="AM271" s="2">
        <f t="shared" si="129"/>
        <v>0</v>
      </c>
      <c r="AN271" s="2">
        <f t="shared" si="129"/>
        <v>0</v>
      </c>
      <c r="AO271" s="2">
        <f t="shared" si="129"/>
        <v>0</v>
      </c>
      <c r="AP271" s="2">
        <f t="shared" si="129"/>
        <v>0</v>
      </c>
      <c r="AQ271" s="2">
        <f t="shared" si="129"/>
        <v>0</v>
      </c>
      <c r="AR271" s="2">
        <f t="shared" si="129"/>
        <v>0</v>
      </c>
      <c r="AS271" s="2">
        <f t="shared" si="129"/>
        <v>0</v>
      </c>
      <c r="AT271" s="2">
        <f t="shared" si="129"/>
        <v>0</v>
      </c>
      <c r="AU271" s="2">
        <f t="shared" si="129"/>
        <v>0</v>
      </c>
      <c r="AV271" s="2">
        <f t="shared" si="129"/>
        <v>0</v>
      </c>
      <c r="AW271" s="2">
        <f t="shared" si="129"/>
        <v>0</v>
      </c>
      <c r="AX271" s="2">
        <f t="shared" si="129"/>
        <v>0</v>
      </c>
      <c r="AY271" s="2">
        <f t="shared" si="129"/>
        <v>0</v>
      </c>
      <c r="AZ271" s="2">
        <f t="shared" si="129"/>
        <v>0</v>
      </c>
      <c r="BA271" s="2">
        <f t="shared" si="129"/>
        <v>0</v>
      </c>
      <c r="BB271" s="2">
        <f t="shared" si="129"/>
        <v>0</v>
      </c>
      <c r="BC271" s="2">
        <f t="shared" si="129"/>
        <v>0</v>
      </c>
      <c r="BD271" s="2">
        <f t="shared" si="129"/>
        <v>0</v>
      </c>
      <c r="BE271" s="2">
        <f t="shared" si="129"/>
        <v>0</v>
      </c>
      <c r="BF271" s="2">
        <f t="shared" si="129"/>
        <v>0</v>
      </c>
      <c r="BG271" s="2">
        <f t="shared" si="129"/>
        <v>0</v>
      </c>
      <c r="BH271" s="2">
        <f t="shared" si="129"/>
        <v>0</v>
      </c>
      <c r="BI271" s="2">
        <f t="shared" si="129"/>
        <v>0</v>
      </c>
      <c r="BJ271" s="2">
        <f t="shared" si="129"/>
        <v>0</v>
      </c>
      <c r="BK271" s="2">
        <f t="shared" si="129"/>
        <v>0</v>
      </c>
      <c r="BL271" s="2">
        <f t="shared" si="129"/>
        <v>0</v>
      </c>
      <c r="BM271" s="2">
        <f t="shared" si="129"/>
        <v>0</v>
      </c>
      <c r="BN271" s="2">
        <f t="shared" si="129"/>
        <v>0</v>
      </c>
      <c r="BO271" s="2">
        <f t="shared" si="129"/>
        <v>0</v>
      </c>
    </row>
    <row r="272" spans="1:67" ht="12.75" customHeight="1" outlineLevel="2">
      <c r="B272" s="64" t="s">
        <v>3</v>
      </c>
      <c r="C272" s="165">
        <v>6.25E-2</v>
      </c>
      <c r="L272" s="2">
        <f t="shared" ref="L272:BO272" si="130">SUM(L270,L271/2)*$C272*IF(L$10=$C266,(13-$D266)/12,IF(L$10=$C267,($D267-1)/12,1))</f>
        <v>0</v>
      </c>
      <c r="M272" s="2">
        <f t="shared" si="130"/>
        <v>0</v>
      </c>
      <c r="N272" s="2">
        <f t="shared" si="130"/>
        <v>0</v>
      </c>
      <c r="O272" s="2">
        <f t="shared" si="130"/>
        <v>0</v>
      </c>
      <c r="P272" s="2">
        <f t="shared" si="130"/>
        <v>0</v>
      </c>
      <c r="Q272" s="2">
        <f t="shared" si="130"/>
        <v>0</v>
      </c>
      <c r="R272" s="2">
        <f t="shared" si="130"/>
        <v>0</v>
      </c>
      <c r="S272" s="2">
        <f t="shared" si="130"/>
        <v>1548.6745504465459</v>
      </c>
      <c r="T272" s="2">
        <f t="shared" si="130"/>
        <v>4779.3736256339325</v>
      </c>
      <c r="U272" s="2">
        <f t="shared" si="130"/>
        <v>0</v>
      </c>
      <c r="V272" s="2">
        <f t="shared" si="130"/>
        <v>0</v>
      </c>
      <c r="W272" s="2">
        <f t="shared" si="130"/>
        <v>0</v>
      </c>
      <c r="X272" s="2">
        <f t="shared" si="130"/>
        <v>0</v>
      </c>
      <c r="Y272" s="2">
        <f t="shared" si="130"/>
        <v>0</v>
      </c>
      <c r="Z272" s="2">
        <f t="shared" si="130"/>
        <v>0</v>
      </c>
      <c r="AA272" s="2">
        <f t="shared" si="130"/>
        <v>0</v>
      </c>
      <c r="AB272" s="2">
        <f t="shared" si="130"/>
        <v>0</v>
      </c>
      <c r="AC272" s="2">
        <f t="shared" si="130"/>
        <v>0</v>
      </c>
      <c r="AD272" s="2">
        <f t="shared" si="130"/>
        <v>0</v>
      </c>
      <c r="AE272" s="2">
        <f t="shared" si="130"/>
        <v>0</v>
      </c>
      <c r="AF272" s="2">
        <f t="shared" si="130"/>
        <v>0</v>
      </c>
      <c r="AG272" s="2">
        <f t="shared" si="130"/>
        <v>0</v>
      </c>
      <c r="AH272" s="2">
        <f t="shared" si="130"/>
        <v>0</v>
      </c>
      <c r="AI272" s="2">
        <f t="shared" si="130"/>
        <v>0</v>
      </c>
      <c r="AJ272" s="2">
        <f t="shared" si="130"/>
        <v>0</v>
      </c>
      <c r="AK272" s="2">
        <f t="shared" si="130"/>
        <v>0</v>
      </c>
      <c r="AL272" s="2">
        <f t="shared" si="130"/>
        <v>0</v>
      </c>
      <c r="AM272" s="2">
        <f t="shared" si="130"/>
        <v>0</v>
      </c>
      <c r="AN272" s="2">
        <f t="shared" si="130"/>
        <v>0</v>
      </c>
      <c r="AO272" s="2">
        <f t="shared" si="130"/>
        <v>0</v>
      </c>
      <c r="AP272" s="2">
        <f t="shared" si="130"/>
        <v>0</v>
      </c>
      <c r="AQ272" s="2">
        <f t="shared" si="130"/>
        <v>0</v>
      </c>
      <c r="AR272" s="2">
        <f t="shared" si="130"/>
        <v>0</v>
      </c>
      <c r="AS272" s="2">
        <f t="shared" si="130"/>
        <v>0</v>
      </c>
      <c r="AT272" s="2">
        <f t="shared" si="130"/>
        <v>0</v>
      </c>
      <c r="AU272" s="2">
        <f t="shared" si="130"/>
        <v>0</v>
      </c>
      <c r="AV272" s="2">
        <f t="shared" si="130"/>
        <v>0</v>
      </c>
      <c r="AW272" s="2">
        <f t="shared" si="130"/>
        <v>0</v>
      </c>
      <c r="AX272" s="2">
        <f t="shared" si="130"/>
        <v>0</v>
      </c>
      <c r="AY272" s="2">
        <f t="shared" si="130"/>
        <v>0</v>
      </c>
      <c r="AZ272" s="2">
        <f t="shared" si="130"/>
        <v>0</v>
      </c>
      <c r="BA272" s="2">
        <f t="shared" si="130"/>
        <v>0</v>
      </c>
      <c r="BB272" s="2">
        <f t="shared" si="130"/>
        <v>0</v>
      </c>
      <c r="BC272" s="2">
        <f t="shared" si="130"/>
        <v>0</v>
      </c>
      <c r="BD272" s="2">
        <f t="shared" si="130"/>
        <v>0</v>
      </c>
      <c r="BE272" s="2">
        <f t="shared" si="130"/>
        <v>0</v>
      </c>
      <c r="BF272" s="2">
        <f t="shared" si="130"/>
        <v>0</v>
      </c>
      <c r="BG272" s="2">
        <f t="shared" si="130"/>
        <v>0</v>
      </c>
      <c r="BH272" s="2">
        <f t="shared" si="130"/>
        <v>0</v>
      </c>
      <c r="BI272" s="2">
        <f t="shared" si="130"/>
        <v>0</v>
      </c>
      <c r="BJ272" s="2">
        <f t="shared" si="130"/>
        <v>0</v>
      </c>
      <c r="BK272" s="2">
        <f t="shared" si="130"/>
        <v>0</v>
      </c>
      <c r="BL272" s="2">
        <f t="shared" si="130"/>
        <v>0</v>
      </c>
      <c r="BM272" s="2">
        <f t="shared" si="130"/>
        <v>0</v>
      </c>
      <c r="BN272" s="2">
        <f t="shared" si="130"/>
        <v>0</v>
      </c>
      <c r="BO272" s="2">
        <f t="shared" si="130"/>
        <v>0</v>
      </c>
    </row>
    <row r="273" spans="2:67" ht="12.75" customHeight="1" outlineLevel="2">
      <c r="B273" s="64" t="s">
        <v>556</v>
      </c>
      <c r="K273" s="167"/>
      <c r="L273" s="2">
        <f t="shared" ref="L273:V273" si="131">SUM(L270:L272)</f>
        <v>0</v>
      </c>
      <c r="M273" s="2">
        <f t="shared" si="131"/>
        <v>0</v>
      </c>
      <c r="N273" s="2">
        <f t="shared" si="131"/>
        <v>0</v>
      </c>
      <c r="O273" s="2">
        <f t="shared" si="131"/>
        <v>0</v>
      </c>
      <c r="P273" s="2">
        <f t="shared" si="131"/>
        <v>0</v>
      </c>
      <c r="Q273" s="2">
        <f t="shared" si="131"/>
        <v>0</v>
      </c>
      <c r="R273" s="2">
        <f t="shared" si="131"/>
        <v>0</v>
      </c>
      <c r="S273" s="2">
        <f t="shared" si="131"/>
        <v>51106.260164736013</v>
      </c>
      <c r="T273" s="2">
        <f t="shared" si="131"/>
        <v>157593.05482127907</v>
      </c>
      <c r="U273" s="2">
        <f t="shared" si="131"/>
        <v>0</v>
      </c>
      <c r="V273" s="2">
        <f t="shared" si="131"/>
        <v>0</v>
      </c>
      <c r="W273" s="2">
        <f t="shared" ref="W273:BO273" si="132">SUM(W270:W272)</f>
        <v>0</v>
      </c>
      <c r="X273" s="2">
        <f t="shared" si="132"/>
        <v>0</v>
      </c>
      <c r="Y273" s="2">
        <f t="shared" si="132"/>
        <v>0</v>
      </c>
      <c r="Z273" s="2">
        <f t="shared" si="132"/>
        <v>0</v>
      </c>
      <c r="AA273" s="2">
        <f t="shared" si="132"/>
        <v>0</v>
      </c>
      <c r="AB273" s="2">
        <f t="shared" si="132"/>
        <v>0</v>
      </c>
      <c r="AC273" s="2">
        <f t="shared" si="132"/>
        <v>0</v>
      </c>
      <c r="AD273" s="2">
        <f t="shared" si="132"/>
        <v>0</v>
      </c>
      <c r="AE273" s="2">
        <f t="shared" si="132"/>
        <v>0</v>
      </c>
      <c r="AF273" s="2">
        <f t="shared" si="132"/>
        <v>0</v>
      </c>
      <c r="AG273" s="2">
        <f t="shared" si="132"/>
        <v>0</v>
      </c>
      <c r="AH273" s="2">
        <f t="shared" si="132"/>
        <v>0</v>
      </c>
      <c r="AI273" s="2">
        <f t="shared" si="132"/>
        <v>0</v>
      </c>
      <c r="AJ273" s="2">
        <f t="shared" si="132"/>
        <v>0</v>
      </c>
      <c r="AK273" s="2">
        <f t="shared" si="132"/>
        <v>0</v>
      </c>
      <c r="AL273" s="2">
        <f t="shared" si="132"/>
        <v>0</v>
      </c>
      <c r="AM273" s="2">
        <f t="shared" si="132"/>
        <v>0</v>
      </c>
      <c r="AN273" s="2">
        <f t="shared" si="132"/>
        <v>0</v>
      </c>
      <c r="AO273" s="2">
        <f t="shared" si="132"/>
        <v>0</v>
      </c>
      <c r="AP273" s="2">
        <f t="shared" si="132"/>
        <v>0</v>
      </c>
      <c r="AQ273" s="2">
        <f t="shared" si="132"/>
        <v>0</v>
      </c>
      <c r="AR273" s="2">
        <f t="shared" si="132"/>
        <v>0</v>
      </c>
      <c r="AS273" s="2">
        <f t="shared" si="132"/>
        <v>0</v>
      </c>
      <c r="AT273" s="2">
        <f t="shared" si="132"/>
        <v>0</v>
      </c>
      <c r="AU273" s="2">
        <f t="shared" si="132"/>
        <v>0</v>
      </c>
      <c r="AV273" s="2">
        <f t="shared" si="132"/>
        <v>0</v>
      </c>
      <c r="AW273" s="2">
        <f t="shared" si="132"/>
        <v>0</v>
      </c>
      <c r="AX273" s="2">
        <f t="shared" si="132"/>
        <v>0</v>
      </c>
      <c r="AY273" s="2">
        <f t="shared" si="132"/>
        <v>0</v>
      </c>
      <c r="AZ273" s="2">
        <f t="shared" si="132"/>
        <v>0</v>
      </c>
      <c r="BA273" s="2">
        <f t="shared" si="132"/>
        <v>0</v>
      </c>
      <c r="BB273" s="2">
        <f t="shared" si="132"/>
        <v>0</v>
      </c>
      <c r="BC273" s="2">
        <f t="shared" si="132"/>
        <v>0</v>
      </c>
      <c r="BD273" s="2">
        <f t="shared" si="132"/>
        <v>0</v>
      </c>
      <c r="BE273" s="2">
        <f t="shared" si="132"/>
        <v>0</v>
      </c>
      <c r="BF273" s="2">
        <f t="shared" si="132"/>
        <v>0</v>
      </c>
      <c r="BG273" s="2">
        <f t="shared" si="132"/>
        <v>0</v>
      </c>
      <c r="BH273" s="2">
        <f t="shared" si="132"/>
        <v>0</v>
      </c>
      <c r="BI273" s="2">
        <f t="shared" si="132"/>
        <v>0</v>
      </c>
      <c r="BJ273" s="2">
        <f t="shared" si="132"/>
        <v>0</v>
      </c>
      <c r="BK273" s="2">
        <f t="shared" si="132"/>
        <v>0</v>
      </c>
      <c r="BL273" s="2">
        <f t="shared" si="132"/>
        <v>0</v>
      </c>
      <c r="BM273" s="2">
        <f t="shared" si="132"/>
        <v>0</v>
      </c>
      <c r="BN273" s="2">
        <f t="shared" si="132"/>
        <v>0</v>
      </c>
      <c r="BO273" s="2">
        <f t="shared" si="132"/>
        <v>0</v>
      </c>
    </row>
    <row r="274" spans="2:67" ht="12.75" customHeight="1" outlineLevel="2">
      <c r="B274" s="168" t="s">
        <v>557</v>
      </c>
      <c r="E274" s="2">
        <f>MAX(L273:BO273)*(1+$C$8)</f>
        <v>157593.05482127907</v>
      </c>
      <c r="F274" s="159">
        <v>20</v>
      </c>
      <c r="G274" s="169">
        <f>+$C$6</f>
        <v>2.9999999999999997E-4</v>
      </c>
      <c r="H274" s="151"/>
      <c r="L274" s="2"/>
      <c r="M274" s="2"/>
      <c r="N274" s="2"/>
      <c r="O274" s="2"/>
      <c r="P274" s="2"/>
      <c r="Q274" s="2"/>
    </row>
    <row r="275" spans="2:67" ht="12.75" customHeight="1" outlineLevel="2">
      <c r="B275" s="14"/>
    </row>
    <row r="276" spans="2:67" ht="12.75" customHeight="1" outlineLevel="2">
      <c r="B276" s="170" t="s">
        <v>558</v>
      </c>
    </row>
    <row r="277" spans="2:67" ht="12.75" customHeight="1" outlineLevel="2">
      <c r="B277" s="168" t="s">
        <v>559</v>
      </c>
      <c r="K277" s="2"/>
      <c r="L277" s="2">
        <f t="shared" ref="L277:BO277" si="133">IF(L$10=$C267,$E274,K279)</f>
        <v>0</v>
      </c>
      <c r="M277" s="2">
        <f t="shared" si="133"/>
        <v>0</v>
      </c>
      <c r="N277" s="2">
        <f t="shared" si="133"/>
        <v>0</v>
      </c>
      <c r="O277" s="2">
        <f t="shared" si="133"/>
        <v>0</v>
      </c>
      <c r="P277" s="2">
        <f t="shared" si="133"/>
        <v>0</v>
      </c>
      <c r="Q277" s="2">
        <f t="shared" si="133"/>
        <v>0</v>
      </c>
      <c r="R277" s="2">
        <f t="shared" si="133"/>
        <v>0</v>
      </c>
      <c r="S277" s="2">
        <f t="shared" si="133"/>
        <v>0</v>
      </c>
      <c r="T277" s="2">
        <f t="shared" si="133"/>
        <v>157593.05482127907</v>
      </c>
      <c r="U277" s="2">
        <f t="shared" si="133"/>
        <v>155623.14163601308</v>
      </c>
      <c r="V277" s="2">
        <f t="shared" si="133"/>
        <v>147743.48889494914</v>
      </c>
      <c r="W277" s="2">
        <f t="shared" si="133"/>
        <v>139863.83615388518</v>
      </c>
      <c r="X277" s="2">
        <f t="shared" si="133"/>
        <v>131984.18341282121</v>
      </c>
      <c r="Y277" s="2">
        <f t="shared" si="133"/>
        <v>124104.53067175725</v>
      </c>
      <c r="Z277" s="2">
        <f t="shared" si="133"/>
        <v>116224.8779306933</v>
      </c>
      <c r="AA277" s="2">
        <f t="shared" si="133"/>
        <v>108345.22518962935</v>
      </c>
      <c r="AB277" s="2">
        <f t="shared" si="133"/>
        <v>100465.57244856539</v>
      </c>
      <c r="AC277" s="2">
        <f t="shared" si="133"/>
        <v>92585.919707501438</v>
      </c>
      <c r="AD277" s="2">
        <f t="shared" si="133"/>
        <v>84706.266966437484</v>
      </c>
      <c r="AE277" s="2">
        <f t="shared" si="133"/>
        <v>76826.614225373531</v>
      </c>
      <c r="AF277" s="2">
        <f t="shared" si="133"/>
        <v>68946.961484309577</v>
      </c>
      <c r="AG277" s="2">
        <f t="shared" si="133"/>
        <v>61067.308743245623</v>
      </c>
      <c r="AH277" s="2">
        <f t="shared" si="133"/>
        <v>53187.656002181669</v>
      </c>
      <c r="AI277" s="2">
        <f t="shared" si="133"/>
        <v>45308.003261117716</v>
      </c>
      <c r="AJ277" s="2">
        <f t="shared" si="133"/>
        <v>37428.350520053762</v>
      </c>
      <c r="AK277" s="2">
        <f t="shared" si="133"/>
        <v>29548.697778989808</v>
      </c>
      <c r="AL277" s="2">
        <f t="shared" si="133"/>
        <v>21669.045037925855</v>
      </c>
      <c r="AM277" s="2">
        <f t="shared" si="133"/>
        <v>13789.392296861901</v>
      </c>
      <c r="AN277" s="2">
        <f t="shared" si="133"/>
        <v>5909.7395557979471</v>
      </c>
      <c r="AO277" s="2">
        <f t="shared" si="133"/>
        <v>0</v>
      </c>
      <c r="AP277" s="2">
        <f t="shared" si="133"/>
        <v>0</v>
      </c>
      <c r="AQ277" s="2">
        <f t="shared" si="133"/>
        <v>0</v>
      </c>
      <c r="AR277" s="2">
        <f t="shared" si="133"/>
        <v>0</v>
      </c>
      <c r="AS277" s="2">
        <f t="shared" si="133"/>
        <v>0</v>
      </c>
      <c r="AT277" s="2">
        <f t="shared" si="133"/>
        <v>0</v>
      </c>
      <c r="AU277" s="2">
        <f t="shared" si="133"/>
        <v>0</v>
      </c>
      <c r="AV277" s="2">
        <f t="shared" si="133"/>
        <v>0</v>
      </c>
      <c r="AW277" s="2">
        <f t="shared" si="133"/>
        <v>0</v>
      </c>
      <c r="AX277" s="2">
        <f t="shared" si="133"/>
        <v>0</v>
      </c>
      <c r="AY277" s="2">
        <f t="shared" si="133"/>
        <v>0</v>
      </c>
      <c r="AZ277" s="2">
        <f t="shared" si="133"/>
        <v>0</v>
      </c>
      <c r="BA277" s="2">
        <f t="shared" si="133"/>
        <v>0</v>
      </c>
      <c r="BB277" s="2">
        <f t="shared" si="133"/>
        <v>0</v>
      </c>
      <c r="BC277" s="2">
        <f t="shared" si="133"/>
        <v>0</v>
      </c>
      <c r="BD277" s="2">
        <f t="shared" si="133"/>
        <v>0</v>
      </c>
      <c r="BE277" s="2">
        <f t="shared" si="133"/>
        <v>0</v>
      </c>
      <c r="BF277" s="2">
        <f t="shared" si="133"/>
        <v>0</v>
      </c>
      <c r="BG277" s="2">
        <f t="shared" si="133"/>
        <v>0</v>
      </c>
      <c r="BH277" s="2">
        <f t="shared" si="133"/>
        <v>0</v>
      </c>
      <c r="BI277" s="2">
        <f t="shared" si="133"/>
        <v>0</v>
      </c>
      <c r="BJ277" s="2">
        <f t="shared" si="133"/>
        <v>0</v>
      </c>
      <c r="BK277" s="2">
        <f t="shared" si="133"/>
        <v>0</v>
      </c>
      <c r="BL277" s="2">
        <f t="shared" si="133"/>
        <v>0</v>
      </c>
      <c r="BM277" s="2">
        <f t="shared" si="133"/>
        <v>0</v>
      </c>
      <c r="BN277" s="2">
        <f t="shared" si="133"/>
        <v>0</v>
      </c>
      <c r="BO277" s="2">
        <f t="shared" si="133"/>
        <v>0</v>
      </c>
    </row>
    <row r="278" spans="2:67" ht="12.75" customHeight="1" outlineLevel="2">
      <c r="B278" s="64" t="s">
        <v>541</v>
      </c>
      <c r="K278" s="2"/>
      <c r="L278" s="2">
        <f t="shared" ref="L278:BO278" si="134">IF(L$10=$C267,$E274/$F274*(13-$D267)/12,MIN(K279,$E274/$F274))</f>
        <v>0</v>
      </c>
      <c r="M278" s="2">
        <f t="shared" si="134"/>
        <v>0</v>
      </c>
      <c r="N278" s="2">
        <f t="shared" si="134"/>
        <v>0</v>
      </c>
      <c r="O278" s="2">
        <f t="shared" si="134"/>
        <v>0</v>
      </c>
      <c r="P278" s="2">
        <f t="shared" si="134"/>
        <v>0</v>
      </c>
      <c r="Q278" s="2">
        <f t="shared" si="134"/>
        <v>0</v>
      </c>
      <c r="R278" s="2">
        <f t="shared" si="134"/>
        <v>0</v>
      </c>
      <c r="S278" s="2">
        <f t="shared" si="134"/>
        <v>0</v>
      </c>
      <c r="T278" s="2">
        <f t="shared" si="134"/>
        <v>1969.9131852659884</v>
      </c>
      <c r="U278" s="2">
        <f t="shared" si="134"/>
        <v>7879.6527410639537</v>
      </c>
      <c r="V278" s="2">
        <f t="shared" si="134"/>
        <v>7879.6527410639537</v>
      </c>
      <c r="W278" s="2">
        <f t="shared" si="134"/>
        <v>7879.6527410639537</v>
      </c>
      <c r="X278" s="2">
        <f t="shared" si="134"/>
        <v>7879.6527410639537</v>
      </c>
      <c r="Y278" s="2">
        <f t="shared" si="134"/>
        <v>7879.6527410639537</v>
      </c>
      <c r="Z278" s="2">
        <f t="shared" si="134"/>
        <v>7879.6527410639537</v>
      </c>
      <c r="AA278" s="2">
        <f t="shared" si="134"/>
        <v>7879.6527410639537</v>
      </c>
      <c r="AB278" s="2">
        <f t="shared" si="134"/>
        <v>7879.6527410639537</v>
      </c>
      <c r="AC278" s="2">
        <f t="shared" si="134"/>
        <v>7879.6527410639537</v>
      </c>
      <c r="AD278" s="2">
        <f t="shared" si="134"/>
        <v>7879.6527410639537</v>
      </c>
      <c r="AE278" s="2">
        <f t="shared" si="134"/>
        <v>7879.6527410639537</v>
      </c>
      <c r="AF278" s="2">
        <f t="shared" si="134"/>
        <v>7879.6527410639537</v>
      </c>
      <c r="AG278" s="2">
        <f t="shared" si="134"/>
        <v>7879.6527410639537</v>
      </c>
      <c r="AH278" s="2">
        <f t="shared" si="134"/>
        <v>7879.6527410639537</v>
      </c>
      <c r="AI278" s="2">
        <f t="shared" si="134"/>
        <v>7879.6527410639537</v>
      </c>
      <c r="AJ278" s="2">
        <f t="shared" si="134"/>
        <v>7879.6527410639537</v>
      </c>
      <c r="AK278" s="2">
        <f t="shared" si="134"/>
        <v>7879.6527410639537</v>
      </c>
      <c r="AL278" s="2">
        <f t="shared" si="134"/>
        <v>7879.6527410639537</v>
      </c>
      <c r="AM278" s="2">
        <f t="shared" si="134"/>
        <v>7879.6527410639537</v>
      </c>
      <c r="AN278" s="2">
        <f t="shared" si="134"/>
        <v>5909.7395557979471</v>
      </c>
      <c r="AO278" s="2">
        <f t="shared" si="134"/>
        <v>0</v>
      </c>
      <c r="AP278" s="2">
        <f t="shared" si="134"/>
        <v>0</v>
      </c>
      <c r="AQ278" s="2">
        <f t="shared" si="134"/>
        <v>0</v>
      </c>
      <c r="AR278" s="2">
        <f t="shared" si="134"/>
        <v>0</v>
      </c>
      <c r="AS278" s="2">
        <f t="shared" si="134"/>
        <v>0</v>
      </c>
      <c r="AT278" s="2">
        <f t="shared" si="134"/>
        <v>0</v>
      </c>
      <c r="AU278" s="2">
        <f t="shared" si="134"/>
        <v>0</v>
      </c>
      <c r="AV278" s="2">
        <f t="shared" si="134"/>
        <v>0</v>
      </c>
      <c r="AW278" s="2">
        <f t="shared" si="134"/>
        <v>0</v>
      </c>
      <c r="AX278" s="2">
        <f t="shared" si="134"/>
        <v>0</v>
      </c>
      <c r="AY278" s="2">
        <f t="shared" si="134"/>
        <v>0</v>
      </c>
      <c r="AZ278" s="2">
        <f t="shared" si="134"/>
        <v>0</v>
      </c>
      <c r="BA278" s="2">
        <f t="shared" si="134"/>
        <v>0</v>
      </c>
      <c r="BB278" s="2">
        <f t="shared" si="134"/>
        <v>0</v>
      </c>
      <c r="BC278" s="2">
        <f t="shared" si="134"/>
        <v>0</v>
      </c>
      <c r="BD278" s="2">
        <f t="shared" si="134"/>
        <v>0</v>
      </c>
      <c r="BE278" s="2">
        <f t="shared" si="134"/>
        <v>0</v>
      </c>
      <c r="BF278" s="2">
        <f t="shared" si="134"/>
        <v>0</v>
      </c>
      <c r="BG278" s="2">
        <f t="shared" si="134"/>
        <v>0</v>
      </c>
      <c r="BH278" s="2">
        <f t="shared" si="134"/>
        <v>0</v>
      </c>
      <c r="BI278" s="2">
        <f t="shared" si="134"/>
        <v>0</v>
      </c>
      <c r="BJ278" s="2">
        <f t="shared" si="134"/>
        <v>0</v>
      </c>
      <c r="BK278" s="2">
        <f t="shared" si="134"/>
        <v>0</v>
      </c>
      <c r="BL278" s="2">
        <f t="shared" si="134"/>
        <v>0</v>
      </c>
      <c r="BM278" s="2">
        <f t="shared" si="134"/>
        <v>0</v>
      </c>
      <c r="BN278" s="2">
        <f t="shared" si="134"/>
        <v>0</v>
      </c>
      <c r="BO278" s="2">
        <f t="shared" si="134"/>
        <v>0</v>
      </c>
    </row>
    <row r="279" spans="2:67" ht="12.75" customHeight="1" outlineLevel="2">
      <c r="B279" s="168" t="s">
        <v>542</v>
      </c>
      <c r="K279" s="167">
        <v>0</v>
      </c>
      <c r="L279" s="2">
        <f t="shared" ref="L279:BO279" si="135">+L277-L278</f>
        <v>0</v>
      </c>
      <c r="M279" s="2">
        <f t="shared" si="135"/>
        <v>0</v>
      </c>
      <c r="N279" s="2">
        <f t="shared" si="135"/>
        <v>0</v>
      </c>
      <c r="O279" s="2">
        <f t="shared" si="135"/>
        <v>0</v>
      </c>
      <c r="P279" s="2">
        <f t="shared" si="135"/>
        <v>0</v>
      </c>
      <c r="Q279" s="2">
        <f t="shared" si="135"/>
        <v>0</v>
      </c>
      <c r="R279" s="2">
        <f t="shared" si="135"/>
        <v>0</v>
      </c>
      <c r="S279" s="2">
        <f t="shared" si="135"/>
        <v>0</v>
      </c>
      <c r="T279" s="2">
        <f t="shared" si="135"/>
        <v>155623.14163601308</v>
      </c>
      <c r="U279" s="2">
        <f t="shared" si="135"/>
        <v>147743.48889494914</v>
      </c>
      <c r="V279" s="2">
        <f t="shared" si="135"/>
        <v>139863.83615388518</v>
      </c>
      <c r="W279" s="2">
        <f t="shared" si="135"/>
        <v>131984.18341282121</v>
      </c>
      <c r="X279" s="2">
        <f t="shared" si="135"/>
        <v>124104.53067175725</v>
      </c>
      <c r="Y279" s="2">
        <f t="shared" si="135"/>
        <v>116224.8779306933</v>
      </c>
      <c r="Z279" s="2">
        <f t="shared" si="135"/>
        <v>108345.22518962935</v>
      </c>
      <c r="AA279" s="2">
        <f t="shared" si="135"/>
        <v>100465.57244856539</v>
      </c>
      <c r="AB279" s="2">
        <f t="shared" si="135"/>
        <v>92585.919707501438</v>
      </c>
      <c r="AC279" s="2">
        <f t="shared" si="135"/>
        <v>84706.266966437484</v>
      </c>
      <c r="AD279" s="2">
        <f t="shared" si="135"/>
        <v>76826.614225373531</v>
      </c>
      <c r="AE279" s="2">
        <f t="shared" si="135"/>
        <v>68946.961484309577</v>
      </c>
      <c r="AF279" s="2">
        <f t="shared" si="135"/>
        <v>61067.308743245623</v>
      </c>
      <c r="AG279" s="2">
        <f t="shared" si="135"/>
        <v>53187.656002181669</v>
      </c>
      <c r="AH279" s="2">
        <f t="shared" si="135"/>
        <v>45308.003261117716</v>
      </c>
      <c r="AI279" s="2">
        <f t="shared" si="135"/>
        <v>37428.350520053762</v>
      </c>
      <c r="AJ279" s="2">
        <f t="shared" si="135"/>
        <v>29548.697778989808</v>
      </c>
      <c r="AK279" s="2">
        <f t="shared" si="135"/>
        <v>21669.045037925855</v>
      </c>
      <c r="AL279" s="2">
        <f t="shared" si="135"/>
        <v>13789.392296861901</v>
      </c>
      <c r="AM279" s="2">
        <f t="shared" si="135"/>
        <v>5909.7395557979471</v>
      </c>
      <c r="AN279" s="2">
        <f t="shared" si="135"/>
        <v>0</v>
      </c>
      <c r="AO279" s="2">
        <f t="shared" si="135"/>
        <v>0</v>
      </c>
      <c r="AP279" s="2">
        <f t="shared" si="135"/>
        <v>0</v>
      </c>
      <c r="AQ279" s="2">
        <f t="shared" si="135"/>
        <v>0</v>
      </c>
      <c r="AR279" s="2">
        <f t="shared" si="135"/>
        <v>0</v>
      </c>
      <c r="AS279" s="2">
        <f t="shared" si="135"/>
        <v>0</v>
      </c>
      <c r="AT279" s="2">
        <f t="shared" si="135"/>
        <v>0</v>
      </c>
      <c r="AU279" s="2">
        <f t="shared" si="135"/>
        <v>0</v>
      </c>
      <c r="AV279" s="2">
        <f t="shared" si="135"/>
        <v>0</v>
      </c>
      <c r="AW279" s="2">
        <f t="shared" si="135"/>
        <v>0</v>
      </c>
      <c r="AX279" s="2">
        <f t="shared" si="135"/>
        <v>0</v>
      </c>
      <c r="AY279" s="2">
        <f t="shared" si="135"/>
        <v>0</v>
      </c>
      <c r="AZ279" s="2">
        <f t="shared" si="135"/>
        <v>0</v>
      </c>
      <c r="BA279" s="2">
        <f t="shared" si="135"/>
        <v>0</v>
      </c>
      <c r="BB279" s="2">
        <f t="shared" si="135"/>
        <v>0</v>
      </c>
      <c r="BC279" s="2">
        <f t="shared" si="135"/>
        <v>0</v>
      </c>
      <c r="BD279" s="2">
        <f t="shared" si="135"/>
        <v>0</v>
      </c>
      <c r="BE279" s="2">
        <f t="shared" si="135"/>
        <v>0</v>
      </c>
      <c r="BF279" s="2">
        <f t="shared" si="135"/>
        <v>0</v>
      </c>
      <c r="BG279" s="2">
        <f t="shared" si="135"/>
        <v>0</v>
      </c>
      <c r="BH279" s="2">
        <f t="shared" si="135"/>
        <v>0</v>
      </c>
      <c r="BI279" s="2">
        <f t="shared" si="135"/>
        <v>0</v>
      </c>
      <c r="BJ279" s="2">
        <f t="shared" si="135"/>
        <v>0</v>
      </c>
      <c r="BK279" s="2">
        <f t="shared" si="135"/>
        <v>0</v>
      </c>
      <c r="BL279" s="2">
        <f t="shared" si="135"/>
        <v>0</v>
      </c>
      <c r="BM279" s="2">
        <f t="shared" si="135"/>
        <v>0</v>
      </c>
      <c r="BN279" s="2">
        <f t="shared" si="135"/>
        <v>0</v>
      </c>
      <c r="BO279" s="2">
        <f t="shared" si="135"/>
        <v>0</v>
      </c>
    </row>
    <row r="280" spans="2:67" ht="12.75" customHeight="1" outlineLevel="2">
      <c r="B280" s="64" t="s">
        <v>543</v>
      </c>
      <c r="L280" s="2">
        <f t="shared" ref="L280:BO280" si="136">IF(L$10=$C267,(L277+L279)/2*(13-$D267)/12,(L277+L279)/2)</f>
        <v>0</v>
      </c>
      <c r="M280" s="2">
        <f t="shared" si="136"/>
        <v>0</v>
      </c>
      <c r="N280" s="2">
        <f t="shared" si="136"/>
        <v>0</v>
      </c>
      <c r="O280" s="2">
        <f t="shared" si="136"/>
        <v>0</v>
      </c>
      <c r="P280" s="2">
        <f t="shared" si="136"/>
        <v>0</v>
      </c>
      <c r="Q280" s="2">
        <f t="shared" si="136"/>
        <v>0</v>
      </c>
      <c r="R280" s="2">
        <f t="shared" si="136"/>
        <v>0</v>
      </c>
      <c r="S280" s="2">
        <f t="shared" si="136"/>
        <v>0</v>
      </c>
      <c r="T280" s="2">
        <f t="shared" si="136"/>
        <v>39152.024557161523</v>
      </c>
      <c r="U280" s="2">
        <f t="shared" si="136"/>
        <v>151683.31526548113</v>
      </c>
      <c r="V280" s="2">
        <f t="shared" si="136"/>
        <v>143803.66252441716</v>
      </c>
      <c r="W280" s="2">
        <f t="shared" si="136"/>
        <v>135924.00978335319</v>
      </c>
      <c r="X280" s="2">
        <f t="shared" si="136"/>
        <v>128044.35704228922</v>
      </c>
      <c r="Y280" s="2">
        <f t="shared" si="136"/>
        <v>120164.70430122528</v>
      </c>
      <c r="Z280" s="2">
        <f t="shared" si="136"/>
        <v>112285.05156016132</v>
      </c>
      <c r="AA280" s="2">
        <f t="shared" si="136"/>
        <v>104405.39881909738</v>
      </c>
      <c r="AB280" s="2">
        <f t="shared" si="136"/>
        <v>96525.746078033408</v>
      </c>
      <c r="AC280" s="2">
        <f t="shared" si="136"/>
        <v>88646.093336969469</v>
      </c>
      <c r="AD280" s="2">
        <f t="shared" si="136"/>
        <v>80766.4405959055</v>
      </c>
      <c r="AE280" s="2">
        <f t="shared" si="136"/>
        <v>72886.787854841561</v>
      </c>
      <c r="AF280" s="2">
        <f t="shared" si="136"/>
        <v>65007.1351137776</v>
      </c>
      <c r="AG280" s="2">
        <f t="shared" si="136"/>
        <v>57127.482372713646</v>
      </c>
      <c r="AH280" s="2">
        <f t="shared" si="136"/>
        <v>49247.829631649693</v>
      </c>
      <c r="AI280" s="2">
        <f t="shared" si="136"/>
        <v>41368.176890585739</v>
      </c>
      <c r="AJ280" s="2">
        <f t="shared" si="136"/>
        <v>33488.524149521785</v>
      </c>
      <c r="AK280" s="2">
        <f t="shared" si="136"/>
        <v>25608.871408457831</v>
      </c>
      <c r="AL280" s="2">
        <f t="shared" si="136"/>
        <v>17729.218667393878</v>
      </c>
      <c r="AM280" s="2">
        <f t="shared" si="136"/>
        <v>9849.565926329924</v>
      </c>
      <c r="AN280" s="2">
        <f t="shared" si="136"/>
        <v>2954.8697778989736</v>
      </c>
      <c r="AO280" s="2">
        <f t="shared" si="136"/>
        <v>0</v>
      </c>
      <c r="AP280" s="2">
        <f t="shared" si="136"/>
        <v>0</v>
      </c>
      <c r="AQ280" s="2">
        <f t="shared" si="136"/>
        <v>0</v>
      </c>
      <c r="AR280" s="2">
        <f t="shared" si="136"/>
        <v>0</v>
      </c>
      <c r="AS280" s="2">
        <f t="shared" si="136"/>
        <v>0</v>
      </c>
      <c r="AT280" s="2">
        <f t="shared" si="136"/>
        <v>0</v>
      </c>
      <c r="AU280" s="2">
        <f t="shared" si="136"/>
        <v>0</v>
      </c>
      <c r="AV280" s="2">
        <f t="shared" si="136"/>
        <v>0</v>
      </c>
      <c r="AW280" s="2">
        <f t="shared" si="136"/>
        <v>0</v>
      </c>
      <c r="AX280" s="2">
        <f t="shared" si="136"/>
        <v>0</v>
      </c>
      <c r="AY280" s="2">
        <f t="shared" si="136"/>
        <v>0</v>
      </c>
      <c r="AZ280" s="2">
        <f t="shared" si="136"/>
        <v>0</v>
      </c>
      <c r="BA280" s="2">
        <f t="shared" si="136"/>
        <v>0</v>
      </c>
      <c r="BB280" s="2">
        <f t="shared" si="136"/>
        <v>0</v>
      </c>
      <c r="BC280" s="2">
        <f t="shared" si="136"/>
        <v>0</v>
      </c>
      <c r="BD280" s="2">
        <f t="shared" si="136"/>
        <v>0</v>
      </c>
      <c r="BE280" s="2">
        <f t="shared" si="136"/>
        <v>0</v>
      </c>
      <c r="BF280" s="2">
        <f t="shared" si="136"/>
        <v>0</v>
      </c>
      <c r="BG280" s="2">
        <f t="shared" si="136"/>
        <v>0</v>
      </c>
      <c r="BH280" s="2">
        <f t="shared" si="136"/>
        <v>0</v>
      </c>
      <c r="BI280" s="2">
        <f t="shared" si="136"/>
        <v>0</v>
      </c>
      <c r="BJ280" s="2">
        <f t="shared" si="136"/>
        <v>0</v>
      </c>
      <c r="BK280" s="2">
        <f t="shared" si="136"/>
        <v>0</v>
      </c>
      <c r="BL280" s="2">
        <f t="shared" si="136"/>
        <v>0</v>
      </c>
      <c r="BM280" s="2">
        <f t="shared" si="136"/>
        <v>0</v>
      </c>
      <c r="BN280" s="2">
        <f t="shared" si="136"/>
        <v>0</v>
      </c>
      <c r="BO280" s="2">
        <f t="shared" si="136"/>
        <v>0</v>
      </c>
    </row>
    <row r="281" spans="2:67" ht="12.75" customHeight="1" outlineLevel="2">
      <c r="B281" s="64" t="s">
        <v>535</v>
      </c>
      <c r="L281" s="171">
        <f t="shared" ref="L281:BO281" si="137">+L280*$C$5</f>
        <v>0</v>
      </c>
      <c r="M281" s="171">
        <f t="shared" si="137"/>
        <v>0</v>
      </c>
      <c r="N281" s="171">
        <f t="shared" si="137"/>
        <v>0</v>
      </c>
      <c r="O281" s="171">
        <f t="shared" si="137"/>
        <v>0</v>
      </c>
      <c r="P281" s="171">
        <f t="shared" si="137"/>
        <v>0</v>
      </c>
      <c r="Q281" s="171">
        <f t="shared" si="137"/>
        <v>0</v>
      </c>
      <c r="R281" s="171">
        <f t="shared" si="137"/>
        <v>0</v>
      </c>
      <c r="S281" s="171">
        <f t="shared" si="137"/>
        <v>0</v>
      </c>
      <c r="T281" s="171">
        <f t="shared" si="137"/>
        <v>2740.6417190013067</v>
      </c>
      <c r="U281" s="171">
        <f t="shared" si="137"/>
        <v>10617.832068583681</v>
      </c>
      <c r="V281" s="171">
        <f t="shared" si="137"/>
        <v>10066.256376709202</v>
      </c>
      <c r="W281" s="171">
        <f t="shared" si="137"/>
        <v>9514.6806848347242</v>
      </c>
      <c r="X281" s="171">
        <f t="shared" si="137"/>
        <v>8963.1049929602468</v>
      </c>
      <c r="Y281" s="171">
        <f t="shared" si="137"/>
        <v>8411.5293010857713</v>
      </c>
      <c r="Z281" s="171">
        <f t="shared" si="137"/>
        <v>7859.953609211293</v>
      </c>
      <c r="AA281" s="171">
        <f t="shared" si="137"/>
        <v>7308.3779173368166</v>
      </c>
      <c r="AB281" s="171">
        <f t="shared" si="137"/>
        <v>6756.8022254623393</v>
      </c>
      <c r="AC281" s="171">
        <f t="shared" si="137"/>
        <v>6205.2265335878637</v>
      </c>
      <c r="AD281" s="171">
        <f t="shared" si="137"/>
        <v>5653.6508417133855</v>
      </c>
      <c r="AE281" s="171">
        <f t="shared" si="137"/>
        <v>5102.07514983891</v>
      </c>
      <c r="AF281" s="171">
        <f t="shared" si="137"/>
        <v>4550.4994579644326</v>
      </c>
      <c r="AG281" s="171">
        <f t="shared" si="137"/>
        <v>3998.9237660899557</v>
      </c>
      <c r="AH281" s="171">
        <f t="shared" si="137"/>
        <v>3447.3480742154788</v>
      </c>
      <c r="AI281" s="171">
        <f t="shared" si="137"/>
        <v>2895.772382341002</v>
      </c>
      <c r="AJ281" s="171">
        <f t="shared" si="137"/>
        <v>2344.1966904665251</v>
      </c>
      <c r="AK281" s="171">
        <f t="shared" si="137"/>
        <v>1792.6209985920484</v>
      </c>
      <c r="AL281" s="171">
        <f t="shared" si="137"/>
        <v>1241.0453067175715</v>
      </c>
      <c r="AM281" s="171">
        <f t="shared" si="137"/>
        <v>689.46961484309475</v>
      </c>
      <c r="AN281" s="171">
        <f t="shared" si="137"/>
        <v>206.84088445292818</v>
      </c>
      <c r="AO281" s="171">
        <f t="shared" si="137"/>
        <v>0</v>
      </c>
      <c r="AP281" s="171">
        <f t="shared" si="137"/>
        <v>0</v>
      </c>
      <c r="AQ281" s="171">
        <f t="shared" si="137"/>
        <v>0</v>
      </c>
      <c r="AR281" s="171">
        <f t="shared" si="137"/>
        <v>0</v>
      </c>
      <c r="AS281" s="171">
        <f t="shared" si="137"/>
        <v>0</v>
      </c>
      <c r="AT281" s="171">
        <f t="shared" si="137"/>
        <v>0</v>
      </c>
      <c r="AU281" s="171">
        <f t="shared" si="137"/>
        <v>0</v>
      </c>
      <c r="AV281" s="171">
        <f t="shared" si="137"/>
        <v>0</v>
      </c>
      <c r="AW281" s="171">
        <f t="shared" si="137"/>
        <v>0</v>
      </c>
      <c r="AX281" s="171">
        <f t="shared" si="137"/>
        <v>0</v>
      </c>
      <c r="AY281" s="171">
        <f t="shared" si="137"/>
        <v>0</v>
      </c>
      <c r="AZ281" s="171">
        <f t="shared" si="137"/>
        <v>0</v>
      </c>
      <c r="BA281" s="171">
        <f t="shared" si="137"/>
        <v>0</v>
      </c>
      <c r="BB281" s="171">
        <f t="shared" si="137"/>
        <v>0</v>
      </c>
      <c r="BC281" s="171">
        <f t="shared" si="137"/>
        <v>0</v>
      </c>
      <c r="BD281" s="171">
        <f t="shared" si="137"/>
        <v>0</v>
      </c>
      <c r="BE281" s="171">
        <f t="shared" si="137"/>
        <v>0</v>
      </c>
      <c r="BF281" s="171">
        <f t="shared" si="137"/>
        <v>0</v>
      </c>
      <c r="BG281" s="171">
        <f t="shared" si="137"/>
        <v>0</v>
      </c>
      <c r="BH281" s="171">
        <f t="shared" si="137"/>
        <v>0</v>
      </c>
      <c r="BI281" s="171">
        <f t="shared" si="137"/>
        <v>0</v>
      </c>
      <c r="BJ281" s="171">
        <f t="shared" si="137"/>
        <v>0</v>
      </c>
      <c r="BK281" s="171">
        <f t="shared" si="137"/>
        <v>0</v>
      </c>
      <c r="BL281" s="171">
        <f t="shared" si="137"/>
        <v>0</v>
      </c>
      <c r="BM281" s="171">
        <f t="shared" si="137"/>
        <v>0</v>
      </c>
      <c r="BN281" s="171">
        <f t="shared" si="137"/>
        <v>0</v>
      </c>
      <c r="BO281" s="171">
        <f t="shared" si="137"/>
        <v>0</v>
      </c>
    </row>
    <row r="282" spans="2:67" ht="12.75" customHeight="1" outlineLevel="2">
      <c r="B282" s="14" t="s">
        <v>560</v>
      </c>
      <c r="L282" s="22">
        <f t="shared" ref="L282:BO282" si="138">IF(OR(L$10&lt;$C267,L$10&gt;$C267+$F274),0,IF(L$10=$C267,$E274*(13-$D267)/12,IF(L$10=$C267+$F274,$E274*($D267-1)/12,$E274)))</f>
        <v>0</v>
      </c>
      <c r="M282" s="22">
        <f t="shared" si="138"/>
        <v>0</v>
      </c>
      <c r="N282" s="22">
        <f t="shared" si="138"/>
        <v>0</v>
      </c>
      <c r="O282" s="22">
        <f t="shared" si="138"/>
        <v>0</v>
      </c>
      <c r="P282" s="22">
        <f t="shared" si="138"/>
        <v>0</v>
      </c>
      <c r="Q282" s="22">
        <f t="shared" si="138"/>
        <v>0</v>
      </c>
      <c r="R282" s="22">
        <f t="shared" si="138"/>
        <v>0</v>
      </c>
      <c r="S282" s="22">
        <f t="shared" si="138"/>
        <v>0</v>
      </c>
      <c r="T282" s="22">
        <f t="shared" si="138"/>
        <v>39398.263705319769</v>
      </c>
      <c r="U282" s="22">
        <f t="shared" si="138"/>
        <v>157593.05482127907</v>
      </c>
      <c r="V282" s="22">
        <f t="shared" si="138"/>
        <v>157593.05482127907</v>
      </c>
      <c r="W282" s="22">
        <f t="shared" si="138"/>
        <v>157593.05482127907</v>
      </c>
      <c r="X282" s="22">
        <f t="shared" si="138"/>
        <v>157593.05482127907</v>
      </c>
      <c r="Y282" s="22">
        <f t="shared" si="138"/>
        <v>157593.05482127907</v>
      </c>
      <c r="Z282" s="22">
        <f t="shared" si="138"/>
        <v>157593.05482127907</v>
      </c>
      <c r="AA282" s="22">
        <f t="shared" si="138"/>
        <v>157593.05482127907</v>
      </c>
      <c r="AB282" s="22">
        <f t="shared" si="138"/>
        <v>157593.05482127907</v>
      </c>
      <c r="AC282" s="22">
        <f t="shared" si="138"/>
        <v>157593.05482127907</v>
      </c>
      <c r="AD282" s="22">
        <f t="shared" si="138"/>
        <v>157593.05482127907</v>
      </c>
      <c r="AE282" s="22">
        <f t="shared" si="138"/>
        <v>157593.05482127907</v>
      </c>
      <c r="AF282" s="22">
        <f t="shared" si="138"/>
        <v>157593.05482127907</v>
      </c>
      <c r="AG282" s="22">
        <f t="shared" si="138"/>
        <v>157593.05482127907</v>
      </c>
      <c r="AH282" s="22">
        <f t="shared" si="138"/>
        <v>157593.05482127907</v>
      </c>
      <c r="AI282" s="22">
        <f t="shared" si="138"/>
        <v>157593.05482127907</v>
      </c>
      <c r="AJ282" s="22">
        <f t="shared" si="138"/>
        <v>157593.05482127907</v>
      </c>
      <c r="AK282" s="22">
        <f t="shared" si="138"/>
        <v>157593.05482127907</v>
      </c>
      <c r="AL282" s="22">
        <f t="shared" si="138"/>
        <v>157593.05482127907</v>
      </c>
      <c r="AM282" s="22">
        <f t="shared" si="138"/>
        <v>157593.05482127907</v>
      </c>
      <c r="AN282" s="22">
        <f t="shared" si="138"/>
        <v>118194.79111595931</v>
      </c>
      <c r="AO282" s="22">
        <f t="shared" si="138"/>
        <v>0</v>
      </c>
      <c r="AP282" s="22">
        <f t="shared" si="138"/>
        <v>0</v>
      </c>
      <c r="AQ282" s="22">
        <f t="shared" si="138"/>
        <v>0</v>
      </c>
      <c r="AR282" s="22">
        <f t="shared" si="138"/>
        <v>0</v>
      </c>
      <c r="AS282" s="22">
        <f t="shared" si="138"/>
        <v>0</v>
      </c>
      <c r="AT282" s="22">
        <f t="shared" si="138"/>
        <v>0</v>
      </c>
      <c r="AU282" s="22">
        <f t="shared" si="138"/>
        <v>0</v>
      </c>
      <c r="AV282" s="22">
        <f t="shared" si="138"/>
        <v>0</v>
      </c>
      <c r="AW282" s="22">
        <f t="shared" si="138"/>
        <v>0</v>
      </c>
      <c r="AX282" s="22">
        <f t="shared" si="138"/>
        <v>0</v>
      </c>
      <c r="AY282" s="22">
        <f t="shared" si="138"/>
        <v>0</v>
      </c>
      <c r="AZ282" s="22">
        <f t="shared" si="138"/>
        <v>0</v>
      </c>
      <c r="BA282" s="22">
        <f t="shared" si="138"/>
        <v>0</v>
      </c>
      <c r="BB282" s="22">
        <f t="shared" si="138"/>
        <v>0</v>
      </c>
      <c r="BC282" s="22">
        <f t="shared" si="138"/>
        <v>0</v>
      </c>
      <c r="BD282" s="22">
        <f t="shared" si="138"/>
        <v>0</v>
      </c>
      <c r="BE282" s="22">
        <f t="shared" si="138"/>
        <v>0</v>
      </c>
      <c r="BF282" s="22">
        <f t="shared" si="138"/>
        <v>0</v>
      </c>
      <c r="BG282" s="22">
        <f t="shared" si="138"/>
        <v>0</v>
      </c>
      <c r="BH282" s="22">
        <f t="shared" si="138"/>
        <v>0</v>
      </c>
      <c r="BI282" s="22">
        <f t="shared" si="138"/>
        <v>0</v>
      </c>
      <c r="BJ282" s="22">
        <f t="shared" si="138"/>
        <v>0</v>
      </c>
      <c r="BK282" s="22">
        <f t="shared" si="138"/>
        <v>0</v>
      </c>
      <c r="BL282" s="22">
        <f t="shared" si="138"/>
        <v>0</v>
      </c>
      <c r="BM282" s="22">
        <f t="shared" si="138"/>
        <v>0</v>
      </c>
      <c r="BN282" s="22">
        <f t="shared" si="138"/>
        <v>0</v>
      </c>
      <c r="BO282" s="22">
        <f t="shared" si="138"/>
        <v>0</v>
      </c>
    </row>
    <row r="283" spans="2:67" ht="12.75" customHeight="1" outlineLevel="2">
      <c r="B283" s="14" t="s">
        <v>536</v>
      </c>
      <c r="J283" s="2"/>
      <c r="L283" s="172">
        <f>+L282*$G274</f>
        <v>0</v>
      </c>
      <c r="M283" s="172">
        <f t="shared" ref="M283:BO283" si="139">+M282*$G274</f>
        <v>0</v>
      </c>
      <c r="N283" s="172">
        <f t="shared" si="139"/>
        <v>0</v>
      </c>
      <c r="O283" s="172">
        <f t="shared" si="139"/>
        <v>0</v>
      </c>
      <c r="P283" s="172">
        <f t="shared" si="139"/>
        <v>0</v>
      </c>
      <c r="Q283" s="172">
        <f t="shared" si="139"/>
        <v>0</v>
      </c>
      <c r="R283" s="172">
        <f t="shared" si="139"/>
        <v>0</v>
      </c>
      <c r="S283" s="172">
        <f t="shared" si="139"/>
        <v>0</v>
      </c>
      <c r="T283" s="172">
        <f t="shared" si="139"/>
        <v>11.81947911159593</v>
      </c>
      <c r="U283" s="172">
        <f t="shared" si="139"/>
        <v>47.27791644638372</v>
      </c>
      <c r="V283" s="172">
        <f t="shared" si="139"/>
        <v>47.27791644638372</v>
      </c>
      <c r="W283" s="172">
        <f t="shared" si="139"/>
        <v>47.27791644638372</v>
      </c>
      <c r="X283" s="172">
        <f t="shared" si="139"/>
        <v>47.27791644638372</v>
      </c>
      <c r="Y283" s="172">
        <f t="shared" si="139"/>
        <v>47.27791644638372</v>
      </c>
      <c r="Z283" s="172">
        <f t="shared" si="139"/>
        <v>47.27791644638372</v>
      </c>
      <c r="AA283" s="172">
        <f t="shared" si="139"/>
        <v>47.27791644638372</v>
      </c>
      <c r="AB283" s="172">
        <f t="shared" si="139"/>
        <v>47.27791644638372</v>
      </c>
      <c r="AC283" s="172">
        <f t="shared" si="139"/>
        <v>47.27791644638372</v>
      </c>
      <c r="AD283" s="172">
        <f t="shared" si="139"/>
        <v>47.27791644638372</v>
      </c>
      <c r="AE283" s="172">
        <f t="shared" si="139"/>
        <v>47.27791644638372</v>
      </c>
      <c r="AF283" s="172">
        <f t="shared" si="139"/>
        <v>47.27791644638372</v>
      </c>
      <c r="AG283" s="172">
        <f t="shared" si="139"/>
        <v>47.27791644638372</v>
      </c>
      <c r="AH283" s="172">
        <f t="shared" si="139"/>
        <v>47.27791644638372</v>
      </c>
      <c r="AI283" s="172">
        <f t="shared" si="139"/>
        <v>47.27791644638372</v>
      </c>
      <c r="AJ283" s="172">
        <f t="shared" si="139"/>
        <v>47.27791644638372</v>
      </c>
      <c r="AK283" s="172">
        <f t="shared" si="139"/>
        <v>47.27791644638372</v>
      </c>
      <c r="AL283" s="172">
        <f t="shared" si="139"/>
        <v>47.27791644638372</v>
      </c>
      <c r="AM283" s="172">
        <f t="shared" si="139"/>
        <v>47.27791644638372</v>
      </c>
      <c r="AN283" s="172">
        <f t="shared" si="139"/>
        <v>35.458437334787789</v>
      </c>
      <c r="AO283" s="172">
        <f t="shared" si="139"/>
        <v>0</v>
      </c>
      <c r="AP283" s="172">
        <f t="shared" si="139"/>
        <v>0</v>
      </c>
      <c r="AQ283" s="172">
        <f t="shared" si="139"/>
        <v>0</v>
      </c>
      <c r="AR283" s="172">
        <f t="shared" si="139"/>
        <v>0</v>
      </c>
      <c r="AS283" s="172">
        <f t="shared" si="139"/>
        <v>0</v>
      </c>
      <c r="AT283" s="172">
        <f t="shared" si="139"/>
        <v>0</v>
      </c>
      <c r="AU283" s="172">
        <f t="shared" si="139"/>
        <v>0</v>
      </c>
      <c r="AV283" s="172">
        <f t="shared" si="139"/>
        <v>0</v>
      </c>
      <c r="AW283" s="172">
        <f t="shared" si="139"/>
        <v>0</v>
      </c>
      <c r="AX283" s="172">
        <f t="shared" si="139"/>
        <v>0</v>
      </c>
      <c r="AY283" s="172">
        <f t="shared" si="139"/>
        <v>0</v>
      </c>
      <c r="AZ283" s="172">
        <f t="shared" si="139"/>
        <v>0</v>
      </c>
      <c r="BA283" s="172">
        <f t="shared" si="139"/>
        <v>0</v>
      </c>
      <c r="BB283" s="172">
        <f t="shared" si="139"/>
        <v>0</v>
      </c>
      <c r="BC283" s="172">
        <f t="shared" si="139"/>
        <v>0</v>
      </c>
      <c r="BD283" s="172">
        <f t="shared" si="139"/>
        <v>0</v>
      </c>
      <c r="BE283" s="172">
        <f t="shared" si="139"/>
        <v>0</v>
      </c>
      <c r="BF283" s="172">
        <f t="shared" si="139"/>
        <v>0</v>
      </c>
      <c r="BG283" s="172">
        <f t="shared" si="139"/>
        <v>0</v>
      </c>
      <c r="BH283" s="172">
        <f t="shared" si="139"/>
        <v>0</v>
      </c>
      <c r="BI283" s="172">
        <f t="shared" si="139"/>
        <v>0</v>
      </c>
      <c r="BJ283" s="172">
        <f t="shared" si="139"/>
        <v>0</v>
      </c>
      <c r="BK283" s="172">
        <f t="shared" si="139"/>
        <v>0</v>
      </c>
      <c r="BL283" s="172">
        <f t="shared" si="139"/>
        <v>0</v>
      </c>
      <c r="BM283" s="172">
        <f t="shared" si="139"/>
        <v>0</v>
      </c>
      <c r="BN283" s="172">
        <f t="shared" si="139"/>
        <v>0</v>
      </c>
      <c r="BO283" s="172">
        <f t="shared" si="139"/>
        <v>0</v>
      </c>
    </row>
    <row r="284" spans="2:67" ht="13.5" customHeight="1" outlineLevel="2" thickBot="1">
      <c r="B284" s="14" t="s">
        <v>561</v>
      </c>
      <c r="J284" s="2"/>
      <c r="L284" s="157">
        <f t="shared" ref="L284:BO284" si="140">SUM(L278,L281,L283)</f>
        <v>0</v>
      </c>
      <c r="M284" s="157">
        <f t="shared" si="140"/>
        <v>0</v>
      </c>
      <c r="N284" s="157">
        <f t="shared" si="140"/>
        <v>0</v>
      </c>
      <c r="O284" s="157">
        <f t="shared" si="140"/>
        <v>0</v>
      </c>
      <c r="P284" s="157">
        <f t="shared" si="140"/>
        <v>0</v>
      </c>
      <c r="Q284" s="157">
        <f t="shared" si="140"/>
        <v>0</v>
      </c>
      <c r="R284" s="157">
        <f t="shared" si="140"/>
        <v>0</v>
      </c>
      <c r="S284" s="157">
        <f t="shared" si="140"/>
        <v>0</v>
      </c>
      <c r="T284" s="157">
        <f t="shared" si="140"/>
        <v>4722.3743833788913</v>
      </c>
      <c r="U284" s="157">
        <f t="shared" si="140"/>
        <v>18544.762726094017</v>
      </c>
      <c r="V284" s="157">
        <f t="shared" si="140"/>
        <v>17993.187034219536</v>
      </c>
      <c r="W284" s="157">
        <f t="shared" si="140"/>
        <v>17441.611342345062</v>
      </c>
      <c r="X284" s="157">
        <f t="shared" si="140"/>
        <v>16890.035650470581</v>
      </c>
      <c r="Y284" s="157">
        <f t="shared" si="140"/>
        <v>16338.45995859611</v>
      </c>
      <c r="Z284" s="157">
        <f t="shared" si="140"/>
        <v>15786.884266721632</v>
      </c>
      <c r="AA284" s="157">
        <f t="shared" si="140"/>
        <v>15235.308574847155</v>
      </c>
      <c r="AB284" s="157">
        <f t="shared" si="140"/>
        <v>14683.732882972678</v>
      </c>
      <c r="AC284" s="157">
        <f t="shared" si="140"/>
        <v>14132.157191098202</v>
      </c>
      <c r="AD284" s="157">
        <f t="shared" si="140"/>
        <v>13580.581499223723</v>
      </c>
      <c r="AE284" s="157">
        <f t="shared" si="140"/>
        <v>13029.005807349249</v>
      </c>
      <c r="AF284" s="157">
        <f t="shared" si="140"/>
        <v>12477.430115474772</v>
      </c>
      <c r="AG284" s="157">
        <f t="shared" si="140"/>
        <v>11925.854423600294</v>
      </c>
      <c r="AH284" s="157">
        <f t="shared" si="140"/>
        <v>11374.278731725817</v>
      </c>
      <c r="AI284" s="157">
        <f t="shared" si="140"/>
        <v>10822.70303985134</v>
      </c>
      <c r="AJ284" s="157">
        <f t="shared" si="140"/>
        <v>10271.127347976862</v>
      </c>
      <c r="AK284" s="157">
        <f t="shared" si="140"/>
        <v>9719.5516561023869</v>
      </c>
      <c r="AL284" s="157">
        <f t="shared" si="140"/>
        <v>9167.9759642279096</v>
      </c>
      <c r="AM284" s="157">
        <f t="shared" si="140"/>
        <v>8616.4002723534322</v>
      </c>
      <c r="AN284" s="157">
        <f t="shared" si="140"/>
        <v>6152.0388775856636</v>
      </c>
      <c r="AO284" s="157">
        <f t="shared" si="140"/>
        <v>0</v>
      </c>
      <c r="AP284" s="157">
        <f t="shared" si="140"/>
        <v>0</v>
      </c>
      <c r="AQ284" s="157">
        <f t="shared" si="140"/>
        <v>0</v>
      </c>
      <c r="AR284" s="157">
        <f t="shared" si="140"/>
        <v>0</v>
      </c>
      <c r="AS284" s="157">
        <f t="shared" si="140"/>
        <v>0</v>
      </c>
      <c r="AT284" s="157">
        <f t="shared" si="140"/>
        <v>0</v>
      </c>
      <c r="AU284" s="157">
        <f t="shared" si="140"/>
        <v>0</v>
      </c>
      <c r="AV284" s="157">
        <f t="shared" si="140"/>
        <v>0</v>
      </c>
      <c r="AW284" s="157">
        <f t="shared" si="140"/>
        <v>0</v>
      </c>
      <c r="AX284" s="157">
        <f t="shared" si="140"/>
        <v>0</v>
      </c>
      <c r="AY284" s="157">
        <f t="shared" si="140"/>
        <v>0</v>
      </c>
      <c r="AZ284" s="157">
        <f t="shared" si="140"/>
        <v>0</v>
      </c>
      <c r="BA284" s="157">
        <f t="shared" si="140"/>
        <v>0</v>
      </c>
      <c r="BB284" s="157">
        <f t="shared" si="140"/>
        <v>0</v>
      </c>
      <c r="BC284" s="157">
        <f t="shared" si="140"/>
        <v>0</v>
      </c>
      <c r="BD284" s="157">
        <f t="shared" si="140"/>
        <v>0</v>
      </c>
      <c r="BE284" s="157">
        <f t="shared" si="140"/>
        <v>0</v>
      </c>
      <c r="BF284" s="157">
        <f t="shared" si="140"/>
        <v>0</v>
      </c>
      <c r="BG284" s="157">
        <f t="shared" si="140"/>
        <v>0</v>
      </c>
      <c r="BH284" s="157">
        <f t="shared" si="140"/>
        <v>0</v>
      </c>
      <c r="BI284" s="157">
        <f t="shared" si="140"/>
        <v>0</v>
      </c>
      <c r="BJ284" s="157">
        <f t="shared" si="140"/>
        <v>0</v>
      </c>
      <c r="BK284" s="157">
        <f t="shared" si="140"/>
        <v>0</v>
      </c>
      <c r="BL284" s="157">
        <f t="shared" si="140"/>
        <v>0</v>
      </c>
      <c r="BM284" s="157">
        <f t="shared" si="140"/>
        <v>0</v>
      </c>
      <c r="BN284" s="157">
        <f t="shared" si="140"/>
        <v>0</v>
      </c>
      <c r="BO284" s="157">
        <f t="shared" si="140"/>
        <v>0</v>
      </c>
    </row>
    <row r="285" spans="2:67" ht="12.75" customHeight="1" outlineLevel="2">
      <c r="B285" s="14"/>
    </row>
    <row r="286" spans="2:67" ht="12.75" customHeight="1" outlineLevel="2">
      <c r="B286" s="14"/>
    </row>
    <row r="287" spans="2:67" ht="12.75" customHeight="1" outlineLevel="2">
      <c r="B287" s="14"/>
    </row>
    <row r="288" spans="2:67" ht="12.75" customHeight="1" outlineLevel="2">
      <c r="B288" s="14"/>
    </row>
    <row r="289" spans="1:67" ht="12.75" customHeight="1" outlineLevel="2">
      <c r="B289" s="14"/>
    </row>
    <row r="290" spans="1:67" ht="12.75" customHeight="1" outlineLevel="2">
      <c r="B290" s="14"/>
    </row>
    <row r="291" spans="1:67" ht="12.75" customHeight="1" outlineLevel="2">
      <c r="B291" s="14"/>
    </row>
    <row r="292" spans="1:67" outlineLevel="1">
      <c r="A292">
        <f>A262+1</f>
        <v>10</v>
      </c>
      <c r="B292" s="158" t="s">
        <v>6</v>
      </c>
      <c r="C292" s="150"/>
      <c r="G292" s="159" t="s">
        <v>333</v>
      </c>
      <c r="H292" s="1">
        <f>+C297</f>
        <v>2021</v>
      </c>
      <c r="I292" s="2">
        <f>+E304</f>
        <v>206485.80450684519</v>
      </c>
      <c r="J292" s="2">
        <f>NPV($C$4,M292:BO292)+L292</f>
        <v>111378.51902540342</v>
      </c>
      <c r="L292" s="2">
        <f>+L314</f>
        <v>0</v>
      </c>
      <c r="M292" s="2">
        <f t="shared" ref="M292:BO292" si="141">+M314</f>
        <v>0</v>
      </c>
      <c r="N292" s="2">
        <f t="shared" si="141"/>
        <v>0</v>
      </c>
      <c r="O292" s="2">
        <f t="shared" si="141"/>
        <v>0</v>
      </c>
      <c r="P292" s="2">
        <f t="shared" si="141"/>
        <v>0</v>
      </c>
      <c r="Q292" s="2">
        <f t="shared" si="141"/>
        <v>0</v>
      </c>
      <c r="R292" s="2">
        <f t="shared" si="141"/>
        <v>0</v>
      </c>
      <c r="S292" s="2">
        <f t="shared" si="141"/>
        <v>0</v>
      </c>
      <c r="T292" s="2">
        <f t="shared" si="141"/>
        <v>0</v>
      </c>
      <c r="U292" s="2">
        <f t="shared" si="141"/>
        <v>1495.6120522966298</v>
      </c>
      <c r="V292" s="2">
        <f t="shared" si="141"/>
        <v>17816.857070544815</v>
      </c>
      <c r="W292" s="2">
        <f t="shared" si="141"/>
        <v>17575.956965286827</v>
      </c>
      <c r="X292" s="2">
        <f t="shared" si="141"/>
        <v>17335.056860028839</v>
      </c>
      <c r="Y292" s="2">
        <f t="shared" si="141"/>
        <v>17094.156754770851</v>
      </c>
      <c r="Z292" s="2">
        <f t="shared" si="141"/>
        <v>16853.256649512867</v>
      </c>
      <c r="AA292" s="2">
        <f t="shared" si="141"/>
        <v>16612.356544254879</v>
      </c>
      <c r="AB292" s="2">
        <f t="shared" si="141"/>
        <v>16371.456438996895</v>
      </c>
      <c r="AC292" s="2">
        <f t="shared" si="141"/>
        <v>16130.556333738903</v>
      </c>
      <c r="AD292" s="2">
        <f t="shared" si="141"/>
        <v>15889.656228480919</v>
      </c>
      <c r="AE292" s="2">
        <f t="shared" si="141"/>
        <v>15648.756123222931</v>
      </c>
      <c r="AF292" s="2">
        <f t="shared" si="141"/>
        <v>15407.856017964947</v>
      </c>
      <c r="AG292" s="2">
        <f t="shared" si="141"/>
        <v>15166.955912706955</v>
      </c>
      <c r="AH292" s="2">
        <f t="shared" si="141"/>
        <v>14926.055807448971</v>
      </c>
      <c r="AI292" s="2">
        <f t="shared" si="141"/>
        <v>14685.155702190983</v>
      </c>
      <c r="AJ292" s="2">
        <f t="shared" si="141"/>
        <v>14444.255596932999</v>
      </c>
      <c r="AK292" s="2">
        <f t="shared" si="141"/>
        <v>14203.355491675007</v>
      </c>
      <c r="AL292" s="2">
        <f t="shared" si="141"/>
        <v>13962.455386417023</v>
      </c>
      <c r="AM292" s="2">
        <f t="shared" si="141"/>
        <v>13721.555281159035</v>
      </c>
      <c r="AN292" s="2">
        <f t="shared" si="141"/>
        <v>13480.655175901051</v>
      </c>
      <c r="AO292" s="2">
        <f t="shared" si="141"/>
        <v>13239.755070643063</v>
      </c>
      <c r="AP292" s="2">
        <f t="shared" si="141"/>
        <v>12998.854965385075</v>
      </c>
      <c r="AQ292" s="2">
        <f t="shared" si="141"/>
        <v>12757.954860127091</v>
      </c>
      <c r="AR292" s="2">
        <f t="shared" si="141"/>
        <v>12517.054754869103</v>
      </c>
      <c r="AS292" s="2">
        <f t="shared" si="141"/>
        <v>12276.154649611119</v>
      </c>
      <c r="AT292" s="2">
        <f t="shared" si="141"/>
        <v>12035.254544353131</v>
      </c>
      <c r="AU292" s="2">
        <f t="shared" si="141"/>
        <v>11794.354439095147</v>
      </c>
      <c r="AV292" s="2">
        <f t="shared" si="141"/>
        <v>11553.454333837159</v>
      </c>
      <c r="AW292" s="2">
        <f t="shared" si="141"/>
        <v>11312.554228579174</v>
      </c>
      <c r="AX292" s="2">
        <f t="shared" si="141"/>
        <v>11071.654123321186</v>
      </c>
      <c r="AY292" s="2">
        <f t="shared" si="141"/>
        <v>10830.754018063202</v>
      </c>
      <c r="AZ292" s="2">
        <f t="shared" si="141"/>
        <v>10589.853912805214</v>
      </c>
      <c r="BA292" s="2">
        <f t="shared" si="141"/>
        <v>10348.95380754723</v>
      </c>
      <c r="BB292" s="2">
        <f t="shared" si="141"/>
        <v>10108.053702289244</v>
      </c>
      <c r="BC292" s="2">
        <f t="shared" si="141"/>
        <v>9867.153597031258</v>
      </c>
      <c r="BD292" s="2">
        <f t="shared" si="141"/>
        <v>9626.2534917732719</v>
      </c>
      <c r="BE292" s="2">
        <f t="shared" si="141"/>
        <v>9385.3533865152876</v>
      </c>
      <c r="BF292" s="2">
        <f t="shared" si="141"/>
        <v>9144.4532812573016</v>
      </c>
      <c r="BG292" s="2">
        <f t="shared" si="141"/>
        <v>8903.5531759993155</v>
      </c>
      <c r="BH292" s="2">
        <f t="shared" si="141"/>
        <v>8662.6530707413294</v>
      </c>
      <c r="BI292" s="2">
        <f t="shared" si="141"/>
        <v>8421.7529654833434</v>
      </c>
      <c r="BJ292" s="2">
        <f t="shared" si="141"/>
        <v>8180.8528602253555</v>
      </c>
      <c r="BK292" s="2">
        <f t="shared" si="141"/>
        <v>7939.9527549673703</v>
      </c>
      <c r="BL292" s="2">
        <f t="shared" si="141"/>
        <v>7699.0526497093842</v>
      </c>
      <c r="BM292" s="2">
        <f t="shared" si="141"/>
        <v>7458.1525444513982</v>
      </c>
      <c r="BN292" s="2">
        <f t="shared" si="141"/>
        <v>7217.252439193413</v>
      </c>
      <c r="BO292" s="2">
        <f t="shared" si="141"/>
        <v>6976.3523339354269</v>
      </c>
    </row>
    <row r="293" spans="1:67" ht="12.75" customHeight="1" outlineLevel="2">
      <c r="B293" s="160" t="str">
        <f>"Jan "&amp;$L$10&amp;" $"</f>
        <v>Jan 2012 $</v>
      </c>
      <c r="C293" s="161">
        <v>152652.6</v>
      </c>
      <c r="D293" s="60"/>
      <c r="E293" s="60"/>
      <c r="F293" s="60"/>
      <c r="G293" s="60"/>
      <c r="H293" s="162"/>
    </row>
    <row r="294" spans="1:67" ht="12.75" customHeight="1" outlineLevel="2">
      <c r="B294" s="14" t="s">
        <v>549</v>
      </c>
      <c r="C294" s="163">
        <v>8.4900000000000003E-2</v>
      </c>
      <c r="D294" s="163">
        <v>0.47310000000000002</v>
      </c>
      <c r="E294" s="163">
        <v>0.442</v>
      </c>
      <c r="F294" s="163">
        <v>0</v>
      </c>
      <c r="G294" s="163">
        <v>0</v>
      </c>
      <c r="H294" s="164"/>
      <c r="J294" s="17"/>
      <c r="K294" s="17"/>
    </row>
    <row r="295" spans="1:67" ht="12.75" customHeight="1" outlineLevel="2">
      <c r="B295" s="14" t="s">
        <v>323</v>
      </c>
      <c r="C295" s="193">
        <v>2.7E-2</v>
      </c>
      <c r="D295" s="60"/>
      <c r="E295" s="60"/>
      <c r="F295" s="60"/>
      <c r="G295" s="60"/>
    </row>
    <row r="296" spans="1:67" ht="12.75" customHeight="1" outlineLevel="2">
      <c r="B296" s="14" t="s">
        <v>550</v>
      </c>
      <c r="C296" s="159">
        <v>2019</v>
      </c>
      <c r="D296" s="159">
        <v>1</v>
      </c>
    </row>
    <row r="297" spans="1:67" ht="12.75" customHeight="1" outlineLevel="2">
      <c r="B297" s="14" t="s">
        <v>551</v>
      </c>
      <c r="C297" s="159">
        <v>2021</v>
      </c>
      <c r="D297" s="159">
        <v>12</v>
      </c>
    </row>
    <row r="298" spans="1:67" ht="12.75" customHeight="1" outlineLevel="2">
      <c r="B298" s="15" t="s">
        <v>552</v>
      </c>
      <c r="L298" s="166">
        <f t="shared" ref="L298:BO298" si="142">(1+$C295)^L$21</f>
        <v>1.0134100848126586</v>
      </c>
      <c r="M298" s="166">
        <f t="shared" si="142"/>
        <v>1.0407721571026003</v>
      </c>
      <c r="N298" s="166">
        <f t="shared" si="142"/>
        <v>1.0688730053443705</v>
      </c>
      <c r="O298" s="166">
        <f t="shared" si="142"/>
        <v>1.0977325764886683</v>
      </c>
      <c r="P298" s="166">
        <f t="shared" si="142"/>
        <v>1.1273713560538623</v>
      </c>
      <c r="Q298" s="166">
        <f t="shared" si="142"/>
        <v>1.1578103826673165</v>
      </c>
      <c r="R298" s="166">
        <f t="shared" si="142"/>
        <v>1.1890712629993339</v>
      </c>
      <c r="S298" s="166">
        <f t="shared" si="142"/>
        <v>1.2211761871003157</v>
      </c>
      <c r="T298" s="166">
        <f t="shared" si="142"/>
        <v>1.2541479441520242</v>
      </c>
      <c r="U298" s="166">
        <f t="shared" si="142"/>
        <v>1.2880099386441288</v>
      </c>
      <c r="V298" s="166">
        <f t="shared" si="142"/>
        <v>1.3227862069875203</v>
      </c>
      <c r="W298" s="166">
        <f t="shared" si="142"/>
        <v>1.358501434576183</v>
      </c>
      <c r="X298" s="166">
        <f t="shared" si="142"/>
        <v>1.39518097330974</v>
      </c>
      <c r="Y298" s="166">
        <f t="shared" si="142"/>
        <v>1.4328508595891027</v>
      </c>
      <c r="Z298" s="166">
        <f t="shared" si="142"/>
        <v>1.4715378327980084</v>
      </c>
      <c r="AA298" s="166">
        <f t="shared" si="142"/>
        <v>1.5112693542835545</v>
      </c>
      <c r="AB298" s="166">
        <f t="shared" si="142"/>
        <v>1.5520736268492104</v>
      </c>
      <c r="AC298" s="166">
        <f t="shared" si="142"/>
        <v>1.5939796147741387</v>
      </c>
      <c r="AD298" s="166">
        <f t="shared" si="142"/>
        <v>1.6370170643730404</v>
      </c>
      <c r="AE298" s="166">
        <f t="shared" si="142"/>
        <v>1.6812165251111124</v>
      </c>
      <c r="AF298" s="166">
        <f t="shared" si="142"/>
        <v>1.7266093712891122</v>
      </c>
      <c r="AG298" s="166">
        <f t="shared" si="142"/>
        <v>1.7732278243139181</v>
      </c>
      <c r="AH298" s="166">
        <f t="shared" si="142"/>
        <v>1.8211049755703939</v>
      </c>
      <c r="AI298" s="166">
        <f t="shared" si="142"/>
        <v>1.8702748099107942</v>
      </c>
      <c r="AJ298" s="166">
        <f t="shared" si="142"/>
        <v>1.9207722297783856</v>
      </c>
      <c r="AK298" s="166">
        <f t="shared" si="142"/>
        <v>1.9726330799824017</v>
      </c>
      <c r="AL298" s="166">
        <f t="shared" si="142"/>
        <v>2.0258941731419262</v>
      </c>
      <c r="AM298" s="166">
        <f t="shared" si="142"/>
        <v>2.0805933158167584</v>
      </c>
      <c r="AN298" s="166">
        <f t="shared" si="142"/>
        <v>2.1367693353438106</v>
      </c>
      <c r="AO298" s="166">
        <f t="shared" si="142"/>
        <v>2.1944621073980932</v>
      </c>
      <c r="AP298" s="166">
        <f t="shared" si="142"/>
        <v>2.2537125842978414</v>
      </c>
      <c r="AQ298" s="166">
        <f t="shared" si="142"/>
        <v>2.3145628240738829</v>
      </c>
      <c r="AR298" s="166">
        <f t="shared" si="142"/>
        <v>2.3770560203238777</v>
      </c>
      <c r="AS298" s="166">
        <f t="shared" si="142"/>
        <v>2.4412365328726224</v>
      </c>
      <c r="AT298" s="166">
        <f t="shared" si="142"/>
        <v>2.5071499192601832</v>
      </c>
      <c r="AU298" s="166">
        <f t="shared" si="142"/>
        <v>2.5748429670802078</v>
      </c>
      <c r="AV298" s="166">
        <f t="shared" si="142"/>
        <v>2.6443637271913731</v>
      </c>
      <c r="AW298" s="166">
        <f t="shared" si="142"/>
        <v>2.7157615478255397</v>
      </c>
      <c r="AX298" s="166">
        <f t="shared" si="142"/>
        <v>2.7890871096168293</v>
      </c>
      <c r="AY298" s="166">
        <f t="shared" si="142"/>
        <v>2.8643924615764829</v>
      </c>
      <c r="AZ298" s="166">
        <f t="shared" si="142"/>
        <v>2.9417310580390481</v>
      </c>
      <c r="BA298" s="166">
        <f t="shared" si="142"/>
        <v>3.0211577966061016</v>
      </c>
      <c r="BB298" s="166">
        <f t="shared" si="142"/>
        <v>3.1027290571144666</v>
      </c>
      <c r="BC298" s="166">
        <f t="shared" si="142"/>
        <v>3.1865027416565566</v>
      </c>
      <c r="BD298" s="166">
        <f t="shared" si="142"/>
        <v>3.2725383156812837</v>
      </c>
      <c r="BE298" s="166">
        <f t="shared" si="142"/>
        <v>3.3608968502046777</v>
      </c>
      <c r="BF298" s="166">
        <f t="shared" si="142"/>
        <v>3.4516410651602039</v>
      </c>
      <c r="BG298" s="166">
        <f t="shared" si="142"/>
        <v>3.5448353739195286</v>
      </c>
      <c r="BH298" s="166">
        <f t="shared" si="142"/>
        <v>3.6405459290153561</v>
      </c>
      <c r="BI298" s="166">
        <f t="shared" si="142"/>
        <v>3.7388406690987708</v>
      </c>
      <c r="BJ298" s="166">
        <f t="shared" si="142"/>
        <v>3.8397893671644368</v>
      </c>
      <c r="BK298" s="166">
        <f t="shared" si="142"/>
        <v>3.9434636800778766</v>
      </c>
      <c r="BL298" s="166">
        <f t="shared" si="142"/>
        <v>4.0499371994399791</v>
      </c>
      <c r="BM298" s="166">
        <f t="shared" si="142"/>
        <v>4.159285503824858</v>
      </c>
      <c r="BN298" s="166">
        <f t="shared" si="142"/>
        <v>4.2715862124281285</v>
      </c>
      <c r="BO298" s="166">
        <f t="shared" si="142"/>
        <v>4.3869190401636882</v>
      </c>
    </row>
    <row r="299" spans="1:67" ht="12.75" customHeight="1" outlineLevel="2">
      <c r="B299" s="14" t="s">
        <v>553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1:67" ht="12.75" customHeight="1" outlineLevel="2">
      <c r="B300" s="64" t="s">
        <v>554</v>
      </c>
      <c r="L300" s="2">
        <f t="shared" ref="L300:BO300" si="143">IF(L$10&gt;$C297,0,+K303)</f>
        <v>0</v>
      </c>
      <c r="M300" s="2">
        <f t="shared" si="143"/>
        <v>0</v>
      </c>
      <c r="N300" s="2">
        <f t="shared" si="143"/>
        <v>0</v>
      </c>
      <c r="O300" s="2">
        <f t="shared" si="143"/>
        <v>0</v>
      </c>
      <c r="P300" s="2">
        <f t="shared" si="143"/>
        <v>0</v>
      </c>
      <c r="Q300" s="2">
        <f t="shared" si="143"/>
        <v>0</v>
      </c>
      <c r="R300" s="2">
        <f t="shared" si="143"/>
        <v>0</v>
      </c>
      <c r="S300" s="2">
        <f t="shared" si="143"/>
        <v>0</v>
      </c>
      <c r="T300" s="2">
        <f t="shared" si="143"/>
        <v>16321.278836784104</v>
      </c>
      <c r="U300" s="2">
        <f t="shared" si="143"/>
        <v>110746.30737609712</v>
      </c>
      <c r="V300" s="2">
        <f t="shared" si="143"/>
        <v>0</v>
      </c>
      <c r="W300" s="2">
        <f t="shared" si="143"/>
        <v>0</v>
      </c>
      <c r="X300" s="2">
        <f t="shared" si="143"/>
        <v>0</v>
      </c>
      <c r="Y300" s="2">
        <f t="shared" si="143"/>
        <v>0</v>
      </c>
      <c r="Z300" s="2">
        <f t="shared" si="143"/>
        <v>0</v>
      </c>
      <c r="AA300" s="2">
        <f t="shared" si="143"/>
        <v>0</v>
      </c>
      <c r="AB300" s="2">
        <f t="shared" si="143"/>
        <v>0</v>
      </c>
      <c r="AC300" s="2">
        <f t="shared" si="143"/>
        <v>0</v>
      </c>
      <c r="AD300" s="2">
        <f t="shared" si="143"/>
        <v>0</v>
      </c>
      <c r="AE300" s="2">
        <f t="shared" si="143"/>
        <v>0</v>
      </c>
      <c r="AF300" s="2">
        <f t="shared" si="143"/>
        <v>0</v>
      </c>
      <c r="AG300" s="2">
        <f t="shared" si="143"/>
        <v>0</v>
      </c>
      <c r="AH300" s="2">
        <f t="shared" si="143"/>
        <v>0</v>
      </c>
      <c r="AI300" s="2">
        <f t="shared" si="143"/>
        <v>0</v>
      </c>
      <c r="AJ300" s="2">
        <f t="shared" si="143"/>
        <v>0</v>
      </c>
      <c r="AK300" s="2">
        <f t="shared" si="143"/>
        <v>0</v>
      </c>
      <c r="AL300" s="2">
        <f t="shared" si="143"/>
        <v>0</v>
      </c>
      <c r="AM300" s="2">
        <f t="shared" si="143"/>
        <v>0</v>
      </c>
      <c r="AN300" s="2">
        <f t="shared" si="143"/>
        <v>0</v>
      </c>
      <c r="AO300" s="2">
        <f t="shared" si="143"/>
        <v>0</v>
      </c>
      <c r="AP300" s="2">
        <f t="shared" si="143"/>
        <v>0</v>
      </c>
      <c r="AQ300" s="2">
        <f t="shared" si="143"/>
        <v>0</v>
      </c>
      <c r="AR300" s="2">
        <f t="shared" si="143"/>
        <v>0</v>
      </c>
      <c r="AS300" s="2">
        <f t="shared" si="143"/>
        <v>0</v>
      </c>
      <c r="AT300" s="2">
        <f t="shared" si="143"/>
        <v>0</v>
      </c>
      <c r="AU300" s="2">
        <f t="shared" si="143"/>
        <v>0</v>
      </c>
      <c r="AV300" s="2">
        <f t="shared" si="143"/>
        <v>0</v>
      </c>
      <c r="AW300" s="2">
        <f t="shared" si="143"/>
        <v>0</v>
      </c>
      <c r="AX300" s="2">
        <f t="shared" si="143"/>
        <v>0</v>
      </c>
      <c r="AY300" s="2">
        <f t="shared" si="143"/>
        <v>0</v>
      </c>
      <c r="AZ300" s="2">
        <f t="shared" si="143"/>
        <v>0</v>
      </c>
      <c r="BA300" s="2">
        <f t="shared" si="143"/>
        <v>0</v>
      </c>
      <c r="BB300" s="2">
        <f t="shared" si="143"/>
        <v>0</v>
      </c>
      <c r="BC300" s="2">
        <f t="shared" si="143"/>
        <v>0</v>
      </c>
      <c r="BD300" s="2">
        <f t="shared" si="143"/>
        <v>0</v>
      </c>
      <c r="BE300" s="2">
        <f t="shared" si="143"/>
        <v>0</v>
      </c>
      <c r="BF300" s="2">
        <f t="shared" si="143"/>
        <v>0</v>
      </c>
      <c r="BG300" s="2">
        <f t="shared" si="143"/>
        <v>0</v>
      </c>
      <c r="BH300" s="2">
        <f t="shared" si="143"/>
        <v>0</v>
      </c>
      <c r="BI300" s="2">
        <f t="shared" si="143"/>
        <v>0</v>
      </c>
      <c r="BJ300" s="2">
        <f t="shared" si="143"/>
        <v>0</v>
      </c>
      <c r="BK300" s="2">
        <f t="shared" si="143"/>
        <v>0</v>
      </c>
      <c r="BL300" s="2">
        <f t="shared" si="143"/>
        <v>0</v>
      </c>
      <c r="BM300" s="2">
        <f t="shared" si="143"/>
        <v>0</v>
      </c>
      <c r="BN300" s="2">
        <f t="shared" si="143"/>
        <v>0</v>
      </c>
      <c r="BO300" s="2">
        <f t="shared" si="143"/>
        <v>0</v>
      </c>
    </row>
    <row r="301" spans="1:67" ht="12.75" customHeight="1" outlineLevel="2">
      <c r="B301" s="64" t="s">
        <v>555</v>
      </c>
      <c r="L301" s="2">
        <f t="shared" ref="L301:BO301" si="144">IF(AND(L$10&gt;=$C296,L$10&lt;=$C297),INDEX($C294:$G294,1,L$10-$C296+1)*$C293*L298,0)</f>
        <v>0</v>
      </c>
      <c r="M301" s="2">
        <f t="shared" si="144"/>
        <v>0</v>
      </c>
      <c r="N301" s="2">
        <f t="shared" si="144"/>
        <v>0</v>
      </c>
      <c r="O301" s="2">
        <f t="shared" si="144"/>
        <v>0</v>
      </c>
      <c r="P301" s="2">
        <f t="shared" si="144"/>
        <v>0</v>
      </c>
      <c r="Q301" s="2">
        <f t="shared" si="144"/>
        <v>0</v>
      </c>
      <c r="R301" s="2">
        <f t="shared" si="144"/>
        <v>0</v>
      </c>
      <c r="S301" s="2">
        <f t="shared" si="144"/>
        <v>15826.694629608828</v>
      </c>
      <c r="T301" s="2">
        <f t="shared" si="144"/>
        <v>90574.495623771159</v>
      </c>
      <c r="U301" s="2">
        <f t="shared" si="144"/>
        <v>86905.185154261097</v>
      </c>
      <c r="V301" s="2">
        <f t="shared" si="144"/>
        <v>0</v>
      </c>
      <c r="W301" s="2">
        <f t="shared" si="144"/>
        <v>0</v>
      </c>
      <c r="X301" s="2">
        <f t="shared" si="144"/>
        <v>0</v>
      </c>
      <c r="Y301" s="2">
        <f t="shared" si="144"/>
        <v>0</v>
      </c>
      <c r="Z301" s="2">
        <f t="shared" si="144"/>
        <v>0</v>
      </c>
      <c r="AA301" s="2">
        <f t="shared" si="144"/>
        <v>0</v>
      </c>
      <c r="AB301" s="2">
        <f t="shared" si="144"/>
        <v>0</v>
      </c>
      <c r="AC301" s="2">
        <f t="shared" si="144"/>
        <v>0</v>
      </c>
      <c r="AD301" s="2">
        <f t="shared" si="144"/>
        <v>0</v>
      </c>
      <c r="AE301" s="2">
        <f t="shared" si="144"/>
        <v>0</v>
      </c>
      <c r="AF301" s="2">
        <f t="shared" si="144"/>
        <v>0</v>
      </c>
      <c r="AG301" s="2">
        <f t="shared" si="144"/>
        <v>0</v>
      </c>
      <c r="AH301" s="2">
        <f t="shared" si="144"/>
        <v>0</v>
      </c>
      <c r="AI301" s="2">
        <f t="shared" si="144"/>
        <v>0</v>
      </c>
      <c r="AJ301" s="2">
        <f t="shared" si="144"/>
        <v>0</v>
      </c>
      <c r="AK301" s="2">
        <f t="shared" si="144"/>
        <v>0</v>
      </c>
      <c r="AL301" s="2">
        <f t="shared" si="144"/>
        <v>0</v>
      </c>
      <c r="AM301" s="2">
        <f t="shared" si="144"/>
        <v>0</v>
      </c>
      <c r="AN301" s="2">
        <f t="shared" si="144"/>
        <v>0</v>
      </c>
      <c r="AO301" s="2">
        <f t="shared" si="144"/>
        <v>0</v>
      </c>
      <c r="AP301" s="2">
        <f t="shared" si="144"/>
        <v>0</v>
      </c>
      <c r="AQ301" s="2">
        <f t="shared" si="144"/>
        <v>0</v>
      </c>
      <c r="AR301" s="2">
        <f t="shared" si="144"/>
        <v>0</v>
      </c>
      <c r="AS301" s="2">
        <f t="shared" si="144"/>
        <v>0</v>
      </c>
      <c r="AT301" s="2">
        <f t="shared" si="144"/>
        <v>0</v>
      </c>
      <c r="AU301" s="2">
        <f t="shared" si="144"/>
        <v>0</v>
      </c>
      <c r="AV301" s="2">
        <f t="shared" si="144"/>
        <v>0</v>
      </c>
      <c r="AW301" s="2">
        <f t="shared" si="144"/>
        <v>0</v>
      </c>
      <c r="AX301" s="2">
        <f t="shared" si="144"/>
        <v>0</v>
      </c>
      <c r="AY301" s="2">
        <f t="shared" si="144"/>
        <v>0</v>
      </c>
      <c r="AZ301" s="2">
        <f t="shared" si="144"/>
        <v>0</v>
      </c>
      <c r="BA301" s="2">
        <f t="shared" si="144"/>
        <v>0</v>
      </c>
      <c r="BB301" s="2">
        <f t="shared" si="144"/>
        <v>0</v>
      </c>
      <c r="BC301" s="2">
        <f t="shared" si="144"/>
        <v>0</v>
      </c>
      <c r="BD301" s="2">
        <f t="shared" si="144"/>
        <v>0</v>
      </c>
      <c r="BE301" s="2">
        <f t="shared" si="144"/>
        <v>0</v>
      </c>
      <c r="BF301" s="2">
        <f t="shared" si="144"/>
        <v>0</v>
      </c>
      <c r="BG301" s="2">
        <f t="shared" si="144"/>
        <v>0</v>
      </c>
      <c r="BH301" s="2">
        <f t="shared" si="144"/>
        <v>0</v>
      </c>
      <c r="BI301" s="2">
        <f t="shared" si="144"/>
        <v>0</v>
      </c>
      <c r="BJ301" s="2">
        <f t="shared" si="144"/>
        <v>0</v>
      </c>
      <c r="BK301" s="2">
        <f t="shared" si="144"/>
        <v>0</v>
      </c>
      <c r="BL301" s="2">
        <f t="shared" si="144"/>
        <v>0</v>
      </c>
      <c r="BM301" s="2">
        <f t="shared" si="144"/>
        <v>0</v>
      </c>
      <c r="BN301" s="2">
        <f t="shared" si="144"/>
        <v>0</v>
      </c>
      <c r="BO301" s="2">
        <f t="shared" si="144"/>
        <v>0</v>
      </c>
    </row>
    <row r="302" spans="1:67" ht="12.75" customHeight="1" outlineLevel="2">
      <c r="B302" s="64" t="s">
        <v>3</v>
      </c>
      <c r="C302" s="165">
        <v>6.25E-2</v>
      </c>
      <c r="L302" s="2">
        <f t="shared" ref="L302:BO302" si="145">SUM(L300,L301/2)*$C302*IF(L$10=$C296,(13-$D296)/12,IF(L$10=$C297,($D297-1)/12,1))</f>
        <v>0</v>
      </c>
      <c r="M302" s="2">
        <f t="shared" si="145"/>
        <v>0</v>
      </c>
      <c r="N302" s="2">
        <f t="shared" si="145"/>
        <v>0</v>
      </c>
      <c r="O302" s="2">
        <f t="shared" si="145"/>
        <v>0</v>
      </c>
      <c r="P302" s="2">
        <f t="shared" si="145"/>
        <v>0</v>
      </c>
      <c r="Q302" s="2">
        <f t="shared" si="145"/>
        <v>0</v>
      </c>
      <c r="R302" s="2">
        <f t="shared" si="145"/>
        <v>0</v>
      </c>
      <c r="S302" s="2">
        <f t="shared" si="145"/>
        <v>494.58420717527588</v>
      </c>
      <c r="T302" s="2">
        <f t="shared" si="145"/>
        <v>3850.5329155418553</v>
      </c>
      <c r="U302" s="2">
        <f t="shared" si="145"/>
        <v>8834.3119764870007</v>
      </c>
      <c r="V302" s="2">
        <f t="shared" si="145"/>
        <v>0</v>
      </c>
      <c r="W302" s="2">
        <f t="shared" si="145"/>
        <v>0</v>
      </c>
      <c r="X302" s="2">
        <f t="shared" si="145"/>
        <v>0</v>
      </c>
      <c r="Y302" s="2">
        <f t="shared" si="145"/>
        <v>0</v>
      </c>
      <c r="Z302" s="2">
        <f t="shared" si="145"/>
        <v>0</v>
      </c>
      <c r="AA302" s="2">
        <f t="shared" si="145"/>
        <v>0</v>
      </c>
      <c r="AB302" s="2">
        <f t="shared" si="145"/>
        <v>0</v>
      </c>
      <c r="AC302" s="2">
        <f t="shared" si="145"/>
        <v>0</v>
      </c>
      <c r="AD302" s="2">
        <f t="shared" si="145"/>
        <v>0</v>
      </c>
      <c r="AE302" s="2">
        <f t="shared" si="145"/>
        <v>0</v>
      </c>
      <c r="AF302" s="2">
        <f t="shared" si="145"/>
        <v>0</v>
      </c>
      <c r="AG302" s="2">
        <f t="shared" si="145"/>
        <v>0</v>
      </c>
      <c r="AH302" s="2">
        <f t="shared" si="145"/>
        <v>0</v>
      </c>
      <c r="AI302" s="2">
        <f t="shared" si="145"/>
        <v>0</v>
      </c>
      <c r="AJ302" s="2">
        <f t="shared" si="145"/>
        <v>0</v>
      </c>
      <c r="AK302" s="2">
        <f t="shared" si="145"/>
        <v>0</v>
      </c>
      <c r="AL302" s="2">
        <f t="shared" si="145"/>
        <v>0</v>
      </c>
      <c r="AM302" s="2">
        <f t="shared" si="145"/>
        <v>0</v>
      </c>
      <c r="AN302" s="2">
        <f t="shared" si="145"/>
        <v>0</v>
      </c>
      <c r="AO302" s="2">
        <f t="shared" si="145"/>
        <v>0</v>
      </c>
      <c r="AP302" s="2">
        <f t="shared" si="145"/>
        <v>0</v>
      </c>
      <c r="AQ302" s="2">
        <f t="shared" si="145"/>
        <v>0</v>
      </c>
      <c r="AR302" s="2">
        <f t="shared" si="145"/>
        <v>0</v>
      </c>
      <c r="AS302" s="2">
        <f t="shared" si="145"/>
        <v>0</v>
      </c>
      <c r="AT302" s="2">
        <f t="shared" si="145"/>
        <v>0</v>
      </c>
      <c r="AU302" s="2">
        <f t="shared" si="145"/>
        <v>0</v>
      </c>
      <c r="AV302" s="2">
        <f t="shared" si="145"/>
        <v>0</v>
      </c>
      <c r="AW302" s="2">
        <f t="shared" si="145"/>
        <v>0</v>
      </c>
      <c r="AX302" s="2">
        <f t="shared" si="145"/>
        <v>0</v>
      </c>
      <c r="AY302" s="2">
        <f t="shared" si="145"/>
        <v>0</v>
      </c>
      <c r="AZ302" s="2">
        <f t="shared" si="145"/>
        <v>0</v>
      </c>
      <c r="BA302" s="2">
        <f t="shared" si="145"/>
        <v>0</v>
      </c>
      <c r="BB302" s="2">
        <f t="shared" si="145"/>
        <v>0</v>
      </c>
      <c r="BC302" s="2">
        <f t="shared" si="145"/>
        <v>0</v>
      </c>
      <c r="BD302" s="2">
        <f t="shared" si="145"/>
        <v>0</v>
      </c>
      <c r="BE302" s="2">
        <f t="shared" si="145"/>
        <v>0</v>
      </c>
      <c r="BF302" s="2">
        <f t="shared" si="145"/>
        <v>0</v>
      </c>
      <c r="BG302" s="2">
        <f t="shared" si="145"/>
        <v>0</v>
      </c>
      <c r="BH302" s="2">
        <f t="shared" si="145"/>
        <v>0</v>
      </c>
      <c r="BI302" s="2">
        <f t="shared" si="145"/>
        <v>0</v>
      </c>
      <c r="BJ302" s="2">
        <f t="shared" si="145"/>
        <v>0</v>
      </c>
      <c r="BK302" s="2">
        <f t="shared" si="145"/>
        <v>0</v>
      </c>
      <c r="BL302" s="2">
        <f t="shared" si="145"/>
        <v>0</v>
      </c>
      <c r="BM302" s="2">
        <f t="shared" si="145"/>
        <v>0</v>
      </c>
      <c r="BN302" s="2">
        <f t="shared" si="145"/>
        <v>0</v>
      </c>
      <c r="BO302" s="2">
        <f t="shared" si="145"/>
        <v>0</v>
      </c>
    </row>
    <row r="303" spans="1:67" ht="12.75" customHeight="1" outlineLevel="2">
      <c r="B303" s="64" t="s">
        <v>556</v>
      </c>
      <c r="K303" s="167"/>
      <c r="L303" s="2">
        <f t="shared" ref="L303:V303" si="146">SUM(L300:L302)</f>
        <v>0</v>
      </c>
      <c r="M303" s="2">
        <f t="shared" si="146"/>
        <v>0</v>
      </c>
      <c r="N303" s="2">
        <f t="shared" si="146"/>
        <v>0</v>
      </c>
      <c r="O303" s="2">
        <f t="shared" si="146"/>
        <v>0</v>
      </c>
      <c r="P303" s="2">
        <f t="shared" si="146"/>
        <v>0</v>
      </c>
      <c r="Q303" s="2">
        <f t="shared" si="146"/>
        <v>0</v>
      </c>
      <c r="R303" s="2">
        <f t="shared" si="146"/>
        <v>0</v>
      </c>
      <c r="S303" s="2">
        <f t="shared" si="146"/>
        <v>16321.278836784104</v>
      </c>
      <c r="T303" s="2">
        <f t="shared" si="146"/>
        <v>110746.30737609712</v>
      </c>
      <c r="U303" s="2">
        <f t="shared" si="146"/>
        <v>206485.80450684519</v>
      </c>
      <c r="V303" s="2">
        <f t="shared" si="146"/>
        <v>0</v>
      </c>
      <c r="W303" s="2">
        <f t="shared" ref="W303:BO303" si="147">SUM(W300:W302)</f>
        <v>0</v>
      </c>
      <c r="X303" s="2">
        <f t="shared" si="147"/>
        <v>0</v>
      </c>
      <c r="Y303" s="2">
        <f t="shared" si="147"/>
        <v>0</v>
      </c>
      <c r="Z303" s="2">
        <f t="shared" si="147"/>
        <v>0</v>
      </c>
      <c r="AA303" s="2">
        <f t="shared" si="147"/>
        <v>0</v>
      </c>
      <c r="AB303" s="2">
        <f t="shared" si="147"/>
        <v>0</v>
      </c>
      <c r="AC303" s="2">
        <f t="shared" si="147"/>
        <v>0</v>
      </c>
      <c r="AD303" s="2">
        <f t="shared" si="147"/>
        <v>0</v>
      </c>
      <c r="AE303" s="2">
        <f t="shared" si="147"/>
        <v>0</v>
      </c>
      <c r="AF303" s="2">
        <f t="shared" si="147"/>
        <v>0</v>
      </c>
      <c r="AG303" s="2">
        <f t="shared" si="147"/>
        <v>0</v>
      </c>
      <c r="AH303" s="2">
        <f t="shared" si="147"/>
        <v>0</v>
      </c>
      <c r="AI303" s="2">
        <f t="shared" si="147"/>
        <v>0</v>
      </c>
      <c r="AJ303" s="2">
        <f t="shared" si="147"/>
        <v>0</v>
      </c>
      <c r="AK303" s="2">
        <f t="shared" si="147"/>
        <v>0</v>
      </c>
      <c r="AL303" s="2">
        <f t="shared" si="147"/>
        <v>0</v>
      </c>
      <c r="AM303" s="2">
        <f t="shared" si="147"/>
        <v>0</v>
      </c>
      <c r="AN303" s="2">
        <f t="shared" si="147"/>
        <v>0</v>
      </c>
      <c r="AO303" s="2">
        <f t="shared" si="147"/>
        <v>0</v>
      </c>
      <c r="AP303" s="2">
        <f t="shared" si="147"/>
        <v>0</v>
      </c>
      <c r="AQ303" s="2">
        <f t="shared" si="147"/>
        <v>0</v>
      </c>
      <c r="AR303" s="2">
        <f t="shared" si="147"/>
        <v>0</v>
      </c>
      <c r="AS303" s="2">
        <f t="shared" si="147"/>
        <v>0</v>
      </c>
      <c r="AT303" s="2">
        <f t="shared" si="147"/>
        <v>0</v>
      </c>
      <c r="AU303" s="2">
        <f t="shared" si="147"/>
        <v>0</v>
      </c>
      <c r="AV303" s="2">
        <f t="shared" si="147"/>
        <v>0</v>
      </c>
      <c r="AW303" s="2">
        <f t="shared" si="147"/>
        <v>0</v>
      </c>
      <c r="AX303" s="2">
        <f t="shared" si="147"/>
        <v>0</v>
      </c>
      <c r="AY303" s="2">
        <f t="shared" si="147"/>
        <v>0</v>
      </c>
      <c r="AZ303" s="2">
        <f t="shared" si="147"/>
        <v>0</v>
      </c>
      <c r="BA303" s="2">
        <f t="shared" si="147"/>
        <v>0</v>
      </c>
      <c r="BB303" s="2">
        <f t="shared" si="147"/>
        <v>0</v>
      </c>
      <c r="BC303" s="2">
        <f t="shared" si="147"/>
        <v>0</v>
      </c>
      <c r="BD303" s="2">
        <f t="shared" si="147"/>
        <v>0</v>
      </c>
      <c r="BE303" s="2">
        <f t="shared" si="147"/>
        <v>0</v>
      </c>
      <c r="BF303" s="2">
        <f t="shared" si="147"/>
        <v>0</v>
      </c>
      <c r="BG303" s="2">
        <f t="shared" si="147"/>
        <v>0</v>
      </c>
      <c r="BH303" s="2">
        <f t="shared" si="147"/>
        <v>0</v>
      </c>
      <c r="BI303" s="2">
        <f t="shared" si="147"/>
        <v>0</v>
      </c>
      <c r="BJ303" s="2">
        <f t="shared" si="147"/>
        <v>0</v>
      </c>
      <c r="BK303" s="2">
        <f t="shared" si="147"/>
        <v>0</v>
      </c>
      <c r="BL303" s="2">
        <f t="shared" si="147"/>
        <v>0</v>
      </c>
      <c r="BM303" s="2">
        <f t="shared" si="147"/>
        <v>0</v>
      </c>
      <c r="BN303" s="2">
        <f t="shared" si="147"/>
        <v>0</v>
      </c>
      <c r="BO303" s="2">
        <f t="shared" si="147"/>
        <v>0</v>
      </c>
    </row>
    <row r="304" spans="1:67" ht="12.75" customHeight="1" outlineLevel="2">
      <c r="B304" s="168" t="s">
        <v>557</v>
      </c>
      <c r="E304" s="2">
        <f>MAX(L303:BO303)*(1+$C$8)</f>
        <v>206485.80450684519</v>
      </c>
      <c r="F304" s="159">
        <v>60</v>
      </c>
      <c r="G304" s="169">
        <f>+$C$6</f>
        <v>2.9999999999999997E-4</v>
      </c>
      <c r="H304" s="151"/>
      <c r="L304" s="2"/>
      <c r="M304" s="2"/>
      <c r="N304" s="2"/>
      <c r="O304" s="2"/>
      <c r="P304" s="2"/>
      <c r="Q304" s="2"/>
    </row>
    <row r="305" spans="2:67" ht="12.75" customHeight="1" outlineLevel="2">
      <c r="B305" s="14"/>
    </row>
    <row r="306" spans="2:67" ht="12.75" customHeight="1" outlineLevel="2">
      <c r="B306" s="170" t="s">
        <v>558</v>
      </c>
    </row>
    <row r="307" spans="2:67" ht="12.75" customHeight="1" outlineLevel="2">
      <c r="B307" s="168" t="s">
        <v>559</v>
      </c>
      <c r="K307" s="2"/>
      <c r="L307" s="2">
        <f t="shared" ref="L307:BO307" si="148">IF(L$10=$C297,$E304,K309)</f>
        <v>0</v>
      </c>
      <c r="M307" s="2">
        <f t="shared" si="148"/>
        <v>0</v>
      </c>
      <c r="N307" s="2">
        <f t="shared" si="148"/>
        <v>0</v>
      </c>
      <c r="O307" s="2">
        <f t="shared" si="148"/>
        <v>0</v>
      </c>
      <c r="P307" s="2">
        <f t="shared" si="148"/>
        <v>0</v>
      </c>
      <c r="Q307" s="2">
        <f t="shared" si="148"/>
        <v>0</v>
      </c>
      <c r="R307" s="2">
        <f t="shared" si="148"/>
        <v>0</v>
      </c>
      <c r="S307" s="2">
        <f t="shared" si="148"/>
        <v>0</v>
      </c>
      <c r="T307" s="2">
        <f t="shared" si="148"/>
        <v>0</v>
      </c>
      <c r="U307" s="2">
        <f t="shared" si="148"/>
        <v>206485.80450684519</v>
      </c>
      <c r="V307" s="2">
        <f t="shared" si="148"/>
        <v>206199.01866725236</v>
      </c>
      <c r="W307" s="2">
        <f t="shared" si="148"/>
        <v>202757.58859213826</v>
      </c>
      <c r="X307" s="2">
        <f t="shared" si="148"/>
        <v>199316.15851702416</v>
      </c>
      <c r="Y307" s="2">
        <f t="shared" si="148"/>
        <v>195874.72844191006</v>
      </c>
      <c r="Z307" s="2">
        <f t="shared" si="148"/>
        <v>192433.29836679596</v>
      </c>
      <c r="AA307" s="2">
        <f t="shared" si="148"/>
        <v>188991.86829168187</v>
      </c>
      <c r="AB307" s="2">
        <f t="shared" si="148"/>
        <v>185550.43821656777</v>
      </c>
      <c r="AC307" s="2">
        <f t="shared" si="148"/>
        <v>182109.00814145367</v>
      </c>
      <c r="AD307" s="2">
        <f t="shared" si="148"/>
        <v>178667.57806633957</v>
      </c>
      <c r="AE307" s="2">
        <f t="shared" si="148"/>
        <v>175226.14799122547</v>
      </c>
      <c r="AF307" s="2">
        <f t="shared" si="148"/>
        <v>171784.71791611137</v>
      </c>
      <c r="AG307" s="2">
        <f t="shared" si="148"/>
        <v>168343.28784099728</v>
      </c>
      <c r="AH307" s="2">
        <f t="shared" si="148"/>
        <v>164901.85776588318</v>
      </c>
      <c r="AI307" s="2">
        <f t="shared" si="148"/>
        <v>161460.42769076908</v>
      </c>
      <c r="AJ307" s="2">
        <f t="shared" si="148"/>
        <v>158018.99761565498</v>
      </c>
      <c r="AK307" s="2">
        <f t="shared" si="148"/>
        <v>154577.56754054088</v>
      </c>
      <c r="AL307" s="2">
        <f t="shared" si="148"/>
        <v>151136.13746542679</v>
      </c>
      <c r="AM307" s="2">
        <f t="shared" si="148"/>
        <v>147694.70739031269</v>
      </c>
      <c r="AN307" s="2">
        <f t="shared" si="148"/>
        <v>144253.27731519859</v>
      </c>
      <c r="AO307" s="2">
        <f t="shared" si="148"/>
        <v>140811.84724008449</v>
      </c>
      <c r="AP307" s="2">
        <f t="shared" si="148"/>
        <v>137370.41716497039</v>
      </c>
      <c r="AQ307" s="2">
        <f t="shared" si="148"/>
        <v>133928.98708985629</v>
      </c>
      <c r="AR307" s="2">
        <f t="shared" si="148"/>
        <v>130487.55701474221</v>
      </c>
      <c r="AS307" s="2">
        <f t="shared" si="148"/>
        <v>127046.12693962813</v>
      </c>
      <c r="AT307" s="2">
        <f t="shared" si="148"/>
        <v>123604.69686451404</v>
      </c>
      <c r="AU307" s="2">
        <f t="shared" si="148"/>
        <v>120163.26678939996</v>
      </c>
      <c r="AV307" s="2">
        <f t="shared" si="148"/>
        <v>116721.83671428588</v>
      </c>
      <c r="AW307" s="2">
        <f t="shared" si="148"/>
        <v>113280.40663917179</v>
      </c>
      <c r="AX307" s="2">
        <f t="shared" si="148"/>
        <v>109838.97656405771</v>
      </c>
      <c r="AY307" s="2">
        <f t="shared" si="148"/>
        <v>106397.54648894363</v>
      </c>
      <c r="AZ307" s="2">
        <f t="shared" si="148"/>
        <v>102956.11641382954</v>
      </c>
      <c r="BA307" s="2">
        <f t="shared" si="148"/>
        <v>99514.686338715459</v>
      </c>
      <c r="BB307" s="2">
        <f t="shared" si="148"/>
        <v>96073.256263601375</v>
      </c>
      <c r="BC307" s="2">
        <f t="shared" si="148"/>
        <v>92631.826188487292</v>
      </c>
      <c r="BD307" s="2">
        <f t="shared" si="148"/>
        <v>89190.396113373208</v>
      </c>
      <c r="BE307" s="2">
        <f t="shared" si="148"/>
        <v>85748.966038259125</v>
      </c>
      <c r="BF307" s="2">
        <f t="shared" si="148"/>
        <v>82307.535963145041</v>
      </c>
      <c r="BG307" s="2">
        <f t="shared" si="148"/>
        <v>78866.105888030957</v>
      </c>
      <c r="BH307" s="2">
        <f t="shared" si="148"/>
        <v>75424.675812916874</v>
      </c>
      <c r="BI307" s="2">
        <f t="shared" si="148"/>
        <v>71983.24573780279</v>
      </c>
      <c r="BJ307" s="2">
        <f t="shared" si="148"/>
        <v>68541.815662688707</v>
      </c>
      <c r="BK307" s="2">
        <f t="shared" si="148"/>
        <v>65100.385587574623</v>
      </c>
      <c r="BL307" s="2">
        <f t="shared" si="148"/>
        <v>61658.955512460539</v>
      </c>
      <c r="BM307" s="2">
        <f t="shared" si="148"/>
        <v>58217.525437346456</v>
      </c>
      <c r="BN307" s="2">
        <f t="shared" si="148"/>
        <v>54776.095362232372</v>
      </c>
      <c r="BO307" s="2">
        <f t="shared" si="148"/>
        <v>51334.665287118289</v>
      </c>
    </row>
    <row r="308" spans="2:67" ht="12.75" customHeight="1" outlineLevel="2">
      <c r="B308" s="64" t="s">
        <v>541</v>
      </c>
      <c r="K308" s="2"/>
      <c r="L308" s="2">
        <f t="shared" ref="L308:BO308" si="149">IF(L$10=$C297,$E304/$F304*(13-$D297)/12,MIN(K309,$E304/$F304))</f>
        <v>0</v>
      </c>
      <c r="M308" s="2">
        <f t="shared" si="149"/>
        <v>0</v>
      </c>
      <c r="N308" s="2">
        <f t="shared" si="149"/>
        <v>0</v>
      </c>
      <c r="O308" s="2">
        <f t="shared" si="149"/>
        <v>0</v>
      </c>
      <c r="P308" s="2">
        <f t="shared" si="149"/>
        <v>0</v>
      </c>
      <c r="Q308" s="2">
        <f t="shared" si="149"/>
        <v>0</v>
      </c>
      <c r="R308" s="2">
        <f t="shared" si="149"/>
        <v>0</v>
      </c>
      <c r="S308" s="2">
        <f t="shared" si="149"/>
        <v>0</v>
      </c>
      <c r="T308" s="2">
        <f t="shared" si="149"/>
        <v>0</v>
      </c>
      <c r="U308" s="2">
        <f t="shared" si="149"/>
        <v>286.78583959284055</v>
      </c>
      <c r="V308" s="2">
        <f t="shared" si="149"/>
        <v>3441.4300751140863</v>
      </c>
      <c r="W308" s="2">
        <f t="shared" si="149"/>
        <v>3441.4300751140863</v>
      </c>
      <c r="X308" s="2">
        <f t="shared" si="149"/>
        <v>3441.4300751140863</v>
      </c>
      <c r="Y308" s="2">
        <f t="shared" si="149"/>
        <v>3441.4300751140863</v>
      </c>
      <c r="Z308" s="2">
        <f t="shared" si="149"/>
        <v>3441.4300751140863</v>
      </c>
      <c r="AA308" s="2">
        <f t="shared" si="149"/>
        <v>3441.4300751140863</v>
      </c>
      <c r="AB308" s="2">
        <f t="shared" si="149"/>
        <v>3441.4300751140863</v>
      </c>
      <c r="AC308" s="2">
        <f t="shared" si="149"/>
        <v>3441.4300751140863</v>
      </c>
      <c r="AD308" s="2">
        <f t="shared" si="149"/>
        <v>3441.4300751140863</v>
      </c>
      <c r="AE308" s="2">
        <f t="shared" si="149"/>
        <v>3441.4300751140863</v>
      </c>
      <c r="AF308" s="2">
        <f t="shared" si="149"/>
        <v>3441.4300751140863</v>
      </c>
      <c r="AG308" s="2">
        <f t="shared" si="149"/>
        <v>3441.4300751140863</v>
      </c>
      <c r="AH308" s="2">
        <f t="shared" si="149"/>
        <v>3441.4300751140863</v>
      </c>
      <c r="AI308" s="2">
        <f t="shared" si="149"/>
        <v>3441.4300751140863</v>
      </c>
      <c r="AJ308" s="2">
        <f t="shared" si="149"/>
        <v>3441.4300751140863</v>
      </c>
      <c r="AK308" s="2">
        <f t="shared" si="149"/>
        <v>3441.4300751140863</v>
      </c>
      <c r="AL308" s="2">
        <f t="shared" si="149"/>
        <v>3441.4300751140863</v>
      </c>
      <c r="AM308" s="2">
        <f t="shared" si="149"/>
        <v>3441.4300751140863</v>
      </c>
      <c r="AN308" s="2">
        <f t="shared" si="149"/>
        <v>3441.4300751140863</v>
      </c>
      <c r="AO308" s="2">
        <f t="shared" si="149"/>
        <v>3441.4300751140863</v>
      </c>
      <c r="AP308" s="2">
        <f t="shared" si="149"/>
        <v>3441.4300751140863</v>
      </c>
      <c r="AQ308" s="2">
        <f t="shared" si="149"/>
        <v>3441.4300751140863</v>
      </c>
      <c r="AR308" s="2">
        <f t="shared" si="149"/>
        <v>3441.4300751140863</v>
      </c>
      <c r="AS308" s="2">
        <f t="shared" si="149"/>
        <v>3441.4300751140863</v>
      </c>
      <c r="AT308" s="2">
        <f t="shared" si="149"/>
        <v>3441.4300751140863</v>
      </c>
      <c r="AU308" s="2">
        <f t="shared" si="149"/>
        <v>3441.4300751140863</v>
      </c>
      <c r="AV308" s="2">
        <f t="shared" si="149"/>
        <v>3441.4300751140863</v>
      </c>
      <c r="AW308" s="2">
        <f t="shared" si="149"/>
        <v>3441.4300751140863</v>
      </c>
      <c r="AX308" s="2">
        <f t="shared" si="149"/>
        <v>3441.4300751140863</v>
      </c>
      <c r="AY308" s="2">
        <f t="shared" si="149"/>
        <v>3441.4300751140863</v>
      </c>
      <c r="AZ308" s="2">
        <f t="shared" si="149"/>
        <v>3441.4300751140863</v>
      </c>
      <c r="BA308" s="2">
        <f t="shared" si="149"/>
        <v>3441.4300751140863</v>
      </c>
      <c r="BB308" s="2">
        <f t="shared" si="149"/>
        <v>3441.4300751140863</v>
      </c>
      <c r="BC308" s="2">
        <f t="shared" si="149"/>
        <v>3441.4300751140863</v>
      </c>
      <c r="BD308" s="2">
        <f t="shared" si="149"/>
        <v>3441.4300751140863</v>
      </c>
      <c r="BE308" s="2">
        <f t="shared" si="149"/>
        <v>3441.4300751140863</v>
      </c>
      <c r="BF308" s="2">
        <f t="shared" si="149"/>
        <v>3441.4300751140863</v>
      </c>
      <c r="BG308" s="2">
        <f t="shared" si="149"/>
        <v>3441.4300751140863</v>
      </c>
      <c r="BH308" s="2">
        <f t="shared" si="149"/>
        <v>3441.4300751140863</v>
      </c>
      <c r="BI308" s="2">
        <f t="shared" si="149"/>
        <v>3441.4300751140863</v>
      </c>
      <c r="BJ308" s="2">
        <f t="shared" si="149"/>
        <v>3441.4300751140863</v>
      </c>
      <c r="BK308" s="2">
        <f t="shared" si="149"/>
        <v>3441.4300751140863</v>
      </c>
      <c r="BL308" s="2">
        <f t="shared" si="149"/>
        <v>3441.4300751140863</v>
      </c>
      <c r="BM308" s="2">
        <f t="shared" si="149"/>
        <v>3441.4300751140863</v>
      </c>
      <c r="BN308" s="2">
        <f t="shared" si="149"/>
        <v>3441.4300751140863</v>
      </c>
      <c r="BO308" s="2">
        <f t="shared" si="149"/>
        <v>3441.4300751140863</v>
      </c>
    </row>
    <row r="309" spans="2:67" ht="12.75" customHeight="1" outlineLevel="2">
      <c r="B309" s="168" t="s">
        <v>542</v>
      </c>
      <c r="K309" s="167">
        <v>0</v>
      </c>
      <c r="L309" s="2">
        <f t="shared" ref="L309:BO309" si="150">+L307-L308</f>
        <v>0</v>
      </c>
      <c r="M309" s="2">
        <f t="shared" si="150"/>
        <v>0</v>
      </c>
      <c r="N309" s="2">
        <f t="shared" si="150"/>
        <v>0</v>
      </c>
      <c r="O309" s="2">
        <f t="shared" si="150"/>
        <v>0</v>
      </c>
      <c r="P309" s="2">
        <f t="shared" si="150"/>
        <v>0</v>
      </c>
      <c r="Q309" s="2">
        <f t="shared" si="150"/>
        <v>0</v>
      </c>
      <c r="R309" s="2">
        <f t="shared" si="150"/>
        <v>0</v>
      </c>
      <c r="S309" s="2">
        <f t="shared" si="150"/>
        <v>0</v>
      </c>
      <c r="T309" s="2">
        <f t="shared" si="150"/>
        <v>0</v>
      </c>
      <c r="U309" s="2">
        <f t="shared" si="150"/>
        <v>206199.01866725236</v>
      </c>
      <c r="V309" s="2">
        <f t="shared" si="150"/>
        <v>202757.58859213826</v>
      </c>
      <c r="W309" s="2">
        <f t="shared" si="150"/>
        <v>199316.15851702416</v>
      </c>
      <c r="X309" s="2">
        <f t="shared" si="150"/>
        <v>195874.72844191006</v>
      </c>
      <c r="Y309" s="2">
        <f t="shared" si="150"/>
        <v>192433.29836679596</v>
      </c>
      <c r="Z309" s="2">
        <f t="shared" si="150"/>
        <v>188991.86829168187</v>
      </c>
      <c r="AA309" s="2">
        <f t="shared" si="150"/>
        <v>185550.43821656777</v>
      </c>
      <c r="AB309" s="2">
        <f t="shared" si="150"/>
        <v>182109.00814145367</v>
      </c>
      <c r="AC309" s="2">
        <f t="shared" si="150"/>
        <v>178667.57806633957</v>
      </c>
      <c r="AD309" s="2">
        <f t="shared" si="150"/>
        <v>175226.14799122547</v>
      </c>
      <c r="AE309" s="2">
        <f t="shared" si="150"/>
        <v>171784.71791611137</v>
      </c>
      <c r="AF309" s="2">
        <f t="shared" si="150"/>
        <v>168343.28784099728</v>
      </c>
      <c r="AG309" s="2">
        <f t="shared" si="150"/>
        <v>164901.85776588318</v>
      </c>
      <c r="AH309" s="2">
        <f t="shared" si="150"/>
        <v>161460.42769076908</v>
      </c>
      <c r="AI309" s="2">
        <f t="shared" si="150"/>
        <v>158018.99761565498</v>
      </c>
      <c r="AJ309" s="2">
        <f t="shared" si="150"/>
        <v>154577.56754054088</v>
      </c>
      <c r="AK309" s="2">
        <f t="shared" si="150"/>
        <v>151136.13746542679</v>
      </c>
      <c r="AL309" s="2">
        <f t="shared" si="150"/>
        <v>147694.70739031269</v>
      </c>
      <c r="AM309" s="2">
        <f t="shared" si="150"/>
        <v>144253.27731519859</v>
      </c>
      <c r="AN309" s="2">
        <f t="shared" si="150"/>
        <v>140811.84724008449</v>
      </c>
      <c r="AO309" s="2">
        <f t="shared" si="150"/>
        <v>137370.41716497039</v>
      </c>
      <c r="AP309" s="2">
        <f t="shared" si="150"/>
        <v>133928.98708985629</v>
      </c>
      <c r="AQ309" s="2">
        <f t="shared" si="150"/>
        <v>130487.55701474221</v>
      </c>
      <c r="AR309" s="2">
        <f t="shared" si="150"/>
        <v>127046.12693962813</v>
      </c>
      <c r="AS309" s="2">
        <f t="shared" si="150"/>
        <v>123604.69686451404</v>
      </c>
      <c r="AT309" s="2">
        <f t="shared" si="150"/>
        <v>120163.26678939996</v>
      </c>
      <c r="AU309" s="2">
        <f t="shared" si="150"/>
        <v>116721.83671428588</v>
      </c>
      <c r="AV309" s="2">
        <f t="shared" si="150"/>
        <v>113280.40663917179</v>
      </c>
      <c r="AW309" s="2">
        <f t="shared" si="150"/>
        <v>109838.97656405771</v>
      </c>
      <c r="AX309" s="2">
        <f t="shared" si="150"/>
        <v>106397.54648894363</v>
      </c>
      <c r="AY309" s="2">
        <f t="shared" si="150"/>
        <v>102956.11641382954</v>
      </c>
      <c r="AZ309" s="2">
        <f t="shared" si="150"/>
        <v>99514.686338715459</v>
      </c>
      <c r="BA309" s="2">
        <f t="shared" si="150"/>
        <v>96073.256263601375</v>
      </c>
      <c r="BB309" s="2">
        <f t="shared" si="150"/>
        <v>92631.826188487292</v>
      </c>
      <c r="BC309" s="2">
        <f t="shared" si="150"/>
        <v>89190.396113373208</v>
      </c>
      <c r="BD309" s="2">
        <f t="shared" si="150"/>
        <v>85748.966038259125</v>
      </c>
      <c r="BE309" s="2">
        <f t="shared" si="150"/>
        <v>82307.535963145041</v>
      </c>
      <c r="BF309" s="2">
        <f t="shared" si="150"/>
        <v>78866.105888030957</v>
      </c>
      <c r="BG309" s="2">
        <f t="shared" si="150"/>
        <v>75424.675812916874</v>
      </c>
      <c r="BH309" s="2">
        <f t="shared" si="150"/>
        <v>71983.24573780279</v>
      </c>
      <c r="BI309" s="2">
        <f t="shared" si="150"/>
        <v>68541.815662688707</v>
      </c>
      <c r="BJ309" s="2">
        <f t="shared" si="150"/>
        <v>65100.385587574623</v>
      </c>
      <c r="BK309" s="2">
        <f t="shared" si="150"/>
        <v>61658.955512460539</v>
      </c>
      <c r="BL309" s="2">
        <f t="shared" si="150"/>
        <v>58217.525437346456</v>
      </c>
      <c r="BM309" s="2">
        <f t="shared" si="150"/>
        <v>54776.095362232372</v>
      </c>
      <c r="BN309" s="2">
        <f t="shared" si="150"/>
        <v>51334.665287118289</v>
      </c>
      <c r="BO309" s="2">
        <f t="shared" si="150"/>
        <v>47893.235212004205</v>
      </c>
    </row>
    <row r="310" spans="2:67" ht="12.75" customHeight="1" outlineLevel="2">
      <c r="B310" s="64" t="s">
        <v>543</v>
      </c>
      <c r="L310" s="2">
        <f t="shared" ref="L310:BO310" si="151">IF(L$10=$C297,(L307+L309)/2*(13-$D297)/12,(L307+L309)/2)</f>
        <v>0</v>
      </c>
      <c r="M310" s="2">
        <f t="shared" si="151"/>
        <v>0</v>
      </c>
      <c r="N310" s="2">
        <f t="shared" si="151"/>
        <v>0</v>
      </c>
      <c r="O310" s="2">
        <f t="shared" si="151"/>
        <v>0</v>
      </c>
      <c r="P310" s="2">
        <f t="shared" si="151"/>
        <v>0</v>
      </c>
      <c r="Q310" s="2">
        <f t="shared" si="151"/>
        <v>0</v>
      </c>
      <c r="R310" s="2">
        <f t="shared" si="151"/>
        <v>0</v>
      </c>
      <c r="S310" s="2">
        <f t="shared" si="151"/>
        <v>0</v>
      </c>
      <c r="T310" s="2">
        <f t="shared" si="151"/>
        <v>0</v>
      </c>
      <c r="U310" s="2">
        <f t="shared" si="151"/>
        <v>17195.200965587399</v>
      </c>
      <c r="V310" s="2">
        <f t="shared" si="151"/>
        <v>204478.30362969532</v>
      </c>
      <c r="W310" s="2">
        <f t="shared" si="151"/>
        <v>201036.87355458119</v>
      </c>
      <c r="X310" s="2">
        <f t="shared" si="151"/>
        <v>197595.44347946713</v>
      </c>
      <c r="Y310" s="2">
        <f t="shared" si="151"/>
        <v>194154.013404353</v>
      </c>
      <c r="Z310" s="2">
        <f t="shared" si="151"/>
        <v>190712.58332923893</v>
      </c>
      <c r="AA310" s="2">
        <f t="shared" si="151"/>
        <v>187271.1532541248</v>
      </c>
      <c r="AB310" s="2">
        <f t="shared" si="151"/>
        <v>183829.72317901073</v>
      </c>
      <c r="AC310" s="2">
        <f t="shared" si="151"/>
        <v>180388.29310389661</v>
      </c>
      <c r="AD310" s="2">
        <f t="shared" si="151"/>
        <v>176946.86302878254</v>
      </c>
      <c r="AE310" s="2">
        <f t="shared" si="151"/>
        <v>173505.43295366841</v>
      </c>
      <c r="AF310" s="2">
        <f t="shared" si="151"/>
        <v>170064.00287855434</v>
      </c>
      <c r="AG310" s="2">
        <f t="shared" si="151"/>
        <v>166622.57280344021</v>
      </c>
      <c r="AH310" s="2">
        <f t="shared" si="151"/>
        <v>163181.14272832614</v>
      </c>
      <c r="AI310" s="2">
        <f t="shared" si="151"/>
        <v>159739.71265321202</v>
      </c>
      <c r="AJ310" s="2">
        <f t="shared" si="151"/>
        <v>156298.28257809795</v>
      </c>
      <c r="AK310" s="2">
        <f t="shared" si="151"/>
        <v>152856.85250298382</v>
      </c>
      <c r="AL310" s="2">
        <f t="shared" si="151"/>
        <v>149415.42242786975</v>
      </c>
      <c r="AM310" s="2">
        <f t="shared" si="151"/>
        <v>145973.99235275562</v>
      </c>
      <c r="AN310" s="2">
        <f t="shared" si="151"/>
        <v>142532.56227764155</v>
      </c>
      <c r="AO310" s="2">
        <f t="shared" si="151"/>
        <v>139091.13220252743</v>
      </c>
      <c r="AP310" s="2">
        <f t="shared" si="151"/>
        <v>135649.70212741336</v>
      </c>
      <c r="AQ310" s="2">
        <f t="shared" si="151"/>
        <v>132208.27205229926</v>
      </c>
      <c r="AR310" s="2">
        <f t="shared" si="151"/>
        <v>128766.84197718516</v>
      </c>
      <c r="AS310" s="2">
        <f t="shared" si="151"/>
        <v>125325.41190207109</v>
      </c>
      <c r="AT310" s="2">
        <f t="shared" si="151"/>
        <v>121883.981826957</v>
      </c>
      <c r="AU310" s="2">
        <f t="shared" si="151"/>
        <v>118442.55175184293</v>
      </c>
      <c r="AV310" s="2">
        <f t="shared" si="151"/>
        <v>115001.12167672883</v>
      </c>
      <c r="AW310" s="2">
        <f t="shared" si="151"/>
        <v>111559.69160161476</v>
      </c>
      <c r="AX310" s="2">
        <f t="shared" si="151"/>
        <v>108118.26152650066</v>
      </c>
      <c r="AY310" s="2">
        <f t="shared" si="151"/>
        <v>104676.83145138659</v>
      </c>
      <c r="AZ310" s="2">
        <f t="shared" si="151"/>
        <v>101235.40137627249</v>
      </c>
      <c r="BA310" s="2">
        <f t="shared" si="151"/>
        <v>97793.971301158424</v>
      </c>
      <c r="BB310" s="2">
        <f t="shared" si="151"/>
        <v>94352.541226044326</v>
      </c>
      <c r="BC310" s="2">
        <f t="shared" si="151"/>
        <v>90911.111150930257</v>
      </c>
      <c r="BD310" s="2">
        <f t="shared" si="151"/>
        <v>87469.681075816159</v>
      </c>
      <c r="BE310" s="2">
        <f t="shared" si="151"/>
        <v>84028.25100070209</v>
      </c>
      <c r="BF310" s="2">
        <f t="shared" si="151"/>
        <v>80586.820925587992</v>
      </c>
      <c r="BG310" s="2">
        <f t="shared" si="151"/>
        <v>77145.390850473923</v>
      </c>
      <c r="BH310" s="2">
        <f t="shared" si="151"/>
        <v>73703.960775359825</v>
      </c>
      <c r="BI310" s="2">
        <f t="shared" si="151"/>
        <v>70262.530700245756</v>
      </c>
      <c r="BJ310" s="2">
        <f t="shared" si="151"/>
        <v>66821.100625131658</v>
      </c>
      <c r="BK310" s="2">
        <f t="shared" si="151"/>
        <v>63379.670550017581</v>
      </c>
      <c r="BL310" s="2">
        <f t="shared" si="151"/>
        <v>59938.240474903498</v>
      </c>
      <c r="BM310" s="2">
        <f t="shared" si="151"/>
        <v>56496.810399789414</v>
      </c>
      <c r="BN310" s="2">
        <f t="shared" si="151"/>
        <v>53055.38032467533</v>
      </c>
      <c r="BO310" s="2">
        <f t="shared" si="151"/>
        <v>49613.950249561247</v>
      </c>
    </row>
    <row r="311" spans="2:67" ht="12.75" customHeight="1" outlineLevel="2">
      <c r="B311" s="64" t="s">
        <v>535</v>
      </c>
      <c r="L311" s="171">
        <f t="shared" ref="L311:BO311" si="152">+L310*$C$5</f>
        <v>0</v>
      </c>
      <c r="M311" s="171">
        <f t="shared" si="152"/>
        <v>0</v>
      </c>
      <c r="N311" s="171">
        <f t="shared" si="152"/>
        <v>0</v>
      </c>
      <c r="O311" s="171">
        <f t="shared" si="152"/>
        <v>0</v>
      </c>
      <c r="P311" s="171">
        <f t="shared" si="152"/>
        <v>0</v>
      </c>
      <c r="Q311" s="171">
        <f t="shared" si="152"/>
        <v>0</v>
      </c>
      <c r="R311" s="171">
        <f t="shared" si="152"/>
        <v>0</v>
      </c>
      <c r="S311" s="171">
        <f t="shared" si="152"/>
        <v>0</v>
      </c>
      <c r="T311" s="171">
        <f t="shared" si="152"/>
        <v>0</v>
      </c>
      <c r="U311" s="171">
        <f t="shared" si="152"/>
        <v>1203.6640675911181</v>
      </c>
      <c r="V311" s="171">
        <f t="shared" si="152"/>
        <v>14313.481254078673</v>
      </c>
      <c r="W311" s="171">
        <f t="shared" si="152"/>
        <v>14072.581148820685</v>
      </c>
      <c r="X311" s="171">
        <f t="shared" si="152"/>
        <v>13831.681043562699</v>
      </c>
      <c r="Y311" s="171">
        <f t="shared" si="152"/>
        <v>13590.780938304712</v>
      </c>
      <c r="Z311" s="171">
        <f t="shared" si="152"/>
        <v>13349.880833046725</v>
      </c>
      <c r="AA311" s="171">
        <f t="shared" si="152"/>
        <v>13108.980727788738</v>
      </c>
      <c r="AB311" s="171">
        <f t="shared" si="152"/>
        <v>12868.080622530753</v>
      </c>
      <c r="AC311" s="171">
        <f t="shared" si="152"/>
        <v>12627.180517272764</v>
      </c>
      <c r="AD311" s="171">
        <f t="shared" si="152"/>
        <v>12386.280412014779</v>
      </c>
      <c r="AE311" s="171">
        <f t="shared" si="152"/>
        <v>12145.38030675679</v>
      </c>
      <c r="AF311" s="171">
        <f t="shared" si="152"/>
        <v>11904.480201498805</v>
      </c>
      <c r="AG311" s="171">
        <f t="shared" si="152"/>
        <v>11663.580096240816</v>
      </c>
      <c r="AH311" s="171">
        <f t="shared" si="152"/>
        <v>11422.679990982831</v>
      </c>
      <c r="AI311" s="171">
        <f t="shared" si="152"/>
        <v>11181.779885724842</v>
      </c>
      <c r="AJ311" s="171">
        <f t="shared" si="152"/>
        <v>10940.879780466857</v>
      </c>
      <c r="AK311" s="171">
        <f t="shared" si="152"/>
        <v>10699.979675208868</v>
      </c>
      <c r="AL311" s="171">
        <f t="shared" si="152"/>
        <v>10459.079569950884</v>
      </c>
      <c r="AM311" s="171">
        <f t="shared" si="152"/>
        <v>10218.179464692894</v>
      </c>
      <c r="AN311" s="171">
        <f t="shared" si="152"/>
        <v>9977.2793594349096</v>
      </c>
      <c r="AO311" s="171">
        <f t="shared" si="152"/>
        <v>9736.3792541769217</v>
      </c>
      <c r="AP311" s="171">
        <f t="shared" si="152"/>
        <v>9495.4791489189356</v>
      </c>
      <c r="AQ311" s="171">
        <f t="shared" si="152"/>
        <v>9254.5790436609495</v>
      </c>
      <c r="AR311" s="171">
        <f t="shared" si="152"/>
        <v>9013.6789384029616</v>
      </c>
      <c r="AS311" s="171">
        <f t="shared" si="152"/>
        <v>8772.7788331449774</v>
      </c>
      <c r="AT311" s="171">
        <f t="shared" si="152"/>
        <v>8531.8787278869913</v>
      </c>
      <c r="AU311" s="171">
        <f t="shared" si="152"/>
        <v>8290.9786226290053</v>
      </c>
      <c r="AV311" s="171">
        <f t="shared" si="152"/>
        <v>8050.0785173710183</v>
      </c>
      <c r="AW311" s="171">
        <f t="shared" si="152"/>
        <v>7809.178412113034</v>
      </c>
      <c r="AX311" s="171">
        <f t="shared" si="152"/>
        <v>7568.278306855047</v>
      </c>
      <c r="AY311" s="171">
        <f t="shared" si="152"/>
        <v>7327.3782015970619</v>
      </c>
      <c r="AZ311" s="171">
        <f t="shared" si="152"/>
        <v>7086.4780963390749</v>
      </c>
      <c r="BA311" s="171">
        <f t="shared" si="152"/>
        <v>6845.5779910810907</v>
      </c>
      <c r="BB311" s="171">
        <f t="shared" si="152"/>
        <v>6604.6778858231037</v>
      </c>
      <c r="BC311" s="171">
        <f t="shared" si="152"/>
        <v>6363.7777805651185</v>
      </c>
      <c r="BD311" s="171">
        <f t="shared" si="152"/>
        <v>6122.8776753071315</v>
      </c>
      <c r="BE311" s="171">
        <f t="shared" si="152"/>
        <v>5881.9775700491473</v>
      </c>
      <c r="BF311" s="171">
        <f t="shared" si="152"/>
        <v>5641.0774647911603</v>
      </c>
      <c r="BG311" s="171">
        <f t="shared" si="152"/>
        <v>5400.1773595331751</v>
      </c>
      <c r="BH311" s="171">
        <f t="shared" si="152"/>
        <v>5159.2772542751882</v>
      </c>
      <c r="BI311" s="171">
        <f t="shared" si="152"/>
        <v>4918.377149017203</v>
      </c>
      <c r="BJ311" s="171">
        <f t="shared" si="152"/>
        <v>4677.477043759216</v>
      </c>
      <c r="BK311" s="171">
        <f t="shared" si="152"/>
        <v>4436.5769385012309</v>
      </c>
      <c r="BL311" s="171">
        <f t="shared" si="152"/>
        <v>4195.6768332432448</v>
      </c>
      <c r="BM311" s="171">
        <f t="shared" si="152"/>
        <v>3954.7767279852592</v>
      </c>
      <c r="BN311" s="171">
        <f t="shared" si="152"/>
        <v>3713.8766227272736</v>
      </c>
      <c r="BO311" s="171">
        <f t="shared" si="152"/>
        <v>3472.9765174692875</v>
      </c>
    </row>
    <row r="312" spans="2:67" ht="12.75" customHeight="1" outlineLevel="2">
      <c r="B312" s="14" t="s">
        <v>560</v>
      </c>
      <c r="L312" s="22">
        <f t="shared" ref="L312:BO312" si="153">IF(OR(L$10&lt;$C297,L$10&gt;$C297+$F304),0,IF(L$10=$C297,$E304*(13-$D297)/12,IF(L$10=$C297+$F304,$E304*($D297-1)/12,$E304)))</f>
        <v>0</v>
      </c>
      <c r="M312" s="22">
        <f t="shared" si="153"/>
        <v>0</v>
      </c>
      <c r="N312" s="22">
        <f t="shared" si="153"/>
        <v>0</v>
      </c>
      <c r="O312" s="22">
        <f t="shared" si="153"/>
        <v>0</v>
      </c>
      <c r="P312" s="22">
        <f t="shared" si="153"/>
        <v>0</v>
      </c>
      <c r="Q312" s="22">
        <f t="shared" si="153"/>
        <v>0</v>
      </c>
      <c r="R312" s="22">
        <f t="shared" si="153"/>
        <v>0</v>
      </c>
      <c r="S312" s="22">
        <f t="shared" si="153"/>
        <v>0</v>
      </c>
      <c r="T312" s="22">
        <f t="shared" si="153"/>
        <v>0</v>
      </c>
      <c r="U312" s="22">
        <f t="shared" si="153"/>
        <v>17207.150375570433</v>
      </c>
      <c r="V312" s="22">
        <f t="shared" si="153"/>
        <v>206485.80450684519</v>
      </c>
      <c r="W312" s="22">
        <f t="shared" si="153"/>
        <v>206485.80450684519</v>
      </c>
      <c r="X312" s="22">
        <f t="shared" si="153"/>
        <v>206485.80450684519</v>
      </c>
      <c r="Y312" s="22">
        <f t="shared" si="153"/>
        <v>206485.80450684519</v>
      </c>
      <c r="Z312" s="22">
        <f t="shared" si="153"/>
        <v>206485.80450684519</v>
      </c>
      <c r="AA312" s="22">
        <f t="shared" si="153"/>
        <v>206485.80450684519</v>
      </c>
      <c r="AB312" s="22">
        <f t="shared" si="153"/>
        <v>206485.80450684519</v>
      </c>
      <c r="AC312" s="22">
        <f t="shared" si="153"/>
        <v>206485.80450684519</v>
      </c>
      <c r="AD312" s="22">
        <f t="shared" si="153"/>
        <v>206485.80450684519</v>
      </c>
      <c r="AE312" s="22">
        <f t="shared" si="153"/>
        <v>206485.80450684519</v>
      </c>
      <c r="AF312" s="22">
        <f t="shared" si="153"/>
        <v>206485.80450684519</v>
      </c>
      <c r="AG312" s="22">
        <f t="shared" si="153"/>
        <v>206485.80450684519</v>
      </c>
      <c r="AH312" s="22">
        <f t="shared" si="153"/>
        <v>206485.80450684519</v>
      </c>
      <c r="AI312" s="22">
        <f t="shared" si="153"/>
        <v>206485.80450684519</v>
      </c>
      <c r="AJ312" s="22">
        <f t="shared" si="153"/>
        <v>206485.80450684519</v>
      </c>
      <c r="AK312" s="22">
        <f t="shared" si="153"/>
        <v>206485.80450684519</v>
      </c>
      <c r="AL312" s="22">
        <f t="shared" si="153"/>
        <v>206485.80450684519</v>
      </c>
      <c r="AM312" s="22">
        <f t="shared" si="153"/>
        <v>206485.80450684519</v>
      </c>
      <c r="AN312" s="22">
        <f t="shared" si="153"/>
        <v>206485.80450684519</v>
      </c>
      <c r="AO312" s="22">
        <f t="shared" si="153"/>
        <v>206485.80450684519</v>
      </c>
      <c r="AP312" s="22">
        <f t="shared" si="153"/>
        <v>206485.80450684519</v>
      </c>
      <c r="AQ312" s="22">
        <f t="shared" si="153"/>
        <v>206485.80450684519</v>
      </c>
      <c r="AR312" s="22">
        <f t="shared" si="153"/>
        <v>206485.80450684519</v>
      </c>
      <c r="AS312" s="22">
        <f t="shared" si="153"/>
        <v>206485.80450684519</v>
      </c>
      <c r="AT312" s="22">
        <f t="shared" si="153"/>
        <v>206485.80450684519</v>
      </c>
      <c r="AU312" s="22">
        <f t="shared" si="153"/>
        <v>206485.80450684519</v>
      </c>
      <c r="AV312" s="22">
        <f t="shared" si="153"/>
        <v>206485.80450684519</v>
      </c>
      <c r="AW312" s="22">
        <f t="shared" si="153"/>
        <v>206485.80450684519</v>
      </c>
      <c r="AX312" s="22">
        <f t="shared" si="153"/>
        <v>206485.80450684519</v>
      </c>
      <c r="AY312" s="22">
        <f t="shared" si="153"/>
        <v>206485.80450684519</v>
      </c>
      <c r="AZ312" s="22">
        <f t="shared" si="153"/>
        <v>206485.80450684519</v>
      </c>
      <c r="BA312" s="22">
        <f t="shared" si="153"/>
        <v>206485.80450684519</v>
      </c>
      <c r="BB312" s="22">
        <f t="shared" si="153"/>
        <v>206485.80450684519</v>
      </c>
      <c r="BC312" s="22">
        <f t="shared" si="153"/>
        <v>206485.80450684519</v>
      </c>
      <c r="BD312" s="22">
        <f t="shared" si="153"/>
        <v>206485.80450684519</v>
      </c>
      <c r="BE312" s="22">
        <f t="shared" si="153"/>
        <v>206485.80450684519</v>
      </c>
      <c r="BF312" s="22">
        <f t="shared" si="153"/>
        <v>206485.80450684519</v>
      </c>
      <c r="BG312" s="22">
        <f t="shared" si="153"/>
        <v>206485.80450684519</v>
      </c>
      <c r="BH312" s="22">
        <f t="shared" si="153"/>
        <v>206485.80450684519</v>
      </c>
      <c r="BI312" s="22">
        <f t="shared" si="153"/>
        <v>206485.80450684519</v>
      </c>
      <c r="BJ312" s="22">
        <f t="shared" si="153"/>
        <v>206485.80450684519</v>
      </c>
      <c r="BK312" s="22">
        <f t="shared" si="153"/>
        <v>206485.80450684519</v>
      </c>
      <c r="BL312" s="22">
        <f t="shared" si="153"/>
        <v>206485.80450684519</v>
      </c>
      <c r="BM312" s="22">
        <f t="shared" si="153"/>
        <v>206485.80450684519</v>
      </c>
      <c r="BN312" s="22">
        <f t="shared" si="153"/>
        <v>206485.80450684519</v>
      </c>
      <c r="BO312" s="22">
        <f t="shared" si="153"/>
        <v>206485.80450684519</v>
      </c>
    </row>
    <row r="313" spans="2:67" ht="12.75" customHeight="1" outlineLevel="2">
      <c r="B313" s="14" t="s">
        <v>536</v>
      </c>
      <c r="J313" s="2"/>
      <c r="L313" s="172">
        <f>+L312*$G304</f>
        <v>0</v>
      </c>
      <c r="M313" s="172">
        <f t="shared" ref="M313:BO313" si="154">+M312*$G304</f>
        <v>0</v>
      </c>
      <c r="N313" s="172">
        <f t="shared" si="154"/>
        <v>0</v>
      </c>
      <c r="O313" s="172">
        <f t="shared" si="154"/>
        <v>0</v>
      </c>
      <c r="P313" s="172">
        <f t="shared" si="154"/>
        <v>0</v>
      </c>
      <c r="Q313" s="172">
        <f t="shared" si="154"/>
        <v>0</v>
      </c>
      <c r="R313" s="172">
        <f t="shared" si="154"/>
        <v>0</v>
      </c>
      <c r="S313" s="172">
        <f t="shared" si="154"/>
        <v>0</v>
      </c>
      <c r="T313" s="172">
        <f t="shared" si="154"/>
        <v>0</v>
      </c>
      <c r="U313" s="172">
        <f t="shared" si="154"/>
        <v>5.1621451126711291</v>
      </c>
      <c r="V313" s="172">
        <f t="shared" si="154"/>
        <v>61.945741352053552</v>
      </c>
      <c r="W313" s="172">
        <f t="shared" si="154"/>
        <v>61.945741352053552</v>
      </c>
      <c r="X313" s="172">
        <f t="shared" si="154"/>
        <v>61.945741352053552</v>
      </c>
      <c r="Y313" s="172">
        <f t="shared" si="154"/>
        <v>61.945741352053552</v>
      </c>
      <c r="Z313" s="172">
        <f t="shared" si="154"/>
        <v>61.945741352053552</v>
      </c>
      <c r="AA313" s="172">
        <f t="shared" si="154"/>
        <v>61.945741352053552</v>
      </c>
      <c r="AB313" s="172">
        <f t="shared" si="154"/>
        <v>61.945741352053552</v>
      </c>
      <c r="AC313" s="172">
        <f t="shared" si="154"/>
        <v>61.945741352053552</v>
      </c>
      <c r="AD313" s="172">
        <f t="shared" si="154"/>
        <v>61.945741352053552</v>
      </c>
      <c r="AE313" s="172">
        <f t="shared" si="154"/>
        <v>61.945741352053552</v>
      </c>
      <c r="AF313" s="172">
        <f t="shared" si="154"/>
        <v>61.945741352053552</v>
      </c>
      <c r="AG313" s="172">
        <f t="shared" si="154"/>
        <v>61.945741352053552</v>
      </c>
      <c r="AH313" s="172">
        <f t="shared" si="154"/>
        <v>61.945741352053552</v>
      </c>
      <c r="AI313" s="172">
        <f t="shared" si="154"/>
        <v>61.945741352053552</v>
      </c>
      <c r="AJ313" s="172">
        <f t="shared" si="154"/>
        <v>61.945741352053552</v>
      </c>
      <c r="AK313" s="172">
        <f t="shared" si="154"/>
        <v>61.945741352053552</v>
      </c>
      <c r="AL313" s="172">
        <f t="shared" si="154"/>
        <v>61.945741352053552</v>
      </c>
      <c r="AM313" s="172">
        <f t="shared" si="154"/>
        <v>61.945741352053552</v>
      </c>
      <c r="AN313" s="172">
        <f t="shared" si="154"/>
        <v>61.945741352053552</v>
      </c>
      <c r="AO313" s="172">
        <f t="shared" si="154"/>
        <v>61.945741352053552</v>
      </c>
      <c r="AP313" s="172">
        <f t="shared" si="154"/>
        <v>61.945741352053552</v>
      </c>
      <c r="AQ313" s="172">
        <f t="shared" si="154"/>
        <v>61.945741352053552</v>
      </c>
      <c r="AR313" s="172">
        <f t="shared" si="154"/>
        <v>61.945741352053552</v>
      </c>
      <c r="AS313" s="172">
        <f t="shared" si="154"/>
        <v>61.945741352053552</v>
      </c>
      <c r="AT313" s="172">
        <f t="shared" si="154"/>
        <v>61.945741352053552</v>
      </c>
      <c r="AU313" s="172">
        <f t="shared" si="154"/>
        <v>61.945741352053552</v>
      </c>
      <c r="AV313" s="172">
        <f t="shared" si="154"/>
        <v>61.945741352053552</v>
      </c>
      <c r="AW313" s="172">
        <f t="shared" si="154"/>
        <v>61.945741352053552</v>
      </c>
      <c r="AX313" s="172">
        <f t="shared" si="154"/>
        <v>61.945741352053552</v>
      </c>
      <c r="AY313" s="172">
        <f t="shared" si="154"/>
        <v>61.945741352053552</v>
      </c>
      <c r="AZ313" s="172">
        <f t="shared" si="154"/>
        <v>61.945741352053552</v>
      </c>
      <c r="BA313" s="172">
        <f t="shared" si="154"/>
        <v>61.945741352053552</v>
      </c>
      <c r="BB313" s="172">
        <f t="shared" si="154"/>
        <v>61.945741352053552</v>
      </c>
      <c r="BC313" s="172">
        <f t="shared" si="154"/>
        <v>61.945741352053552</v>
      </c>
      <c r="BD313" s="172">
        <f t="shared" si="154"/>
        <v>61.945741352053552</v>
      </c>
      <c r="BE313" s="172">
        <f t="shared" si="154"/>
        <v>61.945741352053552</v>
      </c>
      <c r="BF313" s="172">
        <f t="shared" si="154"/>
        <v>61.945741352053552</v>
      </c>
      <c r="BG313" s="172">
        <f t="shared" si="154"/>
        <v>61.945741352053552</v>
      </c>
      <c r="BH313" s="172">
        <f t="shared" si="154"/>
        <v>61.945741352053552</v>
      </c>
      <c r="BI313" s="172">
        <f t="shared" si="154"/>
        <v>61.945741352053552</v>
      </c>
      <c r="BJ313" s="172">
        <f t="shared" si="154"/>
        <v>61.945741352053552</v>
      </c>
      <c r="BK313" s="172">
        <f t="shared" si="154"/>
        <v>61.945741352053552</v>
      </c>
      <c r="BL313" s="172">
        <f t="shared" si="154"/>
        <v>61.945741352053552</v>
      </c>
      <c r="BM313" s="172">
        <f t="shared" si="154"/>
        <v>61.945741352053552</v>
      </c>
      <c r="BN313" s="172">
        <f t="shared" si="154"/>
        <v>61.945741352053552</v>
      </c>
      <c r="BO313" s="172">
        <f t="shared" si="154"/>
        <v>61.945741352053552</v>
      </c>
    </row>
    <row r="314" spans="2:67" ht="13.5" customHeight="1" outlineLevel="2" thickBot="1">
      <c r="B314" s="14" t="s">
        <v>561</v>
      </c>
      <c r="J314" s="2"/>
      <c r="L314" s="157">
        <f t="shared" ref="L314:BO314" si="155">SUM(L308,L311,L313)</f>
        <v>0</v>
      </c>
      <c r="M314" s="157">
        <f t="shared" si="155"/>
        <v>0</v>
      </c>
      <c r="N314" s="157">
        <f t="shared" si="155"/>
        <v>0</v>
      </c>
      <c r="O314" s="157">
        <f t="shared" si="155"/>
        <v>0</v>
      </c>
      <c r="P314" s="157">
        <f t="shared" si="155"/>
        <v>0</v>
      </c>
      <c r="Q314" s="157">
        <f t="shared" si="155"/>
        <v>0</v>
      </c>
      <c r="R314" s="157">
        <f t="shared" si="155"/>
        <v>0</v>
      </c>
      <c r="S314" s="157">
        <f t="shared" si="155"/>
        <v>0</v>
      </c>
      <c r="T314" s="157">
        <f t="shared" si="155"/>
        <v>0</v>
      </c>
      <c r="U314" s="157">
        <f t="shared" si="155"/>
        <v>1495.6120522966298</v>
      </c>
      <c r="V314" s="157">
        <f t="shared" si="155"/>
        <v>17816.857070544815</v>
      </c>
      <c r="W314" s="157">
        <f t="shared" si="155"/>
        <v>17575.956965286827</v>
      </c>
      <c r="X314" s="157">
        <f t="shared" si="155"/>
        <v>17335.056860028839</v>
      </c>
      <c r="Y314" s="157">
        <f t="shared" si="155"/>
        <v>17094.156754770851</v>
      </c>
      <c r="Z314" s="157">
        <f t="shared" si="155"/>
        <v>16853.256649512867</v>
      </c>
      <c r="AA314" s="157">
        <f t="shared" si="155"/>
        <v>16612.356544254879</v>
      </c>
      <c r="AB314" s="157">
        <f t="shared" si="155"/>
        <v>16371.456438996895</v>
      </c>
      <c r="AC314" s="157">
        <f t="shared" si="155"/>
        <v>16130.556333738903</v>
      </c>
      <c r="AD314" s="157">
        <f t="shared" si="155"/>
        <v>15889.656228480919</v>
      </c>
      <c r="AE314" s="157">
        <f t="shared" si="155"/>
        <v>15648.756123222931</v>
      </c>
      <c r="AF314" s="157">
        <f t="shared" si="155"/>
        <v>15407.856017964947</v>
      </c>
      <c r="AG314" s="157">
        <f t="shared" si="155"/>
        <v>15166.955912706955</v>
      </c>
      <c r="AH314" s="157">
        <f t="shared" si="155"/>
        <v>14926.055807448971</v>
      </c>
      <c r="AI314" s="157">
        <f t="shared" si="155"/>
        <v>14685.155702190983</v>
      </c>
      <c r="AJ314" s="157">
        <f t="shared" si="155"/>
        <v>14444.255596932999</v>
      </c>
      <c r="AK314" s="157">
        <f t="shared" si="155"/>
        <v>14203.355491675007</v>
      </c>
      <c r="AL314" s="157">
        <f t="shared" si="155"/>
        <v>13962.455386417023</v>
      </c>
      <c r="AM314" s="157">
        <f t="shared" si="155"/>
        <v>13721.555281159035</v>
      </c>
      <c r="AN314" s="157">
        <f t="shared" si="155"/>
        <v>13480.655175901051</v>
      </c>
      <c r="AO314" s="157">
        <f t="shared" si="155"/>
        <v>13239.755070643063</v>
      </c>
      <c r="AP314" s="157">
        <f t="shared" si="155"/>
        <v>12998.854965385075</v>
      </c>
      <c r="AQ314" s="157">
        <f t="shared" si="155"/>
        <v>12757.954860127091</v>
      </c>
      <c r="AR314" s="157">
        <f t="shared" si="155"/>
        <v>12517.054754869103</v>
      </c>
      <c r="AS314" s="157">
        <f t="shared" si="155"/>
        <v>12276.154649611119</v>
      </c>
      <c r="AT314" s="157">
        <f t="shared" si="155"/>
        <v>12035.254544353131</v>
      </c>
      <c r="AU314" s="157">
        <f t="shared" si="155"/>
        <v>11794.354439095147</v>
      </c>
      <c r="AV314" s="157">
        <f t="shared" si="155"/>
        <v>11553.454333837159</v>
      </c>
      <c r="AW314" s="157">
        <f t="shared" si="155"/>
        <v>11312.554228579174</v>
      </c>
      <c r="AX314" s="157">
        <f t="shared" si="155"/>
        <v>11071.654123321186</v>
      </c>
      <c r="AY314" s="157">
        <f t="shared" si="155"/>
        <v>10830.754018063202</v>
      </c>
      <c r="AZ314" s="157">
        <f t="shared" si="155"/>
        <v>10589.853912805214</v>
      </c>
      <c r="BA314" s="157">
        <f t="shared" si="155"/>
        <v>10348.95380754723</v>
      </c>
      <c r="BB314" s="157">
        <f t="shared" si="155"/>
        <v>10108.053702289244</v>
      </c>
      <c r="BC314" s="157">
        <f t="shared" si="155"/>
        <v>9867.153597031258</v>
      </c>
      <c r="BD314" s="157">
        <f t="shared" si="155"/>
        <v>9626.2534917732719</v>
      </c>
      <c r="BE314" s="157">
        <f t="shared" si="155"/>
        <v>9385.3533865152876</v>
      </c>
      <c r="BF314" s="157">
        <f t="shared" si="155"/>
        <v>9144.4532812573016</v>
      </c>
      <c r="BG314" s="157">
        <f t="shared" si="155"/>
        <v>8903.5531759993155</v>
      </c>
      <c r="BH314" s="157">
        <f t="shared" si="155"/>
        <v>8662.6530707413294</v>
      </c>
      <c r="BI314" s="157">
        <f t="shared" si="155"/>
        <v>8421.7529654833434</v>
      </c>
      <c r="BJ314" s="157">
        <f t="shared" si="155"/>
        <v>8180.8528602253555</v>
      </c>
      <c r="BK314" s="157">
        <f t="shared" si="155"/>
        <v>7939.9527549673703</v>
      </c>
      <c r="BL314" s="157">
        <f t="shared" si="155"/>
        <v>7699.0526497093842</v>
      </c>
      <c r="BM314" s="157">
        <f t="shared" si="155"/>
        <v>7458.1525444513982</v>
      </c>
      <c r="BN314" s="157">
        <f t="shared" si="155"/>
        <v>7217.252439193413</v>
      </c>
      <c r="BO314" s="157">
        <f t="shared" si="155"/>
        <v>6976.3523339354269</v>
      </c>
    </row>
    <row r="315" spans="2:67" ht="12.75" customHeight="1" outlineLevel="2">
      <c r="B315" s="14"/>
    </row>
    <row r="316" spans="2:67" ht="12.75" customHeight="1" outlineLevel="2">
      <c r="B316" s="14"/>
    </row>
    <row r="317" spans="2:67" ht="12.75" customHeight="1" outlineLevel="2">
      <c r="B317" s="14"/>
    </row>
    <row r="318" spans="2:67" ht="12.75" customHeight="1" outlineLevel="2">
      <c r="B318" s="14"/>
    </row>
    <row r="319" spans="2:67" ht="12.75" customHeight="1" outlineLevel="2">
      <c r="B319" s="14"/>
    </row>
    <row r="320" spans="2:67" ht="12.75" customHeight="1" outlineLevel="2">
      <c r="B320" s="14"/>
    </row>
    <row r="321" spans="1:67" ht="12.75" customHeight="1" outlineLevel="2">
      <c r="B321" s="14"/>
    </row>
    <row r="322" spans="1:67" outlineLevel="1">
      <c r="A322">
        <f>A292+1</f>
        <v>11</v>
      </c>
      <c r="B322" s="158" t="s">
        <v>625</v>
      </c>
      <c r="C322" s="150"/>
      <c r="G322" s="159" t="s">
        <v>336</v>
      </c>
      <c r="H322" s="1">
        <f>+C327</f>
        <v>2022</v>
      </c>
      <c r="I322" s="2">
        <f>+E334</f>
        <v>86051.965639399903</v>
      </c>
      <c r="J322" s="2">
        <f>NPV($C$4,M322:BO322)+L322</f>
        <v>43161.431570765977</v>
      </c>
      <c r="L322" s="2">
        <f>+L344</f>
        <v>0</v>
      </c>
      <c r="M322" s="2">
        <f t="shared" ref="M322:BO322" si="156">+M344</f>
        <v>0</v>
      </c>
      <c r="N322" s="2">
        <f t="shared" si="156"/>
        <v>0</v>
      </c>
      <c r="O322" s="2">
        <f t="shared" si="156"/>
        <v>0</v>
      </c>
      <c r="P322" s="2">
        <f t="shared" si="156"/>
        <v>0</v>
      </c>
      <c r="Q322" s="2">
        <f t="shared" si="156"/>
        <v>0</v>
      </c>
      <c r="R322" s="2">
        <f t="shared" si="156"/>
        <v>0</v>
      </c>
      <c r="S322" s="2">
        <f t="shared" si="156"/>
        <v>0</v>
      </c>
      <c r="T322" s="2">
        <f t="shared" si="156"/>
        <v>0</v>
      </c>
      <c r="U322" s="2">
        <f t="shared" si="156"/>
        <v>0</v>
      </c>
      <c r="V322" s="2">
        <f t="shared" si="156"/>
        <v>1014.8412221542602</v>
      </c>
      <c r="W322" s="2">
        <f t="shared" si="156"/>
        <v>11945.037258911081</v>
      </c>
      <c r="X322" s="2">
        <f t="shared" si="156"/>
        <v>11514.777430714081</v>
      </c>
      <c r="Y322" s="2">
        <f t="shared" si="156"/>
        <v>11084.517602517082</v>
      </c>
      <c r="Z322" s="2">
        <f t="shared" si="156"/>
        <v>10654.257774320082</v>
      </c>
      <c r="AA322" s="2">
        <f t="shared" si="156"/>
        <v>10223.997946123081</v>
      </c>
      <c r="AB322" s="2">
        <f t="shared" si="156"/>
        <v>9793.7381179260829</v>
      </c>
      <c r="AC322" s="2">
        <f t="shared" si="156"/>
        <v>9363.4782897290825</v>
      </c>
      <c r="AD322" s="2">
        <f t="shared" si="156"/>
        <v>8933.2184615320839</v>
      </c>
      <c r="AE322" s="2">
        <f t="shared" si="156"/>
        <v>8502.9586333350835</v>
      </c>
      <c r="AF322" s="2">
        <f t="shared" si="156"/>
        <v>8072.698805138084</v>
      </c>
      <c r="AG322" s="2">
        <f t="shared" si="156"/>
        <v>7642.4389769410845</v>
      </c>
      <c r="AH322" s="2">
        <f t="shared" si="156"/>
        <v>7212.1791487440851</v>
      </c>
      <c r="AI322" s="2">
        <f t="shared" si="156"/>
        <v>6781.9193205470856</v>
      </c>
      <c r="AJ322" s="2">
        <f t="shared" si="156"/>
        <v>5855.2216048637274</v>
      </c>
      <c r="AK322" s="2">
        <f t="shared" si="156"/>
        <v>0</v>
      </c>
      <c r="AL322" s="2">
        <f t="shared" si="156"/>
        <v>0</v>
      </c>
      <c r="AM322" s="2">
        <f t="shared" si="156"/>
        <v>0</v>
      </c>
      <c r="AN322" s="2">
        <f t="shared" si="156"/>
        <v>0</v>
      </c>
      <c r="AO322" s="2">
        <f t="shared" si="156"/>
        <v>0</v>
      </c>
      <c r="AP322" s="2">
        <f t="shared" si="156"/>
        <v>0</v>
      </c>
      <c r="AQ322" s="2">
        <f t="shared" si="156"/>
        <v>0</v>
      </c>
      <c r="AR322" s="2">
        <f t="shared" si="156"/>
        <v>0</v>
      </c>
      <c r="AS322" s="2">
        <f t="shared" si="156"/>
        <v>0</v>
      </c>
      <c r="AT322" s="2">
        <f t="shared" si="156"/>
        <v>0</v>
      </c>
      <c r="AU322" s="2">
        <f t="shared" si="156"/>
        <v>0</v>
      </c>
      <c r="AV322" s="2">
        <f t="shared" si="156"/>
        <v>0</v>
      </c>
      <c r="AW322" s="2">
        <f t="shared" si="156"/>
        <v>0</v>
      </c>
      <c r="AX322" s="2">
        <f t="shared" si="156"/>
        <v>0</v>
      </c>
      <c r="AY322" s="2">
        <f t="shared" si="156"/>
        <v>0</v>
      </c>
      <c r="AZ322" s="2">
        <f t="shared" si="156"/>
        <v>0</v>
      </c>
      <c r="BA322" s="2">
        <f t="shared" si="156"/>
        <v>0</v>
      </c>
      <c r="BB322" s="2">
        <f t="shared" si="156"/>
        <v>0</v>
      </c>
      <c r="BC322" s="2">
        <f t="shared" si="156"/>
        <v>0</v>
      </c>
      <c r="BD322" s="2">
        <f t="shared" si="156"/>
        <v>0</v>
      </c>
      <c r="BE322" s="2">
        <f t="shared" si="156"/>
        <v>0</v>
      </c>
      <c r="BF322" s="2">
        <f t="shared" si="156"/>
        <v>0</v>
      </c>
      <c r="BG322" s="2">
        <f t="shared" si="156"/>
        <v>0</v>
      </c>
      <c r="BH322" s="2">
        <f t="shared" si="156"/>
        <v>0</v>
      </c>
      <c r="BI322" s="2">
        <f t="shared" si="156"/>
        <v>0</v>
      </c>
      <c r="BJ322" s="2">
        <f t="shared" si="156"/>
        <v>0</v>
      </c>
      <c r="BK322" s="2">
        <f t="shared" si="156"/>
        <v>0</v>
      </c>
      <c r="BL322" s="2">
        <f t="shared" si="156"/>
        <v>0</v>
      </c>
      <c r="BM322" s="2">
        <f t="shared" si="156"/>
        <v>0</v>
      </c>
      <c r="BN322" s="2">
        <f t="shared" si="156"/>
        <v>0</v>
      </c>
      <c r="BO322" s="2">
        <f t="shared" si="156"/>
        <v>0</v>
      </c>
    </row>
    <row r="323" spans="1:67" ht="12.75" customHeight="1" outlineLevel="2">
      <c r="B323" s="160" t="str">
        <f>"Jan "&amp;$L$10&amp;" $"</f>
        <v>Jan 2012 $</v>
      </c>
      <c r="C323" s="161">
        <v>69777.530000000013</v>
      </c>
      <c r="D323" s="60"/>
      <c r="E323" s="60"/>
      <c r="F323" s="60"/>
      <c r="G323" s="60"/>
      <c r="H323" s="162"/>
    </row>
    <row r="324" spans="1:67" ht="12.75" customHeight="1" outlineLevel="2">
      <c r="B324" s="14" t="s">
        <v>549</v>
      </c>
      <c r="C324" s="163">
        <v>0.2203</v>
      </c>
      <c r="D324" s="163">
        <v>0.22040000000000001</v>
      </c>
      <c r="E324" s="163">
        <v>0.1865</v>
      </c>
      <c r="F324" s="163">
        <v>0.18640000000000001</v>
      </c>
      <c r="G324" s="163">
        <v>0.18640000000000001</v>
      </c>
      <c r="H324" s="164"/>
      <c r="J324" s="17"/>
      <c r="K324" s="17"/>
    </row>
    <row r="325" spans="1:67" ht="12.75" customHeight="1" outlineLevel="2">
      <c r="B325" s="14" t="s">
        <v>323</v>
      </c>
      <c r="C325" s="193">
        <v>2.52E-2</v>
      </c>
      <c r="D325" s="60"/>
      <c r="E325" s="60"/>
      <c r="F325" s="60"/>
      <c r="G325" s="60"/>
    </row>
    <row r="326" spans="1:67" ht="12.75" customHeight="1" outlineLevel="2">
      <c r="B326" s="14" t="s">
        <v>550</v>
      </c>
      <c r="C326" s="159">
        <v>2018</v>
      </c>
      <c r="D326" s="159">
        <v>1</v>
      </c>
    </row>
    <row r="327" spans="1:67" ht="12.75" customHeight="1" outlineLevel="2">
      <c r="B327" s="14" t="s">
        <v>551</v>
      </c>
      <c r="C327" s="159">
        <v>2022</v>
      </c>
      <c r="D327" s="159">
        <v>12</v>
      </c>
    </row>
    <row r="328" spans="1:67" ht="12.75" customHeight="1" outlineLevel="2">
      <c r="B328" s="15" t="s">
        <v>552</v>
      </c>
      <c r="L328" s="166">
        <f t="shared" ref="L328:BO328" si="157">(1+$C325)^L$21</f>
        <v>1.0125216047077712</v>
      </c>
      <c r="M328" s="166">
        <f t="shared" si="157"/>
        <v>1.0380371491464069</v>
      </c>
      <c r="N328" s="166">
        <f t="shared" si="157"/>
        <v>1.0641956853048962</v>
      </c>
      <c r="O328" s="166">
        <f t="shared" si="157"/>
        <v>1.0910134165745795</v>
      </c>
      <c r="P328" s="166">
        <f t="shared" si="157"/>
        <v>1.1185069546722588</v>
      </c>
      <c r="Q328" s="166">
        <f t="shared" si="157"/>
        <v>1.1466933299299995</v>
      </c>
      <c r="R328" s="166">
        <f t="shared" si="157"/>
        <v>1.1755900018442353</v>
      </c>
      <c r="S328" s="166">
        <f t="shared" si="157"/>
        <v>1.2052148698907099</v>
      </c>
      <c r="T328" s="166">
        <f t="shared" si="157"/>
        <v>1.2355862846119556</v>
      </c>
      <c r="U328" s="166">
        <f t="shared" si="157"/>
        <v>1.2667230589841769</v>
      </c>
      <c r="V328" s="166">
        <f t="shared" si="157"/>
        <v>1.2986444800705779</v>
      </c>
      <c r="W328" s="166">
        <f t="shared" si="157"/>
        <v>1.3313703209683565</v>
      </c>
      <c r="X328" s="166">
        <f t="shared" si="157"/>
        <v>1.3649208530567589</v>
      </c>
      <c r="Y328" s="166">
        <f t="shared" si="157"/>
        <v>1.399316858553789</v>
      </c>
      <c r="Z328" s="166">
        <f t="shared" si="157"/>
        <v>1.4345796433893443</v>
      </c>
      <c r="AA328" s="166">
        <f t="shared" si="157"/>
        <v>1.4707310504027555</v>
      </c>
      <c r="AB328" s="166">
        <f t="shared" si="157"/>
        <v>1.507793472872905</v>
      </c>
      <c r="AC328" s="166">
        <f t="shared" si="157"/>
        <v>1.5457898683893019</v>
      </c>
      <c r="AD328" s="166">
        <f t="shared" si="157"/>
        <v>1.5847437730727121</v>
      </c>
      <c r="AE328" s="166">
        <f t="shared" si="157"/>
        <v>1.6246793161541444</v>
      </c>
      <c r="AF328" s="166">
        <f t="shared" si="157"/>
        <v>1.6656212349212287</v>
      </c>
      <c r="AG328" s="166">
        <f t="shared" si="157"/>
        <v>1.7075948900412434</v>
      </c>
      <c r="AH328" s="166">
        <f t="shared" si="157"/>
        <v>1.7506262812702824</v>
      </c>
      <c r="AI328" s="166">
        <f t="shared" si="157"/>
        <v>1.7947420635582936</v>
      </c>
      <c r="AJ328" s="166">
        <f t="shared" si="157"/>
        <v>1.8399695635599622</v>
      </c>
      <c r="AK328" s="166">
        <f t="shared" si="157"/>
        <v>1.8863367965616731</v>
      </c>
      <c r="AL328" s="166">
        <f t="shared" si="157"/>
        <v>1.933872483835027</v>
      </c>
      <c r="AM328" s="166">
        <f t="shared" si="157"/>
        <v>1.9826060704276696</v>
      </c>
      <c r="AN328" s="166">
        <f t="shared" si="157"/>
        <v>2.0325677434024465</v>
      </c>
      <c r="AO328" s="166">
        <f t="shared" si="157"/>
        <v>2.0837884505361881</v>
      </c>
      <c r="AP328" s="166">
        <f t="shared" si="157"/>
        <v>2.1362999194896997</v>
      </c>
      <c r="AQ328" s="166">
        <f t="shared" si="157"/>
        <v>2.1901346774608399</v>
      </c>
      <c r="AR328" s="166">
        <f t="shared" si="157"/>
        <v>2.2453260713328529</v>
      </c>
      <c r="AS328" s="166">
        <f t="shared" si="157"/>
        <v>2.3019082883304405</v>
      </c>
      <c r="AT328" s="166">
        <f t="shared" si="157"/>
        <v>2.3599163771963672</v>
      </c>
      <c r="AU328" s="166">
        <f t="shared" si="157"/>
        <v>2.4193862699017155</v>
      </c>
      <c r="AV328" s="166">
        <f t="shared" si="157"/>
        <v>2.4803548039032384</v>
      </c>
      <c r="AW328" s="166">
        <f t="shared" si="157"/>
        <v>2.5428597449615999</v>
      </c>
      <c r="AX328" s="166">
        <f t="shared" si="157"/>
        <v>2.606939810534632</v>
      </c>
      <c r="AY328" s="166">
        <f t="shared" si="157"/>
        <v>2.672634693760104</v>
      </c>
      <c r="AZ328" s="166">
        <f t="shared" si="157"/>
        <v>2.7399850880428587</v>
      </c>
      <c r="BA328" s="166">
        <f t="shared" si="157"/>
        <v>2.8090327122615379</v>
      </c>
      <c r="BB328" s="166">
        <f t="shared" si="157"/>
        <v>2.8798203366105284</v>
      </c>
      <c r="BC328" s="166">
        <f t="shared" si="157"/>
        <v>2.9523918090931134</v>
      </c>
      <c r="BD328" s="166">
        <f t="shared" si="157"/>
        <v>3.0267920826822596</v>
      </c>
      <c r="BE328" s="166">
        <f t="shared" si="157"/>
        <v>3.1030672431658526</v>
      </c>
      <c r="BF328" s="166">
        <f t="shared" si="157"/>
        <v>3.1812645376936315</v>
      </c>
      <c r="BG328" s="166">
        <f t="shared" si="157"/>
        <v>3.2614324040435108</v>
      </c>
      <c r="BH328" s="166">
        <f t="shared" si="157"/>
        <v>3.3436205006254069</v>
      </c>
      <c r="BI328" s="166">
        <f t="shared" si="157"/>
        <v>3.4278797372411671</v>
      </c>
      <c r="BJ328" s="166">
        <f t="shared" si="157"/>
        <v>3.5142623066196435</v>
      </c>
      <c r="BK328" s="166">
        <f t="shared" si="157"/>
        <v>3.6028217167464582</v>
      </c>
      <c r="BL328" s="166">
        <f t="shared" si="157"/>
        <v>3.6936128240084685</v>
      </c>
      <c r="BM328" s="166">
        <f t="shared" si="157"/>
        <v>3.7866918671734817</v>
      </c>
      <c r="BN328" s="166">
        <f t="shared" si="157"/>
        <v>3.8821165022262529</v>
      </c>
      <c r="BO328" s="166">
        <f t="shared" si="157"/>
        <v>3.979945838082354</v>
      </c>
    </row>
    <row r="329" spans="1:67" ht="12.75" customHeight="1" outlineLevel="2">
      <c r="B329" s="14" t="s">
        <v>553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1:67" ht="12.75" customHeight="1" outlineLevel="2">
      <c r="B330" s="64" t="s">
        <v>554</v>
      </c>
      <c r="L330" s="2">
        <f t="shared" ref="L330:BO330" si="158">IF(L$10&gt;$C327,0,+K333)</f>
        <v>0</v>
      </c>
      <c r="M330" s="2">
        <f t="shared" si="158"/>
        <v>0</v>
      </c>
      <c r="N330" s="2">
        <f t="shared" si="158"/>
        <v>0</v>
      </c>
      <c r="O330" s="2">
        <f t="shared" si="158"/>
        <v>0</v>
      </c>
      <c r="P330" s="2">
        <f t="shared" si="158"/>
        <v>0</v>
      </c>
      <c r="Q330" s="2">
        <f t="shared" si="158"/>
        <v>0</v>
      </c>
      <c r="R330" s="2">
        <f t="shared" si="158"/>
        <v>0</v>
      </c>
      <c r="S330" s="2">
        <f t="shared" si="158"/>
        <v>18071.157586691381</v>
      </c>
      <c r="T330" s="2">
        <f t="shared" si="158"/>
        <v>36606.118036241409</v>
      </c>
      <c r="U330" s="2">
        <f t="shared" si="158"/>
        <v>52685.431697592925</v>
      </c>
      <c r="V330" s="2">
        <f t="shared" si="158"/>
        <v>69161.10518258551</v>
      </c>
      <c r="W330" s="2">
        <f t="shared" si="158"/>
        <v>0</v>
      </c>
      <c r="X330" s="2">
        <f t="shared" si="158"/>
        <v>0</v>
      </c>
      <c r="Y330" s="2">
        <f t="shared" si="158"/>
        <v>0</v>
      </c>
      <c r="Z330" s="2">
        <f t="shared" si="158"/>
        <v>0</v>
      </c>
      <c r="AA330" s="2">
        <f t="shared" si="158"/>
        <v>0</v>
      </c>
      <c r="AB330" s="2">
        <f t="shared" si="158"/>
        <v>0</v>
      </c>
      <c r="AC330" s="2">
        <f t="shared" si="158"/>
        <v>0</v>
      </c>
      <c r="AD330" s="2">
        <f t="shared" si="158"/>
        <v>0</v>
      </c>
      <c r="AE330" s="2">
        <f t="shared" si="158"/>
        <v>0</v>
      </c>
      <c r="AF330" s="2">
        <f t="shared" si="158"/>
        <v>0</v>
      </c>
      <c r="AG330" s="2">
        <f t="shared" si="158"/>
        <v>0</v>
      </c>
      <c r="AH330" s="2">
        <f t="shared" si="158"/>
        <v>0</v>
      </c>
      <c r="AI330" s="2">
        <f t="shared" si="158"/>
        <v>0</v>
      </c>
      <c r="AJ330" s="2">
        <f t="shared" si="158"/>
        <v>0</v>
      </c>
      <c r="AK330" s="2">
        <f t="shared" si="158"/>
        <v>0</v>
      </c>
      <c r="AL330" s="2">
        <f t="shared" si="158"/>
        <v>0</v>
      </c>
      <c r="AM330" s="2">
        <f t="shared" si="158"/>
        <v>0</v>
      </c>
      <c r="AN330" s="2">
        <f t="shared" si="158"/>
        <v>0</v>
      </c>
      <c r="AO330" s="2">
        <f t="shared" si="158"/>
        <v>0</v>
      </c>
      <c r="AP330" s="2">
        <f t="shared" si="158"/>
        <v>0</v>
      </c>
      <c r="AQ330" s="2">
        <f t="shared" si="158"/>
        <v>0</v>
      </c>
      <c r="AR330" s="2">
        <f t="shared" si="158"/>
        <v>0</v>
      </c>
      <c r="AS330" s="2">
        <f t="shared" si="158"/>
        <v>0</v>
      </c>
      <c r="AT330" s="2">
        <f t="shared" si="158"/>
        <v>0</v>
      </c>
      <c r="AU330" s="2">
        <f t="shared" si="158"/>
        <v>0</v>
      </c>
      <c r="AV330" s="2">
        <f t="shared" si="158"/>
        <v>0</v>
      </c>
      <c r="AW330" s="2">
        <f t="shared" si="158"/>
        <v>0</v>
      </c>
      <c r="AX330" s="2">
        <f t="shared" si="158"/>
        <v>0</v>
      </c>
      <c r="AY330" s="2">
        <f t="shared" si="158"/>
        <v>0</v>
      </c>
      <c r="AZ330" s="2">
        <f t="shared" si="158"/>
        <v>0</v>
      </c>
      <c r="BA330" s="2">
        <f t="shared" si="158"/>
        <v>0</v>
      </c>
      <c r="BB330" s="2">
        <f t="shared" si="158"/>
        <v>0</v>
      </c>
      <c r="BC330" s="2">
        <f t="shared" si="158"/>
        <v>0</v>
      </c>
      <c r="BD330" s="2">
        <f t="shared" si="158"/>
        <v>0</v>
      </c>
      <c r="BE330" s="2">
        <f t="shared" si="158"/>
        <v>0</v>
      </c>
      <c r="BF330" s="2">
        <f t="shared" si="158"/>
        <v>0</v>
      </c>
      <c r="BG330" s="2">
        <f t="shared" si="158"/>
        <v>0</v>
      </c>
      <c r="BH330" s="2">
        <f t="shared" si="158"/>
        <v>0</v>
      </c>
      <c r="BI330" s="2">
        <f t="shared" si="158"/>
        <v>0</v>
      </c>
      <c r="BJ330" s="2">
        <f t="shared" si="158"/>
        <v>0</v>
      </c>
      <c r="BK330" s="2">
        <f t="shared" si="158"/>
        <v>0</v>
      </c>
      <c r="BL330" s="2">
        <f t="shared" si="158"/>
        <v>0</v>
      </c>
      <c r="BM330" s="2">
        <f t="shared" si="158"/>
        <v>0</v>
      </c>
      <c r="BN330" s="2">
        <f t="shared" si="158"/>
        <v>0</v>
      </c>
      <c r="BO330" s="2">
        <f t="shared" si="158"/>
        <v>0</v>
      </c>
    </row>
    <row r="331" spans="1:67" ht="12.75" customHeight="1" outlineLevel="2">
      <c r="B331" s="64" t="s">
        <v>555</v>
      </c>
      <c r="L331" s="2">
        <f t="shared" ref="L331:BO331" si="159">IF(AND(L$10&gt;=$C326,L$10&lt;=$C327),INDEX($C324:$G324,1,L$10-$C326+1)*$C323*L328,0)</f>
        <v>0</v>
      </c>
      <c r="M331" s="2">
        <f t="shared" si="159"/>
        <v>0</v>
      </c>
      <c r="N331" s="2">
        <f t="shared" si="159"/>
        <v>0</v>
      </c>
      <c r="O331" s="2">
        <f t="shared" si="159"/>
        <v>0</v>
      </c>
      <c r="P331" s="2">
        <f t="shared" si="159"/>
        <v>0</v>
      </c>
      <c r="Q331" s="2">
        <f t="shared" si="159"/>
        <v>0</v>
      </c>
      <c r="R331" s="2">
        <f t="shared" si="159"/>
        <v>18071.157586691381</v>
      </c>
      <c r="S331" s="2">
        <f t="shared" si="159"/>
        <v>18534.960449550028</v>
      </c>
      <c r="T331" s="2">
        <f t="shared" si="159"/>
        <v>16079.313661351516</v>
      </c>
      <c r="U331" s="2">
        <f t="shared" si="159"/>
        <v>16475.673484992582</v>
      </c>
      <c r="V331" s="2">
        <f t="shared" si="159"/>
        <v>16890.860456814389</v>
      </c>
      <c r="W331" s="2">
        <f t="shared" si="159"/>
        <v>0</v>
      </c>
      <c r="X331" s="2">
        <f t="shared" si="159"/>
        <v>0</v>
      </c>
      <c r="Y331" s="2">
        <f t="shared" si="159"/>
        <v>0</v>
      </c>
      <c r="Z331" s="2">
        <f t="shared" si="159"/>
        <v>0</v>
      </c>
      <c r="AA331" s="2">
        <f t="shared" si="159"/>
        <v>0</v>
      </c>
      <c r="AB331" s="2">
        <f t="shared" si="159"/>
        <v>0</v>
      </c>
      <c r="AC331" s="2">
        <f t="shared" si="159"/>
        <v>0</v>
      </c>
      <c r="AD331" s="2">
        <f t="shared" si="159"/>
        <v>0</v>
      </c>
      <c r="AE331" s="2">
        <f t="shared" si="159"/>
        <v>0</v>
      </c>
      <c r="AF331" s="2">
        <f t="shared" si="159"/>
        <v>0</v>
      </c>
      <c r="AG331" s="2">
        <f t="shared" si="159"/>
        <v>0</v>
      </c>
      <c r="AH331" s="2">
        <f t="shared" si="159"/>
        <v>0</v>
      </c>
      <c r="AI331" s="2">
        <f t="shared" si="159"/>
        <v>0</v>
      </c>
      <c r="AJ331" s="2">
        <f t="shared" si="159"/>
        <v>0</v>
      </c>
      <c r="AK331" s="2">
        <f t="shared" si="159"/>
        <v>0</v>
      </c>
      <c r="AL331" s="2">
        <f t="shared" si="159"/>
        <v>0</v>
      </c>
      <c r="AM331" s="2">
        <f t="shared" si="159"/>
        <v>0</v>
      </c>
      <c r="AN331" s="2">
        <f t="shared" si="159"/>
        <v>0</v>
      </c>
      <c r="AO331" s="2">
        <f t="shared" si="159"/>
        <v>0</v>
      </c>
      <c r="AP331" s="2">
        <f t="shared" si="159"/>
        <v>0</v>
      </c>
      <c r="AQ331" s="2">
        <f t="shared" si="159"/>
        <v>0</v>
      </c>
      <c r="AR331" s="2">
        <f t="shared" si="159"/>
        <v>0</v>
      </c>
      <c r="AS331" s="2">
        <f t="shared" si="159"/>
        <v>0</v>
      </c>
      <c r="AT331" s="2">
        <f t="shared" si="159"/>
        <v>0</v>
      </c>
      <c r="AU331" s="2">
        <f t="shared" si="159"/>
        <v>0</v>
      </c>
      <c r="AV331" s="2">
        <f t="shared" si="159"/>
        <v>0</v>
      </c>
      <c r="AW331" s="2">
        <f t="shared" si="159"/>
        <v>0</v>
      </c>
      <c r="AX331" s="2">
        <f t="shared" si="159"/>
        <v>0</v>
      </c>
      <c r="AY331" s="2">
        <f t="shared" si="159"/>
        <v>0</v>
      </c>
      <c r="AZ331" s="2">
        <f t="shared" si="159"/>
        <v>0</v>
      </c>
      <c r="BA331" s="2">
        <f t="shared" si="159"/>
        <v>0</v>
      </c>
      <c r="BB331" s="2">
        <f t="shared" si="159"/>
        <v>0</v>
      </c>
      <c r="BC331" s="2">
        <f t="shared" si="159"/>
        <v>0</v>
      </c>
      <c r="BD331" s="2">
        <f t="shared" si="159"/>
        <v>0</v>
      </c>
      <c r="BE331" s="2">
        <f t="shared" si="159"/>
        <v>0</v>
      </c>
      <c r="BF331" s="2">
        <f t="shared" si="159"/>
        <v>0</v>
      </c>
      <c r="BG331" s="2">
        <f t="shared" si="159"/>
        <v>0</v>
      </c>
      <c r="BH331" s="2">
        <f t="shared" si="159"/>
        <v>0</v>
      </c>
      <c r="BI331" s="2">
        <f t="shared" si="159"/>
        <v>0</v>
      </c>
      <c r="BJ331" s="2">
        <f t="shared" si="159"/>
        <v>0</v>
      </c>
      <c r="BK331" s="2">
        <f t="shared" si="159"/>
        <v>0</v>
      </c>
      <c r="BL331" s="2">
        <f t="shared" si="159"/>
        <v>0</v>
      </c>
      <c r="BM331" s="2">
        <f t="shared" si="159"/>
        <v>0</v>
      </c>
      <c r="BN331" s="2">
        <f t="shared" si="159"/>
        <v>0</v>
      </c>
      <c r="BO331" s="2">
        <f t="shared" si="159"/>
        <v>0</v>
      </c>
    </row>
    <row r="332" spans="1:67" ht="12.75" customHeight="1" outlineLevel="2">
      <c r="B332" s="64" t="s">
        <v>3</v>
      </c>
      <c r="C332" s="165">
        <v>0</v>
      </c>
      <c r="L332" s="2">
        <f t="shared" ref="L332:BO332" si="160">SUM(L330,L331/2)*$C332*IF(L$10=$C326,(13-$D326)/12,IF(L$10=$C327,($D327-1)/12,1))</f>
        <v>0</v>
      </c>
      <c r="M332" s="2">
        <f t="shared" si="160"/>
        <v>0</v>
      </c>
      <c r="N332" s="2">
        <f t="shared" si="160"/>
        <v>0</v>
      </c>
      <c r="O332" s="2">
        <f t="shared" si="160"/>
        <v>0</v>
      </c>
      <c r="P332" s="2">
        <f t="shared" si="160"/>
        <v>0</v>
      </c>
      <c r="Q332" s="2">
        <f t="shared" si="160"/>
        <v>0</v>
      </c>
      <c r="R332" s="2">
        <f t="shared" si="160"/>
        <v>0</v>
      </c>
      <c r="S332" s="2">
        <f t="shared" si="160"/>
        <v>0</v>
      </c>
      <c r="T332" s="2">
        <f t="shared" si="160"/>
        <v>0</v>
      </c>
      <c r="U332" s="2">
        <f t="shared" si="160"/>
        <v>0</v>
      </c>
      <c r="V332" s="2">
        <f t="shared" si="160"/>
        <v>0</v>
      </c>
      <c r="W332" s="2">
        <f t="shared" si="160"/>
        <v>0</v>
      </c>
      <c r="X332" s="2">
        <f t="shared" si="160"/>
        <v>0</v>
      </c>
      <c r="Y332" s="2">
        <f t="shared" si="160"/>
        <v>0</v>
      </c>
      <c r="Z332" s="2">
        <f t="shared" si="160"/>
        <v>0</v>
      </c>
      <c r="AA332" s="2">
        <f t="shared" si="160"/>
        <v>0</v>
      </c>
      <c r="AB332" s="2">
        <f t="shared" si="160"/>
        <v>0</v>
      </c>
      <c r="AC332" s="2">
        <f t="shared" si="160"/>
        <v>0</v>
      </c>
      <c r="AD332" s="2">
        <f t="shared" si="160"/>
        <v>0</v>
      </c>
      <c r="AE332" s="2">
        <f t="shared" si="160"/>
        <v>0</v>
      </c>
      <c r="AF332" s="2">
        <f t="shared" si="160"/>
        <v>0</v>
      </c>
      <c r="AG332" s="2">
        <f t="shared" si="160"/>
        <v>0</v>
      </c>
      <c r="AH332" s="2">
        <f t="shared" si="160"/>
        <v>0</v>
      </c>
      <c r="AI332" s="2">
        <f t="shared" si="160"/>
        <v>0</v>
      </c>
      <c r="AJ332" s="2">
        <f t="shared" si="160"/>
        <v>0</v>
      </c>
      <c r="AK332" s="2">
        <f t="shared" si="160"/>
        <v>0</v>
      </c>
      <c r="AL332" s="2">
        <f t="shared" si="160"/>
        <v>0</v>
      </c>
      <c r="AM332" s="2">
        <f t="shared" si="160"/>
        <v>0</v>
      </c>
      <c r="AN332" s="2">
        <f t="shared" si="160"/>
        <v>0</v>
      </c>
      <c r="AO332" s="2">
        <f t="shared" si="160"/>
        <v>0</v>
      </c>
      <c r="AP332" s="2">
        <f t="shared" si="160"/>
        <v>0</v>
      </c>
      <c r="AQ332" s="2">
        <f t="shared" si="160"/>
        <v>0</v>
      </c>
      <c r="AR332" s="2">
        <f t="shared" si="160"/>
        <v>0</v>
      </c>
      <c r="AS332" s="2">
        <f t="shared" si="160"/>
        <v>0</v>
      </c>
      <c r="AT332" s="2">
        <f t="shared" si="160"/>
        <v>0</v>
      </c>
      <c r="AU332" s="2">
        <f t="shared" si="160"/>
        <v>0</v>
      </c>
      <c r="AV332" s="2">
        <f t="shared" si="160"/>
        <v>0</v>
      </c>
      <c r="AW332" s="2">
        <f t="shared" si="160"/>
        <v>0</v>
      </c>
      <c r="AX332" s="2">
        <f t="shared" si="160"/>
        <v>0</v>
      </c>
      <c r="AY332" s="2">
        <f t="shared" si="160"/>
        <v>0</v>
      </c>
      <c r="AZ332" s="2">
        <f t="shared" si="160"/>
        <v>0</v>
      </c>
      <c r="BA332" s="2">
        <f t="shared" si="160"/>
        <v>0</v>
      </c>
      <c r="BB332" s="2">
        <f t="shared" si="160"/>
        <v>0</v>
      </c>
      <c r="BC332" s="2">
        <f t="shared" si="160"/>
        <v>0</v>
      </c>
      <c r="BD332" s="2">
        <f t="shared" si="160"/>
        <v>0</v>
      </c>
      <c r="BE332" s="2">
        <f t="shared" si="160"/>
        <v>0</v>
      </c>
      <c r="BF332" s="2">
        <f t="shared" si="160"/>
        <v>0</v>
      </c>
      <c r="BG332" s="2">
        <f t="shared" si="160"/>
        <v>0</v>
      </c>
      <c r="BH332" s="2">
        <f t="shared" si="160"/>
        <v>0</v>
      </c>
      <c r="BI332" s="2">
        <f t="shared" si="160"/>
        <v>0</v>
      </c>
      <c r="BJ332" s="2">
        <f t="shared" si="160"/>
        <v>0</v>
      </c>
      <c r="BK332" s="2">
        <f t="shared" si="160"/>
        <v>0</v>
      </c>
      <c r="BL332" s="2">
        <f t="shared" si="160"/>
        <v>0</v>
      </c>
      <c r="BM332" s="2">
        <f t="shared" si="160"/>
        <v>0</v>
      </c>
      <c r="BN332" s="2">
        <f t="shared" si="160"/>
        <v>0</v>
      </c>
      <c r="BO332" s="2">
        <f t="shared" si="160"/>
        <v>0</v>
      </c>
    </row>
    <row r="333" spans="1:67" ht="12.75" customHeight="1" outlineLevel="2">
      <c r="B333" s="64" t="s">
        <v>556</v>
      </c>
      <c r="K333" s="167"/>
      <c r="L333" s="2">
        <f t="shared" ref="L333:V333" si="161">SUM(L330:L332)</f>
        <v>0</v>
      </c>
      <c r="M333" s="2">
        <f t="shared" si="161"/>
        <v>0</v>
      </c>
      <c r="N333" s="2">
        <f t="shared" si="161"/>
        <v>0</v>
      </c>
      <c r="O333" s="2">
        <f t="shared" si="161"/>
        <v>0</v>
      </c>
      <c r="P333" s="2">
        <f t="shared" si="161"/>
        <v>0</v>
      </c>
      <c r="Q333" s="2">
        <f t="shared" si="161"/>
        <v>0</v>
      </c>
      <c r="R333" s="2">
        <f t="shared" si="161"/>
        <v>18071.157586691381</v>
      </c>
      <c r="S333" s="2">
        <f t="shared" si="161"/>
        <v>36606.118036241409</v>
      </c>
      <c r="T333" s="2">
        <f t="shared" si="161"/>
        <v>52685.431697592925</v>
      </c>
      <c r="U333" s="2">
        <f t="shared" si="161"/>
        <v>69161.10518258551</v>
      </c>
      <c r="V333" s="2">
        <f t="shared" si="161"/>
        <v>86051.965639399903</v>
      </c>
      <c r="W333" s="2">
        <f t="shared" ref="W333:BO333" si="162">SUM(W330:W332)</f>
        <v>0</v>
      </c>
      <c r="X333" s="2">
        <f t="shared" si="162"/>
        <v>0</v>
      </c>
      <c r="Y333" s="2">
        <f t="shared" si="162"/>
        <v>0</v>
      </c>
      <c r="Z333" s="2">
        <f t="shared" si="162"/>
        <v>0</v>
      </c>
      <c r="AA333" s="2">
        <f t="shared" si="162"/>
        <v>0</v>
      </c>
      <c r="AB333" s="2">
        <f t="shared" si="162"/>
        <v>0</v>
      </c>
      <c r="AC333" s="2">
        <f t="shared" si="162"/>
        <v>0</v>
      </c>
      <c r="AD333" s="2">
        <f t="shared" si="162"/>
        <v>0</v>
      </c>
      <c r="AE333" s="2">
        <f t="shared" si="162"/>
        <v>0</v>
      </c>
      <c r="AF333" s="2">
        <f t="shared" si="162"/>
        <v>0</v>
      </c>
      <c r="AG333" s="2">
        <f t="shared" si="162"/>
        <v>0</v>
      </c>
      <c r="AH333" s="2">
        <f t="shared" si="162"/>
        <v>0</v>
      </c>
      <c r="AI333" s="2">
        <f t="shared" si="162"/>
        <v>0</v>
      </c>
      <c r="AJ333" s="2">
        <f t="shared" si="162"/>
        <v>0</v>
      </c>
      <c r="AK333" s="2">
        <f t="shared" si="162"/>
        <v>0</v>
      </c>
      <c r="AL333" s="2">
        <f t="shared" si="162"/>
        <v>0</v>
      </c>
      <c r="AM333" s="2">
        <f t="shared" si="162"/>
        <v>0</v>
      </c>
      <c r="AN333" s="2">
        <f t="shared" si="162"/>
        <v>0</v>
      </c>
      <c r="AO333" s="2">
        <f t="shared" si="162"/>
        <v>0</v>
      </c>
      <c r="AP333" s="2">
        <f t="shared" si="162"/>
        <v>0</v>
      </c>
      <c r="AQ333" s="2">
        <f t="shared" si="162"/>
        <v>0</v>
      </c>
      <c r="AR333" s="2">
        <f t="shared" si="162"/>
        <v>0</v>
      </c>
      <c r="AS333" s="2">
        <f t="shared" si="162"/>
        <v>0</v>
      </c>
      <c r="AT333" s="2">
        <f t="shared" si="162"/>
        <v>0</v>
      </c>
      <c r="AU333" s="2">
        <f t="shared" si="162"/>
        <v>0</v>
      </c>
      <c r="AV333" s="2">
        <f t="shared" si="162"/>
        <v>0</v>
      </c>
      <c r="AW333" s="2">
        <f t="shared" si="162"/>
        <v>0</v>
      </c>
      <c r="AX333" s="2">
        <f t="shared" si="162"/>
        <v>0</v>
      </c>
      <c r="AY333" s="2">
        <f t="shared" si="162"/>
        <v>0</v>
      </c>
      <c r="AZ333" s="2">
        <f t="shared" si="162"/>
        <v>0</v>
      </c>
      <c r="BA333" s="2">
        <f t="shared" si="162"/>
        <v>0</v>
      </c>
      <c r="BB333" s="2">
        <f t="shared" si="162"/>
        <v>0</v>
      </c>
      <c r="BC333" s="2">
        <f t="shared" si="162"/>
        <v>0</v>
      </c>
      <c r="BD333" s="2">
        <f t="shared" si="162"/>
        <v>0</v>
      </c>
      <c r="BE333" s="2">
        <f t="shared" si="162"/>
        <v>0</v>
      </c>
      <c r="BF333" s="2">
        <f t="shared" si="162"/>
        <v>0</v>
      </c>
      <c r="BG333" s="2">
        <f t="shared" si="162"/>
        <v>0</v>
      </c>
      <c r="BH333" s="2">
        <f t="shared" si="162"/>
        <v>0</v>
      </c>
      <c r="BI333" s="2">
        <f t="shared" si="162"/>
        <v>0</v>
      </c>
      <c r="BJ333" s="2">
        <f t="shared" si="162"/>
        <v>0</v>
      </c>
      <c r="BK333" s="2">
        <f t="shared" si="162"/>
        <v>0</v>
      </c>
      <c r="BL333" s="2">
        <f t="shared" si="162"/>
        <v>0</v>
      </c>
      <c r="BM333" s="2">
        <f t="shared" si="162"/>
        <v>0</v>
      </c>
      <c r="BN333" s="2">
        <f t="shared" si="162"/>
        <v>0</v>
      </c>
      <c r="BO333" s="2">
        <f t="shared" si="162"/>
        <v>0</v>
      </c>
    </row>
    <row r="334" spans="1:67" ht="12.75" customHeight="1" outlineLevel="2">
      <c r="B334" s="168" t="s">
        <v>557</v>
      </c>
      <c r="E334" s="2">
        <f>MAX(L333:BO333)*(1+$C$8)</f>
        <v>86051.965639399903</v>
      </c>
      <c r="F334" s="159">
        <v>14</v>
      </c>
      <c r="G334" s="169">
        <f>+$C$6</f>
        <v>2.9999999999999997E-4</v>
      </c>
      <c r="H334" s="151"/>
      <c r="L334" s="2"/>
      <c r="M334" s="2"/>
      <c r="N334" s="2"/>
      <c r="O334" s="2"/>
      <c r="P334" s="2"/>
      <c r="Q334" s="2"/>
    </row>
    <row r="335" spans="1:67" ht="12.75" customHeight="1" outlineLevel="2">
      <c r="B335" s="14"/>
    </row>
    <row r="336" spans="1:67" ht="12.75" customHeight="1" outlineLevel="2">
      <c r="B336" s="170" t="s">
        <v>558</v>
      </c>
    </row>
    <row r="337" spans="1:67" ht="12.75" customHeight="1" outlineLevel="2">
      <c r="B337" s="168" t="s">
        <v>559</v>
      </c>
      <c r="K337" s="2"/>
      <c r="L337" s="2">
        <f t="shared" ref="L337:BO337" si="163">IF(L$10=$C327,$E334,K339)</f>
        <v>0</v>
      </c>
      <c r="M337" s="2">
        <f t="shared" si="163"/>
        <v>0</v>
      </c>
      <c r="N337" s="2">
        <f t="shared" si="163"/>
        <v>0</v>
      </c>
      <c r="O337" s="2">
        <f t="shared" si="163"/>
        <v>0</v>
      </c>
      <c r="P337" s="2">
        <f t="shared" si="163"/>
        <v>0</v>
      </c>
      <c r="Q337" s="2">
        <f t="shared" si="163"/>
        <v>0</v>
      </c>
      <c r="R337" s="2">
        <f t="shared" si="163"/>
        <v>0</v>
      </c>
      <c r="S337" s="2">
        <f t="shared" si="163"/>
        <v>0</v>
      </c>
      <c r="T337" s="2">
        <f t="shared" si="163"/>
        <v>0</v>
      </c>
      <c r="U337" s="2">
        <f t="shared" si="163"/>
        <v>0</v>
      </c>
      <c r="V337" s="2">
        <f t="shared" si="163"/>
        <v>86051.965639399903</v>
      </c>
      <c r="W337" s="2">
        <f t="shared" si="163"/>
        <v>85539.751558213</v>
      </c>
      <c r="X337" s="2">
        <f t="shared" si="163"/>
        <v>79393.182583970149</v>
      </c>
      <c r="Y337" s="2">
        <f t="shared" si="163"/>
        <v>73246.613609727297</v>
      </c>
      <c r="Z337" s="2">
        <f t="shared" si="163"/>
        <v>67100.044635484446</v>
      </c>
      <c r="AA337" s="2">
        <f t="shared" si="163"/>
        <v>60953.475661241595</v>
      </c>
      <c r="AB337" s="2">
        <f t="shared" si="163"/>
        <v>54806.906686998744</v>
      </c>
      <c r="AC337" s="2">
        <f t="shared" si="163"/>
        <v>48660.337712755892</v>
      </c>
      <c r="AD337" s="2">
        <f t="shared" si="163"/>
        <v>42513.768738513041</v>
      </c>
      <c r="AE337" s="2">
        <f t="shared" si="163"/>
        <v>36367.19976427019</v>
      </c>
      <c r="AF337" s="2">
        <f t="shared" si="163"/>
        <v>30220.630790027339</v>
      </c>
      <c r="AG337" s="2">
        <f t="shared" si="163"/>
        <v>24074.061815784487</v>
      </c>
      <c r="AH337" s="2">
        <f t="shared" si="163"/>
        <v>17927.492841541636</v>
      </c>
      <c r="AI337" s="2">
        <f t="shared" si="163"/>
        <v>11780.923867298785</v>
      </c>
      <c r="AJ337" s="2">
        <f t="shared" si="163"/>
        <v>5634.3548930559346</v>
      </c>
      <c r="AK337" s="2">
        <f t="shared" si="163"/>
        <v>0</v>
      </c>
      <c r="AL337" s="2">
        <f t="shared" si="163"/>
        <v>0</v>
      </c>
      <c r="AM337" s="2">
        <f t="shared" si="163"/>
        <v>0</v>
      </c>
      <c r="AN337" s="2">
        <f t="shared" si="163"/>
        <v>0</v>
      </c>
      <c r="AO337" s="2">
        <f t="shared" si="163"/>
        <v>0</v>
      </c>
      <c r="AP337" s="2">
        <f t="shared" si="163"/>
        <v>0</v>
      </c>
      <c r="AQ337" s="2">
        <f t="shared" si="163"/>
        <v>0</v>
      </c>
      <c r="AR337" s="2">
        <f t="shared" si="163"/>
        <v>0</v>
      </c>
      <c r="AS337" s="2">
        <f t="shared" si="163"/>
        <v>0</v>
      </c>
      <c r="AT337" s="2">
        <f t="shared" si="163"/>
        <v>0</v>
      </c>
      <c r="AU337" s="2">
        <f t="shared" si="163"/>
        <v>0</v>
      </c>
      <c r="AV337" s="2">
        <f t="shared" si="163"/>
        <v>0</v>
      </c>
      <c r="AW337" s="2">
        <f t="shared" si="163"/>
        <v>0</v>
      </c>
      <c r="AX337" s="2">
        <f t="shared" si="163"/>
        <v>0</v>
      </c>
      <c r="AY337" s="2">
        <f t="shared" si="163"/>
        <v>0</v>
      </c>
      <c r="AZ337" s="2">
        <f t="shared" si="163"/>
        <v>0</v>
      </c>
      <c r="BA337" s="2">
        <f t="shared" si="163"/>
        <v>0</v>
      </c>
      <c r="BB337" s="2">
        <f t="shared" si="163"/>
        <v>0</v>
      </c>
      <c r="BC337" s="2">
        <f t="shared" si="163"/>
        <v>0</v>
      </c>
      <c r="BD337" s="2">
        <f t="shared" si="163"/>
        <v>0</v>
      </c>
      <c r="BE337" s="2">
        <f t="shared" si="163"/>
        <v>0</v>
      </c>
      <c r="BF337" s="2">
        <f t="shared" si="163"/>
        <v>0</v>
      </c>
      <c r="BG337" s="2">
        <f t="shared" si="163"/>
        <v>0</v>
      </c>
      <c r="BH337" s="2">
        <f t="shared" si="163"/>
        <v>0</v>
      </c>
      <c r="BI337" s="2">
        <f t="shared" si="163"/>
        <v>0</v>
      </c>
      <c r="BJ337" s="2">
        <f t="shared" si="163"/>
        <v>0</v>
      </c>
      <c r="BK337" s="2">
        <f t="shared" si="163"/>
        <v>0</v>
      </c>
      <c r="BL337" s="2">
        <f t="shared" si="163"/>
        <v>0</v>
      </c>
      <c r="BM337" s="2">
        <f t="shared" si="163"/>
        <v>0</v>
      </c>
      <c r="BN337" s="2">
        <f t="shared" si="163"/>
        <v>0</v>
      </c>
      <c r="BO337" s="2">
        <f t="shared" si="163"/>
        <v>0</v>
      </c>
    </row>
    <row r="338" spans="1:67" ht="12.75" customHeight="1" outlineLevel="2">
      <c r="B338" s="64" t="s">
        <v>541</v>
      </c>
      <c r="K338" s="2"/>
      <c r="L338" s="2">
        <f t="shared" ref="L338:BO338" si="164">IF(L$10=$C327,$E334/$F334*(13-$D327)/12,MIN(K339,$E334/$F334))</f>
        <v>0</v>
      </c>
      <c r="M338" s="2">
        <f t="shared" si="164"/>
        <v>0</v>
      </c>
      <c r="N338" s="2">
        <f t="shared" si="164"/>
        <v>0</v>
      </c>
      <c r="O338" s="2">
        <f t="shared" si="164"/>
        <v>0</v>
      </c>
      <c r="P338" s="2">
        <f t="shared" si="164"/>
        <v>0</v>
      </c>
      <c r="Q338" s="2">
        <f t="shared" si="164"/>
        <v>0</v>
      </c>
      <c r="R338" s="2">
        <f t="shared" si="164"/>
        <v>0</v>
      </c>
      <c r="S338" s="2">
        <f t="shared" si="164"/>
        <v>0</v>
      </c>
      <c r="T338" s="2">
        <f t="shared" si="164"/>
        <v>0</v>
      </c>
      <c r="U338" s="2">
        <f t="shared" si="164"/>
        <v>0</v>
      </c>
      <c r="V338" s="2">
        <f t="shared" si="164"/>
        <v>512.2140811869042</v>
      </c>
      <c r="W338" s="2">
        <f t="shared" si="164"/>
        <v>6146.5689742428503</v>
      </c>
      <c r="X338" s="2">
        <f t="shared" si="164"/>
        <v>6146.5689742428503</v>
      </c>
      <c r="Y338" s="2">
        <f t="shared" si="164"/>
        <v>6146.5689742428503</v>
      </c>
      <c r="Z338" s="2">
        <f t="shared" si="164"/>
        <v>6146.5689742428503</v>
      </c>
      <c r="AA338" s="2">
        <f t="shared" si="164"/>
        <v>6146.5689742428503</v>
      </c>
      <c r="AB338" s="2">
        <f t="shared" si="164"/>
        <v>6146.5689742428503</v>
      </c>
      <c r="AC338" s="2">
        <f t="shared" si="164"/>
        <v>6146.5689742428503</v>
      </c>
      <c r="AD338" s="2">
        <f t="shared" si="164"/>
        <v>6146.5689742428503</v>
      </c>
      <c r="AE338" s="2">
        <f t="shared" si="164"/>
        <v>6146.5689742428503</v>
      </c>
      <c r="AF338" s="2">
        <f t="shared" si="164"/>
        <v>6146.5689742428503</v>
      </c>
      <c r="AG338" s="2">
        <f t="shared" si="164"/>
        <v>6146.5689742428503</v>
      </c>
      <c r="AH338" s="2">
        <f t="shared" si="164"/>
        <v>6146.5689742428503</v>
      </c>
      <c r="AI338" s="2">
        <f t="shared" si="164"/>
        <v>6146.5689742428503</v>
      </c>
      <c r="AJ338" s="2">
        <f t="shared" si="164"/>
        <v>5634.3548930559346</v>
      </c>
      <c r="AK338" s="2">
        <f t="shared" si="164"/>
        <v>0</v>
      </c>
      <c r="AL338" s="2">
        <f t="shared" si="164"/>
        <v>0</v>
      </c>
      <c r="AM338" s="2">
        <f t="shared" si="164"/>
        <v>0</v>
      </c>
      <c r="AN338" s="2">
        <f t="shared" si="164"/>
        <v>0</v>
      </c>
      <c r="AO338" s="2">
        <f t="shared" si="164"/>
        <v>0</v>
      </c>
      <c r="AP338" s="2">
        <f t="shared" si="164"/>
        <v>0</v>
      </c>
      <c r="AQ338" s="2">
        <f t="shared" si="164"/>
        <v>0</v>
      </c>
      <c r="AR338" s="2">
        <f t="shared" si="164"/>
        <v>0</v>
      </c>
      <c r="AS338" s="2">
        <f t="shared" si="164"/>
        <v>0</v>
      </c>
      <c r="AT338" s="2">
        <f t="shared" si="164"/>
        <v>0</v>
      </c>
      <c r="AU338" s="2">
        <f t="shared" si="164"/>
        <v>0</v>
      </c>
      <c r="AV338" s="2">
        <f t="shared" si="164"/>
        <v>0</v>
      </c>
      <c r="AW338" s="2">
        <f t="shared" si="164"/>
        <v>0</v>
      </c>
      <c r="AX338" s="2">
        <f t="shared" si="164"/>
        <v>0</v>
      </c>
      <c r="AY338" s="2">
        <f t="shared" si="164"/>
        <v>0</v>
      </c>
      <c r="AZ338" s="2">
        <f t="shared" si="164"/>
        <v>0</v>
      </c>
      <c r="BA338" s="2">
        <f t="shared" si="164"/>
        <v>0</v>
      </c>
      <c r="BB338" s="2">
        <f t="shared" si="164"/>
        <v>0</v>
      </c>
      <c r="BC338" s="2">
        <f t="shared" si="164"/>
        <v>0</v>
      </c>
      <c r="BD338" s="2">
        <f t="shared" si="164"/>
        <v>0</v>
      </c>
      <c r="BE338" s="2">
        <f t="shared" si="164"/>
        <v>0</v>
      </c>
      <c r="BF338" s="2">
        <f t="shared" si="164"/>
        <v>0</v>
      </c>
      <c r="BG338" s="2">
        <f t="shared" si="164"/>
        <v>0</v>
      </c>
      <c r="BH338" s="2">
        <f t="shared" si="164"/>
        <v>0</v>
      </c>
      <c r="BI338" s="2">
        <f t="shared" si="164"/>
        <v>0</v>
      </c>
      <c r="BJ338" s="2">
        <f t="shared" si="164"/>
        <v>0</v>
      </c>
      <c r="BK338" s="2">
        <f t="shared" si="164"/>
        <v>0</v>
      </c>
      <c r="BL338" s="2">
        <f t="shared" si="164"/>
        <v>0</v>
      </c>
      <c r="BM338" s="2">
        <f t="shared" si="164"/>
        <v>0</v>
      </c>
      <c r="BN338" s="2">
        <f t="shared" si="164"/>
        <v>0</v>
      </c>
      <c r="BO338" s="2">
        <f t="shared" si="164"/>
        <v>0</v>
      </c>
    </row>
    <row r="339" spans="1:67" ht="12.75" customHeight="1" outlineLevel="2">
      <c r="B339" s="168" t="s">
        <v>542</v>
      </c>
      <c r="K339" s="167">
        <v>0</v>
      </c>
      <c r="L339" s="2">
        <f t="shared" ref="L339:BO339" si="165">+L337-L338</f>
        <v>0</v>
      </c>
      <c r="M339" s="2">
        <f t="shared" si="165"/>
        <v>0</v>
      </c>
      <c r="N339" s="2">
        <f t="shared" si="165"/>
        <v>0</v>
      </c>
      <c r="O339" s="2">
        <f t="shared" si="165"/>
        <v>0</v>
      </c>
      <c r="P339" s="2">
        <f t="shared" si="165"/>
        <v>0</v>
      </c>
      <c r="Q339" s="2">
        <f t="shared" si="165"/>
        <v>0</v>
      </c>
      <c r="R339" s="2">
        <f t="shared" si="165"/>
        <v>0</v>
      </c>
      <c r="S339" s="2">
        <f t="shared" si="165"/>
        <v>0</v>
      </c>
      <c r="T339" s="2">
        <f t="shared" si="165"/>
        <v>0</v>
      </c>
      <c r="U339" s="2">
        <f t="shared" si="165"/>
        <v>0</v>
      </c>
      <c r="V339" s="2">
        <f t="shared" si="165"/>
        <v>85539.751558213</v>
      </c>
      <c r="W339" s="2">
        <f t="shared" si="165"/>
        <v>79393.182583970149</v>
      </c>
      <c r="X339" s="2">
        <f t="shared" si="165"/>
        <v>73246.613609727297</v>
      </c>
      <c r="Y339" s="2">
        <f t="shared" si="165"/>
        <v>67100.044635484446</v>
      </c>
      <c r="Z339" s="2">
        <f t="shared" si="165"/>
        <v>60953.475661241595</v>
      </c>
      <c r="AA339" s="2">
        <f t="shared" si="165"/>
        <v>54806.906686998744</v>
      </c>
      <c r="AB339" s="2">
        <f t="shared" si="165"/>
        <v>48660.337712755892</v>
      </c>
      <c r="AC339" s="2">
        <f t="shared" si="165"/>
        <v>42513.768738513041</v>
      </c>
      <c r="AD339" s="2">
        <f t="shared" si="165"/>
        <v>36367.19976427019</v>
      </c>
      <c r="AE339" s="2">
        <f t="shared" si="165"/>
        <v>30220.630790027339</v>
      </c>
      <c r="AF339" s="2">
        <f t="shared" si="165"/>
        <v>24074.061815784487</v>
      </c>
      <c r="AG339" s="2">
        <f t="shared" si="165"/>
        <v>17927.492841541636</v>
      </c>
      <c r="AH339" s="2">
        <f t="shared" si="165"/>
        <v>11780.923867298785</v>
      </c>
      <c r="AI339" s="2">
        <f t="shared" si="165"/>
        <v>5634.3548930559346</v>
      </c>
      <c r="AJ339" s="2">
        <f t="shared" si="165"/>
        <v>0</v>
      </c>
      <c r="AK339" s="2">
        <f t="shared" si="165"/>
        <v>0</v>
      </c>
      <c r="AL339" s="2">
        <f t="shared" si="165"/>
        <v>0</v>
      </c>
      <c r="AM339" s="2">
        <f t="shared" si="165"/>
        <v>0</v>
      </c>
      <c r="AN339" s="2">
        <f t="shared" si="165"/>
        <v>0</v>
      </c>
      <c r="AO339" s="2">
        <f t="shared" si="165"/>
        <v>0</v>
      </c>
      <c r="AP339" s="2">
        <f t="shared" si="165"/>
        <v>0</v>
      </c>
      <c r="AQ339" s="2">
        <f t="shared" si="165"/>
        <v>0</v>
      </c>
      <c r="AR339" s="2">
        <f t="shared" si="165"/>
        <v>0</v>
      </c>
      <c r="AS339" s="2">
        <f t="shared" si="165"/>
        <v>0</v>
      </c>
      <c r="AT339" s="2">
        <f t="shared" si="165"/>
        <v>0</v>
      </c>
      <c r="AU339" s="2">
        <f t="shared" si="165"/>
        <v>0</v>
      </c>
      <c r="AV339" s="2">
        <f t="shared" si="165"/>
        <v>0</v>
      </c>
      <c r="AW339" s="2">
        <f t="shared" si="165"/>
        <v>0</v>
      </c>
      <c r="AX339" s="2">
        <f t="shared" si="165"/>
        <v>0</v>
      </c>
      <c r="AY339" s="2">
        <f t="shared" si="165"/>
        <v>0</v>
      </c>
      <c r="AZ339" s="2">
        <f t="shared" si="165"/>
        <v>0</v>
      </c>
      <c r="BA339" s="2">
        <f t="shared" si="165"/>
        <v>0</v>
      </c>
      <c r="BB339" s="2">
        <f t="shared" si="165"/>
        <v>0</v>
      </c>
      <c r="BC339" s="2">
        <f t="shared" si="165"/>
        <v>0</v>
      </c>
      <c r="BD339" s="2">
        <f t="shared" si="165"/>
        <v>0</v>
      </c>
      <c r="BE339" s="2">
        <f t="shared" si="165"/>
        <v>0</v>
      </c>
      <c r="BF339" s="2">
        <f t="shared" si="165"/>
        <v>0</v>
      </c>
      <c r="BG339" s="2">
        <f t="shared" si="165"/>
        <v>0</v>
      </c>
      <c r="BH339" s="2">
        <f t="shared" si="165"/>
        <v>0</v>
      </c>
      <c r="BI339" s="2">
        <f t="shared" si="165"/>
        <v>0</v>
      </c>
      <c r="BJ339" s="2">
        <f t="shared" si="165"/>
        <v>0</v>
      </c>
      <c r="BK339" s="2">
        <f t="shared" si="165"/>
        <v>0</v>
      </c>
      <c r="BL339" s="2">
        <f t="shared" si="165"/>
        <v>0</v>
      </c>
      <c r="BM339" s="2">
        <f t="shared" si="165"/>
        <v>0</v>
      </c>
      <c r="BN339" s="2">
        <f t="shared" si="165"/>
        <v>0</v>
      </c>
      <c r="BO339" s="2">
        <f t="shared" si="165"/>
        <v>0</v>
      </c>
    </row>
    <row r="340" spans="1:67" ht="12.75" customHeight="1" outlineLevel="2">
      <c r="B340" s="64" t="s">
        <v>543</v>
      </c>
      <c r="L340" s="2">
        <f t="shared" ref="L340:BO340" si="166">IF(L$10=$C327,(L337+L339)/2*(13-$D327)/12,(L337+L339)/2)</f>
        <v>0</v>
      </c>
      <c r="M340" s="2">
        <f t="shared" si="166"/>
        <v>0</v>
      </c>
      <c r="N340" s="2">
        <f t="shared" si="166"/>
        <v>0</v>
      </c>
      <c r="O340" s="2">
        <f t="shared" si="166"/>
        <v>0</v>
      </c>
      <c r="P340" s="2">
        <f t="shared" si="166"/>
        <v>0</v>
      </c>
      <c r="Q340" s="2">
        <f t="shared" si="166"/>
        <v>0</v>
      </c>
      <c r="R340" s="2">
        <f t="shared" si="166"/>
        <v>0</v>
      </c>
      <c r="S340" s="2">
        <f t="shared" si="166"/>
        <v>0</v>
      </c>
      <c r="T340" s="2">
        <f t="shared" si="166"/>
        <v>0</v>
      </c>
      <c r="U340" s="2">
        <f t="shared" si="166"/>
        <v>0</v>
      </c>
      <c r="V340" s="2">
        <f t="shared" si="166"/>
        <v>7149.6548832338713</v>
      </c>
      <c r="W340" s="2">
        <f t="shared" si="166"/>
        <v>82466.467071091582</v>
      </c>
      <c r="X340" s="2">
        <f t="shared" si="166"/>
        <v>76319.898096848716</v>
      </c>
      <c r="Y340" s="2">
        <f t="shared" si="166"/>
        <v>70173.329122605879</v>
      </c>
      <c r="Z340" s="2">
        <f t="shared" si="166"/>
        <v>64026.760148363021</v>
      </c>
      <c r="AA340" s="2">
        <f t="shared" si="166"/>
        <v>57880.191174120169</v>
      </c>
      <c r="AB340" s="2">
        <f t="shared" si="166"/>
        <v>51733.622199877318</v>
      </c>
      <c r="AC340" s="2">
        <f t="shared" si="166"/>
        <v>45587.053225634467</v>
      </c>
      <c r="AD340" s="2">
        <f t="shared" si="166"/>
        <v>39440.484251391616</v>
      </c>
      <c r="AE340" s="2">
        <f t="shared" si="166"/>
        <v>33293.915277148764</v>
      </c>
      <c r="AF340" s="2">
        <f t="shared" si="166"/>
        <v>27147.346302905913</v>
      </c>
      <c r="AG340" s="2">
        <f t="shared" si="166"/>
        <v>21000.777328663062</v>
      </c>
      <c r="AH340" s="2">
        <f t="shared" si="166"/>
        <v>14854.208354420211</v>
      </c>
      <c r="AI340" s="2">
        <f t="shared" si="166"/>
        <v>8707.6393801773593</v>
      </c>
      <c r="AJ340" s="2">
        <f t="shared" si="166"/>
        <v>2817.1774465279673</v>
      </c>
      <c r="AK340" s="2">
        <f t="shared" si="166"/>
        <v>0</v>
      </c>
      <c r="AL340" s="2">
        <f t="shared" si="166"/>
        <v>0</v>
      </c>
      <c r="AM340" s="2">
        <f t="shared" si="166"/>
        <v>0</v>
      </c>
      <c r="AN340" s="2">
        <f t="shared" si="166"/>
        <v>0</v>
      </c>
      <c r="AO340" s="2">
        <f t="shared" si="166"/>
        <v>0</v>
      </c>
      <c r="AP340" s="2">
        <f t="shared" si="166"/>
        <v>0</v>
      </c>
      <c r="AQ340" s="2">
        <f t="shared" si="166"/>
        <v>0</v>
      </c>
      <c r="AR340" s="2">
        <f t="shared" si="166"/>
        <v>0</v>
      </c>
      <c r="AS340" s="2">
        <f t="shared" si="166"/>
        <v>0</v>
      </c>
      <c r="AT340" s="2">
        <f t="shared" si="166"/>
        <v>0</v>
      </c>
      <c r="AU340" s="2">
        <f t="shared" si="166"/>
        <v>0</v>
      </c>
      <c r="AV340" s="2">
        <f t="shared" si="166"/>
        <v>0</v>
      </c>
      <c r="AW340" s="2">
        <f t="shared" si="166"/>
        <v>0</v>
      </c>
      <c r="AX340" s="2">
        <f t="shared" si="166"/>
        <v>0</v>
      </c>
      <c r="AY340" s="2">
        <f t="shared" si="166"/>
        <v>0</v>
      </c>
      <c r="AZ340" s="2">
        <f t="shared" si="166"/>
        <v>0</v>
      </c>
      <c r="BA340" s="2">
        <f t="shared" si="166"/>
        <v>0</v>
      </c>
      <c r="BB340" s="2">
        <f t="shared" si="166"/>
        <v>0</v>
      </c>
      <c r="BC340" s="2">
        <f t="shared" si="166"/>
        <v>0</v>
      </c>
      <c r="BD340" s="2">
        <f t="shared" si="166"/>
        <v>0</v>
      </c>
      <c r="BE340" s="2">
        <f t="shared" si="166"/>
        <v>0</v>
      </c>
      <c r="BF340" s="2">
        <f t="shared" si="166"/>
        <v>0</v>
      </c>
      <c r="BG340" s="2">
        <f t="shared" si="166"/>
        <v>0</v>
      </c>
      <c r="BH340" s="2">
        <f t="shared" si="166"/>
        <v>0</v>
      </c>
      <c r="BI340" s="2">
        <f t="shared" si="166"/>
        <v>0</v>
      </c>
      <c r="BJ340" s="2">
        <f t="shared" si="166"/>
        <v>0</v>
      </c>
      <c r="BK340" s="2">
        <f t="shared" si="166"/>
        <v>0</v>
      </c>
      <c r="BL340" s="2">
        <f t="shared" si="166"/>
        <v>0</v>
      </c>
      <c r="BM340" s="2">
        <f t="shared" si="166"/>
        <v>0</v>
      </c>
      <c r="BN340" s="2">
        <f t="shared" si="166"/>
        <v>0</v>
      </c>
      <c r="BO340" s="2">
        <f t="shared" si="166"/>
        <v>0</v>
      </c>
    </row>
    <row r="341" spans="1:67" ht="12.75" customHeight="1" outlineLevel="2">
      <c r="B341" s="64" t="s">
        <v>535</v>
      </c>
      <c r="L341" s="171">
        <f t="shared" ref="L341:BO341" si="167">+L340*$C$5</f>
        <v>0</v>
      </c>
      <c r="M341" s="171">
        <f t="shared" si="167"/>
        <v>0</v>
      </c>
      <c r="N341" s="171">
        <f t="shared" si="167"/>
        <v>0</v>
      </c>
      <c r="O341" s="171">
        <f t="shared" si="167"/>
        <v>0</v>
      </c>
      <c r="P341" s="171">
        <f t="shared" si="167"/>
        <v>0</v>
      </c>
      <c r="Q341" s="171">
        <f t="shared" si="167"/>
        <v>0</v>
      </c>
      <c r="R341" s="171">
        <f t="shared" si="167"/>
        <v>0</v>
      </c>
      <c r="S341" s="171">
        <f t="shared" si="167"/>
        <v>0</v>
      </c>
      <c r="T341" s="171">
        <f t="shared" si="167"/>
        <v>0</v>
      </c>
      <c r="U341" s="171">
        <f t="shared" si="167"/>
        <v>0</v>
      </c>
      <c r="V341" s="171">
        <f t="shared" si="167"/>
        <v>500.47584182637104</v>
      </c>
      <c r="W341" s="171">
        <f t="shared" si="167"/>
        <v>5772.6526949764111</v>
      </c>
      <c r="X341" s="171">
        <f t="shared" si="167"/>
        <v>5342.3928667794107</v>
      </c>
      <c r="Y341" s="171">
        <f t="shared" si="167"/>
        <v>4912.1330385824122</v>
      </c>
      <c r="Z341" s="171">
        <f t="shared" si="167"/>
        <v>4481.8732103854118</v>
      </c>
      <c r="AA341" s="171">
        <f t="shared" si="167"/>
        <v>4051.6133821884123</v>
      </c>
      <c r="AB341" s="171">
        <f t="shared" si="167"/>
        <v>3621.3535539914128</v>
      </c>
      <c r="AC341" s="171">
        <f t="shared" si="167"/>
        <v>3191.0937257944129</v>
      </c>
      <c r="AD341" s="171">
        <f t="shared" si="167"/>
        <v>2760.8338975974134</v>
      </c>
      <c r="AE341" s="171">
        <f t="shared" si="167"/>
        <v>2330.5740694004139</v>
      </c>
      <c r="AF341" s="171">
        <f t="shared" si="167"/>
        <v>1900.314241203414</v>
      </c>
      <c r="AG341" s="171">
        <f t="shared" si="167"/>
        <v>1470.0544130064145</v>
      </c>
      <c r="AH341" s="171">
        <f t="shared" si="167"/>
        <v>1039.7945848094148</v>
      </c>
      <c r="AI341" s="171">
        <f t="shared" si="167"/>
        <v>609.53475661241521</v>
      </c>
      <c r="AJ341" s="171">
        <f t="shared" si="167"/>
        <v>197.20242125695773</v>
      </c>
      <c r="AK341" s="171">
        <f t="shared" si="167"/>
        <v>0</v>
      </c>
      <c r="AL341" s="171">
        <f t="shared" si="167"/>
        <v>0</v>
      </c>
      <c r="AM341" s="171">
        <f t="shared" si="167"/>
        <v>0</v>
      </c>
      <c r="AN341" s="171">
        <f t="shared" si="167"/>
        <v>0</v>
      </c>
      <c r="AO341" s="171">
        <f t="shared" si="167"/>
        <v>0</v>
      </c>
      <c r="AP341" s="171">
        <f t="shared" si="167"/>
        <v>0</v>
      </c>
      <c r="AQ341" s="171">
        <f t="shared" si="167"/>
        <v>0</v>
      </c>
      <c r="AR341" s="171">
        <f t="shared" si="167"/>
        <v>0</v>
      </c>
      <c r="AS341" s="171">
        <f t="shared" si="167"/>
        <v>0</v>
      </c>
      <c r="AT341" s="171">
        <f t="shared" si="167"/>
        <v>0</v>
      </c>
      <c r="AU341" s="171">
        <f t="shared" si="167"/>
        <v>0</v>
      </c>
      <c r="AV341" s="171">
        <f t="shared" si="167"/>
        <v>0</v>
      </c>
      <c r="AW341" s="171">
        <f t="shared" si="167"/>
        <v>0</v>
      </c>
      <c r="AX341" s="171">
        <f t="shared" si="167"/>
        <v>0</v>
      </c>
      <c r="AY341" s="171">
        <f t="shared" si="167"/>
        <v>0</v>
      </c>
      <c r="AZ341" s="171">
        <f t="shared" si="167"/>
        <v>0</v>
      </c>
      <c r="BA341" s="171">
        <f t="shared" si="167"/>
        <v>0</v>
      </c>
      <c r="BB341" s="171">
        <f t="shared" si="167"/>
        <v>0</v>
      </c>
      <c r="BC341" s="171">
        <f t="shared" si="167"/>
        <v>0</v>
      </c>
      <c r="BD341" s="171">
        <f t="shared" si="167"/>
        <v>0</v>
      </c>
      <c r="BE341" s="171">
        <f t="shared" si="167"/>
        <v>0</v>
      </c>
      <c r="BF341" s="171">
        <f t="shared" si="167"/>
        <v>0</v>
      </c>
      <c r="BG341" s="171">
        <f t="shared" si="167"/>
        <v>0</v>
      </c>
      <c r="BH341" s="171">
        <f t="shared" si="167"/>
        <v>0</v>
      </c>
      <c r="BI341" s="171">
        <f t="shared" si="167"/>
        <v>0</v>
      </c>
      <c r="BJ341" s="171">
        <f t="shared" si="167"/>
        <v>0</v>
      </c>
      <c r="BK341" s="171">
        <f t="shared" si="167"/>
        <v>0</v>
      </c>
      <c r="BL341" s="171">
        <f t="shared" si="167"/>
        <v>0</v>
      </c>
      <c r="BM341" s="171">
        <f t="shared" si="167"/>
        <v>0</v>
      </c>
      <c r="BN341" s="171">
        <f t="shared" si="167"/>
        <v>0</v>
      </c>
      <c r="BO341" s="171">
        <f t="shared" si="167"/>
        <v>0</v>
      </c>
    </row>
    <row r="342" spans="1:67" ht="12.75" customHeight="1" outlineLevel="2">
      <c r="B342" s="14" t="s">
        <v>560</v>
      </c>
      <c r="L342" s="22">
        <f t="shared" ref="L342:BO342" si="168">IF(OR(L$10&lt;$C327,L$10&gt;$C327+$F334),0,IF(L$10=$C327,$E334*(13-$D327)/12,IF(L$10=$C327+$F334,$E334*($D327-1)/12,$E334)))</f>
        <v>0</v>
      </c>
      <c r="M342" s="22">
        <f t="shared" si="168"/>
        <v>0</v>
      </c>
      <c r="N342" s="22">
        <f t="shared" si="168"/>
        <v>0</v>
      </c>
      <c r="O342" s="22">
        <f t="shared" si="168"/>
        <v>0</v>
      </c>
      <c r="P342" s="22">
        <f t="shared" si="168"/>
        <v>0</v>
      </c>
      <c r="Q342" s="22">
        <f t="shared" si="168"/>
        <v>0</v>
      </c>
      <c r="R342" s="22">
        <f t="shared" si="168"/>
        <v>0</v>
      </c>
      <c r="S342" s="22">
        <f t="shared" si="168"/>
        <v>0</v>
      </c>
      <c r="T342" s="22">
        <f t="shared" si="168"/>
        <v>0</v>
      </c>
      <c r="U342" s="22">
        <f t="shared" si="168"/>
        <v>0</v>
      </c>
      <c r="V342" s="22">
        <f t="shared" si="168"/>
        <v>7170.9971366166583</v>
      </c>
      <c r="W342" s="22">
        <f t="shared" si="168"/>
        <v>86051.965639399903</v>
      </c>
      <c r="X342" s="22">
        <f t="shared" si="168"/>
        <v>86051.965639399903</v>
      </c>
      <c r="Y342" s="22">
        <f t="shared" si="168"/>
        <v>86051.965639399903</v>
      </c>
      <c r="Z342" s="22">
        <f t="shared" si="168"/>
        <v>86051.965639399903</v>
      </c>
      <c r="AA342" s="22">
        <f t="shared" si="168"/>
        <v>86051.965639399903</v>
      </c>
      <c r="AB342" s="22">
        <f t="shared" si="168"/>
        <v>86051.965639399903</v>
      </c>
      <c r="AC342" s="22">
        <f t="shared" si="168"/>
        <v>86051.965639399903</v>
      </c>
      <c r="AD342" s="22">
        <f t="shared" si="168"/>
        <v>86051.965639399903</v>
      </c>
      <c r="AE342" s="22">
        <f t="shared" si="168"/>
        <v>86051.965639399903</v>
      </c>
      <c r="AF342" s="22">
        <f t="shared" si="168"/>
        <v>86051.965639399903</v>
      </c>
      <c r="AG342" s="22">
        <f t="shared" si="168"/>
        <v>86051.965639399903</v>
      </c>
      <c r="AH342" s="22">
        <f t="shared" si="168"/>
        <v>86051.965639399903</v>
      </c>
      <c r="AI342" s="22">
        <f t="shared" si="168"/>
        <v>86051.965639399903</v>
      </c>
      <c r="AJ342" s="22">
        <f t="shared" si="168"/>
        <v>78880.968502783246</v>
      </c>
      <c r="AK342" s="22">
        <f t="shared" si="168"/>
        <v>0</v>
      </c>
      <c r="AL342" s="22">
        <f t="shared" si="168"/>
        <v>0</v>
      </c>
      <c r="AM342" s="22">
        <f t="shared" si="168"/>
        <v>0</v>
      </c>
      <c r="AN342" s="22">
        <f t="shared" si="168"/>
        <v>0</v>
      </c>
      <c r="AO342" s="22">
        <f t="shared" si="168"/>
        <v>0</v>
      </c>
      <c r="AP342" s="22">
        <f t="shared" si="168"/>
        <v>0</v>
      </c>
      <c r="AQ342" s="22">
        <f t="shared" si="168"/>
        <v>0</v>
      </c>
      <c r="AR342" s="22">
        <f t="shared" si="168"/>
        <v>0</v>
      </c>
      <c r="AS342" s="22">
        <f t="shared" si="168"/>
        <v>0</v>
      </c>
      <c r="AT342" s="22">
        <f t="shared" si="168"/>
        <v>0</v>
      </c>
      <c r="AU342" s="22">
        <f t="shared" si="168"/>
        <v>0</v>
      </c>
      <c r="AV342" s="22">
        <f t="shared" si="168"/>
        <v>0</v>
      </c>
      <c r="AW342" s="22">
        <f t="shared" si="168"/>
        <v>0</v>
      </c>
      <c r="AX342" s="22">
        <f t="shared" si="168"/>
        <v>0</v>
      </c>
      <c r="AY342" s="22">
        <f t="shared" si="168"/>
        <v>0</v>
      </c>
      <c r="AZ342" s="22">
        <f t="shared" si="168"/>
        <v>0</v>
      </c>
      <c r="BA342" s="22">
        <f t="shared" si="168"/>
        <v>0</v>
      </c>
      <c r="BB342" s="22">
        <f t="shared" si="168"/>
        <v>0</v>
      </c>
      <c r="BC342" s="22">
        <f t="shared" si="168"/>
        <v>0</v>
      </c>
      <c r="BD342" s="22">
        <f t="shared" si="168"/>
        <v>0</v>
      </c>
      <c r="BE342" s="22">
        <f t="shared" si="168"/>
        <v>0</v>
      </c>
      <c r="BF342" s="22">
        <f t="shared" si="168"/>
        <v>0</v>
      </c>
      <c r="BG342" s="22">
        <f t="shared" si="168"/>
        <v>0</v>
      </c>
      <c r="BH342" s="22">
        <f t="shared" si="168"/>
        <v>0</v>
      </c>
      <c r="BI342" s="22">
        <f t="shared" si="168"/>
        <v>0</v>
      </c>
      <c r="BJ342" s="22">
        <f t="shared" si="168"/>
        <v>0</v>
      </c>
      <c r="BK342" s="22">
        <f t="shared" si="168"/>
        <v>0</v>
      </c>
      <c r="BL342" s="22">
        <f t="shared" si="168"/>
        <v>0</v>
      </c>
      <c r="BM342" s="22">
        <f t="shared" si="168"/>
        <v>0</v>
      </c>
      <c r="BN342" s="22">
        <f t="shared" si="168"/>
        <v>0</v>
      </c>
      <c r="BO342" s="22">
        <f t="shared" si="168"/>
        <v>0</v>
      </c>
    </row>
    <row r="343" spans="1:67" ht="12.75" customHeight="1" outlineLevel="2">
      <c r="B343" s="14" t="s">
        <v>536</v>
      </c>
      <c r="J343" s="2"/>
      <c r="L343" s="172">
        <f>+L342*$G334</f>
        <v>0</v>
      </c>
      <c r="M343" s="172">
        <f t="shared" ref="M343:BO343" si="169">+M342*$G334</f>
        <v>0</v>
      </c>
      <c r="N343" s="172">
        <f t="shared" si="169"/>
        <v>0</v>
      </c>
      <c r="O343" s="172">
        <f t="shared" si="169"/>
        <v>0</v>
      </c>
      <c r="P343" s="172">
        <f t="shared" si="169"/>
        <v>0</v>
      </c>
      <c r="Q343" s="172">
        <f t="shared" si="169"/>
        <v>0</v>
      </c>
      <c r="R343" s="172">
        <f t="shared" si="169"/>
        <v>0</v>
      </c>
      <c r="S343" s="172">
        <f t="shared" si="169"/>
        <v>0</v>
      </c>
      <c r="T343" s="172">
        <f t="shared" si="169"/>
        <v>0</v>
      </c>
      <c r="U343" s="172">
        <f t="shared" si="169"/>
        <v>0</v>
      </c>
      <c r="V343" s="172">
        <f t="shared" si="169"/>
        <v>2.1512991409849973</v>
      </c>
      <c r="W343" s="172">
        <f t="shared" si="169"/>
        <v>25.815589691819969</v>
      </c>
      <c r="X343" s="172">
        <f t="shared" si="169"/>
        <v>25.815589691819969</v>
      </c>
      <c r="Y343" s="172">
        <f t="shared" si="169"/>
        <v>25.815589691819969</v>
      </c>
      <c r="Z343" s="172">
        <f t="shared" si="169"/>
        <v>25.815589691819969</v>
      </c>
      <c r="AA343" s="172">
        <f t="shared" si="169"/>
        <v>25.815589691819969</v>
      </c>
      <c r="AB343" s="172">
        <f t="shared" si="169"/>
        <v>25.815589691819969</v>
      </c>
      <c r="AC343" s="172">
        <f t="shared" si="169"/>
        <v>25.815589691819969</v>
      </c>
      <c r="AD343" s="172">
        <f t="shared" si="169"/>
        <v>25.815589691819969</v>
      </c>
      <c r="AE343" s="172">
        <f t="shared" si="169"/>
        <v>25.815589691819969</v>
      </c>
      <c r="AF343" s="172">
        <f t="shared" si="169"/>
        <v>25.815589691819969</v>
      </c>
      <c r="AG343" s="172">
        <f t="shared" si="169"/>
        <v>25.815589691819969</v>
      </c>
      <c r="AH343" s="172">
        <f t="shared" si="169"/>
        <v>25.815589691819969</v>
      </c>
      <c r="AI343" s="172">
        <f t="shared" si="169"/>
        <v>25.815589691819969</v>
      </c>
      <c r="AJ343" s="172">
        <f t="shared" si="169"/>
        <v>23.66429055083497</v>
      </c>
      <c r="AK343" s="172">
        <f t="shared" si="169"/>
        <v>0</v>
      </c>
      <c r="AL343" s="172">
        <f t="shared" si="169"/>
        <v>0</v>
      </c>
      <c r="AM343" s="172">
        <f t="shared" si="169"/>
        <v>0</v>
      </c>
      <c r="AN343" s="172">
        <f t="shared" si="169"/>
        <v>0</v>
      </c>
      <c r="AO343" s="172">
        <f t="shared" si="169"/>
        <v>0</v>
      </c>
      <c r="AP343" s="172">
        <f t="shared" si="169"/>
        <v>0</v>
      </c>
      <c r="AQ343" s="172">
        <f t="shared" si="169"/>
        <v>0</v>
      </c>
      <c r="AR343" s="172">
        <f t="shared" si="169"/>
        <v>0</v>
      </c>
      <c r="AS343" s="172">
        <f t="shared" si="169"/>
        <v>0</v>
      </c>
      <c r="AT343" s="172">
        <f t="shared" si="169"/>
        <v>0</v>
      </c>
      <c r="AU343" s="172">
        <f t="shared" si="169"/>
        <v>0</v>
      </c>
      <c r="AV343" s="172">
        <f t="shared" si="169"/>
        <v>0</v>
      </c>
      <c r="AW343" s="172">
        <f t="shared" si="169"/>
        <v>0</v>
      </c>
      <c r="AX343" s="172">
        <f t="shared" si="169"/>
        <v>0</v>
      </c>
      <c r="AY343" s="172">
        <f t="shared" si="169"/>
        <v>0</v>
      </c>
      <c r="AZ343" s="172">
        <f t="shared" si="169"/>
        <v>0</v>
      </c>
      <c r="BA343" s="172">
        <f t="shared" si="169"/>
        <v>0</v>
      </c>
      <c r="BB343" s="172">
        <f t="shared" si="169"/>
        <v>0</v>
      </c>
      <c r="BC343" s="172">
        <f t="shared" si="169"/>
        <v>0</v>
      </c>
      <c r="BD343" s="172">
        <f t="shared" si="169"/>
        <v>0</v>
      </c>
      <c r="BE343" s="172">
        <f t="shared" si="169"/>
        <v>0</v>
      </c>
      <c r="BF343" s="172">
        <f t="shared" si="169"/>
        <v>0</v>
      </c>
      <c r="BG343" s="172">
        <f t="shared" si="169"/>
        <v>0</v>
      </c>
      <c r="BH343" s="172">
        <f t="shared" si="169"/>
        <v>0</v>
      </c>
      <c r="BI343" s="172">
        <f t="shared" si="169"/>
        <v>0</v>
      </c>
      <c r="BJ343" s="172">
        <f t="shared" si="169"/>
        <v>0</v>
      </c>
      <c r="BK343" s="172">
        <f t="shared" si="169"/>
        <v>0</v>
      </c>
      <c r="BL343" s="172">
        <f t="shared" si="169"/>
        <v>0</v>
      </c>
      <c r="BM343" s="172">
        <f t="shared" si="169"/>
        <v>0</v>
      </c>
      <c r="BN343" s="172">
        <f t="shared" si="169"/>
        <v>0</v>
      </c>
      <c r="BO343" s="172">
        <f t="shared" si="169"/>
        <v>0</v>
      </c>
    </row>
    <row r="344" spans="1:67" ht="13.5" customHeight="1" outlineLevel="2" thickBot="1">
      <c r="B344" s="14" t="s">
        <v>561</v>
      </c>
      <c r="J344" s="2"/>
      <c r="L344" s="157">
        <f t="shared" ref="L344:BO344" si="170">SUM(L338,L341,L343)</f>
        <v>0</v>
      </c>
      <c r="M344" s="157">
        <f t="shared" si="170"/>
        <v>0</v>
      </c>
      <c r="N344" s="157">
        <f t="shared" si="170"/>
        <v>0</v>
      </c>
      <c r="O344" s="157">
        <f t="shared" si="170"/>
        <v>0</v>
      </c>
      <c r="P344" s="157">
        <f t="shared" si="170"/>
        <v>0</v>
      </c>
      <c r="Q344" s="157">
        <f t="shared" si="170"/>
        <v>0</v>
      </c>
      <c r="R344" s="157">
        <f t="shared" si="170"/>
        <v>0</v>
      </c>
      <c r="S344" s="157">
        <f t="shared" si="170"/>
        <v>0</v>
      </c>
      <c r="T344" s="157">
        <f t="shared" si="170"/>
        <v>0</v>
      </c>
      <c r="U344" s="157">
        <f t="shared" si="170"/>
        <v>0</v>
      </c>
      <c r="V344" s="157">
        <f t="shared" si="170"/>
        <v>1014.8412221542602</v>
      </c>
      <c r="W344" s="157">
        <f t="shared" si="170"/>
        <v>11945.037258911081</v>
      </c>
      <c r="X344" s="157">
        <f t="shared" si="170"/>
        <v>11514.777430714081</v>
      </c>
      <c r="Y344" s="157">
        <f t="shared" si="170"/>
        <v>11084.517602517082</v>
      </c>
      <c r="Z344" s="157">
        <f t="shared" si="170"/>
        <v>10654.257774320082</v>
      </c>
      <c r="AA344" s="157">
        <f t="shared" si="170"/>
        <v>10223.997946123081</v>
      </c>
      <c r="AB344" s="157">
        <f t="shared" si="170"/>
        <v>9793.7381179260829</v>
      </c>
      <c r="AC344" s="157">
        <f t="shared" si="170"/>
        <v>9363.4782897290825</v>
      </c>
      <c r="AD344" s="157">
        <f t="shared" si="170"/>
        <v>8933.2184615320839</v>
      </c>
      <c r="AE344" s="157">
        <f t="shared" si="170"/>
        <v>8502.9586333350835</v>
      </c>
      <c r="AF344" s="157">
        <f t="shared" si="170"/>
        <v>8072.698805138084</v>
      </c>
      <c r="AG344" s="157">
        <f t="shared" si="170"/>
        <v>7642.4389769410845</v>
      </c>
      <c r="AH344" s="157">
        <f t="shared" si="170"/>
        <v>7212.1791487440851</v>
      </c>
      <c r="AI344" s="157">
        <f t="shared" si="170"/>
        <v>6781.9193205470856</v>
      </c>
      <c r="AJ344" s="157">
        <f t="shared" si="170"/>
        <v>5855.2216048637274</v>
      </c>
      <c r="AK344" s="157">
        <f t="shared" si="170"/>
        <v>0</v>
      </c>
      <c r="AL344" s="157">
        <f t="shared" si="170"/>
        <v>0</v>
      </c>
      <c r="AM344" s="157">
        <f t="shared" si="170"/>
        <v>0</v>
      </c>
      <c r="AN344" s="157">
        <f t="shared" si="170"/>
        <v>0</v>
      </c>
      <c r="AO344" s="157">
        <f t="shared" si="170"/>
        <v>0</v>
      </c>
      <c r="AP344" s="157">
        <f t="shared" si="170"/>
        <v>0</v>
      </c>
      <c r="AQ344" s="157">
        <f t="shared" si="170"/>
        <v>0</v>
      </c>
      <c r="AR344" s="157">
        <f t="shared" si="170"/>
        <v>0</v>
      </c>
      <c r="AS344" s="157">
        <f t="shared" si="170"/>
        <v>0</v>
      </c>
      <c r="AT344" s="157">
        <f t="shared" si="170"/>
        <v>0</v>
      </c>
      <c r="AU344" s="157">
        <f t="shared" si="170"/>
        <v>0</v>
      </c>
      <c r="AV344" s="157">
        <f t="shared" si="170"/>
        <v>0</v>
      </c>
      <c r="AW344" s="157">
        <f t="shared" si="170"/>
        <v>0</v>
      </c>
      <c r="AX344" s="157">
        <f t="shared" si="170"/>
        <v>0</v>
      </c>
      <c r="AY344" s="157">
        <f t="shared" si="170"/>
        <v>0</v>
      </c>
      <c r="AZ344" s="157">
        <f t="shared" si="170"/>
        <v>0</v>
      </c>
      <c r="BA344" s="157">
        <f t="shared" si="170"/>
        <v>0</v>
      </c>
      <c r="BB344" s="157">
        <f t="shared" si="170"/>
        <v>0</v>
      </c>
      <c r="BC344" s="157">
        <f t="shared" si="170"/>
        <v>0</v>
      </c>
      <c r="BD344" s="157">
        <f t="shared" si="170"/>
        <v>0</v>
      </c>
      <c r="BE344" s="157">
        <f t="shared" si="170"/>
        <v>0</v>
      </c>
      <c r="BF344" s="157">
        <f t="shared" si="170"/>
        <v>0</v>
      </c>
      <c r="BG344" s="157">
        <f t="shared" si="170"/>
        <v>0</v>
      </c>
      <c r="BH344" s="157">
        <f t="shared" si="170"/>
        <v>0</v>
      </c>
      <c r="BI344" s="157">
        <f t="shared" si="170"/>
        <v>0</v>
      </c>
      <c r="BJ344" s="157">
        <f t="shared" si="170"/>
        <v>0</v>
      </c>
      <c r="BK344" s="157">
        <f t="shared" si="170"/>
        <v>0</v>
      </c>
      <c r="BL344" s="157">
        <f t="shared" si="170"/>
        <v>0</v>
      </c>
      <c r="BM344" s="157">
        <f t="shared" si="170"/>
        <v>0</v>
      </c>
      <c r="BN344" s="157">
        <f t="shared" si="170"/>
        <v>0</v>
      </c>
      <c r="BO344" s="157">
        <f t="shared" si="170"/>
        <v>0</v>
      </c>
    </row>
    <row r="345" spans="1:67" ht="12.75" customHeight="1" outlineLevel="2">
      <c r="B345" s="14"/>
    </row>
    <row r="346" spans="1:67" ht="12.75" customHeight="1" outlineLevel="2">
      <c r="B346" s="14"/>
    </row>
    <row r="347" spans="1:67" ht="12.75" customHeight="1" outlineLevel="2">
      <c r="B347" s="14"/>
    </row>
    <row r="348" spans="1:67" ht="12.75" customHeight="1" outlineLevel="2">
      <c r="B348" s="14"/>
    </row>
    <row r="349" spans="1:67" ht="12.75" customHeight="1" outlineLevel="2">
      <c r="B349" s="14"/>
    </row>
    <row r="350" spans="1:67" ht="12.75" customHeight="1" outlineLevel="2">
      <c r="B350" s="14"/>
    </row>
    <row r="351" spans="1:67" ht="12.75" customHeight="1" outlineLevel="2">
      <c r="B351" s="14"/>
    </row>
    <row r="352" spans="1:67" outlineLevel="1">
      <c r="A352">
        <f>A322+1</f>
        <v>12</v>
      </c>
      <c r="B352" s="158" t="s">
        <v>626</v>
      </c>
      <c r="C352" s="150"/>
      <c r="G352" s="159" t="s">
        <v>548</v>
      </c>
      <c r="H352" s="1">
        <f>+C357</f>
        <v>2025</v>
      </c>
      <c r="I352" s="2">
        <f>+E364</f>
        <v>210392.3778787051</v>
      </c>
      <c r="J352" s="2">
        <f>NPV($C$4,M352:BO352)+L352</f>
        <v>86698.284288757743</v>
      </c>
      <c r="L352" s="2">
        <f>+L374</f>
        <v>0</v>
      </c>
      <c r="M352" s="2">
        <f t="shared" ref="M352:BO352" si="171">+M374</f>
        <v>0</v>
      </c>
      <c r="N352" s="2">
        <f t="shared" si="171"/>
        <v>0</v>
      </c>
      <c r="O352" s="2">
        <f t="shared" si="171"/>
        <v>0</v>
      </c>
      <c r="P352" s="2">
        <f t="shared" si="171"/>
        <v>0</v>
      </c>
      <c r="Q352" s="2">
        <f t="shared" si="171"/>
        <v>0</v>
      </c>
      <c r="R352" s="2">
        <f t="shared" si="171"/>
        <v>0</v>
      </c>
      <c r="S352" s="2">
        <f t="shared" si="171"/>
        <v>0</v>
      </c>
      <c r="T352" s="2">
        <f t="shared" si="171"/>
        <v>0</v>
      </c>
      <c r="U352" s="2">
        <f t="shared" si="171"/>
        <v>0</v>
      </c>
      <c r="V352" s="2">
        <f t="shared" si="171"/>
        <v>0</v>
      </c>
      <c r="W352" s="2">
        <f t="shared" si="171"/>
        <v>0</v>
      </c>
      <c r="X352" s="2">
        <f t="shared" si="171"/>
        <v>0</v>
      </c>
      <c r="Y352" s="2">
        <f t="shared" si="171"/>
        <v>1931.8111252168328</v>
      </c>
      <c r="Z352" s="2">
        <f t="shared" si="171"/>
        <v>22862.638396152623</v>
      </c>
      <c r="AA352" s="2">
        <f t="shared" si="171"/>
        <v>22273.539738092248</v>
      </c>
      <c r="AB352" s="2">
        <f t="shared" si="171"/>
        <v>21684.441080031876</v>
      </c>
      <c r="AC352" s="2">
        <f t="shared" si="171"/>
        <v>21095.342421971498</v>
      </c>
      <c r="AD352" s="2">
        <f t="shared" si="171"/>
        <v>20506.243763911127</v>
      </c>
      <c r="AE352" s="2">
        <f t="shared" si="171"/>
        <v>19917.145105850748</v>
      </c>
      <c r="AF352" s="2">
        <f t="shared" si="171"/>
        <v>19328.046447790377</v>
      </c>
      <c r="AG352" s="2">
        <f t="shared" si="171"/>
        <v>18738.947789730002</v>
      </c>
      <c r="AH352" s="2">
        <f t="shared" si="171"/>
        <v>18149.849131669627</v>
      </c>
      <c r="AI352" s="2">
        <f t="shared" si="171"/>
        <v>17560.750473609252</v>
      </c>
      <c r="AJ352" s="2">
        <f t="shared" si="171"/>
        <v>16971.651815548877</v>
      </c>
      <c r="AK352" s="2">
        <f t="shared" si="171"/>
        <v>16382.553157488503</v>
      </c>
      <c r="AL352" s="2">
        <f t="shared" si="171"/>
        <v>15793.454499428128</v>
      </c>
      <c r="AM352" s="2">
        <f t="shared" si="171"/>
        <v>15204.355841367755</v>
      </c>
      <c r="AN352" s="2">
        <f t="shared" si="171"/>
        <v>14615.25718330738</v>
      </c>
      <c r="AO352" s="2">
        <f t="shared" si="171"/>
        <v>14026.158525247007</v>
      </c>
      <c r="AP352" s="2">
        <f t="shared" si="171"/>
        <v>13437.059867186632</v>
      </c>
      <c r="AQ352" s="2">
        <f t="shared" si="171"/>
        <v>12847.961209126257</v>
      </c>
      <c r="AR352" s="2">
        <f t="shared" si="171"/>
        <v>12258.862551065882</v>
      </c>
      <c r="AS352" s="2">
        <f t="shared" si="171"/>
        <v>11669.763893005507</v>
      </c>
      <c r="AT352" s="2">
        <f t="shared" si="171"/>
        <v>11080.665234945132</v>
      </c>
      <c r="AU352" s="2">
        <f t="shared" si="171"/>
        <v>10491.566576884758</v>
      </c>
      <c r="AV352" s="2">
        <f t="shared" si="171"/>
        <v>9902.4679188243845</v>
      </c>
      <c r="AW352" s="2">
        <f t="shared" si="171"/>
        <v>9313.3692607640096</v>
      </c>
      <c r="AX352" s="2">
        <f t="shared" si="171"/>
        <v>8042.2486444134483</v>
      </c>
      <c r="AY352" s="2">
        <f t="shared" si="171"/>
        <v>0</v>
      </c>
      <c r="AZ352" s="2">
        <f t="shared" si="171"/>
        <v>0</v>
      </c>
      <c r="BA352" s="2">
        <f t="shared" si="171"/>
        <v>0</v>
      </c>
      <c r="BB352" s="2">
        <f t="shared" si="171"/>
        <v>0</v>
      </c>
      <c r="BC352" s="2">
        <f t="shared" si="171"/>
        <v>0</v>
      </c>
      <c r="BD352" s="2">
        <f t="shared" si="171"/>
        <v>0</v>
      </c>
      <c r="BE352" s="2">
        <f t="shared" si="171"/>
        <v>0</v>
      </c>
      <c r="BF352" s="2">
        <f t="shared" si="171"/>
        <v>0</v>
      </c>
      <c r="BG352" s="2">
        <f t="shared" si="171"/>
        <v>0</v>
      </c>
      <c r="BH352" s="2">
        <f t="shared" si="171"/>
        <v>0</v>
      </c>
      <c r="BI352" s="2">
        <f t="shared" si="171"/>
        <v>0</v>
      </c>
      <c r="BJ352" s="2">
        <f t="shared" si="171"/>
        <v>0</v>
      </c>
      <c r="BK352" s="2">
        <f t="shared" si="171"/>
        <v>0</v>
      </c>
      <c r="BL352" s="2">
        <f t="shared" si="171"/>
        <v>0</v>
      </c>
      <c r="BM352" s="2">
        <f t="shared" si="171"/>
        <v>0</v>
      </c>
      <c r="BN352" s="2">
        <f t="shared" si="171"/>
        <v>0</v>
      </c>
      <c r="BO352" s="2">
        <f t="shared" si="171"/>
        <v>0</v>
      </c>
    </row>
    <row r="353" spans="2:67" ht="12.75" customHeight="1" outlineLevel="2">
      <c r="B353" s="160" t="str">
        <f>"Jan "&amp;$L$10&amp;" $"</f>
        <v>Jan 2012 $</v>
      </c>
      <c r="C353" s="161">
        <v>144199.288</v>
      </c>
      <c r="D353" s="60"/>
      <c r="E353" s="60"/>
      <c r="F353" s="60"/>
      <c r="G353" s="60"/>
      <c r="H353" s="162"/>
    </row>
    <row r="354" spans="2:67" ht="12.75" customHeight="1" outlineLevel="2">
      <c r="B354" s="14" t="s">
        <v>549</v>
      </c>
      <c r="C354" s="163">
        <v>1.0500000000000001E-2</v>
      </c>
      <c r="D354" s="163">
        <v>0.26740000000000003</v>
      </c>
      <c r="E354" s="163">
        <v>0.72209999999999996</v>
      </c>
      <c r="F354" s="163">
        <v>0</v>
      </c>
      <c r="G354" s="163">
        <v>0</v>
      </c>
      <c r="H354" s="164"/>
      <c r="J354" s="17"/>
      <c r="K354" s="17"/>
    </row>
    <row r="355" spans="2:67" ht="12.75" customHeight="1" outlineLevel="2">
      <c r="B355" s="14" t="s">
        <v>323</v>
      </c>
      <c r="C355" s="193">
        <v>2.5499999999999998E-2</v>
      </c>
      <c r="D355" s="60"/>
      <c r="E355" s="60"/>
      <c r="F355" s="60"/>
      <c r="G355" s="60"/>
    </row>
    <row r="356" spans="2:67" ht="12.75" customHeight="1" outlineLevel="2">
      <c r="B356" s="14" t="s">
        <v>550</v>
      </c>
      <c r="C356" s="159">
        <v>2023</v>
      </c>
      <c r="D356" s="159">
        <v>4</v>
      </c>
    </row>
    <row r="357" spans="2:67" ht="12.75" customHeight="1" outlineLevel="2">
      <c r="B357" s="14" t="s">
        <v>551</v>
      </c>
      <c r="C357" s="159">
        <v>2025</v>
      </c>
      <c r="D357" s="159">
        <v>12</v>
      </c>
    </row>
    <row r="358" spans="2:67" ht="12.75" customHeight="1" outlineLevel="2">
      <c r="B358" s="15" t="s">
        <v>552</v>
      </c>
      <c r="L358" s="166">
        <f t="shared" ref="L358:BO358" si="172">(1+$C355)^L$21</f>
        <v>1.0126697388586272</v>
      </c>
      <c r="M358" s="166">
        <f t="shared" si="172"/>
        <v>1.0384928171995222</v>
      </c>
      <c r="N358" s="166">
        <f t="shared" si="172"/>
        <v>1.0649743840381101</v>
      </c>
      <c r="O358" s="166">
        <f t="shared" si="172"/>
        <v>1.092131230831082</v>
      </c>
      <c r="P358" s="166">
        <f t="shared" si="172"/>
        <v>1.1199805772172746</v>
      </c>
      <c r="Q358" s="166">
        <f t="shared" si="172"/>
        <v>1.1485400819363152</v>
      </c>
      <c r="R358" s="166">
        <f t="shared" si="172"/>
        <v>1.1778278540256915</v>
      </c>
      <c r="S358" s="166">
        <f t="shared" si="172"/>
        <v>1.2078624643033467</v>
      </c>
      <c r="T358" s="166">
        <f t="shared" si="172"/>
        <v>1.2386629571430821</v>
      </c>
      <c r="U358" s="166">
        <f t="shared" si="172"/>
        <v>1.2702488625502308</v>
      </c>
      <c r="V358" s="166">
        <f t="shared" si="172"/>
        <v>1.3026402085452617</v>
      </c>
      <c r="W358" s="166">
        <f t="shared" si="172"/>
        <v>1.335857533863166</v>
      </c>
      <c r="X358" s="166">
        <f t="shared" si="172"/>
        <v>1.369921900976677</v>
      </c>
      <c r="Y358" s="166">
        <f t="shared" si="172"/>
        <v>1.4048549094515823</v>
      </c>
      <c r="Z358" s="166">
        <f t="shared" si="172"/>
        <v>1.4406787096425977</v>
      </c>
      <c r="AA358" s="166">
        <f t="shared" si="172"/>
        <v>1.477416016738484</v>
      </c>
      <c r="AB358" s="166">
        <f t="shared" si="172"/>
        <v>1.5150901251653155</v>
      </c>
      <c r="AC358" s="166">
        <f t="shared" si="172"/>
        <v>1.5537249233570312</v>
      </c>
      <c r="AD358" s="166">
        <f t="shared" si="172"/>
        <v>1.5933449089026355</v>
      </c>
      <c r="AE358" s="166">
        <f t="shared" si="172"/>
        <v>1.6339752040796529</v>
      </c>
      <c r="AF358" s="166">
        <f t="shared" si="172"/>
        <v>1.6756415717836841</v>
      </c>
      <c r="AG358" s="166">
        <f t="shared" si="172"/>
        <v>1.7183704318641684</v>
      </c>
      <c r="AH358" s="166">
        <f t="shared" si="172"/>
        <v>1.7621888778767048</v>
      </c>
      <c r="AI358" s="166">
        <f t="shared" si="172"/>
        <v>1.8071246942625607</v>
      </c>
      <c r="AJ358" s="166">
        <f t="shared" si="172"/>
        <v>1.8532063739662561</v>
      </c>
      <c r="AK358" s="166">
        <f t="shared" si="172"/>
        <v>1.9004631365023958</v>
      </c>
      <c r="AL358" s="166">
        <f t="shared" si="172"/>
        <v>1.9489249464832072</v>
      </c>
      <c r="AM358" s="166">
        <f t="shared" si="172"/>
        <v>1.998622532618529</v>
      </c>
      <c r="AN358" s="166">
        <f t="shared" si="172"/>
        <v>2.0495874072003017</v>
      </c>
      <c r="AO358" s="166">
        <f t="shared" si="172"/>
        <v>2.1018518860839097</v>
      </c>
      <c r="AP358" s="166">
        <f t="shared" si="172"/>
        <v>2.1554491091790493</v>
      </c>
      <c r="AQ358" s="166">
        <f t="shared" si="172"/>
        <v>2.2104130614631154</v>
      </c>
      <c r="AR358" s="166">
        <f t="shared" si="172"/>
        <v>2.2667785945304249</v>
      </c>
      <c r="AS358" s="166">
        <f t="shared" si="172"/>
        <v>2.3245814486909508</v>
      </c>
      <c r="AT358" s="166">
        <f t="shared" si="172"/>
        <v>2.3838582756325706</v>
      </c>
      <c r="AU358" s="166">
        <f t="shared" si="172"/>
        <v>2.444646661661201</v>
      </c>
      <c r="AV358" s="166">
        <f t="shared" si="172"/>
        <v>2.5069851515335619</v>
      </c>
      <c r="AW358" s="166">
        <f t="shared" si="172"/>
        <v>2.570913272897668</v>
      </c>
      <c r="AX358" s="166">
        <f t="shared" si="172"/>
        <v>2.6364715613565588</v>
      </c>
      <c r="AY358" s="166">
        <f t="shared" si="172"/>
        <v>2.7037015861711513</v>
      </c>
      <c r="AZ358" s="166">
        <f t="shared" si="172"/>
        <v>2.7726459766185156</v>
      </c>
      <c r="BA358" s="166">
        <f t="shared" si="172"/>
        <v>2.8433484490222884</v>
      </c>
      <c r="BB358" s="166">
        <f t="shared" si="172"/>
        <v>2.9158538344723568</v>
      </c>
      <c r="BC358" s="166">
        <f t="shared" si="172"/>
        <v>2.9902081072514015</v>
      </c>
      <c r="BD358" s="166">
        <f t="shared" si="172"/>
        <v>3.0664584139863131</v>
      </c>
      <c r="BE358" s="166">
        <f t="shared" si="172"/>
        <v>3.1446531035429639</v>
      </c>
      <c r="BF358" s="166">
        <f t="shared" si="172"/>
        <v>3.2248417576833104</v>
      </c>
      <c r="BG358" s="166">
        <f t="shared" si="172"/>
        <v>3.3070752225042348</v>
      </c>
      <c r="BH358" s="166">
        <f t="shared" si="172"/>
        <v>3.3914056406780926</v>
      </c>
      <c r="BI358" s="166">
        <f t="shared" si="172"/>
        <v>3.477886484515385</v>
      </c>
      <c r="BJ358" s="166">
        <f t="shared" si="172"/>
        <v>3.5665725898705269</v>
      </c>
      <c r="BK358" s="166">
        <f t="shared" si="172"/>
        <v>3.6575201909122264</v>
      </c>
      <c r="BL358" s="166">
        <f t="shared" si="172"/>
        <v>3.7507869557804878</v>
      </c>
      <c r="BM358" s="166">
        <f t="shared" si="172"/>
        <v>3.8464320231528903</v>
      </c>
      <c r="BN358" s="166">
        <f t="shared" si="172"/>
        <v>3.9445160397432901</v>
      </c>
      <c r="BO358" s="166">
        <f t="shared" si="172"/>
        <v>4.0451011987567442</v>
      </c>
    </row>
    <row r="359" spans="2:67" ht="12.75" customHeight="1" outlineLevel="2">
      <c r="B359" s="14" t="s">
        <v>553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:67" ht="12.75" customHeight="1" outlineLevel="2">
      <c r="B360" s="64" t="s">
        <v>554</v>
      </c>
      <c r="L360" s="2">
        <f t="shared" ref="L360:BO360" si="173">IF(L$10&gt;$C357,0,+K363)</f>
        <v>0</v>
      </c>
      <c r="M360" s="2">
        <f t="shared" si="173"/>
        <v>0</v>
      </c>
      <c r="N360" s="2">
        <f t="shared" si="173"/>
        <v>0</v>
      </c>
      <c r="O360" s="2">
        <f t="shared" si="173"/>
        <v>0</v>
      </c>
      <c r="P360" s="2">
        <f t="shared" si="173"/>
        <v>0</v>
      </c>
      <c r="Q360" s="2">
        <f t="shared" si="173"/>
        <v>0</v>
      </c>
      <c r="R360" s="2">
        <f t="shared" si="173"/>
        <v>0</v>
      </c>
      <c r="S360" s="2">
        <f t="shared" si="173"/>
        <v>0</v>
      </c>
      <c r="T360" s="2">
        <f t="shared" si="173"/>
        <v>0</v>
      </c>
      <c r="U360" s="2">
        <f t="shared" si="173"/>
        <v>0</v>
      </c>
      <c r="V360" s="2">
        <f t="shared" si="173"/>
        <v>0</v>
      </c>
      <c r="W360" s="2">
        <f t="shared" si="173"/>
        <v>0</v>
      </c>
      <c r="X360" s="2">
        <f t="shared" si="173"/>
        <v>2070.01687167828</v>
      </c>
      <c r="Y360" s="2">
        <f t="shared" si="173"/>
        <v>56672.768636749526</v>
      </c>
      <c r="Z360" s="2">
        <f t="shared" si="173"/>
        <v>0</v>
      </c>
      <c r="AA360" s="2">
        <f t="shared" si="173"/>
        <v>0</v>
      </c>
      <c r="AB360" s="2">
        <f t="shared" si="173"/>
        <v>0</v>
      </c>
      <c r="AC360" s="2">
        <f t="shared" si="173"/>
        <v>0</v>
      </c>
      <c r="AD360" s="2">
        <f t="shared" si="173"/>
        <v>0</v>
      </c>
      <c r="AE360" s="2">
        <f t="shared" si="173"/>
        <v>0</v>
      </c>
      <c r="AF360" s="2">
        <f t="shared" si="173"/>
        <v>0</v>
      </c>
      <c r="AG360" s="2">
        <f t="shared" si="173"/>
        <v>0</v>
      </c>
      <c r="AH360" s="2">
        <f t="shared" si="173"/>
        <v>0</v>
      </c>
      <c r="AI360" s="2">
        <f t="shared" si="173"/>
        <v>0</v>
      </c>
      <c r="AJ360" s="2">
        <f t="shared" si="173"/>
        <v>0</v>
      </c>
      <c r="AK360" s="2">
        <f t="shared" si="173"/>
        <v>0</v>
      </c>
      <c r="AL360" s="2">
        <f t="shared" si="173"/>
        <v>0</v>
      </c>
      <c r="AM360" s="2">
        <f t="shared" si="173"/>
        <v>0</v>
      </c>
      <c r="AN360" s="2">
        <f t="shared" si="173"/>
        <v>0</v>
      </c>
      <c r="AO360" s="2">
        <f t="shared" si="173"/>
        <v>0</v>
      </c>
      <c r="AP360" s="2">
        <f t="shared" si="173"/>
        <v>0</v>
      </c>
      <c r="AQ360" s="2">
        <f t="shared" si="173"/>
        <v>0</v>
      </c>
      <c r="AR360" s="2">
        <f t="shared" si="173"/>
        <v>0</v>
      </c>
      <c r="AS360" s="2">
        <f t="shared" si="173"/>
        <v>0</v>
      </c>
      <c r="AT360" s="2">
        <f t="shared" si="173"/>
        <v>0</v>
      </c>
      <c r="AU360" s="2">
        <f t="shared" si="173"/>
        <v>0</v>
      </c>
      <c r="AV360" s="2">
        <f t="shared" si="173"/>
        <v>0</v>
      </c>
      <c r="AW360" s="2">
        <f t="shared" si="173"/>
        <v>0</v>
      </c>
      <c r="AX360" s="2">
        <f t="shared" si="173"/>
        <v>0</v>
      </c>
      <c r="AY360" s="2">
        <f t="shared" si="173"/>
        <v>0</v>
      </c>
      <c r="AZ360" s="2">
        <f t="shared" si="173"/>
        <v>0</v>
      </c>
      <c r="BA360" s="2">
        <f t="shared" si="173"/>
        <v>0</v>
      </c>
      <c r="BB360" s="2">
        <f t="shared" si="173"/>
        <v>0</v>
      </c>
      <c r="BC360" s="2">
        <f t="shared" si="173"/>
        <v>0</v>
      </c>
      <c r="BD360" s="2">
        <f t="shared" si="173"/>
        <v>0</v>
      </c>
      <c r="BE360" s="2">
        <f t="shared" si="173"/>
        <v>0</v>
      </c>
      <c r="BF360" s="2">
        <f t="shared" si="173"/>
        <v>0</v>
      </c>
      <c r="BG360" s="2">
        <f t="shared" si="173"/>
        <v>0</v>
      </c>
      <c r="BH360" s="2">
        <f t="shared" si="173"/>
        <v>0</v>
      </c>
      <c r="BI360" s="2">
        <f t="shared" si="173"/>
        <v>0</v>
      </c>
      <c r="BJ360" s="2">
        <f t="shared" si="173"/>
        <v>0</v>
      </c>
      <c r="BK360" s="2">
        <f t="shared" si="173"/>
        <v>0</v>
      </c>
      <c r="BL360" s="2">
        <f t="shared" si="173"/>
        <v>0</v>
      </c>
      <c r="BM360" s="2">
        <f t="shared" si="173"/>
        <v>0</v>
      </c>
      <c r="BN360" s="2">
        <f t="shared" si="173"/>
        <v>0</v>
      </c>
      <c r="BO360" s="2">
        <f t="shared" si="173"/>
        <v>0</v>
      </c>
    </row>
    <row r="361" spans="2:67" ht="12.75" customHeight="1" outlineLevel="2">
      <c r="B361" s="64" t="s">
        <v>555</v>
      </c>
      <c r="L361" s="2">
        <f t="shared" ref="L361:BO361" si="174">IF(AND(L$10&gt;=$C356,L$10&lt;=$C357),INDEX($C354:$G354,1,L$10-$C356+1)*$C353*L358,0)</f>
        <v>0</v>
      </c>
      <c r="M361" s="2">
        <f t="shared" si="174"/>
        <v>0</v>
      </c>
      <c r="N361" s="2">
        <f t="shared" si="174"/>
        <v>0</v>
      </c>
      <c r="O361" s="2">
        <f t="shared" si="174"/>
        <v>0</v>
      </c>
      <c r="P361" s="2">
        <f t="shared" si="174"/>
        <v>0</v>
      </c>
      <c r="Q361" s="2">
        <f t="shared" si="174"/>
        <v>0</v>
      </c>
      <c r="R361" s="2">
        <f t="shared" si="174"/>
        <v>0</v>
      </c>
      <c r="S361" s="2">
        <f t="shared" si="174"/>
        <v>0</v>
      </c>
      <c r="T361" s="2">
        <f t="shared" si="174"/>
        <v>0</v>
      </c>
      <c r="U361" s="2">
        <f t="shared" si="174"/>
        <v>0</v>
      </c>
      <c r="V361" s="2">
        <f t="shared" si="174"/>
        <v>0</v>
      </c>
      <c r="W361" s="2">
        <f t="shared" si="174"/>
        <v>2022.6119051512967</v>
      </c>
      <c r="X361" s="2">
        <f t="shared" si="174"/>
        <v>52822.667355724952</v>
      </c>
      <c r="Y361" s="2">
        <f t="shared" si="174"/>
        <v>146282.35199722138</v>
      </c>
      <c r="Z361" s="2">
        <f t="shared" si="174"/>
        <v>0</v>
      </c>
      <c r="AA361" s="2">
        <f t="shared" si="174"/>
        <v>0</v>
      </c>
      <c r="AB361" s="2">
        <f t="shared" si="174"/>
        <v>0</v>
      </c>
      <c r="AC361" s="2">
        <f t="shared" si="174"/>
        <v>0</v>
      </c>
      <c r="AD361" s="2">
        <f t="shared" si="174"/>
        <v>0</v>
      </c>
      <c r="AE361" s="2">
        <f t="shared" si="174"/>
        <v>0</v>
      </c>
      <c r="AF361" s="2">
        <f t="shared" si="174"/>
        <v>0</v>
      </c>
      <c r="AG361" s="2">
        <f t="shared" si="174"/>
        <v>0</v>
      </c>
      <c r="AH361" s="2">
        <f t="shared" si="174"/>
        <v>0</v>
      </c>
      <c r="AI361" s="2">
        <f t="shared" si="174"/>
        <v>0</v>
      </c>
      <c r="AJ361" s="2">
        <f t="shared" si="174"/>
        <v>0</v>
      </c>
      <c r="AK361" s="2">
        <f t="shared" si="174"/>
        <v>0</v>
      </c>
      <c r="AL361" s="2">
        <f t="shared" si="174"/>
        <v>0</v>
      </c>
      <c r="AM361" s="2">
        <f t="shared" si="174"/>
        <v>0</v>
      </c>
      <c r="AN361" s="2">
        <f t="shared" si="174"/>
        <v>0</v>
      </c>
      <c r="AO361" s="2">
        <f t="shared" si="174"/>
        <v>0</v>
      </c>
      <c r="AP361" s="2">
        <f t="shared" si="174"/>
        <v>0</v>
      </c>
      <c r="AQ361" s="2">
        <f t="shared" si="174"/>
        <v>0</v>
      </c>
      <c r="AR361" s="2">
        <f t="shared" si="174"/>
        <v>0</v>
      </c>
      <c r="AS361" s="2">
        <f t="shared" si="174"/>
        <v>0</v>
      </c>
      <c r="AT361" s="2">
        <f t="shared" si="174"/>
        <v>0</v>
      </c>
      <c r="AU361" s="2">
        <f t="shared" si="174"/>
        <v>0</v>
      </c>
      <c r="AV361" s="2">
        <f t="shared" si="174"/>
        <v>0</v>
      </c>
      <c r="AW361" s="2">
        <f t="shared" si="174"/>
        <v>0</v>
      </c>
      <c r="AX361" s="2">
        <f t="shared" si="174"/>
        <v>0</v>
      </c>
      <c r="AY361" s="2">
        <f t="shared" si="174"/>
        <v>0</v>
      </c>
      <c r="AZ361" s="2">
        <f t="shared" si="174"/>
        <v>0</v>
      </c>
      <c r="BA361" s="2">
        <f t="shared" si="174"/>
        <v>0</v>
      </c>
      <c r="BB361" s="2">
        <f t="shared" si="174"/>
        <v>0</v>
      </c>
      <c r="BC361" s="2">
        <f t="shared" si="174"/>
        <v>0</v>
      </c>
      <c r="BD361" s="2">
        <f t="shared" si="174"/>
        <v>0</v>
      </c>
      <c r="BE361" s="2">
        <f t="shared" si="174"/>
        <v>0</v>
      </c>
      <c r="BF361" s="2">
        <f t="shared" si="174"/>
        <v>0</v>
      </c>
      <c r="BG361" s="2">
        <f t="shared" si="174"/>
        <v>0</v>
      </c>
      <c r="BH361" s="2">
        <f t="shared" si="174"/>
        <v>0</v>
      </c>
      <c r="BI361" s="2">
        <f t="shared" si="174"/>
        <v>0</v>
      </c>
      <c r="BJ361" s="2">
        <f t="shared" si="174"/>
        <v>0</v>
      </c>
      <c r="BK361" s="2">
        <f t="shared" si="174"/>
        <v>0</v>
      </c>
      <c r="BL361" s="2">
        <f t="shared" si="174"/>
        <v>0</v>
      </c>
      <c r="BM361" s="2">
        <f t="shared" si="174"/>
        <v>0</v>
      </c>
      <c r="BN361" s="2">
        <f t="shared" si="174"/>
        <v>0</v>
      </c>
      <c r="BO361" s="2">
        <f t="shared" si="174"/>
        <v>0</v>
      </c>
    </row>
    <row r="362" spans="2:67" ht="12.75" customHeight="1" outlineLevel="2">
      <c r="B362" s="64" t="s">
        <v>3</v>
      </c>
      <c r="C362" s="165">
        <v>6.25E-2</v>
      </c>
      <c r="L362" s="2">
        <f t="shared" ref="L362:BO362" si="175">SUM(L360,L361/2)*$C362*IF(L$10=$C356,(13-$D356)/12,IF(L$10=$C357,($D357-1)/12,1))</f>
        <v>0</v>
      </c>
      <c r="M362" s="2">
        <f t="shared" si="175"/>
        <v>0</v>
      </c>
      <c r="N362" s="2">
        <f t="shared" si="175"/>
        <v>0</v>
      </c>
      <c r="O362" s="2">
        <f t="shared" si="175"/>
        <v>0</v>
      </c>
      <c r="P362" s="2">
        <f t="shared" si="175"/>
        <v>0</v>
      </c>
      <c r="Q362" s="2">
        <f t="shared" si="175"/>
        <v>0</v>
      </c>
      <c r="R362" s="2">
        <f t="shared" si="175"/>
        <v>0</v>
      </c>
      <c r="S362" s="2">
        <f t="shared" si="175"/>
        <v>0</v>
      </c>
      <c r="T362" s="2">
        <f t="shared" si="175"/>
        <v>0</v>
      </c>
      <c r="U362" s="2">
        <f t="shared" si="175"/>
        <v>0</v>
      </c>
      <c r="V362" s="2">
        <f t="shared" si="175"/>
        <v>0</v>
      </c>
      <c r="W362" s="2">
        <f t="shared" si="175"/>
        <v>47.404966526983515</v>
      </c>
      <c r="X362" s="2">
        <f t="shared" si="175"/>
        <v>1780.0844093462972</v>
      </c>
      <c r="Y362" s="2">
        <f t="shared" si="175"/>
        <v>7437.2572447341781</v>
      </c>
      <c r="Z362" s="2">
        <f t="shared" si="175"/>
        <v>0</v>
      </c>
      <c r="AA362" s="2">
        <f t="shared" si="175"/>
        <v>0</v>
      </c>
      <c r="AB362" s="2">
        <f t="shared" si="175"/>
        <v>0</v>
      </c>
      <c r="AC362" s="2">
        <f t="shared" si="175"/>
        <v>0</v>
      </c>
      <c r="AD362" s="2">
        <f t="shared" si="175"/>
        <v>0</v>
      </c>
      <c r="AE362" s="2">
        <f t="shared" si="175"/>
        <v>0</v>
      </c>
      <c r="AF362" s="2">
        <f t="shared" si="175"/>
        <v>0</v>
      </c>
      <c r="AG362" s="2">
        <f t="shared" si="175"/>
        <v>0</v>
      </c>
      <c r="AH362" s="2">
        <f t="shared" si="175"/>
        <v>0</v>
      </c>
      <c r="AI362" s="2">
        <f t="shared" si="175"/>
        <v>0</v>
      </c>
      <c r="AJ362" s="2">
        <f t="shared" si="175"/>
        <v>0</v>
      </c>
      <c r="AK362" s="2">
        <f t="shared" si="175"/>
        <v>0</v>
      </c>
      <c r="AL362" s="2">
        <f t="shared" si="175"/>
        <v>0</v>
      </c>
      <c r="AM362" s="2">
        <f t="shared" si="175"/>
        <v>0</v>
      </c>
      <c r="AN362" s="2">
        <f t="shared" si="175"/>
        <v>0</v>
      </c>
      <c r="AO362" s="2">
        <f t="shared" si="175"/>
        <v>0</v>
      </c>
      <c r="AP362" s="2">
        <f t="shared" si="175"/>
        <v>0</v>
      </c>
      <c r="AQ362" s="2">
        <f t="shared" si="175"/>
        <v>0</v>
      </c>
      <c r="AR362" s="2">
        <f t="shared" si="175"/>
        <v>0</v>
      </c>
      <c r="AS362" s="2">
        <f t="shared" si="175"/>
        <v>0</v>
      </c>
      <c r="AT362" s="2">
        <f t="shared" si="175"/>
        <v>0</v>
      </c>
      <c r="AU362" s="2">
        <f t="shared" si="175"/>
        <v>0</v>
      </c>
      <c r="AV362" s="2">
        <f t="shared" si="175"/>
        <v>0</v>
      </c>
      <c r="AW362" s="2">
        <f t="shared" si="175"/>
        <v>0</v>
      </c>
      <c r="AX362" s="2">
        <f t="shared" si="175"/>
        <v>0</v>
      </c>
      <c r="AY362" s="2">
        <f t="shared" si="175"/>
        <v>0</v>
      </c>
      <c r="AZ362" s="2">
        <f t="shared" si="175"/>
        <v>0</v>
      </c>
      <c r="BA362" s="2">
        <f t="shared" si="175"/>
        <v>0</v>
      </c>
      <c r="BB362" s="2">
        <f t="shared" si="175"/>
        <v>0</v>
      </c>
      <c r="BC362" s="2">
        <f t="shared" si="175"/>
        <v>0</v>
      </c>
      <c r="BD362" s="2">
        <f t="shared" si="175"/>
        <v>0</v>
      </c>
      <c r="BE362" s="2">
        <f t="shared" si="175"/>
        <v>0</v>
      </c>
      <c r="BF362" s="2">
        <f t="shared" si="175"/>
        <v>0</v>
      </c>
      <c r="BG362" s="2">
        <f t="shared" si="175"/>
        <v>0</v>
      </c>
      <c r="BH362" s="2">
        <f t="shared" si="175"/>
        <v>0</v>
      </c>
      <c r="BI362" s="2">
        <f t="shared" si="175"/>
        <v>0</v>
      </c>
      <c r="BJ362" s="2">
        <f t="shared" si="175"/>
        <v>0</v>
      </c>
      <c r="BK362" s="2">
        <f t="shared" si="175"/>
        <v>0</v>
      </c>
      <c r="BL362" s="2">
        <f t="shared" si="175"/>
        <v>0</v>
      </c>
      <c r="BM362" s="2">
        <f t="shared" si="175"/>
        <v>0</v>
      </c>
      <c r="BN362" s="2">
        <f t="shared" si="175"/>
        <v>0</v>
      </c>
      <c r="BO362" s="2">
        <f t="shared" si="175"/>
        <v>0</v>
      </c>
    </row>
    <row r="363" spans="2:67" ht="12.75" customHeight="1" outlineLevel="2">
      <c r="B363" s="64" t="s">
        <v>556</v>
      </c>
      <c r="K363" s="167"/>
      <c r="L363" s="2">
        <f t="shared" ref="L363:V363" si="176">SUM(L360:L362)</f>
        <v>0</v>
      </c>
      <c r="M363" s="2">
        <f t="shared" si="176"/>
        <v>0</v>
      </c>
      <c r="N363" s="2">
        <f t="shared" si="176"/>
        <v>0</v>
      </c>
      <c r="O363" s="2">
        <f t="shared" si="176"/>
        <v>0</v>
      </c>
      <c r="P363" s="2">
        <f t="shared" si="176"/>
        <v>0</v>
      </c>
      <c r="Q363" s="2">
        <f t="shared" si="176"/>
        <v>0</v>
      </c>
      <c r="R363" s="2">
        <f t="shared" si="176"/>
        <v>0</v>
      </c>
      <c r="S363" s="2">
        <f t="shared" si="176"/>
        <v>0</v>
      </c>
      <c r="T363" s="2">
        <f t="shared" si="176"/>
        <v>0</v>
      </c>
      <c r="U363" s="2">
        <f t="shared" si="176"/>
        <v>0</v>
      </c>
      <c r="V363" s="2">
        <f t="shared" si="176"/>
        <v>0</v>
      </c>
      <c r="W363" s="2">
        <f t="shared" ref="W363:BO363" si="177">SUM(W360:W362)</f>
        <v>2070.01687167828</v>
      </c>
      <c r="X363" s="2">
        <f t="shared" si="177"/>
        <v>56672.768636749526</v>
      </c>
      <c r="Y363" s="2">
        <f t="shared" si="177"/>
        <v>210392.3778787051</v>
      </c>
      <c r="Z363" s="2">
        <f t="shared" si="177"/>
        <v>0</v>
      </c>
      <c r="AA363" s="2">
        <f t="shared" si="177"/>
        <v>0</v>
      </c>
      <c r="AB363" s="2">
        <f t="shared" si="177"/>
        <v>0</v>
      </c>
      <c r="AC363" s="2">
        <f t="shared" si="177"/>
        <v>0</v>
      </c>
      <c r="AD363" s="2">
        <f t="shared" si="177"/>
        <v>0</v>
      </c>
      <c r="AE363" s="2">
        <f t="shared" si="177"/>
        <v>0</v>
      </c>
      <c r="AF363" s="2">
        <f t="shared" si="177"/>
        <v>0</v>
      </c>
      <c r="AG363" s="2">
        <f t="shared" si="177"/>
        <v>0</v>
      </c>
      <c r="AH363" s="2">
        <f t="shared" si="177"/>
        <v>0</v>
      </c>
      <c r="AI363" s="2">
        <f t="shared" si="177"/>
        <v>0</v>
      </c>
      <c r="AJ363" s="2">
        <f t="shared" si="177"/>
        <v>0</v>
      </c>
      <c r="AK363" s="2">
        <f t="shared" si="177"/>
        <v>0</v>
      </c>
      <c r="AL363" s="2">
        <f t="shared" si="177"/>
        <v>0</v>
      </c>
      <c r="AM363" s="2">
        <f t="shared" si="177"/>
        <v>0</v>
      </c>
      <c r="AN363" s="2">
        <f t="shared" si="177"/>
        <v>0</v>
      </c>
      <c r="AO363" s="2">
        <f t="shared" si="177"/>
        <v>0</v>
      </c>
      <c r="AP363" s="2">
        <f t="shared" si="177"/>
        <v>0</v>
      </c>
      <c r="AQ363" s="2">
        <f t="shared" si="177"/>
        <v>0</v>
      </c>
      <c r="AR363" s="2">
        <f t="shared" si="177"/>
        <v>0</v>
      </c>
      <c r="AS363" s="2">
        <f t="shared" si="177"/>
        <v>0</v>
      </c>
      <c r="AT363" s="2">
        <f t="shared" si="177"/>
        <v>0</v>
      </c>
      <c r="AU363" s="2">
        <f t="shared" si="177"/>
        <v>0</v>
      </c>
      <c r="AV363" s="2">
        <f t="shared" si="177"/>
        <v>0</v>
      </c>
      <c r="AW363" s="2">
        <f t="shared" si="177"/>
        <v>0</v>
      </c>
      <c r="AX363" s="2">
        <f t="shared" si="177"/>
        <v>0</v>
      </c>
      <c r="AY363" s="2">
        <f t="shared" si="177"/>
        <v>0</v>
      </c>
      <c r="AZ363" s="2">
        <f t="shared" si="177"/>
        <v>0</v>
      </c>
      <c r="BA363" s="2">
        <f t="shared" si="177"/>
        <v>0</v>
      </c>
      <c r="BB363" s="2">
        <f t="shared" si="177"/>
        <v>0</v>
      </c>
      <c r="BC363" s="2">
        <f t="shared" si="177"/>
        <v>0</v>
      </c>
      <c r="BD363" s="2">
        <f t="shared" si="177"/>
        <v>0</v>
      </c>
      <c r="BE363" s="2">
        <f t="shared" si="177"/>
        <v>0</v>
      </c>
      <c r="BF363" s="2">
        <f t="shared" si="177"/>
        <v>0</v>
      </c>
      <c r="BG363" s="2">
        <f t="shared" si="177"/>
        <v>0</v>
      </c>
      <c r="BH363" s="2">
        <f t="shared" si="177"/>
        <v>0</v>
      </c>
      <c r="BI363" s="2">
        <f t="shared" si="177"/>
        <v>0</v>
      </c>
      <c r="BJ363" s="2">
        <f t="shared" si="177"/>
        <v>0</v>
      </c>
      <c r="BK363" s="2">
        <f t="shared" si="177"/>
        <v>0</v>
      </c>
      <c r="BL363" s="2">
        <f t="shared" si="177"/>
        <v>0</v>
      </c>
      <c r="BM363" s="2">
        <f t="shared" si="177"/>
        <v>0</v>
      </c>
      <c r="BN363" s="2">
        <f t="shared" si="177"/>
        <v>0</v>
      </c>
      <c r="BO363" s="2">
        <f t="shared" si="177"/>
        <v>0</v>
      </c>
    </row>
    <row r="364" spans="2:67" ht="12.75" customHeight="1" outlineLevel="2">
      <c r="B364" s="168" t="s">
        <v>557</v>
      </c>
      <c r="E364" s="2">
        <f>MAX(L363:BO363)*(1+$C$8)</f>
        <v>210392.3778787051</v>
      </c>
      <c r="F364" s="159">
        <v>25</v>
      </c>
      <c r="G364" s="169">
        <f>+$C$6</f>
        <v>2.9999999999999997E-4</v>
      </c>
      <c r="H364" s="151"/>
      <c r="L364" s="2"/>
      <c r="M364" s="2"/>
      <c r="N364" s="2"/>
      <c r="O364" s="2"/>
      <c r="P364" s="2"/>
      <c r="Q364" s="2"/>
    </row>
    <row r="365" spans="2:67" ht="12.75" customHeight="1" outlineLevel="2">
      <c r="B365" s="14"/>
    </row>
    <row r="366" spans="2:67" ht="12.75" customHeight="1" outlineLevel="2">
      <c r="B366" s="170" t="s">
        <v>558</v>
      </c>
    </row>
    <row r="367" spans="2:67" ht="12.75" customHeight="1" outlineLevel="2">
      <c r="B367" s="168" t="s">
        <v>559</v>
      </c>
      <c r="K367" s="2"/>
      <c r="L367" s="2">
        <f t="shared" ref="L367:BO367" si="178">IF(L$10=$C357,$E364,K369)</f>
        <v>0</v>
      </c>
      <c r="M367" s="2">
        <f t="shared" si="178"/>
        <v>0</v>
      </c>
      <c r="N367" s="2">
        <f t="shared" si="178"/>
        <v>0</v>
      </c>
      <c r="O367" s="2">
        <f t="shared" si="178"/>
        <v>0</v>
      </c>
      <c r="P367" s="2">
        <f t="shared" si="178"/>
        <v>0</v>
      </c>
      <c r="Q367" s="2">
        <f t="shared" si="178"/>
        <v>0</v>
      </c>
      <c r="R367" s="2">
        <f t="shared" si="178"/>
        <v>0</v>
      </c>
      <c r="S367" s="2">
        <f t="shared" si="178"/>
        <v>0</v>
      </c>
      <c r="T367" s="2">
        <f t="shared" si="178"/>
        <v>0</v>
      </c>
      <c r="U367" s="2">
        <f t="shared" si="178"/>
        <v>0</v>
      </c>
      <c r="V367" s="2">
        <f t="shared" si="178"/>
        <v>0</v>
      </c>
      <c r="W367" s="2">
        <f t="shared" si="178"/>
        <v>0</v>
      </c>
      <c r="X367" s="2">
        <f t="shared" si="178"/>
        <v>0</v>
      </c>
      <c r="Y367" s="2">
        <f t="shared" si="178"/>
        <v>210392.3778787051</v>
      </c>
      <c r="Z367" s="2">
        <f t="shared" si="178"/>
        <v>209691.06995244275</v>
      </c>
      <c r="AA367" s="2">
        <f t="shared" si="178"/>
        <v>201275.37483729454</v>
      </c>
      <c r="AB367" s="2">
        <f t="shared" si="178"/>
        <v>192859.67972214633</v>
      </c>
      <c r="AC367" s="2">
        <f t="shared" si="178"/>
        <v>184443.98460699813</v>
      </c>
      <c r="AD367" s="2">
        <f t="shared" si="178"/>
        <v>176028.28949184992</v>
      </c>
      <c r="AE367" s="2">
        <f t="shared" si="178"/>
        <v>167612.59437670172</v>
      </c>
      <c r="AF367" s="2">
        <f t="shared" si="178"/>
        <v>159196.89926155351</v>
      </c>
      <c r="AG367" s="2">
        <f t="shared" si="178"/>
        <v>150781.2041464053</v>
      </c>
      <c r="AH367" s="2">
        <f t="shared" si="178"/>
        <v>142365.5090312571</v>
      </c>
      <c r="AI367" s="2">
        <f t="shared" si="178"/>
        <v>133949.81391610889</v>
      </c>
      <c r="AJ367" s="2">
        <f t="shared" si="178"/>
        <v>125534.11880096068</v>
      </c>
      <c r="AK367" s="2">
        <f t="shared" si="178"/>
        <v>117118.42368581248</v>
      </c>
      <c r="AL367" s="2">
        <f t="shared" si="178"/>
        <v>108702.72857066427</v>
      </c>
      <c r="AM367" s="2">
        <f t="shared" si="178"/>
        <v>100287.03345551607</v>
      </c>
      <c r="AN367" s="2">
        <f t="shared" si="178"/>
        <v>91871.33834036786</v>
      </c>
      <c r="AO367" s="2">
        <f t="shared" si="178"/>
        <v>83455.643225219654</v>
      </c>
      <c r="AP367" s="2">
        <f t="shared" si="178"/>
        <v>75039.948110071447</v>
      </c>
      <c r="AQ367" s="2">
        <f t="shared" si="178"/>
        <v>66624.252994923241</v>
      </c>
      <c r="AR367" s="2">
        <f t="shared" si="178"/>
        <v>58208.557879775035</v>
      </c>
      <c r="AS367" s="2">
        <f t="shared" si="178"/>
        <v>49792.862764626829</v>
      </c>
      <c r="AT367" s="2">
        <f t="shared" si="178"/>
        <v>41377.167649478622</v>
      </c>
      <c r="AU367" s="2">
        <f t="shared" si="178"/>
        <v>32961.472534330416</v>
      </c>
      <c r="AV367" s="2">
        <f t="shared" si="178"/>
        <v>24545.77741918221</v>
      </c>
      <c r="AW367" s="2">
        <f t="shared" si="178"/>
        <v>16130.082304034006</v>
      </c>
      <c r="AX367" s="2">
        <f t="shared" si="178"/>
        <v>7714.3871888858012</v>
      </c>
      <c r="AY367" s="2">
        <f t="shared" si="178"/>
        <v>0</v>
      </c>
      <c r="AZ367" s="2">
        <f t="shared" si="178"/>
        <v>0</v>
      </c>
      <c r="BA367" s="2">
        <f t="shared" si="178"/>
        <v>0</v>
      </c>
      <c r="BB367" s="2">
        <f t="shared" si="178"/>
        <v>0</v>
      </c>
      <c r="BC367" s="2">
        <f t="shared" si="178"/>
        <v>0</v>
      </c>
      <c r="BD367" s="2">
        <f t="shared" si="178"/>
        <v>0</v>
      </c>
      <c r="BE367" s="2">
        <f t="shared" si="178"/>
        <v>0</v>
      </c>
      <c r="BF367" s="2">
        <f t="shared" si="178"/>
        <v>0</v>
      </c>
      <c r="BG367" s="2">
        <f t="shared" si="178"/>
        <v>0</v>
      </c>
      <c r="BH367" s="2">
        <f t="shared" si="178"/>
        <v>0</v>
      </c>
      <c r="BI367" s="2">
        <f t="shared" si="178"/>
        <v>0</v>
      </c>
      <c r="BJ367" s="2">
        <f t="shared" si="178"/>
        <v>0</v>
      </c>
      <c r="BK367" s="2">
        <f t="shared" si="178"/>
        <v>0</v>
      </c>
      <c r="BL367" s="2">
        <f t="shared" si="178"/>
        <v>0</v>
      </c>
      <c r="BM367" s="2">
        <f t="shared" si="178"/>
        <v>0</v>
      </c>
      <c r="BN367" s="2">
        <f t="shared" si="178"/>
        <v>0</v>
      </c>
      <c r="BO367" s="2">
        <f t="shared" si="178"/>
        <v>0</v>
      </c>
    </row>
    <row r="368" spans="2:67" ht="12.75" customHeight="1" outlineLevel="2">
      <c r="B368" s="64" t="s">
        <v>541</v>
      </c>
      <c r="K368" s="2"/>
      <c r="L368" s="2">
        <f t="shared" ref="L368:BO368" si="179">IF(L$10=$C357,$E364/$F364*(13-$D357)/12,MIN(K369,$E364/$F364))</f>
        <v>0</v>
      </c>
      <c r="M368" s="2">
        <f t="shared" si="179"/>
        <v>0</v>
      </c>
      <c r="N368" s="2">
        <f t="shared" si="179"/>
        <v>0</v>
      </c>
      <c r="O368" s="2">
        <f t="shared" si="179"/>
        <v>0</v>
      </c>
      <c r="P368" s="2">
        <f t="shared" si="179"/>
        <v>0</v>
      </c>
      <c r="Q368" s="2">
        <f t="shared" si="179"/>
        <v>0</v>
      </c>
      <c r="R368" s="2">
        <f t="shared" si="179"/>
        <v>0</v>
      </c>
      <c r="S368" s="2">
        <f t="shared" si="179"/>
        <v>0</v>
      </c>
      <c r="T368" s="2">
        <f t="shared" si="179"/>
        <v>0</v>
      </c>
      <c r="U368" s="2">
        <f t="shared" si="179"/>
        <v>0</v>
      </c>
      <c r="V368" s="2">
        <f t="shared" si="179"/>
        <v>0</v>
      </c>
      <c r="W368" s="2">
        <f t="shared" si="179"/>
        <v>0</v>
      </c>
      <c r="X368" s="2">
        <f t="shared" si="179"/>
        <v>0</v>
      </c>
      <c r="Y368" s="2">
        <f t="shared" si="179"/>
        <v>701.30792626235041</v>
      </c>
      <c r="Z368" s="2">
        <f t="shared" si="179"/>
        <v>8415.6951151482044</v>
      </c>
      <c r="AA368" s="2">
        <f t="shared" si="179"/>
        <v>8415.6951151482044</v>
      </c>
      <c r="AB368" s="2">
        <f t="shared" si="179"/>
        <v>8415.6951151482044</v>
      </c>
      <c r="AC368" s="2">
        <f t="shared" si="179"/>
        <v>8415.6951151482044</v>
      </c>
      <c r="AD368" s="2">
        <f t="shared" si="179"/>
        <v>8415.6951151482044</v>
      </c>
      <c r="AE368" s="2">
        <f t="shared" si="179"/>
        <v>8415.6951151482044</v>
      </c>
      <c r="AF368" s="2">
        <f t="shared" si="179"/>
        <v>8415.6951151482044</v>
      </c>
      <c r="AG368" s="2">
        <f t="shared" si="179"/>
        <v>8415.6951151482044</v>
      </c>
      <c r="AH368" s="2">
        <f t="shared" si="179"/>
        <v>8415.6951151482044</v>
      </c>
      <c r="AI368" s="2">
        <f t="shared" si="179"/>
        <v>8415.6951151482044</v>
      </c>
      <c r="AJ368" s="2">
        <f t="shared" si="179"/>
        <v>8415.6951151482044</v>
      </c>
      <c r="AK368" s="2">
        <f t="shared" si="179"/>
        <v>8415.6951151482044</v>
      </c>
      <c r="AL368" s="2">
        <f t="shared" si="179"/>
        <v>8415.6951151482044</v>
      </c>
      <c r="AM368" s="2">
        <f t="shared" si="179"/>
        <v>8415.6951151482044</v>
      </c>
      <c r="AN368" s="2">
        <f t="shared" si="179"/>
        <v>8415.6951151482044</v>
      </c>
      <c r="AO368" s="2">
        <f t="shared" si="179"/>
        <v>8415.6951151482044</v>
      </c>
      <c r="AP368" s="2">
        <f t="shared" si="179"/>
        <v>8415.6951151482044</v>
      </c>
      <c r="AQ368" s="2">
        <f t="shared" si="179"/>
        <v>8415.6951151482044</v>
      </c>
      <c r="AR368" s="2">
        <f t="shared" si="179"/>
        <v>8415.6951151482044</v>
      </c>
      <c r="AS368" s="2">
        <f t="shared" si="179"/>
        <v>8415.6951151482044</v>
      </c>
      <c r="AT368" s="2">
        <f t="shared" si="179"/>
        <v>8415.6951151482044</v>
      </c>
      <c r="AU368" s="2">
        <f t="shared" si="179"/>
        <v>8415.6951151482044</v>
      </c>
      <c r="AV368" s="2">
        <f t="shared" si="179"/>
        <v>8415.6951151482044</v>
      </c>
      <c r="AW368" s="2">
        <f t="shared" si="179"/>
        <v>8415.6951151482044</v>
      </c>
      <c r="AX368" s="2">
        <f t="shared" si="179"/>
        <v>7714.3871888858012</v>
      </c>
      <c r="AY368" s="2">
        <f t="shared" si="179"/>
        <v>0</v>
      </c>
      <c r="AZ368" s="2">
        <f t="shared" si="179"/>
        <v>0</v>
      </c>
      <c r="BA368" s="2">
        <f t="shared" si="179"/>
        <v>0</v>
      </c>
      <c r="BB368" s="2">
        <f t="shared" si="179"/>
        <v>0</v>
      </c>
      <c r="BC368" s="2">
        <f t="shared" si="179"/>
        <v>0</v>
      </c>
      <c r="BD368" s="2">
        <f t="shared" si="179"/>
        <v>0</v>
      </c>
      <c r="BE368" s="2">
        <f t="shared" si="179"/>
        <v>0</v>
      </c>
      <c r="BF368" s="2">
        <f t="shared" si="179"/>
        <v>0</v>
      </c>
      <c r="BG368" s="2">
        <f t="shared" si="179"/>
        <v>0</v>
      </c>
      <c r="BH368" s="2">
        <f t="shared" si="179"/>
        <v>0</v>
      </c>
      <c r="BI368" s="2">
        <f t="shared" si="179"/>
        <v>0</v>
      </c>
      <c r="BJ368" s="2">
        <f t="shared" si="179"/>
        <v>0</v>
      </c>
      <c r="BK368" s="2">
        <f t="shared" si="179"/>
        <v>0</v>
      </c>
      <c r="BL368" s="2">
        <f t="shared" si="179"/>
        <v>0</v>
      </c>
      <c r="BM368" s="2">
        <f t="shared" si="179"/>
        <v>0</v>
      </c>
      <c r="BN368" s="2">
        <f t="shared" si="179"/>
        <v>0</v>
      </c>
      <c r="BO368" s="2">
        <f t="shared" si="179"/>
        <v>0</v>
      </c>
    </row>
    <row r="369" spans="1:67" ht="12.75" customHeight="1" outlineLevel="2">
      <c r="B369" s="168" t="s">
        <v>542</v>
      </c>
      <c r="K369" s="167">
        <v>0</v>
      </c>
      <c r="L369" s="2">
        <f t="shared" ref="L369:BO369" si="180">+L367-L368</f>
        <v>0</v>
      </c>
      <c r="M369" s="2">
        <f t="shared" si="180"/>
        <v>0</v>
      </c>
      <c r="N369" s="2">
        <f t="shared" si="180"/>
        <v>0</v>
      </c>
      <c r="O369" s="2">
        <f t="shared" si="180"/>
        <v>0</v>
      </c>
      <c r="P369" s="2">
        <f t="shared" si="180"/>
        <v>0</v>
      </c>
      <c r="Q369" s="2">
        <f t="shared" si="180"/>
        <v>0</v>
      </c>
      <c r="R369" s="2">
        <f t="shared" si="180"/>
        <v>0</v>
      </c>
      <c r="S369" s="2">
        <f t="shared" si="180"/>
        <v>0</v>
      </c>
      <c r="T369" s="2">
        <f t="shared" si="180"/>
        <v>0</v>
      </c>
      <c r="U369" s="2">
        <f t="shared" si="180"/>
        <v>0</v>
      </c>
      <c r="V369" s="2">
        <f t="shared" si="180"/>
        <v>0</v>
      </c>
      <c r="W369" s="2">
        <f t="shared" si="180"/>
        <v>0</v>
      </c>
      <c r="X369" s="2">
        <f t="shared" si="180"/>
        <v>0</v>
      </c>
      <c r="Y369" s="2">
        <f t="shared" si="180"/>
        <v>209691.06995244275</v>
      </c>
      <c r="Z369" s="2">
        <f t="shared" si="180"/>
        <v>201275.37483729454</v>
      </c>
      <c r="AA369" s="2">
        <f t="shared" si="180"/>
        <v>192859.67972214633</v>
      </c>
      <c r="AB369" s="2">
        <f t="shared" si="180"/>
        <v>184443.98460699813</v>
      </c>
      <c r="AC369" s="2">
        <f t="shared" si="180"/>
        <v>176028.28949184992</v>
      </c>
      <c r="AD369" s="2">
        <f t="shared" si="180"/>
        <v>167612.59437670172</v>
      </c>
      <c r="AE369" s="2">
        <f t="shared" si="180"/>
        <v>159196.89926155351</v>
      </c>
      <c r="AF369" s="2">
        <f t="shared" si="180"/>
        <v>150781.2041464053</v>
      </c>
      <c r="AG369" s="2">
        <f t="shared" si="180"/>
        <v>142365.5090312571</v>
      </c>
      <c r="AH369" s="2">
        <f t="shared" si="180"/>
        <v>133949.81391610889</v>
      </c>
      <c r="AI369" s="2">
        <f t="shared" si="180"/>
        <v>125534.11880096068</v>
      </c>
      <c r="AJ369" s="2">
        <f t="shared" si="180"/>
        <v>117118.42368581248</v>
      </c>
      <c r="AK369" s="2">
        <f t="shared" si="180"/>
        <v>108702.72857066427</v>
      </c>
      <c r="AL369" s="2">
        <f t="shared" si="180"/>
        <v>100287.03345551607</v>
      </c>
      <c r="AM369" s="2">
        <f t="shared" si="180"/>
        <v>91871.33834036786</v>
      </c>
      <c r="AN369" s="2">
        <f t="shared" si="180"/>
        <v>83455.643225219654</v>
      </c>
      <c r="AO369" s="2">
        <f t="shared" si="180"/>
        <v>75039.948110071447</v>
      </c>
      <c r="AP369" s="2">
        <f t="shared" si="180"/>
        <v>66624.252994923241</v>
      </c>
      <c r="AQ369" s="2">
        <f t="shared" si="180"/>
        <v>58208.557879775035</v>
      </c>
      <c r="AR369" s="2">
        <f t="shared" si="180"/>
        <v>49792.862764626829</v>
      </c>
      <c r="AS369" s="2">
        <f t="shared" si="180"/>
        <v>41377.167649478622</v>
      </c>
      <c r="AT369" s="2">
        <f t="shared" si="180"/>
        <v>32961.472534330416</v>
      </c>
      <c r="AU369" s="2">
        <f t="shared" si="180"/>
        <v>24545.77741918221</v>
      </c>
      <c r="AV369" s="2">
        <f t="shared" si="180"/>
        <v>16130.082304034006</v>
      </c>
      <c r="AW369" s="2">
        <f t="shared" si="180"/>
        <v>7714.3871888858012</v>
      </c>
      <c r="AX369" s="2">
        <f t="shared" si="180"/>
        <v>0</v>
      </c>
      <c r="AY369" s="2">
        <f t="shared" si="180"/>
        <v>0</v>
      </c>
      <c r="AZ369" s="2">
        <f t="shared" si="180"/>
        <v>0</v>
      </c>
      <c r="BA369" s="2">
        <f t="shared" si="180"/>
        <v>0</v>
      </c>
      <c r="BB369" s="2">
        <f t="shared" si="180"/>
        <v>0</v>
      </c>
      <c r="BC369" s="2">
        <f t="shared" si="180"/>
        <v>0</v>
      </c>
      <c r="BD369" s="2">
        <f t="shared" si="180"/>
        <v>0</v>
      </c>
      <c r="BE369" s="2">
        <f t="shared" si="180"/>
        <v>0</v>
      </c>
      <c r="BF369" s="2">
        <f t="shared" si="180"/>
        <v>0</v>
      </c>
      <c r="BG369" s="2">
        <f t="shared" si="180"/>
        <v>0</v>
      </c>
      <c r="BH369" s="2">
        <f t="shared" si="180"/>
        <v>0</v>
      </c>
      <c r="BI369" s="2">
        <f t="shared" si="180"/>
        <v>0</v>
      </c>
      <c r="BJ369" s="2">
        <f t="shared" si="180"/>
        <v>0</v>
      </c>
      <c r="BK369" s="2">
        <f t="shared" si="180"/>
        <v>0</v>
      </c>
      <c r="BL369" s="2">
        <f t="shared" si="180"/>
        <v>0</v>
      </c>
      <c r="BM369" s="2">
        <f t="shared" si="180"/>
        <v>0</v>
      </c>
      <c r="BN369" s="2">
        <f t="shared" si="180"/>
        <v>0</v>
      </c>
      <c r="BO369" s="2">
        <f t="shared" si="180"/>
        <v>0</v>
      </c>
    </row>
    <row r="370" spans="1:67" ht="12.75" customHeight="1" outlineLevel="2">
      <c r="B370" s="64" t="s">
        <v>543</v>
      </c>
      <c r="L370" s="2">
        <f t="shared" ref="L370:BO370" si="181">IF(L$10=$C357,(L367+L369)/2*(13-$D357)/12,(L367+L369)/2)</f>
        <v>0</v>
      </c>
      <c r="M370" s="2">
        <f t="shared" si="181"/>
        <v>0</v>
      </c>
      <c r="N370" s="2">
        <f t="shared" si="181"/>
        <v>0</v>
      </c>
      <c r="O370" s="2">
        <f t="shared" si="181"/>
        <v>0</v>
      </c>
      <c r="P370" s="2">
        <f t="shared" si="181"/>
        <v>0</v>
      </c>
      <c r="Q370" s="2">
        <f t="shared" si="181"/>
        <v>0</v>
      </c>
      <c r="R370" s="2">
        <f t="shared" si="181"/>
        <v>0</v>
      </c>
      <c r="S370" s="2">
        <f t="shared" si="181"/>
        <v>0</v>
      </c>
      <c r="T370" s="2">
        <f t="shared" si="181"/>
        <v>0</v>
      </c>
      <c r="U370" s="2">
        <f t="shared" si="181"/>
        <v>0</v>
      </c>
      <c r="V370" s="2">
        <f t="shared" si="181"/>
        <v>0</v>
      </c>
      <c r="W370" s="2">
        <f t="shared" si="181"/>
        <v>0</v>
      </c>
      <c r="X370" s="2">
        <f t="shared" si="181"/>
        <v>0</v>
      </c>
      <c r="Y370" s="2">
        <f t="shared" si="181"/>
        <v>17503.476992964494</v>
      </c>
      <c r="Z370" s="2">
        <f t="shared" si="181"/>
        <v>205483.22239486864</v>
      </c>
      <c r="AA370" s="2">
        <f t="shared" si="181"/>
        <v>197067.52727972044</v>
      </c>
      <c r="AB370" s="2">
        <f t="shared" si="181"/>
        <v>188651.83216457223</v>
      </c>
      <c r="AC370" s="2">
        <f t="shared" si="181"/>
        <v>180236.13704942403</v>
      </c>
      <c r="AD370" s="2">
        <f t="shared" si="181"/>
        <v>171820.44193427582</v>
      </c>
      <c r="AE370" s="2">
        <f t="shared" si="181"/>
        <v>163404.74681912761</v>
      </c>
      <c r="AF370" s="2">
        <f t="shared" si="181"/>
        <v>154989.05170397941</v>
      </c>
      <c r="AG370" s="2">
        <f t="shared" si="181"/>
        <v>146573.3565888312</v>
      </c>
      <c r="AH370" s="2">
        <f t="shared" si="181"/>
        <v>138157.66147368299</v>
      </c>
      <c r="AI370" s="2">
        <f t="shared" si="181"/>
        <v>129741.96635853479</v>
      </c>
      <c r="AJ370" s="2">
        <f t="shared" si="181"/>
        <v>121326.27124338658</v>
      </c>
      <c r="AK370" s="2">
        <f t="shared" si="181"/>
        <v>112910.57612823838</v>
      </c>
      <c r="AL370" s="2">
        <f t="shared" si="181"/>
        <v>104494.88101309017</v>
      </c>
      <c r="AM370" s="2">
        <f t="shared" si="181"/>
        <v>96079.185897941963</v>
      </c>
      <c r="AN370" s="2">
        <f t="shared" si="181"/>
        <v>87663.490782793757</v>
      </c>
      <c r="AO370" s="2">
        <f t="shared" si="181"/>
        <v>79247.795667645551</v>
      </c>
      <c r="AP370" s="2">
        <f t="shared" si="181"/>
        <v>70832.100552497344</v>
      </c>
      <c r="AQ370" s="2">
        <f t="shared" si="181"/>
        <v>62416.405437349138</v>
      </c>
      <c r="AR370" s="2">
        <f t="shared" si="181"/>
        <v>54000.710322200932</v>
      </c>
      <c r="AS370" s="2">
        <f t="shared" si="181"/>
        <v>45585.015207052726</v>
      </c>
      <c r="AT370" s="2">
        <f t="shared" si="181"/>
        <v>37169.320091904519</v>
      </c>
      <c r="AU370" s="2">
        <f t="shared" si="181"/>
        <v>28753.624976756313</v>
      </c>
      <c r="AV370" s="2">
        <f t="shared" si="181"/>
        <v>20337.929861608107</v>
      </c>
      <c r="AW370" s="2">
        <f t="shared" si="181"/>
        <v>11922.234746459904</v>
      </c>
      <c r="AX370" s="2">
        <f t="shared" si="181"/>
        <v>3857.1935944429006</v>
      </c>
      <c r="AY370" s="2">
        <f t="shared" si="181"/>
        <v>0</v>
      </c>
      <c r="AZ370" s="2">
        <f t="shared" si="181"/>
        <v>0</v>
      </c>
      <c r="BA370" s="2">
        <f t="shared" si="181"/>
        <v>0</v>
      </c>
      <c r="BB370" s="2">
        <f t="shared" si="181"/>
        <v>0</v>
      </c>
      <c r="BC370" s="2">
        <f t="shared" si="181"/>
        <v>0</v>
      </c>
      <c r="BD370" s="2">
        <f t="shared" si="181"/>
        <v>0</v>
      </c>
      <c r="BE370" s="2">
        <f t="shared" si="181"/>
        <v>0</v>
      </c>
      <c r="BF370" s="2">
        <f t="shared" si="181"/>
        <v>0</v>
      </c>
      <c r="BG370" s="2">
        <f t="shared" si="181"/>
        <v>0</v>
      </c>
      <c r="BH370" s="2">
        <f t="shared" si="181"/>
        <v>0</v>
      </c>
      <c r="BI370" s="2">
        <f t="shared" si="181"/>
        <v>0</v>
      </c>
      <c r="BJ370" s="2">
        <f t="shared" si="181"/>
        <v>0</v>
      </c>
      <c r="BK370" s="2">
        <f t="shared" si="181"/>
        <v>0</v>
      </c>
      <c r="BL370" s="2">
        <f t="shared" si="181"/>
        <v>0</v>
      </c>
      <c r="BM370" s="2">
        <f t="shared" si="181"/>
        <v>0</v>
      </c>
      <c r="BN370" s="2">
        <f t="shared" si="181"/>
        <v>0</v>
      </c>
      <c r="BO370" s="2">
        <f t="shared" si="181"/>
        <v>0</v>
      </c>
    </row>
    <row r="371" spans="1:67" ht="12.75" customHeight="1" outlineLevel="2">
      <c r="B371" s="64" t="s">
        <v>535</v>
      </c>
      <c r="L371" s="171">
        <f t="shared" ref="L371:BO371" si="182">+L370*$C$5</f>
        <v>0</v>
      </c>
      <c r="M371" s="171">
        <f t="shared" si="182"/>
        <v>0</v>
      </c>
      <c r="N371" s="171">
        <f t="shared" si="182"/>
        <v>0</v>
      </c>
      <c r="O371" s="171">
        <f t="shared" si="182"/>
        <v>0</v>
      </c>
      <c r="P371" s="171">
        <f t="shared" si="182"/>
        <v>0</v>
      </c>
      <c r="Q371" s="171">
        <f t="shared" si="182"/>
        <v>0</v>
      </c>
      <c r="R371" s="171">
        <f t="shared" si="182"/>
        <v>0</v>
      </c>
      <c r="S371" s="171">
        <f t="shared" si="182"/>
        <v>0</v>
      </c>
      <c r="T371" s="171">
        <f t="shared" si="182"/>
        <v>0</v>
      </c>
      <c r="U371" s="171">
        <f t="shared" si="182"/>
        <v>0</v>
      </c>
      <c r="V371" s="171">
        <f t="shared" si="182"/>
        <v>0</v>
      </c>
      <c r="W371" s="171">
        <f t="shared" si="182"/>
        <v>0</v>
      </c>
      <c r="X371" s="171">
        <f t="shared" si="182"/>
        <v>0</v>
      </c>
      <c r="Y371" s="171">
        <f t="shared" si="182"/>
        <v>1225.2433895075146</v>
      </c>
      <c r="Z371" s="171">
        <f t="shared" si="182"/>
        <v>14383.825567640806</v>
      </c>
      <c r="AA371" s="171">
        <f t="shared" si="182"/>
        <v>13794.726909580431</v>
      </c>
      <c r="AB371" s="171">
        <f t="shared" si="182"/>
        <v>13205.628251520058</v>
      </c>
      <c r="AC371" s="171">
        <f t="shared" si="182"/>
        <v>12616.529593459683</v>
      </c>
      <c r="AD371" s="171">
        <f t="shared" si="182"/>
        <v>12027.430935399309</v>
      </c>
      <c r="AE371" s="171">
        <f t="shared" si="182"/>
        <v>11438.332277338934</v>
      </c>
      <c r="AF371" s="171">
        <f t="shared" si="182"/>
        <v>10849.233619278559</v>
      </c>
      <c r="AG371" s="171">
        <f t="shared" si="182"/>
        <v>10260.134961218186</v>
      </c>
      <c r="AH371" s="171">
        <f t="shared" si="182"/>
        <v>9671.0363031578108</v>
      </c>
      <c r="AI371" s="171">
        <f t="shared" si="182"/>
        <v>9081.937645097436</v>
      </c>
      <c r="AJ371" s="171">
        <f t="shared" si="182"/>
        <v>8492.8389870370611</v>
      </c>
      <c r="AK371" s="171">
        <f t="shared" si="182"/>
        <v>7903.7403289766871</v>
      </c>
      <c r="AL371" s="171">
        <f t="shared" si="182"/>
        <v>7314.6416709163123</v>
      </c>
      <c r="AM371" s="171">
        <f t="shared" si="182"/>
        <v>6725.5430128559383</v>
      </c>
      <c r="AN371" s="171">
        <f t="shared" si="182"/>
        <v>6136.4443547955634</v>
      </c>
      <c r="AO371" s="171">
        <f t="shared" si="182"/>
        <v>5547.3456967351894</v>
      </c>
      <c r="AP371" s="171">
        <f t="shared" si="182"/>
        <v>4958.2470386748146</v>
      </c>
      <c r="AQ371" s="171">
        <f t="shared" si="182"/>
        <v>4369.1483806144397</v>
      </c>
      <c r="AR371" s="171">
        <f t="shared" si="182"/>
        <v>3780.0497225540657</v>
      </c>
      <c r="AS371" s="171">
        <f t="shared" si="182"/>
        <v>3190.9510644936913</v>
      </c>
      <c r="AT371" s="171">
        <f t="shared" si="182"/>
        <v>2601.8524064333164</v>
      </c>
      <c r="AU371" s="171">
        <f t="shared" si="182"/>
        <v>2012.753748372942</v>
      </c>
      <c r="AV371" s="171">
        <f t="shared" si="182"/>
        <v>1423.6550903125676</v>
      </c>
      <c r="AW371" s="171">
        <f t="shared" si="182"/>
        <v>834.55643225219342</v>
      </c>
      <c r="AX371" s="171">
        <f t="shared" si="182"/>
        <v>270.00355161100305</v>
      </c>
      <c r="AY371" s="171">
        <f t="shared" si="182"/>
        <v>0</v>
      </c>
      <c r="AZ371" s="171">
        <f t="shared" si="182"/>
        <v>0</v>
      </c>
      <c r="BA371" s="171">
        <f t="shared" si="182"/>
        <v>0</v>
      </c>
      <c r="BB371" s="171">
        <f t="shared" si="182"/>
        <v>0</v>
      </c>
      <c r="BC371" s="171">
        <f t="shared" si="182"/>
        <v>0</v>
      </c>
      <c r="BD371" s="171">
        <f t="shared" si="182"/>
        <v>0</v>
      </c>
      <c r="BE371" s="171">
        <f t="shared" si="182"/>
        <v>0</v>
      </c>
      <c r="BF371" s="171">
        <f t="shared" si="182"/>
        <v>0</v>
      </c>
      <c r="BG371" s="171">
        <f t="shared" si="182"/>
        <v>0</v>
      </c>
      <c r="BH371" s="171">
        <f t="shared" si="182"/>
        <v>0</v>
      </c>
      <c r="BI371" s="171">
        <f t="shared" si="182"/>
        <v>0</v>
      </c>
      <c r="BJ371" s="171">
        <f t="shared" si="182"/>
        <v>0</v>
      </c>
      <c r="BK371" s="171">
        <f t="shared" si="182"/>
        <v>0</v>
      </c>
      <c r="BL371" s="171">
        <f t="shared" si="182"/>
        <v>0</v>
      </c>
      <c r="BM371" s="171">
        <f t="shared" si="182"/>
        <v>0</v>
      </c>
      <c r="BN371" s="171">
        <f t="shared" si="182"/>
        <v>0</v>
      </c>
      <c r="BO371" s="171">
        <f t="shared" si="182"/>
        <v>0</v>
      </c>
    </row>
    <row r="372" spans="1:67" ht="12.75" customHeight="1" outlineLevel="2">
      <c r="B372" s="14" t="s">
        <v>560</v>
      </c>
      <c r="L372" s="22">
        <f t="shared" ref="L372:BO372" si="183">IF(OR(L$10&lt;$C357,L$10&gt;$C357+$F364),0,IF(L$10=$C357,$E364*(13-$D357)/12,IF(L$10=$C357+$F364,$E364*($D357-1)/12,$E364)))</f>
        <v>0</v>
      </c>
      <c r="M372" s="22">
        <f t="shared" si="183"/>
        <v>0</v>
      </c>
      <c r="N372" s="22">
        <f t="shared" si="183"/>
        <v>0</v>
      </c>
      <c r="O372" s="22">
        <f t="shared" si="183"/>
        <v>0</v>
      </c>
      <c r="P372" s="22">
        <f t="shared" si="183"/>
        <v>0</v>
      </c>
      <c r="Q372" s="22">
        <f t="shared" si="183"/>
        <v>0</v>
      </c>
      <c r="R372" s="22">
        <f t="shared" si="183"/>
        <v>0</v>
      </c>
      <c r="S372" s="22">
        <f t="shared" si="183"/>
        <v>0</v>
      </c>
      <c r="T372" s="22">
        <f t="shared" si="183"/>
        <v>0</v>
      </c>
      <c r="U372" s="22">
        <f t="shared" si="183"/>
        <v>0</v>
      </c>
      <c r="V372" s="22">
        <f t="shared" si="183"/>
        <v>0</v>
      </c>
      <c r="W372" s="22">
        <f t="shared" si="183"/>
        <v>0</v>
      </c>
      <c r="X372" s="22">
        <f t="shared" si="183"/>
        <v>0</v>
      </c>
      <c r="Y372" s="22">
        <f t="shared" si="183"/>
        <v>17532.698156558759</v>
      </c>
      <c r="Z372" s="22">
        <f t="shared" si="183"/>
        <v>210392.3778787051</v>
      </c>
      <c r="AA372" s="22">
        <f t="shared" si="183"/>
        <v>210392.3778787051</v>
      </c>
      <c r="AB372" s="22">
        <f t="shared" si="183"/>
        <v>210392.3778787051</v>
      </c>
      <c r="AC372" s="22">
        <f t="shared" si="183"/>
        <v>210392.3778787051</v>
      </c>
      <c r="AD372" s="22">
        <f t="shared" si="183"/>
        <v>210392.3778787051</v>
      </c>
      <c r="AE372" s="22">
        <f t="shared" si="183"/>
        <v>210392.3778787051</v>
      </c>
      <c r="AF372" s="22">
        <f t="shared" si="183"/>
        <v>210392.3778787051</v>
      </c>
      <c r="AG372" s="22">
        <f t="shared" si="183"/>
        <v>210392.3778787051</v>
      </c>
      <c r="AH372" s="22">
        <f t="shared" si="183"/>
        <v>210392.3778787051</v>
      </c>
      <c r="AI372" s="22">
        <f t="shared" si="183"/>
        <v>210392.3778787051</v>
      </c>
      <c r="AJ372" s="22">
        <f t="shared" si="183"/>
        <v>210392.3778787051</v>
      </c>
      <c r="AK372" s="22">
        <f t="shared" si="183"/>
        <v>210392.3778787051</v>
      </c>
      <c r="AL372" s="22">
        <f t="shared" si="183"/>
        <v>210392.3778787051</v>
      </c>
      <c r="AM372" s="22">
        <f t="shared" si="183"/>
        <v>210392.3778787051</v>
      </c>
      <c r="AN372" s="22">
        <f t="shared" si="183"/>
        <v>210392.3778787051</v>
      </c>
      <c r="AO372" s="22">
        <f t="shared" si="183"/>
        <v>210392.3778787051</v>
      </c>
      <c r="AP372" s="22">
        <f t="shared" si="183"/>
        <v>210392.3778787051</v>
      </c>
      <c r="AQ372" s="22">
        <f t="shared" si="183"/>
        <v>210392.3778787051</v>
      </c>
      <c r="AR372" s="22">
        <f t="shared" si="183"/>
        <v>210392.3778787051</v>
      </c>
      <c r="AS372" s="22">
        <f t="shared" si="183"/>
        <v>210392.3778787051</v>
      </c>
      <c r="AT372" s="22">
        <f t="shared" si="183"/>
        <v>210392.3778787051</v>
      </c>
      <c r="AU372" s="22">
        <f t="shared" si="183"/>
        <v>210392.3778787051</v>
      </c>
      <c r="AV372" s="22">
        <f t="shared" si="183"/>
        <v>210392.3778787051</v>
      </c>
      <c r="AW372" s="22">
        <f t="shared" si="183"/>
        <v>210392.3778787051</v>
      </c>
      <c r="AX372" s="22">
        <f t="shared" si="183"/>
        <v>192859.67972214633</v>
      </c>
      <c r="AY372" s="22">
        <f t="shared" si="183"/>
        <v>0</v>
      </c>
      <c r="AZ372" s="22">
        <f t="shared" si="183"/>
        <v>0</v>
      </c>
      <c r="BA372" s="22">
        <f t="shared" si="183"/>
        <v>0</v>
      </c>
      <c r="BB372" s="22">
        <f t="shared" si="183"/>
        <v>0</v>
      </c>
      <c r="BC372" s="22">
        <f t="shared" si="183"/>
        <v>0</v>
      </c>
      <c r="BD372" s="22">
        <f t="shared" si="183"/>
        <v>0</v>
      </c>
      <c r="BE372" s="22">
        <f t="shared" si="183"/>
        <v>0</v>
      </c>
      <c r="BF372" s="22">
        <f t="shared" si="183"/>
        <v>0</v>
      </c>
      <c r="BG372" s="22">
        <f t="shared" si="183"/>
        <v>0</v>
      </c>
      <c r="BH372" s="22">
        <f t="shared" si="183"/>
        <v>0</v>
      </c>
      <c r="BI372" s="22">
        <f t="shared" si="183"/>
        <v>0</v>
      </c>
      <c r="BJ372" s="22">
        <f t="shared" si="183"/>
        <v>0</v>
      </c>
      <c r="BK372" s="22">
        <f t="shared" si="183"/>
        <v>0</v>
      </c>
      <c r="BL372" s="22">
        <f t="shared" si="183"/>
        <v>0</v>
      </c>
      <c r="BM372" s="22">
        <f t="shared" si="183"/>
        <v>0</v>
      </c>
      <c r="BN372" s="22">
        <f t="shared" si="183"/>
        <v>0</v>
      </c>
      <c r="BO372" s="22">
        <f t="shared" si="183"/>
        <v>0</v>
      </c>
    </row>
    <row r="373" spans="1:67" ht="12.75" customHeight="1" outlineLevel="2">
      <c r="B373" s="14" t="s">
        <v>536</v>
      </c>
      <c r="J373" s="2"/>
      <c r="L373" s="172">
        <f>+L372*$G364</f>
        <v>0</v>
      </c>
      <c r="M373" s="172">
        <f t="shared" ref="M373:BO373" si="184">+M372*$G364</f>
        <v>0</v>
      </c>
      <c r="N373" s="172">
        <f t="shared" si="184"/>
        <v>0</v>
      </c>
      <c r="O373" s="172">
        <f t="shared" si="184"/>
        <v>0</v>
      </c>
      <c r="P373" s="172">
        <f t="shared" si="184"/>
        <v>0</v>
      </c>
      <c r="Q373" s="172">
        <f t="shared" si="184"/>
        <v>0</v>
      </c>
      <c r="R373" s="172">
        <f t="shared" si="184"/>
        <v>0</v>
      </c>
      <c r="S373" s="172">
        <f t="shared" si="184"/>
        <v>0</v>
      </c>
      <c r="T373" s="172">
        <f t="shared" si="184"/>
        <v>0</v>
      </c>
      <c r="U373" s="172">
        <f t="shared" si="184"/>
        <v>0</v>
      </c>
      <c r="V373" s="172">
        <f t="shared" si="184"/>
        <v>0</v>
      </c>
      <c r="W373" s="172">
        <f t="shared" si="184"/>
        <v>0</v>
      </c>
      <c r="X373" s="172">
        <f t="shared" si="184"/>
        <v>0</v>
      </c>
      <c r="Y373" s="172">
        <f t="shared" si="184"/>
        <v>5.2598094469676271</v>
      </c>
      <c r="Z373" s="172">
        <f t="shared" si="184"/>
        <v>63.117713363611522</v>
      </c>
      <c r="AA373" s="172">
        <f t="shared" si="184"/>
        <v>63.117713363611522</v>
      </c>
      <c r="AB373" s="172">
        <f t="shared" si="184"/>
        <v>63.117713363611522</v>
      </c>
      <c r="AC373" s="172">
        <f t="shared" si="184"/>
        <v>63.117713363611522</v>
      </c>
      <c r="AD373" s="172">
        <f t="shared" si="184"/>
        <v>63.117713363611522</v>
      </c>
      <c r="AE373" s="172">
        <f t="shared" si="184"/>
        <v>63.117713363611522</v>
      </c>
      <c r="AF373" s="172">
        <f t="shared" si="184"/>
        <v>63.117713363611522</v>
      </c>
      <c r="AG373" s="172">
        <f t="shared" si="184"/>
        <v>63.117713363611522</v>
      </c>
      <c r="AH373" s="172">
        <f t="shared" si="184"/>
        <v>63.117713363611522</v>
      </c>
      <c r="AI373" s="172">
        <f t="shared" si="184"/>
        <v>63.117713363611522</v>
      </c>
      <c r="AJ373" s="172">
        <f t="shared" si="184"/>
        <v>63.117713363611522</v>
      </c>
      <c r="AK373" s="172">
        <f t="shared" si="184"/>
        <v>63.117713363611522</v>
      </c>
      <c r="AL373" s="172">
        <f t="shared" si="184"/>
        <v>63.117713363611522</v>
      </c>
      <c r="AM373" s="172">
        <f t="shared" si="184"/>
        <v>63.117713363611522</v>
      </c>
      <c r="AN373" s="172">
        <f t="shared" si="184"/>
        <v>63.117713363611522</v>
      </c>
      <c r="AO373" s="172">
        <f t="shared" si="184"/>
        <v>63.117713363611522</v>
      </c>
      <c r="AP373" s="172">
        <f t="shared" si="184"/>
        <v>63.117713363611522</v>
      </c>
      <c r="AQ373" s="172">
        <f t="shared" si="184"/>
        <v>63.117713363611522</v>
      </c>
      <c r="AR373" s="172">
        <f t="shared" si="184"/>
        <v>63.117713363611522</v>
      </c>
      <c r="AS373" s="172">
        <f t="shared" si="184"/>
        <v>63.117713363611522</v>
      </c>
      <c r="AT373" s="172">
        <f t="shared" si="184"/>
        <v>63.117713363611522</v>
      </c>
      <c r="AU373" s="172">
        <f t="shared" si="184"/>
        <v>63.117713363611522</v>
      </c>
      <c r="AV373" s="172">
        <f t="shared" si="184"/>
        <v>63.117713363611522</v>
      </c>
      <c r="AW373" s="172">
        <f t="shared" si="184"/>
        <v>63.117713363611522</v>
      </c>
      <c r="AX373" s="172">
        <f t="shared" si="184"/>
        <v>57.857903916643899</v>
      </c>
      <c r="AY373" s="172">
        <f t="shared" si="184"/>
        <v>0</v>
      </c>
      <c r="AZ373" s="172">
        <f t="shared" si="184"/>
        <v>0</v>
      </c>
      <c r="BA373" s="172">
        <f t="shared" si="184"/>
        <v>0</v>
      </c>
      <c r="BB373" s="172">
        <f t="shared" si="184"/>
        <v>0</v>
      </c>
      <c r="BC373" s="172">
        <f t="shared" si="184"/>
        <v>0</v>
      </c>
      <c r="BD373" s="172">
        <f t="shared" si="184"/>
        <v>0</v>
      </c>
      <c r="BE373" s="172">
        <f t="shared" si="184"/>
        <v>0</v>
      </c>
      <c r="BF373" s="172">
        <f t="shared" si="184"/>
        <v>0</v>
      </c>
      <c r="BG373" s="172">
        <f t="shared" si="184"/>
        <v>0</v>
      </c>
      <c r="BH373" s="172">
        <f t="shared" si="184"/>
        <v>0</v>
      </c>
      <c r="BI373" s="172">
        <f t="shared" si="184"/>
        <v>0</v>
      </c>
      <c r="BJ373" s="172">
        <f t="shared" si="184"/>
        <v>0</v>
      </c>
      <c r="BK373" s="172">
        <f t="shared" si="184"/>
        <v>0</v>
      </c>
      <c r="BL373" s="172">
        <f t="shared" si="184"/>
        <v>0</v>
      </c>
      <c r="BM373" s="172">
        <f t="shared" si="184"/>
        <v>0</v>
      </c>
      <c r="BN373" s="172">
        <f t="shared" si="184"/>
        <v>0</v>
      </c>
      <c r="BO373" s="172">
        <f t="shared" si="184"/>
        <v>0</v>
      </c>
    </row>
    <row r="374" spans="1:67" ht="13.5" customHeight="1" outlineLevel="2" thickBot="1">
      <c r="B374" s="14" t="s">
        <v>561</v>
      </c>
      <c r="J374" s="2"/>
      <c r="L374" s="157">
        <f t="shared" ref="L374:BO374" si="185">SUM(L368,L371,L373)</f>
        <v>0</v>
      </c>
      <c r="M374" s="157">
        <f t="shared" si="185"/>
        <v>0</v>
      </c>
      <c r="N374" s="157">
        <f t="shared" si="185"/>
        <v>0</v>
      </c>
      <c r="O374" s="157">
        <f t="shared" si="185"/>
        <v>0</v>
      </c>
      <c r="P374" s="157">
        <f t="shared" si="185"/>
        <v>0</v>
      </c>
      <c r="Q374" s="157">
        <f t="shared" si="185"/>
        <v>0</v>
      </c>
      <c r="R374" s="157">
        <f t="shared" si="185"/>
        <v>0</v>
      </c>
      <c r="S374" s="157">
        <f t="shared" si="185"/>
        <v>0</v>
      </c>
      <c r="T374" s="157">
        <f t="shared" si="185"/>
        <v>0</v>
      </c>
      <c r="U374" s="157">
        <f t="shared" si="185"/>
        <v>0</v>
      </c>
      <c r="V374" s="157">
        <f t="shared" si="185"/>
        <v>0</v>
      </c>
      <c r="W374" s="157">
        <f t="shared" si="185"/>
        <v>0</v>
      </c>
      <c r="X374" s="157">
        <f t="shared" si="185"/>
        <v>0</v>
      </c>
      <c r="Y374" s="157">
        <f t="shared" si="185"/>
        <v>1931.8111252168328</v>
      </c>
      <c r="Z374" s="157">
        <f t="shared" si="185"/>
        <v>22862.638396152623</v>
      </c>
      <c r="AA374" s="157">
        <f t="shared" si="185"/>
        <v>22273.539738092248</v>
      </c>
      <c r="AB374" s="157">
        <f t="shared" si="185"/>
        <v>21684.441080031876</v>
      </c>
      <c r="AC374" s="157">
        <f t="shared" si="185"/>
        <v>21095.342421971498</v>
      </c>
      <c r="AD374" s="157">
        <f t="shared" si="185"/>
        <v>20506.243763911127</v>
      </c>
      <c r="AE374" s="157">
        <f t="shared" si="185"/>
        <v>19917.145105850748</v>
      </c>
      <c r="AF374" s="157">
        <f t="shared" si="185"/>
        <v>19328.046447790377</v>
      </c>
      <c r="AG374" s="157">
        <f t="shared" si="185"/>
        <v>18738.947789730002</v>
      </c>
      <c r="AH374" s="157">
        <f t="shared" si="185"/>
        <v>18149.849131669627</v>
      </c>
      <c r="AI374" s="157">
        <f t="shared" si="185"/>
        <v>17560.750473609252</v>
      </c>
      <c r="AJ374" s="157">
        <f t="shared" si="185"/>
        <v>16971.651815548877</v>
      </c>
      <c r="AK374" s="157">
        <f t="shared" si="185"/>
        <v>16382.553157488503</v>
      </c>
      <c r="AL374" s="157">
        <f t="shared" si="185"/>
        <v>15793.454499428128</v>
      </c>
      <c r="AM374" s="157">
        <f t="shared" si="185"/>
        <v>15204.355841367755</v>
      </c>
      <c r="AN374" s="157">
        <f t="shared" si="185"/>
        <v>14615.25718330738</v>
      </c>
      <c r="AO374" s="157">
        <f t="shared" si="185"/>
        <v>14026.158525247007</v>
      </c>
      <c r="AP374" s="157">
        <f t="shared" si="185"/>
        <v>13437.059867186632</v>
      </c>
      <c r="AQ374" s="157">
        <f t="shared" si="185"/>
        <v>12847.961209126257</v>
      </c>
      <c r="AR374" s="157">
        <f t="shared" si="185"/>
        <v>12258.862551065882</v>
      </c>
      <c r="AS374" s="157">
        <f t="shared" si="185"/>
        <v>11669.763893005507</v>
      </c>
      <c r="AT374" s="157">
        <f t="shared" si="185"/>
        <v>11080.665234945132</v>
      </c>
      <c r="AU374" s="157">
        <f t="shared" si="185"/>
        <v>10491.566576884758</v>
      </c>
      <c r="AV374" s="157">
        <f t="shared" si="185"/>
        <v>9902.4679188243845</v>
      </c>
      <c r="AW374" s="157">
        <f t="shared" si="185"/>
        <v>9313.3692607640096</v>
      </c>
      <c r="AX374" s="157">
        <f t="shared" si="185"/>
        <v>8042.2486444134483</v>
      </c>
      <c r="AY374" s="157">
        <f t="shared" si="185"/>
        <v>0</v>
      </c>
      <c r="AZ374" s="157">
        <f t="shared" si="185"/>
        <v>0</v>
      </c>
      <c r="BA374" s="157">
        <f t="shared" si="185"/>
        <v>0</v>
      </c>
      <c r="BB374" s="157">
        <f t="shared" si="185"/>
        <v>0</v>
      </c>
      <c r="BC374" s="157">
        <f t="shared" si="185"/>
        <v>0</v>
      </c>
      <c r="BD374" s="157">
        <f t="shared" si="185"/>
        <v>0</v>
      </c>
      <c r="BE374" s="157">
        <f t="shared" si="185"/>
        <v>0</v>
      </c>
      <c r="BF374" s="157">
        <f t="shared" si="185"/>
        <v>0</v>
      </c>
      <c r="BG374" s="157">
        <f t="shared" si="185"/>
        <v>0</v>
      </c>
      <c r="BH374" s="157">
        <f t="shared" si="185"/>
        <v>0</v>
      </c>
      <c r="BI374" s="157">
        <f t="shared" si="185"/>
        <v>0</v>
      </c>
      <c r="BJ374" s="157">
        <f t="shared" si="185"/>
        <v>0</v>
      </c>
      <c r="BK374" s="157">
        <f t="shared" si="185"/>
        <v>0</v>
      </c>
      <c r="BL374" s="157">
        <f t="shared" si="185"/>
        <v>0</v>
      </c>
      <c r="BM374" s="157">
        <f t="shared" si="185"/>
        <v>0</v>
      </c>
      <c r="BN374" s="157">
        <f t="shared" si="185"/>
        <v>0</v>
      </c>
      <c r="BO374" s="157">
        <f t="shared" si="185"/>
        <v>0</v>
      </c>
    </row>
    <row r="375" spans="1:67" ht="12.75" customHeight="1" outlineLevel="2">
      <c r="B375" s="14"/>
    </row>
    <row r="376" spans="1:67" ht="12.75" customHeight="1" outlineLevel="2">
      <c r="B376" s="14"/>
    </row>
    <row r="377" spans="1:67" ht="12.75" customHeight="1" outlineLevel="2">
      <c r="B377" s="14"/>
    </row>
    <row r="378" spans="1:67" ht="12.75" customHeight="1" outlineLevel="2">
      <c r="B378" s="14"/>
    </row>
    <row r="379" spans="1:67" ht="12.75" customHeight="1" outlineLevel="2">
      <c r="B379" s="14"/>
    </row>
    <row r="380" spans="1:67" ht="12.75" customHeight="1" outlineLevel="2">
      <c r="B380" s="14"/>
    </row>
    <row r="381" spans="1:67" ht="12.75" customHeight="1" outlineLevel="2">
      <c r="B381" s="14"/>
    </row>
    <row r="382" spans="1:67" outlineLevel="1">
      <c r="A382">
        <f>A352+1</f>
        <v>13</v>
      </c>
      <c r="B382" s="158" t="s">
        <v>624</v>
      </c>
      <c r="C382" s="150"/>
      <c r="G382" s="159" t="s">
        <v>334</v>
      </c>
      <c r="H382" s="1">
        <f>+C387</f>
        <v>2025</v>
      </c>
      <c r="I382" s="2">
        <f>+E394</f>
        <v>179173.54150759403</v>
      </c>
      <c r="J382" s="2">
        <f>NPV($C$4,M382:BO382)+L382</f>
        <v>74514.071060660441</v>
      </c>
      <c r="L382" s="2">
        <f>+L404</f>
        <v>0</v>
      </c>
      <c r="M382" s="2">
        <f t="shared" ref="M382:BO382" si="186">+M404</f>
        <v>0</v>
      </c>
      <c r="N382" s="2">
        <f t="shared" si="186"/>
        <v>0</v>
      </c>
      <c r="O382" s="2">
        <f t="shared" si="186"/>
        <v>0</v>
      </c>
      <c r="P382" s="2">
        <f t="shared" si="186"/>
        <v>0</v>
      </c>
      <c r="Q382" s="2">
        <f t="shared" si="186"/>
        <v>0</v>
      </c>
      <c r="R382" s="2">
        <f t="shared" si="186"/>
        <v>0</v>
      </c>
      <c r="S382" s="2">
        <f t="shared" si="186"/>
        <v>0</v>
      </c>
      <c r="T382" s="2">
        <f t="shared" si="186"/>
        <v>0</v>
      </c>
      <c r="U382" s="2">
        <f t="shared" si="186"/>
        <v>0</v>
      </c>
      <c r="V382" s="2">
        <f t="shared" si="186"/>
        <v>0</v>
      </c>
      <c r="W382" s="2">
        <f t="shared" si="186"/>
        <v>0</v>
      </c>
      <c r="X382" s="2">
        <f t="shared" si="186"/>
        <v>0</v>
      </c>
      <c r="Y382" s="2">
        <f t="shared" si="186"/>
        <v>5369.0471547384977</v>
      </c>
      <c r="Z382" s="2">
        <f t="shared" si="186"/>
        <v>21084.246496906129</v>
      </c>
      <c r="AA382" s="2">
        <f t="shared" si="186"/>
        <v>20457.139101629549</v>
      </c>
      <c r="AB382" s="2">
        <f t="shared" si="186"/>
        <v>19830.031706352969</v>
      </c>
      <c r="AC382" s="2">
        <f t="shared" si="186"/>
        <v>19202.924311076389</v>
      </c>
      <c r="AD382" s="2">
        <f t="shared" si="186"/>
        <v>18575.816915799809</v>
      </c>
      <c r="AE382" s="2">
        <f t="shared" si="186"/>
        <v>17948.709520523229</v>
      </c>
      <c r="AF382" s="2">
        <f t="shared" si="186"/>
        <v>17321.602125246653</v>
      </c>
      <c r="AG382" s="2">
        <f t="shared" si="186"/>
        <v>16694.494729970073</v>
      </c>
      <c r="AH382" s="2">
        <f t="shared" si="186"/>
        <v>16067.387334693494</v>
      </c>
      <c r="AI382" s="2">
        <f t="shared" si="186"/>
        <v>15440.279939416916</v>
      </c>
      <c r="AJ382" s="2">
        <f t="shared" si="186"/>
        <v>14813.172544140338</v>
      </c>
      <c r="AK382" s="2">
        <f t="shared" si="186"/>
        <v>14186.065148863758</v>
      </c>
      <c r="AL382" s="2">
        <f t="shared" si="186"/>
        <v>13558.957753587178</v>
      </c>
      <c r="AM382" s="2">
        <f t="shared" si="186"/>
        <v>12931.850358310599</v>
      </c>
      <c r="AN382" s="2">
        <f t="shared" si="186"/>
        <v>12304.742963034019</v>
      </c>
      <c r="AO382" s="2">
        <f t="shared" si="186"/>
        <v>11677.635567757441</v>
      </c>
      <c r="AP382" s="2">
        <f t="shared" si="186"/>
        <v>11050.528172480861</v>
      </c>
      <c r="AQ382" s="2">
        <f t="shared" si="186"/>
        <v>10423.420777204281</v>
      </c>
      <c r="AR382" s="2">
        <f t="shared" si="186"/>
        <v>9796.3133819277027</v>
      </c>
      <c r="AS382" s="2">
        <f t="shared" si="186"/>
        <v>6994.4871266026912</v>
      </c>
      <c r="AT382" s="2">
        <f t="shared" si="186"/>
        <v>0</v>
      </c>
      <c r="AU382" s="2">
        <f t="shared" si="186"/>
        <v>0</v>
      </c>
      <c r="AV382" s="2">
        <f t="shared" si="186"/>
        <v>0</v>
      </c>
      <c r="AW382" s="2">
        <f t="shared" si="186"/>
        <v>0</v>
      </c>
      <c r="AX382" s="2">
        <f t="shared" si="186"/>
        <v>0</v>
      </c>
      <c r="AY382" s="2">
        <f t="shared" si="186"/>
        <v>0</v>
      </c>
      <c r="AZ382" s="2">
        <f t="shared" si="186"/>
        <v>0</v>
      </c>
      <c r="BA382" s="2">
        <f t="shared" si="186"/>
        <v>0</v>
      </c>
      <c r="BB382" s="2">
        <f t="shared" si="186"/>
        <v>0</v>
      </c>
      <c r="BC382" s="2">
        <f t="shared" si="186"/>
        <v>0</v>
      </c>
      <c r="BD382" s="2">
        <f t="shared" si="186"/>
        <v>0</v>
      </c>
      <c r="BE382" s="2">
        <f t="shared" si="186"/>
        <v>0</v>
      </c>
      <c r="BF382" s="2">
        <f t="shared" si="186"/>
        <v>0</v>
      </c>
      <c r="BG382" s="2">
        <f t="shared" si="186"/>
        <v>0</v>
      </c>
      <c r="BH382" s="2">
        <f t="shared" si="186"/>
        <v>0</v>
      </c>
      <c r="BI382" s="2">
        <f t="shared" si="186"/>
        <v>0</v>
      </c>
      <c r="BJ382" s="2">
        <f t="shared" si="186"/>
        <v>0</v>
      </c>
      <c r="BK382" s="2">
        <f t="shared" si="186"/>
        <v>0</v>
      </c>
      <c r="BL382" s="2">
        <f t="shared" si="186"/>
        <v>0</v>
      </c>
      <c r="BM382" s="2">
        <f t="shared" si="186"/>
        <v>0</v>
      </c>
      <c r="BN382" s="2">
        <f t="shared" si="186"/>
        <v>0</v>
      </c>
      <c r="BO382" s="2">
        <f t="shared" si="186"/>
        <v>0</v>
      </c>
    </row>
    <row r="383" spans="1:67" outlineLevel="2">
      <c r="B383" s="160" t="str">
        <f>"Jan "&amp;$L$10&amp;" $"</f>
        <v>Jan 2012 $</v>
      </c>
      <c r="C383" s="161">
        <v>122650.584</v>
      </c>
      <c r="D383" s="60"/>
      <c r="E383" s="60"/>
      <c r="F383" s="60"/>
      <c r="G383" s="60"/>
      <c r="H383" s="162"/>
    </row>
    <row r="384" spans="1:67" outlineLevel="2">
      <c r="B384" s="14" t="s">
        <v>549</v>
      </c>
      <c r="C384" s="163">
        <v>0.33329999999999999</v>
      </c>
      <c r="D384" s="163">
        <v>0.66669999999999996</v>
      </c>
      <c r="E384" s="163">
        <v>0</v>
      </c>
      <c r="F384" s="163">
        <v>0</v>
      </c>
      <c r="G384" s="163">
        <v>0</v>
      </c>
      <c r="H384" s="164"/>
      <c r="I384" s="17"/>
      <c r="J384" s="17"/>
      <c r="K384" s="17"/>
    </row>
    <row r="385" spans="2:67" outlineLevel="2">
      <c r="B385" s="14" t="s">
        <v>323</v>
      </c>
      <c r="C385" s="193">
        <v>2.5999999999999999E-2</v>
      </c>
      <c r="D385" s="60"/>
      <c r="E385" s="60"/>
      <c r="F385" s="60"/>
      <c r="G385" s="60"/>
    </row>
    <row r="386" spans="2:67" outlineLevel="2">
      <c r="B386" s="14" t="s">
        <v>550</v>
      </c>
      <c r="C386" s="159">
        <v>2024</v>
      </c>
      <c r="D386" s="159">
        <v>1</v>
      </c>
    </row>
    <row r="387" spans="2:67" outlineLevel="2">
      <c r="B387" s="14" t="s">
        <v>551</v>
      </c>
      <c r="C387" s="159">
        <v>2025</v>
      </c>
      <c r="D387" s="159">
        <v>10</v>
      </c>
    </row>
    <row r="388" spans="2:67" outlineLevel="2">
      <c r="B388" s="15" t="s">
        <v>552</v>
      </c>
      <c r="L388" s="166">
        <f t="shared" ref="L388:BO388" si="187">(1+$C385)^L$21</f>
        <v>1.012916580968048</v>
      </c>
      <c r="M388" s="166">
        <f t="shared" si="187"/>
        <v>1.0392524120732172</v>
      </c>
      <c r="N388" s="166">
        <f t="shared" si="187"/>
        <v>1.0662729747871209</v>
      </c>
      <c r="O388" s="166">
        <f t="shared" si="187"/>
        <v>1.093996072131586</v>
      </c>
      <c r="P388" s="166">
        <f t="shared" si="187"/>
        <v>1.1224399700070073</v>
      </c>
      <c r="Q388" s="166">
        <f t="shared" si="187"/>
        <v>1.1516234092271895</v>
      </c>
      <c r="R388" s="166">
        <f t="shared" si="187"/>
        <v>1.1815656178670964</v>
      </c>
      <c r="S388" s="166">
        <f t="shared" si="187"/>
        <v>1.212286323931641</v>
      </c>
      <c r="T388" s="166">
        <f t="shared" si="187"/>
        <v>1.2438057683538637</v>
      </c>
      <c r="U388" s="166">
        <f t="shared" si="187"/>
        <v>1.2761447183310641</v>
      </c>
      <c r="V388" s="166">
        <f t="shared" si="187"/>
        <v>1.3093244810076718</v>
      </c>
      <c r="W388" s="166">
        <f t="shared" si="187"/>
        <v>1.3433669175138714</v>
      </c>
      <c r="X388" s="166">
        <f t="shared" si="187"/>
        <v>1.3782944573692322</v>
      </c>
      <c r="Y388" s="166">
        <f t="shared" si="187"/>
        <v>1.4141301132608322</v>
      </c>
      <c r="Z388" s="166">
        <f t="shared" si="187"/>
        <v>1.4508974962056138</v>
      </c>
      <c r="AA388" s="166">
        <f t="shared" si="187"/>
        <v>1.4886208311069598</v>
      </c>
      <c r="AB388" s="166">
        <f t="shared" si="187"/>
        <v>1.5273249727157407</v>
      </c>
      <c r="AC388" s="166">
        <f t="shared" si="187"/>
        <v>1.56703542200635</v>
      </c>
      <c r="AD388" s="166">
        <f t="shared" si="187"/>
        <v>1.6077783429785153</v>
      </c>
      <c r="AE388" s="166">
        <f t="shared" si="187"/>
        <v>1.6495805798959566</v>
      </c>
      <c r="AF388" s="166">
        <f t="shared" si="187"/>
        <v>1.6924696749732515</v>
      </c>
      <c r="AG388" s="166">
        <f t="shared" si="187"/>
        <v>1.7364738865225562</v>
      </c>
      <c r="AH388" s="166">
        <f t="shared" si="187"/>
        <v>1.7816222075721426</v>
      </c>
      <c r="AI388" s="166">
        <f t="shared" si="187"/>
        <v>1.8279443849690185</v>
      </c>
      <c r="AJ388" s="166">
        <f t="shared" si="187"/>
        <v>1.8754709389782129</v>
      </c>
      <c r="AK388" s="166">
        <f t="shared" si="187"/>
        <v>1.9242331833916464</v>
      </c>
      <c r="AL388" s="166">
        <f t="shared" si="187"/>
        <v>1.9742632461598293</v>
      </c>
      <c r="AM388" s="166">
        <f t="shared" si="187"/>
        <v>2.0255940905599847</v>
      </c>
      <c r="AN388" s="166">
        <f t="shared" si="187"/>
        <v>2.0782595369145445</v>
      </c>
      <c r="AO388" s="166">
        <f t="shared" si="187"/>
        <v>2.1322942848743227</v>
      </c>
      <c r="AP388" s="166">
        <f t="shared" si="187"/>
        <v>2.1877339362810551</v>
      </c>
      <c r="AQ388" s="166">
        <f t="shared" si="187"/>
        <v>2.2446150186243625</v>
      </c>
      <c r="AR388" s="166">
        <f t="shared" si="187"/>
        <v>2.3029750091085961</v>
      </c>
      <c r="AS388" s="166">
        <f t="shared" si="187"/>
        <v>2.3628523593454198</v>
      </c>
      <c r="AT388" s="166">
        <f t="shared" si="187"/>
        <v>2.4242865206884003</v>
      </c>
      <c r="AU388" s="166">
        <f t="shared" si="187"/>
        <v>2.4873179702262993</v>
      </c>
      <c r="AV388" s="166">
        <f t="shared" si="187"/>
        <v>2.551988237452183</v>
      </c>
      <c r="AW388" s="166">
        <f t="shared" si="187"/>
        <v>2.6183399316259397</v>
      </c>
      <c r="AX388" s="166">
        <f t="shared" si="187"/>
        <v>2.6864167698482144</v>
      </c>
      <c r="AY388" s="166">
        <f t="shared" si="187"/>
        <v>2.7562636058642678</v>
      </c>
      <c r="AZ388" s="166">
        <f t="shared" si="187"/>
        <v>2.8279264596167391</v>
      </c>
      <c r="BA388" s="166">
        <f t="shared" si="187"/>
        <v>2.9014525475667745</v>
      </c>
      <c r="BB388" s="166">
        <f t="shared" si="187"/>
        <v>2.9768903138035103</v>
      </c>
      <c r="BC388" s="166">
        <f t="shared" si="187"/>
        <v>3.0542894619624015</v>
      </c>
      <c r="BD388" s="166">
        <f t="shared" si="187"/>
        <v>3.1337009879734246</v>
      </c>
      <c r="BE388" s="166">
        <f t="shared" si="187"/>
        <v>3.2151772136607333</v>
      </c>
      <c r="BF388" s="166">
        <f t="shared" si="187"/>
        <v>3.2987718212159121</v>
      </c>
      <c r="BG388" s="166">
        <f t="shared" si="187"/>
        <v>3.3845398885675264</v>
      </c>
      <c r="BH388" s="166">
        <f t="shared" si="187"/>
        <v>3.4725379256702822</v>
      </c>
      <c r="BI388" s="166">
        <f t="shared" si="187"/>
        <v>3.5628239117377092</v>
      </c>
      <c r="BJ388" s="166">
        <f t="shared" si="187"/>
        <v>3.6554573334428895</v>
      </c>
      <c r="BK388" s="166">
        <f t="shared" si="187"/>
        <v>3.7504992241124051</v>
      </c>
      <c r="BL388" s="166">
        <f t="shared" si="187"/>
        <v>3.8480122039393279</v>
      </c>
      <c r="BM388" s="166">
        <f t="shared" si="187"/>
        <v>3.9480605212417501</v>
      </c>
      <c r="BN388" s="166">
        <f t="shared" si="187"/>
        <v>4.0507100947940362</v>
      </c>
      <c r="BO388" s="166">
        <f t="shared" si="187"/>
        <v>4.156028557258681</v>
      </c>
    </row>
    <row r="389" spans="2:67" outlineLevel="2">
      <c r="B389" s="14" t="s">
        <v>553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:67" outlineLevel="2">
      <c r="B390" s="64" t="s">
        <v>554</v>
      </c>
      <c r="L390" s="2">
        <f t="shared" ref="L390:BO390" si="188">IF(L$10&gt;$C387,0,+K393)</f>
        <v>0</v>
      </c>
      <c r="M390" s="2">
        <f t="shared" si="188"/>
        <v>0</v>
      </c>
      <c r="N390" s="2">
        <f t="shared" si="188"/>
        <v>0</v>
      </c>
      <c r="O390" s="2">
        <f t="shared" si="188"/>
        <v>0</v>
      </c>
      <c r="P390" s="2">
        <f t="shared" si="188"/>
        <v>0</v>
      </c>
      <c r="Q390" s="2">
        <f t="shared" si="188"/>
        <v>0</v>
      </c>
      <c r="R390" s="2">
        <f t="shared" si="188"/>
        <v>0</v>
      </c>
      <c r="S390" s="2">
        <f t="shared" si="188"/>
        <v>0</v>
      </c>
      <c r="T390" s="2">
        <f t="shared" si="188"/>
        <v>0</v>
      </c>
      <c r="U390" s="2">
        <f t="shared" si="188"/>
        <v>0</v>
      </c>
      <c r="V390" s="2">
        <f t="shared" si="188"/>
        <v>0</v>
      </c>
      <c r="W390" s="2">
        <f t="shared" si="188"/>
        <v>0</v>
      </c>
      <c r="X390" s="2">
        <f t="shared" si="188"/>
        <v>0</v>
      </c>
      <c r="Y390" s="2">
        <f t="shared" si="188"/>
        <v>58104.652120036299</v>
      </c>
      <c r="Z390" s="2">
        <f t="shared" si="188"/>
        <v>0</v>
      </c>
      <c r="AA390" s="2">
        <f t="shared" si="188"/>
        <v>0</v>
      </c>
      <c r="AB390" s="2">
        <f t="shared" si="188"/>
        <v>0</v>
      </c>
      <c r="AC390" s="2">
        <f t="shared" si="188"/>
        <v>0</v>
      </c>
      <c r="AD390" s="2">
        <f t="shared" si="188"/>
        <v>0</v>
      </c>
      <c r="AE390" s="2">
        <f t="shared" si="188"/>
        <v>0</v>
      </c>
      <c r="AF390" s="2">
        <f t="shared" si="188"/>
        <v>0</v>
      </c>
      <c r="AG390" s="2">
        <f t="shared" si="188"/>
        <v>0</v>
      </c>
      <c r="AH390" s="2">
        <f t="shared" si="188"/>
        <v>0</v>
      </c>
      <c r="AI390" s="2">
        <f t="shared" si="188"/>
        <v>0</v>
      </c>
      <c r="AJ390" s="2">
        <f t="shared" si="188"/>
        <v>0</v>
      </c>
      <c r="AK390" s="2">
        <f t="shared" si="188"/>
        <v>0</v>
      </c>
      <c r="AL390" s="2">
        <f t="shared" si="188"/>
        <v>0</v>
      </c>
      <c r="AM390" s="2">
        <f t="shared" si="188"/>
        <v>0</v>
      </c>
      <c r="AN390" s="2">
        <f t="shared" si="188"/>
        <v>0</v>
      </c>
      <c r="AO390" s="2">
        <f t="shared" si="188"/>
        <v>0</v>
      </c>
      <c r="AP390" s="2">
        <f t="shared" si="188"/>
        <v>0</v>
      </c>
      <c r="AQ390" s="2">
        <f t="shared" si="188"/>
        <v>0</v>
      </c>
      <c r="AR390" s="2">
        <f t="shared" si="188"/>
        <v>0</v>
      </c>
      <c r="AS390" s="2">
        <f t="shared" si="188"/>
        <v>0</v>
      </c>
      <c r="AT390" s="2">
        <f t="shared" si="188"/>
        <v>0</v>
      </c>
      <c r="AU390" s="2">
        <f t="shared" si="188"/>
        <v>0</v>
      </c>
      <c r="AV390" s="2">
        <f t="shared" si="188"/>
        <v>0</v>
      </c>
      <c r="AW390" s="2">
        <f t="shared" si="188"/>
        <v>0</v>
      </c>
      <c r="AX390" s="2">
        <f t="shared" si="188"/>
        <v>0</v>
      </c>
      <c r="AY390" s="2">
        <f t="shared" si="188"/>
        <v>0</v>
      </c>
      <c r="AZ390" s="2">
        <f t="shared" si="188"/>
        <v>0</v>
      </c>
      <c r="BA390" s="2">
        <f t="shared" si="188"/>
        <v>0</v>
      </c>
      <c r="BB390" s="2">
        <f t="shared" si="188"/>
        <v>0</v>
      </c>
      <c r="BC390" s="2">
        <f t="shared" si="188"/>
        <v>0</v>
      </c>
      <c r="BD390" s="2">
        <f t="shared" si="188"/>
        <v>0</v>
      </c>
      <c r="BE390" s="2">
        <f t="shared" si="188"/>
        <v>0</v>
      </c>
      <c r="BF390" s="2">
        <f t="shared" si="188"/>
        <v>0</v>
      </c>
      <c r="BG390" s="2">
        <f t="shared" si="188"/>
        <v>0</v>
      </c>
      <c r="BH390" s="2">
        <f t="shared" si="188"/>
        <v>0</v>
      </c>
      <c r="BI390" s="2">
        <f t="shared" si="188"/>
        <v>0</v>
      </c>
      <c r="BJ390" s="2">
        <f t="shared" si="188"/>
        <v>0</v>
      </c>
      <c r="BK390" s="2">
        <f t="shared" si="188"/>
        <v>0</v>
      </c>
      <c r="BL390" s="2">
        <f t="shared" si="188"/>
        <v>0</v>
      </c>
      <c r="BM390" s="2">
        <f t="shared" si="188"/>
        <v>0</v>
      </c>
      <c r="BN390" s="2">
        <f t="shared" si="188"/>
        <v>0</v>
      </c>
      <c r="BO390" s="2">
        <f t="shared" si="188"/>
        <v>0</v>
      </c>
    </row>
    <row r="391" spans="2:67" outlineLevel="2">
      <c r="B391" s="64" t="s">
        <v>555</v>
      </c>
      <c r="L391" s="2">
        <f t="shared" ref="L391:BO391" si="189">IF(AND(L$10&gt;=$C386,L$10&lt;=$C387),INDEX($C384:$G384,1,L$10-$C386+1)*$C383*L388,0)</f>
        <v>0</v>
      </c>
      <c r="M391" s="2">
        <f t="shared" si="189"/>
        <v>0</v>
      </c>
      <c r="N391" s="2">
        <f t="shared" si="189"/>
        <v>0</v>
      </c>
      <c r="O391" s="2">
        <f t="shared" si="189"/>
        <v>0</v>
      </c>
      <c r="P391" s="2">
        <f t="shared" si="189"/>
        <v>0</v>
      </c>
      <c r="Q391" s="2">
        <f t="shared" si="189"/>
        <v>0</v>
      </c>
      <c r="R391" s="2">
        <f t="shared" si="189"/>
        <v>0</v>
      </c>
      <c r="S391" s="2">
        <f t="shared" si="189"/>
        <v>0</v>
      </c>
      <c r="T391" s="2">
        <f t="shared" si="189"/>
        <v>0</v>
      </c>
      <c r="U391" s="2">
        <f t="shared" si="189"/>
        <v>0</v>
      </c>
      <c r="V391" s="2">
        <f t="shared" si="189"/>
        <v>0</v>
      </c>
      <c r="W391" s="2">
        <f t="shared" si="189"/>
        <v>0</v>
      </c>
      <c r="X391" s="2">
        <f t="shared" si="189"/>
        <v>56343.905086095801</v>
      </c>
      <c r="Y391" s="2">
        <f t="shared" si="189"/>
        <v>115635.03762509291</v>
      </c>
      <c r="Z391" s="2">
        <f t="shared" si="189"/>
        <v>0</v>
      </c>
      <c r="AA391" s="2">
        <f t="shared" si="189"/>
        <v>0</v>
      </c>
      <c r="AB391" s="2">
        <f t="shared" si="189"/>
        <v>0</v>
      </c>
      <c r="AC391" s="2">
        <f t="shared" si="189"/>
        <v>0</v>
      </c>
      <c r="AD391" s="2">
        <f t="shared" si="189"/>
        <v>0</v>
      </c>
      <c r="AE391" s="2">
        <f t="shared" si="189"/>
        <v>0</v>
      </c>
      <c r="AF391" s="2">
        <f t="shared" si="189"/>
        <v>0</v>
      </c>
      <c r="AG391" s="2">
        <f t="shared" si="189"/>
        <v>0</v>
      </c>
      <c r="AH391" s="2">
        <f t="shared" si="189"/>
        <v>0</v>
      </c>
      <c r="AI391" s="2">
        <f t="shared" si="189"/>
        <v>0</v>
      </c>
      <c r="AJ391" s="2">
        <f t="shared" si="189"/>
        <v>0</v>
      </c>
      <c r="AK391" s="2">
        <f t="shared" si="189"/>
        <v>0</v>
      </c>
      <c r="AL391" s="2">
        <f t="shared" si="189"/>
        <v>0</v>
      </c>
      <c r="AM391" s="2">
        <f t="shared" si="189"/>
        <v>0</v>
      </c>
      <c r="AN391" s="2">
        <f t="shared" si="189"/>
        <v>0</v>
      </c>
      <c r="AO391" s="2">
        <f t="shared" si="189"/>
        <v>0</v>
      </c>
      <c r="AP391" s="2">
        <f t="shared" si="189"/>
        <v>0</v>
      </c>
      <c r="AQ391" s="2">
        <f t="shared" si="189"/>
        <v>0</v>
      </c>
      <c r="AR391" s="2">
        <f t="shared" si="189"/>
        <v>0</v>
      </c>
      <c r="AS391" s="2">
        <f t="shared" si="189"/>
        <v>0</v>
      </c>
      <c r="AT391" s="2">
        <f t="shared" si="189"/>
        <v>0</v>
      </c>
      <c r="AU391" s="2">
        <f t="shared" si="189"/>
        <v>0</v>
      </c>
      <c r="AV391" s="2">
        <f t="shared" si="189"/>
        <v>0</v>
      </c>
      <c r="AW391" s="2">
        <f t="shared" si="189"/>
        <v>0</v>
      </c>
      <c r="AX391" s="2">
        <f t="shared" si="189"/>
        <v>0</v>
      </c>
      <c r="AY391" s="2">
        <f t="shared" si="189"/>
        <v>0</v>
      </c>
      <c r="AZ391" s="2">
        <f t="shared" si="189"/>
        <v>0</v>
      </c>
      <c r="BA391" s="2">
        <f t="shared" si="189"/>
        <v>0</v>
      </c>
      <c r="BB391" s="2">
        <f t="shared" si="189"/>
        <v>0</v>
      </c>
      <c r="BC391" s="2">
        <f t="shared" si="189"/>
        <v>0</v>
      </c>
      <c r="BD391" s="2">
        <f t="shared" si="189"/>
        <v>0</v>
      </c>
      <c r="BE391" s="2">
        <f t="shared" si="189"/>
        <v>0</v>
      </c>
      <c r="BF391" s="2">
        <f t="shared" si="189"/>
        <v>0</v>
      </c>
      <c r="BG391" s="2">
        <f t="shared" si="189"/>
        <v>0</v>
      </c>
      <c r="BH391" s="2">
        <f t="shared" si="189"/>
        <v>0</v>
      </c>
      <c r="BI391" s="2">
        <f t="shared" si="189"/>
        <v>0</v>
      </c>
      <c r="BJ391" s="2">
        <f t="shared" si="189"/>
        <v>0</v>
      </c>
      <c r="BK391" s="2">
        <f t="shared" si="189"/>
        <v>0</v>
      </c>
      <c r="BL391" s="2">
        <f t="shared" si="189"/>
        <v>0</v>
      </c>
      <c r="BM391" s="2">
        <f t="shared" si="189"/>
        <v>0</v>
      </c>
      <c r="BN391" s="2">
        <f t="shared" si="189"/>
        <v>0</v>
      </c>
      <c r="BO391" s="2">
        <f t="shared" si="189"/>
        <v>0</v>
      </c>
    </row>
    <row r="392" spans="2:67" outlineLevel="2">
      <c r="B392" s="64" t="s">
        <v>3</v>
      </c>
      <c r="C392" s="165">
        <v>6.25E-2</v>
      </c>
      <c r="L392" s="2">
        <f t="shared" ref="L392:BO392" si="190">SUM(L390,L391/2)*$C392*IF(L$10=$C386,(13-$D386)/12,IF(L$10=$C387,($D387-1)/12,1))</f>
        <v>0</v>
      </c>
      <c r="M392" s="2">
        <f t="shared" si="190"/>
        <v>0</v>
      </c>
      <c r="N392" s="2">
        <f t="shared" si="190"/>
        <v>0</v>
      </c>
      <c r="O392" s="2">
        <f t="shared" si="190"/>
        <v>0</v>
      </c>
      <c r="P392" s="2">
        <f t="shared" si="190"/>
        <v>0</v>
      </c>
      <c r="Q392" s="2">
        <f t="shared" si="190"/>
        <v>0</v>
      </c>
      <c r="R392" s="2">
        <f t="shared" si="190"/>
        <v>0</v>
      </c>
      <c r="S392" s="2">
        <f t="shared" si="190"/>
        <v>0</v>
      </c>
      <c r="T392" s="2">
        <f t="shared" si="190"/>
        <v>0</v>
      </c>
      <c r="U392" s="2">
        <f t="shared" si="190"/>
        <v>0</v>
      </c>
      <c r="V392" s="2">
        <f t="shared" si="190"/>
        <v>0</v>
      </c>
      <c r="W392" s="2">
        <f t="shared" si="190"/>
        <v>0</v>
      </c>
      <c r="X392" s="2">
        <f t="shared" si="190"/>
        <v>1760.7470339404938</v>
      </c>
      <c r="Y392" s="2">
        <f t="shared" si="190"/>
        <v>5433.8517624648166</v>
      </c>
      <c r="Z392" s="2">
        <f t="shared" si="190"/>
        <v>0</v>
      </c>
      <c r="AA392" s="2">
        <f t="shared" si="190"/>
        <v>0</v>
      </c>
      <c r="AB392" s="2">
        <f t="shared" si="190"/>
        <v>0</v>
      </c>
      <c r="AC392" s="2">
        <f t="shared" si="190"/>
        <v>0</v>
      </c>
      <c r="AD392" s="2">
        <f t="shared" si="190"/>
        <v>0</v>
      </c>
      <c r="AE392" s="2">
        <f t="shared" si="190"/>
        <v>0</v>
      </c>
      <c r="AF392" s="2">
        <f t="shared" si="190"/>
        <v>0</v>
      </c>
      <c r="AG392" s="2">
        <f t="shared" si="190"/>
        <v>0</v>
      </c>
      <c r="AH392" s="2">
        <f t="shared" si="190"/>
        <v>0</v>
      </c>
      <c r="AI392" s="2">
        <f t="shared" si="190"/>
        <v>0</v>
      </c>
      <c r="AJ392" s="2">
        <f t="shared" si="190"/>
        <v>0</v>
      </c>
      <c r="AK392" s="2">
        <f t="shared" si="190"/>
        <v>0</v>
      </c>
      <c r="AL392" s="2">
        <f t="shared" si="190"/>
        <v>0</v>
      </c>
      <c r="AM392" s="2">
        <f t="shared" si="190"/>
        <v>0</v>
      </c>
      <c r="AN392" s="2">
        <f t="shared" si="190"/>
        <v>0</v>
      </c>
      <c r="AO392" s="2">
        <f t="shared" si="190"/>
        <v>0</v>
      </c>
      <c r="AP392" s="2">
        <f t="shared" si="190"/>
        <v>0</v>
      </c>
      <c r="AQ392" s="2">
        <f t="shared" si="190"/>
        <v>0</v>
      </c>
      <c r="AR392" s="2">
        <f t="shared" si="190"/>
        <v>0</v>
      </c>
      <c r="AS392" s="2">
        <f t="shared" si="190"/>
        <v>0</v>
      </c>
      <c r="AT392" s="2">
        <f t="shared" si="190"/>
        <v>0</v>
      </c>
      <c r="AU392" s="2">
        <f t="shared" si="190"/>
        <v>0</v>
      </c>
      <c r="AV392" s="2">
        <f t="shared" si="190"/>
        <v>0</v>
      </c>
      <c r="AW392" s="2">
        <f t="shared" si="190"/>
        <v>0</v>
      </c>
      <c r="AX392" s="2">
        <f t="shared" si="190"/>
        <v>0</v>
      </c>
      <c r="AY392" s="2">
        <f t="shared" si="190"/>
        <v>0</v>
      </c>
      <c r="AZ392" s="2">
        <f t="shared" si="190"/>
        <v>0</v>
      </c>
      <c r="BA392" s="2">
        <f t="shared" si="190"/>
        <v>0</v>
      </c>
      <c r="BB392" s="2">
        <f t="shared" si="190"/>
        <v>0</v>
      </c>
      <c r="BC392" s="2">
        <f t="shared" si="190"/>
        <v>0</v>
      </c>
      <c r="BD392" s="2">
        <f t="shared" si="190"/>
        <v>0</v>
      </c>
      <c r="BE392" s="2">
        <f t="shared" si="190"/>
        <v>0</v>
      </c>
      <c r="BF392" s="2">
        <f t="shared" si="190"/>
        <v>0</v>
      </c>
      <c r="BG392" s="2">
        <f t="shared" si="190"/>
        <v>0</v>
      </c>
      <c r="BH392" s="2">
        <f t="shared" si="190"/>
        <v>0</v>
      </c>
      <c r="BI392" s="2">
        <f t="shared" si="190"/>
        <v>0</v>
      </c>
      <c r="BJ392" s="2">
        <f t="shared" si="190"/>
        <v>0</v>
      </c>
      <c r="BK392" s="2">
        <f t="shared" si="190"/>
        <v>0</v>
      </c>
      <c r="BL392" s="2">
        <f t="shared" si="190"/>
        <v>0</v>
      </c>
      <c r="BM392" s="2">
        <f t="shared" si="190"/>
        <v>0</v>
      </c>
      <c r="BN392" s="2">
        <f t="shared" si="190"/>
        <v>0</v>
      </c>
      <c r="BO392" s="2">
        <f t="shared" si="190"/>
        <v>0</v>
      </c>
    </row>
    <row r="393" spans="2:67" outlineLevel="2">
      <c r="B393" s="64" t="s">
        <v>556</v>
      </c>
      <c r="K393" s="167"/>
      <c r="L393" s="2">
        <f t="shared" ref="L393:V393" si="191">SUM(L390:L392)</f>
        <v>0</v>
      </c>
      <c r="M393" s="2">
        <f t="shared" si="191"/>
        <v>0</v>
      </c>
      <c r="N393" s="2">
        <f t="shared" si="191"/>
        <v>0</v>
      </c>
      <c r="O393" s="2">
        <f t="shared" si="191"/>
        <v>0</v>
      </c>
      <c r="P393" s="2">
        <f t="shared" si="191"/>
        <v>0</v>
      </c>
      <c r="Q393" s="2">
        <f t="shared" si="191"/>
        <v>0</v>
      </c>
      <c r="R393" s="2">
        <f t="shared" si="191"/>
        <v>0</v>
      </c>
      <c r="S393" s="2">
        <f t="shared" si="191"/>
        <v>0</v>
      </c>
      <c r="T393" s="2">
        <f t="shared" si="191"/>
        <v>0</v>
      </c>
      <c r="U393" s="2">
        <f t="shared" si="191"/>
        <v>0</v>
      </c>
      <c r="V393" s="2">
        <f t="shared" si="191"/>
        <v>0</v>
      </c>
      <c r="W393" s="2">
        <f t="shared" ref="W393:BO393" si="192">SUM(W390:W392)</f>
        <v>0</v>
      </c>
      <c r="X393" s="2">
        <f t="shared" si="192"/>
        <v>58104.652120036299</v>
      </c>
      <c r="Y393" s="2">
        <f t="shared" si="192"/>
        <v>179173.54150759403</v>
      </c>
      <c r="Z393" s="2">
        <f t="shared" si="192"/>
        <v>0</v>
      </c>
      <c r="AA393" s="2">
        <f t="shared" si="192"/>
        <v>0</v>
      </c>
      <c r="AB393" s="2">
        <f t="shared" si="192"/>
        <v>0</v>
      </c>
      <c r="AC393" s="2">
        <f t="shared" si="192"/>
        <v>0</v>
      </c>
      <c r="AD393" s="2">
        <f t="shared" si="192"/>
        <v>0</v>
      </c>
      <c r="AE393" s="2">
        <f t="shared" si="192"/>
        <v>0</v>
      </c>
      <c r="AF393" s="2">
        <f t="shared" si="192"/>
        <v>0</v>
      </c>
      <c r="AG393" s="2">
        <f t="shared" si="192"/>
        <v>0</v>
      </c>
      <c r="AH393" s="2">
        <f t="shared" si="192"/>
        <v>0</v>
      </c>
      <c r="AI393" s="2">
        <f t="shared" si="192"/>
        <v>0</v>
      </c>
      <c r="AJ393" s="2">
        <f t="shared" si="192"/>
        <v>0</v>
      </c>
      <c r="AK393" s="2">
        <f t="shared" si="192"/>
        <v>0</v>
      </c>
      <c r="AL393" s="2">
        <f t="shared" si="192"/>
        <v>0</v>
      </c>
      <c r="AM393" s="2">
        <f t="shared" si="192"/>
        <v>0</v>
      </c>
      <c r="AN393" s="2">
        <f t="shared" si="192"/>
        <v>0</v>
      </c>
      <c r="AO393" s="2">
        <f t="shared" si="192"/>
        <v>0</v>
      </c>
      <c r="AP393" s="2">
        <f t="shared" si="192"/>
        <v>0</v>
      </c>
      <c r="AQ393" s="2">
        <f t="shared" si="192"/>
        <v>0</v>
      </c>
      <c r="AR393" s="2">
        <f t="shared" si="192"/>
        <v>0</v>
      </c>
      <c r="AS393" s="2">
        <f t="shared" si="192"/>
        <v>0</v>
      </c>
      <c r="AT393" s="2">
        <f t="shared" si="192"/>
        <v>0</v>
      </c>
      <c r="AU393" s="2">
        <f t="shared" si="192"/>
        <v>0</v>
      </c>
      <c r="AV393" s="2">
        <f t="shared" si="192"/>
        <v>0</v>
      </c>
      <c r="AW393" s="2">
        <f t="shared" si="192"/>
        <v>0</v>
      </c>
      <c r="AX393" s="2">
        <f t="shared" si="192"/>
        <v>0</v>
      </c>
      <c r="AY393" s="2">
        <f t="shared" si="192"/>
        <v>0</v>
      </c>
      <c r="AZ393" s="2">
        <f t="shared" si="192"/>
        <v>0</v>
      </c>
      <c r="BA393" s="2">
        <f t="shared" si="192"/>
        <v>0</v>
      </c>
      <c r="BB393" s="2">
        <f t="shared" si="192"/>
        <v>0</v>
      </c>
      <c r="BC393" s="2">
        <f t="shared" si="192"/>
        <v>0</v>
      </c>
      <c r="BD393" s="2">
        <f t="shared" si="192"/>
        <v>0</v>
      </c>
      <c r="BE393" s="2">
        <f t="shared" si="192"/>
        <v>0</v>
      </c>
      <c r="BF393" s="2">
        <f t="shared" si="192"/>
        <v>0</v>
      </c>
      <c r="BG393" s="2">
        <f t="shared" si="192"/>
        <v>0</v>
      </c>
      <c r="BH393" s="2">
        <f t="shared" si="192"/>
        <v>0</v>
      </c>
      <c r="BI393" s="2">
        <f t="shared" si="192"/>
        <v>0</v>
      </c>
      <c r="BJ393" s="2">
        <f t="shared" si="192"/>
        <v>0</v>
      </c>
      <c r="BK393" s="2">
        <f t="shared" si="192"/>
        <v>0</v>
      </c>
      <c r="BL393" s="2">
        <f t="shared" si="192"/>
        <v>0</v>
      </c>
      <c r="BM393" s="2">
        <f t="shared" si="192"/>
        <v>0</v>
      </c>
      <c r="BN393" s="2">
        <f t="shared" si="192"/>
        <v>0</v>
      </c>
      <c r="BO393" s="2">
        <f t="shared" si="192"/>
        <v>0</v>
      </c>
    </row>
    <row r="394" spans="2:67" outlineLevel="2">
      <c r="B394" s="168" t="s">
        <v>557</v>
      </c>
      <c r="E394" s="2">
        <f>MAX(L393:BO393)*(1+$C$8)</f>
        <v>179173.54150759403</v>
      </c>
      <c r="F394" s="159">
        <v>20</v>
      </c>
      <c r="G394" s="169">
        <f>+$C$6</f>
        <v>2.9999999999999997E-4</v>
      </c>
      <c r="H394" s="151"/>
      <c r="L394" s="2"/>
      <c r="M394" s="2"/>
      <c r="N394" s="2"/>
      <c r="O394" s="2"/>
      <c r="P394" s="2"/>
      <c r="Q394" s="2"/>
    </row>
    <row r="395" spans="2:67" outlineLevel="2">
      <c r="B395" s="14"/>
    </row>
    <row r="396" spans="2:67" outlineLevel="2">
      <c r="B396" s="170" t="s">
        <v>558</v>
      </c>
    </row>
    <row r="397" spans="2:67" outlineLevel="2">
      <c r="B397" s="168" t="s">
        <v>559</v>
      </c>
      <c r="K397" s="2"/>
      <c r="L397" s="2">
        <f t="shared" ref="L397:BO397" si="193">IF(L$10=$C387,$E394,K399)</f>
        <v>0</v>
      </c>
      <c r="M397" s="2">
        <f t="shared" si="193"/>
        <v>0</v>
      </c>
      <c r="N397" s="2">
        <f t="shared" si="193"/>
        <v>0</v>
      </c>
      <c r="O397" s="2">
        <f t="shared" si="193"/>
        <v>0</v>
      </c>
      <c r="P397" s="2">
        <f t="shared" si="193"/>
        <v>0</v>
      </c>
      <c r="Q397" s="2">
        <f t="shared" si="193"/>
        <v>0</v>
      </c>
      <c r="R397" s="2">
        <f t="shared" si="193"/>
        <v>0</v>
      </c>
      <c r="S397" s="2">
        <f t="shared" si="193"/>
        <v>0</v>
      </c>
      <c r="T397" s="2">
        <f t="shared" si="193"/>
        <v>0</v>
      </c>
      <c r="U397" s="2">
        <f t="shared" si="193"/>
        <v>0</v>
      </c>
      <c r="V397" s="2">
        <f t="shared" si="193"/>
        <v>0</v>
      </c>
      <c r="W397" s="2">
        <f t="shared" si="193"/>
        <v>0</v>
      </c>
      <c r="X397" s="2">
        <f t="shared" si="193"/>
        <v>0</v>
      </c>
      <c r="Y397" s="2">
        <f t="shared" si="193"/>
        <v>179173.54150759403</v>
      </c>
      <c r="Z397" s="2">
        <f t="shared" si="193"/>
        <v>176933.87223874911</v>
      </c>
      <c r="AA397" s="2">
        <f t="shared" si="193"/>
        <v>167975.19516336941</v>
      </c>
      <c r="AB397" s="2">
        <f t="shared" si="193"/>
        <v>159016.51808798971</v>
      </c>
      <c r="AC397" s="2">
        <f t="shared" si="193"/>
        <v>150057.84101261001</v>
      </c>
      <c r="AD397" s="2">
        <f t="shared" si="193"/>
        <v>141099.1639372303</v>
      </c>
      <c r="AE397" s="2">
        <f t="shared" si="193"/>
        <v>132140.4868618506</v>
      </c>
      <c r="AF397" s="2">
        <f t="shared" si="193"/>
        <v>123181.8097864709</v>
      </c>
      <c r="AG397" s="2">
        <f t="shared" si="193"/>
        <v>114223.1327110912</v>
      </c>
      <c r="AH397" s="2">
        <f t="shared" si="193"/>
        <v>105264.45563571149</v>
      </c>
      <c r="AI397" s="2">
        <f t="shared" si="193"/>
        <v>96305.77856033179</v>
      </c>
      <c r="AJ397" s="2">
        <f t="shared" si="193"/>
        <v>87347.101484952087</v>
      </c>
      <c r="AK397" s="2">
        <f t="shared" si="193"/>
        <v>78388.424409572384</v>
      </c>
      <c r="AL397" s="2">
        <f t="shared" si="193"/>
        <v>69429.747334192682</v>
      </c>
      <c r="AM397" s="2">
        <f t="shared" si="193"/>
        <v>60471.070258812979</v>
      </c>
      <c r="AN397" s="2">
        <f t="shared" si="193"/>
        <v>51512.393183433276</v>
      </c>
      <c r="AO397" s="2">
        <f t="shared" si="193"/>
        <v>42553.716108053573</v>
      </c>
      <c r="AP397" s="2">
        <f t="shared" si="193"/>
        <v>33595.039032673871</v>
      </c>
      <c r="AQ397" s="2">
        <f t="shared" si="193"/>
        <v>24636.361957294168</v>
      </c>
      <c r="AR397" s="2">
        <f t="shared" si="193"/>
        <v>15677.684881914467</v>
      </c>
      <c r="AS397" s="2">
        <f t="shared" si="193"/>
        <v>6719.0078065347661</v>
      </c>
      <c r="AT397" s="2">
        <f t="shared" si="193"/>
        <v>0</v>
      </c>
      <c r="AU397" s="2">
        <f t="shared" si="193"/>
        <v>0</v>
      </c>
      <c r="AV397" s="2">
        <f t="shared" si="193"/>
        <v>0</v>
      </c>
      <c r="AW397" s="2">
        <f t="shared" si="193"/>
        <v>0</v>
      </c>
      <c r="AX397" s="2">
        <f t="shared" si="193"/>
        <v>0</v>
      </c>
      <c r="AY397" s="2">
        <f t="shared" si="193"/>
        <v>0</v>
      </c>
      <c r="AZ397" s="2">
        <f t="shared" si="193"/>
        <v>0</v>
      </c>
      <c r="BA397" s="2">
        <f t="shared" si="193"/>
        <v>0</v>
      </c>
      <c r="BB397" s="2">
        <f t="shared" si="193"/>
        <v>0</v>
      </c>
      <c r="BC397" s="2">
        <f t="shared" si="193"/>
        <v>0</v>
      </c>
      <c r="BD397" s="2">
        <f t="shared" si="193"/>
        <v>0</v>
      </c>
      <c r="BE397" s="2">
        <f t="shared" si="193"/>
        <v>0</v>
      </c>
      <c r="BF397" s="2">
        <f t="shared" si="193"/>
        <v>0</v>
      </c>
      <c r="BG397" s="2">
        <f t="shared" si="193"/>
        <v>0</v>
      </c>
      <c r="BH397" s="2">
        <f t="shared" si="193"/>
        <v>0</v>
      </c>
      <c r="BI397" s="2">
        <f t="shared" si="193"/>
        <v>0</v>
      </c>
      <c r="BJ397" s="2">
        <f t="shared" si="193"/>
        <v>0</v>
      </c>
      <c r="BK397" s="2">
        <f t="shared" si="193"/>
        <v>0</v>
      </c>
      <c r="BL397" s="2">
        <f t="shared" si="193"/>
        <v>0</v>
      </c>
      <c r="BM397" s="2">
        <f t="shared" si="193"/>
        <v>0</v>
      </c>
      <c r="BN397" s="2">
        <f t="shared" si="193"/>
        <v>0</v>
      </c>
      <c r="BO397" s="2">
        <f t="shared" si="193"/>
        <v>0</v>
      </c>
    </row>
    <row r="398" spans="2:67" outlineLevel="2">
      <c r="B398" s="64" t="s">
        <v>541</v>
      </c>
      <c r="K398" s="2"/>
      <c r="L398" s="2">
        <f t="shared" ref="L398:BO398" si="194">IF(L$10=$C387,$E394/$F394*(13-$D387)/12,MIN(K399,$E394/$F394))</f>
        <v>0</v>
      </c>
      <c r="M398" s="2">
        <f t="shared" si="194"/>
        <v>0</v>
      </c>
      <c r="N398" s="2">
        <f t="shared" si="194"/>
        <v>0</v>
      </c>
      <c r="O398" s="2">
        <f t="shared" si="194"/>
        <v>0</v>
      </c>
      <c r="P398" s="2">
        <f t="shared" si="194"/>
        <v>0</v>
      </c>
      <c r="Q398" s="2">
        <f t="shared" si="194"/>
        <v>0</v>
      </c>
      <c r="R398" s="2">
        <f t="shared" si="194"/>
        <v>0</v>
      </c>
      <c r="S398" s="2">
        <f t="shared" si="194"/>
        <v>0</v>
      </c>
      <c r="T398" s="2">
        <f t="shared" si="194"/>
        <v>0</v>
      </c>
      <c r="U398" s="2">
        <f t="shared" si="194"/>
        <v>0</v>
      </c>
      <c r="V398" s="2">
        <f t="shared" si="194"/>
        <v>0</v>
      </c>
      <c r="W398" s="2">
        <f t="shared" si="194"/>
        <v>0</v>
      </c>
      <c r="X398" s="2">
        <f t="shared" si="194"/>
        <v>0</v>
      </c>
      <c r="Y398" s="2">
        <f t="shared" si="194"/>
        <v>2239.6692688449252</v>
      </c>
      <c r="Z398" s="2">
        <f t="shared" si="194"/>
        <v>8958.6770753797009</v>
      </c>
      <c r="AA398" s="2">
        <f t="shared" si="194"/>
        <v>8958.6770753797009</v>
      </c>
      <c r="AB398" s="2">
        <f t="shared" si="194"/>
        <v>8958.6770753797009</v>
      </c>
      <c r="AC398" s="2">
        <f t="shared" si="194"/>
        <v>8958.6770753797009</v>
      </c>
      <c r="AD398" s="2">
        <f t="shared" si="194"/>
        <v>8958.6770753797009</v>
      </c>
      <c r="AE398" s="2">
        <f t="shared" si="194"/>
        <v>8958.6770753797009</v>
      </c>
      <c r="AF398" s="2">
        <f t="shared" si="194"/>
        <v>8958.6770753797009</v>
      </c>
      <c r="AG398" s="2">
        <f t="shared" si="194"/>
        <v>8958.6770753797009</v>
      </c>
      <c r="AH398" s="2">
        <f t="shared" si="194"/>
        <v>8958.6770753797009</v>
      </c>
      <c r="AI398" s="2">
        <f t="shared" si="194"/>
        <v>8958.6770753797009</v>
      </c>
      <c r="AJ398" s="2">
        <f t="shared" si="194"/>
        <v>8958.6770753797009</v>
      </c>
      <c r="AK398" s="2">
        <f t="shared" si="194"/>
        <v>8958.6770753797009</v>
      </c>
      <c r="AL398" s="2">
        <f t="shared" si="194"/>
        <v>8958.6770753797009</v>
      </c>
      <c r="AM398" s="2">
        <f t="shared" si="194"/>
        <v>8958.6770753797009</v>
      </c>
      <c r="AN398" s="2">
        <f t="shared" si="194"/>
        <v>8958.6770753797009</v>
      </c>
      <c r="AO398" s="2">
        <f t="shared" si="194"/>
        <v>8958.6770753797009</v>
      </c>
      <c r="AP398" s="2">
        <f t="shared" si="194"/>
        <v>8958.6770753797009</v>
      </c>
      <c r="AQ398" s="2">
        <f t="shared" si="194"/>
        <v>8958.6770753797009</v>
      </c>
      <c r="AR398" s="2">
        <f t="shared" si="194"/>
        <v>8958.6770753797009</v>
      </c>
      <c r="AS398" s="2">
        <f t="shared" si="194"/>
        <v>6719.0078065347661</v>
      </c>
      <c r="AT398" s="2">
        <f t="shared" si="194"/>
        <v>0</v>
      </c>
      <c r="AU398" s="2">
        <f t="shared" si="194"/>
        <v>0</v>
      </c>
      <c r="AV398" s="2">
        <f t="shared" si="194"/>
        <v>0</v>
      </c>
      <c r="AW398" s="2">
        <f t="shared" si="194"/>
        <v>0</v>
      </c>
      <c r="AX398" s="2">
        <f t="shared" si="194"/>
        <v>0</v>
      </c>
      <c r="AY398" s="2">
        <f t="shared" si="194"/>
        <v>0</v>
      </c>
      <c r="AZ398" s="2">
        <f t="shared" si="194"/>
        <v>0</v>
      </c>
      <c r="BA398" s="2">
        <f t="shared" si="194"/>
        <v>0</v>
      </c>
      <c r="BB398" s="2">
        <f t="shared" si="194"/>
        <v>0</v>
      </c>
      <c r="BC398" s="2">
        <f t="shared" si="194"/>
        <v>0</v>
      </c>
      <c r="BD398" s="2">
        <f t="shared" si="194"/>
        <v>0</v>
      </c>
      <c r="BE398" s="2">
        <f t="shared" si="194"/>
        <v>0</v>
      </c>
      <c r="BF398" s="2">
        <f t="shared" si="194"/>
        <v>0</v>
      </c>
      <c r="BG398" s="2">
        <f t="shared" si="194"/>
        <v>0</v>
      </c>
      <c r="BH398" s="2">
        <f t="shared" si="194"/>
        <v>0</v>
      </c>
      <c r="BI398" s="2">
        <f t="shared" si="194"/>
        <v>0</v>
      </c>
      <c r="BJ398" s="2">
        <f t="shared" si="194"/>
        <v>0</v>
      </c>
      <c r="BK398" s="2">
        <f t="shared" si="194"/>
        <v>0</v>
      </c>
      <c r="BL398" s="2">
        <f t="shared" si="194"/>
        <v>0</v>
      </c>
      <c r="BM398" s="2">
        <f t="shared" si="194"/>
        <v>0</v>
      </c>
      <c r="BN398" s="2">
        <f t="shared" si="194"/>
        <v>0</v>
      </c>
      <c r="BO398" s="2">
        <f t="shared" si="194"/>
        <v>0</v>
      </c>
    </row>
    <row r="399" spans="2:67" outlineLevel="2">
      <c r="B399" s="168" t="s">
        <v>542</v>
      </c>
      <c r="K399" s="167">
        <v>0</v>
      </c>
      <c r="L399" s="2">
        <f t="shared" ref="L399:BO399" si="195">+L397-L398</f>
        <v>0</v>
      </c>
      <c r="M399" s="2">
        <f t="shared" si="195"/>
        <v>0</v>
      </c>
      <c r="N399" s="2">
        <f t="shared" si="195"/>
        <v>0</v>
      </c>
      <c r="O399" s="2">
        <f t="shared" si="195"/>
        <v>0</v>
      </c>
      <c r="P399" s="2">
        <f t="shared" si="195"/>
        <v>0</v>
      </c>
      <c r="Q399" s="2">
        <f t="shared" si="195"/>
        <v>0</v>
      </c>
      <c r="R399" s="2">
        <f t="shared" si="195"/>
        <v>0</v>
      </c>
      <c r="S399" s="2">
        <f t="shared" si="195"/>
        <v>0</v>
      </c>
      <c r="T399" s="2">
        <f t="shared" si="195"/>
        <v>0</v>
      </c>
      <c r="U399" s="2">
        <f t="shared" si="195"/>
        <v>0</v>
      </c>
      <c r="V399" s="2">
        <f t="shared" si="195"/>
        <v>0</v>
      </c>
      <c r="W399" s="2">
        <f t="shared" si="195"/>
        <v>0</v>
      </c>
      <c r="X399" s="2">
        <f t="shared" si="195"/>
        <v>0</v>
      </c>
      <c r="Y399" s="2">
        <f t="shared" si="195"/>
        <v>176933.87223874911</v>
      </c>
      <c r="Z399" s="2">
        <f t="shared" si="195"/>
        <v>167975.19516336941</v>
      </c>
      <c r="AA399" s="2">
        <f t="shared" si="195"/>
        <v>159016.51808798971</v>
      </c>
      <c r="AB399" s="2">
        <f t="shared" si="195"/>
        <v>150057.84101261001</v>
      </c>
      <c r="AC399" s="2">
        <f t="shared" si="195"/>
        <v>141099.1639372303</v>
      </c>
      <c r="AD399" s="2">
        <f t="shared" si="195"/>
        <v>132140.4868618506</v>
      </c>
      <c r="AE399" s="2">
        <f t="shared" si="195"/>
        <v>123181.8097864709</v>
      </c>
      <c r="AF399" s="2">
        <f t="shared" si="195"/>
        <v>114223.1327110912</v>
      </c>
      <c r="AG399" s="2">
        <f t="shared" si="195"/>
        <v>105264.45563571149</v>
      </c>
      <c r="AH399" s="2">
        <f t="shared" si="195"/>
        <v>96305.77856033179</v>
      </c>
      <c r="AI399" s="2">
        <f t="shared" si="195"/>
        <v>87347.101484952087</v>
      </c>
      <c r="AJ399" s="2">
        <f t="shared" si="195"/>
        <v>78388.424409572384</v>
      </c>
      <c r="AK399" s="2">
        <f t="shared" si="195"/>
        <v>69429.747334192682</v>
      </c>
      <c r="AL399" s="2">
        <f t="shared" si="195"/>
        <v>60471.070258812979</v>
      </c>
      <c r="AM399" s="2">
        <f t="shared" si="195"/>
        <v>51512.393183433276</v>
      </c>
      <c r="AN399" s="2">
        <f t="shared" si="195"/>
        <v>42553.716108053573</v>
      </c>
      <c r="AO399" s="2">
        <f t="shared" si="195"/>
        <v>33595.039032673871</v>
      </c>
      <c r="AP399" s="2">
        <f t="shared" si="195"/>
        <v>24636.361957294168</v>
      </c>
      <c r="AQ399" s="2">
        <f t="shared" si="195"/>
        <v>15677.684881914467</v>
      </c>
      <c r="AR399" s="2">
        <f t="shared" si="195"/>
        <v>6719.0078065347661</v>
      </c>
      <c r="AS399" s="2">
        <f t="shared" si="195"/>
        <v>0</v>
      </c>
      <c r="AT399" s="2">
        <f t="shared" si="195"/>
        <v>0</v>
      </c>
      <c r="AU399" s="2">
        <f t="shared" si="195"/>
        <v>0</v>
      </c>
      <c r="AV399" s="2">
        <f t="shared" si="195"/>
        <v>0</v>
      </c>
      <c r="AW399" s="2">
        <f t="shared" si="195"/>
        <v>0</v>
      </c>
      <c r="AX399" s="2">
        <f t="shared" si="195"/>
        <v>0</v>
      </c>
      <c r="AY399" s="2">
        <f t="shared" si="195"/>
        <v>0</v>
      </c>
      <c r="AZ399" s="2">
        <f t="shared" si="195"/>
        <v>0</v>
      </c>
      <c r="BA399" s="2">
        <f t="shared" si="195"/>
        <v>0</v>
      </c>
      <c r="BB399" s="2">
        <f t="shared" si="195"/>
        <v>0</v>
      </c>
      <c r="BC399" s="2">
        <f t="shared" si="195"/>
        <v>0</v>
      </c>
      <c r="BD399" s="2">
        <f t="shared" si="195"/>
        <v>0</v>
      </c>
      <c r="BE399" s="2">
        <f t="shared" si="195"/>
        <v>0</v>
      </c>
      <c r="BF399" s="2">
        <f t="shared" si="195"/>
        <v>0</v>
      </c>
      <c r="BG399" s="2">
        <f t="shared" si="195"/>
        <v>0</v>
      </c>
      <c r="BH399" s="2">
        <f t="shared" si="195"/>
        <v>0</v>
      </c>
      <c r="BI399" s="2">
        <f t="shared" si="195"/>
        <v>0</v>
      </c>
      <c r="BJ399" s="2">
        <f t="shared" si="195"/>
        <v>0</v>
      </c>
      <c r="BK399" s="2">
        <f t="shared" si="195"/>
        <v>0</v>
      </c>
      <c r="BL399" s="2">
        <f t="shared" si="195"/>
        <v>0</v>
      </c>
      <c r="BM399" s="2">
        <f t="shared" si="195"/>
        <v>0</v>
      </c>
      <c r="BN399" s="2">
        <f t="shared" si="195"/>
        <v>0</v>
      </c>
      <c r="BO399" s="2">
        <f t="shared" si="195"/>
        <v>0</v>
      </c>
    </row>
    <row r="400" spans="2:67" outlineLevel="2">
      <c r="B400" s="64" t="s">
        <v>543</v>
      </c>
      <c r="L400" s="2">
        <f t="shared" ref="L400:BO400" si="196">IF(L$10=$C387,(L397+L399)/2*(13-$D387)/12,(L397+L399)/2)</f>
        <v>0</v>
      </c>
      <c r="M400" s="2">
        <f t="shared" si="196"/>
        <v>0</v>
      </c>
      <c r="N400" s="2">
        <f t="shared" si="196"/>
        <v>0</v>
      </c>
      <c r="O400" s="2">
        <f t="shared" si="196"/>
        <v>0</v>
      </c>
      <c r="P400" s="2">
        <f t="shared" si="196"/>
        <v>0</v>
      </c>
      <c r="Q400" s="2">
        <f t="shared" si="196"/>
        <v>0</v>
      </c>
      <c r="R400" s="2">
        <f t="shared" si="196"/>
        <v>0</v>
      </c>
      <c r="S400" s="2">
        <f t="shared" si="196"/>
        <v>0</v>
      </c>
      <c r="T400" s="2">
        <f t="shared" si="196"/>
        <v>0</v>
      </c>
      <c r="U400" s="2">
        <f t="shared" si="196"/>
        <v>0</v>
      </c>
      <c r="V400" s="2">
        <f t="shared" si="196"/>
        <v>0</v>
      </c>
      <c r="W400" s="2">
        <f t="shared" si="196"/>
        <v>0</v>
      </c>
      <c r="X400" s="2">
        <f t="shared" si="196"/>
        <v>0</v>
      </c>
      <c r="Y400" s="2">
        <f t="shared" si="196"/>
        <v>44513.426718292896</v>
      </c>
      <c r="Z400" s="2">
        <f t="shared" si="196"/>
        <v>172454.53370105926</v>
      </c>
      <c r="AA400" s="2">
        <f t="shared" si="196"/>
        <v>163495.85662567956</v>
      </c>
      <c r="AB400" s="2">
        <f t="shared" si="196"/>
        <v>154537.17955029986</v>
      </c>
      <c r="AC400" s="2">
        <f t="shared" si="196"/>
        <v>145578.50247492015</v>
      </c>
      <c r="AD400" s="2">
        <f t="shared" si="196"/>
        <v>136619.82539954045</v>
      </c>
      <c r="AE400" s="2">
        <f t="shared" si="196"/>
        <v>127661.14832416075</v>
      </c>
      <c r="AF400" s="2">
        <f t="shared" si="196"/>
        <v>118702.47124878105</v>
      </c>
      <c r="AG400" s="2">
        <f t="shared" si="196"/>
        <v>109743.79417340134</v>
      </c>
      <c r="AH400" s="2">
        <f t="shared" si="196"/>
        <v>100785.11709802164</v>
      </c>
      <c r="AI400" s="2">
        <f t="shared" si="196"/>
        <v>91826.440022641938</v>
      </c>
      <c r="AJ400" s="2">
        <f t="shared" si="196"/>
        <v>82867.762947262236</v>
      </c>
      <c r="AK400" s="2">
        <f t="shared" si="196"/>
        <v>73909.085871882533</v>
      </c>
      <c r="AL400" s="2">
        <f t="shared" si="196"/>
        <v>64950.40879650283</v>
      </c>
      <c r="AM400" s="2">
        <f t="shared" si="196"/>
        <v>55991.731721123127</v>
      </c>
      <c r="AN400" s="2">
        <f t="shared" si="196"/>
        <v>47033.054645743425</v>
      </c>
      <c r="AO400" s="2">
        <f t="shared" si="196"/>
        <v>38074.377570363722</v>
      </c>
      <c r="AP400" s="2">
        <f t="shared" si="196"/>
        <v>29115.700494984019</v>
      </c>
      <c r="AQ400" s="2">
        <f t="shared" si="196"/>
        <v>20157.023419604317</v>
      </c>
      <c r="AR400" s="2">
        <f t="shared" si="196"/>
        <v>11198.346344224617</v>
      </c>
      <c r="AS400" s="2">
        <f t="shared" si="196"/>
        <v>3359.5039032673831</v>
      </c>
      <c r="AT400" s="2">
        <f t="shared" si="196"/>
        <v>0</v>
      </c>
      <c r="AU400" s="2">
        <f t="shared" si="196"/>
        <v>0</v>
      </c>
      <c r="AV400" s="2">
        <f t="shared" si="196"/>
        <v>0</v>
      </c>
      <c r="AW400" s="2">
        <f t="shared" si="196"/>
        <v>0</v>
      </c>
      <c r="AX400" s="2">
        <f t="shared" si="196"/>
        <v>0</v>
      </c>
      <c r="AY400" s="2">
        <f t="shared" si="196"/>
        <v>0</v>
      </c>
      <c r="AZ400" s="2">
        <f t="shared" si="196"/>
        <v>0</v>
      </c>
      <c r="BA400" s="2">
        <f t="shared" si="196"/>
        <v>0</v>
      </c>
      <c r="BB400" s="2">
        <f t="shared" si="196"/>
        <v>0</v>
      </c>
      <c r="BC400" s="2">
        <f t="shared" si="196"/>
        <v>0</v>
      </c>
      <c r="BD400" s="2">
        <f t="shared" si="196"/>
        <v>0</v>
      </c>
      <c r="BE400" s="2">
        <f t="shared" si="196"/>
        <v>0</v>
      </c>
      <c r="BF400" s="2">
        <f t="shared" si="196"/>
        <v>0</v>
      </c>
      <c r="BG400" s="2">
        <f t="shared" si="196"/>
        <v>0</v>
      </c>
      <c r="BH400" s="2">
        <f t="shared" si="196"/>
        <v>0</v>
      </c>
      <c r="BI400" s="2">
        <f t="shared" si="196"/>
        <v>0</v>
      </c>
      <c r="BJ400" s="2">
        <f t="shared" si="196"/>
        <v>0</v>
      </c>
      <c r="BK400" s="2">
        <f t="shared" si="196"/>
        <v>0</v>
      </c>
      <c r="BL400" s="2">
        <f t="shared" si="196"/>
        <v>0</v>
      </c>
      <c r="BM400" s="2">
        <f t="shared" si="196"/>
        <v>0</v>
      </c>
      <c r="BN400" s="2">
        <f t="shared" si="196"/>
        <v>0</v>
      </c>
      <c r="BO400" s="2">
        <f t="shared" si="196"/>
        <v>0</v>
      </c>
    </row>
    <row r="401" spans="1:67" outlineLevel="2">
      <c r="B401" s="64" t="s">
        <v>535</v>
      </c>
      <c r="L401" s="171">
        <f t="shared" ref="L401:BO401" si="197">+L400*$C$5</f>
        <v>0</v>
      </c>
      <c r="M401" s="171">
        <f t="shared" si="197"/>
        <v>0</v>
      </c>
      <c r="N401" s="171">
        <f t="shared" si="197"/>
        <v>0</v>
      </c>
      <c r="O401" s="171">
        <f t="shared" si="197"/>
        <v>0</v>
      </c>
      <c r="P401" s="171">
        <f t="shared" si="197"/>
        <v>0</v>
      </c>
      <c r="Q401" s="171">
        <f t="shared" si="197"/>
        <v>0</v>
      </c>
      <c r="R401" s="171">
        <f t="shared" si="197"/>
        <v>0</v>
      </c>
      <c r="S401" s="171">
        <f t="shared" si="197"/>
        <v>0</v>
      </c>
      <c r="T401" s="171">
        <f t="shared" si="197"/>
        <v>0</v>
      </c>
      <c r="U401" s="171">
        <f t="shared" si="197"/>
        <v>0</v>
      </c>
      <c r="V401" s="171">
        <f t="shared" si="197"/>
        <v>0</v>
      </c>
      <c r="W401" s="171">
        <f t="shared" si="197"/>
        <v>0</v>
      </c>
      <c r="X401" s="171">
        <f t="shared" si="197"/>
        <v>0</v>
      </c>
      <c r="Y401" s="171">
        <f t="shared" si="197"/>
        <v>3115.9398702805029</v>
      </c>
      <c r="Z401" s="171">
        <f t="shared" si="197"/>
        <v>12071.81735907415</v>
      </c>
      <c r="AA401" s="171">
        <f t="shared" si="197"/>
        <v>11444.70996379757</v>
      </c>
      <c r="AB401" s="171">
        <f t="shared" si="197"/>
        <v>10817.602568520992</v>
      </c>
      <c r="AC401" s="171">
        <f t="shared" si="197"/>
        <v>10190.495173244411</v>
      </c>
      <c r="AD401" s="171">
        <f t="shared" si="197"/>
        <v>9563.3877779678332</v>
      </c>
      <c r="AE401" s="171">
        <f t="shared" si="197"/>
        <v>8936.2803826912532</v>
      </c>
      <c r="AF401" s="171">
        <f t="shared" si="197"/>
        <v>8309.1729874146749</v>
      </c>
      <c r="AG401" s="171">
        <f t="shared" si="197"/>
        <v>7682.0655921380949</v>
      </c>
      <c r="AH401" s="171">
        <f t="shared" si="197"/>
        <v>7054.9581968615157</v>
      </c>
      <c r="AI401" s="171">
        <f t="shared" si="197"/>
        <v>6427.8508015849366</v>
      </c>
      <c r="AJ401" s="171">
        <f t="shared" si="197"/>
        <v>5800.7434063083574</v>
      </c>
      <c r="AK401" s="171">
        <f t="shared" si="197"/>
        <v>5173.6360110317783</v>
      </c>
      <c r="AL401" s="171">
        <f t="shared" si="197"/>
        <v>4546.5286157551982</v>
      </c>
      <c r="AM401" s="171">
        <f t="shared" si="197"/>
        <v>3919.4212204786195</v>
      </c>
      <c r="AN401" s="171">
        <f t="shared" si="197"/>
        <v>3292.3138252020399</v>
      </c>
      <c r="AO401" s="171">
        <f t="shared" si="197"/>
        <v>2665.2064299254607</v>
      </c>
      <c r="AP401" s="171">
        <f t="shared" si="197"/>
        <v>2038.0990346488816</v>
      </c>
      <c r="AQ401" s="171">
        <f t="shared" si="197"/>
        <v>1410.9916393723022</v>
      </c>
      <c r="AR401" s="171">
        <f t="shared" si="197"/>
        <v>783.88424409572326</v>
      </c>
      <c r="AS401" s="171">
        <f t="shared" si="197"/>
        <v>235.16527322871684</v>
      </c>
      <c r="AT401" s="171">
        <f t="shared" si="197"/>
        <v>0</v>
      </c>
      <c r="AU401" s="171">
        <f t="shared" si="197"/>
        <v>0</v>
      </c>
      <c r="AV401" s="171">
        <f t="shared" si="197"/>
        <v>0</v>
      </c>
      <c r="AW401" s="171">
        <f t="shared" si="197"/>
        <v>0</v>
      </c>
      <c r="AX401" s="171">
        <f t="shared" si="197"/>
        <v>0</v>
      </c>
      <c r="AY401" s="171">
        <f t="shared" si="197"/>
        <v>0</v>
      </c>
      <c r="AZ401" s="171">
        <f t="shared" si="197"/>
        <v>0</v>
      </c>
      <c r="BA401" s="171">
        <f t="shared" si="197"/>
        <v>0</v>
      </c>
      <c r="BB401" s="171">
        <f t="shared" si="197"/>
        <v>0</v>
      </c>
      <c r="BC401" s="171">
        <f t="shared" si="197"/>
        <v>0</v>
      </c>
      <c r="BD401" s="171">
        <f t="shared" si="197"/>
        <v>0</v>
      </c>
      <c r="BE401" s="171">
        <f t="shared" si="197"/>
        <v>0</v>
      </c>
      <c r="BF401" s="171">
        <f t="shared" si="197"/>
        <v>0</v>
      </c>
      <c r="BG401" s="171">
        <f t="shared" si="197"/>
        <v>0</v>
      </c>
      <c r="BH401" s="171">
        <f t="shared" si="197"/>
        <v>0</v>
      </c>
      <c r="BI401" s="171">
        <f t="shared" si="197"/>
        <v>0</v>
      </c>
      <c r="BJ401" s="171">
        <f t="shared" si="197"/>
        <v>0</v>
      </c>
      <c r="BK401" s="171">
        <f t="shared" si="197"/>
        <v>0</v>
      </c>
      <c r="BL401" s="171">
        <f t="shared" si="197"/>
        <v>0</v>
      </c>
      <c r="BM401" s="171">
        <f t="shared" si="197"/>
        <v>0</v>
      </c>
      <c r="BN401" s="171">
        <f t="shared" si="197"/>
        <v>0</v>
      </c>
      <c r="BO401" s="171">
        <f t="shared" si="197"/>
        <v>0</v>
      </c>
    </row>
    <row r="402" spans="1:67" outlineLevel="2">
      <c r="B402" s="14" t="s">
        <v>560</v>
      </c>
      <c r="L402" s="22">
        <f t="shared" ref="L402:BO402" si="198">IF(OR(L$10&lt;$C387,L$10&gt;$C387+$F394),0,IF(L$10=$C387,$E394*(13-$D387)/12,IF(L$10=$C387+$F394,$E394*($D387-1)/12,$E394)))</f>
        <v>0</v>
      </c>
      <c r="M402" s="22">
        <f t="shared" si="198"/>
        <v>0</v>
      </c>
      <c r="N402" s="22">
        <f t="shared" si="198"/>
        <v>0</v>
      </c>
      <c r="O402" s="22">
        <f t="shared" si="198"/>
        <v>0</v>
      </c>
      <c r="P402" s="22">
        <f t="shared" si="198"/>
        <v>0</v>
      </c>
      <c r="Q402" s="22">
        <f t="shared" si="198"/>
        <v>0</v>
      </c>
      <c r="R402" s="22">
        <f t="shared" si="198"/>
        <v>0</v>
      </c>
      <c r="S402" s="22">
        <f t="shared" si="198"/>
        <v>0</v>
      </c>
      <c r="T402" s="22">
        <f t="shared" si="198"/>
        <v>0</v>
      </c>
      <c r="U402" s="22">
        <f t="shared" si="198"/>
        <v>0</v>
      </c>
      <c r="V402" s="22">
        <f t="shared" si="198"/>
        <v>0</v>
      </c>
      <c r="W402" s="22">
        <f t="shared" si="198"/>
        <v>0</v>
      </c>
      <c r="X402" s="22">
        <f t="shared" si="198"/>
        <v>0</v>
      </c>
      <c r="Y402" s="22">
        <f t="shared" si="198"/>
        <v>44793.385376898506</v>
      </c>
      <c r="Z402" s="22">
        <f t="shared" si="198"/>
        <v>179173.54150759403</v>
      </c>
      <c r="AA402" s="22">
        <f t="shared" si="198"/>
        <v>179173.54150759403</v>
      </c>
      <c r="AB402" s="22">
        <f t="shared" si="198"/>
        <v>179173.54150759403</v>
      </c>
      <c r="AC402" s="22">
        <f t="shared" si="198"/>
        <v>179173.54150759403</v>
      </c>
      <c r="AD402" s="22">
        <f t="shared" si="198"/>
        <v>179173.54150759403</v>
      </c>
      <c r="AE402" s="22">
        <f t="shared" si="198"/>
        <v>179173.54150759403</v>
      </c>
      <c r="AF402" s="22">
        <f t="shared" si="198"/>
        <v>179173.54150759403</v>
      </c>
      <c r="AG402" s="22">
        <f t="shared" si="198"/>
        <v>179173.54150759403</v>
      </c>
      <c r="AH402" s="22">
        <f t="shared" si="198"/>
        <v>179173.54150759403</v>
      </c>
      <c r="AI402" s="22">
        <f t="shared" si="198"/>
        <v>179173.54150759403</v>
      </c>
      <c r="AJ402" s="22">
        <f t="shared" si="198"/>
        <v>179173.54150759403</v>
      </c>
      <c r="AK402" s="22">
        <f t="shared" si="198"/>
        <v>179173.54150759403</v>
      </c>
      <c r="AL402" s="22">
        <f t="shared" si="198"/>
        <v>179173.54150759403</v>
      </c>
      <c r="AM402" s="22">
        <f t="shared" si="198"/>
        <v>179173.54150759403</v>
      </c>
      <c r="AN402" s="22">
        <f t="shared" si="198"/>
        <v>179173.54150759403</v>
      </c>
      <c r="AO402" s="22">
        <f t="shared" si="198"/>
        <v>179173.54150759403</v>
      </c>
      <c r="AP402" s="22">
        <f t="shared" si="198"/>
        <v>179173.54150759403</v>
      </c>
      <c r="AQ402" s="22">
        <f t="shared" si="198"/>
        <v>179173.54150759403</v>
      </c>
      <c r="AR402" s="22">
        <f t="shared" si="198"/>
        <v>179173.54150759403</v>
      </c>
      <c r="AS402" s="22">
        <f t="shared" si="198"/>
        <v>134380.15613069551</v>
      </c>
      <c r="AT402" s="22">
        <f t="shared" si="198"/>
        <v>0</v>
      </c>
      <c r="AU402" s="22">
        <f t="shared" si="198"/>
        <v>0</v>
      </c>
      <c r="AV402" s="22">
        <f t="shared" si="198"/>
        <v>0</v>
      </c>
      <c r="AW402" s="22">
        <f t="shared" si="198"/>
        <v>0</v>
      </c>
      <c r="AX402" s="22">
        <f t="shared" si="198"/>
        <v>0</v>
      </c>
      <c r="AY402" s="22">
        <f t="shared" si="198"/>
        <v>0</v>
      </c>
      <c r="AZ402" s="22">
        <f t="shared" si="198"/>
        <v>0</v>
      </c>
      <c r="BA402" s="22">
        <f t="shared" si="198"/>
        <v>0</v>
      </c>
      <c r="BB402" s="22">
        <f t="shared" si="198"/>
        <v>0</v>
      </c>
      <c r="BC402" s="22">
        <f t="shared" si="198"/>
        <v>0</v>
      </c>
      <c r="BD402" s="22">
        <f t="shared" si="198"/>
        <v>0</v>
      </c>
      <c r="BE402" s="22">
        <f t="shared" si="198"/>
        <v>0</v>
      </c>
      <c r="BF402" s="22">
        <f t="shared" si="198"/>
        <v>0</v>
      </c>
      <c r="BG402" s="22">
        <f t="shared" si="198"/>
        <v>0</v>
      </c>
      <c r="BH402" s="22">
        <f t="shared" si="198"/>
        <v>0</v>
      </c>
      <c r="BI402" s="22">
        <f t="shared" si="198"/>
        <v>0</v>
      </c>
      <c r="BJ402" s="22">
        <f t="shared" si="198"/>
        <v>0</v>
      </c>
      <c r="BK402" s="22">
        <f t="shared" si="198"/>
        <v>0</v>
      </c>
      <c r="BL402" s="22">
        <f t="shared" si="198"/>
        <v>0</v>
      </c>
      <c r="BM402" s="22">
        <f t="shared" si="198"/>
        <v>0</v>
      </c>
      <c r="BN402" s="22">
        <f t="shared" si="198"/>
        <v>0</v>
      </c>
      <c r="BO402" s="22">
        <f t="shared" si="198"/>
        <v>0</v>
      </c>
    </row>
    <row r="403" spans="1:67" outlineLevel="2">
      <c r="B403" s="14" t="s">
        <v>536</v>
      </c>
      <c r="I403" s="2"/>
      <c r="J403" s="2"/>
      <c r="L403" s="172">
        <f>+L402*$G394</f>
        <v>0</v>
      </c>
      <c r="M403" s="172">
        <f t="shared" ref="M403:BO403" si="199">+M402*$G394</f>
        <v>0</v>
      </c>
      <c r="N403" s="172">
        <f t="shared" si="199"/>
        <v>0</v>
      </c>
      <c r="O403" s="172">
        <f t="shared" si="199"/>
        <v>0</v>
      </c>
      <c r="P403" s="172">
        <f t="shared" si="199"/>
        <v>0</v>
      </c>
      <c r="Q403" s="172">
        <f t="shared" si="199"/>
        <v>0</v>
      </c>
      <c r="R403" s="172">
        <f t="shared" si="199"/>
        <v>0</v>
      </c>
      <c r="S403" s="172">
        <f t="shared" si="199"/>
        <v>0</v>
      </c>
      <c r="T403" s="172">
        <f t="shared" si="199"/>
        <v>0</v>
      </c>
      <c r="U403" s="172">
        <f t="shared" si="199"/>
        <v>0</v>
      </c>
      <c r="V403" s="172">
        <f t="shared" si="199"/>
        <v>0</v>
      </c>
      <c r="W403" s="172">
        <f t="shared" si="199"/>
        <v>0</v>
      </c>
      <c r="X403" s="172">
        <f t="shared" si="199"/>
        <v>0</v>
      </c>
      <c r="Y403" s="172">
        <f t="shared" si="199"/>
        <v>13.438015613069551</v>
      </c>
      <c r="Z403" s="172">
        <f t="shared" si="199"/>
        <v>53.752062452278203</v>
      </c>
      <c r="AA403" s="172">
        <f t="shared" si="199"/>
        <v>53.752062452278203</v>
      </c>
      <c r="AB403" s="172">
        <f t="shared" si="199"/>
        <v>53.752062452278203</v>
      </c>
      <c r="AC403" s="172">
        <f t="shared" si="199"/>
        <v>53.752062452278203</v>
      </c>
      <c r="AD403" s="172">
        <f t="shared" si="199"/>
        <v>53.752062452278203</v>
      </c>
      <c r="AE403" s="172">
        <f t="shared" si="199"/>
        <v>53.752062452278203</v>
      </c>
      <c r="AF403" s="172">
        <f t="shared" si="199"/>
        <v>53.752062452278203</v>
      </c>
      <c r="AG403" s="172">
        <f t="shared" si="199"/>
        <v>53.752062452278203</v>
      </c>
      <c r="AH403" s="172">
        <f t="shared" si="199"/>
        <v>53.752062452278203</v>
      </c>
      <c r="AI403" s="172">
        <f t="shared" si="199"/>
        <v>53.752062452278203</v>
      </c>
      <c r="AJ403" s="172">
        <f t="shared" si="199"/>
        <v>53.752062452278203</v>
      </c>
      <c r="AK403" s="172">
        <f t="shared" si="199"/>
        <v>53.752062452278203</v>
      </c>
      <c r="AL403" s="172">
        <f t="shared" si="199"/>
        <v>53.752062452278203</v>
      </c>
      <c r="AM403" s="172">
        <f t="shared" si="199"/>
        <v>53.752062452278203</v>
      </c>
      <c r="AN403" s="172">
        <f t="shared" si="199"/>
        <v>53.752062452278203</v>
      </c>
      <c r="AO403" s="172">
        <f t="shared" si="199"/>
        <v>53.752062452278203</v>
      </c>
      <c r="AP403" s="172">
        <f t="shared" si="199"/>
        <v>53.752062452278203</v>
      </c>
      <c r="AQ403" s="172">
        <f t="shared" si="199"/>
        <v>53.752062452278203</v>
      </c>
      <c r="AR403" s="172">
        <f t="shared" si="199"/>
        <v>53.752062452278203</v>
      </c>
      <c r="AS403" s="172">
        <f t="shared" si="199"/>
        <v>40.31404683920865</v>
      </c>
      <c r="AT403" s="172">
        <f t="shared" si="199"/>
        <v>0</v>
      </c>
      <c r="AU403" s="172">
        <f t="shared" si="199"/>
        <v>0</v>
      </c>
      <c r="AV403" s="172">
        <f t="shared" si="199"/>
        <v>0</v>
      </c>
      <c r="AW403" s="172">
        <f t="shared" si="199"/>
        <v>0</v>
      </c>
      <c r="AX403" s="172">
        <f t="shared" si="199"/>
        <v>0</v>
      </c>
      <c r="AY403" s="172">
        <f t="shared" si="199"/>
        <v>0</v>
      </c>
      <c r="AZ403" s="172">
        <f t="shared" si="199"/>
        <v>0</v>
      </c>
      <c r="BA403" s="172">
        <f t="shared" si="199"/>
        <v>0</v>
      </c>
      <c r="BB403" s="172">
        <f t="shared" si="199"/>
        <v>0</v>
      </c>
      <c r="BC403" s="172">
        <f t="shared" si="199"/>
        <v>0</v>
      </c>
      <c r="BD403" s="172">
        <f t="shared" si="199"/>
        <v>0</v>
      </c>
      <c r="BE403" s="172">
        <f t="shared" si="199"/>
        <v>0</v>
      </c>
      <c r="BF403" s="172">
        <f t="shared" si="199"/>
        <v>0</v>
      </c>
      <c r="BG403" s="172">
        <f t="shared" si="199"/>
        <v>0</v>
      </c>
      <c r="BH403" s="172">
        <f t="shared" si="199"/>
        <v>0</v>
      </c>
      <c r="BI403" s="172">
        <f t="shared" si="199"/>
        <v>0</v>
      </c>
      <c r="BJ403" s="172">
        <f t="shared" si="199"/>
        <v>0</v>
      </c>
      <c r="BK403" s="172">
        <f t="shared" si="199"/>
        <v>0</v>
      </c>
      <c r="BL403" s="172">
        <f t="shared" si="199"/>
        <v>0</v>
      </c>
      <c r="BM403" s="172">
        <f t="shared" si="199"/>
        <v>0</v>
      </c>
      <c r="BN403" s="172">
        <f t="shared" si="199"/>
        <v>0</v>
      </c>
      <c r="BO403" s="172">
        <f t="shared" si="199"/>
        <v>0</v>
      </c>
    </row>
    <row r="404" spans="1:67" ht="13.5" outlineLevel="2" thickBot="1">
      <c r="B404" s="14" t="s">
        <v>561</v>
      </c>
      <c r="I404" s="2"/>
      <c r="J404" s="2"/>
      <c r="L404" s="157">
        <f t="shared" ref="L404:BO404" si="200">SUM(L398,L401,L403)</f>
        <v>0</v>
      </c>
      <c r="M404" s="157">
        <f t="shared" si="200"/>
        <v>0</v>
      </c>
      <c r="N404" s="157">
        <f t="shared" si="200"/>
        <v>0</v>
      </c>
      <c r="O404" s="157">
        <f t="shared" si="200"/>
        <v>0</v>
      </c>
      <c r="P404" s="157">
        <f t="shared" si="200"/>
        <v>0</v>
      </c>
      <c r="Q404" s="157">
        <f t="shared" si="200"/>
        <v>0</v>
      </c>
      <c r="R404" s="157">
        <f t="shared" si="200"/>
        <v>0</v>
      </c>
      <c r="S404" s="157">
        <f t="shared" si="200"/>
        <v>0</v>
      </c>
      <c r="T404" s="157">
        <f t="shared" si="200"/>
        <v>0</v>
      </c>
      <c r="U404" s="157">
        <f t="shared" si="200"/>
        <v>0</v>
      </c>
      <c r="V404" s="157">
        <f t="shared" si="200"/>
        <v>0</v>
      </c>
      <c r="W404" s="157">
        <f t="shared" si="200"/>
        <v>0</v>
      </c>
      <c r="X404" s="157">
        <f t="shared" si="200"/>
        <v>0</v>
      </c>
      <c r="Y404" s="157">
        <f t="shared" si="200"/>
        <v>5369.0471547384977</v>
      </c>
      <c r="Z404" s="157">
        <f t="shared" si="200"/>
        <v>21084.246496906129</v>
      </c>
      <c r="AA404" s="157">
        <f t="shared" si="200"/>
        <v>20457.139101629549</v>
      </c>
      <c r="AB404" s="157">
        <f t="shared" si="200"/>
        <v>19830.031706352969</v>
      </c>
      <c r="AC404" s="157">
        <f t="shared" si="200"/>
        <v>19202.924311076389</v>
      </c>
      <c r="AD404" s="157">
        <f t="shared" si="200"/>
        <v>18575.816915799809</v>
      </c>
      <c r="AE404" s="157">
        <f t="shared" si="200"/>
        <v>17948.709520523229</v>
      </c>
      <c r="AF404" s="157">
        <f t="shared" si="200"/>
        <v>17321.602125246653</v>
      </c>
      <c r="AG404" s="157">
        <f t="shared" si="200"/>
        <v>16694.494729970073</v>
      </c>
      <c r="AH404" s="157">
        <f t="shared" si="200"/>
        <v>16067.387334693494</v>
      </c>
      <c r="AI404" s="157">
        <f t="shared" si="200"/>
        <v>15440.279939416916</v>
      </c>
      <c r="AJ404" s="157">
        <f t="shared" si="200"/>
        <v>14813.172544140338</v>
      </c>
      <c r="AK404" s="157">
        <f t="shared" si="200"/>
        <v>14186.065148863758</v>
      </c>
      <c r="AL404" s="157">
        <f t="shared" si="200"/>
        <v>13558.957753587178</v>
      </c>
      <c r="AM404" s="157">
        <f t="shared" si="200"/>
        <v>12931.850358310599</v>
      </c>
      <c r="AN404" s="157">
        <f t="shared" si="200"/>
        <v>12304.742963034019</v>
      </c>
      <c r="AO404" s="157">
        <f t="shared" si="200"/>
        <v>11677.635567757441</v>
      </c>
      <c r="AP404" s="157">
        <f t="shared" si="200"/>
        <v>11050.528172480861</v>
      </c>
      <c r="AQ404" s="157">
        <f t="shared" si="200"/>
        <v>10423.420777204281</v>
      </c>
      <c r="AR404" s="157">
        <f t="shared" si="200"/>
        <v>9796.3133819277027</v>
      </c>
      <c r="AS404" s="157">
        <f t="shared" si="200"/>
        <v>6994.4871266026912</v>
      </c>
      <c r="AT404" s="157">
        <f t="shared" si="200"/>
        <v>0</v>
      </c>
      <c r="AU404" s="157">
        <f t="shared" si="200"/>
        <v>0</v>
      </c>
      <c r="AV404" s="157">
        <f t="shared" si="200"/>
        <v>0</v>
      </c>
      <c r="AW404" s="157">
        <f t="shared" si="200"/>
        <v>0</v>
      </c>
      <c r="AX404" s="157">
        <f t="shared" si="200"/>
        <v>0</v>
      </c>
      <c r="AY404" s="157">
        <f t="shared" si="200"/>
        <v>0</v>
      </c>
      <c r="AZ404" s="157">
        <f t="shared" si="200"/>
        <v>0</v>
      </c>
      <c r="BA404" s="157">
        <f t="shared" si="200"/>
        <v>0</v>
      </c>
      <c r="BB404" s="157">
        <f t="shared" si="200"/>
        <v>0</v>
      </c>
      <c r="BC404" s="157">
        <f t="shared" si="200"/>
        <v>0</v>
      </c>
      <c r="BD404" s="157">
        <f t="shared" si="200"/>
        <v>0</v>
      </c>
      <c r="BE404" s="157">
        <f t="shared" si="200"/>
        <v>0</v>
      </c>
      <c r="BF404" s="157">
        <f t="shared" si="200"/>
        <v>0</v>
      </c>
      <c r="BG404" s="157">
        <f t="shared" si="200"/>
        <v>0</v>
      </c>
      <c r="BH404" s="157">
        <f t="shared" si="200"/>
        <v>0</v>
      </c>
      <c r="BI404" s="157">
        <f t="shared" si="200"/>
        <v>0</v>
      </c>
      <c r="BJ404" s="157">
        <f t="shared" si="200"/>
        <v>0</v>
      </c>
      <c r="BK404" s="157">
        <f t="shared" si="200"/>
        <v>0</v>
      </c>
      <c r="BL404" s="157">
        <f t="shared" si="200"/>
        <v>0</v>
      </c>
      <c r="BM404" s="157">
        <f t="shared" si="200"/>
        <v>0</v>
      </c>
      <c r="BN404" s="157">
        <f t="shared" si="200"/>
        <v>0</v>
      </c>
      <c r="BO404" s="157">
        <f t="shared" si="200"/>
        <v>0</v>
      </c>
    </row>
    <row r="405" spans="1:67" outlineLevel="2"/>
    <row r="406" spans="1:67" outlineLevel="2"/>
    <row r="407" spans="1:67" outlineLevel="2"/>
    <row r="408" spans="1:67" outlineLevel="2"/>
    <row r="409" spans="1:67" outlineLevel="2"/>
    <row r="410" spans="1:67" outlineLevel="2"/>
    <row r="411" spans="1:67" outlineLevel="2"/>
    <row r="412" spans="1:67" outlineLevel="1">
      <c r="A412">
        <f>A382+1</f>
        <v>14</v>
      </c>
      <c r="B412" s="158" t="s">
        <v>627</v>
      </c>
      <c r="C412" s="150"/>
      <c r="G412" s="159" t="s">
        <v>336</v>
      </c>
      <c r="H412" s="1">
        <f>+C417</f>
        <v>2027</v>
      </c>
      <c r="I412" s="2">
        <f>+E424</f>
        <v>142506.59064152255</v>
      </c>
      <c r="J412" s="2">
        <f>NPV($C$4,M412:BO412)+L412</f>
        <v>50752.817114887686</v>
      </c>
      <c r="L412" s="2">
        <f>+L434</f>
        <v>0</v>
      </c>
      <c r="M412" s="2">
        <f t="shared" ref="M412:BO412" si="201">+M434</f>
        <v>0</v>
      </c>
      <c r="N412" s="2">
        <f t="shared" si="201"/>
        <v>0</v>
      </c>
      <c r="O412" s="2">
        <f t="shared" si="201"/>
        <v>0</v>
      </c>
      <c r="P412" s="2">
        <f t="shared" si="201"/>
        <v>0</v>
      </c>
      <c r="Q412" s="2">
        <f t="shared" si="201"/>
        <v>0</v>
      </c>
      <c r="R412" s="2">
        <f t="shared" si="201"/>
        <v>0</v>
      </c>
      <c r="S412" s="2">
        <f t="shared" si="201"/>
        <v>0</v>
      </c>
      <c r="T412" s="2">
        <f t="shared" si="201"/>
        <v>0</v>
      </c>
      <c r="U412" s="2">
        <f t="shared" si="201"/>
        <v>0</v>
      </c>
      <c r="V412" s="2">
        <f t="shared" si="201"/>
        <v>0</v>
      </c>
      <c r="W412" s="2">
        <f t="shared" si="201"/>
        <v>0</v>
      </c>
      <c r="X412" s="2">
        <f t="shared" si="201"/>
        <v>0</v>
      </c>
      <c r="Y412" s="2">
        <f t="shared" si="201"/>
        <v>0</v>
      </c>
      <c r="Z412" s="2">
        <f t="shared" si="201"/>
        <v>0</v>
      </c>
      <c r="AA412" s="2">
        <f t="shared" si="201"/>
        <v>2150.5080214602722</v>
      </c>
      <c r="AB412" s="2">
        <f t="shared" si="201"/>
        <v>25205.721269172409</v>
      </c>
      <c r="AC412" s="2">
        <f t="shared" si="201"/>
        <v>24097.3366752939</v>
      </c>
      <c r="AD412" s="2">
        <f t="shared" si="201"/>
        <v>22988.952081415391</v>
      </c>
      <c r="AE412" s="2">
        <f t="shared" si="201"/>
        <v>21880.567487536882</v>
      </c>
      <c r="AF412" s="2">
        <f t="shared" si="201"/>
        <v>20772.182893658373</v>
      </c>
      <c r="AG412" s="2">
        <f t="shared" si="201"/>
        <v>19663.798299779864</v>
      </c>
      <c r="AH412" s="2">
        <f t="shared" si="201"/>
        <v>18555.413705901356</v>
      </c>
      <c r="AI412" s="2">
        <f t="shared" si="201"/>
        <v>17447.029112022847</v>
      </c>
      <c r="AJ412" s="2">
        <f t="shared" si="201"/>
        <v>15061.759075886903</v>
      </c>
      <c r="AK412" s="2">
        <f t="shared" si="201"/>
        <v>0</v>
      </c>
      <c r="AL412" s="2">
        <f t="shared" si="201"/>
        <v>0</v>
      </c>
      <c r="AM412" s="2">
        <f t="shared" si="201"/>
        <v>0</v>
      </c>
      <c r="AN412" s="2">
        <f t="shared" si="201"/>
        <v>0</v>
      </c>
      <c r="AO412" s="2">
        <f t="shared" si="201"/>
        <v>0</v>
      </c>
      <c r="AP412" s="2">
        <f t="shared" si="201"/>
        <v>0</v>
      </c>
      <c r="AQ412" s="2">
        <f t="shared" si="201"/>
        <v>0</v>
      </c>
      <c r="AR412" s="2">
        <f t="shared" si="201"/>
        <v>0</v>
      </c>
      <c r="AS412" s="2">
        <f t="shared" si="201"/>
        <v>0</v>
      </c>
      <c r="AT412" s="2">
        <f t="shared" si="201"/>
        <v>0</v>
      </c>
      <c r="AU412" s="2">
        <f t="shared" si="201"/>
        <v>0</v>
      </c>
      <c r="AV412" s="2">
        <f t="shared" si="201"/>
        <v>0</v>
      </c>
      <c r="AW412" s="2">
        <f t="shared" si="201"/>
        <v>0</v>
      </c>
      <c r="AX412" s="2">
        <f t="shared" si="201"/>
        <v>0</v>
      </c>
      <c r="AY412" s="2">
        <f t="shared" si="201"/>
        <v>0</v>
      </c>
      <c r="AZ412" s="2">
        <f t="shared" si="201"/>
        <v>0</v>
      </c>
      <c r="BA412" s="2">
        <f t="shared" si="201"/>
        <v>0</v>
      </c>
      <c r="BB412" s="2">
        <f t="shared" si="201"/>
        <v>0</v>
      </c>
      <c r="BC412" s="2">
        <f t="shared" si="201"/>
        <v>0</v>
      </c>
      <c r="BD412" s="2">
        <f t="shared" si="201"/>
        <v>0</v>
      </c>
      <c r="BE412" s="2">
        <f t="shared" si="201"/>
        <v>0</v>
      </c>
      <c r="BF412" s="2">
        <f t="shared" si="201"/>
        <v>0</v>
      </c>
      <c r="BG412" s="2">
        <f t="shared" si="201"/>
        <v>0</v>
      </c>
      <c r="BH412" s="2">
        <f t="shared" si="201"/>
        <v>0</v>
      </c>
      <c r="BI412" s="2">
        <f t="shared" si="201"/>
        <v>0</v>
      </c>
      <c r="BJ412" s="2">
        <f t="shared" si="201"/>
        <v>0</v>
      </c>
      <c r="BK412" s="2">
        <f t="shared" si="201"/>
        <v>0</v>
      </c>
      <c r="BL412" s="2">
        <f t="shared" si="201"/>
        <v>0</v>
      </c>
      <c r="BM412" s="2">
        <f t="shared" si="201"/>
        <v>0</v>
      </c>
      <c r="BN412" s="2">
        <f t="shared" si="201"/>
        <v>0</v>
      </c>
      <c r="BO412" s="2">
        <f t="shared" si="201"/>
        <v>0</v>
      </c>
    </row>
    <row r="413" spans="1:67" ht="12.75" customHeight="1" outlineLevel="2">
      <c r="B413" s="160" t="str">
        <f>"Jan "&amp;$L$10&amp;" $"</f>
        <v>Jan 2012 $</v>
      </c>
      <c r="C413" s="161">
        <v>101709.62000000001</v>
      </c>
      <c r="D413" s="60"/>
      <c r="E413" s="60"/>
      <c r="F413" s="60"/>
      <c r="G413" s="60"/>
      <c r="H413" s="162"/>
    </row>
    <row r="414" spans="1:67" ht="12.75" customHeight="1" outlineLevel="2">
      <c r="B414" s="14" t="s">
        <v>549</v>
      </c>
      <c r="C414" s="163">
        <v>0.12790000000000001</v>
      </c>
      <c r="D414" s="163">
        <v>0.12790000000000001</v>
      </c>
      <c r="E414" s="163">
        <v>0.46510000000000001</v>
      </c>
      <c r="F414" s="163">
        <v>0.1396</v>
      </c>
      <c r="G414" s="163">
        <v>0.13950000000000001</v>
      </c>
      <c r="H414" s="164"/>
      <c r="J414" s="17"/>
      <c r="K414" s="17"/>
    </row>
    <row r="415" spans="1:67" ht="12.75" customHeight="1" outlineLevel="2">
      <c r="B415" s="14" t="s">
        <v>323</v>
      </c>
      <c r="C415" s="193">
        <v>2.52E-2</v>
      </c>
      <c r="D415" s="60"/>
      <c r="E415" s="60"/>
      <c r="F415" s="60"/>
      <c r="G415" s="60"/>
    </row>
    <row r="416" spans="1:67" ht="12.75" customHeight="1" outlineLevel="2">
      <c r="B416" s="14" t="s">
        <v>550</v>
      </c>
      <c r="C416" s="159">
        <v>2023</v>
      </c>
      <c r="D416" s="159">
        <v>1</v>
      </c>
    </row>
    <row r="417" spans="2:67" ht="12.75" customHeight="1" outlineLevel="2">
      <c r="B417" s="14" t="s">
        <v>551</v>
      </c>
      <c r="C417" s="159">
        <v>2027</v>
      </c>
      <c r="D417" s="159">
        <v>12</v>
      </c>
    </row>
    <row r="418" spans="2:67" ht="12.75" customHeight="1" outlineLevel="2">
      <c r="B418" s="15" t="s">
        <v>552</v>
      </c>
      <c r="L418" s="166">
        <f t="shared" ref="L418:BO418" si="202">(1+$C415)^L$21</f>
        <v>1.0125216047077712</v>
      </c>
      <c r="M418" s="166">
        <f t="shared" si="202"/>
        <v>1.0380371491464069</v>
      </c>
      <c r="N418" s="166">
        <f t="shared" si="202"/>
        <v>1.0641956853048962</v>
      </c>
      <c r="O418" s="166">
        <f t="shared" si="202"/>
        <v>1.0910134165745795</v>
      </c>
      <c r="P418" s="166">
        <f t="shared" si="202"/>
        <v>1.1185069546722588</v>
      </c>
      <c r="Q418" s="166">
        <f t="shared" si="202"/>
        <v>1.1466933299299995</v>
      </c>
      <c r="R418" s="166">
        <f t="shared" si="202"/>
        <v>1.1755900018442353</v>
      </c>
      <c r="S418" s="166">
        <f t="shared" si="202"/>
        <v>1.2052148698907099</v>
      </c>
      <c r="T418" s="166">
        <f t="shared" si="202"/>
        <v>1.2355862846119556</v>
      </c>
      <c r="U418" s="166">
        <f t="shared" si="202"/>
        <v>1.2667230589841769</v>
      </c>
      <c r="V418" s="166">
        <f t="shared" si="202"/>
        <v>1.2986444800705779</v>
      </c>
      <c r="W418" s="166">
        <f t="shared" si="202"/>
        <v>1.3313703209683565</v>
      </c>
      <c r="X418" s="166">
        <f t="shared" si="202"/>
        <v>1.3649208530567589</v>
      </c>
      <c r="Y418" s="166">
        <f t="shared" si="202"/>
        <v>1.399316858553789</v>
      </c>
      <c r="Z418" s="166">
        <f t="shared" si="202"/>
        <v>1.4345796433893443</v>
      </c>
      <c r="AA418" s="166">
        <f t="shared" si="202"/>
        <v>1.4707310504027555</v>
      </c>
      <c r="AB418" s="166">
        <f t="shared" si="202"/>
        <v>1.507793472872905</v>
      </c>
      <c r="AC418" s="166">
        <f t="shared" si="202"/>
        <v>1.5457898683893019</v>
      </c>
      <c r="AD418" s="166">
        <f t="shared" si="202"/>
        <v>1.5847437730727121</v>
      </c>
      <c r="AE418" s="166">
        <f t="shared" si="202"/>
        <v>1.6246793161541444</v>
      </c>
      <c r="AF418" s="166">
        <f t="shared" si="202"/>
        <v>1.6656212349212287</v>
      </c>
      <c r="AG418" s="166">
        <f t="shared" si="202"/>
        <v>1.7075948900412434</v>
      </c>
      <c r="AH418" s="166">
        <f t="shared" si="202"/>
        <v>1.7506262812702824</v>
      </c>
      <c r="AI418" s="166">
        <f t="shared" si="202"/>
        <v>1.7947420635582936</v>
      </c>
      <c r="AJ418" s="166">
        <f t="shared" si="202"/>
        <v>1.8399695635599622</v>
      </c>
      <c r="AK418" s="166">
        <f t="shared" si="202"/>
        <v>1.8863367965616731</v>
      </c>
      <c r="AL418" s="166">
        <f t="shared" si="202"/>
        <v>1.933872483835027</v>
      </c>
      <c r="AM418" s="166">
        <f t="shared" si="202"/>
        <v>1.9826060704276696</v>
      </c>
      <c r="AN418" s="166">
        <f t="shared" si="202"/>
        <v>2.0325677434024465</v>
      </c>
      <c r="AO418" s="166">
        <f t="shared" si="202"/>
        <v>2.0837884505361881</v>
      </c>
      <c r="AP418" s="166">
        <f t="shared" si="202"/>
        <v>2.1362999194896997</v>
      </c>
      <c r="AQ418" s="166">
        <f t="shared" si="202"/>
        <v>2.1901346774608399</v>
      </c>
      <c r="AR418" s="166">
        <f t="shared" si="202"/>
        <v>2.2453260713328529</v>
      </c>
      <c r="AS418" s="166">
        <f t="shared" si="202"/>
        <v>2.3019082883304405</v>
      </c>
      <c r="AT418" s="166">
        <f t="shared" si="202"/>
        <v>2.3599163771963672</v>
      </c>
      <c r="AU418" s="166">
        <f t="shared" si="202"/>
        <v>2.4193862699017155</v>
      </c>
      <c r="AV418" s="166">
        <f t="shared" si="202"/>
        <v>2.4803548039032384</v>
      </c>
      <c r="AW418" s="166">
        <f t="shared" si="202"/>
        <v>2.5428597449615999</v>
      </c>
      <c r="AX418" s="166">
        <f t="shared" si="202"/>
        <v>2.606939810534632</v>
      </c>
      <c r="AY418" s="166">
        <f t="shared" si="202"/>
        <v>2.672634693760104</v>
      </c>
      <c r="AZ418" s="166">
        <f t="shared" si="202"/>
        <v>2.7399850880428587</v>
      </c>
      <c r="BA418" s="166">
        <f t="shared" si="202"/>
        <v>2.8090327122615379</v>
      </c>
      <c r="BB418" s="166">
        <f t="shared" si="202"/>
        <v>2.8798203366105284</v>
      </c>
      <c r="BC418" s="166">
        <f t="shared" si="202"/>
        <v>2.9523918090931134</v>
      </c>
      <c r="BD418" s="166">
        <f t="shared" si="202"/>
        <v>3.0267920826822596</v>
      </c>
      <c r="BE418" s="166">
        <f t="shared" si="202"/>
        <v>3.1030672431658526</v>
      </c>
      <c r="BF418" s="166">
        <f t="shared" si="202"/>
        <v>3.1812645376936315</v>
      </c>
      <c r="BG418" s="166">
        <f t="shared" si="202"/>
        <v>3.2614324040435108</v>
      </c>
      <c r="BH418" s="166">
        <f t="shared" si="202"/>
        <v>3.3436205006254069</v>
      </c>
      <c r="BI418" s="166">
        <f t="shared" si="202"/>
        <v>3.4278797372411671</v>
      </c>
      <c r="BJ418" s="166">
        <f t="shared" si="202"/>
        <v>3.5142623066196435</v>
      </c>
      <c r="BK418" s="166">
        <f t="shared" si="202"/>
        <v>3.6028217167464582</v>
      </c>
      <c r="BL418" s="166">
        <f t="shared" si="202"/>
        <v>3.6936128240084685</v>
      </c>
      <c r="BM418" s="166">
        <f t="shared" si="202"/>
        <v>3.7866918671734817</v>
      </c>
      <c r="BN418" s="166">
        <f t="shared" si="202"/>
        <v>3.8821165022262529</v>
      </c>
      <c r="BO418" s="166">
        <f t="shared" si="202"/>
        <v>3.979945838082354</v>
      </c>
    </row>
    <row r="419" spans="2:67" ht="12.75" customHeight="1" outlineLevel="2">
      <c r="B419" s="14" t="s">
        <v>553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:67" ht="12.75" customHeight="1" outlineLevel="2">
      <c r="B420" s="64" t="s">
        <v>554</v>
      </c>
      <c r="L420" s="2">
        <f t="shared" ref="L420:BO420" si="203">IF(L$10&gt;$C417,0,+K423)</f>
        <v>0</v>
      </c>
      <c r="M420" s="2">
        <f t="shared" si="203"/>
        <v>0</v>
      </c>
      <c r="N420" s="2">
        <f t="shared" si="203"/>
        <v>0</v>
      </c>
      <c r="O420" s="2">
        <f t="shared" si="203"/>
        <v>0</v>
      </c>
      <c r="P420" s="2">
        <f t="shared" si="203"/>
        <v>0</v>
      </c>
      <c r="Q420" s="2">
        <f t="shared" si="203"/>
        <v>0</v>
      </c>
      <c r="R420" s="2">
        <f t="shared" si="203"/>
        <v>0</v>
      </c>
      <c r="S420" s="2">
        <f t="shared" si="203"/>
        <v>0</v>
      </c>
      <c r="T420" s="2">
        <f t="shared" si="203"/>
        <v>0</v>
      </c>
      <c r="U420" s="2">
        <f t="shared" si="203"/>
        <v>0</v>
      </c>
      <c r="V420" s="2">
        <f t="shared" si="203"/>
        <v>0</v>
      </c>
      <c r="W420" s="2">
        <f t="shared" si="203"/>
        <v>0</v>
      </c>
      <c r="X420" s="2">
        <f t="shared" si="203"/>
        <v>17319.344369453611</v>
      </c>
      <c r="Y420" s="2">
        <f t="shared" si="203"/>
        <v>35075.136217017454</v>
      </c>
      <c r="Z420" s="2">
        <f t="shared" si="203"/>
        <v>101270.0220791531</v>
      </c>
      <c r="AA420" s="2">
        <f t="shared" si="203"/>
        <v>121639.13491343876</v>
      </c>
      <c r="AB420" s="2">
        <f t="shared" si="203"/>
        <v>0</v>
      </c>
      <c r="AC420" s="2">
        <f t="shared" si="203"/>
        <v>0</v>
      </c>
      <c r="AD420" s="2">
        <f t="shared" si="203"/>
        <v>0</v>
      </c>
      <c r="AE420" s="2">
        <f t="shared" si="203"/>
        <v>0</v>
      </c>
      <c r="AF420" s="2">
        <f t="shared" si="203"/>
        <v>0</v>
      </c>
      <c r="AG420" s="2">
        <f t="shared" si="203"/>
        <v>0</v>
      </c>
      <c r="AH420" s="2">
        <f t="shared" si="203"/>
        <v>0</v>
      </c>
      <c r="AI420" s="2">
        <f t="shared" si="203"/>
        <v>0</v>
      </c>
      <c r="AJ420" s="2">
        <f t="shared" si="203"/>
        <v>0</v>
      </c>
      <c r="AK420" s="2">
        <f t="shared" si="203"/>
        <v>0</v>
      </c>
      <c r="AL420" s="2">
        <f t="shared" si="203"/>
        <v>0</v>
      </c>
      <c r="AM420" s="2">
        <f t="shared" si="203"/>
        <v>0</v>
      </c>
      <c r="AN420" s="2">
        <f t="shared" si="203"/>
        <v>0</v>
      </c>
      <c r="AO420" s="2">
        <f t="shared" si="203"/>
        <v>0</v>
      </c>
      <c r="AP420" s="2">
        <f t="shared" si="203"/>
        <v>0</v>
      </c>
      <c r="AQ420" s="2">
        <f t="shared" si="203"/>
        <v>0</v>
      </c>
      <c r="AR420" s="2">
        <f t="shared" si="203"/>
        <v>0</v>
      </c>
      <c r="AS420" s="2">
        <f t="shared" si="203"/>
        <v>0</v>
      </c>
      <c r="AT420" s="2">
        <f t="shared" si="203"/>
        <v>0</v>
      </c>
      <c r="AU420" s="2">
        <f t="shared" si="203"/>
        <v>0</v>
      </c>
      <c r="AV420" s="2">
        <f t="shared" si="203"/>
        <v>0</v>
      </c>
      <c r="AW420" s="2">
        <f t="shared" si="203"/>
        <v>0</v>
      </c>
      <c r="AX420" s="2">
        <f t="shared" si="203"/>
        <v>0</v>
      </c>
      <c r="AY420" s="2">
        <f t="shared" si="203"/>
        <v>0</v>
      </c>
      <c r="AZ420" s="2">
        <f t="shared" si="203"/>
        <v>0</v>
      </c>
      <c r="BA420" s="2">
        <f t="shared" si="203"/>
        <v>0</v>
      </c>
      <c r="BB420" s="2">
        <f t="shared" si="203"/>
        <v>0</v>
      </c>
      <c r="BC420" s="2">
        <f t="shared" si="203"/>
        <v>0</v>
      </c>
      <c r="BD420" s="2">
        <f t="shared" si="203"/>
        <v>0</v>
      </c>
      <c r="BE420" s="2">
        <f t="shared" si="203"/>
        <v>0</v>
      </c>
      <c r="BF420" s="2">
        <f t="shared" si="203"/>
        <v>0</v>
      </c>
      <c r="BG420" s="2">
        <f t="shared" si="203"/>
        <v>0</v>
      </c>
      <c r="BH420" s="2">
        <f t="shared" si="203"/>
        <v>0</v>
      </c>
      <c r="BI420" s="2">
        <f t="shared" si="203"/>
        <v>0</v>
      </c>
      <c r="BJ420" s="2">
        <f t="shared" si="203"/>
        <v>0</v>
      </c>
      <c r="BK420" s="2">
        <f t="shared" si="203"/>
        <v>0</v>
      </c>
      <c r="BL420" s="2">
        <f t="shared" si="203"/>
        <v>0</v>
      </c>
      <c r="BM420" s="2">
        <f t="shared" si="203"/>
        <v>0</v>
      </c>
      <c r="BN420" s="2">
        <f t="shared" si="203"/>
        <v>0</v>
      </c>
      <c r="BO420" s="2">
        <f t="shared" si="203"/>
        <v>0</v>
      </c>
    </row>
    <row r="421" spans="2:67" ht="12.75" customHeight="1" outlineLevel="2">
      <c r="B421" s="64" t="s">
        <v>555</v>
      </c>
      <c r="L421" s="2">
        <f t="shared" ref="L421:BO421" si="204">IF(AND(L$10&gt;=$C416,L$10&lt;=$C417),INDEX($C414:$G414,1,L$10-$C416+1)*$C413*L418,0)</f>
        <v>0</v>
      </c>
      <c r="M421" s="2">
        <f t="shared" si="204"/>
        <v>0</v>
      </c>
      <c r="N421" s="2">
        <f t="shared" si="204"/>
        <v>0</v>
      </c>
      <c r="O421" s="2">
        <f t="shared" si="204"/>
        <v>0</v>
      </c>
      <c r="P421" s="2">
        <f t="shared" si="204"/>
        <v>0</v>
      </c>
      <c r="Q421" s="2">
        <f t="shared" si="204"/>
        <v>0</v>
      </c>
      <c r="R421" s="2">
        <f t="shared" si="204"/>
        <v>0</v>
      </c>
      <c r="S421" s="2">
        <f t="shared" si="204"/>
        <v>0</v>
      </c>
      <c r="T421" s="2">
        <f t="shared" si="204"/>
        <v>0</v>
      </c>
      <c r="U421" s="2">
        <f t="shared" si="204"/>
        <v>0</v>
      </c>
      <c r="V421" s="2">
        <f t="shared" si="204"/>
        <v>0</v>
      </c>
      <c r="W421" s="2">
        <f t="shared" si="204"/>
        <v>17319.344369453611</v>
      </c>
      <c r="X421" s="2">
        <f t="shared" si="204"/>
        <v>17755.79184756384</v>
      </c>
      <c r="Y421" s="2">
        <f t="shared" si="204"/>
        <v>66194.885862135648</v>
      </c>
      <c r="Z421" s="2">
        <f t="shared" si="204"/>
        <v>20369.112834285657</v>
      </c>
      <c r="AA421" s="2">
        <f t="shared" si="204"/>
        <v>20867.455728083787</v>
      </c>
      <c r="AB421" s="2">
        <f t="shared" si="204"/>
        <v>0</v>
      </c>
      <c r="AC421" s="2">
        <f t="shared" si="204"/>
        <v>0</v>
      </c>
      <c r="AD421" s="2">
        <f t="shared" si="204"/>
        <v>0</v>
      </c>
      <c r="AE421" s="2">
        <f t="shared" si="204"/>
        <v>0</v>
      </c>
      <c r="AF421" s="2">
        <f t="shared" si="204"/>
        <v>0</v>
      </c>
      <c r="AG421" s="2">
        <f t="shared" si="204"/>
        <v>0</v>
      </c>
      <c r="AH421" s="2">
        <f t="shared" si="204"/>
        <v>0</v>
      </c>
      <c r="AI421" s="2">
        <f t="shared" si="204"/>
        <v>0</v>
      </c>
      <c r="AJ421" s="2">
        <f t="shared" si="204"/>
        <v>0</v>
      </c>
      <c r="AK421" s="2">
        <f t="shared" si="204"/>
        <v>0</v>
      </c>
      <c r="AL421" s="2">
        <f t="shared" si="204"/>
        <v>0</v>
      </c>
      <c r="AM421" s="2">
        <f t="shared" si="204"/>
        <v>0</v>
      </c>
      <c r="AN421" s="2">
        <f t="shared" si="204"/>
        <v>0</v>
      </c>
      <c r="AO421" s="2">
        <f t="shared" si="204"/>
        <v>0</v>
      </c>
      <c r="AP421" s="2">
        <f t="shared" si="204"/>
        <v>0</v>
      </c>
      <c r="AQ421" s="2">
        <f t="shared" si="204"/>
        <v>0</v>
      </c>
      <c r="AR421" s="2">
        <f t="shared" si="204"/>
        <v>0</v>
      </c>
      <c r="AS421" s="2">
        <f t="shared" si="204"/>
        <v>0</v>
      </c>
      <c r="AT421" s="2">
        <f t="shared" si="204"/>
        <v>0</v>
      </c>
      <c r="AU421" s="2">
        <f t="shared" si="204"/>
        <v>0</v>
      </c>
      <c r="AV421" s="2">
        <f t="shared" si="204"/>
        <v>0</v>
      </c>
      <c r="AW421" s="2">
        <f t="shared" si="204"/>
        <v>0</v>
      </c>
      <c r="AX421" s="2">
        <f t="shared" si="204"/>
        <v>0</v>
      </c>
      <c r="AY421" s="2">
        <f t="shared" si="204"/>
        <v>0</v>
      </c>
      <c r="AZ421" s="2">
        <f t="shared" si="204"/>
        <v>0</v>
      </c>
      <c r="BA421" s="2">
        <f t="shared" si="204"/>
        <v>0</v>
      </c>
      <c r="BB421" s="2">
        <f t="shared" si="204"/>
        <v>0</v>
      </c>
      <c r="BC421" s="2">
        <f t="shared" si="204"/>
        <v>0</v>
      </c>
      <c r="BD421" s="2">
        <f t="shared" si="204"/>
        <v>0</v>
      </c>
      <c r="BE421" s="2">
        <f t="shared" si="204"/>
        <v>0</v>
      </c>
      <c r="BF421" s="2">
        <f t="shared" si="204"/>
        <v>0</v>
      </c>
      <c r="BG421" s="2">
        <f t="shared" si="204"/>
        <v>0</v>
      </c>
      <c r="BH421" s="2">
        <f t="shared" si="204"/>
        <v>0</v>
      </c>
      <c r="BI421" s="2">
        <f t="shared" si="204"/>
        <v>0</v>
      </c>
      <c r="BJ421" s="2">
        <f t="shared" si="204"/>
        <v>0</v>
      </c>
      <c r="BK421" s="2">
        <f t="shared" si="204"/>
        <v>0</v>
      </c>
      <c r="BL421" s="2">
        <f t="shared" si="204"/>
        <v>0</v>
      </c>
      <c r="BM421" s="2">
        <f t="shared" si="204"/>
        <v>0</v>
      </c>
      <c r="BN421" s="2">
        <f t="shared" si="204"/>
        <v>0</v>
      </c>
      <c r="BO421" s="2">
        <f t="shared" si="204"/>
        <v>0</v>
      </c>
    </row>
    <row r="422" spans="2:67" ht="12.75" customHeight="1" outlineLevel="2">
      <c r="B422" s="64" t="s">
        <v>3</v>
      </c>
      <c r="C422" s="165">
        <v>0</v>
      </c>
      <c r="L422" s="2">
        <f t="shared" ref="L422:BO422" si="205">SUM(L420,L421/2)*$C422*IF(L$10=$C416,(13-$D416)/12,IF(L$10=$C417,($D417-1)/12,1))</f>
        <v>0</v>
      </c>
      <c r="M422" s="2">
        <f t="shared" si="205"/>
        <v>0</v>
      </c>
      <c r="N422" s="2">
        <f t="shared" si="205"/>
        <v>0</v>
      </c>
      <c r="O422" s="2">
        <f t="shared" si="205"/>
        <v>0</v>
      </c>
      <c r="P422" s="2">
        <f t="shared" si="205"/>
        <v>0</v>
      </c>
      <c r="Q422" s="2">
        <f t="shared" si="205"/>
        <v>0</v>
      </c>
      <c r="R422" s="2">
        <f t="shared" si="205"/>
        <v>0</v>
      </c>
      <c r="S422" s="2">
        <f t="shared" si="205"/>
        <v>0</v>
      </c>
      <c r="T422" s="2">
        <f t="shared" si="205"/>
        <v>0</v>
      </c>
      <c r="U422" s="2">
        <f t="shared" si="205"/>
        <v>0</v>
      </c>
      <c r="V422" s="2">
        <f t="shared" si="205"/>
        <v>0</v>
      </c>
      <c r="W422" s="2">
        <f t="shared" si="205"/>
        <v>0</v>
      </c>
      <c r="X422" s="2">
        <f t="shared" si="205"/>
        <v>0</v>
      </c>
      <c r="Y422" s="2">
        <f t="shared" si="205"/>
        <v>0</v>
      </c>
      <c r="Z422" s="2">
        <f t="shared" si="205"/>
        <v>0</v>
      </c>
      <c r="AA422" s="2">
        <f t="shared" si="205"/>
        <v>0</v>
      </c>
      <c r="AB422" s="2">
        <f t="shared" si="205"/>
        <v>0</v>
      </c>
      <c r="AC422" s="2">
        <f t="shared" si="205"/>
        <v>0</v>
      </c>
      <c r="AD422" s="2">
        <f t="shared" si="205"/>
        <v>0</v>
      </c>
      <c r="AE422" s="2">
        <f t="shared" si="205"/>
        <v>0</v>
      </c>
      <c r="AF422" s="2">
        <f t="shared" si="205"/>
        <v>0</v>
      </c>
      <c r="AG422" s="2">
        <f t="shared" si="205"/>
        <v>0</v>
      </c>
      <c r="AH422" s="2">
        <f t="shared" si="205"/>
        <v>0</v>
      </c>
      <c r="AI422" s="2">
        <f t="shared" si="205"/>
        <v>0</v>
      </c>
      <c r="AJ422" s="2">
        <f t="shared" si="205"/>
        <v>0</v>
      </c>
      <c r="AK422" s="2">
        <f t="shared" si="205"/>
        <v>0</v>
      </c>
      <c r="AL422" s="2">
        <f t="shared" si="205"/>
        <v>0</v>
      </c>
      <c r="AM422" s="2">
        <f t="shared" si="205"/>
        <v>0</v>
      </c>
      <c r="AN422" s="2">
        <f t="shared" si="205"/>
        <v>0</v>
      </c>
      <c r="AO422" s="2">
        <f t="shared" si="205"/>
        <v>0</v>
      </c>
      <c r="AP422" s="2">
        <f t="shared" si="205"/>
        <v>0</v>
      </c>
      <c r="AQ422" s="2">
        <f t="shared" si="205"/>
        <v>0</v>
      </c>
      <c r="AR422" s="2">
        <f t="shared" si="205"/>
        <v>0</v>
      </c>
      <c r="AS422" s="2">
        <f t="shared" si="205"/>
        <v>0</v>
      </c>
      <c r="AT422" s="2">
        <f t="shared" si="205"/>
        <v>0</v>
      </c>
      <c r="AU422" s="2">
        <f t="shared" si="205"/>
        <v>0</v>
      </c>
      <c r="AV422" s="2">
        <f t="shared" si="205"/>
        <v>0</v>
      </c>
      <c r="AW422" s="2">
        <f t="shared" si="205"/>
        <v>0</v>
      </c>
      <c r="AX422" s="2">
        <f t="shared" si="205"/>
        <v>0</v>
      </c>
      <c r="AY422" s="2">
        <f t="shared" si="205"/>
        <v>0</v>
      </c>
      <c r="AZ422" s="2">
        <f t="shared" si="205"/>
        <v>0</v>
      </c>
      <c r="BA422" s="2">
        <f t="shared" si="205"/>
        <v>0</v>
      </c>
      <c r="BB422" s="2">
        <f t="shared" si="205"/>
        <v>0</v>
      </c>
      <c r="BC422" s="2">
        <f t="shared" si="205"/>
        <v>0</v>
      </c>
      <c r="BD422" s="2">
        <f t="shared" si="205"/>
        <v>0</v>
      </c>
      <c r="BE422" s="2">
        <f t="shared" si="205"/>
        <v>0</v>
      </c>
      <c r="BF422" s="2">
        <f t="shared" si="205"/>
        <v>0</v>
      </c>
      <c r="BG422" s="2">
        <f t="shared" si="205"/>
        <v>0</v>
      </c>
      <c r="BH422" s="2">
        <f t="shared" si="205"/>
        <v>0</v>
      </c>
      <c r="BI422" s="2">
        <f t="shared" si="205"/>
        <v>0</v>
      </c>
      <c r="BJ422" s="2">
        <f t="shared" si="205"/>
        <v>0</v>
      </c>
      <c r="BK422" s="2">
        <f t="shared" si="205"/>
        <v>0</v>
      </c>
      <c r="BL422" s="2">
        <f t="shared" si="205"/>
        <v>0</v>
      </c>
      <c r="BM422" s="2">
        <f t="shared" si="205"/>
        <v>0</v>
      </c>
      <c r="BN422" s="2">
        <f t="shared" si="205"/>
        <v>0</v>
      </c>
      <c r="BO422" s="2">
        <f t="shared" si="205"/>
        <v>0</v>
      </c>
    </row>
    <row r="423" spans="2:67" ht="12.75" customHeight="1" outlineLevel="2">
      <c r="B423" s="64" t="s">
        <v>556</v>
      </c>
      <c r="K423" s="167"/>
      <c r="L423" s="2">
        <f>SUM(L420:L422)</f>
        <v>0</v>
      </c>
      <c r="M423" s="2">
        <f t="shared" ref="M423:BO423" si="206">SUM(M420:M422)</f>
        <v>0</v>
      </c>
      <c r="N423" s="2">
        <f t="shared" si="206"/>
        <v>0</v>
      </c>
      <c r="O423" s="2">
        <f t="shared" si="206"/>
        <v>0</v>
      </c>
      <c r="P423" s="2">
        <f t="shared" si="206"/>
        <v>0</v>
      </c>
      <c r="Q423" s="2">
        <f t="shared" si="206"/>
        <v>0</v>
      </c>
      <c r="R423" s="2">
        <f t="shared" si="206"/>
        <v>0</v>
      </c>
      <c r="S423" s="2">
        <f t="shared" si="206"/>
        <v>0</v>
      </c>
      <c r="T423" s="2">
        <f t="shared" si="206"/>
        <v>0</v>
      </c>
      <c r="U423" s="2">
        <f t="shared" si="206"/>
        <v>0</v>
      </c>
      <c r="V423" s="2">
        <f t="shared" si="206"/>
        <v>0</v>
      </c>
      <c r="W423" s="2">
        <f t="shared" si="206"/>
        <v>17319.344369453611</v>
      </c>
      <c r="X423" s="2">
        <f t="shared" si="206"/>
        <v>35075.136217017454</v>
      </c>
      <c r="Y423" s="2">
        <f t="shared" si="206"/>
        <v>101270.0220791531</v>
      </c>
      <c r="Z423" s="2">
        <f t="shared" si="206"/>
        <v>121639.13491343876</v>
      </c>
      <c r="AA423" s="2">
        <f t="shared" si="206"/>
        <v>142506.59064152255</v>
      </c>
      <c r="AB423" s="2">
        <f t="shared" si="206"/>
        <v>0</v>
      </c>
      <c r="AC423" s="2">
        <f t="shared" si="206"/>
        <v>0</v>
      </c>
      <c r="AD423" s="2">
        <f t="shared" si="206"/>
        <v>0</v>
      </c>
      <c r="AE423" s="2">
        <f t="shared" si="206"/>
        <v>0</v>
      </c>
      <c r="AF423" s="2">
        <f t="shared" si="206"/>
        <v>0</v>
      </c>
      <c r="AG423" s="2">
        <f t="shared" si="206"/>
        <v>0</v>
      </c>
      <c r="AH423" s="2">
        <f t="shared" si="206"/>
        <v>0</v>
      </c>
      <c r="AI423" s="2">
        <f t="shared" si="206"/>
        <v>0</v>
      </c>
      <c r="AJ423" s="2">
        <f t="shared" si="206"/>
        <v>0</v>
      </c>
      <c r="AK423" s="2">
        <f t="shared" si="206"/>
        <v>0</v>
      </c>
      <c r="AL423" s="2">
        <f t="shared" si="206"/>
        <v>0</v>
      </c>
      <c r="AM423" s="2">
        <f t="shared" si="206"/>
        <v>0</v>
      </c>
      <c r="AN423" s="2">
        <f t="shared" si="206"/>
        <v>0</v>
      </c>
      <c r="AO423" s="2">
        <f t="shared" si="206"/>
        <v>0</v>
      </c>
      <c r="AP423" s="2">
        <f t="shared" si="206"/>
        <v>0</v>
      </c>
      <c r="AQ423" s="2">
        <f t="shared" si="206"/>
        <v>0</v>
      </c>
      <c r="AR423" s="2">
        <f t="shared" si="206"/>
        <v>0</v>
      </c>
      <c r="AS423" s="2">
        <f t="shared" si="206"/>
        <v>0</v>
      </c>
      <c r="AT423" s="2">
        <f t="shared" si="206"/>
        <v>0</v>
      </c>
      <c r="AU423" s="2">
        <f t="shared" si="206"/>
        <v>0</v>
      </c>
      <c r="AV423" s="2">
        <f t="shared" si="206"/>
        <v>0</v>
      </c>
      <c r="AW423" s="2">
        <f t="shared" si="206"/>
        <v>0</v>
      </c>
      <c r="AX423" s="2">
        <f t="shared" si="206"/>
        <v>0</v>
      </c>
      <c r="AY423" s="2">
        <f t="shared" si="206"/>
        <v>0</v>
      </c>
      <c r="AZ423" s="2">
        <f t="shared" si="206"/>
        <v>0</v>
      </c>
      <c r="BA423" s="2">
        <f t="shared" si="206"/>
        <v>0</v>
      </c>
      <c r="BB423" s="2">
        <f t="shared" si="206"/>
        <v>0</v>
      </c>
      <c r="BC423" s="2">
        <f t="shared" si="206"/>
        <v>0</v>
      </c>
      <c r="BD423" s="2">
        <f t="shared" si="206"/>
        <v>0</v>
      </c>
      <c r="BE423" s="2">
        <f t="shared" si="206"/>
        <v>0</v>
      </c>
      <c r="BF423" s="2">
        <f t="shared" si="206"/>
        <v>0</v>
      </c>
      <c r="BG423" s="2">
        <f t="shared" si="206"/>
        <v>0</v>
      </c>
      <c r="BH423" s="2">
        <f t="shared" si="206"/>
        <v>0</v>
      </c>
      <c r="BI423" s="2">
        <f t="shared" si="206"/>
        <v>0</v>
      </c>
      <c r="BJ423" s="2">
        <f t="shared" si="206"/>
        <v>0</v>
      </c>
      <c r="BK423" s="2">
        <f t="shared" si="206"/>
        <v>0</v>
      </c>
      <c r="BL423" s="2">
        <f t="shared" si="206"/>
        <v>0</v>
      </c>
      <c r="BM423" s="2">
        <f t="shared" si="206"/>
        <v>0</v>
      </c>
      <c r="BN423" s="2">
        <f t="shared" si="206"/>
        <v>0</v>
      </c>
      <c r="BO423" s="2">
        <f t="shared" si="206"/>
        <v>0</v>
      </c>
    </row>
    <row r="424" spans="2:67" ht="12.75" customHeight="1" outlineLevel="2">
      <c r="B424" s="168" t="s">
        <v>557</v>
      </c>
      <c r="E424" s="2">
        <f>MAX(L423:BO423)*(1+$C$8)</f>
        <v>142506.59064152255</v>
      </c>
      <c r="F424" s="159">
        <v>9</v>
      </c>
      <c r="G424" s="169">
        <f>+$C$6</f>
        <v>2.9999999999999997E-4</v>
      </c>
      <c r="H424" s="151"/>
      <c r="L424" s="2"/>
      <c r="M424" s="2"/>
      <c r="N424" s="2"/>
      <c r="O424" s="2"/>
      <c r="P424" s="2"/>
      <c r="Q424" s="2"/>
    </row>
    <row r="425" spans="2:67" ht="12.75" customHeight="1" outlineLevel="2">
      <c r="B425" s="14"/>
    </row>
    <row r="426" spans="2:67" ht="12.75" customHeight="1" outlineLevel="2">
      <c r="B426" s="170" t="s">
        <v>558</v>
      </c>
    </row>
    <row r="427" spans="2:67" ht="12.75" customHeight="1" outlineLevel="2">
      <c r="B427" s="168" t="s">
        <v>559</v>
      </c>
      <c r="K427" s="2"/>
      <c r="L427" s="2">
        <f t="shared" ref="L427:BO427" si="207">IF(L$10=$C417,$E424,K429)</f>
        <v>0</v>
      </c>
      <c r="M427" s="2">
        <f t="shared" si="207"/>
        <v>0</v>
      </c>
      <c r="N427" s="2">
        <f t="shared" si="207"/>
        <v>0</v>
      </c>
      <c r="O427" s="2">
        <f t="shared" si="207"/>
        <v>0</v>
      </c>
      <c r="P427" s="2">
        <f t="shared" si="207"/>
        <v>0</v>
      </c>
      <c r="Q427" s="2">
        <f t="shared" si="207"/>
        <v>0</v>
      </c>
      <c r="R427" s="2">
        <f t="shared" si="207"/>
        <v>0</v>
      </c>
      <c r="S427" s="2">
        <f t="shared" si="207"/>
        <v>0</v>
      </c>
      <c r="T427" s="2">
        <f t="shared" si="207"/>
        <v>0</v>
      </c>
      <c r="U427" s="2">
        <f t="shared" si="207"/>
        <v>0</v>
      </c>
      <c r="V427" s="2">
        <f t="shared" si="207"/>
        <v>0</v>
      </c>
      <c r="W427" s="2">
        <f t="shared" si="207"/>
        <v>0</v>
      </c>
      <c r="X427" s="2">
        <f t="shared" si="207"/>
        <v>0</v>
      </c>
      <c r="Y427" s="2">
        <f t="shared" si="207"/>
        <v>0</v>
      </c>
      <c r="Z427" s="2">
        <f t="shared" si="207"/>
        <v>0</v>
      </c>
      <c r="AA427" s="2">
        <f t="shared" si="207"/>
        <v>142506.59064152255</v>
      </c>
      <c r="AB427" s="2">
        <f t="shared" si="207"/>
        <v>141187.08517261955</v>
      </c>
      <c r="AC427" s="2">
        <f t="shared" si="207"/>
        <v>125353.01954578371</v>
      </c>
      <c r="AD427" s="2">
        <f t="shared" si="207"/>
        <v>109518.95391894787</v>
      </c>
      <c r="AE427" s="2">
        <f t="shared" si="207"/>
        <v>93684.888292112024</v>
      </c>
      <c r="AF427" s="2">
        <f t="shared" si="207"/>
        <v>77850.82266527618</v>
      </c>
      <c r="AG427" s="2">
        <f t="shared" si="207"/>
        <v>62016.757038440344</v>
      </c>
      <c r="AH427" s="2">
        <f t="shared" si="207"/>
        <v>46182.691411604508</v>
      </c>
      <c r="AI427" s="2">
        <f t="shared" si="207"/>
        <v>30348.625784768672</v>
      </c>
      <c r="AJ427" s="2">
        <f t="shared" si="207"/>
        <v>14514.560157932834</v>
      </c>
      <c r="AK427" s="2">
        <f t="shared" si="207"/>
        <v>0</v>
      </c>
      <c r="AL427" s="2">
        <f t="shared" si="207"/>
        <v>0</v>
      </c>
      <c r="AM427" s="2">
        <f t="shared" si="207"/>
        <v>0</v>
      </c>
      <c r="AN427" s="2">
        <f t="shared" si="207"/>
        <v>0</v>
      </c>
      <c r="AO427" s="2">
        <f t="shared" si="207"/>
        <v>0</v>
      </c>
      <c r="AP427" s="2">
        <f t="shared" si="207"/>
        <v>0</v>
      </c>
      <c r="AQ427" s="2">
        <f t="shared" si="207"/>
        <v>0</v>
      </c>
      <c r="AR427" s="2">
        <f t="shared" si="207"/>
        <v>0</v>
      </c>
      <c r="AS427" s="2">
        <f t="shared" si="207"/>
        <v>0</v>
      </c>
      <c r="AT427" s="2">
        <f t="shared" si="207"/>
        <v>0</v>
      </c>
      <c r="AU427" s="2">
        <f t="shared" si="207"/>
        <v>0</v>
      </c>
      <c r="AV427" s="2">
        <f t="shared" si="207"/>
        <v>0</v>
      </c>
      <c r="AW427" s="2">
        <f t="shared" si="207"/>
        <v>0</v>
      </c>
      <c r="AX427" s="2">
        <f t="shared" si="207"/>
        <v>0</v>
      </c>
      <c r="AY427" s="2">
        <f t="shared" si="207"/>
        <v>0</v>
      </c>
      <c r="AZ427" s="2">
        <f t="shared" si="207"/>
        <v>0</v>
      </c>
      <c r="BA427" s="2">
        <f t="shared" si="207"/>
        <v>0</v>
      </c>
      <c r="BB427" s="2">
        <f t="shared" si="207"/>
        <v>0</v>
      </c>
      <c r="BC427" s="2">
        <f t="shared" si="207"/>
        <v>0</v>
      </c>
      <c r="BD427" s="2">
        <f t="shared" si="207"/>
        <v>0</v>
      </c>
      <c r="BE427" s="2">
        <f t="shared" si="207"/>
        <v>0</v>
      </c>
      <c r="BF427" s="2">
        <f t="shared" si="207"/>
        <v>0</v>
      </c>
      <c r="BG427" s="2">
        <f t="shared" si="207"/>
        <v>0</v>
      </c>
      <c r="BH427" s="2">
        <f t="shared" si="207"/>
        <v>0</v>
      </c>
      <c r="BI427" s="2">
        <f t="shared" si="207"/>
        <v>0</v>
      </c>
      <c r="BJ427" s="2">
        <f t="shared" si="207"/>
        <v>0</v>
      </c>
      <c r="BK427" s="2">
        <f t="shared" si="207"/>
        <v>0</v>
      </c>
      <c r="BL427" s="2">
        <f t="shared" si="207"/>
        <v>0</v>
      </c>
      <c r="BM427" s="2">
        <f t="shared" si="207"/>
        <v>0</v>
      </c>
      <c r="BN427" s="2">
        <f t="shared" si="207"/>
        <v>0</v>
      </c>
      <c r="BO427" s="2">
        <f t="shared" si="207"/>
        <v>0</v>
      </c>
    </row>
    <row r="428" spans="2:67" ht="12.75" customHeight="1" outlineLevel="2">
      <c r="B428" s="64" t="s">
        <v>541</v>
      </c>
      <c r="K428" s="2"/>
      <c r="L428" s="2">
        <f t="shared" ref="L428:BO428" si="208">IF(L$10=$C417,$E424/$F424*(13-$D417)/12,MIN(K429,$E424/$F424))</f>
        <v>0</v>
      </c>
      <c r="M428" s="2">
        <f t="shared" si="208"/>
        <v>0</v>
      </c>
      <c r="N428" s="2">
        <f t="shared" si="208"/>
        <v>0</v>
      </c>
      <c r="O428" s="2">
        <f t="shared" si="208"/>
        <v>0</v>
      </c>
      <c r="P428" s="2">
        <f t="shared" si="208"/>
        <v>0</v>
      </c>
      <c r="Q428" s="2">
        <f t="shared" si="208"/>
        <v>0</v>
      </c>
      <c r="R428" s="2">
        <f t="shared" si="208"/>
        <v>0</v>
      </c>
      <c r="S428" s="2">
        <f t="shared" si="208"/>
        <v>0</v>
      </c>
      <c r="T428" s="2">
        <f t="shared" si="208"/>
        <v>0</v>
      </c>
      <c r="U428" s="2">
        <f t="shared" si="208"/>
        <v>0</v>
      </c>
      <c r="V428" s="2">
        <f t="shared" si="208"/>
        <v>0</v>
      </c>
      <c r="W428" s="2">
        <f t="shared" si="208"/>
        <v>0</v>
      </c>
      <c r="X428" s="2">
        <f t="shared" si="208"/>
        <v>0</v>
      </c>
      <c r="Y428" s="2">
        <f t="shared" si="208"/>
        <v>0</v>
      </c>
      <c r="Z428" s="2">
        <f t="shared" si="208"/>
        <v>0</v>
      </c>
      <c r="AA428" s="2">
        <f t="shared" si="208"/>
        <v>1319.5054689029864</v>
      </c>
      <c r="AB428" s="2">
        <f t="shared" si="208"/>
        <v>15834.065626835838</v>
      </c>
      <c r="AC428" s="2">
        <f t="shared" si="208"/>
        <v>15834.065626835838</v>
      </c>
      <c r="AD428" s="2">
        <f t="shared" si="208"/>
        <v>15834.065626835838</v>
      </c>
      <c r="AE428" s="2">
        <f t="shared" si="208"/>
        <v>15834.065626835838</v>
      </c>
      <c r="AF428" s="2">
        <f t="shared" si="208"/>
        <v>15834.065626835838</v>
      </c>
      <c r="AG428" s="2">
        <f t="shared" si="208"/>
        <v>15834.065626835838</v>
      </c>
      <c r="AH428" s="2">
        <f t="shared" si="208"/>
        <v>15834.065626835838</v>
      </c>
      <c r="AI428" s="2">
        <f t="shared" si="208"/>
        <v>15834.065626835838</v>
      </c>
      <c r="AJ428" s="2">
        <f t="shared" si="208"/>
        <v>14514.560157932834</v>
      </c>
      <c r="AK428" s="2">
        <f t="shared" si="208"/>
        <v>0</v>
      </c>
      <c r="AL428" s="2">
        <f t="shared" si="208"/>
        <v>0</v>
      </c>
      <c r="AM428" s="2">
        <f t="shared" si="208"/>
        <v>0</v>
      </c>
      <c r="AN428" s="2">
        <f t="shared" si="208"/>
        <v>0</v>
      </c>
      <c r="AO428" s="2">
        <f t="shared" si="208"/>
        <v>0</v>
      </c>
      <c r="AP428" s="2">
        <f t="shared" si="208"/>
        <v>0</v>
      </c>
      <c r="AQ428" s="2">
        <f t="shared" si="208"/>
        <v>0</v>
      </c>
      <c r="AR428" s="2">
        <f t="shared" si="208"/>
        <v>0</v>
      </c>
      <c r="AS428" s="2">
        <f t="shared" si="208"/>
        <v>0</v>
      </c>
      <c r="AT428" s="2">
        <f t="shared" si="208"/>
        <v>0</v>
      </c>
      <c r="AU428" s="2">
        <f t="shared" si="208"/>
        <v>0</v>
      </c>
      <c r="AV428" s="2">
        <f t="shared" si="208"/>
        <v>0</v>
      </c>
      <c r="AW428" s="2">
        <f t="shared" si="208"/>
        <v>0</v>
      </c>
      <c r="AX428" s="2">
        <f t="shared" si="208"/>
        <v>0</v>
      </c>
      <c r="AY428" s="2">
        <f t="shared" si="208"/>
        <v>0</v>
      </c>
      <c r="AZ428" s="2">
        <f t="shared" si="208"/>
        <v>0</v>
      </c>
      <c r="BA428" s="2">
        <f t="shared" si="208"/>
        <v>0</v>
      </c>
      <c r="BB428" s="2">
        <f t="shared" si="208"/>
        <v>0</v>
      </c>
      <c r="BC428" s="2">
        <f t="shared" si="208"/>
        <v>0</v>
      </c>
      <c r="BD428" s="2">
        <f t="shared" si="208"/>
        <v>0</v>
      </c>
      <c r="BE428" s="2">
        <f t="shared" si="208"/>
        <v>0</v>
      </c>
      <c r="BF428" s="2">
        <f t="shared" si="208"/>
        <v>0</v>
      </c>
      <c r="BG428" s="2">
        <f t="shared" si="208"/>
        <v>0</v>
      </c>
      <c r="BH428" s="2">
        <f t="shared" si="208"/>
        <v>0</v>
      </c>
      <c r="BI428" s="2">
        <f t="shared" si="208"/>
        <v>0</v>
      </c>
      <c r="BJ428" s="2">
        <f t="shared" si="208"/>
        <v>0</v>
      </c>
      <c r="BK428" s="2">
        <f t="shared" si="208"/>
        <v>0</v>
      </c>
      <c r="BL428" s="2">
        <f t="shared" si="208"/>
        <v>0</v>
      </c>
      <c r="BM428" s="2">
        <f t="shared" si="208"/>
        <v>0</v>
      </c>
      <c r="BN428" s="2">
        <f t="shared" si="208"/>
        <v>0</v>
      </c>
      <c r="BO428" s="2">
        <f t="shared" si="208"/>
        <v>0</v>
      </c>
    </row>
    <row r="429" spans="2:67" ht="12.75" customHeight="1" outlineLevel="2">
      <c r="B429" s="168" t="s">
        <v>542</v>
      </c>
      <c r="K429" s="167">
        <v>0</v>
      </c>
      <c r="L429" s="2">
        <f t="shared" ref="L429:BO429" si="209">+L427-L428</f>
        <v>0</v>
      </c>
      <c r="M429" s="2">
        <f t="shared" si="209"/>
        <v>0</v>
      </c>
      <c r="N429" s="2">
        <f t="shared" si="209"/>
        <v>0</v>
      </c>
      <c r="O429" s="2">
        <f t="shared" si="209"/>
        <v>0</v>
      </c>
      <c r="P429" s="2">
        <f t="shared" si="209"/>
        <v>0</v>
      </c>
      <c r="Q429" s="2">
        <f t="shared" si="209"/>
        <v>0</v>
      </c>
      <c r="R429" s="2">
        <f t="shared" si="209"/>
        <v>0</v>
      </c>
      <c r="S429" s="2">
        <f t="shared" si="209"/>
        <v>0</v>
      </c>
      <c r="T429" s="2">
        <f t="shared" si="209"/>
        <v>0</v>
      </c>
      <c r="U429" s="2">
        <f t="shared" si="209"/>
        <v>0</v>
      </c>
      <c r="V429" s="2">
        <f t="shared" si="209"/>
        <v>0</v>
      </c>
      <c r="W429" s="2">
        <f t="shared" si="209"/>
        <v>0</v>
      </c>
      <c r="X429" s="2">
        <f t="shared" si="209"/>
        <v>0</v>
      </c>
      <c r="Y429" s="2">
        <f t="shared" si="209"/>
        <v>0</v>
      </c>
      <c r="Z429" s="2">
        <f t="shared" si="209"/>
        <v>0</v>
      </c>
      <c r="AA429" s="2">
        <f t="shared" si="209"/>
        <v>141187.08517261955</v>
      </c>
      <c r="AB429" s="2">
        <f t="shared" si="209"/>
        <v>125353.01954578371</v>
      </c>
      <c r="AC429" s="2">
        <f t="shared" si="209"/>
        <v>109518.95391894787</v>
      </c>
      <c r="AD429" s="2">
        <f t="shared" si="209"/>
        <v>93684.888292112024</v>
      </c>
      <c r="AE429" s="2">
        <f t="shared" si="209"/>
        <v>77850.82266527618</v>
      </c>
      <c r="AF429" s="2">
        <f t="shared" si="209"/>
        <v>62016.757038440344</v>
      </c>
      <c r="AG429" s="2">
        <f t="shared" si="209"/>
        <v>46182.691411604508</v>
      </c>
      <c r="AH429" s="2">
        <f t="shared" si="209"/>
        <v>30348.625784768672</v>
      </c>
      <c r="AI429" s="2">
        <f t="shared" si="209"/>
        <v>14514.560157932834</v>
      </c>
      <c r="AJ429" s="2">
        <f t="shared" si="209"/>
        <v>0</v>
      </c>
      <c r="AK429" s="2">
        <f t="shared" si="209"/>
        <v>0</v>
      </c>
      <c r="AL429" s="2">
        <f t="shared" si="209"/>
        <v>0</v>
      </c>
      <c r="AM429" s="2">
        <f t="shared" si="209"/>
        <v>0</v>
      </c>
      <c r="AN429" s="2">
        <f t="shared" si="209"/>
        <v>0</v>
      </c>
      <c r="AO429" s="2">
        <f t="shared" si="209"/>
        <v>0</v>
      </c>
      <c r="AP429" s="2">
        <f t="shared" si="209"/>
        <v>0</v>
      </c>
      <c r="AQ429" s="2">
        <f t="shared" si="209"/>
        <v>0</v>
      </c>
      <c r="AR429" s="2">
        <f t="shared" si="209"/>
        <v>0</v>
      </c>
      <c r="AS429" s="2">
        <f t="shared" si="209"/>
        <v>0</v>
      </c>
      <c r="AT429" s="2">
        <f t="shared" si="209"/>
        <v>0</v>
      </c>
      <c r="AU429" s="2">
        <f t="shared" si="209"/>
        <v>0</v>
      </c>
      <c r="AV429" s="2">
        <f t="shared" si="209"/>
        <v>0</v>
      </c>
      <c r="AW429" s="2">
        <f t="shared" si="209"/>
        <v>0</v>
      </c>
      <c r="AX429" s="2">
        <f t="shared" si="209"/>
        <v>0</v>
      </c>
      <c r="AY429" s="2">
        <f t="shared" si="209"/>
        <v>0</v>
      </c>
      <c r="AZ429" s="2">
        <f t="shared" si="209"/>
        <v>0</v>
      </c>
      <c r="BA429" s="2">
        <f t="shared" si="209"/>
        <v>0</v>
      </c>
      <c r="BB429" s="2">
        <f t="shared" si="209"/>
        <v>0</v>
      </c>
      <c r="BC429" s="2">
        <f t="shared" si="209"/>
        <v>0</v>
      </c>
      <c r="BD429" s="2">
        <f t="shared" si="209"/>
        <v>0</v>
      </c>
      <c r="BE429" s="2">
        <f t="shared" si="209"/>
        <v>0</v>
      </c>
      <c r="BF429" s="2">
        <f t="shared" si="209"/>
        <v>0</v>
      </c>
      <c r="BG429" s="2">
        <f t="shared" si="209"/>
        <v>0</v>
      </c>
      <c r="BH429" s="2">
        <f t="shared" si="209"/>
        <v>0</v>
      </c>
      <c r="BI429" s="2">
        <f t="shared" si="209"/>
        <v>0</v>
      </c>
      <c r="BJ429" s="2">
        <f t="shared" si="209"/>
        <v>0</v>
      </c>
      <c r="BK429" s="2">
        <f t="shared" si="209"/>
        <v>0</v>
      </c>
      <c r="BL429" s="2">
        <f t="shared" si="209"/>
        <v>0</v>
      </c>
      <c r="BM429" s="2">
        <f t="shared" si="209"/>
        <v>0</v>
      </c>
      <c r="BN429" s="2">
        <f t="shared" si="209"/>
        <v>0</v>
      </c>
      <c r="BO429" s="2">
        <f t="shared" si="209"/>
        <v>0</v>
      </c>
    </row>
    <row r="430" spans="2:67" ht="12.75" customHeight="1" outlineLevel="2">
      <c r="B430" s="64" t="s">
        <v>543</v>
      </c>
      <c r="L430" s="2">
        <f t="shared" ref="L430:BO430" si="210">IF(L$10=$C417,(L427+L429)/2*(13-$D417)/12,(L427+L429)/2)</f>
        <v>0</v>
      </c>
      <c r="M430" s="2">
        <f t="shared" si="210"/>
        <v>0</v>
      </c>
      <c r="N430" s="2">
        <f t="shared" si="210"/>
        <v>0</v>
      </c>
      <c r="O430" s="2">
        <f t="shared" si="210"/>
        <v>0</v>
      </c>
      <c r="P430" s="2">
        <f t="shared" si="210"/>
        <v>0</v>
      </c>
      <c r="Q430" s="2">
        <f t="shared" si="210"/>
        <v>0</v>
      </c>
      <c r="R430" s="2">
        <f t="shared" si="210"/>
        <v>0</v>
      </c>
      <c r="S430" s="2">
        <f t="shared" si="210"/>
        <v>0</v>
      </c>
      <c r="T430" s="2">
        <f t="shared" si="210"/>
        <v>0</v>
      </c>
      <c r="U430" s="2">
        <f t="shared" si="210"/>
        <v>0</v>
      </c>
      <c r="V430" s="2">
        <f t="shared" si="210"/>
        <v>0</v>
      </c>
      <c r="W430" s="2">
        <f t="shared" si="210"/>
        <v>0</v>
      </c>
      <c r="X430" s="2">
        <f t="shared" si="210"/>
        <v>0</v>
      </c>
      <c r="Y430" s="2">
        <f t="shared" si="210"/>
        <v>0</v>
      </c>
      <c r="Z430" s="2">
        <f t="shared" si="210"/>
        <v>0</v>
      </c>
      <c r="AA430" s="2">
        <f t="shared" si="210"/>
        <v>11820.569825589255</v>
      </c>
      <c r="AB430" s="2">
        <f t="shared" si="210"/>
        <v>133270.05235920163</v>
      </c>
      <c r="AC430" s="2">
        <f t="shared" si="210"/>
        <v>117435.9867323658</v>
      </c>
      <c r="AD430" s="2">
        <f t="shared" si="210"/>
        <v>101601.92110552994</v>
      </c>
      <c r="AE430" s="2">
        <f t="shared" si="210"/>
        <v>85767.855478694109</v>
      </c>
      <c r="AF430" s="2">
        <f t="shared" si="210"/>
        <v>69933.789851858266</v>
      </c>
      <c r="AG430" s="2">
        <f t="shared" si="210"/>
        <v>54099.724225022423</v>
      </c>
      <c r="AH430" s="2">
        <f t="shared" si="210"/>
        <v>38265.658598186594</v>
      </c>
      <c r="AI430" s="2">
        <f t="shared" si="210"/>
        <v>22431.592971350754</v>
      </c>
      <c r="AJ430" s="2">
        <f t="shared" si="210"/>
        <v>7257.280078966417</v>
      </c>
      <c r="AK430" s="2">
        <f t="shared" si="210"/>
        <v>0</v>
      </c>
      <c r="AL430" s="2">
        <f t="shared" si="210"/>
        <v>0</v>
      </c>
      <c r="AM430" s="2">
        <f t="shared" si="210"/>
        <v>0</v>
      </c>
      <c r="AN430" s="2">
        <f t="shared" si="210"/>
        <v>0</v>
      </c>
      <c r="AO430" s="2">
        <f t="shared" si="210"/>
        <v>0</v>
      </c>
      <c r="AP430" s="2">
        <f t="shared" si="210"/>
        <v>0</v>
      </c>
      <c r="AQ430" s="2">
        <f t="shared" si="210"/>
        <v>0</v>
      </c>
      <c r="AR430" s="2">
        <f t="shared" si="210"/>
        <v>0</v>
      </c>
      <c r="AS430" s="2">
        <f t="shared" si="210"/>
        <v>0</v>
      </c>
      <c r="AT430" s="2">
        <f t="shared" si="210"/>
        <v>0</v>
      </c>
      <c r="AU430" s="2">
        <f t="shared" si="210"/>
        <v>0</v>
      </c>
      <c r="AV430" s="2">
        <f t="shared" si="210"/>
        <v>0</v>
      </c>
      <c r="AW430" s="2">
        <f t="shared" si="210"/>
        <v>0</v>
      </c>
      <c r="AX430" s="2">
        <f t="shared" si="210"/>
        <v>0</v>
      </c>
      <c r="AY430" s="2">
        <f t="shared" si="210"/>
        <v>0</v>
      </c>
      <c r="AZ430" s="2">
        <f t="shared" si="210"/>
        <v>0</v>
      </c>
      <c r="BA430" s="2">
        <f t="shared" si="210"/>
        <v>0</v>
      </c>
      <c r="BB430" s="2">
        <f t="shared" si="210"/>
        <v>0</v>
      </c>
      <c r="BC430" s="2">
        <f t="shared" si="210"/>
        <v>0</v>
      </c>
      <c r="BD430" s="2">
        <f t="shared" si="210"/>
        <v>0</v>
      </c>
      <c r="BE430" s="2">
        <f t="shared" si="210"/>
        <v>0</v>
      </c>
      <c r="BF430" s="2">
        <f t="shared" si="210"/>
        <v>0</v>
      </c>
      <c r="BG430" s="2">
        <f t="shared" si="210"/>
        <v>0</v>
      </c>
      <c r="BH430" s="2">
        <f t="shared" si="210"/>
        <v>0</v>
      </c>
      <c r="BI430" s="2">
        <f t="shared" si="210"/>
        <v>0</v>
      </c>
      <c r="BJ430" s="2">
        <f t="shared" si="210"/>
        <v>0</v>
      </c>
      <c r="BK430" s="2">
        <f t="shared" si="210"/>
        <v>0</v>
      </c>
      <c r="BL430" s="2">
        <f t="shared" si="210"/>
        <v>0</v>
      </c>
      <c r="BM430" s="2">
        <f t="shared" si="210"/>
        <v>0</v>
      </c>
      <c r="BN430" s="2">
        <f t="shared" si="210"/>
        <v>0</v>
      </c>
      <c r="BO430" s="2">
        <f t="shared" si="210"/>
        <v>0</v>
      </c>
    </row>
    <row r="431" spans="2:67" ht="12.75" customHeight="1" outlineLevel="2">
      <c r="B431" s="64" t="s">
        <v>535</v>
      </c>
      <c r="L431" s="171">
        <f t="shared" ref="L431:BO431" si="211">+L430*$C$5</f>
        <v>0</v>
      </c>
      <c r="M431" s="171">
        <f t="shared" si="211"/>
        <v>0</v>
      </c>
      <c r="N431" s="171">
        <f t="shared" si="211"/>
        <v>0</v>
      </c>
      <c r="O431" s="171">
        <f t="shared" si="211"/>
        <v>0</v>
      </c>
      <c r="P431" s="171">
        <f t="shared" si="211"/>
        <v>0</v>
      </c>
      <c r="Q431" s="171">
        <f t="shared" si="211"/>
        <v>0</v>
      </c>
      <c r="R431" s="171">
        <f t="shared" si="211"/>
        <v>0</v>
      </c>
      <c r="S431" s="171">
        <f t="shared" si="211"/>
        <v>0</v>
      </c>
      <c r="T431" s="171">
        <f t="shared" si="211"/>
        <v>0</v>
      </c>
      <c r="U431" s="171">
        <f t="shared" si="211"/>
        <v>0</v>
      </c>
      <c r="V431" s="171">
        <f t="shared" si="211"/>
        <v>0</v>
      </c>
      <c r="W431" s="171">
        <f t="shared" si="211"/>
        <v>0</v>
      </c>
      <c r="X431" s="171">
        <f t="shared" si="211"/>
        <v>0</v>
      </c>
      <c r="Y431" s="171">
        <f t="shared" si="211"/>
        <v>0</v>
      </c>
      <c r="Z431" s="171">
        <f t="shared" si="211"/>
        <v>0</v>
      </c>
      <c r="AA431" s="171">
        <f t="shared" si="211"/>
        <v>827.43988779124788</v>
      </c>
      <c r="AB431" s="171">
        <f t="shared" si="211"/>
        <v>9328.9036651441147</v>
      </c>
      <c r="AC431" s="171">
        <f t="shared" si="211"/>
        <v>8220.5190712656058</v>
      </c>
      <c r="AD431" s="171">
        <f t="shared" si="211"/>
        <v>7112.134477387096</v>
      </c>
      <c r="AE431" s="171">
        <f t="shared" si="211"/>
        <v>6003.749883508588</v>
      </c>
      <c r="AF431" s="171">
        <f t="shared" si="211"/>
        <v>4895.3652896300791</v>
      </c>
      <c r="AG431" s="171">
        <f t="shared" si="211"/>
        <v>3786.9806957515698</v>
      </c>
      <c r="AH431" s="171">
        <f t="shared" si="211"/>
        <v>2678.5961018730618</v>
      </c>
      <c r="AI431" s="171">
        <f t="shared" si="211"/>
        <v>1570.2115079945529</v>
      </c>
      <c r="AJ431" s="171">
        <f t="shared" si="211"/>
        <v>508.00960552764923</v>
      </c>
      <c r="AK431" s="171">
        <f t="shared" si="211"/>
        <v>0</v>
      </c>
      <c r="AL431" s="171">
        <f t="shared" si="211"/>
        <v>0</v>
      </c>
      <c r="AM431" s="171">
        <f t="shared" si="211"/>
        <v>0</v>
      </c>
      <c r="AN431" s="171">
        <f t="shared" si="211"/>
        <v>0</v>
      </c>
      <c r="AO431" s="171">
        <f t="shared" si="211"/>
        <v>0</v>
      </c>
      <c r="AP431" s="171">
        <f t="shared" si="211"/>
        <v>0</v>
      </c>
      <c r="AQ431" s="171">
        <f t="shared" si="211"/>
        <v>0</v>
      </c>
      <c r="AR431" s="171">
        <f t="shared" si="211"/>
        <v>0</v>
      </c>
      <c r="AS431" s="171">
        <f t="shared" si="211"/>
        <v>0</v>
      </c>
      <c r="AT431" s="171">
        <f t="shared" si="211"/>
        <v>0</v>
      </c>
      <c r="AU431" s="171">
        <f t="shared" si="211"/>
        <v>0</v>
      </c>
      <c r="AV431" s="171">
        <f t="shared" si="211"/>
        <v>0</v>
      </c>
      <c r="AW431" s="171">
        <f t="shared" si="211"/>
        <v>0</v>
      </c>
      <c r="AX431" s="171">
        <f t="shared" si="211"/>
        <v>0</v>
      </c>
      <c r="AY431" s="171">
        <f t="shared" si="211"/>
        <v>0</v>
      </c>
      <c r="AZ431" s="171">
        <f t="shared" si="211"/>
        <v>0</v>
      </c>
      <c r="BA431" s="171">
        <f t="shared" si="211"/>
        <v>0</v>
      </c>
      <c r="BB431" s="171">
        <f t="shared" si="211"/>
        <v>0</v>
      </c>
      <c r="BC431" s="171">
        <f t="shared" si="211"/>
        <v>0</v>
      </c>
      <c r="BD431" s="171">
        <f t="shared" si="211"/>
        <v>0</v>
      </c>
      <c r="BE431" s="171">
        <f t="shared" si="211"/>
        <v>0</v>
      </c>
      <c r="BF431" s="171">
        <f t="shared" si="211"/>
        <v>0</v>
      </c>
      <c r="BG431" s="171">
        <f t="shared" si="211"/>
        <v>0</v>
      </c>
      <c r="BH431" s="171">
        <f t="shared" si="211"/>
        <v>0</v>
      </c>
      <c r="BI431" s="171">
        <f t="shared" si="211"/>
        <v>0</v>
      </c>
      <c r="BJ431" s="171">
        <f t="shared" si="211"/>
        <v>0</v>
      </c>
      <c r="BK431" s="171">
        <f t="shared" si="211"/>
        <v>0</v>
      </c>
      <c r="BL431" s="171">
        <f t="shared" si="211"/>
        <v>0</v>
      </c>
      <c r="BM431" s="171">
        <f t="shared" si="211"/>
        <v>0</v>
      </c>
      <c r="BN431" s="171">
        <f t="shared" si="211"/>
        <v>0</v>
      </c>
      <c r="BO431" s="171">
        <f t="shared" si="211"/>
        <v>0</v>
      </c>
    </row>
    <row r="432" spans="2:67" ht="12.75" customHeight="1" outlineLevel="2">
      <c r="B432" s="14" t="s">
        <v>560</v>
      </c>
      <c r="L432" s="22">
        <f t="shared" ref="L432:BO432" si="212">IF(OR(L$10&lt;$C417,L$10&gt;$C417+$F424),0,IF(L$10=$C417,$E424*(13-$D417)/12,IF(L$10=$C417+$F424,$E424*($D417-1)/12,$E424)))</f>
        <v>0</v>
      </c>
      <c r="M432" s="22">
        <f t="shared" si="212"/>
        <v>0</v>
      </c>
      <c r="N432" s="22">
        <f t="shared" si="212"/>
        <v>0</v>
      </c>
      <c r="O432" s="22">
        <f t="shared" si="212"/>
        <v>0</v>
      </c>
      <c r="P432" s="22">
        <f t="shared" si="212"/>
        <v>0</v>
      </c>
      <c r="Q432" s="22">
        <f t="shared" si="212"/>
        <v>0</v>
      </c>
      <c r="R432" s="22">
        <f t="shared" si="212"/>
        <v>0</v>
      </c>
      <c r="S432" s="22">
        <f t="shared" si="212"/>
        <v>0</v>
      </c>
      <c r="T432" s="22">
        <f t="shared" si="212"/>
        <v>0</v>
      </c>
      <c r="U432" s="22">
        <f t="shared" si="212"/>
        <v>0</v>
      </c>
      <c r="V432" s="22">
        <f t="shared" si="212"/>
        <v>0</v>
      </c>
      <c r="W432" s="22">
        <f t="shared" si="212"/>
        <v>0</v>
      </c>
      <c r="X432" s="22">
        <f t="shared" si="212"/>
        <v>0</v>
      </c>
      <c r="Y432" s="22">
        <f t="shared" si="212"/>
        <v>0</v>
      </c>
      <c r="Z432" s="22">
        <f t="shared" si="212"/>
        <v>0</v>
      </c>
      <c r="AA432" s="22">
        <f t="shared" si="212"/>
        <v>11875.549220126879</v>
      </c>
      <c r="AB432" s="22">
        <f t="shared" si="212"/>
        <v>142506.59064152255</v>
      </c>
      <c r="AC432" s="22">
        <f t="shared" si="212"/>
        <v>142506.59064152255</v>
      </c>
      <c r="AD432" s="22">
        <f t="shared" si="212"/>
        <v>142506.59064152255</v>
      </c>
      <c r="AE432" s="22">
        <f t="shared" si="212"/>
        <v>142506.59064152255</v>
      </c>
      <c r="AF432" s="22">
        <f t="shared" si="212"/>
        <v>142506.59064152255</v>
      </c>
      <c r="AG432" s="22">
        <f t="shared" si="212"/>
        <v>142506.59064152255</v>
      </c>
      <c r="AH432" s="22">
        <f t="shared" si="212"/>
        <v>142506.59064152255</v>
      </c>
      <c r="AI432" s="22">
        <f t="shared" si="212"/>
        <v>142506.59064152255</v>
      </c>
      <c r="AJ432" s="22">
        <f t="shared" si="212"/>
        <v>130631.04142139567</v>
      </c>
      <c r="AK432" s="22">
        <f t="shared" si="212"/>
        <v>0</v>
      </c>
      <c r="AL432" s="22">
        <f t="shared" si="212"/>
        <v>0</v>
      </c>
      <c r="AM432" s="22">
        <f t="shared" si="212"/>
        <v>0</v>
      </c>
      <c r="AN432" s="22">
        <f t="shared" si="212"/>
        <v>0</v>
      </c>
      <c r="AO432" s="22">
        <f t="shared" si="212"/>
        <v>0</v>
      </c>
      <c r="AP432" s="22">
        <f t="shared" si="212"/>
        <v>0</v>
      </c>
      <c r="AQ432" s="22">
        <f t="shared" si="212"/>
        <v>0</v>
      </c>
      <c r="AR432" s="22">
        <f t="shared" si="212"/>
        <v>0</v>
      </c>
      <c r="AS432" s="22">
        <f t="shared" si="212"/>
        <v>0</v>
      </c>
      <c r="AT432" s="22">
        <f t="shared" si="212"/>
        <v>0</v>
      </c>
      <c r="AU432" s="22">
        <f t="shared" si="212"/>
        <v>0</v>
      </c>
      <c r="AV432" s="22">
        <f t="shared" si="212"/>
        <v>0</v>
      </c>
      <c r="AW432" s="22">
        <f t="shared" si="212"/>
        <v>0</v>
      </c>
      <c r="AX432" s="22">
        <f t="shared" si="212"/>
        <v>0</v>
      </c>
      <c r="AY432" s="22">
        <f t="shared" si="212"/>
        <v>0</v>
      </c>
      <c r="AZ432" s="22">
        <f t="shared" si="212"/>
        <v>0</v>
      </c>
      <c r="BA432" s="22">
        <f t="shared" si="212"/>
        <v>0</v>
      </c>
      <c r="BB432" s="22">
        <f t="shared" si="212"/>
        <v>0</v>
      </c>
      <c r="BC432" s="22">
        <f t="shared" si="212"/>
        <v>0</v>
      </c>
      <c r="BD432" s="22">
        <f t="shared" si="212"/>
        <v>0</v>
      </c>
      <c r="BE432" s="22">
        <f t="shared" si="212"/>
        <v>0</v>
      </c>
      <c r="BF432" s="22">
        <f t="shared" si="212"/>
        <v>0</v>
      </c>
      <c r="BG432" s="22">
        <f t="shared" si="212"/>
        <v>0</v>
      </c>
      <c r="BH432" s="22">
        <f t="shared" si="212"/>
        <v>0</v>
      </c>
      <c r="BI432" s="22">
        <f t="shared" si="212"/>
        <v>0</v>
      </c>
      <c r="BJ432" s="22">
        <f t="shared" si="212"/>
        <v>0</v>
      </c>
      <c r="BK432" s="22">
        <f t="shared" si="212"/>
        <v>0</v>
      </c>
      <c r="BL432" s="22">
        <f t="shared" si="212"/>
        <v>0</v>
      </c>
      <c r="BM432" s="22">
        <f t="shared" si="212"/>
        <v>0</v>
      </c>
      <c r="BN432" s="22">
        <f t="shared" si="212"/>
        <v>0</v>
      </c>
      <c r="BO432" s="22">
        <f t="shared" si="212"/>
        <v>0</v>
      </c>
    </row>
    <row r="433" spans="1:67" ht="12.75" customHeight="1" outlineLevel="2">
      <c r="B433" s="14" t="s">
        <v>536</v>
      </c>
      <c r="J433" s="2"/>
      <c r="L433" s="172">
        <f>+L432*$G424</f>
        <v>0</v>
      </c>
      <c r="M433" s="172">
        <f t="shared" ref="M433:BO433" si="213">+M432*$G424</f>
        <v>0</v>
      </c>
      <c r="N433" s="172">
        <f t="shared" si="213"/>
        <v>0</v>
      </c>
      <c r="O433" s="172">
        <f t="shared" si="213"/>
        <v>0</v>
      </c>
      <c r="P433" s="172">
        <f t="shared" si="213"/>
        <v>0</v>
      </c>
      <c r="Q433" s="172">
        <f t="shared" si="213"/>
        <v>0</v>
      </c>
      <c r="R433" s="172">
        <f t="shared" si="213"/>
        <v>0</v>
      </c>
      <c r="S433" s="172">
        <f t="shared" si="213"/>
        <v>0</v>
      </c>
      <c r="T433" s="172">
        <f t="shared" si="213"/>
        <v>0</v>
      </c>
      <c r="U433" s="172">
        <f t="shared" si="213"/>
        <v>0</v>
      </c>
      <c r="V433" s="172">
        <f t="shared" si="213"/>
        <v>0</v>
      </c>
      <c r="W433" s="172">
        <f t="shared" si="213"/>
        <v>0</v>
      </c>
      <c r="X433" s="172">
        <f t="shared" si="213"/>
        <v>0</v>
      </c>
      <c r="Y433" s="172">
        <f t="shared" si="213"/>
        <v>0</v>
      </c>
      <c r="Z433" s="172">
        <f t="shared" si="213"/>
        <v>0</v>
      </c>
      <c r="AA433" s="172">
        <f t="shared" si="213"/>
        <v>3.5626647660380635</v>
      </c>
      <c r="AB433" s="172">
        <f t="shared" si="213"/>
        <v>42.751977192456764</v>
      </c>
      <c r="AC433" s="172">
        <f t="shared" si="213"/>
        <v>42.751977192456764</v>
      </c>
      <c r="AD433" s="172">
        <f t="shared" si="213"/>
        <v>42.751977192456764</v>
      </c>
      <c r="AE433" s="172">
        <f t="shared" si="213"/>
        <v>42.751977192456764</v>
      </c>
      <c r="AF433" s="172">
        <f t="shared" si="213"/>
        <v>42.751977192456764</v>
      </c>
      <c r="AG433" s="172">
        <f t="shared" si="213"/>
        <v>42.751977192456764</v>
      </c>
      <c r="AH433" s="172">
        <f t="shared" si="213"/>
        <v>42.751977192456764</v>
      </c>
      <c r="AI433" s="172">
        <f t="shared" si="213"/>
        <v>42.751977192456764</v>
      </c>
      <c r="AJ433" s="172">
        <f t="shared" si="213"/>
        <v>39.189312426418695</v>
      </c>
      <c r="AK433" s="172">
        <f t="shared" si="213"/>
        <v>0</v>
      </c>
      <c r="AL433" s="172">
        <f t="shared" si="213"/>
        <v>0</v>
      </c>
      <c r="AM433" s="172">
        <f t="shared" si="213"/>
        <v>0</v>
      </c>
      <c r="AN433" s="172">
        <f t="shared" si="213"/>
        <v>0</v>
      </c>
      <c r="AO433" s="172">
        <f t="shared" si="213"/>
        <v>0</v>
      </c>
      <c r="AP433" s="172">
        <f t="shared" si="213"/>
        <v>0</v>
      </c>
      <c r="AQ433" s="172">
        <f t="shared" si="213"/>
        <v>0</v>
      </c>
      <c r="AR433" s="172">
        <f t="shared" si="213"/>
        <v>0</v>
      </c>
      <c r="AS433" s="172">
        <f t="shared" si="213"/>
        <v>0</v>
      </c>
      <c r="AT433" s="172">
        <f t="shared" si="213"/>
        <v>0</v>
      </c>
      <c r="AU433" s="172">
        <f t="shared" si="213"/>
        <v>0</v>
      </c>
      <c r="AV433" s="172">
        <f t="shared" si="213"/>
        <v>0</v>
      </c>
      <c r="AW433" s="172">
        <f t="shared" si="213"/>
        <v>0</v>
      </c>
      <c r="AX433" s="172">
        <f t="shared" si="213"/>
        <v>0</v>
      </c>
      <c r="AY433" s="172">
        <f t="shared" si="213"/>
        <v>0</v>
      </c>
      <c r="AZ433" s="172">
        <f t="shared" si="213"/>
        <v>0</v>
      </c>
      <c r="BA433" s="172">
        <f t="shared" si="213"/>
        <v>0</v>
      </c>
      <c r="BB433" s="172">
        <f t="shared" si="213"/>
        <v>0</v>
      </c>
      <c r="BC433" s="172">
        <f t="shared" si="213"/>
        <v>0</v>
      </c>
      <c r="BD433" s="172">
        <f t="shared" si="213"/>
        <v>0</v>
      </c>
      <c r="BE433" s="172">
        <f t="shared" si="213"/>
        <v>0</v>
      </c>
      <c r="BF433" s="172">
        <f t="shared" si="213"/>
        <v>0</v>
      </c>
      <c r="BG433" s="172">
        <f t="shared" si="213"/>
        <v>0</v>
      </c>
      <c r="BH433" s="172">
        <f t="shared" si="213"/>
        <v>0</v>
      </c>
      <c r="BI433" s="172">
        <f t="shared" si="213"/>
        <v>0</v>
      </c>
      <c r="BJ433" s="172">
        <f t="shared" si="213"/>
        <v>0</v>
      </c>
      <c r="BK433" s="172">
        <f t="shared" si="213"/>
        <v>0</v>
      </c>
      <c r="BL433" s="172">
        <f t="shared" si="213"/>
        <v>0</v>
      </c>
      <c r="BM433" s="172">
        <f t="shared" si="213"/>
        <v>0</v>
      </c>
      <c r="BN433" s="172">
        <f t="shared" si="213"/>
        <v>0</v>
      </c>
      <c r="BO433" s="172">
        <f t="shared" si="213"/>
        <v>0</v>
      </c>
    </row>
    <row r="434" spans="1:67" ht="13.5" customHeight="1" outlineLevel="2" thickBot="1">
      <c r="B434" s="14" t="s">
        <v>561</v>
      </c>
      <c r="J434" s="2"/>
      <c r="L434" s="157">
        <f t="shared" ref="L434:BO434" si="214">SUM(L428,L431,L433)</f>
        <v>0</v>
      </c>
      <c r="M434" s="157">
        <f t="shared" si="214"/>
        <v>0</v>
      </c>
      <c r="N434" s="157">
        <f t="shared" si="214"/>
        <v>0</v>
      </c>
      <c r="O434" s="157">
        <f t="shared" si="214"/>
        <v>0</v>
      </c>
      <c r="P434" s="157">
        <f t="shared" si="214"/>
        <v>0</v>
      </c>
      <c r="Q434" s="157">
        <f t="shared" si="214"/>
        <v>0</v>
      </c>
      <c r="R434" s="157">
        <f t="shared" si="214"/>
        <v>0</v>
      </c>
      <c r="S434" s="157">
        <f t="shared" si="214"/>
        <v>0</v>
      </c>
      <c r="T434" s="157">
        <f t="shared" si="214"/>
        <v>0</v>
      </c>
      <c r="U434" s="157">
        <f t="shared" si="214"/>
        <v>0</v>
      </c>
      <c r="V434" s="157">
        <f t="shared" si="214"/>
        <v>0</v>
      </c>
      <c r="W434" s="157">
        <f t="shared" si="214"/>
        <v>0</v>
      </c>
      <c r="X434" s="157">
        <f t="shared" si="214"/>
        <v>0</v>
      </c>
      <c r="Y434" s="157">
        <f t="shared" si="214"/>
        <v>0</v>
      </c>
      <c r="Z434" s="157">
        <f t="shared" si="214"/>
        <v>0</v>
      </c>
      <c r="AA434" s="157">
        <f t="shared" si="214"/>
        <v>2150.5080214602722</v>
      </c>
      <c r="AB434" s="157">
        <f t="shared" si="214"/>
        <v>25205.721269172409</v>
      </c>
      <c r="AC434" s="157">
        <f t="shared" si="214"/>
        <v>24097.3366752939</v>
      </c>
      <c r="AD434" s="157">
        <f t="shared" si="214"/>
        <v>22988.952081415391</v>
      </c>
      <c r="AE434" s="157">
        <f t="shared" si="214"/>
        <v>21880.567487536882</v>
      </c>
      <c r="AF434" s="157">
        <f t="shared" si="214"/>
        <v>20772.182893658373</v>
      </c>
      <c r="AG434" s="157">
        <f t="shared" si="214"/>
        <v>19663.798299779864</v>
      </c>
      <c r="AH434" s="157">
        <f t="shared" si="214"/>
        <v>18555.413705901356</v>
      </c>
      <c r="AI434" s="157">
        <f t="shared" si="214"/>
        <v>17447.029112022847</v>
      </c>
      <c r="AJ434" s="157">
        <f t="shared" si="214"/>
        <v>15061.759075886903</v>
      </c>
      <c r="AK434" s="157">
        <f t="shared" si="214"/>
        <v>0</v>
      </c>
      <c r="AL434" s="157">
        <f t="shared" si="214"/>
        <v>0</v>
      </c>
      <c r="AM434" s="157">
        <f t="shared" si="214"/>
        <v>0</v>
      </c>
      <c r="AN434" s="157">
        <f t="shared" si="214"/>
        <v>0</v>
      </c>
      <c r="AO434" s="157">
        <f t="shared" si="214"/>
        <v>0</v>
      </c>
      <c r="AP434" s="157">
        <f t="shared" si="214"/>
        <v>0</v>
      </c>
      <c r="AQ434" s="157">
        <f t="shared" si="214"/>
        <v>0</v>
      </c>
      <c r="AR434" s="157">
        <f t="shared" si="214"/>
        <v>0</v>
      </c>
      <c r="AS434" s="157">
        <f t="shared" si="214"/>
        <v>0</v>
      </c>
      <c r="AT434" s="157">
        <f t="shared" si="214"/>
        <v>0</v>
      </c>
      <c r="AU434" s="157">
        <f t="shared" si="214"/>
        <v>0</v>
      </c>
      <c r="AV434" s="157">
        <f t="shared" si="214"/>
        <v>0</v>
      </c>
      <c r="AW434" s="157">
        <f t="shared" si="214"/>
        <v>0</v>
      </c>
      <c r="AX434" s="157">
        <f t="shared" si="214"/>
        <v>0</v>
      </c>
      <c r="AY434" s="157">
        <f t="shared" si="214"/>
        <v>0</v>
      </c>
      <c r="AZ434" s="157">
        <f t="shared" si="214"/>
        <v>0</v>
      </c>
      <c r="BA434" s="157">
        <f t="shared" si="214"/>
        <v>0</v>
      </c>
      <c r="BB434" s="157">
        <f t="shared" si="214"/>
        <v>0</v>
      </c>
      <c r="BC434" s="157">
        <f t="shared" si="214"/>
        <v>0</v>
      </c>
      <c r="BD434" s="157">
        <f t="shared" si="214"/>
        <v>0</v>
      </c>
      <c r="BE434" s="157">
        <f t="shared" si="214"/>
        <v>0</v>
      </c>
      <c r="BF434" s="157">
        <f t="shared" si="214"/>
        <v>0</v>
      </c>
      <c r="BG434" s="157">
        <f t="shared" si="214"/>
        <v>0</v>
      </c>
      <c r="BH434" s="157">
        <f t="shared" si="214"/>
        <v>0</v>
      </c>
      <c r="BI434" s="157">
        <f t="shared" si="214"/>
        <v>0</v>
      </c>
      <c r="BJ434" s="157">
        <f t="shared" si="214"/>
        <v>0</v>
      </c>
      <c r="BK434" s="157">
        <f t="shared" si="214"/>
        <v>0</v>
      </c>
      <c r="BL434" s="157">
        <f t="shared" si="214"/>
        <v>0</v>
      </c>
      <c r="BM434" s="157">
        <f t="shared" si="214"/>
        <v>0</v>
      </c>
      <c r="BN434" s="157">
        <f t="shared" si="214"/>
        <v>0</v>
      </c>
      <c r="BO434" s="157">
        <f t="shared" si="214"/>
        <v>0</v>
      </c>
    </row>
    <row r="435" spans="1:67" ht="12.75" customHeight="1" outlineLevel="2">
      <c r="B435" s="14"/>
    </row>
    <row r="436" spans="1:67" ht="12.75" customHeight="1" outlineLevel="2">
      <c r="B436" s="14"/>
    </row>
    <row r="437" spans="1:67" ht="12.75" customHeight="1" outlineLevel="2">
      <c r="B437" s="14"/>
    </row>
    <row r="438" spans="1:67" ht="12.75" customHeight="1" outlineLevel="2">
      <c r="B438" s="14"/>
    </row>
    <row r="439" spans="1:67" ht="12.75" customHeight="1" outlineLevel="2">
      <c r="B439" s="14"/>
    </row>
    <row r="440" spans="1:67" ht="12.75" customHeight="1" outlineLevel="2">
      <c r="B440" s="14"/>
    </row>
    <row r="441" spans="1:67" ht="12.75" customHeight="1" outlineLevel="2">
      <c r="B441" s="14"/>
    </row>
    <row r="442" spans="1:67" outlineLevel="1">
      <c r="A442">
        <f>A412+1</f>
        <v>15</v>
      </c>
      <c r="B442" s="158" t="s">
        <v>628</v>
      </c>
      <c r="C442" s="150"/>
      <c r="G442" s="159" t="s">
        <v>334</v>
      </c>
      <c r="H442" s="1">
        <f>+C447</f>
        <v>2028</v>
      </c>
      <c r="I442" s="2">
        <f>+E454</f>
        <v>104499.15215394476</v>
      </c>
      <c r="J442" s="2">
        <f>NPV($C$4,M442:BO442)+L442</f>
        <v>35475.281267878818</v>
      </c>
      <c r="L442" s="2">
        <f>+L464</f>
        <v>0</v>
      </c>
      <c r="M442" s="2">
        <f t="shared" ref="M442:BO442" si="215">+M464</f>
        <v>0</v>
      </c>
      <c r="N442" s="2">
        <f t="shared" si="215"/>
        <v>0</v>
      </c>
      <c r="O442" s="2">
        <f t="shared" si="215"/>
        <v>0</v>
      </c>
      <c r="P442" s="2">
        <f t="shared" si="215"/>
        <v>0</v>
      </c>
      <c r="Q442" s="2">
        <f t="shared" si="215"/>
        <v>0</v>
      </c>
      <c r="R442" s="2">
        <f t="shared" si="215"/>
        <v>0</v>
      </c>
      <c r="S442" s="2">
        <f t="shared" si="215"/>
        <v>0</v>
      </c>
      <c r="T442" s="2">
        <f t="shared" si="215"/>
        <v>0</v>
      </c>
      <c r="U442" s="2">
        <f t="shared" si="215"/>
        <v>0</v>
      </c>
      <c r="V442" s="2">
        <f t="shared" si="215"/>
        <v>0</v>
      </c>
      <c r="W442" s="2">
        <f t="shared" si="215"/>
        <v>0</v>
      </c>
      <c r="X442" s="2">
        <f t="shared" si="215"/>
        <v>0</v>
      </c>
      <c r="Y442" s="2">
        <f t="shared" si="215"/>
        <v>0</v>
      </c>
      <c r="Z442" s="2">
        <f t="shared" si="215"/>
        <v>0</v>
      </c>
      <c r="AA442" s="2">
        <f t="shared" si="215"/>
        <v>0</v>
      </c>
      <c r="AB442" s="2">
        <f t="shared" si="215"/>
        <v>3131.3824062630506</v>
      </c>
      <c r="AC442" s="2">
        <f t="shared" si="215"/>
        <v>12296.937729715448</v>
      </c>
      <c r="AD442" s="2">
        <f t="shared" si="215"/>
        <v>11931.190697176642</v>
      </c>
      <c r="AE442" s="2">
        <f t="shared" si="215"/>
        <v>11565.443664637834</v>
      </c>
      <c r="AF442" s="2">
        <f t="shared" si="215"/>
        <v>11199.696632099029</v>
      </c>
      <c r="AG442" s="2">
        <f t="shared" si="215"/>
        <v>10833.949599560221</v>
      </c>
      <c r="AH442" s="2">
        <f t="shared" si="215"/>
        <v>10468.202567021415</v>
      </c>
      <c r="AI442" s="2">
        <f t="shared" si="215"/>
        <v>10102.455534482606</v>
      </c>
      <c r="AJ442" s="2">
        <f t="shared" si="215"/>
        <v>9736.7085019438</v>
      </c>
      <c r="AK442" s="2">
        <f t="shared" si="215"/>
        <v>9370.9614694049924</v>
      </c>
      <c r="AL442" s="2">
        <f t="shared" si="215"/>
        <v>9005.2144368661866</v>
      </c>
      <c r="AM442" s="2">
        <f t="shared" si="215"/>
        <v>8639.467404327379</v>
      </c>
      <c r="AN442" s="2">
        <f t="shared" si="215"/>
        <v>8273.7203717885732</v>
      </c>
      <c r="AO442" s="2">
        <f t="shared" si="215"/>
        <v>7907.9733392497665</v>
      </c>
      <c r="AP442" s="2">
        <f t="shared" si="215"/>
        <v>7542.2263067109607</v>
      </c>
      <c r="AQ442" s="2">
        <f t="shared" si="215"/>
        <v>7176.479274172154</v>
      </c>
      <c r="AR442" s="2">
        <f t="shared" si="215"/>
        <v>6810.7322416333473</v>
      </c>
      <c r="AS442" s="2">
        <f t="shared" si="215"/>
        <v>6444.9852090945406</v>
      </c>
      <c r="AT442" s="2">
        <f t="shared" si="215"/>
        <v>6079.2381765557338</v>
      </c>
      <c r="AU442" s="2">
        <f t="shared" si="215"/>
        <v>5713.491144016928</v>
      </c>
      <c r="AV442" s="2">
        <f t="shared" si="215"/>
        <v>4079.3856522095812</v>
      </c>
      <c r="AW442" s="2">
        <f t="shared" si="215"/>
        <v>0</v>
      </c>
      <c r="AX442" s="2">
        <f t="shared" si="215"/>
        <v>0</v>
      </c>
      <c r="AY442" s="2">
        <f t="shared" si="215"/>
        <v>0</v>
      </c>
      <c r="AZ442" s="2">
        <f t="shared" si="215"/>
        <v>0</v>
      </c>
      <c r="BA442" s="2">
        <f t="shared" si="215"/>
        <v>0</v>
      </c>
      <c r="BB442" s="2">
        <f t="shared" si="215"/>
        <v>0</v>
      </c>
      <c r="BC442" s="2">
        <f t="shared" si="215"/>
        <v>0</v>
      </c>
      <c r="BD442" s="2">
        <f t="shared" si="215"/>
        <v>0</v>
      </c>
      <c r="BE442" s="2">
        <f t="shared" si="215"/>
        <v>0</v>
      </c>
      <c r="BF442" s="2">
        <f t="shared" si="215"/>
        <v>0</v>
      </c>
      <c r="BG442" s="2">
        <f t="shared" si="215"/>
        <v>0</v>
      </c>
      <c r="BH442" s="2">
        <f t="shared" si="215"/>
        <v>0</v>
      </c>
      <c r="BI442" s="2">
        <f t="shared" si="215"/>
        <v>0</v>
      </c>
      <c r="BJ442" s="2">
        <f t="shared" si="215"/>
        <v>0</v>
      </c>
      <c r="BK442" s="2">
        <f t="shared" si="215"/>
        <v>0</v>
      </c>
      <c r="BL442" s="2">
        <f t="shared" si="215"/>
        <v>0</v>
      </c>
      <c r="BM442" s="2">
        <f t="shared" si="215"/>
        <v>0</v>
      </c>
      <c r="BN442" s="2">
        <f t="shared" si="215"/>
        <v>0</v>
      </c>
      <c r="BO442" s="2">
        <f t="shared" si="215"/>
        <v>0</v>
      </c>
    </row>
    <row r="443" spans="1:67" ht="12.75" customHeight="1" outlineLevel="2">
      <c r="B443" s="160" t="str">
        <f>"Jan "&amp;$L$10&amp;" $"</f>
        <v>Jan 2012 $</v>
      </c>
      <c r="C443" s="161">
        <v>66231.78</v>
      </c>
      <c r="D443" s="60"/>
      <c r="E443" s="60"/>
      <c r="F443" s="60"/>
      <c r="G443" s="60"/>
      <c r="H443" s="162"/>
    </row>
    <row r="444" spans="1:67" ht="12.75" customHeight="1" outlineLevel="2">
      <c r="B444" s="14" t="s">
        <v>549</v>
      </c>
      <c r="C444" s="163">
        <v>0.33329999999999999</v>
      </c>
      <c r="D444" s="163">
        <v>0.66669999999999996</v>
      </c>
      <c r="E444" s="163">
        <v>0</v>
      </c>
      <c r="F444" s="163">
        <v>0</v>
      </c>
      <c r="G444" s="163">
        <v>0</v>
      </c>
      <c r="H444" s="164"/>
      <c r="J444" s="17"/>
      <c r="K444" s="17"/>
    </row>
    <row r="445" spans="1:67" ht="12.75" customHeight="1" outlineLevel="2">
      <c r="B445" s="14" t="s">
        <v>323</v>
      </c>
      <c r="C445" s="193">
        <v>2.5999999999999999E-2</v>
      </c>
      <c r="D445" s="60"/>
      <c r="E445" s="60"/>
      <c r="F445" s="60"/>
      <c r="G445" s="60"/>
    </row>
    <row r="446" spans="1:67" ht="12.75" customHeight="1" outlineLevel="2">
      <c r="B446" s="14" t="s">
        <v>550</v>
      </c>
      <c r="C446" s="159">
        <v>2027</v>
      </c>
      <c r="D446" s="159">
        <v>1</v>
      </c>
    </row>
    <row r="447" spans="1:67" ht="12.75" customHeight="1" outlineLevel="2">
      <c r="B447" s="14" t="s">
        <v>551</v>
      </c>
      <c r="C447" s="159">
        <v>2028</v>
      </c>
      <c r="D447" s="159">
        <v>10</v>
      </c>
    </row>
    <row r="448" spans="1:67" ht="12.75" customHeight="1" outlineLevel="2">
      <c r="B448" s="15" t="s">
        <v>552</v>
      </c>
      <c r="L448" s="166">
        <f t="shared" ref="L448:BO448" si="216">(1+$C445)^L$21</f>
        <v>1.012916580968048</v>
      </c>
      <c r="M448" s="166">
        <f t="shared" si="216"/>
        <v>1.0392524120732172</v>
      </c>
      <c r="N448" s="166">
        <f t="shared" si="216"/>
        <v>1.0662729747871209</v>
      </c>
      <c r="O448" s="166">
        <f t="shared" si="216"/>
        <v>1.093996072131586</v>
      </c>
      <c r="P448" s="166">
        <f t="shared" si="216"/>
        <v>1.1224399700070073</v>
      </c>
      <c r="Q448" s="166">
        <f t="shared" si="216"/>
        <v>1.1516234092271895</v>
      </c>
      <c r="R448" s="166">
        <f t="shared" si="216"/>
        <v>1.1815656178670964</v>
      </c>
      <c r="S448" s="166">
        <f t="shared" si="216"/>
        <v>1.212286323931641</v>
      </c>
      <c r="T448" s="166">
        <f t="shared" si="216"/>
        <v>1.2438057683538637</v>
      </c>
      <c r="U448" s="166">
        <f t="shared" si="216"/>
        <v>1.2761447183310641</v>
      </c>
      <c r="V448" s="166">
        <f t="shared" si="216"/>
        <v>1.3093244810076718</v>
      </c>
      <c r="W448" s="166">
        <f t="shared" si="216"/>
        <v>1.3433669175138714</v>
      </c>
      <c r="X448" s="166">
        <f t="shared" si="216"/>
        <v>1.3782944573692322</v>
      </c>
      <c r="Y448" s="166">
        <f t="shared" si="216"/>
        <v>1.4141301132608322</v>
      </c>
      <c r="Z448" s="166">
        <f t="shared" si="216"/>
        <v>1.4508974962056138</v>
      </c>
      <c r="AA448" s="166">
        <f t="shared" si="216"/>
        <v>1.4886208311069598</v>
      </c>
      <c r="AB448" s="166">
        <f t="shared" si="216"/>
        <v>1.5273249727157407</v>
      </c>
      <c r="AC448" s="166">
        <f t="shared" si="216"/>
        <v>1.56703542200635</v>
      </c>
      <c r="AD448" s="166">
        <f t="shared" si="216"/>
        <v>1.6077783429785153</v>
      </c>
      <c r="AE448" s="166">
        <f t="shared" si="216"/>
        <v>1.6495805798959566</v>
      </c>
      <c r="AF448" s="166">
        <f t="shared" si="216"/>
        <v>1.6924696749732515</v>
      </c>
      <c r="AG448" s="166">
        <f t="shared" si="216"/>
        <v>1.7364738865225562</v>
      </c>
      <c r="AH448" s="166">
        <f t="shared" si="216"/>
        <v>1.7816222075721426</v>
      </c>
      <c r="AI448" s="166">
        <f t="shared" si="216"/>
        <v>1.8279443849690185</v>
      </c>
      <c r="AJ448" s="166">
        <f t="shared" si="216"/>
        <v>1.8754709389782129</v>
      </c>
      <c r="AK448" s="166">
        <f t="shared" si="216"/>
        <v>1.9242331833916464</v>
      </c>
      <c r="AL448" s="166">
        <f t="shared" si="216"/>
        <v>1.9742632461598293</v>
      </c>
      <c r="AM448" s="166">
        <f t="shared" si="216"/>
        <v>2.0255940905599847</v>
      </c>
      <c r="AN448" s="166">
        <f t="shared" si="216"/>
        <v>2.0782595369145445</v>
      </c>
      <c r="AO448" s="166">
        <f t="shared" si="216"/>
        <v>2.1322942848743227</v>
      </c>
      <c r="AP448" s="166">
        <f t="shared" si="216"/>
        <v>2.1877339362810551</v>
      </c>
      <c r="AQ448" s="166">
        <f t="shared" si="216"/>
        <v>2.2446150186243625</v>
      </c>
      <c r="AR448" s="166">
        <f t="shared" si="216"/>
        <v>2.3029750091085961</v>
      </c>
      <c r="AS448" s="166">
        <f t="shared" si="216"/>
        <v>2.3628523593454198</v>
      </c>
      <c r="AT448" s="166">
        <f t="shared" si="216"/>
        <v>2.4242865206884003</v>
      </c>
      <c r="AU448" s="166">
        <f t="shared" si="216"/>
        <v>2.4873179702262993</v>
      </c>
      <c r="AV448" s="166">
        <f t="shared" si="216"/>
        <v>2.551988237452183</v>
      </c>
      <c r="AW448" s="166">
        <f t="shared" si="216"/>
        <v>2.6183399316259397</v>
      </c>
      <c r="AX448" s="166">
        <f t="shared" si="216"/>
        <v>2.6864167698482144</v>
      </c>
      <c r="AY448" s="166">
        <f t="shared" si="216"/>
        <v>2.7562636058642678</v>
      </c>
      <c r="AZ448" s="166">
        <f t="shared" si="216"/>
        <v>2.8279264596167391</v>
      </c>
      <c r="BA448" s="166">
        <f t="shared" si="216"/>
        <v>2.9014525475667745</v>
      </c>
      <c r="BB448" s="166">
        <f t="shared" si="216"/>
        <v>2.9768903138035103</v>
      </c>
      <c r="BC448" s="166">
        <f t="shared" si="216"/>
        <v>3.0542894619624015</v>
      </c>
      <c r="BD448" s="166">
        <f t="shared" si="216"/>
        <v>3.1337009879734246</v>
      </c>
      <c r="BE448" s="166">
        <f t="shared" si="216"/>
        <v>3.2151772136607333</v>
      </c>
      <c r="BF448" s="166">
        <f t="shared" si="216"/>
        <v>3.2987718212159121</v>
      </c>
      <c r="BG448" s="166">
        <f t="shared" si="216"/>
        <v>3.3845398885675264</v>
      </c>
      <c r="BH448" s="166">
        <f t="shared" si="216"/>
        <v>3.4725379256702822</v>
      </c>
      <c r="BI448" s="166">
        <f t="shared" si="216"/>
        <v>3.5628239117377092</v>
      </c>
      <c r="BJ448" s="166">
        <f t="shared" si="216"/>
        <v>3.6554573334428895</v>
      </c>
      <c r="BK448" s="166">
        <f t="shared" si="216"/>
        <v>3.7504992241124051</v>
      </c>
      <c r="BL448" s="166">
        <f t="shared" si="216"/>
        <v>3.8480122039393279</v>
      </c>
      <c r="BM448" s="166">
        <f t="shared" si="216"/>
        <v>3.9480605212417501</v>
      </c>
      <c r="BN448" s="166">
        <f t="shared" si="216"/>
        <v>4.0507100947940362</v>
      </c>
      <c r="BO448" s="166">
        <f t="shared" si="216"/>
        <v>4.156028557258681</v>
      </c>
    </row>
    <row r="449" spans="2:67" ht="12.75" customHeight="1" outlineLevel="2">
      <c r="B449" s="14" t="s">
        <v>553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:67" ht="12.75" customHeight="1" outlineLevel="2">
      <c r="B450" s="64" t="s">
        <v>554</v>
      </c>
      <c r="L450" s="2">
        <f t="shared" ref="L450:BO450" si="217">IF(L$10&gt;$C447,0,+K453)</f>
        <v>0</v>
      </c>
      <c r="M450" s="2">
        <f t="shared" si="217"/>
        <v>0</v>
      </c>
      <c r="N450" s="2">
        <f t="shared" si="217"/>
        <v>0</v>
      </c>
      <c r="O450" s="2">
        <f t="shared" si="217"/>
        <v>0</v>
      </c>
      <c r="P450" s="2">
        <f t="shared" si="217"/>
        <v>0</v>
      </c>
      <c r="Q450" s="2">
        <f t="shared" si="217"/>
        <v>0</v>
      </c>
      <c r="R450" s="2">
        <f t="shared" si="217"/>
        <v>0</v>
      </c>
      <c r="S450" s="2">
        <f t="shared" si="217"/>
        <v>0</v>
      </c>
      <c r="T450" s="2">
        <f t="shared" si="217"/>
        <v>0</v>
      </c>
      <c r="U450" s="2">
        <f t="shared" si="217"/>
        <v>0</v>
      </c>
      <c r="V450" s="2">
        <f t="shared" si="217"/>
        <v>0</v>
      </c>
      <c r="W450" s="2">
        <f t="shared" si="217"/>
        <v>0</v>
      </c>
      <c r="X450" s="2">
        <f t="shared" si="217"/>
        <v>0</v>
      </c>
      <c r="Y450" s="2">
        <f t="shared" si="217"/>
        <v>0</v>
      </c>
      <c r="Z450" s="2">
        <f t="shared" si="217"/>
        <v>0</v>
      </c>
      <c r="AA450" s="2">
        <f t="shared" si="217"/>
        <v>0</v>
      </c>
      <c r="AB450" s="2">
        <f t="shared" si="217"/>
        <v>33888.300871065563</v>
      </c>
      <c r="AC450" s="2">
        <f t="shared" si="217"/>
        <v>0</v>
      </c>
      <c r="AD450" s="2">
        <f t="shared" si="217"/>
        <v>0</v>
      </c>
      <c r="AE450" s="2">
        <f t="shared" si="217"/>
        <v>0</v>
      </c>
      <c r="AF450" s="2">
        <f t="shared" si="217"/>
        <v>0</v>
      </c>
      <c r="AG450" s="2">
        <f t="shared" si="217"/>
        <v>0</v>
      </c>
      <c r="AH450" s="2">
        <f t="shared" si="217"/>
        <v>0</v>
      </c>
      <c r="AI450" s="2">
        <f t="shared" si="217"/>
        <v>0</v>
      </c>
      <c r="AJ450" s="2">
        <f t="shared" si="217"/>
        <v>0</v>
      </c>
      <c r="AK450" s="2">
        <f t="shared" si="217"/>
        <v>0</v>
      </c>
      <c r="AL450" s="2">
        <f t="shared" si="217"/>
        <v>0</v>
      </c>
      <c r="AM450" s="2">
        <f t="shared" si="217"/>
        <v>0</v>
      </c>
      <c r="AN450" s="2">
        <f t="shared" si="217"/>
        <v>0</v>
      </c>
      <c r="AO450" s="2">
        <f t="shared" si="217"/>
        <v>0</v>
      </c>
      <c r="AP450" s="2">
        <f t="shared" si="217"/>
        <v>0</v>
      </c>
      <c r="AQ450" s="2">
        <f t="shared" si="217"/>
        <v>0</v>
      </c>
      <c r="AR450" s="2">
        <f t="shared" si="217"/>
        <v>0</v>
      </c>
      <c r="AS450" s="2">
        <f t="shared" si="217"/>
        <v>0</v>
      </c>
      <c r="AT450" s="2">
        <f t="shared" si="217"/>
        <v>0</v>
      </c>
      <c r="AU450" s="2">
        <f t="shared" si="217"/>
        <v>0</v>
      </c>
      <c r="AV450" s="2">
        <f t="shared" si="217"/>
        <v>0</v>
      </c>
      <c r="AW450" s="2">
        <f t="shared" si="217"/>
        <v>0</v>
      </c>
      <c r="AX450" s="2">
        <f t="shared" si="217"/>
        <v>0</v>
      </c>
      <c r="AY450" s="2">
        <f t="shared" si="217"/>
        <v>0</v>
      </c>
      <c r="AZ450" s="2">
        <f t="shared" si="217"/>
        <v>0</v>
      </c>
      <c r="BA450" s="2">
        <f t="shared" si="217"/>
        <v>0</v>
      </c>
      <c r="BB450" s="2">
        <f t="shared" si="217"/>
        <v>0</v>
      </c>
      <c r="BC450" s="2">
        <f t="shared" si="217"/>
        <v>0</v>
      </c>
      <c r="BD450" s="2">
        <f t="shared" si="217"/>
        <v>0</v>
      </c>
      <c r="BE450" s="2">
        <f t="shared" si="217"/>
        <v>0</v>
      </c>
      <c r="BF450" s="2">
        <f t="shared" si="217"/>
        <v>0</v>
      </c>
      <c r="BG450" s="2">
        <f t="shared" si="217"/>
        <v>0</v>
      </c>
      <c r="BH450" s="2">
        <f t="shared" si="217"/>
        <v>0</v>
      </c>
      <c r="BI450" s="2">
        <f t="shared" si="217"/>
        <v>0</v>
      </c>
      <c r="BJ450" s="2">
        <f t="shared" si="217"/>
        <v>0</v>
      </c>
      <c r="BK450" s="2">
        <f t="shared" si="217"/>
        <v>0</v>
      </c>
      <c r="BL450" s="2">
        <f t="shared" si="217"/>
        <v>0</v>
      </c>
      <c r="BM450" s="2">
        <f t="shared" si="217"/>
        <v>0</v>
      </c>
      <c r="BN450" s="2">
        <f t="shared" si="217"/>
        <v>0</v>
      </c>
      <c r="BO450" s="2">
        <f t="shared" si="217"/>
        <v>0</v>
      </c>
    </row>
    <row r="451" spans="2:67" ht="12.75" customHeight="1" outlineLevel="2">
      <c r="B451" s="64" t="s">
        <v>555</v>
      </c>
      <c r="L451" s="2">
        <f t="shared" ref="L451:BO451" si="218">IF(AND(L$10&gt;=$C446,L$10&lt;=$C447),INDEX($C444:$G444,1,L$10-$C446+1)*$C443*L448,0)</f>
        <v>0</v>
      </c>
      <c r="M451" s="2">
        <f t="shared" si="218"/>
        <v>0</v>
      </c>
      <c r="N451" s="2">
        <f t="shared" si="218"/>
        <v>0</v>
      </c>
      <c r="O451" s="2">
        <f t="shared" si="218"/>
        <v>0</v>
      </c>
      <c r="P451" s="2">
        <f t="shared" si="218"/>
        <v>0</v>
      </c>
      <c r="Q451" s="2">
        <f t="shared" si="218"/>
        <v>0</v>
      </c>
      <c r="R451" s="2">
        <f t="shared" si="218"/>
        <v>0</v>
      </c>
      <c r="S451" s="2">
        <f t="shared" si="218"/>
        <v>0</v>
      </c>
      <c r="T451" s="2">
        <f t="shared" si="218"/>
        <v>0</v>
      </c>
      <c r="U451" s="2">
        <f t="shared" si="218"/>
        <v>0</v>
      </c>
      <c r="V451" s="2">
        <f t="shared" si="218"/>
        <v>0</v>
      </c>
      <c r="W451" s="2">
        <f t="shared" si="218"/>
        <v>0</v>
      </c>
      <c r="X451" s="2">
        <f t="shared" si="218"/>
        <v>0</v>
      </c>
      <c r="Y451" s="2">
        <f t="shared" si="218"/>
        <v>0</v>
      </c>
      <c r="Z451" s="2">
        <f t="shared" si="218"/>
        <v>0</v>
      </c>
      <c r="AA451" s="2">
        <f t="shared" si="218"/>
        <v>32861.382662851458</v>
      </c>
      <c r="AB451" s="2">
        <f t="shared" si="218"/>
        <v>67441.672969329346</v>
      </c>
      <c r="AC451" s="2">
        <f t="shared" si="218"/>
        <v>0</v>
      </c>
      <c r="AD451" s="2">
        <f t="shared" si="218"/>
        <v>0</v>
      </c>
      <c r="AE451" s="2">
        <f t="shared" si="218"/>
        <v>0</v>
      </c>
      <c r="AF451" s="2">
        <f t="shared" si="218"/>
        <v>0</v>
      </c>
      <c r="AG451" s="2">
        <f t="shared" si="218"/>
        <v>0</v>
      </c>
      <c r="AH451" s="2">
        <f t="shared" si="218"/>
        <v>0</v>
      </c>
      <c r="AI451" s="2">
        <f t="shared" si="218"/>
        <v>0</v>
      </c>
      <c r="AJ451" s="2">
        <f t="shared" si="218"/>
        <v>0</v>
      </c>
      <c r="AK451" s="2">
        <f t="shared" si="218"/>
        <v>0</v>
      </c>
      <c r="AL451" s="2">
        <f t="shared" si="218"/>
        <v>0</v>
      </c>
      <c r="AM451" s="2">
        <f t="shared" si="218"/>
        <v>0</v>
      </c>
      <c r="AN451" s="2">
        <f t="shared" si="218"/>
        <v>0</v>
      </c>
      <c r="AO451" s="2">
        <f t="shared" si="218"/>
        <v>0</v>
      </c>
      <c r="AP451" s="2">
        <f t="shared" si="218"/>
        <v>0</v>
      </c>
      <c r="AQ451" s="2">
        <f t="shared" si="218"/>
        <v>0</v>
      </c>
      <c r="AR451" s="2">
        <f t="shared" si="218"/>
        <v>0</v>
      </c>
      <c r="AS451" s="2">
        <f t="shared" si="218"/>
        <v>0</v>
      </c>
      <c r="AT451" s="2">
        <f t="shared" si="218"/>
        <v>0</v>
      </c>
      <c r="AU451" s="2">
        <f t="shared" si="218"/>
        <v>0</v>
      </c>
      <c r="AV451" s="2">
        <f t="shared" si="218"/>
        <v>0</v>
      </c>
      <c r="AW451" s="2">
        <f t="shared" si="218"/>
        <v>0</v>
      </c>
      <c r="AX451" s="2">
        <f t="shared" si="218"/>
        <v>0</v>
      </c>
      <c r="AY451" s="2">
        <f t="shared" si="218"/>
        <v>0</v>
      </c>
      <c r="AZ451" s="2">
        <f t="shared" si="218"/>
        <v>0</v>
      </c>
      <c r="BA451" s="2">
        <f t="shared" si="218"/>
        <v>0</v>
      </c>
      <c r="BB451" s="2">
        <f t="shared" si="218"/>
        <v>0</v>
      </c>
      <c r="BC451" s="2">
        <f t="shared" si="218"/>
        <v>0</v>
      </c>
      <c r="BD451" s="2">
        <f t="shared" si="218"/>
        <v>0</v>
      </c>
      <c r="BE451" s="2">
        <f t="shared" si="218"/>
        <v>0</v>
      </c>
      <c r="BF451" s="2">
        <f t="shared" si="218"/>
        <v>0</v>
      </c>
      <c r="BG451" s="2">
        <f t="shared" si="218"/>
        <v>0</v>
      </c>
      <c r="BH451" s="2">
        <f t="shared" si="218"/>
        <v>0</v>
      </c>
      <c r="BI451" s="2">
        <f t="shared" si="218"/>
        <v>0</v>
      </c>
      <c r="BJ451" s="2">
        <f t="shared" si="218"/>
        <v>0</v>
      </c>
      <c r="BK451" s="2">
        <f t="shared" si="218"/>
        <v>0</v>
      </c>
      <c r="BL451" s="2">
        <f t="shared" si="218"/>
        <v>0</v>
      </c>
      <c r="BM451" s="2">
        <f t="shared" si="218"/>
        <v>0</v>
      </c>
      <c r="BN451" s="2">
        <f t="shared" si="218"/>
        <v>0</v>
      </c>
      <c r="BO451" s="2">
        <f t="shared" si="218"/>
        <v>0</v>
      </c>
    </row>
    <row r="452" spans="2:67" ht="12.75" customHeight="1" outlineLevel="2">
      <c r="B452" s="64" t="s">
        <v>3</v>
      </c>
      <c r="C452" s="165">
        <v>6.25E-2</v>
      </c>
      <c r="L452" s="2">
        <f t="shared" ref="L452:BO452" si="219">SUM(L450,L451/2)*$C452*IF(L$10=$C446,(13-$D446)/12,IF(L$10=$C447,($D447-1)/12,1))</f>
        <v>0</v>
      </c>
      <c r="M452" s="2">
        <f t="shared" si="219"/>
        <v>0</v>
      </c>
      <c r="N452" s="2">
        <f t="shared" si="219"/>
        <v>0</v>
      </c>
      <c r="O452" s="2">
        <f t="shared" si="219"/>
        <v>0</v>
      </c>
      <c r="P452" s="2">
        <f t="shared" si="219"/>
        <v>0</v>
      </c>
      <c r="Q452" s="2">
        <f t="shared" si="219"/>
        <v>0</v>
      </c>
      <c r="R452" s="2">
        <f t="shared" si="219"/>
        <v>0</v>
      </c>
      <c r="S452" s="2">
        <f t="shared" si="219"/>
        <v>0</v>
      </c>
      <c r="T452" s="2">
        <f t="shared" si="219"/>
        <v>0</v>
      </c>
      <c r="U452" s="2">
        <f t="shared" si="219"/>
        <v>0</v>
      </c>
      <c r="V452" s="2">
        <f t="shared" si="219"/>
        <v>0</v>
      </c>
      <c r="W452" s="2">
        <f t="shared" si="219"/>
        <v>0</v>
      </c>
      <c r="X452" s="2">
        <f t="shared" si="219"/>
        <v>0</v>
      </c>
      <c r="Y452" s="2">
        <f t="shared" si="219"/>
        <v>0</v>
      </c>
      <c r="Z452" s="2">
        <f t="shared" si="219"/>
        <v>0</v>
      </c>
      <c r="AA452" s="2">
        <f t="shared" si="219"/>
        <v>1026.9182082141081</v>
      </c>
      <c r="AB452" s="2">
        <f t="shared" si="219"/>
        <v>3169.1783135498545</v>
      </c>
      <c r="AC452" s="2">
        <f t="shared" si="219"/>
        <v>0</v>
      </c>
      <c r="AD452" s="2">
        <f t="shared" si="219"/>
        <v>0</v>
      </c>
      <c r="AE452" s="2">
        <f t="shared" si="219"/>
        <v>0</v>
      </c>
      <c r="AF452" s="2">
        <f t="shared" si="219"/>
        <v>0</v>
      </c>
      <c r="AG452" s="2">
        <f t="shared" si="219"/>
        <v>0</v>
      </c>
      <c r="AH452" s="2">
        <f t="shared" si="219"/>
        <v>0</v>
      </c>
      <c r="AI452" s="2">
        <f t="shared" si="219"/>
        <v>0</v>
      </c>
      <c r="AJ452" s="2">
        <f t="shared" si="219"/>
        <v>0</v>
      </c>
      <c r="AK452" s="2">
        <f t="shared" si="219"/>
        <v>0</v>
      </c>
      <c r="AL452" s="2">
        <f t="shared" si="219"/>
        <v>0</v>
      </c>
      <c r="AM452" s="2">
        <f t="shared" si="219"/>
        <v>0</v>
      </c>
      <c r="AN452" s="2">
        <f t="shared" si="219"/>
        <v>0</v>
      </c>
      <c r="AO452" s="2">
        <f t="shared" si="219"/>
        <v>0</v>
      </c>
      <c r="AP452" s="2">
        <f t="shared" si="219"/>
        <v>0</v>
      </c>
      <c r="AQ452" s="2">
        <f t="shared" si="219"/>
        <v>0</v>
      </c>
      <c r="AR452" s="2">
        <f t="shared" si="219"/>
        <v>0</v>
      </c>
      <c r="AS452" s="2">
        <f t="shared" si="219"/>
        <v>0</v>
      </c>
      <c r="AT452" s="2">
        <f t="shared" si="219"/>
        <v>0</v>
      </c>
      <c r="AU452" s="2">
        <f t="shared" si="219"/>
        <v>0</v>
      </c>
      <c r="AV452" s="2">
        <f t="shared" si="219"/>
        <v>0</v>
      </c>
      <c r="AW452" s="2">
        <f t="shared" si="219"/>
        <v>0</v>
      </c>
      <c r="AX452" s="2">
        <f t="shared" si="219"/>
        <v>0</v>
      </c>
      <c r="AY452" s="2">
        <f t="shared" si="219"/>
        <v>0</v>
      </c>
      <c r="AZ452" s="2">
        <f t="shared" si="219"/>
        <v>0</v>
      </c>
      <c r="BA452" s="2">
        <f t="shared" si="219"/>
        <v>0</v>
      </c>
      <c r="BB452" s="2">
        <f t="shared" si="219"/>
        <v>0</v>
      </c>
      <c r="BC452" s="2">
        <f t="shared" si="219"/>
        <v>0</v>
      </c>
      <c r="BD452" s="2">
        <f t="shared" si="219"/>
        <v>0</v>
      </c>
      <c r="BE452" s="2">
        <f t="shared" si="219"/>
        <v>0</v>
      </c>
      <c r="BF452" s="2">
        <f t="shared" si="219"/>
        <v>0</v>
      </c>
      <c r="BG452" s="2">
        <f t="shared" si="219"/>
        <v>0</v>
      </c>
      <c r="BH452" s="2">
        <f t="shared" si="219"/>
        <v>0</v>
      </c>
      <c r="BI452" s="2">
        <f t="shared" si="219"/>
        <v>0</v>
      </c>
      <c r="BJ452" s="2">
        <f t="shared" si="219"/>
        <v>0</v>
      </c>
      <c r="BK452" s="2">
        <f t="shared" si="219"/>
        <v>0</v>
      </c>
      <c r="BL452" s="2">
        <f t="shared" si="219"/>
        <v>0</v>
      </c>
      <c r="BM452" s="2">
        <f t="shared" si="219"/>
        <v>0</v>
      </c>
      <c r="BN452" s="2">
        <f t="shared" si="219"/>
        <v>0</v>
      </c>
      <c r="BO452" s="2">
        <f t="shared" si="219"/>
        <v>0</v>
      </c>
    </row>
    <row r="453" spans="2:67" ht="12.75" customHeight="1" outlineLevel="2">
      <c r="B453" s="64" t="s">
        <v>556</v>
      </c>
      <c r="K453" s="167"/>
      <c r="L453" s="2">
        <f>SUM(L450:L452)</f>
        <v>0</v>
      </c>
      <c r="M453" s="2">
        <f t="shared" ref="M453:BO453" si="220">SUM(M450:M452)</f>
        <v>0</v>
      </c>
      <c r="N453" s="2">
        <f t="shared" si="220"/>
        <v>0</v>
      </c>
      <c r="O453" s="2">
        <f t="shared" si="220"/>
        <v>0</v>
      </c>
      <c r="P453" s="2">
        <f t="shared" si="220"/>
        <v>0</v>
      </c>
      <c r="Q453" s="2">
        <f t="shared" si="220"/>
        <v>0</v>
      </c>
      <c r="R453" s="2">
        <f t="shared" si="220"/>
        <v>0</v>
      </c>
      <c r="S453" s="2">
        <f t="shared" si="220"/>
        <v>0</v>
      </c>
      <c r="T453" s="2">
        <f t="shared" si="220"/>
        <v>0</v>
      </c>
      <c r="U453" s="2">
        <f t="shared" si="220"/>
        <v>0</v>
      </c>
      <c r="V453" s="2">
        <f t="shared" si="220"/>
        <v>0</v>
      </c>
      <c r="W453" s="2">
        <f t="shared" si="220"/>
        <v>0</v>
      </c>
      <c r="X453" s="2">
        <f t="shared" si="220"/>
        <v>0</v>
      </c>
      <c r="Y453" s="2">
        <f t="shared" si="220"/>
        <v>0</v>
      </c>
      <c r="Z453" s="2">
        <f t="shared" si="220"/>
        <v>0</v>
      </c>
      <c r="AA453" s="2">
        <f t="shared" si="220"/>
        <v>33888.300871065563</v>
      </c>
      <c r="AB453" s="2">
        <f t="shared" si="220"/>
        <v>104499.15215394476</v>
      </c>
      <c r="AC453" s="2">
        <f t="shared" si="220"/>
        <v>0</v>
      </c>
      <c r="AD453" s="2">
        <f t="shared" si="220"/>
        <v>0</v>
      </c>
      <c r="AE453" s="2">
        <f t="shared" si="220"/>
        <v>0</v>
      </c>
      <c r="AF453" s="2">
        <f t="shared" si="220"/>
        <v>0</v>
      </c>
      <c r="AG453" s="2">
        <f t="shared" si="220"/>
        <v>0</v>
      </c>
      <c r="AH453" s="2">
        <f t="shared" si="220"/>
        <v>0</v>
      </c>
      <c r="AI453" s="2">
        <f t="shared" si="220"/>
        <v>0</v>
      </c>
      <c r="AJ453" s="2">
        <f t="shared" si="220"/>
        <v>0</v>
      </c>
      <c r="AK453" s="2">
        <f t="shared" si="220"/>
        <v>0</v>
      </c>
      <c r="AL453" s="2">
        <f t="shared" si="220"/>
        <v>0</v>
      </c>
      <c r="AM453" s="2">
        <f t="shared" si="220"/>
        <v>0</v>
      </c>
      <c r="AN453" s="2">
        <f t="shared" si="220"/>
        <v>0</v>
      </c>
      <c r="AO453" s="2">
        <f t="shared" si="220"/>
        <v>0</v>
      </c>
      <c r="AP453" s="2">
        <f t="shared" si="220"/>
        <v>0</v>
      </c>
      <c r="AQ453" s="2">
        <f t="shared" si="220"/>
        <v>0</v>
      </c>
      <c r="AR453" s="2">
        <f t="shared" si="220"/>
        <v>0</v>
      </c>
      <c r="AS453" s="2">
        <f t="shared" si="220"/>
        <v>0</v>
      </c>
      <c r="AT453" s="2">
        <f t="shared" si="220"/>
        <v>0</v>
      </c>
      <c r="AU453" s="2">
        <f t="shared" si="220"/>
        <v>0</v>
      </c>
      <c r="AV453" s="2">
        <f t="shared" si="220"/>
        <v>0</v>
      </c>
      <c r="AW453" s="2">
        <f t="shared" si="220"/>
        <v>0</v>
      </c>
      <c r="AX453" s="2">
        <f t="shared" si="220"/>
        <v>0</v>
      </c>
      <c r="AY453" s="2">
        <f t="shared" si="220"/>
        <v>0</v>
      </c>
      <c r="AZ453" s="2">
        <f t="shared" si="220"/>
        <v>0</v>
      </c>
      <c r="BA453" s="2">
        <f t="shared" si="220"/>
        <v>0</v>
      </c>
      <c r="BB453" s="2">
        <f t="shared" si="220"/>
        <v>0</v>
      </c>
      <c r="BC453" s="2">
        <f t="shared" si="220"/>
        <v>0</v>
      </c>
      <c r="BD453" s="2">
        <f t="shared" si="220"/>
        <v>0</v>
      </c>
      <c r="BE453" s="2">
        <f t="shared" si="220"/>
        <v>0</v>
      </c>
      <c r="BF453" s="2">
        <f t="shared" si="220"/>
        <v>0</v>
      </c>
      <c r="BG453" s="2">
        <f t="shared" si="220"/>
        <v>0</v>
      </c>
      <c r="BH453" s="2">
        <f t="shared" si="220"/>
        <v>0</v>
      </c>
      <c r="BI453" s="2">
        <f t="shared" si="220"/>
        <v>0</v>
      </c>
      <c r="BJ453" s="2">
        <f t="shared" si="220"/>
        <v>0</v>
      </c>
      <c r="BK453" s="2">
        <f t="shared" si="220"/>
        <v>0</v>
      </c>
      <c r="BL453" s="2">
        <f t="shared" si="220"/>
        <v>0</v>
      </c>
      <c r="BM453" s="2">
        <f t="shared" si="220"/>
        <v>0</v>
      </c>
      <c r="BN453" s="2">
        <f t="shared" si="220"/>
        <v>0</v>
      </c>
      <c r="BO453" s="2">
        <f t="shared" si="220"/>
        <v>0</v>
      </c>
    </row>
    <row r="454" spans="2:67" ht="12.75" customHeight="1" outlineLevel="2">
      <c r="B454" s="168" t="s">
        <v>557</v>
      </c>
      <c r="E454" s="2">
        <f>MAX(L453:BO453)*(1+$C$8)</f>
        <v>104499.15215394476</v>
      </c>
      <c r="F454" s="159">
        <v>20</v>
      </c>
      <c r="G454" s="169">
        <f>+$C$6</f>
        <v>2.9999999999999997E-4</v>
      </c>
      <c r="H454" s="151"/>
      <c r="L454" s="2"/>
      <c r="M454" s="2"/>
      <c r="N454" s="2"/>
      <c r="O454" s="2"/>
      <c r="P454" s="2"/>
      <c r="Q454" s="2"/>
    </row>
    <row r="455" spans="2:67" ht="12.75" customHeight="1" outlineLevel="2">
      <c r="B455" s="14"/>
    </row>
    <row r="456" spans="2:67" ht="12.75" customHeight="1" outlineLevel="2">
      <c r="B456" s="170" t="s">
        <v>558</v>
      </c>
    </row>
    <row r="457" spans="2:67" ht="12.75" customHeight="1" outlineLevel="2">
      <c r="B457" s="168" t="s">
        <v>559</v>
      </c>
      <c r="K457" s="2"/>
      <c r="L457" s="2">
        <f t="shared" ref="L457:BO457" si="221">IF(L$10=$C447,$E454,K459)</f>
        <v>0</v>
      </c>
      <c r="M457" s="2">
        <f t="shared" si="221"/>
        <v>0</v>
      </c>
      <c r="N457" s="2">
        <f t="shared" si="221"/>
        <v>0</v>
      </c>
      <c r="O457" s="2">
        <f t="shared" si="221"/>
        <v>0</v>
      </c>
      <c r="P457" s="2">
        <f t="shared" si="221"/>
        <v>0</v>
      </c>
      <c r="Q457" s="2">
        <f t="shared" si="221"/>
        <v>0</v>
      </c>
      <c r="R457" s="2">
        <f t="shared" si="221"/>
        <v>0</v>
      </c>
      <c r="S457" s="2">
        <f t="shared" si="221"/>
        <v>0</v>
      </c>
      <c r="T457" s="2">
        <f t="shared" si="221"/>
        <v>0</v>
      </c>
      <c r="U457" s="2">
        <f t="shared" si="221"/>
        <v>0</v>
      </c>
      <c r="V457" s="2">
        <f t="shared" si="221"/>
        <v>0</v>
      </c>
      <c r="W457" s="2">
        <f t="shared" si="221"/>
        <v>0</v>
      </c>
      <c r="X457" s="2">
        <f t="shared" si="221"/>
        <v>0</v>
      </c>
      <c r="Y457" s="2">
        <f t="shared" si="221"/>
        <v>0</v>
      </c>
      <c r="Z457" s="2">
        <f t="shared" si="221"/>
        <v>0</v>
      </c>
      <c r="AA457" s="2">
        <f t="shared" si="221"/>
        <v>0</v>
      </c>
      <c r="AB457" s="2">
        <f t="shared" si="221"/>
        <v>104499.15215394476</v>
      </c>
      <c r="AC457" s="2">
        <f t="shared" si="221"/>
        <v>103192.91275202045</v>
      </c>
      <c r="AD457" s="2">
        <f t="shared" si="221"/>
        <v>97967.955144323205</v>
      </c>
      <c r="AE457" s="2">
        <f t="shared" si="221"/>
        <v>92742.99753662596</v>
      </c>
      <c r="AF457" s="2">
        <f t="shared" si="221"/>
        <v>87518.039928928716</v>
      </c>
      <c r="AG457" s="2">
        <f t="shared" si="221"/>
        <v>82293.082321231472</v>
      </c>
      <c r="AH457" s="2">
        <f t="shared" si="221"/>
        <v>77068.124713534227</v>
      </c>
      <c r="AI457" s="2">
        <f t="shared" si="221"/>
        <v>71843.167105836983</v>
      </c>
      <c r="AJ457" s="2">
        <f t="shared" si="221"/>
        <v>66618.209498139739</v>
      </c>
      <c r="AK457" s="2">
        <f t="shared" si="221"/>
        <v>61393.251890442501</v>
      </c>
      <c r="AL457" s="2">
        <f t="shared" si="221"/>
        <v>56168.294282745264</v>
      </c>
      <c r="AM457" s="2">
        <f t="shared" si="221"/>
        <v>50943.336675048027</v>
      </c>
      <c r="AN457" s="2">
        <f t="shared" si="221"/>
        <v>45718.37906735079</v>
      </c>
      <c r="AO457" s="2">
        <f t="shared" si="221"/>
        <v>40493.421459653553</v>
      </c>
      <c r="AP457" s="2">
        <f t="shared" si="221"/>
        <v>35268.463851956316</v>
      </c>
      <c r="AQ457" s="2">
        <f t="shared" si="221"/>
        <v>30043.506244259079</v>
      </c>
      <c r="AR457" s="2">
        <f t="shared" si="221"/>
        <v>24818.548636561842</v>
      </c>
      <c r="AS457" s="2">
        <f t="shared" si="221"/>
        <v>19593.591028864605</v>
      </c>
      <c r="AT457" s="2">
        <f t="shared" si="221"/>
        <v>14368.633421167367</v>
      </c>
      <c r="AU457" s="2">
        <f t="shared" si="221"/>
        <v>9143.6758134701304</v>
      </c>
      <c r="AV457" s="2">
        <f t="shared" si="221"/>
        <v>3918.7182057728924</v>
      </c>
      <c r="AW457" s="2">
        <f t="shared" si="221"/>
        <v>0</v>
      </c>
      <c r="AX457" s="2">
        <f t="shared" si="221"/>
        <v>0</v>
      </c>
      <c r="AY457" s="2">
        <f t="shared" si="221"/>
        <v>0</v>
      </c>
      <c r="AZ457" s="2">
        <f t="shared" si="221"/>
        <v>0</v>
      </c>
      <c r="BA457" s="2">
        <f t="shared" si="221"/>
        <v>0</v>
      </c>
      <c r="BB457" s="2">
        <f t="shared" si="221"/>
        <v>0</v>
      </c>
      <c r="BC457" s="2">
        <f t="shared" si="221"/>
        <v>0</v>
      </c>
      <c r="BD457" s="2">
        <f t="shared" si="221"/>
        <v>0</v>
      </c>
      <c r="BE457" s="2">
        <f t="shared" si="221"/>
        <v>0</v>
      </c>
      <c r="BF457" s="2">
        <f t="shared" si="221"/>
        <v>0</v>
      </c>
      <c r="BG457" s="2">
        <f t="shared" si="221"/>
        <v>0</v>
      </c>
      <c r="BH457" s="2">
        <f t="shared" si="221"/>
        <v>0</v>
      </c>
      <c r="BI457" s="2">
        <f t="shared" si="221"/>
        <v>0</v>
      </c>
      <c r="BJ457" s="2">
        <f t="shared" si="221"/>
        <v>0</v>
      </c>
      <c r="BK457" s="2">
        <f t="shared" si="221"/>
        <v>0</v>
      </c>
      <c r="BL457" s="2">
        <f t="shared" si="221"/>
        <v>0</v>
      </c>
      <c r="BM457" s="2">
        <f t="shared" si="221"/>
        <v>0</v>
      </c>
      <c r="BN457" s="2">
        <f t="shared" si="221"/>
        <v>0</v>
      </c>
      <c r="BO457" s="2">
        <f t="shared" si="221"/>
        <v>0</v>
      </c>
    </row>
    <row r="458" spans="2:67" ht="12.75" customHeight="1" outlineLevel="2">
      <c r="B458" s="64" t="s">
        <v>541</v>
      </c>
      <c r="K458" s="2"/>
      <c r="L458" s="2">
        <f t="shared" ref="L458:BO458" si="222">IF(L$10=$C447,$E454/$F454*(13-$D447)/12,MIN(K459,$E454/$F454))</f>
        <v>0</v>
      </c>
      <c r="M458" s="2">
        <f t="shared" si="222"/>
        <v>0</v>
      </c>
      <c r="N458" s="2">
        <f t="shared" si="222"/>
        <v>0</v>
      </c>
      <c r="O458" s="2">
        <f t="shared" si="222"/>
        <v>0</v>
      </c>
      <c r="P458" s="2">
        <f t="shared" si="222"/>
        <v>0</v>
      </c>
      <c r="Q458" s="2">
        <f t="shared" si="222"/>
        <v>0</v>
      </c>
      <c r="R458" s="2">
        <f t="shared" si="222"/>
        <v>0</v>
      </c>
      <c r="S458" s="2">
        <f t="shared" si="222"/>
        <v>0</v>
      </c>
      <c r="T458" s="2">
        <f t="shared" si="222"/>
        <v>0</v>
      </c>
      <c r="U458" s="2">
        <f t="shared" si="222"/>
        <v>0</v>
      </c>
      <c r="V458" s="2">
        <f t="shared" si="222"/>
        <v>0</v>
      </c>
      <c r="W458" s="2">
        <f t="shared" si="222"/>
        <v>0</v>
      </c>
      <c r="X458" s="2">
        <f t="shared" si="222"/>
        <v>0</v>
      </c>
      <c r="Y458" s="2">
        <f t="shared" si="222"/>
        <v>0</v>
      </c>
      <c r="Z458" s="2">
        <f t="shared" si="222"/>
        <v>0</v>
      </c>
      <c r="AA458" s="2">
        <f t="shared" si="222"/>
        <v>0</v>
      </c>
      <c r="AB458" s="2">
        <f t="shared" si="222"/>
        <v>1306.2394019243095</v>
      </c>
      <c r="AC458" s="2">
        <f t="shared" si="222"/>
        <v>5224.957607697238</v>
      </c>
      <c r="AD458" s="2">
        <f t="shared" si="222"/>
        <v>5224.957607697238</v>
      </c>
      <c r="AE458" s="2">
        <f t="shared" si="222"/>
        <v>5224.957607697238</v>
      </c>
      <c r="AF458" s="2">
        <f t="shared" si="222"/>
        <v>5224.957607697238</v>
      </c>
      <c r="AG458" s="2">
        <f t="shared" si="222"/>
        <v>5224.957607697238</v>
      </c>
      <c r="AH458" s="2">
        <f t="shared" si="222"/>
        <v>5224.957607697238</v>
      </c>
      <c r="AI458" s="2">
        <f t="shared" si="222"/>
        <v>5224.957607697238</v>
      </c>
      <c r="AJ458" s="2">
        <f t="shared" si="222"/>
        <v>5224.957607697238</v>
      </c>
      <c r="AK458" s="2">
        <f t="shared" si="222"/>
        <v>5224.957607697238</v>
      </c>
      <c r="AL458" s="2">
        <f t="shared" si="222"/>
        <v>5224.957607697238</v>
      </c>
      <c r="AM458" s="2">
        <f t="shared" si="222"/>
        <v>5224.957607697238</v>
      </c>
      <c r="AN458" s="2">
        <f t="shared" si="222"/>
        <v>5224.957607697238</v>
      </c>
      <c r="AO458" s="2">
        <f t="shared" si="222"/>
        <v>5224.957607697238</v>
      </c>
      <c r="AP458" s="2">
        <f t="shared" si="222"/>
        <v>5224.957607697238</v>
      </c>
      <c r="AQ458" s="2">
        <f t="shared" si="222"/>
        <v>5224.957607697238</v>
      </c>
      <c r="AR458" s="2">
        <f t="shared" si="222"/>
        <v>5224.957607697238</v>
      </c>
      <c r="AS458" s="2">
        <f t="shared" si="222"/>
        <v>5224.957607697238</v>
      </c>
      <c r="AT458" s="2">
        <f t="shared" si="222"/>
        <v>5224.957607697238</v>
      </c>
      <c r="AU458" s="2">
        <f t="shared" si="222"/>
        <v>5224.957607697238</v>
      </c>
      <c r="AV458" s="2">
        <f t="shared" si="222"/>
        <v>3918.7182057728924</v>
      </c>
      <c r="AW458" s="2">
        <f t="shared" si="222"/>
        <v>0</v>
      </c>
      <c r="AX458" s="2">
        <f t="shared" si="222"/>
        <v>0</v>
      </c>
      <c r="AY458" s="2">
        <f t="shared" si="222"/>
        <v>0</v>
      </c>
      <c r="AZ458" s="2">
        <f t="shared" si="222"/>
        <v>0</v>
      </c>
      <c r="BA458" s="2">
        <f t="shared" si="222"/>
        <v>0</v>
      </c>
      <c r="BB458" s="2">
        <f t="shared" si="222"/>
        <v>0</v>
      </c>
      <c r="BC458" s="2">
        <f t="shared" si="222"/>
        <v>0</v>
      </c>
      <c r="BD458" s="2">
        <f t="shared" si="222"/>
        <v>0</v>
      </c>
      <c r="BE458" s="2">
        <f t="shared" si="222"/>
        <v>0</v>
      </c>
      <c r="BF458" s="2">
        <f t="shared" si="222"/>
        <v>0</v>
      </c>
      <c r="BG458" s="2">
        <f t="shared" si="222"/>
        <v>0</v>
      </c>
      <c r="BH458" s="2">
        <f t="shared" si="222"/>
        <v>0</v>
      </c>
      <c r="BI458" s="2">
        <f t="shared" si="222"/>
        <v>0</v>
      </c>
      <c r="BJ458" s="2">
        <f t="shared" si="222"/>
        <v>0</v>
      </c>
      <c r="BK458" s="2">
        <f t="shared" si="222"/>
        <v>0</v>
      </c>
      <c r="BL458" s="2">
        <f t="shared" si="222"/>
        <v>0</v>
      </c>
      <c r="BM458" s="2">
        <f t="shared" si="222"/>
        <v>0</v>
      </c>
      <c r="BN458" s="2">
        <f t="shared" si="222"/>
        <v>0</v>
      </c>
      <c r="BO458" s="2">
        <f t="shared" si="222"/>
        <v>0</v>
      </c>
    </row>
    <row r="459" spans="2:67" ht="12.75" customHeight="1" outlineLevel="2">
      <c r="B459" s="168" t="s">
        <v>542</v>
      </c>
      <c r="K459" s="167">
        <v>0</v>
      </c>
      <c r="L459" s="2">
        <f t="shared" ref="L459:BO459" si="223">+L457-L458</f>
        <v>0</v>
      </c>
      <c r="M459" s="2">
        <f t="shared" si="223"/>
        <v>0</v>
      </c>
      <c r="N459" s="2">
        <f t="shared" si="223"/>
        <v>0</v>
      </c>
      <c r="O459" s="2">
        <f t="shared" si="223"/>
        <v>0</v>
      </c>
      <c r="P459" s="2">
        <f t="shared" si="223"/>
        <v>0</v>
      </c>
      <c r="Q459" s="2">
        <f t="shared" si="223"/>
        <v>0</v>
      </c>
      <c r="R459" s="2">
        <f t="shared" si="223"/>
        <v>0</v>
      </c>
      <c r="S459" s="2">
        <f t="shared" si="223"/>
        <v>0</v>
      </c>
      <c r="T459" s="2">
        <f t="shared" si="223"/>
        <v>0</v>
      </c>
      <c r="U459" s="2">
        <f t="shared" si="223"/>
        <v>0</v>
      </c>
      <c r="V459" s="2">
        <f t="shared" si="223"/>
        <v>0</v>
      </c>
      <c r="W459" s="2">
        <f t="shared" si="223"/>
        <v>0</v>
      </c>
      <c r="X459" s="2">
        <f t="shared" si="223"/>
        <v>0</v>
      </c>
      <c r="Y459" s="2">
        <f t="shared" si="223"/>
        <v>0</v>
      </c>
      <c r="Z459" s="2">
        <f t="shared" si="223"/>
        <v>0</v>
      </c>
      <c r="AA459" s="2">
        <f t="shared" si="223"/>
        <v>0</v>
      </c>
      <c r="AB459" s="2">
        <f t="shared" si="223"/>
        <v>103192.91275202045</v>
      </c>
      <c r="AC459" s="2">
        <f t="shared" si="223"/>
        <v>97967.955144323205</v>
      </c>
      <c r="AD459" s="2">
        <f t="shared" si="223"/>
        <v>92742.99753662596</v>
      </c>
      <c r="AE459" s="2">
        <f t="shared" si="223"/>
        <v>87518.039928928716</v>
      </c>
      <c r="AF459" s="2">
        <f t="shared" si="223"/>
        <v>82293.082321231472</v>
      </c>
      <c r="AG459" s="2">
        <f t="shared" si="223"/>
        <v>77068.124713534227</v>
      </c>
      <c r="AH459" s="2">
        <f t="shared" si="223"/>
        <v>71843.167105836983</v>
      </c>
      <c r="AI459" s="2">
        <f t="shared" si="223"/>
        <v>66618.209498139739</v>
      </c>
      <c r="AJ459" s="2">
        <f t="shared" si="223"/>
        <v>61393.251890442501</v>
      </c>
      <c r="AK459" s="2">
        <f t="shared" si="223"/>
        <v>56168.294282745264</v>
      </c>
      <c r="AL459" s="2">
        <f t="shared" si="223"/>
        <v>50943.336675048027</v>
      </c>
      <c r="AM459" s="2">
        <f t="shared" si="223"/>
        <v>45718.37906735079</v>
      </c>
      <c r="AN459" s="2">
        <f t="shared" si="223"/>
        <v>40493.421459653553</v>
      </c>
      <c r="AO459" s="2">
        <f t="shared" si="223"/>
        <v>35268.463851956316</v>
      </c>
      <c r="AP459" s="2">
        <f t="shared" si="223"/>
        <v>30043.506244259079</v>
      </c>
      <c r="AQ459" s="2">
        <f t="shared" si="223"/>
        <v>24818.548636561842</v>
      </c>
      <c r="AR459" s="2">
        <f t="shared" si="223"/>
        <v>19593.591028864605</v>
      </c>
      <c r="AS459" s="2">
        <f t="shared" si="223"/>
        <v>14368.633421167367</v>
      </c>
      <c r="AT459" s="2">
        <f t="shared" si="223"/>
        <v>9143.6758134701304</v>
      </c>
      <c r="AU459" s="2">
        <f t="shared" si="223"/>
        <v>3918.7182057728924</v>
      </c>
      <c r="AV459" s="2">
        <f t="shared" si="223"/>
        <v>0</v>
      </c>
      <c r="AW459" s="2">
        <f t="shared" si="223"/>
        <v>0</v>
      </c>
      <c r="AX459" s="2">
        <f t="shared" si="223"/>
        <v>0</v>
      </c>
      <c r="AY459" s="2">
        <f t="shared" si="223"/>
        <v>0</v>
      </c>
      <c r="AZ459" s="2">
        <f t="shared" si="223"/>
        <v>0</v>
      </c>
      <c r="BA459" s="2">
        <f t="shared" si="223"/>
        <v>0</v>
      </c>
      <c r="BB459" s="2">
        <f t="shared" si="223"/>
        <v>0</v>
      </c>
      <c r="BC459" s="2">
        <f t="shared" si="223"/>
        <v>0</v>
      </c>
      <c r="BD459" s="2">
        <f t="shared" si="223"/>
        <v>0</v>
      </c>
      <c r="BE459" s="2">
        <f t="shared" si="223"/>
        <v>0</v>
      </c>
      <c r="BF459" s="2">
        <f t="shared" si="223"/>
        <v>0</v>
      </c>
      <c r="BG459" s="2">
        <f t="shared" si="223"/>
        <v>0</v>
      </c>
      <c r="BH459" s="2">
        <f t="shared" si="223"/>
        <v>0</v>
      </c>
      <c r="BI459" s="2">
        <f t="shared" si="223"/>
        <v>0</v>
      </c>
      <c r="BJ459" s="2">
        <f t="shared" si="223"/>
        <v>0</v>
      </c>
      <c r="BK459" s="2">
        <f t="shared" si="223"/>
        <v>0</v>
      </c>
      <c r="BL459" s="2">
        <f t="shared" si="223"/>
        <v>0</v>
      </c>
      <c r="BM459" s="2">
        <f t="shared" si="223"/>
        <v>0</v>
      </c>
      <c r="BN459" s="2">
        <f t="shared" si="223"/>
        <v>0</v>
      </c>
      <c r="BO459" s="2">
        <f t="shared" si="223"/>
        <v>0</v>
      </c>
    </row>
    <row r="460" spans="2:67" ht="12.75" customHeight="1" outlineLevel="2">
      <c r="B460" s="64" t="s">
        <v>543</v>
      </c>
      <c r="L460" s="2">
        <f t="shared" ref="L460:BO460" si="224">IF(L$10=$C447,(L457+L459)/2*(13-$D447)/12,(L457+L459)/2)</f>
        <v>0</v>
      </c>
      <c r="M460" s="2">
        <f t="shared" si="224"/>
        <v>0</v>
      </c>
      <c r="N460" s="2">
        <f t="shared" si="224"/>
        <v>0</v>
      </c>
      <c r="O460" s="2">
        <f t="shared" si="224"/>
        <v>0</v>
      </c>
      <c r="P460" s="2">
        <f t="shared" si="224"/>
        <v>0</v>
      </c>
      <c r="Q460" s="2">
        <f t="shared" si="224"/>
        <v>0</v>
      </c>
      <c r="R460" s="2">
        <f t="shared" si="224"/>
        <v>0</v>
      </c>
      <c r="S460" s="2">
        <f t="shared" si="224"/>
        <v>0</v>
      </c>
      <c r="T460" s="2">
        <f t="shared" si="224"/>
        <v>0</v>
      </c>
      <c r="U460" s="2">
        <f t="shared" si="224"/>
        <v>0</v>
      </c>
      <c r="V460" s="2">
        <f t="shared" si="224"/>
        <v>0</v>
      </c>
      <c r="W460" s="2">
        <f t="shared" si="224"/>
        <v>0</v>
      </c>
      <c r="X460" s="2">
        <f t="shared" si="224"/>
        <v>0</v>
      </c>
      <c r="Y460" s="2">
        <f t="shared" si="224"/>
        <v>0</v>
      </c>
      <c r="Z460" s="2">
        <f t="shared" si="224"/>
        <v>0</v>
      </c>
      <c r="AA460" s="2">
        <f t="shared" si="224"/>
        <v>0</v>
      </c>
      <c r="AB460" s="2">
        <f t="shared" si="224"/>
        <v>25961.508113245651</v>
      </c>
      <c r="AC460" s="2">
        <f t="shared" si="224"/>
        <v>100580.43394817182</v>
      </c>
      <c r="AD460" s="2">
        <f t="shared" si="224"/>
        <v>95355.47634047459</v>
      </c>
      <c r="AE460" s="2">
        <f t="shared" si="224"/>
        <v>90130.518732777331</v>
      </c>
      <c r="AF460" s="2">
        <f t="shared" si="224"/>
        <v>84905.561125080101</v>
      </c>
      <c r="AG460" s="2">
        <f t="shared" si="224"/>
        <v>79680.603517382842</v>
      </c>
      <c r="AH460" s="2">
        <f t="shared" si="224"/>
        <v>74455.645909685612</v>
      </c>
      <c r="AI460" s="2">
        <f t="shared" si="224"/>
        <v>69230.688301988353</v>
      </c>
      <c r="AJ460" s="2">
        <f t="shared" si="224"/>
        <v>64005.730694291124</v>
      </c>
      <c r="AK460" s="2">
        <f t="shared" si="224"/>
        <v>58780.773086593879</v>
      </c>
      <c r="AL460" s="2">
        <f t="shared" si="224"/>
        <v>53555.815478896649</v>
      </c>
      <c r="AM460" s="2">
        <f t="shared" si="224"/>
        <v>48330.857871199405</v>
      </c>
      <c r="AN460" s="2">
        <f t="shared" si="224"/>
        <v>43105.900263502175</v>
      </c>
      <c r="AO460" s="2">
        <f t="shared" si="224"/>
        <v>37880.942655804931</v>
      </c>
      <c r="AP460" s="2">
        <f t="shared" si="224"/>
        <v>32655.985048107697</v>
      </c>
      <c r="AQ460" s="2">
        <f t="shared" si="224"/>
        <v>27431.02744041046</v>
      </c>
      <c r="AR460" s="2">
        <f t="shared" si="224"/>
        <v>22206.069832713223</v>
      </c>
      <c r="AS460" s="2">
        <f t="shared" si="224"/>
        <v>16981.112225015986</v>
      </c>
      <c r="AT460" s="2">
        <f t="shared" si="224"/>
        <v>11756.154617318749</v>
      </c>
      <c r="AU460" s="2">
        <f t="shared" si="224"/>
        <v>6531.1970096215118</v>
      </c>
      <c r="AV460" s="2">
        <f t="shared" si="224"/>
        <v>1959.3591028864462</v>
      </c>
      <c r="AW460" s="2">
        <f t="shared" si="224"/>
        <v>0</v>
      </c>
      <c r="AX460" s="2">
        <f t="shared" si="224"/>
        <v>0</v>
      </c>
      <c r="AY460" s="2">
        <f t="shared" si="224"/>
        <v>0</v>
      </c>
      <c r="AZ460" s="2">
        <f t="shared" si="224"/>
        <v>0</v>
      </c>
      <c r="BA460" s="2">
        <f t="shared" si="224"/>
        <v>0</v>
      </c>
      <c r="BB460" s="2">
        <f t="shared" si="224"/>
        <v>0</v>
      </c>
      <c r="BC460" s="2">
        <f t="shared" si="224"/>
        <v>0</v>
      </c>
      <c r="BD460" s="2">
        <f t="shared" si="224"/>
        <v>0</v>
      </c>
      <c r="BE460" s="2">
        <f t="shared" si="224"/>
        <v>0</v>
      </c>
      <c r="BF460" s="2">
        <f t="shared" si="224"/>
        <v>0</v>
      </c>
      <c r="BG460" s="2">
        <f t="shared" si="224"/>
        <v>0</v>
      </c>
      <c r="BH460" s="2">
        <f t="shared" si="224"/>
        <v>0</v>
      </c>
      <c r="BI460" s="2">
        <f t="shared" si="224"/>
        <v>0</v>
      </c>
      <c r="BJ460" s="2">
        <f t="shared" si="224"/>
        <v>0</v>
      </c>
      <c r="BK460" s="2">
        <f t="shared" si="224"/>
        <v>0</v>
      </c>
      <c r="BL460" s="2">
        <f t="shared" si="224"/>
        <v>0</v>
      </c>
      <c r="BM460" s="2">
        <f t="shared" si="224"/>
        <v>0</v>
      </c>
      <c r="BN460" s="2">
        <f t="shared" si="224"/>
        <v>0</v>
      </c>
      <c r="BO460" s="2">
        <f t="shared" si="224"/>
        <v>0</v>
      </c>
    </row>
    <row r="461" spans="2:67" ht="12.75" customHeight="1" outlineLevel="2">
      <c r="B461" s="64" t="s">
        <v>535</v>
      </c>
      <c r="L461" s="171">
        <f t="shared" ref="L461:BO461" si="225">+L460*$C$5</f>
        <v>0</v>
      </c>
      <c r="M461" s="171">
        <f t="shared" si="225"/>
        <v>0</v>
      </c>
      <c r="N461" s="171">
        <f t="shared" si="225"/>
        <v>0</v>
      </c>
      <c r="O461" s="171">
        <f t="shared" si="225"/>
        <v>0</v>
      </c>
      <c r="P461" s="171">
        <f t="shared" si="225"/>
        <v>0</v>
      </c>
      <c r="Q461" s="171">
        <f t="shared" si="225"/>
        <v>0</v>
      </c>
      <c r="R461" s="171">
        <f t="shared" si="225"/>
        <v>0</v>
      </c>
      <c r="S461" s="171">
        <f t="shared" si="225"/>
        <v>0</v>
      </c>
      <c r="T461" s="171">
        <f t="shared" si="225"/>
        <v>0</v>
      </c>
      <c r="U461" s="171">
        <f t="shared" si="225"/>
        <v>0</v>
      </c>
      <c r="V461" s="171">
        <f t="shared" si="225"/>
        <v>0</v>
      </c>
      <c r="W461" s="171">
        <f t="shared" si="225"/>
        <v>0</v>
      </c>
      <c r="X461" s="171">
        <f t="shared" si="225"/>
        <v>0</v>
      </c>
      <c r="Y461" s="171">
        <f t="shared" si="225"/>
        <v>0</v>
      </c>
      <c r="Z461" s="171">
        <f t="shared" si="225"/>
        <v>0</v>
      </c>
      <c r="AA461" s="171">
        <f t="shared" si="225"/>
        <v>0</v>
      </c>
      <c r="AB461" s="171">
        <f t="shared" si="225"/>
        <v>1817.3055679271956</v>
      </c>
      <c r="AC461" s="171">
        <f t="shared" si="225"/>
        <v>7040.630376372028</v>
      </c>
      <c r="AD461" s="171">
        <f t="shared" si="225"/>
        <v>6674.8833438332222</v>
      </c>
      <c r="AE461" s="171">
        <f t="shared" si="225"/>
        <v>6309.1363112944136</v>
      </c>
      <c r="AF461" s="171">
        <f t="shared" si="225"/>
        <v>5943.3892787556078</v>
      </c>
      <c r="AG461" s="171">
        <f t="shared" si="225"/>
        <v>5577.6422462167993</v>
      </c>
      <c r="AH461" s="171">
        <f t="shared" si="225"/>
        <v>5211.8952136779935</v>
      </c>
      <c r="AI461" s="171">
        <f t="shared" si="225"/>
        <v>4846.148181139185</v>
      </c>
      <c r="AJ461" s="171">
        <f t="shared" si="225"/>
        <v>4480.4011486003792</v>
      </c>
      <c r="AK461" s="171">
        <f t="shared" si="225"/>
        <v>4114.6541160615716</v>
      </c>
      <c r="AL461" s="171">
        <f t="shared" si="225"/>
        <v>3748.9070835227658</v>
      </c>
      <c r="AM461" s="171">
        <f t="shared" si="225"/>
        <v>3383.1600509839586</v>
      </c>
      <c r="AN461" s="171">
        <f t="shared" si="225"/>
        <v>3017.4130184451524</v>
      </c>
      <c r="AO461" s="171">
        <f t="shared" si="225"/>
        <v>2651.6659859063452</v>
      </c>
      <c r="AP461" s="171">
        <f t="shared" si="225"/>
        <v>2285.918953367539</v>
      </c>
      <c r="AQ461" s="171">
        <f t="shared" si="225"/>
        <v>1920.1719208287325</v>
      </c>
      <c r="AR461" s="171">
        <f t="shared" si="225"/>
        <v>1554.4248882899258</v>
      </c>
      <c r="AS461" s="171">
        <f t="shared" si="225"/>
        <v>1188.6778557511191</v>
      </c>
      <c r="AT461" s="171">
        <f t="shared" si="225"/>
        <v>822.93082321231248</v>
      </c>
      <c r="AU461" s="171">
        <f t="shared" si="225"/>
        <v>457.18379067350588</v>
      </c>
      <c r="AV461" s="171">
        <f t="shared" si="225"/>
        <v>137.15513720205124</v>
      </c>
      <c r="AW461" s="171">
        <f t="shared" si="225"/>
        <v>0</v>
      </c>
      <c r="AX461" s="171">
        <f t="shared" si="225"/>
        <v>0</v>
      </c>
      <c r="AY461" s="171">
        <f t="shared" si="225"/>
        <v>0</v>
      </c>
      <c r="AZ461" s="171">
        <f t="shared" si="225"/>
        <v>0</v>
      </c>
      <c r="BA461" s="171">
        <f t="shared" si="225"/>
        <v>0</v>
      </c>
      <c r="BB461" s="171">
        <f t="shared" si="225"/>
        <v>0</v>
      </c>
      <c r="BC461" s="171">
        <f t="shared" si="225"/>
        <v>0</v>
      </c>
      <c r="BD461" s="171">
        <f t="shared" si="225"/>
        <v>0</v>
      </c>
      <c r="BE461" s="171">
        <f t="shared" si="225"/>
        <v>0</v>
      </c>
      <c r="BF461" s="171">
        <f t="shared" si="225"/>
        <v>0</v>
      </c>
      <c r="BG461" s="171">
        <f t="shared" si="225"/>
        <v>0</v>
      </c>
      <c r="BH461" s="171">
        <f t="shared" si="225"/>
        <v>0</v>
      </c>
      <c r="BI461" s="171">
        <f t="shared" si="225"/>
        <v>0</v>
      </c>
      <c r="BJ461" s="171">
        <f t="shared" si="225"/>
        <v>0</v>
      </c>
      <c r="BK461" s="171">
        <f t="shared" si="225"/>
        <v>0</v>
      </c>
      <c r="BL461" s="171">
        <f t="shared" si="225"/>
        <v>0</v>
      </c>
      <c r="BM461" s="171">
        <f t="shared" si="225"/>
        <v>0</v>
      </c>
      <c r="BN461" s="171">
        <f t="shared" si="225"/>
        <v>0</v>
      </c>
      <c r="BO461" s="171">
        <f t="shared" si="225"/>
        <v>0</v>
      </c>
    </row>
    <row r="462" spans="2:67" ht="12.75" customHeight="1" outlineLevel="2">
      <c r="B462" s="14" t="s">
        <v>560</v>
      </c>
      <c r="L462" s="22">
        <f t="shared" ref="L462:BO462" si="226">IF(OR(L$10&lt;$C447,L$10&gt;$C447+$F454),0,IF(L$10=$C447,$E454*(13-$D447)/12,IF(L$10=$C447+$F454,$E454*($D447-1)/12,$E454)))</f>
        <v>0</v>
      </c>
      <c r="M462" s="22">
        <f t="shared" si="226"/>
        <v>0</v>
      </c>
      <c r="N462" s="22">
        <f t="shared" si="226"/>
        <v>0</v>
      </c>
      <c r="O462" s="22">
        <f t="shared" si="226"/>
        <v>0</v>
      </c>
      <c r="P462" s="22">
        <f t="shared" si="226"/>
        <v>0</v>
      </c>
      <c r="Q462" s="22">
        <f t="shared" si="226"/>
        <v>0</v>
      </c>
      <c r="R462" s="22">
        <f t="shared" si="226"/>
        <v>0</v>
      </c>
      <c r="S462" s="22">
        <f t="shared" si="226"/>
        <v>0</v>
      </c>
      <c r="T462" s="22">
        <f t="shared" si="226"/>
        <v>0</v>
      </c>
      <c r="U462" s="22">
        <f t="shared" si="226"/>
        <v>0</v>
      </c>
      <c r="V462" s="22">
        <f t="shared" si="226"/>
        <v>0</v>
      </c>
      <c r="W462" s="22">
        <f t="shared" si="226"/>
        <v>0</v>
      </c>
      <c r="X462" s="22">
        <f t="shared" si="226"/>
        <v>0</v>
      </c>
      <c r="Y462" s="22">
        <f t="shared" si="226"/>
        <v>0</v>
      </c>
      <c r="Z462" s="22">
        <f t="shared" si="226"/>
        <v>0</v>
      </c>
      <c r="AA462" s="22">
        <f t="shared" si="226"/>
        <v>0</v>
      </c>
      <c r="AB462" s="22">
        <f t="shared" si="226"/>
        <v>26124.788038486189</v>
      </c>
      <c r="AC462" s="22">
        <f t="shared" si="226"/>
        <v>104499.15215394476</v>
      </c>
      <c r="AD462" s="22">
        <f t="shared" si="226"/>
        <v>104499.15215394476</v>
      </c>
      <c r="AE462" s="22">
        <f t="shared" si="226"/>
        <v>104499.15215394476</v>
      </c>
      <c r="AF462" s="22">
        <f t="shared" si="226"/>
        <v>104499.15215394476</v>
      </c>
      <c r="AG462" s="22">
        <f t="shared" si="226"/>
        <v>104499.15215394476</v>
      </c>
      <c r="AH462" s="22">
        <f t="shared" si="226"/>
        <v>104499.15215394476</v>
      </c>
      <c r="AI462" s="22">
        <f t="shared" si="226"/>
        <v>104499.15215394476</v>
      </c>
      <c r="AJ462" s="22">
        <f t="shared" si="226"/>
        <v>104499.15215394476</v>
      </c>
      <c r="AK462" s="22">
        <f t="shared" si="226"/>
        <v>104499.15215394476</v>
      </c>
      <c r="AL462" s="22">
        <f t="shared" si="226"/>
        <v>104499.15215394476</v>
      </c>
      <c r="AM462" s="22">
        <f t="shared" si="226"/>
        <v>104499.15215394476</v>
      </c>
      <c r="AN462" s="22">
        <f t="shared" si="226"/>
        <v>104499.15215394476</v>
      </c>
      <c r="AO462" s="22">
        <f t="shared" si="226"/>
        <v>104499.15215394476</v>
      </c>
      <c r="AP462" s="22">
        <f t="shared" si="226"/>
        <v>104499.15215394476</v>
      </c>
      <c r="AQ462" s="22">
        <f t="shared" si="226"/>
        <v>104499.15215394476</v>
      </c>
      <c r="AR462" s="22">
        <f t="shared" si="226"/>
        <v>104499.15215394476</v>
      </c>
      <c r="AS462" s="22">
        <f t="shared" si="226"/>
        <v>104499.15215394476</v>
      </c>
      <c r="AT462" s="22">
        <f t="shared" si="226"/>
        <v>104499.15215394476</v>
      </c>
      <c r="AU462" s="22">
        <f t="shared" si="226"/>
        <v>104499.15215394476</v>
      </c>
      <c r="AV462" s="22">
        <f t="shared" si="226"/>
        <v>78374.364115458564</v>
      </c>
      <c r="AW462" s="22">
        <f t="shared" si="226"/>
        <v>0</v>
      </c>
      <c r="AX462" s="22">
        <f t="shared" si="226"/>
        <v>0</v>
      </c>
      <c r="AY462" s="22">
        <f t="shared" si="226"/>
        <v>0</v>
      </c>
      <c r="AZ462" s="22">
        <f t="shared" si="226"/>
        <v>0</v>
      </c>
      <c r="BA462" s="22">
        <f t="shared" si="226"/>
        <v>0</v>
      </c>
      <c r="BB462" s="22">
        <f t="shared" si="226"/>
        <v>0</v>
      </c>
      <c r="BC462" s="22">
        <f t="shared" si="226"/>
        <v>0</v>
      </c>
      <c r="BD462" s="22">
        <f t="shared" si="226"/>
        <v>0</v>
      </c>
      <c r="BE462" s="22">
        <f t="shared" si="226"/>
        <v>0</v>
      </c>
      <c r="BF462" s="22">
        <f t="shared" si="226"/>
        <v>0</v>
      </c>
      <c r="BG462" s="22">
        <f t="shared" si="226"/>
        <v>0</v>
      </c>
      <c r="BH462" s="22">
        <f t="shared" si="226"/>
        <v>0</v>
      </c>
      <c r="BI462" s="22">
        <f t="shared" si="226"/>
        <v>0</v>
      </c>
      <c r="BJ462" s="22">
        <f t="shared" si="226"/>
        <v>0</v>
      </c>
      <c r="BK462" s="22">
        <f t="shared" si="226"/>
        <v>0</v>
      </c>
      <c r="BL462" s="22">
        <f t="shared" si="226"/>
        <v>0</v>
      </c>
      <c r="BM462" s="22">
        <f t="shared" si="226"/>
        <v>0</v>
      </c>
      <c r="BN462" s="22">
        <f t="shared" si="226"/>
        <v>0</v>
      </c>
      <c r="BO462" s="22">
        <f t="shared" si="226"/>
        <v>0</v>
      </c>
    </row>
    <row r="463" spans="2:67" ht="12.75" customHeight="1" outlineLevel="2">
      <c r="B463" s="14" t="s">
        <v>536</v>
      </c>
      <c r="J463" s="2"/>
      <c r="L463" s="172">
        <f>+L462*$G454</f>
        <v>0</v>
      </c>
      <c r="M463" s="172">
        <f t="shared" ref="M463:BO463" si="227">+M462*$G454</f>
        <v>0</v>
      </c>
      <c r="N463" s="172">
        <f t="shared" si="227"/>
        <v>0</v>
      </c>
      <c r="O463" s="172">
        <f t="shared" si="227"/>
        <v>0</v>
      </c>
      <c r="P463" s="172">
        <f t="shared" si="227"/>
        <v>0</v>
      </c>
      <c r="Q463" s="172">
        <f t="shared" si="227"/>
        <v>0</v>
      </c>
      <c r="R463" s="172">
        <f t="shared" si="227"/>
        <v>0</v>
      </c>
      <c r="S463" s="172">
        <f t="shared" si="227"/>
        <v>0</v>
      </c>
      <c r="T463" s="172">
        <f t="shared" si="227"/>
        <v>0</v>
      </c>
      <c r="U463" s="172">
        <f t="shared" si="227"/>
        <v>0</v>
      </c>
      <c r="V463" s="172">
        <f t="shared" si="227"/>
        <v>0</v>
      </c>
      <c r="W463" s="172">
        <f t="shared" si="227"/>
        <v>0</v>
      </c>
      <c r="X463" s="172">
        <f t="shared" si="227"/>
        <v>0</v>
      </c>
      <c r="Y463" s="172">
        <f t="shared" si="227"/>
        <v>0</v>
      </c>
      <c r="Z463" s="172">
        <f t="shared" si="227"/>
        <v>0</v>
      </c>
      <c r="AA463" s="172">
        <f t="shared" si="227"/>
        <v>0</v>
      </c>
      <c r="AB463" s="172">
        <f t="shared" si="227"/>
        <v>7.8374364115458564</v>
      </c>
      <c r="AC463" s="172">
        <f t="shared" si="227"/>
        <v>31.349745646183425</v>
      </c>
      <c r="AD463" s="172">
        <f t="shared" si="227"/>
        <v>31.349745646183425</v>
      </c>
      <c r="AE463" s="172">
        <f t="shared" si="227"/>
        <v>31.349745646183425</v>
      </c>
      <c r="AF463" s="172">
        <f t="shared" si="227"/>
        <v>31.349745646183425</v>
      </c>
      <c r="AG463" s="172">
        <f t="shared" si="227"/>
        <v>31.349745646183425</v>
      </c>
      <c r="AH463" s="172">
        <f t="shared" si="227"/>
        <v>31.349745646183425</v>
      </c>
      <c r="AI463" s="172">
        <f t="shared" si="227"/>
        <v>31.349745646183425</v>
      </c>
      <c r="AJ463" s="172">
        <f t="shared" si="227"/>
        <v>31.349745646183425</v>
      </c>
      <c r="AK463" s="172">
        <f t="shared" si="227"/>
        <v>31.349745646183425</v>
      </c>
      <c r="AL463" s="172">
        <f t="shared" si="227"/>
        <v>31.349745646183425</v>
      </c>
      <c r="AM463" s="172">
        <f t="shared" si="227"/>
        <v>31.349745646183425</v>
      </c>
      <c r="AN463" s="172">
        <f t="shared" si="227"/>
        <v>31.349745646183425</v>
      </c>
      <c r="AO463" s="172">
        <f t="shared" si="227"/>
        <v>31.349745646183425</v>
      </c>
      <c r="AP463" s="172">
        <f t="shared" si="227"/>
        <v>31.349745646183425</v>
      </c>
      <c r="AQ463" s="172">
        <f t="shared" si="227"/>
        <v>31.349745646183425</v>
      </c>
      <c r="AR463" s="172">
        <f t="shared" si="227"/>
        <v>31.349745646183425</v>
      </c>
      <c r="AS463" s="172">
        <f t="shared" si="227"/>
        <v>31.349745646183425</v>
      </c>
      <c r="AT463" s="172">
        <f t="shared" si="227"/>
        <v>31.349745646183425</v>
      </c>
      <c r="AU463" s="172">
        <f t="shared" si="227"/>
        <v>31.349745646183425</v>
      </c>
      <c r="AV463" s="172">
        <f t="shared" si="227"/>
        <v>23.512309234637566</v>
      </c>
      <c r="AW463" s="172">
        <f t="shared" si="227"/>
        <v>0</v>
      </c>
      <c r="AX463" s="172">
        <f t="shared" si="227"/>
        <v>0</v>
      </c>
      <c r="AY463" s="172">
        <f t="shared" si="227"/>
        <v>0</v>
      </c>
      <c r="AZ463" s="172">
        <f t="shared" si="227"/>
        <v>0</v>
      </c>
      <c r="BA463" s="172">
        <f t="shared" si="227"/>
        <v>0</v>
      </c>
      <c r="BB463" s="172">
        <f t="shared" si="227"/>
        <v>0</v>
      </c>
      <c r="BC463" s="172">
        <f t="shared" si="227"/>
        <v>0</v>
      </c>
      <c r="BD463" s="172">
        <f t="shared" si="227"/>
        <v>0</v>
      </c>
      <c r="BE463" s="172">
        <f t="shared" si="227"/>
        <v>0</v>
      </c>
      <c r="BF463" s="172">
        <f t="shared" si="227"/>
        <v>0</v>
      </c>
      <c r="BG463" s="172">
        <f t="shared" si="227"/>
        <v>0</v>
      </c>
      <c r="BH463" s="172">
        <f t="shared" si="227"/>
        <v>0</v>
      </c>
      <c r="BI463" s="172">
        <f t="shared" si="227"/>
        <v>0</v>
      </c>
      <c r="BJ463" s="172">
        <f t="shared" si="227"/>
        <v>0</v>
      </c>
      <c r="BK463" s="172">
        <f t="shared" si="227"/>
        <v>0</v>
      </c>
      <c r="BL463" s="172">
        <f t="shared" si="227"/>
        <v>0</v>
      </c>
      <c r="BM463" s="172">
        <f t="shared" si="227"/>
        <v>0</v>
      </c>
      <c r="BN463" s="172">
        <f t="shared" si="227"/>
        <v>0</v>
      </c>
      <c r="BO463" s="172">
        <f t="shared" si="227"/>
        <v>0</v>
      </c>
    </row>
    <row r="464" spans="2:67" ht="13.5" customHeight="1" outlineLevel="2" thickBot="1">
      <c r="B464" s="14" t="s">
        <v>561</v>
      </c>
      <c r="J464" s="2"/>
      <c r="L464" s="157">
        <f t="shared" ref="L464:BO464" si="228">SUM(L458,L461,L463)</f>
        <v>0</v>
      </c>
      <c r="M464" s="157">
        <f t="shared" si="228"/>
        <v>0</v>
      </c>
      <c r="N464" s="157">
        <f t="shared" si="228"/>
        <v>0</v>
      </c>
      <c r="O464" s="157">
        <f t="shared" si="228"/>
        <v>0</v>
      </c>
      <c r="P464" s="157">
        <f t="shared" si="228"/>
        <v>0</v>
      </c>
      <c r="Q464" s="157">
        <f t="shared" si="228"/>
        <v>0</v>
      </c>
      <c r="R464" s="157">
        <f t="shared" si="228"/>
        <v>0</v>
      </c>
      <c r="S464" s="157">
        <f t="shared" si="228"/>
        <v>0</v>
      </c>
      <c r="T464" s="157">
        <f t="shared" si="228"/>
        <v>0</v>
      </c>
      <c r="U464" s="157">
        <f t="shared" si="228"/>
        <v>0</v>
      </c>
      <c r="V464" s="157">
        <f t="shared" si="228"/>
        <v>0</v>
      </c>
      <c r="W464" s="157">
        <f t="shared" si="228"/>
        <v>0</v>
      </c>
      <c r="X464" s="157">
        <f t="shared" si="228"/>
        <v>0</v>
      </c>
      <c r="Y464" s="157">
        <f t="shared" si="228"/>
        <v>0</v>
      </c>
      <c r="Z464" s="157">
        <f t="shared" si="228"/>
        <v>0</v>
      </c>
      <c r="AA464" s="157">
        <f t="shared" si="228"/>
        <v>0</v>
      </c>
      <c r="AB464" s="157">
        <f t="shared" si="228"/>
        <v>3131.3824062630506</v>
      </c>
      <c r="AC464" s="157">
        <f t="shared" si="228"/>
        <v>12296.937729715448</v>
      </c>
      <c r="AD464" s="157">
        <f t="shared" si="228"/>
        <v>11931.190697176642</v>
      </c>
      <c r="AE464" s="157">
        <f t="shared" si="228"/>
        <v>11565.443664637834</v>
      </c>
      <c r="AF464" s="157">
        <f t="shared" si="228"/>
        <v>11199.696632099029</v>
      </c>
      <c r="AG464" s="157">
        <f t="shared" si="228"/>
        <v>10833.949599560221</v>
      </c>
      <c r="AH464" s="157">
        <f t="shared" si="228"/>
        <v>10468.202567021415</v>
      </c>
      <c r="AI464" s="157">
        <f t="shared" si="228"/>
        <v>10102.455534482606</v>
      </c>
      <c r="AJ464" s="157">
        <f t="shared" si="228"/>
        <v>9736.7085019438</v>
      </c>
      <c r="AK464" s="157">
        <f t="shared" si="228"/>
        <v>9370.9614694049924</v>
      </c>
      <c r="AL464" s="157">
        <f t="shared" si="228"/>
        <v>9005.2144368661866</v>
      </c>
      <c r="AM464" s="157">
        <f t="shared" si="228"/>
        <v>8639.467404327379</v>
      </c>
      <c r="AN464" s="157">
        <f t="shared" si="228"/>
        <v>8273.7203717885732</v>
      </c>
      <c r="AO464" s="157">
        <f t="shared" si="228"/>
        <v>7907.9733392497665</v>
      </c>
      <c r="AP464" s="157">
        <f t="shared" si="228"/>
        <v>7542.2263067109607</v>
      </c>
      <c r="AQ464" s="157">
        <f t="shared" si="228"/>
        <v>7176.479274172154</v>
      </c>
      <c r="AR464" s="157">
        <f t="shared" si="228"/>
        <v>6810.7322416333473</v>
      </c>
      <c r="AS464" s="157">
        <f t="shared" si="228"/>
        <v>6444.9852090945406</v>
      </c>
      <c r="AT464" s="157">
        <f t="shared" si="228"/>
        <v>6079.2381765557338</v>
      </c>
      <c r="AU464" s="157">
        <f t="shared" si="228"/>
        <v>5713.491144016928</v>
      </c>
      <c r="AV464" s="157">
        <f t="shared" si="228"/>
        <v>4079.3856522095812</v>
      </c>
      <c r="AW464" s="157">
        <f t="shared" si="228"/>
        <v>0</v>
      </c>
      <c r="AX464" s="157">
        <f t="shared" si="228"/>
        <v>0</v>
      </c>
      <c r="AY464" s="157">
        <f t="shared" si="228"/>
        <v>0</v>
      </c>
      <c r="AZ464" s="157">
        <f t="shared" si="228"/>
        <v>0</v>
      </c>
      <c r="BA464" s="157">
        <f t="shared" si="228"/>
        <v>0</v>
      </c>
      <c r="BB464" s="157">
        <f t="shared" si="228"/>
        <v>0</v>
      </c>
      <c r="BC464" s="157">
        <f t="shared" si="228"/>
        <v>0</v>
      </c>
      <c r="BD464" s="157">
        <f t="shared" si="228"/>
        <v>0</v>
      </c>
      <c r="BE464" s="157">
        <f t="shared" si="228"/>
        <v>0</v>
      </c>
      <c r="BF464" s="157">
        <f t="shared" si="228"/>
        <v>0</v>
      </c>
      <c r="BG464" s="157">
        <f t="shared" si="228"/>
        <v>0</v>
      </c>
      <c r="BH464" s="157">
        <f t="shared" si="228"/>
        <v>0</v>
      </c>
      <c r="BI464" s="157">
        <f t="shared" si="228"/>
        <v>0</v>
      </c>
      <c r="BJ464" s="157">
        <f t="shared" si="228"/>
        <v>0</v>
      </c>
      <c r="BK464" s="157">
        <f t="shared" si="228"/>
        <v>0</v>
      </c>
      <c r="BL464" s="157">
        <f t="shared" si="228"/>
        <v>0</v>
      </c>
      <c r="BM464" s="157">
        <f t="shared" si="228"/>
        <v>0</v>
      </c>
      <c r="BN464" s="157">
        <f t="shared" si="228"/>
        <v>0</v>
      </c>
      <c r="BO464" s="157">
        <f t="shared" si="228"/>
        <v>0</v>
      </c>
    </row>
    <row r="465" spans="1:67" ht="12.75" customHeight="1" outlineLevel="2">
      <c r="B465" s="14"/>
    </row>
    <row r="466" spans="1:67" ht="12.75" customHeight="1" outlineLevel="2">
      <c r="B466" s="14"/>
    </row>
    <row r="467" spans="1:67" ht="12.75" customHeight="1" outlineLevel="2">
      <c r="B467" s="14"/>
    </row>
    <row r="468" spans="1:67" ht="12.75" customHeight="1" outlineLevel="2">
      <c r="B468" s="14"/>
    </row>
    <row r="469" spans="1:67" ht="12.75" customHeight="1" outlineLevel="2">
      <c r="B469" s="14"/>
    </row>
    <row r="470" spans="1:67" ht="12.75" customHeight="1" outlineLevel="2">
      <c r="B470" s="14"/>
    </row>
    <row r="471" spans="1:67" ht="12.75" customHeight="1" outlineLevel="2">
      <c r="B471" s="14"/>
    </row>
    <row r="472" spans="1:67" outlineLevel="1">
      <c r="A472">
        <f>A442+1</f>
        <v>16</v>
      </c>
      <c r="B472" s="158" t="s">
        <v>629</v>
      </c>
      <c r="C472" s="150"/>
      <c r="G472" s="159" t="s">
        <v>334</v>
      </c>
      <c r="H472" s="1">
        <f>+C477</f>
        <v>2028</v>
      </c>
      <c r="I472" s="2">
        <f>+E484</f>
        <v>104499.15215394476</v>
      </c>
      <c r="J472" s="2">
        <f>NPV($C$4,M472:BO472)+L472</f>
        <v>35475.281267878818</v>
      </c>
      <c r="L472" s="2">
        <f>+L494</f>
        <v>0</v>
      </c>
      <c r="M472" s="2">
        <f t="shared" ref="M472:BO472" si="229">+M494</f>
        <v>0</v>
      </c>
      <c r="N472" s="2">
        <f t="shared" si="229"/>
        <v>0</v>
      </c>
      <c r="O472" s="2">
        <f t="shared" si="229"/>
        <v>0</v>
      </c>
      <c r="P472" s="2">
        <f t="shared" si="229"/>
        <v>0</v>
      </c>
      <c r="Q472" s="2">
        <f t="shared" si="229"/>
        <v>0</v>
      </c>
      <c r="R472" s="2">
        <f t="shared" si="229"/>
        <v>0</v>
      </c>
      <c r="S472" s="2">
        <f t="shared" si="229"/>
        <v>0</v>
      </c>
      <c r="T472" s="2">
        <f t="shared" si="229"/>
        <v>0</v>
      </c>
      <c r="U472" s="2">
        <f t="shared" si="229"/>
        <v>0</v>
      </c>
      <c r="V472" s="2">
        <f t="shared" si="229"/>
        <v>0</v>
      </c>
      <c r="W472" s="2">
        <f t="shared" si="229"/>
        <v>0</v>
      </c>
      <c r="X472" s="2">
        <f t="shared" si="229"/>
        <v>0</v>
      </c>
      <c r="Y472" s="2">
        <f t="shared" si="229"/>
        <v>0</v>
      </c>
      <c r="Z472" s="2">
        <f t="shared" si="229"/>
        <v>0</v>
      </c>
      <c r="AA472" s="2">
        <f t="shared" si="229"/>
        <v>0</v>
      </c>
      <c r="AB472" s="2">
        <f t="shared" si="229"/>
        <v>3131.3824062630506</v>
      </c>
      <c r="AC472" s="2">
        <f t="shared" si="229"/>
        <v>12296.937729715448</v>
      </c>
      <c r="AD472" s="2">
        <f t="shared" si="229"/>
        <v>11931.190697176642</v>
      </c>
      <c r="AE472" s="2">
        <f t="shared" si="229"/>
        <v>11565.443664637834</v>
      </c>
      <c r="AF472" s="2">
        <f t="shared" si="229"/>
        <v>11199.696632099029</v>
      </c>
      <c r="AG472" s="2">
        <f t="shared" si="229"/>
        <v>10833.949599560221</v>
      </c>
      <c r="AH472" s="2">
        <f t="shared" si="229"/>
        <v>10468.202567021415</v>
      </c>
      <c r="AI472" s="2">
        <f t="shared" si="229"/>
        <v>10102.455534482606</v>
      </c>
      <c r="AJ472" s="2">
        <f t="shared" si="229"/>
        <v>9736.7085019438</v>
      </c>
      <c r="AK472" s="2">
        <f t="shared" si="229"/>
        <v>9370.9614694049924</v>
      </c>
      <c r="AL472" s="2">
        <f t="shared" si="229"/>
        <v>9005.2144368661866</v>
      </c>
      <c r="AM472" s="2">
        <f t="shared" si="229"/>
        <v>8639.467404327379</v>
      </c>
      <c r="AN472" s="2">
        <f t="shared" si="229"/>
        <v>8273.7203717885732</v>
      </c>
      <c r="AO472" s="2">
        <f t="shared" si="229"/>
        <v>7907.9733392497665</v>
      </c>
      <c r="AP472" s="2">
        <f t="shared" si="229"/>
        <v>7542.2263067109607</v>
      </c>
      <c r="AQ472" s="2">
        <f t="shared" si="229"/>
        <v>7176.479274172154</v>
      </c>
      <c r="AR472" s="2">
        <f t="shared" si="229"/>
        <v>6810.7322416333473</v>
      </c>
      <c r="AS472" s="2">
        <f t="shared" si="229"/>
        <v>6444.9852090945406</v>
      </c>
      <c r="AT472" s="2">
        <f t="shared" si="229"/>
        <v>6079.2381765557338</v>
      </c>
      <c r="AU472" s="2">
        <f t="shared" si="229"/>
        <v>5713.491144016928</v>
      </c>
      <c r="AV472" s="2">
        <f t="shared" si="229"/>
        <v>4079.3856522095812</v>
      </c>
      <c r="AW472" s="2">
        <f t="shared" si="229"/>
        <v>0</v>
      </c>
      <c r="AX472" s="2">
        <f t="shared" si="229"/>
        <v>0</v>
      </c>
      <c r="AY472" s="2">
        <f t="shared" si="229"/>
        <v>0</v>
      </c>
      <c r="AZ472" s="2">
        <f t="shared" si="229"/>
        <v>0</v>
      </c>
      <c r="BA472" s="2">
        <f t="shared" si="229"/>
        <v>0</v>
      </c>
      <c r="BB472" s="2">
        <f t="shared" si="229"/>
        <v>0</v>
      </c>
      <c r="BC472" s="2">
        <f t="shared" si="229"/>
        <v>0</v>
      </c>
      <c r="BD472" s="2">
        <f t="shared" si="229"/>
        <v>0</v>
      </c>
      <c r="BE472" s="2">
        <f t="shared" si="229"/>
        <v>0</v>
      </c>
      <c r="BF472" s="2">
        <f t="shared" si="229"/>
        <v>0</v>
      </c>
      <c r="BG472" s="2">
        <f t="shared" si="229"/>
        <v>0</v>
      </c>
      <c r="BH472" s="2">
        <f t="shared" si="229"/>
        <v>0</v>
      </c>
      <c r="BI472" s="2">
        <f t="shared" si="229"/>
        <v>0</v>
      </c>
      <c r="BJ472" s="2">
        <f t="shared" si="229"/>
        <v>0</v>
      </c>
      <c r="BK472" s="2">
        <f t="shared" si="229"/>
        <v>0</v>
      </c>
      <c r="BL472" s="2">
        <f t="shared" si="229"/>
        <v>0</v>
      </c>
      <c r="BM472" s="2">
        <f t="shared" si="229"/>
        <v>0</v>
      </c>
      <c r="BN472" s="2">
        <f t="shared" si="229"/>
        <v>0</v>
      </c>
      <c r="BO472" s="2">
        <f t="shared" si="229"/>
        <v>0</v>
      </c>
    </row>
    <row r="473" spans="1:67" ht="12.75" customHeight="1" outlineLevel="2">
      <c r="B473" s="160" t="str">
        <f>"Jan "&amp;$L$10&amp;" $"</f>
        <v>Jan 2012 $</v>
      </c>
      <c r="C473" s="161">
        <v>66231.78</v>
      </c>
      <c r="D473" s="60"/>
      <c r="E473" s="60"/>
      <c r="F473" s="60"/>
      <c r="G473" s="60"/>
      <c r="H473" s="162"/>
    </row>
    <row r="474" spans="1:67" ht="12.75" customHeight="1" outlineLevel="2">
      <c r="B474" s="14" t="s">
        <v>549</v>
      </c>
      <c r="C474" s="163">
        <v>0.33329999999999999</v>
      </c>
      <c r="D474" s="163">
        <v>0.66669999999999996</v>
      </c>
      <c r="E474" s="163">
        <v>0</v>
      </c>
      <c r="F474" s="163">
        <v>0</v>
      </c>
      <c r="G474" s="163">
        <v>0</v>
      </c>
      <c r="H474" s="164"/>
      <c r="J474" s="17"/>
      <c r="K474" s="17"/>
    </row>
    <row r="475" spans="1:67" ht="12.75" customHeight="1" outlineLevel="2">
      <c r="B475" s="14" t="s">
        <v>323</v>
      </c>
      <c r="C475" s="193">
        <v>2.5999999999999999E-2</v>
      </c>
      <c r="D475" s="60"/>
      <c r="E475" s="60"/>
      <c r="F475" s="60"/>
      <c r="G475" s="60"/>
    </row>
    <row r="476" spans="1:67" ht="12.75" customHeight="1" outlineLevel="2">
      <c r="B476" s="14" t="s">
        <v>550</v>
      </c>
      <c r="C476" s="159">
        <v>2027</v>
      </c>
      <c r="D476" s="159">
        <v>1</v>
      </c>
    </row>
    <row r="477" spans="1:67" ht="12.75" customHeight="1" outlineLevel="2">
      <c r="B477" s="14" t="s">
        <v>551</v>
      </c>
      <c r="C477" s="159">
        <v>2028</v>
      </c>
      <c r="D477" s="159">
        <v>10</v>
      </c>
    </row>
    <row r="478" spans="1:67" ht="12.75" customHeight="1" outlineLevel="2">
      <c r="B478" s="15" t="s">
        <v>552</v>
      </c>
      <c r="L478" s="166">
        <f t="shared" ref="L478:BO478" si="230">(1+$C475)^L$21</f>
        <v>1.012916580968048</v>
      </c>
      <c r="M478" s="166">
        <f t="shared" si="230"/>
        <v>1.0392524120732172</v>
      </c>
      <c r="N478" s="166">
        <f t="shared" si="230"/>
        <v>1.0662729747871209</v>
      </c>
      <c r="O478" s="166">
        <f t="shared" si="230"/>
        <v>1.093996072131586</v>
      </c>
      <c r="P478" s="166">
        <f t="shared" si="230"/>
        <v>1.1224399700070073</v>
      </c>
      <c r="Q478" s="166">
        <f t="shared" si="230"/>
        <v>1.1516234092271895</v>
      </c>
      <c r="R478" s="166">
        <f t="shared" si="230"/>
        <v>1.1815656178670964</v>
      </c>
      <c r="S478" s="166">
        <f t="shared" si="230"/>
        <v>1.212286323931641</v>
      </c>
      <c r="T478" s="166">
        <f t="shared" si="230"/>
        <v>1.2438057683538637</v>
      </c>
      <c r="U478" s="166">
        <f t="shared" si="230"/>
        <v>1.2761447183310641</v>
      </c>
      <c r="V478" s="166">
        <f t="shared" si="230"/>
        <v>1.3093244810076718</v>
      </c>
      <c r="W478" s="166">
        <f t="shared" si="230"/>
        <v>1.3433669175138714</v>
      </c>
      <c r="X478" s="166">
        <f t="shared" si="230"/>
        <v>1.3782944573692322</v>
      </c>
      <c r="Y478" s="166">
        <f t="shared" si="230"/>
        <v>1.4141301132608322</v>
      </c>
      <c r="Z478" s="166">
        <f t="shared" si="230"/>
        <v>1.4508974962056138</v>
      </c>
      <c r="AA478" s="166">
        <f t="shared" si="230"/>
        <v>1.4886208311069598</v>
      </c>
      <c r="AB478" s="166">
        <f t="shared" si="230"/>
        <v>1.5273249727157407</v>
      </c>
      <c r="AC478" s="166">
        <f t="shared" si="230"/>
        <v>1.56703542200635</v>
      </c>
      <c r="AD478" s="166">
        <f t="shared" si="230"/>
        <v>1.6077783429785153</v>
      </c>
      <c r="AE478" s="166">
        <f t="shared" si="230"/>
        <v>1.6495805798959566</v>
      </c>
      <c r="AF478" s="166">
        <f t="shared" si="230"/>
        <v>1.6924696749732515</v>
      </c>
      <c r="AG478" s="166">
        <f t="shared" si="230"/>
        <v>1.7364738865225562</v>
      </c>
      <c r="AH478" s="166">
        <f t="shared" si="230"/>
        <v>1.7816222075721426</v>
      </c>
      <c r="AI478" s="166">
        <f t="shared" si="230"/>
        <v>1.8279443849690185</v>
      </c>
      <c r="AJ478" s="166">
        <f t="shared" si="230"/>
        <v>1.8754709389782129</v>
      </c>
      <c r="AK478" s="166">
        <f t="shared" si="230"/>
        <v>1.9242331833916464</v>
      </c>
      <c r="AL478" s="166">
        <f t="shared" si="230"/>
        <v>1.9742632461598293</v>
      </c>
      <c r="AM478" s="166">
        <f t="shared" si="230"/>
        <v>2.0255940905599847</v>
      </c>
      <c r="AN478" s="166">
        <f t="shared" si="230"/>
        <v>2.0782595369145445</v>
      </c>
      <c r="AO478" s="166">
        <f t="shared" si="230"/>
        <v>2.1322942848743227</v>
      </c>
      <c r="AP478" s="166">
        <f t="shared" si="230"/>
        <v>2.1877339362810551</v>
      </c>
      <c r="AQ478" s="166">
        <f t="shared" si="230"/>
        <v>2.2446150186243625</v>
      </c>
      <c r="AR478" s="166">
        <f t="shared" si="230"/>
        <v>2.3029750091085961</v>
      </c>
      <c r="AS478" s="166">
        <f t="shared" si="230"/>
        <v>2.3628523593454198</v>
      </c>
      <c r="AT478" s="166">
        <f t="shared" si="230"/>
        <v>2.4242865206884003</v>
      </c>
      <c r="AU478" s="166">
        <f t="shared" si="230"/>
        <v>2.4873179702262993</v>
      </c>
      <c r="AV478" s="166">
        <f t="shared" si="230"/>
        <v>2.551988237452183</v>
      </c>
      <c r="AW478" s="166">
        <f t="shared" si="230"/>
        <v>2.6183399316259397</v>
      </c>
      <c r="AX478" s="166">
        <f t="shared" si="230"/>
        <v>2.6864167698482144</v>
      </c>
      <c r="AY478" s="166">
        <f t="shared" si="230"/>
        <v>2.7562636058642678</v>
      </c>
      <c r="AZ478" s="166">
        <f t="shared" si="230"/>
        <v>2.8279264596167391</v>
      </c>
      <c r="BA478" s="166">
        <f t="shared" si="230"/>
        <v>2.9014525475667745</v>
      </c>
      <c r="BB478" s="166">
        <f t="shared" si="230"/>
        <v>2.9768903138035103</v>
      </c>
      <c r="BC478" s="166">
        <f t="shared" si="230"/>
        <v>3.0542894619624015</v>
      </c>
      <c r="BD478" s="166">
        <f t="shared" si="230"/>
        <v>3.1337009879734246</v>
      </c>
      <c r="BE478" s="166">
        <f t="shared" si="230"/>
        <v>3.2151772136607333</v>
      </c>
      <c r="BF478" s="166">
        <f t="shared" si="230"/>
        <v>3.2987718212159121</v>
      </c>
      <c r="BG478" s="166">
        <f t="shared" si="230"/>
        <v>3.3845398885675264</v>
      </c>
      <c r="BH478" s="166">
        <f t="shared" si="230"/>
        <v>3.4725379256702822</v>
      </c>
      <c r="BI478" s="166">
        <f t="shared" si="230"/>
        <v>3.5628239117377092</v>
      </c>
      <c r="BJ478" s="166">
        <f t="shared" si="230"/>
        <v>3.6554573334428895</v>
      </c>
      <c r="BK478" s="166">
        <f t="shared" si="230"/>
        <v>3.7504992241124051</v>
      </c>
      <c r="BL478" s="166">
        <f t="shared" si="230"/>
        <v>3.8480122039393279</v>
      </c>
      <c r="BM478" s="166">
        <f t="shared" si="230"/>
        <v>3.9480605212417501</v>
      </c>
      <c r="BN478" s="166">
        <f t="shared" si="230"/>
        <v>4.0507100947940362</v>
      </c>
      <c r="BO478" s="166">
        <f t="shared" si="230"/>
        <v>4.156028557258681</v>
      </c>
    </row>
    <row r="479" spans="1:67" ht="12.75" customHeight="1" outlineLevel="2">
      <c r="B479" s="14" t="s">
        <v>553</v>
      </c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1:67" ht="12.75" customHeight="1" outlineLevel="2">
      <c r="B480" s="64" t="s">
        <v>554</v>
      </c>
      <c r="L480" s="2">
        <f t="shared" ref="L480:BO480" si="231">IF(L$10&gt;$C477,0,+K483)</f>
        <v>0</v>
      </c>
      <c r="M480" s="2">
        <f t="shared" si="231"/>
        <v>0</v>
      </c>
      <c r="N480" s="2">
        <f t="shared" si="231"/>
        <v>0</v>
      </c>
      <c r="O480" s="2">
        <f t="shared" si="231"/>
        <v>0</v>
      </c>
      <c r="P480" s="2">
        <f t="shared" si="231"/>
        <v>0</v>
      </c>
      <c r="Q480" s="2">
        <f t="shared" si="231"/>
        <v>0</v>
      </c>
      <c r="R480" s="2">
        <f t="shared" si="231"/>
        <v>0</v>
      </c>
      <c r="S480" s="2">
        <f t="shared" si="231"/>
        <v>0</v>
      </c>
      <c r="T480" s="2">
        <f t="shared" si="231"/>
        <v>0</v>
      </c>
      <c r="U480" s="2">
        <f t="shared" si="231"/>
        <v>0</v>
      </c>
      <c r="V480" s="2">
        <f t="shared" si="231"/>
        <v>0</v>
      </c>
      <c r="W480" s="2">
        <f t="shared" si="231"/>
        <v>0</v>
      </c>
      <c r="X480" s="2">
        <f t="shared" si="231"/>
        <v>0</v>
      </c>
      <c r="Y480" s="2">
        <f t="shared" si="231"/>
        <v>0</v>
      </c>
      <c r="Z480" s="2">
        <f t="shared" si="231"/>
        <v>0</v>
      </c>
      <c r="AA480" s="2">
        <f t="shared" si="231"/>
        <v>0</v>
      </c>
      <c r="AB480" s="2">
        <f t="shared" si="231"/>
        <v>33888.300871065563</v>
      </c>
      <c r="AC480" s="2">
        <f t="shared" si="231"/>
        <v>0</v>
      </c>
      <c r="AD480" s="2">
        <f t="shared" si="231"/>
        <v>0</v>
      </c>
      <c r="AE480" s="2">
        <f t="shared" si="231"/>
        <v>0</v>
      </c>
      <c r="AF480" s="2">
        <f t="shared" si="231"/>
        <v>0</v>
      </c>
      <c r="AG480" s="2">
        <f t="shared" si="231"/>
        <v>0</v>
      </c>
      <c r="AH480" s="2">
        <f t="shared" si="231"/>
        <v>0</v>
      </c>
      <c r="AI480" s="2">
        <f t="shared" si="231"/>
        <v>0</v>
      </c>
      <c r="AJ480" s="2">
        <f t="shared" si="231"/>
        <v>0</v>
      </c>
      <c r="AK480" s="2">
        <f t="shared" si="231"/>
        <v>0</v>
      </c>
      <c r="AL480" s="2">
        <f t="shared" si="231"/>
        <v>0</v>
      </c>
      <c r="AM480" s="2">
        <f t="shared" si="231"/>
        <v>0</v>
      </c>
      <c r="AN480" s="2">
        <f t="shared" si="231"/>
        <v>0</v>
      </c>
      <c r="AO480" s="2">
        <f t="shared" si="231"/>
        <v>0</v>
      </c>
      <c r="AP480" s="2">
        <f t="shared" si="231"/>
        <v>0</v>
      </c>
      <c r="AQ480" s="2">
        <f t="shared" si="231"/>
        <v>0</v>
      </c>
      <c r="AR480" s="2">
        <f t="shared" si="231"/>
        <v>0</v>
      </c>
      <c r="AS480" s="2">
        <f t="shared" si="231"/>
        <v>0</v>
      </c>
      <c r="AT480" s="2">
        <f t="shared" si="231"/>
        <v>0</v>
      </c>
      <c r="AU480" s="2">
        <f t="shared" si="231"/>
        <v>0</v>
      </c>
      <c r="AV480" s="2">
        <f t="shared" si="231"/>
        <v>0</v>
      </c>
      <c r="AW480" s="2">
        <f t="shared" si="231"/>
        <v>0</v>
      </c>
      <c r="AX480" s="2">
        <f t="shared" si="231"/>
        <v>0</v>
      </c>
      <c r="AY480" s="2">
        <f t="shared" si="231"/>
        <v>0</v>
      </c>
      <c r="AZ480" s="2">
        <f t="shared" si="231"/>
        <v>0</v>
      </c>
      <c r="BA480" s="2">
        <f t="shared" si="231"/>
        <v>0</v>
      </c>
      <c r="BB480" s="2">
        <f t="shared" si="231"/>
        <v>0</v>
      </c>
      <c r="BC480" s="2">
        <f t="shared" si="231"/>
        <v>0</v>
      </c>
      <c r="BD480" s="2">
        <f t="shared" si="231"/>
        <v>0</v>
      </c>
      <c r="BE480" s="2">
        <f t="shared" si="231"/>
        <v>0</v>
      </c>
      <c r="BF480" s="2">
        <f t="shared" si="231"/>
        <v>0</v>
      </c>
      <c r="BG480" s="2">
        <f t="shared" si="231"/>
        <v>0</v>
      </c>
      <c r="BH480" s="2">
        <f t="shared" si="231"/>
        <v>0</v>
      </c>
      <c r="BI480" s="2">
        <f t="shared" si="231"/>
        <v>0</v>
      </c>
      <c r="BJ480" s="2">
        <f t="shared" si="231"/>
        <v>0</v>
      </c>
      <c r="BK480" s="2">
        <f t="shared" si="231"/>
        <v>0</v>
      </c>
      <c r="BL480" s="2">
        <f t="shared" si="231"/>
        <v>0</v>
      </c>
      <c r="BM480" s="2">
        <f t="shared" si="231"/>
        <v>0</v>
      </c>
      <c r="BN480" s="2">
        <f t="shared" si="231"/>
        <v>0</v>
      </c>
      <c r="BO480" s="2">
        <f t="shared" si="231"/>
        <v>0</v>
      </c>
    </row>
    <row r="481" spans="2:67" ht="12.75" customHeight="1" outlineLevel="2">
      <c r="B481" s="64" t="s">
        <v>555</v>
      </c>
      <c r="L481" s="2">
        <f t="shared" ref="L481:BO481" si="232">IF(AND(L$10&gt;=$C476,L$10&lt;=$C477),INDEX($C474:$G474,1,L$10-$C476+1)*$C473*L478,0)</f>
        <v>0</v>
      </c>
      <c r="M481" s="2">
        <f t="shared" si="232"/>
        <v>0</v>
      </c>
      <c r="N481" s="2">
        <f t="shared" si="232"/>
        <v>0</v>
      </c>
      <c r="O481" s="2">
        <f t="shared" si="232"/>
        <v>0</v>
      </c>
      <c r="P481" s="2">
        <f t="shared" si="232"/>
        <v>0</v>
      </c>
      <c r="Q481" s="2">
        <f t="shared" si="232"/>
        <v>0</v>
      </c>
      <c r="R481" s="2">
        <f t="shared" si="232"/>
        <v>0</v>
      </c>
      <c r="S481" s="2">
        <f t="shared" si="232"/>
        <v>0</v>
      </c>
      <c r="T481" s="2">
        <f t="shared" si="232"/>
        <v>0</v>
      </c>
      <c r="U481" s="2">
        <f t="shared" si="232"/>
        <v>0</v>
      </c>
      <c r="V481" s="2">
        <f t="shared" si="232"/>
        <v>0</v>
      </c>
      <c r="W481" s="2">
        <f t="shared" si="232"/>
        <v>0</v>
      </c>
      <c r="X481" s="2">
        <f t="shared" si="232"/>
        <v>0</v>
      </c>
      <c r="Y481" s="2">
        <f t="shared" si="232"/>
        <v>0</v>
      </c>
      <c r="Z481" s="2">
        <f t="shared" si="232"/>
        <v>0</v>
      </c>
      <c r="AA481" s="2">
        <f t="shared" si="232"/>
        <v>32861.382662851458</v>
      </c>
      <c r="AB481" s="2">
        <f t="shared" si="232"/>
        <v>67441.672969329346</v>
      </c>
      <c r="AC481" s="2">
        <f t="shared" si="232"/>
        <v>0</v>
      </c>
      <c r="AD481" s="2">
        <f t="shared" si="232"/>
        <v>0</v>
      </c>
      <c r="AE481" s="2">
        <f t="shared" si="232"/>
        <v>0</v>
      </c>
      <c r="AF481" s="2">
        <f t="shared" si="232"/>
        <v>0</v>
      </c>
      <c r="AG481" s="2">
        <f t="shared" si="232"/>
        <v>0</v>
      </c>
      <c r="AH481" s="2">
        <f t="shared" si="232"/>
        <v>0</v>
      </c>
      <c r="AI481" s="2">
        <f t="shared" si="232"/>
        <v>0</v>
      </c>
      <c r="AJ481" s="2">
        <f t="shared" si="232"/>
        <v>0</v>
      </c>
      <c r="AK481" s="2">
        <f t="shared" si="232"/>
        <v>0</v>
      </c>
      <c r="AL481" s="2">
        <f t="shared" si="232"/>
        <v>0</v>
      </c>
      <c r="AM481" s="2">
        <f t="shared" si="232"/>
        <v>0</v>
      </c>
      <c r="AN481" s="2">
        <f t="shared" si="232"/>
        <v>0</v>
      </c>
      <c r="AO481" s="2">
        <f t="shared" si="232"/>
        <v>0</v>
      </c>
      <c r="AP481" s="2">
        <f t="shared" si="232"/>
        <v>0</v>
      </c>
      <c r="AQ481" s="2">
        <f t="shared" si="232"/>
        <v>0</v>
      </c>
      <c r="AR481" s="2">
        <f t="shared" si="232"/>
        <v>0</v>
      </c>
      <c r="AS481" s="2">
        <f t="shared" si="232"/>
        <v>0</v>
      </c>
      <c r="AT481" s="2">
        <f t="shared" si="232"/>
        <v>0</v>
      </c>
      <c r="AU481" s="2">
        <f t="shared" si="232"/>
        <v>0</v>
      </c>
      <c r="AV481" s="2">
        <f t="shared" si="232"/>
        <v>0</v>
      </c>
      <c r="AW481" s="2">
        <f t="shared" si="232"/>
        <v>0</v>
      </c>
      <c r="AX481" s="2">
        <f t="shared" si="232"/>
        <v>0</v>
      </c>
      <c r="AY481" s="2">
        <f t="shared" si="232"/>
        <v>0</v>
      </c>
      <c r="AZ481" s="2">
        <f t="shared" si="232"/>
        <v>0</v>
      </c>
      <c r="BA481" s="2">
        <f t="shared" si="232"/>
        <v>0</v>
      </c>
      <c r="BB481" s="2">
        <f t="shared" si="232"/>
        <v>0</v>
      </c>
      <c r="BC481" s="2">
        <f t="shared" si="232"/>
        <v>0</v>
      </c>
      <c r="BD481" s="2">
        <f t="shared" si="232"/>
        <v>0</v>
      </c>
      <c r="BE481" s="2">
        <f t="shared" si="232"/>
        <v>0</v>
      </c>
      <c r="BF481" s="2">
        <f t="shared" si="232"/>
        <v>0</v>
      </c>
      <c r="BG481" s="2">
        <f t="shared" si="232"/>
        <v>0</v>
      </c>
      <c r="BH481" s="2">
        <f t="shared" si="232"/>
        <v>0</v>
      </c>
      <c r="BI481" s="2">
        <f t="shared" si="232"/>
        <v>0</v>
      </c>
      <c r="BJ481" s="2">
        <f t="shared" si="232"/>
        <v>0</v>
      </c>
      <c r="BK481" s="2">
        <f t="shared" si="232"/>
        <v>0</v>
      </c>
      <c r="BL481" s="2">
        <f t="shared" si="232"/>
        <v>0</v>
      </c>
      <c r="BM481" s="2">
        <f t="shared" si="232"/>
        <v>0</v>
      </c>
      <c r="BN481" s="2">
        <f t="shared" si="232"/>
        <v>0</v>
      </c>
      <c r="BO481" s="2">
        <f t="shared" si="232"/>
        <v>0</v>
      </c>
    </row>
    <row r="482" spans="2:67" ht="12.75" customHeight="1" outlineLevel="2">
      <c r="B482" s="64" t="s">
        <v>3</v>
      </c>
      <c r="C482" s="165">
        <v>6.25E-2</v>
      </c>
      <c r="L482" s="2">
        <f t="shared" ref="L482:BO482" si="233">SUM(L480,L481/2)*$C482*IF(L$10=$C476,(13-$D476)/12,IF(L$10=$C477,($D477-1)/12,1))</f>
        <v>0</v>
      </c>
      <c r="M482" s="2">
        <f t="shared" si="233"/>
        <v>0</v>
      </c>
      <c r="N482" s="2">
        <f t="shared" si="233"/>
        <v>0</v>
      </c>
      <c r="O482" s="2">
        <f t="shared" si="233"/>
        <v>0</v>
      </c>
      <c r="P482" s="2">
        <f t="shared" si="233"/>
        <v>0</v>
      </c>
      <c r="Q482" s="2">
        <f t="shared" si="233"/>
        <v>0</v>
      </c>
      <c r="R482" s="2">
        <f t="shared" si="233"/>
        <v>0</v>
      </c>
      <c r="S482" s="2">
        <f t="shared" si="233"/>
        <v>0</v>
      </c>
      <c r="T482" s="2">
        <f t="shared" si="233"/>
        <v>0</v>
      </c>
      <c r="U482" s="2">
        <f t="shared" si="233"/>
        <v>0</v>
      </c>
      <c r="V482" s="2">
        <f t="shared" si="233"/>
        <v>0</v>
      </c>
      <c r="W482" s="2">
        <f t="shared" si="233"/>
        <v>0</v>
      </c>
      <c r="X482" s="2">
        <f t="shared" si="233"/>
        <v>0</v>
      </c>
      <c r="Y482" s="2">
        <f t="shared" si="233"/>
        <v>0</v>
      </c>
      <c r="Z482" s="2">
        <f t="shared" si="233"/>
        <v>0</v>
      </c>
      <c r="AA482" s="2">
        <f t="shared" si="233"/>
        <v>1026.9182082141081</v>
      </c>
      <c r="AB482" s="2">
        <f t="shared" si="233"/>
        <v>3169.1783135498545</v>
      </c>
      <c r="AC482" s="2">
        <f t="shared" si="233"/>
        <v>0</v>
      </c>
      <c r="AD482" s="2">
        <f t="shared" si="233"/>
        <v>0</v>
      </c>
      <c r="AE482" s="2">
        <f t="shared" si="233"/>
        <v>0</v>
      </c>
      <c r="AF482" s="2">
        <f t="shared" si="233"/>
        <v>0</v>
      </c>
      <c r="AG482" s="2">
        <f t="shared" si="233"/>
        <v>0</v>
      </c>
      <c r="AH482" s="2">
        <f t="shared" si="233"/>
        <v>0</v>
      </c>
      <c r="AI482" s="2">
        <f t="shared" si="233"/>
        <v>0</v>
      </c>
      <c r="AJ482" s="2">
        <f t="shared" si="233"/>
        <v>0</v>
      </c>
      <c r="AK482" s="2">
        <f t="shared" si="233"/>
        <v>0</v>
      </c>
      <c r="AL482" s="2">
        <f t="shared" si="233"/>
        <v>0</v>
      </c>
      <c r="AM482" s="2">
        <f t="shared" si="233"/>
        <v>0</v>
      </c>
      <c r="AN482" s="2">
        <f t="shared" si="233"/>
        <v>0</v>
      </c>
      <c r="AO482" s="2">
        <f t="shared" si="233"/>
        <v>0</v>
      </c>
      <c r="AP482" s="2">
        <f t="shared" si="233"/>
        <v>0</v>
      </c>
      <c r="AQ482" s="2">
        <f t="shared" si="233"/>
        <v>0</v>
      </c>
      <c r="AR482" s="2">
        <f t="shared" si="233"/>
        <v>0</v>
      </c>
      <c r="AS482" s="2">
        <f t="shared" si="233"/>
        <v>0</v>
      </c>
      <c r="AT482" s="2">
        <f t="shared" si="233"/>
        <v>0</v>
      </c>
      <c r="AU482" s="2">
        <f t="shared" si="233"/>
        <v>0</v>
      </c>
      <c r="AV482" s="2">
        <f t="shared" si="233"/>
        <v>0</v>
      </c>
      <c r="AW482" s="2">
        <f t="shared" si="233"/>
        <v>0</v>
      </c>
      <c r="AX482" s="2">
        <f t="shared" si="233"/>
        <v>0</v>
      </c>
      <c r="AY482" s="2">
        <f t="shared" si="233"/>
        <v>0</v>
      </c>
      <c r="AZ482" s="2">
        <f t="shared" si="233"/>
        <v>0</v>
      </c>
      <c r="BA482" s="2">
        <f t="shared" si="233"/>
        <v>0</v>
      </c>
      <c r="BB482" s="2">
        <f t="shared" si="233"/>
        <v>0</v>
      </c>
      <c r="BC482" s="2">
        <f t="shared" si="233"/>
        <v>0</v>
      </c>
      <c r="BD482" s="2">
        <f t="shared" si="233"/>
        <v>0</v>
      </c>
      <c r="BE482" s="2">
        <f t="shared" si="233"/>
        <v>0</v>
      </c>
      <c r="BF482" s="2">
        <f t="shared" si="233"/>
        <v>0</v>
      </c>
      <c r="BG482" s="2">
        <f t="shared" si="233"/>
        <v>0</v>
      </c>
      <c r="BH482" s="2">
        <f t="shared" si="233"/>
        <v>0</v>
      </c>
      <c r="BI482" s="2">
        <f t="shared" si="233"/>
        <v>0</v>
      </c>
      <c r="BJ482" s="2">
        <f t="shared" si="233"/>
        <v>0</v>
      </c>
      <c r="BK482" s="2">
        <f t="shared" si="233"/>
        <v>0</v>
      </c>
      <c r="BL482" s="2">
        <f t="shared" si="233"/>
        <v>0</v>
      </c>
      <c r="BM482" s="2">
        <f t="shared" si="233"/>
        <v>0</v>
      </c>
      <c r="BN482" s="2">
        <f t="shared" si="233"/>
        <v>0</v>
      </c>
      <c r="BO482" s="2">
        <f t="shared" si="233"/>
        <v>0</v>
      </c>
    </row>
    <row r="483" spans="2:67" ht="12.75" customHeight="1" outlineLevel="2">
      <c r="B483" s="64" t="s">
        <v>556</v>
      </c>
      <c r="K483" s="167"/>
      <c r="L483" s="2">
        <f>SUM(L480:L482)</f>
        <v>0</v>
      </c>
      <c r="M483" s="2">
        <f t="shared" ref="M483:BO483" si="234">SUM(M480:M482)</f>
        <v>0</v>
      </c>
      <c r="N483" s="2">
        <f t="shared" si="234"/>
        <v>0</v>
      </c>
      <c r="O483" s="2">
        <f t="shared" si="234"/>
        <v>0</v>
      </c>
      <c r="P483" s="2">
        <f t="shared" si="234"/>
        <v>0</v>
      </c>
      <c r="Q483" s="2">
        <f t="shared" si="234"/>
        <v>0</v>
      </c>
      <c r="R483" s="2">
        <f t="shared" si="234"/>
        <v>0</v>
      </c>
      <c r="S483" s="2">
        <f t="shared" si="234"/>
        <v>0</v>
      </c>
      <c r="T483" s="2">
        <f t="shared" si="234"/>
        <v>0</v>
      </c>
      <c r="U483" s="2">
        <f t="shared" si="234"/>
        <v>0</v>
      </c>
      <c r="V483" s="2">
        <f t="shared" si="234"/>
        <v>0</v>
      </c>
      <c r="W483" s="2">
        <f t="shared" si="234"/>
        <v>0</v>
      </c>
      <c r="X483" s="2">
        <f t="shared" si="234"/>
        <v>0</v>
      </c>
      <c r="Y483" s="2">
        <f t="shared" si="234"/>
        <v>0</v>
      </c>
      <c r="Z483" s="2">
        <f t="shared" si="234"/>
        <v>0</v>
      </c>
      <c r="AA483" s="2">
        <f t="shared" si="234"/>
        <v>33888.300871065563</v>
      </c>
      <c r="AB483" s="2">
        <f t="shared" si="234"/>
        <v>104499.15215394476</v>
      </c>
      <c r="AC483" s="2">
        <f t="shared" si="234"/>
        <v>0</v>
      </c>
      <c r="AD483" s="2">
        <f t="shared" si="234"/>
        <v>0</v>
      </c>
      <c r="AE483" s="2">
        <f t="shared" si="234"/>
        <v>0</v>
      </c>
      <c r="AF483" s="2">
        <f t="shared" si="234"/>
        <v>0</v>
      </c>
      <c r="AG483" s="2">
        <f t="shared" si="234"/>
        <v>0</v>
      </c>
      <c r="AH483" s="2">
        <f t="shared" si="234"/>
        <v>0</v>
      </c>
      <c r="AI483" s="2">
        <f t="shared" si="234"/>
        <v>0</v>
      </c>
      <c r="AJ483" s="2">
        <f t="shared" si="234"/>
        <v>0</v>
      </c>
      <c r="AK483" s="2">
        <f t="shared" si="234"/>
        <v>0</v>
      </c>
      <c r="AL483" s="2">
        <f t="shared" si="234"/>
        <v>0</v>
      </c>
      <c r="AM483" s="2">
        <f t="shared" si="234"/>
        <v>0</v>
      </c>
      <c r="AN483" s="2">
        <f t="shared" si="234"/>
        <v>0</v>
      </c>
      <c r="AO483" s="2">
        <f t="shared" si="234"/>
        <v>0</v>
      </c>
      <c r="AP483" s="2">
        <f t="shared" si="234"/>
        <v>0</v>
      </c>
      <c r="AQ483" s="2">
        <f t="shared" si="234"/>
        <v>0</v>
      </c>
      <c r="AR483" s="2">
        <f t="shared" si="234"/>
        <v>0</v>
      </c>
      <c r="AS483" s="2">
        <f t="shared" si="234"/>
        <v>0</v>
      </c>
      <c r="AT483" s="2">
        <f t="shared" si="234"/>
        <v>0</v>
      </c>
      <c r="AU483" s="2">
        <f t="shared" si="234"/>
        <v>0</v>
      </c>
      <c r="AV483" s="2">
        <f t="shared" si="234"/>
        <v>0</v>
      </c>
      <c r="AW483" s="2">
        <f t="shared" si="234"/>
        <v>0</v>
      </c>
      <c r="AX483" s="2">
        <f t="shared" si="234"/>
        <v>0</v>
      </c>
      <c r="AY483" s="2">
        <f t="shared" si="234"/>
        <v>0</v>
      </c>
      <c r="AZ483" s="2">
        <f t="shared" si="234"/>
        <v>0</v>
      </c>
      <c r="BA483" s="2">
        <f t="shared" si="234"/>
        <v>0</v>
      </c>
      <c r="BB483" s="2">
        <f t="shared" si="234"/>
        <v>0</v>
      </c>
      <c r="BC483" s="2">
        <f t="shared" si="234"/>
        <v>0</v>
      </c>
      <c r="BD483" s="2">
        <f t="shared" si="234"/>
        <v>0</v>
      </c>
      <c r="BE483" s="2">
        <f t="shared" si="234"/>
        <v>0</v>
      </c>
      <c r="BF483" s="2">
        <f t="shared" si="234"/>
        <v>0</v>
      </c>
      <c r="BG483" s="2">
        <f t="shared" si="234"/>
        <v>0</v>
      </c>
      <c r="BH483" s="2">
        <f t="shared" si="234"/>
        <v>0</v>
      </c>
      <c r="BI483" s="2">
        <f t="shared" si="234"/>
        <v>0</v>
      </c>
      <c r="BJ483" s="2">
        <f t="shared" si="234"/>
        <v>0</v>
      </c>
      <c r="BK483" s="2">
        <f t="shared" si="234"/>
        <v>0</v>
      </c>
      <c r="BL483" s="2">
        <f t="shared" si="234"/>
        <v>0</v>
      </c>
      <c r="BM483" s="2">
        <f t="shared" si="234"/>
        <v>0</v>
      </c>
      <c r="BN483" s="2">
        <f t="shared" si="234"/>
        <v>0</v>
      </c>
      <c r="BO483" s="2">
        <f t="shared" si="234"/>
        <v>0</v>
      </c>
    </row>
    <row r="484" spans="2:67" ht="12.75" customHeight="1" outlineLevel="2">
      <c r="B484" s="168" t="s">
        <v>557</v>
      </c>
      <c r="E484" s="2">
        <f>MAX(L483:BO483)*(1+$C$8)</f>
        <v>104499.15215394476</v>
      </c>
      <c r="F484" s="159">
        <v>20</v>
      </c>
      <c r="G484" s="169">
        <f>+$C$6</f>
        <v>2.9999999999999997E-4</v>
      </c>
      <c r="H484" s="151"/>
      <c r="L484" s="2"/>
      <c r="M484" s="2"/>
      <c r="N484" s="2"/>
      <c r="O484" s="2"/>
      <c r="P484" s="2"/>
      <c r="Q484" s="2"/>
    </row>
    <row r="485" spans="2:67" ht="12.75" customHeight="1" outlineLevel="2">
      <c r="B485" s="14"/>
    </row>
    <row r="486" spans="2:67" ht="12.75" customHeight="1" outlineLevel="2">
      <c r="B486" s="170" t="s">
        <v>558</v>
      </c>
    </row>
    <row r="487" spans="2:67" ht="12.75" customHeight="1" outlineLevel="2">
      <c r="B487" s="168" t="s">
        <v>559</v>
      </c>
      <c r="K487" s="2"/>
      <c r="L487" s="2">
        <f t="shared" ref="L487:BO487" si="235">IF(L$10=$C477,$E484,K489)</f>
        <v>0</v>
      </c>
      <c r="M487" s="2">
        <f t="shared" si="235"/>
        <v>0</v>
      </c>
      <c r="N487" s="2">
        <f t="shared" si="235"/>
        <v>0</v>
      </c>
      <c r="O487" s="2">
        <f t="shared" si="235"/>
        <v>0</v>
      </c>
      <c r="P487" s="2">
        <f t="shared" si="235"/>
        <v>0</v>
      </c>
      <c r="Q487" s="2">
        <f t="shared" si="235"/>
        <v>0</v>
      </c>
      <c r="R487" s="2">
        <f t="shared" si="235"/>
        <v>0</v>
      </c>
      <c r="S487" s="2">
        <f t="shared" si="235"/>
        <v>0</v>
      </c>
      <c r="T487" s="2">
        <f t="shared" si="235"/>
        <v>0</v>
      </c>
      <c r="U487" s="2">
        <f t="shared" si="235"/>
        <v>0</v>
      </c>
      <c r="V487" s="2">
        <f t="shared" si="235"/>
        <v>0</v>
      </c>
      <c r="W487" s="2">
        <f t="shared" si="235"/>
        <v>0</v>
      </c>
      <c r="X487" s="2">
        <f t="shared" si="235"/>
        <v>0</v>
      </c>
      <c r="Y487" s="2">
        <f t="shared" si="235"/>
        <v>0</v>
      </c>
      <c r="Z487" s="2">
        <f t="shared" si="235"/>
        <v>0</v>
      </c>
      <c r="AA487" s="2">
        <f t="shared" si="235"/>
        <v>0</v>
      </c>
      <c r="AB487" s="2">
        <f t="shared" si="235"/>
        <v>104499.15215394476</v>
      </c>
      <c r="AC487" s="2">
        <f t="shared" si="235"/>
        <v>103192.91275202045</v>
      </c>
      <c r="AD487" s="2">
        <f t="shared" si="235"/>
        <v>97967.955144323205</v>
      </c>
      <c r="AE487" s="2">
        <f t="shared" si="235"/>
        <v>92742.99753662596</v>
      </c>
      <c r="AF487" s="2">
        <f t="shared" si="235"/>
        <v>87518.039928928716</v>
      </c>
      <c r="AG487" s="2">
        <f t="shared" si="235"/>
        <v>82293.082321231472</v>
      </c>
      <c r="AH487" s="2">
        <f t="shared" si="235"/>
        <v>77068.124713534227</v>
      </c>
      <c r="AI487" s="2">
        <f t="shared" si="235"/>
        <v>71843.167105836983</v>
      </c>
      <c r="AJ487" s="2">
        <f t="shared" si="235"/>
        <v>66618.209498139739</v>
      </c>
      <c r="AK487" s="2">
        <f t="shared" si="235"/>
        <v>61393.251890442501</v>
      </c>
      <c r="AL487" s="2">
        <f t="shared" si="235"/>
        <v>56168.294282745264</v>
      </c>
      <c r="AM487" s="2">
        <f t="shared" si="235"/>
        <v>50943.336675048027</v>
      </c>
      <c r="AN487" s="2">
        <f t="shared" si="235"/>
        <v>45718.37906735079</v>
      </c>
      <c r="AO487" s="2">
        <f t="shared" si="235"/>
        <v>40493.421459653553</v>
      </c>
      <c r="AP487" s="2">
        <f t="shared" si="235"/>
        <v>35268.463851956316</v>
      </c>
      <c r="AQ487" s="2">
        <f t="shared" si="235"/>
        <v>30043.506244259079</v>
      </c>
      <c r="AR487" s="2">
        <f t="shared" si="235"/>
        <v>24818.548636561842</v>
      </c>
      <c r="AS487" s="2">
        <f t="shared" si="235"/>
        <v>19593.591028864605</v>
      </c>
      <c r="AT487" s="2">
        <f t="shared" si="235"/>
        <v>14368.633421167367</v>
      </c>
      <c r="AU487" s="2">
        <f t="shared" si="235"/>
        <v>9143.6758134701304</v>
      </c>
      <c r="AV487" s="2">
        <f t="shared" si="235"/>
        <v>3918.7182057728924</v>
      </c>
      <c r="AW487" s="2">
        <f t="shared" si="235"/>
        <v>0</v>
      </c>
      <c r="AX487" s="2">
        <f t="shared" si="235"/>
        <v>0</v>
      </c>
      <c r="AY487" s="2">
        <f t="shared" si="235"/>
        <v>0</v>
      </c>
      <c r="AZ487" s="2">
        <f t="shared" si="235"/>
        <v>0</v>
      </c>
      <c r="BA487" s="2">
        <f t="shared" si="235"/>
        <v>0</v>
      </c>
      <c r="BB487" s="2">
        <f t="shared" si="235"/>
        <v>0</v>
      </c>
      <c r="BC487" s="2">
        <f t="shared" si="235"/>
        <v>0</v>
      </c>
      <c r="BD487" s="2">
        <f t="shared" si="235"/>
        <v>0</v>
      </c>
      <c r="BE487" s="2">
        <f t="shared" si="235"/>
        <v>0</v>
      </c>
      <c r="BF487" s="2">
        <f t="shared" si="235"/>
        <v>0</v>
      </c>
      <c r="BG487" s="2">
        <f t="shared" si="235"/>
        <v>0</v>
      </c>
      <c r="BH487" s="2">
        <f t="shared" si="235"/>
        <v>0</v>
      </c>
      <c r="BI487" s="2">
        <f t="shared" si="235"/>
        <v>0</v>
      </c>
      <c r="BJ487" s="2">
        <f t="shared" si="235"/>
        <v>0</v>
      </c>
      <c r="BK487" s="2">
        <f t="shared" si="235"/>
        <v>0</v>
      </c>
      <c r="BL487" s="2">
        <f t="shared" si="235"/>
        <v>0</v>
      </c>
      <c r="BM487" s="2">
        <f t="shared" si="235"/>
        <v>0</v>
      </c>
      <c r="BN487" s="2">
        <f t="shared" si="235"/>
        <v>0</v>
      </c>
      <c r="BO487" s="2">
        <f t="shared" si="235"/>
        <v>0</v>
      </c>
    </row>
    <row r="488" spans="2:67" ht="12.75" customHeight="1" outlineLevel="2">
      <c r="B488" s="64" t="s">
        <v>541</v>
      </c>
      <c r="K488" s="2"/>
      <c r="L488" s="2">
        <f t="shared" ref="L488:BO488" si="236">IF(L$10=$C477,$E484/$F484*(13-$D477)/12,MIN(K489,$E484/$F484))</f>
        <v>0</v>
      </c>
      <c r="M488" s="2">
        <f t="shared" si="236"/>
        <v>0</v>
      </c>
      <c r="N488" s="2">
        <f t="shared" si="236"/>
        <v>0</v>
      </c>
      <c r="O488" s="2">
        <f t="shared" si="236"/>
        <v>0</v>
      </c>
      <c r="P488" s="2">
        <f t="shared" si="236"/>
        <v>0</v>
      </c>
      <c r="Q488" s="2">
        <f t="shared" si="236"/>
        <v>0</v>
      </c>
      <c r="R488" s="2">
        <f t="shared" si="236"/>
        <v>0</v>
      </c>
      <c r="S488" s="2">
        <f t="shared" si="236"/>
        <v>0</v>
      </c>
      <c r="T488" s="2">
        <f t="shared" si="236"/>
        <v>0</v>
      </c>
      <c r="U488" s="2">
        <f t="shared" si="236"/>
        <v>0</v>
      </c>
      <c r="V488" s="2">
        <f t="shared" si="236"/>
        <v>0</v>
      </c>
      <c r="W488" s="2">
        <f t="shared" si="236"/>
        <v>0</v>
      </c>
      <c r="X488" s="2">
        <f t="shared" si="236"/>
        <v>0</v>
      </c>
      <c r="Y488" s="2">
        <f t="shared" si="236"/>
        <v>0</v>
      </c>
      <c r="Z488" s="2">
        <f t="shared" si="236"/>
        <v>0</v>
      </c>
      <c r="AA488" s="2">
        <f t="shared" si="236"/>
        <v>0</v>
      </c>
      <c r="AB488" s="2">
        <f t="shared" si="236"/>
        <v>1306.2394019243095</v>
      </c>
      <c r="AC488" s="2">
        <f t="shared" si="236"/>
        <v>5224.957607697238</v>
      </c>
      <c r="AD488" s="2">
        <f t="shared" si="236"/>
        <v>5224.957607697238</v>
      </c>
      <c r="AE488" s="2">
        <f t="shared" si="236"/>
        <v>5224.957607697238</v>
      </c>
      <c r="AF488" s="2">
        <f t="shared" si="236"/>
        <v>5224.957607697238</v>
      </c>
      <c r="AG488" s="2">
        <f t="shared" si="236"/>
        <v>5224.957607697238</v>
      </c>
      <c r="AH488" s="2">
        <f t="shared" si="236"/>
        <v>5224.957607697238</v>
      </c>
      <c r="AI488" s="2">
        <f t="shared" si="236"/>
        <v>5224.957607697238</v>
      </c>
      <c r="AJ488" s="2">
        <f t="shared" si="236"/>
        <v>5224.957607697238</v>
      </c>
      <c r="AK488" s="2">
        <f t="shared" si="236"/>
        <v>5224.957607697238</v>
      </c>
      <c r="AL488" s="2">
        <f t="shared" si="236"/>
        <v>5224.957607697238</v>
      </c>
      <c r="AM488" s="2">
        <f t="shared" si="236"/>
        <v>5224.957607697238</v>
      </c>
      <c r="AN488" s="2">
        <f t="shared" si="236"/>
        <v>5224.957607697238</v>
      </c>
      <c r="AO488" s="2">
        <f t="shared" si="236"/>
        <v>5224.957607697238</v>
      </c>
      <c r="AP488" s="2">
        <f t="shared" si="236"/>
        <v>5224.957607697238</v>
      </c>
      <c r="AQ488" s="2">
        <f t="shared" si="236"/>
        <v>5224.957607697238</v>
      </c>
      <c r="AR488" s="2">
        <f t="shared" si="236"/>
        <v>5224.957607697238</v>
      </c>
      <c r="AS488" s="2">
        <f t="shared" si="236"/>
        <v>5224.957607697238</v>
      </c>
      <c r="AT488" s="2">
        <f t="shared" si="236"/>
        <v>5224.957607697238</v>
      </c>
      <c r="AU488" s="2">
        <f t="shared" si="236"/>
        <v>5224.957607697238</v>
      </c>
      <c r="AV488" s="2">
        <f t="shared" si="236"/>
        <v>3918.7182057728924</v>
      </c>
      <c r="AW488" s="2">
        <f t="shared" si="236"/>
        <v>0</v>
      </c>
      <c r="AX488" s="2">
        <f t="shared" si="236"/>
        <v>0</v>
      </c>
      <c r="AY488" s="2">
        <f t="shared" si="236"/>
        <v>0</v>
      </c>
      <c r="AZ488" s="2">
        <f t="shared" si="236"/>
        <v>0</v>
      </c>
      <c r="BA488" s="2">
        <f t="shared" si="236"/>
        <v>0</v>
      </c>
      <c r="BB488" s="2">
        <f t="shared" si="236"/>
        <v>0</v>
      </c>
      <c r="BC488" s="2">
        <f t="shared" si="236"/>
        <v>0</v>
      </c>
      <c r="BD488" s="2">
        <f t="shared" si="236"/>
        <v>0</v>
      </c>
      <c r="BE488" s="2">
        <f t="shared" si="236"/>
        <v>0</v>
      </c>
      <c r="BF488" s="2">
        <f t="shared" si="236"/>
        <v>0</v>
      </c>
      <c r="BG488" s="2">
        <f t="shared" si="236"/>
        <v>0</v>
      </c>
      <c r="BH488" s="2">
        <f t="shared" si="236"/>
        <v>0</v>
      </c>
      <c r="BI488" s="2">
        <f t="shared" si="236"/>
        <v>0</v>
      </c>
      <c r="BJ488" s="2">
        <f t="shared" si="236"/>
        <v>0</v>
      </c>
      <c r="BK488" s="2">
        <f t="shared" si="236"/>
        <v>0</v>
      </c>
      <c r="BL488" s="2">
        <f t="shared" si="236"/>
        <v>0</v>
      </c>
      <c r="BM488" s="2">
        <f t="shared" si="236"/>
        <v>0</v>
      </c>
      <c r="BN488" s="2">
        <f t="shared" si="236"/>
        <v>0</v>
      </c>
      <c r="BO488" s="2">
        <f t="shared" si="236"/>
        <v>0</v>
      </c>
    </row>
    <row r="489" spans="2:67" ht="12.75" customHeight="1" outlineLevel="2">
      <c r="B489" s="168" t="s">
        <v>542</v>
      </c>
      <c r="K489" s="167">
        <v>0</v>
      </c>
      <c r="L489" s="2">
        <f t="shared" ref="L489:BO489" si="237">+L487-L488</f>
        <v>0</v>
      </c>
      <c r="M489" s="2">
        <f t="shared" si="237"/>
        <v>0</v>
      </c>
      <c r="N489" s="2">
        <f t="shared" si="237"/>
        <v>0</v>
      </c>
      <c r="O489" s="2">
        <f t="shared" si="237"/>
        <v>0</v>
      </c>
      <c r="P489" s="2">
        <f t="shared" si="237"/>
        <v>0</v>
      </c>
      <c r="Q489" s="2">
        <f t="shared" si="237"/>
        <v>0</v>
      </c>
      <c r="R489" s="2">
        <f t="shared" si="237"/>
        <v>0</v>
      </c>
      <c r="S489" s="2">
        <f t="shared" si="237"/>
        <v>0</v>
      </c>
      <c r="T489" s="2">
        <f t="shared" si="237"/>
        <v>0</v>
      </c>
      <c r="U489" s="2">
        <f t="shared" si="237"/>
        <v>0</v>
      </c>
      <c r="V489" s="2">
        <f t="shared" si="237"/>
        <v>0</v>
      </c>
      <c r="W489" s="2">
        <f t="shared" si="237"/>
        <v>0</v>
      </c>
      <c r="X489" s="2">
        <f t="shared" si="237"/>
        <v>0</v>
      </c>
      <c r="Y489" s="2">
        <f t="shared" si="237"/>
        <v>0</v>
      </c>
      <c r="Z489" s="2">
        <f t="shared" si="237"/>
        <v>0</v>
      </c>
      <c r="AA489" s="2">
        <f t="shared" si="237"/>
        <v>0</v>
      </c>
      <c r="AB489" s="2">
        <f t="shared" si="237"/>
        <v>103192.91275202045</v>
      </c>
      <c r="AC489" s="2">
        <f t="shared" si="237"/>
        <v>97967.955144323205</v>
      </c>
      <c r="AD489" s="2">
        <f t="shared" si="237"/>
        <v>92742.99753662596</v>
      </c>
      <c r="AE489" s="2">
        <f t="shared" si="237"/>
        <v>87518.039928928716</v>
      </c>
      <c r="AF489" s="2">
        <f t="shared" si="237"/>
        <v>82293.082321231472</v>
      </c>
      <c r="AG489" s="2">
        <f t="shared" si="237"/>
        <v>77068.124713534227</v>
      </c>
      <c r="AH489" s="2">
        <f t="shared" si="237"/>
        <v>71843.167105836983</v>
      </c>
      <c r="AI489" s="2">
        <f t="shared" si="237"/>
        <v>66618.209498139739</v>
      </c>
      <c r="AJ489" s="2">
        <f t="shared" si="237"/>
        <v>61393.251890442501</v>
      </c>
      <c r="AK489" s="2">
        <f t="shared" si="237"/>
        <v>56168.294282745264</v>
      </c>
      <c r="AL489" s="2">
        <f t="shared" si="237"/>
        <v>50943.336675048027</v>
      </c>
      <c r="AM489" s="2">
        <f t="shared" si="237"/>
        <v>45718.37906735079</v>
      </c>
      <c r="AN489" s="2">
        <f t="shared" si="237"/>
        <v>40493.421459653553</v>
      </c>
      <c r="AO489" s="2">
        <f t="shared" si="237"/>
        <v>35268.463851956316</v>
      </c>
      <c r="AP489" s="2">
        <f t="shared" si="237"/>
        <v>30043.506244259079</v>
      </c>
      <c r="AQ489" s="2">
        <f t="shared" si="237"/>
        <v>24818.548636561842</v>
      </c>
      <c r="AR489" s="2">
        <f t="shared" si="237"/>
        <v>19593.591028864605</v>
      </c>
      <c r="AS489" s="2">
        <f t="shared" si="237"/>
        <v>14368.633421167367</v>
      </c>
      <c r="AT489" s="2">
        <f t="shared" si="237"/>
        <v>9143.6758134701304</v>
      </c>
      <c r="AU489" s="2">
        <f t="shared" si="237"/>
        <v>3918.7182057728924</v>
      </c>
      <c r="AV489" s="2">
        <f t="shared" si="237"/>
        <v>0</v>
      </c>
      <c r="AW489" s="2">
        <f t="shared" si="237"/>
        <v>0</v>
      </c>
      <c r="AX489" s="2">
        <f t="shared" si="237"/>
        <v>0</v>
      </c>
      <c r="AY489" s="2">
        <f t="shared" si="237"/>
        <v>0</v>
      </c>
      <c r="AZ489" s="2">
        <f t="shared" si="237"/>
        <v>0</v>
      </c>
      <c r="BA489" s="2">
        <f t="shared" si="237"/>
        <v>0</v>
      </c>
      <c r="BB489" s="2">
        <f t="shared" si="237"/>
        <v>0</v>
      </c>
      <c r="BC489" s="2">
        <f t="shared" si="237"/>
        <v>0</v>
      </c>
      <c r="BD489" s="2">
        <f t="shared" si="237"/>
        <v>0</v>
      </c>
      <c r="BE489" s="2">
        <f t="shared" si="237"/>
        <v>0</v>
      </c>
      <c r="BF489" s="2">
        <f t="shared" si="237"/>
        <v>0</v>
      </c>
      <c r="BG489" s="2">
        <f t="shared" si="237"/>
        <v>0</v>
      </c>
      <c r="BH489" s="2">
        <f t="shared" si="237"/>
        <v>0</v>
      </c>
      <c r="BI489" s="2">
        <f t="shared" si="237"/>
        <v>0</v>
      </c>
      <c r="BJ489" s="2">
        <f t="shared" si="237"/>
        <v>0</v>
      </c>
      <c r="BK489" s="2">
        <f t="shared" si="237"/>
        <v>0</v>
      </c>
      <c r="BL489" s="2">
        <f t="shared" si="237"/>
        <v>0</v>
      </c>
      <c r="BM489" s="2">
        <f t="shared" si="237"/>
        <v>0</v>
      </c>
      <c r="BN489" s="2">
        <f t="shared" si="237"/>
        <v>0</v>
      </c>
      <c r="BO489" s="2">
        <f t="shared" si="237"/>
        <v>0</v>
      </c>
    </row>
    <row r="490" spans="2:67" ht="12.75" customHeight="1" outlineLevel="2">
      <c r="B490" s="64" t="s">
        <v>543</v>
      </c>
      <c r="L490" s="2">
        <f t="shared" ref="L490:BO490" si="238">IF(L$10=$C477,(L487+L489)/2*(13-$D477)/12,(L487+L489)/2)</f>
        <v>0</v>
      </c>
      <c r="M490" s="2">
        <f t="shared" si="238"/>
        <v>0</v>
      </c>
      <c r="N490" s="2">
        <f t="shared" si="238"/>
        <v>0</v>
      </c>
      <c r="O490" s="2">
        <f t="shared" si="238"/>
        <v>0</v>
      </c>
      <c r="P490" s="2">
        <f t="shared" si="238"/>
        <v>0</v>
      </c>
      <c r="Q490" s="2">
        <f t="shared" si="238"/>
        <v>0</v>
      </c>
      <c r="R490" s="2">
        <f t="shared" si="238"/>
        <v>0</v>
      </c>
      <c r="S490" s="2">
        <f t="shared" si="238"/>
        <v>0</v>
      </c>
      <c r="T490" s="2">
        <f t="shared" si="238"/>
        <v>0</v>
      </c>
      <c r="U490" s="2">
        <f t="shared" si="238"/>
        <v>0</v>
      </c>
      <c r="V490" s="2">
        <f t="shared" si="238"/>
        <v>0</v>
      </c>
      <c r="W490" s="2">
        <f t="shared" si="238"/>
        <v>0</v>
      </c>
      <c r="X490" s="2">
        <f t="shared" si="238"/>
        <v>0</v>
      </c>
      <c r="Y490" s="2">
        <f t="shared" si="238"/>
        <v>0</v>
      </c>
      <c r="Z490" s="2">
        <f t="shared" si="238"/>
        <v>0</v>
      </c>
      <c r="AA490" s="2">
        <f t="shared" si="238"/>
        <v>0</v>
      </c>
      <c r="AB490" s="2">
        <f t="shared" si="238"/>
        <v>25961.508113245651</v>
      </c>
      <c r="AC490" s="2">
        <f t="shared" si="238"/>
        <v>100580.43394817182</v>
      </c>
      <c r="AD490" s="2">
        <f t="shared" si="238"/>
        <v>95355.47634047459</v>
      </c>
      <c r="AE490" s="2">
        <f t="shared" si="238"/>
        <v>90130.518732777331</v>
      </c>
      <c r="AF490" s="2">
        <f t="shared" si="238"/>
        <v>84905.561125080101</v>
      </c>
      <c r="AG490" s="2">
        <f t="shared" si="238"/>
        <v>79680.603517382842</v>
      </c>
      <c r="AH490" s="2">
        <f t="shared" si="238"/>
        <v>74455.645909685612</v>
      </c>
      <c r="AI490" s="2">
        <f t="shared" si="238"/>
        <v>69230.688301988353</v>
      </c>
      <c r="AJ490" s="2">
        <f t="shared" si="238"/>
        <v>64005.730694291124</v>
      </c>
      <c r="AK490" s="2">
        <f t="shared" si="238"/>
        <v>58780.773086593879</v>
      </c>
      <c r="AL490" s="2">
        <f t="shared" si="238"/>
        <v>53555.815478896649</v>
      </c>
      <c r="AM490" s="2">
        <f t="shared" si="238"/>
        <v>48330.857871199405</v>
      </c>
      <c r="AN490" s="2">
        <f t="shared" si="238"/>
        <v>43105.900263502175</v>
      </c>
      <c r="AO490" s="2">
        <f t="shared" si="238"/>
        <v>37880.942655804931</v>
      </c>
      <c r="AP490" s="2">
        <f t="shared" si="238"/>
        <v>32655.985048107697</v>
      </c>
      <c r="AQ490" s="2">
        <f t="shared" si="238"/>
        <v>27431.02744041046</v>
      </c>
      <c r="AR490" s="2">
        <f t="shared" si="238"/>
        <v>22206.069832713223</v>
      </c>
      <c r="AS490" s="2">
        <f t="shared" si="238"/>
        <v>16981.112225015986</v>
      </c>
      <c r="AT490" s="2">
        <f t="shared" si="238"/>
        <v>11756.154617318749</v>
      </c>
      <c r="AU490" s="2">
        <f t="shared" si="238"/>
        <v>6531.1970096215118</v>
      </c>
      <c r="AV490" s="2">
        <f t="shared" si="238"/>
        <v>1959.3591028864462</v>
      </c>
      <c r="AW490" s="2">
        <f t="shared" si="238"/>
        <v>0</v>
      </c>
      <c r="AX490" s="2">
        <f t="shared" si="238"/>
        <v>0</v>
      </c>
      <c r="AY490" s="2">
        <f t="shared" si="238"/>
        <v>0</v>
      </c>
      <c r="AZ490" s="2">
        <f t="shared" si="238"/>
        <v>0</v>
      </c>
      <c r="BA490" s="2">
        <f t="shared" si="238"/>
        <v>0</v>
      </c>
      <c r="BB490" s="2">
        <f t="shared" si="238"/>
        <v>0</v>
      </c>
      <c r="BC490" s="2">
        <f t="shared" si="238"/>
        <v>0</v>
      </c>
      <c r="BD490" s="2">
        <f t="shared" si="238"/>
        <v>0</v>
      </c>
      <c r="BE490" s="2">
        <f t="shared" si="238"/>
        <v>0</v>
      </c>
      <c r="BF490" s="2">
        <f t="shared" si="238"/>
        <v>0</v>
      </c>
      <c r="BG490" s="2">
        <f t="shared" si="238"/>
        <v>0</v>
      </c>
      <c r="BH490" s="2">
        <f t="shared" si="238"/>
        <v>0</v>
      </c>
      <c r="BI490" s="2">
        <f t="shared" si="238"/>
        <v>0</v>
      </c>
      <c r="BJ490" s="2">
        <f t="shared" si="238"/>
        <v>0</v>
      </c>
      <c r="BK490" s="2">
        <f t="shared" si="238"/>
        <v>0</v>
      </c>
      <c r="BL490" s="2">
        <f t="shared" si="238"/>
        <v>0</v>
      </c>
      <c r="BM490" s="2">
        <f t="shared" si="238"/>
        <v>0</v>
      </c>
      <c r="BN490" s="2">
        <f t="shared" si="238"/>
        <v>0</v>
      </c>
      <c r="BO490" s="2">
        <f t="shared" si="238"/>
        <v>0</v>
      </c>
    </row>
    <row r="491" spans="2:67" ht="12.75" customHeight="1" outlineLevel="2">
      <c r="B491" s="64" t="s">
        <v>535</v>
      </c>
      <c r="L491" s="171">
        <f t="shared" ref="L491:BO491" si="239">+L490*$C$5</f>
        <v>0</v>
      </c>
      <c r="M491" s="171">
        <f t="shared" si="239"/>
        <v>0</v>
      </c>
      <c r="N491" s="171">
        <f t="shared" si="239"/>
        <v>0</v>
      </c>
      <c r="O491" s="171">
        <f t="shared" si="239"/>
        <v>0</v>
      </c>
      <c r="P491" s="171">
        <f t="shared" si="239"/>
        <v>0</v>
      </c>
      <c r="Q491" s="171">
        <f t="shared" si="239"/>
        <v>0</v>
      </c>
      <c r="R491" s="171">
        <f t="shared" si="239"/>
        <v>0</v>
      </c>
      <c r="S491" s="171">
        <f t="shared" si="239"/>
        <v>0</v>
      </c>
      <c r="T491" s="171">
        <f t="shared" si="239"/>
        <v>0</v>
      </c>
      <c r="U491" s="171">
        <f t="shared" si="239"/>
        <v>0</v>
      </c>
      <c r="V491" s="171">
        <f t="shared" si="239"/>
        <v>0</v>
      </c>
      <c r="W491" s="171">
        <f t="shared" si="239"/>
        <v>0</v>
      </c>
      <c r="X491" s="171">
        <f t="shared" si="239"/>
        <v>0</v>
      </c>
      <c r="Y491" s="171">
        <f t="shared" si="239"/>
        <v>0</v>
      </c>
      <c r="Z491" s="171">
        <f t="shared" si="239"/>
        <v>0</v>
      </c>
      <c r="AA491" s="171">
        <f t="shared" si="239"/>
        <v>0</v>
      </c>
      <c r="AB491" s="171">
        <f t="shared" si="239"/>
        <v>1817.3055679271956</v>
      </c>
      <c r="AC491" s="171">
        <f t="shared" si="239"/>
        <v>7040.630376372028</v>
      </c>
      <c r="AD491" s="171">
        <f t="shared" si="239"/>
        <v>6674.8833438332222</v>
      </c>
      <c r="AE491" s="171">
        <f t="shared" si="239"/>
        <v>6309.1363112944136</v>
      </c>
      <c r="AF491" s="171">
        <f t="shared" si="239"/>
        <v>5943.3892787556078</v>
      </c>
      <c r="AG491" s="171">
        <f t="shared" si="239"/>
        <v>5577.6422462167993</v>
      </c>
      <c r="AH491" s="171">
        <f t="shared" si="239"/>
        <v>5211.8952136779935</v>
      </c>
      <c r="AI491" s="171">
        <f t="shared" si="239"/>
        <v>4846.148181139185</v>
      </c>
      <c r="AJ491" s="171">
        <f t="shared" si="239"/>
        <v>4480.4011486003792</v>
      </c>
      <c r="AK491" s="171">
        <f t="shared" si="239"/>
        <v>4114.6541160615716</v>
      </c>
      <c r="AL491" s="171">
        <f t="shared" si="239"/>
        <v>3748.9070835227658</v>
      </c>
      <c r="AM491" s="171">
        <f t="shared" si="239"/>
        <v>3383.1600509839586</v>
      </c>
      <c r="AN491" s="171">
        <f t="shared" si="239"/>
        <v>3017.4130184451524</v>
      </c>
      <c r="AO491" s="171">
        <f t="shared" si="239"/>
        <v>2651.6659859063452</v>
      </c>
      <c r="AP491" s="171">
        <f t="shared" si="239"/>
        <v>2285.918953367539</v>
      </c>
      <c r="AQ491" s="171">
        <f t="shared" si="239"/>
        <v>1920.1719208287325</v>
      </c>
      <c r="AR491" s="171">
        <f t="shared" si="239"/>
        <v>1554.4248882899258</v>
      </c>
      <c r="AS491" s="171">
        <f t="shared" si="239"/>
        <v>1188.6778557511191</v>
      </c>
      <c r="AT491" s="171">
        <f t="shared" si="239"/>
        <v>822.93082321231248</v>
      </c>
      <c r="AU491" s="171">
        <f t="shared" si="239"/>
        <v>457.18379067350588</v>
      </c>
      <c r="AV491" s="171">
        <f t="shared" si="239"/>
        <v>137.15513720205124</v>
      </c>
      <c r="AW491" s="171">
        <f t="shared" si="239"/>
        <v>0</v>
      </c>
      <c r="AX491" s="171">
        <f t="shared" si="239"/>
        <v>0</v>
      </c>
      <c r="AY491" s="171">
        <f t="shared" si="239"/>
        <v>0</v>
      </c>
      <c r="AZ491" s="171">
        <f t="shared" si="239"/>
        <v>0</v>
      </c>
      <c r="BA491" s="171">
        <f t="shared" si="239"/>
        <v>0</v>
      </c>
      <c r="BB491" s="171">
        <f t="shared" si="239"/>
        <v>0</v>
      </c>
      <c r="BC491" s="171">
        <f t="shared" si="239"/>
        <v>0</v>
      </c>
      <c r="BD491" s="171">
        <f t="shared" si="239"/>
        <v>0</v>
      </c>
      <c r="BE491" s="171">
        <f t="shared" si="239"/>
        <v>0</v>
      </c>
      <c r="BF491" s="171">
        <f t="shared" si="239"/>
        <v>0</v>
      </c>
      <c r="BG491" s="171">
        <f t="shared" si="239"/>
        <v>0</v>
      </c>
      <c r="BH491" s="171">
        <f t="shared" si="239"/>
        <v>0</v>
      </c>
      <c r="BI491" s="171">
        <f t="shared" si="239"/>
        <v>0</v>
      </c>
      <c r="BJ491" s="171">
        <f t="shared" si="239"/>
        <v>0</v>
      </c>
      <c r="BK491" s="171">
        <f t="shared" si="239"/>
        <v>0</v>
      </c>
      <c r="BL491" s="171">
        <f t="shared" si="239"/>
        <v>0</v>
      </c>
      <c r="BM491" s="171">
        <f t="shared" si="239"/>
        <v>0</v>
      </c>
      <c r="BN491" s="171">
        <f t="shared" si="239"/>
        <v>0</v>
      </c>
      <c r="BO491" s="171">
        <f t="shared" si="239"/>
        <v>0</v>
      </c>
    </row>
    <row r="492" spans="2:67" ht="12.75" customHeight="1" outlineLevel="2">
      <c r="B492" s="14" t="s">
        <v>560</v>
      </c>
      <c r="L492" s="22">
        <f t="shared" ref="L492:BO492" si="240">IF(OR(L$10&lt;$C477,L$10&gt;$C477+$F484),0,IF(L$10=$C477,$E484*(13-$D477)/12,IF(L$10=$C477+$F484,$E484*($D477-1)/12,$E484)))</f>
        <v>0</v>
      </c>
      <c r="M492" s="22">
        <f t="shared" si="240"/>
        <v>0</v>
      </c>
      <c r="N492" s="22">
        <f t="shared" si="240"/>
        <v>0</v>
      </c>
      <c r="O492" s="22">
        <f t="shared" si="240"/>
        <v>0</v>
      </c>
      <c r="P492" s="22">
        <f t="shared" si="240"/>
        <v>0</v>
      </c>
      <c r="Q492" s="22">
        <f t="shared" si="240"/>
        <v>0</v>
      </c>
      <c r="R492" s="22">
        <f t="shared" si="240"/>
        <v>0</v>
      </c>
      <c r="S492" s="22">
        <f t="shared" si="240"/>
        <v>0</v>
      </c>
      <c r="T492" s="22">
        <f t="shared" si="240"/>
        <v>0</v>
      </c>
      <c r="U492" s="22">
        <f t="shared" si="240"/>
        <v>0</v>
      </c>
      <c r="V492" s="22">
        <f t="shared" si="240"/>
        <v>0</v>
      </c>
      <c r="W492" s="22">
        <f t="shared" si="240"/>
        <v>0</v>
      </c>
      <c r="X492" s="22">
        <f t="shared" si="240"/>
        <v>0</v>
      </c>
      <c r="Y492" s="22">
        <f t="shared" si="240"/>
        <v>0</v>
      </c>
      <c r="Z492" s="22">
        <f t="shared" si="240"/>
        <v>0</v>
      </c>
      <c r="AA492" s="22">
        <f t="shared" si="240"/>
        <v>0</v>
      </c>
      <c r="AB492" s="22">
        <f t="shared" si="240"/>
        <v>26124.788038486189</v>
      </c>
      <c r="AC492" s="22">
        <f t="shared" si="240"/>
        <v>104499.15215394476</v>
      </c>
      <c r="AD492" s="22">
        <f t="shared" si="240"/>
        <v>104499.15215394476</v>
      </c>
      <c r="AE492" s="22">
        <f t="shared" si="240"/>
        <v>104499.15215394476</v>
      </c>
      <c r="AF492" s="22">
        <f t="shared" si="240"/>
        <v>104499.15215394476</v>
      </c>
      <c r="AG492" s="22">
        <f t="shared" si="240"/>
        <v>104499.15215394476</v>
      </c>
      <c r="AH492" s="22">
        <f t="shared" si="240"/>
        <v>104499.15215394476</v>
      </c>
      <c r="AI492" s="22">
        <f t="shared" si="240"/>
        <v>104499.15215394476</v>
      </c>
      <c r="AJ492" s="22">
        <f t="shared" si="240"/>
        <v>104499.15215394476</v>
      </c>
      <c r="AK492" s="22">
        <f t="shared" si="240"/>
        <v>104499.15215394476</v>
      </c>
      <c r="AL492" s="22">
        <f t="shared" si="240"/>
        <v>104499.15215394476</v>
      </c>
      <c r="AM492" s="22">
        <f t="shared" si="240"/>
        <v>104499.15215394476</v>
      </c>
      <c r="AN492" s="22">
        <f t="shared" si="240"/>
        <v>104499.15215394476</v>
      </c>
      <c r="AO492" s="22">
        <f t="shared" si="240"/>
        <v>104499.15215394476</v>
      </c>
      <c r="AP492" s="22">
        <f t="shared" si="240"/>
        <v>104499.15215394476</v>
      </c>
      <c r="AQ492" s="22">
        <f t="shared" si="240"/>
        <v>104499.15215394476</v>
      </c>
      <c r="AR492" s="22">
        <f t="shared" si="240"/>
        <v>104499.15215394476</v>
      </c>
      <c r="AS492" s="22">
        <f t="shared" si="240"/>
        <v>104499.15215394476</v>
      </c>
      <c r="AT492" s="22">
        <f t="shared" si="240"/>
        <v>104499.15215394476</v>
      </c>
      <c r="AU492" s="22">
        <f t="shared" si="240"/>
        <v>104499.15215394476</v>
      </c>
      <c r="AV492" s="22">
        <f t="shared" si="240"/>
        <v>78374.364115458564</v>
      </c>
      <c r="AW492" s="22">
        <f t="shared" si="240"/>
        <v>0</v>
      </c>
      <c r="AX492" s="22">
        <f t="shared" si="240"/>
        <v>0</v>
      </c>
      <c r="AY492" s="22">
        <f t="shared" si="240"/>
        <v>0</v>
      </c>
      <c r="AZ492" s="22">
        <f t="shared" si="240"/>
        <v>0</v>
      </c>
      <c r="BA492" s="22">
        <f t="shared" si="240"/>
        <v>0</v>
      </c>
      <c r="BB492" s="22">
        <f t="shared" si="240"/>
        <v>0</v>
      </c>
      <c r="BC492" s="22">
        <f t="shared" si="240"/>
        <v>0</v>
      </c>
      <c r="BD492" s="22">
        <f t="shared" si="240"/>
        <v>0</v>
      </c>
      <c r="BE492" s="22">
        <f t="shared" si="240"/>
        <v>0</v>
      </c>
      <c r="BF492" s="22">
        <f t="shared" si="240"/>
        <v>0</v>
      </c>
      <c r="BG492" s="22">
        <f t="shared" si="240"/>
        <v>0</v>
      </c>
      <c r="BH492" s="22">
        <f t="shared" si="240"/>
        <v>0</v>
      </c>
      <c r="BI492" s="22">
        <f t="shared" si="240"/>
        <v>0</v>
      </c>
      <c r="BJ492" s="22">
        <f t="shared" si="240"/>
        <v>0</v>
      </c>
      <c r="BK492" s="22">
        <f t="shared" si="240"/>
        <v>0</v>
      </c>
      <c r="BL492" s="22">
        <f t="shared" si="240"/>
        <v>0</v>
      </c>
      <c r="BM492" s="22">
        <f t="shared" si="240"/>
        <v>0</v>
      </c>
      <c r="BN492" s="22">
        <f t="shared" si="240"/>
        <v>0</v>
      </c>
      <c r="BO492" s="22">
        <f t="shared" si="240"/>
        <v>0</v>
      </c>
    </row>
    <row r="493" spans="2:67" ht="12.75" customHeight="1" outlineLevel="2">
      <c r="B493" s="14" t="s">
        <v>536</v>
      </c>
      <c r="J493" s="2"/>
      <c r="L493" s="172">
        <f>+L492*$G484</f>
        <v>0</v>
      </c>
      <c r="M493" s="172">
        <f t="shared" ref="M493:BO493" si="241">+M492*$G484</f>
        <v>0</v>
      </c>
      <c r="N493" s="172">
        <f t="shared" si="241"/>
        <v>0</v>
      </c>
      <c r="O493" s="172">
        <f t="shared" si="241"/>
        <v>0</v>
      </c>
      <c r="P493" s="172">
        <f t="shared" si="241"/>
        <v>0</v>
      </c>
      <c r="Q493" s="172">
        <f t="shared" si="241"/>
        <v>0</v>
      </c>
      <c r="R493" s="172">
        <f t="shared" si="241"/>
        <v>0</v>
      </c>
      <c r="S493" s="172">
        <f t="shared" si="241"/>
        <v>0</v>
      </c>
      <c r="T493" s="172">
        <f t="shared" si="241"/>
        <v>0</v>
      </c>
      <c r="U493" s="172">
        <f t="shared" si="241"/>
        <v>0</v>
      </c>
      <c r="V493" s="172">
        <f t="shared" si="241"/>
        <v>0</v>
      </c>
      <c r="W493" s="172">
        <f t="shared" si="241"/>
        <v>0</v>
      </c>
      <c r="X493" s="172">
        <f t="shared" si="241"/>
        <v>0</v>
      </c>
      <c r="Y493" s="172">
        <f t="shared" si="241"/>
        <v>0</v>
      </c>
      <c r="Z493" s="172">
        <f t="shared" si="241"/>
        <v>0</v>
      </c>
      <c r="AA493" s="172">
        <f t="shared" si="241"/>
        <v>0</v>
      </c>
      <c r="AB493" s="172">
        <f t="shared" si="241"/>
        <v>7.8374364115458564</v>
      </c>
      <c r="AC493" s="172">
        <f t="shared" si="241"/>
        <v>31.349745646183425</v>
      </c>
      <c r="AD493" s="172">
        <f t="shared" si="241"/>
        <v>31.349745646183425</v>
      </c>
      <c r="AE493" s="172">
        <f t="shared" si="241"/>
        <v>31.349745646183425</v>
      </c>
      <c r="AF493" s="172">
        <f t="shared" si="241"/>
        <v>31.349745646183425</v>
      </c>
      <c r="AG493" s="172">
        <f t="shared" si="241"/>
        <v>31.349745646183425</v>
      </c>
      <c r="AH493" s="172">
        <f t="shared" si="241"/>
        <v>31.349745646183425</v>
      </c>
      <c r="AI493" s="172">
        <f t="shared" si="241"/>
        <v>31.349745646183425</v>
      </c>
      <c r="AJ493" s="172">
        <f t="shared" si="241"/>
        <v>31.349745646183425</v>
      </c>
      <c r="AK493" s="172">
        <f t="shared" si="241"/>
        <v>31.349745646183425</v>
      </c>
      <c r="AL493" s="172">
        <f t="shared" si="241"/>
        <v>31.349745646183425</v>
      </c>
      <c r="AM493" s="172">
        <f t="shared" si="241"/>
        <v>31.349745646183425</v>
      </c>
      <c r="AN493" s="172">
        <f t="shared" si="241"/>
        <v>31.349745646183425</v>
      </c>
      <c r="AO493" s="172">
        <f t="shared" si="241"/>
        <v>31.349745646183425</v>
      </c>
      <c r="AP493" s="172">
        <f t="shared" si="241"/>
        <v>31.349745646183425</v>
      </c>
      <c r="AQ493" s="172">
        <f t="shared" si="241"/>
        <v>31.349745646183425</v>
      </c>
      <c r="AR493" s="172">
        <f t="shared" si="241"/>
        <v>31.349745646183425</v>
      </c>
      <c r="AS493" s="172">
        <f t="shared" si="241"/>
        <v>31.349745646183425</v>
      </c>
      <c r="AT493" s="172">
        <f t="shared" si="241"/>
        <v>31.349745646183425</v>
      </c>
      <c r="AU493" s="172">
        <f t="shared" si="241"/>
        <v>31.349745646183425</v>
      </c>
      <c r="AV493" s="172">
        <f t="shared" si="241"/>
        <v>23.512309234637566</v>
      </c>
      <c r="AW493" s="172">
        <f t="shared" si="241"/>
        <v>0</v>
      </c>
      <c r="AX493" s="172">
        <f t="shared" si="241"/>
        <v>0</v>
      </c>
      <c r="AY493" s="172">
        <f t="shared" si="241"/>
        <v>0</v>
      </c>
      <c r="AZ493" s="172">
        <f t="shared" si="241"/>
        <v>0</v>
      </c>
      <c r="BA493" s="172">
        <f t="shared" si="241"/>
        <v>0</v>
      </c>
      <c r="BB493" s="172">
        <f t="shared" si="241"/>
        <v>0</v>
      </c>
      <c r="BC493" s="172">
        <f t="shared" si="241"/>
        <v>0</v>
      </c>
      <c r="BD493" s="172">
        <f t="shared" si="241"/>
        <v>0</v>
      </c>
      <c r="BE493" s="172">
        <f t="shared" si="241"/>
        <v>0</v>
      </c>
      <c r="BF493" s="172">
        <f t="shared" si="241"/>
        <v>0</v>
      </c>
      <c r="BG493" s="172">
        <f t="shared" si="241"/>
        <v>0</v>
      </c>
      <c r="BH493" s="172">
        <f t="shared" si="241"/>
        <v>0</v>
      </c>
      <c r="BI493" s="172">
        <f t="shared" si="241"/>
        <v>0</v>
      </c>
      <c r="BJ493" s="172">
        <f t="shared" si="241"/>
        <v>0</v>
      </c>
      <c r="BK493" s="172">
        <f t="shared" si="241"/>
        <v>0</v>
      </c>
      <c r="BL493" s="172">
        <f t="shared" si="241"/>
        <v>0</v>
      </c>
      <c r="BM493" s="172">
        <f t="shared" si="241"/>
        <v>0</v>
      </c>
      <c r="BN493" s="172">
        <f t="shared" si="241"/>
        <v>0</v>
      </c>
      <c r="BO493" s="172">
        <f t="shared" si="241"/>
        <v>0</v>
      </c>
    </row>
    <row r="494" spans="2:67" ht="13.5" customHeight="1" outlineLevel="2" thickBot="1">
      <c r="B494" s="14" t="s">
        <v>561</v>
      </c>
      <c r="J494" s="2"/>
      <c r="L494" s="157">
        <f t="shared" ref="L494:BO494" si="242">SUM(L488,L491,L493)</f>
        <v>0</v>
      </c>
      <c r="M494" s="157">
        <f t="shared" si="242"/>
        <v>0</v>
      </c>
      <c r="N494" s="157">
        <f t="shared" si="242"/>
        <v>0</v>
      </c>
      <c r="O494" s="157">
        <f t="shared" si="242"/>
        <v>0</v>
      </c>
      <c r="P494" s="157">
        <f t="shared" si="242"/>
        <v>0</v>
      </c>
      <c r="Q494" s="157">
        <f t="shared" si="242"/>
        <v>0</v>
      </c>
      <c r="R494" s="157">
        <f t="shared" si="242"/>
        <v>0</v>
      </c>
      <c r="S494" s="157">
        <f t="shared" si="242"/>
        <v>0</v>
      </c>
      <c r="T494" s="157">
        <f t="shared" si="242"/>
        <v>0</v>
      </c>
      <c r="U494" s="157">
        <f t="shared" si="242"/>
        <v>0</v>
      </c>
      <c r="V494" s="157">
        <f t="shared" si="242"/>
        <v>0</v>
      </c>
      <c r="W494" s="157">
        <f t="shared" si="242"/>
        <v>0</v>
      </c>
      <c r="X494" s="157">
        <f t="shared" si="242"/>
        <v>0</v>
      </c>
      <c r="Y494" s="157">
        <f t="shared" si="242"/>
        <v>0</v>
      </c>
      <c r="Z494" s="157">
        <f t="shared" si="242"/>
        <v>0</v>
      </c>
      <c r="AA494" s="157">
        <f t="shared" si="242"/>
        <v>0</v>
      </c>
      <c r="AB494" s="157">
        <f t="shared" si="242"/>
        <v>3131.3824062630506</v>
      </c>
      <c r="AC494" s="157">
        <f t="shared" si="242"/>
        <v>12296.937729715448</v>
      </c>
      <c r="AD494" s="157">
        <f t="shared" si="242"/>
        <v>11931.190697176642</v>
      </c>
      <c r="AE494" s="157">
        <f t="shared" si="242"/>
        <v>11565.443664637834</v>
      </c>
      <c r="AF494" s="157">
        <f t="shared" si="242"/>
        <v>11199.696632099029</v>
      </c>
      <c r="AG494" s="157">
        <f t="shared" si="242"/>
        <v>10833.949599560221</v>
      </c>
      <c r="AH494" s="157">
        <f t="shared" si="242"/>
        <v>10468.202567021415</v>
      </c>
      <c r="AI494" s="157">
        <f t="shared" si="242"/>
        <v>10102.455534482606</v>
      </c>
      <c r="AJ494" s="157">
        <f t="shared" si="242"/>
        <v>9736.7085019438</v>
      </c>
      <c r="AK494" s="157">
        <f t="shared" si="242"/>
        <v>9370.9614694049924</v>
      </c>
      <c r="AL494" s="157">
        <f t="shared" si="242"/>
        <v>9005.2144368661866</v>
      </c>
      <c r="AM494" s="157">
        <f t="shared" si="242"/>
        <v>8639.467404327379</v>
      </c>
      <c r="AN494" s="157">
        <f t="shared" si="242"/>
        <v>8273.7203717885732</v>
      </c>
      <c r="AO494" s="157">
        <f t="shared" si="242"/>
        <v>7907.9733392497665</v>
      </c>
      <c r="AP494" s="157">
        <f t="shared" si="242"/>
        <v>7542.2263067109607</v>
      </c>
      <c r="AQ494" s="157">
        <f t="shared" si="242"/>
        <v>7176.479274172154</v>
      </c>
      <c r="AR494" s="157">
        <f t="shared" si="242"/>
        <v>6810.7322416333473</v>
      </c>
      <c r="AS494" s="157">
        <f t="shared" si="242"/>
        <v>6444.9852090945406</v>
      </c>
      <c r="AT494" s="157">
        <f t="shared" si="242"/>
        <v>6079.2381765557338</v>
      </c>
      <c r="AU494" s="157">
        <f t="shared" si="242"/>
        <v>5713.491144016928</v>
      </c>
      <c r="AV494" s="157">
        <f t="shared" si="242"/>
        <v>4079.3856522095812</v>
      </c>
      <c r="AW494" s="157">
        <f t="shared" si="242"/>
        <v>0</v>
      </c>
      <c r="AX494" s="157">
        <f t="shared" si="242"/>
        <v>0</v>
      </c>
      <c r="AY494" s="157">
        <f t="shared" si="242"/>
        <v>0</v>
      </c>
      <c r="AZ494" s="157">
        <f t="shared" si="242"/>
        <v>0</v>
      </c>
      <c r="BA494" s="157">
        <f t="shared" si="242"/>
        <v>0</v>
      </c>
      <c r="BB494" s="157">
        <f t="shared" si="242"/>
        <v>0</v>
      </c>
      <c r="BC494" s="157">
        <f t="shared" si="242"/>
        <v>0</v>
      </c>
      <c r="BD494" s="157">
        <f t="shared" si="242"/>
        <v>0</v>
      </c>
      <c r="BE494" s="157">
        <f t="shared" si="242"/>
        <v>0</v>
      </c>
      <c r="BF494" s="157">
        <f t="shared" si="242"/>
        <v>0</v>
      </c>
      <c r="BG494" s="157">
        <f t="shared" si="242"/>
        <v>0</v>
      </c>
      <c r="BH494" s="157">
        <f t="shared" si="242"/>
        <v>0</v>
      </c>
      <c r="BI494" s="157">
        <f t="shared" si="242"/>
        <v>0</v>
      </c>
      <c r="BJ494" s="157">
        <f t="shared" si="242"/>
        <v>0</v>
      </c>
      <c r="BK494" s="157">
        <f t="shared" si="242"/>
        <v>0</v>
      </c>
      <c r="BL494" s="157">
        <f t="shared" si="242"/>
        <v>0</v>
      </c>
      <c r="BM494" s="157">
        <f t="shared" si="242"/>
        <v>0</v>
      </c>
      <c r="BN494" s="157">
        <f t="shared" si="242"/>
        <v>0</v>
      </c>
      <c r="BO494" s="157">
        <f t="shared" si="242"/>
        <v>0</v>
      </c>
    </row>
    <row r="495" spans="2:67" ht="12.75" customHeight="1" outlineLevel="2">
      <c r="B495" s="14"/>
    </row>
    <row r="496" spans="2:67" ht="12.75" customHeight="1" outlineLevel="2">
      <c r="B496" s="14"/>
    </row>
    <row r="497" spans="1:67" ht="12.75" customHeight="1" outlineLevel="2">
      <c r="B497" s="14"/>
    </row>
    <row r="498" spans="1:67" ht="12.75" customHeight="1" outlineLevel="2">
      <c r="B498" s="14"/>
    </row>
    <row r="499" spans="1:67" ht="12.75" customHeight="1" outlineLevel="2">
      <c r="B499" s="14"/>
    </row>
    <row r="500" spans="1:67" ht="12.75" customHeight="1" outlineLevel="2">
      <c r="B500" s="14"/>
    </row>
    <row r="501" spans="1:67" ht="12.75" customHeight="1" outlineLevel="2">
      <c r="B501" s="14"/>
    </row>
    <row r="502" spans="1:67" outlineLevel="1">
      <c r="A502">
        <f>A472+1</f>
        <v>17</v>
      </c>
      <c r="B502" s="158" t="s">
        <v>547</v>
      </c>
      <c r="C502" s="150"/>
      <c r="G502" s="159" t="s">
        <v>548</v>
      </c>
      <c r="H502" s="1">
        <f>+C507</f>
        <v>2028</v>
      </c>
      <c r="I502" s="2">
        <f>+E514</f>
        <v>113450.65315624385</v>
      </c>
      <c r="J502" s="2">
        <f>NPV($C$4,M502:BO502)+L502</f>
        <v>38162.442988404364</v>
      </c>
      <c r="L502" s="2">
        <f>+L524</f>
        <v>0</v>
      </c>
      <c r="M502" s="2">
        <f t="shared" ref="M502:BO502" si="243">+M524</f>
        <v>0</v>
      </c>
      <c r="N502" s="2">
        <f t="shared" si="243"/>
        <v>0</v>
      </c>
      <c r="O502" s="2">
        <f t="shared" si="243"/>
        <v>0</v>
      </c>
      <c r="P502" s="2">
        <f t="shared" si="243"/>
        <v>0</v>
      </c>
      <c r="Q502" s="2">
        <f t="shared" si="243"/>
        <v>0</v>
      </c>
      <c r="R502" s="2">
        <f t="shared" si="243"/>
        <v>0</v>
      </c>
      <c r="S502" s="2">
        <f t="shared" si="243"/>
        <v>0</v>
      </c>
      <c r="T502" s="2">
        <f t="shared" si="243"/>
        <v>0</v>
      </c>
      <c r="U502" s="2">
        <f t="shared" si="243"/>
        <v>0</v>
      </c>
      <c r="V502" s="2">
        <f t="shared" si="243"/>
        <v>0</v>
      </c>
      <c r="W502" s="2">
        <f t="shared" si="243"/>
        <v>0</v>
      </c>
      <c r="X502" s="2">
        <f t="shared" si="243"/>
        <v>0</v>
      </c>
      <c r="Y502" s="2">
        <f t="shared" si="243"/>
        <v>0</v>
      </c>
      <c r="Z502" s="2">
        <f t="shared" si="243"/>
        <v>0</v>
      </c>
      <c r="AA502" s="2">
        <f t="shared" si="243"/>
        <v>0</v>
      </c>
      <c r="AB502" s="2">
        <f t="shared" si="243"/>
        <v>1041.6975944665667</v>
      </c>
      <c r="AC502" s="2">
        <f t="shared" si="243"/>
        <v>12328.304309645167</v>
      </c>
      <c r="AD502" s="2">
        <f t="shared" si="243"/>
        <v>12010.642480807683</v>
      </c>
      <c r="AE502" s="2">
        <f t="shared" si="243"/>
        <v>11692.980651970202</v>
      </c>
      <c r="AF502" s="2">
        <f t="shared" si="243"/>
        <v>11375.318823132719</v>
      </c>
      <c r="AG502" s="2">
        <f t="shared" si="243"/>
        <v>11057.656994295236</v>
      </c>
      <c r="AH502" s="2">
        <f t="shared" si="243"/>
        <v>10739.995165457754</v>
      </c>
      <c r="AI502" s="2">
        <f t="shared" si="243"/>
        <v>10422.33333662027</v>
      </c>
      <c r="AJ502" s="2">
        <f t="shared" si="243"/>
        <v>10104.671507782788</v>
      </c>
      <c r="AK502" s="2">
        <f t="shared" si="243"/>
        <v>9787.0096789453055</v>
      </c>
      <c r="AL502" s="2">
        <f t="shared" si="243"/>
        <v>9469.3478501078225</v>
      </c>
      <c r="AM502" s="2">
        <f t="shared" si="243"/>
        <v>9151.6860212703396</v>
      </c>
      <c r="AN502" s="2">
        <f t="shared" si="243"/>
        <v>8834.0241924328566</v>
      </c>
      <c r="AO502" s="2">
        <f t="shared" si="243"/>
        <v>8516.3623635953754</v>
      </c>
      <c r="AP502" s="2">
        <f t="shared" si="243"/>
        <v>8198.7005347578925</v>
      </c>
      <c r="AQ502" s="2">
        <f t="shared" si="243"/>
        <v>7881.0387059204095</v>
      </c>
      <c r="AR502" s="2">
        <f t="shared" si="243"/>
        <v>7563.3768770829265</v>
      </c>
      <c r="AS502" s="2">
        <f t="shared" si="243"/>
        <v>7245.7150482454435</v>
      </c>
      <c r="AT502" s="2">
        <f t="shared" si="243"/>
        <v>6928.0532194079615</v>
      </c>
      <c r="AU502" s="2">
        <f t="shared" si="243"/>
        <v>6610.3913905704785</v>
      </c>
      <c r="AV502" s="2">
        <f t="shared" si="243"/>
        <v>6292.7295617329955</v>
      </c>
      <c r="AW502" s="2">
        <f t="shared" si="243"/>
        <v>5975.0677328955126</v>
      </c>
      <c r="AX502" s="2">
        <f t="shared" si="243"/>
        <v>5657.4059040580296</v>
      </c>
      <c r="AY502" s="2">
        <f t="shared" si="243"/>
        <v>5339.7440752205466</v>
      </c>
      <c r="AZ502" s="2">
        <f t="shared" si="243"/>
        <v>5022.0822463830636</v>
      </c>
      <c r="BA502" s="2">
        <f t="shared" si="243"/>
        <v>4336.6512168974541</v>
      </c>
      <c r="BB502" s="2">
        <f t="shared" si="243"/>
        <v>0</v>
      </c>
      <c r="BC502" s="2">
        <f t="shared" si="243"/>
        <v>0</v>
      </c>
      <c r="BD502" s="2">
        <f t="shared" si="243"/>
        <v>0</v>
      </c>
      <c r="BE502" s="2">
        <f t="shared" si="243"/>
        <v>0</v>
      </c>
      <c r="BF502" s="2">
        <f t="shared" si="243"/>
        <v>0</v>
      </c>
      <c r="BG502" s="2">
        <f t="shared" si="243"/>
        <v>0</v>
      </c>
      <c r="BH502" s="2">
        <f t="shared" si="243"/>
        <v>0</v>
      </c>
      <c r="BI502" s="2">
        <f t="shared" si="243"/>
        <v>0</v>
      </c>
      <c r="BJ502" s="2">
        <f t="shared" si="243"/>
        <v>0</v>
      </c>
      <c r="BK502" s="2">
        <f t="shared" si="243"/>
        <v>0</v>
      </c>
      <c r="BL502" s="2">
        <f t="shared" si="243"/>
        <v>0</v>
      </c>
      <c r="BM502" s="2">
        <f t="shared" si="243"/>
        <v>0</v>
      </c>
      <c r="BN502" s="2">
        <f t="shared" si="243"/>
        <v>0</v>
      </c>
      <c r="BO502" s="2">
        <f t="shared" si="243"/>
        <v>0</v>
      </c>
    </row>
    <row r="503" spans="1:67" ht="12.75" customHeight="1" outlineLevel="2">
      <c r="B503" s="160" t="str">
        <f>"Jan "&amp;$L$10&amp;" $"</f>
        <v>Jan 2012 $</v>
      </c>
      <c r="C503" s="161">
        <v>72099.644</v>
      </c>
      <c r="D503" s="60"/>
      <c r="E503" s="60"/>
      <c r="F503" s="60"/>
      <c r="G503" s="60"/>
      <c r="H503" s="162"/>
    </row>
    <row r="504" spans="1:67" ht="12.75" customHeight="1" outlineLevel="2">
      <c r="B504" s="14" t="s">
        <v>549</v>
      </c>
      <c r="C504" s="163">
        <v>1.0500000000000001E-2</v>
      </c>
      <c r="D504" s="163">
        <v>0.26740000000000003</v>
      </c>
      <c r="E504" s="163">
        <v>0.72209999999999996</v>
      </c>
      <c r="F504" s="163">
        <v>0</v>
      </c>
      <c r="G504" s="163">
        <v>0</v>
      </c>
      <c r="H504" s="164"/>
      <c r="J504" s="17"/>
      <c r="K504" s="17"/>
    </row>
    <row r="505" spans="1:67" ht="12.75" customHeight="1" outlineLevel="2">
      <c r="B505" s="14" t="s">
        <v>323</v>
      </c>
      <c r="C505" s="193">
        <v>2.5499999999999998E-2</v>
      </c>
      <c r="D505" s="60"/>
      <c r="E505" s="60"/>
      <c r="F505" s="60"/>
      <c r="G505" s="60"/>
    </row>
    <row r="506" spans="1:67" ht="12.75" customHeight="1" outlineLevel="2">
      <c r="B506" s="14" t="s">
        <v>550</v>
      </c>
      <c r="C506" s="159">
        <v>2026</v>
      </c>
      <c r="D506" s="159">
        <v>4</v>
      </c>
    </row>
    <row r="507" spans="1:67" ht="12.75" customHeight="1" outlineLevel="2">
      <c r="B507" s="14" t="s">
        <v>551</v>
      </c>
      <c r="C507" s="159">
        <v>2028</v>
      </c>
      <c r="D507" s="159">
        <v>12</v>
      </c>
    </row>
    <row r="508" spans="1:67" ht="12.75" customHeight="1" outlineLevel="2">
      <c r="B508" s="15" t="s">
        <v>552</v>
      </c>
      <c r="L508" s="166">
        <f t="shared" ref="L508:BO508" si="244">(1+$C505)^L$21</f>
        <v>1.0126697388586272</v>
      </c>
      <c r="M508" s="166">
        <f t="shared" si="244"/>
        <v>1.0384928171995222</v>
      </c>
      <c r="N508" s="166">
        <f t="shared" si="244"/>
        <v>1.0649743840381101</v>
      </c>
      <c r="O508" s="166">
        <f t="shared" si="244"/>
        <v>1.092131230831082</v>
      </c>
      <c r="P508" s="166">
        <f t="shared" si="244"/>
        <v>1.1199805772172746</v>
      </c>
      <c r="Q508" s="166">
        <f t="shared" si="244"/>
        <v>1.1485400819363152</v>
      </c>
      <c r="R508" s="166">
        <f t="shared" si="244"/>
        <v>1.1778278540256915</v>
      </c>
      <c r="S508" s="166">
        <f t="shared" si="244"/>
        <v>1.2078624643033467</v>
      </c>
      <c r="T508" s="166">
        <f t="shared" si="244"/>
        <v>1.2386629571430821</v>
      </c>
      <c r="U508" s="166">
        <f t="shared" si="244"/>
        <v>1.2702488625502308</v>
      </c>
      <c r="V508" s="166">
        <f t="shared" si="244"/>
        <v>1.3026402085452617</v>
      </c>
      <c r="W508" s="166">
        <f t="shared" si="244"/>
        <v>1.335857533863166</v>
      </c>
      <c r="X508" s="166">
        <f t="shared" si="244"/>
        <v>1.369921900976677</v>
      </c>
      <c r="Y508" s="166">
        <f t="shared" si="244"/>
        <v>1.4048549094515823</v>
      </c>
      <c r="Z508" s="166">
        <f t="shared" si="244"/>
        <v>1.4406787096425977</v>
      </c>
      <c r="AA508" s="166">
        <f t="shared" si="244"/>
        <v>1.477416016738484</v>
      </c>
      <c r="AB508" s="166">
        <f t="shared" si="244"/>
        <v>1.5150901251653155</v>
      </c>
      <c r="AC508" s="166">
        <f t="shared" si="244"/>
        <v>1.5537249233570312</v>
      </c>
      <c r="AD508" s="166">
        <f t="shared" si="244"/>
        <v>1.5933449089026355</v>
      </c>
      <c r="AE508" s="166">
        <f t="shared" si="244"/>
        <v>1.6339752040796529</v>
      </c>
      <c r="AF508" s="166">
        <f t="shared" si="244"/>
        <v>1.6756415717836841</v>
      </c>
      <c r="AG508" s="166">
        <f t="shared" si="244"/>
        <v>1.7183704318641684</v>
      </c>
      <c r="AH508" s="166">
        <f t="shared" si="244"/>
        <v>1.7621888778767048</v>
      </c>
      <c r="AI508" s="166">
        <f t="shared" si="244"/>
        <v>1.8071246942625607</v>
      </c>
      <c r="AJ508" s="166">
        <f t="shared" si="244"/>
        <v>1.8532063739662561</v>
      </c>
      <c r="AK508" s="166">
        <f t="shared" si="244"/>
        <v>1.9004631365023958</v>
      </c>
      <c r="AL508" s="166">
        <f t="shared" si="244"/>
        <v>1.9489249464832072</v>
      </c>
      <c r="AM508" s="166">
        <f t="shared" si="244"/>
        <v>1.998622532618529</v>
      </c>
      <c r="AN508" s="166">
        <f t="shared" si="244"/>
        <v>2.0495874072003017</v>
      </c>
      <c r="AO508" s="166">
        <f t="shared" si="244"/>
        <v>2.1018518860839097</v>
      </c>
      <c r="AP508" s="166">
        <f t="shared" si="244"/>
        <v>2.1554491091790493</v>
      </c>
      <c r="AQ508" s="166">
        <f t="shared" si="244"/>
        <v>2.2104130614631154</v>
      </c>
      <c r="AR508" s="166">
        <f t="shared" si="244"/>
        <v>2.2667785945304249</v>
      </c>
      <c r="AS508" s="166">
        <f t="shared" si="244"/>
        <v>2.3245814486909508</v>
      </c>
      <c r="AT508" s="166">
        <f t="shared" si="244"/>
        <v>2.3838582756325706</v>
      </c>
      <c r="AU508" s="166">
        <f t="shared" si="244"/>
        <v>2.444646661661201</v>
      </c>
      <c r="AV508" s="166">
        <f t="shared" si="244"/>
        <v>2.5069851515335619</v>
      </c>
      <c r="AW508" s="166">
        <f t="shared" si="244"/>
        <v>2.570913272897668</v>
      </c>
      <c r="AX508" s="166">
        <f t="shared" si="244"/>
        <v>2.6364715613565588</v>
      </c>
      <c r="AY508" s="166">
        <f t="shared" si="244"/>
        <v>2.7037015861711513</v>
      </c>
      <c r="AZ508" s="166">
        <f t="shared" si="244"/>
        <v>2.7726459766185156</v>
      </c>
      <c r="BA508" s="166">
        <f t="shared" si="244"/>
        <v>2.8433484490222884</v>
      </c>
      <c r="BB508" s="166">
        <f t="shared" si="244"/>
        <v>2.9158538344723568</v>
      </c>
      <c r="BC508" s="166">
        <f t="shared" si="244"/>
        <v>2.9902081072514015</v>
      </c>
      <c r="BD508" s="166">
        <f t="shared" si="244"/>
        <v>3.0664584139863131</v>
      </c>
      <c r="BE508" s="166">
        <f t="shared" si="244"/>
        <v>3.1446531035429639</v>
      </c>
      <c r="BF508" s="166">
        <f t="shared" si="244"/>
        <v>3.2248417576833104</v>
      </c>
      <c r="BG508" s="166">
        <f t="shared" si="244"/>
        <v>3.3070752225042348</v>
      </c>
      <c r="BH508" s="166">
        <f t="shared" si="244"/>
        <v>3.3914056406780926</v>
      </c>
      <c r="BI508" s="166">
        <f t="shared" si="244"/>
        <v>3.477886484515385</v>
      </c>
      <c r="BJ508" s="166">
        <f t="shared" si="244"/>
        <v>3.5665725898705269</v>
      </c>
      <c r="BK508" s="166">
        <f t="shared" si="244"/>
        <v>3.6575201909122264</v>
      </c>
      <c r="BL508" s="166">
        <f t="shared" si="244"/>
        <v>3.7507869557804878</v>
      </c>
      <c r="BM508" s="166">
        <f t="shared" si="244"/>
        <v>3.8464320231528903</v>
      </c>
      <c r="BN508" s="166">
        <f t="shared" si="244"/>
        <v>3.9445160397432901</v>
      </c>
      <c r="BO508" s="166">
        <f t="shared" si="244"/>
        <v>4.0451011987567442</v>
      </c>
    </row>
    <row r="509" spans="1:67" ht="12.75" customHeight="1" outlineLevel="2">
      <c r="B509" s="14" t="s">
        <v>553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1:67" ht="12.75" customHeight="1" outlineLevel="2">
      <c r="B510" s="64" t="s">
        <v>554</v>
      </c>
      <c r="L510" s="2">
        <f t="shared" ref="L510:BO510" si="245">IF(L$10&gt;$C507,0,+K513)</f>
        <v>0</v>
      </c>
      <c r="M510" s="2">
        <f t="shared" si="245"/>
        <v>0</v>
      </c>
      <c r="N510" s="2">
        <f t="shared" si="245"/>
        <v>0</v>
      </c>
      <c r="O510" s="2">
        <f t="shared" si="245"/>
        <v>0</v>
      </c>
      <c r="P510" s="2">
        <f t="shared" si="245"/>
        <v>0</v>
      </c>
      <c r="Q510" s="2">
        <f t="shared" si="245"/>
        <v>0</v>
      </c>
      <c r="R510" s="2">
        <f t="shared" si="245"/>
        <v>0</v>
      </c>
      <c r="S510" s="2">
        <f t="shared" si="245"/>
        <v>0</v>
      </c>
      <c r="T510" s="2">
        <f t="shared" si="245"/>
        <v>0</v>
      </c>
      <c r="U510" s="2">
        <f t="shared" si="245"/>
        <v>0</v>
      </c>
      <c r="V510" s="2">
        <f t="shared" si="245"/>
        <v>0</v>
      </c>
      <c r="W510" s="2">
        <f t="shared" si="245"/>
        <v>0</v>
      </c>
      <c r="X510" s="2">
        <f t="shared" si="245"/>
        <v>0</v>
      </c>
      <c r="Y510" s="2">
        <f t="shared" si="245"/>
        <v>0</v>
      </c>
      <c r="Z510" s="2">
        <f t="shared" si="245"/>
        <v>0</v>
      </c>
      <c r="AA510" s="2">
        <f t="shared" si="245"/>
        <v>1116.2227857500507</v>
      </c>
      <c r="AB510" s="2">
        <f t="shared" si="245"/>
        <v>30559.864776654034</v>
      </c>
      <c r="AC510" s="2">
        <f t="shared" si="245"/>
        <v>0</v>
      </c>
      <c r="AD510" s="2">
        <f t="shared" si="245"/>
        <v>0</v>
      </c>
      <c r="AE510" s="2">
        <f t="shared" si="245"/>
        <v>0</v>
      </c>
      <c r="AF510" s="2">
        <f t="shared" si="245"/>
        <v>0</v>
      </c>
      <c r="AG510" s="2">
        <f t="shared" si="245"/>
        <v>0</v>
      </c>
      <c r="AH510" s="2">
        <f t="shared" si="245"/>
        <v>0</v>
      </c>
      <c r="AI510" s="2">
        <f t="shared" si="245"/>
        <v>0</v>
      </c>
      <c r="AJ510" s="2">
        <f t="shared" si="245"/>
        <v>0</v>
      </c>
      <c r="AK510" s="2">
        <f t="shared" si="245"/>
        <v>0</v>
      </c>
      <c r="AL510" s="2">
        <f t="shared" si="245"/>
        <v>0</v>
      </c>
      <c r="AM510" s="2">
        <f t="shared" si="245"/>
        <v>0</v>
      </c>
      <c r="AN510" s="2">
        <f t="shared" si="245"/>
        <v>0</v>
      </c>
      <c r="AO510" s="2">
        <f t="shared" si="245"/>
        <v>0</v>
      </c>
      <c r="AP510" s="2">
        <f t="shared" si="245"/>
        <v>0</v>
      </c>
      <c r="AQ510" s="2">
        <f t="shared" si="245"/>
        <v>0</v>
      </c>
      <c r="AR510" s="2">
        <f t="shared" si="245"/>
        <v>0</v>
      </c>
      <c r="AS510" s="2">
        <f t="shared" si="245"/>
        <v>0</v>
      </c>
      <c r="AT510" s="2">
        <f t="shared" si="245"/>
        <v>0</v>
      </c>
      <c r="AU510" s="2">
        <f t="shared" si="245"/>
        <v>0</v>
      </c>
      <c r="AV510" s="2">
        <f t="shared" si="245"/>
        <v>0</v>
      </c>
      <c r="AW510" s="2">
        <f t="shared" si="245"/>
        <v>0</v>
      </c>
      <c r="AX510" s="2">
        <f t="shared" si="245"/>
        <v>0</v>
      </c>
      <c r="AY510" s="2">
        <f t="shared" si="245"/>
        <v>0</v>
      </c>
      <c r="AZ510" s="2">
        <f t="shared" si="245"/>
        <v>0</v>
      </c>
      <c r="BA510" s="2">
        <f t="shared" si="245"/>
        <v>0</v>
      </c>
      <c r="BB510" s="2">
        <f t="shared" si="245"/>
        <v>0</v>
      </c>
      <c r="BC510" s="2">
        <f t="shared" si="245"/>
        <v>0</v>
      </c>
      <c r="BD510" s="2">
        <f t="shared" si="245"/>
        <v>0</v>
      </c>
      <c r="BE510" s="2">
        <f t="shared" si="245"/>
        <v>0</v>
      </c>
      <c r="BF510" s="2">
        <f t="shared" si="245"/>
        <v>0</v>
      </c>
      <c r="BG510" s="2">
        <f t="shared" si="245"/>
        <v>0</v>
      </c>
      <c r="BH510" s="2">
        <f t="shared" si="245"/>
        <v>0</v>
      </c>
      <c r="BI510" s="2">
        <f t="shared" si="245"/>
        <v>0</v>
      </c>
      <c r="BJ510" s="2">
        <f t="shared" si="245"/>
        <v>0</v>
      </c>
      <c r="BK510" s="2">
        <f t="shared" si="245"/>
        <v>0</v>
      </c>
      <c r="BL510" s="2">
        <f t="shared" si="245"/>
        <v>0</v>
      </c>
      <c r="BM510" s="2">
        <f t="shared" si="245"/>
        <v>0</v>
      </c>
      <c r="BN510" s="2">
        <f t="shared" si="245"/>
        <v>0</v>
      </c>
      <c r="BO510" s="2">
        <f t="shared" si="245"/>
        <v>0</v>
      </c>
    </row>
    <row r="511" spans="1:67" ht="12.75" customHeight="1" outlineLevel="2">
      <c r="B511" s="64" t="s">
        <v>555</v>
      </c>
      <c r="L511" s="2">
        <f t="shared" ref="L511:BO511" si="246">IF(AND(L$10&gt;=$C506,L$10&lt;=$C507),INDEX($C504:$G504,1,L$10-$C506+1)*$C503*L508,0)</f>
        <v>0</v>
      </c>
      <c r="M511" s="2">
        <f t="shared" si="246"/>
        <v>0</v>
      </c>
      <c r="N511" s="2">
        <f t="shared" si="246"/>
        <v>0</v>
      </c>
      <c r="O511" s="2">
        <f t="shared" si="246"/>
        <v>0</v>
      </c>
      <c r="P511" s="2">
        <f t="shared" si="246"/>
        <v>0</v>
      </c>
      <c r="Q511" s="2">
        <f t="shared" si="246"/>
        <v>0</v>
      </c>
      <c r="R511" s="2">
        <f t="shared" si="246"/>
        <v>0</v>
      </c>
      <c r="S511" s="2">
        <f t="shared" si="246"/>
        <v>0</v>
      </c>
      <c r="T511" s="2">
        <f t="shared" si="246"/>
        <v>0</v>
      </c>
      <c r="U511" s="2">
        <f t="shared" si="246"/>
        <v>0</v>
      </c>
      <c r="V511" s="2">
        <f t="shared" si="246"/>
        <v>0</v>
      </c>
      <c r="W511" s="2">
        <f t="shared" si="246"/>
        <v>0</v>
      </c>
      <c r="X511" s="2">
        <f t="shared" si="246"/>
        <v>0</v>
      </c>
      <c r="Y511" s="2">
        <f t="shared" si="246"/>
        <v>0</v>
      </c>
      <c r="Z511" s="2">
        <f t="shared" si="246"/>
        <v>1090.6604318779121</v>
      </c>
      <c r="AA511" s="2">
        <f t="shared" si="246"/>
        <v>28483.760549619012</v>
      </c>
      <c r="AB511" s="2">
        <f t="shared" si="246"/>
        <v>78880.368892850878</v>
      </c>
      <c r="AC511" s="2">
        <f t="shared" si="246"/>
        <v>0</v>
      </c>
      <c r="AD511" s="2">
        <f t="shared" si="246"/>
        <v>0</v>
      </c>
      <c r="AE511" s="2">
        <f t="shared" si="246"/>
        <v>0</v>
      </c>
      <c r="AF511" s="2">
        <f t="shared" si="246"/>
        <v>0</v>
      </c>
      <c r="AG511" s="2">
        <f t="shared" si="246"/>
        <v>0</v>
      </c>
      <c r="AH511" s="2">
        <f t="shared" si="246"/>
        <v>0</v>
      </c>
      <c r="AI511" s="2">
        <f t="shared" si="246"/>
        <v>0</v>
      </c>
      <c r="AJ511" s="2">
        <f t="shared" si="246"/>
        <v>0</v>
      </c>
      <c r="AK511" s="2">
        <f t="shared" si="246"/>
        <v>0</v>
      </c>
      <c r="AL511" s="2">
        <f t="shared" si="246"/>
        <v>0</v>
      </c>
      <c r="AM511" s="2">
        <f t="shared" si="246"/>
        <v>0</v>
      </c>
      <c r="AN511" s="2">
        <f t="shared" si="246"/>
        <v>0</v>
      </c>
      <c r="AO511" s="2">
        <f t="shared" si="246"/>
        <v>0</v>
      </c>
      <c r="AP511" s="2">
        <f t="shared" si="246"/>
        <v>0</v>
      </c>
      <c r="AQ511" s="2">
        <f t="shared" si="246"/>
        <v>0</v>
      </c>
      <c r="AR511" s="2">
        <f t="shared" si="246"/>
        <v>0</v>
      </c>
      <c r="AS511" s="2">
        <f t="shared" si="246"/>
        <v>0</v>
      </c>
      <c r="AT511" s="2">
        <f t="shared" si="246"/>
        <v>0</v>
      </c>
      <c r="AU511" s="2">
        <f t="shared" si="246"/>
        <v>0</v>
      </c>
      <c r="AV511" s="2">
        <f t="shared" si="246"/>
        <v>0</v>
      </c>
      <c r="AW511" s="2">
        <f t="shared" si="246"/>
        <v>0</v>
      </c>
      <c r="AX511" s="2">
        <f t="shared" si="246"/>
        <v>0</v>
      </c>
      <c r="AY511" s="2">
        <f t="shared" si="246"/>
        <v>0</v>
      </c>
      <c r="AZ511" s="2">
        <f t="shared" si="246"/>
        <v>0</v>
      </c>
      <c r="BA511" s="2">
        <f t="shared" si="246"/>
        <v>0</v>
      </c>
      <c r="BB511" s="2">
        <f t="shared" si="246"/>
        <v>0</v>
      </c>
      <c r="BC511" s="2">
        <f t="shared" si="246"/>
        <v>0</v>
      </c>
      <c r="BD511" s="2">
        <f t="shared" si="246"/>
        <v>0</v>
      </c>
      <c r="BE511" s="2">
        <f t="shared" si="246"/>
        <v>0</v>
      </c>
      <c r="BF511" s="2">
        <f t="shared" si="246"/>
        <v>0</v>
      </c>
      <c r="BG511" s="2">
        <f t="shared" si="246"/>
        <v>0</v>
      </c>
      <c r="BH511" s="2">
        <f t="shared" si="246"/>
        <v>0</v>
      </c>
      <c r="BI511" s="2">
        <f t="shared" si="246"/>
        <v>0</v>
      </c>
      <c r="BJ511" s="2">
        <f t="shared" si="246"/>
        <v>0</v>
      </c>
      <c r="BK511" s="2">
        <f t="shared" si="246"/>
        <v>0</v>
      </c>
      <c r="BL511" s="2">
        <f t="shared" si="246"/>
        <v>0</v>
      </c>
      <c r="BM511" s="2">
        <f t="shared" si="246"/>
        <v>0</v>
      </c>
      <c r="BN511" s="2">
        <f t="shared" si="246"/>
        <v>0</v>
      </c>
      <c r="BO511" s="2">
        <f t="shared" si="246"/>
        <v>0</v>
      </c>
    </row>
    <row r="512" spans="1:67" ht="12.75" customHeight="1" outlineLevel="2">
      <c r="B512" s="64" t="s">
        <v>3</v>
      </c>
      <c r="C512" s="165">
        <v>6.25E-2</v>
      </c>
      <c r="L512" s="2">
        <f t="shared" ref="L512:BO512" si="247">SUM(L510,L511/2)*$C512*IF(L$10=$C506,(13-$D506)/12,IF(L$10=$C507,($D507-1)/12,1))</f>
        <v>0</v>
      </c>
      <c r="M512" s="2">
        <f t="shared" si="247"/>
        <v>0</v>
      </c>
      <c r="N512" s="2">
        <f t="shared" si="247"/>
        <v>0</v>
      </c>
      <c r="O512" s="2">
        <f t="shared" si="247"/>
        <v>0</v>
      </c>
      <c r="P512" s="2">
        <f t="shared" si="247"/>
        <v>0</v>
      </c>
      <c r="Q512" s="2">
        <f t="shared" si="247"/>
        <v>0</v>
      </c>
      <c r="R512" s="2">
        <f t="shared" si="247"/>
        <v>0</v>
      </c>
      <c r="S512" s="2">
        <f t="shared" si="247"/>
        <v>0</v>
      </c>
      <c r="T512" s="2">
        <f t="shared" si="247"/>
        <v>0</v>
      </c>
      <c r="U512" s="2">
        <f t="shared" si="247"/>
        <v>0</v>
      </c>
      <c r="V512" s="2">
        <f t="shared" si="247"/>
        <v>0</v>
      </c>
      <c r="W512" s="2">
        <f t="shared" si="247"/>
        <v>0</v>
      </c>
      <c r="X512" s="2">
        <f t="shared" si="247"/>
        <v>0</v>
      </c>
      <c r="Y512" s="2">
        <f t="shared" si="247"/>
        <v>0</v>
      </c>
      <c r="Z512" s="2">
        <f t="shared" si="247"/>
        <v>25.562353872138566</v>
      </c>
      <c r="AA512" s="2">
        <f t="shared" si="247"/>
        <v>959.88144128497231</v>
      </c>
      <c r="AB512" s="2">
        <f t="shared" si="247"/>
        <v>4010.4194867389283</v>
      </c>
      <c r="AC512" s="2">
        <f t="shared" si="247"/>
        <v>0</v>
      </c>
      <c r="AD512" s="2">
        <f t="shared" si="247"/>
        <v>0</v>
      </c>
      <c r="AE512" s="2">
        <f t="shared" si="247"/>
        <v>0</v>
      </c>
      <c r="AF512" s="2">
        <f t="shared" si="247"/>
        <v>0</v>
      </c>
      <c r="AG512" s="2">
        <f t="shared" si="247"/>
        <v>0</v>
      </c>
      <c r="AH512" s="2">
        <f t="shared" si="247"/>
        <v>0</v>
      </c>
      <c r="AI512" s="2">
        <f t="shared" si="247"/>
        <v>0</v>
      </c>
      <c r="AJ512" s="2">
        <f t="shared" si="247"/>
        <v>0</v>
      </c>
      <c r="AK512" s="2">
        <f t="shared" si="247"/>
        <v>0</v>
      </c>
      <c r="AL512" s="2">
        <f t="shared" si="247"/>
        <v>0</v>
      </c>
      <c r="AM512" s="2">
        <f t="shared" si="247"/>
        <v>0</v>
      </c>
      <c r="AN512" s="2">
        <f t="shared" si="247"/>
        <v>0</v>
      </c>
      <c r="AO512" s="2">
        <f t="shared" si="247"/>
        <v>0</v>
      </c>
      <c r="AP512" s="2">
        <f t="shared" si="247"/>
        <v>0</v>
      </c>
      <c r="AQ512" s="2">
        <f t="shared" si="247"/>
        <v>0</v>
      </c>
      <c r="AR512" s="2">
        <f t="shared" si="247"/>
        <v>0</v>
      </c>
      <c r="AS512" s="2">
        <f t="shared" si="247"/>
        <v>0</v>
      </c>
      <c r="AT512" s="2">
        <f t="shared" si="247"/>
        <v>0</v>
      </c>
      <c r="AU512" s="2">
        <f t="shared" si="247"/>
        <v>0</v>
      </c>
      <c r="AV512" s="2">
        <f t="shared" si="247"/>
        <v>0</v>
      </c>
      <c r="AW512" s="2">
        <f t="shared" si="247"/>
        <v>0</v>
      </c>
      <c r="AX512" s="2">
        <f t="shared" si="247"/>
        <v>0</v>
      </c>
      <c r="AY512" s="2">
        <f t="shared" si="247"/>
        <v>0</v>
      </c>
      <c r="AZ512" s="2">
        <f t="shared" si="247"/>
        <v>0</v>
      </c>
      <c r="BA512" s="2">
        <f t="shared" si="247"/>
        <v>0</v>
      </c>
      <c r="BB512" s="2">
        <f t="shared" si="247"/>
        <v>0</v>
      </c>
      <c r="BC512" s="2">
        <f t="shared" si="247"/>
        <v>0</v>
      </c>
      <c r="BD512" s="2">
        <f t="shared" si="247"/>
        <v>0</v>
      </c>
      <c r="BE512" s="2">
        <f t="shared" si="247"/>
        <v>0</v>
      </c>
      <c r="BF512" s="2">
        <f t="shared" si="247"/>
        <v>0</v>
      </c>
      <c r="BG512" s="2">
        <f t="shared" si="247"/>
        <v>0</v>
      </c>
      <c r="BH512" s="2">
        <f t="shared" si="247"/>
        <v>0</v>
      </c>
      <c r="BI512" s="2">
        <f t="shared" si="247"/>
        <v>0</v>
      </c>
      <c r="BJ512" s="2">
        <f t="shared" si="247"/>
        <v>0</v>
      </c>
      <c r="BK512" s="2">
        <f t="shared" si="247"/>
        <v>0</v>
      </c>
      <c r="BL512" s="2">
        <f t="shared" si="247"/>
        <v>0</v>
      </c>
      <c r="BM512" s="2">
        <f t="shared" si="247"/>
        <v>0</v>
      </c>
      <c r="BN512" s="2">
        <f t="shared" si="247"/>
        <v>0</v>
      </c>
      <c r="BO512" s="2">
        <f t="shared" si="247"/>
        <v>0</v>
      </c>
    </row>
    <row r="513" spans="2:67" ht="12.75" customHeight="1" outlineLevel="2">
      <c r="B513" s="64" t="s">
        <v>556</v>
      </c>
      <c r="K513" s="167"/>
      <c r="L513" s="2">
        <f>SUM(L510:L512)</f>
        <v>0</v>
      </c>
      <c r="M513" s="2">
        <f t="shared" ref="M513:BO513" si="248">SUM(M510:M512)</f>
        <v>0</v>
      </c>
      <c r="N513" s="2">
        <f t="shared" si="248"/>
        <v>0</v>
      </c>
      <c r="O513" s="2">
        <f t="shared" si="248"/>
        <v>0</v>
      </c>
      <c r="P513" s="2">
        <f t="shared" si="248"/>
        <v>0</v>
      </c>
      <c r="Q513" s="2">
        <f t="shared" si="248"/>
        <v>0</v>
      </c>
      <c r="R513" s="2">
        <f t="shared" si="248"/>
        <v>0</v>
      </c>
      <c r="S513" s="2">
        <f t="shared" si="248"/>
        <v>0</v>
      </c>
      <c r="T513" s="2">
        <f t="shared" si="248"/>
        <v>0</v>
      </c>
      <c r="U513" s="2">
        <f t="shared" si="248"/>
        <v>0</v>
      </c>
      <c r="V513" s="2">
        <f t="shared" si="248"/>
        <v>0</v>
      </c>
      <c r="W513" s="2">
        <f t="shared" si="248"/>
        <v>0</v>
      </c>
      <c r="X513" s="2">
        <f t="shared" si="248"/>
        <v>0</v>
      </c>
      <c r="Y513" s="2">
        <f t="shared" si="248"/>
        <v>0</v>
      </c>
      <c r="Z513" s="2">
        <f t="shared" si="248"/>
        <v>1116.2227857500507</v>
      </c>
      <c r="AA513" s="2">
        <f t="shared" si="248"/>
        <v>30559.864776654034</v>
      </c>
      <c r="AB513" s="2">
        <f t="shared" si="248"/>
        <v>113450.65315624385</v>
      </c>
      <c r="AC513" s="2">
        <f t="shared" si="248"/>
        <v>0</v>
      </c>
      <c r="AD513" s="2">
        <f t="shared" si="248"/>
        <v>0</v>
      </c>
      <c r="AE513" s="2">
        <f t="shared" si="248"/>
        <v>0</v>
      </c>
      <c r="AF513" s="2">
        <f t="shared" si="248"/>
        <v>0</v>
      </c>
      <c r="AG513" s="2">
        <f t="shared" si="248"/>
        <v>0</v>
      </c>
      <c r="AH513" s="2">
        <f t="shared" si="248"/>
        <v>0</v>
      </c>
      <c r="AI513" s="2">
        <f t="shared" si="248"/>
        <v>0</v>
      </c>
      <c r="AJ513" s="2">
        <f t="shared" si="248"/>
        <v>0</v>
      </c>
      <c r="AK513" s="2">
        <f t="shared" si="248"/>
        <v>0</v>
      </c>
      <c r="AL513" s="2">
        <f t="shared" si="248"/>
        <v>0</v>
      </c>
      <c r="AM513" s="2">
        <f t="shared" si="248"/>
        <v>0</v>
      </c>
      <c r="AN513" s="2">
        <f t="shared" si="248"/>
        <v>0</v>
      </c>
      <c r="AO513" s="2">
        <f t="shared" si="248"/>
        <v>0</v>
      </c>
      <c r="AP513" s="2">
        <f t="shared" si="248"/>
        <v>0</v>
      </c>
      <c r="AQ513" s="2">
        <f t="shared" si="248"/>
        <v>0</v>
      </c>
      <c r="AR513" s="2">
        <f t="shared" si="248"/>
        <v>0</v>
      </c>
      <c r="AS513" s="2">
        <f t="shared" si="248"/>
        <v>0</v>
      </c>
      <c r="AT513" s="2">
        <f t="shared" si="248"/>
        <v>0</v>
      </c>
      <c r="AU513" s="2">
        <f t="shared" si="248"/>
        <v>0</v>
      </c>
      <c r="AV513" s="2">
        <f t="shared" si="248"/>
        <v>0</v>
      </c>
      <c r="AW513" s="2">
        <f t="shared" si="248"/>
        <v>0</v>
      </c>
      <c r="AX513" s="2">
        <f t="shared" si="248"/>
        <v>0</v>
      </c>
      <c r="AY513" s="2">
        <f t="shared" si="248"/>
        <v>0</v>
      </c>
      <c r="AZ513" s="2">
        <f t="shared" si="248"/>
        <v>0</v>
      </c>
      <c r="BA513" s="2">
        <f t="shared" si="248"/>
        <v>0</v>
      </c>
      <c r="BB513" s="2">
        <f t="shared" si="248"/>
        <v>0</v>
      </c>
      <c r="BC513" s="2">
        <f t="shared" si="248"/>
        <v>0</v>
      </c>
      <c r="BD513" s="2">
        <f t="shared" si="248"/>
        <v>0</v>
      </c>
      <c r="BE513" s="2">
        <f t="shared" si="248"/>
        <v>0</v>
      </c>
      <c r="BF513" s="2">
        <f t="shared" si="248"/>
        <v>0</v>
      </c>
      <c r="BG513" s="2">
        <f t="shared" si="248"/>
        <v>0</v>
      </c>
      <c r="BH513" s="2">
        <f t="shared" si="248"/>
        <v>0</v>
      </c>
      <c r="BI513" s="2">
        <f t="shared" si="248"/>
        <v>0</v>
      </c>
      <c r="BJ513" s="2">
        <f t="shared" si="248"/>
        <v>0</v>
      </c>
      <c r="BK513" s="2">
        <f t="shared" si="248"/>
        <v>0</v>
      </c>
      <c r="BL513" s="2">
        <f t="shared" si="248"/>
        <v>0</v>
      </c>
      <c r="BM513" s="2">
        <f t="shared" si="248"/>
        <v>0</v>
      </c>
      <c r="BN513" s="2">
        <f t="shared" si="248"/>
        <v>0</v>
      </c>
      <c r="BO513" s="2">
        <f t="shared" si="248"/>
        <v>0</v>
      </c>
    </row>
    <row r="514" spans="2:67" ht="12.75" customHeight="1" outlineLevel="2">
      <c r="B514" s="168" t="s">
        <v>557</v>
      </c>
      <c r="E514" s="2">
        <f>MAX(L513:BO513)*(1+$C$8)</f>
        <v>113450.65315624385</v>
      </c>
      <c r="F514" s="159">
        <v>25</v>
      </c>
      <c r="G514" s="169">
        <f>+$C$6</f>
        <v>2.9999999999999997E-4</v>
      </c>
      <c r="H514" s="151"/>
      <c r="L514" s="2"/>
      <c r="M514" s="2"/>
      <c r="N514" s="2"/>
      <c r="O514" s="2"/>
      <c r="P514" s="2"/>
      <c r="Q514" s="2"/>
    </row>
    <row r="515" spans="2:67" ht="12.75" customHeight="1" outlineLevel="2">
      <c r="B515" s="14"/>
    </row>
    <row r="516" spans="2:67" ht="12.75" customHeight="1" outlineLevel="2">
      <c r="B516" s="170" t="s">
        <v>558</v>
      </c>
    </row>
    <row r="517" spans="2:67" ht="12.75" customHeight="1" outlineLevel="2">
      <c r="B517" s="168" t="s">
        <v>559</v>
      </c>
      <c r="K517" s="2"/>
      <c r="L517" s="2">
        <f t="shared" ref="L517:BO517" si="249">IF(L$10=$C507,$E514,K519)</f>
        <v>0</v>
      </c>
      <c r="M517" s="2">
        <f t="shared" si="249"/>
        <v>0</v>
      </c>
      <c r="N517" s="2">
        <f t="shared" si="249"/>
        <v>0</v>
      </c>
      <c r="O517" s="2">
        <f t="shared" si="249"/>
        <v>0</v>
      </c>
      <c r="P517" s="2">
        <f t="shared" si="249"/>
        <v>0</v>
      </c>
      <c r="Q517" s="2">
        <f t="shared" si="249"/>
        <v>0</v>
      </c>
      <c r="R517" s="2">
        <f t="shared" si="249"/>
        <v>0</v>
      </c>
      <c r="S517" s="2">
        <f t="shared" si="249"/>
        <v>0</v>
      </c>
      <c r="T517" s="2">
        <f t="shared" si="249"/>
        <v>0</v>
      </c>
      <c r="U517" s="2">
        <f t="shared" si="249"/>
        <v>0</v>
      </c>
      <c r="V517" s="2">
        <f t="shared" si="249"/>
        <v>0</v>
      </c>
      <c r="W517" s="2">
        <f t="shared" si="249"/>
        <v>0</v>
      </c>
      <c r="X517" s="2">
        <f t="shared" si="249"/>
        <v>0</v>
      </c>
      <c r="Y517" s="2">
        <f t="shared" si="249"/>
        <v>0</v>
      </c>
      <c r="Z517" s="2">
        <f t="shared" si="249"/>
        <v>0</v>
      </c>
      <c r="AA517" s="2">
        <f t="shared" si="249"/>
        <v>0</v>
      </c>
      <c r="AB517" s="2">
        <f t="shared" si="249"/>
        <v>113450.65315624385</v>
      </c>
      <c r="AC517" s="2">
        <f t="shared" si="249"/>
        <v>113072.4843123897</v>
      </c>
      <c r="AD517" s="2">
        <f t="shared" si="249"/>
        <v>108534.45818613995</v>
      </c>
      <c r="AE517" s="2">
        <f t="shared" si="249"/>
        <v>103996.4320598902</v>
      </c>
      <c r="AF517" s="2">
        <f t="shared" si="249"/>
        <v>99458.405933640446</v>
      </c>
      <c r="AG517" s="2">
        <f t="shared" si="249"/>
        <v>94920.379807390695</v>
      </c>
      <c r="AH517" s="2">
        <f t="shared" si="249"/>
        <v>90382.353681140943</v>
      </c>
      <c r="AI517" s="2">
        <f t="shared" si="249"/>
        <v>85844.327554891192</v>
      </c>
      <c r="AJ517" s="2">
        <f t="shared" si="249"/>
        <v>81306.30142864144</v>
      </c>
      <c r="AK517" s="2">
        <f t="shared" si="249"/>
        <v>76768.275302391688</v>
      </c>
      <c r="AL517" s="2">
        <f t="shared" si="249"/>
        <v>72230.249176141937</v>
      </c>
      <c r="AM517" s="2">
        <f t="shared" si="249"/>
        <v>67692.223049892185</v>
      </c>
      <c r="AN517" s="2">
        <f t="shared" si="249"/>
        <v>63154.196923642434</v>
      </c>
      <c r="AO517" s="2">
        <f t="shared" si="249"/>
        <v>58616.170797392682</v>
      </c>
      <c r="AP517" s="2">
        <f t="shared" si="249"/>
        <v>54078.144671142931</v>
      </c>
      <c r="AQ517" s="2">
        <f t="shared" si="249"/>
        <v>49540.118544893179</v>
      </c>
      <c r="AR517" s="2">
        <f t="shared" si="249"/>
        <v>45002.092418643428</v>
      </c>
      <c r="AS517" s="2">
        <f t="shared" si="249"/>
        <v>40464.066292393676</v>
      </c>
      <c r="AT517" s="2">
        <f t="shared" si="249"/>
        <v>35926.040166143925</v>
      </c>
      <c r="AU517" s="2">
        <f t="shared" si="249"/>
        <v>31388.014039894169</v>
      </c>
      <c r="AV517" s="2">
        <f t="shared" si="249"/>
        <v>26849.987913644414</v>
      </c>
      <c r="AW517" s="2">
        <f t="shared" si="249"/>
        <v>22311.961787394659</v>
      </c>
      <c r="AX517" s="2">
        <f t="shared" si="249"/>
        <v>17773.935661144904</v>
      </c>
      <c r="AY517" s="2">
        <f t="shared" si="249"/>
        <v>13235.909534895149</v>
      </c>
      <c r="AZ517" s="2">
        <f t="shared" si="249"/>
        <v>8697.8834086453935</v>
      </c>
      <c r="BA517" s="2">
        <f t="shared" si="249"/>
        <v>4159.8572823956392</v>
      </c>
      <c r="BB517" s="2">
        <f t="shared" si="249"/>
        <v>0</v>
      </c>
      <c r="BC517" s="2">
        <f t="shared" si="249"/>
        <v>0</v>
      </c>
      <c r="BD517" s="2">
        <f t="shared" si="249"/>
        <v>0</v>
      </c>
      <c r="BE517" s="2">
        <f t="shared" si="249"/>
        <v>0</v>
      </c>
      <c r="BF517" s="2">
        <f t="shared" si="249"/>
        <v>0</v>
      </c>
      <c r="BG517" s="2">
        <f t="shared" si="249"/>
        <v>0</v>
      </c>
      <c r="BH517" s="2">
        <f t="shared" si="249"/>
        <v>0</v>
      </c>
      <c r="BI517" s="2">
        <f t="shared" si="249"/>
        <v>0</v>
      </c>
      <c r="BJ517" s="2">
        <f t="shared" si="249"/>
        <v>0</v>
      </c>
      <c r="BK517" s="2">
        <f t="shared" si="249"/>
        <v>0</v>
      </c>
      <c r="BL517" s="2">
        <f t="shared" si="249"/>
        <v>0</v>
      </c>
      <c r="BM517" s="2">
        <f t="shared" si="249"/>
        <v>0</v>
      </c>
      <c r="BN517" s="2">
        <f t="shared" si="249"/>
        <v>0</v>
      </c>
      <c r="BO517" s="2">
        <f t="shared" si="249"/>
        <v>0</v>
      </c>
    </row>
    <row r="518" spans="2:67" ht="12.75" customHeight="1" outlineLevel="2">
      <c r="B518" s="64" t="s">
        <v>541</v>
      </c>
      <c r="K518" s="2"/>
      <c r="L518" s="2">
        <f t="shared" ref="L518:BO518" si="250">IF(L$10=$C507,$E514/$F514*(13-$D507)/12,MIN(K519,$E514/$F514))</f>
        <v>0</v>
      </c>
      <c r="M518" s="2">
        <f t="shared" si="250"/>
        <v>0</v>
      </c>
      <c r="N518" s="2">
        <f t="shared" si="250"/>
        <v>0</v>
      </c>
      <c r="O518" s="2">
        <f t="shared" si="250"/>
        <v>0</v>
      </c>
      <c r="P518" s="2">
        <f t="shared" si="250"/>
        <v>0</v>
      </c>
      <c r="Q518" s="2">
        <f t="shared" si="250"/>
        <v>0</v>
      </c>
      <c r="R518" s="2">
        <f t="shared" si="250"/>
        <v>0</v>
      </c>
      <c r="S518" s="2">
        <f t="shared" si="250"/>
        <v>0</v>
      </c>
      <c r="T518" s="2">
        <f t="shared" si="250"/>
        <v>0</v>
      </c>
      <c r="U518" s="2">
        <f t="shared" si="250"/>
        <v>0</v>
      </c>
      <c r="V518" s="2">
        <f t="shared" si="250"/>
        <v>0</v>
      </c>
      <c r="W518" s="2">
        <f t="shared" si="250"/>
        <v>0</v>
      </c>
      <c r="X518" s="2">
        <f t="shared" si="250"/>
        <v>0</v>
      </c>
      <c r="Y518" s="2">
        <f t="shared" si="250"/>
        <v>0</v>
      </c>
      <c r="Z518" s="2">
        <f t="shared" si="250"/>
        <v>0</v>
      </c>
      <c r="AA518" s="2">
        <f t="shared" si="250"/>
        <v>0</v>
      </c>
      <c r="AB518" s="2">
        <f t="shared" si="250"/>
        <v>378.16884385414619</v>
      </c>
      <c r="AC518" s="2">
        <f t="shared" si="250"/>
        <v>4538.0261262497543</v>
      </c>
      <c r="AD518" s="2">
        <f t="shared" si="250"/>
        <v>4538.0261262497543</v>
      </c>
      <c r="AE518" s="2">
        <f t="shared" si="250"/>
        <v>4538.0261262497543</v>
      </c>
      <c r="AF518" s="2">
        <f t="shared" si="250"/>
        <v>4538.0261262497543</v>
      </c>
      <c r="AG518" s="2">
        <f t="shared" si="250"/>
        <v>4538.0261262497543</v>
      </c>
      <c r="AH518" s="2">
        <f t="shared" si="250"/>
        <v>4538.0261262497543</v>
      </c>
      <c r="AI518" s="2">
        <f t="shared" si="250"/>
        <v>4538.0261262497543</v>
      </c>
      <c r="AJ518" s="2">
        <f t="shared" si="250"/>
        <v>4538.0261262497543</v>
      </c>
      <c r="AK518" s="2">
        <f t="shared" si="250"/>
        <v>4538.0261262497543</v>
      </c>
      <c r="AL518" s="2">
        <f t="shared" si="250"/>
        <v>4538.0261262497543</v>
      </c>
      <c r="AM518" s="2">
        <f t="shared" si="250"/>
        <v>4538.0261262497543</v>
      </c>
      <c r="AN518" s="2">
        <f t="shared" si="250"/>
        <v>4538.0261262497543</v>
      </c>
      <c r="AO518" s="2">
        <f t="shared" si="250"/>
        <v>4538.0261262497543</v>
      </c>
      <c r="AP518" s="2">
        <f t="shared" si="250"/>
        <v>4538.0261262497543</v>
      </c>
      <c r="AQ518" s="2">
        <f t="shared" si="250"/>
        <v>4538.0261262497543</v>
      </c>
      <c r="AR518" s="2">
        <f t="shared" si="250"/>
        <v>4538.0261262497543</v>
      </c>
      <c r="AS518" s="2">
        <f t="shared" si="250"/>
        <v>4538.0261262497543</v>
      </c>
      <c r="AT518" s="2">
        <f t="shared" si="250"/>
        <v>4538.0261262497543</v>
      </c>
      <c r="AU518" s="2">
        <f t="shared" si="250"/>
        <v>4538.0261262497543</v>
      </c>
      <c r="AV518" s="2">
        <f t="shared" si="250"/>
        <v>4538.0261262497543</v>
      </c>
      <c r="AW518" s="2">
        <f t="shared" si="250"/>
        <v>4538.0261262497543</v>
      </c>
      <c r="AX518" s="2">
        <f t="shared" si="250"/>
        <v>4538.0261262497543</v>
      </c>
      <c r="AY518" s="2">
        <f t="shared" si="250"/>
        <v>4538.0261262497543</v>
      </c>
      <c r="AZ518" s="2">
        <f t="shared" si="250"/>
        <v>4538.0261262497543</v>
      </c>
      <c r="BA518" s="2">
        <f t="shared" si="250"/>
        <v>4159.8572823956392</v>
      </c>
      <c r="BB518" s="2">
        <f t="shared" si="250"/>
        <v>0</v>
      </c>
      <c r="BC518" s="2">
        <f t="shared" si="250"/>
        <v>0</v>
      </c>
      <c r="BD518" s="2">
        <f t="shared" si="250"/>
        <v>0</v>
      </c>
      <c r="BE518" s="2">
        <f t="shared" si="250"/>
        <v>0</v>
      </c>
      <c r="BF518" s="2">
        <f t="shared" si="250"/>
        <v>0</v>
      </c>
      <c r="BG518" s="2">
        <f t="shared" si="250"/>
        <v>0</v>
      </c>
      <c r="BH518" s="2">
        <f t="shared" si="250"/>
        <v>0</v>
      </c>
      <c r="BI518" s="2">
        <f t="shared" si="250"/>
        <v>0</v>
      </c>
      <c r="BJ518" s="2">
        <f t="shared" si="250"/>
        <v>0</v>
      </c>
      <c r="BK518" s="2">
        <f t="shared" si="250"/>
        <v>0</v>
      </c>
      <c r="BL518" s="2">
        <f t="shared" si="250"/>
        <v>0</v>
      </c>
      <c r="BM518" s="2">
        <f t="shared" si="250"/>
        <v>0</v>
      </c>
      <c r="BN518" s="2">
        <f t="shared" si="250"/>
        <v>0</v>
      </c>
      <c r="BO518" s="2">
        <f t="shared" si="250"/>
        <v>0</v>
      </c>
    </row>
    <row r="519" spans="2:67" ht="12.75" customHeight="1" outlineLevel="2">
      <c r="B519" s="168" t="s">
        <v>542</v>
      </c>
      <c r="K519" s="167">
        <v>0</v>
      </c>
      <c r="L519" s="2">
        <f t="shared" ref="L519:BO519" si="251">+L517-L518</f>
        <v>0</v>
      </c>
      <c r="M519" s="2">
        <f t="shared" si="251"/>
        <v>0</v>
      </c>
      <c r="N519" s="2">
        <f t="shared" si="251"/>
        <v>0</v>
      </c>
      <c r="O519" s="2">
        <f t="shared" si="251"/>
        <v>0</v>
      </c>
      <c r="P519" s="2">
        <f t="shared" si="251"/>
        <v>0</v>
      </c>
      <c r="Q519" s="2">
        <f t="shared" si="251"/>
        <v>0</v>
      </c>
      <c r="R519" s="2">
        <f t="shared" si="251"/>
        <v>0</v>
      </c>
      <c r="S519" s="2">
        <f t="shared" si="251"/>
        <v>0</v>
      </c>
      <c r="T519" s="2">
        <f t="shared" si="251"/>
        <v>0</v>
      </c>
      <c r="U519" s="2">
        <f t="shared" si="251"/>
        <v>0</v>
      </c>
      <c r="V519" s="2">
        <f t="shared" si="251"/>
        <v>0</v>
      </c>
      <c r="W519" s="2">
        <f t="shared" si="251"/>
        <v>0</v>
      </c>
      <c r="X519" s="2">
        <f t="shared" si="251"/>
        <v>0</v>
      </c>
      <c r="Y519" s="2">
        <f t="shared" si="251"/>
        <v>0</v>
      </c>
      <c r="Z519" s="2">
        <f t="shared" si="251"/>
        <v>0</v>
      </c>
      <c r="AA519" s="2">
        <f t="shared" si="251"/>
        <v>0</v>
      </c>
      <c r="AB519" s="2">
        <f t="shared" si="251"/>
        <v>113072.4843123897</v>
      </c>
      <c r="AC519" s="2">
        <f t="shared" si="251"/>
        <v>108534.45818613995</v>
      </c>
      <c r="AD519" s="2">
        <f t="shared" si="251"/>
        <v>103996.4320598902</v>
      </c>
      <c r="AE519" s="2">
        <f t="shared" si="251"/>
        <v>99458.405933640446</v>
      </c>
      <c r="AF519" s="2">
        <f t="shared" si="251"/>
        <v>94920.379807390695</v>
      </c>
      <c r="AG519" s="2">
        <f t="shared" si="251"/>
        <v>90382.353681140943</v>
      </c>
      <c r="AH519" s="2">
        <f t="shared" si="251"/>
        <v>85844.327554891192</v>
      </c>
      <c r="AI519" s="2">
        <f t="shared" si="251"/>
        <v>81306.30142864144</v>
      </c>
      <c r="AJ519" s="2">
        <f t="shared" si="251"/>
        <v>76768.275302391688</v>
      </c>
      <c r="AK519" s="2">
        <f t="shared" si="251"/>
        <v>72230.249176141937</v>
      </c>
      <c r="AL519" s="2">
        <f t="shared" si="251"/>
        <v>67692.223049892185</v>
      </c>
      <c r="AM519" s="2">
        <f t="shared" si="251"/>
        <v>63154.196923642434</v>
      </c>
      <c r="AN519" s="2">
        <f t="shared" si="251"/>
        <v>58616.170797392682</v>
      </c>
      <c r="AO519" s="2">
        <f t="shared" si="251"/>
        <v>54078.144671142931</v>
      </c>
      <c r="AP519" s="2">
        <f t="shared" si="251"/>
        <v>49540.118544893179</v>
      </c>
      <c r="AQ519" s="2">
        <f t="shared" si="251"/>
        <v>45002.092418643428</v>
      </c>
      <c r="AR519" s="2">
        <f t="shared" si="251"/>
        <v>40464.066292393676</v>
      </c>
      <c r="AS519" s="2">
        <f t="shared" si="251"/>
        <v>35926.040166143925</v>
      </c>
      <c r="AT519" s="2">
        <f t="shared" si="251"/>
        <v>31388.014039894169</v>
      </c>
      <c r="AU519" s="2">
        <f t="shared" si="251"/>
        <v>26849.987913644414</v>
      </c>
      <c r="AV519" s="2">
        <f t="shared" si="251"/>
        <v>22311.961787394659</v>
      </c>
      <c r="AW519" s="2">
        <f t="shared" si="251"/>
        <v>17773.935661144904</v>
      </c>
      <c r="AX519" s="2">
        <f t="shared" si="251"/>
        <v>13235.909534895149</v>
      </c>
      <c r="AY519" s="2">
        <f t="shared" si="251"/>
        <v>8697.8834086453935</v>
      </c>
      <c r="AZ519" s="2">
        <f t="shared" si="251"/>
        <v>4159.8572823956392</v>
      </c>
      <c r="BA519" s="2">
        <f t="shared" si="251"/>
        <v>0</v>
      </c>
      <c r="BB519" s="2">
        <f t="shared" si="251"/>
        <v>0</v>
      </c>
      <c r="BC519" s="2">
        <f t="shared" si="251"/>
        <v>0</v>
      </c>
      <c r="BD519" s="2">
        <f t="shared" si="251"/>
        <v>0</v>
      </c>
      <c r="BE519" s="2">
        <f t="shared" si="251"/>
        <v>0</v>
      </c>
      <c r="BF519" s="2">
        <f t="shared" si="251"/>
        <v>0</v>
      </c>
      <c r="BG519" s="2">
        <f t="shared" si="251"/>
        <v>0</v>
      </c>
      <c r="BH519" s="2">
        <f t="shared" si="251"/>
        <v>0</v>
      </c>
      <c r="BI519" s="2">
        <f t="shared" si="251"/>
        <v>0</v>
      </c>
      <c r="BJ519" s="2">
        <f t="shared" si="251"/>
        <v>0</v>
      </c>
      <c r="BK519" s="2">
        <f t="shared" si="251"/>
        <v>0</v>
      </c>
      <c r="BL519" s="2">
        <f t="shared" si="251"/>
        <v>0</v>
      </c>
      <c r="BM519" s="2">
        <f t="shared" si="251"/>
        <v>0</v>
      </c>
      <c r="BN519" s="2">
        <f t="shared" si="251"/>
        <v>0</v>
      </c>
      <c r="BO519" s="2">
        <f t="shared" si="251"/>
        <v>0</v>
      </c>
    </row>
    <row r="520" spans="2:67" ht="12.75" customHeight="1" outlineLevel="2">
      <c r="B520" s="64" t="s">
        <v>543</v>
      </c>
      <c r="L520" s="2">
        <f t="shared" ref="L520:BO520" si="252">IF(L$10=$C507,(L517+L519)/2*(13-$D507)/12,(L517+L519)/2)</f>
        <v>0</v>
      </c>
      <c r="M520" s="2">
        <f t="shared" si="252"/>
        <v>0</v>
      </c>
      <c r="N520" s="2">
        <f t="shared" si="252"/>
        <v>0</v>
      </c>
      <c r="O520" s="2">
        <f t="shared" si="252"/>
        <v>0</v>
      </c>
      <c r="P520" s="2">
        <f t="shared" si="252"/>
        <v>0</v>
      </c>
      <c r="Q520" s="2">
        <f t="shared" si="252"/>
        <v>0</v>
      </c>
      <c r="R520" s="2">
        <f t="shared" si="252"/>
        <v>0</v>
      </c>
      <c r="S520" s="2">
        <f t="shared" si="252"/>
        <v>0</v>
      </c>
      <c r="T520" s="2">
        <f t="shared" si="252"/>
        <v>0</v>
      </c>
      <c r="U520" s="2">
        <f t="shared" si="252"/>
        <v>0</v>
      </c>
      <c r="V520" s="2">
        <f t="shared" si="252"/>
        <v>0</v>
      </c>
      <c r="W520" s="2">
        <f t="shared" si="252"/>
        <v>0</v>
      </c>
      <c r="X520" s="2">
        <f t="shared" si="252"/>
        <v>0</v>
      </c>
      <c r="Y520" s="2">
        <f t="shared" si="252"/>
        <v>0</v>
      </c>
      <c r="Z520" s="2">
        <f t="shared" si="252"/>
        <v>0</v>
      </c>
      <c r="AA520" s="2">
        <f t="shared" si="252"/>
        <v>0</v>
      </c>
      <c r="AB520" s="2">
        <f t="shared" si="252"/>
        <v>9438.4640611930645</v>
      </c>
      <c r="AC520" s="2">
        <f t="shared" si="252"/>
        <v>110803.47124926483</v>
      </c>
      <c r="AD520" s="2">
        <f t="shared" si="252"/>
        <v>106265.44512301507</v>
      </c>
      <c r="AE520" s="2">
        <f t="shared" si="252"/>
        <v>101727.41899676532</v>
      </c>
      <c r="AF520" s="2">
        <f t="shared" si="252"/>
        <v>97189.39287051557</v>
      </c>
      <c r="AG520" s="2">
        <f t="shared" si="252"/>
        <v>92651.366744265819</v>
      </c>
      <c r="AH520" s="2">
        <f t="shared" si="252"/>
        <v>88113.340618016067</v>
      </c>
      <c r="AI520" s="2">
        <f t="shared" si="252"/>
        <v>83575.314491766316</v>
      </c>
      <c r="AJ520" s="2">
        <f t="shared" si="252"/>
        <v>79037.288365516564</v>
      </c>
      <c r="AK520" s="2">
        <f t="shared" si="252"/>
        <v>74499.262239266813</v>
      </c>
      <c r="AL520" s="2">
        <f t="shared" si="252"/>
        <v>69961.236113017061</v>
      </c>
      <c r="AM520" s="2">
        <f t="shared" si="252"/>
        <v>65423.20998676731</v>
      </c>
      <c r="AN520" s="2">
        <f t="shared" si="252"/>
        <v>60885.183860517558</v>
      </c>
      <c r="AO520" s="2">
        <f t="shared" si="252"/>
        <v>56347.157734267807</v>
      </c>
      <c r="AP520" s="2">
        <f t="shared" si="252"/>
        <v>51809.131608018055</v>
      </c>
      <c r="AQ520" s="2">
        <f t="shared" si="252"/>
        <v>47271.105481768303</v>
      </c>
      <c r="AR520" s="2">
        <f t="shared" si="252"/>
        <v>42733.079355518552</v>
      </c>
      <c r="AS520" s="2">
        <f t="shared" si="252"/>
        <v>38195.0532292688</v>
      </c>
      <c r="AT520" s="2">
        <f t="shared" si="252"/>
        <v>33657.027103019049</v>
      </c>
      <c r="AU520" s="2">
        <f t="shared" si="252"/>
        <v>29119.00097676929</v>
      </c>
      <c r="AV520" s="2">
        <f t="shared" si="252"/>
        <v>24580.974850519538</v>
      </c>
      <c r="AW520" s="2">
        <f t="shared" si="252"/>
        <v>20042.94872426978</v>
      </c>
      <c r="AX520" s="2">
        <f t="shared" si="252"/>
        <v>15504.922598020026</v>
      </c>
      <c r="AY520" s="2">
        <f t="shared" si="252"/>
        <v>10966.896471770271</v>
      </c>
      <c r="AZ520" s="2">
        <f t="shared" si="252"/>
        <v>6428.8703455205159</v>
      </c>
      <c r="BA520" s="2">
        <f t="shared" si="252"/>
        <v>2079.9286411978196</v>
      </c>
      <c r="BB520" s="2">
        <f t="shared" si="252"/>
        <v>0</v>
      </c>
      <c r="BC520" s="2">
        <f t="shared" si="252"/>
        <v>0</v>
      </c>
      <c r="BD520" s="2">
        <f t="shared" si="252"/>
        <v>0</v>
      </c>
      <c r="BE520" s="2">
        <f t="shared" si="252"/>
        <v>0</v>
      </c>
      <c r="BF520" s="2">
        <f t="shared" si="252"/>
        <v>0</v>
      </c>
      <c r="BG520" s="2">
        <f t="shared" si="252"/>
        <v>0</v>
      </c>
      <c r="BH520" s="2">
        <f t="shared" si="252"/>
        <v>0</v>
      </c>
      <c r="BI520" s="2">
        <f t="shared" si="252"/>
        <v>0</v>
      </c>
      <c r="BJ520" s="2">
        <f t="shared" si="252"/>
        <v>0</v>
      </c>
      <c r="BK520" s="2">
        <f t="shared" si="252"/>
        <v>0</v>
      </c>
      <c r="BL520" s="2">
        <f t="shared" si="252"/>
        <v>0</v>
      </c>
      <c r="BM520" s="2">
        <f t="shared" si="252"/>
        <v>0</v>
      </c>
      <c r="BN520" s="2">
        <f t="shared" si="252"/>
        <v>0</v>
      </c>
      <c r="BO520" s="2">
        <f t="shared" si="252"/>
        <v>0</v>
      </c>
    </row>
    <row r="521" spans="2:67" ht="12.75" customHeight="1" outlineLevel="2">
      <c r="B521" s="64" t="s">
        <v>535</v>
      </c>
      <c r="L521" s="171">
        <f t="shared" ref="L521:BO521" si="253">+L520*$C$5</f>
        <v>0</v>
      </c>
      <c r="M521" s="171">
        <f t="shared" si="253"/>
        <v>0</v>
      </c>
      <c r="N521" s="171">
        <f t="shared" si="253"/>
        <v>0</v>
      </c>
      <c r="O521" s="171">
        <f t="shared" si="253"/>
        <v>0</v>
      </c>
      <c r="P521" s="171">
        <f t="shared" si="253"/>
        <v>0</v>
      </c>
      <c r="Q521" s="171">
        <f t="shared" si="253"/>
        <v>0</v>
      </c>
      <c r="R521" s="171">
        <f t="shared" si="253"/>
        <v>0</v>
      </c>
      <c r="S521" s="171">
        <f t="shared" si="253"/>
        <v>0</v>
      </c>
      <c r="T521" s="171">
        <f t="shared" si="253"/>
        <v>0</v>
      </c>
      <c r="U521" s="171">
        <f t="shared" si="253"/>
        <v>0</v>
      </c>
      <c r="V521" s="171">
        <f t="shared" si="253"/>
        <v>0</v>
      </c>
      <c r="W521" s="171">
        <f t="shared" si="253"/>
        <v>0</v>
      </c>
      <c r="X521" s="171">
        <f t="shared" si="253"/>
        <v>0</v>
      </c>
      <c r="Y521" s="171">
        <f t="shared" si="253"/>
        <v>0</v>
      </c>
      <c r="Z521" s="171">
        <f t="shared" si="253"/>
        <v>0</v>
      </c>
      <c r="AA521" s="171">
        <f t="shared" si="253"/>
        <v>0</v>
      </c>
      <c r="AB521" s="171">
        <f t="shared" si="253"/>
        <v>660.69248428351455</v>
      </c>
      <c r="AC521" s="171">
        <f t="shared" si="253"/>
        <v>7756.2429874485388</v>
      </c>
      <c r="AD521" s="171">
        <f t="shared" si="253"/>
        <v>7438.5811586110558</v>
      </c>
      <c r="AE521" s="171">
        <f t="shared" si="253"/>
        <v>7120.9193297735728</v>
      </c>
      <c r="AF521" s="171">
        <f t="shared" si="253"/>
        <v>6803.2575009360908</v>
      </c>
      <c r="AG521" s="171">
        <f t="shared" si="253"/>
        <v>6485.5956720986078</v>
      </c>
      <c r="AH521" s="171">
        <f t="shared" si="253"/>
        <v>6167.9338432611257</v>
      </c>
      <c r="AI521" s="171">
        <f t="shared" si="253"/>
        <v>5850.2720144236428</v>
      </c>
      <c r="AJ521" s="171">
        <f t="shared" si="253"/>
        <v>5532.6101855861598</v>
      </c>
      <c r="AK521" s="171">
        <f t="shared" si="253"/>
        <v>5214.9483567486777</v>
      </c>
      <c r="AL521" s="171">
        <f t="shared" si="253"/>
        <v>4897.2865279111948</v>
      </c>
      <c r="AM521" s="171">
        <f t="shared" si="253"/>
        <v>4579.6246990737118</v>
      </c>
      <c r="AN521" s="171">
        <f t="shared" si="253"/>
        <v>4261.9628702362297</v>
      </c>
      <c r="AO521" s="171">
        <f t="shared" si="253"/>
        <v>3944.3010413987467</v>
      </c>
      <c r="AP521" s="171">
        <f t="shared" si="253"/>
        <v>3626.6392125612642</v>
      </c>
      <c r="AQ521" s="171">
        <f t="shared" si="253"/>
        <v>3308.9773837237817</v>
      </c>
      <c r="AR521" s="171">
        <f t="shared" si="253"/>
        <v>2991.3155548862987</v>
      </c>
      <c r="AS521" s="171">
        <f t="shared" si="253"/>
        <v>2673.6537260488162</v>
      </c>
      <c r="AT521" s="171">
        <f t="shared" si="253"/>
        <v>2355.9918972113337</v>
      </c>
      <c r="AU521" s="171">
        <f t="shared" si="253"/>
        <v>2038.3300683738505</v>
      </c>
      <c r="AV521" s="171">
        <f t="shared" si="253"/>
        <v>1720.6682395363678</v>
      </c>
      <c r="AW521" s="171">
        <f t="shared" si="253"/>
        <v>1403.0064106988848</v>
      </c>
      <c r="AX521" s="171">
        <f t="shared" si="253"/>
        <v>1085.344581861402</v>
      </c>
      <c r="AY521" s="171">
        <f t="shared" si="253"/>
        <v>767.68275302391908</v>
      </c>
      <c r="AZ521" s="171">
        <f t="shared" si="253"/>
        <v>450.02092418643616</v>
      </c>
      <c r="BA521" s="171">
        <f t="shared" si="253"/>
        <v>145.59500488384739</v>
      </c>
      <c r="BB521" s="171">
        <f t="shared" si="253"/>
        <v>0</v>
      </c>
      <c r="BC521" s="171">
        <f t="shared" si="253"/>
        <v>0</v>
      </c>
      <c r="BD521" s="171">
        <f t="shared" si="253"/>
        <v>0</v>
      </c>
      <c r="BE521" s="171">
        <f t="shared" si="253"/>
        <v>0</v>
      </c>
      <c r="BF521" s="171">
        <f t="shared" si="253"/>
        <v>0</v>
      </c>
      <c r="BG521" s="171">
        <f t="shared" si="253"/>
        <v>0</v>
      </c>
      <c r="BH521" s="171">
        <f t="shared" si="253"/>
        <v>0</v>
      </c>
      <c r="BI521" s="171">
        <f t="shared" si="253"/>
        <v>0</v>
      </c>
      <c r="BJ521" s="171">
        <f t="shared" si="253"/>
        <v>0</v>
      </c>
      <c r="BK521" s="171">
        <f t="shared" si="253"/>
        <v>0</v>
      </c>
      <c r="BL521" s="171">
        <f t="shared" si="253"/>
        <v>0</v>
      </c>
      <c r="BM521" s="171">
        <f t="shared" si="253"/>
        <v>0</v>
      </c>
      <c r="BN521" s="171">
        <f t="shared" si="253"/>
        <v>0</v>
      </c>
      <c r="BO521" s="171">
        <f t="shared" si="253"/>
        <v>0</v>
      </c>
    </row>
    <row r="522" spans="2:67" ht="12.75" customHeight="1" outlineLevel="2">
      <c r="B522" s="14" t="s">
        <v>560</v>
      </c>
      <c r="L522" s="22">
        <f t="shared" ref="L522:BO522" si="254">IF(OR(L$10&lt;$C507,L$10&gt;$C507+$F514),0,IF(L$10=$C507,$E514*(13-$D507)/12,IF(L$10=$C507+$F514,$E514*($D507-1)/12,$E514)))</f>
        <v>0</v>
      </c>
      <c r="M522" s="22">
        <f t="shared" si="254"/>
        <v>0</v>
      </c>
      <c r="N522" s="22">
        <f t="shared" si="254"/>
        <v>0</v>
      </c>
      <c r="O522" s="22">
        <f t="shared" si="254"/>
        <v>0</v>
      </c>
      <c r="P522" s="22">
        <f t="shared" si="254"/>
        <v>0</v>
      </c>
      <c r="Q522" s="22">
        <f t="shared" si="254"/>
        <v>0</v>
      </c>
      <c r="R522" s="22">
        <f t="shared" si="254"/>
        <v>0</v>
      </c>
      <c r="S522" s="22">
        <f t="shared" si="254"/>
        <v>0</v>
      </c>
      <c r="T522" s="22">
        <f t="shared" si="254"/>
        <v>0</v>
      </c>
      <c r="U522" s="22">
        <f t="shared" si="254"/>
        <v>0</v>
      </c>
      <c r="V522" s="22">
        <f t="shared" si="254"/>
        <v>0</v>
      </c>
      <c r="W522" s="22">
        <f t="shared" si="254"/>
        <v>0</v>
      </c>
      <c r="X522" s="22">
        <f t="shared" si="254"/>
        <v>0</v>
      </c>
      <c r="Y522" s="22">
        <f t="shared" si="254"/>
        <v>0</v>
      </c>
      <c r="Z522" s="22">
        <f t="shared" si="254"/>
        <v>0</v>
      </c>
      <c r="AA522" s="22">
        <f t="shared" si="254"/>
        <v>0</v>
      </c>
      <c r="AB522" s="22">
        <f t="shared" si="254"/>
        <v>9454.2210963536545</v>
      </c>
      <c r="AC522" s="22">
        <f t="shared" si="254"/>
        <v>113450.65315624385</v>
      </c>
      <c r="AD522" s="22">
        <f t="shared" si="254"/>
        <v>113450.65315624385</v>
      </c>
      <c r="AE522" s="22">
        <f t="shared" si="254"/>
        <v>113450.65315624385</v>
      </c>
      <c r="AF522" s="22">
        <f t="shared" si="254"/>
        <v>113450.65315624385</v>
      </c>
      <c r="AG522" s="22">
        <f t="shared" si="254"/>
        <v>113450.65315624385</v>
      </c>
      <c r="AH522" s="22">
        <f t="shared" si="254"/>
        <v>113450.65315624385</v>
      </c>
      <c r="AI522" s="22">
        <f t="shared" si="254"/>
        <v>113450.65315624385</v>
      </c>
      <c r="AJ522" s="22">
        <f t="shared" si="254"/>
        <v>113450.65315624385</v>
      </c>
      <c r="AK522" s="22">
        <f t="shared" si="254"/>
        <v>113450.65315624385</v>
      </c>
      <c r="AL522" s="22">
        <f t="shared" si="254"/>
        <v>113450.65315624385</v>
      </c>
      <c r="AM522" s="22">
        <f t="shared" si="254"/>
        <v>113450.65315624385</v>
      </c>
      <c r="AN522" s="22">
        <f t="shared" si="254"/>
        <v>113450.65315624385</v>
      </c>
      <c r="AO522" s="22">
        <f t="shared" si="254"/>
        <v>113450.65315624385</v>
      </c>
      <c r="AP522" s="22">
        <f t="shared" si="254"/>
        <v>113450.65315624385</v>
      </c>
      <c r="AQ522" s="22">
        <f t="shared" si="254"/>
        <v>113450.65315624385</v>
      </c>
      <c r="AR522" s="22">
        <f t="shared" si="254"/>
        <v>113450.65315624385</v>
      </c>
      <c r="AS522" s="22">
        <f t="shared" si="254"/>
        <v>113450.65315624385</v>
      </c>
      <c r="AT522" s="22">
        <f t="shared" si="254"/>
        <v>113450.65315624385</v>
      </c>
      <c r="AU522" s="22">
        <f t="shared" si="254"/>
        <v>113450.65315624385</v>
      </c>
      <c r="AV522" s="22">
        <f t="shared" si="254"/>
        <v>113450.65315624385</v>
      </c>
      <c r="AW522" s="22">
        <f t="shared" si="254"/>
        <v>113450.65315624385</v>
      </c>
      <c r="AX522" s="22">
        <f t="shared" si="254"/>
        <v>113450.65315624385</v>
      </c>
      <c r="AY522" s="22">
        <f t="shared" si="254"/>
        <v>113450.65315624385</v>
      </c>
      <c r="AZ522" s="22">
        <f t="shared" si="254"/>
        <v>113450.65315624385</v>
      </c>
      <c r="BA522" s="22">
        <f t="shared" si="254"/>
        <v>103996.4320598902</v>
      </c>
      <c r="BB522" s="22">
        <f t="shared" si="254"/>
        <v>0</v>
      </c>
      <c r="BC522" s="22">
        <f t="shared" si="254"/>
        <v>0</v>
      </c>
      <c r="BD522" s="22">
        <f t="shared" si="254"/>
        <v>0</v>
      </c>
      <c r="BE522" s="22">
        <f t="shared" si="254"/>
        <v>0</v>
      </c>
      <c r="BF522" s="22">
        <f t="shared" si="254"/>
        <v>0</v>
      </c>
      <c r="BG522" s="22">
        <f t="shared" si="254"/>
        <v>0</v>
      </c>
      <c r="BH522" s="22">
        <f t="shared" si="254"/>
        <v>0</v>
      </c>
      <c r="BI522" s="22">
        <f t="shared" si="254"/>
        <v>0</v>
      </c>
      <c r="BJ522" s="22">
        <f t="shared" si="254"/>
        <v>0</v>
      </c>
      <c r="BK522" s="22">
        <f t="shared" si="254"/>
        <v>0</v>
      </c>
      <c r="BL522" s="22">
        <f t="shared" si="254"/>
        <v>0</v>
      </c>
      <c r="BM522" s="22">
        <f t="shared" si="254"/>
        <v>0</v>
      </c>
      <c r="BN522" s="22">
        <f t="shared" si="254"/>
        <v>0</v>
      </c>
      <c r="BO522" s="22">
        <f t="shared" si="254"/>
        <v>0</v>
      </c>
    </row>
    <row r="523" spans="2:67" ht="12.75" customHeight="1" outlineLevel="2">
      <c r="B523" s="14" t="s">
        <v>536</v>
      </c>
      <c r="J523" s="2"/>
      <c r="L523" s="172">
        <f>+L522*$G514</f>
        <v>0</v>
      </c>
      <c r="M523" s="172">
        <f t="shared" ref="M523:BO523" si="255">+M522*$G514</f>
        <v>0</v>
      </c>
      <c r="N523" s="172">
        <f t="shared" si="255"/>
        <v>0</v>
      </c>
      <c r="O523" s="172">
        <f t="shared" si="255"/>
        <v>0</v>
      </c>
      <c r="P523" s="172">
        <f t="shared" si="255"/>
        <v>0</v>
      </c>
      <c r="Q523" s="172">
        <f t="shared" si="255"/>
        <v>0</v>
      </c>
      <c r="R523" s="172">
        <f t="shared" si="255"/>
        <v>0</v>
      </c>
      <c r="S523" s="172">
        <f t="shared" si="255"/>
        <v>0</v>
      </c>
      <c r="T523" s="172">
        <f t="shared" si="255"/>
        <v>0</v>
      </c>
      <c r="U523" s="172">
        <f t="shared" si="255"/>
        <v>0</v>
      </c>
      <c r="V523" s="172">
        <f t="shared" si="255"/>
        <v>0</v>
      </c>
      <c r="W523" s="172">
        <f t="shared" si="255"/>
        <v>0</v>
      </c>
      <c r="X523" s="172">
        <f t="shared" si="255"/>
        <v>0</v>
      </c>
      <c r="Y523" s="172">
        <f t="shared" si="255"/>
        <v>0</v>
      </c>
      <c r="Z523" s="172">
        <f t="shared" si="255"/>
        <v>0</v>
      </c>
      <c r="AA523" s="172">
        <f t="shared" si="255"/>
        <v>0</v>
      </c>
      <c r="AB523" s="172">
        <f t="shared" si="255"/>
        <v>2.8362663289060963</v>
      </c>
      <c r="AC523" s="172">
        <f t="shared" si="255"/>
        <v>34.035195946873152</v>
      </c>
      <c r="AD523" s="172">
        <f t="shared" si="255"/>
        <v>34.035195946873152</v>
      </c>
      <c r="AE523" s="172">
        <f t="shared" si="255"/>
        <v>34.035195946873152</v>
      </c>
      <c r="AF523" s="172">
        <f t="shared" si="255"/>
        <v>34.035195946873152</v>
      </c>
      <c r="AG523" s="172">
        <f t="shared" si="255"/>
        <v>34.035195946873152</v>
      </c>
      <c r="AH523" s="172">
        <f t="shared" si="255"/>
        <v>34.035195946873152</v>
      </c>
      <c r="AI523" s="172">
        <f t="shared" si="255"/>
        <v>34.035195946873152</v>
      </c>
      <c r="AJ523" s="172">
        <f t="shared" si="255"/>
        <v>34.035195946873152</v>
      </c>
      <c r="AK523" s="172">
        <f t="shared" si="255"/>
        <v>34.035195946873152</v>
      </c>
      <c r="AL523" s="172">
        <f t="shared" si="255"/>
        <v>34.035195946873152</v>
      </c>
      <c r="AM523" s="172">
        <f t="shared" si="255"/>
        <v>34.035195946873152</v>
      </c>
      <c r="AN523" s="172">
        <f t="shared" si="255"/>
        <v>34.035195946873152</v>
      </c>
      <c r="AO523" s="172">
        <f t="shared" si="255"/>
        <v>34.035195946873152</v>
      </c>
      <c r="AP523" s="172">
        <f t="shared" si="255"/>
        <v>34.035195946873152</v>
      </c>
      <c r="AQ523" s="172">
        <f t="shared" si="255"/>
        <v>34.035195946873152</v>
      </c>
      <c r="AR523" s="172">
        <f t="shared" si="255"/>
        <v>34.035195946873152</v>
      </c>
      <c r="AS523" s="172">
        <f t="shared" si="255"/>
        <v>34.035195946873152</v>
      </c>
      <c r="AT523" s="172">
        <f t="shared" si="255"/>
        <v>34.035195946873152</v>
      </c>
      <c r="AU523" s="172">
        <f t="shared" si="255"/>
        <v>34.035195946873152</v>
      </c>
      <c r="AV523" s="172">
        <f t="shared" si="255"/>
        <v>34.035195946873152</v>
      </c>
      <c r="AW523" s="172">
        <f t="shared" si="255"/>
        <v>34.035195946873152</v>
      </c>
      <c r="AX523" s="172">
        <f t="shared" si="255"/>
        <v>34.035195946873152</v>
      </c>
      <c r="AY523" s="172">
        <f t="shared" si="255"/>
        <v>34.035195946873152</v>
      </c>
      <c r="AZ523" s="172">
        <f t="shared" si="255"/>
        <v>34.035195946873152</v>
      </c>
      <c r="BA523" s="172">
        <f t="shared" si="255"/>
        <v>31.198929617967057</v>
      </c>
      <c r="BB523" s="172">
        <f t="shared" si="255"/>
        <v>0</v>
      </c>
      <c r="BC523" s="172">
        <f t="shared" si="255"/>
        <v>0</v>
      </c>
      <c r="BD523" s="172">
        <f t="shared" si="255"/>
        <v>0</v>
      </c>
      <c r="BE523" s="172">
        <f t="shared" si="255"/>
        <v>0</v>
      </c>
      <c r="BF523" s="172">
        <f t="shared" si="255"/>
        <v>0</v>
      </c>
      <c r="BG523" s="172">
        <f t="shared" si="255"/>
        <v>0</v>
      </c>
      <c r="BH523" s="172">
        <f t="shared" si="255"/>
        <v>0</v>
      </c>
      <c r="BI523" s="172">
        <f t="shared" si="255"/>
        <v>0</v>
      </c>
      <c r="BJ523" s="172">
        <f t="shared" si="255"/>
        <v>0</v>
      </c>
      <c r="BK523" s="172">
        <f t="shared" si="255"/>
        <v>0</v>
      </c>
      <c r="BL523" s="172">
        <f t="shared" si="255"/>
        <v>0</v>
      </c>
      <c r="BM523" s="172">
        <f t="shared" si="255"/>
        <v>0</v>
      </c>
      <c r="BN523" s="172">
        <f t="shared" si="255"/>
        <v>0</v>
      </c>
      <c r="BO523" s="172">
        <f t="shared" si="255"/>
        <v>0</v>
      </c>
    </row>
    <row r="524" spans="2:67" ht="13.5" customHeight="1" outlineLevel="2" thickBot="1">
      <c r="B524" s="14" t="s">
        <v>561</v>
      </c>
      <c r="J524" s="2"/>
      <c r="L524" s="157">
        <f t="shared" ref="L524:BO524" si="256">SUM(L518,L521,L523)</f>
        <v>0</v>
      </c>
      <c r="M524" s="157">
        <f t="shared" si="256"/>
        <v>0</v>
      </c>
      <c r="N524" s="157">
        <f t="shared" si="256"/>
        <v>0</v>
      </c>
      <c r="O524" s="157">
        <f t="shared" si="256"/>
        <v>0</v>
      </c>
      <c r="P524" s="157">
        <f t="shared" si="256"/>
        <v>0</v>
      </c>
      <c r="Q524" s="157">
        <f t="shared" si="256"/>
        <v>0</v>
      </c>
      <c r="R524" s="157">
        <f t="shared" si="256"/>
        <v>0</v>
      </c>
      <c r="S524" s="157">
        <f t="shared" si="256"/>
        <v>0</v>
      </c>
      <c r="T524" s="157">
        <f t="shared" si="256"/>
        <v>0</v>
      </c>
      <c r="U524" s="157">
        <f t="shared" si="256"/>
        <v>0</v>
      </c>
      <c r="V524" s="157">
        <f t="shared" si="256"/>
        <v>0</v>
      </c>
      <c r="W524" s="157">
        <f t="shared" si="256"/>
        <v>0</v>
      </c>
      <c r="X524" s="157">
        <f t="shared" si="256"/>
        <v>0</v>
      </c>
      <c r="Y524" s="157">
        <f t="shared" si="256"/>
        <v>0</v>
      </c>
      <c r="Z524" s="157">
        <f t="shared" si="256"/>
        <v>0</v>
      </c>
      <c r="AA524" s="157">
        <f t="shared" si="256"/>
        <v>0</v>
      </c>
      <c r="AB524" s="157">
        <f t="shared" si="256"/>
        <v>1041.6975944665667</v>
      </c>
      <c r="AC524" s="157">
        <f t="shared" si="256"/>
        <v>12328.304309645167</v>
      </c>
      <c r="AD524" s="157">
        <f t="shared" si="256"/>
        <v>12010.642480807683</v>
      </c>
      <c r="AE524" s="157">
        <f t="shared" si="256"/>
        <v>11692.980651970202</v>
      </c>
      <c r="AF524" s="157">
        <f t="shared" si="256"/>
        <v>11375.318823132719</v>
      </c>
      <c r="AG524" s="157">
        <f t="shared" si="256"/>
        <v>11057.656994295236</v>
      </c>
      <c r="AH524" s="157">
        <f t="shared" si="256"/>
        <v>10739.995165457754</v>
      </c>
      <c r="AI524" s="157">
        <f t="shared" si="256"/>
        <v>10422.33333662027</v>
      </c>
      <c r="AJ524" s="157">
        <f t="shared" si="256"/>
        <v>10104.671507782788</v>
      </c>
      <c r="AK524" s="157">
        <f t="shared" si="256"/>
        <v>9787.0096789453055</v>
      </c>
      <c r="AL524" s="157">
        <f t="shared" si="256"/>
        <v>9469.3478501078225</v>
      </c>
      <c r="AM524" s="157">
        <f t="shared" si="256"/>
        <v>9151.6860212703396</v>
      </c>
      <c r="AN524" s="157">
        <f t="shared" si="256"/>
        <v>8834.0241924328566</v>
      </c>
      <c r="AO524" s="157">
        <f t="shared" si="256"/>
        <v>8516.3623635953754</v>
      </c>
      <c r="AP524" s="157">
        <f t="shared" si="256"/>
        <v>8198.7005347578925</v>
      </c>
      <c r="AQ524" s="157">
        <f t="shared" si="256"/>
        <v>7881.0387059204095</v>
      </c>
      <c r="AR524" s="157">
        <f t="shared" si="256"/>
        <v>7563.3768770829265</v>
      </c>
      <c r="AS524" s="157">
        <f t="shared" si="256"/>
        <v>7245.7150482454435</v>
      </c>
      <c r="AT524" s="157">
        <f t="shared" si="256"/>
        <v>6928.0532194079615</v>
      </c>
      <c r="AU524" s="157">
        <f t="shared" si="256"/>
        <v>6610.3913905704785</v>
      </c>
      <c r="AV524" s="157">
        <f t="shared" si="256"/>
        <v>6292.7295617329955</v>
      </c>
      <c r="AW524" s="157">
        <f t="shared" si="256"/>
        <v>5975.0677328955126</v>
      </c>
      <c r="AX524" s="157">
        <f t="shared" si="256"/>
        <v>5657.4059040580296</v>
      </c>
      <c r="AY524" s="157">
        <f t="shared" si="256"/>
        <v>5339.7440752205466</v>
      </c>
      <c r="AZ524" s="157">
        <f t="shared" si="256"/>
        <v>5022.0822463830636</v>
      </c>
      <c r="BA524" s="157">
        <f t="shared" si="256"/>
        <v>4336.6512168974541</v>
      </c>
      <c r="BB524" s="157">
        <f t="shared" si="256"/>
        <v>0</v>
      </c>
      <c r="BC524" s="157">
        <f t="shared" si="256"/>
        <v>0</v>
      </c>
      <c r="BD524" s="157">
        <f t="shared" si="256"/>
        <v>0</v>
      </c>
      <c r="BE524" s="157">
        <f t="shared" si="256"/>
        <v>0</v>
      </c>
      <c r="BF524" s="157">
        <f t="shared" si="256"/>
        <v>0</v>
      </c>
      <c r="BG524" s="157">
        <f t="shared" si="256"/>
        <v>0</v>
      </c>
      <c r="BH524" s="157">
        <f t="shared" si="256"/>
        <v>0</v>
      </c>
      <c r="BI524" s="157">
        <f t="shared" si="256"/>
        <v>0</v>
      </c>
      <c r="BJ524" s="157">
        <f t="shared" si="256"/>
        <v>0</v>
      </c>
      <c r="BK524" s="157">
        <f t="shared" si="256"/>
        <v>0</v>
      </c>
      <c r="BL524" s="157">
        <f t="shared" si="256"/>
        <v>0</v>
      </c>
      <c r="BM524" s="157">
        <f t="shared" si="256"/>
        <v>0</v>
      </c>
      <c r="BN524" s="157">
        <f t="shared" si="256"/>
        <v>0</v>
      </c>
      <c r="BO524" s="157">
        <f t="shared" si="256"/>
        <v>0</v>
      </c>
    </row>
    <row r="525" spans="2:67" ht="12.75" customHeight="1" outlineLevel="2">
      <c r="B525" s="14"/>
    </row>
    <row r="526" spans="2:67" ht="12.75" customHeight="1" outlineLevel="2">
      <c r="B526" s="14"/>
    </row>
    <row r="527" spans="2:67" ht="12.75" customHeight="1" outlineLevel="2">
      <c r="B527" s="14"/>
    </row>
    <row r="528" spans="2:67" ht="12.75" customHeight="1" outlineLevel="2">
      <c r="B528" s="14"/>
    </row>
    <row r="529" spans="1:67" ht="12.75" customHeight="1" outlineLevel="2">
      <c r="B529" s="14"/>
    </row>
    <row r="530" spans="1:67" ht="12.75" customHeight="1" outlineLevel="2">
      <c r="B530" s="14"/>
    </row>
    <row r="531" spans="1:67" ht="12.75" customHeight="1" outlineLevel="2">
      <c r="B531" s="14"/>
    </row>
    <row r="532" spans="1:67" outlineLevel="1">
      <c r="A532">
        <f>A502+1</f>
        <v>18</v>
      </c>
      <c r="B532" s="158" t="s">
        <v>547</v>
      </c>
      <c r="C532" s="150"/>
      <c r="G532" s="159" t="s">
        <v>548</v>
      </c>
      <c r="H532" s="1">
        <f>+C537</f>
        <v>2029</v>
      </c>
      <c r="I532" s="2">
        <f>+E544</f>
        <v>116343.64481172807</v>
      </c>
      <c r="J532" s="2">
        <f>NPV($C$4,M532:BO532)+L532</f>
        <v>36575.313350101533</v>
      </c>
      <c r="L532" s="2">
        <f>+L554</f>
        <v>0</v>
      </c>
      <c r="M532" s="2">
        <f t="shared" ref="M532:BO532" si="257">+M554</f>
        <v>0</v>
      </c>
      <c r="N532" s="2">
        <f t="shared" si="257"/>
        <v>0</v>
      </c>
      <c r="O532" s="2">
        <f t="shared" si="257"/>
        <v>0</v>
      </c>
      <c r="P532" s="2">
        <f t="shared" si="257"/>
        <v>0</v>
      </c>
      <c r="Q532" s="2">
        <f t="shared" si="257"/>
        <v>0</v>
      </c>
      <c r="R532" s="2">
        <f t="shared" si="257"/>
        <v>0</v>
      </c>
      <c r="S532" s="2">
        <f t="shared" si="257"/>
        <v>0</v>
      </c>
      <c r="T532" s="2">
        <f t="shared" si="257"/>
        <v>0</v>
      </c>
      <c r="U532" s="2">
        <f t="shared" si="257"/>
        <v>0</v>
      </c>
      <c r="V532" s="2">
        <f t="shared" si="257"/>
        <v>0</v>
      </c>
      <c r="W532" s="2">
        <f t="shared" si="257"/>
        <v>0</v>
      </c>
      <c r="X532" s="2">
        <f t="shared" si="257"/>
        <v>0</v>
      </c>
      <c r="Y532" s="2">
        <f t="shared" si="257"/>
        <v>0</v>
      </c>
      <c r="Z532" s="2">
        <f t="shared" si="257"/>
        <v>0</v>
      </c>
      <c r="AA532" s="2">
        <f t="shared" si="257"/>
        <v>0</v>
      </c>
      <c r="AB532" s="2">
        <f t="shared" si="257"/>
        <v>0</v>
      </c>
      <c r="AC532" s="2">
        <f t="shared" si="257"/>
        <v>1068.2608831254645</v>
      </c>
      <c r="AD532" s="2">
        <f t="shared" si="257"/>
        <v>12642.676069541116</v>
      </c>
      <c r="AE532" s="2">
        <f t="shared" si="257"/>
        <v>12316.913864068276</v>
      </c>
      <c r="AF532" s="2">
        <f t="shared" si="257"/>
        <v>11991.151658595438</v>
      </c>
      <c r="AG532" s="2">
        <f t="shared" si="257"/>
        <v>11665.3894531226</v>
      </c>
      <c r="AH532" s="2">
        <f t="shared" si="257"/>
        <v>11339.627247649762</v>
      </c>
      <c r="AI532" s="2">
        <f t="shared" si="257"/>
        <v>11013.865042176922</v>
      </c>
      <c r="AJ532" s="2">
        <f t="shared" si="257"/>
        <v>10688.102836704082</v>
      </c>
      <c r="AK532" s="2">
        <f t="shared" si="257"/>
        <v>10362.340631231244</v>
      </c>
      <c r="AL532" s="2">
        <f t="shared" si="257"/>
        <v>10036.578425758406</v>
      </c>
      <c r="AM532" s="2">
        <f t="shared" si="257"/>
        <v>9710.8162202855674</v>
      </c>
      <c r="AN532" s="2">
        <f t="shared" si="257"/>
        <v>9385.0540148127275</v>
      </c>
      <c r="AO532" s="2">
        <f t="shared" si="257"/>
        <v>9059.2918093398875</v>
      </c>
      <c r="AP532" s="2">
        <f t="shared" si="257"/>
        <v>8733.5296038670494</v>
      </c>
      <c r="AQ532" s="2">
        <f t="shared" si="257"/>
        <v>8407.7673983942113</v>
      </c>
      <c r="AR532" s="2">
        <f t="shared" si="257"/>
        <v>8082.0051929213723</v>
      </c>
      <c r="AS532" s="2">
        <f t="shared" si="257"/>
        <v>7756.2429874485342</v>
      </c>
      <c r="AT532" s="2">
        <f t="shared" si="257"/>
        <v>7430.4807819756952</v>
      </c>
      <c r="AU532" s="2">
        <f t="shared" si="257"/>
        <v>7104.7185765028562</v>
      </c>
      <c r="AV532" s="2">
        <f t="shared" si="257"/>
        <v>6778.9563710300181</v>
      </c>
      <c r="AW532" s="2">
        <f t="shared" si="257"/>
        <v>6453.1941655571791</v>
      </c>
      <c r="AX532" s="2">
        <f t="shared" si="257"/>
        <v>6127.431960084341</v>
      </c>
      <c r="AY532" s="2">
        <f t="shared" si="257"/>
        <v>5801.669754611502</v>
      </c>
      <c r="AZ532" s="2">
        <f t="shared" si="257"/>
        <v>5475.9075491386639</v>
      </c>
      <c r="BA532" s="2">
        <f t="shared" si="257"/>
        <v>5150.1453436658248</v>
      </c>
      <c r="BB532" s="2">
        <f t="shared" si="257"/>
        <v>4447.235822928239</v>
      </c>
      <c r="BC532" s="2">
        <f t="shared" si="257"/>
        <v>0</v>
      </c>
      <c r="BD532" s="2">
        <f t="shared" si="257"/>
        <v>0</v>
      </c>
      <c r="BE532" s="2">
        <f t="shared" si="257"/>
        <v>0</v>
      </c>
      <c r="BF532" s="2">
        <f t="shared" si="257"/>
        <v>0</v>
      </c>
      <c r="BG532" s="2">
        <f t="shared" si="257"/>
        <v>0</v>
      </c>
      <c r="BH532" s="2">
        <f t="shared" si="257"/>
        <v>0</v>
      </c>
      <c r="BI532" s="2">
        <f t="shared" si="257"/>
        <v>0</v>
      </c>
      <c r="BJ532" s="2">
        <f t="shared" si="257"/>
        <v>0</v>
      </c>
      <c r="BK532" s="2">
        <f t="shared" si="257"/>
        <v>0</v>
      </c>
      <c r="BL532" s="2">
        <f t="shared" si="257"/>
        <v>0</v>
      </c>
      <c r="BM532" s="2">
        <f t="shared" si="257"/>
        <v>0</v>
      </c>
      <c r="BN532" s="2">
        <f t="shared" si="257"/>
        <v>0</v>
      </c>
      <c r="BO532" s="2">
        <f t="shared" si="257"/>
        <v>0</v>
      </c>
    </row>
    <row r="533" spans="1:67" ht="12.75" customHeight="1" outlineLevel="2">
      <c r="B533" s="160" t="str">
        <f>"Jan "&amp;$L$10&amp;" $"</f>
        <v>Jan 2012 $</v>
      </c>
      <c r="C533" s="161">
        <v>72099.644</v>
      </c>
      <c r="D533" s="60"/>
      <c r="E533" s="60"/>
      <c r="F533" s="60"/>
      <c r="G533" s="60"/>
      <c r="H533" s="162"/>
    </row>
    <row r="534" spans="1:67" ht="12.75" customHeight="1" outlineLevel="2">
      <c r="B534" s="14" t="s">
        <v>549</v>
      </c>
      <c r="C534" s="163">
        <v>1.0500000000000001E-2</v>
      </c>
      <c r="D534" s="163">
        <v>0.26740000000000003</v>
      </c>
      <c r="E534" s="163">
        <v>0.72209999999999996</v>
      </c>
      <c r="F534" s="163">
        <v>0</v>
      </c>
      <c r="G534" s="163">
        <v>0</v>
      </c>
      <c r="H534" s="164"/>
      <c r="J534" s="17"/>
      <c r="K534" s="17"/>
    </row>
    <row r="535" spans="1:67" ht="12.75" customHeight="1" outlineLevel="2">
      <c r="B535" s="14" t="s">
        <v>323</v>
      </c>
      <c r="C535" s="193">
        <v>2.5499999999999998E-2</v>
      </c>
      <c r="D535" s="60"/>
      <c r="E535" s="60"/>
      <c r="F535" s="60"/>
      <c r="G535" s="60"/>
    </row>
    <row r="536" spans="1:67" ht="12.75" customHeight="1" outlineLevel="2">
      <c r="B536" s="14" t="s">
        <v>550</v>
      </c>
      <c r="C536" s="159">
        <v>2027</v>
      </c>
      <c r="D536" s="159">
        <v>4</v>
      </c>
    </row>
    <row r="537" spans="1:67" ht="12.75" customHeight="1" outlineLevel="2">
      <c r="B537" s="14" t="s">
        <v>551</v>
      </c>
      <c r="C537" s="159">
        <v>2029</v>
      </c>
      <c r="D537" s="159">
        <v>12</v>
      </c>
    </row>
    <row r="538" spans="1:67" ht="12.75" customHeight="1" outlineLevel="2">
      <c r="B538" s="15" t="s">
        <v>552</v>
      </c>
      <c r="L538" s="166">
        <f t="shared" ref="L538:BO538" si="258">(1+$C535)^L$21</f>
        <v>1.0126697388586272</v>
      </c>
      <c r="M538" s="166">
        <f t="shared" si="258"/>
        <v>1.0384928171995222</v>
      </c>
      <c r="N538" s="166">
        <f t="shared" si="258"/>
        <v>1.0649743840381101</v>
      </c>
      <c r="O538" s="166">
        <f t="shared" si="258"/>
        <v>1.092131230831082</v>
      </c>
      <c r="P538" s="166">
        <f t="shared" si="258"/>
        <v>1.1199805772172746</v>
      </c>
      <c r="Q538" s="166">
        <f t="shared" si="258"/>
        <v>1.1485400819363152</v>
      </c>
      <c r="R538" s="166">
        <f t="shared" si="258"/>
        <v>1.1778278540256915</v>
      </c>
      <c r="S538" s="166">
        <f t="shared" si="258"/>
        <v>1.2078624643033467</v>
      </c>
      <c r="T538" s="166">
        <f t="shared" si="258"/>
        <v>1.2386629571430821</v>
      </c>
      <c r="U538" s="166">
        <f t="shared" si="258"/>
        <v>1.2702488625502308</v>
      </c>
      <c r="V538" s="166">
        <f t="shared" si="258"/>
        <v>1.3026402085452617</v>
      </c>
      <c r="W538" s="166">
        <f t="shared" si="258"/>
        <v>1.335857533863166</v>
      </c>
      <c r="X538" s="166">
        <f t="shared" si="258"/>
        <v>1.369921900976677</v>
      </c>
      <c r="Y538" s="166">
        <f t="shared" si="258"/>
        <v>1.4048549094515823</v>
      </c>
      <c r="Z538" s="166">
        <f t="shared" si="258"/>
        <v>1.4406787096425977</v>
      </c>
      <c r="AA538" s="166">
        <f t="shared" si="258"/>
        <v>1.477416016738484</v>
      </c>
      <c r="AB538" s="166">
        <f t="shared" si="258"/>
        <v>1.5150901251653155</v>
      </c>
      <c r="AC538" s="166">
        <f t="shared" si="258"/>
        <v>1.5537249233570312</v>
      </c>
      <c r="AD538" s="166">
        <f t="shared" si="258"/>
        <v>1.5933449089026355</v>
      </c>
      <c r="AE538" s="166">
        <f t="shared" si="258"/>
        <v>1.6339752040796529</v>
      </c>
      <c r="AF538" s="166">
        <f t="shared" si="258"/>
        <v>1.6756415717836841</v>
      </c>
      <c r="AG538" s="166">
        <f t="shared" si="258"/>
        <v>1.7183704318641684</v>
      </c>
      <c r="AH538" s="166">
        <f t="shared" si="258"/>
        <v>1.7621888778767048</v>
      </c>
      <c r="AI538" s="166">
        <f t="shared" si="258"/>
        <v>1.8071246942625607</v>
      </c>
      <c r="AJ538" s="166">
        <f t="shared" si="258"/>
        <v>1.8532063739662561</v>
      </c>
      <c r="AK538" s="166">
        <f t="shared" si="258"/>
        <v>1.9004631365023958</v>
      </c>
      <c r="AL538" s="166">
        <f t="shared" si="258"/>
        <v>1.9489249464832072</v>
      </c>
      <c r="AM538" s="166">
        <f t="shared" si="258"/>
        <v>1.998622532618529</v>
      </c>
      <c r="AN538" s="166">
        <f t="shared" si="258"/>
        <v>2.0495874072003017</v>
      </c>
      <c r="AO538" s="166">
        <f t="shared" si="258"/>
        <v>2.1018518860839097</v>
      </c>
      <c r="AP538" s="166">
        <f t="shared" si="258"/>
        <v>2.1554491091790493</v>
      </c>
      <c r="AQ538" s="166">
        <f t="shared" si="258"/>
        <v>2.2104130614631154</v>
      </c>
      <c r="AR538" s="166">
        <f t="shared" si="258"/>
        <v>2.2667785945304249</v>
      </c>
      <c r="AS538" s="166">
        <f t="shared" si="258"/>
        <v>2.3245814486909508</v>
      </c>
      <c r="AT538" s="166">
        <f t="shared" si="258"/>
        <v>2.3838582756325706</v>
      </c>
      <c r="AU538" s="166">
        <f t="shared" si="258"/>
        <v>2.444646661661201</v>
      </c>
      <c r="AV538" s="166">
        <f t="shared" si="258"/>
        <v>2.5069851515335619</v>
      </c>
      <c r="AW538" s="166">
        <f t="shared" si="258"/>
        <v>2.570913272897668</v>
      </c>
      <c r="AX538" s="166">
        <f t="shared" si="258"/>
        <v>2.6364715613565588</v>
      </c>
      <c r="AY538" s="166">
        <f t="shared" si="258"/>
        <v>2.7037015861711513</v>
      </c>
      <c r="AZ538" s="166">
        <f t="shared" si="258"/>
        <v>2.7726459766185156</v>
      </c>
      <c r="BA538" s="166">
        <f t="shared" si="258"/>
        <v>2.8433484490222884</v>
      </c>
      <c r="BB538" s="166">
        <f t="shared" si="258"/>
        <v>2.9158538344723568</v>
      </c>
      <c r="BC538" s="166">
        <f t="shared" si="258"/>
        <v>2.9902081072514015</v>
      </c>
      <c r="BD538" s="166">
        <f t="shared" si="258"/>
        <v>3.0664584139863131</v>
      </c>
      <c r="BE538" s="166">
        <f t="shared" si="258"/>
        <v>3.1446531035429639</v>
      </c>
      <c r="BF538" s="166">
        <f t="shared" si="258"/>
        <v>3.2248417576833104</v>
      </c>
      <c r="BG538" s="166">
        <f t="shared" si="258"/>
        <v>3.3070752225042348</v>
      </c>
      <c r="BH538" s="166">
        <f t="shared" si="258"/>
        <v>3.3914056406780926</v>
      </c>
      <c r="BI538" s="166">
        <f t="shared" si="258"/>
        <v>3.477886484515385</v>
      </c>
      <c r="BJ538" s="166">
        <f t="shared" si="258"/>
        <v>3.5665725898705269</v>
      </c>
      <c r="BK538" s="166">
        <f t="shared" si="258"/>
        <v>3.6575201909122264</v>
      </c>
      <c r="BL538" s="166">
        <f t="shared" si="258"/>
        <v>3.7507869557804878</v>
      </c>
      <c r="BM538" s="166">
        <f t="shared" si="258"/>
        <v>3.8464320231528903</v>
      </c>
      <c r="BN538" s="166">
        <f t="shared" si="258"/>
        <v>3.9445160397432901</v>
      </c>
      <c r="BO538" s="166">
        <f t="shared" si="258"/>
        <v>4.0451011987567442</v>
      </c>
    </row>
    <row r="539" spans="1:67" ht="12.75" customHeight="1" outlineLevel="2">
      <c r="B539" s="14" t="s">
        <v>553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1:67" ht="12.75" customHeight="1" outlineLevel="2">
      <c r="B540" s="64" t="s">
        <v>554</v>
      </c>
      <c r="L540" s="2">
        <f t="shared" ref="L540:BO540" si="259">IF(L$10&gt;$C537,0,+K543)</f>
        <v>0</v>
      </c>
      <c r="M540" s="2">
        <f t="shared" si="259"/>
        <v>0</v>
      </c>
      <c r="N540" s="2">
        <f t="shared" si="259"/>
        <v>0</v>
      </c>
      <c r="O540" s="2">
        <f t="shared" si="259"/>
        <v>0</v>
      </c>
      <c r="P540" s="2">
        <f t="shared" si="259"/>
        <v>0</v>
      </c>
      <c r="Q540" s="2">
        <f t="shared" si="259"/>
        <v>0</v>
      </c>
      <c r="R540" s="2">
        <f t="shared" si="259"/>
        <v>0</v>
      </c>
      <c r="S540" s="2">
        <f t="shared" si="259"/>
        <v>0</v>
      </c>
      <c r="T540" s="2">
        <f t="shared" si="259"/>
        <v>0</v>
      </c>
      <c r="U540" s="2">
        <f t="shared" si="259"/>
        <v>0</v>
      </c>
      <c r="V540" s="2">
        <f t="shared" si="259"/>
        <v>0</v>
      </c>
      <c r="W540" s="2">
        <f t="shared" si="259"/>
        <v>0</v>
      </c>
      <c r="X540" s="2">
        <f t="shared" si="259"/>
        <v>0</v>
      </c>
      <c r="Y540" s="2">
        <f t="shared" si="259"/>
        <v>0</v>
      </c>
      <c r="Z540" s="2">
        <f t="shared" si="259"/>
        <v>0</v>
      </c>
      <c r="AA540" s="2">
        <f t="shared" si="259"/>
        <v>0</v>
      </c>
      <c r="AB540" s="2">
        <f t="shared" si="259"/>
        <v>1144.6864667866769</v>
      </c>
      <c r="AC540" s="2">
        <f t="shared" si="259"/>
        <v>31339.141328458718</v>
      </c>
      <c r="AD540" s="2">
        <f t="shared" si="259"/>
        <v>0</v>
      </c>
      <c r="AE540" s="2">
        <f t="shared" si="259"/>
        <v>0</v>
      </c>
      <c r="AF540" s="2">
        <f t="shared" si="259"/>
        <v>0</v>
      </c>
      <c r="AG540" s="2">
        <f t="shared" si="259"/>
        <v>0</v>
      </c>
      <c r="AH540" s="2">
        <f t="shared" si="259"/>
        <v>0</v>
      </c>
      <c r="AI540" s="2">
        <f t="shared" si="259"/>
        <v>0</v>
      </c>
      <c r="AJ540" s="2">
        <f t="shared" si="259"/>
        <v>0</v>
      </c>
      <c r="AK540" s="2">
        <f t="shared" si="259"/>
        <v>0</v>
      </c>
      <c r="AL540" s="2">
        <f t="shared" si="259"/>
        <v>0</v>
      </c>
      <c r="AM540" s="2">
        <f t="shared" si="259"/>
        <v>0</v>
      </c>
      <c r="AN540" s="2">
        <f t="shared" si="259"/>
        <v>0</v>
      </c>
      <c r="AO540" s="2">
        <f t="shared" si="259"/>
        <v>0</v>
      </c>
      <c r="AP540" s="2">
        <f t="shared" si="259"/>
        <v>0</v>
      </c>
      <c r="AQ540" s="2">
        <f t="shared" si="259"/>
        <v>0</v>
      </c>
      <c r="AR540" s="2">
        <f t="shared" si="259"/>
        <v>0</v>
      </c>
      <c r="AS540" s="2">
        <f t="shared" si="259"/>
        <v>0</v>
      </c>
      <c r="AT540" s="2">
        <f t="shared" si="259"/>
        <v>0</v>
      </c>
      <c r="AU540" s="2">
        <f t="shared" si="259"/>
        <v>0</v>
      </c>
      <c r="AV540" s="2">
        <f t="shared" si="259"/>
        <v>0</v>
      </c>
      <c r="AW540" s="2">
        <f t="shared" si="259"/>
        <v>0</v>
      </c>
      <c r="AX540" s="2">
        <f t="shared" si="259"/>
        <v>0</v>
      </c>
      <c r="AY540" s="2">
        <f t="shared" si="259"/>
        <v>0</v>
      </c>
      <c r="AZ540" s="2">
        <f t="shared" si="259"/>
        <v>0</v>
      </c>
      <c r="BA540" s="2">
        <f t="shared" si="259"/>
        <v>0</v>
      </c>
      <c r="BB540" s="2">
        <f t="shared" si="259"/>
        <v>0</v>
      </c>
      <c r="BC540" s="2">
        <f t="shared" si="259"/>
        <v>0</v>
      </c>
      <c r="BD540" s="2">
        <f t="shared" si="259"/>
        <v>0</v>
      </c>
      <c r="BE540" s="2">
        <f t="shared" si="259"/>
        <v>0</v>
      </c>
      <c r="BF540" s="2">
        <f t="shared" si="259"/>
        <v>0</v>
      </c>
      <c r="BG540" s="2">
        <f t="shared" si="259"/>
        <v>0</v>
      </c>
      <c r="BH540" s="2">
        <f t="shared" si="259"/>
        <v>0</v>
      </c>
      <c r="BI540" s="2">
        <f t="shared" si="259"/>
        <v>0</v>
      </c>
      <c r="BJ540" s="2">
        <f t="shared" si="259"/>
        <v>0</v>
      </c>
      <c r="BK540" s="2">
        <f t="shared" si="259"/>
        <v>0</v>
      </c>
      <c r="BL540" s="2">
        <f t="shared" si="259"/>
        <v>0</v>
      </c>
      <c r="BM540" s="2">
        <f t="shared" si="259"/>
        <v>0</v>
      </c>
      <c r="BN540" s="2">
        <f t="shared" si="259"/>
        <v>0</v>
      </c>
      <c r="BO540" s="2">
        <f t="shared" si="259"/>
        <v>0</v>
      </c>
    </row>
    <row r="541" spans="1:67" ht="12.75" customHeight="1" outlineLevel="2">
      <c r="B541" s="64" t="s">
        <v>555</v>
      </c>
      <c r="L541" s="2">
        <f t="shared" ref="L541:BO541" si="260">IF(AND(L$10&gt;=$C536,L$10&lt;=$C537),INDEX($C534:$G534,1,L$10-$C536+1)*$C533*L538,0)</f>
        <v>0</v>
      </c>
      <c r="M541" s="2">
        <f t="shared" si="260"/>
        <v>0</v>
      </c>
      <c r="N541" s="2">
        <f t="shared" si="260"/>
        <v>0</v>
      </c>
      <c r="O541" s="2">
        <f t="shared" si="260"/>
        <v>0</v>
      </c>
      <c r="P541" s="2">
        <f t="shared" si="260"/>
        <v>0</v>
      </c>
      <c r="Q541" s="2">
        <f t="shared" si="260"/>
        <v>0</v>
      </c>
      <c r="R541" s="2">
        <f t="shared" si="260"/>
        <v>0</v>
      </c>
      <c r="S541" s="2">
        <f t="shared" si="260"/>
        <v>0</v>
      </c>
      <c r="T541" s="2">
        <f t="shared" si="260"/>
        <v>0</v>
      </c>
      <c r="U541" s="2">
        <f t="shared" si="260"/>
        <v>0</v>
      </c>
      <c r="V541" s="2">
        <f t="shared" si="260"/>
        <v>0</v>
      </c>
      <c r="W541" s="2">
        <f t="shared" si="260"/>
        <v>0</v>
      </c>
      <c r="X541" s="2">
        <f t="shared" si="260"/>
        <v>0</v>
      </c>
      <c r="Y541" s="2">
        <f t="shared" si="260"/>
        <v>0</v>
      </c>
      <c r="Z541" s="2">
        <f t="shared" si="260"/>
        <v>0</v>
      </c>
      <c r="AA541" s="2">
        <f t="shared" si="260"/>
        <v>1118.4722728907989</v>
      </c>
      <c r="AB541" s="2">
        <f t="shared" si="260"/>
        <v>29210.096443634302</v>
      </c>
      <c r="AC541" s="2">
        <f t="shared" si="260"/>
        <v>80891.818299618579</v>
      </c>
      <c r="AD541" s="2">
        <f t="shared" si="260"/>
        <v>0</v>
      </c>
      <c r="AE541" s="2">
        <f t="shared" si="260"/>
        <v>0</v>
      </c>
      <c r="AF541" s="2">
        <f t="shared" si="260"/>
        <v>0</v>
      </c>
      <c r="AG541" s="2">
        <f t="shared" si="260"/>
        <v>0</v>
      </c>
      <c r="AH541" s="2">
        <f t="shared" si="260"/>
        <v>0</v>
      </c>
      <c r="AI541" s="2">
        <f t="shared" si="260"/>
        <v>0</v>
      </c>
      <c r="AJ541" s="2">
        <f t="shared" si="260"/>
        <v>0</v>
      </c>
      <c r="AK541" s="2">
        <f t="shared" si="260"/>
        <v>0</v>
      </c>
      <c r="AL541" s="2">
        <f t="shared" si="260"/>
        <v>0</v>
      </c>
      <c r="AM541" s="2">
        <f t="shared" si="260"/>
        <v>0</v>
      </c>
      <c r="AN541" s="2">
        <f t="shared" si="260"/>
        <v>0</v>
      </c>
      <c r="AO541" s="2">
        <f t="shared" si="260"/>
        <v>0</v>
      </c>
      <c r="AP541" s="2">
        <f t="shared" si="260"/>
        <v>0</v>
      </c>
      <c r="AQ541" s="2">
        <f t="shared" si="260"/>
        <v>0</v>
      </c>
      <c r="AR541" s="2">
        <f t="shared" si="260"/>
        <v>0</v>
      </c>
      <c r="AS541" s="2">
        <f t="shared" si="260"/>
        <v>0</v>
      </c>
      <c r="AT541" s="2">
        <f t="shared" si="260"/>
        <v>0</v>
      </c>
      <c r="AU541" s="2">
        <f t="shared" si="260"/>
        <v>0</v>
      </c>
      <c r="AV541" s="2">
        <f t="shared" si="260"/>
        <v>0</v>
      </c>
      <c r="AW541" s="2">
        <f t="shared" si="260"/>
        <v>0</v>
      </c>
      <c r="AX541" s="2">
        <f t="shared" si="260"/>
        <v>0</v>
      </c>
      <c r="AY541" s="2">
        <f t="shared" si="260"/>
        <v>0</v>
      </c>
      <c r="AZ541" s="2">
        <f t="shared" si="260"/>
        <v>0</v>
      </c>
      <c r="BA541" s="2">
        <f t="shared" si="260"/>
        <v>0</v>
      </c>
      <c r="BB541" s="2">
        <f t="shared" si="260"/>
        <v>0</v>
      </c>
      <c r="BC541" s="2">
        <f t="shared" si="260"/>
        <v>0</v>
      </c>
      <c r="BD541" s="2">
        <f t="shared" si="260"/>
        <v>0</v>
      </c>
      <c r="BE541" s="2">
        <f t="shared" si="260"/>
        <v>0</v>
      </c>
      <c r="BF541" s="2">
        <f t="shared" si="260"/>
        <v>0</v>
      </c>
      <c r="BG541" s="2">
        <f t="shared" si="260"/>
        <v>0</v>
      </c>
      <c r="BH541" s="2">
        <f t="shared" si="260"/>
        <v>0</v>
      </c>
      <c r="BI541" s="2">
        <f t="shared" si="260"/>
        <v>0</v>
      </c>
      <c r="BJ541" s="2">
        <f t="shared" si="260"/>
        <v>0</v>
      </c>
      <c r="BK541" s="2">
        <f t="shared" si="260"/>
        <v>0</v>
      </c>
      <c r="BL541" s="2">
        <f t="shared" si="260"/>
        <v>0</v>
      </c>
      <c r="BM541" s="2">
        <f t="shared" si="260"/>
        <v>0</v>
      </c>
      <c r="BN541" s="2">
        <f t="shared" si="260"/>
        <v>0</v>
      </c>
      <c r="BO541" s="2">
        <f t="shared" si="260"/>
        <v>0</v>
      </c>
    </row>
    <row r="542" spans="1:67" ht="12.75" customHeight="1" outlineLevel="2">
      <c r="B542" s="64" t="s">
        <v>3</v>
      </c>
      <c r="C542" s="165">
        <v>6.25E-2</v>
      </c>
      <c r="L542" s="2">
        <f t="shared" ref="L542:BO542" si="261">SUM(L540,L541/2)*$C542*IF(L$10=$C536,(13-$D536)/12,IF(L$10=$C537,($D537-1)/12,1))</f>
        <v>0</v>
      </c>
      <c r="M542" s="2">
        <f t="shared" si="261"/>
        <v>0</v>
      </c>
      <c r="N542" s="2">
        <f t="shared" si="261"/>
        <v>0</v>
      </c>
      <c r="O542" s="2">
        <f t="shared" si="261"/>
        <v>0</v>
      </c>
      <c r="P542" s="2">
        <f t="shared" si="261"/>
        <v>0</v>
      </c>
      <c r="Q542" s="2">
        <f t="shared" si="261"/>
        <v>0</v>
      </c>
      <c r="R542" s="2">
        <f t="shared" si="261"/>
        <v>0</v>
      </c>
      <c r="S542" s="2">
        <f t="shared" si="261"/>
        <v>0</v>
      </c>
      <c r="T542" s="2">
        <f t="shared" si="261"/>
        <v>0</v>
      </c>
      <c r="U542" s="2">
        <f t="shared" si="261"/>
        <v>0</v>
      </c>
      <c r="V542" s="2">
        <f t="shared" si="261"/>
        <v>0</v>
      </c>
      <c r="W542" s="2">
        <f t="shared" si="261"/>
        <v>0</v>
      </c>
      <c r="X542" s="2">
        <f t="shared" si="261"/>
        <v>0</v>
      </c>
      <c r="Y542" s="2">
        <f t="shared" si="261"/>
        <v>0</v>
      </c>
      <c r="Z542" s="2">
        <f t="shared" si="261"/>
        <v>0</v>
      </c>
      <c r="AA542" s="2">
        <f t="shared" si="261"/>
        <v>26.214193895878097</v>
      </c>
      <c r="AB542" s="2">
        <f t="shared" si="261"/>
        <v>984.35841803773928</v>
      </c>
      <c r="AC542" s="2">
        <f t="shared" si="261"/>
        <v>4112.6851836507713</v>
      </c>
      <c r="AD542" s="2">
        <f t="shared" si="261"/>
        <v>0</v>
      </c>
      <c r="AE542" s="2">
        <f t="shared" si="261"/>
        <v>0</v>
      </c>
      <c r="AF542" s="2">
        <f t="shared" si="261"/>
        <v>0</v>
      </c>
      <c r="AG542" s="2">
        <f t="shared" si="261"/>
        <v>0</v>
      </c>
      <c r="AH542" s="2">
        <f t="shared" si="261"/>
        <v>0</v>
      </c>
      <c r="AI542" s="2">
        <f t="shared" si="261"/>
        <v>0</v>
      </c>
      <c r="AJ542" s="2">
        <f t="shared" si="261"/>
        <v>0</v>
      </c>
      <c r="AK542" s="2">
        <f t="shared" si="261"/>
        <v>0</v>
      </c>
      <c r="AL542" s="2">
        <f t="shared" si="261"/>
        <v>0</v>
      </c>
      <c r="AM542" s="2">
        <f t="shared" si="261"/>
        <v>0</v>
      </c>
      <c r="AN542" s="2">
        <f t="shared" si="261"/>
        <v>0</v>
      </c>
      <c r="AO542" s="2">
        <f t="shared" si="261"/>
        <v>0</v>
      </c>
      <c r="AP542" s="2">
        <f t="shared" si="261"/>
        <v>0</v>
      </c>
      <c r="AQ542" s="2">
        <f t="shared" si="261"/>
        <v>0</v>
      </c>
      <c r="AR542" s="2">
        <f t="shared" si="261"/>
        <v>0</v>
      </c>
      <c r="AS542" s="2">
        <f t="shared" si="261"/>
        <v>0</v>
      </c>
      <c r="AT542" s="2">
        <f t="shared" si="261"/>
        <v>0</v>
      </c>
      <c r="AU542" s="2">
        <f t="shared" si="261"/>
        <v>0</v>
      </c>
      <c r="AV542" s="2">
        <f t="shared" si="261"/>
        <v>0</v>
      </c>
      <c r="AW542" s="2">
        <f t="shared" si="261"/>
        <v>0</v>
      </c>
      <c r="AX542" s="2">
        <f t="shared" si="261"/>
        <v>0</v>
      </c>
      <c r="AY542" s="2">
        <f t="shared" si="261"/>
        <v>0</v>
      </c>
      <c r="AZ542" s="2">
        <f t="shared" si="261"/>
        <v>0</v>
      </c>
      <c r="BA542" s="2">
        <f t="shared" si="261"/>
        <v>0</v>
      </c>
      <c r="BB542" s="2">
        <f t="shared" si="261"/>
        <v>0</v>
      </c>
      <c r="BC542" s="2">
        <f t="shared" si="261"/>
        <v>0</v>
      </c>
      <c r="BD542" s="2">
        <f t="shared" si="261"/>
        <v>0</v>
      </c>
      <c r="BE542" s="2">
        <f t="shared" si="261"/>
        <v>0</v>
      </c>
      <c r="BF542" s="2">
        <f t="shared" si="261"/>
        <v>0</v>
      </c>
      <c r="BG542" s="2">
        <f t="shared" si="261"/>
        <v>0</v>
      </c>
      <c r="BH542" s="2">
        <f t="shared" si="261"/>
        <v>0</v>
      </c>
      <c r="BI542" s="2">
        <f t="shared" si="261"/>
        <v>0</v>
      </c>
      <c r="BJ542" s="2">
        <f t="shared" si="261"/>
        <v>0</v>
      </c>
      <c r="BK542" s="2">
        <f t="shared" si="261"/>
        <v>0</v>
      </c>
      <c r="BL542" s="2">
        <f t="shared" si="261"/>
        <v>0</v>
      </c>
      <c r="BM542" s="2">
        <f t="shared" si="261"/>
        <v>0</v>
      </c>
      <c r="BN542" s="2">
        <f t="shared" si="261"/>
        <v>0</v>
      </c>
      <c r="BO542" s="2">
        <f t="shared" si="261"/>
        <v>0</v>
      </c>
    </row>
    <row r="543" spans="1:67" ht="12.75" customHeight="1" outlineLevel="2">
      <c r="B543" s="64" t="s">
        <v>556</v>
      </c>
      <c r="K543" s="167"/>
      <c r="L543" s="2">
        <f>SUM(L540:L542)</f>
        <v>0</v>
      </c>
      <c r="M543" s="2">
        <f t="shared" ref="M543:BO543" si="262">SUM(M540:M542)</f>
        <v>0</v>
      </c>
      <c r="N543" s="2">
        <f t="shared" si="262"/>
        <v>0</v>
      </c>
      <c r="O543" s="2">
        <f t="shared" si="262"/>
        <v>0</v>
      </c>
      <c r="P543" s="2">
        <f t="shared" si="262"/>
        <v>0</v>
      </c>
      <c r="Q543" s="2">
        <f t="shared" si="262"/>
        <v>0</v>
      </c>
      <c r="R543" s="2">
        <f t="shared" si="262"/>
        <v>0</v>
      </c>
      <c r="S543" s="2">
        <f t="shared" si="262"/>
        <v>0</v>
      </c>
      <c r="T543" s="2">
        <f t="shared" si="262"/>
        <v>0</v>
      </c>
      <c r="U543" s="2">
        <f t="shared" si="262"/>
        <v>0</v>
      </c>
      <c r="V543" s="2">
        <f t="shared" si="262"/>
        <v>0</v>
      </c>
      <c r="W543" s="2">
        <f t="shared" si="262"/>
        <v>0</v>
      </c>
      <c r="X543" s="2">
        <f t="shared" si="262"/>
        <v>0</v>
      </c>
      <c r="Y543" s="2">
        <f t="shared" si="262"/>
        <v>0</v>
      </c>
      <c r="Z543" s="2">
        <f t="shared" si="262"/>
        <v>0</v>
      </c>
      <c r="AA543" s="2">
        <f t="shared" si="262"/>
        <v>1144.6864667866769</v>
      </c>
      <c r="AB543" s="2">
        <f t="shared" si="262"/>
        <v>31339.141328458718</v>
      </c>
      <c r="AC543" s="2">
        <f t="shared" si="262"/>
        <v>116343.64481172807</v>
      </c>
      <c r="AD543" s="2">
        <f t="shared" si="262"/>
        <v>0</v>
      </c>
      <c r="AE543" s="2">
        <f t="shared" si="262"/>
        <v>0</v>
      </c>
      <c r="AF543" s="2">
        <f t="shared" si="262"/>
        <v>0</v>
      </c>
      <c r="AG543" s="2">
        <f t="shared" si="262"/>
        <v>0</v>
      </c>
      <c r="AH543" s="2">
        <f t="shared" si="262"/>
        <v>0</v>
      </c>
      <c r="AI543" s="2">
        <f t="shared" si="262"/>
        <v>0</v>
      </c>
      <c r="AJ543" s="2">
        <f t="shared" si="262"/>
        <v>0</v>
      </c>
      <c r="AK543" s="2">
        <f t="shared" si="262"/>
        <v>0</v>
      </c>
      <c r="AL543" s="2">
        <f t="shared" si="262"/>
        <v>0</v>
      </c>
      <c r="AM543" s="2">
        <f t="shared" si="262"/>
        <v>0</v>
      </c>
      <c r="AN543" s="2">
        <f t="shared" si="262"/>
        <v>0</v>
      </c>
      <c r="AO543" s="2">
        <f t="shared" si="262"/>
        <v>0</v>
      </c>
      <c r="AP543" s="2">
        <f t="shared" si="262"/>
        <v>0</v>
      </c>
      <c r="AQ543" s="2">
        <f t="shared" si="262"/>
        <v>0</v>
      </c>
      <c r="AR543" s="2">
        <f t="shared" si="262"/>
        <v>0</v>
      </c>
      <c r="AS543" s="2">
        <f t="shared" si="262"/>
        <v>0</v>
      </c>
      <c r="AT543" s="2">
        <f t="shared" si="262"/>
        <v>0</v>
      </c>
      <c r="AU543" s="2">
        <f t="shared" si="262"/>
        <v>0</v>
      </c>
      <c r="AV543" s="2">
        <f t="shared" si="262"/>
        <v>0</v>
      </c>
      <c r="AW543" s="2">
        <f t="shared" si="262"/>
        <v>0</v>
      </c>
      <c r="AX543" s="2">
        <f t="shared" si="262"/>
        <v>0</v>
      </c>
      <c r="AY543" s="2">
        <f t="shared" si="262"/>
        <v>0</v>
      </c>
      <c r="AZ543" s="2">
        <f t="shared" si="262"/>
        <v>0</v>
      </c>
      <c r="BA543" s="2">
        <f t="shared" si="262"/>
        <v>0</v>
      </c>
      <c r="BB543" s="2">
        <f t="shared" si="262"/>
        <v>0</v>
      </c>
      <c r="BC543" s="2">
        <f t="shared" si="262"/>
        <v>0</v>
      </c>
      <c r="BD543" s="2">
        <f t="shared" si="262"/>
        <v>0</v>
      </c>
      <c r="BE543" s="2">
        <f t="shared" si="262"/>
        <v>0</v>
      </c>
      <c r="BF543" s="2">
        <f t="shared" si="262"/>
        <v>0</v>
      </c>
      <c r="BG543" s="2">
        <f t="shared" si="262"/>
        <v>0</v>
      </c>
      <c r="BH543" s="2">
        <f t="shared" si="262"/>
        <v>0</v>
      </c>
      <c r="BI543" s="2">
        <f t="shared" si="262"/>
        <v>0</v>
      </c>
      <c r="BJ543" s="2">
        <f t="shared" si="262"/>
        <v>0</v>
      </c>
      <c r="BK543" s="2">
        <f t="shared" si="262"/>
        <v>0</v>
      </c>
      <c r="BL543" s="2">
        <f t="shared" si="262"/>
        <v>0</v>
      </c>
      <c r="BM543" s="2">
        <f t="shared" si="262"/>
        <v>0</v>
      </c>
      <c r="BN543" s="2">
        <f t="shared" si="262"/>
        <v>0</v>
      </c>
      <c r="BO543" s="2">
        <f t="shared" si="262"/>
        <v>0</v>
      </c>
    </row>
    <row r="544" spans="1:67" ht="12.75" customHeight="1" outlineLevel="2">
      <c r="B544" s="168" t="s">
        <v>557</v>
      </c>
      <c r="E544" s="2">
        <f>MAX(L543:BO543)*(1+$C$8)</f>
        <v>116343.64481172807</v>
      </c>
      <c r="F544" s="159">
        <v>25</v>
      </c>
      <c r="G544" s="169">
        <f>+$C$6</f>
        <v>2.9999999999999997E-4</v>
      </c>
      <c r="H544" s="151"/>
      <c r="L544" s="2"/>
      <c r="M544" s="2"/>
      <c r="N544" s="2"/>
      <c r="O544" s="2"/>
      <c r="P544" s="2"/>
      <c r="Q544" s="2"/>
    </row>
    <row r="545" spans="2:67" ht="12.75" customHeight="1" outlineLevel="2">
      <c r="B545" s="14"/>
    </row>
    <row r="546" spans="2:67" ht="12.75" customHeight="1" outlineLevel="2">
      <c r="B546" s="170" t="s">
        <v>558</v>
      </c>
    </row>
    <row r="547" spans="2:67" ht="12.75" customHeight="1" outlineLevel="2">
      <c r="B547" s="168" t="s">
        <v>559</v>
      </c>
      <c r="K547" s="2"/>
      <c r="L547" s="2">
        <f t="shared" ref="L547:BO547" si="263">IF(L$10=$C537,$E544,K549)</f>
        <v>0</v>
      </c>
      <c r="M547" s="2">
        <f t="shared" si="263"/>
        <v>0</v>
      </c>
      <c r="N547" s="2">
        <f t="shared" si="263"/>
        <v>0</v>
      </c>
      <c r="O547" s="2">
        <f t="shared" si="263"/>
        <v>0</v>
      </c>
      <c r="P547" s="2">
        <f t="shared" si="263"/>
        <v>0</v>
      </c>
      <c r="Q547" s="2">
        <f t="shared" si="263"/>
        <v>0</v>
      </c>
      <c r="R547" s="2">
        <f t="shared" si="263"/>
        <v>0</v>
      </c>
      <c r="S547" s="2">
        <f t="shared" si="263"/>
        <v>0</v>
      </c>
      <c r="T547" s="2">
        <f t="shared" si="263"/>
        <v>0</v>
      </c>
      <c r="U547" s="2">
        <f t="shared" si="263"/>
        <v>0</v>
      </c>
      <c r="V547" s="2">
        <f t="shared" si="263"/>
        <v>0</v>
      </c>
      <c r="W547" s="2">
        <f t="shared" si="263"/>
        <v>0</v>
      </c>
      <c r="X547" s="2">
        <f t="shared" si="263"/>
        <v>0</v>
      </c>
      <c r="Y547" s="2">
        <f t="shared" si="263"/>
        <v>0</v>
      </c>
      <c r="Z547" s="2">
        <f t="shared" si="263"/>
        <v>0</v>
      </c>
      <c r="AA547" s="2">
        <f t="shared" si="263"/>
        <v>0</v>
      </c>
      <c r="AB547" s="2">
        <f t="shared" si="263"/>
        <v>0</v>
      </c>
      <c r="AC547" s="2">
        <f t="shared" si="263"/>
        <v>116343.64481172807</v>
      </c>
      <c r="AD547" s="2">
        <f t="shared" si="263"/>
        <v>115955.83266235563</v>
      </c>
      <c r="AE547" s="2">
        <f t="shared" si="263"/>
        <v>111302.08686988651</v>
      </c>
      <c r="AF547" s="2">
        <f t="shared" si="263"/>
        <v>106648.34107741738</v>
      </c>
      <c r="AG547" s="2">
        <f t="shared" si="263"/>
        <v>101994.59528494826</v>
      </c>
      <c r="AH547" s="2">
        <f t="shared" si="263"/>
        <v>97340.84949247913</v>
      </c>
      <c r="AI547" s="2">
        <f t="shared" si="263"/>
        <v>92687.103700010004</v>
      </c>
      <c r="AJ547" s="2">
        <f t="shared" si="263"/>
        <v>88033.357907540878</v>
      </c>
      <c r="AK547" s="2">
        <f t="shared" si="263"/>
        <v>83379.612115071752</v>
      </c>
      <c r="AL547" s="2">
        <f t="shared" si="263"/>
        <v>78725.866322602626</v>
      </c>
      <c r="AM547" s="2">
        <f t="shared" si="263"/>
        <v>74072.120530133499</v>
      </c>
      <c r="AN547" s="2">
        <f t="shared" si="263"/>
        <v>69418.374737664373</v>
      </c>
      <c r="AO547" s="2">
        <f t="shared" si="263"/>
        <v>64764.628945195247</v>
      </c>
      <c r="AP547" s="2">
        <f t="shared" si="263"/>
        <v>60110.883152726121</v>
      </c>
      <c r="AQ547" s="2">
        <f t="shared" si="263"/>
        <v>55457.137360256995</v>
      </c>
      <c r="AR547" s="2">
        <f t="shared" si="263"/>
        <v>50803.391567787869</v>
      </c>
      <c r="AS547" s="2">
        <f t="shared" si="263"/>
        <v>46149.645775318742</v>
      </c>
      <c r="AT547" s="2">
        <f t="shared" si="263"/>
        <v>41495.899982849616</v>
      </c>
      <c r="AU547" s="2">
        <f t="shared" si="263"/>
        <v>36842.15419038049</v>
      </c>
      <c r="AV547" s="2">
        <f t="shared" si="263"/>
        <v>32188.408397911368</v>
      </c>
      <c r="AW547" s="2">
        <f t="shared" si="263"/>
        <v>27534.662605442245</v>
      </c>
      <c r="AX547" s="2">
        <f t="shared" si="263"/>
        <v>22880.916812973122</v>
      </c>
      <c r="AY547" s="2">
        <f t="shared" si="263"/>
        <v>18227.171020504</v>
      </c>
      <c r="AZ547" s="2">
        <f t="shared" si="263"/>
        <v>13573.425228034877</v>
      </c>
      <c r="BA547" s="2">
        <f t="shared" si="263"/>
        <v>8919.6794355657548</v>
      </c>
      <c r="BB547" s="2">
        <f t="shared" si="263"/>
        <v>4265.9336430966323</v>
      </c>
      <c r="BC547" s="2">
        <f t="shared" si="263"/>
        <v>0</v>
      </c>
      <c r="BD547" s="2">
        <f t="shared" si="263"/>
        <v>0</v>
      </c>
      <c r="BE547" s="2">
        <f t="shared" si="263"/>
        <v>0</v>
      </c>
      <c r="BF547" s="2">
        <f t="shared" si="263"/>
        <v>0</v>
      </c>
      <c r="BG547" s="2">
        <f t="shared" si="263"/>
        <v>0</v>
      </c>
      <c r="BH547" s="2">
        <f t="shared" si="263"/>
        <v>0</v>
      </c>
      <c r="BI547" s="2">
        <f t="shared" si="263"/>
        <v>0</v>
      </c>
      <c r="BJ547" s="2">
        <f t="shared" si="263"/>
        <v>0</v>
      </c>
      <c r="BK547" s="2">
        <f t="shared" si="263"/>
        <v>0</v>
      </c>
      <c r="BL547" s="2">
        <f t="shared" si="263"/>
        <v>0</v>
      </c>
      <c r="BM547" s="2">
        <f t="shared" si="263"/>
        <v>0</v>
      </c>
      <c r="BN547" s="2">
        <f t="shared" si="263"/>
        <v>0</v>
      </c>
      <c r="BO547" s="2">
        <f t="shared" si="263"/>
        <v>0</v>
      </c>
    </row>
    <row r="548" spans="2:67" ht="12.75" customHeight="1" outlineLevel="2">
      <c r="B548" s="64" t="s">
        <v>541</v>
      </c>
      <c r="K548" s="2"/>
      <c r="L548" s="2">
        <f t="shared" ref="L548:BO548" si="264">IF(L$10=$C537,$E544/$F544*(13-$D537)/12,MIN(K549,$E544/$F544))</f>
        <v>0</v>
      </c>
      <c r="M548" s="2">
        <f t="shared" si="264"/>
        <v>0</v>
      </c>
      <c r="N548" s="2">
        <f t="shared" si="264"/>
        <v>0</v>
      </c>
      <c r="O548" s="2">
        <f t="shared" si="264"/>
        <v>0</v>
      </c>
      <c r="P548" s="2">
        <f t="shared" si="264"/>
        <v>0</v>
      </c>
      <c r="Q548" s="2">
        <f t="shared" si="264"/>
        <v>0</v>
      </c>
      <c r="R548" s="2">
        <f t="shared" si="264"/>
        <v>0</v>
      </c>
      <c r="S548" s="2">
        <f t="shared" si="264"/>
        <v>0</v>
      </c>
      <c r="T548" s="2">
        <f t="shared" si="264"/>
        <v>0</v>
      </c>
      <c r="U548" s="2">
        <f t="shared" si="264"/>
        <v>0</v>
      </c>
      <c r="V548" s="2">
        <f t="shared" si="264"/>
        <v>0</v>
      </c>
      <c r="W548" s="2">
        <f t="shared" si="264"/>
        <v>0</v>
      </c>
      <c r="X548" s="2">
        <f t="shared" si="264"/>
        <v>0</v>
      </c>
      <c r="Y548" s="2">
        <f t="shared" si="264"/>
        <v>0</v>
      </c>
      <c r="Z548" s="2">
        <f t="shared" si="264"/>
        <v>0</v>
      </c>
      <c r="AA548" s="2">
        <f t="shared" si="264"/>
        <v>0</v>
      </c>
      <c r="AB548" s="2">
        <f t="shared" si="264"/>
        <v>0</v>
      </c>
      <c r="AC548" s="2">
        <f t="shared" si="264"/>
        <v>387.81214937242686</v>
      </c>
      <c r="AD548" s="2">
        <f t="shared" si="264"/>
        <v>4653.7457924691225</v>
      </c>
      <c r="AE548" s="2">
        <f t="shared" si="264"/>
        <v>4653.7457924691225</v>
      </c>
      <c r="AF548" s="2">
        <f t="shared" si="264"/>
        <v>4653.7457924691225</v>
      </c>
      <c r="AG548" s="2">
        <f t="shared" si="264"/>
        <v>4653.7457924691225</v>
      </c>
      <c r="AH548" s="2">
        <f t="shared" si="264"/>
        <v>4653.7457924691225</v>
      </c>
      <c r="AI548" s="2">
        <f t="shared" si="264"/>
        <v>4653.7457924691225</v>
      </c>
      <c r="AJ548" s="2">
        <f t="shared" si="264"/>
        <v>4653.7457924691225</v>
      </c>
      <c r="AK548" s="2">
        <f t="shared" si="264"/>
        <v>4653.7457924691225</v>
      </c>
      <c r="AL548" s="2">
        <f t="shared" si="264"/>
        <v>4653.7457924691225</v>
      </c>
      <c r="AM548" s="2">
        <f t="shared" si="264"/>
        <v>4653.7457924691225</v>
      </c>
      <c r="AN548" s="2">
        <f t="shared" si="264"/>
        <v>4653.7457924691225</v>
      </c>
      <c r="AO548" s="2">
        <f t="shared" si="264"/>
        <v>4653.7457924691225</v>
      </c>
      <c r="AP548" s="2">
        <f t="shared" si="264"/>
        <v>4653.7457924691225</v>
      </c>
      <c r="AQ548" s="2">
        <f t="shared" si="264"/>
        <v>4653.7457924691225</v>
      </c>
      <c r="AR548" s="2">
        <f t="shared" si="264"/>
        <v>4653.7457924691225</v>
      </c>
      <c r="AS548" s="2">
        <f t="shared" si="264"/>
        <v>4653.7457924691225</v>
      </c>
      <c r="AT548" s="2">
        <f t="shared" si="264"/>
        <v>4653.7457924691225</v>
      </c>
      <c r="AU548" s="2">
        <f t="shared" si="264"/>
        <v>4653.7457924691225</v>
      </c>
      <c r="AV548" s="2">
        <f t="shared" si="264"/>
        <v>4653.7457924691225</v>
      </c>
      <c r="AW548" s="2">
        <f t="shared" si="264"/>
        <v>4653.7457924691225</v>
      </c>
      <c r="AX548" s="2">
        <f t="shared" si="264"/>
        <v>4653.7457924691225</v>
      </c>
      <c r="AY548" s="2">
        <f t="shared" si="264"/>
        <v>4653.7457924691225</v>
      </c>
      <c r="AZ548" s="2">
        <f t="shared" si="264"/>
        <v>4653.7457924691225</v>
      </c>
      <c r="BA548" s="2">
        <f t="shared" si="264"/>
        <v>4653.7457924691225</v>
      </c>
      <c r="BB548" s="2">
        <f t="shared" si="264"/>
        <v>4265.9336430966323</v>
      </c>
      <c r="BC548" s="2">
        <f t="shared" si="264"/>
        <v>0</v>
      </c>
      <c r="BD548" s="2">
        <f t="shared" si="264"/>
        <v>0</v>
      </c>
      <c r="BE548" s="2">
        <f t="shared" si="264"/>
        <v>0</v>
      </c>
      <c r="BF548" s="2">
        <f t="shared" si="264"/>
        <v>0</v>
      </c>
      <c r="BG548" s="2">
        <f t="shared" si="264"/>
        <v>0</v>
      </c>
      <c r="BH548" s="2">
        <f t="shared" si="264"/>
        <v>0</v>
      </c>
      <c r="BI548" s="2">
        <f t="shared" si="264"/>
        <v>0</v>
      </c>
      <c r="BJ548" s="2">
        <f t="shared" si="264"/>
        <v>0</v>
      </c>
      <c r="BK548" s="2">
        <f t="shared" si="264"/>
        <v>0</v>
      </c>
      <c r="BL548" s="2">
        <f t="shared" si="264"/>
        <v>0</v>
      </c>
      <c r="BM548" s="2">
        <f t="shared" si="264"/>
        <v>0</v>
      </c>
      <c r="BN548" s="2">
        <f t="shared" si="264"/>
        <v>0</v>
      </c>
      <c r="BO548" s="2">
        <f t="shared" si="264"/>
        <v>0</v>
      </c>
    </row>
    <row r="549" spans="2:67" ht="12.75" customHeight="1" outlineLevel="2">
      <c r="B549" s="168" t="s">
        <v>542</v>
      </c>
      <c r="K549" s="167">
        <v>0</v>
      </c>
      <c r="L549" s="2">
        <f t="shared" ref="L549:BO549" si="265">+L547-L548</f>
        <v>0</v>
      </c>
      <c r="M549" s="2">
        <f t="shared" si="265"/>
        <v>0</v>
      </c>
      <c r="N549" s="2">
        <f t="shared" si="265"/>
        <v>0</v>
      </c>
      <c r="O549" s="2">
        <f t="shared" si="265"/>
        <v>0</v>
      </c>
      <c r="P549" s="2">
        <f t="shared" si="265"/>
        <v>0</v>
      </c>
      <c r="Q549" s="2">
        <f t="shared" si="265"/>
        <v>0</v>
      </c>
      <c r="R549" s="2">
        <f t="shared" si="265"/>
        <v>0</v>
      </c>
      <c r="S549" s="2">
        <f t="shared" si="265"/>
        <v>0</v>
      </c>
      <c r="T549" s="2">
        <f t="shared" si="265"/>
        <v>0</v>
      </c>
      <c r="U549" s="2">
        <f t="shared" si="265"/>
        <v>0</v>
      </c>
      <c r="V549" s="2">
        <f t="shared" si="265"/>
        <v>0</v>
      </c>
      <c r="W549" s="2">
        <f t="shared" si="265"/>
        <v>0</v>
      </c>
      <c r="X549" s="2">
        <f t="shared" si="265"/>
        <v>0</v>
      </c>
      <c r="Y549" s="2">
        <f t="shared" si="265"/>
        <v>0</v>
      </c>
      <c r="Z549" s="2">
        <f t="shared" si="265"/>
        <v>0</v>
      </c>
      <c r="AA549" s="2">
        <f t="shared" si="265"/>
        <v>0</v>
      </c>
      <c r="AB549" s="2">
        <f t="shared" si="265"/>
        <v>0</v>
      </c>
      <c r="AC549" s="2">
        <f t="shared" si="265"/>
        <v>115955.83266235563</v>
      </c>
      <c r="AD549" s="2">
        <f t="shared" si="265"/>
        <v>111302.08686988651</v>
      </c>
      <c r="AE549" s="2">
        <f t="shared" si="265"/>
        <v>106648.34107741738</v>
      </c>
      <c r="AF549" s="2">
        <f t="shared" si="265"/>
        <v>101994.59528494826</v>
      </c>
      <c r="AG549" s="2">
        <f t="shared" si="265"/>
        <v>97340.84949247913</v>
      </c>
      <c r="AH549" s="2">
        <f t="shared" si="265"/>
        <v>92687.103700010004</v>
      </c>
      <c r="AI549" s="2">
        <f t="shared" si="265"/>
        <v>88033.357907540878</v>
      </c>
      <c r="AJ549" s="2">
        <f t="shared" si="265"/>
        <v>83379.612115071752</v>
      </c>
      <c r="AK549" s="2">
        <f t="shared" si="265"/>
        <v>78725.866322602626</v>
      </c>
      <c r="AL549" s="2">
        <f t="shared" si="265"/>
        <v>74072.120530133499</v>
      </c>
      <c r="AM549" s="2">
        <f t="shared" si="265"/>
        <v>69418.374737664373</v>
      </c>
      <c r="AN549" s="2">
        <f t="shared" si="265"/>
        <v>64764.628945195247</v>
      </c>
      <c r="AO549" s="2">
        <f t="shared" si="265"/>
        <v>60110.883152726121</v>
      </c>
      <c r="AP549" s="2">
        <f t="shared" si="265"/>
        <v>55457.137360256995</v>
      </c>
      <c r="AQ549" s="2">
        <f t="shared" si="265"/>
        <v>50803.391567787869</v>
      </c>
      <c r="AR549" s="2">
        <f t="shared" si="265"/>
        <v>46149.645775318742</v>
      </c>
      <c r="AS549" s="2">
        <f t="shared" si="265"/>
        <v>41495.899982849616</v>
      </c>
      <c r="AT549" s="2">
        <f t="shared" si="265"/>
        <v>36842.15419038049</v>
      </c>
      <c r="AU549" s="2">
        <f t="shared" si="265"/>
        <v>32188.408397911368</v>
      </c>
      <c r="AV549" s="2">
        <f t="shared" si="265"/>
        <v>27534.662605442245</v>
      </c>
      <c r="AW549" s="2">
        <f t="shared" si="265"/>
        <v>22880.916812973122</v>
      </c>
      <c r="AX549" s="2">
        <f t="shared" si="265"/>
        <v>18227.171020504</v>
      </c>
      <c r="AY549" s="2">
        <f t="shared" si="265"/>
        <v>13573.425228034877</v>
      </c>
      <c r="AZ549" s="2">
        <f t="shared" si="265"/>
        <v>8919.6794355657548</v>
      </c>
      <c r="BA549" s="2">
        <f t="shared" si="265"/>
        <v>4265.9336430966323</v>
      </c>
      <c r="BB549" s="2">
        <f t="shared" si="265"/>
        <v>0</v>
      </c>
      <c r="BC549" s="2">
        <f t="shared" si="265"/>
        <v>0</v>
      </c>
      <c r="BD549" s="2">
        <f t="shared" si="265"/>
        <v>0</v>
      </c>
      <c r="BE549" s="2">
        <f t="shared" si="265"/>
        <v>0</v>
      </c>
      <c r="BF549" s="2">
        <f t="shared" si="265"/>
        <v>0</v>
      </c>
      <c r="BG549" s="2">
        <f t="shared" si="265"/>
        <v>0</v>
      </c>
      <c r="BH549" s="2">
        <f t="shared" si="265"/>
        <v>0</v>
      </c>
      <c r="BI549" s="2">
        <f t="shared" si="265"/>
        <v>0</v>
      </c>
      <c r="BJ549" s="2">
        <f t="shared" si="265"/>
        <v>0</v>
      </c>
      <c r="BK549" s="2">
        <f t="shared" si="265"/>
        <v>0</v>
      </c>
      <c r="BL549" s="2">
        <f t="shared" si="265"/>
        <v>0</v>
      </c>
      <c r="BM549" s="2">
        <f t="shared" si="265"/>
        <v>0</v>
      </c>
      <c r="BN549" s="2">
        <f t="shared" si="265"/>
        <v>0</v>
      </c>
      <c r="BO549" s="2">
        <f t="shared" si="265"/>
        <v>0</v>
      </c>
    </row>
    <row r="550" spans="2:67" ht="12.75" customHeight="1" outlineLevel="2">
      <c r="B550" s="64" t="s">
        <v>543</v>
      </c>
      <c r="L550" s="2">
        <f t="shared" ref="L550:BO550" si="266">IF(L$10=$C537,(L547+L549)/2*(13-$D537)/12,(L547+L549)/2)</f>
        <v>0</v>
      </c>
      <c r="M550" s="2">
        <f t="shared" si="266"/>
        <v>0</v>
      </c>
      <c r="N550" s="2">
        <f t="shared" si="266"/>
        <v>0</v>
      </c>
      <c r="O550" s="2">
        <f t="shared" si="266"/>
        <v>0</v>
      </c>
      <c r="P550" s="2">
        <f t="shared" si="266"/>
        <v>0</v>
      </c>
      <c r="Q550" s="2">
        <f t="shared" si="266"/>
        <v>0</v>
      </c>
      <c r="R550" s="2">
        <f t="shared" si="266"/>
        <v>0</v>
      </c>
      <c r="S550" s="2">
        <f t="shared" si="266"/>
        <v>0</v>
      </c>
      <c r="T550" s="2">
        <f t="shared" si="266"/>
        <v>0</v>
      </c>
      <c r="U550" s="2">
        <f t="shared" si="266"/>
        <v>0</v>
      </c>
      <c r="V550" s="2">
        <f t="shared" si="266"/>
        <v>0</v>
      </c>
      <c r="W550" s="2">
        <f t="shared" si="266"/>
        <v>0</v>
      </c>
      <c r="X550" s="2">
        <f t="shared" si="266"/>
        <v>0</v>
      </c>
      <c r="Y550" s="2">
        <f t="shared" si="266"/>
        <v>0</v>
      </c>
      <c r="Z550" s="2">
        <f t="shared" si="266"/>
        <v>0</v>
      </c>
      <c r="AA550" s="2">
        <f t="shared" si="266"/>
        <v>0</v>
      </c>
      <c r="AB550" s="2">
        <f t="shared" si="266"/>
        <v>0</v>
      </c>
      <c r="AC550" s="2">
        <f t="shared" si="266"/>
        <v>9679.1448947534882</v>
      </c>
      <c r="AD550" s="2">
        <f t="shared" si="266"/>
        <v>113628.95976612107</v>
      </c>
      <c r="AE550" s="2">
        <f t="shared" si="266"/>
        <v>108975.21397365195</v>
      </c>
      <c r="AF550" s="2">
        <f t="shared" si="266"/>
        <v>104321.46818118282</v>
      </c>
      <c r="AG550" s="2">
        <f t="shared" si="266"/>
        <v>99667.722388713693</v>
      </c>
      <c r="AH550" s="2">
        <f t="shared" si="266"/>
        <v>95013.976596244567</v>
      </c>
      <c r="AI550" s="2">
        <f t="shared" si="266"/>
        <v>90360.230803775441</v>
      </c>
      <c r="AJ550" s="2">
        <f t="shared" si="266"/>
        <v>85706.485011306315</v>
      </c>
      <c r="AK550" s="2">
        <f t="shared" si="266"/>
        <v>81052.739218837189</v>
      </c>
      <c r="AL550" s="2">
        <f t="shared" si="266"/>
        <v>76398.993426368063</v>
      </c>
      <c r="AM550" s="2">
        <f t="shared" si="266"/>
        <v>71745.247633898936</v>
      </c>
      <c r="AN550" s="2">
        <f t="shared" si="266"/>
        <v>67091.50184142981</v>
      </c>
      <c r="AO550" s="2">
        <f t="shared" si="266"/>
        <v>62437.756048960684</v>
      </c>
      <c r="AP550" s="2">
        <f t="shared" si="266"/>
        <v>57784.010256491558</v>
      </c>
      <c r="AQ550" s="2">
        <f t="shared" si="266"/>
        <v>53130.264464022432</v>
      </c>
      <c r="AR550" s="2">
        <f t="shared" si="266"/>
        <v>48476.518671553305</v>
      </c>
      <c r="AS550" s="2">
        <f t="shared" si="266"/>
        <v>43822.772879084179</v>
      </c>
      <c r="AT550" s="2">
        <f t="shared" si="266"/>
        <v>39169.027086615053</v>
      </c>
      <c r="AU550" s="2">
        <f t="shared" si="266"/>
        <v>34515.281294145927</v>
      </c>
      <c r="AV550" s="2">
        <f t="shared" si="266"/>
        <v>29861.535501676808</v>
      </c>
      <c r="AW550" s="2">
        <f t="shared" si="266"/>
        <v>25207.789709207682</v>
      </c>
      <c r="AX550" s="2">
        <f t="shared" si="266"/>
        <v>20554.043916738563</v>
      </c>
      <c r="AY550" s="2">
        <f t="shared" si="266"/>
        <v>15900.298124269439</v>
      </c>
      <c r="AZ550" s="2">
        <f t="shared" si="266"/>
        <v>11246.552331800316</v>
      </c>
      <c r="BA550" s="2">
        <f t="shared" si="266"/>
        <v>6592.8065393311936</v>
      </c>
      <c r="BB550" s="2">
        <f t="shared" si="266"/>
        <v>2132.9668215483161</v>
      </c>
      <c r="BC550" s="2">
        <f t="shared" si="266"/>
        <v>0</v>
      </c>
      <c r="BD550" s="2">
        <f t="shared" si="266"/>
        <v>0</v>
      </c>
      <c r="BE550" s="2">
        <f t="shared" si="266"/>
        <v>0</v>
      </c>
      <c r="BF550" s="2">
        <f t="shared" si="266"/>
        <v>0</v>
      </c>
      <c r="BG550" s="2">
        <f t="shared" si="266"/>
        <v>0</v>
      </c>
      <c r="BH550" s="2">
        <f t="shared" si="266"/>
        <v>0</v>
      </c>
      <c r="BI550" s="2">
        <f t="shared" si="266"/>
        <v>0</v>
      </c>
      <c r="BJ550" s="2">
        <f t="shared" si="266"/>
        <v>0</v>
      </c>
      <c r="BK550" s="2">
        <f t="shared" si="266"/>
        <v>0</v>
      </c>
      <c r="BL550" s="2">
        <f t="shared" si="266"/>
        <v>0</v>
      </c>
      <c r="BM550" s="2">
        <f t="shared" si="266"/>
        <v>0</v>
      </c>
      <c r="BN550" s="2">
        <f t="shared" si="266"/>
        <v>0</v>
      </c>
      <c r="BO550" s="2">
        <f t="shared" si="266"/>
        <v>0</v>
      </c>
    </row>
    <row r="551" spans="2:67" ht="12.75" customHeight="1" outlineLevel="2">
      <c r="B551" s="64" t="s">
        <v>535</v>
      </c>
      <c r="L551" s="171">
        <f t="shared" ref="L551:BO551" si="267">+L550*$C$5</f>
        <v>0</v>
      </c>
      <c r="M551" s="171">
        <f t="shared" si="267"/>
        <v>0</v>
      </c>
      <c r="N551" s="171">
        <f t="shared" si="267"/>
        <v>0</v>
      </c>
      <c r="O551" s="171">
        <f t="shared" si="267"/>
        <v>0</v>
      </c>
      <c r="P551" s="171">
        <f t="shared" si="267"/>
        <v>0</v>
      </c>
      <c r="Q551" s="171">
        <f t="shared" si="267"/>
        <v>0</v>
      </c>
      <c r="R551" s="171">
        <f t="shared" si="267"/>
        <v>0</v>
      </c>
      <c r="S551" s="171">
        <f t="shared" si="267"/>
        <v>0</v>
      </c>
      <c r="T551" s="171">
        <f t="shared" si="267"/>
        <v>0</v>
      </c>
      <c r="U551" s="171">
        <f t="shared" si="267"/>
        <v>0</v>
      </c>
      <c r="V551" s="171">
        <f t="shared" si="267"/>
        <v>0</v>
      </c>
      <c r="W551" s="171">
        <f t="shared" si="267"/>
        <v>0</v>
      </c>
      <c r="X551" s="171">
        <f t="shared" si="267"/>
        <v>0</v>
      </c>
      <c r="Y551" s="171">
        <f t="shared" si="267"/>
        <v>0</v>
      </c>
      <c r="Z551" s="171">
        <f t="shared" si="267"/>
        <v>0</v>
      </c>
      <c r="AA551" s="171">
        <f t="shared" si="267"/>
        <v>0</v>
      </c>
      <c r="AB551" s="171">
        <f t="shared" si="267"/>
        <v>0</v>
      </c>
      <c r="AC551" s="171">
        <f t="shared" si="267"/>
        <v>677.54014263274428</v>
      </c>
      <c r="AD551" s="171">
        <f t="shared" si="267"/>
        <v>7954.0271836284755</v>
      </c>
      <c r="AE551" s="171">
        <f t="shared" si="267"/>
        <v>7628.2649781556365</v>
      </c>
      <c r="AF551" s="171">
        <f t="shared" si="267"/>
        <v>7302.5027726827984</v>
      </c>
      <c r="AG551" s="171">
        <f t="shared" si="267"/>
        <v>6976.7405672099594</v>
      </c>
      <c r="AH551" s="171">
        <f t="shared" si="267"/>
        <v>6650.9783617371204</v>
      </c>
      <c r="AI551" s="171">
        <f t="shared" si="267"/>
        <v>6325.2161562642814</v>
      </c>
      <c r="AJ551" s="171">
        <f t="shared" si="267"/>
        <v>5999.4539507914424</v>
      </c>
      <c r="AK551" s="171">
        <f t="shared" si="267"/>
        <v>5673.6917453186034</v>
      </c>
      <c r="AL551" s="171">
        <f t="shared" si="267"/>
        <v>5347.9295398457652</v>
      </c>
      <c r="AM551" s="171">
        <f t="shared" si="267"/>
        <v>5022.1673343729262</v>
      </c>
      <c r="AN551" s="171">
        <f t="shared" si="267"/>
        <v>4696.4051289000872</v>
      </c>
      <c r="AO551" s="171">
        <f t="shared" si="267"/>
        <v>4370.6429234272482</v>
      </c>
      <c r="AP551" s="171">
        <f t="shared" si="267"/>
        <v>4044.8807179544096</v>
      </c>
      <c r="AQ551" s="171">
        <f t="shared" si="267"/>
        <v>3719.1185124815706</v>
      </c>
      <c r="AR551" s="171">
        <f t="shared" si="267"/>
        <v>3393.3563070087316</v>
      </c>
      <c r="AS551" s="171">
        <f t="shared" si="267"/>
        <v>3067.5941015358931</v>
      </c>
      <c r="AT551" s="171">
        <f t="shared" si="267"/>
        <v>2741.831896063054</v>
      </c>
      <c r="AU551" s="171">
        <f t="shared" si="267"/>
        <v>2416.069690590215</v>
      </c>
      <c r="AV551" s="171">
        <f t="shared" si="267"/>
        <v>2090.3074851173769</v>
      </c>
      <c r="AW551" s="171">
        <f t="shared" si="267"/>
        <v>1764.5452796445379</v>
      </c>
      <c r="AX551" s="171">
        <f t="shared" si="267"/>
        <v>1438.7830741716996</v>
      </c>
      <c r="AY551" s="171">
        <f t="shared" si="267"/>
        <v>1113.0208686988608</v>
      </c>
      <c r="AZ551" s="171">
        <f t="shared" si="267"/>
        <v>787.25866322602224</v>
      </c>
      <c r="BA551" s="171">
        <f t="shared" si="267"/>
        <v>461.49645775318362</v>
      </c>
      <c r="BB551" s="171">
        <f t="shared" si="267"/>
        <v>149.30767750838214</v>
      </c>
      <c r="BC551" s="171">
        <f t="shared" si="267"/>
        <v>0</v>
      </c>
      <c r="BD551" s="171">
        <f t="shared" si="267"/>
        <v>0</v>
      </c>
      <c r="BE551" s="171">
        <f t="shared" si="267"/>
        <v>0</v>
      </c>
      <c r="BF551" s="171">
        <f t="shared" si="267"/>
        <v>0</v>
      </c>
      <c r="BG551" s="171">
        <f t="shared" si="267"/>
        <v>0</v>
      </c>
      <c r="BH551" s="171">
        <f t="shared" si="267"/>
        <v>0</v>
      </c>
      <c r="BI551" s="171">
        <f t="shared" si="267"/>
        <v>0</v>
      </c>
      <c r="BJ551" s="171">
        <f t="shared" si="267"/>
        <v>0</v>
      </c>
      <c r="BK551" s="171">
        <f t="shared" si="267"/>
        <v>0</v>
      </c>
      <c r="BL551" s="171">
        <f t="shared" si="267"/>
        <v>0</v>
      </c>
      <c r="BM551" s="171">
        <f t="shared" si="267"/>
        <v>0</v>
      </c>
      <c r="BN551" s="171">
        <f t="shared" si="267"/>
        <v>0</v>
      </c>
      <c r="BO551" s="171">
        <f t="shared" si="267"/>
        <v>0</v>
      </c>
    </row>
    <row r="552" spans="2:67" ht="12.75" customHeight="1" outlineLevel="2">
      <c r="B552" s="14" t="s">
        <v>560</v>
      </c>
      <c r="L552" s="22">
        <f t="shared" ref="L552:BO552" si="268">IF(OR(L$10&lt;$C537,L$10&gt;$C537+$F544),0,IF(L$10=$C537,$E544*(13-$D537)/12,IF(L$10=$C537+$F544,$E544*($D537-1)/12,$E544)))</f>
        <v>0</v>
      </c>
      <c r="M552" s="22">
        <f t="shared" si="268"/>
        <v>0</v>
      </c>
      <c r="N552" s="22">
        <f t="shared" si="268"/>
        <v>0</v>
      </c>
      <c r="O552" s="22">
        <f t="shared" si="268"/>
        <v>0</v>
      </c>
      <c r="P552" s="22">
        <f t="shared" si="268"/>
        <v>0</v>
      </c>
      <c r="Q552" s="22">
        <f t="shared" si="268"/>
        <v>0</v>
      </c>
      <c r="R552" s="22">
        <f t="shared" si="268"/>
        <v>0</v>
      </c>
      <c r="S552" s="22">
        <f t="shared" si="268"/>
        <v>0</v>
      </c>
      <c r="T552" s="22">
        <f t="shared" si="268"/>
        <v>0</v>
      </c>
      <c r="U552" s="22">
        <f t="shared" si="268"/>
        <v>0</v>
      </c>
      <c r="V552" s="22">
        <f t="shared" si="268"/>
        <v>0</v>
      </c>
      <c r="W552" s="22">
        <f t="shared" si="268"/>
        <v>0</v>
      </c>
      <c r="X552" s="22">
        <f t="shared" si="268"/>
        <v>0</v>
      </c>
      <c r="Y552" s="22">
        <f t="shared" si="268"/>
        <v>0</v>
      </c>
      <c r="Z552" s="22">
        <f t="shared" si="268"/>
        <v>0</v>
      </c>
      <c r="AA552" s="22">
        <f t="shared" si="268"/>
        <v>0</v>
      </c>
      <c r="AB552" s="22">
        <f t="shared" si="268"/>
        <v>0</v>
      </c>
      <c r="AC552" s="22">
        <f t="shared" si="268"/>
        <v>9695.3037343106716</v>
      </c>
      <c r="AD552" s="22">
        <f t="shared" si="268"/>
        <v>116343.64481172807</v>
      </c>
      <c r="AE552" s="22">
        <f t="shared" si="268"/>
        <v>116343.64481172807</v>
      </c>
      <c r="AF552" s="22">
        <f t="shared" si="268"/>
        <v>116343.64481172807</v>
      </c>
      <c r="AG552" s="22">
        <f t="shared" si="268"/>
        <v>116343.64481172807</v>
      </c>
      <c r="AH552" s="22">
        <f t="shared" si="268"/>
        <v>116343.64481172807</v>
      </c>
      <c r="AI552" s="22">
        <f t="shared" si="268"/>
        <v>116343.64481172807</v>
      </c>
      <c r="AJ552" s="22">
        <f t="shared" si="268"/>
        <v>116343.64481172807</v>
      </c>
      <c r="AK552" s="22">
        <f t="shared" si="268"/>
        <v>116343.64481172807</v>
      </c>
      <c r="AL552" s="22">
        <f t="shared" si="268"/>
        <v>116343.64481172807</v>
      </c>
      <c r="AM552" s="22">
        <f t="shared" si="268"/>
        <v>116343.64481172807</v>
      </c>
      <c r="AN552" s="22">
        <f t="shared" si="268"/>
        <v>116343.64481172807</v>
      </c>
      <c r="AO552" s="22">
        <f t="shared" si="268"/>
        <v>116343.64481172807</v>
      </c>
      <c r="AP552" s="22">
        <f t="shared" si="268"/>
        <v>116343.64481172807</v>
      </c>
      <c r="AQ552" s="22">
        <f t="shared" si="268"/>
        <v>116343.64481172807</v>
      </c>
      <c r="AR552" s="22">
        <f t="shared" si="268"/>
        <v>116343.64481172807</v>
      </c>
      <c r="AS552" s="22">
        <f t="shared" si="268"/>
        <v>116343.64481172807</v>
      </c>
      <c r="AT552" s="22">
        <f t="shared" si="268"/>
        <v>116343.64481172807</v>
      </c>
      <c r="AU552" s="22">
        <f t="shared" si="268"/>
        <v>116343.64481172807</v>
      </c>
      <c r="AV552" s="22">
        <f t="shared" si="268"/>
        <v>116343.64481172807</v>
      </c>
      <c r="AW552" s="22">
        <f t="shared" si="268"/>
        <v>116343.64481172807</v>
      </c>
      <c r="AX552" s="22">
        <f t="shared" si="268"/>
        <v>116343.64481172807</v>
      </c>
      <c r="AY552" s="22">
        <f t="shared" si="268"/>
        <v>116343.64481172807</v>
      </c>
      <c r="AZ552" s="22">
        <f t="shared" si="268"/>
        <v>116343.64481172807</v>
      </c>
      <c r="BA552" s="22">
        <f t="shared" si="268"/>
        <v>116343.64481172807</v>
      </c>
      <c r="BB552" s="22">
        <f t="shared" si="268"/>
        <v>106648.34107741738</v>
      </c>
      <c r="BC552" s="22">
        <f t="shared" si="268"/>
        <v>0</v>
      </c>
      <c r="BD552" s="22">
        <f t="shared" si="268"/>
        <v>0</v>
      </c>
      <c r="BE552" s="22">
        <f t="shared" si="268"/>
        <v>0</v>
      </c>
      <c r="BF552" s="22">
        <f t="shared" si="268"/>
        <v>0</v>
      </c>
      <c r="BG552" s="22">
        <f t="shared" si="268"/>
        <v>0</v>
      </c>
      <c r="BH552" s="22">
        <f t="shared" si="268"/>
        <v>0</v>
      </c>
      <c r="BI552" s="22">
        <f t="shared" si="268"/>
        <v>0</v>
      </c>
      <c r="BJ552" s="22">
        <f t="shared" si="268"/>
        <v>0</v>
      </c>
      <c r="BK552" s="22">
        <f t="shared" si="268"/>
        <v>0</v>
      </c>
      <c r="BL552" s="22">
        <f t="shared" si="268"/>
        <v>0</v>
      </c>
      <c r="BM552" s="22">
        <f t="shared" si="268"/>
        <v>0</v>
      </c>
      <c r="BN552" s="22">
        <f t="shared" si="268"/>
        <v>0</v>
      </c>
      <c r="BO552" s="22">
        <f t="shared" si="268"/>
        <v>0</v>
      </c>
    </row>
    <row r="553" spans="2:67" ht="12.75" customHeight="1" outlineLevel="2">
      <c r="B553" s="14" t="s">
        <v>536</v>
      </c>
      <c r="J553" s="2"/>
      <c r="L553" s="172">
        <f>+L552*$G544</f>
        <v>0</v>
      </c>
      <c r="M553" s="172">
        <f t="shared" ref="M553:BO553" si="269">+M552*$G544</f>
        <v>0</v>
      </c>
      <c r="N553" s="172">
        <f t="shared" si="269"/>
        <v>0</v>
      </c>
      <c r="O553" s="172">
        <f t="shared" si="269"/>
        <v>0</v>
      </c>
      <c r="P553" s="172">
        <f t="shared" si="269"/>
        <v>0</v>
      </c>
      <c r="Q553" s="172">
        <f t="shared" si="269"/>
        <v>0</v>
      </c>
      <c r="R553" s="172">
        <f t="shared" si="269"/>
        <v>0</v>
      </c>
      <c r="S553" s="172">
        <f t="shared" si="269"/>
        <v>0</v>
      </c>
      <c r="T553" s="172">
        <f t="shared" si="269"/>
        <v>0</v>
      </c>
      <c r="U553" s="172">
        <f t="shared" si="269"/>
        <v>0</v>
      </c>
      <c r="V553" s="172">
        <f t="shared" si="269"/>
        <v>0</v>
      </c>
      <c r="W553" s="172">
        <f t="shared" si="269"/>
        <v>0</v>
      </c>
      <c r="X553" s="172">
        <f t="shared" si="269"/>
        <v>0</v>
      </c>
      <c r="Y553" s="172">
        <f t="shared" si="269"/>
        <v>0</v>
      </c>
      <c r="Z553" s="172">
        <f t="shared" si="269"/>
        <v>0</v>
      </c>
      <c r="AA553" s="172">
        <f t="shared" si="269"/>
        <v>0</v>
      </c>
      <c r="AB553" s="172">
        <f t="shared" si="269"/>
        <v>0</v>
      </c>
      <c r="AC553" s="172">
        <f t="shared" si="269"/>
        <v>2.9085911202932011</v>
      </c>
      <c r="AD553" s="172">
        <f t="shared" si="269"/>
        <v>34.903093443518415</v>
      </c>
      <c r="AE553" s="172">
        <f t="shared" si="269"/>
        <v>34.903093443518415</v>
      </c>
      <c r="AF553" s="172">
        <f t="shared" si="269"/>
        <v>34.903093443518415</v>
      </c>
      <c r="AG553" s="172">
        <f t="shared" si="269"/>
        <v>34.903093443518415</v>
      </c>
      <c r="AH553" s="172">
        <f t="shared" si="269"/>
        <v>34.903093443518415</v>
      </c>
      <c r="AI553" s="172">
        <f t="shared" si="269"/>
        <v>34.903093443518415</v>
      </c>
      <c r="AJ553" s="172">
        <f t="shared" si="269"/>
        <v>34.903093443518415</v>
      </c>
      <c r="AK553" s="172">
        <f t="shared" si="269"/>
        <v>34.903093443518415</v>
      </c>
      <c r="AL553" s="172">
        <f t="shared" si="269"/>
        <v>34.903093443518415</v>
      </c>
      <c r="AM553" s="172">
        <f t="shared" si="269"/>
        <v>34.903093443518415</v>
      </c>
      <c r="AN553" s="172">
        <f t="shared" si="269"/>
        <v>34.903093443518415</v>
      </c>
      <c r="AO553" s="172">
        <f t="shared" si="269"/>
        <v>34.903093443518415</v>
      </c>
      <c r="AP553" s="172">
        <f t="shared" si="269"/>
        <v>34.903093443518415</v>
      </c>
      <c r="AQ553" s="172">
        <f t="shared" si="269"/>
        <v>34.903093443518415</v>
      </c>
      <c r="AR553" s="172">
        <f t="shared" si="269"/>
        <v>34.903093443518415</v>
      </c>
      <c r="AS553" s="172">
        <f t="shared" si="269"/>
        <v>34.903093443518415</v>
      </c>
      <c r="AT553" s="172">
        <f t="shared" si="269"/>
        <v>34.903093443518415</v>
      </c>
      <c r="AU553" s="172">
        <f t="shared" si="269"/>
        <v>34.903093443518415</v>
      </c>
      <c r="AV553" s="172">
        <f t="shared" si="269"/>
        <v>34.903093443518415</v>
      </c>
      <c r="AW553" s="172">
        <f t="shared" si="269"/>
        <v>34.903093443518415</v>
      </c>
      <c r="AX553" s="172">
        <f t="shared" si="269"/>
        <v>34.903093443518415</v>
      </c>
      <c r="AY553" s="172">
        <f t="shared" si="269"/>
        <v>34.903093443518415</v>
      </c>
      <c r="AZ553" s="172">
        <f t="shared" si="269"/>
        <v>34.903093443518415</v>
      </c>
      <c r="BA553" s="172">
        <f t="shared" si="269"/>
        <v>34.903093443518415</v>
      </c>
      <c r="BB553" s="172">
        <f t="shared" si="269"/>
        <v>31.994502323225213</v>
      </c>
      <c r="BC553" s="172">
        <f t="shared" si="269"/>
        <v>0</v>
      </c>
      <c r="BD553" s="172">
        <f t="shared" si="269"/>
        <v>0</v>
      </c>
      <c r="BE553" s="172">
        <f t="shared" si="269"/>
        <v>0</v>
      </c>
      <c r="BF553" s="172">
        <f t="shared" si="269"/>
        <v>0</v>
      </c>
      <c r="BG553" s="172">
        <f t="shared" si="269"/>
        <v>0</v>
      </c>
      <c r="BH553" s="172">
        <f t="shared" si="269"/>
        <v>0</v>
      </c>
      <c r="BI553" s="172">
        <f t="shared" si="269"/>
        <v>0</v>
      </c>
      <c r="BJ553" s="172">
        <f t="shared" si="269"/>
        <v>0</v>
      </c>
      <c r="BK553" s="172">
        <f t="shared" si="269"/>
        <v>0</v>
      </c>
      <c r="BL553" s="172">
        <f t="shared" si="269"/>
        <v>0</v>
      </c>
      <c r="BM553" s="172">
        <f t="shared" si="269"/>
        <v>0</v>
      </c>
      <c r="BN553" s="172">
        <f t="shared" si="269"/>
        <v>0</v>
      </c>
      <c r="BO553" s="172">
        <f t="shared" si="269"/>
        <v>0</v>
      </c>
    </row>
    <row r="554" spans="2:67" ht="13.5" customHeight="1" outlineLevel="2" thickBot="1">
      <c r="B554" s="14" t="s">
        <v>561</v>
      </c>
      <c r="J554" s="2"/>
      <c r="L554" s="157">
        <f t="shared" ref="L554:BO554" si="270">SUM(L548,L551,L553)</f>
        <v>0</v>
      </c>
      <c r="M554" s="157">
        <f t="shared" si="270"/>
        <v>0</v>
      </c>
      <c r="N554" s="157">
        <f t="shared" si="270"/>
        <v>0</v>
      </c>
      <c r="O554" s="157">
        <f t="shared" si="270"/>
        <v>0</v>
      </c>
      <c r="P554" s="157">
        <f t="shared" si="270"/>
        <v>0</v>
      </c>
      <c r="Q554" s="157">
        <f t="shared" si="270"/>
        <v>0</v>
      </c>
      <c r="R554" s="157">
        <f t="shared" si="270"/>
        <v>0</v>
      </c>
      <c r="S554" s="157">
        <f t="shared" si="270"/>
        <v>0</v>
      </c>
      <c r="T554" s="157">
        <f t="shared" si="270"/>
        <v>0</v>
      </c>
      <c r="U554" s="157">
        <f t="shared" si="270"/>
        <v>0</v>
      </c>
      <c r="V554" s="157">
        <f t="shared" si="270"/>
        <v>0</v>
      </c>
      <c r="W554" s="157">
        <f t="shared" si="270"/>
        <v>0</v>
      </c>
      <c r="X554" s="157">
        <f t="shared" si="270"/>
        <v>0</v>
      </c>
      <c r="Y554" s="157">
        <f t="shared" si="270"/>
        <v>0</v>
      </c>
      <c r="Z554" s="157">
        <f t="shared" si="270"/>
        <v>0</v>
      </c>
      <c r="AA554" s="157">
        <f t="shared" si="270"/>
        <v>0</v>
      </c>
      <c r="AB554" s="157">
        <f t="shared" si="270"/>
        <v>0</v>
      </c>
      <c r="AC554" s="157">
        <f t="shared" si="270"/>
        <v>1068.2608831254645</v>
      </c>
      <c r="AD554" s="157">
        <f t="shared" si="270"/>
        <v>12642.676069541116</v>
      </c>
      <c r="AE554" s="157">
        <f t="shared" si="270"/>
        <v>12316.913864068276</v>
      </c>
      <c r="AF554" s="157">
        <f t="shared" si="270"/>
        <v>11991.151658595438</v>
      </c>
      <c r="AG554" s="157">
        <f t="shared" si="270"/>
        <v>11665.3894531226</v>
      </c>
      <c r="AH554" s="157">
        <f t="shared" si="270"/>
        <v>11339.627247649762</v>
      </c>
      <c r="AI554" s="157">
        <f t="shared" si="270"/>
        <v>11013.865042176922</v>
      </c>
      <c r="AJ554" s="157">
        <f t="shared" si="270"/>
        <v>10688.102836704082</v>
      </c>
      <c r="AK554" s="157">
        <f t="shared" si="270"/>
        <v>10362.340631231244</v>
      </c>
      <c r="AL554" s="157">
        <f t="shared" si="270"/>
        <v>10036.578425758406</v>
      </c>
      <c r="AM554" s="157">
        <f t="shared" si="270"/>
        <v>9710.8162202855674</v>
      </c>
      <c r="AN554" s="157">
        <f t="shared" si="270"/>
        <v>9385.0540148127275</v>
      </c>
      <c r="AO554" s="157">
        <f t="shared" si="270"/>
        <v>9059.2918093398875</v>
      </c>
      <c r="AP554" s="157">
        <f t="shared" si="270"/>
        <v>8733.5296038670494</v>
      </c>
      <c r="AQ554" s="157">
        <f t="shared" si="270"/>
        <v>8407.7673983942113</v>
      </c>
      <c r="AR554" s="157">
        <f t="shared" si="270"/>
        <v>8082.0051929213723</v>
      </c>
      <c r="AS554" s="157">
        <f t="shared" si="270"/>
        <v>7756.2429874485342</v>
      </c>
      <c r="AT554" s="157">
        <f t="shared" si="270"/>
        <v>7430.4807819756952</v>
      </c>
      <c r="AU554" s="157">
        <f t="shared" si="270"/>
        <v>7104.7185765028562</v>
      </c>
      <c r="AV554" s="157">
        <f t="shared" si="270"/>
        <v>6778.9563710300181</v>
      </c>
      <c r="AW554" s="157">
        <f t="shared" si="270"/>
        <v>6453.1941655571791</v>
      </c>
      <c r="AX554" s="157">
        <f t="shared" si="270"/>
        <v>6127.431960084341</v>
      </c>
      <c r="AY554" s="157">
        <f t="shared" si="270"/>
        <v>5801.669754611502</v>
      </c>
      <c r="AZ554" s="157">
        <f t="shared" si="270"/>
        <v>5475.9075491386639</v>
      </c>
      <c r="BA554" s="157">
        <f t="shared" si="270"/>
        <v>5150.1453436658248</v>
      </c>
      <c r="BB554" s="157">
        <f t="shared" si="270"/>
        <v>4447.235822928239</v>
      </c>
      <c r="BC554" s="157">
        <f t="shared" si="270"/>
        <v>0</v>
      </c>
      <c r="BD554" s="157">
        <f t="shared" si="270"/>
        <v>0</v>
      </c>
      <c r="BE554" s="157">
        <f t="shared" si="270"/>
        <v>0</v>
      </c>
      <c r="BF554" s="157">
        <f t="shared" si="270"/>
        <v>0</v>
      </c>
      <c r="BG554" s="157">
        <f t="shared" si="270"/>
        <v>0</v>
      </c>
      <c r="BH554" s="157">
        <f t="shared" si="270"/>
        <v>0</v>
      </c>
      <c r="BI554" s="157">
        <f t="shared" si="270"/>
        <v>0</v>
      </c>
      <c r="BJ554" s="157">
        <f t="shared" si="270"/>
        <v>0</v>
      </c>
      <c r="BK554" s="157">
        <f t="shared" si="270"/>
        <v>0</v>
      </c>
      <c r="BL554" s="157">
        <f t="shared" si="270"/>
        <v>0</v>
      </c>
      <c r="BM554" s="157">
        <f t="shared" si="270"/>
        <v>0</v>
      </c>
      <c r="BN554" s="157">
        <f t="shared" si="270"/>
        <v>0</v>
      </c>
      <c r="BO554" s="157">
        <f t="shared" si="270"/>
        <v>0</v>
      </c>
    </row>
    <row r="555" spans="2:67" ht="12.75" customHeight="1" outlineLevel="2">
      <c r="B555" s="14"/>
    </row>
    <row r="556" spans="2:67" ht="12.75" customHeight="1" outlineLevel="2">
      <c r="B556" s="14"/>
    </row>
    <row r="557" spans="2:67" ht="12.75" customHeight="1" outlineLevel="2">
      <c r="B557" s="14"/>
    </row>
    <row r="558" spans="2:67" ht="12.75" customHeight="1" outlineLevel="2">
      <c r="B558" s="14"/>
    </row>
    <row r="559" spans="2:67" ht="12.75" customHeight="1" outlineLevel="2">
      <c r="B559" s="14"/>
    </row>
    <row r="560" spans="2:67" ht="12.75" customHeight="1" outlineLevel="2">
      <c r="B560" s="14"/>
    </row>
    <row r="561" spans="1:67" ht="12.75" customHeight="1" outlineLevel="2">
      <c r="B561" s="14"/>
    </row>
    <row r="562" spans="1:67" outlineLevel="1">
      <c r="A562">
        <f>A532+1</f>
        <v>19</v>
      </c>
      <c r="B562" s="158" t="s">
        <v>624</v>
      </c>
      <c r="C562" s="150"/>
      <c r="G562" s="159" t="s">
        <v>334</v>
      </c>
      <c r="H562" s="1">
        <f>+C567</f>
        <v>2030</v>
      </c>
      <c r="I562" s="2">
        <f>+E574</f>
        <v>203709.21810469771</v>
      </c>
      <c r="J562" s="2">
        <f>NPV($C$4,M562:BO562)+L562</f>
        <v>60402.679843262849</v>
      </c>
      <c r="L562" s="2">
        <f>+L584</f>
        <v>0</v>
      </c>
      <c r="M562" s="2">
        <f t="shared" ref="M562:BO562" si="271">+M584</f>
        <v>0</v>
      </c>
      <c r="N562" s="2">
        <f t="shared" si="271"/>
        <v>0</v>
      </c>
      <c r="O562" s="2">
        <f t="shared" si="271"/>
        <v>0</v>
      </c>
      <c r="P562" s="2">
        <f t="shared" si="271"/>
        <v>0</v>
      </c>
      <c r="Q562" s="2">
        <f t="shared" si="271"/>
        <v>0</v>
      </c>
      <c r="R562" s="2">
        <f t="shared" si="271"/>
        <v>0</v>
      </c>
      <c r="S562" s="2">
        <f t="shared" si="271"/>
        <v>0</v>
      </c>
      <c r="T562" s="2">
        <f t="shared" si="271"/>
        <v>0</v>
      </c>
      <c r="U562" s="2">
        <f t="shared" si="271"/>
        <v>0</v>
      </c>
      <c r="V562" s="2">
        <f t="shared" si="271"/>
        <v>0</v>
      </c>
      <c r="W562" s="2">
        <f t="shared" si="271"/>
        <v>0</v>
      </c>
      <c r="X562" s="2">
        <f t="shared" si="271"/>
        <v>0</v>
      </c>
      <c r="Y562" s="2">
        <f t="shared" si="271"/>
        <v>0</v>
      </c>
      <c r="Z562" s="2">
        <f t="shared" si="271"/>
        <v>0</v>
      </c>
      <c r="AA562" s="2">
        <f t="shared" si="271"/>
        <v>0</v>
      </c>
      <c r="AB562" s="2">
        <f t="shared" si="271"/>
        <v>0</v>
      </c>
      <c r="AC562" s="2">
        <f t="shared" si="271"/>
        <v>0</v>
      </c>
      <c r="AD562" s="2">
        <f t="shared" si="271"/>
        <v>6104.2740387685826</v>
      </c>
      <c r="AE562" s="2">
        <f t="shared" si="271"/>
        <v>23971.482240470305</v>
      </c>
      <c r="AF562" s="2">
        <f t="shared" si="271"/>
        <v>23258.49997710386</v>
      </c>
      <c r="AG562" s="2">
        <f t="shared" si="271"/>
        <v>22545.517713737419</v>
      </c>
      <c r="AH562" s="2">
        <f t="shared" si="271"/>
        <v>21832.535450370979</v>
      </c>
      <c r="AI562" s="2">
        <f t="shared" si="271"/>
        <v>21119.553187004534</v>
      </c>
      <c r="AJ562" s="2">
        <f t="shared" si="271"/>
        <v>20406.57092363809</v>
      </c>
      <c r="AK562" s="2">
        <f t="shared" si="271"/>
        <v>19693.588660271653</v>
      </c>
      <c r="AL562" s="2">
        <f t="shared" si="271"/>
        <v>18980.606396905208</v>
      </c>
      <c r="AM562" s="2">
        <f t="shared" si="271"/>
        <v>18267.624133538768</v>
      </c>
      <c r="AN562" s="2">
        <f t="shared" si="271"/>
        <v>17554.641870172327</v>
      </c>
      <c r="AO562" s="2">
        <f t="shared" si="271"/>
        <v>16841.659606805883</v>
      </c>
      <c r="AP562" s="2">
        <f t="shared" si="271"/>
        <v>16128.677343439444</v>
      </c>
      <c r="AQ562" s="2">
        <f t="shared" si="271"/>
        <v>15415.695080073003</v>
      </c>
      <c r="AR562" s="2">
        <f t="shared" si="271"/>
        <v>14702.71281670656</v>
      </c>
      <c r="AS562" s="2">
        <f t="shared" si="271"/>
        <v>13989.730553340118</v>
      </c>
      <c r="AT562" s="2">
        <f t="shared" si="271"/>
        <v>13276.748289973677</v>
      </c>
      <c r="AU562" s="2">
        <f t="shared" si="271"/>
        <v>12563.766026607236</v>
      </c>
      <c r="AV562" s="2">
        <f t="shared" si="271"/>
        <v>11850.783763240792</v>
      </c>
      <c r="AW562" s="2">
        <f t="shared" si="271"/>
        <v>11137.801499874351</v>
      </c>
      <c r="AX562" s="2">
        <f t="shared" si="271"/>
        <v>7952.2986017621752</v>
      </c>
      <c r="AY562" s="2">
        <f t="shared" si="271"/>
        <v>0</v>
      </c>
      <c r="AZ562" s="2">
        <f t="shared" si="271"/>
        <v>0</v>
      </c>
      <c r="BA562" s="2">
        <f t="shared" si="271"/>
        <v>0</v>
      </c>
      <c r="BB562" s="2">
        <f t="shared" si="271"/>
        <v>0</v>
      </c>
      <c r="BC562" s="2">
        <f t="shared" si="271"/>
        <v>0</v>
      </c>
      <c r="BD562" s="2">
        <f t="shared" si="271"/>
        <v>0</v>
      </c>
      <c r="BE562" s="2">
        <f t="shared" si="271"/>
        <v>0</v>
      </c>
      <c r="BF562" s="2">
        <f t="shared" si="271"/>
        <v>0</v>
      </c>
      <c r="BG562" s="2">
        <f t="shared" si="271"/>
        <v>0</v>
      </c>
      <c r="BH562" s="2">
        <f t="shared" si="271"/>
        <v>0</v>
      </c>
      <c r="BI562" s="2">
        <f t="shared" si="271"/>
        <v>0</v>
      </c>
      <c r="BJ562" s="2">
        <f t="shared" si="271"/>
        <v>0</v>
      </c>
      <c r="BK562" s="2">
        <f t="shared" si="271"/>
        <v>0</v>
      </c>
      <c r="BL562" s="2">
        <f t="shared" si="271"/>
        <v>0</v>
      </c>
      <c r="BM562" s="2">
        <f t="shared" si="271"/>
        <v>0</v>
      </c>
      <c r="BN562" s="2">
        <f t="shared" si="271"/>
        <v>0</v>
      </c>
      <c r="BO562" s="2">
        <f t="shared" si="271"/>
        <v>0</v>
      </c>
    </row>
    <row r="563" spans="1:67" outlineLevel="2">
      <c r="B563" s="160" t="str">
        <f>"Jan "&amp;$L$10&amp;" $"</f>
        <v>Jan 2012 $</v>
      </c>
      <c r="C563" s="161">
        <v>122650.584</v>
      </c>
      <c r="D563" s="60"/>
      <c r="E563" s="60"/>
      <c r="F563" s="60"/>
      <c r="G563" s="60"/>
      <c r="H563" s="162"/>
    </row>
    <row r="564" spans="1:67" outlineLevel="2">
      <c r="B564" s="14" t="s">
        <v>549</v>
      </c>
      <c r="C564" s="163">
        <v>0.33329999999999999</v>
      </c>
      <c r="D564" s="163">
        <v>0.66669999999999996</v>
      </c>
      <c r="E564" s="163">
        <v>0</v>
      </c>
      <c r="F564" s="163">
        <v>0</v>
      </c>
      <c r="G564" s="163">
        <v>0</v>
      </c>
      <c r="H564" s="164"/>
      <c r="I564" s="17"/>
      <c r="J564" s="17"/>
      <c r="K564" s="17"/>
    </row>
    <row r="565" spans="1:67" outlineLevel="2">
      <c r="B565" s="14" t="s">
        <v>323</v>
      </c>
      <c r="C565" s="193">
        <v>2.5999999999999999E-2</v>
      </c>
      <c r="D565" s="60"/>
      <c r="E565" s="60"/>
      <c r="F565" s="60"/>
      <c r="G565" s="60"/>
    </row>
    <row r="566" spans="1:67" outlineLevel="2">
      <c r="B566" s="14" t="s">
        <v>550</v>
      </c>
      <c r="C566" s="159">
        <v>2029</v>
      </c>
      <c r="D566" s="159">
        <v>1</v>
      </c>
    </row>
    <row r="567" spans="1:67" outlineLevel="2">
      <c r="B567" s="14" t="s">
        <v>551</v>
      </c>
      <c r="C567" s="159">
        <v>2030</v>
      </c>
      <c r="D567" s="159">
        <v>10</v>
      </c>
    </row>
    <row r="568" spans="1:67" outlineLevel="2">
      <c r="B568" s="15" t="s">
        <v>552</v>
      </c>
      <c r="L568" s="166">
        <f t="shared" ref="L568:BO568" si="272">(1+$C565)^L$21</f>
        <v>1.012916580968048</v>
      </c>
      <c r="M568" s="166">
        <f t="shared" si="272"/>
        <v>1.0392524120732172</v>
      </c>
      <c r="N568" s="166">
        <f t="shared" si="272"/>
        <v>1.0662729747871209</v>
      </c>
      <c r="O568" s="166">
        <f t="shared" si="272"/>
        <v>1.093996072131586</v>
      </c>
      <c r="P568" s="166">
        <f t="shared" si="272"/>
        <v>1.1224399700070073</v>
      </c>
      <c r="Q568" s="166">
        <f t="shared" si="272"/>
        <v>1.1516234092271895</v>
      </c>
      <c r="R568" s="166">
        <f t="shared" si="272"/>
        <v>1.1815656178670964</v>
      </c>
      <c r="S568" s="166">
        <f t="shared" si="272"/>
        <v>1.212286323931641</v>
      </c>
      <c r="T568" s="166">
        <f t="shared" si="272"/>
        <v>1.2438057683538637</v>
      </c>
      <c r="U568" s="166">
        <f t="shared" si="272"/>
        <v>1.2761447183310641</v>
      </c>
      <c r="V568" s="166">
        <f t="shared" si="272"/>
        <v>1.3093244810076718</v>
      </c>
      <c r="W568" s="166">
        <f t="shared" si="272"/>
        <v>1.3433669175138714</v>
      </c>
      <c r="X568" s="166">
        <f t="shared" si="272"/>
        <v>1.3782944573692322</v>
      </c>
      <c r="Y568" s="166">
        <f t="shared" si="272"/>
        <v>1.4141301132608322</v>
      </c>
      <c r="Z568" s="166">
        <f t="shared" si="272"/>
        <v>1.4508974962056138</v>
      </c>
      <c r="AA568" s="166">
        <f t="shared" si="272"/>
        <v>1.4886208311069598</v>
      </c>
      <c r="AB568" s="166">
        <f t="shared" si="272"/>
        <v>1.5273249727157407</v>
      </c>
      <c r="AC568" s="166">
        <f t="shared" si="272"/>
        <v>1.56703542200635</v>
      </c>
      <c r="AD568" s="166">
        <f t="shared" si="272"/>
        <v>1.6077783429785153</v>
      </c>
      <c r="AE568" s="166">
        <f t="shared" si="272"/>
        <v>1.6495805798959566</v>
      </c>
      <c r="AF568" s="166">
        <f t="shared" si="272"/>
        <v>1.6924696749732515</v>
      </c>
      <c r="AG568" s="166">
        <f t="shared" si="272"/>
        <v>1.7364738865225562</v>
      </c>
      <c r="AH568" s="166">
        <f t="shared" si="272"/>
        <v>1.7816222075721426</v>
      </c>
      <c r="AI568" s="166">
        <f t="shared" si="272"/>
        <v>1.8279443849690185</v>
      </c>
      <c r="AJ568" s="166">
        <f t="shared" si="272"/>
        <v>1.8754709389782129</v>
      </c>
      <c r="AK568" s="166">
        <f t="shared" si="272"/>
        <v>1.9242331833916464</v>
      </c>
      <c r="AL568" s="166">
        <f t="shared" si="272"/>
        <v>1.9742632461598293</v>
      </c>
      <c r="AM568" s="166">
        <f t="shared" si="272"/>
        <v>2.0255940905599847</v>
      </c>
      <c r="AN568" s="166">
        <f t="shared" si="272"/>
        <v>2.0782595369145445</v>
      </c>
      <c r="AO568" s="166">
        <f t="shared" si="272"/>
        <v>2.1322942848743227</v>
      </c>
      <c r="AP568" s="166">
        <f t="shared" si="272"/>
        <v>2.1877339362810551</v>
      </c>
      <c r="AQ568" s="166">
        <f t="shared" si="272"/>
        <v>2.2446150186243625</v>
      </c>
      <c r="AR568" s="166">
        <f t="shared" si="272"/>
        <v>2.3029750091085961</v>
      </c>
      <c r="AS568" s="166">
        <f t="shared" si="272"/>
        <v>2.3628523593454198</v>
      </c>
      <c r="AT568" s="166">
        <f t="shared" si="272"/>
        <v>2.4242865206884003</v>
      </c>
      <c r="AU568" s="166">
        <f t="shared" si="272"/>
        <v>2.4873179702262993</v>
      </c>
      <c r="AV568" s="166">
        <f t="shared" si="272"/>
        <v>2.551988237452183</v>
      </c>
      <c r="AW568" s="166">
        <f t="shared" si="272"/>
        <v>2.6183399316259397</v>
      </c>
      <c r="AX568" s="166">
        <f t="shared" si="272"/>
        <v>2.6864167698482144</v>
      </c>
      <c r="AY568" s="166">
        <f t="shared" si="272"/>
        <v>2.7562636058642678</v>
      </c>
      <c r="AZ568" s="166">
        <f t="shared" si="272"/>
        <v>2.8279264596167391</v>
      </c>
      <c r="BA568" s="166">
        <f t="shared" si="272"/>
        <v>2.9014525475667745</v>
      </c>
      <c r="BB568" s="166">
        <f t="shared" si="272"/>
        <v>2.9768903138035103</v>
      </c>
      <c r="BC568" s="166">
        <f t="shared" si="272"/>
        <v>3.0542894619624015</v>
      </c>
      <c r="BD568" s="166">
        <f t="shared" si="272"/>
        <v>3.1337009879734246</v>
      </c>
      <c r="BE568" s="166">
        <f t="shared" si="272"/>
        <v>3.2151772136607333</v>
      </c>
      <c r="BF568" s="166">
        <f t="shared" si="272"/>
        <v>3.2987718212159121</v>
      </c>
      <c r="BG568" s="166">
        <f t="shared" si="272"/>
        <v>3.3845398885675264</v>
      </c>
      <c r="BH568" s="166">
        <f t="shared" si="272"/>
        <v>3.4725379256702822</v>
      </c>
      <c r="BI568" s="166">
        <f t="shared" si="272"/>
        <v>3.5628239117377092</v>
      </c>
      <c r="BJ568" s="166">
        <f t="shared" si="272"/>
        <v>3.6554573334428895</v>
      </c>
      <c r="BK568" s="166">
        <f t="shared" si="272"/>
        <v>3.7504992241124051</v>
      </c>
      <c r="BL568" s="166">
        <f t="shared" si="272"/>
        <v>3.8480122039393279</v>
      </c>
      <c r="BM568" s="166">
        <f t="shared" si="272"/>
        <v>3.9480605212417501</v>
      </c>
      <c r="BN568" s="166">
        <f t="shared" si="272"/>
        <v>4.0507100947940362</v>
      </c>
      <c r="BO568" s="166">
        <f t="shared" si="272"/>
        <v>4.156028557258681</v>
      </c>
    </row>
    <row r="569" spans="1:67" outlineLevel="2">
      <c r="B569" s="14" t="s">
        <v>553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1:67" outlineLevel="2">
      <c r="B570" s="64" t="s">
        <v>554</v>
      </c>
      <c r="L570" s="2">
        <f t="shared" ref="L570:BO570" si="273">IF(L$10&gt;$C567,0,+K573)</f>
        <v>0</v>
      </c>
      <c r="M570" s="2">
        <f t="shared" si="273"/>
        <v>0</v>
      </c>
      <c r="N570" s="2">
        <f t="shared" si="273"/>
        <v>0</v>
      </c>
      <c r="O570" s="2">
        <f t="shared" si="273"/>
        <v>0</v>
      </c>
      <c r="P570" s="2">
        <f t="shared" si="273"/>
        <v>0</v>
      </c>
      <c r="Q570" s="2">
        <f t="shared" si="273"/>
        <v>0</v>
      </c>
      <c r="R570" s="2">
        <f t="shared" si="273"/>
        <v>0</v>
      </c>
      <c r="S570" s="2">
        <f t="shared" si="273"/>
        <v>0</v>
      </c>
      <c r="T570" s="2">
        <f t="shared" si="273"/>
        <v>0</v>
      </c>
      <c r="U570" s="2">
        <f t="shared" si="273"/>
        <v>0</v>
      </c>
      <c r="V570" s="2">
        <f t="shared" si="273"/>
        <v>0</v>
      </c>
      <c r="W570" s="2">
        <f t="shared" si="273"/>
        <v>0</v>
      </c>
      <c r="X570" s="2">
        <f t="shared" si="273"/>
        <v>0</v>
      </c>
      <c r="Y570" s="2">
        <f t="shared" si="273"/>
        <v>0</v>
      </c>
      <c r="Z570" s="2">
        <f t="shared" si="273"/>
        <v>0</v>
      </c>
      <c r="AA570" s="2">
        <f t="shared" si="273"/>
        <v>0</v>
      </c>
      <c r="AB570" s="2">
        <f t="shared" si="273"/>
        <v>0</v>
      </c>
      <c r="AC570" s="2">
        <f t="shared" si="273"/>
        <v>0</v>
      </c>
      <c r="AD570" s="2">
        <f t="shared" si="273"/>
        <v>66061.39027014983</v>
      </c>
      <c r="AE570" s="2">
        <f t="shared" si="273"/>
        <v>0</v>
      </c>
      <c r="AF570" s="2">
        <f t="shared" si="273"/>
        <v>0</v>
      </c>
      <c r="AG570" s="2">
        <f t="shared" si="273"/>
        <v>0</v>
      </c>
      <c r="AH570" s="2">
        <f t="shared" si="273"/>
        <v>0</v>
      </c>
      <c r="AI570" s="2">
        <f t="shared" si="273"/>
        <v>0</v>
      </c>
      <c r="AJ570" s="2">
        <f t="shared" si="273"/>
        <v>0</v>
      </c>
      <c r="AK570" s="2">
        <f t="shared" si="273"/>
        <v>0</v>
      </c>
      <c r="AL570" s="2">
        <f t="shared" si="273"/>
        <v>0</v>
      </c>
      <c r="AM570" s="2">
        <f t="shared" si="273"/>
        <v>0</v>
      </c>
      <c r="AN570" s="2">
        <f t="shared" si="273"/>
        <v>0</v>
      </c>
      <c r="AO570" s="2">
        <f t="shared" si="273"/>
        <v>0</v>
      </c>
      <c r="AP570" s="2">
        <f t="shared" si="273"/>
        <v>0</v>
      </c>
      <c r="AQ570" s="2">
        <f t="shared" si="273"/>
        <v>0</v>
      </c>
      <c r="AR570" s="2">
        <f t="shared" si="273"/>
        <v>0</v>
      </c>
      <c r="AS570" s="2">
        <f t="shared" si="273"/>
        <v>0</v>
      </c>
      <c r="AT570" s="2">
        <f t="shared" si="273"/>
        <v>0</v>
      </c>
      <c r="AU570" s="2">
        <f t="shared" si="273"/>
        <v>0</v>
      </c>
      <c r="AV570" s="2">
        <f t="shared" si="273"/>
        <v>0</v>
      </c>
      <c r="AW570" s="2">
        <f t="shared" si="273"/>
        <v>0</v>
      </c>
      <c r="AX570" s="2">
        <f t="shared" si="273"/>
        <v>0</v>
      </c>
      <c r="AY570" s="2">
        <f t="shared" si="273"/>
        <v>0</v>
      </c>
      <c r="AZ570" s="2">
        <f t="shared" si="273"/>
        <v>0</v>
      </c>
      <c r="BA570" s="2">
        <f t="shared" si="273"/>
        <v>0</v>
      </c>
      <c r="BB570" s="2">
        <f t="shared" si="273"/>
        <v>0</v>
      </c>
      <c r="BC570" s="2">
        <f t="shared" si="273"/>
        <v>0</v>
      </c>
      <c r="BD570" s="2">
        <f t="shared" si="273"/>
        <v>0</v>
      </c>
      <c r="BE570" s="2">
        <f t="shared" si="273"/>
        <v>0</v>
      </c>
      <c r="BF570" s="2">
        <f t="shared" si="273"/>
        <v>0</v>
      </c>
      <c r="BG570" s="2">
        <f t="shared" si="273"/>
        <v>0</v>
      </c>
      <c r="BH570" s="2">
        <f t="shared" si="273"/>
        <v>0</v>
      </c>
      <c r="BI570" s="2">
        <f t="shared" si="273"/>
        <v>0</v>
      </c>
      <c r="BJ570" s="2">
        <f t="shared" si="273"/>
        <v>0</v>
      </c>
      <c r="BK570" s="2">
        <f t="shared" si="273"/>
        <v>0</v>
      </c>
      <c r="BL570" s="2">
        <f t="shared" si="273"/>
        <v>0</v>
      </c>
      <c r="BM570" s="2">
        <f t="shared" si="273"/>
        <v>0</v>
      </c>
      <c r="BN570" s="2">
        <f t="shared" si="273"/>
        <v>0</v>
      </c>
      <c r="BO570" s="2">
        <f t="shared" si="273"/>
        <v>0</v>
      </c>
    </row>
    <row r="571" spans="1:67" outlineLevel="2">
      <c r="B571" s="64" t="s">
        <v>555</v>
      </c>
      <c r="L571" s="2">
        <f t="shared" ref="L571:BO571" si="274">IF(AND(L$10&gt;=$C566,L$10&lt;=$C567),INDEX($C564:$G564,1,L$10-$C566+1)*$C563*L568,0)</f>
        <v>0</v>
      </c>
      <c r="M571" s="2">
        <f t="shared" si="274"/>
        <v>0</v>
      </c>
      <c r="N571" s="2">
        <f t="shared" si="274"/>
        <v>0</v>
      </c>
      <c r="O571" s="2">
        <f t="shared" si="274"/>
        <v>0</v>
      </c>
      <c r="P571" s="2">
        <f t="shared" si="274"/>
        <v>0</v>
      </c>
      <c r="Q571" s="2">
        <f t="shared" si="274"/>
        <v>0</v>
      </c>
      <c r="R571" s="2">
        <f t="shared" si="274"/>
        <v>0</v>
      </c>
      <c r="S571" s="2">
        <f t="shared" si="274"/>
        <v>0</v>
      </c>
      <c r="T571" s="2">
        <f t="shared" si="274"/>
        <v>0</v>
      </c>
      <c r="U571" s="2">
        <f t="shared" si="274"/>
        <v>0</v>
      </c>
      <c r="V571" s="2">
        <f t="shared" si="274"/>
        <v>0</v>
      </c>
      <c r="W571" s="2">
        <f t="shared" si="274"/>
        <v>0</v>
      </c>
      <c r="X571" s="2">
        <f t="shared" si="274"/>
        <v>0</v>
      </c>
      <c r="Y571" s="2">
        <f t="shared" si="274"/>
        <v>0</v>
      </c>
      <c r="Z571" s="2">
        <f t="shared" si="274"/>
        <v>0</v>
      </c>
      <c r="AA571" s="2">
        <f t="shared" si="274"/>
        <v>0</v>
      </c>
      <c r="AB571" s="2">
        <f t="shared" si="274"/>
        <v>0</v>
      </c>
      <c r="AC571" s="2">
        <f t="shared" si="274"/>
        <v>64059.52995893317</v>
      </c>
      <c r="AD571" s="2">
        <f t="shared" si="274"/>
        <v>131469.87497100176</v>
      </c>
      <c r="AE571" s="2">
        <f t="shared" si="274"/>
        <v>0</v>
      </c>
      <c r="AF571" s="2">
        <f t="shared" si="274"/>
        <v>0</v>
      </c>
      <c r="AG571" s="2">
        <f t="shared" si="274"/>
        <v>0</v>
      </c>
      <c r="AH571" s="2">
        <f t="shared" si="274"/>
        <v>0</v>
      </c>
      <c r="AI571" s="2">
        <f t="shared" si="274"/>
        <v>0</v>
      </c>
      <c r="AJ571" s="2">
        <f t="shared" si="274"/>
        <v>0</v>
      </c>
      <c r="AK571" s="2">
        <f t="shared" si="274"/>
        <v>0</v>
      </c>
      <c r="AL571" s="2">
        <f t="shared" si="274"/>
        <v>0</v>
      </c>
      <c r="AM571" s="2">
        <f t="shared" si="274"/>
        <v>0</v>
      </c>
      <c r="AN571" s="2">
        <f t="shared" si="274"/>
        <v>0</v>
      </c>
      <c r="AO571" s="2">
        <f t="shared" si="274"/>
        <v>0</v>
      </c>
      <c r="AP571" s="2">
        <f t="shared" si="274"/>
        <v>0</v>
      </c>
      <c r="AQ571" s="2">
        <f t="shared" si="274"/>
        <v>0</v>
      </c>
      <c r="AR571" s="2">
        <f t="shared" si="274"/>
        <v>0</v>
      </c>
      <c r="AS571" s="2">
        <f t="shared" si="274"/>
        <v>0</v>
      </c>
      <c r="AT571" s="2">
        <f t="shared" si="274"/>
        <v>0</v>
      </c>
      <c r="AU571" s="2">
        <f t="shared" si="274"/>
        <v>0</v>
      </c>
      <c r="AV571" s="2">
        <f t="shared" si="274"/>
        <v>0</v>
      </c>
      <c r="AW571" s="2">
        <f t="shared" si="274"/>
        <v>0</v>
      </c>
      <c r="AX571" s="2">
        <f t="shared" si="274"/>
        <v>0</v>
      </c>
      <c r="AY571" s="2">
        <f t="shared" si="274"/>
        <v>0</v>
      </c>
      <c r="AZ571" s="2">
        <f t="shared" si="274"/>
        <v>0</v>
      </c>
      <c r="BA571" s="2">
        <f t="shared" si="274"/>
        <v>0</v>
      </c>
      <c r="BB571" s="2">
        <f t="shared" si="274"/>
        <v>0</v>
      </c>
      <c r="BC571" s="2">
        <f t="shared" si="274"/>
        <v>0</v>
      </c>
      <c r="BD571" s="2">
        <f t="shared" si="274"/>
        <v>0</v>
      </c>
      <c r="BE571" s="2">
        <f t="shared" si="274"/>
        <v>0</v>
      </c>
      <c r="BF571" s="2">
        <f t="shared" si="274"/>
        <v>0</v>
      </c>
      <c r="BG571" s="2">
        <f t="shared" si="274"/>
        <v>0</v>
      </c>
      <c r="BH571" s="2">
        <f t="shared" si="274"/>
        <v>0</v>
      </c>
      <c r="BI571" s="2">
        <f t="shared" si="274"/>
        <v>0</v>
      </c>
      <c r="BJ571" s="2">
        <f t="shared" si="274"/>
        <v>0</v>
      </c>
      <c r="BK571" s="2">
        <f t="shared" si="274"/>
        <v>0</v>
      </c>
      <c r="BL571" s="2">
        <f t="shared" si="274"/>
        <v>0</v>
      </c>
      <c r="BM571" s="2">
        <f t="shared" si="274"/>
        <v>0</v>
      </c>
      <c r="BN571" s="2">
        <f t="shared" si="274"/>
        <v>0</v>
      </c>
      <c r="BO571" s="2">
        <f t="shared" si="274"/>
        <v>0</v>
      </c>
    </row>
    <row r="572" spans="1:67" outlineLevel="2">
      <c r="B572" s="64" t="s">
        <v>3</v>
      </c>
      <c r="C572" s="165">
        <v>6.25E-2</v>
      </c>
      <c r="L572" s="2">
        <f t="shared" ref="L572:BO572" si="275">SUM(L570,L571/2)*$C572*IF(L$10=$C566,(13-$D566)/12,IF(L$10=$C567,($D567-1)/12,1))</f>
        <v>0</v>
      </c>
      <c r="M572" s="2">
        <f t="shared" si="275"/>
        <v>0</v>
      </c>
      <c r="N572" s="2">
        <f t="shared" si="275"/>
        <v>0</v>
      </c>
      <c r="O572" s="2">
        <f t="shared" si="275"/>
        <v>0</v>
      </c>
      <c r="P572" s="2">
        <f t="shared" si="275"/>
        <v>0</v>
      </c>
      <c r="Q572" s="2">
        <f t="shared" si="275"/>
        <v>0</v>
      </c>
      <c r="R572" s="2">
        <f t="shared" si="275"/>
        <v>0</v>
      </c>
      <c r="S572" s="2">
        <f t="shared" si="275"/>
        <v>0</v>
      </c>
      <c r="T572" s="2">
        <f t="shared" si="275"/>
        <v>0</v>
      </c>
      <c r="U572" s="2">
        <f t="shared" si="275"/>
        <v>0</v>
      </c>
      <c r="V572" s="2">
        <f t="shared" si="275"/>
        <v>0</v>
      </c>
      <c r="W572" s="2">
        <f t="shared" si="275"/>
        <v>0</v>
      </c>
      <c r="X572" s="2">
        <f t="shared" si="275"/>
        <v>0</v>
      </c>
      <c r="Y572" s="2">
        <f t="shared" si="275"/>
        <v>0</v>
      </c>
      <c r="Z572" s="2">
        <f t="shared" si="275"/>
        <v>0</v>
      </c>
      <c r="AA572" s="2">
        <f t="shared" si="275"/>
        <v>0</v>
      </c>
      <c r="AB572" s="2">
        <f t="shared" si="275"/>
        <v>0</v>
      </c>
      <c r="AC572" s="2">
        <f t="shared" si="275"/>
        <v>2001.8603112166616</v>
      </c>
      <c r="AD572" s="2">
        <f t="shared" si="275"/>
        <v>6177.9528635461265</v>
      </c>
      <c r="AE572" s="2">
        <f t="shared" si="275"/>
        <v>0</v>
      </c>
      <c r="AF572" s="2">
        <f t="shared" si="275"/>
        <v>0</v>
      </c>
      <c r="AG572" s="2">
        <f t="shared" si="275"/>
        <v>0</v>
      </c>
      <c r="AH572" s="2">
        <f t="shared" si="275"/>
        <v>0</v>
      </c>
      <c r="AI572" s="2">
        <f t="shared" si="275"/>
        <v>0</v>
      </c>
      <c r="AJ572" s="2">
        <f t="shared" si="275"/>
        <v>0</v>
      </c>
      <c r="AK572" s="2">
        <f t="shared" si="275"/>
        <v>0</v>
      </c>
      <c r="AL572" s="2">
        <f t="shared" si="275"/>
        <v>0</v>
      </c>
      <c r="AM572" s="2">
        <f t="shared" si="275"/>
        <v>0</v>
      </c>
      <c r="AN572" s="2">
        <f t="shared" si="275"/>
        <v>0</v>
      </c>
      <c r="AO572" s="2">
        <f t="shared" si="275"/>
        <v>0</v>
      </c>
      <c r="AP572" s="2">
        <f t="shared" si="275"/>
        <v>0</v>
      </c>
      <c r="AQ572" s="2">
        <f t="shared" si="275"/>
        <v>0</v>
      </c>
      <c r="AR572" s="2">
        <f t="shared" si="275"/>
        <v>0</v>
      </c>
      <c r="AS572" s="2">
        <f t="shared" si="275"/>
        <v>0</v>
      </c>
      <c r="AT572" s="2">
        <f t="shared" si="275"/>
        <v>0</v>
      </c>
      <c r="AU572" s="2">
        <f t="shared" si="275"/>
        <v>0</v>
      </c>
      <c r="AV572" s="2">
        <f t="shared" si="275"/>
        <v>0</v>
      </c>
      <c r="AW572" s="2">
        <f t="shared" si="275"/>
        <v>0</v>
      </c>
      <c r="AX572" s="2">
        <f t="shared" si="275"/>
        <v>0</v>
      </c>
      <c r="AY572" s="2">
        <f t="shared" si="275"/>
        <v>0</v>
      </c>
      <c r="AZ572" s="2">
        <f t="shared" si="275"/>
        <v>0</v>
      </c>
      <c r="BA572" s="2">
        <f t="shared" si="275"/>
        <v>0</v>
      </c>
      <c r="BB572" s="2">
        <f t="shared" si="275"/>
        <v>0</v>
      </c>
      <c r="BC572" s="2">
        <f t="shared" si="275"/>
        <v>0</v>
      </c>
      <c r="BD572" s="2">
        <f t="shared" si="275"/>
        <v>0</v>
      </c>
      <c r="BE572" s="2">
        <f t="shared" si="275"/>
        <v>0</v>
      </c>
      <c r="BF572" s="2">
        <f t="shared" si="275"/>
        <v>0</v>
      </c>
      <c r="BG572" s="2">
        <f t="shared" si="275"/>
        <v>0</v>
      </c>
      <c r="BH572" s="2">
        <f t="shared" si="275"/>
        <v>0</v>
      </c>
      <c r="BI572" s="2">
        <f t="shared" si="275"/>
        <v>0</v>
      </c>
      <c r="BJ572" s="2">
        <f t="shared" si="275"/>
        <v>0</v>
      </c>
      <c r="BK572" s="2">
        <f t="shared" si="275"/>
        <v>0</v>
      </c>
      <c r="BL572" s="2">
        <f t="shared" si="275"/>
        <v>0</v>
      </c>
      <c r="BM572" s="2">
        <f t="shared" si="275"/>
        <v>0</v>
      </c>
      <c r="BN572" s="2">
        <f t="shared" si="275"/>
        <v>0</v>
      </c>
      <c r="BO572" s="2">
        <f t="shared" si="275"/>
        <v>0</v>
      </c>
    </row>
    <row r="573" spans="1:67" outlineLevel="2">
      <c r="B573" s="64" t="s">
        <v>556</v>
      </c>
      <c r="K573" s="167"/>
      <c r="L573" s="2">
        <f>SUM(L570:L572)</f>
        <v>0</v>
      </c>
      <c r="M573" s="2">
        <f t="shared" ref="M573:BO573" si="276">SUM(M570:M572)</f>
        <v>0</v>
      </c>
      <c r="N573" s="2">
        <f t="shared" si="276"/>
        <v>0</v>
      </c>
      <c r="O573" s="2">
        <f t="shared" si="276"/>
        <v>0</v>
      </c>
      <c r="P573" s="2">
        <f t="shared" si="276"/>
        <v>0</v>
      </c>
      <c r="Q573" s="2">
        <f t="shared" si="276"/>
        <v>0</v>
      </c>
      <c r="R573" s="2">
        <f t="shared" si="276"/>
        <v>0</v>
      </c>
      <c r="S573" s="2">
        <f t="shared" si="276"/>
        <v>0</v>
      </c>
      <c r="T573" s="2">
        <f t="shared" si="276"/>
        <v>0</v>
      </c>
      <c r="U573" s="2">
        <f t="shared" si="276"/>
        <v>0</v>
      </c>
      <c r="V573" s="2">
        <f t="shared" si="276"/>
        <v>0</v>
      </c>
      <c r="W573" s="2">
        <f t="shared" si="276"/>
        <v>0</v>
      </c>
      <c r="X573" s="2">
        <f t="shared" si="276"/>
        <v>0</v>
      </c>
      <c r="Y573" s="2">
        <f t="shared" si="276"/>
        <v>0</v>
      </c>
      <c r="Z573" s="2">
        <f t="shared" si="276"/>
        <v>0</v>
      </c>
      <c r="AA573" s="2">
        <f t="shared" si="276"/>
        <v>0</v>
      </c>
      <c r="AB573" s="2">
        <f t="shared" si="276"/>
        <v>0</v>
      </c>
      <c r="AC573" s="2">
        <f t="shared" si="276"/>
        <v>66061.39027014983</v>
      </c>
      <c r="AD573" s="2">
        <f t="shared" si="276"/>
        <v>203709.21810469771</v>
      </c>
      <c r="AE573" s="2">
        <f t="shared" si="276"/>
        <v>0</v>
      </c>
      <c r="AF573" s="2">
        <f t="shared" si="276"/>
        <v>0</v>
      </c>
      <c r="AG573" s="2">
        <f t="shared" si="276"/>
        <v>0</v>
      </c>
      <c r="AH573" s="2">
        <f t="shared" si="276"/>
        <v>0</v>
      </c>
      <c r="AI573" s="2">
        <f t="shared" si="276"/>
        <v>0</v>
      </c>
      <c r="AJ573" s="2">
        <f t="shared" si="276"/>
        <v>0</v>
      </c>
      <c r="AK573" s="2">
        <f t="shared" si="276"/>
        <v>0</v>
      </c>
      <c r="AL573" s="2">
        <f t="shared" si="276"/>
        <v>0</v>
      </c>
      <c r="AM573" s="2">
        <f t="shared" si="276"/>
        <v>0</v>
      </c>
      <c r="AN573" s="2">
        <f t="shared" si="276"/>
        <v>0</v>
      </c>
      <c r="AO573" s="2">
        <f t="shared" si="276"/>
        <v>0</v>
      </c>
      <c r="AP573" s="2">
        <f t="shared" si="276"/>
        <v>0</v>
      </c>
      <c r="AQ573" s="2">
        <f t="shared" si="276"/>
        <v>0</v>
      </c>
      <c r="AR573" s="2">
        <f t="shared" si="276"/>
        <v>0</v>
      </c>
      <c r="AS573" s="2">
        <f t="shared" si="276"/>
        <v>0</v>
      </c>
      <c r="AT573" s="2">
        <f t="shared" si="276"/>
        <v>0</v>
      </c>
      <c r="AU573" s="2">
        <f t="shared" si="276"/>
        <v>0</v>
      </c>
      <c r="AV573" s="2">
        <f t="shared" si="276"/>
        <v>0</v>
      </c>
      <c r="AW573" s="2">
        <f t="shared" si="276"/>
        <v>0</v>
      </c>
      <c r="AX573" s="2">
        <f t="shared" si="276"/>
        <v>0</v>
      </c>
      <c r="AY573" s="2">
        <f t="shared" si="276"/>
        <v>0</v>
      </c>
      <c r="AZ573" s="2">
        <f t="shared" si="276"/>
        <v>0</v>
      </c>
      <c r="BA573" s="2">
        <f t="shared" si="276"/>
        <v>0</v>
      </c>
      <c r="BB573" s="2">
        <f t="shared" si="276"/>
        <v>0</v>
      </c>
      <c r="BC573" s="2">
        <f t="shared" si="276"/>
        <v>0</v>
      </c>
      <c r="BD573" s="2">
        <f t="shared" si="276"/>
        <v>0</v>
      </c>
      <c r="BE573" s="2">
        <f t="shared" si="276"/>
        <v>0</v>
      </c>
      <c r="BF573" s="2">
        <f t="shared" si="276"/>
        <v>0</v>
      </c>
      <c r="BG573" s="2">
        <f t="shared" si="276"/>
        <v>0</v>
      </c>
      <c r="BH573" s="2">
        <f t="shared" si="276"/>
        <v>0</v>
      </c>
      <c r="BI573" s="2">
        <f t="shared" si="276"/>
        <v>0</v>
      </c>
      <c r="BJ573" s="2">
        <f t="shared" si="276"/>
        <v>0</v>
      </c>
      <c r="BK573" s="2">
        <f t="shared" si="276"/>
        <v>0</v>
      </c>
      <c r="BL573" s="2">
        <f t="shared" si="276"/>
        <v>0</v>
      </c>
      <c r="BM573" s="2">
        <f t="shared" si="276"/>
        <v>0</v>
      </c>
      <c r="BN573" s="2">
        <f t="shared" si="276"/>
        <v>0</v>
      </c>
      <c r="BO573" s="2">
        <f t="shared" si="276"/>
        <v>0</v>
      </c>
    </row>
    <row r="574" spans="1:67" outlineLevel="2">
      <c r="B574" s="168" t="s">
        <v>557</v>
      </c>
      <c r="E574" s="2">
        <f>MAX(L573:BO573)*(1+$C$8)</f>
        <v>203709.21810469771</v>
      </c>
      <c r="F574" s="159">
        <v>20</v>
      </c>
      <c r="G574" s="169">
        <f>+$C$6</f>
        <v>2.9999999999999997E-4</v>
      </c>
      <c r="H574" s="151"/>
      <c r="L574" s="2"/>
      <c r="M574" s="2"/>
      <c r="N574" s="2"/>
      <c r="O574" s="2"/>
      <c r="P574" s="2"/>
      <c r="Q574" s="2"/>
    </row>
    <row r="575" spans="1:67" outlineLevel="2">
      <c r="B575" s="14"/>
    </row>
    <row r="576" spans="1:67" outlineLevel="2">
      <c r="B576" s="170" t="s">
        <v>558</v>
      </c>
    </row>
    <row r="577" spans="1:67" outlineLevel="2">
      <c r="B577" s="168" t="s">
        <v>559</v>
      </c>
      <c r="K577" s="2"/>
      <c r="L577" s="2">
        <f t="shared" ref="L577:BO577" si="277">IF(L$10=$C567,$E574,K579)</f>
        <v>0</v>
      </c>
      <c r="M577" s="2">
        <f t="shared" si="277"/>
        <v>0</v>
      </c>
      <c r="N577" s="2">
        <f t="shared" si="277"/>
        <v>0</v>
      </c>
      <c r="O577" s="2">
        <f t="shared" si="277"/>
        <v>0</v>
      </c>
      <c r="P577" s="2">
        <f t="shared" si="277"/>
        <v>0</v>
      </c>
      <c r="Q577" s="2">
        <f t="shared" si="277"/>
        <v>0</v>
      </c>
      <c r="R577" s="2">
        <f t="shared" si="277"/>
        <v>0</v>
      </c>
      <c r="S577" s="2">
        <f t="shared" si="277"/>
        <v>0</v>
      </c>
      <c r="T577" s="2">
        <f t="shared" si="277"/>
        <v>0</v>
      </c>
      <c r="U577" s="2">
        <f t="shared" si="277"/>
        <v>0</v>
      </c>
      <c r="V577" s="2">
        <f t="shared" si="277"/>
        <v>0</v>
      </c>
      <c r="W577" s="2">
        <f t="shared" si="277"/>
        <v>0</v>
      </c>
      <c r="X577" s="2">
        <f t="shared" si="277"/>
        <v>0</v>
      </c>
      <c r="Y577" s="2">
        <f t="shared" si="277"/>
        <v>0</v>
      </c>
      <c r="Z577" s="2">
        <f t="shared" si="277"/>
        <v>0</v>
      </c>
      <c r="AA577" s="2">
        <f t="shared" si="277"/>
        <v>0</v>
      </c>
      <c r="AB577" s="2">
        <f t="shared" si="277"/>
        <v>0</v>
      </c>
      <c r="AC577" s="2">
        <f t="shared" si="277"/>
        <v>0</v>
      </c>
      <c r="AD577" s="2">
        <f t="shared" si="277"/>
        <v>203709.21810469771</v>
      </c>
      <c r="AE577" s="2">
        <f t="shared" si="277"/>
        <v>201162.85287838898</v>
      </c>
      <c r="AF577" s="2">
        <f t="shared" si="277"/>
        <v>190977.3919731541</v>
      </c>
      <c r="AG577" s="2">
        <f t="shared" si="277"/>
        <v>180791.93106791921</v>
      </c>
      <c r="AH577" s="2">
        <f t="shared" si="277"/>
        <v>170606.47016268433</v>
      </c>
      <c r="AI577" s="2">
        <f t="shared" si="277"/>
        <v>160421.00925744945</v>
      </c>
      <c r="AJ577" s="2">
        <f t="shared" si="277"/>
        <v>150235.54835221457</v>
      </c>
      <c r="AK577" s="2">
        <f t="shared" si="277"/>
        <v>140050.08744697968</v>
      </c>
      <c r="AL577" s="2">
        <f t="shared" si="277"/>
        <v>129864.6265417448</v>
      </c>
      <c r="AM577" s="2">
        <f t="shared" si="277"/>
        <v>119679.16563650992</v>
      </c>
      <c r="AN577" s="2">
        <f t="shared" si="277"/>
        <v>109493.70473127504</v>
      </c>
      <c r="AO577" s="2">
        <f t="shared" si="277"/>
        <v>99308.243826040154</v>
      </c>
      <c r="AP577" s="2">
        <f t="shared" si="277"/>
        <v>89122.782920805272</v>
      </c>
      <c r="AQ577" s="2">
        <f t="shared" si="277"/>
        <v>78937.322015570389</v>
      </c>
      <c r="AR577" s="2">
        <f t="shared" si="277"/>
        <v>68751.861110335507</v>
      </c>
      <c r="AS577" s="2">
        <f t="shared" si="277"/>
        <v>58566.400205100625</v>
      </c>
      <c r="AT577" s="2">
        <f t="shared" si="277"/>
        <v>48380.939299865742</v>
      </c>
      <c r="AU577" s="2">
        <f t="shared" si="277"/>
        <v>38195.47839463086</v>
      </c>
      <c r="AV577" s="2">
        <f t="shared" si="277"/>
        <v>28010.017489395974</v>
      </c>
      <c r="AW577" s="2">
        <f t="shared" si="277"/>
        <v>17824.556584161088</v>
      </c>
      <c r="AX577" s="2">
        <f t="shared" si="277"/>
        <v>7639.0956789262018</v>
      </c>
      <c r="AY577" s="2">
        <f t="shared" si="277"/>
        <v>0</v>
      </c>
      <c r="AZ577" s="2">
        <f t="shared" si="277"/>
        <v>0</v>
      </c>
      <c r="BA577" s="2">
        <f t="shared" si="277"/>
        <v>0</v>
      </c>
      <c r="BB577" s="2">
        <f t="shared" si="277"/>
        <v>0</v>
      </c>
      <c r="BC577" s="2">
        <f t="shared" si="277"/>
        <v>0</v>
      </c>
      <c r="BD577" s="2">
        <f t="shared" si="277"/>
        <v>0</v>
      </c>
      <c r="BE577" s="2">
        <f t="shared" si="277"/>
        <v>0</v>
      </c>
      <c r="BF577" s="2">
        <f t="shared" si="277"/>
        <v>0</v>
      </c>
      <c r="BG577" s="2">
        <f t="shared" si="277"/>
        <v>0</v>
      </c>
      <c r="BH577" s="2">
        <f t="shared" si="277"/>
        <v>0</v>
      </c>
      <c r="BI577" s="2">
        <f t="shared" si="277"/>
        <v>0</v>
      </c>
      <c r="BJ577" s="2">
        <f t="shared" si="277"/>
        <v>0</v>
      </c>
      <c r="BK577" s="2">
        <f t="shared" si="277"/>
        <v>0</v>
      </c>
      <c r="BL577" s="2">
        <f t="shared" si="277"/>
        <v>0</v>
      </c>
      <c r="BM577" s="2">
        <f t="shared" si="277"/>
        <v>0</v>
      </c>
      <c r="BN577" s="2">
        <f t="shared" si="277"/>
        <v>0</v>
      </c>
      <c r="BO577" s="2">
        <f t="shared" si="277"/>
        <v>0</v>
      </c>
    </row>
    <row r="578" spans="1:67" outlineLevel="2">
      <c r="B578" s="64" t="s">
        <v>541</v>
      </c>
      <c r="K578" s="2"/>
      <c r="L578" s="2">
        <f t="shared" ref="L578:BO578" si="278">IF(L$10=$C567,$E574/$F574*(13-$D567)/12,MIN(K579,$E574/$F574))</f>
        <v>0</v>
      </c>
      <c r="M578" s="2">
        <f t="shared" si="278"/>
        <v>0</v>
      </c>
      <c r="N578" s="2">
        <f t="shared" si="278"/>
        <v>0</v>
      </c>
      <c r="O578" s="2">
        <f t="shared" si="278"/>
        <v>0</v>
      </c>
      <c r="P578" s="2">
        <f t="shared" si="278"/>
        <v>0</v>
      </c>
      <c r="Q578" s="2">
        <f t="shared" si="278"/>
        <v>0</v>
      </c>
      <c r="R578" s="2">
        <f t="shared" si="278"/>
        <v>0</v>
      </c>
      <c r="S578" s="2">
        <f t="shared" si="278"/>
        <v>0</v>
      </c>
      <c r="T578" s="2">
        <f t="shared" si="278"/>
        <v>0</v>
      </c>
      <c r="U578" s="2">
        <f t="shared" si="278"/>
        <v>0</v>
      </c>
      <c r="V578" s="2">
        <f t="shared" si="278"/>
        <v>0</v>
      </c>
      <c r="W578" s="2">
        <f t="shared" si="278"/>
        <v>0</v>
      </c>
      <c r="X578" s="2">
        <f t="shared" si="278"/>
        <v>0</v>
      </c>
      <c r="Y578" s="2">
        <f t="shared" si="278"/>
        <v>0</v>
      </c>
      <c r="Z578" s="2">
        <f t="shared" si="278"/>
        <v>0</v>
      </c>
      <c r="AA578" s="2">
        <f t="shared" si="278"/>
        <v>0</v>
      </c>
      <c r="AB578" s="2">
        <f t="shared" si="278"/>
        <v>0</v>
      </c>
      <c r="AC578" s="2">
        <f t="shared" si="278"/>
        <v>0</v>
      </c>
      <c r="AD578" s="2">
        <f t="shared" si="278"/>
        <v>2546.3652263087215</v>
      </c>
      <c r="AE578" s="2">
        <f t="shared" si="278"/>
        <v>10185.460905234886</v>
      </c>
      <c r="AF578" s="2">
        <f t="shared" si="278"/>
        <v>10185.460905234886</v>
      </c>
      <c r="AG578" s="2">
        <f t="shared" si="278"/>
        <v>10185.460905234886</v>
      </c>
      <c r="AH578" s="2">
        <f t="shared" si="278"/>
        <v>10185.460905234886</v>
      </c>
      <c r="AI578" s="2">
        <f t="shared" si="278"/>
        <v>10185.460905234886</v>
      </c>
      <c r="AJ578" s="2">
        <f t="shared" si="278"/>
        <v>10185.460905234886</v>
      </c>
      <c r="AK578" s="2">
        <f t="shared" si="278"/>
        <v>10185.460905234886</v>
      </c>
      <c r="AL578" s="2">
        <f t="shared" si="278"/>
        <v>10185.460905234886</v>
      </c>
      <c r="AM578" s="2">
        <f t="shared" si="278"/>
        <v>10185.460905234886</v>
      </c>
      <c r="AN578" s="2">
        <f t="shared" si="278"/>
        <v>10185.460905234886</v>
      </c>
      <c r="AO578" s="2">
        <f t="shared" si="278"/>
        <v>10185.460905234886</v>
      </c>
      <c r="AP578" s="2">
        <f t="shared" si="278"/>
        <v>10185.460905234886</v>
      </c>
      <c r="AQ578" s="2">
        <f t="shared" si="278"/>
        <v>10185.460905234886</v>
      </c>
      <c r="AR578" s="2">
        <f t="shared" si="278"/>
        <v>10185.460905234886</v>
      </c>
      <c r="AS578" s="2">
        <f t="shared" si="278"/>
        <v>10185.460905234886</v>
      </c>
      <c r="AT578" s="2">
        <f t="shared" si="278"/>
        <v>10185.460905234886</v>
      </c>
      <c r="AU578" s="2">
        <f t="shared" si="278"/>
        <v>10185.460905234886</v>
      </c>
      <c r="AV578" s="2">
        <f t="shared" si="278"/>
        <v>10185.460905234886</v>
      </c>
      <c r="AW578" s="2">
        <f t="shared" si="278"/>
        <v>10185.460905234886</v>
      </c>
      <c r="AX578" s="2">
        <f t="shared" si="278"/>
        <v>7639.0956789262018</v>
      </c>
      <c r="AY578" s="2">
        <f t="shared" si="278"/>
        <v>0</v>
      </c>
      <c r="AZ578" s="2">
        <f t="shared" si="278"/>
        <v>0</v>
      </c>
      <c r="BA578" s="2">
        <f t="shared" si="278"/>
        <v>0</v>
      </c>
      <c r="BB578" s="2">
        <f t="shared" si="278"/>
        <v>0</v>
      </c>
      <c r="BC578" s="2">
        <f t="shared" si="278"/>
        <v>0</v>
      </c>
      <c r="BD578" s="2">
        <f t="shared" si="278"/>
        <v>0</v>
      </c>
      <c r="BE578" s="2">
        <f t="shared" si="278"/>
        <v>0</v>
      </c>
      <c r="BF578" s="2">
        <f t="shared" si="278"/>
        <v>0</v>
      </c>
      <c r="BG578" s="2">
        <f t="shared" si="278"/>
        <v>0</v>
      </c>
      <c r="BH578" s="2">
        <f t="shared" si="278"/>
        <v>0</v>
      </c>
      <c r="BI578" s="2">
        <f t="shared" si="278"/>
        <v>0</v>
      </c>
      <c r="BJ578" s="2">
        <f t="shared" si="278"/>
        <v>0</v>
      </c>
      <c r="BK578" s="2">
        <f t="shared" si="278"/>
        <v>0</v>
      </c>
      <c r="BL578" s="2">
        <f t="shared" si="278"/>
        <v>0</v>
      </c>
      <c r="BM578" s="2">
        <f t="shared" si="278"/>
        <v>0</v>
      </c>
      <c r="BN578" s="2">
        <f t="shared" si="278"/>
        <v>0</v>
      </c>
      <c r="BO578" s="2">
        <f t="shared" si="278"/>
        <v>0</v>
      </c>
    </row>
    <row r="579" spans="1:67" outlineLevel="2">
      <c r="B579" s="168" t="s">
        <v>542</v>
      </c>
      <c r="K579" s="167">
        <v>0</v>
      </c>
      <c r="L579" s="2">
        <f t="shared" ref="L579:BO579" si="279">+L577-L578</f>
        <v>0</v>
      </c>
      <c r="M579" s="2">
        <f t="shared" si="279"/>
        <v>0</v>
      </c>
      <c r="N579" s="2">
        <f t="shared" si="279"/>
        <v>0</v>
      </c>
      <c r="O579" s="2">
        <f t="shared" si="279"/>
        <v>0</v>
      </c>
      <c r="P579" s="2">
        <f t="shared" si="279"/>
        <v>0</v>
      </c>
      <c r="Q579" s="2">
        <f t="shared" si="279"/>
        <v>0</v>
      </c>
      <c r="R579" s="2">
        <f t="shared" si="279"/>
        <v>0</v>
      </c>
      <c r="S579" s="2">
        <f t="shared" si="279"/>
        <v>0</v>
      </c>
      <c r="T579" s="2">
        <f t="shared" si="279"/>
        <v>0</v>
      </c>
      <c r="U579" s="2">
        <f t="shared" si="279"/>
        <v>0</v>
      </c>
      <c r="V579" s="2">
        <f t="shared" si="279"/>
        <v>0</v>
      </c>
      <c r="W579" s="2">
        <f t="shared" si="279"/>
        <v>0</v>
      </c>
      <c r="X579" s="2">
        <f t="shared" si="279"/>
        <v>0</v>
      </c>
      <c r="Y579" s="2">
        <f t="shared" si="279"/>
        <v>0</v>
      </c>
      <c r="Z579" s="2">
        <f t="shared" si="279"/>
        <v>0</v>
      </c>
      <c r="AA579" s="2">
        <f t="shared" si="279"/>
        <v>0</v>
      </c>
      <c r="AB579" s="2">
        <f t="shared" si="279"/>
        <v>0</v>
      </c>
      <c r="AC579" s="2">
        <f t="shared" si="279"/>
        <v>0</v>
      </c>
      <c r="AD579" s="2">
        <f t="shared" si="279"/>
        <v>201162.85287838898</v>
      </c>
      <c r="AE579" s="2">
        <f t="shared" si="279"/>
        <v>190977.3919731541</v>
      </c>
      <c r="AF579" s="2">
        <f t="shared" si="279"/>
        <v>180791.93106791921</v>
      </c>
      <c r="AG579" s="2">
        <f t="shared" si="279"/>
        <v>170606.47016268433</v>
      </c>
      <c r="AH579" s="2">
        <f t="shared" si="279"/>
        <v>160421.00925744945</v>
      </c>
      <c r="AI579" s="2">
        <f t="shared" si="279"/>
        <v>150235.54835221457</v>
      </c>
      <c r="AJ579" s="2">
        <f t="shared" si="279"/>
        <v>140050.08744697968</v>
      </c>
      <c r="AK579" s="2">
        <f t="shared" si="279"/>
        <v>129864.6265417448</v>
      </c>
      <c r="AL579" s="2">
        <f t="shared" si="279"/>
        <v>119679.16563650992</v>
      </c>
      <c r="AM579" s="2">
        <f t="shared" si="279"/>
        <v>109493.70473127504</v>
      </c>
      <c r="AN579" s="2">
        <f t="shared" si="279"/>
        <v>99308.243826040154</v>
      </c>
      <c r="AO579" s="2">
        <f t="shared" si="279"/>
        <v>89122.782920805272</v>
      </c>
      <c r="AP579" s="2">
        <f t="shared" si="279"/>
        <v>78937.322015570389</v>
      </c>
      <c r="AQ579" s="2">
        <f t="shared" si="279"/>
        <v>68751.861110335507</v>
      </c>
      <c r="AR579" s="2">
        <f t="shared" si="279"/>
        <v>58566.400205100625</v>
      </c>
      <c r="AS579" s="2">
        <f t="shared" si="279"/>
        <v>48380.939299865742</v>
      </c>
      <c r="AT579" s="2">
        <f t="shared" si="279"/>
        <v>38195.47839463086</v>
      </c>
      <c r="AU579" s="2">
        <f t="shared" si="279"/>
        <v>28010.017489395974</v>
      </c>
      <c r="AV579" s="2">
        <f t="shared" si="279"/>
        <v>17824.556584161088</v>
      </c>
      <c r="AW579" s="2">
        <f t="shared" si="279"/>
        <v>7639.0956789262018</v>
      </c>
      <c r="AX579" s="2">
        <f t="shared" si="279"/>
        <v>0</v>
      </c>
      <c r="AY579" s="2">
        <f t="shared" si="279"/>
        <v>0</v>
      </c>
      <c r="AZ579" s="2">
        <f t="shared" si="279"/>
        <v>0</v>
      </c>
      <c r="BA579" s="2">
        <f t="shared" si="279"/>
        <v>0</v>
      </c>
      <c r="BB579" s="2">
        <f t="shared" si="279"/>
        <v>0</v>
      </c>
      <c r="BC579" s="2">
        <f t="shared" si="279"/>
        <v>0</v>
      </c>
      <c r="BD579" s="2">
        <f t="shared" si="279"/>
        <v>0</v>
      </c>
      <c r="BE579" s="2">
        <f t="shared" si="279"/>
        <v>0</v>
      </c>
      <c r="BF579" s="2">
        <f t="shared" si="279"/>
        <v>0</v>
      </c>
      <c r="BG579" s="2">
        <f t="shared" si="279"/>
        <v>0</v>
      </c>
      <c r="BH579" s="2">
        <f t="shared" si="279"/>
        <v>0</v>
      </c>
      <c r="BI579" s="2">
        <f t="shared" si="279"/>
        <v>0</v>
      </c>
      <c r="BJ579" s="2">
        <f t="shared" si="279"/>
        <v>0</v>
      </c>
      <c r="BK579" s="2">
        <f t="shared" si="279"/>
        <v>0</v>
      </c>
      <c r="BL579" s="2">
        <f t="shared" si="279"/>
        <v>0</v>
      </c>
      <c r="BM579" s="2">
        <f t="shared" si="279"/>
        <v>0</v>
      </c>
      <c r="BN579" s="2">
        <f t="shared" si="279"/>
        <v>0</v>
      </c>
      <c r="BO579" s="2">
        <f t="shared" si="279"/>
        <v>0</v>
      </c>
    </row>
    <row r="580" spans="1:67" outlineLevel="2">
      <c r="B580" s="64" t="s">
        <v>543</v>
      </c>
      <c r="L580" s="2">
        <f t="shared" ref="L580:BO580" si="280">IF(L$10=$C567,(L577+L579)/2*(13-$D567)/12,(L577+L579)/2)</f>
        <v>0</v>
      </c>
      <c r="M580" s="2">
        <f t="shared" si="280"/>
        <v>0</v>
      </c>
      <c r="N580" s="2">
        <f t="shared" si="280"/>
        <v>0</v>
      </c>
      <c r="O580" s="2">
        <f t="shared" si="280"/>
        <v>0</v>
      </c>
      <c r="P580" s="2">
        <f t="shared" si="280"/>
        <v>0</v>
      </c>
      <c r="Q580" s="2">
        <f t="shared" si="280"/>
        <v>0</v>
      </c>
      <c r="R580" s="2">
        <f t="shared" si="280"/>
        <v>0</v>
      </c>
      <c r="S580" s="2">
        <f t="shared" si="280"/>
        <v>0</v>
      </c>
      <c r="T580" s="2">
        <f t="shared" si="280"/>
        <v>0</v>
      </c>
      <c r="U580" s="2">
        <f t="shared" si="280"/>
        <v>0</v>
      </c>
      <c r="V580" s="2">
        <f t="shared" si="280"/>
        <v>0</v>
      </c>
      <c r="W580" s="2">
        <f t="shared" si="280"/>
        <v>0</v>
      </c>
      <c r="X580" s="2">
        <f t="shared" si="280"/>
        <v>0</v>
      </c>
      <c r="Y580" s="2">
        <f t="shared" si="280"/>
        <v>0</v>
      </c>
      <c r="Z580" s="2">
        <f t="shared" si="280"/>
        <v>0</v>
      </c>
      <c r="AA580" s="2">
        <f t="shared" si="280"/>
        <v>0</v>
      </c>
      <c r="AB580" s="2">
        <f t="shared" si="280"/>
        <v>0</v>
      </c>
      <c r="AC580" s="2">
        <f t="shared" si="280"/>
        <v>0</v>
      </c>
      <c r="AD580" s="2">
        <f t="shared" si="280"/>
        <v>50609.008872885839</v>
      </c>
      <c r="AE580" s="2">
        <f t="shared" si="280"/>
        <v>196070.12242577155</v>
      </c>
      <c r="AF580" s="2">
        <f t="shared" si="280"/>
        <v>185884.66152053664</v>
      </c>
      <c r="AG580" s="2">
        <f t="shared" si="280"/>
        <v>175699.20061530179</v>
      </c>
      <c r="AH580" s="2">
        <f t="shared" si="280"/>
        <v>165513.73971006687</v>
      </c>
      <c r="AI580" s="2">
        <f t="shared" si="280"/>
        <v>155328.27880483202</v>
      </c>
      <c r="AJ580" s="2">
        <f t="shared" si="280"/>
        <v>145142.81789959711</v>
      </c>
      <c r="AK580" s="2">
        <f t="shared" si="280"/>
        <v>134957.35699436226</v>
      </c>
      <c r="AL580" s="2">
        <f t="shared" si="280"/>
        <v>124771.89608912736</v>
      </c>
      <c r="AM580" s="2">
        <f t="shared" si="280"/>
        <v>114586.43518389248</v>
      </c>
      <c r="AN580" s="2">
        <f t="shared" si="280"/>
        <v>104400.9742786576</v>
      </c>
      <c r="AO580" s="2">
        <f t="shared" si="280"/>
        <v>94215.513373422713</v>
      </c>
      <c r="AP580" s="2">
        <f t="shared" si="280"/>
        <v>84030.052468187831</v>
      </c>
      <c r="AQ580" s="2">
        <f t="shared" si="280"/>
        <v>73844.591562952948</v>
      </c>
      <c r="AR580" s="2">
        <f t="shared" si="280"/>
        <v>63659.130657718066</v>
      </c>
      <c r="AS580" s="2">
        <f t="shared" si="280"/>
        <v>53473.669752483183</v>
      </c>
      <c r="AT580" s="2">
        <f t="shared" si="280"/>
        <v>43288.208847248301</v>
      </c>
      <c r="AU580" s="2">
        <f t="shared" si="280"/>
        <v>33102.747942013419</v>
      </c>
      <c r="AV580" s="2">
        <f t="shared" si="280"/>
        <v>22917.287036778529</v>
      </c>
      <c r="AW580" s="2">
        <f t="shared" si="280"/>
        <v>12731.826131543645</v>
      </c>
      <c r="AX580" s="2">
        <f t="shared" si="280"/>
        <v>3819.5478394631009</v>
      </c>
      <c r="AY580" s="2">
        <f t="shared" si="280"/>
        <v>0</v>
      </c>
      <c r="AZ580" s="2">
        <f t="shared" si="280"/>
        <v>0</v>
      </c>
      <c r="BA580" s="2">
        <f t="shared" si="280"/>
        <v>0</v>
      </c>
      <c r="BB580" s="2">
        <f t="shared" si="280"/>
        <v>0</v>
      </c>
      <c r="BC580" s="2">
        <f t="shared" si="280"/>
        <v>0</v>
      </c>
      <c r="BD580" s="2">
        <f t="shared" si="280"/>
        <v>0</v>
      </c>
      <c r="BE580" s="2">
        <f t="shared" si="280"/>
        <v>0</v>
      </c>
      <c r="BF580" s="2">
        <f t="shared" si="280"/>
        <v>0</v>
      </c>
      <c r="BG580" s="2">
        <f t="shared" si="280"/>
        <v>0</v>
      </c>
      <c r="BH580" s="2">
        <f t="shared" si="280"/>
        <v>0</v>
      </c>
      <c r="BI580" s="2">
        <f t="shared" si="280"/>
        <v>0</v>
      </c>
      <c r="BJ580" s="2">
        <f t="shared" si="280"/>
        <v>0</v>
      </c>
      <c r="BK580" s="2">
        <f t="shared" si="280"/>
        <v>0</v>
      </c>
      <c r="BL580" s="2">
        <f t="shared" si="280"/>
        <v>0</v>
      </c>
      <c r="BM580" s="2">
        <f t="shared" si="280"/>
        <v>0</v>
      </c>
      <c r="BN580" s="2">
        <f t="shared" si="280"/>
        <v>0</v>
      </c>
      <c r="BO580" s="2">
        <f t="shared" si="280"/>
        <v>0</v>
      </c>
    </row>
    <row r="581" spans="1:67" outlineLevel="2">
      <c r="B581" s="64" t="s">
        <v>535</v>
      </c>
      <c r="L581" s="171">
        <f t="shared" ref="L581:BO581" si="281">+L580*$C$5</f>
        <v>0</v>
      </c>
      <c r="M581" s="171">
        <f t="shared" si="281"/>
        <v>0</v>
      </c>
      <c r="N581" s="171">
        <f t="shared" si="281"/>
        <v>0</v>
      </c>
      <c r="O581" s="171">
        <f t="shared" si="281"/>
        <v>0</v>
      </c>
      <c r="P581" s="171">
        <f t="shared" si="281"/>
        <v>0</v>
      </c>
      <c r="Q581" s="171">
        <f t="shared" si="281"/>
        <v>0</v>
      </c>
      <c r="R581" s="171">
        <f t="shared" si="281"/>
        <v>0</v>
      </c>
      <c r="S581" s="171">
        <f t="shared" si="281"/>
        <v>0</v>
      </c>
      <c r="T581" s="171">
        <f t="shared" si="281"/>
        <v>0</v>
      </c>
      <c r="U581" s="171">
        <f t="shared" si="281"/>
        <v>0</v>
      </c>
      <c r="V581" s="171">
        <f t="shared" si="281"/>
        <v>0</v>
      </c>
      <c r="W581" s="171">
        <f t="shared" si="281"/>
        <v>0</v>
      </c>
      <c r="X581" s="171">
        <f t="shared" si="281"/>
        <v>0</v>
      </c>
      <c r="Y581" s="171">
        <f t="shared" si="281"/>
        <v>0</v>
      </c>
      <c r="Z581" s="171">
        <f t="shared" si="281"/>
        <v>0</v>
      </c>
      <c r="AA581" s="171">
        <f t="shared" si="281"/>
        <v>0</v>
      </c>
      <c r="AB581" s="171">
        <f t="shared" si="281"/>
        <v>0</v>
      </c>
      <c r="AC581" s="171">
        <f t="shared" si="281"/>
        <v>0</v>
      </c>
      <c r="AD581" s="171">
        <f t="shared" si="281"/>
        <v>3542.6306211020092</v>
      </c>
      <c r="AE581" s="171">
        <f t="shared" si="281"/>
        <v>13724.908569804011</v>
      </c>
      <c r="AF581" s="171">
        <f t="shared" si="281"/>
        <v>13011.926306437566</v>
      </c>
      <c r="AG581" s="171">
        <f t="shared" si="281"/>
        <v>12298.944043071126</v>
      </c>
      <c r="AH581" s="171">
        <f t="shared" si="281"/>
        <v>11585.961779704683</v>
      </c>
      <c r="AI581" s="171">
        <f t="shared" si="281"/>
        <v>10872.979516338242</v>
      </c>
      <c r="AJ581" s="171">
        <f t="shared" si="281"/>
        <v>10159.997252971798</v>
      </c>
      <c r="AK581" s="171">
        <f t="shared" si="281"/>
        <v>9447.014989605359</v>
      </c>
      <c r="AL581" s="171">
        <f t="shared" si="281"/>
        <v>8734.0327262389164</v>
      </c>
      <c r="AM581" s="171">
        <f t="shared" si="281"/>
        <v>8021.0504628724739</v>
      </c>
      <c r="AN581" s="171">
        <f t="shared" si="281"/>
        <v>7308.0681995060322</v>
      </c>
      <c r="AO581" s="171">
        <f t="shared" si="281"/>
        <v>6595.0859361395906</v>
      </c>
      <c r="AP581" s="171">
        <f t="shared" si="281"/>
        <v>5882.1036727731489</v>
      </c>
      <c r="AQ581" s="171">
        <f t="shared" si="281"/>
        <v>5169.1214094067072</v>
      </c>
      <c r="AR581" s="171">
        <f t="shared" si="281"/>
        <v>4456.1391460402647</v>
      </c>
      <c r="AS581" s="171">
        <f t="shared" si="281"/>
        <v>3743.156882673823</v>
      </c>
      <c r="AT581" s="171">
        <f t="shared" si="281"/>
        <v>3030.1746193073814</v>
      </c>
      <c r="AU581" s="171">
        <f t="shared" si="281"/>
        <v>2317.1923559409397</v>
      </c>
      <c r="AV581" s="171">
        <f t="shared" si="281"/>
        <v>1604.2100925744971</v>
      </c>
      <c r="AW581" s="171">
        <f t="shared" si="281"/>
        <v>891.22782920805525</v>
      </c>
      <c r="AX581" s="171">
        <f t="shared" si="281"/>
        <v>267.3683487624171</v>
      </c>
      <c r="AY581" s="171">
        <f t="shared" si="281"/>
        <v>0</v>
      </c>
      <c r="AZ581" s="171">
        <f t="shared" si="281"/>
        <v>0</v>
      </c>
      <c r="BA581" s="171">
        <f t="shared" si="281"/>
        <v>0</v>
      </c>
      <c r="BB581" s="171">
        <f t="shared" si="281"/>
        <v>0</v>
      </c>
      <c r="BC581" s="171">
        <f t="shared" si="281"/>
        <v>0</v>
      </c>
      <c r="BD581" s="171">
        <f t="shared" si="281"/>
        <v>0</v>
      </c>
      <c r="BE581" s="171">
        <f t="shared" si="281"/>
        <v>0</v>
      </c>
      <c r="BF581" s="171">
        <f t="shared" si="281"/>
        <v>0</v>
      </c>
      <c r="BG581" s="171">
        <f t="shared" si="281"/>
        <v>0</v>
      </c>
      <c r="BH581" s="171">
        <f t="shared" si="281"/>
        <v>0</v>
      </c>
      <c r="BI581" s="171">
        <f t="shared" si="281"/>
        <v>0</v>
      </c>
      <c r="BJ581" s="171">
        <f t="shared" si="281"/>
        <v>0</v>
      </c>
      <c r="BK581" s="171">
        <f t="shared" si="281"/>
        <v>0</v>
      </c>
      <c r="BL581" s="171">
        <f t="shared" si="281"/>
        <v>0</v>
      </c>
      <c r="BM581" s="171">
        <f t="shared" si="281"/>
        <v>0</v>
      </c>
      <c r="BN581" s="171">
        <f t="shared" si="281"/>
        <v>0</v>
      </c>
      <c r="BO581" s="171">
        <f t="shared" si="281"/>
        <v>0</v>
      </c>
    </row>
    <row r="582" spans="1:67" outlineLevel="2">
      <c r="B582" s="14" t="s">
        <v>560</v>
      </c>
      <c r="L582" s="22">
        <f t="shared" ref="L582:BO582" si="282">IF(OR(L$10&lt;$C567,L$10&gt;$C567+$F574),0,IF(L$10=$C567,$E574*(13-$D567)/12,IF(L$10=$C567+$F574,$E574*($D567-1)/12,$E574)))</f>
        <v>0</v>
      </c>
      <c r="M582" s="22">
        <f t="shared" si="282"/>
        <v>0</v>
      </c>
      <c r="N582" s="22">
        <f t="shared" si="282"/>
        <v>0</v>
      </c>
      <c r="O582" s="22">
        <f t="shared" si="282"/>
        <v>0</v>
      </c>
      <c r="P582" s="22">
        <f t="shared" si="282"/>
        <v>0</v>
      </c>
      <c r="Q582" s="22">
        <f t="shared" si="282"/>
        <v>0</v>
      </c>
      <c r="R582" s="22">
        <f t="shared" si="282"/>
        <v>0</v>
      </c>
      <c r="S582" s="22">
        <f t="shared" si="282"/>
        <v>0</v>
      </c>
      <c r="T582" s="22">
        <f t="shared" si="282"/>
        <v>0</v>
      </c>
      <c r="U582" s="22">
        <f t="shared" si="282"/>
        <v>0</v>
      </c>
      <c r="V582" s="22">
        <f t="shared" si="282"/>
        <v>0</v>
      </c>
      <c r="W582" s="22">
        <f t="shared" si="282"/>
        <v>0</v>
      </c>
      <c r="X582" s="22">
        <f t="shared" si="282"/>
        <v>0</v>
      </c>
      <c r="Y582" s="22">
        <f t="shared" si="282"/>
        <v>0</v>
      </c>
      <c r="Z582" s="22">
        <f t="shared" si="282"/>
        <v>0</v>
      </c>
      <c r="AA582" s="22">
        <f t="shared" si="282"/>
        <v>0</v>
      </c>
      <c r="AB582" s="22">
        <f t="shared" si="282"/>
        <v>0</v>
      </c>
      <c r="AC582" s="22">
        <f t="shared" si="282"/>
        <v>0</v>
      </c>
      <c r="AD582" s="22">
        <f t="shared" si="282"/>
        <v>50927.304526174419</v>
      </c>
      <c r="AE582" s="22">
        <f t="shared" si="282"/>
        <v>203709.21810469771</v>
      </c>
      <c r="AF582" s="22">
        <f t="shared" si="282"/>
        <v>203709.21810469771</v>
      </c>
      <c r="AG582" s="22">
        <f t="shared" si="282"/>
        <v>203709.21810469771</v>
      </c>
      <c r="AH582" s="22">
        <f t="shared" si="282"/>
        <v>203709.21810469771</v>
      </c>
      <c r="AI582" s="22">
        <f t="shared" si="282"/>
        <v>203709.21810469771</v>
      </c>
      <c r="AJ582" s="22">
        <f t="shared" si="282"/>
        <v>203709.21810469771</v>
      </c>
      <c r="AK582" s="22">
        <f t="shared" si="282"/>
        <v>203709.21810469771</v>
      </c>
      <c r="AL582" s="22">
        <f t="shared" si="282"/>
        <v>203709.21810469771</v>
      </c>
      <c r="AM582" s="22">
        <f t="shared" si="282"/>
        <v>203709.21810469771</v>
      </c>
      <c r="AN582" s="22">
        <f t="shared" si="282"/>
        <v>203709.21810469771</v>
      </c>
      <c r="AO582" s="22">
        <f t="shared" si="282"/>
        <v>203709.21810469771</v>
      </c>
      <c r="AP582" s="22">
        <f t="shared" si="282"/>
        <v>203709.21810469771</v>
      </c>
      <c r="AQ582" s="22">
        <f t="shared" si="282"/>
        <v>203709.21810469771</v>
      </c>
      <c r="AR582" s="22">
        <f t="shared" si="282"/>
        <v>203709.21810469771</v>
      </c>
      <c r="AS582" s="22">
        <f t="shared" si="282"/>
        <v>203709.21810469771</v>
      </c>
      <c r="AT582" s="22">
        <f t="shared" si="282"/>
        <v>203709.21810469771</v>
      </c>
      <c r="AU582" s="22">
        <f t="shared" si="282"/>
        <v>203709.21810469771</v>
      </c>
      <c r="AV582" s="22">
        <f t="shared" si="282"/>
        <v>203709.21810469771</v>
      </c>
      <c r="AW582" s="22">
        <f t="shared" si="282"/>
        <v>203709.21810469771</v>
      </c>
      <c r="AX582" s="22">
        <f t="shared" si="282"/>
        <v>152781.91357852329</v>
      </c>
      <c r="AY582" s="22">
        <f t="shared" si="282"/>
        <v>0</v>
      </c>
      <c r="AZ582" s="22">
        <f t="shared" si="282"/>
        <v>0</v>
      </c>
      <c r="BA582" s="22">
        <f t="shared" si="282"/>
        <v>0</v>
      </c>
      <c r="BB582" s="22">
        <f t="shared" si="282"/>
        <v>0</v>
      </c>
      <c r="BC582" s="22">
        <f t="shared" si="282"/>
        <v>0</v>
      </c>
      <c r="BD582" s="22">
        <f t="shared" si="282"/>
        <v>0</v>
      </c>
      <c r="BE582" s="22">
        <f t="shared" si="282"/>
        <v>0</v>
      </c>
      <c r="BF582" s="22">
        <f t="shared" si="282"/>
        <v>0</v>
      </c>
      <c r="BG582" s="22">
        <f t="shared" si="282"/>
        <v>0</v>
      </c>
      <c r="BH582" s="22">
        <f t="shared" si="282"/>
        <v>0</v>
      </c>
      <c r="BI582" s="22">
        <f t="shared" si="282"/>
        <v>0</v>
      </c>
      <c r="BJ582" s="22">
        <f t="shared" si="282"/>
        <v>0</v>
      </c>
      <c r="BK582" s="22">
        <f t="shared" si="282"/>
        <v>0</v>
      </c>
      <c r="BL582" s="22">
        <f t="shared" si="282"/>
        <v>0</v>
      </c>
      <c r="BM582" s="22">
        <f t="shared" si="282"/>
        <v>0</v>
      </c>
      <c r="BN582" s="22">
        <f t="shared" si="282"/>
        <v>0</v>
      </c>
      <c r="BO582" s="22">
        <f t="shared" si="282"/>
        <v>0</v>
      </c>
    </row>
    <row r="583" spans="1:67" outlineLevel="2">
      <c r="B583" s="14" t="s">
        <v>536</v>
      </c>
      <c r="I583" s="2"/>
      <c r="J583" s="2"/>
      <c r="L583" s="172">
        <f>+L582*$G574</f>
        <v>0</v>
      </c>
      <c r="M583" s="172">
        <f t="shared" ref="M583:BO583" si="283">+M582*$G574</f>
        <v>0</v>
      </c>
      <c r="N583" s="172">
        <f t="shared" si="283"/>
        <v>0</v>
      </c>
      <c r="O583" s="172">
        <f t="shared" si="283"/>
        <v>0</v>
      </c>
      <c r="P583" s="172">
        <f t="shared" si="283"/>
        <v>0</v>
      </c>
      <c r="Q583" s="172">
        <f t="shared" si="283"/>
        <v>0</v>
      </c>
      <c r="R583" s="172">
        <f t="shared" si="283"/>
        <v>0</v>
      </c>
      <c r="S583" s="172">
        <f t="shared" si="283"/>
        <v>0</v>
      </c>
      <c r="T583" s="172">
        <f t="shared" si="283"/>
        <v>0</v>
      </c>
      <c r="U583" s="172">
        <f t="shared" si="283"/>
        <v>0</v>
      </c>
      <c r="V583" s="172">
        <f t="shared" si="283"/>
        <v>0</v>
      </c>
      <c r="W583" s="172">
        <f t="shared" si="283"/>
        <v>0</v>
      </c>
      <c r="X583" s="172">
        <f t="shared" si="283"/>
        <v>0</v>
      </c>
      <c r="Y583" s="172">
        <f t="shared" si="283"/>
        <v>0</v>
      </c>
      <c r="Z583" s="172">
        <f t="shared" si="283"/>
        <v>0</v>
      </c>
      <c r="AA583" s="172">
        <f t="shared" si="283"/>
        <v>0</v>
      </c>
      <c r="AB583" s="172">
        <f t="shared" si="283"/>
        <v>0</v>
      </c>
      <c r="AC583" s="172">
        <f t="shared" si="283"/>
        <v>0</v>
      </c>
      <c r="AD583" s="172">
        <f t="shared" si="283"/>
        <v>15.278191357852325</v>
      </c>
      <c r="AE583" s="172">
        <f t="shared" si="283"/>
        <v>61.112765431409308</v>
      </c>
      <c r="AF583" s="172">
        <f t="shared" si="283"/>
        <v>61.112765431409308</v>
      </c>
      <c r="AG583" s="172">
        <f t="shared" si="283"/>
        <v>61.112765431409308</v>
      </c>
      <c r="AH583" s="172">
        <f t="shared" si="283"/>
        <v>61.112765431409308</v>
      </c>
      <c r="AI583" s="172">
        <f t="shared" si="283"/>
        <v>61.112765431409308</v>
      </c>
      <c r="AJ583" s="172">
        <f t="shared" si="283"/>
        <v>61.112765431409308</v>
      </c>
      <c r="AK583" s="172">
        <f t="shared" si="283"/>
        <v>61.112765431409308</v>
      </c>
      <c r="AL583" s="172">
        <f t="shared" si="283"/>
        <v>61.112765431409308</v>
      </c>
      <c r="AM583" s="172">
        <f t="shared" si="283"/>
        <v>61.112765431409308</v>
      </c>
      <c r="AN583" s="172">
        <f t="shared" si="283"/>
        <v>61.112765431409308</v>
      </c>
      <c r="AO583" s="172">
        <f t="shared" si="283"/>
        <v>61.112765431409308</v>
      </c>
      <c r="AP583" s="172">
        <f t="shared" si="283"/>
        <v>61.112765431409308</v>
      </c>
      <c r="AQ583" s="172">
        <f t="shared" si="283"/>
        <v>61.112765431409308</v>
      </c>
      <c r="AR583" s="172">
        <f t="shared" si="283"/>
        <v>61.112765431409308</v>
      </c>
      <c r="AS583" s="172">
        <f t="shared" si="283"/>
        <v>61.112765431409308</v>
      </c>
      <c r="AT583" s="172">
        <f t="shared" si="283"/>
        <v>61.112765431409308</v>
      </c>
      <c r="AU583" s="172">
        <f t="shared" si="283"/>
        <v>61.112765431409308</v>
      </c>
      <c r="AV583" s="172">
        <f t="shared" si="283"/>
        <v>61.112765431409308</v>
      </c>
      <c r="AW583" s="172">
        <f t="shared" si="283"/>
        <v>61.112765431409308</v>
      </c>
      <c r="AX583" s="172">
        <f t="shared" si="283"/>
        <v>45.834574073556986</v>
      </c>
      <c r="AY583" s="172">
        <f t="shared" si="283"/>
        <v>0</v>
      </c>
      <c r="AZ583" s="172">
        <f t="shared" si="283"/>
        <v>0</v>
      </c>
      <c r="BA583" s="172">
        <f t="shared" si="283"/>
        <v>0</v>
      </c>
      <c r="BB583" s="172">
        <f t="shared" si="283"/>
        <v>0</v>
      </c>
      <c r="BC583" s="172">
        <f t="shared" si="283"/>
        <v>0</v>
      </c>
      <c r="BD583" s="172">
        <f t="shared" si="283"/>
        <v>0</v>
      </c>
      <c r="BE583" s="172">
        <f t="shared" si="283"/>
        <v>0</v>
      </c>
      <c r="BF583" s="172">
        <f t="shared" si="283"/>
        <v>0</v>
      </c>
      <c r="BG583" s="172">
        <f t="shared" si="283"/>
        <v>0</v>
      </c>
      <c r="BH583" s="172">
        <f t="shared" si="283"/>
        <v>0</v>
      </c>
      <c r="BI583" s="172">
        <f t="shared" si="283"/>
        <v>0</v>
      </c>
      <c r="BJ583" s="172">
        <f t="shared" si="283"/>
        <v>0</v>
      </c>
      <c r="BK583" s="172">
        <f t="shared" si="283"/>
        <v>0</v>
      </c>
      <c r="BL583" s="172">
        <f t="shared" si="283"/>
        <v>0</v>
      </c>
      <c r="BM583" s="172">
        <f t="shared" si="283"/>
        <v>0</v>
      </c>
      <c r="BN583" s="172">
        <f t="shared" si="283"/>
        <v>0</v>
      </c>
      <c r="BO583" s="172">
        <f t="shared" si="283"/>
        <v>0</v>
      </c>
    </row>
    <row r="584" spans="1:67" ht="13.5" outlineLevel="2" thickBot="1">
      <c r="B584" s="14" t="s">
        <v>561</v>
      </c>
      <c r="I584" s="2"/>
      <c r="J584" s="2"/>
      <c r="L584" s="157">
        <f t="shared" ref="L584:BO584" si="284">SUM(L578,L581,L583)</f>
        <v>0</v>
      </c>
      <c r="M584" s="157">
        <f t="shared" si="284"/>
        <v>0</v>
      </c>
      <c r="N584" s="157">
        <f t="shared" si="284"/>
        <v>0</v>
      </c>
      <c r="O584" s="157">
        <f t="shared" si="284"/>
        <v>0</v>
      </c>
      <c r="P584" s="157">
        <f t="shared" si="284"/>
        <v>0</v>
      </c>
      <c r="Q584" s="157">
        <f t="shared" si="284"/>
        <v>0</v>
      </c>
      <c r="R584" s="157">
        <f t="shared" si="284"/>
        <v>0</v>
      </c>
      <c r="S584" s="157">
        <f t="shared" si="284"/>
        <v>0</v>
      </c>
      <c r="T584" s="157">
        <f t="shared" si="284"/>
        <v>0</v>
      </c>
      <c r="U584" s="157">
        <f t="shared" si="284"/>
        <v>0</v>
      </c>
      <c r="V584" s="157">
        <f t="shared" si="284"/>
        <v>0</v>
      </c>
      <c r="W584" s="157">
        <f t="shared" si="284"/>
        <v>0</v>
      </c>
      <c r="X584" s="157">
        <f t="shared" si="284"/>
        <v>0</v>
      </c>
      <c r="Y584" s="157">
        <f t="shared" si="284"/>
        <v>0</v>
      </c>
      <c r="Z584" s="157">
        <f t="shared" si="284"/>
        <v>0</v>
      </c>
      <c r="AA584" s="157">
        <f t="shared" si="284"/>
        <v>0</v>
      </c>
      <c r="AB584" s="157">
        <f t="shared" si="284"/>
        <v>0</v>
      </c>
      <c r="AC584" s="157">
        <f t="shared" si="284"/>
        <v>0</v>
      </c>
      <c r="AD584" s="157">
        <f t="shared" si="284"/>
        <v>6104.2740387685826</v>
      </c>
      <c r="AE584" s="157">
        <f t="shared" si="284"/>
        <v>23971.482240470305</v>
      </c>
      <c r="AF584" s="157">
        <f t="shared" si="284"/>
        <v>23258.49997710386</v>
      </c>
      <c r="AG584" s="157">
        <f t="shared" si="284"/>
        <v>22545.517713737419</v>
      </c>
      <c r="AH584" s="157">
        <f t="shared" si="284"/>
        <v>21832.535450370979</v>
      </c>
      <c r="AI584" s="157">
        <f t="shared" si="284"/>
        <v>21119.553187004534</v>
      </c>
      <c r="AJ584" s="157">
        <f t="shared" si="284"/>
        <v>20406.57092363809</v>
      </c>
      <c r="AK584" s="157">
        <f t="shared" si="284"/>
        <v>19693.588660271653</v>
      </c>
      <c r="AL584" s="157">
        <f t="shared" si="284"/>
        <v>18980.606396905208</v>
      </c>
      <c r="AM584" s="157">
        <f t="shared" si="284"/>
        <v>18267.624133538768</v>
      </c>
      <c r="AN584" s="157">
        <f t="shared" si="284"/>
        <v>17554.641870172327</v>
      </c>
      <c r="AO584" s="157">
        <f t="shared" si="284"/>
        <v>16841.659606805883</v>
      </c>
      <c r="AP584" s="157">
        <f t="shared" si="284"/>
        <v>16128.677343439444</v>
      </c>
      <c r="AQ584" s="157">
        <f t="shared" si="284"/>
        <v>15415.695080073003</v>
      </c>
      <c r="AR584" s="157">
        <f t="shared" si="284"/>
        <v>14702.71281670656</v>
      </c>
      <c r="AS584" s="157">
        <f t="shared" si="284"/>
        <v>13989.730553340118</v>
      </c>
      <c r="AT584" s="157">
        <f t="shared" si="284"/>
        <v>13276.748289973677</v>
      </c>
      <c r="AU584" s="157">
        <f t="shared" si="284"/>
        <v>12563.766026607236</v>
      </c>
      <c r="AV584" s="157">
        <f t="shared" si="284"/>
        <v>11850.783763240792</v>
      </c>
      <c r="AW584" s="157">
        <f t="shared" si="284"/>
        <v>11137.801499874351</v>
      </c>
      <c r="AX584" s="157">
        <f t="shared" si="284"/>
        <v>7952.2986017621752</v>
      </c>
      <c r="AY584" s="157">
        <f t="shared" si="284"/>
        <v>0</v>
      </c>
      <c r="AZ584" s="157">
        <f t="shared" si="284"/>
        <v>0</v>
      </c>
      <c r="BA584" s="157">
        <f t="shared" si="284"/>
        <v>0</v>
      </c>
      <c r="BB584" s="157">
        <f t="shared" si="284"/>
        <v>0</v>
      </c>
      <c r="BC584" s="157">
        <f t="shared" si="284"/>
        <v>0</v>
      </c>
      <c r="BD584" s="157">
        <f t="shared" si="284"/>
        <v>0</v>
      </c>
      <c r="BE584" s="157">
        <f t="shared" si="284"/>
        <v>0</v>
      </c>
      <c r="BF584" s="157">
        <f t="shared" si="284"/>
        <v>0</v>
      </c>
      <c r="BG584" s="157">
        <f t="shared" si="284"/>
        <v>0</v>
      </c>
      <c r="BH584" s="157">
        <f t="shared" si="284"/>
        <v>0</v>
      </c>
      <c r="BI584" s="157">
        <f t="shared" si="284"/>
        <v>0</v>
      </c>
      <c r="BJ584" s="157">
        <f t="shared" si="284"/>
        <v>0</v>
      </c>
      <c r="BK584" s="157">
        <f t="shared" si="284"/>
        <v>0</v>
      </c>
      <c r="BL584" s="157">
        <f t="shared" si="284"/>
        <v>0</v>
      </c>
      <c r="BM584" s="157">
        <f t="shared" si="284"/>
        <v>0</v>
      </c>
      <c r="BN584" s="157">
        <f t="shared" si="284"/>
        <v>0</v>
      </c>
      <c r="BO584" s="157">
        <f t="shared" si="284"/>
        <v>0</v>
      </c>
    </row>
    <row r="585" spans="1:67" outlineLevel="2"/>
    <row r="586" spans="1:67" outlineLevel="2"/>
    <row r="587" spans="1:67" outlineLevel="2"/>
    <row r="588" spans="1:67" outlineLevel="2"/>
    <row r="589" spans="1:67" outlineLevel="2"/>
    <row r="590" spans="1:67" outlineLevel="2"/>
    <row r="591" spans="1:67" outlineLevel="2"/>
    <row r="592" spans="1:67" outlineLevel="1">
      <c r="A592">
        <f>A562+1</f>
        <v>20</v>
      </c>
      <c r="B592" s="158" t="s">
        <v>7</v>
      </c>
      <c r="C592" s="150"/>
      <c r="G592" s="159" t="s">
        <v>567</v>
      </c>
      <c r="H592" s="1">
        <f>+C597</f>
        <v>2032</v>
      </c>
      <c r="I592" s="2">
        <f>+E604</f>
        <v>461305.56299190735</v>
      </c>
      <c r="J592" s="2">
        <f>NPV($C$4,M592:BO592)+L592</f>
        <v>118626.6158644352</v>
      </c>
      <c r="L592" s="2">
        <f>+L614</f>
        <v>0</v>
      </c>
      <c r="M592" s="2">
        <f t="shared" ref="M592:BO592" si="285">+M614</f>
        <v>0</v>
      </c>
      <c r="N592" s="2">
        <f t="shared" si="285"/>
        <v>0</v>
      </c>
      <c r="O592" s="2">
        <f t="shared" si="285"/>
        <v>0</v>
      </c>
      <c r="P592" s="2">
        <f t="shared" si="285"/>
        <v>0</v>
      </c>
      <c r="Q592" s="2">
        <f t="shared" si="285"/>
        <v>0</v>
      </c>
      <c r="R592" s="2">
        <f t="shared" si="285"/>
        <v>0</v>
      </c>
      <c r="S592" s="2">
        <f t="shared" si="285"/>
        <v>0</v>
      </c>
      <c r="T592" s="2">
        <f t="shared" si="285"/>
        <v>0</v>
      </c>
      <c r="U592" s="2">
        <f t="shared" si="285"/>
        <v>0</v>
      </c>
      <c r="V592" s="2">
        <f t="shared" si="285"/>
        <v>0</v>
      </c>
      <c r="W592" s="2">
        <f t="shared" si="285"/>
        <v>0</v>
      </c>
      <c r="X592" s="2">
        <f t="shared" si="285"/>
        <v>0</v>
      </c>
      <c r="Y592" s="2">
        <f t="shared" si="285"/>
        <v>0</v>
      </c>
      <c r="Z592" s="2">
        <f t="shared" si="285"/>
        <v>0</v>
      </c>
      <c r="AA592" s="2">
        <f t="shared" si="285"/>
        <v>0</v>
      </c>
      <c r="AB592" s="2">
        <f t="shared" si="285"/>
        <v>0</v>
      </c>
      <c r="AC592" s="2">
        <f t="shared" si="285"/>
        <v>0</v>
      </c>
      <c r="AD592" s="2">
        <f t="shared" si="285"/>
        <v>0</v>
      </c>
      <c r="AE592" s="2">
        <f t="shared" si="285"/>
        <v>0</v>
      </c>
      <c r="AF592" s="2">
        <f t="shared" si="285"/>
        <v>3980.1486688419827</v>
      </c>
      <c r="AG592" s="2">
        <f t="shared" si="285"/>
        <v>47178.745050655685</v>
      </c>
      <c r="AH592" s="2">
        <f t="shared" si="285"/>
        <v>46102.365403674572</v>
      </c>
      <c r="AI592" s="2">
        <f t="shared" si="285"/>
        <v>45025.985756693452</v>
      </c>
      <c r="AJ592" s="2">
        <f t="shared" si="285"/>
        <v>43949.606109712338</v>
      </c>
      <c r="AK592" s="2">
        <f t="shared" si="285"/>
        <v>42873.226462731218</v>
      </c>
      <c r="AL592" s="2">
        <f t="shared" si="285"/>
        <v>41796.846815750105</v>
      </c>
      <c r="AM592" s="2">
        <f t="shared" si="285"/>
        <v>40720.467168768984</v>
      </c>
      <c r="AN592" s="2">
        <f t="shared" si="285"/>
        <v>39644.087521787878</v>
      </c>
      <c r="AO592" s="2">
        <f t="shared" si="285"/>
        <v>38567.707874806758</v>
      </c>
      <c r="AP592" s="2">
        <f t="shared" si="285"/>
        <v>37491.328227825645</v>
      </c>
      <c r="AQ592" s="2">
        <f t="shared" si="285"/>
        <v>36414.948580844524</v>
      </c>
      <c r="AR592" s="2">
        <f t="shared" si="285"/>
        <v>35338.568933863411</v>
      </c>
      <c r="AS592" s="2">
        <f t="shared" si="285"/>
        <v>34262.189286882291</v>
      </c>
      <c r="AT592" s="2">
        <f t="shared" si="285"/>
        <v>33185.809639901177</v>
      </c>
      <c r="AU592" s="2">
        <f t="shared" si="285"/>
        <v>32109.429992920057</v>
      </c>
      <c r="AV592" s="2">
        <f t="shared" si="285"/>
        <v>31033.05034593894</v>
      </c>
      <c r="AW592" s="2">
        <f t="shared" si="285"/>
        <v>29956.67069895782</v>
      </c>
      <c r="AX592" s="2">
        <f t="shared" si="285"/>
        <v>28880.291051976703</v>
      </c>
      <c r="AY592" s="2">
        <f t="shared" si="285"/>
        <v>27803.911404995582</v>
      </c>
      <c r="AZ592" s="2">
        <f t="shared" si="285"/>
        <v>26727.531758014469</v>
      </c>
      <c r="BA592" s="2">
        <f t="shared" si="285"/>
        <v>25651.152111033349</v>
      </c>
      <c r="BB592" s="2">
        <f t="shared" si="285"/>
        <v>24574.772464052232</v>
      </c>
      <c r="BC592" s="2">
        <f t="shared" si="285"/>
        <v>23498.392817071115</v>
      </c>
      <c r="BD592" s="2">
        <f t="shared" si="285"/>
        <v>22422.013170089998</v>
      </c>
      <c r="BE592" s="2">
        <f t="shared" si="285"/>
        <v>21345.633523108881</v>
      </c>
      <c r="BF592" s="2">
        <f t="shared" si="285"/>
        <v>20269.253876127765</v>
      </c>
      <c r="BG592" s="2">
        <f t="shared" si="285"/>
        <v>19192.874229146648</v>
      </c>
      <c r="BH592" s="2">
        <f t="shared" si="285"/>
        <v>18116.494582165527</v>
      </c>
      <c r="BI592" s="2">
        <f t="shared" si="285"/>
        <v>17040.114935184411</v>
      </c>
      <c r="BJ592" s="2">
        <f t="shared" si="285"/>
        <v>14715.647459441992</v>
      </c>
      <c r="BK592" s="2">
        <f t="shared" si="285"/>
        <v>0</v>
      </c>
      <c r="BL592" s="2">
        <f t="shared" si="285"/>
        <v>0</v>
      </c>
      <c r="BM592" s="2">
        <f t="shared" si="285"/>
        <v>0</v>
      </c>
      <c r="BN592" s="2">
        <f t="shared" si="285"/>
        <v>0</v>
      </c>
      <c r="BO592" s="2">
        <f t="shared" si="285"/>
        <v>0</v>
      </c>
    </row>
    <row r="593" spans="2:67" ht="12.75" customHeight="1" outlineLevel="2">
      <c r="B593" s="160" t="str">
        <f>"Jan "&amp;$L$10&amp;" $"</f>
        <v>Jan 2012 $</v>
      </c>
      <c r="C593" s="161">
        <v>261894.592</v>
      </c>
      <c r="D593" s="60"/>
      <c r="E593" s="60"/>
      <c r="F593" s="60"/>
      <c r="G593" s="60"/>
      <c r="H593" s="162"/>
    </row>
    <row r="594" spans="2:67" ht="12.75" customHeight="1" outlineLevel="2">
      <c r="B594" s="14" t="s">
        <v>549</v>
      </c>
      <c r="C594" s="163">
        <v>0.13739999999999999</v>
      </c>
      <c r="D594" s="163">
        <v>0.53769999999999996</v>
      </c>
      <c r="E594" s="163">
        <v>0.32490000000000002</v>
      </c>
      <c r="F594" s="163">
        <v>0</v>
      </c>
      <c r="G594" s="163">
        <v>0</v>
      </c>
      <c r="H594" s="164"/>
      <c r="J594" s="17"/>
      <c r="K594" s="17"/>
    </row>
    <row r="595" spans="2:67" ht="12.75" customHeight="1" outlineLevel="2">
      <c r="B595" s="14" t="s">
        <v>323</v>
      </c>
      <c r="C595" s="193">
        <v>2.52E-2</v>
      </c>
      <c r="D595" s="60"/>
      <c r="E595" s="60"/>
      <c r="F595" s="60"/>
      <c r="G595" s="60"/>
    </row>
    <row r="596" spans="2:67" ht="12.75" customHeight="1" outlineLevel="2">
      <c r="B596" s="14" t="s">
        <v>550</v>
      </c>
      <c r="C596" s="159">
        <v>2030</v>
      </c>
      <c r="D596" s="159">
        <v>1</v>
      </c>
    </row>
    <row r="597" spans="2:67" ht="12.75" customHeight="1" outlineLevel="2">
      <c r="B597" s="14" t="s">
        <v>551</v>
      </c>
      <c r="C597" s="159">
        <v>2032</v>
      </c>
      <c r="D597" s="159">
        <v>12</v>
      </c>
    </row>
    <row r="598" spans="2:67" ht="12.75" customHeight="1" outlineLevel="2">
      <c r="B598" s="15" t="s">
        <v>552</v>
      </c>
      <c r="L598" s="166">
        <f t="shared" ref="L598:BO598" si="286">(1+$C595)^L$21</f>
        <v>1.0125216047077712</v>
      </c>
      <c r="M598" s="166">
        <f t="shared" si="286"/>
        <v>1.0380371491464069</v>
      </c>
      <c r="N598" s="166">
        <f t="shared" si="286"/>
        <v>1.0641956853048962</v>
      </c>
      <c r="O598" s="166">
        <f t="shared" si="286"/>
        <v>1.0910134165745795</v>
      </c>
      <c r="P598" s="166">
        <f t="shared" si="286"/>
        <v>1.1185069546722588</v>
      </c>
      <c r="Q598" s="166">
        <f t="shared" si="286"/>
        <v>1.1466933299299995</v>
      </c>
      <c r="R598" s="166">
        <f t="shared" si="286"/>
        <v>1.1755900018442353</v>
      </c>
      <c r="S598" s="166">
        <f t="shared" si="286"/>
        <v>1.2052148698907099</v>
      </c>
      <c r="T598" s="166">
        <f t="shared" si="286"/>
        <v>1.2355862846119556</v>
      </c>
      <c r="U598" s="166">
        <f t="shared" si="286"/>
        <v>1.2667230589841769</v>
      </c>
      <c r="V598" s="166">
        <f t="shared" si="286"/>
        <v>1.2986444800705779</v>
      </c>
      <c r="W598" s="166">
        <f t="shared" si="286"/>
        <v>1.3313703209683565</v>
      </c>
      <c r="X598" s="166">
        <f t="shared" si="286"/>
        <v>1.3649208530567589</v>
      </c>
      <c r="Y598" s="166">
        <f t="shared" si="286"/>
        <v>1.399316858553789</v>
      </c>
      <c r="Z598" s="166">
        <f t="shared" si="286"/>
        <v>1.4345796433893443</v>
      </c>
      <c r="AA598" s="166">
        <f t="shared" si="286"/>
        <v>1.4707310504027555</v>
      </c>
      <c r="AB598" s="166">
        <f t="shared" si="286"/>
        <v>1.507793472872905</v>
      </c>
      <c r="AC598" s="166">
        <f t="shared" si="286"/>
        <v>1.5457898683893019</v>
      </c>
      <c r="AD598" s="166">
        <f t="shared" si="286"/>
        <v>1.5847437730727121</v>
      </c>
      <c r="AE598" s="166">
        <f t="shared" si="286"/>
        <v>1.6246793161541444</v>
      </c>
      <c r="AF598" s="166">
        <f t="shared" si="286"/>
        <v>1.6656212349212287</v>
      </c>
      <c r="AG598" s="166">
        <f t="shared" si="286"/>
        <v>1.7075948900412434</v>
      </c>
      <c r="AH598" s="166">
        <f t="shared" si="286"/>
        <v>1.7506262812702824</v>
      </c>
      <c r="AI598" s="166">
        <f t="shared" si="286"/>
        <v>1.7947420635582936</v>
      </c>
      <c r="AJ598" s="166">
        <f t="shared" si="286"/>
        <v>1.8399695635599622</v>
      </c>
      <c r="AK598" s="166">
        <f t="shared" si="286"/>
        <v>1.8863367965616731</v>
      </c>
      <c r="AL598" s="166">
        <f t="shared" si="286"/>
        <v>1.933872483835027</v>
      </c>
      <c r="AM598" s="166">
        <f t="shared" si="286"/>
        <v>1.9826060704276696</v>
      </c>
      <c r="AN598" s="166">
        <f t="shared" si="286"/>
        <v>2.0325677434024465</v>
      </c>
      <c r="AO598" s="166">
        <f t="shared" si="286"/>
        <v>2.0837884505361881</v>
      </c>
      <c r="AP598" s="166">
        <f t="shared" si="286"/>
        <v>2.1362999194896997</v>
      </c>
      <c r="AQ598" s="166">
        <f t="shared" si="286"/>
        <v>2.1901346774608399</v>
      </c>
      <c r="AR598" s="166">
        <f t="shared" si="286"/>
        <v>2.2453260713328529</v>
      </c>
      <c r="AS598" s="166">
        <f t="shared" si="286"/>
        <v>2.3019082883304405</v>
      </c>
      <c r="AT598" s="166">
        <f t="shared" si="286"/>
        <v>2.3599163771963672</v>
      </c>
      <c r="AU598" s="166">
        <f t="shared" si="286"/>
        <v>2.4193862699017155</v>
      </c>
      <c r="AV598" s="166">
        <f t="shared" si="286"/>
        <v>2.4803548039032384</v>
      </c>
      <c r="AW598" s="166">
        <f t="shared" si="286"/>
        <v>2.5428597449615999</v>
      </c>
      <c r="AX598" s="166">
        <f t="shared" si="286"/>
        <v>2.606939810534632</v>
      </c>
      <c r="AY598" s="166">
        <f t="shared" si="286"/>
        <v>2.672634693760104</v>
      </c>
      <c r="AZ598" s="166">
        <f t="shared" si="286"/>
        <v>2.7399850880428587</v>
      </c>
      <c r="BA598" s="166">
        <f t="shared" si="286"/>
        <v>2.8090327122615379</v>
      </c>
      <c r="BB598" s="166">
        <f t="shared" si="286"/>
        <v>2.8798203366105284</v>
      </c>
      <c r="BC598" s="166">
        <f t="shared" si="286"/>
        <v>2.9523918090931134</v>
      </c>
      <c r="BD598" s="166">
        <f t="shared" si="286"/>
        <v>3.0267920826822596</v>
      </c>
      <c r="BE598" s="166">
        <f t="shared" si="286"/>
        <v>3.1030672431658526</v>
      </c>
      <c r="BF598" s="166">
        <f t="shared" si="286"/>
        <v>3.1812645376936315</v>
      </c>
      <c r="BG598" s="166">
        <f t="shared" si="286"/>
        <v>3.2614324040435108</v>
      </c>
      <c r="BH598" s="166">
        <f t="shared" si="286"/>
        <v>3.3436205006254069</v>
      </c>
      <c r="BI598" s="166">
        <f t="shared" si="286"/>
        <v>3.4278797372411671</v>
      </c>
      <c r="BJ598" s="166">
        <f t="shared" si="286"/>
        <v>3.5142623066196435</v>
      </c>
      <c r="BK598" s="166">
        <f t="shared" si="286"/>
        <v>3.6028217167464582</v>
      </c>
      <c r="BL598" s="166">
        <f t="shared" si="286"/>
        <v>3.6936128240084685</v>
      </c>
      <c r="BM598" s="166">
        <f t="shared" si="286"/>
        <v>3.7866918671734817</v>
      </c>
      <c r="BN598" s="166">
        <f t="shared" si="286"/>
        <v>3.8821165022262529</v>
      </c>
      <c r="BO598" s="166">
        <f t="shared" si="286"/>
        <v>3.979945838082354</v>
      </c>
    </row>
    <row r="599" spans="2:67" ht="12.75" customHeight="1" outlineLevel="2">
      <c r="B599" s="14" t="s">
        <v>553</v>
      </c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:67" ht="12.75" customHeight="1" outlineLevel="2">
      <c r="B600" s="64" t="s">
        <v>554</v>
      </c>
      <c r="L600" s="2">
        <f t="shared" ref="L600:BO600" si="287">IF(L$10&gt;$C597,0,+K603)</f>
        <v>0</v>
      </c>
      <c r="M600" s="2">
        <f t="shared" si="287"/>
        <v>0</v>
      </c>
      <c r="N600" s="2">
        <f t="shared" si="287"/>
        <v>0</v>
      </c>
      <c r="O600" s="2">
        <f t="shared" si="287"/>
        <v>0</v>
      </c>
      <c r="P600" s="2">
        <f t="shared" si="287"/>
        <v>0</v>
      </c>
      <c r="Q600" s="2">
        <f t="shared" si="287"/>
        <v>0</v>
      </c>
      <c r="R600" s="2">
        <f t="shared" si="287"/>
        <v>0</v>
      </c>
      <c r="S600" s="2">
        <f t="shared" si="287"/>
        <v>0</v>
      </c>
      <c r="T600" s="2">
        <f t="shared" si="287"/>
        <v>0</v>
      </c>
      <c r="U600" s="2">
        <f t="shared" si="287"/>
        <v>0</v>
      </c>
      <c r="V600" s="2">
        <f t="shared" si="287"/>
        <v>0</v>
      </c>
      <c r="W600" s="2">
        <f t="shared" si="287"/>
        <v>0</v>
      </c>
      <c r="X600" s="2">
        <f t="shared" si="287"/>
        <v>0</v>
      </c>
      <c r="Y600" s="2">
        <f t="shared" si="287"/>
        <v>0</v>
      </c>
      <c r="Z600" s="2">
        <f t="shared" si="287"/>
        <v>0</v>
      </c>
      <c r="AA600" s="2">
        <f t="shared" si="287"/>
        <v>0</v>
      </c>
      <c r="AB600" s="2">
        <f t="shared" si="287"/>
        <v>0</v>
      </c>
      <c r="AC600" s="2">
        <f t="shared" si="287"/>
        <v>0</v>
      </c>
      <c r="AD600" s="2">
        <f t="shared" si="287"/>
        <v>0</v>
      </c>
      <c r="AE600" s="2">
        <f t="shared" si="287"/>
        <v>58807.982268964188</v>
      </c>
      <c r="AF600" s="2">
        <f t="shared" si="287"/>
        <v>298421.63675091858</v>
      </c>
      <c r="AG600" s="2">
        <f t="shared" si="287"/>
        <v>0</v>
      </c>
      <c r="AH600" s="2">
        <f t="shared" si="287"/>
        <v>0</v>
      </c>
      <c r="AI600" s="2">
        <f t="shared" si="287"/>
        <v>0</v>
      </c>
      <c r="AJ600" s="2">
        <f t="shared" si="287"/>
        <v>0</v>
      </c>
      <c r="AK600" s="2">
        <f t="shared" si="287"/>
        <v>0</v>
      </c>
      <c r="AL600" s="2">
        <f t="shared" si="287"/>
        <v>0</v>
      </c>
      <c r="AM600" s="2">
        <f t="shared" si="287"/>
        <v>0</v>
      </c>
      <c r="AN600" s="2">
        <f t="shared" si="287"/>
        <v>0</v>
      </c>
      <c r="AO600" s="2">
        <f t="shared" si="287"/>
        <v>0</v>
      </c>
      <c r="AP600" s="2">
        <f t="shared" si="287"/>
        <v>0</v>
      </c>
      <c r="AQ600" s="2">
        <f t="shared" si="287"/>
        <v>0</v>
      </c>
      <c r="AR600" s="2">
        <f t="shared" si="287"/>
        <v>0</v>
      </c>
      <c r="AS600" s="2">
        <f t="shared" si="287"/>
        <v>0</v>
      </c>
      <c r="AT600" s="2">
        <f t="shared" si="287"/>
        <v>0</v>
      </c>
      <c r="AU600" s="2">
        <f t="shared" si="287"/>
        <v>0</v>
      </c>
      <c r="AV600" s="2">
        <f t="shared" si="287"/>
        <v>0</v>
      </c>
      <c r="AW600" s="2">
        <f t="shared" si="287"/>
        <v>0</v>
      </c>
      <c r="AX600" s="2">
        <f t="shared" si="287"/>
        <v>0</v>
      </c>
      <c r="AY600" s="2">
        <f t="shared" si="287"/>
        <v>0</v>
      </c>
      <c r="AZ600" s="2">
        <f t="shared" si="287"/>
        <v>0</v>
      </c>
      <c r="BA600" s="2">
        <f t="shared" si="287"/>
        <v>0</v>
      </c>
      <c r="BB600" s="2">
        <f t="shared" si="287"/>
        <v>0</v>
      </c>
      <c r="BC600" s="2">
        <f t="shared" si="287"/>
        <v>0</v>
      </c>
      <c r="BD600" s="2">
        <f t="shared" si="287"/>
        <v>0</v>
      </c>
      <c r="BE600" s="2">
        <f t="shared" si="287"/>
        <v>0</v>
      </c>
      <c r="BF600" s="2">
        <f t="shared" si="287"/>
        <v>0</v>
      </c>
      <c r="BG600" s="2">
        <f t="shared" si="287"/>
        <v>0</v>
      </c>
      <c r="BH600" s="2">
        <f t="shared" si="287"/>
        <v>0</v>
      </c>
      <c r="BI600" s="2">
        <f t="shared" si="287"/>
        <v>0</v>
      </c>
      <c r="BJ600" s="2">
        <f t="shared" si="287"/>
        <v>0</v>
      </c>
      <c r="BK600" s="2">
        <f t="shared" si="287"/>
        <v>0</v>
      </c>
      <c r="BL600" s="2">
        <f t="shared" si="287"/>
        <v>0</v>
      </c>
      <c r="BM600" s="2">
        <f t="shared" si="287"/>
        <v>0</v>
      </c>
      <c r="BN600" s="2">
        <f t="shared" si="287"/>
        <v>0</v>
      </c>
      <c r="BO600" s="2">
        <f t="shared" si="287"/>
        <v>0</v>
      </c>
    </row>
    <row r="601" spans="2:67" ht="12.75" customHeight="1" outlineLevel="2">
      <c r="B601" s="64" t="s">
        <v>555</v>
      </c>
      <c r="L601" s="2">
        <f t="shared" ref="L601:BO601" si="288">IF(AND(L$10&gt;=$C596,L$10&lt;=$C597),INDEX($C594:$G594,1,L$10-$C596+1)*$C593*L598,0)</f>
        <v>0</v>
      </c>
      <c r="M601" s="2">
        <f t="shared" si="288"/>
        <v>0</v>
      </c>
      <c r="N601" s="2">
        <f t="shared" si="288"/>
        <v>0</v>
      </c>
      <c r="O601" s="2">
        <f t="shared" si="288"/>
        <v>0</v>
      </c>
      <c r="P601" s="2">
        <f t="shared" si="288"/>
        <v>0</v>
      </c>
      <c r="Q601" s="2">
        <f t="shared" si="288"/>
        <v>0</v>
      </c>
      <c r="R601" s="2">
        <f t="shared" si="288"/>
        <v>0</v>
      </c>
      <c r="S601" s="2">
        <f t="shared" si="288"/>
        <v>0</v>
      </c>
      <c r="T601" s="2">
        <f t="shared" si="288"/>
        <v>0</v>
      </c>
      <c r="U601" s="2">
        <f t="shared" si="288"/>
        <v>0</v>
      </c>
      <c r="V601" s="2">
        <f t="shared" si="288"/>
        <v>0</v>
      </c>
      <c r="W601" s="2">
        <f t="shared" si="288"/>
        <v>0</v>
      </c>
      <c r="X601" s="2">
        <f t="shared" si="288"/>
        <v>0</v>
      </c>
      <c r="Y601" s="2">
        <f t="shared" si="288"/>
        <v>0</v>
      </c>
      <c r="Z601" s="2">
        <f t="shared" si="288"/>
        <v>0</v>
      </c>
      <c r="AA601" s="2">
        <f t="shared" si="288"/>
        <v>0</v>
      </c>
      <c r="AB601" s="2">
        <f t="shared" si="288"/>
        <v>0</v>
      </c>
      <c r="AC601" s="2">
        <f t="shared" si="288"/>
        <v>0</v>
      </c>
      <c r="AD601" s="2">
        <f t="shared" si="288"/>
        <v>57025.9222002077</v>
      </c>
      <c r="AE601" s="2">
        <f t="shared" si="288"/>
        <v>228788.51451165488</v>
      </c>
      <c r="AF601" s="2">
        <f t="shared" si="288"/>
        <v>141726.96624815057</v>
      </c>
      <c r="AG601" s="2">
        <f t="shared" si="288"/>
        <v>0</v>
      </c>
      <c r="AH601" s="2">
        <f t="shared" si="288"/>
        <v>0</v>
      </c>
      <c r="AI601" s="2">
        <f t="shared" si="288"/>
        <v>0</v>
      </c>
      <c r="AJ601" s="2">
        <f t="shared" si="288"/>
        <v>0</v>
      </c>
      <c r="AK601" s="2">
        <f t="shared" si="288"/>
        <v>0</v>
      </c>
      <c r="AL601" s="2">
        <f t="shared" si="288"/>
        <v>0</v>
      </c>
      <c r="AM601" s="2">
        <f t="shared" si="288"/>
        <v>0</v>
      </c>
      <c r="AN601" s="2">
        <f t="shared" si="288"/>
        <v>0</v>
      </c>
      <c r="AO601" s="2">
        <f t="shared" si="288"/>
        <v>0</v>
      </c>
      <c r="AP601" s="2">
        <f t="shared" si="288"/>
        <v>0</v>
      </c>
      <c r="AQ601" s="2">
        <f t="shared" si="288"/>
        <v>0</v>
      </c>
      <c r="AR601" s="2">
        <f t="shared" si="288"/>
        <v>0</v>
      </c>
      <c r="AS601" s="2">
        <f t="shared" si="288"/>
        <v>0</v>
      </c>
      <c r="AT601" s="2">
        <f t="shared" si="288"/>
        <v>0</v>
      </c>
      <c r="AU601" s="2">
        <f t="shared" si="288"/>
        <v>0</v>
      </c>
      <c r="AV601" s="2">
        <f t="shared" si="288"/>
        <v>0</v>
      </c>
      <c r="AW601" s="2">
        <f t="shared" si="288"/>
        <v>0</v>
      </c>
      <c r="AX601" s="2">
        <f t="shared" si="288"/>
        <v>0</v>
      </c>
      <c r="AY601" s="2">
        <f t="shared" si="288"/>
        <v>0</v>
      </c>
      <c r="AZ601" s="2">
        <f t="shared" si="288"/>
        <v>0</v>
      </c>
      <c r="BA601" s="2">
        <f t="shared" si="288"/>
        <v>0</v>
      </c>
      <c r="BB601" s="2">
        <f t="shared" si="288"/>
        <v>0</v>
      </c>
      <c r="BC601" s="2">
        <f t="shared" si="288"/>
        <v>0</v>
      </c>
      <c r="BD601" s="2">
        <f t="shared" si="288"/>
        <v>0</v>
      </c>
      <c r="BE601" s="2">
        <f t="shared" si="288"/>
        <v>0</v>
      </c>
      <c r="BF601" s="2">
        <f t="shared" si="288"/>
        <v>0</v>
      </c>
      <c r="BG601" s="2">
        <f t="shared" si="288"/>
        <v>0</v>
      </c>
      <c r="BH601" s="2">
        <f t="shared" si="288"/>
        <v>0</v>
      </c>
      <c r="BI601" s="2">
        <f t="shared" si="288"/>
        <v>0</v>
      </c>
      <c r="BJ601" s="2">
        <f t="shared" si="288"/>
        <v>0</v>
      </c>
      <c r="BK601" s="2">
        <f t="shared" si="288"/>
        <v>0</v>
      </c>
      <c r="BL601" s="2">
        <f t="shared" si="288"/>
        <v>0</v>
      </c>
      <c r="BM601" s="2">
        <f t="shared" si="288"/>
        <v>0</v>
      </c>
      <c r="BN601" s="2">
        <f t="shared" si="288"/>
        <v>0</v>
      </c>
      <c r="BO601" s="2">
        <f t="shared" si="288"/>
        <v>0</v>
      </c>
    </row>
    <row r="602" spans="2:67" ht="12.75" customHeight="1" outlineLevel="2">
      <c r="B602" s="64" t="s">
        <v>3</v>
      </c>
      <c r="C602" s="165">
        <v>6.25E-2</v>
      </c>
      <c r="L602" s="2">
        <f t="shared" ref="L602:BO602" si="289">SUM(L600,L601/2)*$C602*IF(L$10=$C596,(13-$D596)/12,IF(L$10=$C597,($D597-1)/12,1))</f>
        <v>0</v>
      </c>
      <c r="M602" s="2">
        <f t="shared" si="289"/>
        <v>0</v>
      </c>
      <c r="N602" s="2">
        <f t="shared" si="289"/>
        <v>0</v>
      </c>
      <c r="O602" s="2">
        <f t="shared" si="289"/>
        <v>0</v>
      </c>
      <c r="P602" s="2">
        <f t="shared" si="289"/>
        <v>0</v>
      </c>
      <c r="Q602" s="2">
        <f t="shared" si="289"/>
        <v>0</v>
      </c>
      <c r="R602" s="2">
        <f t="shared" si="289"/>
        <v>0</v>
      </c>
      <c r="S602" s="2">
        <f t="shared" si="289"/>
        <v>0</v>
      </c>
      <c r="T602" s="2">
        <f t="shared" si="289"/>
        <v>0</v>
      </c>
      <c r="U602" s="2">
        <f t="shared" si="289"/>
        <v>0</v>
      </c>
      <c r="V602" s="2">
        <f t="shared" si="289"/>
        <v>0</v>
      </c>
      <c r="W602" s="2">
        <f t="shared" si="289"/>
        <v>0</v>
      </c>
      <c r="X602" s="2">
        <f t="shared" si="289"/>
        <v>0</v>
      </c>
      <c r="Y602" s="2">
        <f t="shared" si="289"/>
        <v>0</v>
      </c>
      <c r="Z602" s="2">
        <f t="shared" si="289"/>
        <v>0</v>
      </c>
      <c r="AA602" s="2">
        <f t="shared" si="289"/>
        <v>0</v>
      </c>
      <c r="AB602" s="2">
        <f t="shared" si="289"/>
        <v>0</v>
      </c>
      <c r="AC602" s="2">
        <f t="shared" si="289"/>
        <v>0</v>
      </c>
      <c r="AD602" s="2">
        <f t="shared" si="289"/>
        <v>1782.0600687564906</v>
      </c>
      <c r="AE602" s="2">
        <f t="shared" si="289"/>
        <v>10825.139970299477</v>
      </c>
      <c r="AF602" s="2">
        <f t="shared" si="289"/>
        <v>21156.95999283819</v>
      </c>
      <c r="AG602" s="2">
        <f t="shared" si="289"/>
        <v>0</v>
      </c>
      <c r="AH602" s="2">
        <f t="shared" si="289"/>
        <v>0</v>
      </c>
      <c r="AI602" s="2">
        <f t="shared" si="289"/>
        <v>0</v>
      </c>
      <c r="AJ602" s="2">
        <f t="shared" si="289"/>
        <v>0</v>
      </c>
      <c r="AK602" s="2">
        <f t="shared" si="289"/>
        <v>0</v>
      </c>
      <c r="AL602" s="2">
        <f t="shared" si="289"/>
        <v>0</v>
      </c>
      <c r="AM602" s="2">
        <f t="shared" si="289"/>
        <v>0</v>
      </c>
      <c r="AN602" s="2">
        <f t="shared" si="289"/>
        <v>0</v>
      </c>
      <c r="AO602" s="2">
        <f t="shared" si="289"/>
        <v>0</v>
      </c>
      <c r="AP602" s="2">
        <f t="shared" si="289"/>
        <v>0</v>
      </c>
      <c r="AQ602" s="2">
        <f t="shared" si="289"/>
        <v>0</v>
      </c>
      <c r="AR602" s="2">
        <f t="shared" si="289"/>
        <v>0</v>
      </c>
      <c r="AS602" s="2">
        <f t="shared" si="289"/>
        <v>0</v>
      </c>
      <c r="AT602" s="2">
        <f t="shared" si="289"/>
        <v>0</v>
      </c>
      <c r="AU602" s="2">
        <f t="shared" si="289"/>
        <v>0</v>
      </c>
      <c r="AV602" s="2">
        <f t="shared" si="289"/>
        <v>0</v>
      </c>
      <c r="AW602" s="2">
        <f t="shared" si="289"/>
        <v>0</v>
      </c>
      <c r="AX602" s="2">
        <f t="shared" si="289"/>
        <v>0</v>
      </c>
      <c r="AY602" s="2">
        <f t="shared" si="289"/>
        <v>0</v>
      </c>
      <c r="AZ602" s="2">
        <f t="shared" si="289"/>
        <v>0</v>
      </c>
      <c r="BA602" s="2">
        <f t="shared" si="289"/>
        <v>0</v>
      </c>
      <c r="BB602" s="2">
        <f t="shared" si="289"/>
        <v>0</v>
      </c>
      <c r="BC602" s="2">
        <f t="shared" si="289"/>
        <v>0</v>
      </c>
      <c r="BD602" s="2">
        <f t="shared" si="289"/>
        <v>0</v>
      </c>
      <c r="BE602" s="2">
        <f t="shared" si="289"/>
        <v>0</v>
      </c>
      <c r="BF602" s="2">
        <f t="shared" si="289"/>
        <v>0</v>
      </c>
      <c r="BG602" s="2">
        <f t="shared" si="289"/>
        <v>0</v>
      </c>
      <c r="BH602" s="2">
        <f t="shared" si="289"/>
        <v>0</v>
      </c>
      <c r="BI602" s="2">
        <f t="shared" si="289"/>
        <v>0</v>
      </c>
      <c r="BJ602" s="2">
        <f t="shared" si="289"/>
        <v>0</v>
      </c>
      <c r="BK602" s="2">
        <f t="shared" si="289"/>
        <v>0</v>
      </c>
      <c r="BL602" s="2">
        <f t="shared" si="289"/>
        <v>0</v>
      </c>
      <c r="BM602" s="2">
        <f t="shared" si="289"/>
        <v>0</v>
      </c>
      <c r="BN602" s="2">
        <f t="shared" si="289"/>
        <v>0</v>
      </c>
      <c r="BO602" s="2">
        <f t="shared" si="289"/>
        <v>0</v>
      </c>
    </row>
    <row r="603" spans="2:67" ht="12.75" customHeight="1" outlineLevel="2">
      <c r="B603" s="64" t="s">
        <v>556</v>
      </c>
      <c r="K603" s="167"/>
      <c r="L603" s="2">
        <f>SUM(L600:L602)</f>
        <v>0</v>
      </c>
      <c r="M603" s="2">
        <f t="shared" ref="M603:BO603" si="290">SUM(M600:M602)</f>
        <v>0</v>
      </c>
      <c r="N603" s="2">
        <f t="shared" si="290"/>
        <v>0</v>
      </c>
      <c r="O603" s="2">
        <f t="shared" si="290"/>
        <v>0</v>
      </c>
      <c r="P603" s="2">
        <f t="shared" si="290"/>
        <v>0</v>
      </c>
      <c r="Q603" s="2">
        <f t="shared" si="290"/>
        <v>0</v>
      </c>
      <c r="R603" s="2">
        <f t="shared" si="290"/>
        <v>0</v>
      </c>
      <c r="S603" s="2">
        <f t="shared" si="290"/>
        <v>0</v>
      </c>
      <c r="T603" s="2">
        <f t="shared" si="290"/>
        <v>0</v>
      </c>
      <c r="U603" s="2">
        <f t="shared" si="290"/>
        <v>0</v>
      </c>
      <c r="V603" s="2">
        <f t="shared" si="290"/>
        <v>0</v>
      </c>
      <c r="W603" s="2">
        <f t="shared" si="290"/>
        <v>0</v>
      </c>
      <c r="X603" s="2">
        <f t="shared" si="290"/>
        <v>0</v>
      </c>
      <c r="Y603" s="2">
        <f t="shared" si="290"/>
        <v>0</v>
      </c>
      <c r="Z603" s="2">
        <f t="shared" si="290"/>
        <v>0</v>
      </c>
      <c r="AA603" s="2">
        <f t="shared" si="290"/>
        <v>0</v>
      </c>
      <c r="AB603" s="2">
        <f t="shared" si="290"/>
        <v>0</v>
      </c>
      <c r="AC603" s="2">
        <f t="shared" si="290"/>
        <v>0</v>
      </c>
      <c r="AD603" s="2">
        <f t="shared" si="290"/>
        <v>58807.982268964188</v>
      </c>
      <c r="AE603" s="2">
        <f t="shared" si="290"/>
        <v>298421.63675091858</v>
      </c>
      <c r="AF603" s="2">
        <f t="shared" si="290"/>
        <v>461305.56299190735</v>
      </c>
      <c r="AG603" s="2">
        <f t="shared" si="290"/>
        <v>0</v>
      </c>
      <c r="AH603" s="2">
        <f t="shared" si="290"/>
        <v>0</v>
      </c>
      <c r="AI603" s="2">
        <f t="shared" si="290"/>
        <v>0</v>
      </c>
      <c r="AJ603" s="2">
        <f t="shared" si="290"/>
        <v>0</v>
      </c>
      <c r="AK603" s="2">
        <f t="shared" si="290"/>
        <v>0</v>
      </c>
      <c r="AL603" s="2">
        <f t="shared" si="290"/>
        <v>0</v>
      </c>
      <c r="AM603" s="2">
        <f t="shared" si="290"/>
        <v>0</v>
      </c>
      <c r="AN603" s="2">
        <f t="shared" si="290"/>
        <v>0</v>
      </c>
      <c r="AO603" s="2">
        <f t="shared" si="290"/>
        <v>0</v>
      </c>
      <c r="AP603" s="2">
        <f t="shared" si="290"/>
        <v>0</v>
      </c>
      <c r="AQ603" s="2">
        <f t="shared" si="290"/>
        <v>0</v>
      </c>
      <c r="AR603" s="2">
        <f t="shared" si="290"/>
        <v>0</v>
      </c>
      <c r="AS603" s="2">
        <f t="shared" si="290"/>
        <v>0</v>
      </c>
      <c r="AT603" s="2">
        <f t="shared" si="290"/>
        <v>0</v>
      </c>
      <c r="AU603" s="2">
        <f t="shared" si="290"/>
        <v>0</v>
      </c>
      <c r="AV603" s="2">
        <f t="shared" si="290"/>
        <v>0</v>
      </c>
      <c r="AW603" s="2">
        <f t="shared" si="290"/>
        <v>0</v>
      </c>
      <c r="AX603" s="2">
        <f t="shared" si="290"/>
        <v>0</v>
      </c>
      <c r="AY603" s="2">
        <f t="shared" si="290"/>
        <v>0</v>
      </c>
      <c r="AZ603" s="2">
        <f t="shared" si="290"/>
        <v>0</v>
      </c>
      <c r="BA603" s="2">
        <f t="shared" si="290"/>
        <v>0</v>
      </c>
      <c r="BB603" s="2">
        <f t="shared" si="290"/>
        <v>0</v>
      </c>
      <c r="BC603" s="2">
        <f t="shared" si="290"/>
        <v>0</v>
      </c>
      <c r="BD603" s="2">
        <f t="shared" si="290"/>
        <v>0</v>
      </c>
      <c r="BE603" s="2">
        <f t="shared" si="290"/>
        <v>0</v>
      </c>
      <c r="BF603" s="2">
        <f t="shared" si="290"/>
        <v>0</v>
      </c>
      <c r="BG603" s="2">
        <f t="shared" si="290"/>
        <v>0</v>
      </c>
      <c r="BH603" s="2">
        <f t="shared" si="290"/>
        <v>0</v>
      </c>
      <c r="BI603" s="2">
        <f t="shared" si="290"/>
        <v>0</v>
      </c>
      <c r="BJ603" s="2">
        <f t="shared" si="290"/>
        <v>0</v>
      </c>
      <c r="BK603" s="2">
        <f t="shared" si="290"/>
        <v>0</v>
      </c>
      <c r="BL603" s="2">
        <f t="shared" si="290"/>
        <v>0</v>
      </c>
      <c r="BM603" s="2">
        <f t="shared" si="290"/>
        <v>0</v>
      </c>
      <c r="BN603" s="2">
        <f t="shared" si="290"/>
        <v>0</v>
      </c>
      <c r="BO603" s="2">
        <f t="shared" si="290"/>
        <v>0</v>
      </c>
    </row>
    <row r="604" spans="2:67" ht="12.75" customHeight="1" outlineLevel="2">
      <c r="B604" s="168" t="s">
        <v>557</v>
      </c>
      <c r="E604" s="2">
        <f>MAX(L603:BO603)*(1+$C$8)</f>
        <v>461305.56299190735</v>
      </c>
      <c r="F604" s="159">
        <v>30</v>
      </c>
      <c r="G604" s="169">
        <f>+$C$6</f>
        <v>2.9999999999999997E-4</v>
      </c>
      <c r="H604" s="151"/>
      <c r="L604" s="2"/>
      <c r="M604" s="2"/>
      <c r="N604" s="2"/>
      <c r="O604" s="2"/>
      <c r="P604" s="2"/>
      <c r="Q604" s="2"/>
    </row>
    <row r="605" spans="2:67" ht="12.75" customHeight="1" outlineLevel="2">
      <c r="B605" s="14"/>
    </row>
    <row r="606" spans="2:67" ht="12.75" customHeight="1" outlineLevel="2">
      <c r="B606" s="170" t="s">
        <v>558</v>
      </c>
    </row>
    <row r="607" spans="2:67" ht="12.75" customHeight="1" outlineLevel="2">
      <c r="B607" s="168" t="s">
        <v>559</v>
      </c>
      <c r="K607" s="2"/>
      <c r="L607" s="2">
        <f t="shared" ref="L607:BO607" si="291">IF(L$10=$C597,$E604,K609)</f>
        <v>0</v>
      </c>
      <c r="M607" s="2">
        <f t="shared" si="291"/>
        <v>0</v>
      </c>
      <c r="N607" s="2">
        <f t="shared" si="291"/>
        <v>0</v>
      </c>
      <c r="O607" s="2">
        <f t="shared" si="291"/>
        <v>0</v>
      </c>
      <c r="P607" s="2">
        <f t="shared" si="291"/>
        <v>0</v>
      </c>
      <c r="Q607" s="2">
        <f t="shared" si="291"/>
        <v>0</v>
      </c>
      <c r="R607" s="2">
        <f t="shared" si="291"/>
        <v>0</v>
      </c>
      <c r="S607" s="2">
        <f t="shared" si="291"/>
        <v>0</v>
      </c>
      <c r="T607" s="2">
        <f t="shared" si="291"/>
        <v>0</v>
      </c>
      <c r="U607" s="2">
        <f t="shared" si="291"/>
        <v>0</v>
      </c>
      <c r="V607" s="2">
        <f t="shared" si="291"/>
        <v>0</v>
      </c>
      <c r="W607" s="2">
        <f t="shared" si="291"/>
        <v>0</v>
      </c>
      <c r="X607" s="2">
        <f t="shared" si="291"/>
        <v>0</v>
      </c>
      <c r="Y607" s="2">
        <f t="shared" si="291"/>
        <v>0</v>
      </c>
      <c r="Z607" s="2">
        <f t="shared" si="291"/>
        <v>0</v>
      </c>
      <c r="AA607" s="2">
        <f t="shared" si="291"/>
        <v>0</v>
      </c>
      <c r="AB607" s="2">
        <f t="shared" si="291"/>
        <v>0</v>
      </c>
      <c r="AC607" s="2">
        <f t="shared" si="291"/>
        <v>0</v>
      </c>
      <c r="AD607" s="2">
        <f t="shared" si="291"/>
        <v>0</v>
      </c>
      <c r="AE607" s="2">
        <f t="shared" si="291"/>
        <v>0</v>
      </c>
      <c r="AF607" s="2">
        <f t="shared" si="291"/>
        <v>461305.56299190735</v>
      </c>
      <c r="AG607" s="2">
        <f t="shared" si="291"/>
        <v>460024.15865026315</v>
      </c>
      <c r="AH607" s="2">
        <f t="shared" si="291"/>
        <v>444647.30655053293</v>
      </c>
      <c r="AI607" s="2">
        <f t="shared" si="291"/>
        <v>429270.4544508027</v>
      </c>
      <c r="AJ607" s="2">
        <f t="shared" si="291"/>
        <v>413893.60235107248</v>
      </c>
      <c r="AK607" s="2">
        <f t="shared" si="291"/>
        <v>398516.75025134225</v>
      </c>
      <c r="AL607" s="2">
        <f t="shared" si="291"/>
        <v>383139.89815161203</v>
      </c>
      <c r="AM607" s="2">
        <f t="shared" si="291"/>
        <v>367763.0460518818</v>
      </c>
      <c r="AN607" s="2">
        <f t="shared" si="291"/>
        <v>352386.19395215157</v>
      </c>
      <c r="AO607" s="2">
        <f t="shared" si="291"/>
        <v>337009.34185242135</v>
      </c>
      <c r="AP607" s="2">
        <f t="shared" si="291"/>
        <v>321632.48975269112</v>
      </c>
      <c r="AQ607" s="2">
        <f t="shared" si="291"/>
        <v>306255.6376529609</v>
      </c>
      <c r="AR607" s="2">
        <f t="shared" si="291"/>
        <v>290878.78555323067</v>
      </c>
      <c r="AS607" s="2">
        <f t="shared" si="291"/>
        <v>275501.93345350045</v>
      </c>
      <c r="AT607" s="2">
        <f t="shared" si="291"/>
        <v>260125.08135377019</v>
      </c>
      <c r="AU607" s="2">
        <f t="shared" si="291"/>
        <v>244748.22925403994</v>
      </c>
      <c r="AV607" s="2">
        <f t="shared" si="291"/>
        <v>229371.37715430968</v>
      </c>
      <c r="AW607" s="2">
        <f t="shared" si="291"/>
        <v>213994.52505457943</v>
      </c>
      <c r="AX607" s="2">
        <f t="shared" si="291"/>
        <v>198617.67295484917</v>
      </c>
      <c r="AY607" s="2">
        <f t="shared" si="291"/>
        <v>183240.82085511892</v>
      </c>
      <c r="AZ607" s="2">
        <f t="shared" si="291"/>
        <v>167863.96875538866</v>
      </c>
      <c r="BA607" s="2">
        <f t="shared" si="291"/>
        <v>152487.11665565841</v>
      </c>
      <c r="BB607" s="2">
        <f t="shared" si="291"/>
        <v>137110.26455592815</v>
      </c>
      <c r="BC607" s="2">
        <f t="shared" si="291"/>
        <v>121733.41245619791</v>
      </c>
      <c r="BD607" s="2">
        <f t="shared" si="291"/>
        <v>106356.56035646767</v>
      </c>
      <c r="BE607" s="2">
        <f t="shared" si="291"/>
        <v>90979.708256737431</v>
      </c>
      <c r="BF607" s="2">
        <f t="shared" si="291"/>
        <v>75602.856157007191</v>
      </c>
      <c r="BG607" s="2">
        <f t="shared" si="291"/>
        <v>60226.004057276943</v>
      </c>
      <c r="BH607" s="2">
        <f t="shared" si="291"/>
        <v>44849.151957546695</v>
      </c>
      <c r="BI607" s="2">
        <f t="shared" si="291"/>
        <v>29472.299857816448</v>
      </c>
      <c r="BJ607" s="2">
        <f t="shared" si="291"/>
        <v>14095.447758086202</v>
      </c>
      <c r="BK607" s="2">
        <f t="shared" si="291"/>
        <v>0</v>
      </c>
      <c r="BL607" s="2">
        <f t="shared" si="291"/>
        <v>0</v>
      </c>
      <c r="BM607" s="2">
        <f t="shared" si="291"/>
        <v>0</v>
      </c>
      <c r="BN607" s="2">
        <f t="shared" si="291"/>
        <v>0</v>
      </c>
      <c r="BO607" s="2">
        <f t="shared" si="291"/>
        <v>0</v>
      </c>
    </row>
    <row r="608" spans="2:67" ht="12.75" customHeight="1" outlineLevel="2">
      <c r="B608" s="64" t="s">
        <v>541</v>
      </c>
      <c r="K608" s="2"/>
      <c r="L608" s="2">
        <f t="shared" ref="L608:BO608" si="292">IF(L$10=$C597,$E604/$F604*(13-$D597)/12,MIN(K609,$E604/$F604))</f>
        <v>0</v>
      </c>
      <c r="M608" s="2">
        <f t="shared" si="292"/>
        <v>0</v>
      </c>
      <c r="N608" s="2">
        <f t="shared" si="292"/>
        <v>0</v>
      </c>
      <c r="O608" s="2">
        <f t="shared" si="292"/>
        <v>0</v>
      </c>
      <c r="P608" s="2">
        <f t="shared" si="292"/>
        <v>0</v>
      </c>
      <c r="Q608" s="2">
        <f t="shared" si="292"/>
        <v>0</v>
      </c>
      <c r="R608" s="2">
        <f t="shared" si="292"/>
        <v>0</v>
      </c>
      <c r="S608" s="2">
        <f t="shared" si="292"/>
        <v>0</v>
      </c>
      <c r="T608" s="2">
        <f t="shared" si="292"/>
        <v>0</v>
      </c>
      <c r="U608" s="2">
        <f t="shared" si="292"/>
        <v>0</v>
      </c>
      <c r="V608" s="2">
        <f t="shared" si="292"/>
        <v>0</v>
      </c>
      <c r="W608" s="2">
        <f t="shared" si="292"/>
        <v>0</v>
      </c>
      <c r="X608" s="2">
        <f t="shared" si="292"/>
        <v>0</v>
      </c>
      <c r="Y608" s="2">
        <f t="shared" si="292"/>
        <v>0</v>
      </c>
      <c r="Z608" s="2">
        <f t="shared" si="292"/>
        <v>0</v>
      </c>
      <c r="AA608" s="2">
        <f t="shared" si="292"/>
        <v>0</v>
      </c>
      <c r="AB608" s="2">
        <f t="shared" si="292"/>
        <v>0</v>
      </c>
      <c r="AC608" s="2">
        <f t="shared" si="292"/>
        <v>0</v>
      </c>
      <c r="AD608" s="2">
        <f t="shared" si="292"/>
        <v>0</v>
      </c>
      <c r="AE608" s="2">
        <f t="shared" si="292"/>
        <v>0</v>
      </c>
      <c r="AF608" s="2">
        <f t="shared" si="292"/>
        <v>1281.4043416441871</v>
      </c>
      <c r="AG608" s="2">
        <f t="shared" si="292"/>
        <v>15376.852099730246</v>
      </c>
      <c r="AH608" s="2">
        <f t="shared" si="292"/>
        <v>15376.852099730246</v>
      </c>
      <c r="AI608" s="2">
        <f t="shared" si="292"/>
        <v>15376.852099730246</v>
      </c>
      <c r="AJ608" s="2">
        <f t="shared" si="292"/>
        <v>15376.852099730246</v>
      </c>
      <c r="AK608" s="2">
        <f t="shared" si="292"/>
        <v>15376.852099730246</v>
      </c>
      <c r="AL608" s="2">
        <f t="shared" si="292"/>
        <v>15376.852099730246</v>
      </c>
      <c r="AM608" s="2">
        <f t="shared" si="292"/>
        <v>15376.852099730246</v>
      </c>
      <c r="AN608" s="2">
        <f t="shared" si="292"/>
        <v>15376.852099730246</v>
      </c>
      <c r="AO608" s="2">
        <f t="shared" si="292"/>
        <v>15376.852099730246</v>
      </c>
      <c r="AP608" s="2">
        <f t="shared" si="292"/>
        <v>15376.852099730246</v>
      </c>
      <c r="AQ608" s="2">
        <f t="shared" si="292"/>
        <v>15376.852099730246</v>
      </c>
      <c r="AR608" s="2">
        <f t="shared" si="292"/>
        <v>15376.852099730246</v>
      </c>
      <c r="AS608" s="2">
        <f t="shared" si="292"/>
        <v>15376.852099730246</v>
      </c>
      <c r="AT608" s="2">
        <f t="shared" si="292"/>
        <v>15376.852099730246</v>
      </c>
      <c r="AU608" s="2">
        <f t="shared" si="292"/>
        <v>15376.852099730246</v>
      </c>
      <c r="AV608" s="2">
        <f t="shared" si="292"/>
        <v>15376.852099730246</v>
      </c>
      <c r="AW608" s="2">
        <f t="shared" si="292"/>
        <v>15376.852099730246</v>
      </c>
      <c r="AX608" s="2">
        <f t="shared" si="292"/>
        <v>15376.852099730246</v>
      </c>
      <c r="AY608" s="2">
        <f t="shared" si="292"/>
        <v>15376.852099730246</v>
      </c>
      <c r="AZ608" s="2">
        <f t="shared" si="292"/>
        <v>15376.852099730246</v>
      </c>
      <c r="BA608" s="2">
        <f t="shared" si="292"/>
        <v>15376.852099730246</v>
      </c>
      <c r="BB608" s="2">
        <f t="shared" si="292"/>
        <v>15376.852099730246</v>
      </c>
      <c r="BC608" s="2">
        <f t="shared" si="292"/>
        <v>15376.852099730246</v>
      </c>
      <c r="BD608" s="2">
        <f t="shared" si="292"/>
        <v>15376.852099730246</v>
      </c>
      <c r="BE608" s="2">
        <f t="shared" si="292"/>
        <v>15376.852099730246</v>
      </c>
      <c r="BF608" s="2">
        <f t="shared" si="292"/>
        <v>15376.852099730246</v>
      </c>
      <c r="BG608" s="2">
        <f t="shared" si="292"/>
        <v>15376.852099730246</v>
      </c>
      <c r="BH608" s="2">
        <f t="shared" si="292"/>
        <v>15376.852099730246</v>
      </c>
      <c r="BI608" s="2">
        <f t="shared" si="292"/>
        <v>15376.852099730246</v>
      </c>
      <c r="BJ608" s="2">
        <f t="shared" si="292"/>
        <v>14095.447758086202</v>
      </c>
      <c r="BK608" s="2">
        <f t="shared" si="292"/>
        <v>0</v>
      </c>
      <c r="BL608" s="2">
        <f t="shared" si="292"/>
        <v>0</v>
      </c>
      <c r="BM608" s="2">
        <f t="shared" si="292"/>
        <v>0</v>
      </c>
      <c r="BN608" s="2">
        <f t="shared" si="292"/>
        <v>0</v>
      </c>
      <c r="BO608" s="2">
        <f t="shared" si="292"/>
        <v>0</v>
      </c>
    </row>
    <row r="609" spans="1:67" ht="12.75" customHeight="1" outlineLevel="2">
      <c r="B609" s="168" t="s">
        <v>542</v>
      </c>
      <c r="K609" s="167">
        <v>0</v>
      </c>
      <c r="L609" s="2">
        <f t="shared" ref="L609:BO609" si="293">+L607-L608</f>
        <v>0</v>
      </c>
      <c r="M609" s="2">
        <f t="shared" si="293"/>
        <v>0</v>
      </c>
      <c r="N609" s="2">
        <f t="shared" si="293"/>
        <v>0</v>
      </c>
      <c r="O609" s="2">
        <f t="shared" si="293"/>
        <v>0</v>
      </c>
      <c r="P609" s="2">
        <f t="shared" si="293"/>
        <v>0</v>
      </c>
      <c r="Q609" s="2">
        <f t="shared" si="293"/>
        <v>0</v>
      </c>
      <c r="R609" s="2">
        <f t="shared" si="293"/>
        <v>0</v>
      </c>
      <c r="S609" s="2">
        <f t="shared" si="293"/>
        <v>0</v>
      </c>
      <c r="T609" s="2">
        <f t="shared" si="293"/>
        <v>0</v>
      </c>
      <c r="U609" s="2">
        <f t="shared" si="293"/>
        <v>0</v>
      </c>
      <c r="V609" s="2">
        <f t="shared" si="293"/>
        <v>0</v>
      </c>
      <c r="W609" s="2">
        <f t="shared" si="293"/>
        <v>0</v>
      </c>
      <c r="X609" s="2">
        <f t="shared" si="293"/>
        <v>0</v>
      </c>
      <c r="Y609" s="2">
        <f t="shared" si="293"/>
        <v>0</v>
      </c>
      <c r="Z609" s="2">
        <f t="shared" si="293"/>
        <v>0</v>
      </c>
      <c r="AA609" s="2">
        <f t="shared" si="293"/>
        <v>0</v>
      </c>
      <c r="AB609" s="2">
        <f t="shared" si="293"/>
        <v>0</v>
      </c>
      <c r="AC609" s="2">
        <f t="shared" si="293"/>
        <v>0</v>
      </c>
      <c r="AD609" s="2">
        <f t="shared" si="293"/>
        <v>0</v>
      </c>
      <c r="AE609" s="2">
        <f t="shared" si="293"/>
        <v>0</v>
      </c>
      <c r="AF609" s="2">
        <f t="shared" si="293"/>
        <v>460024.15865026315</v>
      </c>
      <c r="AG609" s="2">
        <f t="shared" si="293"/>
        <v>444647.30655053293</v>
      </c>
      <c r="AH609" s="2">
        <f t="shared" si="293"/>
        <v>429270.4544508027</v>
      </c>
      <c r="AI609" s="2">
        <f t="shared" si="293"/>
        <v>413893.60235107248</v>
      </c>
      <c r="AJ609" s="2">
        <f t="shared" si="293"/>
        <v>398516.75025134225</v>
      </c>
      <c r="AK609" s="2">
        <f t="shared" si="293"/>
        <v>383139.89815161203</v>
      </c>
      <c r="AL609" s="2">
        <f t="shared" si="293"/>
        <v>367763.0460518818</v>
      </c>
      <c r="AM609" s="2">
        <f t="shared" si="293"/>
        <v>352386.19395215157</v>
      </c>
      <c r="AN609" s="2">
        <f t="shared" si="293"/>
        <v>337009.34185242135</v>
      </c>
      <c r="AO609" s="2">
        <f t="shared" si="293"/>
        <v>321632.48975269112</v>
      </c>
      <c r="AP609" s="2">
        <f t="shared" si="293"/>
        <v>306255.6376529609</v>
      </c>
      <c r="AQ609" s="2">
        <f t="shared" si="293"/>
        <v>290878.78555323067</v>
      </c>
      <c r="AR609" s="2">
        <f t="shared" si="293"/>
        <v>275501.93345350045</v>
      </c>
      <c r="AS609" s="2">
        <f t="shared" si="293"/>
        <v>260125.08135377019</v>
      </c>
      <c r="AT609" s="2">
        <f t="shared" si="293"/>
        <v>244748.22925403994</v>
      </c>
      <c r="AU609" s="2">
        <f t="shared" si="293"/>
        <v>229371.37715430968</v>
      </c>
      <c r="AV609" s="2">
        <f t="shared" si="293"/>
        <v>213994.52505457943</v>
      </c>
      <c r="AW609" s="2">
        <f t="shared" si="293"/>
        <v>198617.67295484917</v>
      </c>
      <c r="AX609" s="2">
        <f t="shared" si="293"/>
        <v>183240.82085511892</v>
      </c>
      <c r="AY609" s="2">
        <f t="shared" si="293"/>
        <v>167863.96875538866</v>
      </c>
      <c r="AZ609" s="2">
        <f t="shared" si="293"/>
        <v>152487.11665565841</v>
      </c>
      <c r="BA609" s="2">
        <f t="shared" si="293"/>
        <v>137110.26455592815</v>
      </c>
      <c r="BB609" s="2">
        <f t="shared" si="293"/>
        <v>121733.41245619791</v>
      </c>
      <c r="BC609" s="2">
        <f t="shared" si="293"/>
        <v>106356.56035646767</v>
      </c>
      <c r="BD609" s="2">
        <f t="shared" si="293"/>
        <v>90979.708256737431</v>
      </c>
      <c r="BE609" s="2">
        <f t="shared" si="293"/>
        <v>75602.856157007191</v>
      </c>
      <c r="BF609" s="2">
        <f t="shared" si="293"/>
        <v>60226.004057276943</v>
      </c>
      <c r="BG609" s="2">
        <f t="shared" si="293"/>
        <v>44849.151957546695</v>
      </c>
      <c r="BH609" s="2">
        <f t="shared" si="293"/>
        <v>29472.299857816448</v>
      </c>
      <c r="BI609" s="2">
        <f t="shared" si="293"/>
        <v>14095.447758086202</v>
      </c>
      <c r="BJ609" s="2">
        <f t="shared" si="293"/>
        <v>0</v>
      </c>
      <c r="BK609" s="2">
        <f t="shared" si="293"/>
        <v>0</v>
      </c>
      <c r="BL609" s="2">
        <f t="shared" si="293"/>
        <v>0</v>
      </c>
      <c r="BM609" s="2">
        <f t="shared" si="293"/>
        <v>0</v>
      </c>
      <c r="BN609" s="2">
        <f t="shared" si="293"/>
        <v>0</v>
      </c>
      <c r="BO609" s="2">
        <f t="shared" si="293"/>
        <v>0</v>
      </c>
    </row>
    <row r="610" spans="1:67" ht="12.75" customHeight="1" outlineLevel="2">
      <c r="B610" s="64" t="s">
        <v>543</v>
      </c>
      <c r="L610" s="2">
        <f t="shared" ref="L610:BO610" si="294">IF(L$10=$C597,(L607+L609)/2*(13-$D597)/12,(L607+L609)/2)</f>
        <v>0</v>
      </c>
      <c r="M610" s="2">
        <f t="shared" si="294"/>
        <v>0</v>
      </c>
      <c r="N610" s="2">
        <f t="shared" si="294"/>
        <v>0</v>
      </c>
      <c r="O610" s="2">
        <f t="shared" si="294"/>
        <v>0</v>
      </c>
      <c r="P610" s="2">
        <f t="shared" si="294"/>
        <v>0</v>
      </c>
      <c r="Q610" s="2">
        <f t="shared" si="294"/>
        <v>0</v>
      </c>
      <c r="R610" s="2">
        <f t="shared" si="294"/>
        <v>0</v>
      </c>
      <c r="S610" s="2">
        <f t="shared" si="294"/>
        <v>0</v>
      </c>
      <c r="T610" s="2">
        <f t="shared" si="294"/>
        <v>0</v>
      </c>
      <c r="U610" s="2">
        <f t="shared" si="294"/>
        <v>0</v>
      </c>
      <c r="V610" s="2">
        <f t="shared" si="294"/>
        <v>0</v>
      </c>
      <c r="W610" s="2">
        <f t="shared" si="294"/>
        <v>0</v>
      </c>
      <c r="X610" s="2">
        <f t="shared" si="294"/>
        <v>0</v>
      </c>
      <c r="Y610" s="2">
        <f t="shared" si="294"/>
        <v>0</v>
      </c>
      <c r="Z610" s="2">
        <f t="shared" si="294"/>
        <v>0</v>
      </c>
      <c r="AA610" s="2">
        <f t="shared" si="294"/>
        <v>0</v>
      </c>
      <c r="AB610" s="2">
        <f t="shared" si="294"/>
        <v>0</v>
      </c>
      <c r="AC610" s="2">
        <f t="shared" si="294"/>
        <v>0</v>
      </c>
      <c r="AD610" s="2">
        <f t="shared" si="294"/>
        <v>0</v>
      </c>
      <c r="AE610" s="2">
        <f t="shared" si="294"/>
        <v>0</v>
      </c>
      <c r="AF610" s="2">
        <f t="shared" si="294"/>
        <v>38388.738401757109</v>
      </c>
      <c r="AG610" s="2">
        <f t="shared" si="294"/>
        <v>452335.73260039801</v>
      </c>
      <c r="AH610" s="2">
        <f t="shared" si="294"/>
        <v>436958.88050066784</v>
      </c>
      <c r="AI610" s="2">
        <f t="shared" si="294"/>
        <v>421582.02840093756</v>
      </c>
      <c r="AJ610" s="2">
        <f t="shared" si="294"/>
        <v>406205.17630120739</v>
      </c>
      <c r="AK610" s="2">
        <f t="shared" si="294"/>
        <v>390828.32420147711</v>
      </c>
      <c r="AL610" s="2">
        <f t="shared" si="294"/>
        <v>375451.47210174694</v>
      </c>
      <c r="AM610" s="2">
        <f t="shared" si="294"/>
        <v>360074.62000201666</v>
      </c>
      <c r="AN610" s="2">
        <f t="shared" si="294"/>
        <v>344697.76790228649</v>
      </c>
      <c r="AO610" s="2">
        <f t="shared" si="294"/>
        <v>329320.91580255621</v>
      </c>
      <c r="AP610" s="2">
        <f t="shared" si="294"/>
        <v>313944.06370282604</v>
      </c>
      <c r="AQ610" s="2">
        <f t="shared" si="294"/>
        <v>298567.21160309575</v>
      </c>
      <c r="AR610" s="2">
        <f t="shared" si="294"/>
        <v>283190.35950336559</v>
      </c>
      <c r="AS610" s="2">
        <f t="shared" si="294"/>
        <v>267813.5074036353</v>
      </c>
      <c r="AT610" s="2">
        <f t="shared" si="294"/>
        <v>252436.65530390508</v>
      </c>
      <c r="AU610" s="2">
        <f t="shared" si="294"/>
        <v>237059.80320417479</v>
      </c>
      <c r="AV610" s="2">
        <f t="shared" si="294"/>
        <v>221682.95110444457</v>
      </c>
      <c r="AW610" s="2">
        <f t="shared" si="294"/>
        <v>206306.09900471428</v>
      </c>
      <c r="AX610" s="2">
        <f t="shared" si="294"/>
        <v>190929.24690498406</v>
      </c>
      <c r="AY610" s="2">
        <f t="shared" si="294"/>
        <v>175552.39480525377</v>
      </c>
      <c r="AZ610" s="2">
        <f t="shared" si="294"/>
        <v>160175.54270552355</v>
      </c>
      <c r="BA610" s="2">
        <f t="shared" si="294"/>
        <v>144798.69060579326</v>
      </c>
      <c r="BB610" s="2">
        <f t="shared" si="294"/>
        <v>129421.83850606304</v>
      </c>
      <c r="BC610" s="2">
        <f t="shared" si="294"/>
        <v>114044.98640633278</v>
      </c>
      <c r="BD610" s="2">
        <f t="shared" si="294"/>
        <v>98668.134306602558</v>
      </c>
      <c r="BE610" s="2">
        <f t="shared" si="294"/>
        <v>83291.282206872304</v>
      </c>
      <c r="BF610" s="2">
        <f t="shared" si="294"/>
        <v>67914.430107142063</v>
      </c>
      <c r="BG610" s="2">
        <f t="shared" si="294"/>
        <v>52537.578007411823</v>
      </c>
      <c r="BH610" s="2">
        <f t="shared" si="294"/>
        <v>37160.725907681568</v>
      </c>
      <c r="BI610" s="2">
        <f t="shared" si="294"/>
        <v>21783.873807951324</v>
      </c>
      <c r="BJ610" s="2">
        <f t="shared" si="294"/>
        <v>7047.7238790431011</v>
      </c>
      <c r="BK610" s="2">
        <f t="shared" si="294"/>
        <v>0</v>
      </c>
      <c r="BL610" s="2">
        <f t="shared" si="294"/>
        <v>0</v>
      </c>
      <c r="BM610" s="2">
        <f t="shared" si="294"/>
        <v>0</v>
      </c>
      <c r="BN610" s="2">
        <f t="shared" si="294"/>
        <v>0</v>
      </c>
      <c r="BO610" s="2">
        <f t="shared" si="294"/>
        <v>0</v>
      </c>
    </row>
    <row r="611" spans="1:67" ht="12.75" customHeight="1" outlineLevel="2">
      <c r="B611" s="64" t="s">
        <v>535</v>
      </c>
      <c r="L611" s="171">
        <f t="shared" ref="L611:BO611" si="295">+L610*$C$5</f>
        <v>0</v>
      </c>
      <c r="M611" s="171">
        <f t="shared" si="295"/>
        <v>0</v>
      </c>
      <c r="N611" s="171">
        <f t="shared" si="295"/>
        <v>0</v>
      </c>
      <c r="O611" s="171">
        <f t="shared" si="295"/>
        <v>0</v>
      </c>
      <c r="P611" s="171">
        <f t="shared" si="295"/>
        <v>0</v>
      </c>
      <c r="Q611" s="171">
        <f t="shared" si="295"/>
        <v>0</v>
      </c>
      <c r="R611" s="171">
        <f t="shared" si="295"/>
        <v>0</v>
      </c>
      <c r="S611" s="171">
        <f t="shared" si="295"/>
        <v>0</v>
      </c>
      <c r="T611" s="171">
        <f t="shared" si="295"/>
        <v>0</v>
      </c>
      <c r="U611" s="171">
        <f t="shared" si="295"/>
        <v>0</v>
      </c>
      <c r="V611" s="171">
        <f t="shared" si="295"/>
        <v>0</v>
      </c>
      <c r="W611" s="171">
        <f t="shared" si="295"/>
        <v>0</v>
      </c>
      <c r="X611" s="171">
        <f t="shared" si="295"/>
        <v>0</v>
      </c>
      <c r="Y611" s="171">
        <f t="shared" si="295"/>
        <v>0</v>
      </c>
      <c r="Z611" s="171">
        <f t="shared" si="295"/>
        <v>0</v>
      </c>
      <c r="AA611" s="171">
        <f t="shared" si="295"/>
        <v>0</v>
      </c>
      <c r="AB611" s="171">
        <f t="shared" si="295"/>
        <v>0</v>
      </c>
      <c r="AC611" s="171">
        <f t="shared" si="295"/>
        <v>0</v>
      </c>
      <c r="AD611" s="171">
        <f t="shared" si="295"/>
        <v>0</v>
      </c>
      <c r="AE611" s="171">
        <f t="shared" si="295"/>
        <v>0</v>
      </c>
      <c r="AF611" s="171">
        <f t="shared" si="295"/>
        <v>2687.2116881229981</v>
      </c>
      <c r="AG611" s="171">
        <f t="shared" si="295"/>
        <v>31663.501282027864</v>
      </c>
      <c r="AH611" s="171">
        <f t="shared" si="295"/>
        <v>30587.121635046751</v>
      </c>
      <c r="AI611" s="171">
        <f t="shared" si="295"/>
        <v>29510.741988065631</v>
      </c>
      <c r="AJ611" s="171">
        <f t="shared" si="295"/>
        <v>28434.362341084521</v>
      </c>
      <c r="AK611" s="171">
        <f t="shared" si="295"/>
        <v>27357.982694103401</v>
      </c>
      <c r="AL611" s="171">
        <f t="shared" si="295"/>
        <v>26281.603047122288</v>
      </c>
      <c r="AM611" s="171">
        <f t="shared" si="295"/>
        <v>25205.223400141167</v>
      </c>
      <c r="AN611" s="171">
        <f t="shared" si="295"/>
        <v>24128.843753160058</v>
      </c>
      <c r="AO611" s="171">
        <f t="shared" si="295"/>
        <v>23052.464106178937</v>
      </c>
      <c r="AP611" s="171">
        <f t="shared" si="295"/>
        <v>21976.084459197824</v>
      </c>
      <c r="AQ611" s="171">
        <f t="shared" si="295"/>
        <v>20899.704812216703</v>
      </c>
      <c r="AR611" s="171">
        <f t="shared" si="295"/>
        <v>19823.325165235594</v>
      </c>
      <c r="AS611" s="171">
        <f t="shared" si="295"/>
        <v>18746.945518254473</v>
      </c>
      <c r="AT611" s="171">
        <f t="shared" si="295"/>
        <v>17670.565871273357</v>
      </c>
      <c r="AU611" s="171">
        <f t="shared" si="295"/>
        <v>16594.186224292236</v>
      </c>
      <c r="AV611" s="171">
        <f t="shared" si="295"/>
        <v>15517.806577311121</v>
      </c>
      <c r="AW611" s="171">
        <f t="shared" si="295"/>
        <v>14441.426930330001</v>
      </c>
      <c r="AX611" s="171">
        <f t="shared" si="295"/>
        <v>13365.047283348886</v>
      </c>
      <c r="AY611" s="171">
        <f t="shared" si="295"/>
        <v>12288.667636367765</v>
      </c>
      <c r="AZ611" s="171">
        <f t="shared" si="295"/>
        <v>11212.28798938665</v>
      </c>
      <c r="BA611" s="171">
        <f t="shared" si="295"/>
        <v>10135.90834240553</v>
      </c>
      <c r="BB611" s="171">
        <f t="shared" si="295"/>
        <v>9059.5286954244129</v>
      </c>
      <c r="BC611" s="171">
        <f t="shared" si="295"/>
        <v>7983.1490484432952</v>
      </c>
      <c r="BD611" s="171">
        <f t="shared" si="295"/>
        <v>6906.7694014621793</v>
      </c>
      <c r="BE611" s="171">
        <f t="shared" si="295"/>
        <v>5830.3897544810616</v>
      </c>
      <c r="BF611" s="171">
        <f t="shared" si="295"/>
        <v>4754.0101074999448</v>
      </c>
      <c r="BG611" s="171">
        <f t="shared" si="295"/>
        <v>3677.6304605188279</v>
      </c>
      <c r="BH611" s="171">
        <f t="shared" si="295"/>
        <v>2601.2508135377102</v>
      </c>
      <c r="BI611" s="171">
        <f t="shared" si="295"/>
        <v>1524.8711665565929</v>
      </c>
      <c r="BJ611" s="171">
        <f t="shared" si="295"/>
        <v>493.34067153301714</v>
      </c>
      <c r="BK611" s="171">
        <f t="shared" si="295"/>
        <v>0</v>
      </c>
      <c r="BL611" s="171">
        <f t="shared" si="295"/>
        <v>0</v>
      </c>
      <c r="BM611" s="171">
        <f t="shared" si="295"/>
        <v>0</v>
      </c>
      <c r="BN611" s="171">
        <f t="shared" si="295"/>
        <v>0</v>
      </c>
      <c r="BO611" s="171">
        <f t="shared" si="295"/>
        <v>0</v>
      </c>
    </row>
    <row r="612" spans="1:67" ht="12.75" customHeight="1" outlineLevel="2">
      <c r="B612" s="14" t="s">
        <v>560</v>
      </c>
      <c r="L612" s="22">
        <f t="shared" ref="L612:BO612" si="296">IF(OR(L$10&lt;$C597,L$10&gt;$C597+$F604),0,IF(L$10=$C597,$E604*(13-$D597)/12,IF(L$10=$C597+$F604,$E604*($D597-1)/12,$E604)))</f>
        <v>0</v>
      </c>
      <c r="M612" s="22">
        <f t="shared" si="296"/>
        <v>0</v>
      </c>
      <c r="N612" s="22">
        <f t="shared" si="296"/>
        <v>0</v>
      </c>
      <c r="O612" s="22">
        <f t="shared" si="296"/>
        <v>0</v>
      </c>
      <c r="P612" s="22">
        <f t="shared" si="296"/>
        <v>0</v>
      </c>
      <c r="Q612" s="22">
        <f t="shared" si="296"/>
        <v>0</v>
      </c>
      <c r="R612" s="22">
        <f t="shared" si="296"/>
        <v>0</v>
      </c>
      <c r="S612" s="22">
        <f t="shared" si="296"/>
        <v>0</v>
      </c>
      <c r="T612" s="22">
        <f t="shared" si="296"/>
        <v>0</v>
      </c>
      <c r="U612" s="22">
        <f t="shared" si="296"/>
        <v>0</v>
      </c>
      <c r="V612" s="22">
        <f t="shared" si="296"/>
        <v>0</v>
      </c>
      <c r="W612" s="22">
        <f t="shared" si="296"/>
        <v>0</v>
      </c>
      <c r="X612" s="22">
        <f t="shared" si="296"/>
        <v>0</v>
      </c>
      <c r="Y612" s="22">
        <f t="shared" si="296"/>
        <v>0</v>
      </c>
      <c r="Z612" s="22">
        <f t="shared" si="296"/>
        <v>0</v>
      </c>
      <c r="AA612" s="22">
        <f t="shared" si="296"/>
        <v>0</v>
      </c>
      <c r="AB612" s="22">
        <f t="shared" si="296"/>
        <v>0</v>
      </c>
      <c r="AC612" s="22">
        <f t="shared" si="296"/>
        <v>0</v>
      </c>
      <c r="AD612" s="22">
        <f t="shared" si="296"/>
        <v>0</v>
      </c>
      <c r="AE612" s="22">
        <f t="shared" si="296"/>
        <v>0</v>
      </c>
      <c r="AF612" s="22">
        <f t="shared" si="296"/>
        <v>38442.130249325615</v>
      </c>
      <c r="AG612" s="22">
        <f t="shared" si="296"/>
        <v>461305.56299190735</v>
      </c>
      <c r="AH612" s="22">
        <f t="shared" si="296"/>
        <v>461305.56299190735</v>
      </c>
      <c r="AI612" s="22">
        <f t="shared" si="296"/>
        <v>461305.56299190735</v>
      </c>
      <c r="AJ612" s="22">
        <f t="shared" si="296"/>
        <v>461305.56299190735</v>
      </c>
      <c r="AK612" s="22">
        <f t="shared" si="296"/>
        <v>461305.56299190735</v>
      </c>
      <c r="AL612" s="22">
        <f t="shared" si="296"/>
        <v>461305.56299190735</v>
      </c>
      <c r="AM612" s="22">
        <f t="shared" si="296"/>
        <v>461305.56299190735</v>
      </c>
      <c r="AN612" s="22">
        <f t="shared" si="296"/>
        <v>461305.56299190735</v>
      </c>
      <c r="AO612" s="22">
        <f t="shared" si="296"/>
        <v>461305.56299190735</v>
      </c>
      <c r="AP612" s="22">
        <f t="shared" si="296"/>
        <v>461305.56299190735</v>
      </c>
      <c r="AQ612" s="22">
        <f t="shared" si="296"/>
        <v>461305.56299190735</v>
      </c>
      <c r="AR612" s="22">
        <f t="shared" si="296"/>
        <v>461305.56299190735</v>
      </c>
      <c r="AS612" s="22">
        <f t="shared" si="296"/>
        <v>461305.56299190735</v>
      </c>
      <c r="AT612" s="22">
        <f t="shared" si="296"/>
        <v>461305.56299190735</v>
      </c>
      <c r="AU612" s="22">
        <f t="shared" si="296"/>
        <v>461305.56299190735</v>
      </c>
      <c r="AV612" s="22">
        <f t="shared" si="296"/>
        <v>461305.56299190735</v>
      </c>
      <c r="AW612" s="22">
        <f t="shared" si="296"/>
        <v>461305.56299190735</v>
      </c>
      <c r="AX612" s="22">
        <f t="shared" si="296"/>
        <v>461305.56299190735</v>
      </c>
      <c r="AY612" s="22">
        <f t="shared" si="296"/>
        <v>461305.56299190735</v>
      </c>
      <c r="AZ612" s="22">
        <f t="shared" si="296"/>
        <v>461305.56299190735</v>
      </c>
      <c r="BA612" s="22">
        <f t="shared" si="296"/>
        <v>461305.56299190735</v>
      </c>
      <c r="BB612" s="22">
        <f t="shared" si="296"/>
        <v>461305.56299190735</v>
      </c>
      <c r="BC612" s="22">
        <f t="shared" si="296"/>
        <v>461305.56299190735</v>
      </c>
      <c r="BD612" s="22">
        <f t="shared" si="296"/>
        <v>461305.56299190735</v>
      </c>
      <c r="BE612" s="22">
        <f t="shared" si="296"/>
        <v>461305.56299190735</v>
      </c>
      <c r="BF612" s="22">
        <f t="shared" si="296"/>
        <v>461305.56299190735</v>
      </c>
      <c r="BG612" s="22">
        <f t="shared" si="296"/>
        <v>461305.56299190735</v>
      </c>
      <c r="BH612" s="22">
        <f t="shared" si="296"/>
        <v>461305.56299190735</v>
      </c>
      <c r="BI612" s="22">
        <f t="shared" si="296"/>
        <v>461305.56299190735</v>
      </c>
      <c r="BJ612" s="22">
        <f t="shared" si="296"/>
        <v>422863.4327425817</v>
      </c>
      <c r="BK612" s="22">
        <f t="shared" si="296"/>
        <v>0</v>
      </c>
      <c r="BL612" s="22">
        <f t="shared" si="296"/>
        <v>0</v>
      </c>
      <c r="BM612" s="22">
        <f t="shared" si="296"/>
        <v>0</v>
      </c>
      <c r="BN612" s="22">
        <f t="shared" si="296"/>
        <v>0</v>
      </c>
      <c r="BO612" s="22">
        <f t="shared" si="296"/>
        <v>0</v>
      </c>
    </row>
    <row r="613" spans="1:67" ht="12.75" customHeight="1" outlineLevel="2">
      <c r="B613" s="14" t="s">
        <v>536</v>
      </c>
      <c r="J613" s="2"/>
      <c r="L613" s="172">
        <f>+L612*$G604</f>
        <v>0</v>
      </c>
      <c r="M613" s="172">
        <f t="shared" ref="M613:BO613" si="297">+M612*$G604</f>
        <v>0</v>
      </c>
      <c r="N613" s="172">
        <f t="shared" si="297"/>
        <v>0</v>
      </c>
      <c r="O613" s="172">
        <f t="shared" si="297"/>
        <v>0</v>
      </c>
      <c r="P613" s="172">
        <f t="shared" si="297"/>
        <v>0</v>
      </c>
      <c r="Q613" s="172">
        <f t="shared" si="297"/>
        <v>0</v>
      </c>
      <c r="R613" s="172">
        <f t="shared" si="297"/>
        <v>0</v>
      </c>
      <c r="S613" s="172">
        <f t="shared" si="297"/>
        <v>0</v>
      </c>
      <c r="T613" s="172">
        <f t="shared" si="297"/>
        <v>0</v>
      </c>
      <c r="U613" s="172">
        <f t="shared" si="297"/>
        <v>0</v>
      </c>
      <c r="V613" s="172">
        <f t="shared" si="297"/>
        <v>0</v>
      </c>
      <c r="W613" s="172">
        <f t="shared" si="297"/>
        <v>0</v>
      </c>
      <c r="X613" s="172">
        <f t="shared" si="297"/>
        <v>0</v>
      </c>
      <c r="Y613" s="172">
        <f t="shared" si="297"/>
        <v>0</v>
      </c>
      <c r="Z613" s="172">
        <f t="shared" si="297"/>
        <v>0</v>
      </c>
      <c r="AA613" s="172">
        <f t="shared" si="297"/>
        <v>0</v>
      </c>
      <c r="AB613" s="172">
        <f t="shared" si="297"/>
        <v>0</v>
      </c>
      <c r="AC613" s="172">
        <f t="shared" si="297"/>
        <v>0</v>
      </c>
      <c r="AD613" s="172">
        <f t="shared" si="297"/>
        <v>0</v>
      </c>
      <c r="AE613" s="172">
        <f t="shared" si="297"/>
        <v>0</v>
      </c>
      <c r="AF613" s="172">
        <f t="shared" si="297"/>
        <v>11.532639074797684</v>
      </c>
      <c r="AG613" s="172">
        <f t="shared" si="297"/>
        <v>138.3916688975722</v>
      </c>
      <c r="AH613" s="172">
        <f t="shared" si="297"/>
        <v>138.3916688975722</v>
      </c>
      <c r="AI613" s="172">
        <f t="shared" si="297"/>
        <v>138.3916688975722</v>
      </c>
      <c r="AJ613" s="172">
        <f t="shared" si="297"/>
        <v>138.3916688975722</v>
      </c>
      <c r="AK613" s="172">
        <f t="shared" si="297"/>
        <v>138.3916688975722</v>
      </c>
      <c r="AL613" s="172">
        <f t="shared" si="297"/>
        <v>138.3916688975722</v>
      </c>
      <c r="AM613" s="172">
        <f t="shared" si="297"/>
        <v>138.3916688975722</v>
      </c>
      <c r="AN613" s="172">
        <f t="shared" si="297"/>
        <v>138.3916688975722</v>
      </c>
      <c r="AO613" s="172">
        <f t="shared" si="297"/>
        <v>138.3916688975722</v>
      </c>
      <c r="AP613" s="172">
        <f t="shared" si="297"/>
        <v>138.3916688975722</v>
      </c>
      <c r="AQ613" s="172">
        <f t="shared" si="297"/>
        <v>138.3916688975722</v>
      </c>
      <c r="AR613" s="172">
        <f t="shared" si="297"/>
        <v>138.3916688975722</v>
      </c>
      <c r="AS613" s="172">
        <f t="shared" si="297"/>
        <v>138.3916688975722</v>
      </c>
      <c r="AT613" s="172">
        <f t="shared" si="297"/>
        <v>138.3916688975722</v>
      </c>
      <c r="AU613" s="172">
        <f t="shared" si="297"/>
        <v>138.3916688975722</v>
      </c>
      <c r="AV613" s="172">
        <f t="shared" si="297"/>
        <v>138.3916688975722</v>
      </c>
      <c r="AW613" s="172">
        <f t="shared" si="297"/>
        <v>138.3916688975722</v>
      </c>
      <c r="AX613" s="172">
        <f t="shared" si="297"/>
        <v>138.3916688975722</v>
      </c>
      <c r="AY613" s="172">
        <f t="shared" si="297"/>
        <v>138.3916688975722</v>
      </c>
      <c r="AZ613" s="172">
        <f t="shared" si="297"/>
        <v>138.3916688975722</v>
      </c>
      <c r="BA613" s="172">
        <f t="shared" si="297"/>
        <v>138.3916688975722</v>
      </c>
      <c r="BB613" s="172">
        <f t="shared" si="297"/>
        <v>138.3916688975722</v>
      </c>
      <c r="BC613" s="172">
        <f t="shared" si="297"/>
        <v>138.3916688975722</v>
      </c>
      <c r="BD613" s="172">
        <f t="shared" si="297"/>
        <v>138.3916688975722</v>
      </c>
      <c r="BE613" s="172">
        <f t="shared" si="297"/>
        <v>138.3916688975722</v>
      </c>
      <c r="BF613" s="172">
        <f t="shared" si="297"/>
        <v>138.3916688975722</v>
      </c>
      <c r="BG613" s="172">
        <f t="shared" si="297"/>
        <v>138.3916688975722</v>
      </c>
      <c r="BH613" s="172">
        <f t="shared" si="297"/>
        <v>138.3916688975722</v>
      </c>
      <c r="BI613" s="172">
        <f t="shared" si="297"/>
        <v>138.3916688975722</v>
      </c>
      <c r="BJ613" s="172">
        <f t="shared" si="297"/>
        <v>126.8590298227745</v>
      </c>
      <c r="BK613" s="172">
        <f t="shared" si="297"/>
        <v>0</v>
      </c>
      <c r="BL613" s="172">
        <f t="shared" si="297"/>
        <v>0</v>
      </c>
      <c r="BM613" s="172">
        <f t="shared" si="297"/>
        <v>0</v>
      </c>
      <c r="BN613" s="172">
        <f t="shared" si="297"/>
        <v>0</v>
      </c>
      <c r="BO613" s="172">
        <f t="shared" si="297"/>
        <v>0</v>
      </c>
    </row>
    <row r="614" spans="1:67" ht="13.5" customHeight="1" outlineLevel="2" thickBot="1">
      <c r="B614" s="14" t="s">
        <v>561</v>
      </c>
      <c r="J614" s="2"/>
      <c r="L614" s="157">
        <f t="shared" ref="L614:BO614" si="298">SUM(L608,L611,L613)</f>
        <v>0</v>
      </c>
      <c r="M614" s="157">
        <f t="shared" si="298"/>
        <v>0</v>
      </c>
      <c r="N614" s="157">
        <f t="shared" si="298"/>
        <v>0</v>
      </c>
      <c r="O614" s="157">
        <f t="shared" si="298"/>
        <v>0</v>
      </c>
      <c r="P614" s="157">
        <f t="shared" si="298"/>
        <v>0</v>
      </c>
      <c r="Q614" s="157">
        <f t="shared" si="298"/>
        <v>0</v>
      </c>
      <c r="R614" s="157">
        <f t="shared" si="298"/>
        <v>0</v>
      </c>
      <c r="S614" s="157">
        <f t="shared" si="298"/>
        <v>0</v>
      </c>
      <c r="T614" s="157">
        <f t="shared" si="298"/>
        <v>0</v>
      </c>
      <c r="U614" s="157">
        <f t="shared" si="298"/>
        <v>0</v>
      </c>
      <c r="V614" s="157">
        <f t="shared" si="298"/>
        <v>0</v>
      </c>
      <c r="W614" s="157">
        <f t="shared" si="298"/>
        <v>0</v>
      </c>
      <c r="X614" s="157">
        <f t="shared" si="298"/>
        <v>0</v>
      </c>
      <c r="Y614" s="157">
        <f t="shared" si="298"/>
        <v>0</v>
      </c>
      <c r="Z614" s="157">
        <f t="shared" si="298"/>
        <v>0</v>
      </c>
      <c r="AA614" s="157">
        <f t="shared" si="298"/>
        <v>0</v>
      </c>
      <c r="AB614" s="157">
        <f t="shared" si="298"/>
        <v>0</v>
      </c>
      <c r="AC614" s="157">
        <f t="shared" si="298"/>
        <v>0</v>
      </c>
      <c r="AD614" s="157">
        <f t="shared" si="298"/>
        <v>0</v>
      </c>
      <c r="AE614" s="157">
        <f t="shared" si="298"/>
        <v>0</v>
      </c>
      <c r="AF614" s="157">
        <f t="shared" si="298"/>
        <v>3980.1486688419827</v>
      </c>
      <c r="AG614" s="157">
        <f t="shared" si="298"/>
        <v>47178.745050655685</v>
      </c>
      <c r="AH614" s="157">
        <f t="shared" si="298"/>
        <v>46102.365403674572</v>
      </c>
      <c r="AI614" s="157">
        <f t="shared" si="298"/>
        <v>45025.985756693452</v>
      </c>
      <c r="AJ614" s="157">
        <f t="shared" si="298"/>
        <v>43949.606109712338</v>
      </c>
      <c r="AK614" s="157">
        <f t="shared" si="298"/>
        <v>42873.226462731218</v>
      </c>
      <c r="AL614" s="157">
        <f t="shared" si="298"/>
        <v>41796.846815750105</v>
      </c>
      <c r="AM614" s="157">
        <f t="shared" si="298"/>
        <v>40720.467168768984</v>
      </c>
      <c r="AN614" s="157">
        <f t="shared" si="298"/>
        <v>39644.087521787878</v>
      </c>
      <c r="AO614" s="157">
        <f t="shared" si="298"/>
        <v>38567.707874806758</v>
      </c>
      <c r="AP614" s="157">
        <f t="shared" si="298"/>
        <v>37491.328227825645</v>
      </c>
      <c r="AQ614" s="157">
        <f t="shared" si="298"/>
        <v>36414.948580844524</v>
      </c>
      <c r="AR614" s="157">
        <f t="shared" si="298"/>
        <v>35338.568933863411</v>
      </c>
      <c r="AS614" s="157">
        <f t="shared" si="298"/>
        <v>34262.189286882291</v>
      </c>
      <c r="AT614" s="157">
        <f t="shared" si="298"/>
        <v>33185.809639901177</v>
      </c>
      <c r="AU614" s="157">
        <f t="shared" si="298"/>
        <v>32109.429992920057</v>
      </c>
      <c r="AV614" s="157">
        <f t="shared" si="298"/>
        <v>31033.05034593894</v>
      </c>
      <c r="AW614" s="157">
        <f t="shared" si="298"/>
        <v>29956.67069895782</v>
      </c>
      <c r="AX614" s="157">
        <f t="shared" si="298"/>
        <v>28880.291051976703</v>
      </c>
      <c r="AY614" s="157">
        <f t="shared" si="298"/>
        <v>27803.911404995582</v>
      </c>
      <c r="AZ614" s="157">
        <f t="shared" si="298"/>
        <v>26727.531758014469</v>
      </c>
      <c r="BA614" s="157">
        <f t="shared" si="298"/>
        <v>25651.152111033349</v>
      </c>
      <c r="BB614" s="157">
        <f t="shared" si="298"/>
        <v>24574.772464052232</v>
      </c>
      <c r="BC614" s="157">
        <f t="shared" si="298"/>
        <v>23498.392817071115</v>
      </c>
      <c r="BD614" s="157">
        <f t="shared" si="298"/>
        <v>22422.013170089998</v>
      </c>
      <c r="BE614" s="157">
        <f t="shared" si="298"/>
        <v>21345.633523108881</v>
      </c>
      <c r="BF614" s="157">
        <f t="shared" si="298"/>
        <v>20269.253876127765</v>
      </c>
      <c r="BG614" s="157">
        <f t="shared" si="298"/>
        <v>19192.874229146648</v>
      </c>
      <c r="BH614" s="157">
        <f t="shared" si="298"/>
        <v>18116.494582165527</v>
      </c>
      <c r="BI614" s="157">
        <f t="shared" si="298"/>
        <v>17040.114935184411</v>
      </c>
      <c r="BJ614" s="157">
        <f t="shared" si="298"/>
        <v>14715.647459441992</v>
      </c>
      <c r="BK614" s="157">
        <f t="shared" si="298"/>
        <v>0</v>
      </c>
      <c r="BL614" s="157">
        <f t="shared" si="298"/>
        <v>0</v>
      </c>
      <c r="BM614" s="157">
        <f t="shared" si="298"/>
        <v>0</v>
      </c>
      <c r="BN614" s="157">
        <f t="shared" si="298"/>
        <v>0</v>
      </c>
      <c r="BO614" s="157">
        <f t="shared" si="298"/>
        <v>0</v>
      </c>
    </row>
    <row r="615" spans="1:67" ht="12.75" customHeight="1" outlineLevel="2">
      <c r="B615" s="14"/>
    </row>
    <row r="616" spans="1:67" ht="12.75" customHeight="1" outlineLevel="2">
      <c r="B616" s="14"/>
    </row>
    <row r="617" spans="1:67" ht="12.75" customHeight="1" outlineLevel="2">
      <c r="B617" s="14"/>
    </row>
    <row r="618" spans="1:67" ht="12.75" customHeight="1" outlineLevel="2">
      <c r="B618" s="14"/>
    </row>
    <row r="619" spans="1:67" ht="12.75" customHeight="1" outlineLevel="2">
      <c r="B619" s="14"/>
    </row>
    <row r="620" spans="1:67" ht="12.75" customHeight="1" outlineLevel="2">
      <c r="B620" s="14"/>
    </row>
    <row r="621" spans="1:67" ht="12.75" customHeight="1" outlineLevel="2">
      <c r="B621" s="14"/>
    </row>
    <row r="622" spans="1:67" outlineLevel="1">
      <c r="A622">
        <f>A592+1</f>
        <v>21</v>
      </c>
      <c r="B622" s="158" t="s">
        <v>630</v>
      </c>
      <c r="C622" s="150"/>
      <c r="G622" s="159" t="s">
        <v>336</v>
      </c>
      <c r="H622" s="1">
        <f>+C627</f>
        <v>2032</v>
      </c>
      <c r="I622" s="2">
        <f>+E634</f>
        <v>51253.001632436186</v>
      </c>
      <c r="J622" s="2">
        <f>NPV($C$4,M622:BO622)+L622</f>
        <v>12949.561716280241</v>
      </c>
      <c r="L622" s="2">
        <f>+L644</f>
        <v>0</v>
      </c>
      <c r="M622" s="2">
        <f t="shared" ref="M622:BO622" si="299">+M644</f>
        <v>0</v>
      </c>
      <c r="N622" s="2">
        <f t="shared" si="299"/>
        <v>0</v>
      </c>
      <c r="O622" s="2">
        <f t="shared" si="299"/>
        <v>0</v>
      </c>
      <c r="P622" s="2">
        <f t="shared" si="299"/>
        <v>0</v>
      </c>
      <c r="Q622" s="2">
        <f t="shared" si="299"/>
        <v>0</v>
      </c>
      <c r="R622" s="2">
        <f t="shared" si="299"/>
        <v>0</v>
      </c>
      <c r="S622" s="2">
        <f t="shared" si="299"/>
        <v>0</v>
      </c>
      <c r="T622" s="2">
        <f t="shared" si="299"/>
        <v>0</v>
      </c>
      <c r="U622" s="2">
        <f t="shared" si="299"/>
        <v>0</v>
      </c>
      <c r="V622" s="2">
        <f t="shared" si="299"/>
        <v>0</v>
      </c>
      <c r="W622" s="2">
        <f t="shared" si="299"/>
        <v>0</v>
      </c>
      <c r="X622" s="2">
        <f t="shared" si="299"/>
        <v>0</v>
      </c>
      <c r="Y622" s="2">
        <f t="shared" si="299"/>
        <v>0</v>
      </c>
      <c r="Z622" s="2">
        <f t="shared" si="299"/>
        <v>0</v>
      </c>
      <c r="AA622" s="2">
        <f t="shared" si="299"/>
        <v>0</v>
      </c>
      <c r="AB622" s="2">
        <f t="shared" si="299"/>
        <v>0</v>
      </c>
      <c r="AC622" s="2">
        <f t="shared" si="299"/>
        <v>0</v>
      </c>
      <c r="AD622" s="2">
        <f t="shared" si="299"/>
        <v>0</v>
      </c>
      <c r="AE622" s="2">
        <f t="shared" si="299"/>
        <v>0</v>
      </c>
      <c r="AF622" s="2">
        <f t="shared" si="299"/>
        <v>1364.9137035426941</v>
      </c>
      <c r="AG622" s="2">
        <f t="shared" si="299"/>
        <v>15893.128697871525</v>
      </c>
      <c r="AH622" s="2">
        <f t="shared" si="299"/>
        <v>14996.201169303891</v>
      </c>
      <c r="AI622" s="2">
        <f t="shared" si="299"/>
        <v>14099.273640736259</v>
      </c>
      <c r="AJ622" s="2">
        <f t="shared" si="299"/>
        <v>12170.665900142381</v>
      </c>
      <c r="AK622" s="2">
        <f t="shared" si="299"/>
        <v>0</v>
      </c>
      <c r="AL622" s="2">
        <f t="shared" si="299"/>
        <v>0</v>
      </c>
      <c r="AM622" s="2">
        <f t="shared" si="299"/>
        <v>0</v>
      </c>
      <c r="AN622" s="2">
        <f t="shared" si="299"/>
        <v>0</v>
      </c>
      <c r="AO622" s="2">
        <f t="shared" si="299"/>
        <v>0</v>
      </c>
      <c r="AP622" s="2">
        <f t="shared" si="299"/>
        <v>0</v>
      </c>
      <c r="AQ622" s="2">
        <f t="shared" si="299"/>
        <v>0</v>
      </c>
      <c r="AR622" s="2">
        <f t="shared" si="299"/>
        <v>0</v>
      </c>
      <c r="AS622" s="2">
        <f t="shared" si="299"/>
        <v>0</v>
      </c>
      <c r="AT622" s="2">
        <f t="shared" si="299"/>
        <v>0</v>
      </c>
      <c r="AU622" s="2">
        <f t="shared" si="299"/>
        <v>0</v>
      </c>
      <c r="AV622" s="2">
        <f t="shared" si="299"/>
        <v>0</v>
      </c>
      <c r="AW622" s="2">
        <f t="shared" si="299"/>
        <v>0</v>
      </c>
      <c r="AX622" s="2">
        <f t="shared" si="299"/>
        <v>0</v>
      </c>
      <c r="AY622" s="2">
        <f t="shared" si="299"/>
        <v>0</v>
      </c>
      <c r="AZ622" s="2">
        <f t="shared" si="299"/>
        <v>0</v>
      </c>
      <c r="BA622" s="2">
        <f t="shared" si="299"/>
        <v>0</v>
      </c>
      <c r="BB622" s="2">
        <f t="shared" si="299"/>
        <v>0</v>
      </c>
      <c r="BC622" s="2">
        <f t="shared" si="299"/>
        <v>0</v>
      </c>
      <c r="BD622" s="2">
        <f t="shared" si="299"/>
        <v>0</v>
      </c>
      <c r="BE622" s="2">
        <f t="shared" si="299"/>
        <v>0</v>
      </c>
      <c r="BF622" s="2">
        <f t="shared" si="299"/>
        <v>0</v>
      </c>
      <c r="BG622" s="2">
        <f t="shared" si="299"/>
        <v>0</v>
      </c>
      <c r="BH622" s="2">
        <f t="shared" si="299"/>
        <v>0</v>
      </c>
      <c r="BI622" s="2">
        <f t="shared" si="299"/>
        <v>0</v>
      </c>
      <c r="BJ622" s="2">
        <f t="shared" si="299"/>
        <v>0</v>
      </c>
      <c r="BK622" s="2">
        <f t="shared" si="299"/>
        <v>0</v>
      </c>
      <c r="BL622" s="2">
        <f t="shared" si="299"/>
        <v>0</v>
      </c>
      <c r="BM622" s="2">
        <f t="shared" si="299"/>
        <v>0</v>
      </c>
      <c r="BN622" s="2">
        <f t="shared" si="299"/>
        <v>0</v>
      </c>
      <c r="BO622" s="2">
        <f t="shared" si="299"/>
        <v>0</v>
      </c>
    </row>
    <row r="623" spans="1:67" ht="12.75" customHeight="1" outlineLevel="2">
      <c r="B623" s="160" t="str">
        <f>"Jan "&amp;$L$10&amp;" $"</f>
        <v>Jan 2012 $</v>
      </c>
      <c r="C623" s="161">
        <v>33114.76</v>
      </c>
      <c r="D623" s="60"/>
      <c r="E623" s="60"/>
      <c r="F623" s="60"/>
      <c r="G623" s="60"/>
      <c r="H623" s="162"/>
    </row>
    <row r="624" spans="1:67" ht="12.75" customHeight="1" outlineLevel="2">
      <c r="B624" s="14" t="s">
        <v>549</v>
      </c>
      <c r="C624" s="163">
        <v>0.42849999999999999</v>
      </c>
      <c r="D624" s="163">
        <v>0.25</v>
      </c>
      <c r="E624" s="163">
        <v>0.17860000000000001</v>
      </c>
      <c r="F624" s="163">
        <v>0.1429</v>
      </c>
      <c r="G624" s="163">
        <v>0</v>
      </c>
      <c r="H624" s="164"/>
      <c r="J624" s="17"/>
      <c r="K624" s="17"/>
    </row>
    <row r="625" spans="2:67" ht="12.75" customHeight="1" outlineLevel="2">
      <c r="B625" s="14" t="s">
        <v>323</v>
      </c>
      <c r="C625" s="193">
        <v>2.52E-2</v>
      </c>
      <c r="D625" s="60"/>
      <c r="E625" s="60"/>
      <c r="F625" s="60"/>
      <c r="G625" s="60"/>
    </row>
    <row r="626" spans="2:67" ht="12.75" customHeight="1" outlineLevel="2">
      <c r="B626" s="14" t="s">
        <v>550</v>
      </c>
      <c r="C626" s="159">
        <v>2028</v>
      </c>
      <c r="D626" s="159">
        <v>1</v>
      </c>
    </row>
    <row r="627" spans="2:67" ht="12.75" customHeight="1" outlineLevel="2">
      <c r="B627" s="14" t="s">
        <v>551</v>
      </c>
      <c r="C627" s="159">
        <v>2032</v>
      </c>
      <c r="D627" s="159">
        <v>12</v>
      </c>
    </row>
    <row r="628" spans="2:67" ht="12.75" customHeight="1" outlineLevel="2">
      <c r="B628" s="15" t="s">
        <v>552</v>
      </c>
      <c r="L628" s="166">
        <f t="shared" ref="L628:BO628" si="300">(1+$C625)^L$21</f>
        <v>1.0125216047077712</v>
      </c>
      <c r="M628" s="166">
        <f t="shared" si="300"/>
        <v>1.0380371491464069</v>
      </c>
      <c r="N628" s="166">
        <f t="shared" si="300"/>
        <v>1.0641956853048962</v>
      </c>
      <c r="O628" s="166">
        <f t="shared" si="300"/>
        <v>1.0910134165745795</v>
      </c>
      <c r="P628" s="166">
        <f t="shared" si="300"/>
        <v>1.1185069546722588</v>
      </c>
      <c r="Q628" s="166">
        <f t="shared" si="300"/>
        <v>1.1466933299299995</v>
      </c>
      <c r="R628" s="166">
        <f t="shared" si="300"/>
        <v>1.1755900018442353</v>
      </c>
      <c r="S628" s="166">
        <f t="shared" si="300"/>
        <v>1.2052148698907099</v>
      </c>
      <c r="T628" s="166">
        <f t="shared" si="300"/>
        <v>1.2355862846119556</v>
      </c>
      <c r="U628" s="166">
        <f t="shared" si="300"/>
        <v>1.2667230589841769</v>
      </c>
      <c r="V628" s="166">
        <f t="shared" si="300"/>
        <v>1.2986444800705779</v>
      </c>
      <c r="W628" s="166">
        <f t="shared" si="300"/>
        <v>1.3313703209683565</v>
      </c>
      <c r="X628" s="166">
        <f t="shared" si="300"/>
        <v>1.3649208530567589</v>
      </c>
      <c r="Y628" s="166">
        <f t="shared" si="300"/>
        <v>1.399316858553789</v>
      </c>
      <c r="Z628" s="166">
        <f t="shared" si="300"/>
        <v>1.4345796433893443</v>
      </c>
      <c r="AA628" s="166">
        <f t="shared" si="300"/>
        <v>1.4707310504027555</v>
      </c>
      <c r="AB628" s="166">
        <f t="shared" si="300"/>
        <v>1.507793472872905</v>
      </c>
      <c r="AC628" s="166">
        <f t="shared" si="300"/>
        <v>1.5457898683893019</v>
      </c>
      <c r="AD628" s="166">
        <f t="shared" si="300"/>
        <v>1.5847437730727121</v>
      </c>
      <c r="AE628" s="166">
        <f t="shared" si="300"/>
        <v>1.6246793161541444</v>
      </c>
      <c r="AF628" s="166">
        <f t="shared" si="300"/>
        <v>1.6656212349212287</v>
      </c>
      <c r="AG628" s="166">
        <f t="shared" si="300"/>
        <v>1.7075948900412434</v>
      </c>
      <c r="AH628" s="166">
        <f t="shared" si="300"/>
        <v>1.7506262812702824</v>
      </c>
      <c r="AI628" s="166">
        <f t="shared" si="300"/>
        <v>1.7947420635582936</v>
      </c>
      <c r="AJ628" s="166">
        <f t="shared" si="300"/>
        <v>1.8399695635599622</v>
      </c>
      <c r="AK628" s="166">
        <f t="shared" si="300"/>
        <v>1.8863367965616731</v>
      </c>
      <c r="AL628" s="166">
        <f t="shared" si="300"/>
        <v>1.933872483835027</v>
      </c>
      <c r="AM628" s="166">
        <f t="shared" si="300"/>
        <v>1.9826060704276696</v>
      </c>
      <c r="AN628" s="166">
        <f t="shared" si="300"/>
        <v>2.0325677434024465</v>
      </c>
      <c r="AO628" s="166">
        <f t="shared" si="300"/>
        <v>2.0837884505361881</v>
      </c>
      <c r="AP628" s="166">
        <f t="shared" si="300"/>
        <v>2.1362999194896997</v>
      </c>
      <c r="AQ628" s="166">
        <f t="shared" si="300"/>
        <v>2.1901346774608399</v>
      </c>
      <c r="AR628" s="166">
        <f t="shared" si="300"/>
        <v>2.2453260713328529</v>
      </c>
      <c r="AS628" s="166">
        <f t="shared" si="300"/>
        <v>2.3019082883304405</v>
      </c>
      <c r="AT628" s="166">
        <f t="shared" si="300"/>
        <v>2.3599163771963672</v>
      </c>
      <c r="AU628" s="166">
        <f t="shared" si="300"/>
        <v>2.4193862699017155</v>
      </c>
      <c r="AV628" s="166">
        <f t="shared" si="300"/>
        <v>2.4803548039032384</v>
      </c>
      <c r="AW628" s="166">
        <f t="shared" si="300"/>
        <v>2.5428597449615999</v>
      </c>
      <c r="AX628" s="166">
        <f t="shared" si="300"/>
        <v>2.606939810534632</v>
      </c>
      <c r="AY628" s="166">
        <f t="shared" si="300"/>
        <v>2.672634693760104</v>
      </c>
      <c r="AZ628" s="166">
        <f t="shared" si="300"/>
        <v>2.7399850880428587</v>
      </c>
      <c r="BA628" s="166">
        <f t="shared" si="300"/>
        <v>2.8090327122615379</v>
      </c>
      <c r="BB628" s="166">
        <f t="shared" si="300"/>
        <v>2.8798203366105284</v>
      </c>
      <c r="BC628" s="166">
        <f t="shared" si="300"/>
        <v>2.9523918090931134</v>
      </c>
      <c r="BD628" s="166">
        <f t="shared" si="300"/>
        <v>3.0267920826822596</v>
      </c>
      <c r="BE628" s="166">
        <f t="shared" si="300"/>
        <v>3.1030672431658526</v>
      </c>
      <c r="BF628" s="166">
        <f t="shared" si="300"/>
        <v>3.1812645376936315</v>
      </c>
      <c r="BG628" s="166">
        <f t="shared" si="300"/>
        <v>3.2614324040435108</v>
      </c>
      <c r="BH628" s="166">
        <f t="shared" si="300"/>
        <v>3.3436205006254069</v>
      </c>
      <c r="BI628" s="166">
        <f t="shared" si="300"/>
        <v>3.4278797372411671</v>
      </c>
      <c r="BJ628" s="166">
        <f t="shared" si="300"/>
        <v>3.5142623066196435</v>
      </c>
      <c r="BK628" s="166">
        <f t="shared" si="300"/>
        <v>3.6028217167464582</v>
      </c>
      <c r="BL628" s="166">
        <f t="shared" si="300"/>
        <v>3.6936128240084685</v>
      </c>
      <c r="BM628" s="166">
        <f t="shared" si="300"/>
        <v>3.7866918671734817</v>
      </c>
      <c r="BN628" s="166">
        <f t="shared" si="300"/>
        <v>3.8821165022262529</v>
      </c>
      <c r="BO628" s="166">
        <f t="shared" si="300"/>
        <v>3.979945838082354</v>
      </c>
    </row>
    <row r="629" spans="2:67" ht="12.75" customHeight="1" outlineLevel="2">
      <c r="B629" s="14" t="s">
        <v>553</v>
      </c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pans="2:67" ht="12.75" customHeight="1" outlineLevel="2">
      <c r="B630" s="64" t="s">
        <v>554</v>
      </c>
      <c r="L630" s="2">
        <f t="shared" ref="L630:BO630" si="301">IF(L$10&gt;$C627,0,+K633)</f>
        <v>0</v>
      </c>
      <c r="M630" s="2">
        <f t="shared" si="301"/>
        <v>0</v>
      </c>
      <c r="N630" s="2">
        <f t="shared" si="301"/>
        <v>0</v>
      </c>
      <c r="O630" s="2">
        <f t="shared" si="301"/>
        <v>0</v>
      </c>
      <c r="P630" s="2">
        <f t="shared" si="301"/>
        <v>0</v>
      </c>
      <c r="Q630" s="2">
        <f t="shared" si="301"/>
        <v>0</v>
      </c>
      <c r="R630" s="2">
        <f t="shared" si="301"/>
        <v>0</v>
      </c>
      <c r="S630" s="2">
        <f t="shared" si="301"/>
        <v>0</v>
      </c>
      <c r="T630" s="2">
        <f t="shared" si="301"/>
        <v>0</v>
      </c>
      <c r="U630" s="2">
        <f t="shared" si="301"/>
        <v>0</v>
      </c>
      <c r="V630" s="2">
        <f t="shared" si="301"/>
        <v>0</v>
      </c>
      <c r="W630" s="2">
        <f t="shared" si="301"/>
        <v>0</v>
      </c>
      <c r="X630" s="2">
        <f t="shared" si="301"/>
        <v>0</v>
      </c>
      <c r="Y630" s="2">
        <f t="shared" si="301"/>
        <v>0</v>
      </c>
      <c r="Z630" s="2">
        <f t="shared" si="301"/>
        <v>0</v>
      </c>
      <c r="AA630" s="2">
        <f t="shared" si="301"/>
        <v>0</v>
      </c>
      <c r="AB630" s="2">
        <f t="shared" si="301"/>
        <v>0</v>
      </c>
      <c r="AC630" s="2">
        <f t="shared" si="301"/>
        <v>21395.098834538057</v>
      </c>
      <c r="AD630" s="2">
        <f t="shared" si="301"/>
        <v>34192.213960073888</v>
      </c>
      <c r="AE630" s="2">
        <f t="shared" si="301"/>
        <v>43564.857933707892</v>
      </c>
      <c r="AF630" s="2">
        <f t="shared" si="301"/>
        <v>51253.001632436186</v>
      </c>
      <c r="AG630" s="2">
        <f t="shared" si="301"/>
        <v>0</v>
      </c>
      <c r="AH630" s="2">
        <f t="shared" si="301"/>
        <v>0</v>
      </c>
      <c r="AI630" s="2">
        <f t="shared" si="301"/>
        <v>0</v>
      </c>
      <c r="AJ630" s="2">
        <f t="shared" si="301"/>
        <v>0</v>
      </c>
      <c r="AK630" s="2">
        <f t="shared" si="301"/>
        <v>0</v>
      </c>
      <c r="AL630" s="2">
        <f t="shared" si="301"/>
        <v>0</v>
      </c>
      <c r="AM630" s="2">
        <f t="shared" si="301"/>
        <v>0</v>
      </c>
      <c r="AN630" s="2">
        <f t="shared" si="301"/>
        <v>0</v>
      </c>
      <c r="AO630" s="2">
        <f t="shared" si="301"/>
        <v>0</v>
      </c>
      <c r="AP630" s="2">
        <f t="shared" si="301"/>
        <v>0</v>
      </c>
      <c r="AQ630" s="2">
        <f t="shared" si="301"/>
        <v>0</v>
      </c>
      <c r="AR630" s="2">
        <f t="shared" si="301"/>
        <v>0</v>
      </c>
      <c r="AS630" s="2">
        <f t="shared" si="301"/>
        <v>0</v>
      </c>
      <c r="AT630" s="2">
        <f t="shared" si="301"/>
        <v>0</v>
      </c>
      <c r="AU630" s="2">
        <f t="shared" si="301"/>
        <v>0</v>
      </c>
      <c r="AV630" s="2">
        <f t="shared" si="301"/>
        <v>0</v>
      </c>
      <c r="AW630" s="2">
        <f t="shared" si="301"/>
        <v>0</v>
      </c>
      <c r="AX630" s="2">
        <f t="shared" si="301"/>
        <v>0</v>
      </c>
      <c r="AY630" s="2">
        <f t="shared" si="301"/>
        <v>0</v>
      </c>
      <c r="AZ630" s="2">
        <f t="shared" si="301"/>
        <v>0</v>
      </c>
      <c r="BA630" s="2">
        <f t="shared" si="301"/>
        <v>0</v>
      </c>
      <c r="BB630" s="2">
        <f t="shared" si="301"/>
        <v>0</v>
      </c>
      <c r="BC630" s="2">
        <f t="shared" si="301"/>
        <v>0</v>
      </c>
      <c r="BD630" s="2">
        <f t="shared" si="301"/>
        <v>0</v>
      </c>
      <c r="BE630" s="2">
        <f t="shared" si="301"/>
        <v>0</v>
      </c>
      <c r="BF630" s="2">
        <f t="shared" si="301"/>
        <v>0</v>
      </c>
      <c r="BG630" s="2">
        <f t="shared" si="301"/>
        <v>0</v>
      </c>
      <c r="BH630" s="2">
        <f t="shared" si="301"/>
        <v>0</v>
      </c>
      <c r="BI630" s="2">
        <f t="shared" si="301"/>
        <v>0</v>
      </c>
      <c r="BJ630" s="2">
        <f t="shared" si="301"/>
        <v>0</v>
      </c>
      <c r="BK630" s="2">
        <f t="shared" si="301"/>
        <v>0</v>
      </c>
      <c r="BL630" s="2">
        <f t="shared" si="301"/>
        <v>0</v>
      </c>
      <c r="BM630" s="2">
        <f t="shared" si="301"/>
        <v>0</v>
      </c>
      <c r="BN630" s="2">
        <f t="shared" si="301"/>
        <v>0</v>
      </c>
      <c r="BO630" s="2">
        <f t="shared" si="301"/>
        <v>0</v>
      </c>
    </row>
    <row r="631" spans="2:67" ht="12.75" customHeight="1" outlineLevel="2">
      <c r="B631" s="64" t="s">
        <v>555</v>
      </c>
      <c r="L631" s="2">
        <f t="shared" ref="L631:BO631" si="302">IF(AND(L$10&gt;=$C626,L$10&lt;=$C627),INDEX($C624:$G624,1,L$10-$C626+1)*$C623*L628,0)</f>
        <v>0</v>
      </c>
      <c r="M631" s="2">
        <f t="shared" si="302"/>
        <v>0</v>
      </c>
      <c r="N631" s="2">
        <f t="shared" si="302"/>
        <v>0</v>
      </c>
      <c r="O631" s="2">
        <f t="shared" si="302"/>
        <v>0</v>
      </c>
      <c r="P631" s="2">
        <f t="shared" si="302"/>
        <v>0</v>
      </c>
      <c r="Q631" s="2">
        <f t="shared" si="302"/>
        <v>0</v>
      </c>
      <c r="R631" s="2">
        <f t="shared" si="302"/>
        <v>0</v>
      </c>
      <c r="S631" s="2">
        <f t="shared" si="302"/>
        <v>0</v>
      </c>
      <c r="T631" s="2">
        <f t="shared" si="302"/>
        <v>0</v>
      </c>
      <c r="U631" s="2">
        <f t="shared" si="302"/>
        <v>0</v>
      </c>
      <c r="V631" s="2">
        <f t="shared" si="302"/>
        <v>0</v>
      </c>
      <c r="W631" s="2">
        <f t="shared" si="302"/>
        <v>0</v>
      </c>
      <c r="X631" s="2">
        <f t="shared" si="302"/>
        <v>0</v>
      </c>
      <c r="Y631" s="2">
        <f t="shared" si="302"/>
        <v>0</v>
      </c>
      <c r="Z631" s="2">
        <f t="shared" si="302"/>
        <v>0</v>
      </c>
      <c r="AA631" s="2">
        <f t="shared" si="302"/>
        <v>0</v>
      </c>
      <c r="AB631" s="2">
        <f t="shared" si="302"/>
        <v>21395.098834538057</v>
      </c>
      <c r="AC631" s="2">
        <f t="shared" si="302"/>
        <v>12797.115125535831</v>
      </c>
      <c r="AD631" s="2">
        <f t="shared" si="302"/>
        <v>9372.6439736340035</v>
      </c>
      <c r="AE631" s="2">
        <f t="shared" si="302"/>
        <v>7688.1436987282914</v>
      </c>
      <c r="AF631" s="2">
        <f t="shared" si="302"/>
        <v>0</v>
      </c>
      <c r="AG631" s="2">
        <f t="shared" si="302"/>
        <v>0</v>
      </c>
      <c r="AH631" s="2">
        <f t="shared" si="302"/>
        <v>0</v>
      </c>
      <c r="AI631" s="2">
        <f t="shared" si="302"/>
        <v>0</v>
      </c>
      <c r="AJ631" s="2">
        <f t="shared" si="302"/>
        <v>0</v>
      </c>
      <c r="AK631" s="2">
        <f t="shared" si="302"/>
        <v>0</v>
      </c>
      <c r="AL631" s="2">
        <f t="shared" si="302"/>
        <v>0</v>
      </c>
      <c r="AM631" s="2">
        <f t="shared" si="302"/>
        <v>0</v>
      </c>
      <c r="AN631" s="2">
        <f t="shared" si="302"/>
        <v>0</v>
      </c>
      <c r="AO631" s="2">
        <f t="shared" si="302"/>
        <v>0</v>
      </c>
      <c r="AP631" s="2">
        <f t="shared" si="302"/>
        <v>0</v>
      </c>
      <c r="AQ631" s="2">
        <f t="shared" si="302"/>
        <v>0</v>
      </c>
      <c r="AR631" s="2">
        <f t="shared" si="302"/>
        <v>0</v>
      </c>
      <c r="AS631" s="2">
        <f t="shared" si="302"/>
        <v>0</v>
      </c>
      <c r="AT631" s="2">
        <f t="shared" si="302"/>
        <v>0</v>
      </c>
      <c r="AU631" s="2">
        <f t="shared" si="302"/>
        <v>0</v>
      </c>
      <c r="AV631" s="2">
        <f t="shared" si="302"/>
        <v>0</v>
      </c>
      <c r="AW631" s="2">
        <f t="shared" si="302"/>
        <v>0</v>
      </c>
      <c r="AX631" s="2">
        <f t="shared" si="302"/>
        <v>0</v>
      </c>
      <c r="AY631" s="2">
        <f t="shared" si="302"/>
        <v>0</v>
      </c>
      <c r="AZ631" s="2">
        <f t="shared" si="302"/>
        <v>0</v>
      </c>
      <c r="BA631" s="2">
        <f t="shared" si="302"/>
        <v>0</v>
      </c>
      <c r="BB631" s="2">
        <f t="shared" si="302"/>
        <v>0</v>
      </c>
      <c r="BC631" s="2">
        <f t="shared" si="302"/>
        <v>0</v>
      </c>
      <c r="BD631" s="2">
        <f t="shared" si="302"/>
        <v>0</v>
      </c>
      <c r="BE631" s="2">
        <f t="shared" si="302"/>
        <v>0</v>
      </c>
      <c r="BF631" s="2">
        <f t="shared" si="302"/>
        <v>0</v>
      </c>
      <c r="BG631" s="2">
        <f t="shared" si="302"/>
        <v>0</v>
      </c>
      <c r="BH631" s="2">
        <f t="shared" si="302"/>
        <v>0</v>
      </c>
      <c r="BI631" s="2">
        <f t="shared" si="302"/>
        <v>0</v>
      </c>
      <c r="BJ631" s="2">
        <f t="shared" si="302"/>
        <v>0</v>
      </c>
      <c r="BK631" s="2">
        <f t="shared" si="302"/>
        <v>0</v>
      </c>
      <c r="BL631" s="2">
        <f t="shared" si="302"/>
        <v>0</v>
      </c>
      <c r="BM631" s="2">
        <f t="shared" si="302"/>
        <v>0</v>
      </c>
      <c r="BN631" s="2">
        <f t="shared" si="302"/>
        <v>0</v>
      </c>
      <c r="BO631" s="2">
        <f t="shared" si="302"/>
        <v>0</v>
      </c>
    </row>
    <row r="632" spans="2:67" ht="12.75" customHeight="1" outlineLevel="2">
      <c r="B632" s="64" t="s">
        <v>3</v>
      </c>
      <c r="C632" s="165">
        <v>0</v>
      </c>
      <c r="L632" s="2">
        <f t="shared" ref="L632:BO632" si="303">SUM(L630,L631/2)*$C632*IF(L$10=$C626,(13-$D626)/12,IF(L$10=$C627,($D627-1)/12,1))</f>
        <v>0</v>
      </c>
      <c r="M632" s="2">
        <f t="shared" si="303"/>
        <v>0</v>
      </c>
      <c r="N632" s="2">
        <f t="shared" si="303"/>
        <v>0</v>
      </c>
      <c r="O632" s="2">
        <f t="shared" si="303"/>
        <v>0</v>
      </c>
      <c r="P632" s="2">
        <f t="shared" si="303"/>
        <v>0</v>
      </c>
      <c r="Q632" s="2">
        <f t="shared" si="303"/>
        <v>0</v>
      </c>
      <c r="R632" s="2">
        <f t="shared" si="303"/>
        <v>0</v>
      </c>
      <c r="S632" s="2">
        <f t="shared" si="303"/>
        <v>0</v>
      </c>
      <c r="T632" s="2">
        <f t="shared" si="303"/>
        <v>0</v>
      </c>
      <c r="U632" s="2">
        <f t="shared" si="303"/>
        <v>0</v>
      </c>
      <c r="V632" s="2">
        <f t="shared" si="303"/>
        <v>0</v>
      </c>
      <c r="W632" s="2">
        <f t="shared" si="303"/>
        <v>0</v>
      </c>
      <c r="X632" s="2">
        <f t="shared" si="303"/>
        <v>0</v>
      </c>
      <c r="Y632" s="2">
        <f t="shared" si="303"/>
        <v>0</v>
      </c>
      <c r="Z632" s="2">
        <f t="shared" si="303"/>
        <v>0</v>
      </c>
      <c r="AA632" s="2">
        <f t="shared" si="303"/>
        <v>0</v>
      </c>
      <c r="AB632" s="2">
        <f t="shared" si="303"/>
        <v>0</v>
      </c>
      <c r="AC632" s="2">
        <f t="shared" si="303"/>
        <v>0</v>
      </c>
      <c r="AD632" s="2">
        <f t="shared" si="303"/>
        <v>0</v>
      </c>
      <c r="AE632" s="2">
        <f t="shared" si="303"/>
        <v>0</v>
      </c>
      <c r="AF632" s="2">
        <f t="shared" si="303"/>
        <v>0</v>
      </c>
      <c r="AG632" s="2">
        <f t="shared" si="303"/>
        <v>0</v>
      </c>
      <c r="AH632" s="2">
        <f t="shared" si="303"/>
        <v>0</v>
      </c>
      <c r="AI632" s="2">
        <f t="shared" si="303"/>
        <v>0</v>
      </c>
      <c r="AJ632" s="2">
        <f t="shared" si="303"/>
        <v>0</v>
      </c>
      <c r="AK632" s="2">
        <f t="shared" si="303"/>
        <v>0</v>
      </c>
      <c r="AL632" s="2">
        <f t="shared" si="303"/>
        <v>0</v>
      </c>
      <c r="AM632" s="2">
        <f t="shared" si="303"/>
        <v>0</v>
      </c>
      <c r="AN632" s="2">
        <f t="shared" si="303"/>
        <v>0</v>
      </c>
      <c r="AO632" s="2">
        <f t="shared" si="303"/>
        <v>0</v>
      </c>
      <c r="AP632" s="2">
        <f t="shared" si="303"/>
        <v>0</v>
      </c>
      <c r="AQ632" s="2">
        <f t="shared" si="303"/>
        <v>0</v>
      </c>
      <c r="AR632" s="2">
        <f t="shared" si="303"/>
        <v>0</v>
      </c>
      <c r="AS632" s="2">
        <f t="shared" si="303"/>
        <v>0</v>
      </c>
      <c r="AT632" s="2">
        <f t="shared" si="303"/>
        <v>0</v>
      </c>
      <c r="AU632" s="2">
        <f t="shared" si="303"/>
        <v>0</v>
      </c>
      <c r="AV632" s="2">
        <f t="shared" si="303"/>
        <v>0</v>
      </c>
      <c r="AW632" s="2">
        <f t="shared" si="303"/>
        <v>0</v>
      </c>
      <c r="AX632" s="2">
        <f t="shared" si="303"/>
        <v>0</v>
      </c>
      <c r="AY632" s="2">
        <f t="shared" si="303"/>
        <v>0</v>
      </c>
      <c r="AZ632" s="2">
        <f t="shared" si="303"/>
        <v>0</v>
      </c>
      <c r="BA632" s="2">
        <f t="shared" si="303"/>
        <v>0</v>
      </c>
      <c r="BB632" s="2">
        <f t="shared" si="303"/>
        <v>0</v>
      </c>
      <c r="BC632" s="2">
        <f t="shared" si="303"/>
        <v>0</v>
      </c>
      <c r="BD632" s="2">
        <f t="shared" si="303"/>
        <v>0</v>
      </c>
      <c r="BE632" s="2">
        <f t="shared" si="303"/>
        <v>0</v>
      </c>
      <c r="BF632" s="2">
        <f t="shared" si="303"/>
        <v>0</v>
      </c>
      <c r="BG632" s="2">
        <f t="shared" si="303"/>
        <v>0</v>
      </c>
      <c r="BH632" s="2">
        <f t="shared" si="303"/>
        <v>0</v>
      </c>
      <c r="BI632" s="2">
        <f t="shared" si="303"/>
        <v>0</v>
      </c>
      <c r="BJ632" s="2">
        <f t="shared" si="303"/>
        <v>0</v>
      </c>
      <c r="BK632" s="2">
        <f t="shared" si="303"/>
        <v>0</v>
      </c>
      <c r="BL632" s="2">
        <f t="shared" si="303"/>
        <v>0</v>
      </c>
      <c r="BM632" s="2">
        <f t="shared" si="303"/>
        <v>0</v>
      </c>
      <c r="BN632" s="2">
        <f t="shared" si="303"/>
        <v>0</v>
      </c>
      <c r="BO632" s="2">
        <f t="shared" si="303"/>
        <v>0</v>
      </c>
    </row>
    <row r="633" spans="2:67" ht="12.75" customHeight="1" outlineLevel="2">
      <c r="B633" s="64" t="s">
        <v>556</v>
      </c>
      <c r="K633" s="167"/>
      <c r="L633" s="2">
        <f>SUM(L630:L632)</f>
        <v>0</v>
      </c>
      <c r="M633" s="2">
        <f t="shared" ref="M633:BO633" si="304">SUM(M630:M632)</f>
        <v>0</v>
      </c>
      <c r="N633" s="2">
        <f t="shared" si="304"/>
        <v>0</v>
      </c>
      <c r="O633" s="2">
        <f t="shared" si="304"/>
        <v>0</v>
      </c>
      <c r="P633" s="2">
        <f t="shared" si="304"/>
        <v>0</v>
      </c>
      <c r="Q633" s="2">
        <f t="shared" si="304"/>
        <v>0</v>
      </c>
      <c r="R633" s="2">
        <f t="shared" si="304"/>
        <v>0</v>
      </c>
      <c r="S633" s="2">
        <f t="shared" si="304"/>
        <v>0</v>
      </c>
      <c r="T633" s="2">
        <f t="shared" si="304"/>
        <v>0</v>
      </c>
      <c r="U633" s="2">
        <f t="shared" si="304"/>
        <v>0</v>
      </c>
      <c r="V633" s="2">
        <f t="shared" si="304"/>
        <v>0</v>
      </c>
      <c r="W633" s="2">
        <f t="shared" si="304"/>
        <v>0</v>
      </c>
      <c r="X633" s="2">
        <f t="shared" si="304"/>
        <v>0</v>
      </c>
      <c r="Y633" s="2">
        <f t="shared" si="304"/>
        <v>0</v>
      </c>
      <c r="Z633" s="2">
        <f t="shared" si="304"/>
        <v>0</v>
      </c>
      <c r="AA633" s="2">
        <f t="shared" si="304"/>
        <v>0</v>
      </c>
      <c r="AB633" s="2">
        <f t="shared" si="304"/>
        <v>21395.098834538057</v>
      </c>
      <c r="AC633" s="2">
        <f t="shared" si="304"/>
        <v>34192.213960073888</v>
      </c>
      <c r="AD633" s="2">
        <f t="shared" si="304"/>
        <v>43564.857933707892</v>
      </c>
      <c r="AE633" s="2">
        <f t="shared" si="304"/>
        <v>51253.001632436186</v>
      </c>
      <c r="AF633" s="2">
        <f t="shared" si="304"/>
        <v>51253.001632436186</v>
      </c>
      <c r="AG633" s="2">
        <f t="shared" si="304"/>
        <v>0</v>
      </c>
      <c r="AH633" s="2">
        <f t="shared" si="304"/>
        <v>0</v>
      </c>
      <c r="AI633" s="2">
        <f t="shared" si="304"/>
        <v>0</v>
      </c>
      <c r="AJ633" s="2">
        <f t="shared" si="304"/>
        <v>0</v>
      </c>
      <c r="AK633" s="2">
        <f t="shared" si="304"/>
        <v>0</v>
      </c>
      <c r="AL633" s="2">
        <f t="shared" si="304"/>
        <v>0</v>
      </c>
      <c r="AM633" s="2">
        <f t="shared" si="304"/>
        <v>0</v>
      </c>
      <c r="AN633" s="2">
        <f t="shared" si="304"/>
        <v>0</v>
      </c>
      <c r="AO633" s="2">
        <f t="shared" si="304"/>
        <v>0</v>
      </c>
      <c r="AP633" s="2">
        <f t="shared" si="304"/>
        <v>0</v>
      </c>
      <c r="AQ633" s="2">
        <f t="shared" si="304"/>
        <v>0</v>
      </c>
      <c r="AR633" s="2">
        <f t="shared" si="304"/>
        <v>0</v>
      </c>
      <c r="AS633" s="2">
        <f t="shared" si="304"/>
        <v>0</v>
      </c>
      <c r="AT633" s="2">
        <f t="shared" si="304"/>
        <v>0</v>
      </c>
      <c r="AU633" s="2">
        <f t="shared" si="304"/>
        <v>0</v>
      </c>
      <c r="AV633" s="2">
        <f t="shared" si="304"/>
        <v>0</v>
      </c>
      <c r="AW633" s="2">
        <f t="shared" si="304"/>
        <v>0</v>
      </c>
      <c r="AX633" s="2">
        <f t="shared" si="304"/>
        <v>0</v>
      </c>
      <c r="AY633" s="2">
        <f t="shared" si="304"/>
        <v>0</v>
      </c>
      <c r="AZ633" s="2">
        <f t="shared" si="304"/>
        <v>0</v>
      </c>
      <c r="BA633" s="2">
        <f t="shared" si="304"/>
        <v>0</v>
      </c>
      <c r="BB633" s="2">
        <f t="shared" si="304"/>
        <v>0</v>
      </c>
      <c r="BC633" s="2">
        <f t="shared" si="304"/>
        <v>0</v>
      </c>
      <c r="BD633" s="2">
        <f t="shared" si="304"/>
        <v>0</v>
      </c>
      <c r="BE633" s="2">
        <f t="shared" si="304"/>
        <v>0</v>
      </c>
      <c r="BF633" s="2">
        <f t="shared" si="304"/>
        <v>0</v>
      </c>
      <c r="BG633" s="2">
        <f t="shared" si="304"/>
        <v>0</v>
      </c>
      <c r="BH633" s="2">
        <f t="shared" si="304"/>
        <v>0</v>
      </c>
      <c r="BI633" s="2">
        <f t="shared" si="304"/>
        <v>0</v>
      </c>
      <c r="BJ633" s="2">
        <f t="shared" si="304"/>
        <v>0</v>
      </c>
      <c r="BK633" s="2">
        <f t="shared" si="304"/>
        <v>0</v>
      </c>
      <c r="BL633" s="2">
        <f t="shared" si="304"/>
        <v>0</v>
      </c>
      <c r="BM633" s="2">
        <f t="shared" si="304"/>
        <v>0</v>
      </c>
      <c r="BN633" s="2">
        <f t="shared" si="304"/>
        <v>0</v>
      </c>
      <c r="BO633" s="2">
        <f t="shared" si="304"/>
        <v>0</v>
      </c>
    </row>
    <row r="634" spans="2:67" ht="12.75" customHeight="1" outlineLevel="2">
      <c r="B634" s="168" t="s">
        <v>557</v>
      </c>
      <c r="E634" s="2">
        <f>MAX(L633:BO633)*(1+$C$8)</f>
        <v>51253.001632436186</v>
      </c>
      <c r="F634" s="159">
        <v>4</v>
      </c>
      <c r="G634" s="169">
        <f>+$C$6</f>
        <v>2.9999999999999997E-4</v>
      </c>
      <c r="H634" s="151"/>
      <c r="L634" s="2"/>
      <c r="M634" s="2"/>
      <c r="N634" s="2"/>
      <c r="O634" s="2"/>
      <c r="P634" s="2"/>
      <c r="Q634" s="2"/>
    </row>
    <row r="635" spans="2:67" ht="12.75" customHeight="1" outlineLevel="2">
      <c r="B635" s="14"/>
    </row>
    <row r="636" spans="2:67" ht="12.75" customHeight="1" outlineLevel="2">
      <c r="B636" s="170" t="s">
        <v>558</v>
      </c>
    </row>
    <row r="637" spans="2:67" ht="12.75" customHeight="1" outlineLevel="2">
      <c r="B637" s="168" t="s">
        <v>559</v>
      </c>
      <c r="K637" s="2"/>
      <c r="L637" s="2">
        <f t="shared" ref="L637:BO637" si="305">IF(L$10=$C627,$E634,K639)</f>
        <v>0</v>
      </c>
      <c r="M637" s="2">
        <f t="shared" si="305"/>
        <v>0</v>
      </c>
      <c r="N637" s="2">
        <f t="shared" si="305"/>
        <v>0</v>
      </c>
      <c r="O637" s="2">
        <f t="shared" si="305"/>
        <v>0</v>
      </c>
      <c r="P637" s="2">
        <f t="shared" si="305"/>
        <v>0</v>
      </c>
      <c r="Q637" s="2">
        <f t="shared" si="305"/>
        <v>0</v>
      </c>
      <c r="R637" s="2">
        <f t="shared" si="305"/>
        <v>0</v>
      </c>
      <c r="S637" s="2">
        <f t="shared" si="305"/>
        <v>0</v>
      </c>
      <c r="T637" s="2">
        <f t="shared" si="305"/>
        <v>0</v>
      </c>
      <c r="U637" s="2">
        <f t="shared" si="305"/>
        <v>0</v>
      </c>
      <c r="V637" s="2">
        <f t="shared" si="305"/>
        <v>0</v>
      </c>
      <c r="W637" s="2">
        <f t="shared" si="305"/>
        <v>0</v>
      </c>
      <c r="X637" s="2">
        <f t="shared" si="305"/>
        <v>0</v>
      </c>
      <c r="Y637" s="2">
        <f t="shared" si="305"/>
        <v>0</v>
      </c>
      <c r="Z637" s="2">
        <f t="shared" si="305"/>
        <v>0</v>
      </c>
      <c r="AA637" s="2">
        <f t="shared" si="305"/>
        <v>0</v>
      </c>
      <c r="AB637" s="2">
        <f t="shared" si="305"/>
        <v>0</v>
      </c>
      <c r="AC637" s="2">
        <f t="shared" si="305"/>
        <v>0</v>
      </c>
      <c r="AD637" s="2">
        <f t="shared" si="305"/>
        <v>0</v>
      </c>
      <c r="AE637" s="2">
        <f t="shared" si="305"/>
        <v>0</v>
      </c>
      <c r="AF637" s="2">
        <f t="shared" si="305"/>
        <v>51253.001632436186</v>
      </c>
      <c r="AG637" s="2">
        <f t="shared" si="305"/>
        <v>50185.230765093766</v>
      </c>
      <c r="AH637" s="2">
        <f t="shared" si="305"/>
        <v>37371.980356984721</v>
      </c>
      <c r="AI637" s="2">
        <f t="shared" si="305"/>
        <v>24558.729948875676</v>
      </c>
      <c r="AJ637" s="2">
        <f t="shared" si="305"/>
        <v>11745.47954076663</v>
      </c>
      <c r="AK637" s="2">
        <f t="shared" si="305"/>
        <v>0</v>
      </c>
      <c r="AL637" s="2">
        <f t="shared" si="305"/>
        <v>0</v>
      </c>
      <c r="AM637" s="2">
        <f t="shared" si="305"/>
        <v>0</v>
      </c>
      <c r="AN637" s="2">
        <f t="shared" si="305"/>
        <v>0</v>
      </c>
      <c r="AO637" s="2">
        <f t="shared" si="305"/>
        <v>0</v>
      </c>
      <c r="AP637" s="2">
        <f t="shared" si="305"/>
        <v>0</v>
      </c>
      <c r="AQ637" s="2">
        <f t="shared" si="305"/>
        <v>0</v>
      </c>
      <c r="AR637" s="2">
        <f t="shared" si="305"/>
        <v>0</v>
      </c>
      <c r="AS637" s="2">
        <f t="shared" si="305"/>
        <v>0</v>
      </c>
      <c r="AT637" s="2">
        <f t="shared" si="305"/>
        <v>0</v>
      </c>
      <c r="AU637" s="2">
        <f t="shared" si="305"/>
        <v>0</v>
      </c>
      <c r="AV637" s="2">
        <f t="shared" si="305"/>
        <v>0</v>
      </c>
      <c r="AW637" s="2">
        <f t="shared" si="305"/>
        <v>0</v>
      </c>
      <c r="AX637" s="2">
        <f t="shared" si="305"/>
        <v>0</v>
      </c>
      <c r="AY637" s="2">
        <f t="shared" si="305"/>
        <v>0</v>
      </c>
      <c r="AZ637" s="2">
        <f t="shared" si="305"/>
        <v>0</v>
      </c>
      <c r="BA637" s="2">
        <f t="shared" si="305"/>
        <v>0</v>
      </c>
      <c r="BB637" s="2">
        <f t="shared" si="305"/>
        <v>0</v>
      </c>
      <c r="BC637" s="2">
        <f t="shared" si="305"/>
        <v>0</v>
      </c>
      <c r="BD637" s="2">
        <f t="shared" si="305"/>
        <v>0</v>
      </c>
      <c r="BE637" s="2">
        <f t="shared" si="305"/>
        <v>0</v>
      </c>
      <c r="BF637" s="2">
        <f t="shared" si="305"/>
        <v>0</v>
      </c>
      <c r="BG637" s="2">
        <f t="shared" si="305"/>
        <v>0</v>
      </c>
      <c r="BH637" s="2">
        <f t="shared" si="305"/>
        <v>0</v>
      </c>
      <c r="BI637" s="2">
        <f t="shared" si="305"/>
        <v>0</v>
      </c>
      <c r="BJ637" s="2">
        <f t="shared" si="305"/>
        <v>0</v>
      </c>
      <c r="BK637" s="2">
        <f t="shared" si="305"/>
        <v>0</v>
      </c>
      <c r="BL637" s="2">
        <f t="shared" si="305"/>
        <v>0</v>
      </c>
      <c r="BM637" s="2">
        <f t="shared" si="305"/>
        <v>0</v>
      </c>
      <c r="BN637" s="2">
        <f t="shared" si="305"/>
        <v>0</v>
      </c>
      <c r="BO637" s="2">
        <f t="shared" si="305"/>
        <v>0</v>
      </c>
    </row>
    <row r="638" spans="2:67" ht="12.75" customHeight="1" outlineLevel="2">
      <c r="B638" s="64" t="s">
        <v>541</v>
      </c>
      <c r="K638" s="2"/>
      <c r="L638" s="2">
        <f t="shared" ref="L638:BO638" si="306">IF(L$10=$C627,$E634/$F634*(13-$D627)/12,MIN(K639,$E634/$F634))</f>
        <v>0</v>
      </c>
      <c r="M638" s="2">
        <f t="shared" si="306"/>
        <v>0</v>
      </c>
      <c r="N638" s="2">
        <f t="shared" si="306"/>
        <v>0</v>
      </c>
      <c r="O638" s="2">
        <f t="shared" si="306"/>
        <v>0</v>
      </c>
      <c r="P638" s="2">
        <f t="shared" si="306"/>
        <v>0</v>
      </c>
      <c r="Q638" s="2">
        <f t="shared" si="306"/>
        <v>0</v>
      </c>
      <c r="R638" s="2">
        <f t="shared" si="306"/>
        <v>0</v>
      </c>
      <c r="S638" s="2">
        <f t="shared" si="306"/>
        <v>0</v>
      </c>
      <c r="T638" s="2">
        <f t="shared" si="306"/>
        <v>0</v>
      </c>
      <c r="U638" s="2">
        <f t="shared" si="306"/>
        <v>0</v>
      </c>
      <c r="V638" s="2">
        <f t="shared" si="306"/>
        <v>0</v>
      </c>
      <c r="W638" s="2">
        <f t="shared" si="306"/>
        <v>0</v>
      </c>
      <c r="X638" s="2">
        <f t="shared" si="306"/>
        <v>0</v>
      </c>
      <c r="Y638" s="2">
        <f t="shared" si="306"/>
        <v>0</v>
      </c>
      <c r="Z638" s="2">
        <f t="shared" si="306"/>
        <v>0</v>
      </c>
      <c r="AA638" s="2">
        <f t="shared" si="306"/>
        <v>0</v>
      </c>
      <c r="AB638" s="2">
        <f t="shared" si="306"/>
        <v>0</v>
      </c>
      <c r="AC638" s="2">
        <f t="shared" si="306"/>
        <v>0</v>
      </c>
      <c r="AD638" s="2">
        <f t="shared" si="306"/>
        <v>0</v>
      </c>
      <c r="AE638" s="2">
        <f t="shared" si="306"/>
        <v>0</v>
      </c>
      <c r="AF638" s="2">
        <f t="shared" si="306"/>
        <v>1067.7708673424206</v>
      </c>
      <c r="AG638" s="2">
        <f t="shared" si="306"/>
        <v>12813.250408109046</v>
      </c>
      <c r="AH638" s="2">
        <f t="shared" si="306"/>
        <v>12813.250408109046</v>
      </c>
      <c r="AI638" s="2">
        <f t="shared" si="306"/>
        <v>12813.250408109046</v>
      </c>
      <c r="AJ638" s="2">
        <f t="shared" si="306"/>
        <v>11745.47954076663</v>
      </c>
      <c r="AK638" s="2">
        <f t="shared" si="306"/>
        <v>0</v>
      </c>
      <c r="AL638" s="2">
        <f t="shared" si="306"/>
        <v>0</v>
      </c>
      <c r="AM638" s="2">
        <f t="shared" si="306"/>
        <v>0</v>
      </c>
      <c r="AN638" s="2">
        <f t="shared" si="306"/>
        <v>0</v>
      </c>
      <c r="AO638" s="2">
        <f t="shared" si="306"/>
        <v>0</v>
      </c>
      <c r="AP638" s="2">
        <f t="shared" si="306"/>
        <v>0</v>
      </c>
      <c r="AQ638" s="2">
        <f t="shared" si="306"/>
        <v>0</v>
      </c>
      <c r="AR638" s="2">
        <f t="shared" si="306"/>
        <v>0</v>
      </c>
      <c r="AS638" s="2">
        <f t="shared" si="306"/>
        <v>0</v>
      </c>
      <c r="AT638" s="2">
        <f t="shared" si="306"/>
        <v>0</v>
      </c>
      <c r="AU638" s="2">
        <f t="shared" si="306"/>
        <v>0</v>
      </c>
      <c r="AV638" s="2">
        <f t="shared" si="306"/>
        <v>0</v>
      </c>
      <c r="AW638" s="2">
        <f t="shared" si="306"/>
        <v>0</v>
      </c>
      <c r="AX638" s="2">
        <f t="shared" si="306"/>
        <v>0</v>
      </c>
      <c r="AY638" s="2">
        <f t="shared" si="306"/>
        <v>0</v>
      </c>
      <c r="AZ638" s="2">
        <f t="shared" si="306"/>
        <v>0</v>
      </c>
      <c r="BA638" s="2">
        <f t="shared" si="306"/>
        <v>0</v>
      </c>
      <c r="BB638" s="2">
        <f t="shared" si="306"/>
        <v>0</v>
      </c>
      <c r="BC638" s="2">
        <f t="shared" si="306"/>
        <v>0</v>
      </c>
      <c r="BD638" s="2">
        <f t="shared" si="306"/>
        <v>0</v>
      </c>
      <c r="BE638" s="2">
        <f t="shared" si="306"/>
        <v>0</v>
      </c>
      <c r="BF638" s="2">
        <f t="shared" si="306"/>
        <v>0</v>
      </c>
      <c r="BG638" s="2">
        <f t="shared" si="306"/>
        <v>0</v>
      </c>
      <c r="BH638" s="2">
        <f t="shared" si="306"/>
        <v>0</v>
      </c>
      <c r="BI638" s="2">
        <f t="shared" si="306"/>
        <v>0</v>
      </c>
      <c r="BJ638" s="2">
        <f t="shared" si="306"/>
        <v>0</v>
      </c>
      <c r="BK638" s="2">
        <f t="shared" si="306"/>
        <v>0</v>
      </c>
      <c r="BL638" s="2">
        <f t="shared" si="306"/>
        <v>0</v>
      </c>
      <c r="BM638" s="2">
        <f t="shared" si="306"/>
        <v>0</v>
      </c>
      <c r="BN638" s="2">
        <f t="shared" si="306"/>
        <v>0</v>
      </c>
      <c r="BO638" s="2">
        <f t="shared" si="306"/>
        <v>0</v>
      </c>
    </row>
    <row r="639" spans="2:67" ht="12.75" customHeight="1" outlineLevel="2">
      <c r="B639" s="168" t="s">
        <v>542</v>
      </c>
      <c r="K639" s="167">
        <v>0</v>
      </c>
      <c r="L639" s="2">
        <f t="shared" ref="L639:BO639" si="307">+L637-L638</f>
        <v>0</v>
      </c>
      <c r="M639" s="2">
        <f t="shared" si="307"/>
        <v>0</v>
      </c>
      <c r="N639" s="2">
        <f t="shared" si="307"/>
        <v>0</v>
      </c>
      <c r="O639" s="2">
        <f t="shared" si="307"/>
        <v>0</v>
      </c>
      <c r="P639" s="2">
        <f t="shared" si="307"/>
        <v>0</v>
      </c>
      <c r="Q639" s="2">
        <f t="shared" si="307"/>
        <v>0</v>
      </c>
      <c r="R639" s="2">
        <f t="shared" si="307"/>
        <v>0</v>
      </c>
      <c r="S639" s="2">
        <f t="shared" si="307"/>
        <v>0</v>
      </c>
      <c r="T639" s="2">
        <f t="shared" si="307"/>
        <v>0</v>
      </c>
      <c r="U639" s="2">
        <f t="shared" si="307"/>
        <v>0</v>
      </c>
      <c r="V639" s="2">
        <f t="shared" si="307"/>
        <v>0</v>
      </c>
      <c r="W639" s="2">
        <f t="shared" si="307"/>
        <v>0</v>
      </c>
      <c r="X639" s="2">
        <f t="shared" si="307"/>
        <v>0</v>
      </c>
      <c r="Y639" s="2">
        <f t="shared" si="307"/>
        <v>0</v>
      </c>
      <c r="Z639" s="2">
        <f t="shared" si="307"/>
        <v>0</v>
      </c>
      <c r="AA639" s="2">
        <f t="shared" si="307"/>
        <v>0</v>
      </c>
      <c r="AB639" s="2">
        <f t="shared" si="307"/>
        <v>0</v>
      </c>
      <c r="AC639" s="2">
        <f t="shared" si="307"/>
        <v>0</v>
      </c>
      <c r="AD639" s="2">
        <f t="shared" si="307"/>
        <v>0</v>
      </c>
      <c r="AE639" s="2">
        <f t="shared" si="307"/>
        <v>0</v>
      </c>
      <c r="AF639" s="2">
        <f t="shared" si="307"/>
        <v>50185.230765093766</v>
      </c>
      <c r="AG639" s="2">
        <f t="shared" si="307"/>
        <v>37371.980356984721</v>
      </c>
      <c r="AH639" s="2">
        <f t="shared" si="307"/>
        <v>24558.729948875676</v>
      </c>
      <c r="AI639" s="2">
        <f t="shared" si="307"/>
        <v>11745.47954076663</v>
      </c>
      <c r="AJ639" s="2">
        <f t="shared" si="307"/>
        <v>0</v>
      </c>
      <c r="AK639" s="2">
        <f t="shared" si="307"/>
        <v>0</v>
      </c>
      <c r="AL639" s="2">
        <f t="shared" si="307"/>
        <v>0</v>
      </c>
      <c r="AM639" s="2">
        <f t="shared" si="307"/>
        <v>0</v>
      </c>
      <c r="AN639" s="2">
        <f t="shared" si="307"/>
        <v>0</v>
      </c>
      <c r="AO639" s="2">
        <f t="shared" si="307"/>
        <v>0</v>
      </c>
      <c r="AP639" s="2">
        <f t="shared" si="307"/>
        <v>0</v>
      </c>
      <c r="AQ639" s="2">
        <f t="shared" si="307"/>
        <v>0</v>
      </c>
      <c r="AR639" s="2">
        <f t="shared" si="307"/>
        <v>0</v>
      </c>
      <c r="AS639" s="2">
        <f t="shared" si="307"/>
        <v>0</v>
      </c>
      <c r="AT639" s="2">
        <f t="shared" si="307"/>
        <v>0</v>
      </c>
      <c r="AU639" s="2">
        <f t="shared" si="307"/>
        <v>0</v>
      </c>
      <c r="AV639" s="2">
        <f t="shared" si="307"/>
        <v>0</v>
      </c>
      <c r="AW639" s="2">
        <f t="shared" si="307"/>
        <v>0</v>
      </c>
      <c r="AX639" s="2">
        <f t="shared" si="307"/>
        <v>0</v>
      </c>
      <c r="AY639" s="2">
        <f t="shared" si="307"/>
        <v>0</v>
      </c>
      <c r="AZ639" s="2">
        <f t="shared" si="307"/>
        <v>0</v>
      </c>
      <c r="BA639" s="2">
        <f t="shared" si="307"/>
        <v>0</v>
      </c>
      <c r="BB639" s="2">
        <f t="shared" si="307"/>
        <v>0</v>
      </c>
      <c r="BC639" s="2">
        <f t="shared" si="307"/>
        <v>0</v>
      </c>
      <c r="BD639" s="2">
        <f t="shared" si="307"/>
        <v>0</v>
      </c>
      <c r="BE639" s="2">
        <f t="shared" si="307"/>
        <v>0</v>
      </c>
      <c r="BF639" s="2">
        <f t="shared" si="307"/>
        <v>0</v>
      </c>
      <c r="BG639" s="2">
        <f t="shared" si="307"/>
        <v>0</v>
      </c>
      <c r="BH639" s="2">
        <f t="shared" si="307"/>
        <v>0</v>
      </c>
      <c r="BI639" s="2">
        <f t="shared" si="307"/>
        <v>0</v>
      </c>
      <c r="BJ639" s="2">
        <f t="shared" si="307"/>
        <v>0</v>
      </c>
      <c r="BK639" s="2">
        <f t="shared" si="307"/>
        <v>0</v>
      </c>
      <c r="BL639" s="2">
        <f t="shared" si="307"/>
        <v>0</v>
      </c>
      <c r="BM639" s="2">
        <f t="shared" si="307"/>
        <v>0</v>
      </c>
      <c r="BN639" s="2">
        <f t="shared" si="307"/>
        <v>0</v>
      </c>
      <c r="BO639" s="2">
        <f t="shared" si="307"/>
        <v>0</v>
      </c>
    </row>
    <row r="640" spans="2:67" ht="12.75" customHeight="1" outlineLevel="2">
      <c r="B640" s="64" t="s">
        <v>543</v>
      </c>
      <c r="L640" s="2">
        <f t="shared" ref="L640:BO640" si="308">IF(L$10=$C627,(L637+L639)/2*(13-$D627)/12,(L637+L639)/2)</f>
        <v>0</v>
      </c>
      <c r="M640" s="2">
        <f t="shared" si="308"/>
        <v>0</v>
      </c>
      <c r="N640" s="2">
        <f t="shared" si="308"/>
        <v>0</v>
      </c>
      <c r="O640" s="2">
        <f t="shared" si="308"/>
        <v>0</v>
      </c>
      <c r="P640" s="2">
        <f t="shared" si="308"/>
        <v>0</v>
      </c>
      <c r="Q640" s="2">
        <f t="shared" si="308"/>
        <v>0</v>
      </c>
      <c r="R640" s="2">
        <f t="shared" si="308"/>
        <v>0</v>
      </c>
      <c r="S640" s="2">
        <f t="shared" si="308"/>
        <v>0</v>
      </c>
      <c r="T640" s="2">
        <f t="shared" si="308"/>
        <v>0</v>
      </c>
      <c r="U640" s="2">
        <f t="shared" si="308"/>
        <v>0</v>
      </c>
      <c r="V640" s="2">
        <f t="shared" si="308"/>
        <v>0</v>
      </c>
      <c r="W640" s="2">
        <f t="shared" si="308"/>
        <v>0</v>
      </c>
      <c r="X640" s="2">
        <f t="shared" si="308"/>
        <v>0</v>
      </c>
      <c r="Y640" s="2">
        <f t="shared" si="308"/>
        <v>0</v>
      </c>
      <c r="Z640" s="2">
        <f t="shared" si="308"/>
        <v>0</v>
      </c>
      <c r="AA640" s="2">
        <f t="shared" si="308"/>
        <v>0</v>
      </c>
      <c r="AB640" s="2">
        <f t="shared" si="308"/>
        <v>0</v>
      </c>
      <c r="AC640" s="2">
        <f t="shared" si="308"/>
        <v>0</v>
      </c>
      <c r="AD640" s="2">
        <f t="shared" si="308"/>
        <v>0</v>
      </c>
      <c r="AE640" s="2">
        <f t="shared" si="308"/>
        <v>0</v>
      </c>
      <c r="AF640" s="2">
        <f t="shared" si="308"/>
        <v>4226.5930165637483</v>
      </c>
      <c r="AG640" s="2">
        <f t="shared" si="308"/>
        <v>43778.605561039243</v>
      </c>
      <c r="AH640" s="2">
        <f t="shared" si="308"/>
        <v>30965.355152930199</v>
      </c>
      <c r="AI640" s="2">
        <f t="shared" si="308"/>
        <v>18152.104744821154</v>
      </c>
      <c r="AJ640" s="2">
        <f t="shared" si="308"/>
        <v>5872.7397703833149</v>
      </c>
      <c r="AK640" s="2">
        <f t="shared" si="308"/>
        <v>0</v>
      </c>
      <c r="AL640" s="2">
        <f t="shared" si="308"/>
        <v>0</v>
      </c>
      <c r="AM640" s="2">
        <f t="shared" si="308"/>
        <v>0</v>
      </c>
      <c r="AN640" s="2">
        <f t="shared" si="308"/>
        <v>0</v>
      </c>
      <c r="AO640" s="2">
        <f t="shared" si="308"/>
        <v>0</v>
      </c>
      <c r="AP640" s="2">
        <f t="shared" si="308"/>
        <v>0</v>
      </c>
      <c r="AQ640" s="2">
        <f t="shared" si="308"/>
        <v>0</v>
      </c>
      <c r="AR640" s="2">
        <f t="shared" si="308"/>
        <v>0</v>
      </c>
      <c r="AS640" s="2">
        <f t="shared" si="308"/>
        <v>0</v>
      </c>
      <c r="AT640" s="2">
        <f t="shared" si="308"/>
        <v>0</v>
      </c>
      <c r="AU640" s="2">
        <f t="shared" si="308"/>
        <v>0</v>
      </c>
      <c r="AV640" s="2">
        <f t="shared" si="308"/>
        <v>0</v>
      </c>
      <c r="AW640" s="2">
        <f t="shared" si="308"/>
        <v>0</v>
      </c>
      <c r="AX640" s="2">
        <f t="shared" si="308"/>
        <v>0</v>
      </c>
      <c r="AY640" s="2">
        <f t="shared" si="308"/>
        <v>0</v>
      </c>
      <c r="AZ640" s="2">
        <f t="shared" si="308"/>
        <v>0</v>
      </c>
      <c r="BA640" s="2">
        <f t="shared" si="308"/>
        <v>0</v>
      </c>
      <c r="BB640" s="2">
        <f t="shared" si="308"/>
        <v>0</v>
      </c>
      <c r="BC640" s="2">
        <f t="shared" si="308"/>
        <v>0</v>
      </c>
      <c r="BD640" s="2">
        <f t="shared" si="308"/>
        <v>0</v>
      </c>
      <c r="BE640" s="2">
        <f t="shared" si="308"/>
        <v>0</v>
      </c>
      <c r="BF640" s="2">
        <f t="shared" si="308"/>
        <v>0</v>
      </c>
      <c r="BG640" s="2">
        <f t="shared" si="308"/>
        <v>0</v>
      </c>
      <c r="BH640" s="2">
        <f t="shared" si="308"/>
        <v>0</v>
      </c>
      <c r="BI640" s="2">
        <f t="shared" si="308"/>
        <v>0</v>
      </c>
      <c r="BJ640" s="2">
        <f t="shared" si="308"/>
        <v>0</v>
      </c>
      <c r="BK640" s="2">
        <f t="shared" si="308"/>
        <v>0</v>
      </c>
      <c r="BL640" s="2">
        <f t="shared" si="308"/>
        <v>0</v>
      </c>
      <c r="BM640" s="2">
        <f t="shared" si="308"/>
        <v>0</v>
      </c>
      <c r="BN640" s="2">
        <f t="shared" si="308"/>
        <v>0</v>
      </c>
      <c r="BO640" s="2">
        <f t="shared" si="308"/>
        <v>0</v>
      </c>
    </row>
    <row r="641" spans="1:67" ht="12.75" customHeight="1" outlineLevel="2">
      <c r="B641" s="64" t="s">
        <v>535</v>
      </c>
      <c r="L641" s="171">
        <f t="shared" ref="L641:BO641" si="309">+L640*$C$5</f>
        <v>0</v>
      </c>
      <c r="M641" s="171">
        <f t="shared" si="309"/>
        <v>0</v>
      </c>
      <c r="N641" s="171">
        <f t="shared" si="309"/>
        <v>0</v>
      </c>
      <c r="O641" s="171">
        <f t="shared" si="309"/>
        <v>0</v>
      </c>
      <c r="P641" s="171">
        <f t="shared" si="309"/>
        <v>0</v>
      </c>
      <c r="Q641" s="171">
        <f t="shared" si="309"/>
        <v>0</v>
      </c>
      <c r="R641" s="171">
        <f t="shared" si="309"/>
        <v>0</v>
      </c>
      <c r="S641" s="171">
        <f t="shared" si="309"/>
        <v>0</v>
      </c>
      <c r="T641" s="171">
        <f t="shared" si="309"/>
        <v>0</v>
      </c>
      <c r="U641" s="171">
        <f t="shared" si="309"/>
        <v>0</v>
      </c>
      <c r="V641" s="171">
        <f t="shared" si="309"/>
        <v>0</v>
      </c>
      <c r="W641" s="171">
        <f t="shared" si="309"/>
        <v>0</v>
      </c>
      <c r="X641" s="171">
        <f t="shared" si="309"/>
        <v>0</v>
      </c>
      <c r="Y641" s="171">
        <f t="shared" si="309"/>
        <v>0</v>
      </c>
      <c r="Z641" s="171">
        <f t="shared" si="309"/>
        <v>0</v>
      </c>
      <c r="AA641" s="171">
        <f t="shared" si="309"/>
        <v>0</v>
      </c>
      <c r="AB641" s="171">
        <f t="shared" si="309"/>
        <v>0</v>
      </c>
      <c r="AC641" s="171">
        <f t="shared" si="309"/>
        <v>0</v>
      </c>
      <c r="AD641" s="171">
        <f t="shared" si="309"/>
        <v>0</v>
      </c>
      <c r="AE641" s="171">
        <f t="shared" si="309"/>
        <v>0</v>
      </c>
      <c r="AF641" s="171">
        <f t="shared" si="309"/>
        <v>295.8615111594624</v>
      </c>
      <c r="AG641" s="171">
        <f t="shared" si="309"/>
        <v>3064.5023892727472</v>
      </c>
      <c r="AH641" s="171">
        <f t="shared" si="309"/>
        <v>2167.5748607051141</v>
      </c>
      <c r="AI641" s="171">
        <f t="shared" si="309"/>
        <v>1270.6473321374808</v>
      </c>
      <c r="AJ641" s="171">
        <f t="shared" si="309"/>
        <v>411.09178392683208</v>
      </c>
      <c r="AK641" s="171">
        <f t="shared" si="309"/>
        <v>0</v>
      </c>
      <c r="AL641" s="171">
        <f t="shared" si="309"/>
        <v>0</v>
      </c>
      <c r="AM641" s="171">
        <f t="shared" si="309"/>
        <v>0</v>
      </c>
      <c r="AN641" s="171">
        <f t="shared" si="309"/>
        <v>0</v>
      </c>
      <c r="AO641" s="171">
        <f t="shared" si="309"/>
        <v>0</v>
      </c>
      <c r="AP641" s="171">
        <f t="shared" si="309"/>
        <v>0</v>
      </c>
      <c r="AQ641" s="171">
        <f t="shared" si="309"/>
        <v>0</v>
      </c>
      <c r="AR641" s="171">
        <f t="shared" si="309"/>
        <v>0</v>
      </c>
      <c r="AS641" s="171">
        <f t="shared" si="309"/>
        <v>0</v>
      </c>
      <c r="AT641" s="171">
        <f t="shared" si="309"/>
        <v>0</v>
      </c>
      <c r="AU641" s="171">
        <f t="shared" si="309"/>
        <v>0</v>
      </c>
      <c r="AV641" s="171">
        <f t="shared" si="309"/>
        <v>0</v>
      </c>
      <c r="AW641" s="171">
        <f t="shared" si="309"/>
        <v>0</v>
      </c>
      <c r="AX641" s="171">
        <f t="shared" si="309"/>
        <v>0</v>
      </c>
      <c r="AY641" s="171">
        <f t="shared" si="309"/>
        <v>0</v>
      </c>
      <c r="AZ641" s="171">
        <f t="shared" si="309"/>
        <v>0</v>
      </c>
      <c r="BA641" s="171">
        <f t="shared" si="309"/>
        <v>0</v>
      </c>
      <c r="BB641" s="171">
        <f t="shared" si="309"/>
        <v>0</v>
      </c>
      <c r="BC641" s="171">
        <f t="shared" si="309"/>
        <v>0</v>
      </c>
      <c r="BD641" s="171">
        <f t="shared" si="309"/>
        <v>0</v>
      </c>
      <c r="BE641" s="171">
        <f t="shared" si="309"/>
        <v>0</v>
      </c>
      <c r="BF641" s="171">
        <f t="shared" si="309"/>
        <v>0</v>
      </c>
      <c r="BG641" s="171">
        <f t="shared" si="309"/>
        <v>0</v>
      </c>
      <c r="BH641" s="171">
        <f t="shared" si="309"/>
        <v>0</v>
      </c>
      <c r="BI641" s="171">
        <f t="shared" si="309"/>
        <v>0</v>
      </c>
      <c r="BJ641" s="171">
        <f t="shared" si="309"/>
        <v>0</v>
      </c>
      <c r="BK641" s="171">
        <f t="shared" si="309"/>
        <v>0</v>
      </c>
      <c r="BL641" s="171">
        <f t="shared" si="309"/>
        <v>0</v>
      </c>
      <c r="BM641" s="171">
        <f t="shared" si="309"/>
        <v>0</v>
      </c>
      <c r="BN641" s="171">
        <f t="shared" si="309"/>
        <v>0</v>
      </c>
      <c r="BO641" s="171">
        <f t="shared" si="309"/>
        <v>0</v>
      </c>
    </row>
    <row r="642" spans="1:67" ht="12.75" customHeight="1" outlineLevel="2">
      <c r="B642" s="14" t="s">
        <v>560</v>
      </c>
      <c r="L642" s="22">
        <f t="shared" ref="L642:BO642" si="310">IF(OR(L$10&lt;$C627,L$10&gt;$C627+$F634),0,IF(L$10=$C627,$E634*(13-$D627)/12,IF(L$10=$C627+$F634,$E634*($D627-1)/12,$E634)))</f>
        <v>0</v>
      </c>
      <c r="M642" s="22">
        <f t="shared" si="310"/>
        <v>0</v>
      </c>
      <c r="N642" s="22">
        <f t="shared" si="310"/>
        <v>0</v>
      </c>
      <c r="O642" s="22">
        <f t="shared" si="310"/>
        <v>0</v>
      </c>
      <c r="P642" s="22">
        <f t="shared" si="310"/>
        <v>0</v>
      </c>
      <c r="Q642" s="22">
        <f t="shared" si="310"/>
        <v>0</v>
      </c>
      <c r="R642" s="22">
        <f t="shared" si="310"/>
        <v>0</v>
      </c>
      <c r="S642" s="22">
        <f t="shared" si="310"/>
        <v>0</v>
      </c>
      <c r="T642" s="22">
        <f t="shared" si="310"/>
        <v>0</v>
      </c>
      <c r="U642" s="22">
        <f t="shared" si="310"/>
        <v>0</v>
      </c>
      <c r="V642" s="22">
        <f t="shared" si="310"/>
        <v>0</v>
      </c>
      <c r="W642" s="22">
        <f t="shared" si="310"/>
        <v>0</v>
      </c>
      <c r="X642" s="22">
        <f t="shared" si="310"/>
        <v>0</v>
      </c>
      <c r="Y642" s="22">
        <f t="shared" si="310"/>
        <v>0</v>
      </c>
      <c r="Z642" s="22">
        <f t="shared" si="310"/>
        <v>0</v>
      </c>
      <c r="AA642" s="22">
        <f t="shared" si="310"/>
        <v>0</v>
      </c>
      <c r="AB642" s="22">
        <f t="shared" si="310"/>
        <v>0</v>
      </c>
      <c r="AC642" s="22">
        <f t="shared" si="310"/>
        <v>0</v>
      </c>
      <c r="AD642" s="22">
        <f t="shared" si="310"/>
        <v>0</v>
      </c>
      <c r="AE642" s="22">
        <f t="shared" si="310"/>
        <v>0</v>
      </c>
      <c r="AF642" s="22">
        <f t="shared" si="310"/>
        <v>4271.0834693696825</v>
      </c>
      <c r="AG642" s="22">
        <f t="shared" si="310"/>
        <v>51253.001632436186</v>
      </c>
      <c r="AH642" s="22">
        <f t="shared" si="310"/>
        <v>51253.001632436186</v>
      </c>
      <c r="AI642" s="22">
        <f t="shared" si="310"/>
        <v>51253.001632436186</v>
      </c>
      <c r="AJ642" s="22">
        <f t="shared" si="310"/>
        <v>46981.918163066504</v>
      </c>
      <c r="AK642" s="22">
        <f t="shared" si="310"/>
        <v>0</v>
      </c>
      <c r="AL642" s="22">
        <f t="shared" si="310"/>
        <v>0</v>
      </c>
      <c r="AM642" s="22">
        <f t="shared" si="310"/>
        <v>0</v>
      </c>
      <c r="AN642" s="22">
        <f t="shared" si="310"/>
        <v>0</v>
      </c>
      <c r="AO642" s="22">
        <f t="shared" si="310"/>
        <v>0</v>
      </c>
      <c r="AP642" s="22">
        <f t="shared" si="310"/>
        <v>0</v>
      </c>
      <c r="AQ642" s="22">
        <f t="shared" si="310"/>
        <v>0</v>
      </c>
      <c r="AR642" s="22">
        <f t="shared" si="310"/>
        <v>0</v>
      </c>
      <c r="AS642" s="22">
        <f t="shared" si="310"/>
        <v>0</v>
      </c>
      <c r="AT642" s="22">
        <f t="shared" si="310"/>
        <v>0</v>
      </c>
      <c r="AU642" s="22">
        <f t="shared" si="310"/>
        <v>0</v>
      </c>
      <c r="AV642" s="22">
        <f t="shared" si="310"/>
        <v>0</v>
      </c>
      <c r="AW642" s="22">
        <f t="shared" si="310"/>
        <v>0</v>
      </c>
      <c r="AX642" s="22">
        <f t="shared" si="310"/>
        <v>0</v>
      </c>
      <c r="AY642" s="22">
        <f t="shared" si="310"/>
        <v>0</v>
      </c>
      <c r="AZ642" s="22">
        <f t="shared" si="310"/>
        <v>0</v>
      </c>
      <c r="BA642" s="22">
        <f t="shared" si="310"/>
        <v>0</v>
      </c>
      <c r="BB642" s="22">
        <f t="shared" si="310"/>
        <v>0</v>
      </c>
      <c r="BC642" s="22">
        <f t="shared" si="310"/>
        <v>0</v>
      </c>
      <c r="BD642" s="22">
        <f t="shared" si="310"/>
        <v>0</v>
      </c>
      <c r="BE642" s="22">
        <f t="shared" si="310"/>
        <v>0</v>
      </c>
      <c r="BF642" s="22">
        <f t="shared" si="310"/>
        <v>0</v>
      </c>
      <c r="BG642" s="22">
        <f t="shared" si="310"/>
        <v>0</v>
      </c>
      <c r="BH642" s="22">
        <f t="shared" si="310"/>
        <v>0</v>
      </c>
      <c r="BI642" s="22">
        <f t="shared" si="310"/>
        <v>0</v>
      </c>
      <c r="BJ642" s="22">
        <f t="shared" si="310"/>
        <v>0</v>
      </c>
      <c r="BK642" s="22">
        <f t="shared" si="310"/>
        <v>0</v>
      </c>
      <c r="BL642" s="22">
        <f t="shared" si="310"/>
        <v>0</v>
      </c>
      <c r="BM642" s="22">
        <f t="shared" si="310"/>
        <v>0</v>
      </c>
      <c r="BN642" s="22">
        <f t="shared" si="310"/>
        <v>0</v>
      </c>
      <c r="BO642" s="22">
        <f t="shared" si="310"/>
        <v>0</v>
      </c>
    </row>
    <row r="643" spans="1:67" ht="12.75" customHeight="1" outlineLevel="2">
      <c r="B643" s="14" t="s">
        <v>536</v>
      </c>
      <c r="J643" s="2"/>
      <c r="L643" s="172">
        <f>+L642*$G634</f>
        <v>0</v>
      </c>
      <c r="M643" s="172">
        <f t="shared" ref="M643:BO643" si="311">+M642*$G634</f>
        <v>0</v>
      </c>
      <c r="N643" s="172">
        <f t="shared" si="311"/>
        <v>0</v>
      </c>
      <c r="O643" s="172">
        <f t="shared" si="311"/>
        <v>0</v>
      </c>
      <c r="P643" s="172">
        <f t="shared" si="311"/>
        <v>0</v>
      </c>
      <c r="Q643" s="172">
        <f t="shared" si="311"/>
        <v>0</v>
      </c>
      <c r="R643" s="172">
        <f t="shared" si="311"/>
        <v>0</v>
      </c>
      <c r="S643" s="172">
        <f t="shared" si="311"/>
        <v>0</v>
      </c>
      <c r="T643" s="172">
        <f t="shared" si="311"/>
        <v>0</v>
      </c>
      <c r="U643" s="172">
        <f t="shared" si="311"/>
        <v>0</v>
      </c>
      <c r="V643" s="172">
        <f t="shared" si="311"/>
        <v>0</v>
      </c>
      <c r="W643" s="172">
        <f t="shared" si="311"/>
        <v>0</v>
      </c>
      <c r="X643" s="172">
        <f t="shared" si="311"/>
        <v>0</v>
      </c>
      <c r="Y643" s="172">
        <f t="shared" si="311"/>
        <v>0</v>
      </c>
      <c r="Z643" s="172">
        <f t="shared" si="311"/>
        <v>0</v>
      </c>
      <c r="AA643" s="172">
        <f t="shared" si="311"/>
        <v>0</v>
      </c>
      <c r="AB643" s="172">
        <f t="shared" si="311"/>
        <v>0</v>
      </c>
      <c r="AC643" s="172">
        <f t="shared" si="311"/>
        <v>0</v>
      </c>
      <c r="AD643" s="172">
        <f t="shared" si="311"/>
        <v>0</v>
      </c>
      <c r="AE643" s="172">
        <f t="shared" si="311"/>
        <v>0</v>
      </c>
      <c r="AF643" s="172">
        <f t="shared" si="311"/>
        <v>1.2813250408109047</v>
      </c>
      <c r="AG643" s="172">
        <f t="shared" si="311"/>
        <v>15.375900489730855</v>
      </c>
      <c r="AH643" s="172">
        <f t="shared" si="311"/>
        <v>15.375900489730855</v>
      </c>
      <c r="AI643" s="172">
        <f t="shared" si="311"/>
        <v>15.375900489730855</v>
      </c>
      <c r="AJ643" s="172">
        <f t="shared" si="311"/>
        <v>14.094575448919951</v>
      </c>
      <c r="AK643" s="172">
        <f t="shared" si="311"/>
        <v>0</v>
      </c>
      <c r="AL643" s="172">
        <f t="shared" si="311"/>
        <v>0</v>
      </c>
      <c r="AM643" s="172">
        <f t="shared" si="311"/>
        <v>0</v>
      </c>
      <c r="AN643" s="172">
        <f t="shared" si="311"/>
        <v>0</v>
      </c>
      <c r="AO643" s="172">
        <f t="shared" si="311"/>
        <v>0</v>
      </c>
      <c r="AP643" s="172">
        <f t="shared" si="311"/>
        <v>0</v>
      </c>
      <c r="AQ643" s="172">
        <f t="shared" si="311"/>
        <v>0</v>
      </c>
      <c r="AR643" s="172">
        <f t="shared" si="311"/>
        <v>0</v>
      </c>
      <c r="AS643" s="172">
        <f t="shared" si="311"/>
        <v>0</v>
      </c>
      <c r="AT643" s="172">
        <f t="shared" si="311"/>
        <v>0</v>
      </c>
      <c r="AU643" s="172">
        <f t="shared" si="311"/>
        <v>0</v>
      </c>
      <c r="AV643" s="172">
        <f t="shared" si="311"/>
        <v>0</v>
      </c>
      <c r="AW643" s="172">
        <f t="shared" si="311"/>
        <v>0</v>
      </c>
      <c r="AX643" s="172">
        <f t="shared" si="311"/>
        <v>0</v>
      </c>
      <c r="AY643" s="172">
        <f t="shared" si="311"/>
        <v>0</v>
      </c>
      <c r="AZ643" s="172">
        <f t="shared" si="311"/>
        <v>0</v>
      </c>
      <c r="BA643" s="172">
        <f t="shared" si="311"/>
        <v>0</v>
      </c>
      <c r="BB643" s="172">
        <f t="shared" si="311"/>
        <v>0</v>
      </c>
      <c r="BC643" s="172">
        <f t="shared" si="311"/>
        <v>0</v>
      </c>
      <c r="BD643" s="172">
        <f t="shared" si="311"/>
        <v>0</v>
      </c>
      <c r="BE643" s="172">
        <f t="shared" si="311"/>
        <v>0</v>
      </c>
      <c r="BF643" s="172">
        <f t="shared" si="311"/>
        <v>0</v>
      </c>
      <c r="BG643" s="172">
        <f t="shared" si="311"/>
        <v>0</v>
      </c>
      <c r="BH643" s="172">
        <f t="shared" si="311"/>
        <v>0</v>
      </c>
      <c r="BI643" s="172">
        <f t="shared" si="311"/>
        <v>0</v>
      </c>
      <c r="BJ643" s="172">
        <f t="shared" si="311"/>
        <v>0</v>
      </c>
      <c r="BK643" s="172">
        <f t="shared" si="311"/>
        <v>0</v>
      </c>
      <c r="BL643" s="172">
        <f t="shared" si="311"/>
        <v>0</v>
      </c>
      <c r="BM643" s="172">
        <f t="shared" si="311"/>
        <v>0</v>
      </c>
      <c r="BN643" s="172">
        <f t="shared" si="311"/>
        <v>0</v>
      </c>
      <c r="BO643" s="172">
        <f t="shared" si="311"/>
        <v>0</v>
      </c>
    </row>
    <row r="644" spans="1:67" ht="13.5" customHeight="1" outlineLevel="2" thickBot="1">
      <c r="B644" s="14" t="s">
        <v>561</v>
      </c>
      <c r="J644" s="2"/>
      <c r="L644" s="157">
        <f t="shared" ref="L644:BO644" si="312">SUM(L638,L641,L643)</f>
        <v>0</v>
      </c>
      <c r="M644" s="157">
        <f t="shared" si="312"/>
        <v>0</v>
      </c>
      <c r="N644" s="157">
        <f t="shared" si="312"/>
        <v>0</v>
      </c>
      <c r="O644" s="157">
        <f t="shared" si="312"/>
        <v>0</v>
      </c>
      <c r="P644" s="157">
        <f t="shared" si="312"/>
        <v>0</v>
      </c>
      <c r="Q644" s="157">
        <f t="shared" si="312"/>
        <v>0</v>
      </c>
      <c r="R644" s="157">
        <f t="shared" si="312"/>
        <v>0</v>
      </c>
      <c r="S644" s="157">
        <f t="shared" si="312"/>
        <v>0</v>
      </c>
      <c r="T644" s="157">
        <f t="shared" si="312"/>
        <v>0</v>
      </c>
      <c r="U644" s="157">
        <f t="shared" si="312"/>
        <v>0</v>
      </c>
      <c r="V644" s="157">
        <f t="shared" si="312"/>
        <v>0</v>
      </c>
      <c r="W644" s="157">
        <f t="shared" si="312"/>
        <v>0</v>
      </c>
      <c r="X644" s="157">
        <f t="shared" si="312"/>
        <v>0</v>
      </c>
      <c r="Y644" s="157">
        <f t="shared" si="312"/>
        <v>0</v>
      </c>
      <c r="Z644" s="157">
        <f t="shared" si="312"/>
        <v>0</v>
      </c>
      <c r="AA644" s="157">
        <f t="shared" si="312"/>
        <v>0</v>
      </c>
      <c r="AB644" s="157">
        <f t="shared" si="312"/>
        <v>0</v>
      </c>
      <c r="AC644" s="157">
        <f t="shared" si="312"/>
        <v>0</v>
      </c>
      <c r="AD644" s="157">
        <f t="shared" si="312"/>
        <v>0</v>
      </c>
      <c r="AE644" s="157">
        <f t="shared" si="312"/>
        <v>0</v>
      </c>
      <c r="AF644" s="157">
        <f t="shared" si="312"/>
        <v>1364.9137035426941</v>
      </c>
      <c r="AG644" s="157">
        <f t="shared" si="312"/>
        <v>15893.128697871525</v>
      </c>
      <c r="AH644" s="157">
        <f t="shared" si="312"/>
        <v>14996.201169303891</v>
      </c>
      <c r="AI644" s="157">
        <f t="shared" si="312"/>
        <v>14099.273640736259</v>
      </c>
      <c r="AJ644" s="157">
        <f t="shared" si="312"/>
        <v>12170.665900142381</v>
      </c>
      <c r="AK644" s="157">
        <f t="shared" si="312"/>
        <v>0</v>
      </c>
      <c r="AL644" s="157">
        <f t="shared" si="312"/>
        <v>0</v>
      </c>
      <c r="AM644" s="157">
        <f t="shared" si="312"/>
        <v>0</v>
      </c>
      <c r="AN644" s="157">
        <f t="shared" si="312"/>
        <v>0</v>
      </c>
      <c r="AO644" s="157">
        <f t="shared" si="312"/>
        <v>0</v>
      </c>
      <c r="AP644" s="157">
        <f t="shared" si="312"/>
        <v>0</v>
      </c>
      <c r="AQ644" s="157">
        <f t="shared" si="312"/>
        <v>0</v>
      </c>
      <c r="AR644" s="157">
        <f t="shared" si="312"/>
        <v>0</v>
      </c>
      <c r="AS644" s="157">
        <f t="shared" si="312"/>
        <v>0</v>
      </c>
      <c r="AT644" s="157">
        <f t="shared" si="312"/>
        <v>0</v>
      </c>
      <c r="AU644" s="157">
        <f t="shared" si="312"/>
        <v>0</v>
      </c>
      <c r="AV644" s="157">
        <f t="shared" si="312"/>
        <v>0</v>
      </c>
      <c r="AW644" s="157">
        <f t="shared" si="312"/>
        <v>0</v>
      </c>
      <c r="AX644" s="157">
        <f t="shared" si="312"/>
        <v>0</v>
      </c>
      <c r="AY644" s="157">
        <f t="shared" si="312"/>
        <v>0</v>
      </c>
      <c r="AZ644" s="157">
        <f t="shared" si="312"/>
        <v>0</v>
      </c>
      <c r="BA644" s="157">
        <f t="shared" si="312"/>
        <v>0</v>
      </c>
      <c r="BB644" s="157">
        <f t="shared" si="312"/>
        <v>0</v>
      </c>
      <c r="BC644" s="157">
        <f t="shared" si="312"/>
        <v>0</v>
      </c>
      <c r="BD644" s="157">
        <f t="shared" si="312"/>
        <v>0</v>
      </c>
      <c r="BE644" s="157">
        <f t="shared" si="312"/>
        <v>0</v>
      </c>
      <c r="BF644" s="157">
        <f t="shared" si="312"/>
        <v>0</v>
      </c>
      <c r="BG644" s="157">
        <f t="shared" si="312"/>
        <v>0</v>
      </c>
      <c r="BH644" s="157">
        <f t="shared" si="312"/>
        <v>0</v>
      </c>
      <c r="BI644" s="157">
        <f t="shared" si="312"/>
        <v>0</v>
      </c>
      <c r="BJ644" s="157">
        <f t="shared" si="312"/>
        <v>0</v>
      </c>
      <c r="BK644" s="157">
        <f t="shared" si="312"/>
        <v>0</v>
      </c>
      <c r="BL644" s="157">
        <f t="shared" si="312"/>
        <v>0</v>
      </c>
      <c r="BM644" s="157">
        <f t="shared" si="312"/>
        <v>0</v>
      </c>
      <c r="BN644" s="157">
        <f t="shared" si="312"/>
        <v>0</v>
      </c>
      <c r="BO644" s="157">
        <f t="shared" si="312"/>
        <v>0</v>
      </c>
    </row>
    <row r="645" spans="1:67" ht="12.75" customHeight="1" outlineLevel="2">
      <c r="B645" s="14"/>
    </row>
    <row r="646" spans="1:67" ht="12.75" customHeight="1" outlineLevel="2">
      <c r="B646" s="14"/>
    </row>
    <row r="647" spans="1:67" ht="12.75" customHeight="1" outlineLevel="2">
      <c r="B647" s="14"/>
    </row>
    <row r="648" spans="1:67" ht="12.75" customHeight="1" outlineLevel="2">
      <c r="B648" s="14"/>
    </row>
    <row r="649" spans="1:67" ht="12.75" customHeight="1" outlineLevel="2">
      <c r="B649" s="14"/>
    </row>
    <row r="650" spans="1:67" ht="12.75" customHeight="1" outlineLevel="2">
      <c r="B650" s="14"/>
    </row>
    <row r="651" spans="1:67" ht="12.75" customHeight="1" outlineLevel="2">
      <c r="B651" s="14"/>
    </row>
    <row r="652" spans="1:67" outlineLevel="1">
      <c r="A652">
        <f>A622+1</f>
        <v>22</v>
      </c>
      <c r="B652" s="158" t="s">
        <v>631</v>
      </c>
      <c r="C652" s="150"/>
      <c r="G652" s="159" t="s">
        <v>567</v>
      </c>
      <c r="H652" s="1">
        <f>+C657</f>
        <v>2033</v>
      </c>
      <c r="I652" s="2">
        <f>+E664</f>
        <v>531802.12842907233</v>
      </c>
      <c r="J652" s="2">
        <f>NPV($C$4,M652:BO652)+L652</f>
        <v>127808.50144664138</v>
      </c>
      <c r="L652" s="2">
        <f>+L674</f>
        <v>0</v>
      </c>
      <c r="M652" s="2">
        <f t="shared" ref="M652:BO652" si="313">+M674</f>
        <v>0</v>
      </c>
      <c r="N652" s="2">
        <f t="shared" si="313"/>
        <v>0</v>
      </c>
      <c r="O652" s="2">
        <f t="shared" si="313"/>
        <v>0</v>
      </c>
      <c r="P652" s="2">
        <f t="shared" si="313"/>
        <v>0</v>
      </c>
      <c r="Q652" s="2">
        <f t="shared" si="313"/>
        <v>0</v>
      </c>
      <c r="R652" s="2">
        <f t="shared" si="313"/>
        <v>0</v>
      </c>
      <c r="S652" s="2">
        <f t="shared" si="313"/>
        <v>0</v>
      </c>
      <c r="T652" s="2">
        <f t="shared" si="313"/>
        <v>0</v>
      </c>
      <c r="U652" s="2">
        <f t="shared" si="313"/>
        <v>0</v>
      </c>
      <c r="V652" s="2">
        <f t="shared" si="313"/>
        <v>0</v>
      </c>
      <c r="W652" s="2">
        <f t="shared" si="313"/>
        <v>0</v>
      </c>
      <c r="X652" s="2">
        <f t="shared" si="313"/>
        <v>0</v>
      </c>
      <c r="Y652" s="2">
        <f t="shared" si="313"/>
        <v>0</v>
      </c>
      <c r="Z652" s="2">
        <f t="shared" si="313"/>
        <v>0</v>
      </c>
      <c r="AA652" s="2">
        <f t="shared" si="313"/>
        <v>0</v>
      </c>
      <c r="AB652" s="2">
        <f t="shared" si="313"/>
        <v>0</v>
      </c>
      <c r="AC652" s="2">
        <f t="shared" si="313"/>
        <v>0</v>
      </c>
      <c r="AD652" s="2">
        <f t="shared" si="313"/>
        <v>0</v>
      </c>
      <c r="AE652" s="2">
        <f t="shared" si="313"/>
        <v>0</v>
      </c>
      <c r="AF652" s="2">
        <f t="shared" si="313"/>
        <v>0</v>
      </c>
      <c r="AG652" s="2">
        <f t="shared" si="313"/>
        <v>4588.3936881798181</v>
      </c>
      <c r="AH652" s="2">
        <f t="shared" si="313"/>
        <v>54388.585456948844</v>
      </c>
      <c r="AI652" s="2">
        <f t="shared" si="313"/>
        <v>53147.713823947677</v>
      </c>
      <c r="AJ652" s="2">
        <f t="shared" si="313"/>
        <v>51906.842190946511</v>
      </c>
      <c r="AK652" s="2">
        <f t="shared" si="313"/>
        <v>50665.970557945329</v>
      </c>
      <c r="AL652" s="2">
        <f t="shared" si="313"/>
        <v>49425.098924944163</v>
      </c>
      <c r="AM652" s="2">
        <f t="shared" si="313"/>
        <v>48184.227291942996</v>
      </c>
      <c r="AN652" s="2">
        <f t="shared" si="313"/>
        <v>46943.355658941829</v>
      </c>
      <c r="AO652" s="2">
        <f t="shared" si="313"/>
        <v>45702.484025940656</v>
      </c>
      <c r="AP652" s="2">
        <f t="shared" si="313"/>
        <v>44461.612392939482</v>
      </c>
      <c r="AQ652" s="2">
        <f t="shared" si="313"/>
        <v>43220.740759938315</v>
      </c>
      <c r="AR652" s="2">
        <f t="shared" si="313"/>
        <v>41979.869126937148</v>
      </c>
      <c r="AS652" s="2">
        <f t="shared" si="313"/>
        <v>40738.997493935974</v>
      </c>
      <c r="AT652" s="2">
        <f t="shared" si="313"/>
        <v>39498.125860934801</v>
      </c>
      <c r="AU652" s="2">
        <f t="shared" si="313"/>
        <v>38257.254227933634</v>
      </c>
      <c r="AV652" s="2">
        <f t="shared" si="313"/>
        <v>37016.382594932467</v>
      </c>
      <c r="AW652" s="2">
        <f t="shared" si="313"/>
        <v>35775.510961931293</v>
      </c>
      <c r="AX652" s="2">
        <f t="shared" si="313"/>
        <v>34534.639328930127</v>
      </c>
      <c r="AY652" s="2">
        <f t="shared" si="313"/>
        <v>33293.767695928953</v>
      </c>
      <c r="AZ652" s="2">
        <f t="shared" si="313"/>
        <v>32052.896062927794</v>
      </c>
      <c r="BA652" s="2">
        <f t="shared" si="313"/>
        <v>30812.02442992662</v>
      </c>
      <c r="BB652" s="2">
        <f t="shared" si="313"/>
        <v>29571.152796925453</v>
      </c>
      <c r="BC652" s="2">
        <f t="shared" si="313"/>
        <v>28330.281163924286</v>
      </c>
      <c r="BD652" s="2">
        <f t="shared" si="313"/>
        <v>27089.409530923116</v>
      </c>
      <c r="BE652" s="2">
        <f t="shared" si="313"/>
        <v>25848.537897921946</v>
      </c>
      <c r="BF652" s="2">
        <f t="shared" si="313"/>
        <v>24607.666264920779</v>
      </c>
      <c r="BG652" s="2">
        <f t="shared" si="313"/>
        <v>23366.794631919609</v>
      </c>
      <c r="BH652" s="2">
        <f t="shared" si="313"/>
        <v>22125.922998918439</v>
      </c>
      <c r="BI652" s="2">
        <f t="shared" si="313"/>
        <v>20885.051365917272</v>
      </c>
      <c r="BJ652" s="2">
        <f t="shared" si="313"/>
        <v>19644.179732916102</v>
      </c>
      <c r="BK652" s="2">
        <f t="shared" si="313"/>
        <v>16964.487896887105</v>
      </c>
      <c r="BL652" s="2">
        <f t="shared" si="313"/>
        <v>0</v>
      </c>
      <c r="BM652" s="2">
        <f t="shared" si="313"/>
        <v>0</v>
      </c>
      <c r="BN652" s="2">
        <f t="shared" si="313"/>
        <v>0</v>
      </c>
      <c r="BO652" s="2">
        <f t="shared" si="313"/>
        <v>0</v>
      </c>
    </row>
    <row r="653" spans="1:67" ht="12.75" customHeight="1" outlineLevel="2">
      <c r="B653" s="160" t="str">
        <f>"Jan "&amp;$L$10&amp;" $"</f>
        <v>Jan 2012 $</v>
      </c>
      <c r="C653" s="161">
        <v>292520.63199999998</v>
      </c>
      <c r="D653" s="60"/>
      <c r="E653" s="60"/>
      <c r="F653" s="60"/>
      <c r="G653" s="60"/>
      <c r="H653" s="162"/>
    </row>
    <row r="654" spans="1:67" ht="12.75" customHeight="1" outlineLevel="2">
      <c r="B654" s="14" t="s">
        <v>549</v>
      </c>
      <c r="C654" s="163">
        <v>2.2800000000000001E-2</v>
      </c>
      <c r="D654" s="163">
        <v>0.27679999999999999</v>
      </c>
      <c r="E654" s="163">
        <v>0.38080000000000003</v>
      </c>
      <c r="F654" s="163">
        <v>0.31950000000000001</v>
      </c>
      <c r="G654" s="163">
        <v>0</v>
      </c>
      <c r="H654" s="164"/>
      <c r="J654" s="17"/>
      <c r="K654" s="17"/>
    </row>
    <row r="655" spans="1:67" ht="12.75" customHeight="1" outlineLevel="2">
      <c r="B655" s="14" t="s">
        <v>323</v>
      </c>
      <c r="C655" s="193">
        <v>2.52E-2</v>
      </c>
      <c r="D655" s="60"/>
      <c r="E655" s="60"/>
      <c r="F655" s="60"/>
      <c r="G655" s="60"/>
    </row>
    <row r="656" spans="1:67" ht="12.75" customHeight="1" outlineLevel="2">
      <c r="B656" s="14" t="s">
        <v>550</v>
      </c>
      <c r="C656" s="159">
        <v>2030</v>
      </c>
      <c r="D656" s="159">
        <v>3</v>
      </c>
    </row>
    <row r="657" spans="2:67" ht="12.75" customHeight="1" outlineLevel="2">
      <c r="B657" s="14" t="s">
        <v>551</v>
      </c>
      <c r="C657" s="159">
        <v>2033</v>
      </c>
      <c r="D657" s="159">
        <v>12</v>
      </c>
    </row>
    <row r="658" spans="2:67" ht="12.75" customHeight="1" outlineLevel="2">
      <c r="B658" s="15" t="s">
        <v>552</v>
      </c>
      <c r="L658" s="166">
        <f t="shared" ref="L658:BO658" si="314">(1+$C655)^L$21</f>
        <v>1.0125216047077712</v>
      </c>
      <c r="M658" s="166">
        <f t="shared" si="314"/>
        <v>1.0380371491464069</v>
      </c>
      <c r="N658" s="166">
        <f t="shared" si="314"/>
        <v>1.0641956853048962</v>
      </c>
      <c r="O658" s="166">
        <f t="shared" si="314"/>
        <v>1.0910134165745795</v>
      </c>
      <c r="P658" s="166">
        <f t="shared" si="314"/>
        <v>1.1185069546722588</v>
      </c>
      <c r="Q658" s="166">
        <f t="shared" si="314"/>
        <v>1.1466933299299995</v>
      </c>
      <c r="R658" s="166">
        <f t="shared" si="314"/>
        <v>1.1755900018442353</v>
      </c>
      <c r="S658" s="166">
        <f t="shared" si="314"/>
        <v>1.2052148698907099</v>
      </c>
      <c r="T658" s="166">
        <f t="shared" si="314"/>
        <v>1.2355862846119556</v>
      </c>
      <c r="U658" s="166">
        <f t="shared" si="314"/>
        <v>1.2667230589841769</v>
      </c>
      <c r="V658" s="166">
        <f t="shared" si="314"/>
        <v>1.2986444800705779</v>
      </c>
      <c r="W658" s="166">
        <f t="shared" si="314"/>
        <v>1.3313703209683565</v>
      </c>
      <c r="X658" s="166">
        <f t="shared" si="314"/>
        <v>1.3649208530567589</v>
      </c>
      <c r="Y658" s="166">
        <f t="shared" si="314"/>
        <v>1.399316858553789</v>
      </c>
      <c r="Z658" s="166">
        <f t="shared" si="314"/>
        <v>1.4345796433893443</v>
      </c>
      <c r="AA658" s="166">
        <f t="shared" si="314"/>
        <v>1.4707310504027555</v>
      </c>
      <c r="AB658" s="166">
        <f t="shared" si="314"/>
        <v>1.507793472872905</v>
      </c>
      <c r="AC658" s="166">
        <f t="shared" si="314"/>
        <v>1.5457898683893019</v>
      </c>
      <c r="AD658" s="166">
        <f t="shared" si="314"/>
        <v>1.5847437730727121</v>
      </c>
      <c r="AE658" s="166">
        <f t="shared" si="314"/>
        <v>1.6246793161541444</v>
      </c>
      <c r="AF658" s="166">
        <f t="shared" si="314"/>
        <v>1.6656212349212287</v>
      </c>
      <c r="AG658" s="166">
        <f t="shared" si="314"/>
        <v>1.7075948900412434</v>
      </c>
      <c r="AH658" s="166">
        <f t="shared" si="314"/>
        <v>1.7506262812702824</v>
      </c>
      <c r="AI658" s="166">
        <f t="shared" si="314"/>
        <v>1.7947420635582936</v>
      </c>
      <c r="AJ658" s="166">
        <f t="shared" si="314"/>
        <v>1.8399695635599622</v>
      </c>
      <c r="AK658" s="166">
        <f t="shared" si="314"/>
        <v>1.8863367965616731</v>
      </c>
      <c r="AL658" s="166">
        <f t="shared" si="314"/>
        <v>1.933872483835027</v>
      </c>
      <c r="AM658" s="166">
        <f t="shared" si="314"/>
        <v>1.9826060704276696</v>
      </c>
      <c r="AN658" s="166">
        <f t="shared" si="314"/>
        <v>2.0325677434024465</v>
      </c>
      <c r="AO658" s="166">
        <f t="shared" si="314"/>
        <v>2.0837884505361881</v>
      </c>
      <c r="AP658" s="166">
        <f t="shared" si="314"/>
        <v>2.1362999194896997</v>
      </c>
      <c r="AQ658" s="166">
        <f t="shared" si="314"/>
        <v>2.1901346774608399</v>
      </c>
      <c r="AR658" s="166">
        <f t="shared" si="314"/>
        <v>2.2453260713328529</v>
      </c>
      <c r="AS658" s="166">
        <f t="shared" si="314"/>
        <v>2.3019082883304405</v>
      </c>
      <c r="AT658" s="166">
        <f t="shared" si="314"/>
        <v>2.3599163771963672</v>
      </c>
      <c r="AU658" s="166">
        <f t="shared" si="314"/>
        <v>2.4193862699017155</v>
      </c>
      <c r="AV658" s="166">
        <f t="shared" si="314"/>
        <v>2.4803548039032384</v>
      </c>
      <c r="AW658" s="166">
        <f t="shared" si="314"/>
        <v>2.5428597449615999</v>
      </c>
      <c r="AX658" s="166">
        <f t="shared" si="314"/>
        <v>2.606939810534632</v>
      </c>
      <c r="AY658" s="166">
        <f t="shared" si="314"/>
        <v>2.672634693760104</v>
      </c>
      <c r="AZ658" s="166">
        <f t="shared" si="314"/>
        <v>2.7399850880428587</v>
      </c>
      <c r="BA658" s="166">
        <f t="shared" si="314"/>
        <v>2.8090327122615379</v>
      </c>
      <c r="BB658" s="166">
        <f t="shared" si="314"/>
        <v>2.8798203366105284</v>
      </c>
      <c r="BC658" s="166">
        <f t="shared" si="314"/>
        <v>2.9523918090931134</v>
      </c>
      <c r="BD658" s="166">
        <f t="shared" si="314"/>
        <v>3.0267920826822596</v>
      </c>
      <c r="BE658" s="166">
        <f t="shared" si="314"/>
        <v>3.1030672431658526</v>
      </c>
      <c r="BF658" s="166">
        <f t="shared" si="314"/>
        <v>3.1812645376936315</v>
      </c>
      <c r="BG658" s="166">
        <f t="shared" si="314"/>
        <v>3.2614324040435108</v>
      </c>
      <c r="BH658" s="166">
        <f t="shared" si="314"/>
        <v>3.3436205006254069</v>
      </c>
      <c r="BI658" s="166">
        <f t="shared" si="314"/>
        <v>3.4278797372411671</v>
      </c>
      <c r="BJ658" s="166">
        <f t="shared" si="314"/>
        <v>3.5142623066196435</v>
      </c>
      <c r="BK658" s="166">
        <f t="shared" si="314"/>
        <v>3.6028217167464582</v>
      </c>
      <c r="BL658" s="166">
        <f t="shared" si="314"/>
        <v>3.6936128240084685</v>
      </c>
      <c r="BM658" s="166">
        <f t="shared" si="314"/>
        <v>3.7866918671734817</v>
      </c>
      <c r="BN658" s="166">
        <f t="shared" si="314"/>
        <v>3.8821165022262529</v>
      </c>
      <c r="BO658" s="166">
        <f t="shared" si="314"/>
        <v>3.979945838082354</v>
      </c>
    </row>
    <row r="659" spans="2:67" ht="12.75" customHeight="1" outlineLevel="2">
      <c r="B659" s="14" t="s">
        <v>553</v>
      </c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 spans="2:67" ht="12.75" customHeight="1" outlineLevel="2">
      <c r="B660" s="64" t="s">
        <v>554</v>
      </c>
      <c r="L660" s="2">
        <f t="shared" ref="L660:BO660" si="315">IF(L$10&gt;$C657,0,+K663)</f>
        <v>0</v>
      </c>
      <c r="M660" s="2">
        <f t="shared" si="315"/>
        <v>0</v>
      </c>
      <c r="N660" s="2">
        <f t="shared" si="315"/>
        <v>0</v>
      </c>
      <c r="O660" s="2">
        <f t="shared" si="315"/>
        <v>0</v>
      </c>
      <c r="P660" s="2">
        <f t="shared" si="315"/>
        <v>0</v>
      </c>
      <c r="Q660" s="2">
        <f t="shared" si="315"/>
        <v>0</v>
      </c>
      <c r="R660" s="2">
        <f t="shared" si="315"/>
        <v>0</v>
      </c>
      <c r="S660" s="2">
        <f t="shared" si="315"/>
        <v>0</v>
      </c>
      <c r="T660" s="2">
        <f t="shared" si="315"/>
        <v>0</v>
      </c>
      <c r="U660" s="2">
        <f t="shared" si="315"/>
        <v>0</v>
      </c>
      <c r="V660" s="2">
        <f t="shared" si="315"/>
        <v>0</v>
      </c>
      <c r="W660" s="2">
        <f t="shared" si="315"/>
        <v>0</v>
      </c>
      <c r="X660" s="2">
        <f t="shared" si="315"/>
        <v>0</v>
      </c>
      <c r="Y660" s="2">
        <f t="shared" si="315"/>
        <v>0</v>
      </c>
      <c r="Z660" s="2">
        <f t="shared" si="315"/>
        <v>0</v>
      </c>
      <c r="AA660" s="2">
        <f t="shared" si="315"/>
        <v>0</v>
      </c>
      <c r="AB660" s="2">
        <f t="shared" si="315"/>
        <v>0</v>
      </c>
      <c r="AC660" s="2">
        <f t="shared" si="315"/>
        <v>0</v>
      </c>
      <c r="AD660" s="2">
        <f t="shared" si="315"/>
        <v>0</v>
      </c>
      <c r="AE660" s="2">
        <f t="shared" si="315"/>
        <v>10844.646537277828</v>
      </c>
      <c r="AF660" s="2">
        <f t="shared" si="315"/>
        <v>147183.18324725947</v>
      </c>
      <c r="AG660" s="2">
        <f t="shared" si="315"/>
        <v>347716.79411784851</v>
      </c>
      <c r="AH660" s="2">
        <f t="shared" si="315"/>
        <v>0</v>
      </c>
      <c r="AI660" s="2">
        <f t="shared" si="315"/>
        <v>0</v>
      </c>
      <c r="AJ660" s="2">
        <f t="shared" si="315"/>
        <v>0</v>
      </c>
      <c r="AK660" s="2">
        <f t="shared" si="315"/>
        <v>0</v>
      </c>
      <c r="AL660" s="2">
        <f t="shared" si="315"/>
        <v>0</v>
      </c>
      <c r="AM660" s="2">
        <f t="shared" si="315"/>
        <v>0</v>
      </c>
      <c r="AN660" s="2">
        <f t="shared" si="315"/>
        <v>0</v>
      </c>
      <c r="AO660" s="2">
        <f t="shared" si="315"/>
        <v>0</v>
      </c>
      <c r="AP660" s="2">
        <f t="shared" si="315"/>
        <v>0</v>
      </c>
      <c r="AQ660" s="2">
        <f t="shared" si="315"/>
        <v>0</v>
      </c>
      <c r="AR660" s="2">
        <f t="shared" si="315"/>
        <v>0</v>
      </c>
      <c r="AS660" s="2">
        <f t="shared" si="315"/>
        <v>0</v>
      </c>
      <c r="AT660" s="2">
        <f t="shared" si="315"/>
        <v>0</v>
      </c>
      <c r="AU660" s="2">
        <f t="shared" si="315"/>
        <v>0</v>
      </c>
      <c r="AV660" s="2">
        <f t="shared" si="315"/>
        <v>0</v>
      </c>
      <c r="AW660" s="2">
        <f t="shared" si="315"/>
        <v>0</v>
      </c>
      <c r="AX660" s="2">
        <f t="shared" si="315"/>
        <v>0</v>
      </c>
      <c r="AY660" s="2">
        <f t="shared" si="315"/>
        <v>0</v>
      </c>
      <c r="AZ660" s="2">
        <f t="shared" si="315"/>
        <v>0</v>
      </c>
      <c r="BA660" s="2">
        <f t="shared" si="315"/>
        <v>0</v>
      </c>
      <c r="BB660" s="2">
        <f t="shared" si="315"/>
        <v>0</v>
      </c>
      <c r="BC660" s="2">
        <f t="shared" si="315"/>
        <v>0</v>
      </c>
      <c r="BD660" s="2">
        <f t="shared" si="315"/>
        <v>0</v>
      </c>
      <c r="BE660" s="2">
        <f t="shared" si="315"/>
        <v>0</v>
      </c>
      <c r="BF660" s="2">
        <f t="shared" si="315"/>
        <v>0</v>
      </c>
      <c r="BG660" s="2">
        <f t="shared" si="315"/>
        <v>0</v>
      </c>
      <c r="BH660" s="2">
        <f t="shared" si="315"/>
        <v>0</v>
      </c>
      <c r="BI660" s="2">
        <f t="shared" si="315"/>
        <v>0</v>
      </c>
      <c r="BJ660" s="2">
        <f t="shared" si="315"/>
        <v>0</v>
      </c>
      <c r="BK660" s="2">
        <f t="shared" si="315"/>
        <v>0</v>
      </c>
      <c r="BL660" s="2">
        <f t="shared" si="315"/>
        <v>0</v>
      </c>
      <c r="BM660" s="2">
        <f t="shared" si="315"/>
        <v>0</v>
      </c>
      <c r="BN660" s="2">
        <f t="shared" si="315"/>
        <v>0</v>
      </c>
      <c r="BO660" s="2">
        <f t="shared" si="315"/>
        <v>0</v>
      </c>
    </row>
    <row r="661" spans="2:67" ht="12.75" customHeight="1" outlineLevel="2">
      <c r="B661" s="64" t="s">
        <v>555</v>
      </c>
      <c r="L661" s="2">
        <f t="shared" ref="L661:BO661" si="316">IF(AND(L$10&gt;=$C656,L$10&lt;=$C657),INDEX($C654:$G654,1,L$10-$C656+1)*$C653*L658,0)</f>
        <v>0</v>
      </c>
      <c r="M661" s="2">
        <f t="shared" si="316"/>
        <v>0</v>
      </c>
      <c r="N661" s="2">
        <f t="shared" si="316"/>
        <v>0</v>
      </c>
      <c r="O661" s="2">
        <f t="shared" si="316"/>
        <v>0</v>
      </c>
      <c r="P661" s="2">
        <f t="shared" si="316"/>
        <v>0</v>
      </c>
      <c r="Q661" s="2">
        <f t="shared" si="316"/>
        <v>0</v>
      </c>
      <c r="R661" s="2">
        <f t="shared" si="316"/>
        <v>0</v>
      </c>
      <c r="S661" s="2">
        <f t="shared" si="316"/>
        <v>0</v>
      </c>
      <c r="T661" s="2">
        <f t="shared" si="316"/>
        <v>0</v>
      </c>
      <c r="U661" s="2">
        <f t="shared" si="316"/>
        <v>0</v>
      </c>
      <c r="V661" s="2">
        <f t="shared" si="316"/>
        <v>0</v>
      </c>
      <c r="W661" s="2">
        <f t="shared" si="316"/>
        <v>0</v>
      </c>
      <c r="X661" s="2">
        <f t="shared" si="316"/>
        <v>0</v>
      </c>
      <c r="Y661" s="2">
        <f t="shared" si="316"/>
        <v>0</v>
      </c>
      <c r="Z661" s="2">
        <f t="shared" si="316"/>
        <v>0</v>
      </c>
      <c r="AA661" s="2">
        <f t="shared" si="316"/>
        <v>0</v>
      </c>
      <c r="AB661" s="2">
        <f t="shared" si="316"/>
        <v>0</v>
      </c>
      <c r="AC661" s="2">
        <f t="shared" si="316"/>
        <v>0</v>
      </c>
      <c r="AD661" s="2">
        <f t="shared" si="316"/>
        <v>10569.401701306309</v>
      </c>
      <c r="AE661" s="2">
        <f t="shared" si="316"/>
        <v>131549.8145952987</v>
      </c>
      <c r="AF661" s="2">
        <f t="shared" si="316"/>
        <v>185536.64185952517</v>
      </c>
      <c r="AG661" s="2">
        <f t="shared" si="316"/>
        <v>159592.40229092978</v>
      </c>
      <c r="AH661" s="2">
        <f t="shared" si="316"/>
        <v>0</v>
      </c>
      <c r="AI661" s="2">
        <f t="shared" si="316"/>
        <v>0</v>
      </c>
      <c r="AJ661" s="2">
        <f t="shared" si="316"/>
        <v>0</v>
      </c>
      <c r="AK661" s="2">
        <f t="shared" si="316"/>
        <v>0</v>
      </c>
      <c r="AL661" s="2">
        <f t="shared" si="316"/>
        <v>0</v>
      </c>
      <c r="AM661" s="2">
        <f t="shared" si="316"/>
        <v>0</v>
      </c>
      <c r="AN661" s="2">
        <f t="shared" si="316"/>
        <v>0</v>
      </c>
      <c r="AO661" s="2">
        <f t="shared" si="316"/>
        <v>0</v>
      </c>
      <c r="AP661" s="2">
        <f t="shared" si="316"/>
        <v>0</v>
      </c>
      <c r="AQ661" s="2">
        <f t="shared" si="316"/>
        <v>0</v>
      </c>
      <c r="AR661" s="2">
        <f t="shared" si="316"/>
        <v>0</v>
      </c>
      <c r="AS661" s="2">
        <f t="shared" si="316"/>
        <v>0</v>
      </c>
      <c r="AT661" s="2">
        <f t="shared" si="316"/>
        <v>0</v>
      </c>
      <c r="AU661" s="2">
        <f t="shared" si="316"/>
        <v>0</v>
      </c>
      <c r="AV661" s="2">
        <f t="shared" si="316"/>
        <v>0</v>
      </c>
      <c r="AW661" s="2">
        <f t="shared" si="316"/>
        <v>0</v>
      </c>
      <c r="AX661" s="2">
        <f t="shared" si="316"/>
        <v>0</v>
      </c>
      <c r="AY661" s="2">
        <f t="shared" si="316"/>
        <v>0</v>
      </c>
      <c r="AZ661" s="2">
        <f t="shared" si="316"/>
        <v>0</v>
      </c>
      <c r="BA661" s="2">
        <f t="shared" si="316"/>
        <v>0</v>
      </c>
      <c r="BB661" s="2">
        <f t="shared" si="316"/>
        <v>0</v>
      </c>
      <c r="BC661" s="2">
        <f t="shared" si="316"/>
        <v>0</v>
      </c>
      <c r="BD661" s="2">
        <f t="shared" si="316"/>
        <v>0</v>
      </c>
      <c r="BE661" s="2">
        <f t="shared" si="316"/>
        <v>0</v>
      </c>
      <c r="BF661" s="2">
        <f t="shared" si="316"/>
        <v>0</v>
      </c>
      <c r="BG661" s="2">
        <f t="shared" si="316"/>
        <v>0</v>
      </c>
      <c r="BH661" s="2">
        <f t="shared" si="316"/>
        <v>0</v>
      </c>
      <c r="BI661" s="2">
        <f t="shared" si="316"/>
        <v>0</v>
      </c>
      <c r="BJ661" s="2">
        <f t="shared" si="316"/>
        <v>0</v>
      </c>
      <c r="BK661" s="2">
        <f t="shared" si="316"/>
        <v>0</v>
      </c>
      <c r="BL661" s="2">
        <f t="shared" si="316"/>
        <v>0</v>
      </c>
      <c r="BM661" s="2">
        <f t="shared" si="316"/>
        <v>0</v>
      </c>
      <c r="BN661" s="2">
        <f t="shared" si="316"/>
        <v>0</v>
      </c>
      <c r="BO661" s="2">
        <f t="shared" si="316"/>
        <v>0</v>
      </c>
    </row>
    <row r="662" spans="2:67" ht="12.75" customHeight="1" outlineLevel="2">
      <c r="B662" s="64" t="s">
        <v>3</v>
      </c>
      <c r="C662" s="165">
        <v>6.25E-2</v>
      </c>
      <c r="L662" s="2">
        <f t="shared" ref="L662:BO662" si="317">SUM(L660,L661/2)*$C662*IF(L$10=$C656,(13-$D656)/12,IF(L$10=$C657,($D657-1)/12,1))</f>
        <v>0</v>
      </c>
      <c r="M662" s="2">
        <f t="shared" si="317"/>
        <v>0</v>
      </c>
      <c r="N662" s="2">
        <f t="shared" si="317"/>
        <v>0</v>
      </c>
      <c r="O662" s="2">
        <f t="shared" si="317"/>
        <v>0</v>
      </c>
      <c r="P662" s="2">
        <f t="shared" si="317"/>
        <v>0</v>
      </c>
      <c r="Q662" s="2">
        <f t="shared" si="317"/>
        <v>0</v>
      </c>
      <c r="R662" s="2">
        <f t="shared" si="317"/>
        <v>0</v>
      </c>
      <c r="S662" s="2">
        <f t="shared" si="317"/>
        <v>0</v>
      </c>
      <c r="T662" s="2">
        <f t="shared" si="317"/>
        <v>0</v>
      </c>
      <c r="U662" s="2">
        <f t="shared" si="317"/>
        <v>0</v>
      </c>
      <c r="V662" s="2">
        <f t="shared" si="317"/>
        <v>0</v>
      </c>
      <c r="W662" s="2">
        <f t="shared" si="317"/>
        <v>0</v>
      </c>
      <c r="X662" s="2">
        <f t="shared" si="317"/>
        <v>0</v>
      </c>
      <c r="Y662" s="2">
        <f t="shared" si="317"/>
        <v>0</v>
      </c>
      <c r="Z662" s="2">
        <f t="shared" si="317"/>
        <v>0</v>
      </c>
      <c r="AA662" s="2">
        <f t="shared" si="317"/>
        <v>0</v>
      </c>
      <c r="AB662" s="2">
        <f t="shared" si="317"/>
        <v>0</v>
      </c>
      <c r="AC662" s="2">
        <f t="shared" si="317"/>
        <v>0</v>
      </c>
      <c r="AD662" s="2">
        <f t="shared" si="317"/>
        <v>275.24483597151851</v>
      </c>
      <c r="AE662" s="2">
        <f t="shared" si="317"/>
        <v>4788.7221146829488</v>
      </c>
      <c r="AF662" s="2">
        <f t="shared" si="317"/>
        <v>14996.969011063878</v>
      </c>
      <c r="AG662" s="2">
        <f t="shared" si="317"/>
        <v>24492.932020293996</v>
      </c>
      <c r="AH662" s="2">
        <f t="shared" si="317"/>
        <v>0</v>
      </c>
      <c r="AI662" s="2">
        <f t="shared" si="317"/>
        <v>0</v>
      </c>
      <c r="AJ662" s="2">
        <f t="shared" si="317"/>
        <v>0</v>
      </c>
      <c r="AK662" s="2">
        <f t="shared" si="317"/>
        <v>0</v>
      </c>
      <c r="AL662" s="2">
        <f t="shared" si="317"/>
        <v>0</v>
      </c>
      <c r="AM662" s="2">
        <f t="shared" si="317"/>
        <v>0</v>
      </c>
      <c r="AN662" s="2">
        <f t="shared" si="317"/>
        <v>0</v>
      </c>
      <c r="AO662" s="2">
        <f t="shared" si="317"/>
        <v>0</v>
      </c>
      <c r="AP662" s="2">
        <f t="shared" si="317"/>
        <v>0</v>
      </c>
      <c r="AQ662" s="2">
        <f t="shared" si="317"/>
        <v>0</v>
      </c>
      <c r="AR662" s="2">
        <f t="shared" si="317"/>
        <v>0</v>
      </c>
      <c r="AS662" s="2">
        <f t="shared" si="317"/>
        <v>0</v>
      </c>
      <c r="AT662" s="2">
        <f t="shared" si="317"/>
        <v>0</v>
      </c>
      <c r="AU662" s="2">
        <f t="shared" si="317"/>
        <v>0</v>
      </c>
      <c r="AV662" s="2">
        <f t="shared" si="317"/>
        <v>0</v>
      </c>
      <c r="AW662" s="2">
        <f t="shared" si="317"/>
        <v>0</v>
      </c>
      <c r="AX662" s="2">
        <f t="shared" si="317"/>
        <v>0</v>
      </c>
      <c r="AY662" s="2">
        <f t="shared" si="317"/>
        <v>0</v>
      </c>
      <c r="AZ662" s="2">
        <f t="shared" si="317"/>
        <v>0</v>
      </c>
      <c r="BA662" s="2">
        <f t="shared" si="317"/>
        <v>0</v>
      </c>
      <c r="BB662" s="2">
        <f t="shared" si="317"/>
        <v>0</v>
      </c>
      <c r="BC662" s="2">
        <f t="shared" si="317"/>
        <v>0</v>
      </c>
      <c r="BD662" s="2">
        <f t="shared" si="317"/>
        <v>0</v>
      </c>
      <c r="BE662" s="2">
        <f t="shared" si="317"/>
        <v>0</v>
      </c>
      <c r="BF662" s="2">
        <f t="shared" si="317"/>
        <v>0</v>
      </c>
      <c r="BG662" s="2">
        <f t="shared" si="317"/>
        <v>0</v>
      </c>
      <c r="BH662" s="2">
        <f t="shared" si="317"/>
        <v>0</v>
      </c>
      <c r="BI662" s="2">
        <f t="shared" si="317"/>
        <v>0</v>
      </c>
      <c r="BJ662" s="2">
        <f t="shared" si="317"/>
        <v>0</v>
      </c>
      <c r="BK662" s="2">
        <f t="shared" si="317"/>
        <v>0</v>
      </c>
      <c r="BL662" s="2">
        <f t="shared" si="317"/>
        <v>0</v>
      </c>
      <c r="BM662" s="2">
        <f t="shared" si="317"/>
        <v>0</v>
      </c>
      <c r="BN662" s="2">
        <f t="shared" si="317"/>
        <v>0</v>
      </c>
      <c r="BO662" s="2">
        <f t="shared" si="317"/>
        <v>0</v>
      </c>
    </row>
    <row r="663" spans="2:67" ht="12.75" customHeight="1" outlineLevel="2">
      <c r="B663" s="64" t="s">
        <v>556</v>
      </c>
      <c r="K663" s="167"/>
      <c r="L663" s="2">
        <f>SUM(L660:L662)</f>
        <v>0</v>
      </c>
      <c r="M663" s="2">
        <f t="shared" ref="M663:BO663" si="318">SUM(M660:M662)</f>
        <v>0</v>
      </c>
      <c r="N663" s="2">
        <f t="shared" si="318"/>
        <v>0</v>
      </c>
      <c r="O663" s="2">
        <f t="shared" si="318"/>
        <v>0</v>
      </c>
      <c r="P663" s="2">
        <f t="shared" si="318"/>
        <v>0</v>
      </c>
      <c r="Q663" s="2">
        <f t="shared" si="318"/>
        <v>0</v>
      </c>
      <c r="R663" s="2">
        <f t="shared" si="318"/>
        <v>0</v>
      </c>
      <c r="S663" s="2">
        <f t="shared" si="318"/>
        <v>0</v>
      </c>
      <c r="T663" s="2">
        <f t="shared" si="318"/>
        <v>0</v>
      </c>
      <c r="U663" s="2">
        <f t="shared" si="318"/>
        <v>0</v>
      </c>
      <c r="V663" s="2">
        <f t="shared" si="318"/>
        <v>0</v>
      </c>
      <c r="W663" s="2">
        <f t="shared" si="318"/>
        <v>0</v>
      </c>
      <c r="X663" s="2">
        <f t="shared" si="318"/>
        <v>0</v>
      </c>
      <c r="Y663" s="2">
        <f t="shared" si="318"/>
        <v>0</v>
      </c>
      <c r="Z663" s="2">
        <f t="shared" si="318"/>
        <v>0</v>
      </c>
      <c r="AA663" s="2">
        <f t="shared" si="318"/>
        <v>0</v>
      </c>
      <c r="AB663" s="2">
        <f t="shared" si="318"/>
        <v>0</v>
      </c>
      <c r="AC663" s="2">
        <f t="shared" si="318"/>
        <v>0</v>
      </c>
      <c r="AD663" s="2">
        <f t="shared" si="318"/>
        <v>10844.646537277828</v>
      </c>
      <c r="AE663" s="2">
        <f t="shared" si="318"/>
        <v>147183.18324725947</v>
      </c>
      <c r="AF663" s="2">
        <f t="shared" si="318"/>
        <v>347716.79411784851</v>
      </c>
      <c r="AG663" s="2">
        <f t="shared" si="318"/>
        <v>531802.12842907233</v>
      </c>
      <c r="AH663" s="2">
        <f t="shared" si="318"/>
        <v>0</v>
      </c>
      <c r="AI663" s="2">
        <f t="shared" si="318"/>
        <v>0</v>
      </c>
      <c r="AJ663" s="2">
        <f t="shared" si="318"/>
        <v>0</v>
      </c>
      <c r="AK663" s="2">
        <f t="shared" si="318"/>
        <v>0</v>
      </c>
      <c r="AL663" s="2">
        <f t="shared" si="318"/>
        <v>0</v>
      </c>
      <c r="AM663" s="2">
        <f t="shared" si="318"/>
        <v>0</v>
      </c>
      <c r="AN663" s="2">
        <f t="shared" si="318"/>
        <v>0</v>
      </c>
      <c r="AO663" s="2">
        <f t="shared" si="318"/>
        <v>0</v>
      </c>
      <c r="AP663" s="2">
        <f t="shared" si="318"/>
        <v>0</v>
      </c>
      <c r="AQ663" s="2">
        <f t="shared" si="318"/>
        <v>0</v>
      </c>
      <c r="AR663" s="2">
        <f t="shared" si="318"/>
        <v>0</v>
      </c>
      <c r="AS663" s="2">
        <f t="shared" si="318"/>
        <v>0</v>
      </c>
      <c r="AT663" s="2">
        <f t="shared" si="318"/>
        <v>0</v>
      </c>
      <c r="AU663" s="2">
        <f t="shared" si="318"/>
        <v>0</v>
      </c>
      <c r="AV663" s="2">
        <f t="shared" si="318"/>
        <v>0</v>
      </c>
      <c r="AW663" s="2">
        <f t="shared" si="318"/>
        <v>0</v>
      </c>
      <c r="AX663" s="2">
        <f t="shared" si="318"/>
        <v>0</v>
      </c>
      <c r="AY663" s="2">
        <f t="shared" si="318"/>
        <v>0</v>
      </c>
      <c r="AZ663" s="2">
        <f t="shared" si="318"/>
        <v>0</v>
      </c>
      <c r="BA663" s="2">
        <f t="shared" si="318"/>
        <v>0</v>
      </c>
      <c r="BB663" s="2">
        <f t="shared" si="318"/>
        <v>0</v>
      </c>
      <c r="BC663" s="2">
        <f t="shared" si="318"/>
        <v>0</v>
      </c>
      <c r="BD663" s="2">
        <f t="shared" si="318"/>
        <v>0</v>
      </c>
      <c r="BE663" s="2">
        <f t="shared" si="318"/>
        <v>0</v>
      </c>
      <c r="BF663" s="2">
        <f t="shared" si="318"/>
        <v>0</v>
      </c>
      <c r="BG663" s="2">
        <f t="shared" si="318"/>
        <v>0</v>
      </c>
      <c r="BH663" s="2">
        <f t="shared" si="318"/>
        <v>0</v>
      </c>
      <c r="BI663" s="2">
        <f t="shared" si="318"/>
        <v>0</v>
      </c>
      <c r="BJ663" s="2">
        <f t="shared" si="318"/>
        <v>0</v>
      </c>
      <c r="BK663" s="2">
        <f t="shared" si="318"/>
        <v>0</v>
      </c>
      <c r="BL663" s="2">
        <f t="shared" si="318"/>
        <v>0</v>
      </c>
      <c r="BM663" s="2">
        <f t="shared" si="318"/>
        <v>0</v>
      </c>
      <c r="BN663" s="2">
        <f t="shared" si="318"/>
        <v>0</v>
      </c>
      <c r="BO663" s="2">
        <f t="shared" si="318"/>
        <v>0</v>
      </c>
    </row>
    <row r="664" spans="2:67" ht="12.75" customHeight="1" outlineLevel="2">
      <c r="B664" s="168" t="s">
        <v>557</v>
      </c>
      <c r="E664" s="2">
        <f>MAX(L663:BO663)*(1+$C$8)</f>
        <v>531802.12842907233</v>
      </c>
      <c r="F664" s="159">
        <v>30</v>
      </c>
      <c r="G664" s="169">
        <f>+$C$6</f>
        <v>2.9999999999999997E-4</v>
      </c>
      <c r="H664" s="151"/>
      <c r="L664" s="2"/>
      <c r="M664" s="2"/>
      <c r="N664" s="2"/>
      <c r="O664" s="2"/>
      <c r="P664" s="2"/>
      <c r="Q664" s="2"/>
    </row>
    <row r="665" spans="2:67" ht="12.75" customHeight="1" outlineLevel="2">
      <c r="B665" s="14"/>
    </row>
    <row r="666" spans="2:67" ht="12.75" customHeight="1" outlineLevel="2">
      <c r="B666" s="170" t="s">
        <v>558</v>
      </c>
    </row>
    <row r="667" spans="2:67" ht="12.75" customHeight="1" outlineLevel="2">
      <c r="B667" s="168" t="s">
        <v>559</v>
      </c>
      <c r="K667" s="2"/>
      <c r="L667" s="2">
        <f t="shared" ref="L667:BO667" si="319">IF(L$10=$C657,$E664,K669)</f>
        <v>0</v>
      </c>
      <c r="M667" s="2">
        <f t="shared" si="319"/>
        <v>0</v>
      </c>
      <c r="N667" s="2">
        <f t="shared" si="319"/>
        <v>0</v>
      </c>
      <c r="O667" s="2">
        <f t="shared" si="319"/>
        <v>0</v>
      </c>
      <c r="P667" s="2">
        <f t="shared" si="319"/>
        <v>0</v>
      </c>
      <c r="Q667" s="2">
        <f t="shared" si="319"/>
        <v>0</v>
      </c>
      <c r="R667" s="2">
        <f t="shared" si="319"/>
        <v>0</v>
      </c>
      <c r="S667" s="2">
        <f t="shared" si="319"/>
        <v>0</v>
      </c>
      <c r="T667" s="2">
        <f t="shared" si="319"/>
        <v>0</v>
      </c>
      <c r="U667" s="2">
        <f t="shared" si="319"/>
        <v>0</v>
      </c>
      <c r="V667" s="2">
        <f t="shared" si="319"/>
        <v>0</v>
      </c>
      <c r="W667" s="2">
        <f t="shared" si="319"/>
        <v>0</v>
      </c>
      <c r="X667" s="2">
        <f t="shared" si="319"/>
        <v>0</v>
      </c>
      <c r="Y667" s="2">
        <f t="shared" si="319"/>
        <v>0</v>
      </c>
      <c r="Z667" s="2">
        <f t="shared" si="319"/>
        <v>0</v>
      </c>
      <c r="AA667" s="2">
        <f t="shared" si="319"/>
        <v>0</v>
      </c>
      <c r="AB667" s="2">
        <f t="shared" si="319"/>
        <v>0</v>
      </c>
      <c r="AC667" s="2">
        <f t="shared" si="319"/>
        <v>0</v>
      </c>
      <c r="AD667" s="2">
        <f t="shared" si="319"/>
        <v>0</v>
      </c>
      <c r="AE667" s="2">
        <f t="shared" si="319"/>
        <v>0</v>
      </c>
      <c r="AF667" s="2">
        <f t="shared" si="319"/>
        <v>0</v>
      </c>
      <c r="AG667" s="2">
        <f t="shared" si="319"/>
        <v>531802.12842907233</v>
      </c>
      <c r="AH667" s="2">
        <f t="shared" si="319"/>
        <v>530324.90029454709</v>
      </c>
      <c r="AI667" s="2">
        <f t="shared" si="319"/>
        <v>512598.16268024466</v>
      </c>
      <c r="AJ667" s="2">
        <f t="shared" si="319"/>
        <v>494871.42506594223</v>
      </c>
      <c r="AK667" s="2">
        <f t="shared" si="319"/>
        <v>477144.68745163979</v>
      </c>
      <c r="AL667" s="2">
        <f t="shared" si="319"/>
        <v>459417.94983733736</v>
      </c>
      <c r="AM667" s="2">
        <f t="shared" si="319"/>
        <v>441691.21222303493</v>
      </c>
      <c r="AN667" s="2">
        <f t="shared" si="319"/>
        <v>423964.4746087325</v>
      </c>
      <c r="AO667" s="2">
        <f t="shared" si="319"/>
        <v>406237.73699443007</v>
      </c>
      <c r="AP667" s="2">
        <f t="shared" si="319"/>
        <v>388510.99938012764</v>
      </c>
      <c r="AQ667" s="2">
        <f t="shared" si="319"/>
        <v>370784.26176582521</v>
      </c>
      <c r="AR667" s="2">
        <f t="shared" si="319"/>
        <v>353057.52415152278</v>
      </c>
      <c r="AS667" s="2">
        <f t="shared" si="319"/>
        <v>335330.78653722035</v>
      </c>
      <c r="AT667" s="2">
        <f t="shared" si="319"/>
        <v>317604.04892291792</v>
      </c>
      <c r="AU667" s="2">
        <f t="shared" si="319"/>
        <v>299877.31130861549</v>
      </c>
      <c r="AV667" s="2">
        <f t="shared" si="319"/>
        <v>282150.57369431306</v>
      </c>
      <c r="AW667" s="2">
        <f t="shared" si="319"/>
        <v>264423.83608001063</v>
      </c>
      <c r="AX667" s="2">
        <f t="shared" si="319"/>
        <v>246697.09846570823</v>
      </c>
      <c r="AY667" s="2">
        <f t="shared" si="319"/>
        <v>228970.36085140583</v>
      </c>
      <c r="AZ667" s="2">
        <f t="shared" si="319"/>
        <v>211243.62323710343</v>
      </c>
      <c r="BA667" s="2">
        <f t="shared" si="319"/>
        <v>193516.88562280103</v>
      </c>
      <c r="BB667" s="2">
        <f t="shared" si="319"/>
        <v>175790.14800849863</v>
      </c>
      <c r="BC667" s="2">
        <f t="shared" si="319"/>
        <v>158063.41039419622</v>
      </c>
      <c r="BD667" s="2">
        <f t="shared" si="319"/>
        <v>140336.67277989382</v>
      </c>
      <c r="BE667" s="2">
        <f t="shared" si="319"/>
        <v>122609.93516559141</v>
      </c>
      <c r="BF667" s="2">
        <f t="shared" si="319"/>
        <v>104883.19755128899</v>
      </c>
      <c r="BG667" s="2">
        <f t="shared" si="319"/>
        <v>87156.459936986575</v>
      </c>
      <c r="BH667" s="2">
        <f t="shared" si="319"/>
        <v>69429.72232268416</v>
      </c>
      <c r="BI667" s="2">
        <f t="shared" si="319"/>
        <v>51702.984708381744</v>
      </c>
      <c r="BJ667" s="2">
        <f t="shared" si="319"/>
        <v>33976.247094079328</v>
      </c>
      <c r="BK667" s="2">
        <f t="shared" si="319"/>
        <v>16249.509479776916</v>
      </c>
      <c r="BL667" s="2">
        <f t="shared" si="319"/>
        <v>0</v>
      </c>
      <c r="BM667" s="2">
        <f t="shared" si="319"/>
        <v>0</v>
      </c>
      <c r="BN667" s="2">
        <f t="shared" si="319"/>
        <v>0</v>
      </c>
      <c r="BO667" s="2">
        <f t="shared" si="319"/>
        <v>0</v>
      </c>
    </row>
    <row r="668" spans="2:67" ht="12.75" customHeight="1" outlineLevel="2">
      <c r="B668" s="64" t="s">
        <v>541</v>
      </c>
      <c r="K668" s="2"/>
      <c r="L668" s="2">
        <f t="shared" ref="L668:BO668" si="320">IF(L$10=$C657,$E664/$F664*(13-$D657)/12,MIN(K669,$E664/$F664))</f>
        <v>0</v>
      </c>
      <c r="M668" s="2">
        <f t="shared" si="320"/>
        <v>0</v>
      </c>
      <c r="N668" s="2">
        <f t="shared" si="320"/>
        <v>0</v>
      </c>
      <c r="O668" s="2">
        <f t="shared" si="320"/>
        <v>0</v>
      </c>
      <c r="P668" s="2">
        <f t="shared" si="320"/>
        <v>0</v>
      </c>
      <c r="Q668" s="2">
        <f t="shared" si="320"/>
        <v>0</v>
      </c>
      <c r="R668" s="2">
        <f t="shared" si="320"/>
        <v>0</v>
      </c>
      <c r="S668" s="2">
        <f t="shared" si="320"/>
        <v>0</v>
      </c>
      <c r="T668" s="2">
        <f t="shared" si="320"/>
        <v>0</v>
      </c>
      <c r="U668" s="2">
        <f t="shared" si="320"/>
        <v>0</v>
      </c>
      <c r="V668" s="2">
        <f t="shared" si="320"/>
        <v>0</v>
      </c>
      <c r="W668" s="2">
        <f t="shared" si="320"/>
        <v>0</v>
      </c>
      <c r="X668" s="2">
        <f t="shared" si="320"/>
        <v>0</v>
      </c>
      <c r="Y668" s="2">
        <f t="shared" si="320"/>
        <v>0</v>
      </c>
      <c r="Z668" s="2">
        <f t="shared" si="320"/>
        <v>0</v>
      </c>
      <c r="AA668" s="2">
        <f t="shared" si="320"/>
        <v>0</v>
      </c>
      <c r="AB668" s="2">
        <f t="shared" si="320"/>
        <v>0</v>
      </c>
      <c r="AC668" s="2">
        <f t="shared" si="320"/>
        <v>0</v>
      </c>
      <c r="AD668" s="2">
        <f t="shared" si="320"/>
        <v>0</v>
      </c>
      <c r="AE668" s="2">
        <f t="shared" si="320"/>
        <v>0</v>
      </c>
      <c r="AF668" s="2">
        <f t="shared" si="320"/>
        <v>0</v>
      </c>
      <c r="AG668" s="2">
        <f t="shared" si="320"/>
        <v>1477.2281345252011</v>
      </c>
      <c r="AH668" s="2">
        <f t="shared" si="320"/>
        <v>17726.737614302412</v>
      </c>
      <c r="AI668" s="2">
        <f t="shared" si="320"/>
        <v>17726.737614302412</v>
      </c>
      <c r="AJ668" s="2">
        <f t="shared" si="320"/>
        <v>17726.737614302412</v>
      </c>
      <c r="AK668" s="2">
        <f t="shared" si="320"/>
        <v>17726.737614302412</v>
      </c>
      <c r="AL668" s="2">
        <f t="shared" si="320"/>
        <v>17726.737614302412</v>
      </c>
      <c r="AM668" s="2">
        <f t="shared" si="320"/>
        <v>17726.737614302412</v>
      </c>
      <c r="AN668" s="2">
        <f t="shared" si="320"/>
        <v>17726.737614302412</v>
      </c>
      <c r="AO668" s="2">
        <f t="shared" si="320"/>
        <v>17726.737614302412</v>
      </c>
      <c r="AP668" s="2">
        <f t="shared" si="320"/>
        <v>17726.737614302412</v>
      </c>
      <c r="AQ668" s="2">
        <f t="shared" si="320"/>
        <v>17726.737614302412</v>
      </c>
      <c r="AR668" s="2">
        <f t="shared" si="320"/>
        <v>17726.737614302412</v>
      </c>
      <c r="AS668" s="2">
        <f t="shared" si="320"/>
        <v>17726.737614302412</v>
      </c>
      <c r="AT668" s="2">
        <f t="shared" si="320"/>
        <v>17726.737614302412</v>
      </c>
      <c r="AU668" s="2">
        <f t="shared" si="320"/>
        <v>17726.737614302412</v>
      </c>
      <c r="AV668" s="2">
        <f t="shared" si="320"/>
        <v>17726.737614302412</v>
      </c>
      <c r="AW668" s="2">
        <f t="shared" si="320"/>
        <v>17726.737614302412</v>
      </c>
      <c r="AX668" s="2">
        <f t="shared" si="320"/>
        <v>17726.737614302412</v>
      </c>
      <c r="AY668" s="2">
        <f t="shared" si="320"/>
        <v>17726.737614302412</v>
      </c>
      <c r="AZ668" s="2">
        <f t="shared" si="320"/>
        <v>17726.737614302412</v>
      </c>
      <c r="BA668" s="2">
        <f t="shared" si="320"/>
        <v>17726.737614302412</v>
      </c>
      <c r="BB668" s="2">
        <f t="shared" si="320"/>
        <v>17726.737614302412</v>
      </c>
      <c r="BC668" s="2">
        <f t="shared" si="320"/>
        <v>17726.737614302412</v>
      </c>
      <c r="BD668" s="2">
        <f t="shared" si="320"/>
        <v>17726.737614302412</v>
      </c>
      <c r="BE668" s="2">
        <f t="shared" si="320"/>
        <v>17726.737614302412</v>
      </c>
      <c r="BF668" s="2">
        <f t="shared" si="320"/>
        <v>17726.737614302412</v>
      </c>
      <c r="BG668" s="2">
        <f t="shared" si="320"/>
        <v>17726.737614302412</v>
      </c>
      <c r="BH668" s="2">
        <f t="shared" si="320"/>
        <v>17726.737614302412</v>
      </c>
      <c r="BI668" s="2">
        <f t="shared" si="320"/>
        <v>17726.737614302412</v>
      </c>
      <c r="BJ668" s="2">
        <f t="shared" si="320"/>
        <v>17726.737614302412</v>
      </c>
      <c r="BK668" s="2">
        <f t="shared" si="320"/>
        <v>16249.509479776916</v>
      </c>
      <c r="BL668" s="2">
        <f t="shared" si="320"/>
        <v>0</v>
      </c>
      <c r="BM668" s="2">
        <f t="shared" si="320"/>
        <v>0</v>
      </c>
      <c r="BN668" s="2">
        <f t="shared" si="320"/>
        <v>0</v>
      </c>
      <c r="BO668" s="2">
        <f t="shared" si="320"/>
        <v>0</v>
      </c>
    </row>
    <row r="669" spans="2:67" ht="12.75" customHeight="1" outlineLevel="2">
      <c r="B669" s="168" t="s">
        <v>542</v>
      </c>
      <c r="K669" s="167">
        <v>0</v>
      </c>
      <c r="L669" s="2">
        <f t="shared" ref="L669:BO669" si="321">+L667-L668</f>
        <v>0</v>
      </c>
      <c r="M669" s="2">
        <f t="shared" si="321"/>
        <v>0</v>
      </c>
      <c r="N669" s="2">
        <f t="shared" si="321"/>
        <v>0</v>
      </c>
      <c r="O669" s="2">
        <f t="shared" si="321"/>
        <v>0</v>
      </c>
      <c r="P669" s="2">
        <f t="shared" si="321"/>
        <v>0</v>
      </c>
      <c r="Q669" s="2">
        <f t="shared" si="321"/>
        <v>0</v>
      </c>
      <c r="R669" s="2">
        <f t="shared" si="321"/>
        <v>0</v>
      </c>
      <c r="S669" s="2">
        <f t="shared" si="321"/>
        <v>0</v>
      </c>
      <c r="T669" s="2">
        <f t="shared" si="321"/>
        <v>0</v>
      </c>
      <c r="U669" s="2">
        <f t="shared" si="321"/>
        <v>0</v>
      </c>
      <c r="V669" s="2">
        <f t="shared" si="321"/>
        <v>0</v>
      </c>
      <c r="W669" s="2">
        <f t="shared" si="321"/>
        <v>0</v>
      </c>
      <c r="X669" s="2">
        <f t="shared" si="321"/>
        <v>0</v>
      </c>
      <c r="Y669" s="2">
        <f t="shared" si="321"/>
        <v>0</v>
      </c>
      <c r="Z669" s="2">
        <f t="shared" si="321"/>
        <v>0</v>
      </c>
      <c r="AA669" s="2">
        <f t="shared" si="321"/>
        <v>0</v>
      </c>
      <c r="AB669" s="2">
        <f t="shared" si="321"/>
        <v>0</v>
      </c>
      <c r="AC669" s="2">
        <f t="shared" si="321"/>
        <v>0</v>
      </c>
      <c r="AD669" s="2">
        <f t="shared" si="321"/>
        <v>0</v>
      </c>
      <c r="AE669" s="2">
        <f t="shared" si="321"/>
        <v>0</v>
      </c>
      <c r="AF669" s="2">
        <f t="shared" si="321"/>
        <v>0</v>
      </c>
      <c r="AG669" s="2">
        <f t="shared" si="321"/>
        <v>530324.90029454709</v>
      </c>
      <c r="AH669" s="2">
        <f t="shared" si="321"/>
        <v>512598.16268024466</v>
      </c>
      <c r="AI669" s="2">
        <f t="shared" si="321"/>
        <v>494871.42506594223</v>
      </c>
      <c r="AJ669" s="2">
        <f t="shared" si="321"/>
        <v>477144.68745163979</v>
      </c>
      <c r="AK669" s="2">
        <f t="shared" si="321"/>
        <v>459417.94983733736</v>
      </c>
      <c r="AL669" s="2">
        <f t="shared" si="321"/>
        <v>441691.21222303493</v>
      </c>
      <c r="AM669" s="2">
        <f t="shared" si="321"/>
        <v>423964.4746087325</v>
      </c>
      <c r="AN669" s="2">
        <f t="shared" si="321"/>
        <v>406237.73699443007</v>
      </c>
      <c r="AO669" s="2">
        <f t="shared" si="321"/>
        <v>388510.99938012764</v>
      </c>
      <c r="AP669" s="2">
        <f t="shared" si="321"/>
        <v>370784.26176582521</v>
      </c>
      <c r="AQ669" s="2">
        <f t="shared" si="321"/>
        <v>353057.52415152278</v>
      </c>
      <c r="AR669" s="2">
        <f t="shared" si="321"/>
        <v>335330.78653722035</v>
      </c>
      <c r="AS669" s="2">
        <f t="shared" si="321"/>
        <v>317604.04892291792</v>
      </c>
      <c r="AT669" s="2">
        <f t="shared" si="321"/>
        <v>299877.31130861549</v>
      </c>
      <c r="AU669" s="2">
        <f t="shared" si="321"/>
        <v>282150.57369431306</v>
      </c>
      <c r="AV669" s="2">
        <f t="shared" si="321"/>
        <v>264423.83608001063</v>
      </c>
      <c r="AW669" s="2">
        <f t="shared" si="321"/>
        <v>246697.09846570823</v>
      </c>
      <c r="AX669" s="2">
        <f t="shared" si="321"/>
        <v>228970.36085140583</v>
      </c>
      <c r="AY669" s="2">
        <f t="shared" si="321"/>
        <v>211243.62323710343</v>
      </c>
      <c r="AZ669" s="2">
        <f t="shared" si="321"/>
        <v>193516.88562280103</v>
      </c>
      <c r="BA669" s="2">
        <f t="shared" si="321"/>
        <v>175790.14800849863</v>
      </c>
      <c r="BB669" s="2">
        <f t="shared" si="321"/>
        <v>158063.41039419622</v>
      </c>
      <c r="BC669" s="2">
        <f t="shared" si="321"/>
        <v>140336.67277989382</v>
      </c>
      <c r="BD669" s="2">
        <f t="shared" si="321"/>
        <v>122609.93516559141</v>
      </c>
      <c r="BE669" s="2">
        <f t="shared" si="321"/>
        <v>104883.19755128899</v>
      </c>
      <c r="BF669" s="2">
        <f t="shared" si="321"/>
        <v>87156.459936986575</v>
      </c>
      <c r="BG669" s="2">
        <f t="shared" si="321"/>
        <v>69429.72232268416</v>
      </c>
      <c r="BH669" s="2">
        <f t="shared" si="321"/>
        <v>51702.984708381744</v>
      </c>
      <c r="BI669" s="2">
        <f t="shared" si="321"/>
        <v>33976.247094079328</v>
      </c>
      <c r="BJ669" s="2">
        <f t="shared" si="321"/>
        <v>16249.509479776916</v>
      </c>
      <c r="BK669" s="2">
        <f t="shared" si="321"/>
        <v>0</v>
      </c>
      <c r="BL669" s="2">
        <f t="shared" si="321"/>
        <v>0</v>
      </c>
      <c r="BM669" s="2">
        <f t="shared" si="321"/>
        <v>0</v>
      </c>
      <c r="BN669" s="2">
        <f t="shared" si="321"/>
        <v>0</v>
      </c>
      <c r="BO669" s="2">
        <f t="shared" si="321"/>
        <v>0</v>
      </c>
    </row>
    <row r="670" spans="2:67" ht="12.75" customHeight="1" outlineLevel="2">
      <c r="B670" s="64" t="s">
        <v>543</v>
      </c>
      <c r="L670" s="2">
        <f t="shared" ref="L670:BO670" si="322">IF(L$10=$C657,(L667+L669)/2*(13-$D657)/12,(L667+L669)/2)</f>
        <v>0</v>
      </c>
      <c r="M670" s="2">
        <f t="shared" si="322"/>
        <v>0</v>
      </c>
      <c r="N670" s="2">
        <f t="shared" si="322"/>
        <v>0</v>
      </c>
      <c r="O670" s="2">
        <f t="shared" si="322"/>
        <v>0</v>
      </c>
      <c r="P670" s="2">
        <f t="shared" si="322"/>
        <v>0</v>
      </c>
      <c r="Q670" s="2">
        <f t="shared" si="322"/>
        <v>0</v>
      </c>
      <c r="R670" s="2">
        <f t="shared" si="322"/>
        <v>0</v>
      </c>
      <c r="S670" s="2">
        <f t="shared" si="322"/>
        <v>0</v>
      </c>
      <c r="T670" s="2">
        <f t="shared" si="322"/>
        <v>0</v>
      </c>
      <c r="U670" s="2">
        <f t="shared" si="322"/>
        <v>0</v>
      </c>
      <c r="V670" s="2">
        <f t="shared" si="322"/>
        <v>0</v>
      </c>
      <c r="W670" s="2">
        <f t="shared" si="322"/>
        <v>0</v>
      </c>
      <c r="X670" s="2">
        <f t="shared" si="322"/>
        <v>0</v>
      </c>
      <c r="Y670" s="2">
        <f t="shared" si="322"/>
        <v>0</v>
      </c>
      <c r="Z670" s="2">
        <f t="shared" si="322"/>
        <v>0</v>
      </c>
      <c r="AA670" s="2">
        <f t="shared" si="322"/>
        <v>0</v>
      </c>
      <c r="AB670" s="2">
        <f t="shared" si="322"/>
        <v>0</v>
      </c>
      <c r="AC670" s="2">
        <f t="shared" si="322"/>
        <v>0</v>
      </c>
      <c r="AD670" s="2">
        <f t="shared" si="322"/>
        <v>0</v>
      </c>
      <c r="AE670" s="2">
        <f t="shared" si="322"/>
        <v>0</v>
      </c>
      <c r="AF670" s="2">
        <f t="shared" si="322"/>
        <v>0</v>
      </c>
      <c r="AG670" s="2">
        <f t="shared" si="322"/>
        <v>44255.292863484145</v>
      </c>
      <c r="AH670" s="2">
        <f t="shared" si="322"/>
        <v>521461.53148739587</v>
      </c>
      <c r="AI670" s="2">
        <f t="shared" si="322"/>
        <v>503734.79387309344</v>
      </c>
      <c r="AJ670" s="2">
        <f t="shared" si="322"/>
        <v>486008.05625879101</v>
      </c>
      <c r="AK670" s="2">
        <f t="shared" si="322"/>
        <v>468281.31864448858</v>
      </c>
      <c r="AL670" s="2">
        <f t="shared" si="322"/>
        <v>450554.58103018615</v>
      </c>
      <c r="AM670" s="2">
        <f t="shared" si="322"/>
        <v>432827.84341588372</v>
      </c>
      <c r="AN670" s="2">
        <f t="shared" si="322"/>
        <v>415101.10580158129</v>
      </c>
      <c r="AO670" s="2">
        <f t="shared" si="322"/>
        <v>397374.36818727886</v>
      </c>
      <c r="AP670" s="2">
        <f t="shared" si="322"/>
        <v>379647.63057297643</v>
      </c>
      <c r="AQ670" s="2">
        <f t="shared" si="322"/>
        <v>361920.892958674</v>
      </c>
      <c r="AR670" s="2">
        <f t="shared" si="322"/>
        <v>344194.15534437157</v>
      </c>
      <c r="AS670" s="2">
        <f t="shared" si="322"/>
        <v>326467.41773006914</v>
      </c>
      <c r="AT670" s="2">
        <f t="shared" si="322"/>
        <v>308740.68011576671</v>
      </c>
      <c r="AU670" s="2">
        <f t="shared" si="322"/>
        <v>291013.94250146428</v>
      </c>
      <c r="AV670" s="2">
        <f t="shared" si="322"/>
        <v>273287.20488716185</v>
      </c>
      <c r="AW670" s="2">
        <f t="shared" si="322"/>
        <v>255560.46727285942</v>
      </c>
      <c r="AX670" s="2">
        <f t="shared" si="322"/>
        <v>237833.72965855704</v>
      </c>
      <c r="AY670" s="2">
        <f t="shared" si="322"/>
        <v>220106.99204425461</v>
      </c>
      <c r="AZ670" s="2">
        <f t="shared" si="322"/>
        <v>202380.25442995224</v>
      </c>
      <c r="BA670" s="2">
        <f t="shared" si="322"/>
        <v>184653.51681564981</v>
      </c>
      <c r="BB670" s="2">
        <f t="shared" si="322"/>
        <v>166926.77920134744</v>
      </c>
      <c r="BC670" s="2">
        <f t="shared" si="322"/>
        <v>149200.04158704501</v>
      </c>
      <c r="BD670" s="2">
        <f t="shared" si="322"/>
        <v>131473.30397274261</v>
      </c>
      <c r="BE670" s="2">
        <f t="shared" si="322"/>
        <v>113746.56635844021</v>
      </c>
      <c r="BF670" s="2">
        <f t="shared" si="322"/>
        <v>96019.828744137776</v>
      </c>
      <c r="BG670" s="2">
        <f t="shared" si="322"/>
        <v>78293.091129835375</v>
      </c>
      <c r="BH670" s="2">
        <f t="shared" si="322"/>
        <v>60566.353515532952</v>
      </c>
      <c r="BI670" s="2">
        <f t="shared" si="322"/>
        <v>42839.615901230536</v>
      </c>
      <c r="BJ670" s="2">
        <f t="shared" si="322"/>
        <v>25112.87828692812</v>
      </c>
      <c r="BK670" s="2">
        <f t="shared" si="322"/>
        <v>8124.7547398884581</v>
      </c>
      <c r="BL670" s="2">
        <f t="shared" si="322"/>
        <v>0</v>
      </c>
      <c r="BM670" s="2">
        <f t="shared" si="322"/>
        <v>0</v>
      </c>
      <c r="BN670" s="2">
        <f t="shared" si="322"/>
        <v>0</v>
      </c>
      <c r="BO670" s="2">
        <f t="shared" si="322"/>
        <v>0</v>
      </c>
    </row>
    <row r="671" spans="2:67" ht="12.75" customHeight="1" outlineLevel="2">
      <c r="B671" s="64" t="s">
        <v>535</v>
      </c>
      <c r="L671" s="171">
        <f t="shared" ref="L671:BO671" si="323">+L670*$C$5</f>
        <v>0</v>
      </c>
      <c r="M671" s="171">
        <f t="shared" si="323"/>
        <v>0</v>
      </c>
      <c r="N671" s="171">
        <f t="shared" si="323"/>
        <v>0</v>
      </c>
      <c r="O671" s="171">
        <f t="shared" si="323"/>
        <v>0</v>
      </c>
      <c r="P671" s="171">
        <f t="shared" si="323"/>
        <v>0</v>
      </c>
      <c r="Q671" s="171">
        <f t="shared" si="323"/>
        <v>0</v>
      </c>
      <c r="R671" s="171">
        <f t="shared" si="323"/>
        <v>0</v>
      </c>
      <c r="S671" s="171">
        <f t="shared" si="323"/>
        <v>0</v>
      </c>
      <c r="T671" s="171">
        <f t="shared" si="323"/>
        <v>0</v>
      </c>
      <c r="U671" s="171">
        <f t="shared" si="323"/>
        <v>0</v>
      </c>
      <c r="V671" s="171">
        <f t="shared" si="323"/>
        <v>0</v>
      </c>
      <c r="W671" s="171">
        <f t="shared" si="323"/>
        <v>0</v>
      </c>
      <c r="X671" s="171">
        <f t="shared" si="323"/>
        <v>0</v>
      </c>
      <c r="Y671" s="171">
        <f t="shared" si="323"/>
        <v>0</v>
      </c>
      <c r="Z671" s="171">
        <f t="shared" si="323"/>
        <v>0</v>
      </c>
      <c r="AA671" s="171">
        <f t="shared" si="323"/>
        <v>0</v>
      </c>
      <c r="AB671" s="171">
        <f t="shared" si="323"/>
        <v>0</v>
      </c>
      <c r="AC671" s="171">
        <f t="shared" si="323"/>
        <v>0</v>
      </c>
      <c r="AD671" s="171">
        <f t="shared" si="323"/>
        <v>0</v>
      </c>
      <c r="AE671" s="171">
        <f t="shared" si="323"/>
        <v>0</v>
      </c>
      <c r="AF671" s="171">
        <f t="shared" si="323"/>
        <v>0</v>
      </c>
      <c r="AG671" s="171">
        <f t="shared" si="323"/>
        <v>3097.8705004438903</v>
      </c>
      <c r="AH671" s="171">
        <f t="shared" si="323"/>
        <v>36502.307204117715</v>
      </c>
      <c r="AI671" s="171">
        <f t="shared" si="323"/>
        <v>35261.435571116541</v>
      </c>
      <c r="AJ671" s="171">
        <f t="shared" si="323"/>
        <v>34020.563938115374</v>
      </c>
      <c r="AK671" s="171">
        <f t="shared" si="323"/>
        <v>32779.6923051142</v>
      </c>
      <c r="AL671" s="171">
        <f t="shared" si="323"/>
        <v>31538.820672113034</v>
      </c>
      <c r="AM671" s="171">
        <f t="shared" si="323"/>
        <v>30297.949039111863</v>
      </c>
      <c r="AN671" s="171">
        <f t="shared" si="323"/>
        <v>29057.077406110693</v>
      </c>
      <c r="AO671" s="171">
        <f t="shared" si="323"/>
        <v>27816.205773109523</v>
      </c>
      <c r="AP671" s="171">
        <f t="shared" si="323"/>
        <v>26575.334140108353</v>
      </c>
      <c r="AQ671" s="171">
        <f t="shared" si="323"/>
        <v>25334.462507107182</v>
      </c>
      <c r="AR671" s="171">
        <f t="shared" si="323"/>
        <v>24093.590874106012</v>
      </c>
      <c r="AS671" s="171">
        <f t="shared" si="323"/>
        <v>22852.719241104842</v>
      </c>
      <c r="AT671" s="171">
        <f t="shared" si="323"/>
        <v>21611.847608103672</v>
      </c>
      <c r="AU671" s="171">
        <f t="shared" si="323"/>
        <v>20370.975975102501</v>
      </c>
      <c r="AV671" s="171">
        <f t="shared" si="323"/>
        <v>19130.104342101331</v>
      </c>
      <c r="AW671" s="171">
        <f t="shared" si="323"/>
        <v>17889.232709100161</v>
      </c>
      <c r="AX671" s="171">
        <f t="shared" si="323"/>
        <v>16648.361076098994</v>
      </c>
      <c r="AY671" s="171">
        <f t="shared" si="323"/>
        <v>15407.489443097824</v>
      </c>
      <c r="AZ671" s="171">
        <f t="shared" si="323"/>
        <v>14166.617810096659</v>
      </c>
      <c r="BA671" s="171">
        <f t="shared" si="323"/>
        <v>12925.746177095489</v>
      </c>
      <c r="BB671" s="171">
        <f t="shared" si="323"/>
        <v>11684.874544094322</v>
      </c>
      <c r="BC671" s="171">
        <f t="shared" si="323"/>
        <v>10444.002911093152</v>
      </c>
      <c r="BD671" s="171">
        <f t="shared" si="323"/>
        <v>9203.1312780919834</v>
      </c>
      <c r="BE671" s="171">
        <f t="shared" si="323"/>
        <v>7962.259645090815</v>
      </c>
      <c r="BF671" s="171">
        <f t="shared" si="323"/>
        <v>6721.3880120896447</v>
      </c>
      <c r="BG671" s="171">
        <f t="shared" si="323"/>
        <v>5480.5163790884772</v>
      </c>
      <c r="BH671" s="171">
        <f t="shared" si="323"/>
        <v>4239.6447460873069</v>
      </c>
      <c r="BI671" s="171">
        <f t="shared" si="323"/>
        <v>2998.773113086138</v>
      </c>
      <c r="BJ671" s="171">
        <f t="shared" si="323"/>
        <v>1757.9014800849686</v>
      </c>
      <c r="BK671" s="171">
        <f t="shared" si="323"/>
        <v>568.73283179219209</v>
      </c>
      <c r="BL671" s="171">
        <f t="shared" si="323"/>
        <v>0</v>
      </c>
      <c r="BM671" s="171">
        <f t="shared" si="323"/>
        <v>0</v>
      </c>
      <c r="BN671" s="171">
        <f t="shared" si="323"/>
        <v>0</v>
      </c>
      <c r="BO671" s="171">
        <f t="shared" si="323"/>
        <v>0</v>
      </c>
    </row>
    <row r="672" spans="2:67" ht="12.75" customHeight="1" outlineLevel="2">
      <c r="B672" s="14" t="s">
        <v>560</v>
      </c>
      <c r="L672" s="22">
        <f t="shared" ref="L672:BO672" si="324">IF(OR(L$10&lt;$C657,L$10&gt;$C657+$F664),0,IF(L$10=$C657,$E664*(13-$D657)/12,IF(L$10=$C657+$F664,$E664*($D657-1)/12,$E664)))</f>
        <v>0</v>
      </c>
      <c r="M672" s="22">
        <f t="shared" si="324"/>
        <v>0</v>
      </c>
      <c r="N672" s="22">
        <f t="shared" si="324"/>
        <v>0</v>
      </c>
      <c r="O672" s="22">
        <f t="shared" si="324"/>
        <v>0</v>
      </c>
      <c r="P672" s="22">
        <f t="shared" si="324"/>
        <v>0</v>
      </c>
      <c r="Q672" s="22">
        <f t="shared" si="324"/>
        <v>0</v>
      </c>
      <c r="R672" s="22">
        <f t="shared" si="324"/>
        <v>0</v>
      </c>
      <c r="S672" s="22">
        <f t="shared" si="324"/>
        <v>0</v>
      </c>
      <c r="T672" s="22">
        <f t="shared" si="324"/>
        <v>0</v>
      </c>
      <c r="U672" s="22">
        <f t="shared" si="324"/>
        <v>0</v>
      </c>
      <c r="V672" s="22">
        <f t="shared" si="324"/>
        <v>0</v>
      </c>
      <c r="W672" s="22">
        <f t="shared" si="324"/>
        <v>0</v>
      </c>
      <c r="X672" s="22">
        <f t="shared" si="324"/>
        <v>0</v>
      </c>
      <c r="Y672" s="22">
        <f t="shared" si="324"/>
        <v>0</v>
      </c>
      <c r="Z672" s="22">
        <f t="shared" si="324"/>
        <v>0</v>
      </c>
      <c r="AA672" s="22">
        <f t="shared" si="324"/>
        <v>0</v>
      </c>
      <c r="AB672" s="22">
        <f t="shared" si="324"/>
        <v>0</v>
      </c>
      <c r="AC672" s="22">
        <f t="shared" si="324"/>
        <v>0</v>
      </c>
      <c r="AD672" s="22">
        <f t="shared" si="324"/>
        <v>0</v>
      </c>
      <c r="AE672" s="22">
        <f t="shared" si="324"/>
        <v>0</v>
      </c>
      <c r="AF672" s="22">
        <f t="shared" si="324"/>
        <v>0</v>
      </c>
      <c r="AG672" s="22">
        <f t="shared" si="324"/>
        <v>44316.844035756025</v>
      </c>
      <c r="AH672" s="22">
        <f t="shared" si="324"/>
        <v>531802.12842907233</v>
      </c>
      <c r="AI672" s="22">
        <f t="shared" si="324"/>
        <v>531802.12842907233</v>
      </c>
      <c r="AJ672" s="22">
        <f t="shared" si="324"/>
        <v>531802.12842907233</v>
      </c>
      <c r="AK672" s="22">
        <f t="shared" si="324"/>
        <v>531802.12842907233</v>
      </c>
      <c r="AL672" s="22">
        <f t="shared" si="324"/>
        <v>531802.12842907233</v>
      </c>
      <c r="AM672" s="22">
        <f t="shared" si="324"/>
        <v>531802.12842907233</v>
      </c>
      <c r="AN672" s="22">
        <f t="shared" si="324"/>
        <v>531802.12842907233</v>
      </c>
      <c r="AO672" s="22">
        <f t="shared" si="324"/>
        <v>531802.12842907233</v>
      </c>
      <c r="AP672" s="22">
        <f t="shared" si="324"/>
        <v>531802.12842907233</v>
      </c>
      <c r="AQ672" s="22">
        <f t="shared" si="324"/>
        <v>531802.12842907233</v>
      </c>
      <c r="AR672" s="22">
        <f t="shared" si="324"/>
        <v>531802.12842907233</v>
      </c>
      <c r="AS672" s="22">
        <f t="shared" si="324"/>
        <v>531802.12842907233</v>
      </c>
      <c r="AT672" s="22">
        <f t="shared" si="324"/>
        <v>531802.12842907233</v>
      </c>
      <c r="AU672" s="22">
        <f t="shared" si="324"/>
        <v>531802.12842907233</v>
      </c>
      <c r="AV672" s="22">
        <f t="shared" si="324"/>
        <v>531802.12842907233</v>
      </c>
      <c r="AW672" s="22">
        <f t="shared" si="324"/>
        <v>531802.12842907233</v>
      </c>
      <c r="AX672" s="22">
        <f t="shared" si="324"/>
        <v>531802.12842907233</v>
      </c>
      <c r="AY672" s="22">
        <f t="shared" si="324"/>
        <v>531802.12842907233</v>
      </c>
      <c r="AZ672" s="22">
        <f t="shared" si="324"/>
        <v>531802.12842907233</v>
      </c>
      <c r="BA672" s="22">
        <f t="shared" si="324"/>
        <v>531802.12842907233</v>
      </c>
      <c r="BB672" s="22">
        <f t="shared" si="324"/>
        <v>531802.12842907233</v>
      </c>
      <c r="BC672" s="22">
        <f t="shared" si="324"/>
        <v>531802.12842907233</v>
      </c>
      <c r="BD672" s="22">
        <f t="shared" si="324"/>
        <v>531802.12842907233</v>
      </c>
      <c r="BE672" s="22">
        <f t="shared" si="324"/>
        <v>531802.12842907233</v>
      </c>
      <c r="BF672" s="22">
        <f t="shared" si="324"/>
        <v>531802.12842907233</v>
      </c>
      <c r="BG672" s="22">
        <f t="shared" si="324"/>
        <v>531802.12842907233</v>
      </c>
      <c r="BH672" s="22">
        <f t="shared" si="324"/>
        <v>531802.12842907233</v>
      </c>
      <c r="BI672" s="22">
        <f t="shared" si="324"/>
        <v>531802.12842907233</v>
      </c>
      <c r="BJ672" s="22">
        <f t="shared" si="324"/>
        <v>531802.12842907233</v>
      </c>
      <c r="BK672" s="22">
        <f t="shared" si="324"/>
        <v>487485.28439331631</v>
      </c>
      <c r="BL672" s="22">
        <f t="shared" si="324"/>
        <v>0</v>
      </c>
      <c r="BM672" s="22">
        <f t="shared" si="324"/>
        <v>0</v>
      </c>
      <c r="BN672" s="22">
        <f t="shared" si="324"/>
        <v>0</v>
      </c>
      <c r="BO672" s="22">
        <f t="shared" si="324"/>
        <v>0</v>
      </c>
    </row>
    <row r="673" spans="1:67" ht="12.75" customHeight="1" outlineLevel="2">
      <c r="B673" s="14" t="s">
        <v>536</v>
      </c>
      <c r="J673" s="2"/>
      <c r="L673" s="172">
        <f>+L672*$G664</f>
        <v>0</v>
      </c>
      <c r="M673" s="172">
        <f t="shared" ref="M673:BO673" si="325">+M672*$G664</f>
        <v>0</v>
      </c>
      <c r="N673" s="172">
        <f t="shared" si="325"/>
        <v>0</v>
      </c>
      <c r="O673" s="172">
        <f t="shared" si="325"/>
        <v>0</v>
      </c>
      <c r="P673" s="172">
        <f t="shared" si="325"/>
        <v>0</v>
      </c>
      <c r="Q673" s="172">
        <f t="shared" si="325"/>
        <v>0</v>
      </c>
      <c r="R673" s="172">
        <f t="shared" si="325"/>
        <v>0</v>
      </c>
      <c r="S673" s="172">
        <f t="shared" si="325"/>
        <v>0</v>
      </c>
      <c r="T673" s="172">
        <f t="shared" si="325"/>
        <v>0</v>
      </c>
      <c r="U673" s="172">
        <f t="shared" si="325"/>
        <v>0</v>
      </c>
      <c r="V673" s="172">
        <f t="shared" si="325"/>
        <v>0</v>
      </c>
      <c r="W673" s="172">
        <f t="shared" si="325"/>
        <v>0</v>
      </c>
      <c r="X673" s="172">
        <f t="shared" si="325"/>
        <v>0</v>
      </c>
      <c r="Y673" s="172">
        <f t="shared" si="325"/>
        <v>0</v>
      </c>
      <c r="Z673" s="172">
        <f t="shared" si="325"/>
        <v>0</v>
      </c>
      <c r="AA673" s="172">
        <f t="shared" si="325"/>
        <v>0</v>
      </c>
      <c r="AB673" s="172">
        <f t="shared" si="325"/>
        <v>0</v>
      </c>
      <c r="AC673" s="172">
        <f t="shared" si="325"/>
        <v>0</v>
      </c>
      <c r="AD673" s="172">
        <f t="shared" si="325"/>
        <v>0</v>
      </c>
      <c r="AE673" s="172">
        <f t="shared" si="325"/>
        <v>0</v>
      </c>
      <c r="AF673" s="172">
        <f t="shared" si="325"/>
        <v>0</v>
      </c>
      <c r="AG673" s="172">
        <f t="shared" si="325"/>
        <v>13.295053210726806</v>
      </c>
      <c r="AH673" s="172">
        <f t="shared" si="325"/>
        <v>159.54063852872167</v>
      </c>
      <c r="AI673" s="172">
        <f t="shared" si="325"/>
        <v>159.54063852872167</v>
      </c>
      <c r="AJ673" s="172">
        <f t="shared" si="325"/>
        <v>159.54063852872167</v>
      </c>
      <c r="AK673" s="172">
        <f t="shared" si="325"/>
        <v>159.54063852872167</v>
      </c>
      <c r="AL673" s="172">
        <f t="shared" si="325"/>
        <v>159.54063852872167</v>
      </c>
      <c r="AM673" s="172">
        <f t="shared" si="325"/>
        <v>159.54063852872167</v>
      </c>
      <c r="AN673" s="172">
        <f t="shared" si="325"/>
        <v>159.54063852872167</v>
      </c>
      <c r="AO673" s="172">
        <f t="shared" si="325"/>
        <v>159.54063852872167</v>
      </c>
      <c r="AP673" s="172">
        <f t="shared" si="325"/>
        <v>159.54063852872167</v>
      </c>
      <c r="AQ673" s="172">
        <f t="shared" si="325"/>
        <v>159.54063852872167</v>
      </c>
      <c r="AR673" s="172">
        <f t="shared" si="325"/>
        <v>159.54063852872167</v>
      </c>
      <c r="AS673" s="172">
        <f t="shared" si="325"/>
        <v>159.54063852872167</v>
      </c>
      <c r="AT673" s="172">
        <f t="shared" si="325"/>
        <v>159.54063852872167</v>
      </c>
      <c r="AU673" s="172">
        <f t="shared" si="325"/>
        <v>159.54063852872167</v>
      </c>
      <c r="AV673" s="172">
        <f t="shared" si="325"/>
        <v>159.54063852872167</v>
      </c>
      <c r="AW673" s="172">
        <f t="shared" si="325"/>
        <v>159.54063852872167</v>
      </c>
      <c r="AX673" s="172">
        <f t="shared" si="325"/>
        <v>159.54063852872167</v>
      </c>
      <c r="AY673" s="172">
        <f t="shared" si="325"/>
        <v>159.54063852872167</v>
      </c>
      <c r="AZ673" s="172">
        <f t="shared" si="325"/>
        <v>159.54063852872167</v>
      </c>
      <c r="BA673" s="172">
        <f t="shared" si="325"/>
        <v>159.54063852872167</v>
      </c>
      <c r="BB673" s="172">
        <f t="shared" si="325"/>
        <v>159.54063852872167</v>
      </c>
      <c r="BC673" s="172">
        <f t="shared" si="325"/>
        <v>159.54063852872167</v>
      </c>
      <c r="BD673" s="172">
        <f t="shared" si="325"/>
        <v>159.54063852872167</v>
      </c>
      <c r="BE673" s="172">
        <f t="shared" si="325"/>
        <v>159.54063852872167</v>
      </c>
      <c r="BF673" s="172">
        <f t="shared" si="325"/>
        <v>159.54063852872167</v>
      </c>
      <c r="BG673" s="172">
        <f t="shared" si="325"/>
        <v>159.54063852872167</v>
      </c>
      <c r="BH673" s="172">
        <f t="shared" si="325"/>
        <v>159.54063852872167</v>
      </c>
      <c r="BI673" s="172">
        <f t="shared" si="325"/>
        <v>159.54063852872167</v>
      </c>
      <c r="BJ673" s="172">
        <f t="shared" si="325"/>
        <v>159.54063852872167</v>
      </c>
      <c r="BK673" s="172">
        <f t="shared" si="325"/>
        <v>146.24558531799488</v>
      </c>
      <c r="BL673" s="172">
        <f t="shared" si="325"/>
        <v>0</v>
      </c>
      <c r="BM673" s="172">
        <f t="shared" si="325"/>
        <v>0</v>
      </c>
      <c r="BN673" s="172">
        <f t="shared" si="325"/>
        <v>0</v>
      </c>
      <c r="BO673" s="172">
        <f t="shared" si="325"/>
        <v>0</v>
      </c>
    </row>
    <row r="674" spans="1:67" ht="13.5" customHeight="1" outlineLevel="2" thickBot="1">
      <c r="B674" s="14" t="s">
        <v>561</v>
      </c>
      <c r="J674" s="2"/>
      <c r="L674" s="157">
        <f t="shared" ref="L674:BO674" si="326">SUM(L668,L671,L673)</f>
        <v>0</v>
      </c>
      <c r="M674" s="157">
        <f t="shared" si="326"/>
        <v>0</v>
      </c>
      <c r="N674" s="157">
        <f t="shared" si="326"/>
        <v>0</v>
      </c>
      <c r="O674" s="157">
        <f t="shared" si="326"/>
        <v>0</v>
      </c>
      <c r="P674" s="157">
        <f t="shared" si="326"/>
        <v>0</v>
      </c>
      <c r="Q674" s="157">
        <f t="shared" si="326"/>
        <v>0</v>
      </c>
      <c r="R674" s="157">
        <f t="shared" si="326"/>
        <v>0</v>
      </c>
      <c r="S674" s="157">
        <f t="shared" si="326"/>
        <v>0</v>
      </c>
      <c r="T674" s="157">
        <f t="shared" si="326"/>
        <v>0</v>
      </c>
      <c r="U674" s="157">
        <f t="shared" si="326"/>
        <v>0</v>
      </c>
      <c r="V674" s="157">
        <f t="shared" si="326"/>
        <v>0</v>
      </c>
      <c r="W674" s="157">
        <f t="shared" si="326"/>
        <v>0</v>
      </c>
      <c r="X674" s="157">
        <f t="shared" si="326"/>
        <v>0</v>
      </c>
      <c r="Y674" s="157">
        <f t="shared" si="326"/>
        <v>0</v>
      </c>
      <c r="Z674" s="157">
        <f t="shared" si="326"/>
        <v>0</v>
      </c>
      <c r="AA674" s="157">
        <f t="shared" si="326"/>
        <v>0</v>
      </c>
      <c r="AB674" s="157">
        <f t="shared" si="326"/>
        <v>0</v>
      </c>
      <c r="AC674" s="157">
        <f t="shared" si="326"/>
        <v>0</v>
      </c>
      <c r="AD674" s="157">
        <f t="shared" si="326"/>
        <v>0</v>
      </c>
      <c r="AE674" s="157">
        <f t="shared" si="326"/>
        <v>0</v>
      </c>
      <c r="AF674" s="157">
        <f t="shared" si="326"/>
        <v>0</v>
      </c>
      <c r="AG674" s="157">
        <f t="shared" si="326"/>
        <v>4588.3936881798181</v>
      </c>
      <c r="AH674" s="157">
        <f t="shared" si="326"/>
        <v>54388.585456948844</v>
      </c>
      <c r="AI674" s="157">
        <f t="shared" si="326"/>
        <v>53147.713823947677</v>
      </c>
      <c r="AJ674" s="157">
        <f t="shared" si="326"/>
        <v>51906.842190946511</v>
      </c>
      <c r="AK674" s="157">
        <f t="shared" si="326"/>
        <v>50665.970557945329</v>
      </c>
      <c r="AL674" s="157">
        <f t="shared" si="326"/>
        <v>49425.098924944163</v>
      </c>
      <c r="AM674" s="157">
        <f t="shared" si="326"/>
        <v>48184.227291942996</v>
      </c>
      <c r="AN674" s="157">
        <f t="shared" si="326"/>
        <v>46943.355658941829</v>
      </c>
      <c r="AO674" s="157">
        <f t="shared" si="326"/>
        <v>45702.484025940656</v>
      </c>
      <c r="AP674" s="157">
        <f t="shared" si="326"/>
        <v>44461.612392939482</v>
      </c>
      <c r="AQ674" s="157">
        <f t="shared" si="326"/>
        <v>43220.740759938315</v>
      </c>
      <c r="AR674" s="157">
        <f t="shared" si="326"/>
        <v>41979.869126937148</v>
      </c>
      <c r="AS674" s="157">
        <f t="shared" si="326"/>
        <v>40738.997493935974</v>
      </c>
      <c r="AT674" s="157">
        <f t="shared" si="326"/>
        <v>39498.125860934801</v>
      </c>
      <c r="AU674" s="157">
        <f t="shared" si="326"/>
        <v>38257.254227933634</v>
      </c>
      <c r="AV674" s="157">
        <f t="shared" si="326"/>
        <v>37016.382594932467</v>
      </c>
      <c r="AW674" s="157">
        <f t="shared" si="326"/>
        <v>35775.510961931293</v>
      </c>
      <c r="AX674" s="157">
        <f t="shared" si="326"/>
        <v>34534.639328930127</v>
      </c>
      <c r="AY674" s="157">
        <f t="shared" si="326"/>
        <v>33293.767695928953</v>
      </c>
      <c r="AZ674" s="157">
        <f t="shared" si="326"/>
        <v>32052.896062927794</v>
      </c>
      <c r="BA674" s="157">
        <f t="shared" si="326"/>
        <v>30812.02442992662</v>
      </c>
      <c r="BB674" s="157">
        <f t="shared" si="326"/>
        <v>29571.152796925453</v>
      </c>
      <c r="BC674" s="157">
        <f t="shared" si="326"/>
        <v>28330.281163924286</v>
      </c>
      <c r="BD674" s="157">
        <f t="shared" si="326"/>
        <v>27089.409530923116</v>
      </c>
      <c r="BE674" s="157">
        <f t="shared" si="326"/>
        <v>25848.537897921946</v>
      </c>
      <c r="BF674" s="157">
        <f t="shared" si="326"/>
        <v>24607.666264920779</v>
      </c>
      <c r="BG674" s="157">
        <f t="shared" si="326"/>
        <v>23366.794631919609</v>
      </c>
      <c r="BH674" s="157">
        <f t="shared" si="326"/>
        <v>22125.922998918439</v>
      </c>
      <c r="BI674" s="157">
        <f t="shared" si="326"/>
        <v>20885.051365917272</v>
      </c>
      <c r="BJ674" s="157">
        <f t="shared" si="326"/>
        <v>19644.179732916102</v>
      </c>
      <c r="BK674" s="157">
        <f t="shared" si="326"/>
        <v>16964.487896887105</v>
      </c>
      <c r="BL674" s="157">
        <f t="shared" si="326"/>
        <v>0</v>
      </c>
      <c r="BM674" s="157">
        <f t="shared" si="326"/>
        <v>0</v>
      </c>
      <c r="BN674" s="157">
        <f t="shared" si="326"/>
        <v>0</v>
      </c>
      <c r="BO674" s="157">
        <f t="shared" si="326"/>
        <v>0</v>
      </c>
    </row>
    <row r="675" spans="1:67" ht="12.75" customHeight="1" outlineLevel="2">
      <c r="B675" s="14"/>
    </row>
    <row r="676" spans="1:67" ht="12.75" customHeight="1" outlineLevel="2">
      <c r="B676" s="14"/>
    </row>
    <row r="677" spans="1:67" ht="12.75" customHeight="1" outlineLevel="2">
      <c r="B677" s="14"/>
    </row>
    <row r="678" spans="1:67" ht="12.75" customHeight="1" outlineLevel="2">
      <c r="B678" s="14"/>
    </row>
    <row r="679" spans="1:67" ht="12.75" customHeight="1" outlineLevel="2">
      <c r="B679" s="14"/>
    </row>
    <row r="680" spans="1:67" ht="12.75" customHeight="1" outlineLevel="2">
      <c r="B680" s="14"/>
    </row>
    <row r="681" spans="1:67" ht="12.75" customHeight="1" outlineLevel="2">
      <c r="B681" s="14"/>
    </row>
    <row r="682" spans="1:67" outlineLevel="1">
      <c r="A682">
        <f>A652+1</f>
        <v>23</v>
      </c>
      <c r="B682" s="158" t="s">
        <v>632</v>
      </c>
      <c r="C682" s="150"/>
      <c r="G682" s="159" t="s">
        <v>334</v>
      </c>
      <c r="H682" s="1">
        <f>+C687</f>
        <v>2035</v>
      </c>
      <c r="I682" s="2">
        <f>+E694</f>
        <v>347407.1438645015</v>
      </c>
      <c r="J682" s="2">
        <f>NPV($C$4,M682:BO682)+L682</f>
        <v>73445.532105155464</v>
      </c>
      <c r="L682" s="2">
        <f>+L704</f>
        <v>0</v>
      </c>
      <c r="M682" s="2">
        <f t="shared" ref="M682:BO682" si="327">+M704</f>
        <v>0</v>
      </c>
      <c r="N682" s="2">
        <f t="shared" si="327"/>
        <v>0</v>
      </c>
      <c r="O682" s="2">
        <f t="shared" si="327"/>
        <v>0</v>
      </c>
      <c r="P682" s="2">
        <f t="shared" si="327"/>
        <v>0</v>
      </c>
      <c r="Q682" s="2">
        <f t="shared" si="327"/>
        <v>0</v>
      </c>
      <c r="R682" s="2">
        <f t="shared" si="327"/>
        <v>0</v>
      </c>
      <c r="S682" s="2">
        <f t="shared" si="327"/>
        <v>0</v>
      </c>
      <c r="T682" s="2">
        <f t="shared" si="327"/>
        <v>0</v>
      </c>
      <c r="U682" s="2">
        <f t="shared" si="327"/>
        <v>0</v>
      </c>
      <c r="V682" s="2">
        <f t="shared" si="327"/>
        <v>0</v>
      </c>
      <c r="W682" s="2">
        <f t="shared" si="327"/>
        <v>0</v>
      </c>
      <c r="X682" s="2">
        <f t="shared" si="327"/>
        <v>0</v>
      </c>
      <c r="Y682" s="2">
        <f t="shared" si="327"/>
        <v>0</v>
      </c>
      <c r="Z682" s="2">
        <f t="shared" si="327"/>
        <v>0</v>
      </c>
      <c r="AA682" s="2">
        <f t="shared" si="327"/>
        <v>0</v>
      </c>
      <c r="AB682" s="2">
        <f t="shared" si="327"/>
        <v>0</v>
      </c>
      <c r="AC682" s="2">
        <f t="shared" si="327"/>
        <v>0</v>
      </c>
      <c r="AD682" s="2">
        <f t="shared" si="327"/>
        <v>0</v>
      </c>
      <c r="AE682" s="2">
        <f t="shared" si="327"/>
        <v>0</v>
      </c>
      <c r="AF682" s="2">
        <f t="shared" si="327"/>
        <v>0</v>
      </c>
      <c r="AG682" s="2">
        <f t="shared" si="327"/>
        <v>0</v>
      </c>
      <c r="AH682" s="2">
        <f t="shared" si="327"/>
        <v>0</v>
      </c>
      <c r="AI682" s="2">
        <f t="shared" si="327"/>
        <v>10410.272195364703</v>
      </c>
      <c r="AJ682" s="2">
        <f t="shared" si="327"/>
        <v>40881.135654255217</v>
      </c>
      <c r="AK682" s="2">
        <f t="shared" si="327"/>
        <v>39665.210650729459</v>
      </c>
      <c r="AL682" s="2">
        <f t="shared" si="327"/>
        <v>38449.285647203709</v>
      </c>
      <c r="AM682" s="2">
        <f t="shared" si="327"/>
        <v>37233.360643677952</v>
      </c>
      <c r="AN682" s="2">
        <f t="shared" si="327"/>
        <v>36017.435640152195</v>
      </c>
      <c r="AO682" s="2">
        <f t="shared" si="327"/>
        <v>34801.510636626444</v>
      </c>
      <c r="AP682" s="2">
        <f t="shared" si="327"/>
        <v>33585.585633100687</v>
      </c>
      <c r="AQ682" s="2">
        <f t="shared" si="327"/>
        <v>32369.660629574933</v>
      </c>
      <c r="AR682" s="2">
        <f t="shared" si="327"/>
        <v>31153.73562604918</v>
      </c>
      <c r="AS682" s="2">
        <f t="shared" si="327"/>
        <v>29937.810622523422</v>
      </c>
      <c r="AT682" s="2">
        <f t="shared" si="327"/>
        <v>28721.885618997672</v>
      </c>
      <c r="AU682" s="2">
        <f t="shared" si="327"/>
        <v>27505.960615471915</v>
      </c>
      <c r="AV682" s="2">
        <f t="shared" si="327"/>
        <v>26290.035611946161</v>
      </c>
      <c r="AW682" s="2">
        <f t="shared" si="327"/>
        <v>25074.110608420404</v>
      </c>
      <c r="AX682" s="2">
        <f t="shared" si="327"/>
        <v>23858.18560489465</v>
      </c>
      <c r="AY682" s="2">
        <f t="shared" si="327"/>
        <v>22642.260601368893</v>
      </c>
      <c r="AZ682" s="2">
        <f t="shared" si="327"/>
        <v>21426.335597843139</v>
      </c>
      <c r="BA682" s="2">
        <f t="shared" si="327"/>
        <v>20210.410594317382</v>
      </c>
      <c r="BB682" s="2">
        <f t="shared" si="327"/>
        <v>18994.485590791628</v>
      </c>
      <c r="BC682" s="2">
        <f t="shared" si="327"/>
        <v>13561.906378610611</v>
      </c>
      <c r="BD682" s="2">
        <f t="shared" si="327"/>
        <v>0</v>
      </c>
      <c r="BE682" s="2">
        <f t="shared" si="327"/>
        <v>0</v>
      </c>
      <c r="BF682" s="2">
        <f t="shared" si="327"/>
        <v>0</v>
      </c>
      <c r="BG682" s="2">
        <f t="shared" si="327"/>
        <v>0</v>
      </c>
      <c r="BH682" s="2">
        <f t="shared" si="327"/>
        <v>0</v>
      </c>
      <c r="BI682" s="2">
        <f t="shared" si="327"/>
        <v>0</v>
      </c>
      <c r="BJ682" s="2">
        <f t="shared" si="327"/>
        <v>0</v>
      </c>
      <c r="BK682" s="2">
        <f t="shared" si="327"/>
        <v>0</v>
      </c>
      <c r="BL682" s="2">
        <f t="shared" si="327"/>
        <v>0</v>
      </c>
      <c r="BM682" s="2">
        <f t="shared" si="327"/>
        <v>0</v>
      </c>
      <c r="BN682" s="2">
        <f t="shared" si="327"/>
        <v>0</v>
      </c>
      <c r="BO682" s="2">
        <f t="shared" si="327"/>
        <v>0</v>
      </c>
    </row>
    <row r="683" spans="1:67" ht="12.75" customHeight="1" outlineLevel="2">
      <c r="B683" s="160" t="str">
        <f>"Jan "&amp;$L$10&amp;" $"</f>
        <v>Jan 2012 $</v>
      </c>
      <c r="C683" s="161">
        <v>183975.87599999999</v>
      </c>
      <c r="D683" s="60"/>
      <c r="E683" s="60"/>
      <c r="F683" s="60"/>
      <c r="G683" s="60"/>
      <c r="H683" s="162"/>
    </row>
    <row r="684" spans="1:67" ht="12.75" customHeight="1" outlineLevel="2">
      <c r="B684" s="14" t="s">
        <v>549</v>
      </c>
      <c r="C684" s="163">
        <v>0.33329999999999999</v>
      </c>
      <c r="D684" s="163">
        <v>0.66669999999999996</v>
      </c>
      <c r="E684" s="163">
        <v>0</v>
      </c>
      <c r="F684" s="163">
        <v>0</v>
      </c>
      <c r="G684" s="163">
        <v>0</v>
      </c>
      <c r="H684" s="164"/>
      <c r="J684" s="17"/>
      <c r="K684" s="17"/>
    </row>
    <row r="685" spans="1:67" ht="12.75" customHeight="1" outlineLevel="2">
      <c r="B685" s="14" t="s">
        <v>323</v>
      </c>
      <c r="C685" s="193">
        <v>2.5999999999999999E-2</v>
      </c>
      <c r="D685" s="60"/>
      <c r="E685" s="60"/>
      <c r="F685" s="60"/>
      <c r="G685" s="60"/>
    </row>
    <row r="686" spans="1:67" ht="12.75" customHeight="1" outlineLevel="2">
      <c r="B686" s="14" t="s">
        <v>550</v>
      </c>
      <c r="C686" s="159">
        <v>2034</v>
      </c>
      <c r="D686" s="159">
        <v>1</v>
      </c>
    </row>
    <row r="687" spans="1:67" ht="12.75" customHeight="1" outlineLevel="2">
      <c r="B687" s="14" t="s">
        <v>551</v>
      </c>
      <c r="C687" s="159">
        <v>2035</v>
      </c>
      <c r="D687" s="159">
        <v>10</v>
      </c>
    </row>
    <row r="688" spans="1:67" ht="12.75" customHeight="1" outlineLevel="2">
      <c r="B688" s="15" t="s">
        <v>552</v>
      </c>
      <c r="L688" s="166">
        <f t="shared" ref="L688:BO688" si="328">(1+$C685)^L$21</f>
        <v>1.012916580968048</v>
      </c>
      <c r="M688" s="166">
        <f t="shared" si="328"/>
        <v>1.0392524120732172</v>
      </c>
      <c r="N688" s="166">
        <f t="shared" si="328"/>
        <v>1.0662729747871209</v>
      </c>
      <c r="O688" s="166">
        <f t="shared" si="328"/>
        <v>1.093996072131586</v>
      </c>
      <c r="P688" s="166">
        <f t="shared" si="328"/>
        <v>1.1224399700070073</v>
      </c>
      <c r="Q688" s="166">
        <f t="shared" si="328"/>
        <v>1.1516234092271895</v>
      </c>
      <c r="R688" s="166">
        <f t="shared" si="328"/>
        <v>1.1815656178670964</v>
      </c>
      <c r="S688" s="166">
        <f t="shared" si="328"/>
        <v>1.212286323931641</v>
      </c>
      <c r="T688" s="166">
        <f t="shared" si="328"/>
        <v>1.2438057683538637</v>
      </c>
      <c r="U688" s="166">
        <f t="shared" si="328"/>
        <v>1.2761447183310641</v>
      </c>
      <c r="V688" s="166">
        <f t="shared" si="328"/>
        <v>1.3093244810076718</v>
      </c>
      <c r="W688" s="166">
        <f t="shared" si="328"/>
        <v>1.3433669175138714</v>
      </c>
      <c r="X688" s="166">
        <f t="shared" si="328"/>
        <v>1.3782944573692322</v>
      </c>
      <c r="Y688" s="166">
        <f t="shared" si="328"/>
        <v>1.4141301132608322</v>
      </c>
      <c r="Z688" s="166">
        <f t="shared" si="328"/>
        <v>1.4508974962056138</v>
      </c>
      <c r="AA688" s="166">
        <f t="shared" si="328"/>
        <v>1.4886208311069598</v>
      </c>
      <c r="AB688" s="166">
        <f t="shared" si="328"/>
        <v>1.5273249727157407</v>
      </c>
      <c r="AC688" s="166">
        <f t="shared" si="328"/>
        <v>1.56703542200635</v>
      </c>
      <c r="AD688" s="166">
        <f t="shared" si="328"/>
        <v>1.6077783429785153</v>
      </c>
      <c r="AE688" s="166">
        <f t="shared" si="328"/>
        <v>1.6495805798959566</v>
      </c>
      <c r="AF688" s="166">
        <f t="shared" si="328"/>
        <v>1.6924696749732515</v>
      </c>
      <c r="AG688" s="166">
        <f t="shared" si="328"/>
        <v>1.7364738865225562</v>
      </c>
      <c r="AH688" s="166">
        <f t="shared" si="328"/>
        <v>1.7816222075721426</v>
      </c>
      <c r="AI688" s="166">
        <f t="shared" si="328"/>
        <v>1.8279443849690185</v>
      </c>
      <c r="AJ688" s="166">
        <f t="shared" si="328"/>
        <v>1.8754709389782129</v>
      </c>
      <c r="AK688" s="166">
        <f t="shared" si="328"/>
        <v>1.9242331833916464</v>
      </c>
      <c r="AL688" s="166">
        <f t="shared" si="328"/>
        <v>1.9742632461598293</v>
      </c>
      <c r="AM688" s="166">
        <f t="shared" si="328"/>
        <v>2.0255940905599847</v>
      </c>
      <c r="AN688" s="166">
        <f t="shared" si="328"/>
        <v>2.0782595369145445</v>
      </c>
      <c r="AO688" s="166">
        <f t="shared" si="328"/>
        <v>2.1322942848743227</v>
      </c>
      <c r="AP688" s="166">
        <f t="shared" si="328"/>
        <v>2.1877339362810551</v>
      </c>
      <c r="AQ688" s="166">
        <f t="shared" si="328"/>
        <v>2.2446150186243625</v>
      </c>
      <c r="AR688" s="166">
        <f t="shared" si="328"/>
        <v>2.3029750091085961</v>
      </c>
      <c r="AS688" s="166">
        <f t="shared" si="328"/>
        <v>2.3628523593454198</v>
      </c>
      <c r="AT688" s="166">
        <f t="shared" si="328"/>
        <v>2.4242865206884003</v>
      </c>
      <c r="AU688" s="166">
        <f t="shared" si="328"/>
        <v>2.4873179702262993</v>
      </c>
      <c r="AV688" s="166">
        <f t="shared" si="328"/>
        <v>2.551988237452183</v>
      </c>
      <c r="AW688" s="166">
        <f t="shared" si="328"/>
        <v>2.6183399316259397</v>
      </c>
      <c r="AX688" s="166">
        <f t="shared" si="328"/>
        <v>2.6864167698482144</v>
      </c>
      <c r="AY688" s="166">
        <f t="shared" si="328"/>
        <v>2.7562636058642678</v>
      </c>
      <c r="AZ688" s="166">
        <f t="shared" si="328"/>
        <v>2.8279264596167391</v>
      </c>
      <c r="BA688" s="166">
        <f t="shared" si="328"/>
        <v>2.9014525475667745</v>
      </c>
      <c r="BB688" s="166">
        <f t="shared" si="328"/>
        <v>2.9768903138035103</v>
      </c>
      <c r="BC688" s="166">
        <f t="shared" si="328"/>
        <v>3.0542894619624015</v>
      </c>
      <c r="BD688" s="166">
        <f t="shared" si="328"/>
        <v>3.1337009879734246</v>
      </c>
      <c r="BE688" s="166">
        <f t="shared" si="328"/>
        <v>3.2151772136607333</v>
      </c>
      <c r="BF688" s="166">
        <f t="shared" si="328"/>
        <v>3.2987718212159121</v>
      </c>
      <c r="BG688" s="166">
        <f t="shared" si="328"/>
        <v>3.3845398885675264</v>
      </c>
      <c r="BH688" s="166">
        <f t="shared" si="328"/>
        <v>3.4725379256702822</v>
      </c>
      <c r="BI688" s="166">
        <f t="shared" si="328"/>
        <v>3.5628239117377092</v>
      </c>
      <c r="BJ688" s="166">
        <f t="shared" si="328"/>
        <v>3.6554573334428895</v>
      </c>
      <c r="BK688" s="166">
        <f t="shared" si="328"/>
        <v>3.7504992241124051</v>
      </c>
      <c r="BL688" s="166">
        <f t="shared" si="328"/>
        <v>3.8480122039393279</v>
      </c>
      <c r="BM688" s="166">
        <f t="shared" si="328"/>
        <v>3.9480605212417501</v>
      </c>
      <c r="BN688" s="166">
        <f t="shared" si="328"/>
        <v>4.0507100947940362</v>
      </c>
      <c r="BO688" s="166">
        <f t="shared" si="328"/>
        <v>4.156028557258681</v>
      </c>
    </row>
    <row r="689" spans="2:67" ht="12.75" customHeight="1" outlineLevel="2">
      <c r="B689" s="14" t="s">
        <v>553</v>
      </c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 spans="2:67" ht="12.75" customHeight="1" outlineLevel="2">
      <c r="B690" s="64" t="s">
        <v>554</v>
      </c>
      <c r="L690" s="2">
        <f t="shared" ref="L690:BO690" si="329">IF(L$10&gt;$C687,0,+K693)</f>
        <v>0</v>
      </c>
      <c r="M690" s="2">
        <f t="shared" si="329"/>
        <v>0</v>
      </c>
      <c r="N690" s="2">
        <f t="shared" si="329"/>
        <v>0</v>
      </c>
      <c r="O690" s="2">
        <f t="shared" si="329"/>
        <v>0</v>
      </c>
      <c r="P690" s="2">
        <f t="shared" si="329"/>
        <v>0</v>
      </c>
      <c r="Q690" s="2">
        <f t="shared" si="329"/>
        <v>0</v>
      </c>
      <c r="R690" s="2">
        <f t="shared" si="329"/>
        <v>0</v>
      </c>
      <c r="S690" s="2">
        <f t="shared" si="329"/>
        <v>0</v>
      </c>
      <c r="T690" s="2">
        <f t="shared" si="329"/>
        <v>0</v>
      </c>
      <c r="U690" s="2">
        <f t="shared" si="329"/>
        <v>0</v>
      </c>
      <c r="V690" s="2">
        <f t="shared" si="329"/>
        <v>0</v>
      </c>
      <c r="W690" s="2">
        <f t="shared" si="329"/>
        <v>0</v>
      </c>
      <c r="X690" s="2">
        <f t="shared" si="329"/>
        <v>0</v>
      </c>
      <c r="Y690" s="2">
        <f t="shared" si="329"/>
        <v>0</v>
      </c>
      <c r="Z690" s="2">
        <f t="shared" si="329"/>
        <v>0</v>
      </c>
      <c r="AA690" s="2">
        <f t="shared" si="329"/>
        <v>0</v>
      </c>
      <c r="AB690" s="2">
        <f t="shared" si="329"/>
        <v>0</v>
      </c>
      <c r="AC690" s="2">
        <f t="shared" si="329"/>
        <v>0</v>
      </c>
      <c r="AD690" s="2">
        <f t="shared" si="329"/>
        <v>0</v>
      </c>
      <c r="AE690" s="2">
        <f t="shared" si="329"/>
        <v>0</v>
      </c>
      <c r="AF690" s="2">
        <f t="shared" si="329"/>
        <v>0</v>
      </c>
      <c r="AG690" s="2">
        <f t="shared" si="329"/>
        <v>0</v>
      </c>
      <c r="AH690" s="2">
        <f t="shared" si="329"/>
        <v>0</v>
      </c>
      <c r="AI690" s="2">
        <f t="shared" si="329"/>
        <v>112661.56302104853</v>
      </c>
      <c r="AJ690" s="2">
        <f t="shared" si="329"/>
        <v>0</v>
      </c>
      <c r="AK690" s="2">
        <f t="shared" si="329"/>
        <v>0</v>
      </c>
      <c r="AL690" s="2">
        <f t="shared" si="329"/>
        <v>0</v>
      </c>
      <c r="AM690" s="2">
        <f t="shared" si="329"/>
        <v>0</v>
      </c>
      <c r="AN690" s="2">
        <f t="shared" si="329"/>
        <v>0</v>
      </c>
      <c r="AO690" s="2">
        <f t="shared" si="329"/>
        <v>0</v>
      </c>
      <c r="AP690" s="2">
        <f t="shared" si="329"/>
        <v>0</v>
      </c>
      <c r="AQ690" s="2">
        <f t="shared" si="329"/>
        <v>0</v>
      </c>
      <c r="AR690" s="2">
        <f t="shared" si="329"/>
        <v>0</v>
      </c>
      <c r="AS690" s="2">
        <f t="shared" si="329"/>
        <v>0</v>
      </c>
      <c r="AT690" s="2">
        <f t="shared" si="329"/>
        <v>0</v>
      </c>
      <c r="AU690" s="2">
        <f t="shared" si="329"/>
        <v>0</v>
      </c>
      <c r="AV690" s="2">
        <f t="shared" si="329"/>
        <v>0</v>
      </c>
      <c r="AW690" s="2">
        <f t="shared" si="329"/>
        <v>0</v>
      </c>
      <c r="AX690" s="2">
        <f t="shared" si="329"/>
        <v>0</v>
      </c>
      <c r="AY690" s="2">
        <f t="shared" si="329"/>
        <v>0</v>
      </c>
      <c r="AZ690" s="2">
        <f t="shared" si="329"/>
        <v>0</v>
      </c>
      <c r="BA690" s="2">
        <f t="shared" si="329"/>
        <v>0</v>
      </c>
      <c r="BB690" s="2">
        <f t="shared" si="329"/>
        <v>0</v>
      </c>
      <c r="BC690" s="2">
        <f t="shared" si="329"/>
        <v>0</v>
      </c>
      <c r="BD690" s="2">
        <f t="shared" si="329"/>
        <v>0</v>
      </c>
      <c r="BE690" s="2">
        <f t="shared" si="329"/>
        <v>0</v>
      </c>
      <c r="BF690" s="2">
        <f t="shared" si="329"/>
        <v>0</v>
      </c>
      <c r="BG690" s="2">
        <f t="shared" si="329"/>
        <v>0</v>
      </c>
      <c r="BH690" s="2">
        <f t="shared" si="329"/>
        <v>0</v>
      </c>
      <c r="BI690" s="2">
        <f t="shared" si="329"/>
        <v>0</v>
      </c>
      <c r="BJ690" s="2">
        <f t="shared" si="329"/>
        <v>0</v>
      </c>
      <c r="BK690" s="2">
        <f t="shared" si="329"/>
        <v>0</v>
      </c>
      <c r="BL690" s="2">
        <f t="shared" si="329"/>
        <v>0</v>
      </c>
      <c r="BM690" s="2">
        <f t="shared" si="329"/>
        <v>0</v>
      </c>
      <c r="BN690" s="2">
        <f t="shared" si="329"/>
        <v>0</v>
      </c>
      <c r="BO690" s="2">
        <f t="shared" si="329"/>
        <v>0</v>
      </c>
    </row>
    <row r="691" spans="2:67" ht="12.75" customHeight="1" outlineLevel="2">
      <c r="B691" s="64" t="s">
        <v>555</v>
      </c>
      <c r="L691" s="2">
        <f t="shared" ref="L691:BO691" si="330">IF(AND(L$10&gt;=$C686,L$10&lt;=$C687),INDEX($C684:$G684,1,L$10-$C686+1)*$C683*L688,0)</f>
        <v>0</v>
      </c>
      <c r="M691" s="2">
        <f t="shared" si="330"/>
        <v>0</v>
      </c>
      <c r="N691" s="2">
        <f t="shared" si="330"/>
        <v>0</v>
      </c>
      <c r="O691" s="2">
        <f t="shared" si="330"/>
        <v>0</v>
      </c>
      <c r="P691" s="2">
        <f t="shared" si="330"/>
        <v>0</v>
      </c>
      <c r="Q691" s="2">
        <f t="shared" si="330"/>
        <v>0</v>
      </c>
      <c r="R691" s="2">
        <f t="shared" si="330"/>
        <v>0</v>
      </c>
      <c r="S691" s="2">
        <f t="shared" si="330"/>
        <v>0</v>
      </c>
      <c r="T691" s="2">
        <f t="shared" si="330"/>
        <v>0</v>
      </c>
      <c r="U691" s="2">
        <f t="shared" si="330"/>
        <v>0</v>
      </c>
      <c r="V691" s="2">
        <f t="shared" si="330"/>
        <v>0</v>
      </c>
      <c r="W691" s="2">
        <f t="shared" si="330"/>
        <v>0</v>
      </c>
      <c r="X691" s="2">
        <f t="shared" si="330"/>
        <v>0</v>
      </c>
      <c r="Y691" s="2">
        <f t="shared" si="330"/>
        <v>0</v>
      </c>
      <c r="Z691" s="2">
        <f t="shared" si="330"/>
        <v>0</v>
      </c>
      <c r="AA691" s="2">
        <f t="shared" si="330"/>
        <v>0</v>
      </c>
      <c r="AB691" s="2">
        <f t="shared" si="330"/>
        <v>0</v>
      </c>
      <c r="AC691" s="2">
        <f t="shared" si="330"/>
        <v>0</v>
      </c>
      <c r="AD691" s="2">
        <f t="shared" si="330"/>
        <v>0</v>
      </c>
      <c r="AE691" s="2">
        <f t="shared" si="330"/>
        <v>0</v>
      </c>
      <c r="AF691" s="2">
        <f t="shared" si="330"/>
        <v>0</v>
      </c>
      <c r="AG691" s="2">
        <f t="shared" si="330"/>
        <v>0</v>
      </c>
      <c r="AH691" s="2">
        <f t="shared" si="330"/>
        <v>109247.57626283493</v>
      </c>
      <c r="AI691" s="2">
        <f t="shared" si="330"/>
        <v>224209.65625828769</v>
      </c>
      <c r="AJ691" s="2">
        <f t="shared" si="330"/>
        <v>0</v>
      </c>
      <c r="AK691" s="2">
        <f t="shared" si="330"/>
        <v>0</v>
      </c>
      <c r="AL691" s="2">
        <f t="shared" si="330"/>
        <v>0</v>
      </c>
      <c r="AM691" s="2">
        <f t="shared" si="330"/>
        <v>0</v>
      </c>
      <c r="AN691" s="2">
        <f t="shared" si="330"/>
        <v>0</v>
      </c>
      <c r="AO691" s="2">
        <f t="shared" si="330"/>
        <v>0</v>
      </c>
      <c r="AP691" s="2">
        <f t="shared" si="330"/>
        <v>0</v>
      </c>
      <c r="AQ691" s="2">
        <f t="shared" si="330"/>
        <v>0</v>
      </c>
      <c r="AR691" s="2">
        <f t="shared" si="330"/>
        <v>0</v>
      </c>
      <c r="AS691" s="2">
        <f t="shared" si="330"/>
        <v>0</v>
      </c>
      <c r="AT691" s="2">
        <f t="shared" si="330"/>
        <v>0</v>
      </c>
      <c r="AU691" s="2">
        <f t="shared" si="330"/>
        <v>0</v>
      </c>
      <c r="AV691" s="2">
        <f t="shared" si="330"/>
        <v>0</v>
      </c>
      <c r="AW691" s="2">
        <f t="shared" si="330"/>
        <v>0</v>
      </c>
      <c r="AX691" s="2">
        <f t="shared" si="330"/>
        <v>0</v>
      </c>
      <c r="AY691" s="2">
        <f t="shared" si="330"/>
        <v>0</v>
      </c>
      <c r="AZ691" s="2">
        <f t="shared" si="330"/>
        <v>0</v>
      </c>
      <c r="BA691" s="2">
        <f t="shared" si="330"/>
        <v>0</v>
      </c>
      <c r="BB691" s="2">
        <f t="shared" si="330"/>
        <v>0</v>
      </c>
      <c r="BC691" s="2">
        <f t="shared" si="330"/>
        <v>0</v>
      </c>
      <c r="BD691" s="2">
        <f t="shared" si="330"/>
        <v>0</v>
      </c>
      <c r="BE691" s="2">
        <f t="shared" si="330"/>
        <v>0</v>
      </c>
      <c r="BF691" s="2">
        <f t="shared" si="330"/>
        <v>0</v>
      </c>
      <c r="BG691" s="2">
        <f t="shared" si="330"/>
        <v>0</v>
      </c>
      <c r="BH691" s="2">
        <f t="shared" si="330"/>
        <v>0</v>
      </c>
      <c r="BI691" s="2">
        <f t="shared" si="330"/>
        <v>0</v>
      </c>
      <c r="BJ691" s="2">
        <f t="shared" si="330"/>
        <v>0</v>
      </c>
      <c r="BK691" s="2">
        <f t="shared" si="330"/>
        <v>0</v>
      </c>
      <c r="BL691" s="2">
        <f t="shared" si="330"/>
        <v>0</v>
      </c>
      <c r="BM691" s="2">
        <f t="shared" si="330"/>
        <v>0</v>
      </c>
      <c r="BN691" s="2">
        <f t="shared" si="330"/>
        <v>0</v>
      </c>
      <c r="BO691" s="2">
        <f t="shared" si="330"/>
        <v>0</v>
      </c>
    </row>
    <row r="692" spans="2:67" ht="12.75" customHeight="1" outlineLevel="2">
      <c r="B692" s="64" t="s">
        <v>3</v>
      </c>
      <c r="C692" s="165">
        <v>6.25E-2</v>
      </c>
      <c r="L692" s="2">
        <f t="shared" ref="L692:BO692" si="331">SUM(L690,L691/2)*$C692*IF(L$10=$C686,(13-$D686)/12,IF(L$10=$C687,($D687-1)/12,1))</f>
        <v>0</v>
      </c>
      <c r="M692" s="2">
        <f t="shared" si="331"/>
        <v>0</v>
      </c>
      <c r="N692" s="2">
        <f t="shared" si="331"/>
        <v>0</v>
      </c>
      <c r="O692" s="2">
        <f t="shared" si="331"/>
        <v>0</v>
      </c>
      <c r="P692" s="2">
        <f t="shared" si="331"/>
        <v>0</v>
      </c>
      <c r="Q692" s="2">
        <f t="shared" si="331"/>
        <v>0</v>
      </c>
      <c r="R692" s="2">
        <f t="shared" si="331"/>
        <v>0</v>
      </c>
      <c r="S692" s="2">
        <f t="shared" si="331"/>
        <v>0</v>
      </c>
      <c r="T692" s="2">
        <f t="shared" si="331"/>
        <v>0</v>
      </c>
      <c r="U692" s="2">
        <f t="shared" si="331"/>
        <v>0</v>
      </c>
      <c r="V692" s="2">
        <f t="shared" si="331"/>
        <v>0</v>
      </c>
      <c r="W692" s="2">
        <f t="shared" si="331"/>
        <v>0</v>
      </c>
      <c r="X692" s="2">
        <f t="shared" si="331"/>
        <v>0</v>
      </c>
      <c r="Y692" s="2">
        <f t="shared" si="331"/>
        <v>0</v>
      </c>
      <c r="Z692" s="2">
        <f t="shared" si="331"/>
        <v>0</v>
      </c>
      <c r="AA692" s="2">
        <f t="shared" si="331"/>
        <v>0</v>
      </c>
      <c r="AB692" s="2">
        <f t="shared" si="331"/>
        <v>0</v>
      </c>
      <c r="AC692" s="2">
        <f t="shared" si="331"/>
        <v>0</v>
      </c>
      <c r="AD692" s="2">
        <f t="shared" si="331"/>
        <v>0</v>
      </c>
      <c r="AE692" s="2">
        <f t="shared" si="331"/>
        <v>0</v>
      </c>
      <c r="AF692" s="2">
        <f t="shared" si="331"/>
        <v>0</v>
      </c>
      <c r="AG692" s="2">
        <f t="shared" si="331"/>
        <v>0</v>
      </c>
      <c r="AH692" s="2">
        <f t="shared" si="331"/>
        <v>3413.9867582135917</v>
      </c>
      <c r="AI692" s="2">
        <f t="shared" si="331"/>
        <v>10535.924585165267</v>
      </c>
      <c r="AJ692" s="2">
        <f t="shared" si="331"/>
        <v>0</v>
      </c>
      <c r="AK692" s="2">
        <f t="shared" si="331"/>
        <v>0</v>
      </c>
      <c r="AL692" s="2">
        <f t="shared" si="331"/>
        <v>0</v>
      </c>
      <c r="AM692" s="2">
        <f t="shared" si="331"/>
        <v>0</v>
      </c>
      <c r="AN692" s="2">
        <f t="shared" si="331"/>
        <v>0</v>
      </c>
      <c r="AO692" s="2">
        <f t="shared" si="331"/>
        <v>0</v>
      </c>
      <c r="AP692" s="2">
        <f t="shared" si="331"/>
        <v>0</v>
      </c>
      <c r="AQ692" s="2">
        <f t="shared" si="331"/>
        <v>0</v>
      </c>
      <c r="AR692" s="2">
        <f t="shared" si="331"/>
        <v>0</v>
      </c>
      <c r="AS692" s="2">
        <f t="shared" si="331"/>
        <v>0</v>
      </c>
      <c r="AT692" s="2">
        <f t="shared" si="331"/>
        <v>0</v>
      </c>
      <c r="AU692" s="2">
        <f t="shared" si="331"/>
        <v>0</v>
      </c>
      <c r="AV692" s="2">
        <f t="shared" si="331"/>
        <v>0</v>
      </c>
      <c r="AW692" s="2">
        <f t="shared" si="331"/>
        <v>0</v>
      </c>
      <c r="AX692" s="2">
        <f t="shared" si="331"/>
        <v>0</v>
      </c>
      <c r="AY692" s="2">
        <f t="shared" si="331"/>
        <v>0</v>
      </c>
      <c r="AZ692" s="2">
        <f t="shared" si="331"/>
        <v>0</v>
      </c>
      <c r="BA692" s="2">
        <f t="shared" si="331"/>
        <v>0</v>
      </c>
      <c r="BB692" s="2">
        <f t="shared" si="331"/>
        <v>0</v>
      </c>
      <c r="BC692" s="2">
        <f t="shared" si="331"/>
        <v>0</v>
      </c>
      <c r="BD692" s="2">
        <f t="shared" si="331"/>
        <v>0</v>
      </c>
      <c r="BE692" s="2">
        <f t="shared" si="331"/>
        <v>0</v>
      </c>
      <c r="BF692" s="2">
        <f t="shared" si="331"/>
        <v>0</v>
      </c>
      <c r="BG692" s="2">
        <f t="shared" si="331"/>
        <v>0</v>
      </c>
      <c r="BH692" s="2">
        <f t="shared" si="331"/>
        <v>0</v>
      </c>
      <c r="BI692" s="2">
        <f t="shared" si="331"/>
        <v>0</v>
      </c>
      <c r="BJ692" s="2">
        <f t="shared" si="331"/>
        <v>0</v>
      </c>
      <c r="BK692" s="2">
        <f t="shared" si="331"/>
        <v>0</v>
      </c>
      <c r="BL692" s="2">
        <f t="shared" si="331"/>
        <v>0</v>
      </c>
      <c r="BM692" s="2">
        <f t="shared" si="331"/>
        <v>0</v>
      </c>
      <c r="BN692" s="2">
        <f t="shared" si="331"/>
        <v>0</v>
      </c>
      <c r="BO692" s="2">
        <f t="shared" si="331"/>
        <v>0</v>
      </c>
    </row>
    <row r="693" spans="2:67" ht="12.75" customHeight="1" outlineLevel="2">
      <c r="B693" s="64" t="s">
        <v>556</v>
      </c>
      <c r="K693" s="167"/>
      <c r="L693" s="2">
        <f>SUM(L690:L692)</f>
        <v>0</v>
      </c>
      <c r="M693" s="2">
        <f t="shared" ref="M693:BO693" si="332">SUM(M690:M692)</f>
        <v>0</v>
      </c>
      <c r="N693" s="2">
        <f t="shared" si="332"/>
        <v>0</v>
      </c>
      <c r="O693" s="2">
        <f t="shared" si="332"/>
        <v>0</v>
      </c>
      <c r="P693" s="2">
        <f t="shared" si="332"/>
        <v>0</v>
      </c>
      <c r="Q693" s="2">
        <f t="shared" si="332"/>
        <v>0</v>
      </c>
      <c r="R693" s="2">
        <f t="shared" si="332"/>
        <v>0</v>
      </c>
      <c r="S693" s="2">
        <f t="shared" si="332"/>
        <v>0</v>
      </c>
      <c r="T693" s="2">
        <f t="shared" si="332"/>
        <v>0</v>
      </c>
      <c r="U693" s="2">
        <f t="shared" si="332"/>
        <v>0</v>
      </c>
      <c r="V693" s="2">
        <f t="shared" si="332"/>
        <v>0</v>
      </c>
      <c r="W693" s="2">
        <f t="shared" si="332"/>
        <v>0</v>
      </c>
      <c r="X693" s="2">
        <f t="shared" si="332"/>
        <v>0</v>
      </c>
      <c r="Y693" s="2">
        <f t="shared" si="332"/>
        <v>0</v>
      </c>
      <c r="Z693" s="2">
        <f t="shared" si="332"/>
        <v>0</v>
      </c>
      <c r="AA693" s="2">
        <f t="shared" si="332"/>
        <v>0</v>
      </c>
      <c r="AB693" s="2">
        <f t="shared" si="332"/>
        <v>0</v>
      </c>
      <c r="AC693" s="2">
        <f t="shared" si="332"/>
        <v>0</v>
      </c>
      <c r="AD693" s="2">
        <f t="shared" si="332"/>
        <v>0</v>
      </c>
      <c r="AE693" s="2">
        <f t="shared" si="332"/>
        <v>0</v>
      </c>
      <c r="AF693" s="2">
        <f t="shared" si="332"/>
        <v>0</v>
      </c>
      <c r="AG693" s="2">
        <f t="shared" si="332"/>
        <v>0</v>
      </c>
      <c r="AH693" s="2">
        <f t="shared" si="332"/>
        <v>112661.56302104853</v>
      </c>
      <c r="AI693" s="2">
        <f t="shared" si="332"/>
        <v>347407.1438645015</v>
      </c>
      <c r="AJ693" s="2">
        <f t="shared" si="332"/>
        <v>0</v>
      </c>
      <c r="AK693" s="2">
        <f t="shared" si="332"/>
        <v>0</v>
      </c>
      <c r="AL693" s="2">
        <f t="shared" si="332"/>
        <v>0</v>
      </c>
      <c r="AM693" s="2">
        <f t="shared" si="332"/>
        <v>0</v>
      </c>
      <c r="AN693" s="2">
        <f t="shared" si="332"/>
        <v>0</v>
      </c>
      <c r="AO693" s="2">
        <f t="shared" si="332"/>
        <v>0</v>
      </c>
      <c r="AP693" s="2">
        <f t="shared" si="332"/>
        <v>0</v>
      </c>
      <c r="AQ693" s="2">
        <f t="shared" si="332"/>
        <v>0</v>
      </c>
      <c r="AR693" s="2">
        <f t="shared" si="332"/>
        <v>0</v>
      </c>
      <c r="AS693" s="2">
        <f t="shared" si="332"/>
        <v>0</v>
      </c>
      <c r="AT693" s="2">
        <f t="shared" si="332"/>
        <v>0</v>
      </c>
      <c r="AU693" s="2">
        <f t="shared" si="332"/>
        <v>0</v>
      </c>
      <c r="AV693" s="2">
        <f t="shared" si="332"/>
        <v>0</v>
      </c>
      <c r="AW693" s="2">
        <f t="shared" si="332"/>
        <v>0</v>
      </c>
      <c r="AX693" s="2">
        <f t="shared" si="332"/>
        <v>0</v>
      </c>
      <c r="AY693" s="2">
        <f t="shared" si="332"/>
        <v>0</v>
      </c>
      <c r="AZ693" s="2">
        <f t="shared" si="332"/>
        <v>0</v>
      </c>
      <c r="BA693" s="2">
        <f t="shared" si="332"/>
        <v>0</v>
      </c>
      <c r="BB693" s="2">
        <f t="shared" si="332"/>
        <v>0</v>
      </c>
      <c r="BC693" s="2">
        <f t="shared" si="332"/>
        <v>0</v>
      </c>
      <c r="BD693" s="2">
        <f t="shared" si="332"/>
        <v>0</v>
      </c>
      <c r="BE693" s="2">
        <f t="shared" si="332"/>
        <v>0</v>
      </c>
      <c r="BF693" s="2">
        <f t="shared" si="332"/>
        <v>0</v>
      </c>
      <c r="BG693" s="2">
        <f t="shared" si="332"/>
        <v>0</v>
      </c>
      <c r="BH693" s="2">
        <f t="shared" si="332"/>
        <v>0</v>
      </c>
      <c r="BI693" s="2">
        <f t="shared" si="332"/>
        <v>0</v>
      </c>
      <c r="BJ693" s="2">
        <f t="shared" si="332"/>
        <v>0</v>
      </c>
      <c r="BK693" s="2">
        <f t="shared" si="332"/>
        <v>0</v>
      </c>
      <c r="BL693" s="2">
        <f t="shared" si="332"/>
        <v>0</v>
      </c>
      <c r="BM693" s="2">
        <f t="shared" si="332"/>
        <v>0</v>
      </c>
      <c r="BN693" s="2">
        <f t="shared" si="332"/>
        <v>0</v>
      </c>
      <c r="BO693" s="2">
        <f t="shared" si="332"/>
        <v>0</v>
      </c>
    </row>
    <row r="694" spans="2:67" ht="12.75" customHeight="1" outlineLevel="2">
      <c r="B694" s="168" t="s">
        <v>557</v>
      </c>
      <c r="E694" s="2">
        <f>MAX(L693:BO693)*(1+$C$8)</f>
        <v>347407.1438645015</v>
      </c>
      <c r="F694" s="159">
        <v>20</v>
      </c>
      <c r="G694" s="169">
        <f>+$C$6</f>
        <v>2.9999999999999997E-4</v>
      </c>
      <c r="H694" s="151"/>
      <c r="L694" s="2"/>
      <c r="M694" s="2"/>
      <c r="N694" s="2"/>
      <c r="O694" s="2"/>
      <c r="P694" s="2"/>
      <c r="Q694" s="2"/>
    </row>
    <row r="695" spans="2:67" ht="12.75" customHeight="1" outlineLevel="2">
      <c r="B695" s="14"/>
    </row>
    <row r="696" spans="2:67" ht="12.75" customHeight="1" outlineLevel="2">
      <c r="B696" s="170" t="s">
        <v>558</v>
      </c>
    </row>
    <row r="697" spans="2:67" ht="12.75" customHeight="1" outlineLevel="2">
      <c r="B697" s="168" t="s">
        <v>559</v>
      </c>
      <c r="K697" s="2"/>
      <c r="L697" s="2">
        <f t="shared" ref="L697:BO697" si="333">IF(L$10=$C687,$E694,K699)</f>
        <v>0</v>
      </c>
      <c r="M697" s="2">
        <f t="shared" si="333"/>
        <v>0</v>
      </c>
      <c r="N697" s="2">
        <f t="shared" si="333"/>
        <v>0</v>
      </c>
      <c r="O697" s="2">
        <f t="shared" si="333"/>
        <v>0</v>
      </c>
      <c r="P697" s="2">
        <f t="shared" si="333"/>
        <v>0</v>
      </c>
      <c r="Q697" s="2">
        <f t="shared" si="333"/>
        <v>0</v>
      </c>
      <c r="R697" s="2">
        <f t="shared" si="333"/>
        <v>0</v>
      </c>
      <c r="S697" s="2">
        <f t="shared" si="333"/>
        <v>0</v>
      </c>
      <c r="T697" s="2">
        <f t="shared" si="333"/>
        <v>0</v>
      </c>
      <c r="U697" s="2">
        <f t="shared" si="333"/>
        <v>0</v>
      </c>
      <c r="V697" s="2">
        <f t="shared" si="333"/>
        <v>0</v>
      </c>
      <c r="W697" s="2">
        <f t="shared" si="333"/>
        <v>0</v>
      </c>
      <c r="X697" s="2">
        <f t="shared" si="333"/>
        <v>0</v>
      </c>
      <c r="Y697" s="2">
        <f t="shared" si="333"/>
        <v>0</v>
      </c>
      <c r="Z697" s="2">
        <f t="shared" si="333"/>
        <v>0</v>
      </c>
      <c r="AA697" s="2">
        <f t="shared" si="333"/>
        <v>0</v>
      </c>
      <c r="AB697" s="2">
        <f t="shared" si="333"/>
        <v>0</v>
      </c>
      <c r="AC697" s="2">
        <f t="shared" si="333"/>
        <v>0</v>
      </c>
      <c r="AD697" s="2">
        <f t="shared" si="333"/>
        <v>0</v>
      </c>
      <c r="AE697" s="2">
        <f t="shared" si="333"/>
        <v>0</v>
      </c>
      <c r="AF697" s="2">
        <f t="shared" si="333"/>
        <v>0</v>
      </c>
      <c r="AG697" s="2">
        <f t="shared" si="333"/>
        <v>0</v>
      </c>
      <c r="AH697" s="2">
        <f t="shared" si="333"/>
        <v>0</v>
      </c>
      <c r="AI697" s="2">
        <f t="shared" si="333"/>
        <v>347407.1438645015</v>
      </c>
      <c r="AJ697" s="2">
        <f t="shared" si="333"/>
        <v>343064.55456619523</v>
      </c>
      <c r="AK697" s="2">
        <f t="shared" si="333"/>
        <v>325694.19737297017</v>
      </c>
      <c r="AL697" s="2">
        <f t="shared" si="333"/>
        <v>308323.84017974511</v>
      </c>
      <c r="AM697" s="2">
        <f t="shared" si="333"/>
        <v>290953.48298652004</v>
      </c>
      <c r="AN697" s="2">
        <f t="shared" si="333"/>
        <v>273583.12579329498</v>
      </c>
      <c r="AO697" s="2">
        <f t="shared" si="333"/>
        <v>256212.76860006992</v>
      </c>
      <c r="AP697" s="2">
        <f t="shared" si="333"/>
        <v>238842.41140684485</v>
      </c>
      <c r="AQ697" s="2">
        <f t="shared" si="333"/>
        <v>221472.05421361979</v>
      </c>
      <c r="AR697" s="2">
        <f t="shared" si="333"/>
        <v>204101.69702039473</v>
      </c>
      <c r="AS697" s="2">
        <f t="shared" si="333"/>
        <v>186731.33982716966</v>
      </c>
      <c r="AT697" s="2">
        <f t="shared" si="333"/>
        <v>169360.9826339446</v>
      </c>
      <c r="AU697" s="2">
        <f t="shared" si="333"/>
        <v>151990.62544071954</v>
      </c>
      <c r="AV697" s="2">
        <f t="shared" si="333"/>
        <v>134620.26824749447</v>
      </c>
      <c r="AW697" s="2">
        <f t="shared" si="333"/>
        <v>117249.9110542694</v>
      </c>
      <c r="AX697" s="2">
        <f t="shared" si="333"/>
        <v>99879.553861044318</v>
      </c>
      <c r="AY697" s="2">
        <f t="shared" si="333"/>
        <v>82509.19666781924</v>
      </c>
      <c r="AZ697" s="2">
        <f t="shared" si="333"/>
        <v>65138.839474594162</v>
      </c>
      <c r="BA697" s="2">
        <f t="shared" si="333"/>
        <v>47768.482281369084</v>
      </c>
      <c r="BB697" s="2">
        <f t="shared" si="333"/>
        <v>30398.12508814401</v>
      </c>
      <c r="BC697" s="2">
        <f t="shared" si="333"/>
        <v>13027.767894918936</v>
      </c>
      <c r="BD697" s="2">
        <f t="shared" si="333"/>
        <v>0</v>
      </c>
      <c r="BE697" s="2">
        <f t="shared" si="333"/>
        <v>0</v>
      </c>
      <c r="BF697" s="2">
        <f t="shared" si="333"/>
        <v>0</v>
      </c>
      <c r="BG697" s="2">
        <f t="shared" si="333"/>
        <v>0</v>
      </c>
      <c r="BH697" s="2">
        <f t="shared" si="333"/>
        <v>0</v>
      </c>
      <c r="BI697" s="2">
        <f t="shared" si="333"/>
        <v>0</v>
      </c>
      <c r="BJ697" s="2">
        <f t="shared" si="333"/>
        <v>0</v>
      </c>
      <c r="BK697" s="2">
        <f t="shared" si="333"/>
        <v>0</v>
      </c>
      <c r="BL697" s="2">
        <f t="shared" si="333"/>
        <v>0</v>
      </c>
      <c r="BM697" s="2">
        <f t="shared" si="333"/>
        <v>0</v>
      </c>
      <c r="BN697" s="2">
        <f t="shared" si="333"/>
        <v>0</v>
      </c>
      <c r="BO697" s="2">
        <f t="shared" si="333"/>
        <v>0</v>
      </c>
    </row>
    <row r="698" spans="2:67" ht="12.75" customHeight="1" outlineLevel="2">
      <c r="B698" s="64" t="s">
        <v>541</v>
      </c>
      <c r="K698" s="2"/>
      <c r="L698" s="2">
        <f t="shared" ref="L698:BO698" si="334">IF(L$10=$C687,$E694/$F694*(13-$D687)/12,MIN(K699,$E694/$F694))</f>
        <v>0</v>
      </c>
      <c r="M698" s="2">
        <f t="shared" si="334"/>
        <v>0</v>
      </c>
      <c r="N698" s="2">
        <f t="shared" si="334"/>
        <v>0</v>
      </c>
      <c r="O698" s="2">
        <f t="shared" si="334"/>
        <v>0</v>
      </c>
      <c r="P698" s="2">
        <f t="shared" si="334"/>
        <v>0</v>
      </c>
      <c r="Q698" s="2">
        <f t="shared" si="334"/>
        <v>0</v>
      </c>
      <c r="R698" s="2">
        <f t="shared" si="334"/>
        <v>0</v>
      </c>
      <c r="S698" s="2">
        <f t="shared" si="334"/>
        <v>0</v>
      </c>
      <c r="T698" s="2">
        <f t="shared" si="334"/>
        <v>0</v>
      </c>
      <c r="U698" s="2">
        <f t="shared" si="334"/>
        <v>0</v>
      </c>
      <c r="V698" s="2">
        <f t="shared" si="334"/>
        <v>0</v>
      </c>
      <c r="W698" s="2">
        <f t="shared" si="334"/>
        <v>0</v>
      </c>
      <c r="X698" s="2">
        <f t="shared" si="334"/>
        <v>0</v>
      </c>
      <c r="Y698" s="2">
        <f t="shared" si="334"/>
        <v>0</v>
      </c>
      <c r="Z698" s="2">
        <f t="shared" si="334"/>
        <v>0</v>
      </c>
      <c r="AA698" s="2">
        <f t="shared" si="334"/>
        <v>0</v>
      </c>
      <c r="AB698" s="2">
        <f t="shared" si="334"/>
        <v>0</v>
      </c>
      <c r="AC698" s="2">
        <f t="shared" si="334"/>
        <v>0</v>
      </c>
      <c r="AD698" s="2">
        <f t="shared" si="334"/>
        <v>0</v>
      </c>
      <c r="AE698" s="2">
        <f t="shared" si="334"/>
        <v>0</v>
      </c>
      <c r="AF698" s="2">
        <f t="shared" si="334"/>
        <v>0</v>
      </c>
      <c r="AG698" s="2">
        <f t="shared" si="334"/>
        <v>0</v>
      </c>
      <c r="AH698" s="2">
        <f t="shared" si="334"/>
        <v>0</v>
      </c>
      <c r="AI698" s="2">
        <f t="shared" si="334"/>
        <v>4342.5892983062686</v>
      </c>
      <c r="AJ698" s="2">
        <f t="shared" si="334"/>
        <v>17370.357193225074</v>
      </c>
      <c r="AK698" s="2">
        <f t="shared" si="334"/>
        <v>17370.357193225074</v>
      </c>
      <c r="AL698" s="2">
        <f t="shared" si="334"/>
        <v>17370.357193225074</v>
      </c>
      <c r="AM698" s="2">
        <f t="shared" si="334"/>
        <v>17370.357193225074</v>
      </c>
      <c r="AN698" s="2">
        <f t="shared" si="334"/>
        <v>17370.357193225074</v>
      </c>
      <c r="AO698" s="2">
        <f t="shared" si="334"/>
        <v>17370.357193225074</v>
      </c>
      <c r="AP698" s="2">
        <f t="shared" si="334"/>
        <v>17370.357193225074</v>
      </c>
      <c r="AQ698" s="2">
        <f t="shared" si="334"/>
        <v>17370.357193225074</v>
      </c>
      <c r="AR698" s="2">
        <f t="shared" si="334"/>
        <v>17370.357193225074</v>
      </c>
      <c r="AS698" s="2">
        <f t="shared" si="334"/>
        <v>17370.357193225074</v>
      </c>
      <c r="AT698" s="2">
        <f t="shared" si="334"/>
        <v>17370.357193225074</v>
      </c>
      <c r="AU698" s="2">
        <f t="shared" si="334"/>
        <v>17370.357193225074</v>
      </c>
      <c r="AV698" s="2">
        <f t="shared" si="334"/>
        <v>17370.357193225074</v>
      </c>
      <c r="AW698" s="2">
        <f t="shared" si="334"/>
        <v>17370.357193225074</v>
      </c>
      <c r="AX698" s="2">
        <f t="shared" si="334"/>
        <v>17370.357193225074</v>
      </c>
      <c r="AY698" s="2">
        <f t="shared" si="334"/>
        <v>17370.357193225074</v>
      </c>
      <c r="AZ698" s="2">
        <f t="shared" si="334"/>
        <v>17370.357193225074</v>
      </c>
      <c r="BA698" s="2">
        <f t="shared" si="334"/>
        <v>17370.357193225074</v>
      </c>
      <c r="BB698" s="2">
        <f t="shared" si="334"/>
        <v>17370.357193225074</v>
      </c>
      <c r="BC698" s="2">
        <f t="shared" si="334"/>
        <v>13027.767894918936</v>
      </c>
      <c r="BD698" s="2">
        <f t="shared" si="334"/>
        <v>0</v>
      </c>
      <c r="BE698" s="2">
        <f t="shared" si="334"/>
        <v>0</v>
      </c>
      <c r="BF698" s="2">
        <f t="shared" si="334"/>
        <v>0</v>
      </c>
      <c r="BG698" s="2">
        <f t="shared" si="334"/>
        <v>0</v>
      </c>
      <c r="BH698" s="2">
        <f t="shared" si="334"/>
        <v>0</v>
      </c>
      <c r="BI698" s="2">
        <f t="shared" si="334"/>
        <v>0</v>
      </c>
      <c r="BJ698" s="2">
        <f t="shared" si="334"/>
        <v>0</v>
      </c>
      <c r="BK698" s="2">
        <f t="shared" si="334"/>
        <v>0</v>
      </c>
      <c r="BL698" s="2">
        <f t="shared" si="334"/>
        <v>0</v>
      </c>
      <c r="BM698" s="2">
        <f t="shared" si="334"/>
        <v>0</v>
      </c>
      <c r="BN698" s="2">
        <f t="shared" si="334"/>
        <v>0</v>
      </c>
      <c r="BO698" s="2">
        <f t="shared" si="334"/>
        <v>0</v>
      </c>
    </row>
    <row r="699" spans="2:67" ht="12.75" customHeight="1" outlineLevel="2">
      <c r="B699" s="168" t="s">
        <v>542</v>
      </c>
      <c r="K699" s="167">
        <v>0</v>
      </c>
      <c r="L699" s="2">
        <f t="shared" ref="L699:BO699" si="335">+L697-L698</f>
        <v>0</v>
      </c>
      <c r="M699" s="2">
        <f t="shared" si="335"/>
        <v>0</v>
      </c>
      <c r="N699" s="2">
        <f t="shared" si="335"/>
        <v>0</v>
      </c>
      <c r="O699" s="2">
        <f t="shared" si="335"/>
        <v>0</v>
      </c>
      <c r="P699" s="2">
        <f t="shared" si="335"/>
        <v>0</v>
      </c>
      <c r="Q699" s="2">
        <f t="shared" si="335"/>
        <v>0</v>
      </c>
      <c r="R699" s="2">
        <f t="shared" si="335"/>
        <v>0</v>
      </c>
      <c r="S699" s="2">
        <f t="shared" si="335"/>
        <v>0</v>
      </c>
      <c r="T699" s="2">
        <f t="shared" si="335"/>
        <v>0</v>
      </c>
      <c r="U699" s="2">
        <f t="shared" si="335"/>
        <v>0</v>
      </c>
      <c r="V699" s="2">
        <f t="shared" si="335"/>
        <v>0</v>
      </c>
      <c r="W699" s="2">
        <f t="shared" si="335"/>
        <v>0</v>
      </c>
      <c r="X699" s="2">
        <f t="shared" si="335"/>
        <v>0</v>
      </c>
      <c r="Y699" s="2">
        <f t="shared" si="335"/>
        <v>0</v>
      </c>
      <c r="Z699" s="2">
        <f t="shared" si="335"/>
        <v>0</v>
      </c>
      <c r="AA699" s="2">
        <f t="shared" si="335"/>
        <v>0</v>
      </c>
      <c r="AB699" s="2">
        <f t="shared" si="335"/>
        <v>0</v>
      </c>
      <c r="AC699" s="2">
        <f t="shared" si="335"/>
        <v>0</v>
      </c>
      <c r="AD699" s="2">
        <f t="shared" si="335"/>
        <v>0</v>
      </c>
      <c r="AE699" s="2">
        <f t="shared" si="335"/>
        <v>0</v>
      </c>
      <c r="AF699" s="2">
        <f t="shared" si="335"/>
        <v>0</v>
      </c>
      <c r="AG699" s="2">
        <f t="shared" si="335"/>
        <v>0</v>
      </c>
      <c r="AH699" s="2">
        <f t="shared" si="335"/>
        <v>0</v>
      </c>
      <c r="AI699" s="2">
        <f t="shared" si="335"/>
        <v>343064.55456619523</v>
      </c>
      <c r="AJ699" s="2">
        <f t="shared" si="335"/>
        <v>325694.19737297017</v>
      </c>
      <c r="AK699" s="2">
        <f t="shared" si="335"/>
        <v>308323.84017974511</v>
      </c>
      <c r="AL699" s="2">
        <f t="shared" si="335"/>
        <v>290953.48298652004</v>
      </c>
      <c r="AM699" s="2">
        <f t="shared" si="335"/>
        <v>273583.12579329498</v>
      </c>
      <c r="AN699" s="2">
        <f t="shared" si="335"/>
        <v>256212.76860006992</v>
      </c>
      <c r="AO699" s="2">
        <f t="shared" si="335"/>
        <v>238842.41140684485</v>
      </c>
      <c r="AP699" s="2">
        <f t="shared" si="335"/>
        <v>221472.05421361979</v>
      </c>
      <c r="AQ699" s="2">
        <f t="shared" si="335"/>
        <v>204101.69702039473</v>
      </c>
      <c r="AR699" s="2">
        <f t="shared" si="335"/>
        <v>186731.33982716966</v>
      </c>
      <c r="AS699" s="2">
        <f t="shared" si="335"/>
        <v>169360.9826339446</v>
      </c>
      <c r="AT699" s="2">
        <f t="shared" si="335"/>
        <v>151990.62544071954</v>
      </c>
      <c r="AU699" s="2">
        <f t="shared" si="335"/>
        <v>134620.26824749447</v>
      </c>
      <c r="AV699" s="2">
        <f t="shared" si="335"/>
        <v>117249.9110542694</v>
      </c>
      <c r="AW699" s="2">
        <f t="shared" si="335"/>
        <v>99879.553861044318</v>
      </c>
      <c r="AX699" s="2">
        <f t="shared" si="335"/>
        <v>82509.19666781924</v>
      </c>
      <c r="AY699" s="2">
        <f t="shared" si="335"/>
        <v>65138.839474594162</v>
      </c>
      <c r="AZ699" s="2">
        <f t="shared" si="335"/>
        <v>47768.482281369084</v>
      </c>
      <c r="BA699" s="2">
        <f t="shared" si="335"/>
        <v>30398.12508814401</v>
      </c>
      <c r="BB699" s="2">
        <f t="shared" si="335"/>
        <v>13027.767894918936</v>
      </c>
      <c r="BC699" s="2">
        <f t="shared" si="335"/>
        <v>0</v>
      </c>
      <c r="BD699" s="2">
        <f t="shared" si="335"/>
        <v>0</v>
      </c>
      <c r="BE699" s="2">
        <f t="shared" si="335"/>
        <v>0</v>
      </c>
      <c r="BF699" s="2">
        <f t="shared" si="335"/>
        <v>0</v>
      </c>
      <c r="BG699" s="2">
        <f t="shared" si="335"/>
        <v>0</v>
      </c>
      <c r="BH699" s="2">
        <f t="shared" si="335"/>
        <v>0</v>
      </c>
      <c r="BI699" s="2">
        <f t="shared" si="335"/>
        <v>0</v>
      </c>
      <c r="BJ699" s="2">
        <f t="shared" si="335"/>
        <v>0</v>
      </c>
      <c r="BK699" s="2">
        <f t="shared" si="335"/>
        <v>0</v>
      </c>
      <c r="BL699" s="2">
        <f t="shared" si="335"/>
        <v>0</v>
      </c>
      <c r="BM699" s="2">
        <f t="shared" si="335"/>
        <v>0</v>
      </c>
      <c r="BN699" s="2">
        <f t="shared" si="335"/>
        <v>0</v>
      </c>
      <c r="BO699" s="2">
        <f t="shared" si="335"/>
        <v>0</v>
      </c>
    </row>
    <row r="700" spans="2:67" ht="12.75" customHeight="1" outlineLevel="2">
      <c r="B700" s="64" t="s">
        <v>543</v>
      </c>
      <c r="L700" s="2">
        <f t="shared" ref="L700:BO700" si="336">IF(L$10=$C687,(L697+L699)/2*(13-$D687)/12,(L697+L699)/2)</f>
        <v>0</v>
      </c>
      <c r="M700" s="2">
        <f t="shared" si="336"/>
        <v>0</v>
      </c>
      <c r="N700" s="2">
        <f t="shared" si="336"/>
        <v>0</v>
      </c>
      <c r="O700" s="2">
        <f t="shared" si="336"/>
        <v>0</v>
      </c>
      <c r="P700" s="2">
        <f t="shared" si="336"/>
        <v>0</v>
      </c>
      <c r="Q700" s="2">
        <f t="shared" si="336"/>
        <v>0</v>
      </c>
      <c r="R700" s="2">
        <f t="shared" si="336"/>
        <v>0</v>
      </c>
      <c r="S700" s="2">
        <f t="shared" si="336"/>
        <v>0</v>
      </c>
      <c r="T700" s="2">
        <f t="shared" si="336"/>
        <v>0</v>
      </c>
      <c r="U700" s="2">
        <f t="shared" si="336"/>
        <v>0</v>
      </c>
      <c r="V700" s="2">
        <f t="shared" si="336"/>
        <v>0</v>
      </c>
      <c r="W700" s="2">
        <f t="shared" si="336"/>
        <v>0</v>
      </c>
      <c r="X700" s="2">
        <f t="shared" si="336"/>
        <v>0</v>
      </c>
      <c r="Y700" s="2">
        <f t="shared" si="336"/>
        <v>0</v>
      </c>
      <c r="Z700" s="2">
        <f t="shared" si="336"/>
        <v>0</v>
      </c>
      <c r="AA700" s="2">
        <f t="shared" si="336"/>
        <v>0</v>
      </c>
      <c r="AB700" s="2">
        <f t="shared" si="336"/>
        <v>0</v>
      </c>
      <c r="AC700" s="2">
        <f t="shared" si="336"/>
        <v>0</v>
      </c>
      <c r="AD700" s="2">
        <f t="shared" si="336"/>
        <v>0</v>
      </c>
      <c r="AE700" s="2">
        <f t="shared" si="336"/>
        <v>0</v>
      </c>
      <c r="AF700" s="2">
        <f t="shared" si="336"/>
        <v>0</v>
      </c>
      <c r="AG700" s="2">
        <f t="shared" si="336"/>
        <v>0</v>
      </c>
      <c r="AH700" s="2">
        <f t="shared" si="336"/>
        <v>0</v>
      </c>
      <c r="AI700" s="2">
        <f t="shared" si="336"/>
        <v>86308.962303837092</v>
      </c>
      <c r="AJ700" s="2">
        <f t="shared" si="336"/>
        <v>334379.3759695827</v>
      </c>
      <c r="AK700" s="2">
        <f t="shared" si="336"/>
        <v>317009.01877635764</v>
      </c>
      <c r="AL700" s="2">
        <f t="shared" si="336"/>
        <v>299638.66158313258</v>
      </c>
      <c r="AM700" s="2">
        <f t="shared" si="336"/>
        <v>282268.30438990751</v>
      </c>
      <c r="AN700" s="2">
        <f t="shared" si="336"/>
        <v>264897.94719668245</v>
      </c>
      <c r="AO700" s="2">
        <f t="shared" si="336"/>
        <v>247527.59000345739</v>
      </c>
      <c r="AP700" s="2">
        <f t="shared" si="336"/>
        <v>230157.23281023232</v>
      </c>
      <c r="AQ700" s="2">
        <f t="shared" si="336"/>
        <v>212786.87561700726</v>
      </c>
      <c r="AR700" s="2">
        <f t="shared" si="336"/>
        <v>195416.5184237822</v>
      </c>
      <c r="AS700" s="2">
        <f t="shared" si="336"/>
        <v>178046.16123055713</v>
      </c>
      <c r="AT700" s="2">
        <f t="shared" si="336"/>
        <v>160675.80403733207</v>
      </c>
      <c r="AU700" s="2">
        <f t="shared" si="336"/>
        <v>143305.44684410701</v>
      </c>
      <c r="AV700" s="2">
        <f t="shared" si="336"/>
        <v>125935.08965088194</v>
      </c>
      <c r="AW700" s="2">
        <f t="shared" si="336"/>
        <v>108564.73245765685</v>
      </c>
      <c r="AX700" s="2">
        <f t="shared" si="336"/>
        <v>91194.375264431786</v>
      </c>
      <c r="AY700" s="2">
        <f t="shared" si="336"/>
        <v>73824.018071206694</v>
      </c>
      <c r="AZ700" s="2">
        <f t="shared" si="336"/>
        <v>56453.660877981623</v>
      </c>
      <c r="BA700" s="2">
        <f t="shared" si="336"/>
        <v>39083.303684756545</v>
      </c>
      <c r="BB700" s="2">
        <f t="shared" si="336"/>
        <v>21712.946491531475</v>
      </c>
      <c r="BC700" s="2">
        <f t="shared" si="336"/>
        <v>6513.8839474594679</v>
      </c>
      <c r="BD700" s="2">
        <f t="shared" si="336"/>
        <v>0</v>
      </c>
      <c r="BE700" s="2">
        <f t="shared" si="336"/>
        <v>0</v>
      </c>
      <c r="BF700" s="2">
        <f t="shared" si="336"/>
        <v>0</v>
      </c>
      <c r="BG700" s="2">
        <f t="shared" si="336"/>
        <v>0</v>
      </c>
      <c r="BH700" s="2">
        <f t="shared" si="336"/>
        <v>0</v>
      </c>
      <c r="BI700" s="2">
        <f t="shared" si="336"/>
        <v>0</v>
      </c>
      <c r="BJ700" s="2">
        <f t="shared" si="336"/>
        <v>0</v>
      </c>
      <c r="BK700" s="2">
        <f t="shared" si="336"/>
        <v>0</v>
      </c>
      <c r="BL700" s="2">
        <f t="shared" si="336"/>
        <v>0</v>
      </c>
      <c r="BM700" s="2">
        <f t="shared" si="336"/>
        <v>0</v>
      </c>
      <c r="BN700" s="2">
        <f t="shared" si="336"/>
        <v>0</v>
      </c>
      <c r="BO700" s="2">
        <f t="shared" si="336"/>
        <v>0</v>
      </c>
    </row>
    <row r="701" spans="2:67" ht="12.75" customHeight="1" outlineLevel="2">
      <c r="B701" s="64" t="s">
        <v>535</v>
      </c>
      <c r="L701" s="171">
        <f t="shared" ref="L701:BO701" si="337">+L700*$C$5</f>
        <v>0</v>
      </c>
      <c r="M701" s="171">
        <f t="shared" si="337"/>
        <v>0</v>
      </c>
      <c r="N701" s="171">
        <f t="shared" si="337"/>
        <v>0</v>
      </c>
      <c r="O701" s="171">
        <f t="shared" si="337"/>
        <v>0</v>
      </c>
      <c r="P701" s="171">
        <f t="shared" si="337"/>
        <v>0</v>
      </c>
      <c r="Q701" s="171">
        <f t="shared" si="337"/>
        <v>0</v>
      </c>
      <c r="R701" s="171">
        <f t="shared" si="337"/>
        <v>0</v>
      </c>
      <c r="S701" s="171">
        <f t="shared" si="337"/>
        <v>0</v>
      </c>
      <c r="T701" s="171">
        <f t="shared" si="337"/>
        <v>0</v>
      </c>
      <c r="U701" s="171">
        <f t="shared" si="337"/>
        <v>0</v>
      </c>
      <c r="V701" s="171">
        <f t="shared" si="337"/>
        <v>0</v>
      </c>
      <c r="W701" s="171">
        <f t="shared" si="337"/>
        <v>0</v>
      </c>
      <c r="X701" s="171">
        <f t="shared" si="337"/>
        <v>0</v>
      </c>
      <c r="Y701" s="171">
        <f t="shared" si="337"/>
        <v>0</v>
      </c>
      <c r="Z701" s="171">
        <f t="shared" si="337"/>
        <v>0</v>
      </c>
      <c r="AA701" s="171">
        <f t="shared" si="337"/>
        <v>0</v>
      </c>
      <c r="AB701" s="171">
        <f t="shared" si="337"/>
        <v>0</v>
      </c>
      <c r="AC701" s="171">
        <f t="shared" si="337"/>
        <v>0</v>
      </c>
      <c r="AD701" s="171">
        <f t="shared" si="337"/>
        <v>0</v>
      </c>
      <c r="AE701" s="171">
        <f t="shared" si="337"/>
        <v>0</v>
      </c>
      <c r="AF701" s="171">
        <f t="shared" si="337"/>
        <v>0</v>
      </c>
      <c r="AG701" s="171">
        <f t="shared" si="337"/>
        <v>0</v>
      </c>
      <c r="AH701" s="171">
        <f t="shared" si="337"/>
        <v>0</v>
      </c>
      <c r="AI701" s="171">
        <f t="shared" si="337"/>
        <v>6041.6273612685973</v>
      </c>
      <c r="AJ701" s="171">
        <f t="shared" si="337"/>
        <v>23406.556317870793</v>
      </c>
      <c r="AK701" s="171">
        <f t="shared" si="337"/>
        <v>22190.631314345035</v>
      </c>
      <c r="AL701" s="171">
        <f t="shared" si="337"/>
        <v>20974.706310819281</v>
      </c>
      <c r="AM701" s="171">
        <f t="shared" si="337"/>
        <v>19758.781307293528</v>
      </c>
      <c r="AN701" s="171">
        <f t="shared" si="337"/>
        <v>18542.856303767774</v>
      </c>
      <c r="AO701" s="171">
        <f t="shared" si="337"/>
        <v>17326.93130024202</v>
      </c>
      <c r="AP701" s="171">
        <f t="shared" si="337"/>
        <v>16111.006296716265</v>
      </c>
      <c r="AQ701" s="171">
        <f t="shared" si="337"/>
        <v>14895.081293190509</v>
      </c>
      <c r="AR701" s="171">
        <f t="shared" si="337"/>
        <v>13679.156289664756</v>
      </c>
      <c r="AS701" s="171">
        <f t="shared" si="337"/>
        <v>12463.231286139</v>
      </c>
      <c r="AT701" s="171">
        <f t="shared" si="337"/>
        <v>11247.306282613246</v>
      </c>
      <c r="AU701" s="171">
        <f t="shared" si="337"/>
        <v>10031.381279087491</v>
      </c>
      <c r="AV701" s="171">
        <f t="shared" si="337"/>
        <v>8815.4562755617371</v>
      </c>
      <c r="AW701" s="171">
        <f t="shared" si="337"/>
        <v>7599.5312720359798</v>
      </c>
      <c r="AX701" s="171">
        <f t="shared" si="337"/>
        <v>6383.6062685102261</v>
      </c>
      <c r="AY701" s="171">
        <f t="shared" si="337"/>
        <v>5167.6812649844687</v>
      </c>
      <c r="AZ701" s="171">
        <f t="shared" si="337"/>
        <v>3951.7562614587141</v>
      </c>
      <c r="BA701" s="171">
        <f t="shared" si="337"/>
        <v>2735.8312579329586</v>
      </c>
      <c r="BB701" s="171">
        <f t="shared" si="337"/>
        <v>1519.9062544072033</v>
      </c>
      <c r="BC701" s="171">
        <f t="shared" si="337"/>
        <v>455.97187632216281</v>
      </c>
      <c r="BD701" s="171">
        <f t="shared" si="337"/>
        <v>0</v>
      </c>
      <c r="BE701" s="171">
        <f t="shared" si="337"/>
        <v>0</v>
      </c>
      <c r="BF701" s="171">
        <f t="shared" si="337"/>
        <v>0</v>
      </c>
      <c r="BG701" s="171">
        <f t="shared" si="337"/>
        <v>0</v>
      </c>
      <c r="BH701" s="171">
        <f t="shared" si="337"/>
        <v>0</v>
      </c>
      <c r="BI701" s="171">
        <f t="shared" si="337"/>
        <v>0</v>
      </c>
      <c r="BJ701" s="171">
        <f t="shared" si="337"/>
        <v>0</v>
      </c>
      <c r="BK701" s="171">
        <f t="shared" si="337"/>
        <v>0</v>
      </c>
      <c r="BL701" s="171">
        <f t="shared" si="337"/>
        <v>0</v>
      </c>
      <c r="BM701" s="171">
        <f t="shared" si="337"/>
        <v>0</v>
      </c>
      <c r="BN701" s="171">
        <f t="shared" si="337"/>
        <v>0</v>
      </c>
      <c r="BO701" s="171">
        <f t="shared" si="337"/>
        <v>0</v>
      </c>
    </row>
    <row r="702" spans="2:67" ht="12.75" customHeight="1" outlineLevel="2">
      <c r="B702" s="14" t="s">
        <v>560</v>
      </c>
      <c r="L702" s="22">
        <f t="shared" ref="L702:BO702" si="338">IF(OR(L$10&lt;$C687,L$10&gt;$C687+$F694),0,IF(L$10=$C687,$E694*(13-$D687)/12,IF(L$10=$C687+$F694,$E694*($D687-1)/12,$E694)))</f>
        <v>0</v>
      </c>
      <c r="M702" s="22">
        <f t="shared" si="338"/>
        <v>0</v>
      </c>
      <c r="N702" s="22">
        <f t="shared" si="338"/>
        <v>0</v>
      </c>
      <c r="O702" s="22">
        <f t="shared" si="338"/>
        <v>0</v>
      </c>
      <c r="P702" s="22">
        <f t="shared" si="338"/>
        <v>0</v>
      </c>
      <c r="Q702" s="22">
        <f t="shared" si="338"/>
        <v>0</v>
      </c>
      <c r="R702" s="22">
        <f t="shared" si="338"/>
        <v>0</v>
      </c>
      <c r="S702" s="22">
        <f t="shared" si="338"/>
        <v>0</v>
      </c>
      <c r="T702" s="22">
        <f t="shared" si="338"/>
        <v>0</v>
      </c>
      <c r="U702" s="22">
        <f t="shared" si="338"/>
        <v>0</v>
      </c>
      <c r="V702" s="22">
        <f t="shared" si="338"/>
        <v>0</v>
      </c>
      <c r="W702" s="22">
        <f t="shared" si="338"/>
        <v>0</v>
      </c>
      <c r="X702" s="22">
        <f t="shared" si="338"/>
        <v>0</v>
      </c>
      <c r="Y702" s="22">
        <f t="shared" si="338"/>
        <v>0</v>
      </c>
      <c r="Z702" s="22">
        <f t="shared" si="338"/>
        <v>0</v>
      </c>
      <c r="AA702" s="22">
        <f t="shared" si="338"/>
        <v>0</v>
      </c>
      <c r="AB702" s="22">
        <f t="shared" si="338"/>
        <v>0</v>
      </c>
      <c r="AC702" s="22">
        <f t="shared" si="338"/>
        <v>0</v>
      </c>
      <c r="AD702" s="22">
        <f t="shared" si="338"/>
        <v>0</v>
      </c>
      <c r="AE702" s="22">
        <f t="shared" si="338"/>
        <v>0</v>
      </c>
      <c r="AF702" s="22">
        <f t="shared" si="338"/>
        <v>0</v>
      </c>
      <c r="AG702" s="22">
        <f t="shared" si="338"/>
        <v>0</v>
      </c>
      <c r="AH702" s="22">
        <f t="shared" si="338"/>
        <v>0</v>
      </c>
      <c r="AI702" s="22">
        <f t="shared" si="338"/>
        <v>86851.785966125375</v>
      </c>
      <c r="AJ702" s="22">
        <f t="shared" si="338"/>
        <v>347407.1438645015</v>
      </c>
      <c r="AK702" s="22">
        <f t="shared" si="338"/>
        <v>347407.1438645015</v>
      </c>
      <c r="AL702" s="22">
        <f t="shared" si="338"/>
        <v>347407.1438645015</v>
      </c>
      <c r="AM702" s="22">
        <f t="shared" si="338"/>
        <v>347407.1438645015</v>
      </c>
      <c r="AN702" s="22">
        <f t="shared" si="338"/>
        <v>347407.1438645015</v>
      </c>
      <c r="AO702" s="22">
        <f t="shared" si="338"/>
        <v>347407.1438645015</v>
      </c>
      <c r="AP702" s="22">
        <f t="shared" si="338"/>
        <v>347407.1438645015</v>
      </c>
      <c r="AQ702" s="22">
        <f t="shared" si="338"/>
        <v>347407.1438645015</v>
      </c>
      <c r="AR702" s="22">
        <f t="shared" si="338"/>
        <v>347407.1438645015</v>
      </c>
      <c r="AS702" s="22">
        <f t="shared" si="338"/>
        <v>347407.1438645015</v>
      </c>
      <c r="AT702" s="22">
        <f t="shared" si="338"/>
        <v>347407.1438645015</v>
      </c>
      <c r="AU702" s="22">
        <f t="shared" si="338"/>
        <v>347407.1438645015</v>
      </c>
      <c r="AV702" s="22">
        <f t="shared" si="338"/>
        <v>347407.1438645015</v>
      </c>
      <c r="AW702" s="22">
        <f t="shared" si="338"/>
        <v>347407.1438645015</v>
      </c>
      <c r="AX702" s="22">
        <f t="shared" si="338"/>
        <v>347407.1438645015</v>
      </c>
      <c r="AY702" s="22">
        <f t="shared" si="338"/>
        <v>347407.1438645015</v>
      </c>
      <c r="AZ702" s="22">
        <f t="shared" si="338"/>
        <v>347407.1438645015</v>
      </c>
      <c r="BA702" s="22">
        <f t="shared" si="338"/>
        <v>347407.1438645015</v>
      </c>
      <c r="BB702" s="22">
        <f t="shared" si="338"/>
        <v>347407.1438645015</v>
      </c>
      <c r="BC702" s="22">
        <f t="shared" si="338"/>
        <v>260555.3578983761</v>
      </c>
      <c r="BD702" s="22">
        <f t="shared" si="338"/>
        <v>0</v>
      </c>
      <c r="BE702" s="22">
        <f t="shared" si="338"/>
        <v>0</v>
      </c>
      <c r="BF702" s="22">
        <f t="shared" si="338"/>
        <v>0</v>
      </c>
      <c r="BG702" s="22">
        <f t="shared" si="338"/>
        <v>0</v>
      </c>
      <c r="BH702" s="22">
        <f t="shared" si="338"/>
        <v>0</v>
      </c>
      <c r="BI702" s="22">
        <f t="shared" si="338"/>
        <v>0</v>
      </c>
      <c r="BJ702" s="22">
        <f t="shared" si="338"/>
        <v>0</v>
      </c>
      <c r="BK702" s="22">
        <f t="shared" si="338"/>
        <v>0</v>
      </c>
      <c r="BL702" s="22">
        <f t="shared" si="338"/>
        <v>0</v>
      </c>
      <c r="BM702" s="22">
        <f t="shared" si="338"/>
        <v>0</v>
      </c>
      <c r="BN702" s="22">
        <f t="shared" si="338"/>
        <v>0</v>
      </c>
      <c r="BO702" s="22">
        <f t="shared" si="338"/>
        <v>0</v>
      </c>
    </row>
    <row r="703" spans="2:67" ht="12.75" customHeight="1" outlineLevel="2">
      <c r="B703" s="14" t="s">
        <v>536</v>
      </c>
      <c r="J703" s="2"/>
      <c r="L703" s="172">
        <f>+L702*$G694</f>
        <v>0</v>
      </c>
      <c r="M703" s="172">
        <f t="shared" ref="M703:BO703" si="339">+M702*$G694</f>
        <v>0</v>
      </c>
      <c r="N703" s="172">
        <f t="shared" si="339"/>
        <v>0</v>
      </c>
      <c r="O703" s="172">
        <f t="shared" si="339"/>
        <v>0</v>
      </c>
      <c r="P703" s="172">
        <f t="shared" si="339"/>
        <v>0</v>
      </c>
      <c r="Q703" s="172">
        <f t="shared" si="339"/>
        <v>0</v>
      </c>
      <c r="R703" s="172">
        <f t="shared" si="339"/>
        <v>0</v>
      </c>
      <c r="S703" s="172">
        <f t="shared" si="339"/>
        <v>0</v>
      </c>
      <c r="T703" s="172">
        <f t="shared" si="339"/>
        <v>0</v>
      </c>
      <c r="U703" s="172">
        <f t="shared" si="339"/>
        <v>0</v>
      </c>
      <c r="V703" s="172">
        <f t="shared" si="339"/>
        <v>0</v>
      </c>
      <c r="W703" s="172">
        <f t="shared" si="339"/>
        <v>0</v>
      </c>
      <c r="X703" s="172">
        <f t="shared" si="339"/>
        <v>0</v>
      </c>
      <c r="Y703" s="172">
        <f t="shared" si="339"/>
        <v>0</v>
      </c>
      <c r="Z703" s="172">
        <f t="shared" si="339"/>
        <v>0</v>
      </c>
      <c r="AA703" s="172">
        <f t="shared" si="339"/>
        <v>0</v>
      </c>
      <c r="AB703" s="172">
        <f t="shared" si="339"/>
        <v>0</v>
      </c>
      <c r="AC703" s="172">
        <f t="shared" si="339"/>
        <v>0</v>
      </c>
      <c r="AD703" s="172">
        <f t="shared" si="339"/>
        <v>0</v>
      </c>
      <c r="AE703" s="172">
        <f t="shared" si="339"/>
        <v>0</v>
      </c>
      <c r="AF703" s="172">
        <f t="shared" si="339"/>
        <v>0</v>
      </c>
      <c r="AG703" s="172">
        <f t="shared" si="339"/>
        <v>0</v>
      </c>
      <c r="AH703" s="172">
        <f t="shared" si="339"/>
        <v>0</v>
      </c>
      <c r="AI703" s="172">
        <f t="shared" si="339"/>
        <v>26.055535789837609</v>
      </c>
      <c r="AJ703" s="172">
        <f t="shared" si="339"/>
        <v>104.22214315935044</v>
      </c>
      <c r="AK703" s="172">
        <f t="shared" si="339"/>
        <v>104.22214315935044</v>
      </c>
      <c r="AL703" s="172">
        <f t="shared" si="339"/>
        <v>104.22214315935044</v>
      </c>
      <c r="AM703" s="172">
        <f t="shared" si="339"/>
        <v>104.22214315935044</v>
      </c>
      <c r="AN703" s="172">
        <f t="shared" si="339"/>
        <v>104.22214315935044</v>
      </c>
      <c r="AO703" s="172">
        <f t="shared" si="339"/>
        <v>104.22214315935044</v>
      </c>
      <c r="AP703" s="172">
        <f t="shared" si="339"/>
        <v>104.22214315935044</v>
      </c>
      <c r="AQ703" s="172">
        <f t="shared" si="339"/>
        <v>104.22214315935044</v>
      </c>
      <c r="AR703" s="172">
        <f t="shared" si="339"/>
        <v>104.22214315935044</v>
      </c>
      <c r="AS703" s="172">
        <f t="shared" si="339"/>
        <v>104.22214315935044</v>
      </c>
      <c r="AT703" s="172">
        <f t="shared" si="339"/>
        <v>104.22214315935044</v>
      </c>
      <c r="AU703" s="172">
        <f t="shared" si="339"/>
        <v>104.22214315935044</v>
      </c>
      <c r="AV703" s="172">
        <f t="shared" si="339"/>
        <v>104.22214315935044</v>
      </c>
      <c r="AW703" s="172">
        <f t="shared" si="339"/>
        <v>104.22214315935044</v>
      </c>
      <c r="AX703" s="172">
        <f t="shared" si="339"/>
        <v>104.22214315935044</v>
      </c>
      <c r="AY703" s="172">
        <f t="shared" si="339"/>
        <v>104.22214315935044</v>
      </c>
      <c r="AZ703" s="172">
        <f t="shared" si="339"/>
        <v>104.22214315935044</v>
      </c>
      <c r="BA703" s="172">
        <f t="shared" si="339"/>
        <v>104.22214315935044</v>
      </c>
      <c r="BB703" s="172">
        <f t="shared" si="339"/>
        <v>104.22214315935044</v>
      </c>
      <c r="BC703" s="172">
        <f t="shared" si="339"/>
        <v>78.166607369512818</v>
      </c>
      <c r="BD703" s="172">
        <f t="shared" si="339"/>
        <v>0</v>
      </c>
      <c r="BE703" s="172">
        <f t="shared" si="339"/>
        <v>0</v>
      </c>
      <c r="BF703" s="172">
        <f t="shared" si="339"/>
        <v>0</v>
      </c>
      <c r="BG703" s="172">
        <f t="shared" si="339"/>
        <v>0</v>
      </c>
      <c r="BH703" s="172">
        <f t="shared" si="339"/>
        <v>0</v>
      </c>
      <c r="BI703" s="172">
        <f t="shared" si="339"/>
        <v>0</v>
      </c>
      <c r="BJ703" s="172">
        <f t="shared" si="339"/>
        <v>0</v>
      </c>
      <c r="BK703" s="172">
        <f t="shared" si="339"/>
        <v>0</v>
      </c>
      <c r="BL703" s="172">
        <f t="shared" si="339"/>
        <v>0</v>
      </c>
      <c r="BM703" s="172">
        <f t="shared" si="339"/>
        <v>0</v>
      </c>
      <c r="BN703" s="172">
        <f t="shared" si="339"/>
        <v>0</v>
      </c>
      <c r="BO703" s="172">
        <f t="shared" si="339"/>
        <v>0</v>
      </c>
    </row>
    <row r="704" spans="2:67" ht="13.5" customHeight="1" outlineLevel="2" thickBot="1">
      <c r="B704" s="14" t="s">
        <v>561</v>
      </c>
      <c r="J704" s="2"/>
      <c r="L704" s="157">
        <f t="shared" ref="L704:BO704" si="340">SUM(L698,L701,L703)</f>
        <v>0</v>
      </c>
      <c r="M704" s="157">
        <f t="shared" si="340"/>
        <v>0</v>
      </c>
      <c r="N704" s="157">
        <f t="shared" si="340"/>
        <v>0</v>
      </c>
      <c r="O704" s="157">
        <f t="shared" si="340"/>
        <v>0</v>
      </c>
      <c r="P704" s="157">
        <f t="shared" si="340"/>
        <v>0</v>
      </c>
      <c r="Q704" s="157">
        <f t="shared" si="340"/>
        <v>0</v>
      </c>
      <c r="R704" s="157">
        <f t="shared" si="340"/>
        <v>0</v>
      </c>
      <c r="S704" s="157">
        <f t="shared" si="340"/>
        <v>0</v>
      </c>
      <c r="T704" s="157">
        <f t="shared" si="340"/>
        <v>0</v>
      </c>
      <c r="U704" s="157">
        <f t="shared" si="340"/>
        <v>0</v>
      </c>
      <c r="V704" s="157">
        <f t="shared" si="340"/>
        <v>0</v>
      </c>
      <c r="W704" s="157">
        <f t="shared" si="340"/>
        <v>0</v>
      </c>
      <c r="X704" s="157">
        <f t="shared" si="340"/>
        <v>0</v>
      </c>
      <c r="Y704" s="157">
        <f t="shared" si="340"/>
        <v>0</v>
      </c>
      <c r="Z704" s="157">
        <f t="shared" si="340"/>
        <v>0</v>
      </c>
      <c r="AA704" s="157">
        <f t="shared" si="340"/>
        <v>0</v>
      </c>
      <c r="AB704" s="157">
        <f t="shared" si="340"/>
        <v>0</v>
      </c>
      <c r="AC704" s="157">
        <f t="shared" si="340"/>
        <v>0</v>
      </c>
      <c r="AD704" s="157">
        <f t="shared" si="340"/>
        <v>0</v>
      </c>
      <c r="AE704" s="157">
        <f t="shared" si="340"/>
        <v>0</v>
      </c>
      <c r="AF704" s="157">
        <f t="shared" si="340"/>
        <v>0</v>
      </c>
      <c r="AG704" s="157">
        <f t="shared" si="340"/>
        <v>0</v>
      </c>
      <c r="AH704" s="157">
        <f t="shared" si="340"/>
        <v>0</v>
      </c>
      <c r="AI704" s="157">
        <f t="shared" si="340"/>
        <v>10410.272195364703</v>
      </c>
      <c r="AJ704" s="157">
        <f t="shared" si="340"/>
        <v>40881.135654255217</v>
      </c>
      <c r="AK704" s="157">
        <f t="shared" si="340"/>
        <v>39665.210650729459</v>
      </c>
      <c r="AL704" s="157">
        <f t="shared" si="340"/>
        <v>38449.285647203709</v>
      </c>
      <c r="AM704" s="157">
        <f t="shared" si="340"/>
        <v>37233.360643677952</v>
      </c>
      <c r="AN704" s="157">
        <f t="shared" si="340"/>
        <v>36017.435640152195</v>
      </c>
      <c r="AO704" s="157">
        <f t="shared" si="340"/>
        <v>34801.510636626444</v>
      </c>
      <c r="AP704" s="157">
        <f t="shared" si="340"/>
        <v>33585.585633100687</v>
      </c>
      <c r="AQ704" s="157">
        <f t="shared" si="340"/>
        <v>32369.660629574933</v>
      </c>
      <c r="AR704" s="157">
        <f t="shared" si="340"/>
        <v>31153.73562604918</v>
      </c>
      <c r="AS704" s="157">
        <f t="shared" si="340"/>
        <v>29937.810622523422</v>
      </c>
      <c r="AT704" s="157">
        <f t="shared" si="340"/>
        <v>28721.885618997672</v>
      </c>
      <c r="AU704" s="157">
        <f t="shared" si="340"/>
        <v>27505.960615471915</v>
      </c>
      <c r="AV704" s="157">
        <f t="shared" si="340"/>
        <v>26290.035611946161</v>
      </c>
      <c r="AW704" s="157">
        <f t="shared" si="340"/>
        <v>25074.110608420404</v>
      </c>
      <c r="AX704" s="157">
        <f t="shared" si="340"/>
        <v>23858.18560489465</v>
      </c>
      <c r="AY704" s="157">
        <f t="shared" si="340"/>
        <v>22642.260601368893</v>
      </c>
      <c r="AZ704" s="157">
        <f t="shared" si="340"/>
        <v>21426.335597843139</v>
      </c>
      <c r="BA704" s="157">
        <f t="shared" si="340"/>
        <v>20210.410594317382</v>
      </c>
      <c r="BB704" s="157">
        <f t="shared" si="340"/>
        <v>18994.485590791628</v>
      </c>
      <c r="BC704" s="157">
        <f t="shared" si="340"/>
        <v>13561.906378610611</v>
      </c>
      <c r="BD704" s="157">
        <f t="shared" si="340"/>
        <v>0</v>
      </c>
      <c r="BE704" s="157">
        <f t="shared" si="340"/>
        <v>0</v>
      </c>
      <c r="BF704" s="157">
        <f t="shared" si="340"/>
        <v>0</v>
      </c>
      <c r="BG704" s="157">
        <f t="shared" si="340"/>
        <v>0</v>
      </c>
      <c r="BH704" s="157">
        <f t="shared" si="340"/>
        <v>0</v>
      </c>
      <c r="BI704" s="157">
        <f t="shared" si="340"/>
        <v>0</v>
      </c>
      <c r="BJ704" s="157">
        <f t="shared" si="340"/>
        <v>0</v>
      </c>
      <c r="BK704" s="157">
        <f t="shared" si="340"/>
        <v>0</v>
      </c>
      <c r="BL704" s="157">
        <f t="shared" si="340"/>
        <v>0</v>
      </c>
      <c r="BM704" s="157">
        <f t="shared" si="340"/>
        <v>0</v>
      </c>
      <c r="BN704" s="157">
        <f t="shared" si="340"/>
        <v>0</v>
      </c>
      <c r="BO704" s="157">
        <f t="shared" si="340"/>
        <v>0</v>
      </c>
    </row>
    <row r="705" spans="1:67" ht="12.75" customHeight="1" outlineLevel="2">
      <c r="B705" s="14"/>
    </row>
    <row r="706" spans="1:67" ht="12.75" customHeight="1" outlineLevel="2">
      <c r="B706" s="14"/>
    </row>
    <row r="707" spans="1:67" ht="12.75" customHeight="1" outlineLevel="2">
      <c r="B707" s="14"/>
    </row>
    <row r="708" spans="1:67" ht="12.75" customHeight="1" outlineLevel="2">
      <c r="B708" s="14"/>
    </row>
    <row r="709" spans="1:67" ht="12.75" customHeight="1" outlineLevel="2">
      <c r="B709" s="14"/>
    </row>
    <row r="710" spans="1:67" ht="12.75" customHeight="1" outlineLevel="2">
      <c r="B710" s="14"/>
    </row>
    <row r="711" spans="1:67" ht="12.75" customHeight="1" outlineLevel="2">
      <c r="B711" s="14"/>
    </row>
    <row r="712" spans="1:67" outlineLevel="1">
      <c r="A712">
        <f>A682+1</f>
        <v>24</v>
      </c>
      <c r="B712" s="158" t="s">
        <v>547</v>
      </c>
      <c r="C712" s="150"/>
      <c r="G712" s="159" t="s">
        <v>548</v>
      </c>
      <c r="H712" s="1">
        <f>+C717</f>
        <v>2035</v>
      </c>
      <c r="I712" s="2">
        <f>+E724</f>
        <v>135318.33749922618</v>
      </c>
      <c r="J712" s="2">
        <f>NPV($C$4,M712:BO712)+L712</f>
        <v>28346.49571333926</v>
      </c>
      <c r="L712" s="2">
        <f>+L734</f>
        <v>0</v>
      </c>
      <c r="M712" s="2">
        <f t="shared" ref="M712:BO712" si="341">+M734</f>
        <v>0</v>
      </c>
      <c r="N712" s="2">
        <f t="shared" si="341"/>
        <v>0</v>
      </c>
      <c r="O712" s="2">
        <f t="shared" si="341"/>
        <v>0</v>
      </c>
      <c r="P712" s="2">
        <f t="shared" si="341"/>
        <v>0</v>
      </c>
      <c r="Q712" s="2">
        <f t="shared" si="341"/>
        <v>0</v>
      </c>
      <c r="R712" s="2">
        <f t="shared" si="341"/>
        <v>0</v>
      </c>
      <c r="S712" s="2">
        <f t="shared" si="341"/>
        <v>0</v>
      </c>
      <c r="T712" s="2">
        <f t="shared" si="341"/>
        <v>0</v>
      </c>
      <c r="U712" s="2">
        <f t="shared" si="341"/>
        <v>0</v>
      </c>
      <c r="V712" s="2">
        <f t="shared" si="341"/>
        <v>0</v>
      </c>
      <c r="W712" s="2">
        <f t="shared" si="341"/>
        <v>0</v>
      </c>
      <c r="X712" s="2">
        <f t="shared" si="341"/>
        <v>0</v>
      </c>
      <c r="Y712" s="2">
        <f t="shared" si="341"/>
        <v>0</v>
      </c>
      <c r="Z712" s="2">
        <f t="shared" si="341"/>
        <v>0</v>
      </c>
      <c r="AA712" s="2">
        <f t="shared" si="341"/>
        <v>0</v>
      </c>
      <c r="AB712" s="2">
        <f t="shared" si="341"/>
        <v>0</v>
      </c>
      <c r="AC712" s="2">
        <f t="shared" si="341"/>
        <v>0</v>
      </c>
      <c r="AD712" s="2">
        <f t="shared" si="341"/>
        <v>0</v>
      </c>
      <c r="AE712" s="2">
        <f t="shared" si="341"/>
        <v>0</v>
      </c>
      <c r="AF712" s="2">
        <f t="shared" si="341"/>
        <v>0</v>
      </c>
      <c r="AG712" s="2">
        <f t="shared" si="341"/>
        <v>0</v>
      </c>
      <c r="AH712" s="2">
        <f t="shared" si="341"/>
        <v>0</v>
      </c>
      <c r="AI712" s="2">
        <f t="shared" si="341"/>
        <v>1242.4854572324784</v>
      </c>
      <c r="AJ712" s="2">
        <f t="shared" si="341"/>
        <v>14704.59267491591</v>
      </c>
      <c r="AK712" s="2">
        <f t="shared" si="341"/>
        <v>14325.701329918078</v>
      </c>
      <c r="AL712" s="2">
        <f t="shared" si="341"/>
        <v>13946.809984920246</v>
      </c>
      <c r="AM712" s="2">
        <f t="shared" si="341"/>
        <v>13567.918639922411</v>
      </c>
      <c r="AN712" s="2">
        <f t="shared" si="341"/>
        <v>13189.027294924577</v>
      </c>
      <c r="AO712" s="2">
        <f t="shared" si="341"/>
        <v>12810.135949926744</v>
      </c>
      <c r="AP712" s="2">
        <f t="shared" si="341"/>
        <v>12431.24460492891</v>
      </c>
      <c r="AQ712" s="2">
        <f t="shared" si="341"/>
        <v>12052.353259931077</v>
      </c>
      <c r="AR712" s="2">
        <f t="shared" si="341"/>
        <v>11673.461914933243</v>
      </c>
      <c r="AS712" s="2">
        <f t="shared" si="341"/>
        <v>11294.570569935409</v>
      </c>
      <c r="AT712" s="2">
        <f t="shared" si="341"/>
        <v>10915.679224937576</v>
      </c>
      <c r="AU712" s="2">
        <f t="shared" si="341"/>
        <v>10536.787879939744</v>
      </c>
      <c r="AV712" s="2">
        <f t="shared" si="341"/>
        <v>10157.896534941909</v>
      </c>
      <c r="AW712" s="2">
        <f t="shared" si="341"/>
        <v>9779.005189944075</v>
      </c>
      <c r="AX712" s="2">
        <f t="shared" si="341"/>
        <v>9400.1138449462433</v>
      </c>
      <c r="AY712" s="2">
        <f t="shared" si="341"/>
        <v>9021.2224999484079</v>
      </c>
      <c r="AZ712" s="2">
        <f t="shared" si="341"/>
        <v>8642.3311549505761</v>
      </c>
      <c r="BA712" s="2">
        <f t="shared" si="341"/>
        <v>8263.4398099527407</v>
      </c>
      <c r="BB712" s="2">
        <f t="shared" si="341"/>
        <v>7884.5484649549098</v>
      </c>
      <c r="BC712" s="2">
        <f t="shared" si="341"/>
        <v>7505.6571199570762</v>
      </c>
      <c r="BD712" s="2">
        <f t="shared" si="341"/>
        <v>7126.7657749592427</v>
      </c>
      <c r="BE712" s="2">
        <f t="shared" si="341"/>
        <v>6747.8744299614091</v>
      </c>
      <c r="BF712" s="2">
        <f t="shared" si="341"/>
        <v>6368.9830849635764</v>
      </c>
      <c r="BG712" s="2">
        <f t="shared" si="341"/>
        <v>5990.0917399657428</v>
      </c>
      <c r="BH712" s="2">
        <f t="shared" si="341"/>
        <v>5172.5434509078741</v>
      </c>
      <c r="BI712" s="2">
        <f t="shared" si="341"/>
        <v>0</v>
      </c>
      <c r="BJ712" s="2">
        <f t="shared" si="341"/>
        <v>0</v>
      </c>
      <c r="BK712" s="2">
        <f t="shared" si="341"/>
        <v>0</v>
      </c>
      <c r="BL712" s="2">
        <f t="shared" si="341"/>
        <v>0</v>
      </c>
      <c r="BM712" s="2">
        <f t="shared" si="341"/>
        <v>0</v>
      </c>
      <c r="BN712" s="2">
        <f t="shared" si="341"/>
        <v>0</v>
      </c>
      <c r="BO712" s="2">
        <f t="shared" si="341"/>
        <v>0</v>
      </c>
    </row>
    <row r="713" spans="1:67" ht="12.75" customHeight="1" outlineLevel="2">
      <c r="B713" s="160" t="str">
        <f>"Jan "&amp;$L$10&amp;" $"</f>
        <v>Jan 2012 $</v>
      </c>
      <c r="C713" s="161">
        <v>72099.644</v>
      </c>
      <c r="D713" s="60"/>
      <c r="E713" s="60"/>
      <c r="F713" s="60"/>
      <c r="G713" s="60"/>
      <c r="H713" s="162"/>
    </row>
    <row r="714" spans="1:67" ht="12.75" customHeight="1" outlineLevel="2">
      <c r="B714" s="14" t="s">
        <v>549</v>
      </c>
      <c r="C714" s="163">
        <v>1.0500000000000001E-2</v>
      </c>
      <c r="D714" s="163">
        <v>0.26740000000000003</v>
      </c>
      <c r="E714" s="163">
        <v>0.72209999999999996</v>
      </c>
      <c r="F714" s="163">
        <v>0</v>
      </c>
      <c r="G714" s="163">
        <v>0</v>
      </c>
      <c r="H714" s="164"/>
      <c r="J714" s="17"/>
      <c r="K714" s="17"/>
    </row>
    <row r="715" spans="1:67" ht="12.75" customHeight="1" outlineLevel="2">
      <c r="B715" s="14" t="s">
        <v>323</v>
      </c>
      <c r="C715" s="193">
        <v>2.5499999999999998E-2</v>
      </c>
      <c r="D715" s="60"/>
      <c r="E715" s="60"/>
      <c r="F715" s="60"/>
      <c r="G715" s="60"/>
    </row>
    <row r="716" spans="1:67" ht="12.75" customHeight="1" outlineLevel="2">
      <c r="B716" s="14" t="s">
        <v>550</v>
      </c>
      <c r="C716" s="159">
        <v>2033</v>
      </c>
      <c r="D716" s="159">
        <v>4</v>
      </c>
    </row>
    <row r="717" spans="1:67" ht="12.75" customHeight="1" outlineLevel="2">
      <c r="B717" s="14" t="s">
        <v>551</v>
      </c>
      <c r="C717" s="159">
        <v>2035</v>
      </c>
      <c r="D717" s="159">
        <v>12</v>
      </c>
    </row>
    <row r="718" spans="1:67" ht="12.75" customHeight="1" outlineLevel="2">
      <c r="B718" s="15" t="s">
        <v>552</v>
      </c>
      <c r="L718" s="166">
        <f t="shared" ref="L718:BO718" si="342">(1+$C715)^L$21</f>
        <v>1.0126697388586272</v>
      </c>
      <c r="M718" s="166">
        <f t="shared" si="342"/>
        <v>1.0384928171995222</v>
      </c>
      <c r="N718" s="166">
        <f t="shared" si="342"/>
        <v>1.0649743840381101</v>
      </c>
      <c r="O718" s="166">
        <f t="shared" si="342"/>
        <v>1.092131230831082</v>
      </c>
      <c r="P718" s="166">
        <f t="shared" si="342"/>
        <v>1.1199805772172746</v>
      </c>
      <c r="Q718" s="166">
        <f t="shared" si="342"/>
        <v>1.1485400819363152</v>
      </c>
      <c r="R718" s="166">
        <f t="shared" si="342"/>
        <v>1.1778278540256915</v>
      </c>
      <c r="S718" s="166">
        <f t="shared" si="342"/>
        <v>1.2078624643033467</v>
      </c>
      <c r="T718" s="166">
        <f t="shared" si="342"/>
        <v>1.2386629571430821</v>
      </c>
      <c r="U718" s="166">
        <f t="shared" si="342"/>
        <v>1.2702488625502308</v>
      </c>
      <c r="V718" s="166">
        <f t="shared" si="342"/>
        <v>1.3026402085452617</v>
      </c>
      <c r="W718" s="166">
        <f t="shared" si="342"/>
        <v>1.335857533863166</v>
      </c>
      <c r="X718" s="166">
        <f t="shared" si="342"/>
        <v>1.369921900976677</v>
      </c>
      <c r="Y718" s="166">
        <f t="shared" si="342"/>
        <v>1.4048549094515823</v>
      </c>
      <c r="Z718" s="166">
        <f t="shared" si="342"/>
        <v>1.4406787096425977</v>
      </c>
      <c r="AA718" s="166">
        <f t="shared" si="342"/>
        <v>1.477416016738484</v>
      </c>
      <c r="AB718" s="166">
        <f t="shared" si="342"/>
        <v>1.5150901251653155</v>
      </c>
      <c r="AC718" s="166">
        <f t="shared" si="342"/>
        <v>1.5537249233570312</v>
      </c>
      <c r="AD718" s="166">
        <f t="shared" si="342"/>
        <v>1.5933449089026355</v>
      </c>
      <c r="AE718" s="166">
        <f t="shared" si="342"/>
        <v>1.6339752040796529</v>
      </c>
      <c r="AF718" s="166">
        <f t="shared" si="342"/>
        <v>1.6756415717836841</v>
      </c>
      <c r="AG718" s="166">
        <f t="shared" si="342"/>
        <v>1.7183704318641684</v>
      </c>
      <c r="AH718" s="166">
        <f t="shared" si="342"/>
        <v>1.7621888778767048</v>
      </c>
      <c r="AI718" s="166">
        <f t="shared" si="342"/>
        <v>1.8071246942625607</v>
      </c>
      <c r="AJ718" s="166">
        <f t="shared" si="342"/>
        <v>1.8532063739662561</v>
      </c>
      <c r="AK718" s="166">
        <f t="shared" si="342"/>
        <v>1.9004631365023958</v>
      </c>
      <c r="AL718" s="166">
        <f t="shared" si="342"/>
        <v>1.9489249464832072</v>
      </c>
      <c r="AM718" s="166">
        <f t="shared" si="342"/>
        <v>1.998622532618529</v>
      </c>
      <c r="AN718" s="166">
        <f t="shared" si="342"/>
        <v>2.0495874072003017</v>
      </c>
      <c r="AO718" s="166">
        <f t="shared" si="342"/>
        <v>2.1018518860839097</v>
      </c>
      <c r="AP718" s="166">
        <f t="shared" si="342"/>
        <v>2.1554491091790493</v>
      </c>
      <c r="AQ718" s="166">
        <f t="shared" si="342"/>
        <v>2.2104130614631154</v>
      </c>
      <c r="AR718" s="166">
        <f t="shared" si="342"/>
        <v>2.2667785945304249</v>
      </c>
      <c r="AS718" s="166">
        <f t="shared" si="342"/>
        <v>2.3245814486909508</v>
      </c>
      <c r="AT718" s="166">
        <f t="shared" si="342"/>
        <v>2.3838582756325706</v>
      </c>
      <c r="AU718" s="166">
        <f t="shared" si="342"/>
        <v>2.444646661661201</v>
      </c>
      <c r="AV718" s="166">
        <f t="shared" si="342"/>
        <v>2.5069851515335619</v>
      </c>
      <c r="AW718" s="166">
        <f t="shared" si="342"/>
        <v>2.570913272897668</v>
      </c>
      <c r="AX718" s="166">
        <f t="shared" si="342"/>
        <v>2.6364715613565588</v>
      </c>
      <c r="AY718" s="166">
        <f t="shared" si="342"/>
        <v>2.7037015861711513</v>
      </c>
      <c r="AZ718" s="166">
        <f t="shared" si="342"/>
        <v>2.7726459766185156</v>
      </c>
      <c r="BA718" s="166">
        <f t="shared" si="342"/>
        <v>2.8433484490222884</v>
      </c>
      <c r="BB718" s="166">
        <f t="shared" si="342"/>
        <v>2.9158538344723568</v>
      </c>
      <c r="BC718" s="166">
        <f t="shared" si="342"/>
        <v>2.9902081072514015</v>
      </c>
      <c r="BD718" s="166">
        <f t="shared" si="342"/>
        <v>3.0664584139863131</v>
      </c>
      <c r="BE718" s="166">
        <f t="shared" si="342"/>
        <v>3.1446531035429639</v>
      </c>
      <c r="BF718" s="166">
        <f t="shared" si="342"/>
        <v>3.2248417576833104</v>
      </c>
      <c r="BG718" s="166">
        <f t="shared" si="342"/>
        <v>3.3070752225042348</v>
      </c>
      <c r="BH718" s="166">
        <f t="shared" si="342"/>
        <v>3.3914056406780926</v>
      </c>
      <c r="BI718" s="166">
        <f t="shared" si="342"/>
        <v>3.477886484515385</v>
      </c>
      <c r="BJ718" s="166">
        <f t="shared" si="342"/>
        <v>3.5665725898705269</v>
      </c>
      <c r="BK718" s="166">
        <f t="shared" si="342"/>
        <v>3.6575201909122264</v>
      </c>
      <c r="BL718" s="166">
        <f t="shared" si="342"/>
        <v>3.7507869557804878</v>
      </c>
      <c r="BM718" s="166">
        <f t="shared" si="342"/>
        <v>3.8464320231528903</v>
      </c>
      <c r="BN718" s="166">
        <f t="shared" si="342"/>
        <v>3.9445160397432901</v>
      </c>
      <c r="BO718" s="166">
        <f t="shared" si="342"/>
        <v>4.0451011987567442</v>
      </c>
    </row>
    <row r="719" spans="1:67" ht="12.75" customHeight="1" outlineLevel="2">
      <c r="B719" s="14" t="s">
        <v>553</v>
      </c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 spans="1:67" ht="12.75" customHeight="1" outlineLevel="2">
      <c r="B720" s="64" t="s">
        <v>554</v>
      </c>
      <c r="L720" s="2">
        <f t="shared" ref="L720:BO720" si="343">IF(L$10&gt;$C717,0,+K723)</f>
        <v>0</v>
      </c>
      <c r="M720" s="2">
        <f t="shared" si="343"/>
        <v>0</v>
      </c>
      <c r="N720" s="2">
        <f t="shared" si="343"/>
        <v>0</v>
      </c>
      <c r="O720" s="2">
        <f t="shared" si="343"/>
        <v>0</v>
      </c>
      <c r="P720" s="2">
        <f t="shared" si="343"/>
        <v>0</v>
      </c>
      <c r="Q720" s="2">
        <f t="shared" si="343"/>
        <v>0</v>
      </c>
      <c r="R720" s="2">
        <f t="shared" si="343"/>
        <v>0</v>
      </c>
      <c r="S720" s="2">
        <f t="shared" si="343"/>
        <v>0</v>
      </c>
      <c r="T720" s="2">
        <f t="shared" si="343"/>
        <v>0</v>
      </c>
      <c r="U720" s="2">
        <f t="shared" si="343"/>
        <v>0</v>
      </c>
      <c r="V720" s="2">
        <f t="shared" si="343"/>
        <v>0</v>
      </c>
      <c r="W720" s="2">
        <f t="shared" si="343"/>
        <v>0</v>
      </c>
      <c r="X720" s="2">
        <f t="shared" si="343"/>
        <v>0</v>
      </c>
      <c r="Y720" s="2">
        <f t="shared" si="343"/>
        <v>0</v>
      </c>
      <c r="Z720" s="2">
        <f t="shared" si="343"/>
        <v>0</v>
      </c>
      <c r="AA720" s="2">
        <f t="shared" si="343"/>
        <v>0</v>
      </c>
      <c r="AB720" s="2">
        <f t="shared" si="343"/>
        <v>0</v>
      </c>
      <c r="AC720" s="2">
        <f t="shared" si="343"/>
        <v>0</v>
      </c>
      <c r="AD720" s="2">
        <f t="shared" si="343"/>
        <v>0</v>
      </c>
      <c r="AE720" s="2">
        <f t="shared" si="343"/>
        <v>0</v>
      </c>
      <c r="AF720" s="2">
        <f t="shared" si="343"/>
        <v>0</v>
      </c>
      <c r="AG720" s="2">
        <f t="shared" si="343"/>
        <v>0</v>
      </c>
      <c r="AH720" s="2">
        <f t="shared" si="343"/>
        <v>1331.3754257406749</v>
      </c>
      <c r="AI720" s="2">
        <f t="shared" si="343"/>
        <v>36450.297823167675</v>
      </c>
      <c r="AJ720" s="2">
        <f t="shared" si="343"/>
        <v>0</v>
      </c>
      <c r="AK720" s="2">
        <f t="shared" si="343"/>
        <v>0</v>
      </c>
      <c r="AL720" s="2">
        <f t="shared" si="343"/>
        <v>0</v>
      </c>
      <c r="AM720" s="2">
        <f t="shared" si="343"/>
        <v>0</v>
      </c>
      <c r="AN720" s="2">
        <f t="shared" si="343"/>
        <v>0</v>
      </c>
      <c r="AO720" s="2">
        <f t="shared" si="343"/>
        <v>0</v>
      </c>
      <c r="AP720" s="2">
        <f t="shared" si="343"/>
        <v>0</v>
      </c>
      <c r="AQ720" s="2">
        <f t="shared" si="343"/>
        <v>0</v>
      </c>
      <c r="AR720" s="2">
        <f t="shared" si="343"/>
        <v>0</v>
      </c>
      <c r="AS720" s="2">
        <f t="shared" si="343"/>
        <v>0</v>
      </c>
      <c r="AT720" s="2">
        <f t="shared" si="343"/>
        <v>0</v>
      </c>
      <c r="AU720" s="2">
        <f t="shared" si="343"/>
        <v>0</v>
      </c>
      <c r="AV720" s="2">
        <f t="shared" si="343"/>
        <v>0</v>
      </c>
      <c r="AW720" s="2">
        <f t="shared" si="343"/>
        <v>0</v>
      </c>
      <c r="AX720" s="2">
        <f t="shared" si="343"/>
        <v>0</v>
      </c>
      <c r="AY720" s="2">
        <f t="shared" si="343"/>
        <v>0</v>
      </c>
      <c r="AZ720" s="2">
        <f t="shared" si="343"/>
        <v>0</v>
      </c>
      <c r="BA720" s="2">
        <f t="shared" si="343"/>
        <v>0</v>
      </c>
      <c r="BB720" s="2">
        <f t="shared" si="343"/>
        <v>0</v>
      </c>
      <c r="BC720" s="2">
        <f t="shared" si="343"/>
        <v>0</v>
      </c>
      <c r="BD720" s="2">
        <f t="shared" si="343"/>
        <v>0</v>
      </c>
      <c r="BE720" s="2">
        <f t="shared" si="343"/>
        <v>0</v>
      </c>
      <c r="BF720" s="2">
        <f t="shared" si="343"/>
        <v>0</v>
      </c>
      <c r="BG720" s="2">
        <f t="shared" si="343"/>
        <v>0</v>
      </c>
      <c r="BH720" s="2">
        <f t="shared" si="343"/>
        <v>0</v>
      </c>
      <c r="BI720" s="2">
        <f t="shared" si="343"/>
        <v>0</v>
      </c>
      <c r="BJ720" s="2">
        <f t="shared" si="343"/>
        <v>0</v>
      </c>
      <c r="BK720" s="2">
        <f t="shared" si="343"/>
        <v>0</v>
      </c>
      <c r="BL720" s="2">
        <f t="shared" si="343"/>
        <v>0</v>
      </c>
      <c r="BM720" s="2">
        <f t="shared" si="343"/>
        <v>0</v>
      </c>
      <c r="BN720" s="2">
        <f t="shared" si="343"/>
        <v>0</v>
      </c>
      <c r="BO720" s="2">
        <f t="shared" si="343"/>
        <v>0</v>
      </c>
    </row>
    <row r="721" spans="2:67" ht="12.75" customHeight="1" outlineLevel="2">
      <c r="B721" s="64" t="s">
        <v>555</v>
      </c>
      <c r="L721" s="2">
        <f t="shared" ref="L721:BO721" si="344">IF(AND(L$10&gt;=$C716,L$10&lt;=$C717),INDEX($C714:$G714,1,L$10-$C716+1)*$C713*L718,0)</f>
        <v>0</v>
      </c>
      <c r="M721" s="2">
        <f t="shared" si="344"/>
        <v>0</v>
      </c>
      <c r="N721" s="2">
        <f t="shared" si="344"/>
        <v>0</v>
      </c>
      <c r="O721" s="2">
        <f t="shared" si="344"/>
        <v>0</v>
      </c>
      <c r="P721" s="2">
        <f t="shared" si="344"/>
        <v>0</v>
      </c>
      <c r="Q721" s="2">
        <f t="shared" si="344"/>
        <v>0</v>
      </c>
      <c r="R721" s="2">
        <f t="shared" si="344"/>
        <v>0</v>
      </c>
      <c r="S721" s="2">
        <f t="shared" si="344"/>
        <v>0</v>
      </c>
      <c r="T721" s="2">
        <f t="shared" si="344"/>
        <v>0</v>
      </c>
      <c r="U721" s="2">
        <f t="shared" si="344"/>
        <v>0</v>
      </c>
      <c r="V721" s="2">
        <f t="shared" si="344"/>
        <v>0</v>
      </c>
      <c r="W721" s="2">
        <f t="shared" si="344"/>
        <v>0</v>
      </c>
      <c r="X721" s="2">
        <f t="shared" si="344"/>
        <v>0</v>
      </c>
      <c r="Y721" s="2">
        <f t="shared" si="344"/>
        <v>0</v>
      </c>
      <c r="Z721" s="2">
        <f t="shared" si="344"/>
        <v>0</v>
      </c>
      <c r="AA721" s="2">
        <f t="shared" si="344"/>
        <v>0</v>
      </c>
      <c r="AB721" s="2">
        <f t="shared" si="344"/>
        <v>0</v>
      </c>
      <c r="AC721" s="2">
        <f t="shared" si="344"/>
        <v>0</v>
      </c>
      <c r="AD721" s="2">
        <f t="shared" si="344"/>
        <v>0</v>
      </c>
      <c r="AE721" s="2">
        <f t="shared" si="344"/>
        <v>0</v>
      </c>
      <c r="AF721" s="2">
        <f t="shared" si="344"/>
        <v>0</v>
      </c>
      <c r="AG721" s="2">
        <f t="shared" si="344"/>
        <v>1300.8859121740945</v>
      </c>
      <c r="AH721" s="2">
        <f t="shared" si="344"/>
        <v>33974.023208066137</v>
      </c>
      <c r="AI721" s="2">
        <f t="shared" si="344"/>
        <v>94084.609325308295</v>
      </c>
      <c r="AJ721" s="2">
        <f t="shared" si="344"/>
        <v>0</v>
      </c>
      <c r="AK721" s="2">
        <f t="shared" si="344"/>
        <v>0</v>
      </c>
      <c r="AL721" s="2">
        <f t="shared" si="344"/>
        <v>0</v>
      </c>
      <c r="AM721" s="2">
        <f t="shared" si="344"/>
        <v>0</v>
      </c>
      <c r="AN721" s="2">
        <f t="shared" si="344"/>
        <v>0</v>
      </c>
      <c r="AO721" s="2">
        <f t="shared" si="344"/>
        <v>0</v>
      </c>
      <c r="AP721" s="2">
        <f t="shared" si="344"/>
        <v>0</v>
      </c>
      <c r="AQ721" s="2">
        <f t="shared" si="344"/>
        <v>0</v>
      </c>
      <c r="AR721" s="2">
        <f t="shared" si="344"/>
        <v>0</v>
      </c>
      <c r="AS721" s="2">
        <f t="shared" si="344"/>
        <v>0</v>
      </c>
      <c r="AT721" s="2">
        <f t="shared" si="344"/>
        <v>0</v>
      </c>
      <c r="AU721" s="2">
        <f t="shared" si="344"/>
        <v>0</v>
      </c>
      <c r="AV721" s="2">
        <f t="shared" si="344"/>
        <v>0</v>
      </c>
      <c r="AW721" s="2">
        <f t="shared" si="344"/>
        <v>0</v>
      </c>
      <c r="AX721" s="2">
        <f t="shared" si="344"/>
        <v>0</v>
      </c>
      <c r="AY721" s="2">
        <f t="shared" si="344"/>
        <v>0</v>
      </c>
      <c r="AZ721" s="2">
        <f t="shared" si="344"/>
        <v>0</v>
      </c>
      <c r="BA721" s="2">
        <f t="shared" si="344"/>
        <v>0</v>
      </c>
      <c r="BB721" s="2">
        <f t="shared" si="344"/>
        <v>0</v>
      </c>
      <c r="BC721" s="2">
        <f t="shared" si="344"/>
        <v>0</v>
      </c>
      <c r="BD721" s="2">
        <f t="shared" si="344"/>
        <v>0</v>
      </c>
      <c r="BE721" s="2">
        <f t="shared" si="344"/>
        <v>0</v>
      </c>
      <c r="BF721" s="2">
        <f t="shared" si="344"/>
        <v>0</v>
      </c>
      <c r="BG721" s="2">
        <f t="shared" si="344"/>
        <v>0</v>
      </c>
      <c r="BH721" s="2">
        <f t="shared" si="344"/>
        <v>0</v>
      </c>
      <c r="BI721" s="2">
        <f t="shared" si="344"/>
        <v>0</v>
      </c>
      <c r="BJ721" s="2">
        <f t="shared" si="344"/>
        <v>0</v>
      </c>
      <c r="BK721" s="2">
        <f t="shared" si="344"/>
        <v>0</v>
      </c>
      <c r="BL721" s="2">
        <f t="shared" si="344"/>
        <v>0</v>
      </c>
      <c r="BM721" s="2">
        <f t="shared" si="344"/>
        <v>0</v>
      </c>
      <c r="BN721" s="2">
        <f t="shared" si="344"/>
        <v>0</v>
      </c>
      <c r="BO721" s="2">
        <f t="shared" si="344"/>
        <v>0</v>
      </c>
    </row>
    <row r="722" spans="2:67" ht="12.75" customHeight="1" outlineLevel="2">
      <c r="B722" s="64" t="s">
        <v>3</v>
      </c>
      <c r="C722" s="165">
        <v>6.25E-2</v>
      </c>
      <c r="L722" s="2">
        <f t="shared" ref="L722:BO722" si="345">SUM(L720,L721/2)*$C722*IF(L$10=$C716,(13-$D716)/12,IF(L$10=$C717,($D717-1)/12,1))</f>
        <v>0</v>
      </c>
      <c r="M722" s="2">
        <f t="shared" si="345"/>
        <v>0</v>
      </c>
      <c r="N722" s="2">
        <f t="shared" si="345"/>
        <v>0</v>
      </c>
      <c r="O722" s="2">
        <f t="shared" si="345"/>
        <v>0</v>
      </c>
      <c r="P722" s="2">
        <f t="shared" si="345"/>
        <v>0</v>
      </c>
      <c r="Q722" s="2">
        <f t="shared" si="345"/>
        <v>0</v>
      </c>
      <c r="R722" s="2">
        <f t="shared" si="345"/>
        <v>0</v>
      </c>
      <c r="S722" s="2">
        <f t="shared" si="345"/>
        <v>0</v>
      </c>
      <c r="T722" s="2">
        <f t="shared" si="345"/>
        <v>0</v>
      </c>
      <c r="U722" s="2">
        <f t="shared" si="345"/>
        <v>0</v>
      </c>
      <c r="V722" s="2">
        <f t="shared" si="345"/>
        <v>0</v>
      </c>
      <c r="W722" s="2">
        <f t="shared" si="345"/>
        <v>0</v>
      </c>
      <c r="X722" s="2">
        <f t="shared" si="345"/>
        <v>0</v>
      </c>
      <c r="Y722" s="2">
        <f t="shared" si="345"/>
        <v>0</v>
      </c>
      <c r="Z722" s="2">
        <f t="shared" si="345"/>
        <v>0</v>
      </c>
      <c r="AA722" s="2">
        <f t="shared" si="345"/>
        <v>0</v>
      </c>
      <c r="AB722" s="2">
        <f t="shared" si="345"/>
        <v>0</v>
      </c>
      <c r="AC722" s="2">
        <f t="shared" si="345"/>
        <v>0</v>
      </c>
      <c r="AD722" s="2">
        <f t="shared" si="345"/>
        <v>0</v>
      </c>
      <c r="AE722" s="2">
        <f t="shared" si="345"/>
        <v>0</v>
      </c>
      <c r="AF722" s="2">
        <f t="shared" si="345"/>
        <v>0</v>
      </c>
      <c r="AG722" s="2">
        <f t="shared" si="345"/>
        <v>30.489513566580342</v>
      </c>
      <c r="AH722" s="2">
        <f t="shared" si="345"/>
        <v>1144.8991893608591</v>
      </c>
      <c r="AI722" s="2">
        <f t="shared" si="345"/>
        <v>4783.4303507502082</v>
      </c>
      <c r="AJ722" s="2">
        <f t="shared" si="345"/>
        <v>0</v>
      </c>
      <c r="AK722" s="2">
        <f t="shared" si="345"/>
        <v>0</v>
      </c>
      <c r="AL722" s="2">
        <f t="shared" si="345"/>
        <v>0</v>
      </c>
      <c r="AM722" s="2">
        <f t="shared" si="345"/>
        <v>0</v>
      </c>
      <c r="AN722" s="2">
        <f t="shared" si="345"/>
        <v>0</v>
      </c>
      <c r="AO722" s="2">
        <f t="shared" si="345"/>
        <v>0</v>
      </c>
      <c r="AP722" s="2">
        <f t="shared" si="345"/>
        <v>0</v>
      </c>
      <c r="AQ722" s="2">
        <f t="shared" si="345"/>
        <v>0</v>
      </c>
      <c r="AR722" s="2">
        <f t="shared" si="345"/>
        <v>0</v>
      </c>
      <c r="AS722" s="2">
        <f t="shared" si="345"/>
        <v>0</v>
      </c>
      <c r="AT722" s="2">
        <f t="shared" si="345"/>
        <v>0</v>
      </c>
      <c r="AU722" s="2">
        <f t="shared" si="345"/>
        <v>0</v>
      </c>
      <c r="AV722" s="2">
        <f t="shared" si="345"/>
        <v>0</v>
      </c>
      <c r="AW722" s="2">
        <f t="shared" si="345"/>
        <v>0</v>
      </c>
      <c r="AX722" s="2">
        <f t="shared" si="345"/>
        <v>0</v>
      </c>
      <c r="AY722" s="2">
        <f t="shared" si="345"/>
        <v>0</v>
      </c>
      <c r="AZ722" s="2">
        <f t="shared" si="345"/>
        <v>0</v>
      </c>
      <c r="BA722" s="2">
        <f t="shared" si="345"/>
        <v>0</v>
      </c>
      <c r="BB722" s="2">
        <f t="shared" si="345"/>
        <v>0</v>
      </c>
      <c r="BC722" s="2">
        <f t="shared" si="345"/>
        <v>0</v>
      </c>
      <c r="BD722" s="2">
        <f t="shared" si="345"/>
        <v>0</v>
      </c>
      <c r="BE722" s="2">
        <f t="shared" si="345"/>
        <v>0</v>
      </c>
      <c r="BF722" s="2">
        <f t="shared" si="345"/>
        <v>0</v>
      </c>
      <c r="BG722" s="2">
        <f t="shared" si="345"/>
        <v>0</v>
      </c>
      <c r="BH722" s="2">
        <f t="shared" si="345"/>
        <v>0</v>
      </c>
      <c r="BI722" s="2">
        <f t="shared" si="345"/>
        <v>0</v>
      </c>
      <c r="BJ722" s="2">
        <f t="shared" si="345"/>
        <v>0</v>
      </c>
      <c r="BK722" s="2">
        <f t="shared" si="345"/>
        <v>0</v>
      </c>
      <c r="BL722" s="2">
        <f t="shared" si="345"/>
        <v>0</v>
      </c>
      <c r="BM722" s="2">
        <f t="shared" si="345"/>
        <v>0</v>
      </c>
      <c r="BN722" s="2">
        <f t="shared" si="345"/>
        <v>0</v>
      </c>
      <c r="BO722" s="2">
        <f t="shared" si="345"/>
        <v>0</v>
      </c>
    </row>
    <row r="723" spans="2:67" ht="12.75" customHeight="1" outlineLevel="2">
      <c r="B723" s="64" t="s">
        <v>556</v>
      </c>
      <c r="K723" s="167"/>
      <c r="L723" s="2">
        <f>SUM(L720:L722)</f>
        <v>0</v>
      </c>
      <c r="M723" s="2">
        <f t="shared" ref="M723:BO723" si="346">SUM(M720:M722)</f>
        <v>0</v>
      </c>
      <c r="N723" s="2">
        <f t="shared" si="346"/>
        <v>0</v>
      </c>
      <c r="O723" s="2">
        <f t="shared" si="346"/>
        <v>0</v>
      </c>
      <c r="P723" s="2">
        <f t="shared" si="346"/>
        <v>0</v>
      </c>
      <c r="Q723" s="2">
        <f t="shared" si="346"/>
        <v>0</v>
      </c>
      <c r="R723" s="2">
        <f t="shared" si="346"/>
        <v>0</v>
      </c>
      <c r="S723" s="2">
        <f t="shared" si="346"/>
        <v>0</v>
      </c>
      <c r="T723" s="2">
        <f t="shared" si="346"/>
        <v>0</v>
      </c>
      <c r="U723" s="2">
        <f t="shared" si="346"/>
        <v>0</v>
      </c>
      <c r="V723" s="2">
        <f t="shared" si="346"/>
        <v>0</v>
      </c>
      <c r="W723" s="2">
        <f t="shared" si="346"/>
        <v>0</v>
      </c>
      <c r="X723" s="2">
        <f t="shared" si="346"/>
        <v>0</v>
      </c>
      <c r="Y723" s="2">
        <f t="shared" si="346"/>
        <v>0</v>
      </c>
      <c r="Z723" s="2">
        <f t="shared" si="346"/>
        <v>0</v>
      </c>
      <c r="AA723" s="2">
        <f t="shared" si="346"/>
        <v>0</v>
      </c>
      <c r="AB723" s="2">
        <f t="shared" si="346"/>
        <v>0</v>
      </c>
      <c r="AC723" s="2">
        <f t="shared" si="346"/>
        <v>0</v>
      </c>
      <c r="AD723" s="2">
        <f t="shared" si="346"/>
        <v>0</v>
      </c>
      <c r="AE723" s="2">
        <f t="shared" si="346"/>
        <v>0</v>
      </c>
      <c r="AF723" s="2">
        <f t="shared" si="346"/>
        <v>0</v>
      </c>
      <c r="AG723" s="2">
        <f t="shared" si="346"/>
        <v>1331.3754257406749</v>
      </c>
      <c r="AH723" s="2">
        <f t="shared" si="346"/>
        <v>36450.297823167675</v>
      </c>
      <c r="AI723" s="2">
        <f t="shared" si="346"/>
        <v>135318.33749922618</v>
      </c>
      <c r="AJ723" s="2">
        <f t="shared" si="346"/>
        <v>0</v>
      </c>
      <c r="AK723" s="2">
        <f t="shared" si="346"/>
        <v>0</v>
      </c>
      <c r="AL723" s="2">
        <f t="shared" si="346"/>
        <v>0</v>
      </c>
      <c r="AM723" s="2">
        <f t="shared" si="346"/>
        <v>0</v>
      </c>
      <c r="AN723" s="2">
        <f t="shared" si="346"/>
        <v>0</v>
      </c>
      <c r="AO723" s="2">
        <f t="shared" si="346"/>
        <v>0</v>
      </c>
      <c r="AP723" s="2">
        <f t="shared" si="346"/>
        <v>0</v>
      </c>
      <c r="AQ723" s="2">
        <f t="shared" si="346"/>
        <v>0</v>
      </c>
      <c r="AR723" s="2">
        <f t="shared" si="346"/>
        <v>0</v>
      </c>
      <c r="AS723" s="2">
        <f t="shared" si="346"/>
        <v>0</v>
      </c>
      <c r="AT723" s="2">
        <f t="shared" si="346"/>
        <v>0</v>
      </c>
      <c r="AU723" s="2">
        <f t="shared" si="346"/>
        <v>0</v>
      </c>
      <c r="AV723" s="2">
        <f t="shared" si="346"/>
        <v>0</v>
      </c>
      <c r="AW723" s="2">
        <f t="shared" si="346"/>
        <v>0</v>
      </c>
      <c r="AX723" s="2">
        <f t="shared" si="346"/>
        <v>0</v>
      </c>
      <c r="AY723" s="2">
        <f t="shared" si="346"/>
        <v>0</v>
      </c>
      <c r="AZ723" s="2">
        <f t="shared" si="346"/>
        <v>0</v>
      </c>
      <c r="BA723" s="2">
        <f t="shared" si="346"/>
        <v>0</v>
      </c>
      <c r="BB723" s="2">
        <f t="shared" si="346"/>
        <v>0</v>
      </c>
      <c r="BC723" s="2">
        <f t="shared" si="346"/>
        <v>0</v>
      </c>
      <c r="BD723" s="2">
        <f t="shared" si="346"/>
        <v>0</v>
      </c>
      <c r="BE723" s="2">
        <f t="shared" si="346"/>
        <v>0</v>
      </c>
      <c r="BF723" s="2">
        <f t="shared" si="346"/>
        <v>0</v>
      </c>
      <c r="BG723" s="2">
        <f t="shared" si="346"/>
        <v>0</v>
      </c>
      <c r="BH723" s="2">
        <f t="shared" si="346"/>
        <v>0</v>
      </c>
      <c r="BI723" s="2">
        <f t="shared" si="346"/>
        <v>0</v>
      </c>
      <c r="BJ723" s="2">
        <f t="shared" si="346"/>
        <v>0</v>
      </c>
      <c r="BK723" s="2">
        <f t="shared" si="346"/>
        <v>0</v>
      </c>
      <c r="BL723" s="2">
        <f t="shared" si="346"/>
        <v>0</v>
      </c>
      <c r="BM723" s="2">
        <f t="shared" si="346"/>
        <v>0</v>
      </c>
      <c r="BN723" s="2">
        <f t="shared" si="346"/>
        <v>0</v>
      </c>
      <c r="BO723" s="2">
        <f t="shared" si="346"/>
        <v>0</v>
      </c>
    </row>
    <row r="724" spans="2:67" ht="12.75" customHeight="1" outlineLevel="2">
      <c r="B724" s="168" t="s">
        <v>557</v>
      </c>
      <c r="E724" s="2">
        <f>MAX(L723:BO723)*(1+$C$8)</f>
        <v>135318.33749922618</v>
      </c>
      <c r="F724" s="159">
        <v>25</v>
      </c>
      <c r="G724" s="169">
        <f>+$C$6</f>
        <v>2.9999999999999997E-4</v>
      </c>
      <c r="H724" s="151"/>
      <c r="L724" s="2"/>
      <c r="M724" s="2"/>
      <c r="N724" s="2"/>
      <c r="O724" s="2"/>
      <c r="P724" s="2"/>
      <c r="Q724" s="2"/>
    </row>
    <row r="725" spans="2:67" ht="12.75" customHeight="1" outlineLevel="2">
      <c r="B725" s="14"/>
    </row>
    <row r="726" spans="2:67" ht="12.75" customHeight="1" outlineLevel="2">
      <c r="B726" s="170" t="s">
        <v>558</v>
      </c>
    </row>
    <row r="727" spans="2:67" ht="12.75" customHeight="1" outlineLevel="2">
      <c r="B727" s="168" t="s">
        <v>559</v>
      </c>
      <c r="K727" s="2"/>
      <c r="L727" s="2">
        <f t="shared" ref="L727:BO727" si="347">IF(L$10=$C717,$E724,K729)</f>
        <v>0</v>
      </c>
      <c r="M727" s="2">
        <f t="shared" si="347"/>
        <v>0</v>
      </c>
      <c r="N727" s="2">
        <f t="shared" si="347"/>
        <v>0</v>
      </c>
      <c r="O727" s="2">
        <f t="shared" si="347"/>
        <v>0</v>
      </c>
      <c r="P727" s="2">
        <f t="shared" si="347"/>
        <v>0</v>
      </c>
      <c r="Q727" s="2">
        <f t="shared" si="347"/>
        <v>0</v>
      </c>
      <c r="R727" s="2">
        <f t="shared" si="347"/>
        <v>0</v>
      </c>
      <c r="S727" s="2">
        <f t="shared" si="347"/>
        <v>0</v>
      </c>
      <c r="T727" s="2">
        <f t="shared" si="347"/>
        <v>0</v>
      </c>
      <c r="U727" s="2">
        <f t="shared" si="347"/>
        <v>0</v>
      </c>
      <c r="V727" s="2">
        <f t="shared" si="347"/>
        <v>0</v>
      </c>
      <c r="W727" s="2">
        <f t="shared" si="347"/>
        <v>0</v>
      </c>
      <c r="X727" s="2">
        <f t="shared" si="347"/>
        <v>0</v>
      </c>
      <c r="Y727" s="2">
        <f t="shared" si="347"/>
        <v>0</v>
      </c>
      <c r="Z727" s="2">
        <f t="shared" si="347"/>
        <v>0</v>
      </c>
      <c r="AA727" s="2">
        <f t="shared" si="347"/>
        <v>0</v>
      </c>
      <c r="AB727" s="2">
        <f t="shared" si="347"/>
        <v>0</v>
      </c>
      <c r="AC727" s="2">
        <f t="shared" si="347"/>
        <v>0</v>
      </c>
      <c r="AD727" s="2">
        <f t="shared" si="347"/>
        <v>0</v>
      </c>
      <c r="AE727" s="2">
        <f t="shared" si="347"/>
        <v>0</v>
      </c>
      <c r="AF727" s="2">
        <f t="shared" si="347"/>
        <v>0</v>
      </c>
      <c r="AG727" s="2">
        <f t="shared" si="347"/>
        <v>0</v>
      </c>
      <c r="AH727" s="2">
        <f t="shared" si="347"/>
        <v>0</v>
      </c>
      <c r="AI727" s="2">
        <f t="shared" si="347"/>
        <v>135318.33749922618</v>
      </c>
      <c r="AJ727" s="2">
        <f t="shared" si="347"/>
        <v>134867.27637422876</v>
      </c>
      <c r="AK727" s="2">
        <f t="shared" si="347"/>
        <v>129454.54287425971</v>
      </c>
      <c r="AL727" s="2">
        <f t="shared" si="347"/>
        <v>124041.80937429066</v>
      </c>
      <c r="AM727" s="2">
        <f t="shared" si="347"/>
        <v>118629.07587432161</v>
      </c>
      <c r="AN727" s="2">
        <f t="shared" si="347"/>
        <v>113216.34237435256</v>
      </c>
      <c r="AO727" s="2">
        <f t="shared" si="347"/>
        <v>107803.60887438351</v>
      </c>
      <c r="AP727" s="2">
        <f t="shared" si="347"/>
        <v>102390.87537441446</v>
      </c>
      <c r="AQ727" s="2">
        <f t="shared" si="347"/>
        <v>96978.141874445413</v>
      </c>
      <c r="AR727" s="2">
        <f t="shared" si="347"/>
        <v>91565.408374476363</v>
      </c>
      <c r="AS727" s="2">
        <f t="shared" si="347"/>
        <v>86152.674874507313</v>
      </c>
      <c r="AT727" s="2">
        <f t="shared" si="347"/>
        <v>80739.941374538263</v>
      </c>
      <c r="AU727" s="2">
        <f t="shared" si="347"/>
        <v>75327.207874569212</v>
      </c>
      <c r="AV727" s="2">
        <f t="shared" si="347"/>
        <v>69914.474374600162</v>
      </c>
      <c r="AW727" s="2">
        <f t="shared" si="347"/>
        <v>64501.740874631112</v>
      </c>
      <c r="AX727" s="2">
        <f t="shared" si="347"/>
        <v>59089.007374662062</v>
      </c>
      <c r="AY727" s="2">
        <f t="shared" si="347"/>
        <v>53676.273874693012</v>
      </c>
      <c r="AZ727" s="2">
        <f t="shared" si="347"/>
        <v>48263.540374723962</v>
      </c>
      <c r="BA727" s="2">
        <f t="shared" si="347"/>
        <v>42850.806874754911</v>
      </c>
      <c r="BB727" s="2">
        <f t="shared" si="347"/>
        <v>37438.073374785861</v>
      </c>
      <c r="BC727" s="2">
        <f t="shared" si="347"/>
        <v>32025.339874816815</v>
      </c>
      <c r="BD727" s="2">
        <f t="shared" si="347"/>
        <v>26612.606374847768</v>
      </c>
      <c r="BE727" s="2">
        <f t="shared" si="347"/>
        <v>21199.872874878722</v>
      </c>
      <c r="BF727" s="2">
        <f t="shared" si="347"/>
        <v>15787.139374909675</v>
      </c>
      <c r="BG727" s="2">
        <f t="shared" si="347"/>
        <v>10374.405874940629</v>
      </c>
      <c r="BH727" s="2">
        <f t="shared" si="347"/>
        <v>4961.6723749715811</v>
      </c>
      <c r="BI727" s="2">
        <f t="shared" si="347"/>
        <v>0</v>
      </c>
      <c r="BJ727" s="2">
        <f t="shared" si="347"/>
        <v>0</v>
      </c>
      <c r="BK727" s="2">
        <f t="shared" si="347"/>
        <v>0</v>
      </c>
      <c r="BL727" s="2">
        <f t="shared" si="347"/>
        <v>0</v>
      </c>
      <c r="BM727" s="2">
        <f t="shared" si="347"/>
        <v>0</v>
      </c>
      <c r="BN727" s="2">
        <f t="shared" si="347"/>
        <v>0</v>
      </c>
      <c r="BO727" s="2">
        <f t="shared" si="347"/>
        <v>0</v>
      </c>
    </row>
    <row r="728" spans="2:67" ht="12.75" customHeight="1" outlineLevel="2">
      <c r="B728" s="64" t="s">
        <v>541</v>
      </c>
      <c r="K728" s="2"/>
      <c r="L728" s="2">
        <f t="shared" ref="L728:BO728" si="348">IF(L$10=$C717,$E724/$F724*(13-$D717)/12,MIN(K729,$E724/$F724))</f>
        <v>0</v>
      </c>
      <c r="M728" s="2">
        <f t="shared" si="348"/>
        <v>0</v>
      </c>
      <c r="N728" s="2">
        <f t="shared" si="348"/>
        <v>0</v>
      </c>
      <c r="O728" s="2">
        <f t="shared" si="348"/>
        <v>0</v>
      </c>
      <c r="P728" s="2">
        <f t="shared" si="348"/>
        <v>0</v>
      </c>
      <c r="Q728" s="2">
        <f t="shared" si="348"/>
        <v>0</v>
      </c>
      <c r="R728" s="2">
        <f t="shared" si="348"/>
        <v>0</v>
      </c>
      <c r="S728" s="2">
        <f t="shared" si="348"/>
        <v>0</v>
      </c>
      <c r="T728" s="2">
        <f t="shared" si="348"/>
        <v>0</v>
      </c>
      <c r="U728" s="2">
        <f t="shared" si="348"/>
        <v>0</v>
      </c>
      <c r="V728" s="2">
        <f t="shared" si="348"/>
        <v>0</v>
      </c>
      <c r="W728" s="2">
        <f t="shared" si="348"/>
        <v>0</v>
      </c>
      <c r="X728" s="2">
        <f t="shared" si="348"/>
        <v>0</v>
      </c>
      <c r="Y728" s="2">
        <f t="shared" si="348"/>
        <v>0</v>
      </c>
      <c r="Z728" s="2">
        <f t="shared" si="348"/>
        <v>0</v>
      </c>
      <c r="AA728" s="2">
        <f t="shared" si="348"/>
        <v>0</v>
      </c>
      <c r="AB728" s="2">
        <f t="shared" si="348"/>
        <v>0</v>
      </c>
      <c r="AC728" s="2">
        <f t="shared" si="348"/>
        <v>0</v>
      </c>
      <c r="AD728" s="2">
        <f t="shared" si="348"/>
        <v>0</v>
      </c>
      <c r="AE728" s="2">
        <f t="shared" si="348"/>
        <v>0</v>
      </c>
      <c r="AF728" s="2">
        <f t="shared" si="348"/>
        <v>0</v>
      </c>
      <c r="AG728" s="2">
        <f t="shared" si="348"/>
        <v>0</v>
      </c>
      <c r="AH728" s="2">
        <f t="shared" si="348"/>
        <v>0</v>
      </c>
      <c r="AI728" s="2">
        <f t="shared" si="348"/>
        <v>451.06112499742062</v>
      </c>
      <c r="AJ728" s="2">
        <f t="shared" si="348"/>
        <v>5412.7334999690474</v>
      </c>
      <c r="AK728" s="2">
        <f t="shared" si="348"/>
        <v>5412.7334999690474</v>
      </c>
      <c r="AL728" s="2">
        <f t="shared" si="348"/>
        <v>5412.7334999690474</v>
      </c>
      <c r="AM728" s="2">
        <f t="shared" si="348"/>
        <v>5412.7334999690474</v>
      </c>
      <c r="AN728" s="2">
        <f t="shared" si="348"/>
        <v>5412.7334999690474</v>
      </c>
      <c r="AO728" s="2">
        <f t="shared" si="348"/>
        <v>5412.7334999690474</v>
      </c>
      <c r="AP728" s="2">
        <f t="shared" si="348"/>
        <v>5412.7334999690474</v>
      </c>
      <c r="AQ728" s="2">
        <f t="shared" si="348"/>
        <v>5412.7334999690474</v>
      </c>
      <c r="AR728" s="2">
        <f t="shared" si="348"/>
        <v>5412.7334999690474</v>
      </c>
      <c r="AS728" s="2">
        <f t="shared" si="348"/>
        <v>5412.7334999690474</v>
      </c>
      <c r="AT728" s="2">
        <f t="shared" si="348"/>
        <v>5412.7334999690474</v>
      </c>
      <c r="AU728" s="2">
        <f t="shared" si="348"/>
        <v>5412.7334999690474</v>
      </c>
      <c r="AV728" s="2">
        <f t="shared" si="348"/>
        <v>5412.7334999690474</v>
      </c>
      <c r="AW728" s="2">
        <f t="shared" si="348"/>
        <v>5412.7334999690474</v>
      </c>
      <c r="AX728" s="2">
        <f t="shared" si="348"/>
        <v>5412.7334999690474</v>
      </c>
      <c r="AY728" s="2">
        <f t="shared" si="348"/>
        <v>5412.7334999690474</v>
      </c>
      <c r="AZ728" s="2">
        <f t="shared" si="348"/>
        <v>5412.7334999690474</v>
      </c>
      <c r="BA728" s="2">
        <f t="shared" si="348"/>
        <v>5412.7334999690474</v>
      </c>
      <c r="BB728" s="2">
        <f t="shared" si="348"/>
        <v>5412.7334999690474</v>
      </c>
      <c r="BC728" s="2">
        <f t="shared" si="348"/>
        <v>5412.7334999690474</v>
      </c>
      <c r="BD728" s="2">
        <f t="shared" si="348"/>
        <v>5412.7334999690474</v>
      </c>
      <c r="BE728" s="2">
        <f t="shared" si="348"/>
        <v>5412.7334999690474</v>
      </c>
      <c r="BF728" s="2">
        <f t="shared" si="348"/>
        <v>5412.7334999690474</v>
      </c>
      <c r="BG728" s="2">
        <f t="shared" si="348"/>
        <v>5412.7334999690474</v>
      </c>
      <c r="BH728" s="2">
        <f t="shared" si="348"/>
        <v>4961.6723749715811</v>
      </c>
      <c r="BI728" s="2">
        <f t="shared" si="348"/>
        <v>0</v>
      </c>
      <c r="BJ728" s="2">
        <f t="shared" si="348"/>
        <v>0</v>
      </c>
      <c r="BK728" s="2">
        <f t="shared" si="348"/>
        <v>0</v>
      </c>
      <c r="BL728" s="2">
        <f t="shared" si="348"/>
        <v>0</v>
      </c>
      <c r="BM728" s="2">
        <f t="shared" si="348"/>
        <v>0</v>
      </c>
      <c r="BN728" s="2">
        <f t="shared" si="348"/>
        <v>0</v>
      </c>
      <c r="BO728" s="2">
        <f t="shared" si="348"/>
        <v>0</v>
      </c>
    </row>
    <row r="729" spans="2:67" ht="12.75" customHeight="1" outlineLevel="2">
      <c r="B729" s="168" t="s">
        <v>542</v>
      </c>
      <c r="K729" s="167">
        <v>0</v>
      </c>
      <c r="L729" s="2">
        <f t="shared" ref="L729:BO729" si="349">+L727-L728</f>
        <v>0</v>
      </c>
      <c r="M729" s="2">
        <f t="shared" si="349"/>
        <v>0</v>
      </c>
      <c r="N729" s="2">
        <f t="shared" si="349"/>
        <v>0</v>
      </c>
      <c r="O729" s="2">
        <f t="shared" si="349"/>
        <v>0</v>
      </c>
      <c r="P729" s="2">
        <f t="shared" si="349"/>
        <v>0</v>
      </c>
      <c r="Q729" s="2">
        <f t="shared" si="349"/>
        <v>0</v>
      </c>
      <c r="R729" s="2">
        <f t="shared" si="349"/>
        <v>0</v>
      </c>
      <c r="S729" s="2">
        <f t="shared" si="349"/>
        <v>0</v>
      </c>
      <c r="T729" s="2">
        <f t="shared" si="349"/>
        <v>0</v>
      </c>
      <c r="U729" s="2">
        <f t="shared" si="349"/>
        <v>0</v>
      </c>
      <c r="V729" s="2">
        <f t="shared" si="349"/>
        <v>0</v>
      </c>
      <c r="W729" s="2">
        <f t="shared" si="349"/>
        <v>0</v>
      </c>
      <c r="X729" s="2">
        <f t="shared" si="349"/>
        <v>0</v>
      </c>
      <c r="Y729" s="2">
        <f t="shared" si="349"/>
        <v>0</v>
      </c>
      <c r="Z729" s="2">
        <f t="shared" si="349"/>
        <v>0</v>
      </c>
      <c r="AA729" s="2">
        <f t="shared" si="349"/>
        <v>0</v>
      </c>
      <c r="AB729" s="2">
        <f t="shared" si="349"/>
        <v>0</v>
      </c>
      <c r="AC729" s="2">
        <f t="shared" si="349"/>
        <v>0</v>
      </c>
      <c r="AD729" s="2">
        <f t="shared" si="349"/>
        <v>0</v>
      </c>
      <c r="AE729" s="2">
        <f t="shared" si="349"/>
        <v>0</v>
      </c>
      <c r="AF729" s="2">
        <f t="shared" si="349"/>
        <v>0</v>
      </c>
      <c r="AG729" s="2">
        <f t="shared" si="349"/>
        <v>0</v>
      </c>
      <c r="AH729" s="2">
        <f t="shared" si="349"/>
        <v>0</v>
      </c>
      <c r="AI729" s="2">
        <f t="shared" si="349"/>
        <v>134867.27637422876</v>
      </c>
      <c r="AJ729" s="2">
        <f t="shared" si="349"/>
        <v>129454.54287425971</v>
      </c>
      <c r="AK729" s="2">
        <f t="shared" si="349"/>
        <v>124041.80937429066</v>
      </c>
      <c r="AL729" s="2">
        <f t="shared" si="349"/>
        <v>118629.07587432161</v>
      </c>
      <c r="AM729" s="2">
        <f t="shared" si="349"/>
        <v>113216.34237435256</v>
      </c>
      <c r="AN729" s="2">
        <f t="shared" si="349"/>
        <v>107803.60887438351</v>
      </c>
      <c r="AO729" s="2">
        <f t="shared" si="349"/>
        <v>102390.87537441446</v>
      </c>
      <c r="AP729" s="2">
        <f t="shared" si="349"/>
        <v>96978.141874445413</v>
      </c>
      <c r="AQ729" s="2">
        <f t="shared" si="349"/>
        <v>91565.408374476363</v>
      </c>
      <c r="AR729" s="2">
        <f t="shared" si="349"/>
        <v>86152.674874507313</v>
      </c>
      <c r="AS729" s="2">
        <f t="shared" si="349"/>
        <v>80739.941374538263</v>
      </c>
      <c r="AT729" s="2">
        <f t="shared" si="349"/>
        <v>75327.207874569212</v>
      </c>
      <c r="AU729" s="2">
        <f t="shared" si="349"/>
        <v>69914.474374600162</v>
      </c>
      <c r="AV729" s="2">
        <f t="shared" si="349"/>
        <v>64501.740874631112</v>
      </c>
      <c r="AW729" s="2">
        <f t="shared" si="349"/>
        <v>59089.007374662062</v>
      </c>
      <c r="AX729" s="2">
        <f t="shared" si="349"/>
        <v>53676.273874693012</v>
      </c>
      <c r="AY729" s="2">
        <f t="shared" si="349"/>
        <v>48263.540374723962</v>
      </c>
      <c r="AZ729" s="2">
        <f t="shared" si="349"/>
        <v>42850.806874754911</v>
      </c>
      <c r="BA729" s="2">
        <f t="shared" si="349"/>
        <v>37438.073374785861</v>
      </c>
      <c r="BB729" s="2">
        <f t="shared" si="349"/>
        <v>32025.339874816815</v>
      </c>
      <c r="BC729" s="2">
        <f t="shared" si="349"/>
        <v>26612.606374847768</v>
      </c>
      <c r="BD729" s="2">
        <f t="shared" si="349"/>
        <v>21199.872874878722</v>
      </c>
      <c r="BE729" s="2">
        <f t="shared" si="349"/>
        <v>15787.139374909675</v>
      </c>
      <c r="BF729" s="2">
        <f t="shared" si="349"/>
        <v>10374.405874940629</v>
      </c>
      <c r="BG729" s="2">
        <f t="shared" si="349"/>
        <v>4961.6723749715811</v>
      </c>
      <c r="BH729" s="2">
        <f t="shared" si="349"/>
        <v>0</v>
      </c>
      <c r="BI729" s="2">
        <f t="shared" si="349"/>
        <v>0</v>
      </c>
      <c r="BJ729" s="2">
        <f t="shared" si="349"/>
        <v>0</v>
      </c>
      <c r="BK729" s="2">
        <f t="shared" si="349"/>
        <v>0</v>
      </c>
      <c r="BL729" s="2">
        <f t="shared" si="349"/>
        <v>0</v>
      </c>
      <c r="BM729" s="2">
        <f t="shared" si="349"/>
        <v>0</v>
      </c>
      <c r="BN729" s="2">
        <f t="shared" si="349"/>
        <v>0</v>
      </c>
      <c r="BO729" s="2">
        <f t="shared" si="349"/>
        <v>0</v>
      </c>
    </row>
    <row r="730" spans="2:67" ht="12.75" customHeight="1" outlineLevel="2">
      <c r="B730" s="64" t="s">
        <v>543</v>
      </c>
      <c r="L730" s="2">
        <f t="shared" ref="L730:BO730" si="350">IF(L$10=$C717,(L727+L729)/2*(13-$D717)/12,(L727+L729)/2)</f>
        <v>0</v>
      </c>
      <c r="M730" s="2">
        <f t="shared" si="350"/>
        <v>0</v>
      </c>
      <c r="N730" s="2">
        <f t="shared" si="350"/>
        <v>0</v>
      </c>
      <c r="O730" s="2">
        <f t="shared" si="350"/>
        <v>0</v>
      </c>
      <c r="P730" s="2">
        <f t="shared" si="350"/>
        <v>0</v>
      </c>
      <c r="Q730" s="2">
        <f t="shared" si="350"/>
        <v>0</v>
      </c>
      <c r="R730" s="2">
        <f t="shared" si="350"/>
        <v>0</v>
      </c>
      <c r="S730" s="2">
        <f t="shared" si="350"/>
        <v>0</v>
      </c>
      <c r="T730" s="2">
        <f t="shared" si="350"/>
        <v>0</v>
      </c>
      <c r="U730" s="2">
        <f t="shared" si="350"/>
        <v>0</v>
      </c>
      <c r="V730" s="2">
        <f t="shared" si="350"/>
        <v>0</v>
      </c>
      <c r="W730" s="2">
        <f t="shared" si="350"/>
        <v>0</v>
      </c>
      <c r="X730" s="2">
        <f t="shared" si="350"/>
        <v>0</v>
      </c>
      <c r="Y730" s="2">
        <f t="shared" si="350"/>
        <v>0</v>
      </c>
      <c r="Z730" s="2">
        <f t="shared" si="350"/>
        <v>0</v>
      </c>
      <c r="AA730" s="2">
        <f t="shared" si="350"/>
        <v>0</v>
      </c>
      <c r="AB730" s="2">
        <f t="shared" si="350"/>
        <v>0</v>
      </c>
      <c r="AC730" s="2">
        <f t="shared" si="350"/>
        <v>0</v>
      </c>
      <c r="AD730" s="2">
        <f t="shared" si="350"/>
        <v>0</v>
      </c>
      <c r="AE730" s="2">
        <f t="shared" si="350"/>
        <v>0</v>
      </c>
      <c r="AF730" s="2">
        <f t="shared" si="350"/>
        <v>0</v>
      </c>
      <c r="AG730" s="2">
        <f t="shared" si="350"/>
        <v>0</v>
      </c>
      <c r="AH730" s="2">
        <f t="shared" si="350"/>
        <v>0</v>
      </c>
      <c r="AI730" s="2">
        <f t="shared" si="350"/>
        <v>11257.733911393958</v>
      </c>
      <c r="AJ730" s="2">
        <f t="shared" si="350"/>
        <v>132160.90962424423</v>
      </c>
      <c r="AK730" s="2">
        <f t="shared" si="350"/>
        <v>126748.1761242752</v>
      </c>
      <c r="AL730" s="2">
        <f t="shared" si="350"/>
        <v>121335.44262430613</v>
      </c>
      <c r="AM730" s="2">
        <f t="shared" si="350"/>
        <v>115922.7091243371</v>
      </c>
      <c r="AN730" s="2">
        <f t="shared" si="350"/>
        <v>110509.97562436803</v>
      </c>
      <c r="AO730" s="2">
        <f t="shared" si="350"/>
        <v>105097.242124399</v>
      </c>
      <c r="AP730" s="2">
        <f t="shared" si="350"/>
        <v>99684.508624429931</v>
      </c>
      <c r="AQ730" s="2">
        <f t="shared" si="350"/>
        <v>94271.775124460895</v>
      </c>
      <c r="AR730" s="2">
        <f t="shared" si="350"/>
        <v>88859.041624491831</v>
      </c>
      <c r="AS730" s="2">
        <f t="shared" si="350"/>
        <v>83446.308124522795</v>
      </c>
      <c r="AT730" s="2">
        <f t="shared" si="350"/>
        <v>78033.57462455373</v>
      </c>
      <c r="AU730" s="2">
        <f t="shared" si="350"/>
        <v>72620.841124584695</v>
      </c>
      <c r="AV730" s="2">
        <f t="shared" si="350"/>
        <v>67208.10762461563</v>
      </c>
      <c r="AW730" s="2">
        <f t="shared" si="350"/>
        <v>61795.374124646587</v>
      </c>
      <c r="AX730" s="2">
        <f t="shared" si="350"/>
        <v>56382.640624677537</v>
      </c>
      <c r="AY730" s="2">
        <f t="shared" si="350"/>
        <v>50969.907124708487</v>
      </c>
      <c r="AZ730" s="2">
        <f t="shared" si="350"/>
        <v>45557.173624739436</v>
      </c>
      <c r="BA730" s="2">
        <f t="shared" si="350"/>
        <v>40144.440124770386</v>
      </c>
      <c r="BB730" s="2">
        <f t="shared" si="350"/>
        <v>34731.706624801336</v>
      </c>
      <c r="BC730" s="2">
        <f t="shared" si="350"/>
        <v>29318.973124832293</v>
      </c>
      <c r="BD730" s="2">
        <f t="shared" si="350"/>
        <v>23906.239624863243</v>
      </c>
      <c r="BE730" s="2">
        <f t="shared" si="350"/>
        <v>18493.5061248942</v>
      </c>
      <c r="BF730" s="2">
        <f t="shared" si="350"/>
        <v>13080.772624925152</v>
      </c>
      <c r="BG730" s="2">
        <f t="shared" si="350"/>
        <v>7668.0391249561053</v>
      </c>
      <c r="BH730" s="2">
        <f t="shared" si="350"/>
        <v>2480.8361874857906</v>
      </c>
      <c r="BI730" s="2">
        <f t="shared" si="350"/>
        <v>0</v>
      </c>
      <c r="BJ730" s="2">
        <f t="shared" si="350"/>
        <v>0</v>
      </c>
      <c r="BK730" s="2">
        <f t="shared" si="350"/>
        <v>0</v>
      </c>
      <c r="BL730" s="2">
        <f t="shared" si="350"/>
        <v>0</v>
      </c>
      <c r="BM730" s="2">
        <f t="shared" si="350"/>
        <v>0</v>
      </c>
      <c r="BN730" s="2">
        <f t="shared" si="350"/>
        <v>0</v>
      </c>
      <c r="BO730" s="2">
        <f t="shared" si="350"/>
        <v>0</v>
      </c>
    </row>
    <row r="731" spans="2:67" ht="12.75" customHeight="1" outlineLevel="2">
      <c r="B731" s="64" t="s">
        <v>535</v>
      </c>
      <c r="L731" s="171">
        <f t="shared" ref="L731:BO731" si="351">+L730*$C$5</f>
        <v>0</v>
      </c>
      <c r="M731" s="171">
        <f t="shared" si="351"/>
        <v>0</v>
      </c>
      <c r="N731" s="171">
        <f t="shared" si="351"/>
        <v>0</v>
      </c>
      <c r="O731" s="171">
        <f t="shared" si="351"/>
        <v>0</v>
      </c>
      <c r="P731" s="171">
        <f t="shared" si="351"/>
        <v>0</v>
      </c>
      <c r="Q731" s="171">
        <f t="shared" si="351"/>
        <v>0</v>
      </c>
      <c r="R731" s="171">
        <f t="shared" si="351"/>
        <v>0</v>
      </c>
      <c r="S731" s="171">
        <f t="shared" si="351"/>
        <v>0</v>
      </c>
      <c r="T731" s="171">
        <f t="shared" si="351"/>
        <v>0</v>
      </c>
      <c r="U731" s="171">
        <f t="shared" si="351"/>
        <v>0</v>
      </c>
      <c r="V731" s="171">
        <f t="shared" si="351"/>
        <v>0</v>
      </c>
      <c r="W731" s="171">
        <f t="shared" si="351"/>
        <v>0</v>
      </c>
      <c r="X731" s="171">
        <f t="shared" si="351"/>
        <v>0</v>
      </c>
      <c r="Y731" s="171">
        <f t="shared" si="351"/>
        <v>0</v>
      </c>
      <c r="Z731" s="171">
        <f t="shared" si="351"/>
        <v>0</v>
      </c>
      <c r="AA731" s="171">
        <f t="shared" si="351"/>
        <v>0</v>
      </c>
      <c r="AB731" s="171">
        <f t="shared" si="351"/>
        <v>0</v>
      </c>
      <c r="AC731" s="171">
        <f t="shared" si="351"/>
        <v>0</v>
      </c>
      <c r="AD731" s="171">
        <f t="shared" si="351"/>
        <v>0</v>
      </c>
      <c r="AE731" s="171">
        <f t="shared" si="351"/>
        <v>0</v>
      </c>
      <c r="AF731" s="171">
        <f t="shared" si="351"/>
        <v>0</v>
      </c>
      <c r="AG731" s="171">
        <f t="shared" si="351"/>
        <v>0</v>
      </c>
      <c r="AH731" s="171">
        <f t="shared" si="351"/>
        <v>0</v>
      </c>
      <c r="AI731" s="171">
        <f t="shared" si="351"/>
        <v>788.04137379757708</v>
      </c>
      <c r="AJ731" s="171">
        <f t="shared" si="351"/>
        <v>9251.2636736970962</v>
      </c>
      <c r="AK731" s="171">
        <f t="shared" si="351"/>
        <v>8872.3723286992645</v>
      </c>
      <c r="AL731" s="171">
        <f t="shared" si="351"/>
        <v>8493.4809837014309</v>
      </c>
      <c r="AM731" s="171">
        <f t="shared" si="351"/>
        <v>8114.5896387035973</v>
      </c>
      <c r="AN731" s="171">
        <f t="shared" si="351"/>
        <v>7735.6982937057628</v>
      </c>
      <c r="AO731" s="171">
        <f t="shared" si="351"/>
        <v>7356.8069487079301</v>
      </c>
      <c r="AP731" s="171">
        <f t="shared" si="351"/>
        <v>6977.9156037100956</v>
      </c>
      <c r="AQ731" s="171">
        <f t="shared" si="351"/>
        <v>6599.024258712263</v>
      </c>
      <c r="AR731" s="171">
        <f t="shared" si="351"/>
        <v>6220.1329137144285</v>
      </c>
      <c r="AS731" s="171">
        <f t="shared" si="351"/>
        <v>5841.2415687165958</v>
      </c>
      <c r="AT731" s="171">
        <f t="shared" si="351"/>
        <v>5462.3502237187613</v>
      </c>
      <c r="AU731" s="171">
        <f t="shared" si="351"/>
        <v>5083.4588787209295</v>
      </c>
      <c r="AV731" s="171">
        <f t="shared" si="351"/>
        <v>4704.5675337230941</v>
      </c>
      <c r="AW731" s="171">
        <f t="shared" si="351"/>
        <v>4325.6761887252615</v>
      </c>
      <c r="AX731" s="171">
        <f t="shared" si="351"/>
        <v>3946.7848437274279</v>
      </c>
      <c r="AY731" s="171">
        <f t="shared" si="351"/>
        <v>3567.8934987295943</v>
      </c>
      <c r="AZ731" s="171">
        <f t="shared" si="351"/>
        <v>3189.0021537317607</v>
      </c>
      <c r="BA731" s="171">
        <f t="shared" si="351"/>
        <v>2810.1108087339271</v>
      </c>
      <c r="BB731" s="171">
        <f t="shared" si="351"/>
        <v>2431.219463736094</v>
      </c>
      <c r="BC731" s="171">
        <f t="shared" si="351"/>
        <v>2052.3281187382609</v>
      </c>
      <c r="BD731" s="171">
        <f t="shared" si="351"/>
        <v>1673.4367737404273</v>
      </c>
      <c r="BE731" s="171">
        <f t="shared" si="351"/>
        <v>1294.5454287425941</v>
      </c>
      <c r="BF731" s="171">
        <f t="shared" si="351"/>
        <v>915.65408374476067</v>
      </c>
      <c r="BG731" s="171">
        <f t="shared" si="351"/>
        <v>536.76273874692743</v>
      </c>
      <c r="BH731" s="171">
        <f t="shared" si="351"/>
        <v>173.65853312400534</v>
      </c>
      <c r="BI731" s="171">
        <f t="shared" si="351"/>
        <v>0</v>
      </c>
      <c r="BJ731" s="171">
        <f t="shared" si="351"/>
        <v>0</v>
      </c>
      <c r="BK731" s="171">
        <f t="shared" si="351"/>
        <v>0</v>
      </c>
      <c r="BL731" s="171">
        <f t="shared" si="351"/>
        <v>0</v>
      </c>
      <c r="BM731" s="171">
        <f t="shared" si="351"/>
        <v>0</v>
      </c>
      <c r="BN731" s="171">
        <f t="shared" si="351"/>
        <v>0</v>
      </c>
      <c r="BO731" s="171">
        <f t="shared" si="351"/>
        <v>0</v>
      </c>
    </row>
    <row r="732" spans="2:67" ht="12.75" customHeight="1" outlineLevel="2">
      <c r="B732" s="14" t="s">
        <v>560</v>
      </c>
      <c r="L732" s="22">
        <f t="shared" ref="L732:BO732" si="352">IF(OR(L$10&lt;$C717,L$10&gt;$C717+$F724),0,IF(L$10=$C717,$E724*(13-$D717)/12,IF(L$10=$C717+$F724,$E724*($D717-1)/12,$E724)))</f>
        <v>0</v>
      </c>
      <c r="M732" s="22">
        <f t="shared" si="352"/>
        <v>0</v>
      </c>
      <c r="N732" s="22">
        <f t="shared" si="352"/>
        <v>0</v>
      </c>
      <c r="O732" s="22">
        <f t="shared" si="352"/>
        <v>0</v>
      </c>
      <c r="P732" s="22">
        <f t="shared" si="352"/>
        <v>0</v>
      </c>
      <c r="Q732" s="22">
        <f t="shared" si="352"/>
        <v>0</v>
      </c>
      <c r="R732" s="22">
        <f t="shared" si="352"/>
        <v>0</v>
      </c>
      <c r="S732" s="22">
        <f t="shared" si="352"/>
        <v>0</v>
      </c>
      <c r="T732" s="22">
        <f t="shared" si="352"/>
        <v>0</v>
      </c>
      <c r="U732" s="22">
        <f t="shared" si="352"/>
        <v>0</v>
      </c>
      <c r="V732" s="22">
        <f t="shared" si="352"/>
        <v>0</v>
      </c>
      <c r="W732" s="22">
        <f t="shared" si="352"/>
        <v>0</v>
      </c>
      <c r="X732" s="22">
        <f t="shared" si="352"/>
        <v>0</v>
      </c>
      <c r="Y732" s="22">
        <f t="shared" si="352"/>
        <v>0</v>
      </c>
      <c r="Z732" s="22">
        <f t="shared" si="352"/>
        <v>0</v>
      </c>
      <c r="AA732" s="22">
        <f t="shared" si="352"/>
        <v>0</v>
      </c>
      <c r="AB732" s="22">
        <f t="shared" si="352"/>
        <v>0</v>
      </c>
      <c r="AC732" s="22">
        <f t="shared" si="352"/>
        <v>0</v>
      </c>
      <c r="AD732" s="22">
        <f t="shared" si="352"/>
        <v>0</v>
      </c>
      <c r="AE732" s="22">
        <f t="shared" si="352"/>
        <v>0</v>
      </c>
      <c r="AF732" s="22">
        <f t="shared" si="352"/>
        <v>0</v>
      </c>
      <c r="AG732" s="22">
        <f t="shared" si="352"/>
        <v>0</v>
      </c>
      <c r="AH732" s="22">
        <f t="shared" si="352"/>
        <v>0</v>
      </c>
      <c r="AI732" s="22">
        <f t="shared" si="352"/>
        <v>11276.528124935516</v>
      </c>
      <c r="AJ732" s="22">
        <f t="shared" si="352"/>
        <v>135318.33749922618</v>
      </c>
      <c r="AK732" s="22">
        <f t="shared" si="352"/>
        <v>135318.33749922618</v>
      </c>
      <c r="AL732" s="22">
        <f t="shared" si="352"/>
        <v>135318.33749922618</v>
      </c>
      <c r="AM732" s="22">
        <f t="shared" si="352"/>
        <v>135318.33749922618</v>
      </c>
      <c r="AN732" s="22">
        <f t="shared" si="352"/>
        <v>135318.33749922618</v>
      </c>
      <c r="AO732" s="22">
        <f t="shared" si="352"/>
        <v>135318.33749922618</v>
      </c>
      <c r="AP732" s="22">
        <f t="shared" si="352"/>
        <v>135318.33749922618</v>
      </c>
      <c r="AQ732" s="22">
        <f t="shared" si="352"/>
        <v>135318.33749922618</v>
      </c>
      <c r="AR732" s="22">
        <f t="shared" si="352"/>
        <v>135318.33749922618</v>
      </c>
      <c r="AS732" s="22">
        <f t="shared" si="352"/>
        <v>135318.33749922618</v>
      </c>
      <c r="AT732" s="22">
        <f t="shared" si="352"/>
        <v>135318.33749922618</v>
      </c>
      <c r="AU732" s="22">
        <f t="shared" si="352"/>
        <v>135318.33749922618</v>
      </c>
      <c r="AV732" s="22">
        <f t="shared" si="352"/>
        <v>135318.33749922618</v>
      </c>
      <c r="AW732" s="22">
        <f t="shared" si="352"/>
        <v>135318.33749922618</v>
      </c>
      <c r="AX732" s="22">
        <f t="shared" si="352"/>
        <v>135318.33749922618</v>
      </c>
      <c r="AY732" s="22">
        <f t="shared" si="352"/>
        <v>135318.33749922618</v>
      </c>
      <c r="AZ732" s="22">
        <f t="shared" si="352"/>
        <v>135318.33749922618</v>
      </c>
      <c r="BA732" s="22">
        <f t="shared" si="352"/>
        <v>135318.33749922618</v>
      </c>
      <c r="BB732" s="22">
        <f t="shared" si="352"/>
        <v>135318.33749922618</v>
      </c>
      <c r="BC732" s="22">
        <f t="shared" si="352"/>
        <v>135318.33749922618</v>
      </c>
      <c r="BD732" s="22">
        <f t="shared" si="352"/>
        <v>135318.33749922618</v>
      </c>
      <c r="BE732" s="22">
        <f t="shared" si="352"/>
        <v>135318.33749922618</v>
      </c>
      <c r="BF732" s="22">
        <f t="shared" si="352"/>
        <v>135318.33749922618</v>
      </c>
      <c r="BG732" s="22">
        <f t="shared" si="352"/>
        <v>135318.33749922618</v>
      </c>
      <c r="BH732" s="22">
        <f t="shared" si="352"/>
        <v>124041.80937429068</v>
      </c>
      <c r="BI732" s="22">
        <f t="shared" si="352"/>
        <v>0</v>
      </c>
      <c r="BJ732" s="22">
        <f t="shared" si="352"/>
        <v>0</v>
      </c>
      <c r="BK732" s="22">
        <f t="shared" si="352"/>
        <v>0</v>
      </c>
      <c r="BL732" s="22">
        <f t="shared" si="352"/>
        <v>0</v>
      </c>
      <c r="BM732" s="22">
        <f t="shared" si="352"/>
        <v>0</v>
      </c>
      <c r="BN732" s="22">
        <f t="shared" si="352"/>
        <v>0</v>
      </c>
      <c r="BO732" s="22">
        <f t="shared" si="352"/>
        <v>0</v>
      </c>
    </row>
    <row r="733" spans="2:67" ht="12.75" customHeight="1" outlineLevel="2">
      <c r="B733" s="14" t="s">
        <v>536</v>
      </c>
      <c r="J733" s="2"/>
      <c r="L733" s="172">
        <f>+L732*$G724</f>
        <v>0</v>
      </c>
      <c r="M733" s="172">
        <f t="shared" ref="M733:BO733" si="353">+M732*$G724</f>
        <v>0</v>
      </c>
      <c r="N733" s="172">
        <f t="shared" si="353"/>
        <v>0</v>
      </c>
      <c r="O733" s="172">
        <f t="shared" si="353"/>
        <v>0</v>
      </c>
      <c r="P733" s="172">
        <f t="shared" si="353"/>
        <v>0</v>
      </c>
      <c r="Q733" s="172">
        <f t="shared" si="353"/>
        <v>0</v>
      </c>
      <c r="R733" s="172">
        <f t="shared" si="353"/>
        <v>0</v>
      </c>
      <c r="S733" s="172">
        <f t="shared" si="353"/>
        <v>0</v>
      </c>
      <c r="T733" s="172">
        <f t="shared" si="353"/>
        <v>0</v>
      </c>
      <c r="U733" s="172">
        <f t="shared" si="353"/>
        <v>0</v>
      </c>
      <c r="V733" s="172">
        <f t="shared" si="353"/>
        <v>0</v>
      </c>
      <c r="W733" s="172">
        <f t="shared" si="353"/>
        <v>0</v>
      </c>
      <c r="X733" s="172">
        <f t="shared" si="353"/>
        <v>0</v>
      </c>
      <c r="Y733" s="172">
        <f t="shared" si="353"/>
        <v>0</v>
      </c>
      <c r="Z733" s="172">
        <f t="shared" si="353"/>
        <v>0</v>
      </c>
      <c r="AA733" s="172">
        <f t="shared" si="353"/>
        <v>0</v>
      </c>
      <c r="AB733" s="172">
        <f t="shared" si="353"/>
        <v>0</v>
      </c>
      <c r="AC733" s="172">
        <f t="shared" si="353"/>
        <v>0</v>
      </c>
      <c r="AD733" s="172">
        <f t="shared" si="353"/>
        <v>0</v>
      </c>
      <c r="AE733" s="172">
        <f t="shared" si="353"/>
        <v>0</v>
      </c>
      <c r="AF733" s="172">
        <f t="shared" si="353"/>
        <v>0</v>
      </c>
      <c r="AG733" s="172">
        <f t="shared" si="353"/>
        <v>0</v>
      </c>
      <c r="AH733" s="172">
        <f t="shared" si="353"/>
        <v>0</v>
      </c>
      <c r="AI733" s="172">
        <f t="shared" si="353"/>
        <v>3.3829584374806543</v>
      </c>
      <c r="AJ733" s="172">
        <f t="shared" si="353"/>
        <v>40.59550124976785</v>
      </c>
      <c r="AK733" s="172">
        <f t="shared" si="353"/>
        <v>40.59550124976785</v>
      </c>
      <c r="AL733" s="172">
        <f t="shared" si="353"/>
        <v>40.59550124976785</v>
      </c>
      <c r="AM733" s="172">
        <f t="shared" si="353"/>
        <v>40.59550124976785</v>
      </c>
      <c r="AN733" s="172">
        <f t="shared" si="353"/>
        <v>40.59550124976785</v>
      </c>
      <c r="AO733" s="172">
        <f t="shared" si="353"/>
        <v>40.59550124976785</v>
      </c>
      <c r="AP733" s="172">
        <f t="shared" si="353"/>
        <v>40.59550124976785</v>
      </c>
      <c r="AQ733" s="172">
        <f t="shared" si="353"/>
        <v>40.59550124976785</v>
      </c>
      <c r="AR733" s="172">
        <f t="shared" si="353"/>
        <v>40.59550124976785</v>
      </c>
      <c r="AS733" s="172">
        <f t="shared" si="353"/>
        <v>40.59550124976785</v>
      </c>
      <c r="AT733" s="172">
        <f t="shared" si="353"/>
        <v>40.59550124976785</v>
      </c>
      <c r="AU733" s="172">
        <f t="shared" si="353"/>
        <v>40.59550124976785</v>
      </c>
      <c r="AV733" s="172">
        <f t="shared" si="353"/>
        <v>40.59550124976785</v>
      </c>
      <c r="AW733" s="172">
        <f t="shared" si="353"/>
        <v>40.59550124976785</v>
      </c>
      <c r="AX733" s="172">
        <f t="shared" si="353"/>
        <v>40.59550124976785</v>
      </c>
      <c r="AY733" s="172">
        <f t="shared" si="353"/>
        <v>40.59550124976785</v>
      </c>
      <c r="AZ733" s="172">
        <f t="shared" si="353"/>
        <v>40.59550124976785</v>
      </c>
      <c r="BA733" s="172">
        <f t="shared" si="353"/>
        <v>40.59550124976785</v>
      </c>
      <c r="BB733" s="172">
        <f t="shared" si="353"/>
        <v>40.59550124976785</v>
      </c>
      <c r="BC733" s="172">
        <f t="shared" si="353"/>
        <v>40.59550124976785</v>
      </c>
      <c r="BD733" s="172">
        <f t="shared" si="353"/>
        <v>40.59550124976785</v>
      </c>
      <c r="BE733" s="172">
        <f t="shared" si="353"/>
        <v>40.59550124976785</v>
      </c>
      <c r="BF733" s="172">
        <f t="shared" si="353"/>
        <v>40.59550124976785</v>
      </c>
      <c r="BG733" s="172">
        <f t="shared" si="353"/>
        <v>40.59550124976785</v>
      </c>
      <c r="BH733" s="172">
        <f t="shared" si="353"/>
        <v>37.212542812287204</v>
      </c>
      <c r="BI733" s="172">
        <f t="shared" si="353"/>
        <v>0</v>
      </c>
      <c r="BJ733" s="172">
        <f t="shared" si="353"/>
        <v>0</v>
      </c>
      <c r="BK733" s="172">
        <f t="shared" si="353"/>
        <v>0</v>
      </c>
      <c r="BL733" s="172">
        <f t="shared" si="353"/>
        <v>0</v>
      </c>
      <c r="BM733" s="172">
        <f t="shared" si="353"/>
        <v>0</v>
      </c>
      <c r="BN733" s="172">
        <f t="shared" si="353"/>
        <v>0</v>
      </c>
      <c r="BO733" s="172">
        <f t="shared" si="353"/>
        <v>0</v>
      </c>
    </row>
    <row r="734" spans="2:67" ht="13.5" customHeight="1" outlineLevel="2" thickBot="1">
      <c r="B734" s="14" t="s">
        <v>561</v>
      </c>
      <c r="J734" s="2"/>
      <c r="L734" s="157">
        <f t="shared" ref="L734:BO734" si="354">SUM(L728,L731,L733)</f>
        <v>0</v>
      </c>
      <c r="M734" s="157">
        <f t="shared" si="354"/>
        <v>0</v>
      </c>
      <c r="N734" s="157">
        <f t="shared" si="354"/>
        <v>0</v>
      </c>
      <c r="O734" s="157">
        <f t="shared" si="354"/>
        <v>0</v>
      </c>
      <c r="P734" s="157">
        <f t="shared" si="354"/>
        <v>0</v>
      </c>
      <c r="Q734" s="157">
        <f t="shared" si="354"/>
        <v>0</v>
      </c>
      <c r="R734" s="157">
        <f t="shared" si="354"/>
        <v>0</v>
      </c>
      <c r="S734" s="157">
        <f t="shared" si="354"/>
        <v>0</v>
      </c>
      <c r="T734" s="157">
        <f t="shared" si="354"/>
        <v>0</v>
      </c>
      <c r="U734" s="157">
        <f t="shared" si="354"/>
        <v>0</v>
      </c>
      <c r="V734" s="157">
        <f t="shared" si="354"/>
        <v>0</v>
      </c>
      <c r="W734" s="157">
        <f t="shared" si="354"/>
        <v>0</v>
      </c>
      <c r="X734" s="157">
        <f t="shared" si="354"/>
        <v>0</v>
      </c>
      <c r="Y734" s="157">
        <f t="shared" si="354"/>
        <v>0</v>
      </c>
      <c r="Z734" s="157">
        <f t="shared" si="354"/>
        <v>0</v>
      </c>
      <c r="AA734" s="157">
        <f t="shared" si="354"/>
        <v>0</v>
      </c>
      <c r="AB734" s="157">
        <f t="shared" si="354"/>
        <v>0</v>
      </c>
      <c r="AC734" s="157">
        <f t="shared" si="354"/>
        <v>0</v>
      </c>
      <c r="AD734" s="157">
        <f t="shared" si="354"/>
        <v>0</v>
      </c>
      <c r="AE734" s="157">
        <f t="shared" si="354"/>
        <v>0</v>
      </c>
      <c r="AF734" s="157">
        <f t="shared" si="354"/>
        <v>0</v>
      </c>
      <c r="AG734" s="157">
        <f t="shared" si="354"/>
        <v>0</v>
      </c>
      <c r="AH734" s="157">
        <f t="shared" si="354"/>
        <v>0</v>
      </c>
      <c r="AI734" s="157">
        <f t="shared" si="354"/>
        <v>1242.4854572324784</v>
      </c>
      <c r="AJ734" s="157">
        <f t="shared" si="354"/>
        <v>14704.59267491591</v>
      </c>
      <c r="AK734" s="157">
        <f t="shared" si="354"/>
        <v>14325.701329918078</v>
      </c>
      <c r="AL734" s="157">
        <f t="shared" si="354"/>
        <v>13946.809984920246</v>
      </c>
      <c r="AM734" s="157">
        <f t="shared" si="354"/>
        <v>13567.918639922411</v>
      </c>
      <c r="AN734" s="157">
        <f t="shared" si="354"/>
        <v>13189.027294924577</v>
      </c>
      <c r="AO734" s="157">
        <f t="shared" si="354"/>
        <v>12810.135949926744</v>
      </c>
      <c r="AP734" s="157">
        <f t="shared" si="354"/>
        <v>12431.24460492891</v>
      </c>
      <c r="AQ734" s="157">
        <f t="shared" si="354"/>
        <v>12052.353259931077</v>
      </c>
      <c r="AR734" s="157">
        <f t="shared" si="354"/>
        <v>11673.461914933243</v>
      </c>
      <c r="AS734" s="157">
        <f t="shared" si="354"/>
        <v>11294.570569935409</v>
      </c>
      <c r="AT734" s="157">
        <f t="shared" si="354"/>
        <v>10915.679224937576</v>
      </c>
      <c r="AU734" s="157">
        <f t="shared" si="354"/>
        <v>10536.787879939744</v>
      </c>
      <c r="AV734" s="157">
        <f t="shared" si="354"/>
        <v>10157.896534941909</v>
      </c>
      <c r="AW734" s="157">
        <f t="shared" si="354"/>
        <v>9779.005189944075</v>
      </c>
      <c r="AX734" s="157">
        <f t="shared" si="354"/>
        <v>9400.1138449462433</v>
      </c>
      <c r="AY734" s="157">
        <f t="shared" si="354"/>
        <v>9021.2224999484079</v>
      </c>
      <c r="AZ734" s="157">
        <f t="shared" si="354"/>
        <v>8642.3311549505761</v>
      </c>
      <c r="BA734" s="157">
        <f t="shared" si="354"/>
        <v>8263.4398099527407</v>
      </c>
      <c r="BB734" s="157">
        <f t="shared" si="354"/>
        <v>7884.5484649549098</v>
      </c>
      <c r="BC734" s="157">
        <f t="shared" si="354"/>
        <v>7505.6571199570762</v>
      </c>
      <c r="BD734" s="157">
        <f t="shared" si="354"/>
        <v>7126.7657749592427</v>
      </c>
      <c r="BE734" s="157">
        <f t="shared" si="354"/>
        <v>6747.8744299614091</v>
      </c>
      <c r="BF734" s="157">
        <f t="shared" si="354"/>
        <v>6368.9830849635764</v>
      </c>
      <c r="BG734" s="157">
        <f t="shared" si="354"/>
        <v>5990.0917399657428</v>
      </c>
      <c r="BH734" s="157">
        <f t="shared" si="354"/>
        <v>5172.5434509078741</v>
      </c>
      <c r="BI734" s="157">
        <f t="shared" si="354"/>
        <v>0</v>
      </c>
      <c r="BJ734" s="157">
        <f t="shared" si="354"/>
        <v>0</v>
      </c>
      <c r="BK734" s="157">
        <f t="shared" si="354"/>
        <v>0</v>
      </c>
      <c r="BL734" s="157">
        <f t="shared" si="354"/>
        <v>0</v>
      </c>
      <c r="BM734" s="157">
        <f t="shared" si="354"/>
        <v>0</v>
      </c>
      <c r="BN734" s="157">
        <f t="shared" si="354"/>
        <v>0</v>
      </c>
      <c r="BO734" s="157">
        <f t="shared" si="354"/>
        <v>0</v>
      </c>
    </row>
    <row r="735" spans="2:67" ht="12.75" customHeight="1" outlineLevel="2">
      <c r="B735" s="14"/>
    </row>
    <row r="736" spans="2:67" ht="12.75" customHeight="1" outlineLevel="2">
      <c r="B736" s="14"/>
    </row>
    <row r="737" spans="1:67" ht="12.75" customHeight="1" outlineLevel="2">
      <c r="B737" s="14"/>
    </row>
    <row r="738" spans="1:67" ht="12.75" customHeight="1" outlineLevel="2">
      <c r="B738" s="14"/>
    </row>
    <row r="739" spans="1:67" ht="12.75" customHeight="1" outlineLevel="2">
      <c r="B739" s="14"/>
    </row>
    <row r="740" spans="1:67" ht="12.75" customHeight="1" outlineLevel="2">
      <c r="B740" s="14"/>
    </row>
    <row r="741" spans="1:67" ht="12.75" customHeight="1" outlineLevel="2">
      <c r="B741" s="14"/>
    </row>
    <row r="742" spans="1:67" outlineLevel="1">
      <c r="A742">
        <f>A712+1</f>
        <v>25</v>
      </c>
      <c r="B742" s="158" t="s">
        <v>633</v>
      </c>
      <c r="C742" s="150"/>
      <c r="G742" s="159" t="s">
        <v>567</v>
      </c>
      <c r="H742" s="1">
        <f>+C747</f>
        <v>2036</v>
      </c>
      <c r="I742" s="2">
        <f>+E754</f>
        <v>509592.56378965639</v>
      </c>
      <c r="J742" s="2">
        <f>NPV($C$4,M742:BO742)+L742</f>
        <v>99972.699787494654</v>
      </c>
      <c r="L742" s="2">
        <f>+L764</f>
        <v>0</v>
      </c>
      <c r="M742" s="2">
        <f t="shared" ref="M742:BO742" si="355">+M764</f>
        <v>0</v>
      </c>
      <c r="N742" s="2">
        <f t="shared" si="355"/>
        <v>0</v>
      </c>
      <c r="O742" s="2">
        <f t="shared" si="355"/>
        <v>0</v>
      </c>
      <c r="P742" s="2">
        <f t="shared" si="355"/>
        <v>0</v>
      </c>
      <c r="Q742" s="2">
        <f t="shared" si="355"/>
        <v>0</v>
      </c>
      <c r="R742" s="2">
        <f t="shared" si="355"/>
        <v>0</v>
      </c>
      <c r="S742" s="2">
        <f t="shared" si="355"/>
        <v>0</v>
      </c>
      <c r="T742" s="2">
        <f t="shared" si="355"/>
        <v>0</v>
      </c>
      <c r="U742" s="2">
        <f t="shared" si="355"/>
        <v>0</v>
      </c>
      <c r="V742" s="2">
        <f t="shared" si="355"/>
        <v>0</v>
      </c>
      <c r="W742" s="2">
        <f t="shared" si="355"/>
        <v>0</v>
      </c>
      <c r="X742" s="2">
        <f t="shared" si="355"/>
        <v>0</v>
      </c>
      <c r="Y742" s="2">
        <f t="shared" si="355"/>
        <v>0</v>
      </c>
      <c r="Z742" s="2">
        <f t="shared" si="355"/>
        <v>0</v>
      </c>
      <c r="AA742" s="2">
        <f t="shared" si="355"/>
        <v>0</v>
      </c>
      <c r="AB742" s="2">
        <f t="shared" si="355"/>
        <v>0</v>
      </c>
      <c r="AC742" s="2">
        <f t="shared" si="355"/>
        <v>0</v>
      </c>
      <c r="AD742" s="2">
        <f t="shared" si="355"/>
        <v>0</v>
      </c>
      <c r="AE742" s="2">
        <f t="shared" si="355"/>
        <v>0</v>
      </c>
      <c r="AF742" s="2">
        <f t="shared" si="355"/>
        <v>0</v>
      </c>
      <c r="AG742" s="2">
        <f t="shared" si="355"/>
        <v>0</v>
      </c>
      <c r="AH742" s="2">
        <f t="shared" si="355"/>
        <v>0</v>
      </c>
      <c r="AI742" s="2">
        <f t="shared" si="355"/>
        <v>0</v>
      </c>
      <c r="AJ742" s="2">
        <f t="shared" si="355"/>
        <v>4396.7693588268203</v>
      </c>
      <c r="AK742" s="2">
        <f t="shared" si="355"/>
        <v>52117.163926687688</v>
      </c>
      <c r="AL742" s="2">
        <f t="shared" si="355"/>
        <v>50928.114611178491</v>
      </c>
      <c r="AM742" s="2">
        <f t="shared" si="355"/>
        <v>49739.065295669301</v>
      </c>
      <c r="AN742" s="2">
        <f t="shared" si="355"/>
        <v>48550.015980160104</v>
      </c>
      <c r="AO742" s="2">
        <f t="shared" si="355"/>
        <v>47360.966664650907</v>
      </c>
      <c r="AP742" s="2">
        <f t="shared" si="355"/>
        <v>46171.91734914171</v>
      </c>
      <c r="AQ742" s="2">
        <f t="shared" si="355"/>
        <v>44982.868033632512</v>
      </c>
      <c r="AR742" s="2">
        <f t="shared" si="355"/>
        <v>43793.818718123315</v>
      </c>
      <c r="AS742" s="2">
        <f t="shared" si="355"/>
        <v>42604.769402614118</v>
      </c>
      <c r="AT742" s="2">
        <f t="shared" si="355"/>
        <v>41415.720087104921</v>
      </c>
      <c r="AU742" s="2">
        <f t="shared" si="355"/>
        <v>40226.670771595724</v>
      </c>
      <c r="AV742" s="2">
        <f t="shared" si="355"/>
        <v>39037.621456086526</v>
      </c>
      <c r="AW742" s="2">
        <f t="shared" si="355"/>
        <v>37848.572140577329</v>
      </c>
      <c r="AX742" s="2">
        <f t="shared" si="355"/>
        <v>36659.522825068132</v>
      </c>
      <c r="AY742" s="2">
        <f t="shared" si="355"/>
        <v>35470.473509558935</v>
      </c>
      <c r="AZ742" s="2">
        <f t="shared" si="355"/>
        <v>34281.424194049738</v>
      </c>
      <c r="BA742" s="2">
        <f t="shared" si="355"/>
        <v>33092.374878540541</v>
      </c>
      <c r="BB742" s="2">
        <f t="shared" si="355"/>
        <v>31903.325563031336</v>
      </c>
      <c r="BC742" s="2">
        <f t="shared" si="355"/>
        <v>30714.276247522143</v>
      </c>
      <c r="BD742" s="2">
        <f t="shared" si="355"/>
        <v>29525.226932012942</v>
      </c>
      <c r="BE742" s="2">
        <f t="shared" si="355"/>
        <v>28336.177616503745</v>
      </c>
      <c r="BF742" s="2">
        <f t="shared" si="355"/>
        <v>27147.128300994544</v>
      </c>
      <c r="BG742" s="2">
        <f t="shared" si="355"/>
        <v>25958.078985485346</v>
      </c>
      <c r="BH742" s="2">
        <f t="shared" si="355"/>
        <v>24769.029669976146</v>
      </c>
      <c r="BI742" s="2">
        <f t="shared" si="355"/>
        <v>23579.980354466948</v>
      </c>
      <c r="BJ742" s="2">
        <f t="shared" si="355"/>
        <v>22390.931038957751</v>
      </c>
      <c r="BK742" s="2">
        <f t="shared" si="355"/>
        <v>21201.88172344855</v>
      </c>
      <c r="BL742" s="2">
        <f t="shared" si="355"/>
        <v>20012.832407939353</v>
      </c>
      <c r="BM742" s="2">
        <f t="shared" si="355"/>
        <v>18823.783092430156</v>
      </c>
      <c r="BN742" s="2">
        <f t="shared" si="355"/>
        <v>16256.002784890279</v>
      </c>
      <c r="BO742" s="2">
        <f t="shared" si="355"/>
        <v>0</v>
      </c>
    </row>
    <row r="743" spans="1:67" ht="12.75" customHeight="1" outlineLevel="2">
      <c r="B743" s="160" t="str">
        <f>"Jan "&amp;$L$10&amp;" $"</f>
        <v>Jan 2012 $</v>
      </c>
      <c r="C743" s="161">
        <v>261894.592</v>
      </c>
      <c r="D743" s="60"/>
      <c r="E743" s="60"/>
      <c r="F743" s="60"/>
      <c r="G743" s="60"/>
      <c r="H743" s="162"/>
    </row>
    <row r="744" spans="1:67" ht="12.75" customHeight="1" outlineLevel="2">
      <c r="B744" s="14" t="s">
        <v>549</v>
      </c>
      <c r="C744" s="163">
        <v>0.13739999999999999</v>
      </c>
      <c r="D744" s="163">
        <v>0.53769999999999996</v>
      </c>
      <c r="E744" s="163">
        <v>0.32490000000000002</v>
      </c>
      <c r="F744" s="163">
        <v>0</v>
      </c>
      <c r="G744" s="163">
        <v>0</v>
      </c>
      <c r="H744" s="164"/>
      <c r="J744" s="17"/>
      <c r="K744" s="17"/>
    </row>
    <row r="745" spans="1:67" ht="12.75" customHeight="1" outlineLevel="2">
      <c r="B745" s="14" t="s">
        <v>323</v>
      </c>
      <c r="C745" s="193">
        <v>2.52E-2</v>
      </c>
      <c r="D745" s="60"/>
      <c r="E745" s="60"/>
      <c r="F745" s="60"/>
      <c r="G745" s="60"/>
    </row>
    <row r="746" spans="1:67" ht="12.75" customHeight="1" outlineLevel="2">
      <c r="B746" s="14" t="s">
        <v>550</v>
      </c>
      <c r="C746" s="159">
        <v>2034</v>
      </c>
      <c r="D746" s="159">
        <v>1</v>
      </c>
    </row>
    <row r="747" spans="1:67" ht="12.75" customHeight="1" outlineLevel="2">
      <c r="B747" s="14" t="s">
        <v>551</v>
      </c>
      <c r="C747" s="159">
        <v>2036</v>
      </c>
      <c r="D747" s="159">
        <v>12</v>
      </c>
    </row>
    <row r="748" spans="1:67" ht="12.75" customHeight="1" outlineLevel="2">
      <c r="B748" s="15" t="s">
        <v>552</v>
      </c>
      <c r="L748" s="166">
        <f t="shared" ref="L748:BO748" si="356">(1+$C745)^L$21</f>
        <v>1.0125216047077712</v>
      </c>
      <c r="M748" s="166">
        <f t="shared" si="356"/>
        <v>1.0380371491464069</v>
      </c>
      <c r="N748" s="166">
        <f t="shared" si="356"/>
        <v>1.0641956853048962</v>
      </c>
      <c r="O748" s="166">
        <f t="shared" si="356"/>
        <v>1.0910134165745795</v>
      </c>
      <c r="P748" s="166">
        <f t="shared" si="356"/>
        <v>1.1185069546722588</v>
      </c>
      <c r="Q748" s="166">
        <f t="shared" si="356"/>
        <v>1.1466933299299995</v>
      </c>
      <c r="R748" s="166">
        <f t="shared" si="356"/>
        <v>1.1755900018442353</v>
      </c>
      <c r="S748" s="166">
        <f t="shared" si="356"/>
        <v>1.2052148698907099</v>
      </c>
      <c r="T748" s="166">
        <f t="shared" si="356"/>
        <v>1.2355862846119556</v>
      </c>
      <c r="U748" s="166">
        <f t="shared" si="356"/>
        <v>1.2667230589841769</v>
      </c>
      <c r="V748" s="166">
        <f t="shared" si="356"/>
        <v>1.2986444800705779</v>
      </c>
      <c r="W748" s="166">
        <f t="shared" si="356"/>
        <v>1.3313703209683565</v>
      </c>
      <c r="X748" s="166">
        <f t="shared" si="356"/>
        <v>1.3649208530567589</v>
      </c>
      <c r="Y748" s="166">
        <f t="shared" si="356"/>
        <v>1.399316858553789</v>
      </c>
      <c r="Z748" s="166">
        <f t="shared" si="356"/>
        <v>1.4345796433893443</v>
      </c>
      <c r="AA748" s="166">
        <f t="shared" si="356"/>
        <v>1.4707310504027555</v>
      </c>
      <c r="AB748" s="166">
        <f t="shared" si="356"/>
        <v>1.507793472872905</v>
      </c>
      <c r="AC748" s="166">
        <f t="shared" si="356"/>
        <v>1.5457898683893019</v>
      </c>
      <c r="AD748" s="166">
        <f t="shared" si="356"/>
        <v>1.5847437730727121</v>
      </c>
      <c r="AE748" s="166">
        <f t="shared" si="356"/>
        <v>1.6246793161541444</v>
      </c>
      <c r="AF748" s="166">
        <f t="shared" si="356"/>
        <v>1.6656212349212287</v>
      </c>
      <c r="AG748" s="166">
        <f t="shared" si="356"/>
        <v>1.7075948900412434</v>
      </c>
      <c r="AH748" s="166">
        <f t="shared" si="356"/>
        <v>1.7506262812702824</v>
      </c>
      <c r="AI748" s="166">
        <f t="shared" si="356"/>
        <v>1.7947420635582936</v>
      </c>
      <c r="AJ748" s="166">
        <f t="shared" si="356"/>
        <v>1.8399695635599622</v>
      </c>
      <c r="AK748" s="166">
        <f t="shared" si="356"/>
        <v>1.8863367965616731</v>
      </c>
      <c r="AL748" s="166">
        <f t="shared" si="356"/>
        <v>1.933872483835027</v>
      </c>
      <c r="AM748" s="166">
        <f t="shared" si="356"/>
        <v>1.9826060704276696</v>
      </c>
      <c r="AN748" s="166">
        <f t="shared" si="356"/>
        <v>2.0325677434024465</v>
      </c>
      <c r="AO748" s="166">
        <f t="shared" si="356"/>
        <v>2.0837884505361881</v>
      </c>
      <c r="AP748" s="166">
        <f t="shared" si="356"/>
        <v>2.1362999194896997</v>
      </c>
      <c r="AQ748" s="166">
        <f t="shared" si="356"/>
        <v>2.1901346774608399</v>
      </c>
      <c r="AR748" s="166">
        <f t="shared" si="356"/>
        <v>2.2453260713328529</v>
      </c>
      <c r="AS748" s="166">
        <f t="shared" si="356"/>
        <v>2.3019082883304405</v>
      </c>
      <c r="AT748" s="166">
        <f t="shared" si="356"/>
        <v>2.3599163771963672</v>
      </c>
      <c r="AU748" s="166">
        <f t="shared" si="356"/>
        <v>2.4193862699017155</v>
      </c>
      <c r="AV748" s="166">
        <f t="shared" si="356"/>
        <v>2.4803548039032384</v>
      </c>
      <c r="AW748" s="166">
        <f t="shared" si="356"/>
        <v>2.5428597449615999</v>
      </c>
      <c r="AX748" s="166">
        <f t="shared" si="356"/>
        <v>2.606939810534632</v>
      </c>
      <c r="AY748" s="166">
        <f t="shared" si="356"/>
        <v>2.672634693760104</v>
      </c>
      <c r="AZ748" s="166">
        <f t="shared" si="356"/>
        <v>2.7399850880428587</v>
      </c>
      <c r="BA748" s="166">
        <f t="shared" si="356"/>
        <v>2.8090327122615379</v>
      </c>
      <c r="BB748" s="166">
        <f t="shared" si="356"/>
        <v>2.8798203366105284</v>
      </c>
      <c r="BC748" s="166">
        <f t="shared" si="356"/>
        <v>2.9523918090931134</v>
      </c>
      <c r="BD748" s="166">
        <f t="shared" si="356"/>
        <v>3.0267920826822596</v>
      </c>
      <c r="BE748" s="166">
        <f t="shared" si="356"/>
        <v>3.1030672431658526</v>
      </c>
      <c r="BF748" s="166">
        <f t="shared" si="356"/>
        <v>3.1812645376936315</v>
      </c>
      <c r="BG748" s="166">
        <f t="shared" si="356"/>
        <v>3.2614324040435108</v>
      </c>
      <c r="BH748" s="166">
        <f t="shared" si="356"/>
        <v>3.3436205006254069</v>
      </c>
      <c r="BI748" s="166">
        <f t="shared" si="356"/>
        <v>3.4278797372411671</v>
      </c>
      <c r="BJ748" s="166">
        <f t="shared" si="356"/>
        <v>3.5142623066196435</v>
      </c>
      <c r="BK748" s="166">
        <f t="shared" si="356"/>
        <v>3.6028217167464582</v>
      </c>
      <c r="BL748" s="166">
        <f t="shared" si="356"/>
        <v>3.6936128240084685</v>
      </c>
      <c r="BM748" s="166">
        <f t="shared" si="356"/>
        <v>3.7866918671734817</v>
      </c>
      <c r="BN748" s="166">
        <f t="shared" si="356"/>
        <v>3.8821165022262529</v>
      </c>
      <c r="BO748" s="166">
        <f t="shared" si="356"/>
        <v>3.979945838082354</v>
      </c>
    </row>
    <row r="749" spans="1:67" ht="12.75" customHeight="1" outlineLevel="2">
      <c r="B749" s="14" t="s">
        <v>553</v>
      </c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 spans="1:67" ht="12.75" customHeight="1" outlineLevel="2">
      <c r="B750" s="64" t="s">
        <v>554</v>
      </c>
      <c r="L750" s="2">
        <f t="shared" ref="L750:BO750" si="357">IF(L$10&gt;$C747,0,+K753)</f>
        <v>0</v>
      </c>
      <c r="M750" s="2">
        <f t="shared" si="357"/>
        <v>0</v>
      </c>
      <c r="N750" s="2">
        <f t="shared" si="357"/>
        <v>0</v>
      </c>
      <c r="O750" s="2">
        <f t="shared" si="357"/>
        <v>0</v>
      </c>
      <c r="P750" s="2">
        <f t="shared" si="357"/>
        <v>0</v>
      </c>
      <c r="Q750" s="2">
        <f t="shared" si="357"/>
        <v>0</v>
      </c>
      <c r="R750" s="2">
        <f t="shared" si="357"/>
        <v>0</v>
      </c>
      <c r="S750" s="2">
        <f t="shared" si="357"/>
        <v>0</v>
      </c>
      <c r="T750" s="2">
        <f t="shared" si="357"/>
        <v>0</v>
      </c>
      <c r="U750" s="2">
        <f t="shared" si="357"/>
        <v>0</v>
      </c>
      <c r="V750" s="2">
        <f t="shared" si="357"/>
        <v>0</v>
      </c>
      <c r="W750" s="2">
        <f t="shared" si="357"/>
        <v>0</v>
      </c>
      <c r="X750" s="2">
        <f t="shared" si="357"/>
        <v>0</v>
      </c>
      <c r="Y750" s="2">
        <f t="shared" si="357"/>
        <v>0</v>
      </c>
      <c r="Z750" s="2">
        <f t="shared" si="357"/>
        <v>0</v>
      </c>
      <c r="AA750" s="2">
        <f t="shared" si="357"/>
        <v>0</v>
      </c>
      <c r="AB750" s="2">
        <f t="shared" si="357"/>
        <v>0</v>
      </c>
      <c r="AC750" s="2">
        <f t="shared" si="357"/>
        <v>0</v>
      </c>
      <c r="AD750" s="2">
        <f t="shared" si="357"/>
        <v>0</v>
      </c>
      <c r="AE750" s="2">
        <f t="shared" si="357"/>
        <v>0</v>
      </c>
      <c r="AF750" s="2">
        <f t="shared" si="357"/>
        <v>0</v>
      </c>
      <c r="AG750" s="2">
        <f t="shared" si="357"/>
        <v>0</v>
      </c>
      <c r="AH750" s="2">
        <f t="shared" si="357"/>
        <v>0</v>
      </c>
      <c r="AI750" s="2">
        <f t="shared" si="357"/>
        <v>64963.687542315296</v>
      </c>
      <c r="AJ750" s="2">
        <f t="shared" si="357"/>
        <v>329658.81871421082</v>
      </c>
      <c r="AK750" s="2">
        <f t="shared" si="357"/>
        <v>0</v>
      </c>
      <c r="AL750" s="2">
        <f t="shared" si="357"/>
        <v>0</v>
      </c>
      <c r="AM750" s="2">
        <f t="shared" si="357"/>
        <v>0</v>
      </c>
      <c r="AN750" s="2">
        <f t="shared" si="357"/>
        <v>0</v>
      </c>
      <c r="AO750" s="2">
        <f t="shared" si="357"/>
        <v>0</v>
      </c>
      <c r="AP750" s="2">
        <f t="shared" si="357"/>
        <v>0</v>
      </c>
      <c r="AQ750" s="2">
        <f t="shared" si="357"/>
        <v>0</v>
      </c>
      <c r="AR750" s="2">
        <f t="shared" si="357"/>
        <v>0</v>
      </c>
      <c r="AS750" s="2">
        <f t="shared" si="357"/>
        <v>0</v>
      </c>
      <c r="AT750" s="2">
        <f t="shared" si="357"/>
        <v>0</v>
      </c>
      <c r="AU750" s="2">
        <f t="shared" si="357"/>
        <v>0</v>
      </c>
      <c r="AV750" s="2">
        <f t="shared" si="357"/>
        <v>0</v>
      </c>
      <c r="AW750" s="2">
        <f t="shared" si="357"/>
        <v>0</v>
      </c>
      <c r="AX750" s="2">
        <f t="shared" si="357"/>
        <v>0</v>
      </c>
      <c r="AY750" s="2">
        <f t="shared" si="357"/>
        <v>0</v>
      </c>
      <c r="AZ750" s="2">
        <f t="shared" si="357"/>
        <v>0</v>
      </c>
      <c r="BA750" s="2">
        <f t="shared" si="357"/>
        <v>0</v>
      </c>
      <c r="BB750" s="2">
        <f t="shared" si="357"/>
        <v>0</v>
      </c>
      <c r="BC750" s="2">
        <f t="shared" si="357"/>
        <v>0</v>
      </c>
      <c r="BD750" s="2">
        <f t="shared" si="357"/>
        <v>0</v>
      </c>
      <c r="BE750" s="2">
        <f t="shared" si="357"/>
        <v>0</v>
      </c>
      <c r="BF750" s="2">
        <f t="shared" si="357"/>
        <v>0</v>
      </c>
      <c r="BG750" s="2">
        <f t="shared" si="357"/>
        <v>0</v>
      </c>
      <c r="BH750" s="2">
        <f t="shared" si="357"/>
        <v>0</v>
      </c>
      <c r="BI750" s="2">
        <f t="shared" si="357"/>
        <v>0</v>
      </c>
      <c r="BJ750" s="2">
        <f t="shared" si="357"/>
        <v>0</v>
      </c>
      <c r="BK750" s="2">
        <f t="shared" si="357"/>
        <v>0</v>
      </c>
      <c r="BL750" s="2">
        <f t="shared" si="357"/>
        <v>0</v>
      </c>
      <c r="BM750" s="2">
        <f t="shared" si="357"/>
        <v>0</v>
      </c>
      <c r="BN750" s="2">
        <f t="shared" si="357"/>
        <v>0</v>
      </c>
      <c r="BO750" s="2">
        <f t="shared" si="357"/>
        <v>0</v>
      </c>
    </row>
    <row r="751" spans="1:67" ht="12.75" customHeight="1" outlineLevel="2">
      <c r="B751" s="64" t="s">
        <v>555</v>
      </c>
      <c r="L751" s="2">
        <f t="shared" ref="L751:BO751" si="358">IF(AND(L$10&gt;=$C746,L$10&lt;=$C747),INDEX($C744:$G744,1,L$10-$C746+1)*$C743*L748,0)</f>
        <v>0</v>
      </c>
      <c r="M751" s="2">
        <f t="shared" si="358"/>
        <v>0</v>
      </c>
      <c r="N751" s="2">
        <f t="shared" si="358"/>
        <v>0</v>
      </c>
      <c r="O751" s="2">
        <f t="shared" si="358"/>
        <v>0</v>
      </c>
      <c r="P751" s="2">
        <f t="shared" si="358"/>
        <v>0</v>
      </c>
      <c r="Q751" s="2">
        <f t="shared" si="358"/>
        <v>0</v>
      </c>
      <c r="R751" s="2">
        <f t="shared" si="358"/>
        <v>0</v>
      </c>
      <c r="S751" s="2">
        <f t="shared" si="358"/>
        <v>0</v>
      </c>
      <c r="T751" s="2">
        <f t="shared" si="358"/>
        <v>0</v>
      </c>
      <c r="U751" s="2">
        <f t="shared" si="358"/>
        <v>0</v>
      </c>
      <c r="V751" s="2">
        <f t="shared" si="358"/>
        <v>0</v>
      </c>
      <c r="W751" s="2">
        <f t="shared" si="358"/>
        <v>0</v>
      </c>
      <c r="X751" s="2">
        <f t="shared" si="358"/>
        <v>0</v>
      </c>
      <c r="Y751" s="2">
        <f t="shared" si="358"/>
        <v>0</v>
      </c>
      <c r="Z751" s="2">
        <f t="shared" si="358"/>
        <v>0</v>
      </c>
      <c r="AA751" s="2">
        <f t="shared" si="358"/>
        <v>0</v>
      </c>
      <c r="AB751" s="2">
        <f t="shared" si="358"/>
        <v>0</v>
      </c>
      <c r="AC751" s="2">
        <f t="shared" si="358"/>
        <v>0</v>
      </c>
      <c r="AD751" s="2">
        <f t="shared" si="358"/>
        <v>0</v>
      </c>
      <c r="AE751" s="2">
        <f t="shared" si="358"/>
        <v>0</v>
      </c>
      <c r="AF751" s="2">
        <f t="shared" si="358"/>
        <v>0</v>
      </c>
      <c r="AG751" s="2">
        <f t="shared" si="358"/>
        <v>0</v>
      </c>
      <c r="AH751" s="2">
        <f t="shared" si="358"/>
        <v>62995.090950123922</v>
      </c>
      <c r="AI751" s="2">
        <f t="shared" si="358"/>
        <v>252736.87340654622</v>
      </c>
      <c r="AJ751" s="2">
        <f t="shared" si="358"/>
        <v>156562.18758799607</v>
      </c>
      <c r="AK751" s="2">
        <f t="shared" si="358"/>
        <v>0</v>
      </c>
      <c r="AL751" s="2">
        <f t="shared" si="358"/>
        <v>0</v>
      </c>
      <c r="AM751" s="2">
        <f t="shared" si="358"/>
        <v>0</v>
      </c>
      <c r="AN751" s="2">
        <f t="shared" si="358"/>
        <v>0</v>
      </c>
      <c r="AO751" s="2">
        <f t="shared" si="358"/>
        <v>0</v>
      </c>
      <c r="AP751" s="2">
        <f t="shared" si="358"/>
        <v>0</v>
      </c>
      <c r="AQ751" s="2">
        <f t="shared" si="358"/>
        <v>0</v>
      </c>
      <c r="AR751" s="2">
        <f t="shared" si="358"/>
        <v>0</v>
      </c>
      <c r="AS751" s="2">
        <f t="shared" si="358"/>
        <v>0</v>
      </c>
      <c r="AT751" s="2">
        <f t="shared" si="358"/>
        <v>0</v>
      </c>
      <c r="AU751" s="2">
        <f t="shared" si="358"/>
        <v>0</v>
      </c>
      <c r="AV751" s="2">
        <f t="shared" si="358"/>
        <v>0</v>
      </c>
      <c r="AW751" s="2">
        <f t="shared" si="358"/>
        <v>0</v>
      </c>
      <c r="AX751" s="2">
        <f t="shared" si="358"/>
        <v>0</v>
      </c>
      <c r="AY751" s="2">
        <f t="shared" si="358"/>
        <v>0</v>
      </c>
      <c r="AZ751" s="2">
        <f t="shared" si="358"/>
        <v>0</v>
      </c>
      <c r="BA751" s="2">
        <f t="shared" si="358"/>
        <v>0</v>
      </c>
      <c r="BB751" s="2">
        <f t="shared" si="358"/>
        <v>0</v>
      </c>
      <c r="BC751" s="2">
        <f t="shared" si="358"/>
        <v>0</v>
      </c>
      <c r="BD751" s="2">
        <f t="shared" si="358"/>
        <v>0</v>
      </c>
      <c r="BE751" s="2">
        <f t="shared" si="358"/>
        <v>0</v>
      </c>
      <c r="BF751" s="2">
        <f t="shared" si="358"/>
        <v>0</v>
      </c>
      <c r="BG751" s="2">
        <f t="shared" si="358"/>
        <v>0</v>
      </c>
      <c r="BH751" s="2">
        <f t="shared" si="358"/>
        <v>0</v>
      </c>
      <c r="BI751" s="2">
        <f t="shared" si="358"/>
        <v>0</v>
      </c>
      <c r="BJ751" s="2">
        <f t="shared" si="358"/>
        <v>0</v>
      </c>
      <c r="BK751" s="2">
        <f t="shared" si="358"/>
        <v>0</v>
      </c>
      <c r="BL751" s="2">
        <f t="shared" si="358"/>
        <v>0</v>
      </c>
      <c r="BM751" s="2">
        <f t="shared" si="358"/>
        <v>0</v>
      </c>
      <c r="BN751" s="2">
        <f t="shared" si="358"/>
        <v>0</v>
      </c>
      <c r="BO751" s="2">
        <f t="shared" si="358"/>
        <v>0</v>
      </c>
    </row>
    <row r="752" spans="1:67" ht="12.75" customHeight="1" outlineLevel="2">
      <c r="B752" s="64" t="s">
        <v>3</v>
      </c>
      <c r="C752" s="165">
        <v>6.25E-2</v>
      </c>
      <c r="L752" s="2">
        <f t="shared" ref="L752:BO752" si="359">SUM(L750,L751/2)*$C752*IF(L$10=$C746,(13-$D746)/12,IF(L$10=$C747,($D747-1)/12,1))</f>
        <v>0</v>
      </c>
      <c r="M752" s="2">
        <f t="shared" si="359"/>
        <v>0</v>
      </c>
      <c r="N752" s="2">
        <f t="shared" si="359"/>
        <v>0</v>
      </c>
      <c r="O752" s="2">
        <f t="shared" si="359"/>
        <v>0</v>
      </c>
      <c r="P752" s="2">
        <f t="shared" si="359"/>
        <v>0</v>
      </c>
      <c r="Q752" s="2">
        <f t="shared" si="359"/>
        <v>0</v>
      </c>
      <c r="R752" s="2">
        <f t="shared" si="359"/>
        <v>0</v>
      </c>
      <c r="S752" s="2">
        <f t="shared" si="359"/>
        <v>0</v>
      </c>
      <c r="T752" s="2">
        <f t="shared" si="359"/>
        <v>0</v>
      </c>
      <c r="U752" s="2">
        <f t="shared" si="359"/>
        <v>0</v>
      </c>
      <c r="V752" s="2">
        <f t="shared" si="359"/>
        <v>0</v>
      </c>
      <c r="W752" s="2">
        <f t="shared" si="359"/>
        <v>0</v>
      </c>
      <c r="X752" s="2">
        <f t="shared" si="359"/>
        <v>0</v>
      </c>
      <c r="Y752" s="2">
        <f t="shared" si="359"/>
        <v>0</v>
      </c>
      <c r="Z752" s="2">
        <f t="shared" si="359"/>
        <v>0</v>
      </c>
      <c r="AA752" s="2">
        <f t="shared" si="359"/>
        <v>0</v>
      </c>
      <c r="AB752" s="2">
        <f t="shared" si="359"/>
        <v>0</v>
      </c>
      <c r="AC752" s="2">
        <f t="shared" si="359"/>
        <v>0</v>
      </c>
      <c r="AD752" s="2">
        <f t="shared" si="359"/>
        <v>0</v>
      </c>
      <c r="AE752" s="2">
        <f t="shared" si="359"/>
        <v>0</v>
      </c>
      <c r="AF752" s="2">
        <f t="shared" si="359"/>
        <v>0</v>
      </c>
      <c r="AG752" s="2">
        <f t="shared" si="359"/>
        <v>0</v>
      </c>
      <c r="AH752" s="2">
        <f t="shared" si="359"/>
        <v>1968.5965921913726</v>
      </c>
      <c r="AI752" s="2">
        <f t="shared" si="359"/>
        <v>11958.257765349275</v>
      </c>
      <c r="AJ752" s="2">
        <f t="shared" si="359"/>
        <v>23371.557487449467</v>
      </c>
      <c r="AK752" s="2">
        <f t="shared" si="359"/>
        <v>0</v>
      </c>
      <c r="AL752" s="2">
        <f t="shared" si="359"/>
        <v>0</v>
      </c>
      <c r="AM752" s="2">
        <f t="shared" si="359"/>
        <v>0</v>
      </c>
      <c r="AN752" s="2">
        <f t="shared" si="359"/>
        <v>0</v>
      </c>
      <c r="AO752" s="2">
        <f t="shared" si="359"/>
        <v>0</v>
      </c>
      <c r="AP752" s="2">
        <f t="shared" si="359"/>
        <v>0</v>
      </c>
      <c r="AQ752" s="2">
        <f t="shared" si="359"/>
        <v>0</v>
      </c>
      <c r="AR752" s="2">
        <f t="shared" si="359"/>
        <v>0</v>
      </c>
      <c r="AS752" s="2">
        <f t="shared" si="359"/>
        <v>0</v>
      </c>
      <c r="AT752" s="2">
        <f t="shared" si="359"/>
        <v>0</v>
      </c>
      <c r="AU752" s="2">
        <f t="shared" si="359"/>
        <v>0</v>
      </c>
      <c r="AV752" s="2">
        <f t="shared" si="359"/>
        <v>0</v>
      </c>
      <c r="AW752" s="2">
        <f t="shared" si="359"/>
        <v>0</v>
      </c>
      <c r="AX752" s="2">
        <f t="shared" si="359"/>
        <v>0</v>
      </c>
      <c r="AY752" s="2">
        <f t="shared" si="359"/>
        <v>0</v>
      </c>
      <c r="AZ752" s="2">
        <f t="shared" si="359"/>
        <v>0</v>
      </c>
      <c r="BA752" s="2">
        <f t="shared" si="359"/>
        <v>0</v>
      </c>
      <c r="BB752" s="2">
        <f t="shared" si="359"/>
        <v>0</v>
      </c>
      <c r="BC752" s="2">
        <f t="shared" si="359"/>
        <v>0</v>
      </c>
      <c r="BD752" s="2">
        <f t="shared" si="359"/>
        <v>0</v>
      </c>
      <c r="BE752" s="2">
        <f t="shared" si="359"/>
        <v>0</v>
      </c>
      <c r="BF752" s="2">
        <f t="shared" si="359"/>
        <v>0</v>
      </c>
      <c r="BG752" s="2">
        <f t="shared" si="359"/>
        <v>0</v>
      </c>
      <c r="BH752" s="2">
        <f t="shared" si="359"/>
        <v>0</v>
      </c>
      <c r="BI752" s="2">
        <f t="shared" si="359"/>
        <v>0</v>
      </c>
      <c r="BJ752" s="2">
        <f t="shared" si="359"/>
        <v>0</v>
      </c>
      <c r="BK752" s="2">
        <f t="shared" si="359"/>
        <v>0</v>
      </c>
      <c r="BL752" s="2">
        <f t="shared" si="359"/>
        <v>0</v>
      </c>
      <c r="BM752" s="2">
        <f t="shared" si="359"/>
        <v>0</v>
      </c>
      <c r="BN752" s="2">
        <f t="shared" si="359"/>
        <v>0</v>
      </c>
      <c r="BO752" s="2">
        <f t="shared" si="359"/>
        <v>0</v>
      </c>
    </row>
    <row r="753" spans="2:67" ht="12.75" customHeight="1" outlineLevel="2">
      <c r="B753" s="64" t="s">
        <v>556</v>
      </c>
      <c r="K753" s="167"/>
      <c r="L753" s="2">
        <f>SUM(L750:L752)</f>
        <v>0</v>
      </c>
      <c r="M753" s="2">
        <f t="shared" ref="M753:BO753" si="360">SUM(M750:M752)</f>
        <v>0</v>
      </c>
      <c r="N753" s="2">
        <f t="shared" si="360"/>
        <v>0</v>
      </c>
      <c r="O753" s="2">
        <f t="shared" si="360"/>
        <v>0</v>
      </c>
      <c r="P753" s="2">
        <f t="shared" si="360"/>
        <v>0</v>
      </c>
      <c r="Q753" s="2">
        <f t="shared" si="360"/>
        <v>0</v>
      </c>
      <c r="R753" s="2">
        <f t="shared" si="360"/>
        <v>0</v>
      </c>
      <c r="S753" s="2">
        <f t="shared" si="360"/>
        <v>0</v>
      </c>
      <c r="T753" s="2">
        <f t="shared" si="360"/>
        <v>0</v>
      </c>
      <c r="U753" s="2">
        <f t="shared" si="360"/>
        <v>0</v>
      </c>
      <c r="V753" s="2">
        <f t="shared" si="360"/>
        <v>0</v>
      </c>
      <c r="W753" s="2">
        <f t="shared" si="360"/>
        <v>0</v>
      </c>
      <c r="X753" s="2">
        <f t="shared" si="360"/>
        <v>0</v>
      </c>
      <c r="Y753" s="2">
        <f t="shared" si="360"/>
        <v>0</v>
      </c>
      <c r="Z753" s="2">
        <f t="shared" si="360"/>
        <v>0</v>
      </c>
      <c r="AA753" s="2">
        <f t="shared" si="360"/>
        <v>0</v>
      </c>
      <c r="AB753" s="2">
        <f t="shared" si="360"/>
        <v>0</v>
      </c>
      <c r="AC753" s="2">
        <f t="shared" si="360"/>
        <v>0</v>
      </c>
      <c r="AD753" s="2">
        <f t="shared" si="360"/>
        <v>0</v>
      </c>
      <c r="AE753" s="2">
        <f t="shared" si="360"/>
        <v>0</v>
      </c>
      <c r="AF753" s="2">
        <f t="shared" si="360"/>
        <v>0</v>
      </c>
      <c r="AG753" s="2">
        <f t="shared" si="360"/>
        <v>0</v>
      </c>
      <c r="AH753" s="2">
        <f t="shared" si="360"/>
        <v>64963.687542315296</v>
      </c>
      <c r="AI753" s="2">
        <f t="shared" si="360"/>
        <v>329658.81871421082</v>
      </c>
      <c r="AJ753" s="2">
        <f t="shared" si="360"/>
        <v>509592.56378965639</v>
      </c>
      <c r="AK753" s="2">
        <f t="shared" si="360"/>
        <v>0</v>
      </c>
      <c r="AL753" s="2">
        <f t="shared" si="360"/>
        <v>0</v>
      </c>
      <c r="AM753" s="2">
        <f t="shared" si="360"/>
        <v>0</v>
      </c>
      <c r="AN753" s="2">
        <f t="shared" si="360"/>
        <v>0</v>
      </c>
      <c r="AO753" s="2">
        <f t="shared" si="360"/>
        <v>0</v>
      </c>
      <c r="AP753" s="2">
        <f t="shared" si="360"/>
        <v>0</v>
      </c>
      <c r="AQ753" s="2">
        <f t="shared" si="360"/>
        <v>0</v>
      </c>
      <c r="AR753" s="2">
        <f t="shared" si="360"/>
        <v>0</v>
      </c>
      <c r="AS753" s="2">
        <f t="shared" si="360"/>
        <v>0</v>
      </c>
      <c r="AT753" s="2">
        <f t="shared" si="360"/>
        <v>0</v>
      </c>
      <c r="AU753" s="2">
        <f t="shared" si="360"/>
        <v>0</v>
      </c>
      <c r="AV753" s="2">
        <f t="shared" si="360"/>
        <v>0</v>
      </c>
      <c r="AW753" s="2">
        <f t="shared" si="360"/>
        <v>0</v>
      </c>
      <c r="AX753" s="2">
        <f t="shared" si="360"/>
        <v>0</v>
      </c>
      <c r="AY753" s="2">
        <f t="shared" si="360"/>
        <v>0</v>
      </c>
      <c r="AZ753" s="2">
        <f t="shared" si="360"/>
        <v>0</v>
      </c>
      <c r="BA753" s="2">
        <f t="shared" si="360"/>
        <v>0</v>
      </c>
      <c r="BB753" s="2">
        <f t="shared" si="360"/>
        <v>0</v>
      </c>
      <c r="BC753" s="2">
        <f t="shared" si="360"/>
        <v>0</v>
      </c>
      <c r="BD753" s="2">
        <f t="shared" si="360"/>
        <v>0</v>
      </c>
      <c r="BE753" s="2">
        <f t="shared" si="360"/>
        <v>0</v>
      </c>
      <c r="BF753" s="2">
        <f t="shared" si="360"/>
        <v>0</v>
      </c>
      <c r="BG753" s="2">
        <f t="shared" si="360"/>
        <v>0</v>
      </c>
      <c r="BH753" s="2">
        <f t="shared" si="360"/>
        <v>0</v>
      </c>
      <c r="BI753" s="2">
        <f t="shared" si="360"/>
        <v>0</v>
      </c>
      <c r="BJ753" s="2">
        <f t="shared" si="360"/>
        <v>0</v>
      </c>
      <c r="BK753" s="2">
        <f t="shared" si="360"/>
        <v>0</v>
      </c>
      <c r="BL753" s="2">
        <f t="shared" si="360"/>
        <v>0</v>
      </c>
      <c r="BM753" s="2">
        <f t="shared" si="360"/>
        <v>0</v>
      </c>
      <c r="BN753" s="2">
        <f t="shared" si="360"/>
        <v>0</v>
      </c>
      <c r="BO753" s="2">
        <f t="shared" si="360"/>
        <v>0</v>
      </c>
    </row>
    <row r="754" spans="2:67" ht="12.75" customHeight="1" outlineLevel="2">
      <c r="B754" s="168" t="s">
        <v>557</v>
      </c>
      <c r="E754" s="2">
        <f>MAX(L753:BO753)*(1+$C$8)</f>
        <v>509592.56378965639</v>
      </c>
      <c r="F754" s="159">
        <v>30</v>
      </c>
      <c r="G754" s="169">
        <f>+$C$6</f>
        <v>2.9999999999999997E-4</v>
      </c>
      <c r="H754" s="151"/>
      <c r="L754" s="2"/>
      <c r="M754" s="2"/>
      <c r="N754" s="2"/>
      <c r="O754" s="2"/>
      <c r="P754" s="2"/>
      <c r="Q754" s="2"/>
    </row>
    <row r="755" spans="2:67" ht="12.75" customHeight="1" outlineLevel="2">
      <c r="B755" s="14"/>
    </row>
    <row r="756" spans="2:67" ht="12.75" customHeight="1" outlineLevel="2">
      <c r="B756" s="170" t="s">
        <v>558</v>
      </c>
    </row>
    <row r="757" spans="2:67" ht="12.75" customHeight="1" outlineLevel="2">
      <c r="B757" s="168" t="s">
        <v>559</v>
      </c>
      <c r="K757" s="2"/>
      <c r="L757" s="2">
        <f t="shared" ref="L757:BO757" si="361">IF(L$10=$C747,$E754,K759)</f>
        <v>0</v>
      </c>
      <c r="M757" s="2">
        <f t="shared" si="361"/>
        <v>0</v>
      </c>
      <c r="N757" s="2">
        <f t="shared" si="361"/>
        <v>0</v>
      </c>
      <c r="O757" s="2">
        <f t="shared" si="361"/>
        <v>0</v>
      </c>
      <c r="P757" s="2">
        <f t="shared" si="361"/>
        <v>0</v>
      </c>
      <c r="Q757" s="2">
        <f t="shared" si="361"/>
        <v>0</v>
      </c>
      <c r="R757" s="2">
        <f t="shared" si="361"/>
        <v>0</v>
      </c>
      <c r="S757" s="2">
        <f t="shared" si="361"/>
        <v>0</v>
      </c>
      <c r="T757" s="2">
        <f t="shared" si="361"/>
        <v>0</v>
      </c>
      <c r="U757" s="2">
        <f t="shared" si="361"/>
        <v>0</v>
      </c>
      <c r="V757" s="2">
        <f t="shared" si="361"/>
        <v>0</v>
      </c>
      <c r="W757" s="2">
        <f t="shared" si="361"/>
        <v>0</v>
      </c>
      <c r="X757" s="2">
        <f t="shared" si="361"/>
        <v>0</v>
      </c>
      <c r="Y757" s="2">
        <f t="shared" si="361"/>
        <v>0</v>
      </c>
      <c r="Z757" s="2">
        <f t="shared" si="361"/>
        <v>0</v>
      </c>
      <c r="AA757" s="2">
        <f t="shared" si="361"/>
        <v>0</v>
      </c>
      <c r="AB757" s="2">
        <f t="shared" si="361"/>
        <v>0</v>
      </c>
      <c r="AC757" s="2">
        <f t="shared" si="361"/>
        <v>0</v>
      </c>
      <c r="AD757" s="2">
        <f t="shared" si="361"/>
        <v>0</v>
      </c>
      <c r="AE757" s="2">
        <f t="shared" si="361"/>
        <v>0</v>
      </c>
      <c r="AF757" s="2">
        <f t="shared" si="361"/>
        <v>0</v>
      </c>
      <c r="AG757" s="2">
        <f t="shared" si="361"/>
        <v>0</v>
      </c>
      <c r="AH757" s="2">
        <f t="shared" si="361"/>
        <v>0</v>
      </c>
      <c r="AI757" s="2">
        <f t="shared" si="361"/>
        <v>0</v>
      </c>
      <c r="AJ757" s="2">
        <f t="shared" si="361"/>
        <v>509592.56378965639</v>
      </c>
      <c r="AK757" s="2">
        <f t="shared" si="361"/>
        <v>508177.02889024065</v>
      </c>
      <c r="AL757" s="2">
        <f t="shared" si="361"/>
        <v>491190.61009725212</v>
      </c>
      <c r="AM757" s="2">
        <f t="shared" si="361"/>
        <v>474204.1913042636</v>
      </c>
      <c r="AN757" s="2">
        <f t="shared" si="361"/>
        <v>457217.77251127508</v>
      </c>
      <c r="AO757" s="2">
        <f t="shared" si="361"/>
        <v>440231.35371828655</v>
      </c>
      <c r="AP757" s="2">
        <f t="shared" si="361"/>
        <v>423244.93492529803</v>
      </c>
      <c r="AQ757" s="2">
        <f t="shared" si="361"/>
        <v>406258.51613230951</v>
      </c>
      <c r="AR757" s="2">
        <f t="shared" si="361"/>
        <v>389272.09733932099</v>
      </c>
      <c r="AS757" s="2">
        <f t="shared" si="361"/>
        <v>372285.67854633246</v>
      </c>
      <c r="AT757" s="2">
        <f t="shared" si="361"/>
        <v>355299.25975334394</v>
      </c>
      <c r="AU757" s="2">
        <f t="shared" si="361"/>
        <v>338312.84096035542</v>
      </c>
      <c r="AV757" s="2">
        <f t="shared" si="361"/>
        <v>321326.42216736689</v>
      </c>
      <c r="AW757" s="2">
        <f t="shared" si="361"/>
        <v>304340.00337437837</v>
      </c>
      <c r="AX757" s="2">
        <f t="shared" si="361"/>
        <v>287353.58458138985</v>
      </c>
      <c r="AY757" s="2">
        <f t="shared" si="361"/>
        <v>270367.16578840133</v>
      </c>
      <c r="AZ757" s="2">
        <f t="shared" si="361"/>
        <v>253380.74699541277</v>
      </c>
      <c r="BA757" s="2">
        <f t="shared" si="361"/>
        <v>236394.32820242422</v>
      </c>
      <c r="BB757" s="2">
        <f t="shared" si="361"/>
        <v>219407.90940943567</v>
      </c>
      <c r="BC757" s="2">
        <f t="shared" si="361"/>
        <v>202421.49061644712</v>
      </c>
      <c r="BD757" s="2">
        <f t="shared" si="361"/>
        <v>185435.07182345857</v>
      </c>
      <c r="BE757" s="2">
        <f t="shared" si="361"/>
        <v>168448.65303047001</v>
      </c>
      <c r="BF757" s="2">
        <f t="shared" si="361"/>
        <v>151462.23423748146</v>
      </c>
      <c r="BG757" s="2">
        <f t="shared" si="361"/>
        <v>134475.81544449291</v>
      </c>
      <c r="BH757" s="2">
        <f t="shared" si="361"/>
        <v>117489.39665150436</v>
      </c>
      <c r="BI757" s="2">
        <f t="shared" si="361"/>
        <v>100502.97785851581</v>
      </c>
      <c r="BJ757" s="2">
        <f t="shared" si="361"/>
        <v>83516.559065527254</v>
      </c>
      <c r="BK757" s="2">
        <f t="shared" si="361"/>
        <v>66530.140272538702</v>
      </c>
      <c r="BL757" s="2">
        <f t="shared" si="361"/>
        <v>49543.721479550157</v>
      </c>
      <c r="BM757" s="2">
        <f t="shared" si="361"/>
        <v>32557.302686561612</v>
      </c>
      <c r="BN757" s="2">
        <f t="shared" si="361"/>
        <v>15570.883893573067</v>
      </c>
      <c r="BO757" s="2">
        <f t="shared" si="361"/>
        <v>0</v>
      </c>
    </row>
    <row r="758" spans="2:67" ht="12.75" customHeight="1" outlineLevel="2">
      <c r="B758" s="64" t="s">
        <v>541</v>
      </c>
      <c r="K758" s="2"/>
      <c r="L758" s="2">
        <f t="shared" ref="L758:BO758" si="362">IF(L$10=$C747,$E754/$F754*(13-$D747)/12,MIN(K759,$E754/$F754))</f>
        <v>0</v>
      </c>
      <c r="M758" s="2">
        <f t="shared" si="362"/>
        <v>0</v>
      </c>
      <c r="N758" s="2">
        <f t="shared" si="362"/>
        <v>0</v>
      </c>
      <c r="O758" s="2">
        <f t="shared" si="362"/>
        <v>0</v>
      </c>
      <c r="P758" s="2">
        <f t="shared" si="362"/>
        <v>0</v>
      </c>
      <c r="Q758" s="2">
        <f t="shared" si="362"/>
        <v>0</v>
      </c>
      <c r="R758" s="2">
        <f t="shared" si="362"/>
        <v>0</v>
      </c>
      <c r="S758" s="2">
        <f t="shared" si="362"/>
        <v>0</v>
      </c>
      <c r="T758" s="2">
        <f t="shared" si="362"/>
        <v>0</v>
      </c>
      <c r="U758" s="2">
        <f t="shared" si="362"/>
        <v>0</v>
      </c>
      <c r="V758" s="2">
        <f t="shared" si="362"/>
        <v>0</v>
      </c>
      <c r="W758" s="2">
        <f t="shared" si="362"/>
        <v>0</v>
      </c>
      <c r="X758" s="2">
        <f t="shared" si="362"/>
        <v>0</v>
      </c>
      <c r="Y758" s="2">
        <f t="shared" si="362"/>
        <v>0</v>
      </c>
      <c r="Z758" s="2">
        <f t="shared" si="362"/>
        <v>0</v>
      </c>
      <c r="AA758" s="2">
        <f t="shared" si="362"/>
        <v>0</v>
      </c>
      <c r="AB758" s="2">
        <f t="shared" si="362"/>
        <v>0</v>
      </c>
      <c r="AC758" s="2">
        <f t="shared" si="362"/>
        <v>0</v>
      </c>
      <c r="AD758" s="2">
        <f t="shared" si="362"/>
        <v>0</v>
      </c>
      <c r="AE758" s="2">
        <f t="shared" si="362"/>
        <v>0</v>
      </c>
      <c r="AF758" s="2">
        <f t="shared" si="362"/>
        <v>0</v>
      </c>
      <c r="AG758" s="2">
        <f t="shared" si="362"/>
        <v>0</v>
      </c>
      <c r="AH758" s="2">
        <f t="shared" si="362"/>
        <v>0</v>
      </c>
      <c r="AI758" s="2">
        <f t="shared" si="362"/>
        <v>0</v>
      </c>
      <c r="AJ758" s="2">
        <f t="shared" si="362"/>
        <v>1415.5348994157121</v>
      </c>
      <c r="AK758" s="2">
        <f t="shared" si="362"/>
        <v>16986.418792988545</v>
      </c>
      <c r="AL758" s="2">
        <f t="shared" si="362"/>
        <v>16986.418792988545</v>
      </c>
      <c r="AM758" s="2">
        <f t="shared" si="362"/>
        <v>16986.418792988545</v>
      </c>
      <c r="AN758" s="2">
        <f t="shared" si="362"/>
        <v>16986.418792988545</v>
      </c>
      <c r="AO758" s="2">
        <f t="shared" si="362"/>
        <v>16986.418792988545</v>
      </c>
      <c r="AP758" s="2">
        <f t="shared" si="362"/>
        <v>16986.418792988545</v>
      </c>
      <c r="AQ758" s="2">
        <f t="shared" si="362"/>
        <v>16986.418792988545</v>
      </c>
      <c r="AR758" s="2">
        <f t="shared" si="362"/>
        <v>16986.418792988545</v>
      </c>
      <c r="AS758" s="2">
        <f t="shared" si="362"/>
        <v>16986.418792988545</v>
      </c>
      <c r="AT758" s="2">
        <f t="shared" si="362"/>
        <v>16986.418792988545</v>
      </c>
      <c r="AU758" s="2">
        <f t="shared" si="362"/>
        <v>16986.418792988545</v>
      </c>
      <c r="AV758" s="2">
        <f t="shared" si="362"/>
        <v>16986.418792988545</v>
      </c>
      <c r="AW758" s="2">
        <f t="shared" si="362"/>
        <v>16986.418792988545</v>
      </c>
      <c r="AX758" s="2">
        <f t="shared" si="362"/>
        <v>16986.418792988545</v>
      </c>
      <c r="AY758" s="2">
        <f t="shared" si="362"/>
        <v>16986.418792988545</v>
      </c>
      <c r="AZ758" s="2">
        <f t="shared" si="362"/>
        <v>16986.418792988545</v>
      </c>
      <c r="BA758" s="2">
        <f t="shared" si="362"/>
        <v>16986.418792988545</v>
      </c>
      <c r="BB758" s="2">
        <f t="shared" si="362"/>
        <v>16986.418792988545</v>
      </c>
      <c r="BC758" s="2">
        <f t="shared" si="362"/>
        <v>16986.418792988545</v>
      </c>
      <c r="BD758" s="2">
        <f t="shared" si="362"/>
        <v>16986.418792988545</v>
      </c>
      <c r="BE758" s="2">
        <f t="shared" si="362"/>
        <v>16986.418792988545</v>
      </c>
      <c r="BF758" s="2">
        <f t="shared" si="362"/>
        <v>16986.418792988545</v>
      </c>
      <c r="BG758" s="2">
        <f t="shared" si="362"/>
        <v>16986.418792988545</v>
      </c>
      <c r="BH758" s="2">
        <f t="shared" si="362"/>
        <v>16986.418792988545</v>
      </c>
      <c r="BI758" s="2">
        <f t="shared" si="362"/>
        <v>16986.418792988545</v>
      </c>
      <c r="BJ758" s="2">
        <f t="shared" si="362"/>
        <v>16986.418792988545</v>
      </c>
      <c r="BK758" s="2">
        <f t="shared" si="362"/>
        <v>16986.418792988545</v>
      </c>
      <c r="BL758" s="2">
        <f t="shared" si="362"/>
        <v>16986.418792988545</v>
      </c>
      <c r="BM758" s="2">
        <f t="shared" si="362"/>
        <v>16986.418792988545</v>
      </c>
      <c r="BN758" s="2">
        <f t="shared" si="362"/>
        <v>15570.883893573067</v>
      </c>
      <c r="BO758" s="2">
        <f t="shared" si="362"/>
        <v>0</v>
      </c>
    </row>
    <row r="759" spans="2:67" ht="12.75" customHeight="1" outlineLevel="2">
      <c r="B759" s="168" t="s">
        <v>542</v>
      </c>
      <c r="K759" s="167">
        <v>0</v>
      </c>
      <c r="L759" s="2">
        <f t="shared" ref="L759:BO759" si="363">+L757-L758</f>
        <v>0</v>
      </c>
      <c r="M759" s="2">
        <f t="shared" si="363"/>
        <v>0</v>
      </c>
      <c r="N759" s="2">
        <f t="shared" si="363"/>
        <v>0</v>
      </c>
      <c r="O759" s="2">
        <f t="shared" si="363"/>
        <v>0</v>
      </c>
      <c r="P759" s="2">
        <f t="shared" si="363"/>
        <v>0</v>
      </c>
      <c r="Q759" s="2">
        <f t="shared" si="363"/>
        <v>0</v>
      </c>
      <c r="R759" s="2">
        <f t="shared" si="363"/>
        <v>0</v>
      </c>
      <c r="S759" s="2">
        <f t="shared" si="363"/>
        <v>0</v>
      </c>
      <c r="T759" s="2">
        <f t="shared" si="363"/>
        <v>0</v>
      </c>
      <c r="U759" s="2">
        <f t="shared" si="363"/>
        <v>0</v>
      </c>
      <c r="V759" s="2">
        <f t="shared" si="363"/>
        <v>0</v>
      </c>
      <c r="W759" s="2">
        <f t="shared" si="363"/>
        <v>0</v>
      </c>
      <c r="X759" s="2">
        <f t="shared" si="363"/>
        <v>0</v>
      </c>
      <c r="Y759" s="2">
        <f t="shared" si="363"/>
        <v>0</v>
      </c>
      <c r="Z759" s="2">
        <f t="shared" si="363"/>
        <v>0</v>
      </c>
      <c r="AA759" s="2">
        <f t="shared" si="363"/>
        <v>0</v>
      </c>
      <c r="AB759" s="2">
        <f t="shared" si="363"/>
        <v>0</v>
      </c>
      <c r="AC759" s="2">
        <f t="shared" si="363"/>
        <v>0</v>
      </c>
      <c r="AD759" s="2">
        <f t="shared" si="363"/>
        <v>0</v>
      </c>
      <c r="AE759" s="2">
        <f t="shared" si="363"/>
        <v>0</v>
      </c>
      <c r="AF759" s="2">
        <f t="shared" si="363"/>
        <v>0</v>
      </c>
      <c r="AG759" s="2">
        <f t="shared" si="363"/>
        <v>0</v>
      </c>
      <c r="AH759" s="2">
        <f t="shared" si="363"/>
        <v>0</v>
      </c>
      <c r="AI759" s="2">
        <f t="shared" si="363"/>
        <v>0</v>
      </c>
      <c r="AJ759" s="2">
        <f t="shared" si="363"/>
        <v>508177.02889024065</v>
      </c>
      <c r="AK759" s="2">
        <f t="shared" si="363"/>
        <v>491190.61009725212</v>
      </c>
      <c r="AL759" s="2">
        <f t="shared" si="363"/>
        <v>474204.1913042636</v>
      </c>
      <c r="AM759" s="2">
        <f t="shared" si="363"/>
        <v>457217.77251127508</v>
      </c>
      <c r="AN759" s="2">
        <f t="shared" si="363"/>
        <v>440231.35371828655</v>
      </c>
      <c r="AO759" s="2">
        <f t="shared" si="363"/>
        <v>423244.93492529803</v>
      </c>
      <c r="AP759" s="2">
        <f t="shared" si="363"/>
        <v>406258.51613230951</v>
      </c>
      <c r="AQ759" s="2">
        <f t="shared" si="363"/>
        <v>389272.09733932099</v>
      </c>
      <c r="AR759" s="2">
        <f t="shared" si="363"/>
        <v>372285.67854633246</v>
      </c>
      <c r="AS759" s="2">
        <f t="shared" si="363"/>
        <v>355299.25975334394</v>
      </c>
      <c r="AT759" s="2">
        <f t="shared" si="363"/>
        <v>338312.84096035542</v>
      </c>
      <c r="AU759" s="2">
        <f t="shared" si="363"/>
        <v>321326.42216736689</v>
      </c>
      <c r="AV759" s="2">
        <f t="shared" si="363"/>
        <v>304340.00337437837</v>
      </c>
      <c r="AW759" s="2">
        <f t="shared" si="363"/>
        <v>287353.58458138985</v>
      </c>
      <c r="AX759" s="2">
        <f t="shared" si="363"/>
        <v>270367.16578840133</v>
      </c>
      <c r="AY759" s="2">
        <f t="shared" si="363"/>
        <v>253380.74699541277</v>
      </c>
      <c r="AZ759" s="2">
        <f t="shared" si="363"/>
        <v>236394.32820242422</v>
      </c>
      <c r="BA759" s="2">
        <f t="shared" si="363"/>
        <v>219407.90940943567</v>
      </c>
      <c r="BB759" s="2">
        <f t="shared" si="363"/>
        <v>202421.49061644712</v>
      </c>
      <c r="BC759" s="2">
        <f t="shared" si="363"/>
        <v>185435.07182345857</v>
      </c>
      <c r="BD759" s="2">
        <f t="shared" si="363"/>
        <v>168448.65303047001</v>
      </c>
      <c r="BE759" s="2">
        <f t="shared" si="363"/>
        <v>151462.23423748146</v>
      </c>
      <c r="BF759" s="2">
        <f t="shared" si="363"/>
        <v>134475.81544449291</v>
      </c>
      <c r="BG759" s="2">
        <f t="shared" si="363"/>
        <v>117489.39665150436</v>
      </c>
      <c r="BH759" s="2">
        <f t="shared" si="363"/>
        <v>100502.97785851581</v>
      </c>
      <c r="BI759" s="2">
        <f t="shared" si="363"/>
        <v>83516.559065527254</v>
      </c>
      <c r="BJ759" s="2">
        <f t="shared" si="363"/>
        <v>66530.140272538702</v>
      </c>
      <c r="BK759" s="2">
        <f t="shared" si="363"/>
        <v>49543.721479550157</v>
      </c>
      <c r="BL759" s="2">
        <f t="shared" si="363"/>
        <v>32557.302686561612</v>
      </c>
      <c r="BM759" s="2">
        <f t="shared" si="363"/>
        <v>15570.883893573067</v>
      </c>
      <c r="BN759" s="2">
        <f t="shared" si="363"/>
        <v>0</v>
      </c>
      <c r="BO759" s="2">
        <f t="shared" si="363"/>
        <v>0</v>
      </c>
    </row>
    <row r="760" spans="2:67" ht="12.75" customHeight="1" outlineLevel="2">
      <c r="B760" s="64" t="s">
        <v>543</v>
      </c>
      <c r="L760" s="2">
        <f t="shared" ref="L760:BO760" si="364">IF(L$10=$C747,(L757+L759)/2*(13-$D747)/12,(L757+L759)/2)</f>
        <v>0</v>
      </c>
      <c r="M760" s="2">
        <f t="shared" si="364"/>
        <v>0</v>
      </c>
      <c r="N760" s="2">
        <f t="shared" si="364"/>
        <v>0</v>
      </c>
      <c r="O760" s="2">
        <f t="shared" si="364"/>
        <v>0</v>
      </c>
      <c r="P760" s="2">
        <f t="shared" si="364"/>
        <v>0</v>
      </c>
      <c r="Q760" s="2">
        <f t="shared" si="364"/>
        <v>0</v>
      </c>
      <c r="R760" s="2">
        <f t="shared" si="364"/>
        <v>0</v>
      </c>
      <c r="S760" s="2">
        <f t="shared" si="364"/>
        <v>0</v>
      </c>
      <c r="T760" s="2">
        <f t="shared" si="364"/>
        <v>0</v>
      </c>
      <c r="U760" s="2">
        <f t="shared" si="364"/>
        <v>0</v>
      </c>
      <c r="V760" s="2">
        <f t="shared" si="364"/>
        <v>0</v>
      </c>
      <c r="W760" s="2">
        <f t="shared" si="364"/>
        <v>0</v>
      </c>
      <c r="X760" s="2">
        <f t="shared" si="364"/>
        <v>0</v>
      </c>
      <c r="Y760" s="2">
        <f t="shared" si="364"/>
        <v>0</v>
      </c>
      <c r="Z760" s="2">
        <f t="shared" si="364"/>
        <v>0</v>
      </c>
      <c r="AA760" s="2">
        <f t="shared" si="364"/>
        <v>0</v>
      </c>
      <c r="AB760" s="2">
        <f t="shared" si="364"/>
        <v>0</v>
      </c>
      <c r="AC760" s="2">
        <f t="shared" si="364"/>
        <v>0</v>
      </c>
      <c r="AD760" s="2">
        <f t="shared" si="364"/>
        <v>0</v>
      </c>
      <c r="AE760" s="2">
        <f t="shared" si="364"/>
        <v>0</v>
      </c>
      <c r="AF760" s="2">
        <f t="shared" si="364"/>
        <v>0</v>
      </c>
      <c r="AG760" s="2">
        <f t="shared" si="364"/>
        <v>0</v>
      </c>
      <c r="AH760" s="2">
        <f t="shared" si="364"/>
        <v>0</v>
      </c>
      <c r="AI760" s="2">
        <f t="shared" si="364"/>
        <v>0</v>
      </c>
      <c r="AJ760" s="2">
        <f t="shared" si="364"/>
        <v>42407.066361662379</v>
      </c>
      <c r="AK760" s="2">
        <f t="shared" si="364"/>
        <v>499683.81949374638</v>
      </c>
      <c r="AL760" s="2">
        <f t="shared" si="364"/>
        <v>482697.40070075786</v>
      </c>
      <c r="AM760" s="2">
        <f t="shared" si="364"/>
        <v>465710.98190776934</v>
      </c>
      <c r="AN760" s="2">
        <f t="shared" si="364"/>
        <v>448724.56311478082</v>
      </c>
      <c r="AO760" s="2">
        <f t="shared" si="364"/>
        <v>431738.14432179229</v>
      </c>
      <c r="AP760" s="2">
        <f t="shared" si="364"/>
        <v>414751.72552880377</v>
      </c>
      <c r="AQ760" s="2">
        <f t="shared" si="364"/>
        <v>397765.30673581525</v>
      </c>
      <c r="AR760" s="2">
        <f t="shared" si="364"/>
        <v>380778.88794282672</v>
      </c>
      <c r="AS760" s="2">
        <f t="shared" si="364"/>
        <v>363792.4691498382</v>
      </c>
      <c r="AT760" s="2">
        <f t="shared" si="364"/>
        <v>346806.05035684968</v>
      </c>
      <c r="AU760" s="2">
        <f t="shared" si="364"/>
        <v>329819.63156386116</v>
      </c>
      <c r="AV760" s="2">
        <f t="shared" si="364"/>
        <v>312833.21277087263</v>
      </c>
      <c r="AW760" s="2">
        <f t="shared" si="364"/>
        <v>295846.79397788411</v>
      </c>
      <c r="AX760" s="2">
        <f t="shared" si="364"/>
        <v>278860.37518489559</v>
      </c>
      <c r="AY760" s="2">
        <f t="shared" si="364"/>
        <v>261873.95639190706</v>
      </c>
      <c r="AZ760" s="2">
        <f t="shared" si="364"/>
        <v>244887.53759891848</v>
      </c>
      <c r="BA760" s="2">
        <f t="shared" si="364"/>
        <v>227901.11880592996</v>
      </c>
      <c r="BB760" s="2">
        <f t="shared" si="364"/>
        <v>210914.70001294138</v>
      </c>
      <c r="BC760" s="2">
        <f t="shared" si="364"/>
        <v>193928.28121995286</v>
      </c>
      <c r="BD760" s="2">
        <f t="shared" si="364"/>
        <v>176941.86242696428</v>
      </c>
      <c r="BE760" s="2">
        <f t="shared" si="364"/>
        <v>159955.44363397575</v>
      </c>
      <c r="BF760" s="2">
        <f t="shared" si="364"/>
        <v>142969.02484098717</v>
      </c>
      <c r="BG760" s="2">
        <f t="shared" si="364"/>
        <v>125982.60604799863</v>
      </c>
      <c r="BH760" s="2">
        <f t="shared" si="364"/>
        <v>108996.18725501008</v>
      </c>
      <c r="BI760" s="2">
        <f t="shared" si="364"/>
        <v>92009.76846202153</v>
      </c>
      <c r="BJ760" s="2">
        <f t="shared" si="364"/>
        <v>75023.349669032978</v>
      </c>
      <c r="BK760" s="2">
        <f t="shared" si="364"/>
        <v>58036.930876044426</v>
      </c>
      <c r="BL760" s="2">
        <f t="shared" si="364"/>
        <v>41050.512083055888</v>
      </c>
      <c r="BM760" s="2">
        <f t="shared" si="364"/>
        <v>24064.09329006734</v>
      </c>
      <c r="BN760" s="2">
        <f t="shared" si="364"/>
        <v>7785.4419467865337</v>
      </c>
      <c r="BO760" s="2">
        <f t="shared" si="364"/>
        <v>0</v>
      </c>
    </row>
    <row r="761" spans="2:67" ht="12.75" customHeight="1" outlineLevel="2">
      <c r="B761" s="64" t="s">
        <v>535</v>
      </c>
      <c r="L761" s="171">
        <f t="shared" ref="L761:BO761" si="365">+L760*$C$5</f>
        <v>0</v>
      </c>
      <c r="M761" s="171">
        <f t="shared" si="365"/>
        <v>0</v>
      </c>
      <c r="N761" s="171">
        <f t="shared" si="365"/>
        <v>0</v>
      </c>
      <c r="O761" s="171">
        <f t="shared" si="365"/>
        <v>0</v>
      </c>
      <c r="P761" s="171">
        <f t="shared" si="365"/>
        <v>0</v>
      </c>
      <c r="Q761" s="171">
        <f t="shared" si="365"/>
        <v>0</v>
      </c>
      <c r="R761" s="171">
        <f t="shared" si="365"/>
        <v>0</v>
      </c>
      <c r="S761" s="171">
        <f t="shared" si="365"/>
        <v>0</v>
      </c>
      <c r="T761" s="171">
        <f t="shared" si="365"/>
        <v>0</v>
      </c>
      <c r="U761" s="171">
        <f t="shared" si="365"/>
        <v>0</v>
      </c>
      <c r="V761" s="171">
        <f t="shared" si="365"/>
        <v>0</v>
      </c>
      <c r="W761" s="171">
        <f t="shared" si="365"/>
        <v>0</v>
      </c>
      <c r="X761" s="171">
        <f t="shared" si="365"/>
        <v>0</v>
      </c>
      <c r="Y761" s="171">
        <f t="shared" si="365"/>
        <v>0</v>
      </c>
      <c r="Z761" s="171">
        <f t="shared" si="365"/>
        <v>0</v>
      </c>
      <c r="AA761" s="171">
        <f t="shared" si="365"/>
        <v>0</v>
      </c>
      <c r="AB761" s="171">
        <f t="shared" si="365"/>
        <v>0</v>
      </c>
      <c r="AC761" s="171">
        <f t="shared" si="365"/>
        <v>0</v>
      </c>
      <c r="AD761" s="171">
        <f t="shared" si="365"/>
        <v>0</v>
      </c>
      <c r="AE761" s="171">
        <f t="shared" si="365"/>
        <v>0</v>
      </c>
      <c r="AF761" s="171">
        <f t="shared" si="365"/>
        <v>0</v>
      </c>
      <c r="AG761" s="171">
        <f t="shared" si="365"/>
        <v>0</v>
      </c>
      <c r="AH761" s="171">
        <f t="shared" si="365"/>
        <v>0</v>
      </c>
      <c r="AI761" s="171">
        <f t="shared" si="365"/>
        <v>0</v>
      </c>
      <c r="AJ761" s="171">
        <f t="shared" si="365"/>
        <v>2968.4946453163666</v>
      </c>
      <c r="AK761" s="171">
        <f t="shared" si="365"/>
        <v>34977.867364562248</v>
      </c>
      <c r="AL761" s="171">
        <f t="shared" si="365"/>
        <v>33788.81804905305</v>
      </c>
      <c r="AM761" s="171">
        <f t="shared" si="365"/>
        <v>32599.768733543857</v>
      </c>
      <c r="AN761" s="171">
        <f t="shared" si="365"/>
        <v>31410.71941803466</v>
      </c>
      <c r="AO761" s="171">
        <f t="shared" si="365"/>
        <v>30221.670102525462</v>
      </c>
      <c r="AP761" s="171">
        <f t="shared" si="365"/>
        <v>29032.620787016265</v>
      </c>
      <c r="AQ761" s="171">
        <f t="shared" si="365"/>
        <v>27843.571471507072</v>
      </c>
      <c r="AR761" s="171">
        <f t="shared" si="365"/>
        <v>26654.522155997875</v>
      </c>
      <c r="AS761" s="171">
        <f t="shared" si="365"/>
        <v>25465.472840488677</v>
      </c>
      <c r="AT761" s="171">
        <f t="shared" si="365"/>
        <v>24276.42352497948</v>
      </c>
      <c r="AU761" s="171">
        <f t="shared" si="365"/>
        <v>23087.374209470283</v>
      </c>
      <c r="AV761" s="171">
        <f t="shared" si="365"/>
        <v>21898.324893961086</v>
      </c>
      <c r="AW761" s="171">
        <f t="shared" si="365"/>
        <v>20709.275578451889</v>
      </c>
      <c r="AX761" s="171">
        <f t="shared" si="365"/>
        <v>19520.226262942691</v>
      </c>
      <c r="AY761" s="171">
        <f t="shared" si="365"/>
        <v>18331.176947433498</v>
      </c>
      <c r="AZ761" s="171">
        <f t="shared" si="365"/>
        <v>17142.127631924297</v>
      </c>
      <c r="BA761" s="171">
        <f t="shared" si="365"/>
        <v>15953.078316415098</v>
      </c>
      <c r="BB761" s="171">
        <f t="shared" si="365"/>
        <v>14764.029000905897</v>
      </c>
      <c r="BC761" s="171">
        <f t="shared" si="365"/>
        <v>13574.979685396702</v>
      </c>
      <c r="BD761" s="171">
        <f t="shared" si="365"/>
        <v>12385.930369887501</v>
      </c>
      <c r="BE761" s="171">
        <f t="shared" si="365"/>
        <v>11196.881054378304</v>
      </c>
      <c r="BF761" s="171">
        <f t="shared" si="365"/>
        <v>10007.831738869103</v>
      </c>
      <c r="BG761" s="171">
        <f t="shared" si="365"/>
        <v>8818.7824233599058</v>
      </c>
      <c r="BH761" s="171">
        <f t="shared" si="365"/>
        <v>7629.7331078507068</v>
      </c>
      <c r="BI761" s="171">
        <f t="shared" si="365"/>
        <v>6440.6837923415078</v>
      </c>
      <c r="BJ761" s="171">
        <f t="shared" si="365"/>
        <v>5251.6344768323088</v>
      </c>
      <c r="BK761" s="171">
        <f t="shared" si="365"/>
        <v>4062.5851613231102</v>
      </c>
      <c r="BL761" s="171">
        <f t="shared" si="365"/>
        <v>2873.5358458139126</v>
      </c>
      <c r="BM761" s="171">
        <f t="shared" si="365"/>
        <v>1684.4865303047141</v>
      </c>
      <c r="BN761" s="171">
        <f t="shared" si="365"/>
        <v>544.98093627505739</v>
      </c>
      <c r="BO761" s="171">
        <f t="shared" si="365"/>
        <v>0</v>
      </c>
    </row>
    <row r="762" spans="2:67" ht="12.75" customHeight="1" outlineLevel="2">
      <c r="B762" s="14" t="s">
        <v>560</v>
      </c>
      <c r="L762" s="22">
        <f t="shared" ref="L762:BO762" si="366">IF(OR(L$10&lt;$C747,L$10&gt;$C747+$F754),0,IF(L$10=$C747,$E754*(13-$D747)/12,IF(L$10=$C747+$F754,$E754*($D747-1)/12,$E754)))</f>
        <v>0</v>
      </c>
      <c r="M762" s="22">
        <f t="shared" si="366"/>
        <v>0</v>
      </c>
      <c r="N762" s="22">
        <f t="shared" si="366"/>
        <v>0</v>
      </c>
      <c r="O762" s="22">
        <f t="shared" si="366"/>
        <v>0</v>
      </c>
      <c r="P762" s="22">
        <f t="shared" si="366"/>
        <v>0</v>
      </c>
      <c r="Q762" s="22">
        <f t="shared" si="366"/>
        <v>0</v>
      </c>
      <c r="R762" s="22">
        <f t="shared" si="366"/>
        <v>0</v>
      </c>
      <c r="S762" s="22">
        <f t="shared" si="366"/>
        <v>0</v>
      </c>
      <c r="T762" s="22">
        <f t="shared" si="366"/>
        <v>0</v>
      </c>
      <c r="U762" s="22">
        <f t="shared" si="366"/>
        <v>0</v>
      </c>
      <c r="V762" s="22">
        <f t="shared" si="366"/>
        <v>0</v>
      </c>
      <c r="W762" s="22">
        <f t="shared" si="366"/>
        <v>0</v>
      </c>
      <c r="X762" s="22">
        <f t="shared" si="366"/>
        <v>0</v>
      </c>
      <c r="Y762" s="22">
        <f t="shared" si="366"/>
        <v>0</v>
      </c>
      <c r="Z762" s="22">
        <f t="shared" si="366"/>
        <v>0</v>
      </c>
      <c r="AA762" s="22">
        <f t="shared" si="366"/>
        <v>0</v>
      </c>
      <c r="AB762" s="22">
        <f t="shared" si="366"/>
        <v>0</v>
      </c>
      <c r="AC762" s="22">
        <f t="shared" si="366"/>
        <v>0</v>
      </c>
      <c r="AD762" s="22">
        <f t="shared" si="366"/>
        <v>0</v>
      </c>
      <c r="AE762" s="22">
        <f t="shared" si="366"/>
        <v>0</v>
      </c>
      <c r="AF762" s="22">
        <f t="shared" si="366"/>
        <v>0</v>
      </c>
      <c r="AG762" s="22">
        <f t="shared" si="366"/>
        <v>0</v>
      </c>
      <c r="AH762" s="22">
        <f t="shared" si="366"/>
        <v>0</v>
      </c>
      <c r="AI762" s="22">
        <f t="shared" si="366"/>
        <v>0</v>
      </c>
      <c r="AJ762" s="22">
        <f t="shared" si="366"/>
        <v>42466.046982471365</v>
      </c>
      <c r="AK762" s="22">
        <f t="shared" si="366"/>
        <v>509592.56378965639</v>
      </c>
      <c r="AL762" s="22">
        <f t="shared" si="366"/>
        <v>509592.56378965639</v>
      </c>
      <c r="AM762" s="22">
        <f t="shared" si="366"/>
        <v>509592.56378965639</v>
      </c>
      <c r="AN762" s="22">
        <f t="shared" si="366"/>
        <v>509592.56378965639</v>
      </c>
      <c r="AO762" s="22">
        <f t="shared" si="366"/>
        <v>509592.56378965639</v>
      </c>
      <c r="AP762" s="22">
        <f t="shared" si="366"/>
        <v>509592.56378965639</v>
      </c>
      <c r="AQ762" s="22">
        <f t="shared" si="366"/>
        <v>509592.56378965639</v>
      </c>
      <c r="AR762" s="22">
        <f t="shared" si="366"/>
        <v>509592.56378965639</v>
      </c>
      <c r="AS762" s="22">
        <f t="shared" si="366"/>
        <v>509592.56378965639</v>
      </c>
      <c r="AT762" s="22">
        <f t="shared" si="366"/>
        <v>509592.56378965639</v>
      </c>
      <c r="AU762" s="22">
        <f t="shared" si="366"/>
        <v>509592.56378965639</v>
      </c>
      <c r="AV762" s="22">
        <f t="shared" si="366"/>
        <v>509592.56378965639</v>
      </c>
      <c r="AW762" s="22">
        <f t="shared" si="366"/>
        <v>509592.56378965639</v>
      </c>
      <c r="AX762" s="22">
        <f t="shared" si="366"/>
        <v>509592.56378965639</v>
      </c>
      <c r="AY762" s="22">
        <f t="shared" si="366"/>
        <v>509592.56378965639</v>
      </c>
      <c r="AZ762" s="22">
        <f t="shared" si="366"/>
        <v>509592.56378965639</v>
      </c>
      <c r="BA762" s="22">
        <f t="shared" si="366"/>
        <v>509592.56378965639</v>
      </c>
      <c r="BB762" s="22">
        <f t="shared" si="366"/>
        <v>509592.56378965639</v>
      </c>
      <c r="BC762" s="22">
        <f t="shared" si="366"/>
        <v>509592.56378965639</v>
      </c>
      <c r="BD762" s="22">
        <f t="shared" si="366"/>
        <v>509592.56378965639</v>
      </c>
      <c r="BE762" s="22">
        <f t="shared" si="366"/>
        <v>509592.56378965639</v>
      </c>
      <c r="BF762" s="22">
        <f t="shared" si="366"/>
        <v>509592.56378965639</v>
      </c>
      <c r="BG762" s="22">
        <f t="shared" si="366"/>
        <v>509592.56378965639</v>
      </c>
      <c r="BH762" s="22">
        <f t="shared" si="366"/>
        <v>509592.56378965639</v>
      </c>
      <c r="BI762" s="22">
        <f t="shared" si="366"/>
        <v>509592.56378965639</v>
      </c>
      <c r="BJ762" s="22">
        <f t="shared" si="366"/>
        <v>509592.56378965639</v>
      </c>
      <c r="BK762" s="22">
        <f t="shared" si="366"/>
        <v>509592.56378965639</v>
      </c>
      <c r="BL762" s="22">
        <f t="shared" si="366"/>
        <v>509592.56378965639</v>
      </c>
      <c r="BM762" s="22">
        <f t="shared" si="366"/>
        <v>509592.56378965639</v>
      </c>
      <c r="BN762" s="22">
        <f t="shared" si="366"/>
        <v>467126.51680718502</v>
      </c>
      <c r="BO762" s="22">
        <f t="shared" si="366"/>
        <v>0</v>
      </c>
    </row>
    <row r="763" spans="2:67" ht="12.75" customHeight="1" outlineLevel="2">
      <c r="B763" s="14" t="s">
        <v>536</v>
      </c>
      <c r="J763" s="2"/>
      <c r="L763" s="172">
        <f>+L762*$G754</f>
        <v>0</v>
      </c>
      <c r="M763" s="172">
        <f t="shared" ref="M763:BO763" si="367">+M762*$G754</f>
        <v>0</v>
      </c>
      <c r="N763" s="172">
        <f t="shared" si="367"/>
        <v>0</v>
      </c>
      <c r="O763" s="172">
        <f t="shared" si="367"/>
        <v>0</v>
      </c>
      <c r="P763" s="172">
        <f t="shared" si="367"/>
        <v>0</v>
      </c>
      <c r="Q763" s="172">
        <f t="shared" si="367"/>
        <v>0</v>
      </c>
      <c r="R763" s="172">
        <f t="shared" si="367"/>
        <v>0</v>
      </c>
      <c r="S763" s="172">
        <f t="shared" si="367"/>
        <v>0</v>
      </c>
      <c r="T763" s="172">
        <f t="shared" si="367"/>
        <v>0</v>
      </c>
      <c r="U763" s="172">
        <f t="shared" si="367"/>
        <v>0</v>
      </c>
      <c r="V763" s="172">
        <f t="shared" si="367"/>
        <v>0</v>
      </c>
      <c r="W763" s="172">
        <f t="shared" si="367"/>
        <v>0</v>
      </c>
      <c r="X763" s="172">
        <f t="shared" si="367"/>
        <v>0</v>
      </c>
      <c r="Y763" s="172">
        <f t="shared" si="367"/>
        <v>0</v>
      </c>
      <c r="Z763" s="172">
        <f t="shared" si="367"/>
        <v>0</v>
      </c>
      <c r="AA763" s="172">
        <f t="shared" si="367"/>
        <v>0</v>
      </c>
      <c r="AB763" s="172">
        <f t="shared" si="367"/>
        <v>0</v>
      </c>
      <c r="AC763" s="172">
        <f t="shared" si="367"/>
        <v>0</v>
      </c>
      <c r="AD763" s="172">
        <f t="shared" si="367"/>
        <v>0</v>
      </c>
      <c r="AE763" s="172">
        <f t="shared" si="367"/>
        <v>0</v>
      </c>
      <c r="AF763" s="172">
        <f t="shared" si="367"/>
        <v>0</v>
      </c>
      <c r="AG763" s="172">
        <f t="shared" si="367"/>
        <v>0</v>
      </c>
      <c r="AH763" s="172">
        <f t="shared" si="367"/>
        <v>0</v>
      </c>
      <c r="AI763" s="172">
        <f t="shared" si="367"/>
        <v>0</v>
      </c>
      <c r="AJ763" s="172">
        <f t="shared" si="367"/>
        <v>12.739814094741408</v>
      </c>
      <c r="AK763" s="172">
        <f t="shared" si="367"/>
        <v>152.87776913689692</v>
      </c>
      <c r="AL763" s="172">
        <f t="shared" si="367"/>
        <v>152.87776913689692</v>
      </c>
      <c r="AM763" s="172">
        <f t="shared" si="367"/>
        <v>152.87776913689692</v>
      </c>
      <c r="AN763" s="172">
        <f t="shared" si="367"/>
        <v>152.87776913689692</v>
      </c>
      <c r="AO763" s="172">
        <f t="shared" si="367"/>
        <v>152.87776913689692</v>
      </c>
      <c r="AP763" s="172">
        <f t="shared" si="367"/>
        <v>152.87776913689692</v>
      </c>
      <c r="AQ763" s="172">
        <f t="shared" si="367"/>
        <v>152.87776913689692</v>
      </c>
      <c r="AR763" s="172">
        <f t="shared" si="367"/>
        <v>152.87776913689692</v>
      </c>
      <c r="AS763" s="172">
        <f t="shared" si="367"/>
        <v>152.87776913689692</v>
      </c>
      <c r="AT763" s="172">
        <f t="shared" si="367"/>
        <v>152.87776913689692</v>
      </c>
      <c r="AU763" s="172">
        <f t="shared" si="367"/>
        <v>152.87776913689692</v>
      </c>
      <c r="AV763" s="172">
        <f t="shared" si="367"/>
        <v>152.87776913689692</v>
      </c>
      <c r="AW763" s="172">
        <f t="shared" si="367"/>
        <v>152.87776913689692</v>
      </c>
      <c r="AX763" s="172">
        <f t="shared" si="367"/>
        <v>152.87776913689692</v>
      </c>
      <c r="AY763" s="172">
        <f t="shared" si="367"/>
        <v>152.87776913689692</v>
      </c>
      <c r="AZ763" s="172">
        <f t="shared" si="367"/>
        <v>152.87776913689692</v>
      </c>
      <c r="BA763" s="172">
        <f t="shared" si="367"/>
        <v>152.87776913689692</v>
      </c>
      <c r="BB763" s="172">
        <f t="shared" si="367"/>
        <v>152.87776913689692</v>
      </c>
      <c r="BC763" s="172">
        <f t="shared" si="367"/>
        <v>152.87776913689692</v>
      </c>
      <c r="BD763" s="172">
        <f t="shared" si="367"/>
        <v>152.87776913689692</v>
      </c>
      <c r="BE763" s="172">
        <f t="shared" si="367"/>
        <v>152.87776913689692</v>
      </c>
      <c r="BF763" s="172">
        <f t="shared" si="367"/>
        <v>152.87776913689692</v>
      </c>
      <c r="BG763" s="172">
        <f t="shared" si="367"/>
        <v>152.87776913689692</v>
      </c>
      <c r="BH763" s="172">
        <f t="shared" si="367"/>
        <v>152.87776913689692</v>
      </c>
      <c r="BI763" s="172">
        <f t="shared" si="367"/>
        <v>152.87776913689692</v>
      </c>
      <c r="BJ763" s="172">
        <f t="shared" si="367"/>
        <v>152.87776913689692</v>
      </c>
      <c r="BK763" s="172">
        <f t="shared" si="367"/>
        <v>152.87776913689692</v>
      </c>
      <c r="BL763" s="172">
        <f t="shared" si="367"/>
        <v>152.87776913689692</v>
      </c>
      <c r="BM763" s="172">
        <f t="shared" si="367"/>
        <v>152.87776913689692</v>
      </c>
      <c r="BN763" s="172">
        <f t="shared" si="367"/>
        <v>140.13795504215548</v>
      </c>
      <c r="BO763" s="172">
        <f t="shared" si="367"/>
        <v>0</v>
      </c>
    </row>
    <row r="764" spans="2:67" ht="13.5" customHeight="1" outlineLevel="2" thickBot="1">
      <c r="B764" s="14" t="s">
        <v>561</v>
      </c>
      <c r="J764" s="2"/>
      <c r="L764" s="157">
        <f t="shared" ref="L764:BO764" si="368">SUM(L758,L761,L763)</f>
        <v>0</v>
      </c>
      <c r="M764" s="157">
        <f t="shared" si="368"/>
        <v>0</v>
      </c>
      <c r="N764" s="157">
        <f t="shared" si="368"/>
        <v>0</v>
      </c>
      <c r="O764" s="157">
        <f t="shared" si="368"/>
        <v>0</v>
      </c>
      <c r="P764" s="157">
        <f t="shared" si="368"/>
        <v>0</v>
      </c>
      <c r="Q764" s="157">
        <f t="shared" si="368"/>
        <v>0</v>
      </c>
      <c r="R764" s="157">
        <f t="shared" si="368"/>
        <v>0</v>
      </c>
      <c r="S764" s="157">
        <f t="shared" si="368"/>
        <v>0</v>
      </c>
      <c r="T764" s="157">
        <f t="shared" si="368"/>
        <v>0</v>
      </c>
      <c r="U764" s="157">
        <f t="shared" si="368"/>
        <v>0</v>
      </c>
      <c r="V764" s="157">
        <f t="shared" si="368"/>
        <v>0</v>
      </c>
      <c r="W764" s="157">
        <f t="shared" si="368"/>
        <v>0</v>
      </c>
      <c r="X764" s="157">
        <f t="shared" si="368"/>
        <v>0</v>
      </c>
      <c r="Y764" s="157">
        <f t="shared" si="368"/>
        <v>0</v>
      </c>
      <c r="Z764" s="157">
        <f t="shared" si="368"/>
        <v>0</v>
      </c>
      <c r="AA764" s="157">
        <f t="shared" si="368"/>
        <v>0</v>
      </c>
      <c r="AB764" s="157">
        <f t="shared" si="368"/>
        <v>0</v>
      </c>
      <c r="AC764" s="157">
        <f t="shared" si="368"/>
        <v>0</v>
      </c>
      <c r="AD764" s="157">
        <f t="shared" si="368"/>
        <v>0</v>
      </c>
      <c r="AE764" s="157">
        <f t="shared" si="368"/>
        <v>0</v>
      </c>
      <c r="AF764" s="157">
        <f t="shared" si="368"/>
        <v>0</v>
      </c>
      <c r="AG764" s="157">
        <f t="shared" si="368"/>
        <v>0</v>
      </c>
      <c r="AH764" s="157">
        <f t="shared" si="368"/>
        <v>0</v>
      </c>
      <c r="AI764" s="157">
        <f t="shared" si="368"/>
        <v>0</v>
      </c>
      <c r="AJ764" s="157">
        <f t="shared" si="368"/>
        <v>4396.7693588268203</v>
      </c>
      <c r="AK764" s="157">
        <f t="shared" si="368"/>
        <v>52117.163926687688</v>
      </c>
      <c r="AL764" s="157">
        <f t="shared" si="368"/>
        <v>50928.114611178491</v>
      </c>
      <c r="AM764" s="157">
        <f t="shared" si="368"/>
        <v>49739.065295669301</v>
      </c>
      <c r="AN764" s="157">
        <f t="shared" si="368"/>
        <v>48550.015980160104</v>
      </c>
      <c r="AO764" s="157">
        <f t="shared" si="368"/>
        <v>47360.966664650907</v>
      </c>
      <c r="AP764" s="157">
        <f t="shared" si="368"/>
        <v>46171.91734914171</v>
      </c>
      <c r="AQ764" s="157">
        <f t="shared" si="368"/>
        <v>44982.868033632512</v>
      </c>
      <c r="AR764" s="157">
        <f t="shared" si="368"/>
        <v>43793.818718123315</v>
      </c>
      <c r="AS764" s="157">
        <f t="shared" si="368"/>
        <v>42604.769402614118</v>
      </c>
      <c r="AT764" s="157">
        <f t="shared" si="368"/>
        <v>41415.720087104921</v>
      </c>
      <c r="AU764" s="157">
        <f t="shared" si="368"/>
        <v>40226.670771595724</v>
      </c>
      <c r="AV764" s="157">
        <f t="shared" si="368"/>
        <v>39037.621456086526</v>
      </c>
      <c r="AW764" s="157">
        <f t="shared" si="368"/>
        <v>37848.572140577329</v>
      </c>
      <c r="AX764" s="157">
        <f t="shared" si="368"/>
        <v>36659.522825068132</v>
      </c>
      <c r="AY764" s="157">
        <f t="shared" si="368"/>
        <v>35470.473509558935</v>
      </c>
      <c r="AZ764" s="157">
        <f t="shared" si="368"/>
        <v>34281.424194049738</v>
      </c>
      <c r="BA764" s="157">
        <f t="shared" si="368"/>
        <v>33092.374878540541</v>
      </c>
      <c r="BB764" s="157">
        <f t="shared" si="368"/>
        <v>31903.325563031336</v>
      </c>
      <c r="BC764" s="157">
        <f t="shared" si="368"/>
        <v>30714.276247522143</v>
      </c>
      <c r="BD764" s="157">
        <f t="shared" si="368"/>
        <v>29525.226932012942</v>
      </c>
      <c r="BE764" s="157">
        <f t="shared" si="368"/>
        <v>28336.177616503745</v>
      </c>
      <c r="BF764" s="157">
        <f t="shared" si="368"/>
        <v>27147.128300994544</v>
      </c>
      <c r="BG764" s="157">
        <f t="shared" si="368"/>
        <v>25958.078985485346</v>
      </c>
      <c r="BH764" s="157">
        <f t="shared" si="368"/>
        <v>24769.029669976146</v>
      </c>
      <c r="BI764" s="157">
        <f t="shared" si="368"/>
        <v>23579.980354466948</v>
      </c>
      <c r="BJ764" s="157">
        <f t="shared" si="368"/>
        <v>22390.931038957751</v>
      </c>
      <c r="BK764" s="157">
        <f t="shared" si="368"/>
        <v>21201.88172344855</v>
      </c>
      <c r="BL764" s="157">
        <f t="shared" si="368"/>
        <v>20012.832407939353</v>
      </c>
      <c r="BM764" s="157">
        <f t="shared" si="368"/>
        <v>18823.783092430156</v>
      </c>
      <c r="BN764" s="157">
        <f t="shared" si="368"/>
        <v>16256.002784890279</v>
      </c>
      <c r="BO764" s="157">
        <f t="shared" si="368"/>
        <v>0</v>
      </c>
    </row>
    <row r="765" spans="2:67" ht="12.75" customHeight="1" outlineLevel="2">
      <c r="B765" s="14"/>
    </row>
    <row r="766" spans="2:67" ht="12.75" customHeight="1" outlineLevel="2">
      <c r="B766" s="14"/>
    </row>
    <row r="767" spans="2:67" ht="12.75" customHeight="1" outlineLevel="2">
      <c r="B767" s="14"/>
    </row>
    <row r="768" spans="2:67" ht="12.75" customHeight="1" outlineLevel="2">
      <c r="B768" s="14"/>
    </row>
    <row r="769" spans="1:67" ht="12.75" customHeight="1" outlineLevel="2">
      <c r="B769" s="14"/>
    </row>
    <row r="770" spans="1:67" ht="12.75" customHeight="1" outlineLevel="2">
      <c r="B770" s="14"/>
    </row>
    <row r="771" spans="1:67" ht="12.75" customHeight="1" outlineLevel="2">
      <c r="B771" s="14"/>
    </row>
    <row r="772" spans="1:67" outlineLevel="1">
      <c r="A772">
        <f>A742+1</f>
        <v>26</v>
      </c>
      <c r="B772" s="158" t="s">
        <v>624</v>
      </c>
      <c r="C772" s="150"/>
      <c r="G772" s="159" t="s">
        <v>334</v>
      </c>
      <c r="H772" s="1">
        <f>+C777</f>
        <v>2040</v>
      </c>
      <c r="I772" s="2">
        <f>+E784</f>
        <v>263320.26870021742</v>
      </c>
      <c r="J772" s="2">
        <f>NPV($C$4,M772:BO772)+L772</f>
        <v>39690.999731261312</v>
      </c>
      <c r="L772" s="2">
        <f>+L794</f>
        <v>0</v>
      </c>
      <c r="M772" s="2">
        <f t="shared" ref="M772:BO772" si="369">+M794</f>
        <v>0</v>
      </c>
      <c r="N772" s="2">
        <f t="shared" si="369"/>
        <v>0</v>
      </c>
      <c r="O772" s="2">
        <f t="shared" si="369"/>
        <v>0</v>
      </c>
      <c r="P772" s="2">
        <f t="shared" si="369"/>
        <v>0</v>
      </c>
      <c r="Q772" s="2">
        <f t="shared" si="369"/>
        <v>0</v>
      </c>
      <c r="R772" s="2">
        <f t="shared" si="369"/>
        <v>0</v>
      </c>
      <c r="S772" s="2">
        <f t="shared" si="369"/>
        <v>0</v>
      </c>
      <c r="T772" s="2">
        <f t="shared" si="369"/>
        <v>0</v>
      </c>
      <c r="U772" s="2">
        <f t="shared" si="369"/>
        <v>0</v>
      </c>
      <c r="V772" s="2">
        <f t="shared" si="369"/>
        <v>0</v>
      </c>
      <c r="W772" s="2">
        <f t="shared" si="369"/>
        <v>0</v>
      </c>
      <c r="X772" s="2">
        <f t="shared" si="369"/>
        <v>0</v>
      </c>
      <c r="Y772" s="2">
        <f t="shared" si="369"/>
        <v>0</v>
      </c>
      <c r="Z772" s="2">
        <f t="shared" si="369"/>
        <v>0</v>
      </c>
      <c r="AA772" s="2">
        <f t="shared" si="369"/>
        <v>0</v>
      </c>
      <c r="AB772" s="2">
        <f t="shared" si="369"/>
        <v>0</v>
      </c>
      <c r="AC772" s="2">
        <f t="shared" si="369"/>
        <v>0</v>
      </c>
      <c r="AD772" s="2">
        <f t="shared" si="369"/>
        <v>0</v>
      </c>
      <c r="AE772" s="2">
        <f t="shared" si="369"/>
        <v>0</v>
      </c>
      <c r="AF772" s="2">
        <f t="shared" si="369"/>
        <v>0</v>
      </c>
      <c r="AG772" s="2">
        <f t="shared" si="369"/>
        <v>0</v>
      </c>
      <c r="AH772" s="2">
        <f t="shared" si="369"/>
        <v>0</v>
      </c>
      <c r="AI772" s="2">
        <f t="shared" si="369"/>
        <v>0</v>
      </c>
      <c r="AJ772" s="2">
        <f t="shared" si="369"/>
        <v>0</v>
      </c>
      <c r="AK772" s="2">
        <f t="shared" si="369"/>
        <v>0</v>
      </c>
      <c r="AL772" s="2">
        <f t="shared" si="369"/>
        <v>0</v>
      </c>
      <c r="AM772" s="2">
        <f t="shared" si="369"/>
        <v>0</v>
      </c>
      <c r="AN772" s="2">
        <f t="shared" si="369"/>
        <v>7890.5564267699529</v>
      </c>
      <c r="AO772" s="2">
        <f t="shared" si="369"/>
        <v>30986.212619298087</v>
      </c>
      <c r="AP772" s="2">
        <f t="shared" si="369"/>
        <v>30064.591678847322</v>
      </c>
      <c r="AQ772" s="2">
        <f t="shared" si="369"/>
        <v>29142.970738396565</v>
      </c>
      <c r="AR772" s="2">
        <f t="shared" si="369"/>
        <v>28221.349797945804</v>
      </c>
      <c r="AS772" s="2">
        <f t="shared" si="369"/>
        <v>27299.728857495043</v>
      </c>
      <c r="AT772" s="2">
        <f t="shared" si="369"/>
        <v>26378.107917044283</v>
      </c>
      <c r="AU772" s="2">
        <f t="shared" si="369"/>
        <v>25456.486976593522</v>
      </c>
      <c r="AV772" s="2">
        <f t="shared" si="369"/>
        <v>24534.866036142761</v>
      </c>
      <c r="AW772" s="2">
        <f t="shared" si="369"/>
        <v>23613.245095692004</v>
      </c>
      <c r="AX772" s="2">
        <f t="shared" si="369"/>
        <v>22691.624155241243</v>
      </c>
      <c r="AY772" s="2">
        <f t="shared" si="369"/>
        <v>21770.003214790479</v>
      </c>
      <c r="AZ772" s="2">
        <f t="shared" si="369"/>
        <v>20848.382274339721</v>
      </c>
      <c r="BA772" s="2">
        <f t="shared" si="369"/>
        <v>19926.761333888957</v>
      </c>
      <c r="BB772" s="2">
        <f t="shared" si="369"/>
        <v>19005.1403934382</v>
      </c>
      <c r="BC772" s="2">
        <f t="shared" si="369"/>
        <v>18083.519452987435</v>
      </c>
      <c r="BD772" s="2">
        <f t="shared" si="369"/>
        <v>17161.898512536674</v>
      </c>
      <c r="BE772" s="2">
        <f t="shared" si="369"/>
        <v>16240.277572085915</v>
      </c>
      <c r="BF772" s="2">
        <f t="shared" si="369"/>
        <v>15318.656631635155</v>
      </c>
      <c r="BG772" s="2">
        <f t="shared" si="369"/>
        <v>14397.035691184394</v>
      </c>
      <c r="BH772" s="2">
        <f t="shared" si="369"/>
        <v>10279.364989384831</v>
      </c>
      <c r="BI772" s="2">
        <f t="shared" si="369"/>
        <v>0</v>
      </c>
      <c r="BJ772" s="2">
        <f t="shared" si="369"/>
        <v>0</v>
      </c>
      <c r="BK772" s="2">
        <f t="shared" si="369"/>
        <v>0</v>
      </c>
      <c r="BL772" s="2">
        <f t="shared" si="369"/>
        <v>0</v>
      </c>
      <c r="BM772" s="2">
        <f t="shared" si="369"/>
        <v>0</v>
      </c>
      <c r="BN772" s="2">
        <f t="shared" si="369"/>
        <v>0</v>
      </c>
      <c r="BO772" s="2">
        <f t="shared" si="369"/>
        <v>0</v>
      </c>
    </row>
    <row r="773" spans="1:67" ht="12.75" customHeight="1" outlineLevel="2">
      <c r="B773" s="160" t="str">
        <f>"Jan "&amp;$L$10&amp;" $"</f>
        <v>Jan 2012 $</v>
      </c>
      <c r="C773" s="161">
        <v>122650.584</v>
      </c>
      <c r="D773" s="60"/>
      <c r="E773" s="60"/>
      <c r="F773" s="60"/>
      <c r="G773" s="60"/>
      <c r="H773" s="162"/>
    </row>
    <row r="774" spans="1:67" ht="12.75" customHeight="1" outlineLevel="2">
      <c r="B774" s="14" t="s">
        <v>549</v>
      </c>
      <c r="C774" s="163">
        <v>0.33329999999999999</v>
      </c>
      <c r="D774" s="163">
        <v>0.66669999999999996</v>
      </c>
      <c r="E774" s="163">
        <v>0</v>
      </c>
      <c r="F774" s="163">
        <v>0</v>
      </c>
      <c r="G774" s="163">
        <v>0</v>
      </c>
      <c r="H774" s="164"/>
      <c r="J774" s="17"/>
      <c r="K774" s="17"/>
    </row>
    <row r="775" spans="1:67" ht="12.75" customHeight="1" outlineLevel="2">
      <c r="B775" s="14" t="s">
        <v>323</v>
      </c>
      <c r="C775" s="193">
        <v>2.5999999999999999E-2</v>
      </c>
      <c r="D775" s="60"/>
      <c r="E775" s="60"/>
      <c r="F775" s="60"/>
      <c r="G775" s="60"/>
    </row>
    <row r="776" spans="1:67" ht="12.75" customHeight="1" outlineLevel="2">
      <c r="B776" s="14" t="s">
        <v>550</v>
      </c>
      <c r="C776" s="159">
        <v>2039</v>
      </c>
      <c r="D776" s="159">
        <v>1</v>
      </c>
    </row>
    <row r="777" spans="1:67" ht="12.75" customHeight="1" outlineLevel="2">
      <c r="B777" s="14" t="s">
        <v>551</v>
      </c>
      <c r="C777" s="159">
        <v>2040</v>
      </c>
      <c r="D777" s="159">
        <v>10</v>
      </c>
    </row>
    <row r="778" spans="1:67" ht="12.75" customHeight="1" outlineLevel="2">
      <c r="B778" s="15" t="s">
        <v>552</v>
      </c>
      <c r="L778" s="166">
        <f t="shared" ref="L778:BO778" si="370">(1+$C775)^L$21</f>
        <v>1.012916580968048</v>
      </c>
      <c r="M778" s="166">
        <f t="shared" si="370"/>
        <v>1.0392524120732172</v>
      </c>
      <c r="N778" s="166">
        <f t="shared" si="370"/>
        <v>1.0662729747871209</v>
      </c>
      <c r="O778" s="166">
        <f t="shared" si="370"/>
        <v>1.093996072131586</v>
      </c>
      <c r="P778" s="166">
        <f t="shared" si="370"/>
        <v>1.1224399700070073</v>
      </c>
      <c r="Q778" s="166">
        <f t="shared" si="370"/>
        <v>1.1516234092271895</v>
      </c>
      <c r="R778" s="166">
        <f t="shared" si="370"/>
        <v>1.1815656178670964</v>
      </c>
      <c r="S778" s="166">
        <f t="shared" si="370"/>
        <v>1.212286323931641</v>
      </c>
      <c r="T778" s="166">
        <f t="shared" si="370"/>
        <v>1.2438057683538637</v>
      </c>
      <c r="U778" s="166">
        <f t="shared" si="370"/>
        <v>1.2761447183310641</v>
      </c>
      <c r="V778" s="166">
        <f t="shared" si="370"/>
        <v>1.3093244810076718</v>
      </c>
      <c r="W778" s="166">
        <f t="shared" si="370"/>
        <v>1.3433669175138714</v>
      </c>
      <c r="X778" s="166">
        <f t="shared" si="370"/>
        <v>1.3782944573692322</v>
      </c>
      <c r="Y778" s="166">
        <f t="shared" si="370"/>
        <v>1.4141301132608322</v>
      </c>
      <c r="Z778" s="166">
        <f t="shared" si="370"/>
        <v>1.4508974962056138</v>
      </c>
      <c r="AA778" s="166">
        <f t="shared" si="370"/>
        <v>1.4886208311069598</v>
      </c>
      <c r="AB778" s="166">
        <f t="shared" si="370"/>
        <v>1.5273249727157407</v>
      </c>
      <c r="AC778" s="166">
        <f t="shared" si="370"/>
        <v>1.56703542200635</v>
      </c>
      <c r="AD778" s="166">
        <f t="shared" si="370"/>
        <v>1.6077783429785153</v>
      </c>
      <c r="AE778" s="166">
        <f t="shared" si="370"/>
        <v>1.6495805798959566</v>
      </c>
      <c r="AF778" s="166">
        <f t="shared" si="370"/>
        <v>1.6924696749732515</v>
      </c>
      <c r="AG778" s="166">
        <f t="shared" si="370"/>
        <v>1.7364738865225562</v>
      </c>
      <c r="AH778" s="166">
        <f t="shared" si="370"/>
        <v>1.7816222075721426</v>
      </c>
      <c r="AI778" s="166">
        <f t="shared" si="370"/>
        <v>1.8279443849690185</v>
      </c>
      <c r="AJ778" s="166">
        <f t="shared" si="370"/>
        <v>1.8754709389782129</v>
      </c>
      <c r="AK778" s="166">
        <f t="shared" si="370"/>
        <v>1.9242331833916464</v>
      </c>
      <c r="AL778" s="166">
        <f t="shared" si="370"/>
        <v>1.9742632461598293</v>
      </c>
      <c r="AM778" s="166">
        <f t="shared" si="370"/>
        <v>2.0255940905599847</v>
      </c>
      <c r="AN778" s="166">
        <f t="shared" si="370"/>
        <v>2.0782595369145445</v>
      </c>
      <c r="AO778" s="166">
        <f t="shared" si="370"/>
        <v>2.1322942848743227</v>
      </c>
      <c r="AP778" s="166">
        <f t="shared" si="370"/>
        <v>2.1877339362810551</v>
      </c>
      <c r="AQ778" s="166">
        <f t="shared" si="370"/>
        <v>2.2446150186243625</v>
      </c>
      <c r="AR778" s="166">
        <f t="shared" si="370"/>
        <v>2.3029750091085961</v>
      </c>
      <c r="AS778" s="166">
        <f t="shared" si="370"/>
        <v>2.3628523593454198</v>
      </c>
      <c r="AT778" s="166">
        <f t="shared" si="370"/>
        <v>2.4242865206884003</v>
      </c>
      <c r="AU778" s="166">
        <f t="shared" si="370"/>
        <v>2.4873179702262993</v>
      </c>
      <c r="AV778" s="166">
        <f t="shared" si="370"/>
        <v>2.551988237452183</v>
      </c>
      <c r="AW778" s="166">
        <f t="shared" si="370"/>
        <v>2.6183399316259397</v>
      </c>
      <c r="AX778" s="166">
        <f t="shared" si="370"/>
        <v>2.6864167698482144</v>
      </c>
      <c r="AY778" s="166">
        <f t="shared" si="370"/>
        <v>2.7562636058642678</v>
      </c>
      <c r="AZ778" s="166">
        <f t="shared" si="370"/>
        <v>2.8279264596167391</v>
      </c>
      <c r="BA778" s="166">
        <f t="shared" si="370"/>
        <v>2.9014525475667745</v>
      </c>
      <c r="BB778" s="166">
        <f t="shared" si="370"/>
        <v>2.9768903138035103</v>
      </c>
      <c r="BC778" s="166">
        <f t="shared" si="370"/>
        <v>3.0542894619624015</v>
      </c>
      <c r="BD778" s="166">
        <f t="shared" si="370"/>
        <v>3.1337009879734246</v>
      </c>
      <c r="BE778" s="166">
        <f t="shared" si="370"/>
        <v>3.2151772136607333</v>
      </c>
      <c r="BF778" s="166">
        <f t="shared" si="370"/>
        <v>3.2987718212159121</v>
      </c>
      <c r="BG778" s="166">
        <f t="shared" si="370"/>
        <v>3.3845398885675264</v>
      </c>
      <c r="BH778" s="166">
        <f t="shared" si="370"/>
        <v>3.4725379256702822</v>
      </c>
      <c r="BI778" s="166">
        <f t="shared" si="370"/>
        <v>3.5628239117377092</v>
      </c>
      <c r="BJ778" s="166">
        <f t="shared" si="370"/>
        <v>3.6554573334428895</v>
      </c>
      <c r="BK778" s="166">
        <f t="shared" si="370"/>
        <v>3.7504992241124051</v>
      </c>
      <c r="BL778" s="166">
        <f t="shared" si="370"/>
        <v>3.8480122039393279</v>
      </c>
      <c r="BM778" s="166">
        <f t="shared" si="370"/>
        <v>3.9480605212417501</v>
      </c>
      <c r="BN778" s="166">
        <f t="shared" si="370"/>
        <v>4.0507100947940362</v>
      </c>
      <c r="BO778" s="166">
        <f t="shared" si="370"/>
        <v>4.156028557258681</v>
      </c>
    </row>
    <row r="779" spans="1:67" ht="12.75" customHeight="1" outlineLevel="2">
      <c r="B779" s="14" t="s">
        <v>553</v>
      </c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pans="1:67" ht="12.75" customHeight="1" outlineLevel="2">
      <c r="B780" s="64" t="s">
        <v>554</v>
      </c>
      <c r="L780" s="2">
        <f t="shared" ref="L780:BO780" si="371">IF(L$10&gt;$C777,0,+K783)</f>
        <v>0</v>
      </c>
      <c r="M780" s="2">
        <f t="shared" si="371"/>
        <v>0</v>
      </c>
      <c r="N780" s="2">
        <f t="shared" si="371"/>
        <v>0</v>
      </c>
      <c r="O780" s="2">
        <f t="shared" si="371"/>
        <v>0</v>
      </c>
      <c r="P780" s="2">
        <f t="shared" si="371"/>
        <v>0</v>
      </c>
      <c r="Q780" s="2">
        <f t="shared" si="371"/>
        <v>0</v>
      </c>
      <c r="R780" s="2">
        <f t="shared" si="371"/>
        <v>0</v>
      </c>
      <c r="S780" s="2">
        <f t="shared" si="371"/>
        <v>0</v>
      </c>
      <c r="T780" s="2">
        <f t="shared" si="371"/>
        <v>0</v>
      </c>
      <c r="U780" s="2">
        <f t="shared" si="371"/>
        <v>0</v>
      </c>
      <c r="V780" s="2">
        <f t="shared" si="371"/>
        <v>0</v>
      </c>
      <c r="W780" s="2">
        <f t="shared" si="371"/>
        <v>0</v>
      </c>
      <c r="X780" s="2">
        <f t="shared" si="371"/>
        <v>0</v>
      </c>
      <c r="Y780" s="2">
        <f t="shared" si="371"/>
        <v>0</v>
      </c>
      <c r="Z780" s="2">
        <f t="shared" si="371"/>
        <v>0</v>
      </c>
      <c r="AA780" s="2">
        <f t="shared" si="371"/>
        <v>0</v>
      </c>
      <c r="AB780" s="2">
        <f t="shared" si="371"/>
        <v>0</v>
      </c>
      <c r="AC780" s="2">
        <f t="shared" si="371"/>
        <v>0</v>
      </c>
      <c r="AD780" s="2">
        <f t="shared" si="371"/>
        <v>0</v>
      </c>
      <c r="AE780" s="2">
        <f t="shared" si="371"/>
        <v>0</v>
      </c>
      <c r="AF780" s="2">
        <f t="shared" si="371"/>
        <v>0</v>
      </c>
      <c r="AG780" s="2">
        <f t="shared" si="371"/>
        <v>0</v>
      </c>
      <c r="AH780" s="2">
        <f t="shared" si="371"/>
        <v>0</v>
      </c>
      <c r="AI780" s="2">
        <f t="shared" si="371"/>
        <v>0</v>
      </c>
      <c r="AJ780" s="2">
        <f t="shared" si="371"/>
        <v>0</v>
      </c>
      <c r="AK780" s="2">
        <f t="shared" si="371"/>
        <v>0</v>
      </c>
      <c r="AL780" s="2">
        <f t="shared" si="371"/>
        <v>0</v>
      </c>
      <c r="AM780" s="2">
        <f t="shared" si="371"/>
        <v>0</v>
      </c>
      <c r="AN780" s="2">
        <f t="shared" si="371"/>
        <v>85392.812355233487</v>
      </c>
      <c r="AO780" s="2">
        <f t="shared" si="371"/>
        <v>0</v>
      </c>
      <c r="AP780" s="2">
        <f t="shared" si="371"/>
        <v>0</v>
      </c>
      <c r="AQ780" s="2">
        <f t="shared" si="371"/>
        <v>0</v>
      </c>
      <c r="AR780" s="2">
        <f t="shared" si="371"/>
        <v>0</v>
      </c>
      <c r="AS780" s="2">
        <f t="shared" si="371"/>
        <v>0</v>
      </c>
      <c r="AT780" s="2">
        <f t="shared" si="371"/>
        <v>0</v>
      </c>
      <c r="AU780" s="2">
        <f t="shared" si="371"/>
        <v>0</v>
      </c>
      <c r="AV780" s="2">
        <f t="shared" si="371"/>
        <v>0</v>
      </c>
      <c r="AW780" s="2">
        <f t="shared" si="371"/>
        <v>0</v>
      </c>
      <c r="AX780" s="2">
        <f t="shared" si="371"/>
        <v>0</v>
      </c>
      <c r="AY780" s="2">
        <f t="shared" si="371"/>
        <v>0</v>
      </c>
      <c r="AZ780" s="2">
        <f t="shared" si="371"/>
        <v>0</v>
      </c>
      <c r="BA780" s="2">
        <f t="shared" si="371"/>
        <v>0</v>
      </c>
      <c r="BB780" s="2">
        <f t="shared" si="371"/>
        <v>0</v>
      </c>
      <c r="BC780" s="2">
        <f t="shared" si="371"/>
        <v>0</v>
      </c>
      <c r="BD780" s="2">
        <f t="shared" si="371"/>
        <v>0</v>
      </c>
      <c r="BE780" s="2">
        <f t="shared" si="371"/>
        <v>0</v>
      </c>
      <c r="BF780" s="2">
        <f t="shared" si="371"/>
        <v>0</v>
      </c>
      <c r="BG780" s="2">
        <f t="shared" si="371"/>
        <v>0</v>
      </c>
      <c r="BH780" s="2">
        <f t="shared" si="371"/>
        <v>0</v>
      </c>
      <c r="BI780" s="2">
        <f t="shared" si="371"/>
        <v>0</v>
      </c>
      <c r="BJ780" s="2">
        <f t="shared" si="371"/>
        <v>0</v>
      </c>
      <c r="BK780" s="2">
        <f t="shared" si="371"/>
        <v>0</v>
      </c>
      <c r="BL780" s="2">
        <f t="shared" si="371"/>
        <v>0</v>
      </c>
      <c r="BM780" s="2">
        <f t="shared" si="371"/>
        <v>0</v>
      </c>
      <c r="BN780" s="2">
        <f t="shared" si="371"/>
        <v>0</v>
      </c>
      <c r="BO780" s="2">
        <f t="shared" si="371"/>
        <v>0</v>
      </c>
    </row>
    <row r="781" spans="1:67" ht="12.75" customHeight="1" outlineLevel="2">
      <c r="B781" s="64" t="s">
        <v>555</v>
      </c>
      <c r="L781" s="2">
        <f t="shared" ref="L781:BO781" si="372">IF(AND(L$10&gt;=$C776,L$10&lt;=$C777),INDEX($C774:$G774,1,L$10-$C776+1)*$C773*L778,0)</f>
        <v>0</v>
      </c>
      <c r="M781" s="2">
        <f t="shared" si="372"/>
        <v>0</v>
      </c>
      <c r="N781" s="2">
        <f t="shared" si="372"/>
        <v>0</v>
      </c>
      <c r="O781" s="2">
        <f t="shared" si="372"/>
        <v>0</v>
      </c>
      <c r="P781" s="2">
        <f t="shared" si="372"/>
        <v>0</v>
      </c>
      <c r="Q781" s="2">
        <f t="shared" si="372"/>
        <v>0</v>
      </c>
      <c r="R781" s="2">
        <f t="shared" si="372"/>
        <v>0</v>
      </c>
      <c r="S781" s="2">
        <f t="shared" si="372"/>
        <v>0</v>
      </c>
      <c r="T781" s="2">
        <f t="shared" si="372"/>
        <v>0</v>
      </c>
      <c r="U781" s="2">
        <f t="shared" si="372"/>
        <v>0</v>
      </c>
      <c r="V781" s="2">
        <f t="shared" si="372"/>
        <v>0</v>
      </c>
      <c r="W781" s="2">
        <f t="shared" si="372"/>
        <v>0</v>
      </c>
      <c r="X781" s="2">
        <f t="shared" si="372"/>
        <v>0</v>
      </c>
      <c r="Y781" s="2">
        <f t="shared" si="372"/>
        <v>0</v>
      </c>
      <c r="Z781" s="2">
        <f t="shared" si="372"/>
        <v>0</v>
      </c>
      <c r="AA781" s="2">
        <f t="shared" si="372"/>
        <v>0</v>
      </c>
      <c r="AB781" s="2">
        <f t="shared" si="372"/>
        <v>0</v>
      </c>
      <c r="AC781" s="2">
        <f t="shared" si="372"/>
        <v>0</v>
      </c>
      <c r="AD781" s="2">
        <f t="shared" si="372"/>
        <v>0</v>
      </c>
      <c r="AE781" s="2">
        <f t="shared" si="372"/>
        <v>0</v>
      </c>
      <c r="AF781" s="2">
        <f t="shared" si="372"/>
        <v>0</v>
      </c>
      <c r="AG781" s="2">
        <f t="shared" si="372"/>
        <v>0</v>
      </c>
      <c r="AH781" s="2">
        <f t="shared" si="372"/>
        <v>0</v>
      </c>
      <c r="AI781" s="2">
        <f t="shared" si="372"/>
        <v>0</v>
      </c>
      <c r="AJ781" s="2">
        <f t="shared" si="372"/>
        <v>0</v>
      </c>
      <c r="AK781" s="2">
        <f t="shared" si="372"/>
        <v>0</v>
      </c>
      <c r="AL781" s="2">
        <f t="shared" si="372"/>
        <v>0</v>
      </c>
      <c r="AM781" s="2">
        <f t="shared" si="372"/>
        <v>82805.151374771871</v>
      </c>
      <c r="AN781" s="2">
        <f t="shared" si="372"/>
        <v>169941.6605956225</v>
      </c>
      <c r="AO781" s="2">
        <f t="shared" si="372"/>
        <v>0</v>
      </c>
      <c r="AP781" s="2">
        <f t="shared" si="372"/>
        <v>0</v>
      </c>
      <c r="AQ781" s="2">
        <f t="shared" si="372"/>
        <v>0</v>
      </c>
      <c r="AR781" s="2">
        <f t="shared" si="372"/>
        <v>0</v>
      </c>
      <c r="AS781" s="2">
        <f t="shared" si="372"/>
        <v>0</v>
      </c>
      <c r="AT781" s="2">
        <f t="shared" si="372"/>
        <v>0</v>
      </c>
      <c r="AU781" s="2">
        <f t="shared" si="372"/>
        <v>0</v>
      </c>
      <c r="AV781" s="2">
        <f t="shared" si="372"/>
        <v>0</v>
      </c>
      <c r="AW781" s="2">
        <f t="shared" si="372"/>
        <v>0</v>
      </c>
      <c r="AX781" s="2">
        <f t="shared" si="372"/>
        <v>0</v>
      </c>
      <c r="AY781" s="2">
        <f t="shared" si="372"/>
        <v>0</v>
      </c>
      <c r="AZ781" s="2">
        <f t="shared" si="372"/>
        <v>0</v>
      </c>
      <c r="BA781" s="2">
        <f t="shared" si="372"/>
        <v>0</v>
      </c>
      <c r="BB781" s="2">
        <f t="shared" si="372"/>
        <v>0</v>
      </c>
      <c r="BC781" s="2">
        <f t="shared" si="372"/>
        <v>0</v>
      </c>
      <c r="BD781" s="2">
        <f t="shared" si="372"/>
        <v>0</v>
      </c>
      <c r="BE781" s="2">
        <f t="shared" si="372"/>
        <v>0</v>
      </c>
      <c r="BF781" s="2">
        <f t="shared" si="372"/>
        <v>0</v>
      </c>
      <c r="BG781" s="2">
        <f t="shared" si="372"/>
        <v>0</v>
      </c>
      <c r="BH781" s="2">
        <f t="shared" si="372"/>
        <v>0</v>
      </c>
      <c r="BI781" s="2">
        <f t="shared" si="372"/>
        <v>0</v>
      </c>
      <c r="BJ781" s="2">
        <f t="shared" si="372"/>
        <v>0</v>
      </c>
      <c r="BK781" s="2">
        <f t="shared" si="372"/>
        <v>0</v>
      </c>
      <c r="BL781" s="2">
        <f t="shared" si="372"/>
        <v>0</v>
      </c>
      <c r="BM781" s="2">
        <f t="shared" si="372"/>
        <v>0</v>
      </c>
      <c r="BN781" s="2">
        <f t="shared" si="372"/>
        <v>0</v>
      </c>
      <c r="BO781" s="2">
        <f t="shared" si="372"/>
        <v>0</v>
      </c>
    </row>
    <row r="782" spans="1:67" ht="12.75" customHeight="1" outlineLevel="2">
      <c r="B782" s="64" t="s">
        <v>3</v>
      </c>
      <c r="C782" s="165">
        <v>6.25E-2</v>
      </c>
      <c r="L782" s="2">
        <f t="shared" ref="L782:BO782" si="373">SUM(L780,L781/2)*$C782*IF(L$10=$C776,(13-$D776)/12,IF(L$10=$C777,($D777-1)/12,1))</f>
        <v>0</v>
      </c>
      <c r="M782" s="2">
        <f t="shared" si="373"/>
        <v>0</v>
      </c>
      <c r="N782" s="2">
        <f t="shared" si="373"/>
        <v>0</v>
      </c>
      <c r="O782" s="2">
        <f t="shared" si="373"/>
        <v>0</v>
      </c>
      <c r="P782" s="2">
        <f t="shared" si="373"/>
        <v>0</v>
      </c>
      <c r="Q782" s="2">
        <f t="shared" si="373"/>
        <v>0</v>
      </c>
      <c r="R782" s="2">
        <f t="shared" si="373"/>
        <v>0</v>
      </c>
      <c r="S782" s="2">
        <f t="shared" si="373"/>
        <v>0</v>
      </c>
      <c r="T782" s="2">
        <f t="shared" si="373"/>
        <v>0</v>
      </c>
      <c r="U782" s="2">
        <f t="shared" si="373"/>
        <v>0</v>
      </c>
      <c r="V782" s="2">
        <f t="shared" si="373"/>
        <v>0</v>
      </c>
      <c r="W782" s="2">
        <f t="shared" si="373"/>
        <v>0</v>
      </c>
      <c r="X782" s="2">
        <f t="shared" si="373"/>
        <v>0</v>
      </c>
      <c r="Y782" s="2">
        <f t="shared" si="373"/>
        <v>0</v>
      </c>
      <c r="Z782" s="2">
        <f t="shared" si="373"/>
        <v>0</v>
      </c>
      <c r="AA782" s="2">
        <f t="shared" si="373"/>
        <v>0</v>
      </c>
      <c r="AB782" s="2">
        <f t="shared" si="373"/>
        <v>0</v>
      </c>
      <c r="AC782" s="2">
        <f t="shared" si="373"/>
        <v>0</v>
      </c>
      <c r="AD782" s="2">
        <f t="shared" si="373"/>
        <v>0</v>
      </c>
      <c r="AE782" s="2">
        <f t="shared" si="373"/>
        <v>0</v>
      </c>
      <c r="AF782" s="2">
        <f t="shared" si="373"/>
        <v>0</v>
      </c>
      <c r="AG782" s="2">
        <f t="shared" si="373"/>
        <v>0</v>
      </c>
      <c r="AH782" s="2">
        <f t="shared" si="373"/>
        <v>0</v>
      </c>
      <c r="AI782" s="2">
        <f t="shared" si="373"/>
        <v>0</v>
      </c>
      <c r="AJ782" s="2">
        <f t="shared" si="373"/>
        <v>0</v>
      </c>
      <c r="AK782" s="2">
        <f t="shared" si="373"/>
        <v>0</v>
      </c>
      <c r="AL782" s="2">
        <f t="shared" si="373"/>
        <v>0</v>
      </c>
      <c r="AM782" s="2">
        <f t="shared" si="373"/>
        <v>2587.660980461621</v>
      </c>
      <c r="AN782" s="2">
        <f t="shared" si="373"/>
        <v>7985.7957493614713</v>
      </c>
      <c r="AO782" s="2">
        <f t="shared" si="373"/>
        <v>0</v>
      </c>
      <c r="AP782" s="2">
        <f t="shared" si="373"/>
        <v>0</v>
      </c>
      <c r="AQ782" s="2">
        <f t="shared" si="373"/>
        <v>0</v>
      </c>
      <c r="AR782" s="2">
        <f t="shared" si="373"/>
        <v>0</v>
      </c>
      <c r="AS782" s="2">
        <f t="shared" si="373"/>
        <v>0</v>
      </c>
      <c r="AT782" s="2">
        <f t="shared" si="373"/>
        <v>0</v>
      </c>
      <c r="AU782" s="2">
        <f t="shared" si="373"/>
        <v>0</v>
      </c>
      <c r="AV782" s="2">
        <f t="shared" si="373"/>
        <v>0</v>
      </c>
      <c r="AW782" s="2">
        <f t="shared" si="373"/>
        <v>0</v>
      </c>
      <c r="AX782" s="2">
        <f t="shared" si="373"/>
        <v>0</v>
      </c>
      <c r="AY782" s="2">
        <f t="shared" si="373"/>
        <v>0</v>
      </c>
      <c r="AZ782" s="2">
        <f t="shared" si="373"/>
        <v>0</v>
      </c>
      <c r="BA782" s="2">
        <f t="shared" si="373"/>
        <v>0</v>
      </c>
      <c r="BB782" s="2">
        <f t="shared" si="373"/>
        <v>0</v>
      </c>
      <c r="BC782" s="2">
        <f t="shared" si="373"/>
        <v>0</v>
      </c>
      <c r="BD782" s="2">
        <f t="shared" si="373"/>
        <v>0</v>
      </c>
      <c r="BE782" s="2">
        <f t="shared" si="373"/>
        <v>0</v>
      </c>
      <c r="BF782" s="2">
        <f t="shared" si="373"/>
        <v>0</v>
      </c>
      <c r="BG782" s="2">
        <f t="shared" si="373"/>
        <v>0</v>
      </c>
      <c r="BH782" s="2">
        <f t="shared" si="373"/>
        <v>0</v>
      </c>
      <c r="BI782" s="2">
        <f t="shared" si="373"/>
        <v>0</v>
      </c>
      <c r="BJ782" s="2">
        <f t="shared" si="373"/>
        <v>0</v>
      </c>
      <c r="BK782" s="2">
        <f t="shared" si="373"/>
        <v>0</v>
      </c>
      <c r="BL782" s="2">
        <f t="shared" si="373"/>
        <v>0</v>
      </c>
      <c r="BM782" s="2">
        <f t="shared" si="373"/>
        <v>0</v>
      </c>
      <c r="BN782" s="2">
        <f t="shared" si="373"/>
        <v>0</v>
      </c>
      <c r="BO782" s="2">
        <f t="shared" si="373"/>
        <v>0</v>
      </c>
    </row>
    <row r="783" spans="1:67" ht="12.75" customHeight="1" outlineLevel="2">
      <c r="B783" s="64" t="s">
        <v>556</v>
      </c>
      <c r="K783" s="167"/>
      <c r="L783" s="2">
        <f>SUM(L780:L782)</f>
        <v>0</v>
      </c>
      <c r="M783" s="2">
        <f t="shared" ref="M783:BO783" si="374">SUM(M780:M782)</f>
        <v>0</v>
      </c>
      <c r="N783" s="2">
        <f t="shared" si="374"/>
        <v>0</v>
      </c>
      <c r="O783" s="2">
        <f t="shared" si="374"/>
        <v>0</v>
      </c>
      <c r="P783" s="2">
        <f t="shared" si="374"/>
        <v>0</v>
      </c>
      <c r="Q783" s="2">
        <f t="shared" si="374"/>
        <v>0</v>
      </c>
      <c r="R783" s="2">
        <f t="shared" si="374"/>
        <v>0</v>
      </c>
      <c r="S783" s="2">
        <f t="shared" si="374"/>
        <v>0</v>
      </c>
      <c r="T783" s="2">
        <f t="shared" si="374"/>
        <v>0</v>
      </c>
      <c r="U783" s="2">
        <f t="shared" si="374"/>
        <v>0</v>
      </c>
      <c r="V783" s="2">
        <f t="shared" si="374"/>
        <v>0</v>
      </c>
      <c r="W783" s="2">
        <f t="shared" si="374"/>
        <v>0</v>
      </c>
      <c r="X783" s="2">
        <f t="shared" si="374"/>
        <v>0</v>
      </c>
      <c r="Y783" s="2">
        <f t="shared" si="374"/>
        <v>0</v>
      </c>
      <c r="Z783" s="2">
        <f t="shared" si="374"/>
        <v>0</v>
      </c>
      <c r="AA783" s="2">
        <f t="shared" si="374"/>
        <v>0</v>
      </c>
      <c r="AB783" s="2">
        <f t="shared" si="374"/>
        <v>0</v>
      </c>
      <c r="AC783" s="2">
        <f t="shared" si="374"/>
        <v>0</v>
      </c>
      <c r="AD783" s="2">
        <f t="shared" si="374"/>
        <v>0</v>
      </c>
      <c r="AE783" s="2">
        <f t="shared" si="374"/>
        <v>0</v>
      </c>
      <c r="AF783" s="2">
        <f t="shared" si="374"/>
        <v>0</v>
      </c>
      <c r="AG783" s="2">
        <f t="shared" si="374"/>
        <v>0</v>
      </c>
      <c r="AH783" s="2">
        <f t="shared" si="374"/>
        <v>0</v>
      </c>
      <c r="AI783" s="2">
        <f t="shared" si="374"/>
        <v>0</v>
      </c>
      <c r="AJ783" s="2">
        <f t="shared" si="374"/>
        <v>0</v>
      </c>
      <c r="AK783" s="2">
        <f t="shared" si="374"/>
        <v>0</v>
      </c>
      <c r="AL783" s="2">
        <f t="shared" si="374"/>
        <v>0</v>
      </c>
      <c r="AM783" s="2">
        <f t="shared" si="374"/>
        <v>85392.812355233487</v>
      </c>
      <c r="AN783" s="2">
        <f t="shared" si="374"/>
        <v>263320.26870021742</v>
      </c>
      <c r="AO783" s="2">
        <f t="shared" si="374"/>
        <v>0</v>
      </c>
      <c r="AP783" s="2">
        <f t="shared" si="374"/>
        <v>0</v>
      </c>
      <c r="AQ783" s="2">
        <f t="shared" si="374"/>
        <v>0</v>
      </c>
      <c r="AR783" s="2">
        <f t="shared" si="374"/>
        <v>0</v>
      </c>
      <c r="AS783" s="2">
        <f t="shared" si="374"/>
        <v>0</v>
      </c>
      <c r="AT783" s="2">
        <f t="shared" si="374"/>
        <v>0</v>
      </c>
      <c r="AU783" s="2">
        <f t="shared" si="374"/>
        <v>0</v>
      </c>
      <c r="AV783" s="2">
        <f t="shared" si="374"/>
        <v>0</v>
      </c>
      <c r="AW783" s="2">
        <f t="shared" si="374"/>
        <v>0</v>
      </c>
      <c r="AX783" s="2">
        <f t="shared" si="374"/>
        <v>0</v>
      </c>
      <c r="AY783" s="2">
        <f t="shared" si="374"/>
        <v>0</v>
      </c>
      <c r="AZ783" s="2">
        <f t="shared" si="374"/>
        <v>0</v>
      </c>
      <c r="BA783" s="2">
        <f t="shared" si="374"/>
        <v>0</v>
      </c>
      <c r="BB783" s="2">
        <f t="shared" si="374"/>
        <v>0</v>
      </c>
      <c r="BC783" s="2">
        <f t="shared" si="374"/>
        <v>0</v>
      </c>
      <c r="BD783" s="2">
        <f t="shared" si="374"/>
        <v>0</v>
      </c>
      <c r="BE783" s="2">
        <f t="shared" si="374"/>
        <v>0</v>
      </c>
      <c r="BF783" s="2">
        <f t="shared" si="374"/>
        <v>0</v>
      </c>
      <c r="BG783" s="2">
        <f t="shared" si="374"/>
        <v>0</v>
      </c>
      <c r="BH783" s="2">
        <f t="shared" si="374"/>
        <v>0</v>
      </c>
      <c r="BI783" s="2">
        <f t="shared" si="374"/>
        <v>0</v>
      </c>
      <c r="BJ783" s="2">
        <f t="shared" si="374"/>
        <v>0</v>
      </c>
      <c r="BK783" s="2">
        <f t="shared" si="374"/>
        <v>0</v>
      </c>
      <c r="BL783" s="2">
        <f t="shared" si="374"/>
        <v>0</v>
      </c>
      <c r="BM783" s="2">
        <f t="shared" si="374"/>
        <v>0</v>
      </c>
      <c r="BN783" s="2">
        <f t="shared" si="374"/>
        <v>0</v>
      </c>
      <c r="BO783" s="2">
        <f t="shared" si="374"/>
        <v>0</v>
      </c>
    </row>
    <row r="784" spans="1:67" ht="12.75" customHeight="1" outlineLevel="2">
      <c r="B784" s="168" t="s">
        <v>557</v>
      </c>
      <c r="E784" s="2">
        <f>MAX(L783:BO783)*(1+$C$8)</f>
        <v>263320.26870021742</v>
      </c>
      <c r="F784" s="159">
        <v>20</v>
      </c>
      <c r="G784" s="169">
        <f>+$C$6</f>
        <v>2.9999999999999997E-4</v>
      </c>
      <c r="H784" s="151"/>
      <c r="L784" s="2"/>
      <c r="M784" s="2"/>
      <c r="N784" s="2"/>
      <c r="O784" s="2"/>
      <c r="P784" s="2"/>
      <c r="Q784" s="2"/>
    </row>
    <row r="785" spans="2:67" ht="12.75" customHeight="1" outlineLevel="2">
      <c r="B785" s="14"/>
    </row>
    <row r="786" spans="2:67" ht="12.75" customHeight="1" outlineLevel="2">
      <c r="B786" s="170" t="s">
        <v>558</v>
      </c>
    </row>
    <row r="787" spans="2:67" ht="12.75" customHeight="1" outlineLevel="2">
      <c r="B787" s="168" t="s">
        <v>559</v>
      </c>
      <c r="K787" s="2"/>
      <c r="L787" s="2">
        <f t="shared" ref="L787:BO787" si="375">IF(L$10=$C777,$E784,K789)</f>
        <v>0</v>
      </c>
      <c r="M787" s="2">
        <f t="shared" si="375"/>
        <v>0</v>
      </c>
      <c r="N787" s="2">
        <f t="shared" si="375"/>
        <v>0</v>
      </c>
      <c r="O787" s="2">
        <f t="shared" si="375"/>
        <v>0</v>
      </c>
      <c r="P787" s="2">
        <f t="shared" si="375"/>
        <v>0</v>
      </c>
      <c r="Q787" s="2">
        <f t="shared" si="375"/>
        <v>0</v>
      </c>
      <c r="R787" s="2">
        <f t="shared" si="375"/>
        <v>0</v>
      </c>
      <c r="S787" s="2">
        <f t="shared" si="375"/>
        <v>0</v>
      </c>
      <c r="T787" s="2">
        <f t="shared" si="375"/>
        <v>0</v>
      </c>
      <c r="U787" s="2">
        <f t="shared" si="375"/>
        <v>0</v>
      </c>
      <c r="V787" s="2">
        <f t="shared" si="375"/>
        <v>0</v>
      </c>
      <c r="W787" s="2">
        <f t="shared" si="375"/>
        <v>0</v>
      </c>
      <c r="X787" s="2">
        <f t="shared" si="375"/>
        <v>0</v>
      </c>
      <c r="Y787" s="2">
        <f t="shared" si="375"/>
        <v>0</v>
      </c>
      <c r="Z787" s="2">
        <f t="shared" si="375"/>
        <v>0</v>
      </c>
      <c r="AA787" s="2">
        <f t="shared" si="375"/>
        <v>0</v>
      </c>
      <c r="AB787" s="2">
        <f t="shared" si="375"/>
        <v>0</v>
      </c>
      <c r="AC787" s="2">
        <f t="shared" si="375"/>
        <v>0</v>
      </c>
      <c r="AD787" s="2">
        <f t="shared" si="375"/>
        <v>0</v>
      </c>
      <c r="AE787" s="2">
        <f t="shared" si="375"/>
        <v>0</v>
      </c>
      <c r="AF787" s="2">
        <f t="shared" si="375"/>
        <v>0</v>
      </c>
      <c r="AG787" s="2">
        <f t="shared" si="375"/>
        <v>0</v>
      </c>
      <c r="AH787" s="2">
        <f t="shared" si="375"/>
        <v>0</v>
      </c>
      <c r="AI787" s="2">
        <f t="shared" si="375"/>
        <v>0</v>
      </c>
      <c r="AJ787" s="2">
        <f t="shared" si="375"/>
        <v>0</v>
      </c>
      <c r="AK787" s="2">
        <f t="shared" si="375"/>
        <v>0</v>
      </c>
      <c r="AL787" s="2">
        <f t="shared" si="375"/>
        <v>0</v>
      </c>
      <c r="AM787" s="2">
        <f t="shared" si="375"/>
        <v>0</v>
      </c>
      <c r="AN787" s="2">
        <f t="shared" si="375"/>
        <v>263320.26870021742</v>
      </c>
      <c r="AO787" s="2">
        <f t="shared" si="375"/>
        <v>260028.76534146469</v>
      </c>
      <c r="AP787" s="2">
        <f t="shared" si="375"/>
        <v>246862.75190645381</v>
      </c>
      <c r="AQ787" s="2">
        <f t="shared" si="375"/>
        <v>233696.73847144295</v>
      </c>
      <c r="AR787" s="2">
        <f t="shared" si="375"/>
        <v>220530.72503643209</v>
      </c>
      <c r="AS787" s="2">
        <f t="shared" si="375"/>
        <v>207364.71160142124</v>
      </c>
      <c r="AT787" s="2">
        <f t="shared" si="375"/>
        <v>194198.69816641038</v>
      </c>
      <c r="AU787" s="2">
        <f t="shared" si="375"/>
        <v>181032.68473139952</v>
      </c>
      <c r="AV787" s="2">
        <f t="shared" si="375"/>
        <v>167866.67129638867</v>
      </c>
      <c r="AW787" s="2">
        <f t="shared" si="375"/>
        <v>154700.65786137781</v>
      </c>
      <c r="AX787" s="2">
        <f t="shared" si="375"/>
        <v>141534.64442636695</v>
      </c>
      <c r="AY787" s="2">
        <f t="shared" si="375"/>
        <v>128368.63099135608</v>
      </c>
      <c r="AZ787" s="2">
        <f t="shared" si="375"/>
        <v>115202.61755634521</v>
      </c>
      <c r="BA787" s="2">
        <f t="shared" si="375"/>
        <v>102036.60412133434</v>
      </c>
      <c r="BB787" s="2">
        <f t="shared" si="375"/>
        <v>88870.59068632347</v>
      </c>
      <c r="BC787" s="2">
        <f t="shared" si="375"/>
        <v>75704.577251312599</v>
      </c>
      <c r="BD787" s="2">
        <f t="shared" si="375"/>
        <v>62538.563816301728</v>
      </c>
      <c r="BE787" s="2">
        <f t="shared" si="375"/>
        <v>49372.550381290857</v>
      </c>
      <c r="BF787" s="2">
        <f t="shared" si="375"/>
        <v>36206.536946279986</v>
      </c>
      <c r="BG787" s="2">
        <f t="shared" si="375"/>
        <v>23040.523511269115</v>
      </c>
      <c r="BH787" s="2">
        <f t="shared" si="375"/>
        <v>9874.5100762582442</v>
      </c>
      <c r="BI787" s="2">
        <f t="shared" si="375"/>
        <v>0</v>
      </c>
      <c r="BJ787" s="2">
        <f t="shared" si="375"/>
        <v>0</v>
      </c>
      <c r="BK787" s="2">
        <f t="shared" si="375"/>
        <v>0</v>
      </c>
      <c r="BL787" s="2">
        <f t="shared" si="375"/>
        <v>0</v>
      </c>
      <c r="BM787" s="2">
        <f t="shared" si="375"/>
        <v>0</v>
      </c>
      <c r="BN787" s="2">
        <f t="shared" si="375"/>
        <v>0</v>
      </c>
      <c r="BO787" s="2">
        <f t="shared" si="375"/>
        <v>0</v>
      </c>
    </row>
    <row r="788" spans="2:67" ht="12.75" customHeight="1" outlineLevel="2">
      <c r="B788" s="64" t="s">
        <v>541</v>
      </c>
      <c r="K788" s="2"/>
      <c r="L788" s="2">
        <f t="shared" ref="L788:BO788" si="376">IF(L$10=$C777,$E784/$F784*(13-$D777)/12,MIN(K789,$E784/$F784))</f>
        <v>0</v>
      </c>
      <c r="M788" s="2">
        <f t="shared" si="376"/>
        <v>0</v>
      </c>
      <c r="N788" s="2">
        <f t="shared" si="376"/>
        <v>0</v>
      </c>
      <c r="O788" s="2">
        <f t="shared" si="376"/>
        <v>0</v>
      </c>
      <c r="P788" s="2">
        <f t="shared" si="376"/>
        <v>0</v>
      </c>
      <c r="Q788" s="2">
        <f t="shared" si="376"/>
        <v>0</v>
      </c>
      <c r="R788" s="2">
        <f t="shared" si="376"/>
        <v>0</v>
      </c>
      <c r="S788" s="2">
        <f t="shared" si="376"/>
        <v>0</v>
      </c>
      <c r="T788" s="2">
        <f t="shared" si="376"/>
        <v>0</v>
      </c>
      <c r="U788" s="2">
        <f t="shared" si="376"/>
        <v>0</v>
      </c>
      <c r="V788" s="2">
        <f t="shared" si="376"/>
        <v>0</v>
      </c>
      <c r="W788" s="2">
        <f t="shared" si="376"/>
        <v>0</v>
      </c>
      <c r="X788" s="2">
        <f t="shared" si="376"/>
        <v>0</v>
      </c>
      <c r="Y788" s="2">
        <f t="shared" si="376"/>
        <v>0</v>
      </c>
      <c r="Z788" s="2">
        <f t="shared" si="376"/>
        <v>0</v>
      </c>
      <c r="AA788" s="2">
        <f t="shared" si="376"/>
        <v>0</v>
      </c>
      <c r="AB788" s="2">
        <f t="shared" si="376"/>
        <v>0</v>
      </c>
      <c r="AC788" s="2">
        <f t="shared" si="376"/>
        <v>0</v>
      </c>
      <c r="AD788" s="2">
        <f t="shared" si="376"/>
        <v>0</v>
      </c>
      <c r="AE788" s="2">
        <f t="shared" si="376"/>
        <v>0</v>
      </c>
      <c r="AF788" s="2">
        <f t="shared" si="376"/>
        <v>0</v>
      </c>
      <c r="AG788" s="2">
        <f t="shared" si="376"/>
        <v>0</v>
      </c>
      <c r="AH788" s="2">
        <f t="shared" si="376"/>
        <v>0</v>
      </c>
      <c r="AI788" s="2">
        <f t="shared" si="376"/>
        <v>0</v>
      </c>
      <c r="AJ788" s="2">
        <f t="shared" si="376"/>
        <v>0</v>
      </c>
      <c r="AK788" s="2">
        <f t="shared" si="376"/>
        <v>0</v>
      </c>
      <c r="AL788" s="2">
        <f t="shared" si="376"/>
        <v>0</v>
      </c>
      <c r="AM788" s="2">
        <f t="shared" si="376"/>
        <v>0</v>
      </c>
      <c r="AN788" s="2">
        <f t="shared" si="376"/>
        <v>3291.5033587527178</v>
      </c>
      <c r="AO788" s="2">
        <f t="shared" si="376"/>
        <v>13166.013435010871</v>
      </c>
      <c r="AP788" s="2">
        <f t="shared" si="376"/>
        <v>13166.013435010871</v>
      </c>
      <c r="AQ788" s="2">
        <f t="shared" si="376"/>
        <v>13166.013435010871</v>
      </c>
      <c r="AR788" s="2">
        <f t="shared" si="376"/>
        <v>13166.013435010871</v>
      </c>
      <c r="AS788" s="2">
        <f t="shared" si="376"/>
        <v>13166.013435010871</v>
      </c>
      <c r="AT788" s="2">
        <f t="shared" si="376"/>
        <v>13166.013435010871</v>
      </c>
      <c r="AU788" s="2">
        <f t="shared" si="376"/>
        <v>13166.013435010871</v>
      </c>
      <c r="AV788" s="2">
        <f t="shared" si="376"/>
        <v>13166.013435010871</v>
      </c>
      <c r="AW788" s="2">
        <f t="shared" si="376"/>
        <v>13166.013435010871</v>
      </c>
      <c r="AX788" s="2">
        <f t="shared" si="376"/>
        <v>13166.013435010871</v>
      </c>
      <c r="AY788" s="2">
        <f t="shared" si="376"/>
        <v>13166.013435010871</v>
      </c>
      <c r="AZ788" s="2">
        <f t="shared" si="376"/>
        <v>13166.013435010871</v>
      </c>
      <c r="BA788" s="2">
        <f t="shared" si="376"/>
        <v>13166.013435010871</v>
      </c>
      <c r="BB788" s="2">
        <f t="shared" si="376"/>
        <v>13166.013435010871</v>
      </c>
      <c r="BC788" s="2">
        <f t="shared" si="376"/>
        <v>13166.013435010871</v>
      </c>
      <c r="BD788" s="2">
        <f t="shared" si="376"/>
        <v>13166.013435010871</v>
      </c>
      <c r="BE788" s="2">
        <f t="shared" si="376"/>
        <v>13166.013435010871</v>
      </c>
      <c r="BF788" s="2">
        <f t="shared" si="376"/>
        <v>13166.013435010871</v>
      </c>
      <c r="BG788" s="2">
        <f t="shared" si="376"/>
        <v>13166.013435010871</v>
      </c>
      <c r="BH788" s="2">
        <f t="shared" si="376"/>
        <v>9874.5100762582442</v>
      </c>
      <c r="BI788" s="2">
        <f t="shared" si="376"/>
        <v>0</v>
      </c>
      <c r="BJ788" s="2">
        <f t="shared" si="376"/>
        <v>0</v>
      </c>
      <c r="BK788" s="2">
        <f t="shared" si="376"/>
        <v>0</v>
      </c>
      <c r="BL788" s="2">
        <f t="shared" si="376"/>
        <v>0</v>
      </c>
      <c r="BM788" s="2">
        <f t="shared" si="376"/>
        <v>0</v>
      </c>
      <c r="BN788" s="2">
        <f t="shared" si="376"/>
        <v>0</v>
      </c>
      <c r="BO788" s="2">
        <f t="shared" si="376"/>
        <v>0</v>
      </c>
    </row>
    <row r="789" spans="2:67" ht="12.75" customHeight="1" outlineLevel="2">
      <c r="B789" s="168" t="s">
        <v>542</v>
      </c>
      <c r="K789" s="167">
        <v>0</v>
      </c>
      <c r="L789" s="2">
        <f t="shared" ref="L789:BO789" si="377">+L787-L788</f>
        <v>0</v>
      </c>
      <c r="M789" s="2">
        <f t="shared" si="377"/>
        <v>0</v>
      </c>
      <c r="N789" s="2">
        <f t="shared" si="377"/>
        <v>0</v>
      </c>
      <c r="O789" s="2">
        <f t="shared" si="377"/>
        <v>0</v>
      </c>
      <c r="P789" s="2">
        <f t="shared" si="377"/>
        <v>0</v>
      </c>
      <c r="Q789" s="2">
        <f t="shared" si="377"/>
        <v>0</v>
      </c>
      <c r="R789" s="2">
        <f t="shared" si="377"/>
        <v>0</v>
      </c>
      <c r="S789" s="2">
        <f t="shared" si="377"/>
        <v>0</v>
      </c>
      <c r="T789" s="2">
        <f t="shared" si="377"/>
        <v>0</v>
      </c>
      <c r="U789" s="2">
        <f t="shared" si="377"/>
        <v>0</v>
      </c>
      <c r="V789" s="2">
        <f t="shared" si="377"/>
        <v>0</v>
      </c>
      <c r="W789" s="2">
        <f t="shared" si="377"/>
        <v>0</v>
      </c>
      <c r="X789" s="2">
        <f t="shared" si="377"/>
        <v>0</v>
      </c>
      <c r="Y789" s="2">
        <f t="shared" si="377"/>
        <v>0</v>
      </c>
      <c r="Z789" s="2">
        <f t="shared" si="377"/>
        <v>0</v>
      </c>
      <c r="AA789" s="2">
        <f t="shared" si="377"/>
        <v>0</v>
      </c>
      <c r="AB789" s="2">
        <f t="shared" si="377"/>
        <v>0</v>
      </c>
      <c r="AC789" s="2">
        <f t="shared" si="377"/>
        <v>0</v>
      </c>
      <c r="AD789" s="2">
        <f t="shared" si="377"/>
        <v>0</v>
      </c>
      <c r="AE789" s="2">
        <f t="shared" si="377"/>
        <v>0</v>
      </c>
      <c r="AF789" s="2">
        <f t="shared" si="377"/>
        <v>0</v>
      </c>
      <c r="AG789" s="2">
        <f t="shared" si="377"/>
        <v>0</v>
      </c>
      <c r="AH789" s="2">
        <f t="shared" si="377"/>
        <v>0</v>
      </c>
      <c r="AI789" s="2">
        <f t="shared" si="377"/>
        <v>0</v>
      </c>
      <c r="AJ789" s="2">
        <f t="shared" si="377"/>
        <v>0</v>
      </c>
      <c r="AK789" s="2">
        <f t="shared" si="377"/>
        <v>0</v>
      </c>
      <c r="AL789" s="2">
        <f t="shared" si="377"/>
        <v>0</v>
      </c>
      <c r="AM789" s="2">
        <f t="shared" si="377"/>
        <v>0</v>
      </c>
      <c r="AN789" s="2">
        <f t="shared" si="377"/>
        <v>260028.76534146469</v>
      </c>
      <c r="AO789" s="2">
        <f t="shared" si="377"/>
        <v>246862.75190645381</v>
      </c>
      <c r="AP789" s="2">
        <f t="shared" si="377"/>
        <v>233696.73847144295</v>
      </c>
      <c r="AQ789" s="2">
        <f t="shared" si="377"/>
        <v>220530.72503643209</v>
      </c>
      <c r="AR789" s="2">
        <f t="shared" si="377"/>
        <v>207364.71160142124</v>
      </c>
      <c r="AS789" s="2">
        <f t="shared" si="377"/>
        <v>194198.69816641038</v>
      </c>
      <c r="AT789" s="2">
        <f t="shared" si="377"/>
        <v>181032.68473139952</v>
      </c>
      <c r="AU789" s="2">
        <f t="shared" si="377"/>
        <v>167866.67129638867</v>
      </c>
      <c r="AV789" s="2">
        <f t="shared" si="377"/>
        <v>154700.65786137781</v>
      </c>
      <c r="AW789" s="2">
        <f t="shared" si="377"/>
        <v>141534.64442636695</v>
      </c>
      <c r="AX789" s="2">
        <f t="shared" si="377"/>
        <v>128368.63099135608</v>
      </c>
      <c r="AY789" s="2">
        <f t="shared" si="377"/>
        <v>115202.61755634521</v>
      </c>
      <c r="AZ789" s="2">
        <f t="shared" si="377"/>
        <v>102036.60412133434</v>
      </c>
      <c r="BA789" s="2">
        <f t="shared" si="377"/>
        <v>88870.59068632347</v>
      </c>
      <c r="BB789" s="2">
        <f t="shared" si="377"/>
        <v>75704.577251312599</v>
      </c>
      <c r="BC789" s="2">
        <f t="shared" si="377"/>
        <v>62538.563816301728</v>
      </c>
      <c r="BD789" s="2">
        <f t="shared" si="377"/>
        <v>49372.550381290857</v>
      </c>
      <c r="BE789" s="2">
        <f t="shared" si="377"/>
        <v>36206.536946279986</v>
      </c>
      <c r="BF789" s="2">
        <f t="shared" si="377"/>
        <v>23040.523511269115</v>
      </c>
      <c r="BG789" s="2">
        <f t="shared" si="377"/>
        <v>9874.5100762582442</v>
      </c>
      <c r="BH789" s="2">
        <f t="shared" si="377"/>
        <v>0</v>
      </c>
      <c r="BI789" s="2">
        <f t="shared" si="377"/>
        <v>0</v>
      </c>
      <c r="BJ789" s="2">
        <f t="shared" si="377"/>
        <v>0</v>
      </c>
      <c r="BK789" s="2">
        <f t="shared" si="377"/>
        <v>0</v>
      </c>
      <c r="BL789" s="2">
        <f t="shared" si="377"/>
        <v>0</v>
      </c>
      <c r="BM789" s="2">
        <f t="shared" si="377"/>
        <v>0</v>
      </c>
      <c r="BN789" s="2">
        <f t="shared" si="377"/>
        <v>0</v>
      </c>
      <c r="BO789" s="2">
        <f t="shared" si="377"/>
        <v>0</v>
      </c>
    </row>
    <row r="790" spans="2:67" ht="12.75" customHeight="1" outlineLevel="2">
      <c r="B790" s="64" t="s">
        <v>543</v>
      </c>
      <c r="L790" s="2">
        <f t="shared" ref="L790:BO790" si="378">IF(L$10=$C777,(L787+L789)/2*(13-$D777)/12,(L787+L789)/2)</f>
        <v>0</v>
      </c>
      <c r="M790" s="2">
        <f t="shared" si="378"/>
        <v>0</v>
      </c>
      <c r="N790" s="2">
        <f t="shared" si="378"/>
        <v>0</v>
      </c>
      <c r="O790" s="2">
        <f t="shared" si="378"/>
        <v>0</v>
      </c>
      <c r="P790" s="2">
        <f t="shared" si="378"/>
        <v>0</v>
      </c>
      <c r="Q790" s="2">
        <f t="shared" si="378"/>
        <v>0</v>
      </c>
      <c r="R790" s="2">
        <f t="shared" si="378"/>
        <v>0</v>
      </c>
      <c r="S790" s="2">
        <f t="shared" si="378"/>
        <v>0</v>
      </c>
      <c r="T790" s="2">
        <f t="shared" si="378"/>
        <v>0</v>
      </c>
      <c r="U790" s="2">
        <f t="shared" si="378"/>
        <v>0</v>
      </c>
      <c r="V790" s="2">
        <f t="shared" si="378"/>
        <v>0</v>
      </c>
      <c r="W790" s="2">
        <f t="shared" si="378"/>
        <v>0</v>
      </c>
      <c r="X790" s="2">
        <f t="shared" si="378"/>
        <v>0</v>
      </c>
      <c r="Y790" s="2">
        <f t="shared" si="378"/>
        <v>0</v>
      </c>
      <c r="Z790" s="2">
        <f t="shared" si="378"/>
        <v>0</v>
      </c>
      <c r="AA790" s="2">
        <f t="shared" si="378"/>
        <v>0</v>
      </c>
      <c r="AB790" s="2">
        <f t="shared" si="378"/>
        <v>0</v>
      </c>
      <c r="AC790" s="2">
        <f t="shared" si="378"/>
        <v>0</v>
      </c>
      <c r="AD790" s="2">
        <f t="shared" si="378"/>
        <v>0</v>
      </c>
      <c r="AE790" s="2">
        <f t="shared" si="378"/>
        <v>0</v>
      </c>
      <c r="AF790" s="2">
        <f t="shared" si="378"/>
        <v>0</v>
      </c>
      <c r="AG790" s="2">
        <f t="shared" si="378"/>
        <v>0</v>
      </c>
      <c r="AH790" s="2">
        <f t="shared" si="378"/>
        <v>0</v>
      </c>
      <c r="AI790" s="2">
        <f t="shared" si="378"/>
        <v>0</v>
      </c>
      <c r="AJ790" s="2">
        <f t="shared" si="378"/>
        <v>0</v>
      </c>
      <c r="AK790" s="2">
        <f t="shared" si="378"/>
        <v>0</v>
      </c>
      <c r="AL790" s="2">
        <f t="shared" si="378"/>
        <v>0</v>
      </c>
      <c r="AM790" s="2">
        <f t="shared" si="378"/>
        <v>0</v>
      </c>
      <c r="AN790" s="2">
        <f t="shared" si="378"/>
        <v>65418.62925521026</v>
      </c>
      <c r="AO790" s="2">
        <f t="shared" si="378"/>
        <v>253445.75862395926</v>
      </c>
      <c r="AP790" s="2">
        <f t="shared" si="378"/>
        <v>240279.74518894838</v>
      </c>
      <c r="AQ790" s="2">
        <f t="shared" si="378"/>
        <v>227113.73175393752</v>
      </c>
      <c r="AR790" s="2">
        <f t="shared" si="378"/>
        <v>213947.71831892667</v>
      </c>
      <c r="AS790" s="2">
        <f t="shared" si="378"/>
        <v>200781.70488391581</v>
      </c>
      <c r="AT790" s="2">
        <f t="shared" si="378"/>
        <v>187615.69144890495</v>
      </c>
      <c r="AU790" s="2">
        <f t="shared" si="378"/>
        <v>174449.6780138941</v>
      </c>
      <c r="AV790" s="2">
        <f t="shared" si="378"/>
        <v>161283.66457888324</v>
      </c>
      <c r="AW790" s="2">
        <f t="shared" si="378"/>
        <v>148117.65114387238</v>
      </c>
      <c r="AX790" s="2">
        <f t="shared" si="378"/>
        <v>134951.63770886153</v>
      </c>
      <c r="AY790" s="2">
        <f t="shared" si="378"/>
        <v>121785.62427385064</v>
      </c>
      <c r="AZ790" s="2">
        <f t="shared" si="378"/>
        <v>108619.61083883978</v>
      </c>
      <c r="BA790" s="2">
        <f t="shared" si="378"/>
        <v>95453.597403828899</v>
      </c>
      <c r="BB790" s="2">
        <f t="shared" si="378"/>
        <v>82287.583968818042</v>
      </c>
      <c r="BC790" s="2">
        <f t="shared" si="378"/>
        <v>69121.570533807157</v>
      </c>
      <c r="BD790" s="2">
        <f t="shared" si="378"/>
        <v>55955.557098796293</v>
      </c>
      <c r="BE790" s="2">
        <f t="shared" si="378"/>
        <v>42789.543663785422</v>
      </c>
      <c r="BF790" s="2">
        <f t="shared" si="378"/>
        <v>29623.530228774551</v>
      </c>
      <c r="BG790" s="2">
        <f t="shared" si="378"/>
        <v>16457.51679376368</v>
      </c>
      <c r="BH790" s="2">
        <f t="shared" si="378"/>
        <v>4937.2550381291221</v>
      </c>
      <c r="BI790" s="2">
        <f t="shared" si="378"/>
        <v>0</v>
      </c>
      <c r="BJ790" s="2">
        <f t="shared" si="378"/>
        <v>0</v>
      </c>
      <c r="BK790" s="2">
        <f t="shared" si="378"/>
        <v>0</v>
      </c>
      <c r="BL790" s="2">
        <f t="shared" si="378"/>
        <v>0</v>
      </c>
      <c r="BM790" s="2">
        <f t="shared" si="378"/>
        <v>0</v>
      </c>
      <c r="BN790" s="2">
        <f t="shared" si="378"/>
        <v>0</v>
      </c>
      <c r="BO790" s="2">
        <f t="shared" si="378"/>
        <v>0</v>
      </c>
    </row>
    <row r="791" spans="2:67" ht="12.75" customHeight="1" outlineLevel="2">
      <c r="B791" s="64" t="s">
        <v>535</v>
      </c>
      <c r="L791" s="171">
        <f t="shared" ref="L791:BO791" si="379">+L790*$C$5</f>
        <v>0</v>
      </c>
      <c r="M791" s="171">
        <f t="shared" si="379"/>
        <v>0</v>
      </c>
      <c r="N791" s="171">
        <f t="shared" si="379"/>
        <v>0</v>
      </c>
      <c r="O791" s="171">
        <f t="shared" si="379"/>
        <v>0</v>
      </c>
      <c r="P791" s="171">
        <f t="shared" si="379"/>
        <v>0</v>
      </c>
      <c r="Q791" s="171">
        <f t="shared" si="379"/>
        <v>0</v>
      </c>
      <c r="R791" s="171">
        <f t="shared" si="379"/>
        <v>0</v>
      </c>
      <c r="S791" s="171">
        <f t="shared" si="379"/>
        <v>0</v>
      </c>
      <c r="T791" s="171">
        <f t="shared" si="379"/>
        <v>0</v>
      </c>
      <c r="U791" s="171">
        <f t="shared" si="379"/>
        <v>0</v>
      </c>
      <c r="V791" s="171">
        <f t="shared" si="379"/>
        <v>0</v>
      </c>
      <c r="W791" s="171">
        <f t="shared" si="379"/>
        <v>0</v>
      </c>
      <c r="X791" s="171">
        <f t="shared" si="379"/>
        <v>0</v>
      </c>
      <c r="Y791" s="171">
        <f t="shared" si="379"/>
        <v>0</v>
      </c>
      <c r="Z791" s="171">
        <f t="shared" si="379"/>
        <v>0</v>
      </c>
      <c r="AA791" s="171">
        <f t="shared" si="379"/>
        <v>0</v>
      </c>
      <c r="AB791" s="171">
        <f t="shared" si="379"/>
        <v>0</v>
      </c>
      <c r="AC791" s="171">
        <f t="shared" si="379"/>
        <v>0</v>
      </c>
      <c r="AD791" s="171">
        <f t="shared" si="379"/>
        <v>0</v>
      </c>
      <c r="AE791" s="171">
        <f t="shared" si="379"/>
        <v>0</v>
      </c>
      <c r="AF791" s="171">
        <f t="shared" si="379"/>
        <v>0</v>
      </c>
      <c r="AG791" s="171">
        <f t="shared" si="379"/>
        <v>0</v>
      </c>
      <c r="AH791" s="171">
        <f t="shared" si="379"/>
        <v>0</v>
      </c>
      <c r="AI791" s="171">
        <f t="shared" si="379"/>
        <v>0</v>
      </c>
      <c r="AJ791" s="171">
        <f t="shared" si="379"/>
        <v>0</v>
      </c>
      <c r="AK791" s="171">
        <f t="shared" si="379"/>
        <v>0</v>
      </c>
      <c r="AL791" s="171">
        <f t="shared" si="379"/>
        <v>0</v>
      </c>
      <c r="AM791" s="171">
        <f t="shared" si="379"/>
        <v>0</v>
      </c>
      <c r="AN791" s="171">
        <f t="shared" si="379"/>
        <v>4579.304047864719</v>
      </c>
      <c r="AO791" s="171">
        <f t="shared" si="379"/>
        <v>17741.203103677151</v>
      </c>
      <c r="AP791" s="171">
        <f t="shared" si="379"/>
        <v>16819.582163226387</v>
      </c>
      <c r="AQ791" s="171">
        <f t="shared" si="379"/>
        <v>15897.961222775628</v>
      </c>
      <c r="AR791" s="171">
        <f t="shared" si="379"/>
        <v>14976.340282324869</v>
      </c>
      <c r="AS791" s="171">
        <f t="shared" si="379"/>
        <v>14054.719341874108</v>
      </c>
      <c r="AT791" s="171">
        <f t="shared" si="379"/>
        <v>13133.098401423347</v>
      </c>
      <c r="AU791" s="171">
        <f t="shared" si="379"/>
        <v>12211.477460972588</v>
      </c>
      <c r="AV791" s="171">
        <f t="shared" si="379"/>
        <v>11289.856520521827</v>
      </c>
      <c r="AW791" s="171">
        <f t="shared" si="379"/>
        <v>10368.235580071068</v>
      </c>
      <c r="AX791" s="171">
        <f t="shared" si="379"/>
        <v>9446.6146396203076</v>
      </c>
      <c r="AY791" s="171">
        <f t="shared" si="379"/>
        <v>8524.9936991695449</v>
      </c>
      <c r="AZ791" s="171">
        <f t="shared" si="379"/>
        <v>7603.3727587187859</v>
      </c>
      <c r="BA791" s="171">
        <f t="shared" si="379"/>
        <v>6681.7518182680233</v>
      </c>
      <c r="BB791" s="171">
        <f t="shared" si="379"/>
        <v>5760.1308778172634</v>
      </c>
      <c r="BC791" s="171">
        <f t="shared" si="379"/>
        <v>4838.5099373665016</v>
      </c>
      <c r="BD791" s="171">
        <f t="shared" si="379"/>
        <v>3916.8889969157408</v>
      </c>
      <c r="BE791" s="171">
        <f t="shared" si="379"/>
        <v>2995.26805646498</v>
      </c>
      <c r="BF791" s="171">
        <f t="shared" si="379"/>
        <v>2073.6471160142187</v>
      </c>
      <c r="BG791" s="171">
        <f t="shared" si="379"/>
        <v>1152.0261755634576</v>
      </c>
      <c r="BH791" s="171">
        <f t="shared" si="379"/>
        <v>345.60785266903861</v>
      </c>
      <c r="BI791" s="171">
        <f t="shared" si="379"/>
        <v>0</v>
      </c>
      <c r="BJ791" s="171">
        <f t="shared" si="379"/>
        <v>0</v>
      </c>
      <c r="BK791" s="171">
        <f t="shared" si="379"/>
        <v>0</v>
      </c>
      <c r="BL791" s="171">
        <f t="shared" si="379"/>
        <v>0</v>
      </c>
      <c r="BM791" s="171">
        <f t="shared" si="379"/>
        <v>0</v>
      </c>
      <c r="BN791" s="171">
        <f t="shared" si="379"/>
        <v>0</v>
      </c>
      <c r="BO791" s="171">
        <f t="shared" si="379"/>
        <v>0</v>
      </c>
    </row>
    <row r="792" spans="2:67" ht="12.75" customHeight="1" outlineLevel="2">
      <c r="B792" s="14" t="s">
        <v>560</v>
      </c>
      <c r="L792" s="22">
        <f t="shared" ref="L792:BO792" si="380">IF(OR(L$10&lt;$C777,L$10&gt;$C777+$F784),0,IF(L$10=$C777,$E784*(13-$D777)/12,IF(L$10=$C777+$F784,$E784*($D777-1)/12,$E784)))</f>
        <v>0</v>
      </c>
      <c r="M792" s="22">
        <f t="shared" si="380"/>
        <v>0</v>
      </c>
      <c r="N792" s="22">
        <f t="shared" si="380"/>
        <v>0</v>
      </c>
      <c r="O792" s="22">
        <f t="shared" si="380"/>
        <v>0</v>
      </c>
      <c r="P792" s="22">
        <f t="shared" si="380"/>
        <v>0</v>
      </c>
      <c r="Q792" s="22">
        <f t="shared" si="380"/>
        <v>0</v>
      </c>
      <c r="R792" s="22">
        <f t="shared" si="380"/>
        <v>0</v>
      </c>
      <c r="S792" s="22">
        <f t="shared" si="380"/>
        <v>0</v>
      </c>
      <c r="T792" s="22">
        <f t="shared" si="380"/>
        <v>0</v>
      </c>
      <c r="U792" s="22">
        <f t="shared" si="380"/>
        <v>0</v>
      </c>
      <c r="V792" s="22">
        <f t="shared" si="380"/>
        <v>0</v>
      </c>
      <c r="W792" s="22">
        <f t="shared" si="380"/>
        <v>0</v>
      </c>
      <c r="X792" s="22">
        <f t="shared" si="380"/>
        <v>0</v>
      </c>
      <c r="Y792" s="22">
        <f t="shared" si="380"/>
        <v>0</v>
      </c>
      <c r="Z792" s="22">
        <f t="shared" si="380"/>
        <v>0</v>
      </c>
      <c r="AA792" s="22">
        <f t="shared" si="380"/>
        <v>0</v>
      </c>
      <c r="AB792" s="22">
        <f t="shared" si="380"/>
        <v>0</v>
      </c>
      <c r="AC792" s="22">
        <f t="shared" si="380"/>
        <v>0</v>
      </c>
      <c r="AD792" s="22">
        <f t="shared" si="380"/>
        <v>0</v>
      </c>
      <c r="AE792" s="22">
        <f t="shared" si="380"/>
        <v>0</v>
      </c>
      <c r="AF792" s="22">
        <f t="shared" si="380"/>
        <v>0</v>
      </c>
      <c r="AG792" s="22">
        <f t="shared" si="380"/>
        <v>0</v>
      </c>
      <c r="AH792" s="22">
        <f t="shared" si="380"/>
        <v>0</v>
      </c>
      <c r="AI792" s="22">
        <f t="shared" si="380"/>
        <v>0</v>
      </c>
      <c r="AJ792" s="22">
        <f t="shared" si="380"/>
        <v>0</v>
      </c>
      <c r="AK792" s="22">
        <f t="shared" si="380"/>
        <v>0</v>
      </c>
      <c r="AL792" s="22">
        <f t="shared" si="380"/>
        <v>0</v>
      </c>
      <c r="AM792" s="22">
        <f t="shared" si="380"/>
        <v>0</v>
      </c>
      <c r="AN792" s="22">
        <f t="shared" si="380"/>
        <v>65830.067175054355</v>
      </c>
      <c r="AO792" s="22">
        <f t="shared" si="380"/>
        <v>263320.26870021742</v>
      </c>
      <c r="AP792" s="22">
        <f t="shared" si="380"/>
        <v>263320.26870021742</v>
      </c>
      <c r="AQ792" s="22">
        <f t="shared" si="380"/>
        <v>263320.26870021742</v>
      </c>
      <c r="AR792" s="22">
        <f t="shared" si="380"/>
        <v>263320.26870021742</v>
      </c>
      <c r="AS792" s="22">
        <f t="shared" si="380"/>
        <v>263320.26870021742</v>
      </c>
      <c r="AT792" s="22">
        <f t="shared" si="380"/>
        <v>263320.26870021742</v>
      </c>
      <c r="AU792" s="22">
        <f t="shared" si="380"/>
        <v>263320.26870021742</v>
      </c>
      <c r="AV792" s="22">
        <f t="shared" si="380"/>
        <v>263320.26870021742</v>
      </c>
      <c r="AW792" s="22">
        <f t="shared" si="380"/>
        <v>263320.26870021742</v>
      </c>
      <c r="AX792" s="22">
        <f t="shared" si="380"/>
        <v>263320.26870021742</v>
      </c>
      <c r="AY792" s="22">
        <f t="shared" si="380"/>
        <v>263320.26870021742</v>
      </c>
      <c r="AZ792" s="22">
        <f t="shared" si="380"/>
        <v>263320.26870021742</v>
      </c>
      <c r="BA792" s="22">
        <f t="shared" si="380"/>
        <v>263320.26870021742</v>
      </c>
      <c r="BB792" s="22">
        <f t="shared" si="380"/>
        <v>263320.26870021742</v>
      </c>
      <c r="BC792" s="22">
        <f t="shared" si="380"/>
        <v>263320.26870021742</v>
      </c>
      <c r="BD792" s="22">
        <f t="shared" si="380"/>
        <v>263320.26870021742</v>
      </c>
      <c r="BE792" s="22">
        <f t="shared" si="380"/>
        <v>263320.26870021742</v>
      </c>
      <c r="BF792" s="22">
        <f t="shared" si="380"/>
        <v>263320.26870021742</v>
      </c>
      <c r="BG792" s="22">
        <f t="shared" si="380"/>
        <v>263320.26870021742</v>
      </c>
      <c r="BH792" s="22">
        <f t="shared" si="380"/>
        <v>197490.20152516305</v>
      </c>
      <c r="BI792" s="22">
        <f t="shared" si="380"/>
        <v>0</v>
      </c>
      <c r="BJ792" s="22">
        <f t="shared" si="380"/>
        <v>0</v>
      </c>
      <c r="BK792" s="22">
        <f t="shared" si="380"/>
        <v>0</v>
      </c>
      <c r="BL792" s="22">
        <f t="shared" si="380"/>
        <v>0</v>
      </c>
      <c r="BM792" s="22">
        <f t="shared" si="380"/>
        <v>0</v>
      </c>
      <c r="BN792" s="22">
        <f t="shared" si="380"/>
        <v>0</v>
      </c>
      <c r="BO792" s="22">
        <f t="shared" si="380"/>
        <v>0</v>
      </c>
    </row>
    <row r="793" spans="2:67" ht="12.75" customHeight="1" outlineLevel="2">
      <c r="B793" s="14" t="s">
        <v>536</v>
      </c>
      <c r="J793" s="2"/>
      <c r="L793" s="172">
        <f>+L792*$G784</f>
        <v>0</v>
      </c>
      <c r="M793" s="172">
        <f t="shared" ref="M793:BO793" si="381">+M792*$G784</f>
        <v>0</v>
      </c>
      <c r="N793" s="172">
        <f t="shared" si="381"/>
        <v>0</v>
      </c>
      <c r="O793" s="172">
        <f t="shared" si="381"/>
        <v>0</v>
      </c>
      <c r="P793" s="172">
        <f t="shared" si="381"/>
        <v>0</v>
      </c>
      <c r="Q793" s="172">
        <f t="shared" si="381"/>
        <v>0</v>
      </c>
      <c r="R793" s="172">
        <f t="shared" si="381"/>
        <v>0</v>
      </c>
      <c r="S793" s="172">
        <f t="shared" si="381"/>
        <v>0</v>
      </c>
      <c r="T793" s="172">
        <f t="shared" si="381"/>
        <v>0</v>
      </c>
      <c r="U793" s="172">
        <f t="shared" si="381"/>
        <v>0</v>
      </c>
      <c r="V793" s="172">
        <f t="shared" si="381"/>
        <v>0</v>
      </c>
      <c r="W793" s="172">
        <f t="shared" si="381"/>
        <v>0</v>
      </c>
      <c r="X793" s="172">
        <f t="shared" si="381"/>
        <v>0</v>
      </c>
      <c r="Y793" s="172">
        <f t="shared" si="381"/>
        <v>0</v>
      </c>
      <c r="Z793" s="172">
        <f t="shared" si="381"/>
        <v>0</v>
      </c>
      <c r="AA793" s="172">
        <f t="shared" si="381"/>
        <v>0</v>
      </c>
      <c r="AB793" s="172">
        <f t="shared" si="381"/>
        <v>0</v>
      </c>
      <c r="AC793" s="172">
        <f t="shared" si="381"/>
        <v>0</v>
      </c>
      <c r="AD793" s="172">
        <f t="shared" si="381"/>
        <v>0</v>
      </c>
      <c r="AE793" s="172">
        <f t="shared" si="381"/>
        <v>0</v>
      </c>
      <c r="AF793" s="172">
        <f t="shared" si="381"/>
        <v>0</v>
      </c>
      <c r="AG793" s="172">
        <f t="shared" si="381"/>
        <v>0</v>
      </c>
      <c r="AH793" s="172">
        <f t="shared" si="381"/>
        <v>0</v>
      </c>
      <c r="AI793" s="172">
        <f t="shared" si="381"/>
        <v>0</v>
      </c>
      <c r="AJ793" s="172">
        <f t="shared" si="381"/>
        <v>0</v>
      </c>
      <c r="AK793" s="172">
        <f t="shared" si="381"/>
        <v>0</v>
      </c>
      <c r="AL793" s="172">
        <f t="shared" si="381"/>
        <v>0</v>
      </c>
      <c r="AM793" s="172">
        <f t="shared" si="381"/>
        <v>0</v>
      </c>
      <c r="AN793" s="172">
        <f t="shared" si="381"/>
        <v>19.749020152516305</v>
      </c>
      <c r="AO793" s="172">
        <f t="shared" si="381"/>
        <v>78.996080610065221</v>
      </c>
      <c r="AP793" s="172">
        <f t="shared" si="381"/>
        <v>78.996080610065221</v>
      </c>
      <c r="AQ793" s="172">
        <f t="shared" si="381"/>
        <v>78.996080610065221</v>
      </c>
      <c r="AR793" s="172">
        <f t="shared" si="381"/>
        <v>78.996080610065221</v>
      </c>
      <c r="AS793" s="172">
        <f t="shared" si="381"/>
        <v>78.996080610065221</v>
      </c>
      <c r="AT793" s="172">
        <f t="shared" si="381"/>
        <v>78.996080610065221</v>
      </c>
      <c r="AU793" s="172">
        <f t="shared" si="381"/>
        <v>78.996080610065221</v>
      </c>
      <c r="AV793" s="172">
        <f t="shared" si="381"/>
        <v>78.996080610065221</v>
      </c>
      <c r="AW793" s="172">
        <f t="shared" si="381"/>
        <v>78.996080610065221</v>
      </c>
      <c r="AX793" s="172">
        <f t="shared" si="381"/>
        <v>78.996080610065221</v>
      </c>
      <c r="AY793" s="172">
        <f t="shared" si="381"/>
        <v>78.996080610065221</v>
      </c>
      <c r="AZ793" s="172">
        <f t="shared" si="381"/>
        <v>78.996080610065221</v>
      </c>
      <c r="BA793" s="172">
        <f t="shared" si="381"/>
        <v>78.996080610065221</v>
      </c>
      <c r="BB793" s="172">
        <f t="shared" si="381"/>
        <v>78.996080610065221</v>
      </c>
      <c r="BC793" s="172">
        <f t="shared" si="381"/>
        <v>78.996080610065221</v>
      </c>
      <c r="BD793" s="172">
        <f t="shared" si="381"/>
        <v>78.996080610065221</v>
      </c>
      <c r="BE793" s="172">
        <f t="shared" si="381"/>
        <v>78.996080610065221</v>
      </c>
      <c r="BF793" s="172">
        <f t="shared" si="381"/>
        <v>78.996080610065221</v>
      </c>
      <c r="BG793" s="172">
        <f t="shared" si="381"/>
        <v>78.996080610065221</v>
      </c>
      <c r="BH793" s="172">
        <f t="shared" si="381"/>
        <v>59.247060457548912</v>
      </c>
      <c r="BI793" s="172">
        <f t="shared" si="381"/>
        <v>0</v>
      </c>
      <c r="BJ793" s="172">
        <f t="shared" si="381"/>
        <v>0</v>
      </c>
      <c r="BK793" s="172">
        <f t="shared" si="381"/>
        <v>0</v>
      </c>
      <c r="BL793" s="172">
        <f t="shared" si="381"/>
        <v>0</v>
      </c>
      <c r="BM793" s="172">
        <f t="shared" si="381"/>
        <v>0</v>
      </c>
      <c r="BN793" s="172">
        <f t="shared" si="381"/>
        <v>0</v>
      </c>
      <c r="BO793" s="172">
        <f t="shared" si="381"/>
        <v>0</v>
      </c>
    </row>
    <row r="794" spans="2:67" ht="13.5" customHeight="1" outlineLevel="2" thickBot="1">
      <c r="B794" s="14" t="s">
        <v>561</v>
      </c>
      <c r="J794" s="2"/>
      <c r="L794" s="157">
        <f t="shared" ref="L794:BO794" si="382">SUM(L788,L791,L793)</f>
        <v>0</v>
      </c>
      <c r="M794" s="157">
        <f t="shared" si="382"/>
        <v>0</v>
      </c>
      <c r="N794" s="157">
        <f t="shared" si="382"/>
        <v>0</v>
      </c>
      <c r="O794" s="157">
        <f t="shared" si="382"/>
        <v>0</v>
      </c>
      <c r="P794" s="157">
        <f t="shared" si="382"/>
        <v>0</v>
      </c>
      <c r="Q794" s="157">
        <f t="shared" si="382"/>
        <v>0</v>
      </c>
      <c r="R794" s="157">
        <f t="shared" si="382"/>
        <v>0</v>
      </c>
      <c r="S794" s="157">
        <f t="shared" si="382"/>
        <v>0</v>
      </c>
      <c r="T794" s="157">
        <f t="shared" si="382"/>
        <v>0</v>
      </c>
      <c r="U794" s="157">
        <f t="shared" si="382"/>
        <v>0</v>
      </c>
      <c r="V794" s="157">
        <f t="shared" si="382"/>
        <v>0</v>
      </c>
      <c r="W794" s="157">
        <f t="shared" si="382"/>
        <v>0</v>
      </c>
      <c r="X794" s="157">
        <f t="shared" si="382"/>
        <v>0</v>
      </c>
      <c r="Y794" s="157">
        <f t="shared" si="382"/>
        <v>0</v>
      </c>
      <c r="Z794" s="157">
        <f t="shared" si="382"/>
        <v>0</v>
      </c>
      <c r="AA794" s="157">
        <f t="shared" si="382"/>
        <v>0</v>
      </c>
      <c r="AB794" s="157">
        <f t="shared" si="382"/>
        <v>0</v>
      </c>
      <c r="AC794" s="157">
        <f t="shared" si="382"/>
        <v>0</v>
      </c>
      <c r="AD794" s="157">
        <f t="shared" si="382"/>
        <v>0</v>
      </c>
      <c r="AE794" s="157">
        <f t="shared" si="382"/>
        <v>0</v>
      </c>
      <c r="AF794" s="157">
        <f t="shared" si="382"/>
        <v>0</v>
      </c>
      <c r="AG794" s="157">
        <f t="shared" si="382"/>
        <v>0</v>
      </c>
      <c r="AH794" s="157">
        <f t="shared" si="382"/>
        <v>0</v>
      </c>
      <c r="AI794" s="157">
        <f t="shared" si="382"/>
        <v>0</v>
      </c>
      <c r="AJ794" s="157">
        <f t="shared" si="382"/>
        <v>0</v>
      </c>
      <c r="AK794" s="157">
        <f t="shared" si="382"/>
        <v>0</v>
      </c>
      <c r="AL794" s="157">
        <f t="shared" si="382"/>
        <v>0</v>
      </c>
      <c r="AM794" s="157">
        <f t="shared" si="382"/>
        <v>0</v>
      </c>
      <c r="AN794" s="157">
        <f t="shared" si="382"/>
        <v>7890.5564267699529</v>
      </c>
      <c r="AO794" s="157">
        <f t="shared" si="382"/>
        <v>30986.212619298087</v>
      </c>
      <c r="AP794" s="157">
        <f t="shared" si="382"/>
        <v>30064.591678847322</v>
      </c>
      <c r="AQ794" s="157">
        <f t="shared" si="382"/>
        <v>29142.970738396565</v>
      </c>
      <c r="AR794" s="157">
        <f t="shared" si="382"/>
        <v>28221.349797945804</v>
      </c>
      <c r="AS794" s="157">
        <f t="shared" si="382"/>
        <v>27299.728857495043</v>
      </c>
      <c r="AT794" s="157">
        <f t="shared" si="382"/>
        <v>26378.107917044283</v>
      </c>
      <c r="AU794" s="157">
        <f t="shared" si="382"/>
        <v>25456.486976593522</v>
      </c>
      <c r="AV794" s="157">
        <f t="shared" si="382"/>
        <v>24534.866036142761</v>
      </c>
      <c r="AW794" s="157">
        <f t="shared" si="382"/>
        <v>23613.245095692004</v>
      </c>
      <c r="AX794" s="157">
        <f t="shared" si="382"/>
        <v>22691.624155241243</v>
      </c>
      <c r="AY794" s="157">
        <f t="shared" si="382"/>
        <v>21770.003214790479</v>
      </c>
      <c r="AZ794" s="157">
        <f t="shared" si="382"/>
        <v>20848.382274339721</v>
      </c>
      <c r="BA794" s="157">
        <f t="shared" si="382"/>
        <v>19926.761333888957</v>
      </c>
      <c r="BB794" s="157">
        <f t="shared" si="382"/>
        <v>19005.1403934382</v>
      </c>
      <c r="BC794" s="157">
        <f t="shared" si="382"/>
        <v>18083.519452987435</v>
      </c>
      <c r="BD794" s="157">
        <f t="shared" si="382"/>
        <v>17161.898512536674</v>
      </c>
      <c r="BE794" s="157">
        <f t="shared" si="382"/>
        <v>16240.277572085915</v>
      </c>
      <c r="BF794" s="157">
        <f t="shared" si="382"/>
        <v>15318.656631635155</v>
      </c>
      <c r="BG794" s="157">
        <f t="shared" si="382"/>
        <v>14397.035691184394</v>
      </c>
      <c r="BH794" s="157">
        <f t="shared" si="382"/>
        <v>10279.364989384831</v>
      </c>
      <c r="BI794" s="157">
        <f t="shared" si="382"/>
        <v>0</v>
      </c>
      <c r="BJ794" s="157">
        <f t="shared" si="382"/>
        <v>0</v>
      </c>
      <c r="BK794" s="157">
        <f t="shared" si="382"/>
        <v>0</v>
      </c>
      <c r="BL794" s="157">
        <f t="shared" si="382"/>
        <v>0</v>
      </c>
      <c r="BM794" s="157">
        <f t="shared" si="382"/>
        <v>0</v>
      </c>
      <c r="BN794" s="157">
        <f t="shared" si="382"/>
        <v>0</v>
      </c>
      <c r="BO794" s="157">
        <f t="shared" si="382"/>
        <v>0</v>
      </c>
    </row>
    <row r="795" spans="2:67" ht="12.75" customHeight="1" outlineLevel="2">
      <c r="B795" s="14"/>
    </row>
    <row r="796" spans="2:67" ht="12.75" customHeight="1" outlineLevel="2">
      <c r="B796" s="14"/>
    </row>
    <row r="797" spans="2:67" ht="12.75" customHeight="1" outlineLevel="2">
      <c r="B797" s="14"/>
    </row>
    <row r="798" spans="2:67" ht="12.75" customHeight="1" outlineLevel="2">
      <c r="B798" s="14"/>
    </row>
    <row r="799" spans="2:67" ht="12.75" customHeight="1" outlineLevel="2">
      <c r="B799" s="14"/>
    </row>
    <row r="800" spans="2:67" ht="12.75" customHeight="1" outlineLevel="2">
      <c r="B800" s="14"/>
    </row>
    <row r="801" spans="1:67" ht="12.75" customHeight="1" outlineLevel="2">
      <c r="B801" s="14"/>
    </row>
    <row r="802" spans="1:67" outlineLevel="1">
      <c r="A802">
        <f>A772+1</f>
        <v>27</v>
      </c>
      <c r="B802" s="158" t="s">
        <v>547</v>
      </c>
      <c r="C802" s="150"/>
      <c r="G802" s="159" t="s">
        <v>548</v>
      </c>
      <c r="H802" s="1">
        <f>+C807</f>
        <v>2040</v>
      </c>
      <c r="I802" s="2">
        <f>+E814</f>
        <v>153474.05819988094</v>
      </c>
      <c r="J802" s="2">
        <f>NPV($C$4,M802:BO802)+L802</f>
        <v>22922.332755278185</v>
      </c>
      <c r="L802" s="2">
        <f>+L824</f>
        <v>0</v>
      </c>
      <c r="M802" s="2">
        <f t="shared" ref="M802:BO802" si="383">+M824</f>
        <v>0</v>
      </c>
      <c r="N802" s="2">
        <f t="shared" si="383"/>
        <v>0</v>
      </c>
      <c r="O802" s="2">
        <f t="shared" si="383"/>
        <v>0</v>
      </c>
      <c r="P802" s="2">
        <f t="shared" si="383"/>
        <v>0</v>
      </c>
      <c r="Q802" s="2">
        <f t="shared" si="383"/>
        <v>0</v>
      </c>
      <c r="R802" s="2">
        <f t="shared" si="383"/>
        <v>0</v>
      </c>
      <c r="S802" s="2">
        <f t="shared" si="383"/>
        <v>0</v>
      </c>
      <c r="T802" s="2">
        <f t="shared" si="383"/>
        <v>0</v>
      </c>
      <c r="U802" s="2">
        <f t="shared" si="383"/>
        <v>0</v>
      </c>
      <c r="V802" s="2">
        <f t="shared" si="383"/>
        <v>0</v>
      </c>
      <c r="W802" s="2">
        <f t="shared" si="383"/>
        <v>0</v>
      </c>
      <c r="X802" s="2">
        <f t="shared" si="383"/>
        <v>0</v>
      </c>
      <c r="Y802" s="2">
        <f t="shared" si="383"/>
        <v>0</v>
      </c>
      <c r="Z802" s="2">
        <f t="shared" si="383"/>
        <v>0</v>
      </c>
      <c r="AA802" s="2">
        <f t="shared" si="383"/>
        <v>0</v>
      </c>
      <c r="AB802" s="2">
        <f t="shared" si="383"/>
        <v>0</v>
      </c>
      <c r="AC802" s="2">
        <f t="shared" si="383"/>
        <v>0</v>
      </c>
      <c r="AD802" s="2">
        <f t="shared" si="383"/>
        <v>0</v>
      </c>
      <c r="AE802" s="2">
        <f t="shared" si="383"/>
        <v>0</v>
      </c>
      <c r="AF802" s="2">
        <f t="shared" si="383"/>
        <v>0</v>
      </c>
      <c r="AG802" s="2">
        <f t="shared" si="383"/>
        <v>0</v>
      </c>
      <c r="AH802" s="2">
        <f t="shared" si="383"/>
        <v>0</v>
      </c>
      <c r="AI802" s="2">
        <f t="shared" si="383"/>
        <v>0</v>
      </c>
      <c r="AJ802" s="2">
        <f t="shared" si="383"/>
        <v>0</v>
      </c>
      <c r="AK802" s="2">
        <f t="shared" si="383"/>
        <v>0</v>
      </c>
      <c r="AL802" s="2">
        <f t="shared" si="383"/>
        <v>0</v>
      </c>
      <c r="AM802" s="2">
        <f t="shared" si="383"/>
        <v>0</v>
      </c>
      <c r="AN802" s="2">
        <f t="shared" si="383"/>
        <v>1409.1902760547403</v>
      </c>
      <c r="AO802" s="2">
        <f t="shared" si="383"/>
        <v>16677.514324387059</v>
      </c>
      <c r="AP802" s="2">
        <f t="shared" si="383"/>
        <v>16247.786961427397</v>
      </c>
      <c r="AQ802" s="2">
        <f t="shared" si="383"/>
        <v>15818.059598467726</v>
      </c>
      <c r="AR802" s="2">
        <f t="shared" si="383"/>
        <v>15388.33223550806</v>
      </c>
      <c r="AS802" s="2">
        <f t="shared" si="383"/>
        <v>14958.604872548392</v>
      </c>
      <c r="AT802" s="2">
        <f t="shared" si="383"/>
        <v>14528.877509588729</v>
      </c>
      <c r="AU802" s="2">
        <f t="shared" si="383"/>
        <v>14099.150146629059</v>
      </c>
      <c r="AV802" s="2">
        <f t="shared" si="383"/>
        <v>13669.422783669395</v>
      </c>
      <c r="AW802" s="2">
        <f t="shared" si="383"/>
        <v>13239.695420709728</v>
      </c>
      <c r="AX802" s="2">
        <f t="shared" si="383"/>
        <v>12809.96805775006</v>
      </c>
      <c r="AY802" s="2">
        <f t="shared" si="383"/>
        <v>12380.240694790393</v>
      </c>
      <c r="AZ802" s="2">
        <f t="shared" si="383"/>
        <v>11950.513331830729</v>
      </c>
      <c r="BA802" s="2">
        <f t="shared" si="383"/>
        <v>11520.785968871061</v>
      </c>
      <c r="BB802" s="2">
        <f t="shared" si="383"/>
        <v>11091.058605911396</v>
      </c>
      <c r="BC802" s="2">
        <f t="shared" si="383"/>
        <v>10661.331242951728</v>
      </c>
      <c r="BD802" s="2">
        <f t="shared" si="383"/>
        <v>10231.603879992063</v>
      </c>
      <c r="BE802" s="2">
        <f t="shared" si="383"/>
        <v>9801.876517032395</v>
      </c>
      <c r="BF802" s="2">
        <f t="shared" si="383"/>
        <v>9372.1491540727293</v>
      </c>
      <c r="BG802" s="2">
        <f t="shared" si="383"/>
        <v>8942.4217911130618</v>
      </c>
      <c r="BH802" s="2">
        <f t="shared" si="383"/>
        <v>8512.6944281533961</v>
      </c>
      <c r="BI802" s="2">
        <f t="shared" si="383"/>
        <v>8082.9670651937295</v>
      </c>
      <c r="BJ802" s="2">
        <f t="shared" si="383"/>
        <v>7653.2397022340629</v>
      </c>
      <c r="BK802" s="2">
        <f t="shared" si="383"/>
        <v>7223.5123392743963</v>
      </c>
      <c r="BL802" s="2">
        <f t="shared" si="383"/>
        <v>6793.7849763147296</v>
      </c>
      <c r="BM802" s="2">
        <f t="shared" si="383"/>
        <v>5866.5458746904442</v>
      </c>
      <c r="BN802" s="2">
        <f t="shared" si="383"/>
        <v>0</v>
      </c>
      <c r="BO802" s="2">
        <f t="shared" si="383"/>
        <v>0</v>
      </c>
    </row>
    <row r="803" spans="1:67" ht="12.75" customHeight="1" outlineLevel="2">
      <c r="B803" s="160" t="str">
        <f>"Jan "&amp;$L$10&amp;" $"</f>
        <v>Jan 2012 $</v>
      </c>
      <c r="C803" s="161">
        <v>72099.644</v>
      </c>
      <c r="D803" s="60"/>
      <c r="E803" s="60"/>
      <c r="F803" s="60"/>
      <c r="G803" s="60"/>
      <c r="H803" s="162"/>
    </row>
    <row r="804" spans="1:67" ht="12.75" customHeight="1" outlineLevel="2">
      <c r="B804" s="14" t="s">
        <v>549</v>
      </c>
      <c r="C804" s="163">
        <v>1.0500000000000001E-2</v>
      </c>
      <c r="D804" s="163">
        <v>0.26740000000000003</v>
      </c>
      <c r="E804" s="163">
        <v>0.72209999999999996</v>
      </c>
      <c r="F804" s="163">
        <v>0</v>
      </c>
      <c r="G804" s="163">
        <v>0</v>
      </c>
      <c r="H804" s="164"/>
      <c r="J804" s="17"/>
      <c r="K804" s="17"/>
    </row>
    <row r="805" spans="1:67" ht="12.75" customHeight="1" outlineLevel="2">
      <c r="B805" s="14" t="s">
        <v>323</v>
      </c>
      <c r="C805" s="193">
        <v>2.5499999999999998E-2</v>
      </c>
      <c r="D805" s="60"/>
      <c r="E805" s="60"/>
      <c r="F805" s="60"/>
      <c r="G805" s="60"/>
    </row>
    <row r="806" spans="1:67" ht="12.75" customHeight="1" outlineLevel="2">
      <c r="B806" s="14" t="s">
        <v>550</v>
      </c>
      <c r="C806" s="159">
        <v>2038</v>
      </c>
      <c r="D806" s="159">
        <v>4</v>
      </c>
    </row>
    <row r="807" spans="1:67" ht="12.75" customHeight="1" outlineLevel="2">
      <c r="B807" s="14" t="s">
        <v>551</v>
      </c>
      <c r="C807" s="159">
        <v>2040</v>
      </c>
      <c r="D807" s="159">
        <v>12</v>
      </c>
    </row>
    <row r="808" spans="1:67" ht="12.75" customHeight="1" outlineLevel="2">
      <c r="B808" s="15" t="s">
        <v>552</v>
      </c>
      <c r="L808" s="166">
        <f t="shared" ref="L808:BO808" si="384">(1+$C805)^L$21</f>
        <v>1.0126697388586272</v>
      </c>
      <c r="M808" s="166">
        <f t="shared" si="384"/>
        <v>1.0384928171995222</v>
      </c>
      <c r="N808" s="166">
        <f t="shared" si="384"/>
        <v>1.0649743840381101</v>
      </c>
      <c r="O808" s="166">
        <f t="shared" si="384"/>
        <v>1.092131230831082</v>
      </c>
      <c r="P808" s="166">
        <f t="shared" si="384"/>
        <v>1.1199805772172746</v>
      </c>
      <c r="Q808" s="166">
        <f t="shared" si="384"/>
        <v>1.1485400819363152</v>
      </c>
      <c r="R808" s="166">
        <f t="shared" si="384"/>
        <v>1.1778278540256915</v>
      </c>
      <c r="S808" s="166">
        <f t="shared" si="384"/>
        <v>1.2078624643033467</v>
      </c>
      <c r="T808" s="166">
        <f t="shared" si="384"/>
        <v>1.2386629571430821</v>
      </c>
      <c r="U808" s="166">
        <f t="shared" si="384"/>
        <v>1.2702488625502308</v>
      </c>
      <c r="V808" s="166">
        <f t="shared" si="384"/>
        <v>1.3026402085452617</v>
      </c>
      <c r="W808" s="166">
        <f t="shared" si="384"/>
        <v>1.335857533863166</v>
      </c>
      <c r="X808" s="166">
        <f t="shared" si="384"/>
        <v>1.369921900976677</v>
      </c>
      <c r="Y808" s="166">
        <f t="shared" si="384"/>
        <v>1.4048549094515823</v>
      </c>
      <c r="Z808" s="166">
        <f t="shared" si="384"/>
        <v>1.4406787096425977</v>
      </c>
      <c r="AA808" s="166">
        <f t="shared" si="384"/>
        <v>1.477416016738484</v>
      </c>
      <c r="AB808" s="166">
        <f t="shared" si="384"/>
        <v>1.5150901251653155</v>
      </c>
      <c r="AC808" s="166">
        <f t="shared" si="384"/>
        <v>1.5537249233570312</v>
      </c>
      <c r="AD808" s="166">
        <f t="shared" si="384"/>
        <v>1.5933449089026355</v>
      </c>
      <c r="AE808" s="166">
        <f t="shared" si="384"/>
        <v>1.6339752040796529</v>
      </c>
      <c r="AF808" s="166">
        <f t="shared" si="384"/>
        <v>1.6756415717836841</v>
      </c>
      <c r="AG808" s="166">
        <f t="shared" si="384"/>
        <v>1.7183704318641684</v>
      </c>
      <c r="AH808" s="166">
        <f t="shared" si="384"/>
        <v>1.7621888778767048</v>
      </c>
      <c r="AI808" s="166">
        <f t="shared" si="384"/>
        <v>1.8071246942625607</v>
      </c>
      <c r="AJ808" s="166">
        <f t="shared" si="384"/>
        <v>1.8532063739662561</v>
      </c>
      <c r="AK808" s="166">
        <f t="shared" si="384"/>
        <v>1.9004631365023958</v>
      </c>
      <c r="AL808" s="166">
        <f t="shared" si="384"/>
        <v>1.9489249464832072</v>
      </c>
      <c r="AM808" s="166">
        <f t="shared" si="384"/>
        <v>1.998622532618529</v>
      </c>
      <c r="AN808" s="166">
        <f t="shared" si="384"/>
        <v>2.0495874072003017</v>
      </c>
      <c r="AO808" s="166">
        <f t="shared" si="384"/>
        <v>2.1018518860839097</v>
      </c>
      <c r="AP808" s="166">
        <f t="shared" si="384"/>
        <v>2.1554491091790493</v>
      </c>
      <c r="AQ808" s="166">
        <f t="shared" si="384"/>
        <v>2.2104130614631154</v>
      </c>
      <c r="AR808" s="166">
        <f t="shared" si="384"/>
        <v>2.2667785945304249</v>
      </c>
      <c r="AS808" s="166">
        <f t="shared" si="384"/>
        <v>2.3245814486909508</v>
      </c>
      <c r="AT808" s="166">
        <f t="shared" si="384"/>
        <v>2.3838582756325706</v>
      </c>
      <c r="AU808" s="166">
        <f t="shared" si="384"/>
        <v>2.444646661661201</v>
      </c>
      <c r="AV808" s="166">
        <f t="shared" si="384"/>
        <v>2.5069851515335619</v>
      </c>
      <c r="AW808" s="166">
        <f t="shared" si="384"/>
        <v>2.570913272897668</v>
      </c>
      <c r="AX808" s="166">
        <f t="shared" si="384"/>
        <v>2.6364715613565588</v>
      </c>
      <c r="AY808" s="166">
        <f t="shared" si="384"/>
        <v>2.7037015861711513</v>
      </c>
      <c r="AZ808" s="166">
        <f t="shared" si="384"/>
        <v>2.7726459766185156</v>
      </c>
      <c r="BA808" s="166">
        <f t="shared" si="384"/>
        <v>2.8433484490222884</v>
      </c>
      <c r="BB808" s="166">
        <f t="shared" si="384"/>
        <v>2.9158538344723568</v>
      </c>
      <c r="BC808" s="166">
        <f t="shared" si="384"/>
        <v>2.9902081072514015</v>
      </c>
      <c r="BD808" s="166">
        <f t="shared" si="384"/>
        <v>3.0664584139863131</v>
      </c>
      <c r="BE808" s="166">
        <f t="shared" si="384"/>
        <v>3.1446531035429639</v>
      </c>
      <c r="BF808" s="166">
        <f t="shared" si="384"/>
        <v>3.2248417576833104</v>
      </c>
      <c r="BG808" s="166">
        <f t="shared" si="384"/>
        <v>3.3070752225042348</v>
      </c>
      <c r="BH808" s="166">
        <f t="shared" si="384"/>
        <v>3.3914056406780926</v>
      </c>
      <c r="BI808" s="166">
        <f t="shared" si="384"/>
        <v>3.477886484515385</v>
      </c>
      <c r="BJ808" s="166">
        <f t="shared" si="384"/>
        <v>3.5665725898705269</v>
      </c>
      <c r="BK808" s="166">
        <f t="shared" si="384"/>
        <v>3.6575201909122264</v>
      </c>
      <c r="BL808" s="166">
        <f t="shared" si="384"/>
        <v>3.7507869557804878</v>
      </c>
      <c r="BM808" s="166">
        <f t="shared" si="384"/>
        <v>3.8464320231528903</v>
      </c>
      <c r="BN808" s="166">
        <f t="shared" si="384"/>
        <v>3.9445160397432901</v>
      </c>
      <c r="BO808" s="166">
        <f t="shared" si="384"/>
        <v>4.0451011987567442</v>
      </c>
    </row>
    <row r="809" spans="1:67" ht="12.75" customHeight="1" outlineLevel="2">
      <c r="B809" s="14" t="s">
        <v>553</v>
      </c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 spans="1:67" ht="12.75" customHeight="1" outlineLevel="2">
      <c r="B810" s="64" t="s">
        <v>554</v>
      </c>
      <c r="L810" s="2">
        <f t="shared" ref="L810:BO810" si="385">IF(L$10&gt;$C807,0,+K813)</f>
        <v>0</v>
      </c>
      <c r="M810" s="2">
        <f t="shared" si="385"/>
        <v>0</v>
      </c>
      <c r="N810" s="2">
        <f t="shared" si="385"/>
        <v>0</v>
      </c>
      <c r="O810" s="2">
        <f t="shared" si="385"/>
        <v>0</v>
      </c>
      <c r="P810" s="2">
        <f t="shared" si="385"/>
        <v>0</v>
      </c>
      <c r="Q810" s="2">
        <f t="shared" si="385"/>
        <v>0</v>
      </c>
      <c r="R810" s="2">
        <f t="shared" si="385"/>
        <v>0</v>
      </c>
      <c r="S810" s="2">
        <f t="shared" si="385"/>
        <v>0</v>
      </c>
      <c r="T810" s="2">
        <f t="shared" si="385"/>
        <v>0</v>
      </c>
      <c r="U810" s="2">
        <f t="shared" si="385"/>
        <v>0</v>
      </c>
      <c r="V810" s="2">
        <f t="shared" si="385"/>
        <v>0</v>
      </c>
      <c r="W810" s="2">
        <f t="shared" si="385"/>
        <v>0</v>
      </c>
      <c r="X810" s="2">
        <f t="shared" si="385"/>
        <v>0</v>
      </c>
      <c r="Y810" s="2">
        <f t="shared" si="385"/>
        <v>0</v>
      </c>
      <c r="Z810" s="2">
        <f t="shared" si="385"/>
        <v>0</v>
      </c>
      <c r="AA810" s="2">
        <f t="shared" si="385"/>
        <v>0</v>
      </c>
      <c r="AB810" s="2">
        <f t="shared" si="385"/>
        <v>0</v>
      </c>
      <c r="AC810" s="2">
        <f t="shared" si="385"/>
        <v>0</v>
      </c>
      <c r="AD810" s="2">
        <f t="shared" si="385"/>
        <v>0</v>
      </c>
      <c r="AE810" s="2">
        <f t="shared" si="385"/>
        <v>0</v>
      </c>
      <c r="AF810" s="2">
        <f t="shared" si="385"/>
        <v>0</v>
      </c>
      <c r="AG810" s="2">
        <f t="shared" si="385"/>
        <v>0</v>
      </c>
      <c r="AH810" s="2">
        <f t="shared" si="385"/>
        <v>0</v>
      </c>
      <c r="AI810" s="2">
        <f t="shared" si="385"/>
        <v>0</v>
      </c>
      <c r="AJ810" s="2">
        <f t="shared" si="385"/>
        <v>0</v>
      </c>
      <c r="AK810" s="2">
        <f t="shared" si="385"/>
        <v>0</v>
      </c>
      <c r="AL810" s="2">
        <f t="shared" si="385"/>
        <v>0</v>
      </c>
      <c r="AM810" s="2">
        <f t="shared" si="385"/>
        <v>1510.0066506299199</v>
      </c>
      <c r="AN810" s="2">
        <f t="shared" si="385"/>
        <v>41340.850271293195</v>
      </c>
      <c r="AO810" s="2">
        <f t="shared" si="385"/>
        <v>0</v>
      </c>
      <c r="AP810" s="2">
        <f t="shared" si="385"/>
        <v>0</v>
      </c>
      <c r="AQ810" s="2">
        <f t="shared" si="385"/>
        <v>0</v>
      </c>
      <c r="AR810" s="2">
        <f t="shared" si="385"/>
        <v>0</v>
      </c>
      <c r="AS810" s="2">
        <f t="shared" si="385"/>
        <v>0</v>
      </c>
      <c r="AT810" s="2">
        <f t="shared" si="385"/>
        <v>0</v>
      </c>
      <c r="AU810" s="2">
        <f t="shared" si="385"/>
        <v>0</v>
      </c>
      <c r="AV810" s="2">
        <f t="shared" si="385"/>
        <v>0</v>
      </c>
      <c r="AW810" s="2">
        <f t="shared" si="385"/>
        <v>0</v>
      </c>
      <c r="AX810" s="2">
        <f t="shared" si="385"/>
        <v>0</v>
      </c>
      <c r="AY810" s="2">
        <f t="shared" si="385"/>
        <v>0</v>
      </c>
      <c r="AZ810" s="2">
        <f t="shared" si="385"/>
        <v>0</v>
      </c>
      <c r="BA810" s="2">
        <f t="shared" si="385"/>
        <v>0</v>
      </c>
      <c r="BB810" s="2">
        <f t="shared" si="385"/>
        <v>0</v>
      </c>
      <c r="BC810" s="2">
        <f t="shared" si="385"/>
        <v>0</v>
      </c>
      <c r="BD810" s="2">
        <f t="shared" si="385"/>
        <v>0</v>
      </c>
      <c r="BE810" s="2">
        <f t="shared" si="385"/>
        <v>0</v>
      </c>
      <c r="BF810" s="2">
        <f t="shared" si="385"/>
        <v>0</v>
      </c>
      <c r="BG810" s="2">
        <f t="shared" si="385"/>
        <v>0</v>
      </c>
      <c r="BH810" s="2">
        <f t="shared" si="385"/>
        <v>0</v>
      </c>
      <c r="BI810" s="2">
        <f t="shared" si="385"/>
        <v>0</v>
      </c>
      <c r="BJ810" s="2">
        <f t="shared" si="385"/>
        <v>0</v>
      </c>
      <c r="BK810" s="2">
        <f t="shared" si="385"/>
        <v>0</v>
      </c>
      <c r="BL810" s="2">
        <f t="shared" si="385"/>
        <v>0</v>
      </c>
      <c r="BM810" s="2">
        <f t="shared" si="385"/>
        <v>0</v>
      </c>
      <c r="BN810" s="2">
        <f t="shared" si="385"/>
        <v>0</v>
      </c>
      <c r="BO810" s="2">
        <f t="shared" si="385"/>
        <v>0</v>
      </c>
    </row>
    <row r="811" spans="1:67" ht="12.75" customHeight="1" outlineLevel="2">
      <c r="B811" s="64" t="s">
        <v>555</v>
      </c>
      <c r="L811" s="2">
        <f t="shared" ref="L811:BO811" si="386">IF(AND(L$10&gt;=$C806,L$10&lt;=$C807),INDEX($C804:$G804,1,L$10-$C806+1)*$C803*L808,0)</f>
        <v>0</v>
      </c>
      <c r="M811" s="2">
        <f t="shared" si="386"/>
        <v>0</v>
      </c>
      <c r="N811" s="2">
        <f t="shared" si="386"/>
        <v>0</v>
      </c>
      <c r="O811" s="2">
        <f t="shared" si="386"/>
        <v>0</v>
      </c>
      <c r="P811" s="2">
        <f t="shared" si="386"/>
        <v>0</v>
      </c>
      <c r="Q811" s="2">
        <f t="shared" si="386"/>
        <v>0</v>
      </c>
      <c r="R811" s="2">
        <f t="shared" si="386"/>
        <v>0</v>
      </c>
      <c r="S811" s="2">
        <f t="shared" si="386"/>
        <v>0</v>
      </c>
      <c r="T811" s="2">
        <f t="shared" si="386"/>
        <v>0</v>
      </c>
      <c r="U811" s="2">
        <f t="shared" si="386"/>
        <v>0</v>
      </c>
      <c r="V811" s="2">
        <f t="shared" si="386"/>
        <v>0</v>
      </c>
      <c r="W811" s="2">
        <f t="shared" si="386"/>
        <v>0</v>
      </c>
      <c r="X811" s="2">
        <f t="shared" si="386"/>
        <v>0</v>
      </c>
      <c r="Y811" s="2">
        <f t="shared" si="386"/>
        <v>0</v>
      </c>
      <c r="Z811" s="2">
        <f t="shared" si="386"/>
        <v>0</v>
      </c>
      <c r="AA811" s="2">
        <f t="shared" si="386"/>
        <v>0</v>
      </c>
      <c r="AB811" s="2">
        <f t="shared" si="386"/>
        <v>0</v>
      </c>
      <c r="AC811" s="2">
        <f t="shared" si="386"/>
        <v>0</v>
      </c>
      <c r="AD811" s="2">
        <f t="shared" si="386"/>
        <v>0</v>
      </c>
      <c r="AE811" s="2">
        <f t="shared" si="386"/>
        <v>0</v>
      </c>
      <c r="AF811" s="2">
        <f t="shared" si="386"/>
        <v>0</v>
      </c>
      <c r="AG811" s="2">
        <f t="shared" si="386"/>
        <v>0</v>
      </c>
      <c r="AH811" s="2">
        <f t="shared" si="386"/>
        <v>0</v>
      </c>
      <c r="AI811" s="2">
        <f t="shared" si="386"/>
        <v>0</v>
      </c>
      <c r="AJ811" s="2">
        <f t="shared" si="386"/>
        <v>0</v>
      </c>
      <c r="AK811" s="2">
        <f t="shared" si="386"/>
        <v>0</v>
      </c>
      <c r="AL811" s="2">
        <f t="shared" si="386"/>
        <v>1475.4263456536623</v>
      </c>
      <c r="AM811" s="2">
        <f t="shared" si="386"/>
        <v>38532.332804847421</v>
      </c>
      <c r="AN811" s="2">
        <f t="shared" si="386"/>
        <v>106707.98262939051</v>
      </c>
      <c r="AO811" s="2">
        <f t="shared" si="386"/>
        <v>0</v>
      </c>
      <c r="AP811" s="2">
        <f t="shared" si="386"/>
        <v>0</v>
      </c>
      <c r="AQ811" s="2">
        <f t="shared" si="386"/>
        <v>0</v>
      </c>
      <c r="AR811" s="2">
        <f t="shared" si="386"/>
        <v>0</v>
      </c>
      <c r="AS811" s="2">
        <f t="shared" si="386"/>
        <v>0</v>
      </c>
      <c r="AT811" s="2">
        <f t="shared" si="386"/>
        <v>0</v>
      </c>
      <c r="AU811" s="2">
        <f t="shared" si="386"/>
        <v>0</v>
      </c>
      <c r="AV811" s="2">
        <f t="shared" si="386"/>
        <v>0</v>
      </c>
      <c r="AW811" s="2">
        <f t="shared" si="386"/>
        <v>0</v>
      </c>
      <c r="AX811" s="2">
        <f t="shared" si="386"/>
        <v>0</v>
      </c>
      <c r="AY811" s="2">
        <f t="shared" si="386"/>
        <v>0</v>
      </c>
      <c r="AZ811" s="2">
        <f t="shared" si="386"/>
        <v>0</v>
      </c>
      <c r="BA811" s="2">
        <f t="shared" si="386"/>
        <v>0</v>
      </c>
      <c r="BB811" s="2">
        <f t="shared" si="386"/>
        <v>0</v>
      </c>
      <c r="BC811" s="2">
        <f t="shared" si="386"/>
        <v>0</v>
      </c>
      <c r="BD811" s="2">
        <f t="shared" si="386"/>
        <v>0</v>
      </c>
      <c r="BE811" s="2">
        <f t="shared" si="386"/>
        <v>0</v>
      </c>
      <c r="BF811" s="2">
        <f t="shared" si="386"/>
        <v>0</v>
      </c>
      <c r="BG811" s="2">
        <f t="shared" si="386"/>
        <v>0</v>
      </c>
      <c r="BH811" s="2">
        <f t="shared" si="386"/>
        <v>0</v>
      </c>
      <c r="BI811" s="2">
        <f t="shared" si="386"/>
        <v>0</v>
      </c>
      <c r="BJ811" s="2">
        <f t="shared" si="386"/>
        <v>0</v>
      </c>
      <c r="BK811" s="2">
        <f t="shared" si="386"/>
        <v>0</v>
      </c>
      <c r="BL811" s="2">
        <f t="shared" si="386"/>
        <v>0</v>
      </c>
      <c r="BM811" s="2">
        <f t="shared" si="386"/>
        <v>0</v>
      </c>
      <c r="BN811" s="2">
        <f t="shared" si="386"/>
        <v>0</v>
      </c>
      <c r="BO811" s="2">
        <f t="shared" si="386"/>
        <v>0</v>
      </c>
    </row>
    <row r="812" spans="1:67" ht="12.75" customHeight="1" outlineLevel="2">
      <c r="B812" s="64" t="s">
        <v>3</v>
      </c>
      <c r="C812" s="165">
        <v>6.25E-2</v>
      </c>
      <c r="L812" s="2">
        <f t="shared" ref="L812:BO812" si="387">SUM(L810,L811/2)*$C812*IF(L$10=$C806,(13-$D806)/12,IF(L$10=$C807,($D807-1)/12,1))</f>
        <v>0</v>
      </c>
      <c r="M812" s="2">
        <f t="shared" si="387"/>
        <v>0</v>
      </c>
      <c r="N812" s="2">
        <f t="shared" si="387"/>
        <v>0</v>
      </c>
      <c r="O812" s="2">
        <f t="shared" si="387"/>
        <v>0</v>
      </c>
      <c r="P812" s="2">
        <f t="shared" si="387"/>
        <v>0</v>
      </c>
      <c r="Q812" s="2">
        <f t="shared" si="387"/>
        <v>0</v>
      </c>
      <c r="R812" s="2">
        <f t="shared" si="387"/>
        <v>0</v>
      </c>
      <c r="S812" s="2">
        <f t="shared" si="387"/>
        <v>0</v>
      </c>
      <c r="T812" s="2">
        <f t="shared" si="387"/>
        <v>0</v>
      </c>
      <c r="U812" s="2">
        <f t="shared" si="387"/>
        <v>0</v>
      </c>
      <c r="V812" s="2">
        <f t="shared" si="387"/>
        <v>0</v>
      </c>
      <c r="W812" s="2">
        <f t="shared" si="387"/>
        <v>0</v>
      </c>
      <c r="X812" s="2">
        <f t="shared" si="387"/>
        <v>0</v>
      </c>
      <c r="Y812" s="2">
        <f t="shared" si="387"/>
        <v>0</v>
      </c>
      <c r="Z812" s="2">
        <f t="shared" si="387"/>
        <v>0</v>
      </c>
      <c r="AA812" s="2">
        <f t="shared" si="387"/>
        <v>0</v>
      </c>
      <c r="AB812" s="2">
        <f t="shared" si="387"/>
        <v>0</v>
      </c>
      <c r="AC812" s="2">
        <f t="shared" si="387"/>
        <v>0</v>
      </c>
      <c r="AD812" s="2">
        <f t="shared" si="387"/>
        <v>0</v>
      </c>
      <c r="AE812" s="2">
        <f t="shared" si="387"/>
        <v>0</v>
      </c>
      <c r="AF812" s="2">
        <f t="shared" si="387"/>
        <v>0</v>
      </c>
      <c r="AG812" s="2">
        <f t="shared" si="387"/>
        <v>0</v>
      </c>
      <c r="AH812" s="2">
        <f t="shared" si="387"/>
        <v>0</v>
      </c>
      <c r="AI812" s="2">
        <f t="shared" si="387"/>
        <v>0</v>
      </c>
      <c r="AJ812" s="2">
        <f t="shared" si="387"/>
        <v>0</v>
      </c>
      <c r="AK812" s="2">
        <f t="shared" si="387"/>
        <v>0</v>
      </c>
      <c r="AL812" s="2">
        <f t="shared" si="387"/>
        <v>34.580304976257707</v>
      </c>
      <c r="AM812" s="2">
        <f t="shared" si="387"/>
        <v>1298.5108158158519</v>
      </c>
      <c r="AN812" s="2">
        <f t="shared" si="387"/>
        <v>5425.2252991972546</v>
      </c>
      <c r="AO812" s="2">
        <f t="shared" si="387"/>
        <v>0</v>
      </c>
      <c r="AP812" s="2">
        <f t="shared" si="387"/>
        <v>0</v>
      </c>
      <c r="AQ812" s="2">
        <f t="shared" si="387"/>
        <v>0</v>
      </c>
      <c r="AR812" s="2">
        <f t="shared" si="387"/>
        <v>0</v>
      </c>
      <c r="AS812" s="2">
        <f t="shared" si="387"/>
        <v>0</v>
      </c>
      <c r="AT812" s="2">
        <f t="shared" si="387"/>
        <v>0</v>
      </c>
      <c r="AU812" s="2">
        <f t="shared" si="387"/>
        <v>0</v>
      </c>
      <c r="AV812" s="2">
        <f t="shared" si="387"/>
        <v>0</v>
      </c>
      <c r="AW812" s="2">
        <f t="shared" si="387"/>
        <v>0</v>
      </c>
      <c r="AX812" s="2">
        <f t="shared" si="387"/>
        <v>0</v>
      </c>
      <c r="AY812" s="2">
        <f t="shared" si="387"/>
        <v>0</v>
      </c>
      <c r="AZ812" s="2">
        <f t="shared" si="387"/>
        <v>0</v>
      </c>
      <c r="BA812" s="2">
        <f t="shared" si="387"/>
        <v>0</v>
      </c>
      <c r="BB812" s="2">
        <f t="shared" si="387"/>
        <v>0</v>
      </c>
      <c r="BC812" s="2">
        <f t="shared" si="387"/>
        <v>0</v>
      </c>
      <c r="BD812" s="2">
        <f t="shared" si="387"/>
        <v>0</v>
      </c>
      <c r="BE812" s="2">
        <f t="shared" si="387"/>
        <v>0</v>
      </c>
      <c r="BF812" s="2">
        <f t="shared" si="387"/>
        <v>0</v>
      </c>
      <c r="BG812" s="2">
        <f t="shared" si="387"/>
        <v>0</v>
      </c>
      <c r="BH812" s="2">
        <f t="shared" si="387"/>
        <v>0</v>
      </c>
      <c r="BI812" s="2">
        <f t="shared" si="387"/>
        <v>0</v>
      </c>
      <c r="BJ812" s="2">
        <f t="shared" si="387"/>
        <v>0</v>
      </c>
      <c r="BK812" s="2">
        <f t="shared" si="387"/>
        <v>0</v>
      </c>
      <c r="BL812" s="2">
        <f t="shared" si="387"/>
        <v>0</v>
      </c>
      <c r="BM812" s="2">
        <f t="shared" si="387"/>
        <v>0</v>
      </c>
      <c r="BN812" s="2">
        <f t="shared" si="387"/>
        <v>0</v>
      </c>
      <c r="BO812" s="2">
        <f t="shared" si="387"/>
        <v>0</v>
      </c>
    </row>
    <row r="813" spans="1:67" ht="12.75" customHeight="1" outlineLevel="2">
      <c r="B813" s="64" t="s">
        <v>556</v>
      </c>
      <c r="K813" s="167"/>
      <c r="L813" s="2">
        <f>SUM(L810:L812)</f>
        <v>0</v>
      </c>
      <c r="M813" s="2">
        <f t="shared" ref="M813:BO813" si="388">SUM(M810:M812)</f>
        <v>0</v>
      </c>
      <c r="N813" s="2">
        <f t="shared" si="388"/>
        <v>0</v>
      </c>
      <c r="O813" s="2">
        <f t="shared" si="388"/>
        <v>0</v>
      </c>
      <c r="P813" s="2">
        <f t="shared" si="388"/>
        <v>0</v>
      </c>
      <c r="Q813" s="2">
        <f t="shared" si="388"/>
        <v>0</v>
      </c>
      <c r="R813" s="2">
        <f t="shared" si="388"/>
        <v>0</v>
      </c>
      <c r="S813" s="2">
        <f t="shared" si="388"/>
        <v>0</v>
      </c>
      <c r="T813" s="2">
        <f t="shared" si="388"/>
        <v>0</v>
      </c>
      <c r="U813" s="2">
        <f t="shared" si="388"/>
        <v>0</v>
      </c>
      <c r="V813" s="2">
        <f t="shared" si="388"/>
        <v>0</v>
      </c>
      <c r="W813" s="2">
        <f t="shared" si="388"/>
        <v>0</v>
      </c>
      <c r="X813" s="2">
        <f t="shared" si="388"/>
        <v>0</v>
      </c>
      <c r="Y813" s="2">
        <f t="shared" si="388"/>
        <v>0</v>
      </c>
      <c r="Z813" s="2">
        <f t="shared" si="388"/>
        <v>0</v>
      </c>
      <c r="AA813" s="2">
        <f t="shared" si="388"/>
        <v>0</v>
      </c>
      <c r="AB813" s="2">
        <f t="shared" si="388"/>
        <v>0</v>
      </c>
      <c r="AC813" s="2">
        <f t="shared" si="388"/>
        <v>0</v>
      </c>
      <c r="AD813" s="2">
        <f t="shared" si="388"/>
        <v>0</v>
      </c>
      <c r="AE813" s="2">
        <f t="shared" si="388"/>
        <v>0</v>
      </c>
      <c r="AF813" s="2">
        <f t="shared" si="388"/>
        <v>0</v>
      </c>
      <c r="AG813" s="2">
        <f t="shared" si="388"/>
        <v>0</v>
      </c>
      <c r="AH813" s="2">
        <f t="shared" si="388"/>
        <v>0</v>
      </c>
      <c r="AI813" s="2">
        <f t="shared" si="388"/>
        <v>0</v>
      </c>
      <c r="AJ813" s="2">
        <f t="shared" si="388"/>
        <v>0</v>
      </c>
      <c r="AK813" s="2">
        <f t="shared" si="388"/>
        <v>0</v>
      </c>
      <c r="AL813" s="2">
        <f t="shared" si="388"/>
        <v>1510.0066506299199</v>
      </c>
      <c r="AM813" s="2">
        <f t="shared" si="388"/>
        <v>41340.850271293195</v>
      </c>
      <c r="AN813" s="2">
        <f t="shared" si="388"/>
        <v>153474.05819988094</v>
      </c>
      <c r="AO813" s="2">
        <f t="shared" si="388"/>
        <v>0</v>
      </c>
      <c r="AP813" s="2">
        <f t="shared" si="388"/>
        <v>0</v>
      </c>
      <c r="AQ813" s="2">
        <f t="shared" si="388"/>
        <v>0</v>
      </c>
      <c r="AR813" s="2">
        <f t="shared" si="388"/>
        <v>0</v>
      </c>
      <c r="AS813" s="2">
        <f t="shared" si="388"/>
        <v>0</v>
      </c>
      <c r="AT813" s="2">
        <f t="shared" si="388"/>
        <v>0</v>
      </c>
      <c r="AU813" s="2">
        <f t="shared" si="388"/>
        <v>0</v>
      </c>
      <c r="AV813" s="2">
        <f t="shared" si="388"/>
        <v>0</v>
      </c>
      <c r="AW813" s="2">
        <f t="shared" si="388"/>
        <v>0</v>
      </c>
      <c r="AX813" s="2">
        <f t="shared" si="388"/>
        <v>0</v>
      </c>
      <c r="AY813" s="2">
        <f t="shared" si="388"/>
        <v>0</v>
      </c>
      <c r="AZ813" s="2">
        <f t="shared" si="388"/>
        <v>0</v>
      </c>
      <c r="BA813" s="2">
        <f t="shared" si="388"/>
        <v>0</v>
      </c>
      <c r="BB813" s="2">
        <f t="shared" si="388"/>
        <v>0</v>
      </c>
      <c r="BC813" s="2">
        <f t="shared" si="388"/>
        <v>0</v>
      </c>
      <c r="BD813" s="2">
        <f t="shared" si="388"/>
        <v>0</v>
      </c>
      <c r="BE813" s="2">
        <f t="shared" si="388"/>
        <v>0</v>
      </c>
      <c r="BF813" s="2">
        <f t="shared" si="388"/>
        <v>0</v>
      </c>
      <c r="BG813" s="2">
        <f t="shared" si="388"/>
        <v>0</v>
      </c>
      <c r="BH813" s="2">
        <f t="shared" si="388"/>
        <v>0</v>
      </c>
      <c r="BI813" s="2">
        <f t="shared" si="388"/>
        <v>0</v>
      </c>
      <c r="BJ813" s="2">
        <f t="shared" si="388"/>
        <v>0</v>
      </c>
      <c r="BK813" s="2">
        <f t="shared" si="388"/>
        <v>0</v>
      </c>
      <c r="BL813" s="2">
        <f t="shared" si="388"/>
        <v>0</v>
      </c>
      <c r="BM813" s="2">
        <f t="shared" si="388"/>
        <v>0</v>
      </c>
      <c r="BN813" s="2">
        <f t="shared" si="388"/>
        <v>0</v>
      </c>
      <c r="BO813" s="2">
        <f t="shared" si="388"/>
        <v>0</v>
      </c>
    </row>
    <row r="814" spans="1:67" ht="12.75" customHeight="1" outlineLevel="2">
      <c r="B814" s="168" t="s">
        <v>557</v>
      </c>
      <c r="E814" s="2">
        <f>MAX(L813:BO813)*(1+$C$8)</f>
        <v>153474.05819988094</v>
      </c>
      <c r="F814" s="159">
        <v>25</v>
      </c>
      <c r="G814" s="169">
        <f>+$C$6</f>
        <v>2.9999999999999997E-4</v>
      </c>
      <c r="H814" s="151"/>
      <c r="L814" s="2"/>
      <c r="M814" s="2"/>
      <c r="N814" s="2"/>
      <c r="O814" s="2"/>
      <c r="P814" s="2"/>
      <c r="Q814" s="2"/>
    </row>
    <row r="815" spans="1:67" ht="12.75" customHeight="1" outlineLevel="2">
      <c r="B815" s="14"/>
    </row>
    <row r="816" spans="1:67" ht="12.75" customHeight="1" outlineLevel="2">
      <c r="B816" s="170" t="s">
        <v>558</v>
      </c>
    </row>
    <row r="817" spans="1:67" ht="12.75" customHeight="1" outlineLevel="2">
      <c r="B817" s="168" t="s">
        <v>559</v>
      </c>
      <c r="K817" s="2"/>
      <c r="L817" s="2">
        <f t="shared" ref="L817:BO817" si="389">IF(L$10=$C807,$E814,K819)</f>
        <v>0</v>
      </c>
      <c r="M817" s="2">
        <f t="shared" si="389"/>
        <v>0</v>
      </c>
      <c r="N817" s="2">
        <f t="shared" si="389"/>
        <v>0</v>
      </c>
      <c r="O817" s="2">
        <f t="shared" si="389"/>
        <v>0</v>
      </c>
      <c r="P817" s="2">
        <f t="shared" si="389"/>
        <v>0</v>
      </c>
      <c r="Q817" s="2">
        <f t="shared" si="389"/>
        <v>0</v>
      </c>
      <c r="R817" s="2">
        <f t="shared" si="389"/>
        <v>0</v>
      </c>
      <c r="S817" s="2">
        <f t="shared" si="389"/>
        <v>0</v>
      </c>
      <c r="T817" s="2">
        <f t="shared" si="389"/>
        <v>0</v>
      </c>
      <c r="U817" s="2">
        <f t="shared" si="389"/>
        <v>0</v>
      </c>
      <c r="V817" s="2">
        <f t="shared" si="389"/>
        <v>0</v>
      </c>
      <c r="W817" s="2">
        <f t="shared" si="389"/>
        <v>0</v>
      </c>
      <c r="X817" s="2">
        <f t="shared" si="389"/>
        <v>0</v>
      </c>
      <c r="Y817" s="2">
        <f t="shared" si="389"/>
        <v>0</v>
      </c>
      <c r="Z817" s="2">
        <f t="shared" si="389"/>
        <v>0</v>
      </c>
      <c r="AA817" s="2">
        <f t="shared" si="389"/>
        <v>0</v>
      </c>
      <c r="AB817" s="2">
        <f t="shared" si="389"/>
        <v>0</v>
      </c>
      <c r="AC817" s="2">
        <f t="shared" si="389"/>
        <v>0</v>
      </c>
      <c r="AD817" s="2">
        <f t="shared" si="389"/>
        <v>0</v>
      </c>
      <c r="AE817" s="2">
        <f t="shared" si="389"/>
        <v>0</v>
      </c>
      <c r="AF817" s="2">
        <f t="shared" si="389"/>
        <v>0</v>
      </c>
      <c r="AG817" s="2">
        <f t="shared" si="389"/>
        <v>0</v>
      </c>
      <c r="AH817" s="2">
        <f t="shared" si="389"/>
        <v>0</v>
      </c>
      <c r="AI817" s="2">
        <f t="shared" si="389"/>
        <v>0</v>
      </c>
      <c r="AJ817" s="2">
        <f t="shared" si="389"/>
        <v>0</v>
      </c>
      <c r="AK817" s="2">
        <f t="shared" si="389"/>
        <v>0</v>
      </c>
      <c r="AL817" s="2">
        <f t="shared" si="389"/>
        <v>0</v>
      </c>
      <c r="AM817" s="2">
        <f t="shared" si="389"/>
        <v>0</v>
      </c>
      <c r="AN817" s="2">
        <f t="shared" si="389"/>
        <v>153474.05819988094</v>
      </c>
      <c r="AO817" s="2">
        <f t="shared" si="389"/>
        <v>152962.47800588133</v>
      </c>
      <c r="AP817" s="2">
        <f t="shared" si="389"/>
        <v>146823.51567788608</v>
      </c>
      <c r="AQ817" s="2">
        <f t="shared" si="389"/>
        <v>140684.55334989083</v>
      </c>
      <c r="AR817" s="2">
        <f t="shared" si="389"/>
        <v>134545.59102189558</v>
      </c>
      <c r="AS817" s="2">
        <f t="shared" si="389"/>
        <v>128406.62869390035</v>
      </c>
      <c r="AT817" s="2">
        <f t="shared" si="389"/>
        <v>122267.66636590511</v>
      </c>
      <c r="AU817" s="2">
        <f t="shared" si="389"/>
        <v>116128.70403790988</v>
      </c>
      <c r="AV817" s="2">
        <f t="shared" si="389"/>
        <v>109989.74170991464</v>
      </c>
      <c r="AW817" s="2">
        <f t="shared" si="389"/>
        <v>103850.7793819194</v>
      </c>
      <c r="AX817" s="2">
        <f t="shared" si="389"/>
        <v>97711.817053924169</v>
      </c>
      <c r="AY817" s="2">
        <f t="shared" si="389"/>
        <v>91572.854725928933</v>
      </c>
      <c r="AZ817" s="2">
        <f t="shared" si="389"/>
        <v>85433.892397933698</v>
      </c>
      <c r="BA817" s="2">
        <f t="shared" si="389"/>
        <v>79294.930069938462</v>
      </c>
      <c r="BB817" s="2">
        <f t="shared" si="389"/>
        <v>73155.967741943226</v>
      </c>
      <c r="BC817" s="2">
        <f t="shared" si="389"/>
        <v>67017.005413947991</v>
      </c>
      <c r="BD817" s="2">
        <f t="shared" si="389"/>
        <v>60878.043085952755</v>
      </c>
      <c r="BE817" s="2">
        <f t="shared" si="389"/>
        <v>54739.080757957519</v>
      </c>
      <c r="BF817" s="2">
        <f t="shared" si="389"/>
        <v>48600.118429962284</v>
      </c>
      <c r="BG817" s="2">
        <f t="shared" si="389"/>
        <v>42461.156101967048</v>
      </c>
      <c r="BH817" s="2">
        <f t="shared" si="389"/>
        <v>36322.193773971812</v>
      </c>
      <c r="BI817" s="2">
        <f t="shared" si="389"/>
        <v>30183.231445976577</v>
      </c>
      <c r="BJ817" s="2">
        <f t="shared" si="389"/>
        <v>24044.269117981341</v>
      </c>
      <c r="BK817" s="2">
        <f t="shared" si="389"/>
        <v>17905.306789986105</v>
      </c>
      <c r="BL817" s="2">
        <f t="shared" si="389"/>
        <v>11766.344461990868</v>
      </c>
      <c r="BM817" s="2">
        <f t="shared" si="389"/>
        <v>5627.3821339956303</v>
      </c>
      <c r="BN817" s="2">
        <f t="shared" si="389"/>
        <v>0</v>
      </c>
      <c r="BO817" s="2">
        <f t="shared" si="389"/>
        <v>0</v>
      </c>
    </row>
    <row r="818" spans="1:67" ht="12.75" customHeight="1" outlineLevel="2">
      <c r="B818" s="64" t="s">
        <v>541</v>
      </c>
      <c r="K818" s="2"/>
      <c r="L818" s="2">
        <f t="shared" ref="L818:BO818" si="390">IF(L$10=$C807,$E814/$F814*(13-$D807)/12,MIN(K819,$E814/$F814))</f>
        <v>0</v>
      </c>
      <c r="M818" s="2">
        <f t="shared" si="390"/>
        <v>0</v>
      </c>
      <c r="N818" s="2">
        <f t="shared" si="390"/>
        <v>0</v>
      </c>
      <c r="O818" s="2">
        <f t="shared" si="390"/>
        <v>0</v>
      </c>
      <c r="P818" s="2">
        <f t="shared" si="390"/>
        <v>0</v>
      </c>
      <c r="Q818" s="2">
        <f t="shared" si="390"/>
        <v>0</v>
      </c>
      <c r="R818" s="2">
        <f t="shared" si="390"/>
        <v>0</v>
      </c>
      <c r="S818" s="2">
        <f t="shared" si="390"/>
        <v>0</v>
      </c>
      <c r="T818" s="2">
        <f t="shared" si="390"/>
        <v>0</v>
      </c>
      <c r="U818" s="2">
        <f t="shared" si="390"/>
        <v>0</v>
      </c>
      <c r="V818" s="2">
        <f t="shared" si="390"/>
        <v>0</v>
      </c>
      <c r="W818" s="2">
        <f t="shared" si="390"/>
        <v>0</v>
      </c>
      <c r="X818" s="2">
        <f t="shared" si="390"/>
        <v>0</v>
      </c>
      <c r="Y818" s="2">
        <f t="shared" si="390"/>
        <v>0</v>
      </c>
      <c r="Z818" s="2">
        <f t="shared" si="390"/>
        <v>0</v>
      </c>
      <c r="AA818" s="2">
        <f t="shared" si="390"/>
        <v>0</v>
      </c>
      <c r="AB818" s="2">
        <f t="shared" si="390"/>
        <v>0</v>
      </c>
      <c r="AC818" s="2">
        <f t="shared" si="390"/>
        <v>0</v>
      </c>
      <c r="AD818" s="2">
        <f t="shared" si="390"/>
        <v>0</v>
      </c>
      <c r="AE818" s="2">
        <f t="shared" si="390"/>
        <v>0</v>
      </c>
      <c r="AF818" s="2">
        <f t="shared" si="390"/>
        <v>0</v>
      </c>
      <c r="AG818" s="2">
        <f t="shared" si="390"/>
        <v>0</v>
      </c>
      <c r="AH818" s="2">
        <f t="shared" si="390"/>
        <v>0</v>
      </c>
      <c r="AI818" s="2">
        <f t="shared" si="390"/>
        <v>0</v>
      </c>
      <c r="AJ818" s="2">
        <f t="shared" si="390"/>
        <v>0</v>
      </c>
      <c r="AK818" s="2">
        <f t="shared" si="390"/>
        <v>0</v>
      </c>
      <c r="AL818" s="2">
        <f t="shared" si="390"/>
        <v>0</v>
      </c>
      <c r="AM818" s="2">
        <f t="shared" si="390"/>
        <v>0</v>
      </c>
      <c r="AN818" s="2">
        <f t="shared" si="390"/>
        <v>511.58019399960313</v>
      </c>
      <c r="AO818" s="2">
        <f t="shared" si="390"/>
        <v>6138.9623279952375</v>
      </c>
      <c r="AP818" s="2">
        <f t="shared" si="390"/>
        <v>6138.9623279952375</v>
      </c>
      <c r="AQ818" s="2">
        <f t="shared" si="390"/>
        <v>6138.9623279952375</v>
      </c>
      <c r="AR818" s="2">
        <f t="shared" si="390"/>
        <v>6138.9623279952375</v>
      </c>
      <c r="AS818" s="2">
        <f t="shared" si="390"/>
        <v>6138.9623279952375</v>
      </c>
      <c r="AT818" s="2">
        <f t="shared" si="390"/>
        <v>6138.9623279952375</v>
      </c>
      <c r="AU818" s="2">
        <f t="shared" si="390"/>
        <v>6138.9623279952375</v>
      </c>
      <c r="AV818" s="2">
        <f t="shared" si="390"/>
        <v>6138.9623279952375</v>
      </c>
      <c r="AW818" s="2">
        <f t="shared" si="390"/>
        <v>6138.9623279952375</v>
      </c>
      <c r="AX818" s="2">
        <f t="shared" si="390"/>
        <v>6138.9623279952375</v>
      </c>
      <c r="AY818" s="2">
        <f t="shared" si="390"/>
        <v>6138.9623279952375</v>
      </c>
      <c r="AZ818" s="2">
        <f t="shared" si="390"/>
        <v>6138.9623279952375</v>
      </c>
      <c r="BA818" s="2">
        <f t="shared" si="390"/>
        <v>6138.9623279952375</v>
      </c>
      <c r="BB818" s="2">
        <f t="shared" si="390"/>
        <v>6138.9623279952375</v>
      </c>
      <c r="BC818" s="2">
        <f t="shared" si="390"/>
        <v>6138.9623279952375</v>
      </c>
      <c r="BD818" s="2">
        <f t="shared" si="390"/>
        <v>6138.9623279952375</v>
      </c>
      <c r="BE818" s="2">
        <f t="shared" si="390"/>
        <v>6138.9623279952375</v>
      </c>
      <c r="BF818" s="2">
        <f t="shared" si="390"/>
        <v>6138.9623279952375</v>
      </c>
      <c r="BG818" s="2">
        <f t="shared" si="390"/>
        <v>6138.9623279952375</v>
      </c>
      <c r="BH818" s="2">
        <f t="shared" si="390"/>
        <v>6138.9623279952375</v>
      </c>
      <c r="BI818" s="2">
        <f t="shared" si="390"/>
        <v>6138.9623279952375</v>
      </c>
      <c r="BJ818" s="2">
        <f t="shared" si="390"/>
        <v>6138.9623279952375</v>
      </c>
      <c r="BK818" s="2">
        <f t="shared" si="390"/>
        <v>6138.9623279952375</v>
      </c>
      <c r="BL818" s="2">
        <f t="shared" si="390"/>
        <v>6138.9623279952375</v>
      </c>
      <c r="BM818" s="2">
        <f t="shared" si="390"/>
        <v>5627.3821339956303</v>
      </c>
      <c r="BN818" s="2">
        <f t="shared" si="390"/>
        <v>0</v>
      </c>
      <c r="BO818" s="2">
        <f t="shared" si="390"/>
        <v>0</v>
      </c>
    </row>
    <row r="819" spans="1:67" ht="12.75" customHeight="1" outlineLevel="2">
      <c r="B819" s="168" t="s">
        <v>542</v>
      </c>
      <c r="K819" s="167">
        <v>0</v>
      </c>
      <c r="L819" s="2">
        <f t="shared" ref="L819:BO819" si="391">+L817-L818</f>
        <v>0</v>
      </c>
      <c r="M819" s="2">
        <f t="shared" si="391"/>
        <v>0</v>
      </c>
      <c r="N819" s="2">
        <f t="shared" si="391"/>
        <v>0</v>
      </c>
      <c r="O819" s="2">
        <f t="shared" si="391"/>
        <v>0</v>
      </c>
      <c r="P819" s="2">
        <f t="shared" si="391"/>
        <v>0</v>
      </c>
      <c r="Q819" s="2">
        <f t="shared" si="391"/>
        <v>0</v>
      </c>
      <c r="R819" s="2">
        <f t="shared" si="391"/>
        <v>0</v>
      </c>
      <c r="S819" s="2">
        <f t="shared" si="391"/>
        <v>0</v>
      </c>
      <c r="T819" s="2">
        <f t="shared" si="391"/>
        <v>0</v>
      </c>
      <c r="U819" s="2">
        <f t="shared" si="391"/>
        <v>0</v>
      </c>
      <c r="V819" s="2">
        <f t="shared" si="391"/>
        <v>0</v>
      </c>
      <c r="W819" s="2">
        <f t="shared" si="391"/>
        <v>0</v>
      </c>
      <c r="X819" s="2">
        <f t="shared" si="391"/>
        <v>0</v>
      </c>
      <c r="Y819" s="2">
        <f t="shared" si="391"/>
        <v>0</v>
      </c>
      <c r="Z819" s="2">
        <f t="shared" si="391"/>
        <v>0</v>
      </c>
      <c r="AA819" s="2">
        <f t="shared" si="391"/>
        <v>0</v>
      </c>
      <c r="AB819" s="2">
        <f t="shared" si="391"/>
        <v>0</v>
      </c>
      <c r="AC819" s="2">
        <f t="shared" si="391"/>
        <v>0</v>
      </c>
      <c r="AD819" s="2">
        <f t="shared" si="391"/>
        <v>0</v>
      </c>
      <c r="AE819" s="2">
        <f t="shared" si="391"/>
        <v>0</v>
      </c>
      <c r="AF819" s="2">
        <f t="shared" si="391"/>
        <v>0</v>
      </c>
      <c r="AG819" s="2">
        <f t="shared" si="391"/>
        <v>0</v>
      </c>
      <c r="AH819" s="2">
        <f t="shared" si="391"/>
        <v>0</v>
      </c>
      <c r="AI819" s="2">
        <f t="shared" si="391"/>
        <v>0</v>
      </c>
      <c r="AJ819" s="2">
        <f t="shared" si="391"/>
        <v>0</v>
      </c>
      <c r="AK819" s="2">
        <f t="shared" si="391"/>
        <v>0</v>
      </c>
      <c r="AL819" s="2">
        <f t="shared" si="391"/>
        <v>0</v>
      </c>
      <c r="AM819" s="2">
        <f t="shared" si="391"/>
        <v>0</v>
      </c>
      <c r="AN819" s="2">
        <f t="shared" si="391"/>
        <v>152962.47800588133</v>
      </c>
      <c r="AO819" s="2">
        <f t="shared" si="391"/>
        <v>146823.51567788608</v>
      </c>
      <c r="AP819" s="2">
        <f t="shared" si="391"/>
        <v>140684.55334989083</v>
      </c>
      <c r="AQ819" s="2">
        <f t="shared" si="391"/>
        <v>134545.59102189558</v>
      </c>
      <c r="AR819" s="2">
        <f t="shared" si="391"/>
        <v>128406.62869390035</v>
      </c>
      <c r="AS819" s="2">
        <f t="shared" si="391"/>
        <v>122267.66636590511</v>
      </c>
      <c r="AT819" s="2">
        <f t="shared" si="391"/>
        <v>116128.70403790988</v>
      </c>
      <c r="AU819" s="2">
        <f t="shared" si="391"/>
        <v>109989.74170991464</v>
      </c>
      <c r="AV819" s="2">
        <f t="shared" si="391"/>
        <v>103850.7793819194</v>
      </c>
      <c r="AW819" s="2">
        <f t="shared" si="391"/>
        <v>97711.817053924169</v>
      </c>
      <c r="AX819" s="2">
        <f t="shared" si="391"/>
        <v>91572.854725928933</v>
      </c>
      <c r="AY819" s="2">
        <f t="shared" si="391"/>
        <v>85433.892397933698</v>
      </c>
      <c r="AZ819" s="2">
        <f t="shared" si="391"/>
        <v>79294.930069938462</v>
      </c>
      <c r="BA819" s="2">
        <f t="shared" si="391"/>
        <v>73155.967741943226</v>
      </c>
      <c r="BB819" s="2">
        <f t="shared" si="391"/>
        <v>67017.005413947991</v>
      </c>
      <c r="BC819" s="2">
        <f t="shared" si="391"/>
        <v>60878.043085952755</v>
      </c>
      <c r="BD819" s="2">
        <f t="shared" si="391"/>
        <v>54739.080757957519</v>
      </c>
      <c r="BE819" s="2">
        <f t="shared" si="391"/>
        <v>48600.118429962284</v>
      </c>
      <c r="BF819" s="2">
        <f t="shared" si="391"/>
        <v>42461.156101967048</v>
      </c>
      <c r="BG819" s="2">
        <f t="shared" si="391"/>
        <v>36322.193773971812</v>
      </c>
      <c r="BH819" s="2">
        <f t="shared" si="391"/>
        <v>30183.231445976577</v>
      </c>
      <c r="BI819" s="2">
        <f t="shared" si="391"/>
        <v>24044.269117981341</v>
      </c>
      <c r="BJ819" s="2">
        <f t="shared" si="391"/>
        <v>17905.306789986105</v>
      </c>
      <c r="BK819" s="2">
        <f t="shared" si="391"/>
        <v>11766.344461990868</v>
      </c>
      <c r="BL819" s="2">
        <f t="shared" si="391"/>
        <v>5627.3821339956303</v>
      </c>
      <c r="BM819" s="2">
        <f t="shared" si="391"/>
        <v>0</v>
      </c>
      <c r="BN819" s="2">
        <f t="shared" si="391"/>
        <v>0</v>
      </c>
      <c r="BO819" s="2">
        <f t="shared" si="391"/>
        <v>0</v>
      </c>
    </row>
    <row r="820" spans="1:67" ht="12.75" customHeight="1" outlineLevel="2">
      <c r="B820" s="64" t="s">
        <v>543</v>
      </c>
      <c r="L820" s="2">
        <f t="shared" ref="L820:BO820" si="392">IF(L$10=$C807,(L817+L819)/2*(13-$D807)/12,(L817+L819)/2)</f>
        <v>0</v>
      </c>
      <c r="M820" s="2">
        <f t="shared" si="392"/>
        <v>0</v>
      </c>
      <c r="N820" s="2">
        <f t="shared" si="392"/>
        <v>0</v>
      </c>
      <c r="O820" s="2">
        <f t="shared" si="392"/>
        <v>0</v>
      </c>
      <c r="P820" s="2">
        <f t="shared" si="392"/>
        <v>0</v>
      </c>
      <c r="Q820" s="2">
        <f t="shared" si="392"/>
        <v>0</v>
      </c>
      <c r="R820" s="2">
        <f t="shared" si="392"/>
        <v>0</v>
      </c>
      <c r="S820" s="2">
        <f t="shared" si="392"/>
        <v>0</v>
      </c>
      <c r="T820" s="2">
        <f t="shared" si="392"/>
        <v>0</v>
      </c>
      <c r="U820" s="2">
        <f t="shared" si="392"/>
        <v>0</v>
      </c>
      <c r="V820" s="2">
        <f t="shared" si="392"/>
        <v>0</v>
      </c>
      <c r="W820" s="2">
        <f t="shared" si="392"/>
        <v>0</v>
      </c>
      <c r="X820" s="2">
        <f t="shared" si="392"/>
        <v>0</v>
      </c>
      <c r="Y820" s="2">
        <f t="shared" si="392"/>
        <v>0</v>
      </c>
      <c r="Z820" s="2">
        <f t="shared" si="392"/>
        <v>0</v>
      </c>
      <c r="AA820" s="2">
        <f t="shared" si="392"/>
        <v>0</v>
      </c>
      <c r="AB820" s="2">
        <f t="shared" si="392"/>
        <v>0</v>
      </c>
      <c r="AC820" s="2">
        <f t="shared" si="392"/>
        <v>0</v>
      </c>
      <c r="AD820" s="2">
        <f t="shared" si="392"/>
        <v>0</v>
      </c>
      <c r="AE820" s="2">
        <f t="shared" si="392"/>
        <v>0</v>
      </c>
      <c r="AF820" s="2">
        <f t="shared" si="392"/>
        <v>0</v>
      </c>
      <c r="AG820" s="2">
        <f t="shared" si="392"/>
        <v>0</v>
      </c>
      <c r="AH820" s="2">
        <f t="shared" si="392"/>
        <v>0</v>
      </c>
      <c r="AI820" s="2">
        <f t="shared" si="392"/>
        <v>0</v>
      </c>
      <c r="AJ820" s="2">
        <f t="shared" si="392"/>
        <v>0</v>
      </c>
      <c r="AK820" s="2">
        <f t="shared" si="392"/>
        <v>0</v>
      </c>
      <c r="AL820" s="2">
        <f t="shared" si="392"/>
        <v>0</v>
      </c>
      <c r="AM820" s="2">
        <f t="shared" si="392"/>
        <v>0</v>
      </c>
      <c r="AN820" s="2">
        <f t="shared" si="392"/>
        <v>12768.189008573429</v>
      </c>
      <c r="AO820" s="2">
        <f t="shared" si="392"/>
        <v>149892.99684188369</v>
      </c>
      <c r="AP820" s="2">
        <f t="shared" si="392"/>
        <v>143754.03451388847</v>
      </c>
      <c r="AQ820" s="2">
        <f t="shared" si="392"/>
        <v>137615.07218589319</v>
      </c>
      <c r="AR820" s="2">
        <f t="shared" si="392"/>
        <v>131476.10985789797</v>
      </c>
      <c r="AS820" s="2">
        <f t="shared" si="392"/>
        <v>125337.14752990272</v>
      </c>
      <c r="AT820" s="2">
        <f t="shared" si="392"/>
        <v>119198.1852019075</v>
      </c>
      <c r="AU820" s="2">
        <f t="shared" si="392"/>
        <v>113059.22287391225</v>
      </c>
      <c r="AV820" s="2">
        <f t="shared" si="392"/>
        <v>106920.26054591703</v>
      </c>
      <c r="AW820" s="2">
        <f t="shared" si="392"/>
        <v>100781.29821792178</v>
      </c>
      <c r="AX820" s="2">
        <f t="shared" si="392"/>
        <v>94642.335889926559</v>
      </c>
      <c r="AY820" s="2">
        <f t="shared" si="392"/>
        <v>88503.373561931308</v>
      </c>
      <c r="AZ820" s="2">
        <f t="shared" si="392"/>
        <v>82364.411233936087</v>
      </c>
      <c r="BA820" s="2">
        <f t="shared" si="392"/>
        <v>76225.448905940837</v>
      </c>
      <c r="BB820" s="2">
        <f t="shared" si="392"/>
        <v>70086.486577945616</v>
      </c>
      <c r="BC820" s="2">
        <f t="shared" si="392"/>
        <v>63947.524249950373</v>
      </c>
      <c r="BD820" s="2">
        <f t="shared" si="392"/>
        <v>57808.561921955137</v>
      </c>
      <c r="BE820" s="2">
        <f t="shared" si="392"/>
        <v>51669.599593959902</v>
      </c>
      <c r="BF820" s="2">
        <f t="shared" si="392"/>
        <v>45530.637265964666</v>
      </c>
      <c r="BG820" s="2">
        <f t="shared" si="392"/>
        <v>39391.67493796943</v>
      </c>
      <c r="BH820" s="2">
        <f t="shared" si="392"/>
        <v>33252.712609974194</v>
      </c>
      <c r="BI820" s="2">
        <f t="shared" si="392"/>
        <v>27113.750281978959</v>
      </c>
      <c r="BJ820" s="2">
        <f t="shared" si="392"/>
        <v>20974.787953983723</v>
      </c>
      <c r="BK820" s="2">
        <f t="shared" si="392"/>
        <v>14835.825625988487</v>
      </c>
      <c r="BL820" s="2">
        <f t="shared" si="392"/>
        <v>8696.8632979932481</v>
      </c>
      <c r="BM820" s="2">
        <f t="shared" si="392"/>
        <v>2813.6910669978151</v>
      </c>
      <c r="BN820" s="2">
        <f t="shared" si="392"/>
        <v>0</v>
      </c>
      <c r="BO820" s="2">
        <f t="shared" si="392"/>
        <v>0</v>
      </c>
    </row>
    <row r="821" spans="1:67" ht="12.75" customHeight="1" outlineLevel="2">
      <c r="B821" s="64" t="s">
        <v>535</v>
      </c>
      <c r="L821" s="171">
        <f t="shared" ref="L821:BO821" si="393">+L820*$C$5</f>
        <v>0</v>
      </c>
      <c r="M821" s="171">
        <f t="shared" si="393"/>
        <v>0</v>
      </c>
      <c r="N821" s="171">
        <f t="shared" si="393"/>
        <v>0</v>
      </c>
      <c r="O821" s="171">
        <f t="shared" si="393"/>
        <v>0</v>
      </c>
      <c r="P821" s="171">
        <f t="shared" si="393"/>
        <v>0</v>
      </c>
      <c r="Q821" s="171">
        <f t="shared" si="393"/>
        <v>0</v>
      </c>
      <c r="R821" s="171">
        <f t="shared" si="393"/>
        <v>0</v>
      </c>
      <c r="S821" s="171">
        <f t="shared" si="393"/>
        <v>0</v>
      </c>
      <c r="T821" s="171">
        <f t="shared" si="393"/>
        <v>0</v>
      </c>
      <c r="U821" s="171">
        <f t="shared" si="393"/>
        <v>0</v>
      </c>
      <c r="V821" s="171">
        <f t="shared" si="393"/>
        <v>0</v>
      </c>
      <c r="W821" s="171">
        <f t="shared" si="393"/>
        <v>0</v>
      </c>
      <c r="X821" s="171">
        <f t="shared" si="393"/>
        <v>0</v>
      </c>
      <c r="Y821" s="171">
        <f t="shared" si="393"/>
        <v>0</v>
      </c>
      <c r="Z821" s="171">
        <f t="shared" si="393"/>
        <v>0</v>
      </c>
      <c r="AA821" s="171">
        <f t="shared" si="393"/>
        <v>0</v>
      </c>
      <c r="AB821" s="171">
        <f t="shared" si="393"/>
        <v>0</v>
      </c>
      <c r="AC821" s="171">
        <f t="shared" si="393"/>
        <v>0</v>
      </c>
      <c r="AD821" s="171">
        <f t="shared" si="393"/>
        <v>0</v>
      </c>
      <c r="AE821" s="171">
        <f t="shared" si="393"/>
        <v>0</v>
      </c>
      <c r="AF821" s="171">
        <f t="shared" si="393"/>
        <v>0</v>
      </c>
      <c r="AG821" s="171">
        <f t="shared" si="393"/>
        <v>0</v>
      </c>
      <c r="AH821" s="171">
        <f t="shared" si="393"/>
        <v>0</v>
      </c>
      <c r="AI821" s="171">
        <f t="shared" si="393"/>
        <v>0</v>
      </c>
      <c r="AJ821" s="171">
        <f t="shared" si="393"/>
        <v>0</v>
      </c>
      <c r="AK821" s="171">
        <f t="shared" si="393"/>
        <v>0</v>
      </c>
      <c r="AL821" s="171">
        <f t="shared" si="393"/>
        <v>0</v>
      </c>
      <c r="AM821" s="171">
        <f t="shared" si="393"/>
        <v>0</v>
      </c>
      <c r="AN821" s="171">
        <f t="shared" si="393"/>
        <v>893.7732306001401</v>
      </c>
      <c r="AO821" s="171">
        <f t="shared" si="393"/>
        <v>10492.509778931859</v>
      </c>
      <c r="AP821" s="171">
        <f t="shared" si="393"/>
        <v>10062.782415972195</v>
      </c>
      <c r="AQ821" s="171">
        <f t="shared" si="393"/>
        <v>9633.0550530125238</v>
      </c>
      <c r="AR821" s="171">
        <f t="shared" si="393"/>
        <v>9203.3276900528581</v>
      </c>
      <c r="AS821" s="171">
        <f t="shared" si="393"/>
        <v>8773.6003270931906</v>
      </c>
      <c r="AT821" s="171">
        <f t="shared" si="393"/>
        <v>8343.8729641335267</v>
      </c>
      <c r="AU821" s="171">
        <f t="shared" si="393"/>
        <v>7914.1456011738583</v>
      </c>
      <c r="AV821" s="171">
        <f t="shared" si="393"/>
        <v>7484.4182382141926</v>
      </c>
      <c r="AW821" s="171">
        <f t="shared" si="393"/>
        <v>7054.6908752545251</v>
      </c>
      <c r="AX821" s="171">
        <f t="shared" si="393"/>
        <v>6624.9635122948594</v>
      </c>
      <c r="AY821" s="171">
        <f t="shared" si="393"/>
        <v>6195.2361493351918</v>
      </c>
      <c r="AZ821" s="171">
        <f t="shared" si="393"/>
        <v>5765.5087863755271</v>
      </c>
      <c r="BA821" s="171">
        <f t="shared" si="393"/>
        <v>5335.7814234158595</v>
      </c>
      <c r="BB821" s="171">
        <f t="shared" si="393"/>
        <v>4906.0540604561938</v>
      </c>
      <c r="BC821" s="171">
        <f t="shared" si="393"/>
        <v>4476.3266974965263</v>
      </c>
      <c r="BD821" s="171">
        <f t="shared" si="393"/>
        <v>4046.5993345368602</v>
      </c>
      <c r="BE821" s="171">
        <f t="shared" si="393"/>
        <v>3616.8719715771936</v>
      </c>
      <c r="BF821" s="171">
        <f t="shared" si="393"/>
        <v>3187.144608617527</v>
      </c>
      <c r="BG821" s="171">
        <f t="shared" si="393"/>
        <v>2757.4172456578603</v>
      </c>
      <c r="BH821" s="171">
        <f t="shared" si="393"/>
        <v>2327.6898826981937</v>
      </c>
      <c r="BI821" s="171">
        <f t="shared" si="393"/>
        <v>1897.9625197385274</v>
      </c>
      <c r="BJ821" s="171">
        <f t="shared" si="393"/>
        <v>1468.2351567788608</v>
      </c>
      <c r="BK821" s="171">
        <f t="shared" si="393"/>
        <v>1038.5077938191941</v>
      </c>
      <c r="BL821" s="171">
        <f t="shared" si="393"/>
        <v>608.78043085952743</v>
      </c>
      <c r="BM821" s="171">
        <f t="shared" si="393"/>
        <v>196.95837468984709</v>
      </c>
      <c r="BN821" s="171">
        <f t="shared" si="393"/>
        <v>0</v>
      </c>
      <c r="BO821" s="171">
        <f t="shared" si="393"/>
        <v>0</v>
      </c>
    </row>
    <row r="822" spans="1:67" ht="12.75" customHeight="1" outlineLevel="2">
      <c r="B822" s="14" t="s">
        <v>560</v>
      </c>
      <c r="L822" s="22">
        <f t="shared" ref="L822:BO822" si="394">IF(OR(L$10&lt;$C807,L$10&gt;$C807+$F814),0,IF(L$10=$C807,$E814*(13-$D807)/12,IF(L$10=$C807+$F814,$E814*($D807-1)/12,$E814)))</f>
        <v>0</v>
      </c>
      <c r="M822" s="22">
        <f t="shared" si="394"/>
        <v>0</v>
      </c>
      <c r="N822" s="22">
        <f t="shared" si="394"/>
        <v>0</v>
      </c>
      <c r="O822" s="22">
        <f t="shared" si="394"/>
        <v>0</v>
      </c>
      <c r="P822" s="22">
        <f t="shared" si="394"/>
        <v>0</v>
      </c>
      <c r="Q822" s="22">
        <f t="shared" si="394"/>
        <v>0</v>
      </c>
      <c r="R822" s="22">
        <f t="shared" si="394"/>
        <v>0</v>
      </c>
      <c r="S822" s="22">
        <f t="shared" si="394"/>
        <v>0</v>
      </c>
      <c r="T822" s="22">
        <f t="shared" si="394"/>
        <v>0</v>
      </c>
      <c r="U822" s="22">
        <f t="shared" si="394"/>
        <v>0</v>
      </c>
      <c r="V822" s="22">
        <f t="shared" si="394"/>
        <v>0</v>
      </c>
      <c r="W822" s="22">
        <f t="shared" si="394"/>
        <v>0</v>
      </c>
      <c r="X822" s="22">
        <f t="shared" si="394"/>
        <v>0</v>
      </c>
      <c r="Y822" s="22">
        <f t="shared" si="394"/>
        <v>0</v>
      </c>
      <c r="Z822" s="22">
        <f t="shared" si="394"/>
        <v>0</v>
      </c>
      <c r="AA822" s="22">
        <f t="shared" si="394"/>
        <v>0</v>
      </c>
      <c r="AB822" s="22">
        <f t="shared" si="394"/>
        <v>0</v>
      </c>
      <c r="AC822" s="22">
        <f t="shared" si="394"/>
        <v>0</v>
      </c>
      <c r="AD822" s="22">
        <f t="shared" si="394"/>
        <v>0</v>
      </c>
      <c r="AE822" s="22">
        <f t="shared" si="394"/>
        <v>0</v>
      </c>
      <c r="AF822" s="22">
        <f t="shared" si="394"/>
        <v>0</v>
      </c>
      <c r="AG822" s="22">
        <f t="shared" si="394"/>
        <v>0</v>
      </c>
      <c r="AH822" s="22">
        <f t="shared" si="394"/>
        <v>0</v>
      </c>
      <c r="AI822" s="22">
        <f t="shared" si="394"/>
        <v>0</v>
      </c>
      <c r="AJ822" s="22">
        <f t="shared" si="394"/>
        <v>0</v>
      </c>
      <c r="AK822" s="22">
        <f t="shared" si="394"/>
        <v>0</v>
      </c>
      <c r="AL822" s="22">
        <f t="shared" si="394"/>
        <v>0</v>
      </c>
      <c r="AM822" s="22">
        <f t="shared" si="394"/>
        <v>0</v>
      </c>
      <c r="AN822" s="22">
        <f t="shared" si="394"/>
        <v>12789.504849990079</v>
      </c>
      <c r="AO822" s="22">
        <f t="shared" si="394"/>
        <v>153474.05819988094</v>
      </c>
      <c r="AP822" s="22">
        <f t="shared" si="394"/>
        <v>153474.05819988094</v>
      </c>
      <c r="AQ822" s="22">
        <f t="shared" si="394"/>
        <v>153474.05819988094</v>
      </c>
      <c r="AR822" s="22">
        <f t="shared" si="394"/>
        <v>153474.05819988094</v>
      </c>
      <c r="AS822" s="22">
        <f t="shared" si="394"/>
        <v>153474.05819988094</v>
      </c>
      <c r="AT822" s="22">
        <f t="shared" si="394"/>
        <v>153474.05819988094</v>
      </c>
      <c r="AU822" s="22">
        <f t="shared" si="394"/>
        <v>153474.05819988094</v>
      </c>
      <c r="AV822" s="22">
        <f t="shared" si="394"/>
        <v>153474.05819988094</v>
      </c>
      <c r="AW822" s="22">
        <f t="shared" si="394"/>
        <v>153474.05819988094</v>
      </c>
      <c r="AX822" s="22">
        <f t="shared" si="394"/>
        <v>153474.05819988094</v>
      </c>
      <c r="AY822" s="22">
        <f t="shared" si="394"/>
        <v>153474.05819988094</v>
      </c>
      <c r="AZ822" s="22">
        <f t="shared" si="394"/>
        <v>153474.05819988094</v>
      </c>
      <c r="BA822" s="22">
        <f t="shared" si="394"/>
        <v>153474.05819988094</v>
      </c>
      <c r="BB822" s="22">
        <f t="shared" si="394"/>
        <v>153474.05819988094</v>
      </c>
      <c r="BC822" s="22">
        <f t="shared" si="394"/>
        <v>153474.05819988094</v>
      </c>
      <c r="BD822" s="22">
        <f t="shared" si="394"/>
        <v>153474.05819988094</v>
      </c>
      <c r="BE822" s="22">
        <f t="shared" si="394"/>
        <v>153474.05819988094</v>
      </c>
      <c r="BF822" s="22">
        <f t="shared" si="394"/>
        <v>153474.05819988094</v>
      </c>
      <c r="BG822" s="22">
        <f t="shared" si="394"/>
        <v>153474.05819988094</v>
      </c>
      <c r="BH822" s="22">
        <f t="shared" si="394"/>
        <v>153474.05819988094</v>
      </c>
      <c r="BI822" s="22">
        <f t="shared" si="394"/>
        <v>153474.05819988094</v>
      </c>
      <c r="BJ822" s="22">
        <f t="shared" si="394"/>
        <v>153474.05819988094</v>
      </c>
      <c r="BK822" s="22">
        <f t="shared" si="394"/>
        <v>153474.05819988094</v>
      </c>
      <c r="BL822" s="22">
        <f t="shared" si="394"/>
        <v>153474.05819988094</v>
      </c>
      <c r="BM822" s="22">
        <f t="shared" si="394"/>
        <v>140684.55334989086</v>
      </c>
      <c r="BN822" s="22">
        <f t="shared" si="394"/>
        <v>0</v>
      </c>
      <c r="BO822" s="22">
        <f t="shared" si="394"/>
        <v>0</v>
      </c>
    </row>
    <row r="823" spans="1:67" ht="12.75" customHeight="1" outlineLevel="2">
      <c r="B823" s="14" t="s">
        <v>536</v>
      </c>
      <c r="J823" s="2"/>
      <c r="L823" s="172">
        <f>+L822*$G814</f>
        <v>0</v>
      </c>
      <c r="M823" s="172">
        <f t="shared" ref="M823:BO823" si="395">+M822*$G814</f>
        <v>0</v>
      </c>
      <c r="N823" s="172">
        <f t="shared" si="395"/>
        <v>0</v>
      </c>
      <c r="O823" s="172">
        <f t="shared" si="395"/>
        <v>0</v>
      </c>
      <c r="P823" s="172">
        <f t="shared" si="395"/>
        <v>0</v>
      </c>
      <c r="Q823" s="172">
        <f t="shared" si="395"/>
        <v>0</v>
      </c>
      <c r="R823" s="172">
        <f t="shared" si="395"/>
        <v>0</v>
      </c>
      <c r="S823" s="172">
        <f t="shared" si="395"/>
        <v>0</v>
      </c>
      <c r="T823" s="172">
        <f t="shared" si="395"/>
        <v>0</v>
      </c>
      <c r="U823" s="172">
        <f t="shared" si="395"/>
        <v>0</v>
      </c>
      <c r="V823" s="172">
        <f t="shared" si="395"/>
        <v>0</v>
      </c>
      <c r="W823" s="172">
        <f t="shared" si="395"/>
        <v>0</v>
      </c>
      <c r="X823" s="172">
        <f t="shared" si="395"/>
        <v>0</v>
      </c>
      <c r="Y823" s="172">
        <f t="shared" si="395"/>
        <v>0</v>
      </c>
      <c r="Z823" s="172">
        <f t="shared" si="395"/>
        <v>0</v>
      </c>
      <c r="AA823" s="172">
        <f t="shared" si="395"/>
        <v>0</v>
      </c>
      <c r="AB823" s="172">
        <f t="shared" si="395"/>
        <v>0</v>
      </c>
      <c r="AC823" s="172">
        <f t="shared" si="395"/>
        <v>0</v>
      </c>
      <c r="AD823" s="172">
        <f t="shared" si="395"/>
        <v>0</v>
      </c>
      <c r="AE823" s="172">
        <f t="shared" si="395"/>
        <v>0</v>
      </c>
      <c r="AF823" s="172">
        <f t="shared" si="395"/>
        <v>0</v>
      </c>
      <c r="AG823" s="172">
        <f t="shared" si="395"/>
        <v>0</v>
      </c>
      <c r="AH823" s="172">
        <f t="shared" si="395"/>
        <v>0</v>
      </c>
      <c r="AI823" s="172">
        <f t="shared" si="395"/>
        <v>0</v>
      </c>
      <c r="AJ823" s="172">
        <f t="shared" si="395"/>
        <v>0</v>
      </c>
      <c r="AK823" s="172">
        <f t="shared" si="395"/>
        <v>0</v>
      </c>
      <c r="AL823" s="172">
        <f t="shared" si="395"/>
        <v>0</v>
      </c>
      <c r="AM823" s="172">
        <f t="shared" si="395"/>
        <v>0</v>
      </c>
      <c r="AN823" s="172">
        <f t="shared" si="395"/>
        <v>3.8368514549970234</v>
      </c>
      <c r="AO823" s="172">
        <f t="shared" si="395"/>
        <v>46.042217459964277</v>
      </c>
      <c r="AP823" s="172">
        <f t="shared" si="395"/>
        <v>46.042217459964277</v>
      </c>
      <c r="AQ823" s="172">
        <f t="shared" si="395"/>
        <v>46.042217459964277</v>
      </c>
      <c r="AR823" s="172">
        <f t="shared" si="395"/>
        <v>46.042217459964277</v>
      </c>
      <c r="AS823" s="172">
        <f t="shared" si="395"/>
        <v>46.042217459964277</v>
      </c>
      <c r="AT823" s="172">
        <f t="shared" si="395"/>
        <v>46.042217459964277</v>
      </c>
      <c r="AU823" s="172">
        <f t="shared" si="395"/>
        <v>46.042217459964277</v>
      </c>
      <c r="AV823" s="172">
        <f t="shared" si="395"/>
        <v>46.042217459964277</v>
      </c>
      <c r="AW823" s="172">
        <f t="shared" si="395"/>
        <v>46.042217459964277</v>
      </c>
      <c r="AX823" s="172">
        <f t="shared" si="395"/>
        <v>46.042217459964277</v>
      </c>
      <c r="AY823" s="172">
        <f t="shared" si="395"/>
        <v>46.042217459964277</v>
      </c>
      <c r="AZ823" s="172">
        <f t="shared" si="395"/>
        <v>46.042217459964277</v>
      </c>
      <c r="BA823" s="172">
        <f t="shared" si="395"/>
        <v>46.042217459964277</v>
      </c>
      <c r="BB823" s="172">
        <f t="shared" si="395"/>
        <v>46.042217459964277</v>
      </c>
      <c r="BC823" s="172">
        <f t="shared" si="395"/>
        <v>46.042217459964277</v>
      </c>
      <c r="BD823" s="172">
        <f t="shared" si="395"/>
        <v>46.042217459964277</v>
      </c>
      <c r="BE823" s="172">
        <f t="shared" si="395"/>
        <v>46.042217459964277</v>
      </c>
      <c r="BF823" s="172">
        <f t="shared" si="395"/>
        <v>46.042217459964277</v>
      </c>
      <c r="BG823" s="172">
        <f t="shared" si="395"/>
        <v>46.042217459964277</v>
      </c>
      <c r="BH823" s="172">
        <f t="shared" si="395"/>
        <v>46.042217459964277</v>
      </c>
      <c r="BI823" s="172">
        <f t="shared" si="395"/>
        <v>46.042217459964277</v>
      </c>
      <c r="BJ823" s="172">
        <f t="shared" si="395"/>
        <v>46.042217459964277</v>
      </c>
      <c r="BK823" s="172">
        <f t="shared" si="395"/>
        <v>46.042217459964277</v>
      </c>
      <c r="BL823" s="172">
        <f t="shared" si="395"/>
        <v>46.042217459964277</v>
      </c>
      <c r="BM823" s="172">
        <f t="shared" si="395"/>
        <v>42.205366004967253</v>
      </c>
      <c r="BN823" s="172">
        <f t="shared" si="395"/>
        <v>0</v>
      </c>
      <c r="BO823" s="172">
        <f t="shared" si="395"/>
        <v>0</v>
      </c>
    </row>
    <row r="824" spans="1:67" ht="13.5" customHeight="1" outlineLevel="2" thickBot="1">
      <c r="B824" s="14" t="s">
        <v>561</v>
      </c>
      <c r="J824" s="2"/>
      <c r="L824" s="157">
        <f t="shared" ref="L824:BO824" si="396">SUM(L818,L821,L823)</f>
        <v>0</v>
      </c>
      <c r="M824" s="157">
        <f t="shared" si="396"/>
        <v>0</v>
      </c>
      <c r="N824" s="157">
        <f t="shared" si="396"/>
        <v>0</v>
      </c>
      <c r="O824" s="157">
        <f t="shared" si="396"/>
        <v>0</v>
      </c>
      <c r="P824" s="157">
        <f t="shared" si="396"/>
        <v>0</v>
      </c>
      <c r="Q824" s="157">
        <f t="shared" si="396"/>
        <v>0</v>
      </c>
      <c r="R824" s="157">
        <f t="shared" si="396"/>
        <v>0</v>
      </c>
      <c r="S824" s="157">
        <f t="shared" si="396"/>
        <v>0</v>
      </c>
      <c r="T824" s="157">
        <f t="shared" si="396"/>
        <v>0</v>
      </c>
      <c r="U824" s="157">
        <f t="shared" si="396"/>
        <v>0</v>
      </c>
      <c r="V824" s="157">
        <f t="shared" si="396"/>
        <v>0</v>
      </c>
      <c r="W824" s="157">
        <f t="shared" si="396"/>
        <v>0</v>
      </c>
      <c r="X824" s="157">
        <f t="shared" si="396"/>
        <v>0</v>
      </c>
      <c r="Y824" s="157">
        <f t="shared" si="396"/>
        <v>0</v>
      </c>
      <c r="Z824" s="157">
        <f t="shared" si="396"/>
        <v>0</v>
      </c>
      <c r="AA824" s="157">
        <f t="shared" si="396"/>
        <v>0</v>
      </c>
      <c r="AB824" s="157">
        <f t="shared" si="396"/>
        <v>0</v>
      </c>
      <c r="AC824" s="157">
        <f t="shared" si="396"/>
        <v>0</v>
      </c>
      <c r="AD824" s="157">
        <f t="shared" si="396"/>
        <v>0</v>
      </c>
      <c r="AE824" s="157">
        <f t="shared" si="396"/>
        <v>0</v>
      </c>
      <c r="AF824" s="157">
        <f t="shared" si="396"/>
        <v>0</v>
      </c>
      <c r="AG824" s="157">
        <f t="shared" si="396"/>
        <v>0</v>
      </c>
      <c r="AH824" s="157">
        <f t="shared" si="396"/>
        <v>0</v>
      </c>
      <c r="AI824" s="157">
        <f t="shared" si="396"/>
        <v>0</v>
      </c>
      <c r="AJ824" s="157">
        <f t="shared" si="396"/>
        <v>0</v>
      </c>
      <c r="AK824" s="157">
        <f t="shared" si="396"/>
        <v>0</v>
      </c>
      <c r="AL824" s="157">
        <f t="shared" si="396"/>
        <v>0</v>
      </c>
      <c r="AM824" s="157">
        <f t="shared" si="396"/>
        <v>0</v>
      </c>
      <c r="AN824" s="157">
        <f t="shared" si="396"/>
        <v>1409.1902760547403</v>
      </c>
      <c r="AO824" s="157">
        <f t="shared" si="396"/>
        <v>16677.514324387059</v>
      </c>
      <c r="AP824" s="157">
        <f t="shared" si="396"/>
        <v>16247.786961427397</v>
      </c>
      <c r="AQ824" s="157">
        <f t="shared" si="396"/>
        <v>15818.059598467726</v>
      </c>
      <c r="AR824" s="157">
        <f t="shared" si="396"/>
        <v>15388.33223550806</v>
      </c>
      <c r="AS824" s="157">
        <f t="shared" si="396"/>
        <v>14958.604872548392</v>
      </c>
      <c r="AT824" s="157">
        <f t="shared" si="396"/>
        <v>14528.877509588729</v>
      </c>
      <c r="AU824" s="157">
        <f t="shared" si="396"/>
        <v>14099.150146629059</v>
      </c>
      <c r="AV824" s="157">
        <f t="shared" si="396"/>
        <v>13669.422783669395</v>
      </c>
      <c r="AW824" s="157">
        <f t="shared" si="396"/>
        <v>13239.695420709728</v>
      </c>
      <c r="AX824" s="157">
        <f t="shared" si="396"/>
        <v>12809.96805775006</v>
      </c>
      <c r="AY824" s="157">
        <f t="shared" si="396"/>
        <v>12380.240694790393</v>
      </c>
      <c r="AZ824" s="157">
        <f t="shared" si="396"/>
        <v>11950.513331830729</v>
      </c>
      <c r="BA824" s="157">
        <f t="shared" si="396"/>
        <v>11520.785968871061</v>
      </c>
      <c r="BB824" s="157">
        <f t="shared" si="396"/>
        <v>11091.058605911396</v>
      </c>
      <c r="BC824" s="157">
        <f t="shared" si="396"/>
        <v>10661.331242951728</v>
      </c>
      <c r="BD824" s="157">
        <f t="shared" si="396"/>
        <v>10231.603879992063</v>
      </c>
      <c r="BE824" s="157">
        <f t="shared" si="396"/>
        <v>9801.876517032395</v>
      </c>
      <c r="BF824" s="157">
        <f t="shared" si="396"/>
        <v>9372.1491540727293</v>
      </c>
      <c r="BG824" s="157">
        <f t="shared" si="396"/>
        <v>8942.4217911130618</v>
      </c>
      <c r="BH824" s="157">
        <f t="shared" si="396"/>
        <v>8512.6944281533961</v>
      </c>
      <c r="BI824" s="157">
        <f t="shared" si="396"/>
        <v>8082.9670651937295</v>
      </c>
      <c r="BJ824" s="157">
        <f t="shared" si="396"/>
        <v>7653.2397022340629</v>
      </c>
      <c r="BK824" s="157">
        <f t="shared" si="396"/>
        <v>7223.5123392743963</v>
      </c>
      <c r="BL824" s="157">
        <f t="shared" si="396"/>
        <v>6793.7849763147296</v>
      </c>
      <c r="BM824" s="157">
        <f t="shared" si="396"/>
        <v>5866.5458746904442</v>
      </c>
      <c r="BN824" s="157">
        <f t="shared" si="396"/>
        <v>0</v>
      </c>
      <c r="BO824" s="157">
        <f t="shared" si="396"/>
        <v>0</v>
      </c>
    </row>
    <row r="825" spans="1:67" ht="12.75" customHeight="1" outlineLevel="2">
      <c r="B825" s="14"/>
    </row>
    <row r="826" spans="1:67" ht="12.75" customHeight="1" outlineLevel="2">
      <c r="B826" s="14"/>
    </row>
    <row r="827" spans="1:67" ht="12.75" customHeight="1" outlineLevel="2">
      <c r="B827" s="14"/>
    </row>
    <row r="828" spans="1:67" ht="12.75" customHeight="1" outlineLevel="2">
      <c r="B828" s="14"/>
    </row>
    <row r="829" spans="1:67" ht="12.75" customHeight="1" outlineLevel="2">
      <c r="B829" s="14"/>
    </row>
    <row r="830" spans="1:67" ht="12.75" customHeight="1" outlineLevel="2">
      <c r="B830" s="14"/>
    </row>
    <row r="831" spans="1:67" ht="12.75" customHeight="1" outlineLevel="2">
      <c r="B831" s="14"/>
    </row>
    <row r="832" spans="1:67" outlineLevel="1">
      <c r="A832">
        <f>A802+1</f>
        <v>28</v>
      </c>
      <c r="B832" s="158" t="s">
        <v>547</v>
      </c>
      <c r="C832" s="150"/>
      <c r="G832" s="159" t="s">
        <v>548</v>
      </c>
      <c r="H832" s="1">
        <f>+C837</f>
        <v>2042</v>
      </c>
      <c r="I832" s="2">
        <f>+E844</f>
        <v>161401.03167441936</v>
      </c>
      <c r="J832" s="2">
        <f>NPV($C$4,M832:BO832)+L832</f>
        <v>21055.355902412004</v>
      </c>
      <c r="L832" s="2">
        <f>+L854</f>
        <v>0</v>
      </c>
      <c r="M832" s="2">
        <f t="shared" ref="M832:BO832" si="397">+M854</f>
        <v>0</v>
      </c>
      <c r="N832" s="2">
        <f t="shared" si="397"/>
        <v>0</v>
      </c>
      <c r="O832" s="2">
        <f t="shared" si="397"/>
        <v>0</v>
      </c>
      <c r="P832" s="2">
        <f t="shared" si="397"/>
        <v>0</v>
      </c>
      <c r="Q832" s="2">
        <f t="shared" si="397"/>
        <v>0</v>
      </c>
      <c r="R832" s="2">
        <f t="shared" si="397"/>
        <v>0</v>
      </c>
      <c r="S832" s="2">
        <f t="shared" si="397"/>
        <v>0</v>
      </c>
      <c r="T832" s="2">
        <f t="shared" si="397"/>
        <v>0</v>
      </c>
      <c r="U832" s="2">
        <f t="shared" si="397"/>
        <v>0</v>
      </c>
      <c r="V832" s="2">
        <f t="shared" si="397"/>
        <v>0</v>
      </c>
      <c r="W832" s="2">
        <f t="shared" si="397"/>
        <v>0</v>
      </c>
      <c r="X832" s="2">
        <f t="shared" si="397"/>
        <v>0</v>
      </c>
      <c r="Y832" s="2">
        <f t="shared" si="397"/>
        <v>0</v>
      </c>
      <c r="Z832" s="2">
        <f t="shared" si="397"/>
        <v>0</v>
      </c>
      <c r="AA832" s="2">
        <f t="shared" si="397"/>
        <v>0</v>
      </c>
      <c r="AB832" s="2">
        <f t="shared" si="397"/>
        <v>0</v>
      </c>
      <c r="AC832" s="2">
        <f t="shared" si="397"/>
        <v>0</v>
      </c>
      <c r="AD832" s="2">
        <f t="shared" si="397"/>
        <v>0</v>
      </c>
      <c r="AE832" s="2">
        <f t="shared" si="397"/>
        <v>0</v>
      </c>
      <c r="AF832" s="2">
        <f t="shared" si="397"/>
        <v>0</v>
      </c>
      <c r="AG832" s="2">
        <f t="shared" si="397"/>
        <v>0</v>
      </c>
      <c r="AH832" s="2">
        <f t="shared" si="397"/>
        <v>0</v>
      </c>
      <c r="AI832" s="2">
        <f t="shared" si="397"/>
        <v>0</v>
      </c>
      <c r="AJ832" s="2">
        <f t="shared" si="397"/>
        <v>0</v>
      </c>
      <c r="AK832" s="2">
        <f t="shared" si="397"/>
        <v>0</v>
      </c>
      <c r="AL832" s="2">
        <f t="shared" si="397"/>
        <v>0</v>
      </c>
      <c r="AM832" s="2">
        <f t="shared" si="397"/>
        <v>0</v>
      </c>
      <c r="AN832" s="2">
        <f t="shared" si="397"/>
        <v>0</v>
      </c>
      <c r="AO832" s="2">
        <f t="shared" si="397"/>
        <v>0</v>
      </c>
      <c r="AP832" s="2">
        <f t="shared" si="397"/>
        <v>1481.9753061105368</v>
      </c>
      <c r="AQ832" s="2">
        <f t="shared" si="397"/>
        <v>17538.912108620239</v>
      </c>
      <c r="AR832" s="2">
        <f t="shared" si="397"/>
        <v>17086.989219931864</v>
      </c>
      <c r="AS832" s="2">
        <f t="shared" si="397"/>
        <v>16635.066331243492</v>
      </c>
      <c r="AT832" s="2">
        <f t="shared" si="397"/>
        <v>16183.143442555116</v>
      </c>
      <c r="AU832" s="2">
        <f t="shared" si="397"/>
        <v>15731.220553866744</v>
      </c>
      <c r="AV832" s="2">
        <f t="shared" si="397"/>
        <v>15279.297665178368</v>
      </c>
      <c r="AW832" s="2">
        <f t="shared" si="397"/>
        <v>14827.374776489996</v>
      </c>
      <c r="AX832" s="2">
        <f t="shared" si="397"/>
        <v>14375.451887801621</v>
      </c>
      <c r="AY832" s="2">
        <f t="shared" si="397"/>
        <v>13923.528999113249</v>
      </c>
      <c r="AZ832" s="2">
        <f t="shared" si="397"/>
        <v>13471.606110424873</v>
      </c>
      <c r="BA832" s="2">
        <f t="shared" si="397"/>
        <v>13019.683221736501</v>
      </c>
      <c r="BB832" s="2">
        <f t="shared" si="397"/>
        <v>12567.760333048125</v>
      </c>
      <c r="BC832" s="2">
        <f t="shared" si="397"/>
        <v>12115.837444359753</v>
      </c>
      <c r="BD832" s="2">
        <f t="shared" si="397"/>
        <v>11663.914555671377</v>
      </c>
      <c r="BE832" s="2">
        <f t="shared" si="397"/>
        <v>11211.991666983005</v>
      </c>
      <c r="BF832" s="2">
        <f t="shared" si="397"/>
        <v>10760.06877829463</v>
      </c>
      <c r="BG832" s="2">
        <f t="shared" si="397"/>
        <v>10308.145889606256</v>
      </c>
      <c r="BH832" s="2">
        <f t="shared" si="397"/>
        <v>9856.223000917882</v>
      </c>
      <c r="BI832" s="2">
        <f t="shared" si="397"/>
        <v>9404.3001122295063</v>
      </c>
      <c r="BJ832" s="2">
        <f t="shared" si="397"/>
        <v>8952.3772235411325</v>
      </c>
      <c r="BK832" s="2">
        <f t="shared" si="397"/>
        <v>8500.4543348527586</v>
      </c>
      <c r="BL832" s="2">
        <f t="shared" si="397"/>
        <v>8048.5314461643839</v>
      </c>
      <c r="BM832" s="2">
        <f t="shared" si="397"/>
        <v>7596.60855747601</v>
      </c>
      <c r="BN832" s="2">
        <f t="shared" si="397"/>
        <v>7144.6856687876352</v>
      </c>
      <c r="BO832" s="2">
        <f t="shared" si="397"/>
        <v>6169.554435754766</v>
      </c>
    </row>
    <row r="833" spans="2:67" ht="12.75" customHeight="1" outlineLevel="2">
      <c r="B833" s="160" t="str">
        <f>"Jan "&amp;$L$10&amp;" $"</f>
        <v>Jan 2012 $</v>
      </c>
      <c r="C833" s="161">
        <v>72099.644</v>
      </c>
      <c r="D833" s="60"/>
      <c r="E833" s="60"/>
      <c r="F833" s="60"/>
      <c r="G833" s="60"/>
      <c r="H833" s="162"/>
    </row>
    <row r="834" spans="2:67" ht="12.75" customHeight="1" outlineLevel="2">
      <c r="B834" s="14" t="s">
        <v>549</v>
      </c>
      <c r="C834" s="163">
        <v>1.0500000000000001E-2</v>
      </c>
      <c r="D834" s="163">
        <v>0.26740000000000003</v>
      </c>
      <c r="E834" s="163">
        <v>0.72209999999999996</v>
      </c>
      <c r="F834" s="163">
        <v>0</v>
      </c>
      <c r="G834" s="163">
        <v>0</v>
      </c>
      <c r="H834" s="164"/>
      <c r="J834" s="17"/>
      <c r="K834" s="17"/>
    </row>
    <row r="835" spans="2:67" ht="12.75" customHeight="1" outlineLevel="2">
      <c r="B835" s="14" t="s">
        <v>323</v>
      </c>
      <c r="C835" s="193">
        <v>2.5499999999999998E-2</v>
      </c>
      <c r="D835" s="60"/>
      <c r="E835" s="60"/>
      <c r="F835" s="60"/>
      <c r="G835" s="60"/>
    </row>
    <row r="836" spans="2:67" ht="12.75" customHeight="1" outlineLevel="2">
      <c r="B836" s="14" t="s">
        <v>550</v>
      </c>
      <c r="C836" s="159">
        <v>2040</v>
      </c>
      <c r="D836" s="159">
        <v>4</v>
      </c>
    </row>
    <row r="837" spans="2:67" ht="12.75" customHeight="1" outlineLevel="2">
      <c r="B837" s="14" t="s">
        <v>551</v>
      </c>
      <c r="C837" s="159">
        <v>2042</v>
      </c>
      <c r="D837" s="159">
        <v>12</v>
      </c>
    </row>
    <row r="838" spans="2:67" ht="12.75" customHeight="1" outlineLevel="2">
      <c r="B838" s="15" t="s">
        <v>552</v>
      </c>
      <c r="L838" s="166">
        <f t="shared" ref="L838:BO838" si="398">(1+$C835)^L$21</f>
        <v>1.0126697388586272</v>
      </c>
      <c r="M838" s="166">
        <f t="shared" si="398"/>
        <v>1.0384928171995222</v>
      </c>
      <c r="N838" s="166">
        <f t="shared" si="398"/>
        <v>1.0649743840381101</v>
      </c>
      <c r="O838" s="166">
        <f t="shared" si="398"/>
        <v>1.092131230831082</v>
      </c>
      <c r="P838" s="166">
        <f t="shared" si="398"/>
        <v>1.1199805772172746</v>
      </c>
      <c r="Q838" s="166">
        <f t="shared" si="398"/>
        <v>1.1485400819363152</v>
      </c>
      <c r="R838" s="166">
        <f t="shared" si="398"/>
        <v>1.1778278540256915</v>
      </c>
      <c r="S838" s="166">
        <f t="shared" si="398"/>
        <v>1.2078624643033467</v>
      </c>
      <c r="T838" s="166">
        <f t="shared" si="398"/>
        <v>1.2386629571430821</v>
      </c>
      <c r="U838" s="166">
        <f t="shared" si="398"/>
        <v>1.2702488625502308</v>
      </c>
      <c r="V838" s="166">
        <f t="shared" si="398"/>
        <v>1.3026402085452617</v>
      </c>
      <c r="W838" s="166">
        <f t="shared" si="398"/>
        <v>1.335857533863166</v>
      </c>
      <c r="X838" s="166">
        <f t="shared" si="398"/>
        <v>1.369921900976677</v>
      </c>
      <c r="Y838" s="166">
        <f t="shared" si="398"/>
        <v>1.4048549094515823</v>
      </c>
      <c r="Z838" s="166">
        <f t="shared" si="398"/>
        <v>1.4406787096425977</v>
      </c>
      <c r="AA838" s="166">
        <f t="shared" si="398"/>
        <v>1.477416016738484</v>
      </c>
      <c r="AB838" s="166">
        <f t="shared" si="398"/>
        <v>1.5150901251653155</v>
      </c>
      <c r="AC838" s="166">
        <f t="shared" si="398"/>
        <v>1.5537249233570312</v>
      </c>
      <c r="AD838" s="166">
        <f t="shared" si="398"/>
        <v>1.5933449089026355</v>
      </c>
      <c r="AE838" s="166">
        <f t="shared" si="398"/>
        <v>1.6339752040796529</v>
      </c>
      <c r="AF838" s="166">
        <f t="shared" si="398"/>
        <v>1.6756415717836841</v>
      </c>
      <c r="AG838" s="166">
        <f t="shared" si="398"/>
        <v>1.7183704318641684</v>
      </c>
      <c r="AH838" s="166">
        <f t="shared" si="398"/>
        <v>1.7621888778767048</v>
      </c>
      <c r="AI838" s="166">
        <f t="shared" si="398"/>
        <v>1.8071246942625607</v>
      </c>
      <c r="AJ838" s="166">
        <f t="shared" si="398"/>
        <v>1.8532063739662561</v>
      </c>
      <c r="AK838" s="166">
        <f t="shared" si="398"/>
        <v>1.9004631365023958</v>
      </c>
      <c r="AL838" s="166">
        <f t="shared" si="398"/>
        <v>1.9489249464832072</v>
      </c>
      <c r="AM838" s="166">
        <f t="shared" si="398"/>
        <v>1.998622532618529</v>
      </c>
      <c r="AN838" s="166">
        <f t="shared" si="398"/>
        <v>2.0495874072003017</v>
      </c>
      <c r="AO838" s="166">
        <f t="shared" si="398"/>
        <v>2.1018518860839097</v>
      </c>
      <c r="AP838" s="166">
        <f t="shared" si="398"/>
        <v>2.1554491091790493</v>
      </c>
      <c r="AQ838" s="166">
        <f t="shared" si="398"/>
        <v>2.2104130614631154</v>
      </c>
      <c r="AR838" s="166">
        <f t="shared" si="398"/>
        <v>2.2667785945304249</v>
      </c>
      <c r="AS838" s="166">
        <f t="shared" si="398"/>
        <v>2.3245814486909508</v>
      </c>
      <c r="AT838" s="166">
        <f t="shared" si="398"/>
        <v>2.3838582756325706</v>
      </c>
      <c r="AU838" s="166">
        <f t="shared" si="398"/>
        <v>2.444646661661201</v>
      </c>
      <c r="AV838" s="166">
        <f t="shared" si="398"/>
        <v>2.5069851515335619</v>
      </c>
      <c r="AW838" s="166">
        <f t="shared" si="398"/>
        <v>2.570913272897668</v>
      </c>
      <c r="AX838" s="166">
        <f t="shared" si="398"/>
        <v>2.6364715613565588</v>
      </c>
      <c r="AY838" s="166">
        <f t="shared" si="398"/>
        <v>2.7037015861711513</v>
      </c>
      <c r="AZ838" s="166">
        <f t="shared" si="398"/>
        <v>2.7726459766185156</v>
      </c>
      <c r="BA838" s="166">
        <f t="shared" si="398"/>
        <v>2.8433484490222884</v>
      </c>
      <c r="BB838" s="166">
        <f t="shared" si="398"/>
        <v>2.9158538344723568</v>
      </c>
      <c r="BC838" s="166">
        <f t="shared" si="398"/>
        <v>2.9902081072514015</v>
      </c>
      <c r="BD838" s="166">
        <f t="shared" si="398"/>
        <v>3.0664584139863131</v>
      </c>
      <c r="BE838" s="166">
        <f t="shared" si="398"/>
        <v>3.1446531035429639</v>
      </c>
      <c r="BF838" s="166">
        <f t="shared" si="398"/>
        <v>3.2248417576833104</v>
      </c>
      <c r="BG838" s="166">
        <f t="shared" si="398"/>
        <v>3.3070752225042348</v>
      </c>
      <c r="BH838" s="166">
        <f t="shared" si="398"/>
        <v>3.3914056406780926</v>
      </c>
      <c r="BI838" s="166">
        <f t="shared" si="398"/>
        <v>3.477886484515385</v>
      </c>
      <c r="BJ838" s="166">
        <f t="shared" si="398"/>
        <v>3.5665725898705269</v>
      </c>
      <c r="BK838" s="166">
        <f t="shared" si="398"/>
        <v>3.6575201909122264</v>
      </c>
      <c r="BL838" s="166">
        <f t="shared" si="398"/>
        <v>3.7507869557804878</v>
      </c>
      <c r="BM838" s="166">
        <f t="shared" si="398"/>
        <v>3.8464320231528903</v>
      </c>
      <c r="BN838" s="166">
        <f t="shared" si="398"/>
        <v>3.9445160397432901</v>
      </c>
      <c r="BO838" s="166">
        <f t="shared" si="398"/>
        <v>4.0451011987567442</v>
      </c>
    </row>
    <row r="839" spans="2:67" ht="12.75" customHeight="1" outlineLevel="2">
      <c r="B839" s="14" t="s">
        <v>553</v>
      </c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 spans="2:67" ht="12.75" customHeight="1" outlineLevel="2">
      <c r="B840" s="64" t="s">
        <v>554</v>
      </c>
      <c r="L840" s="2">
        <f t="shared" ref="L840:BO840" si="399">IF(L$10&gt;$C837,0,+K843)</f>
        <v>0</v>
      </c>
      <c r="M840" s="2">
        <f t="shared" si="399"/>
        <v>0</v>
      </c>
      <c r="N840" s="2">
        <f t="shared" si="399"/>
        <v>0</v>
      </c>
      <c r="O840" s="2">
        <f t="shared" si="399"/>
        <v>0</v>
      </c>
      <c r="P840" s="2">
        <f t="shared" si="399"/>
        <v>0</v>
      </c>
      <c r="Q840" s="2">
        <f t="shared" si="399"/>
        <v>0</v>
      </c>
      <c r="R840" s="2">
        <f t="shared" si="399"/>
        <v>0</v>
      </c>
      <c r="S840" s="2">
        <f t="shared" si="399"/>
        <v>0</v>
      </c>
      <c r="T840" s="2">
        <f t="shared" si="399"/>
        <v>0</v>
      </c>
      <c r="U840" s="2">
        <f t="shared" si="399"/>
        <v>0</v>
      </c>
      <c r="V840" s="2">
        <f t="shared" si="399"/>
        <v>0</v>
      </c>
      <c r="W840" s="2">
        <f t="shared" si="399"/>
        <v>0</v>
      </c>
      <c r="X840" s="2">
        <f t="shared" si="399"/>
        <v>0</v>
      </c>
      <c r="Y840" s="2">
        <f t="shared" si="399"/>
        <v>0</v>
      </c>
      <c r="Z840" s="2">
        <f t="shared" si="399"/>
        <v>0</v>
      </c>
      <c r="AA840" s="2">
        <f t="shared" si="399"/>
        <v>0</v>
      </c>
      <c r="AB840" s="2">
        <f t="shared" si="399"/>
        <v>0</v>
      </c>
      <c r="AC840" s="2">
        <f t="shared" si="399"/>
        <v>0</v>
      </c>
      <c r="AD840" s="2">
        <f t="shared" si="399"/>
        <v>0</v>
      </c>
      <c r="AE840" s="2">
        <f t="shared" si="399"/>
        <v>0</v>
      </c>
      <c r="AF840" s="2">
        <f t="shared" si="399"/>
        <v>0</v>
      </c>
      <c r="AG840" s="2">
        <f t="shared" si="399"/>
        <v>0</v>
      </c>
      <c r="AH840" s="2">
        <f t="shared" si="399"/>
        <v>0</v>
      </c>
      <c r="AI840" s="2">
        <f t="shared" si="399"/>
        <v>0</v>
      </c>
      <c r="AJ840" s="2">
        <f t="shared" si="399"/>
        <v>0</v>
      </c>
      <c r="AK840" s="2">
        <f t="shared" si="399"/>
        <v>0</v>
      </c>
      <c r="AL840" s="2">
        <f t="shared" si="399"/>
        <v>0</v>
      </c>
      <c r="AM840" s="2">
        <f t="shared" si="399"/>
        <v>0</v>
      </c>
      <c r="AN840" s="2">
        <f t="shared" si="399"/>
        <v>0</v>
      </c>
      <c r="AO840" s="2">
        <f t="shared" si="399"/>
        <v>1587.9988716366181</v>
      </c>
      <c r="AP840" s="2">
        <f t="shared" si="399"/>
        <v>43476.115523018067</v>
      </c>
      <c r="AQ840" s="2">
        <f t="shared" si="399"/>
        <v>0</v>
      </c>
      <c r="AR840" s="2">
        <f t="shared" si="399"/>
        <v>0</v>
      </c>
      <c r="AS840" s="2">
        <f t="shared" si="399"/>
        <v>0</v>
      </c>
      <c r="AT840" s="2">
        <f t="shared" si="399"/>
        <v>0</v>
      </c>
      <c r="AU840" s="2">
        <f t="shared" si="399"/>
        <v>0</v>
      </c>
      <c r="AV840" s="2">
        <f t="shared" si="399"/>
        <v>0</v>
      </c>
      <c r="AW840" s="2">
        <f t="shared" si="399"/>
        <v>0</v>
      </c>
      <c r="AX840" s="2">
        <f t="shared" si="399"/>
        <v>0</v>
      </c>
      <c r="AY840" s="2">
        <f t="shared" si="399"/>
        <v>0</v>
      </c>
      <c r="AZ840" s="2">
        <f t="shared" si="399"/>
        <v>0</v>
      </c>
      <c r="BA840" s="2">
        <f t="shared" si="399"/>
        <v>0</v>
      </c>
      <c r="BB840" s="2">
        <f t="shared" si="399"/>
        <v>0</v>
      </c>
      <c r="BC840" s="2">
        <f t="shared" si="399"/>
        <v>0</v>
      </c>
      <c r="BD840" s="2">
        <f t="shared" si="399"/>
        <v>0</v>
      </c>
      <c r="BE840" s="2">
        <f t="shared" si="399"/>
        <v>0</v>
      </c>
      <c r="BF840" s="2">
        <f t="shared" si="399"/>
        <v>0</v>
      </c>
      <c r="BG840" s="2">
        <f t="shared" si="399"/>
        <v>0</v>
      </c>
      <c r="BH840" s="2">
        <f t="shared" si="399"/>
        <v>0</v>
      </c>
      <c r="BI840" s="2">
        <f t="shared" si="399"/>
        <v>0</v>
      </c>
      <c r="BJ840" s="2">
        <f t="shared" si="399"/>
        <v>0</v>
      </c>
      <c r="BK840" s="2">
        <f t="shared" si="399"/>
        <v>0</v>
      </c>
      <c r="BL840" s="2">
        <f t="shared" si="399"/>
        <v>0</v>
      </c>
      <c r="BM840" s="2">
        <f t="shared" si="399"/>
        <v>0</v>
      </c>
      <c r="BN840" s="2">
        <f t="shared" si="399"/>
        <v>0</v>
      </c>
      <c r="BO840" s="2">
        <f t="shared" si="399"/>
        <v>0</v>
      </c>
    </row>
    <row r="841" spans="2:67" ht="12.75" customHeight="1" outlineLevel="2">
      <c r="B841" s="64" t="s">
        <v>555</v>
      </c>
      <c r="L841" s="2">
        <f t="shared" ref="L841:BO841" si="400">IF(AND(L$10&gt;=$C836,L$10&lt;=$C837),INDEX($C834:$G834,1,L$10-$C836+1)*$C833*L838,0)</f>
        <v>0</v>
      </c>
      <c r="M841" s="2">
        <f t="shared" si="400"/>
        <v>0</v>
      </c>
      <c r="N841" s="2">
        <f t="shared" si="400"/>
        <v>0</v>
      </c>
      <c r="O841" s="2">
        <f t="shared" si="400"/>
        <v>0</v>
      </c>
      <c r="P841" s="2">
        <f t="shared" si="400"/>
        <v>0</v>
      </c>
      <c r="Q841" s="2">
        <f t="shared" si="400"/>
        <v>0</v>
      </c>
      <c r="R841" s="2">
        <f t="shared" si="400"/>
        <v>0</v>
      </c>
      <c r="S841" s="2">
        <f t="shared" si="400"/>
        <v>0</v>
      </c>
      <c r="T841" s="2">
        <f t="shared" si="400"/>
        <v>0</v>
      </c>
      <c r="U841" s="2">
        <f t="shared" si="400"/>
        <v>0</v>
      </c>
      <c r="V841" s="2">
        <f t="shared" si="400"/>
        <v>0</v>
      </c>
      <c r="W841" s="2">
        <f t="shared" si="400"/>
        <v>0</v>
      </c>
      <c r="X841" s="2">
        <f t="shared" si="400"/>
        <v>0</v>
      </c>
      <c r="Y841" s="2">
        <f t="shared" si="400"/>
        <v>0</v>
      </c>
      <c r="Z841" s="2">
        <f t="shared" si="400"/>
        <v>0</v>
      </c>
      <c r="AA841" s="2">
        <f t="shared" si="400"/>
        <v>0</v>
      </c>
      <c r="AB841" s="2">
        <f t="shared" si="400"/>
        <v>0</v>
      </c>
      <c r="AC841" s="2">
        <f t="shared" si="400"/>
        <v>0</v>
      </c>
      <c r="AD841" s="2">
        <f t="shared" si="400"/>
        <v>0</v>
      </c>
      <c r="AE841" s="2">
        <f t="shared" si="400"/>
        <v>0</v>
      </c>
      <c r="AF841" s="2">
        <f t="shared" si="400"/>
        <v>0</v>
      </c>
      <c r="AG841" s="2">
        <f t="shared" si="400"/>
        <v>0</v>
      </c>
      <c r="AH841" s="2">
        <f t="shared" si="400"/>
        <v>0</v>
      </c>
      <c r="AI841" s="2">
        <f t="shared" si="400"/>
        <v>0</v>
      </c>
      <c r="AJ841" s="2">
        <f t="shared" si="400"/>
        <v>0</v>
      </c>
      <c r="AK841" s="2">
        <f t="shared" si="400"/>
        <v>0</v>
      </c>
      <c r="AL841" s="2">
        <f t="shared" si="400"/>
        <v>0</v>
      </c>
      <c r="AM841" s="2">
        <f t="shared" si="400"/>
        <v>0</v>
      </c>
      <c r="AN841" s="2">
        <f t="shared" si="400"/>
        <v>1551.6324852632604</v>
      </c>
      <c r="AO841" s="2">
        <f t="shared" si="400"/>
        <v>40522.537427301002</v>
      </c>
      <c r="AP841" s="2">
        <f t="shared" si="400"/>
        <v>112219.47660919419</v>
      </c>
      <c r="AQ841" s="2">
        <f t="shared" si="400"/>
        <v>0</v>
      </c>
      <c r="AR841" s="2">
        <f t="shared" si="400"/>
        <v>0</v>
      </c>
      <c r="AS841" s="2">
        <f t="shared" si="400"/>
        <v>0</v>
      </c>
      <c r="AT841" s="2">
        <f t="shared" si="400"/>
        <v>0</v>
      </c>
      <c r="AU841" s="2">
        <f t="shared" si="400"/>
        <v>0</v>
      </c>
      <c r="AV841" s="2">
        <f t="shared" si="400"/>
        <v>0</v>
      </c>
      <c r="AW841" s="2">
        <f t="shared" si="400"/>
        <v>0</v>
      </c>
      <c r="AX841" s="2">
        <f t="shared" si="400"/>
        <v>0</v>
      </c>
      <c r="AY841" s="2">
        <f t="shared" si="400"/>
        <v>0</v>
      </c>
      <c r="AZ841" s="2">
        <f t="shared" si="400"/>
        <v>0</v>
      </c>
      <c r="BA841" s="2">
        <f t="shared" si="400"/>
        <v>0</v>
      </c>
      <c r="BB841" s="2">
        <f t="shared" si="400"/>
        <v>0</v>
      </c>
      <c r="BC841" s="2">
        <f t="shared" si="400"/>
        <v>0</v>
      </c>
      <c r="BD841" s="2">
        <f t="shared" si="400"/>
        <v>0</v>
      </c>
      <c r="BE841" s="2">
        <f t="shared" si="400"/>
        <v>0</v>
      </c>
      <c r="BF841" s="2">
        <f t="shared" si="400"/>
        <v>0</v>
      </c>
      <c r="BG841" s="2">
        <f t="shared" si="400"/>
        <v>0</v>
      </c>
      <c r="BH841" s="2">
        <f t="shared" si="400"/>
        <v>0</v>
      </c>
      <c r="BI841" s="2">
        <f t="shared" si="400"/>
        <v>0</v>
      </c>
      <c r="BJ841" s="2">
        <f t="shared" si="400"/>
        <v>0</v>
      </c>
      <c r="BK841" s="2">
        <f t="shared" si="400"/>
        <v>0</v>
      </c>
      <c r="BL841" s="2">
        <f t="shared" si="400"/>
        <v>0</v>
      </c>
      <c r="BM841" s="2">
        <f t="shared" si="400"/>
        <v>0</v>
      </c>
      <c r="BN841" s="2">
        <f t="shared" si="400"/>
        <v>0</v>
      </c>
      <c r="BO841" s="2">
        <f t="shared" si="400"/>
        <v>0</v>
      </c>
    </row>
    <row r="842" spans="2:67" ht="12.75" customHeight="1" outlineLevel="2">
      <c r="B842" s="64" t="s">
        <v>3</v>
      </c>
      <c r="C842" s="165">
        <v>6.25E-2</v>
      </c>
      <c r="L842" s="2">
        <f t="shared" ref="L842:BO842" si="401">SUM(L840,L841/2)*$C842*IF(L$10=$C836,(13-$D836)/12,IF(L$10=$C837,($D837-1)/12,1))</f>
        <v>0</v>
      </c>
      <c r="M842" s="2">
        <f t="shared" si="401"/>
        <v>0</v>
      </c>
      <c r="N842" s="2">
        <f t="shared" si="401"/>
        <v>0</v>
      </c>
      <c r="O842" s="2">
        <f t="shared" si="401"/>
        <v>0</v>
      </c>
      <c r="P842" s="2">
        <f t="shared" si="401"/>
        <v>0</v>
      </c>
      <c r="Q842" s="2">
        <f t="shared" si="401"/>
        <v>0</v>
      </c>
      <c r="R842" s="2">
        <f t="shared" si="401"/>
        <v>0</v>
      </c>
      <c r="S842" s="2">
        <f t="shared" si="401"/>
        <v>0</v>
      </c>
      <c r="T842" s="2">
        <f t="shared" si="401"/>
        <v>0</v>
      </c>
      <c r="U842" s="2">
        <f t="shared" si="401"/>
        <v>0</v>
      </c>
      <c r="V842" s="2">
        <f t="shared" si="401"/>
        <v>0</v>
      </c>
      <c r="W842" s="2">
        <f t="shared" si="401"/>
        <v>0</v>
      </c>
      <c r="X842" s="2">
        <f t="shared" si="401"/>
        <v>0</v>
      </c>
      <c r="Y842" s="2">
        <f t="shared" si="401"/>
        <v>0</v>
      </c>
      <c r="Z842" s="2">
        <f t="shared" si="401"/>
        <v>0</v>
      </c>
      <c r="AA842" s="2">
        <f t="shared" si="401"/>
        <v>0</v>
      </c>
      <c r="AB842" s="2">
        <f t="shared" si="401"/>
        <v>0</v>
      </c>
      <c r="AC842" s="2">
        <f t="shared" si="401"/>
        <v>0</v>
      </c>
      <c r="AD842" s="2">
        <f t="shared" si="401"/>
        <v>0</v>
      </c>
      <c r="AE842" s="2">
        <f t="shared" si="401"/>
        <v>0</v>
      </c>
      <c r="AF842" s="2">
        <f t="shared" si="401"/>
        <v>0</v>
      </c>
      <c r="AG842" s="2">
        <f t="shared" si="401"/>
        <v>0</v>
      </c>
      <c r="AH842" s="2">
        <f t="shared" si="401"/>
        <v>0</v>
      </c>
      <c r="AI842" s="2">
        <f t="shared" si="401"/>
        <v>0</v>
      </c>
      <c r="AJ842" s="2">
        <f t="shared" si="401"/>
        <v>0</v>
      </c>
      <c r="AK842" s="2">
        <f t="shared" si="401"/>
        <v>0</v>
      </c>
      <c r="AL842" s="2">
        <f t="shared" si="401"/>
        <v>0</v>
      </c>
      <c r="AM842" s="2">
        <f t="shared" si="401"/>
        <v>0</v>
      </c>
      <c r="AN842" s="2">
        <f t="shared" si="401"/>
        <v>36.366386373357663</v>
      </c>
      <c r="AO842" s="2">
        <f t="shared" si="401"/>
        <v>1365.5792240804449</v>
      </c>
      <c r="AP842" s="2">
        <f t="shared" si="401"/>
        <v>5705.4395422071175</v>
      </c>
      <c r="AQ842" s="2">
        <f t="shared" si="401"/>
        <v>0</v>
      </c>
      <c r="AR842" s="2">
        <f t="shared" si="401"/>
        <v>0</v>
      </c>
      <c r="AS842" s="2">
        <f t="shared" si="401"/>
        <v>0</v>
      </c>
      <c r="AT842" s="2">
        <f t="shared" si="401"/>
        <v>0</v>
      </c>
      <c r="AU842" s="2">
        <f t="shared" si="401"/>
        <v>0</v>
      </c>
      <c r="AV842" s="2">
        <f t="shared" si="401"/>
        <v>0</v>
      </c>
      <c r="AW842" s="2">
        <f t="shared" si="401"/>
        <v>0</v>
      </c>
      <c r="AX842" s="2">
        <f t="shared" si="401"/>
        <v>0</v>
      </c>
      <c r="AY842" s="2">
        <f t="shared" si="401"/>
        <v>0</v>
      </c>
      <c r="AZ842" s="2">
        <f t="shared" si="401"/>
        <v>0</v>
      </c>
      <c r="BA842" s="2">
        <f t="shared" si="401"/>
        <v>0</v>
      </c>
      <c r="BB842" s="2">
        <f t="shared" si="401"/>
        <v>0</v>
      </c>
      <c r="BC842" s="2">
        <f t="shared" si="401"/>
        <v>0</v>
      </c>
      <c r="BD842" s="2">
        <f t="shared" si="401"/>
        <v>0</v>
      </c>
      <c r="BE842" s="2">
        <f t="shared" si="401"/>
        <v>0</v>
      </c>
      <c r="BF842" s="2">
        <f t="shared" si="401"/>
        <v>0</v>
      </c>
      <c r="BG842" s="2">
        <f t="shared" si="401"/>
        <v>0</v>
      </c>
      <c r="BH842" s="2">
        <f t="shared" si="401"/>
        <v>0</v>
      </c>
      <c r="BI842" s="2">
        <f t="shared" si="401"/>
        <v>0</v>
      </c>
      <c r="BJ842" s="2">
        <f t="shared" si="401"/>
        <v>0</v>
      </c>
      <c r="BK842" s="2">
        <f t="shared" si="401"/>
        <v>0</v>
      </c>
      <c r="BL842" s="2">
        <f t="shared" si="401"/>
        <v>0</v>
      </c>
      <c r="BM842" s="2">
        <f t="shared" si="401"/>
        <v>0</v>
      </c>
      <c r="BN842" s="2">
        <f t="shared" si="401"/>
        <v>0</v>
      </c>
      <c r="BO842" s="2">
        <f t="shared" si="401"/>
        <v>0</v>
      </c>
    </row>
    <row r="843" spans="2:67" ht="12.75" customHeight="1" outlineLevel="2">
      <c r="B843" s="64" t="s">
        <v>556</v>
      </c>
      <c r="K843" s="167"/>
      <c r="L843" s="2">
        <f>SUM(L840:L842)</f>
        <v>0</v>
      </c>
      <c r="M843" s="2">
        <f t="shared" ref="M843:BO843" si="402">SUM(M840:M842)</f>
        <v>0</v>
      </c>
      <c r="N843" s="2">
        <f t="shared" si="402"/>
        <v>0</v>
      </c>
      <c r="O843" s="2">
        <f t="shared" si="402"/>
        <v>0</v>
      </c>
      <c r="P843" s="2">
        <f t="shared" si="402"/>
        <v>0</v>
      </c>
      <c r="Q843" s="2">
        <f t="shared" si="402"/>
        <v>0</v>
      </c>
      <c r="R843" s="2">
        <f t="shared" si="402"/>
        <v>0</v>
      </c>
      <c r="S843" s="2">
        <f t="shared" si="402"/>
        <v>0</v>
      </c>
      <c r="T843" s="2">
        <f t="shared" si="402"/>
        <v>0</v>
      </c>
      <c r="U843" s="2">
        <f t="shared" si="402"/>
        <v>0</v>
      </c>
      <c r="V843" s="2">
        <f t="shared" si="402"/>
        <v>0</v>
      </c>
      <c r="W843" s="2">
        <f t="shared" si="402"/>
        <v>0</v>
      </c>
      <c r="X843" s="2">
        <f t="shared" si="402"/>
        <v>0</v>
      </c>
      <c r="Y843" s="2">
        <f t="shared" si="402"/>
        <v>0</v>
      </c>
      <c r="Z843" s="2">
        <f t="shared" si="402"/>
        <v>0</v>
      </c>
      <c r="AA843" s="2">
        <f t="shared" si="402"/>
        <v>0</v>
      </c>
      <c r="AB843" s="2">
        <f t="shared" si="402"/>
        <v>0</v>
      </c>
      <c r="AC843" s="2">
        <f t="shared" si="402"/>
        <v>0</v>
      </c>
      <c r="AD843" s="2">
        <f t="shared" si="402"/>
        <v>0</v>
      </c>
      <c r="AE843" s="2">
        <f t="shared" si="402"/>
        <v>0</v>
      </c>
      <c r="AF843" s="2">
        <f t="shared" si="402"/>
        <v>0</v>
      </c>
      <c r="AG843" s="2">
        <f t="shared" si="402"/>
        <v>0</v>
      </c>
      <c r="AH843" s="2">
        <f t="shared" si="402"/>
        <v>0</v>
      </c>
      <c r="AI843" s="2">
        <f t="shared" si="402"/>
        <v>0</v>
      </c>
      <c r="AJ843" s="2">
        <f t="shared" si="402"/>
        <v>0</v>
      </c>
      <c r="AK843" s="2">
        <f t="shared" si="402"/>
        <v>0</v>
      </c>
      <c r="AL843" s="2">
        <f t="shared" si="402"/>
        <v>0</v>
      </c>
      <c r="AM843" s="2">
        <f t="shared" si="402"/>
        <v>0</v>
      </c>
      <c r="AN843" s="2">
        <f t="shared" si="402"/>
        <v>1587.9988716366181</v>
      </c>
      <c r="AO843" s="2">
        <f t="shared" si="402"/>
        <v>43476.115523018067</v>
      </c>
      <c r="AP843" s="2">
        <f t="shared" si="402"/>
        <v>161401.03167441936</v>
      </c>
      <c r="AQ843" s="2">
        <f t="shared" si="402"/>
        <v>0</v>
      </c>
      <c r="AR843" s="2">
        <f t="shared" si="402"/>
        <v>0</v>
      </c>
      <c r="AS843" s="2">
        <f t="shared" si="402"/>
        <v>0</v>
      </c>
      <c r="AT843" s="2">
        <f t="shared" si="402"/>
        <v>0</v>
      </c>
      <c r="AU843" s="2">
        <f t="shared" si="402"/>
        <v>0</v>
      </c>
      <c r="AV843" s="2">
        <f t="shared" si="402"/>
        <v>0</v>
      </c>
      <c r="AW843" s="2">
        <f t="shared" si="402"/>
        <v>0</v>
      </c>
      <c r="AX843" s="2">
        <f t="shared" si="402"/>
        <v>0</v>
      </c>
      <c r="AY843" s="2">
        <f t="shared" si="402"/>
        <v>0</v>
      </c>
      <c r="AZ843" s="2">
        <f t="shared" si="402"/>
        <v>0</v>
      </c>
      <c r="BA843" s="2">
        <f t="shared" si="402"/>
        <v>0</v>
      </c>
      <c r="BB843" s="2">
        <f t="shared" si="402"/>
        <v>0</v>
      </c>
      <c r="BC843" s="2">
        <f t="shared" si="402"/>
        <v>0</v>
      </c>
      <c r="BD843" s="2">
        <f t="shared" si="402"/>
        <v>0</v>
      </c>
      <c r="BE843" s="2">
        <f t="shared" si="402"/>
        <v>0</v>
      </c>
      <c r="BF843" s="2">
        <f t="shared" si="402"/>
        <v>0</v>
      </c>
      <c r="BG843" s="2">
        <f t="shared" si="402"/>
        <v>0</v>
      </c>
      <c r="BH843" s="2">
        <f t="shared" si="402"/>
        <v>0</v>
      </c>
      <c r="BI843" s="2">
        <f t="shared" si="402"/>
        <v>0</v>
      </c>
      <c r="BJ843" s="2">
        <f t="shared" si="402"/>
        <v>0</v>
      </c>
      <c r="BK843" s="2">
        <f t="shared" si="402"/>
        <v>0</v>
      </c>
      <c r="BL843" s="2">
        <f t="shared" si="402"/>
        <v>0</v>
      </c>
      <c r="BM843" s="2">
        <f t="shared" si="402"/>
        <v>0</v>
      </c>
      <c r="BN843" s="2">
        <f t="shared" si="402"/>
        <v>0</v>
      </c>
      <c r="BO843" s="2">
        <f t="shared" si="402"/>
        <v>0</v>
      </c>
    </row>
    <row r="844" spans="2:67" ht="12.75" customHeight="1" outlineLevel="2">
      <c r="B844" s="168" t="s">
        <v>557</v>
      </c>
      <c r="E844" s="2">
        <f>MAX(L843:BO843)*(1+$C$8)</f>
        <v>161401.03167441936</v>
      </c>
      <c r="F844" s="159">
        <v>25</v>
      </c>
      <c r="G844" s="169">
        <f>+$C$6</f>
        <v>2.9999999999999997E-4</v>
      </c>
      <c r="H844" s="151"/>
      <c r="L844" s="2"/>
      <c r="M844" s="2"/>
      <c r="N844" s="2"/>
      <c r="O844" s="2"/>
      <c r="P844" s="2"/>
      <c r="Q844" s="2"/>
    </row>
    <row r="845" spans="2:67" ht="12.75" customHeight="1" outlineLevel="2">
      <c r="B845" s="14"/>
    </row>
    <row r="846" spans="2:67" ht="12.75" customHeight="1" outlineLevel="2">
      <c r="B846" s="170" t="s">
        <v>558</v>
      </c>
    </row>
    <row r="847" spans="2:67" ht="12.75" customHeight="1" outlineLevel="2">
      <c r="B847" s="168" t="s">
        <v>559</v>
      </c>
      <c r="K847" s="2"/>
      <c r="L847" s="2">
        <f t="shared" ref="L847:BO847" si="403">IF(L$10=$C837,$E844,K849)</f>
        <v>0</v>
      </c>
      <c r="M847" s="2">
        <f t="shared" si="403"/>
        <v>0</v>
      </c>
      <c r="N847" s="2">
        <f t="shared" si="403"/>
        <v>0</v>
      </c>
      <c r="O847" s="2">
        <f t="shared" si="403"/>
        <v>0</v>
      </c>
      <c r="P847" s="2">
        <f t="shared" si="403"/>
        <v>0</v>
      </c>
      <c r="Q847" s="2">
        <f t="shared" si="403"/>
        <v>0</v>
      </c>
      <c r="R847" s="2">
        <f t="shared" si="403"/>
        <v>0</v>
      </c>
      <c r="S847" s="2">
        <f t="shared" si="403"/>
        <v>0</v>
      </c>
      <c r="T847" s="2">
        <f t="shared" si="403"/>
        <v>0</v>
      </c>
      <c r="U847" s="2">
        <f t="shared" si="403"/>
        <v>0</v>
      </c>
      <c r="V847" s="2">
        <f t="shared" si="403"/>
        <v>0</v>
      </c>
      <c r="W847" s="2">
        <f t="shared" si="403"/>
        <v>0</v>
      </c>
      <c r="X847" s="2">
        <f t="shared" si="403"/>
        <v>0</v>
      </c>
      <c r="Y847" s="2">
        <f t="shared" si="403"/>
        <v>0</v>
      </c>
      <c r="Z847" s="2">
        <f t="shared" si="403"/>
        <v>0</v>
      </c>
      <c r="AA847" s="2">
        <f t="shared" si="403"/>
        <v>0</v>
      </c>
      <c r="AB847" s="2">
        <f t="shared" si="403"/>
        <v>0</v>
      </c>
      <c r="AC847" s="2">
        <f t="shared" si="403"/>
        <v>0</v>
      </c>
      <c r="AD847" s="2">
        <f t="shared" si="403"/>
        <v>0</v>
      </c>
      <c r="AE847" s="2">
        <f t="shared" si="403"/>
        <v>0</v>
      </c>
      <c r="AF847" s="2">
        <f t="shared" si="403"/>
        <v>0</v>
      </c>
      <c r="AG847" s="2">
        <f t="shared" si="403"/>
        <v>0</v>
      </c>
      <c r="AH847" s="2">
        <f t="shared" si="403"/>
        <v>0</v>
      </c>
      <c r="AI847" s="2">
        <f t="shared" si="403"/>
        <v>0</v>
      </c>
      <c r="AJ847" s="2">
        <f t="shared" si="403"/>
        <v>0</v>
      </c>
      <c r="AK847" s="2">
        <f t="shared" si="403"/>
        <v>0</v>
      </c>
      <c r="AL847" s="2">
        <f t="shared" si="403"/>
        <v>0</v>
      </c>
      <c r="AM847" s="2">
        <f t="shared" si="403"/>
        <v>0</v>
      </c>
      <c r="AN847" s="2">
        <f t="shared" si="403"/>
        <v>0</v>
      </c>
      <c r="AO847" s="2">
        <f t="shared" si="403"/>
        <v>0</v>
      </c>
      <c r="AP847" s="2">
        <f t="shared" si="403"/>
        <v>161401.03167441936</v>
      </c>
      <c r="AQ847" s="2">
        <f t="shared" si="403"/>
        <v>160863.02823550464</v>
      </c>
      <c r="AR847" s="2">
        <f t="shared" si="403"/>
        <v>154406.98696852787</v>
      </c>
      <c r="AS847" s="2">
        <f t="shared" si="403"/>
        <v>147950.9457015511</v>
      </c>
      <c r="AT847" s="2">
        <f t="shared" si="403"/>
        <v>141494.90443457433</v>
      </c>
      <c r="AU847" s="2">
        <f t="shared" si="403"/>
        <v>135038.86316759756</v>
      </c>
      <c r="AV847" s="2">
        <f t="shared" si="403"/>
        <v>128582.82190062079</v>
      </c>
      <c r="AW847" s="2">
        <f t="shared" si="403"/>
        <v>122126.78063364403</v>
      </c>
      <c r="AX847" s="2">
        <f t="shared" si="403"/>
        <v>115670.73936666726</v>
      </c>
      <c r="AY847" s="2">
        <f t="shared" si="403"/>
        <v>109214.69809969049</v>
      </c>
      <c r="AZ847" s="2">
        <f t="shared" si="403"/>
        <v>102758.65683271372</v>
      </c>
      <c r="BA847" s="2">
        <f t="shared" si="403"/>
        <v>96302.615565736953</v>
      </c>
      <c r="BB847" s="2">
        <f t="shared" si="403"/>
        <v>89846.574298760184</v>
      </c>
      <c r="BC847" s="2">
        <f t="shared" si="403"/>
        <v>83390.533031783416</v>
      </c>
      <c r="BD847" s="2">
        <f t="shared" si="403"/>
        <v>76934.491764806648</v>
      </c>
      <c r="BE847" s="2">
        <f t="shared" si="403"/>
        <v>70478.450497829879</v>
      </c>
      <c r="BF847" s="2">
        <f t="shared" si="403"/>
        <v>64022.409230853104</v>
      </c>
      <c r="BG847" s="2">
        <f t="shared" si="403"/>
        <v>57566.367963876328</v>
      </c>
      <c r="BH847" s="2">
        <f t="shared" si="403"/>
        <v>51110.326696899552</v>
      </c>
      <c r="BI847" s="2">
        <f t="shared" si="403"/>
        <v>44654.285429922777</v>
      </c>
      <c r="BJ847" s="2">
        <f t="shared" si="403"/>
        <v>38198.244162946001</v>
      </c>
      <c r="BK847" s="2">
        <f t="shared" si="403"/>
        <v>31742.202895969225</v>
      </c>
      <c r="BL847" s="2">
        <f t="shared" si="403"/>
        <v>25286.16162899245</v>
      </c>
      <c r="BM847" s="2">
        <f t="shared" si="403"/>
        <v>18830.120362015674</v>
      </c>
      <c r="BN847" s="2">
        <f t="shared" si="403"/>
        <v>12374.0790950389</v>
      </c>
      <c r="BO847" s="2">
        <f t="shared" si="403"/>
        <v>5918.0378280621262</v>
      </c>
    </row>
    <row r="848" spans="2:67" ht="12.75" customHeight="1" outlineLevel="2">
      <c r="B848" s="64" t="s">
        <v>541</v>
      </c>
      <c r="K848" s="2"/>
      <c r="L848" s="2">
        <f t="shared" ref="L848:BO848" si="404">IF(L$10=$C837,$E844/$F844*(13-$D837)/12,MIN(K849,$E844/$F844))</f>
        <v>0</v>
      </c>
      <c r="M848" s="2">
        <f t="shared" si="404"/>
        <v>0</v>
      </c>
      <c r="N848" s="2">
        <f t="shared" si="404"/>
        <v>0</v>
      </c>
      <c r="O848" s="2">
        <f t="shared" si="404"/>
        <v>0</v>
      </c>
      <c r="P848" s="2">
        <f t="shared" si="404"/>
        <v>0</v>
      </c>
      <c r="Q848" s="2">
        <f t="shared" si="404"/>
        <v>0</v>
      </c>
      <c r="R848" s="2">
        <f t="shared" si="404"/>
        <v>0</v>
      </c>
      <c r="S848" s="2">
        <f t="shared" si="404"/>
        <v>0</v>
      </c>
      <c r="T848" s="2">
        <f t="shared" si="404"/>
        <v>0</v>
      </c>
      <c r="U848" s="2">
        <f t="shared" si="404"/>
        <v>0</v>
      </c>
      <c r="V848" s="2">
        <f t="shared" si="404"/>
        <v>0</v>
      </c>
      <c r="W848" s="2">
        <f t="shared" si="404"/>
        <v>0</v>
      </c>
      <c r="X848" s="2">
        <f t="shared" si="404"/>
        <v>0</v>
      </c>
      <c r="Y848" s="2">
        <f t="shared" si="404"/>
        <v>0</v>
      </c>
      <c r="Z848" s="2">
        <f t="shared" si="404"/>
        <v>0</v>
      </c>
      <c r="AA848" s="2">
        <f t="shared" si="404"/>
        <v>0</v>
      </c>
      <c r="AB848" s="2">
        <f t="shared" si="404"/>
        <v>0</v>
      </c>
      <c r="AC848" s="2">
        <f t="shared" si="404"/>
        <v>0</v>
      </c>
      <c r="AD848" s="2">
        <f t="shared" si="404"/>
        <v>0</v>
      </c>
      <c r="AE848" s="2">
        <f t="shared" si="404"/>
        <v>0</v>
      </c>
      <c r="AF848" s="2">
        <f t="shared" si="404"/>
        <v>0</v>
      </c>
      <c r="AG848" s="2">
        <f t="shared" si="404"/>
        <v>0</v>
      </c>
      <c r="AH848" s="2">
        <f t="shared" si="404"/>
        <v>0</v>
      </c>
      <c r="AI848" s="2">
        <f t="shared" si="404"/>
        <v>0</v>
      </c>
      <c r="AJ848" s="2">
        <f t="shared" si="404"/>
        <v>0</v>
      </c>
      <c r="AK848" s="2">
        <f t="shared" si="404"/>
        <v>0</v>
      </c>
      <c r="AL848" s="2">
        <f t="shared" si="404"/>
        <v>0</v>
      </c>
      <c r="AM848" s="2">
        <f t="shared" si="404"/>
        <v>0</v>
      </c>
      <c r="AN848" s="2">
        <f t="shared" si="404"/>
        <v>0</v>
      </c>
      <c r="AO848" s="2">
        <f t="shared" si="404"/>
        <v>0</v>
      </c>
      <c r="AP848" s="2">
        <f t="shared" si="404"/>
        <v>538.00343891473119</v>
      </c>
      <c r="AQ848" s="2">
        <f t="shared" si="404"/>
        <v>6456.0412669767738</v>
      </c>
      <c r="AR848" s="2">
        <f t="shared" si="404"/>
        <v>6456.0412669767738</v>
      </c>
      <c r="AS848" s="2">
        <f t="shared" si="404"/>
        <v>6456.0412669767738</v>
      </c>
      <c r="AT848" s="2">
        <f t="shared" si="404"/>
        <v>6456.0412669767738</v>
      </c>
      <c r="AU848" s="2">
        <f t="shared" si="404"/>
        <v>6456.0412669767738</v>
      </c>
      <c r="AV848" s="2">
        <f t="shared" si="404"/>
        <v>6456.0412669767738</v>
      </c>
      <c r="AW848" s="2">
        <f t="shared" si="404"/>
        <v>6456.0412669767738</v>
      </c>
      <c r="AX848" s="2">
        <f t="shared" si="404"/>
        <v>6456.0412669767738</v>
      </c>
      <c r="AY848" s="2">
        <f t="shared" si="404"/>
        <v>6456.0412669767738</v>
      </c>
      <c r="AZ848" s="2">
        <f t="shared" si="404"/>
        <v>6456.0412669767738</v>
      </c>
      <c r="BA848" s="2">
        <f t="shared" si="404"/>
        <v>6456.0412669767738</v>
      </c>
      <c r="BB848" s="2">
        <f t="shared" si="404"/>
        <v>6456.0412669767738</v>
      </c>
      <c r="BC848" s="2">
        <f t="shared" si="404"/>
        <v>6456.0412669767738</v>
      </c>
      <c r="BD848" s="2">
        <f t="shared" si="404"/>
        <v>6456.0412669767738</v>
      </c>
      <c r="BE848" s="2">
        <f t="shared" si="404"/>
        <v>6456.0412669767738</v>
      </c>
      <c r="BF848" s="2">
        <f t="shared" si="404"/>
        <v>6456.0412669767738</v>
      </c>
      <c r="BG848" s="2">
        <f t="shared" si="404"/>
        <v>6456.0412669767738</v>
      </c>
      <c r="BH848" s="2">
        <f t="shared" si="404"/>
        <v>6456.0412669767738</v>
      </c>
      <c r="BI848" s="2">
        <f t="shared" si="404"/>
        <v>6456.0412669767738</v>
      </c>
      <c r="BJ848" s="2">
        <f t="shared" si="404"/>
        <v>6456.0412669767738</v>
      </c>
      <c r="BK848" s="2">
        <f t="shared" si="404"/>
        <v>6456.0412669767738</v>
      </c>
      <c r="BL848" s="2">
        <f t="shared" si="404"/>
        <v>6456.0412669767738</v>
      </c>
      <c r="BM848" s="2">
        <f t="shared" si="404"/>
        <v>6456.0412669767738</v>
      </c>
      <c r="BN848" s="2">
        <f t="shared" si="404"/>
        <v>6456.0412669767738</v>
      </c>
      <c r="BO848" s="2">
        <f t="shared" si="404"/>
        <v>5918.0378280621262</v>
      </c>
    </row>
    <row r="849" spans="1:67" ht="12.75" customHeight="1" outlineLevel="2">
      <c r="B849" s="168" t="s">
        <v>542</v>
      </c>
      <c r="K849" s="167">
        <v>0</v>
      </c>
      <c r="L849" s="2">
        <f t="shared" ref="L849:BO849" si="405">+L847-L848</f>
        <v>0</v>
      </c>
      <c r="M849" s="2">
        <f t="shared" si="405"/>
        <v>0</v>
      </c>
      <c r="N849" s="2">
        <f t="shared" si="405"/>
        <v>0</v>
      </c>
      <c r="O849" s="2">
        <f t="shared" si="405"/>
        <v>0</v>
      </c>
      <c r="P849" s="2">
        <f t="shared" si="405"/>
        <v>0</v>
      </c>
      <c r="Q849" s="2">
        <f t="shared" si="405"/>
        <v>0</v>
      </c>
      <c r="R849" s="2">
        <f t="shared" si="405"/>
        <v>0</v>
      </c>
      <c r="S849" s="2">
        <f t="shared" si="405"/>
        <v>0</v>
      </c>
      <c r="T849" s="2">
        <f t="shared" si="405"/>
        <v>0</v>
      </c>
      <c r="U849" s="2">
        <f t="shared" si="405"/>
        <v>0</v>
      </c>
      <c r="V849" s="2">
        <f t="shared" si="405"/>
        <v>0</v>
      </c>
      <c r="W849" s="2">
        <f t="shared" si="405"/>
        <v>0</v>
      </c>
      <c r="X849" s="2">
        <f t="shared" si="405"/>
        <v>0</v>
      </c>
      <c r="Y849" s="2">
        <f t="shared" si="405"/>
        <v>0</v>
      </c>
      <c r="Z849" s="2">
        <f t="shared" si="405"/>
        <v>0</v>
      </c>
      <c r="AA849" s="2">
        <f t="shared" si="405"/>
        <v>0</v>
      </c>
      <c r="AB849" s="2">
        <f t="shared" si="405"/>
        <v>0</v>
      </c>
      <c r="AC849" s="2">
        <f t="shared" si="405"/>
        <v>0</v>
      </c>
      <c r="AD849" s="2">
        <f t="shared" si="405"/>
        <v>0</v>
      </c>
      <c r="AE849" s="2">
        <f t="shared" si="405"/>
        <v>0</v>
      </c>
      <c r="AF849" s="2">
        <f t="shared" si="405"/>
        <v>0</v>
      </c>
      <c r="AG849" s="2">
        <f t="shared" si="405"/>
        <v>0</v>
      </c>
      <c r="AH849" s="2">
        <f t="shared" si="405"/>
        <v>0</v>
      </c>
      <c r="AI849" s="2">
        <f t="shared" si="405"/>
        <v>0</v>
      </c>
      <c r="AJ849" s="2">
        <f t="shared" si="405"/>
        <v>0</v>
      </c>
      <c r="AK849" s="2">
        <f t="shared" si="405"/>
        <v>0</v>
      </c>
      <c r="AL849" s="2">
        <f t="shared" si="405"/>
        <v>0</v>
      </c>
      <c r="AM849" s="2">
        <f t="shared" si="405"/>
        <v>0</v>
      </c>
      <c r="AN849" s="2">
        <f t="shared" si="405"/>
        <v>0</v>
      </c>
      <c r="AO849" s="2">
        <f t="shared" si="405"/>
        <v>0</v>
      </c>
      <c r="AP849" s="2">
        <f t="shared" si="405"/>
        <v>160863.02823550464</v>
      </c>
      <c r="AQ849" s="2">
        <f t="shared" si="405"/>
        <v>154406.98696852787</v>
      </c>
      <c r="AR849" s="2">
        <f t="shared" si="405"/>
        <v>147950.9457015511</v>
      </c>
      <c r="AS849" s="2">
        <f t="shared" si="405"/>
        <v>141494.90443457433</v>
      </c>
      <c r="AT849" s="2">
        <f t="shared" si="405"/>
        <v>135038.86316759756</v>
      </c>
      <c r="AU849" s="2">
        <f t="shared" si="405"/>
        <v>128582.82190062079</v>
      </c>
      <c r="AV849" s="2">
        <f t="shared" si="405"/>
        <v>122126.78063364403</v>
      </c>
      <c r="AW849" s="2">
        <f t="shared" si="405"/>
        <v>115670.73936666726</v>
      </c>
      <c r="AX849" s="2">
        <f t="shared" si="405"/>
        <v>109214.69809969049</v>
      </c>
      <c r="AY849" s="2">
        <f t="shared" si="405"/>
        <v>102758.65683271372</v>
      </c>
      <c r="AZ849" s="2">
        <f t="shared" si="405"/>
        <v>96302.615565736953</v>
      </c>
      <c r="BA849" s="2">
        <f t="shared" si="405"/>
        <v>89846.574298760184</v>
      </c>
      <c r="BB849" s="2">
        <f t="shared" si="405"/>
        <v>83390.533031783416</v>
      </c>
      <c r="BC849" s="2">
        <f t="shared" si="405"/>
        <v>76934.491764806648</v>
      </c>
      <c r="BD849" s="2">
        <f t="shared" si="405"/>
        <v>70478.450497829879</v>
      </c>
      <c r="BE849" s="2">
        <f t="shared" si="405"/>
        <v>64022.409230853104</v>
      </c>
      <c r="BF849" s="2">
        <f t="shared" si="405"/>
        <v>57566.367963876328</v>
      </c>
      <c r="BG849" s="2">
        <f t="shared" si="405"/>
        <v>51110.326696899552</v>
      </c>
      <c r="BH849" s="2">
        <f t="shared" si="405"/>
        <v>44654.285429922777</v>
      </c>
      <c r="BI849" s="2">
        <f t="shared" si="405"/>
        <v>38198.244162946001</v>
      </c>
      <c r="BJ849" s="2">
        <f t="shared" si="405"/>
        <v>31742.202895969225</v>
      </c>
      <c r="BK849" s="2">
        <f t="shared" si="405"/>
        <v>25286.16162899245</v>
      </c>
      <c r="BL849" s="2">
        <f t="shared" si="405"/>
        <v>18830.120362015674</v>
      </c>
      <c r="BM849" s="2">
        <f t="shared" si="405"/>
        <v>12374.0790950389</v>
      </c>
      <c r="BN849" s="2">
        <f t="shared" si="405"/>
        <v>5918.0378280621262</v>
      </c>
      <c r="BO849" s="2">
        <f t="shared" si="405"/>
        <v>0</v>
      </c>
    </row>
    <row r="850" spans="1:67" ht="12.75" customHeight="1" outlineLevel="2">
      <c r="B850" s="64" t="s">
        <v>543</v>
      </c>
      <c r="L850" s="2">
        <f t="shared" ref="L850:BO850" si="406">IF(L$10=$C837,(L847+L849)/2*(13-$D837)/12,(L847+L849)/2)</f>
        <v>0</v>
      </c>
      <c r="M850" s="2">
        <f t="shared" si="406"/>
        <v>0</v>
      </c>
      <c r="N850" s="2">
        <f t="shared" si="406"/>
        <v>0</v>
      </c>
      <c r="O850" s="2">
        <f t="shared" si="406"/>
        <v>0</v>
      </c>
      <c r="P850" s="2">
        <f t="shared" si="406"/>
        <v>0</v>
      </c>
      <c r="Q850" s="2">
        <f t="shared" si="406"/>
        <v>0</v>
      </c>
      <c r="R850" s="2">
        <f t="shared" si="406"/>
        <v>0</v>
      </c>
      <c r="S850" s="2">
        <f t="shared" si="406"/>
        <v>0</v>
      </c>
      <c r="T850" s="2">
        <f t="shared" si="406"/>
        <v>0</v>
      </c>
      <c r="U850" s="2">
        <f t="shared" si="406"/>
        <v>0</v>
      </c>
      <c r="V850" s="2">
        <f t="shared" si="406"/>
        <v>0</v>
      </c>
      <c r="W850" s="2">
        <f t="shared" si="406"/>
        <v>0</v>
      </c>
      <c r="X850" s="2">
        <f t="shared" si="406"/>
        <v>0</v>
      </c>
      <c r="Y850" s="2">
        <f t="shared" si="406"/>
        <v>0</v>
      </c>
      <c r="Z850" s="2">
        <f t="shared" si="406"/>
        <v>0</v>
      </c>
      <c r="AA850" s="2">
        <f t="shared" si="406"/>
        <v>0</v>
      </c>
      <c r="AB850" s="2">
        <f t="shared" si="406"/>
        <v>0</v>
      </c>
      <c r="AC850" s="2">
        <f t="shared" si="406"/>
        <v>0</v>
      </c>
      <c r="AD850" s="2">
        <f t="shared" si="406"/>
        <v>0</v>
      </c>
      <c r="AE850" s="2">
        <f t="shared" si="406"/>
        <v>0</v>
      </c>
      <c r="AF850" s="2">
        <f t="shared" si="406"/>
        <v>0</v>
      </c>
      <c r="AG850" s="2">
        <f t="shared" si="406"/>
        <v>0</v>
      </c>
      <c r="AH850" s="2">
        <f t="shared" si="406"/>
        <v>0</v>
      </c>
      <c r="AI850" s="2">
        <f t="shared" si="406"/>
        <v>0</v>
      </c>
      <c r="AJ850" s="2">
        <f t="shared" si="406"/>
        <v>0</v>
      </c>
      <c r="AK850" s="2">
        <f t="shared" si="406"/>
        <v>0</v>
      </c>
      <c r="AL850" s="2">
        <f t="shared" si="406"/>
        <v>0</v>
      </c>
      <c r="AM850" s="2">
        <f t="shared" si="406"/>
        <v>0</v>
      </c>
      <c r="AN850" s="2">
        <f t="shared" si="406"/>
        <v>0</v>
      </c>
      <c r="AO850" s="2">
        <f t="shared" si="406"/>
        <v>0</v>
      </c>
      <c r="AP850" s="2">
        <f t="shared" si="406"/>
        <v>13427.6691629135</v>
      </c>
      <c r="AQ850" s="2">
        <f t="shared" si="406"/>
        <v>157635.00760201627</v>
      </c>
      <c r="AR850" s="2">
        <f t="shared" si="406"/>
        <v>151178.96633503947</v>
      </c>
      <c r="AS850" s="2">
        <f t="shared" si="406"/>
        <v>144722.92506806273</v>
      </c>
      <c r="AT850" s="2">
        <f t="shared" si="406"/>
        <v>138266.88380108593</v>
      </c>
      <c r="AU850" s="2">
        <f t="shared" si="406"/>
        <v>131810.84253410919</v>
      </c>
      <c r="AV850" s="2">
        <f t="shared" si="406"/>
        <v>125354.80126713241</v>
      </c>
      <c r="AW850" s="2">
        <f t="shared" si="406"/>
        <v>118898.76000015564</v>
      </c>
      <c r="AX850" s="2">
        <f t="shared" si="406"/>
        <v>112442.71873317887</v>
      </c>
      <c r="AY850" s="2">
        <f t="shared" si="406"/>
        <v>105986.67746620211</v>
      </c>
      <c r="AZ850" s="2">
        <f t="shared" si="406"/>
        <v>99530.636199225337</v>
      </c>
      <c r="BA850" s="2">
        <f t="shared" si="406"/>
        <v>93074.594932248569</v>
      </c>
      <c r="BB850" s="2">
        <f t="shared" si="406"/>
        <v>86618.5536652718</v>
      </c>
      <c r="BC850" s="2">
        <f t="shared" si="406"/>
        <v>80162.512398295032</v>
      </c>
      <c r="BD850" s="2">
        <f t="shared" si="406"/>
        <v>73706.471131318263</v>
      </c>
      <c r="BE850" s="2">
        <f t="shared" si="406"/>
        <v>67250.429864341495</v>
      </c>
      <c r="BF850" s="2">
        <f t="shared" si="406"/>
        <v>60794.388597364712</v>
      </c>
      <c r="BG850" s="2">
        <f t="shared" si="406"/>
        <v>54338.347330387944</v>
      </c>
      <c r="BH850" s="2">
        <f t="shared" si="406"/>
        <v>47882.306063411161</v>
      </c>
      <c r="BI850" s="2">
        <f t="shared" si="406"/>
        <v>41426.264796434392</v>
      </c>
      <c r="BJ850" s="2">
        <f t="shared" si="406"/>
        <v>34970.223529457609</v>
      </c>
      <c r="BK850" s="2">
        <f t="shared" si="406"/>
        <v>28514.182262480837</v>
      </c>
      <c r="BL850" s="2">
        <f t="shared" si="406"/>
        <v>22058.140995504062</v>
      </c>
      <c r="BM850" s="2">
        <f t="shared" si="406"/>
        <v>15602.099728527286</v>
      </c>
      <c r="BN850" s="2">
        <f t="shared" si="406"/>
        <v>9146.058461550514</v>
      </c>
      <c r="BO850" s="2">
        <f t="shared" si="406"/>
        <v>2959.0189140310631</v>
      </c>
    </row>
    <row r="851" spans="1:67" ht="12.75" customHeight="1" outlineLevel="2">
      <c r="B851" s="64" t="s">
        <v>535</v>
      </c>
      <c r="L851" s="171">
        <f t="shared" ref="L851:BO851" si="407">+L850*$C$5</f>
        <v>0</v>
      </c>
      <c r="M851" s="171">
        <f t="shared" si="407"/>
        <v>0</v>
      </c>
      <c r="N851" s="171">
        <f t="shared" si="407"/>
        <v>0</v>
      </c>
      <c r="O851" s="171">
        <f t="shared" si="407"/>
        <v>0</v>
      </c>
      <c r="P851" s="171">
        <f t="shared" si="407"/>
        <v>0</v>
      </c>
      <c r="Q851" s="171">
        <f t="shared" si="407"/>
        <v>0</v>
      </c>
      <c r="R851" s="171">
        <f t="shared" si="407"/>
        <v>0</v>
      </c>
      <c r="S851" s="171">
        <f t="shared" si="407"/>
        <v>0</v>
      </c>
      <c r="T851" s="171">
        <f t="shared" si="407"/>
        <v>0</v>
      </c>
      <c r="U851" s="171">
        <f t="shared" si="407"/>
        <v>0</v>
      </c>
      <c r="V851" s="171">
        <f t="shared" si="407"/>
        <v>0</v>
      </c>
      <c r="W851" s="171">
        <f t="shared" si="407"/>
        <v>0</v>
      </c>
      <c r="X851" s="171">
        <f t="shared" si="407"/>
        <v>0</v>
      </c>
      <c r="Y851" s="171">
        <f t="shared" si="407"/>
        <v>0</v>
      </c>
      <c r="Z851" s="171">
        <f t="shared" si="407"/>
        <v>0</v>
      </c>
      <c r="AA851" s="171">
        <f t="shared" si="407"/>
        <v>0</v>
      </c>
      <c r="AB851" s="171">
        <f t="shared" si="407"/>
        <v>0</v>
      </c>
      <c r="AC851" s="171">
        <f t="shared" si="407"/>
        <v>0</v>
      </c>
      <c r="AD851" s="171">
        <f t="shared" si="407"/>
        <v>0</v>
      </c>
      <c r="AE851" s="171">
        <f t="shared" si="407"/>
        <v>0</v>
      </c>
      <c r="AF851" s="171">
        <f t="shared" si="407"/>
        <v>0</v>
      </c>
      <c r="AG851" s="171">
        <f t="shared" si="407"/>
        <v>0</v>
      </c>
      <c r="AH851" s="171">
        <f t="shared" si="407"/>
        <v>0</v>
      </c>
      <c r="AI851" s="171">
        <f t="shared" si="407"/>
        <v>0</v>
      </c>
      <c r="AJ851" s="171">
        <f t="shared" si="407"/>
        <v>0</v>
      </c>
      <c r="AK851" s="171">
        <f t="shared" si="407"/>
        <v>0</v>
      </c>
      <c r="AL851" s="171">
        <f t="shared" si="407"/>
        <v>0</v>
      </c>
      <c r="AM851" s="171">
        <f t="shared" si="407"/>
        <v>0</v>
      </c>
      <c r="AN851" s="171">
        <f t="shared" si="407"/>
        <v>0</v>
      </c>
      <c r="AO851" s="171">
        <f t="shared" si="407"/>
        <v>0</v>
      </c>
      <c r="AP851" s="171">
        <f t="shared" si="407"/>
        <v>939.9368414039451</v>
      </c>
      <c r="AQ851" s="171">
        <f t="shared" si="407"/>
        <v>11034.45053214114</v>
      </c>
      <c r="AR851" s="171">
        <f t="shared" si="407"/>
        <v>10582.527643452764</v>
      </c>
      <c r="AS851" s="171">
        <f t="shared" si="407"/>
        <v>10130.604754764392</v>
      </c>
      <c r="AT851" s="171">
        <f t="shared" si="407"/>
        <v>9678.6818660760164</v>
      </c>
      <c r="AU851" s="171">
        <f t="shared" si="407"/>
        <v>9226.7589773876443</v>
      </c>
      <c r="AV851" s="171">
        <f t="shared" si="407"/>
        <v>8774.8360886992687</v>
      </c>
      <c r="AW851" s="171">
        <f t="shared" si="407"/>
        <v>8322.9132000108966</v>
      </c>
      <c r="AX851" s="171">
        <f t="shared" si="407"/>
        <v>7870.9903113225218</v>
      </c>
      <c r="AY851" s="171">
        <f t="shared" si="407"/>
        <v>7419.067422634148</v>
      </c>
      <c r="AZ851" s="171">
        <f t="shared" si="407"/>
        <v>6967.1445339457741</v>
      </c>
      <c r="BA851" s="171">
        <f t="shared" si="407"/>
        <v>6515.2216452574003</v>
      </c>
      <c r="BB851" s="171">
        <f t="shared" si="407"/>
        <v>6063.2987565690264</v>
      </c>
      <c r="BC851" s="171">
        <f t="shared" si="407"/>
        <v>5611.3758678806525</v>
      </c>
      <c r="BD851" s="171">
        <f t="shared" si="407"/>
        <v>5159.4529791922787</v>
      </c>
      <c r="BE851" s="171">
        <f t="shared" si="407"/>
        <v>4707.5300905039048</v>
      </c>
      <c r="BF851" s="171">
        <f t="shared" si="407"/>
        <v>4255.6072018155301</v>
      </c>
      <c r="BG851" s="171">
        <f t="shared" si="407"/>
        <v>3803.6843131271562</v>
      </c>
      <c r="BH851" s="171">
        <f t="shared" si="407"/>
        <v>3351.7614244387814</v>
      </c>
      <c r="BI851" s="171">
        <f t="shared" si="407"/>
        <v>2899.8385357504076</v>
      </c>
      <c r="BJ851" s="171">
        <f t="shared" si="407"/>
        <v>2447.9156470620328</v>
      </c>
      <c r="BK851" s="171">
        <f t="shared" si="407"/>
        <v>1995.9927583736587</v>
      </c>
      <c r="BL851" s="171">
        <f t="shared" si="407"/>
        <v>1544.0698696852844</v>
      </c>
      <c r="BM851" s="171">
        <f t="shared" si="407"/>
        <v>1092.1469809969101</v>
      </c>
      <c r="BN851" s="171">
        <f t="shared" si="407"/>
        <v>640.224092308536</v>
      </c>
      <c r="BO851" s="171">
        <f t="shared" si="407"/>
        <v>207.13132398217445</v>
      </c>
    </row>
    <row r="852" spans="1:67" ht="12.75" customHeight="1" outlineLevel="2">
      <c r="B852" s="14" t="s">
        <v>560</v>
      </c>
      <c r="L852" s="22">
        <f t="shared" ref="L852:BO852" si="408">IF(OR(L$10&lt;$C837,L$10&gt;$C837+$F844),0,IF(L$10=$C837,$E844*(13-$D837)/12,IF(L$10=$C837+$F844,$E844*($D837-1)/12,$E844)))</f>
        <v>0</v>
      </c>
      <c r="M852" s="22">
        <f t="shared" si="408"/>
        <v>0</v>
      </c>
      <c r="N852" s="22">
        <f t="shared" si="408"/>
        <v>0</v>
      </c>
      <c r="O852" s="22">
        <f t="shared" si="408"/>
        <v>0</v>
      </c>
      <c r="P852" s="22">
        <f t="shared" si="408"/>
        <v>0</v>
      </c>
      <c r="Q852" s="22">
        <f t="shared" si="408"/>
        <v>0</v>
      </c>
      <c r="R852" s="22">
        <f t="shared" si="408"/>
        <v>0</v>
      </c>
      <c r="S852" s="22">
        <f t="shared" si="408"/>
        <v>0</v>
      </c>
      <c r="T852" s="22">
        <f t="shared" si="408"/>
        <v>0</v>
      </c>
      <c r="U852" s="22">
        <f t="shared" si="408"/>
        <v>0</v>
      </c>
      <c r="V852" s="22">
        <f t="shared" si="408"/>
        <v>0</v>
      </c>
      <c r="W852" s="22">
        <f t="shared" si="408"/>
        <v>0</v>
      </c>
      <c r="X852" s="22">
        <f t="shared" si="408"/>
        <v>0</v>
      </c>
      <c r="Y852" s="22">
        <f t="shared" si="408"/>
        <v>0</v>
      </c>
      <c r="Z852" s="22">
        <f t="shared" si="408"/>
        <v>0</v>
      </c>
      <c r="AA852" s="22">
        <f t="shared" si="408"/>
        <v>0</v>
      </c>
      <c r="AB852" s="22">
        <f t="shared" si="408"/>
        <v>0</v>
      </c>
      <c r="AC852" s="22">
        <f t="shared" si="408"/>
        <v>0</v>
      </c>
      <c r="AD852" s="22">
        <f t="shared" si="408"/>
        <v>0</v>
      </c>
      <c r="AE852" s="22">
        <f t="shared" si="408"/>
        <v>0</v>
      </c>
      <c r="AF852" s="22">
        <f t="shared" si="408"/>
        <v>0</v>
      </c>
      <c r="AG852" s="22">
        <f t="shared" si="408"/>
        <v>0</v>
      </c>
      <c r="AH852" s="22">
        <f t="shared" si="408"/>
        <v>0</v>
      </c>
      <c r="AI852" s="22">
        <f t="shared" si="408"/>
        <v>0</v>
      </c>
      <c r="AJ852" s="22">
        <f t="shared" si="408"/>
        <v>0</v>
      </c>
      <c r="AK852" s="22">
        <f t="shared" si="408"/>
        <v>0</v>
      </c>
      <c r="AL852" s="22">
        <f t="shared" si="408"/>
        <v>0</v>
      </c>
      <c r="AM852" s="22">
        <f t="shared" si="408"/>
        <v>0</v>
      </c>
      <c r="AN852" s="22">
        <f t="shared" si="408"/>
        <v>0</v>
      </c>
      <c r="AO852" s="22">
        <f t="shared" si="408"/>
        <v>0</v>
      </c>
      <c r="AP852" s="22">
        <f t="shared" si="408"/>
        <v>13450.085972868279</v>
      </c>
      <c r="AQ852" s="22">
        <f t="shared" si="408"/>
        <v>161401.03167441936</v>
      </c>
      <c r="AR852" s="22">
        <f t="shared" si="408"/>
        <v>161401.03167441936</v>
      </c>
      <c r="AS852" s="22">
        <f t="shared" si="408"/>
        <v>161401.03167441936</v>
      </c>
      <c r="AT852" s="22">
        <f t="shared" si="408"/>
        <v>161401.03167441936</v>
      </c>
      <c r="AU852" s="22">
        <f t="shared" si="408"/>
        <v>161401.03167441936</v>
      </c>
      <c r="AV852" s="22">
        <f t="shared" si="408"/>
        <v>161401.03167441936</v>
      </c>
      <c r="AW852" s="22">
        <f t="shared" si="408"/>
        <v>161401.03167441936</v>
      </c>
      <c r="AX852" s="22">
        <f t="shared" si="408"/>
        <v>161401.03167441936</v>
      </c>
      <c r="AY852" s="22">
        <f t="shared" si="408"/>
        <v>161401.03167441936</v>
      </c>
      <c r="AZ852" s="22">
        <f t="shared" si="408"/>
        <v>161401.03167441936</v>
      </c>
      <c r="BA852" s="22">
        <f t="shared" si="408"/>
        <v>161401.03167441936</v>
      </c>
      <c r="BB852" s="22">
        <f t="shared" si="408"/>
        <v>161401.03167441936</v>
      </c>
      <c r="BC852" s="22">
        <f t="shared" si="408"/>
        <v>161401.03167441936</v>
      </c>
      <c r="BD852" s="22">
        <f t="shared" si="408"/>
        <v>161401.03167441936</v>
      </c>
      <c r="BE852" s="22">
        <f t="shared" si="408"/>
        <v>161401.03167441936</v>
      </c>
      <c r="BF852" s="22">
        <f t="shared" si="408"/>
        <v>161401.03167441936</v>
      </c>
      <c r="BG852" s="22">
        <f t="shared" si="408"/>
        <v>161401.03167441936</v>
      </c>
      <c r="BH852" s="22">
        <f t="shared" si="408"/>
        <v>161401.03167441936</v>
      </c>
      <c r="BI852" s="22">
        <f t="shared" si="408"/>
        <v>161401.03167441936</v>
      </c>
      <c r="BJ852" s="22">
        <f t="shared" si="408"/>
        <v>161401.03167441936</v>
      </c>
      <c r="BK852" s="22">
        <f t="shared" si="408"/>
        <v>161401.03167441936</v>
      </c>
      <c r="BL852" s="22">
        <f t="shared" si="408"/>
        <v>161401.03167441936</v>
      </c>
      <c r="BM852" s="22">
        <f t="shared" si="408"/>
        <v>161401.03167441936</v>
      </c>
      <c r="BN852" s="22">
        <f t="shared" si="408"/>
        <v>161401.03167441936</v>
      </c>
      <c r="BO852" s="22">
        <f t="shared" si="408"/>
        <v>147950.94570155107</v>
      </c>
    </row>
    <row r="853" spans="1:67" ht="12.75" customHeight="1" outlineLevel="2">
      <c r="B853" s="14" t="s">
        <v>536</v>
      </c>
      <c r="J853" s="2"/>
      <c r="L853" s="172">
        <f>+L852*$G844</f>
        <v>0</v>
      </c>
      <c r="M853" s="172">
        <f t="shared" ref="M853:BO853" si="409">+M852*$G844</f>
        <v>0</v>
      </c>
      <c r="N853" s="172">
        <f t="shared" si="409"/>
        <v>0</v>
      </c>
      <c r="O853" s="172">
        <f t="shared" si="409"/>
        <v>0</v>
      </c>
      <c r="P853" s="172">
        <f t="shared" si="409"/>
        <v>0</v>
      </c>
      <c r="Q853" s="172">
        <f t="shared" si="409"/>
        <v>0</v>
      </c>
      <c r="R853" s="172">
        <f t="shared" si="409"/>
        <v>0</v>
      </c>
      <c r="S853" s="172">
        <f t="shared" si="409"/>
        <v>0</v>
      </c>
      <c r="T853" s="172">
        <f t="shared" si="409"/>
        <v>0</v>
      </c>
      <c r="U853" s="172">
        <f t="shared" si="409"/>
        <v>0</v>
      </c>
      <c r="V853" s="172">
        <f t="shared" si="409"/>
        <v>0</v>
      </c>
      <c r="W853" s="172">
        <f t="shared" si="409"/>
        <v>0</v>
      </c>
      <c r="X853" s="172">
        <f t="shared" si="409"/>
        <v>0</v>
      </c>
      <c r="Y853" s="172">
        <f t="shared" si="409"/>
        <v>0</v>
      </c>
      <c r="Z853" s="172">
        <f t="shared" si="409"/>
        <v>0</v>
      </c>
      <c r="AA853" s="172">
        <f t="shared" si="409"/>
        <v>0</v>
      </c>
      <c r="AB853" s="172">
        <f t="shared" si="409"/>
        <v>0</v>
      </c>
      <c r="AC853" s="172">
        <f t="shared" si="409"/>
        <v>0</v>
      </c>
      <c r="AD853" s="172">
        <f t="shared" si="409"/>
        <v>0</v>
      </c>
      <c r="AE853" s="172">
        <f t="shared" si="409"/>
        <v>0</v>
      </c>
      <c r="AF853" s="172">
        <f t="shared" si="409"/>
        <v>0</v>
      </c>
      <c r="AG853" s="172">
        <f t="shared" si="409"/>
        <v>0</v>
      </c>
      <c r="AH853" s="172">
        <f t="shared" si="409"/>
        <v>0</v>
      </c>
      <c r="AI853" s="172">
        <f t="shared" si="409"/>
        <v>0</v>
      </c>
      <c r="AJ853" s="172">
        <f t="shared" si="409"/>
        <v>0</v>
      </c>
      <c r="AK853" s="172">
        <f t="shared" si="409"/>
        <v>0</v>
      </c>
      <c r="AL853" s="172">
        <f t="shared" si="409"/>
        <v>0</v>
      </c>
      <c r="AM853" s="172">
        <f t="shared" si="409"/>
        <v>0</v>
      </c>
      <c r="AN853" s="172">
        <f t="shared" si="409"/>
        <v>0</v>
      </c>
      <c r="AO853" s="172">
        <f t="shared" si="409"/>
        <v>0</v>
      </c>
      <c r="AP853" s="172">
        <f t="shared" si="409"/>
        <v>4.035025791860483</v>
      </c>
      <c r="AQ853" s="172">
        <f t="shared" si="409"/>
        <v>48.4203095023258</v>
      </c>
      <c r="AR853" s="172">
        <f t="shared" si="409"/>
        <v>48.4203095023258</v>
      </c>
      <c r="AS853" s="172">
        <f t="shared" si="409"/>
        <v>48.4203095023258</v>
      </c>
      <c r="AT853" s="172">
        <f t="shared" si="409"/>
        <v>48.4203095023258</v>
      </c>
      <c r="AU853" s="172">
        <f t="shared" si="409"/>
        <v>48.4203095023258</v>
      </c>
      <c r="AV853" s="172">
        <f t="shared" si="409"/>
        <v>48.4203095023258</v>
      </c>
      <c r="AW853" s="172">
        <f t="shared" si="409"/>
        <v>48.4203095023258</v>
      </c>
      <c r="AX853" s="172">
        <f t="shared" si="409"/>
        <v>48.4203095023258</v>
      </c>
      <c r="AY853" s="172">
        <f t="shared" si="409"/>
        <v>48.4203095023258</v>
      </c>
      <c r="AZ853" s="172">
        <f t="shared" si="409"/>
        <v>48.4203095023258</v>
      </c>
      <c r="BA853" s="172">
        <f t="shared" si="409"/>
        <v>48.4203095023258</v>
      </c>
      <c r="BB853" s="172">
        <f t="shared" si="409"/>
        <v>48.4203095023258</v>
      </c>
      <c r="BC853" s="172">
        <f t="shared" si="409"/>
        <v>48.4203095023258</v>
      </c>
      <c r="BD853" s="172">
        <f t="shared" si="409"/>
        <v>48.4203095023258</v>
      </c>
      <c r="BE853" s="172">
        <f t="shared" si="409"/>
        <v>48.4203095023258</v>
      </c>
      <c r="BF853" s="172">
        <f t="shared" si="409"/>
        <v>48.4203095023258</v>
      </c>
      <c r="BG853" s="172">
        <f t="shared" si="409"/>
        <v>48.4203095023258</v>
      </c>
      <c r="BH853" s="172">
        <f t="shared" si="409"/>
        <v>48.4203095023258</v>
      </c>
      <c r="BI853" s="172">
        <f t="shared" si="409"/>
        <v>48.4203095023258</v>
      </c>
      <c r="BJ853" s="172">
        <f t="shared" si="409"/>
        <v>48.4203095023258</v>
      </c>
      <c r="BK853" s="172">
        <f t="shared" si="409"/>
        <v>48.4203095023258</v>
      </c>
      <c r="BL853" s="172">
        <f t="shared" si="409"/>
        <v>48.4203095023258</v>
      </c>
      <c r="BM853" s="172">
        <f t="shared" si="409"/>
        <v>48.4203095023258</v>
      </c>
      <c r="BN853" s="172">
        <f t="shared" si="409"/>
        <v>48.4203095023258</v>
      </c>
      <c r="BO853" s="172">
        <f t="shared" si="409"/>
        <v>44.385283710465316</v>
      </c>
    </row>
    <row r="854" spans="1:67" ht="13.5" customHeight="1" outlineLevel="2" thickBot="1">
      <c r="B854" s="14" t="s">
        <v>561</v>
      </c>
      <c r="J854" s="2"/>
      <c r="L854" s="157">
        <f t="shared" ref="L854:BO854" si="410">SUM(L848,L851,L853)</f>
        <v>0</v>
      </c>
      <c r="M854" s="157">
        <f t="shared" si="410"/>
        <v>0</v>
      </c>
      <c r="N854" s="157">
        <f t="shared" si="410"/>
        <v>0</v>
      </c>
      <c r="O854" s="157">
        <f t="shared" si="410"/>
        <v>0</v>
      </c>
      <c r="P854" s="157">
        <f t="shared" si="410"/>
        <v>0</v>
      </c>
      <c r="Q854" s="157">
        <f t="shared" si="410"/>
        <v>0</v>
      </c>
      <c r="R854" s="157">
        <f t="shared" si="410"/>
        <v>0</v>
      </c>
      <c r="S854" s="157">
        <f t="shared" si="410"/>
        <v>0</v>
      </c>
      <c r="T854" s="157">
        <f t="shared" si="410"/>
        <v>0</v>
      </c>
      <c r="U854" s="157">
        <f t="shared" si="410"/>
        <v>0</v>
      </c>
      <c r="V854" s="157">
        <f t="shared" si="410"/>
        <v>0</v>
      </c>
      <c r="W854" s="157">
        <f t="shared" si="410"/>
        <v>0</v>
      </c>
      <c r="X854" s="157">
        <f t="shared" si="410"/>
        <v>0</v>
      </c>
      <c r="Y854" s="157">
        <f t="shared" si="410"/>
        <v>0</v>
      </c>
      <c r="Z854" s="157">
        <f t="shared" si="410"/>
        <v>0</v>
      </c>
      <c r="AA854" s="157">
        <f t="shared" si="410"/>
        <v>0</v>
      </c>
      <c r="AB854" s="157">
        <f t="shared" si="410"/>
        <v>0</v>
      </c>
      <c r="AC854" s="157">
        <f t="shared" si="410"/>
        <v>0</v>
      </c>
      <c r="AD854" s="157">
        <f t="shared" si="410"/>
        <v>0</v>
      </c>
      <c r="AE854" s="157">
        <f t="shared" si="410"/>
        <v>0</v>
      </c>
      <c r="AF854" s="157">
        <f t="shared" si="410"/>
        <v>0</v>
      </c>
      <c r="AG854" s="157">
        <f t="shared" si="410"/>
        <v>0</v>
      </c>
      <c r="AH854" s="157">
        <f t="shared" si="410"/>
        <v>0</v>
      </c>
      <c r="AI854" s="157">
        <f t="shared" si="410"/>
        <v>0</v>
      </c>
      <c r="AJ854" s="157">
        <f t="shared" si="410"/>
        <v>0</v>
      </c>
      <c r="AK854" s="157">
        <f t="shared" si="410"/>
        <v>0</v>
      </c>
      <c r="AL854" s="157">
        <f t="shared" si="410"/>
        <v>0</v>
      </c>
      <c r="AM854" s="157">
        <f t="shared" si="410"/>
        <v>0</v>
      </c>
      <c r="AN854" s="157">
        <f t="shared" si="410"/>
        <v>0</v>
      </c>
      <c r="AO854" s="157">
        <f t="shared" si="410"/>
        <v>0</v>
      </c>
      <c r="AP854" s="157">
        <f t="shared" si="410"/>
        <v>1481.9753061105368</v>
      </c>
      <c r="AQ854" s="157">
        <f t="shared" si="410"/>
        <v>17538.912108620239</v>
      </c>
      <c r="AR854" s="157">
        <f t="shared" si="410"/>
        <v>17086.989219931864</v>
      </c>
      <c r="AS854" s="157">
        <f t="shared" si="410"/>
        <v>16635.066331243492</v>
      </c>
      <c r="AT854" s="157">
        <f t="shared" si="410"/>
        <v>16183.143442555116</v>
      </c>
      <c r="AU854" s="157">
        <f t="shared" si="410"/>
        <v>15731.220553866744</v>
      </c>
      <c r="AV854" s="157">
        <f t="shared" si="410"/>
        <v>15279.297665178368</v>
      </c>
      <c r="AW854" s="157">
        <f t="shared" si="410"/>
        <v>14827.374776489996</v>
      </c>
      <c r="AX854" s="157">
        <f t="shared" si="410"/>
        <v>14375.451887801621</v>
      </c>
      <c r="AY854" s="157">
        <f t="shared" si="410"/>
        <v>13923.528999113249</v>
      </c>
      <c r="AZ854" s="157">
        <f t="shared" si="410"/>
        <v>13471.606110424873</v>
      </c>
      <c r="BA854" s="157">
        <f t="shared" si="410"/>
        <v>13019.683221736501</v>
      </c>
      <c r="BB854" s="157">
        <f t="shared" si="410"/>
        <v>12567.760333048125</v>
      </c>
      <c r="BC854" s="157">
        <f t="shared" si="410"/>
        <v>12115.837444359753</v>
      </c>
      <c r="BD854" s="157">
        <f t="shared" si="410"/>
        <v>11663.914555671377</v>
      </c>
      <c r="BE854" s="157">
        <f t="shared" si="410"/>
        <v>11211.991666983005</v>
      </c>
      <c r="BF854" s="157">
        <f t="shared" si="410"/>
        <v>10760.06877829463</v>
      </c>
      <c r="BG854" s="157">
        <f t="shared" si="410"/>
        <v>10308.145889606256</v>
      </c>
      <c r="BH854" s="157">
        <f t="shared" si="410"/>
        <v>9856.223000917882</v>
      </c>
      <c r="BI854" s="157">
        <f t="shared" si="410"/>
        <v>9404.3001122295063</v>
      </c>
      <c r="BJ854" s="157">
        <f t="shared" si="410"/>
        <v>8952.3772235411325</v>
      </c>
      <c r="BK854" s="157">
        <f t="shared" si="410"/>
        <v>8500.4543348527586</v>
      </c>
      <c r="BL854" s="157">
        <f t="shared" si="410"/>
        <v>8048.5314461643839</v>
      </c>
      <c r="BM854" s="157">
        <f t="shared" si="410"/>
        <v>7596.60855747601</v>
      </c>
      <c r="BN854" s="157">
        <f t="shared" si="410"/>
        <v>7144.6856687876352</v>
      </c>
      <c r="BO854" s="157">
        <f t="shared" si="410"/>
        <v>6169.554435754766</v>
      </c>
    </row>
    <row r="855" spans="1:67" ht="12.75" customHeight="1" outlineLevel="2">
      <c r="B855" s="14"/>
    </row>
    <row r="856" spans="1:67" ht="12.75" customHeight="1" outlineLevel="2">
      <c r="B856" s="14"/>
    </row>
    <row r="857" spans="1:67" ht="12.75" customHeight="1" outlineLevel="2">
      <c r="B857" s="14"/>
    </row>
    <row r="858" spans="1:67" ht="12.75" customHeight="1" outlineLevel="2">
      <c r="B858" s="14"/>
    </row>
    <row r="859" spans="1:67" ht="12.75" customHeight="1" outlineLevel="2">
      <c r="B859" s="14"/>
    </row>
    <row r="860" spans="1:67" ht="12.75" customHeight="1" outlineLevel="2">
      <c r="B860" s="14"/>
    </row>
    <row r="861" spans="1:67" ht="12.75" customHeight="1" outlineLevel="2">
      <c r="B861" s="14"/>
    </row>
    <row r="862" spans="1:67" outlineLevel="1">
      <c r="A862">
        <f>A832+1</f>
        <v>29</v>
      </c>
      <c r="B862" s="158" t="s">
        <v>624</v>
      </c>
      <c r="C862" s="150"/>
      <c r="G862" s="159" t="s">
        <v>334</v>
      </c>
      <c r="H862" s="1">
        <f>+C867</f>
        <v>2045</v>
      </c>
      <c r="I862" s="2">
        <f>+E874</f>
        <v>299378.83460190863</v>
      </c>
      <c r="J862" s="2">
        <f>NPV($C$4,M862:BO862)+L862</f>
        <v>32174.36271163735</v>
      </c>
      <c r="L862" s="2">
        <f>+L884</f>
        <v>0</v>
      </c>
      <c r="M862" s="2">
        <f t="shared" ref="M862:BO862" si="411">+M884</f>
        <v>0</v>
      </c>
      <c r="N862" s="2">
        <f t="shared" si="411"/>
        <v>0</v>
      </c>
      <c r="O862" s="2">
        <f t="shared" si="411"/>
        <v>0</v>
      </c>
      <c r="P862" s="2">
        <f t="shared" si="411"/>
        <v>0</v>
      </c>
      <c r="Q862" s="2">
        <f t="shared" si="411"/>
        <v>0</v>
      </c>
      <c r="R862" s="2">
        <f t="shared" si="411"/>
        <v>0</v>
      </c>
      <c r="S862" s="2">
        <f t="shared" si="411"/>
        <v>0</v>
      </c>
      <c r="T862" s="2">
        <f t="shared" si="411"/>
        <v>0</v>
      </c>
      <c r="U862" s="2">
        <f t="shared" si="411"/>
        <v>0</v>
      </c>
      <c r="V862" s="2">
        <f t="shared" si="411"/>
        <v>0</v>
      </c>
      <c r="W862" s="2">
        <f t="shared" si="411"/>
        <v>0</v>
      </c>
      <c r="X862" s="2">
        <f t="shared" si="411"/>
        <v>0</v>
      </c>
      <c r="Y862" s="2">
        <f t="shared" si="411"/>
        <v>0</v>
      </c>
      <c r="Z862" s="2">
        <f t="shared" si="411"/>
        <v>0</v>
      </c>
      <c r="AA862" s="2">
        <f t="shared" si="411"/>
        <v>0</v>
      </c>
      <c r="AB862" s="2">
        <f t="shared" si="411"/>
        <v>0</v>
      </c>
      <c r="AC862" s="2">
        <f t="shared" si="411"/>
        <v>0</v>
      </c>
      <c r="AD862" s="2">
        <f t="shared" si="411"/>
        <v>0</v>
      </c>
      <c r="AE862" s="2">
        <f t="shared" si="411"/>
        <v>0</v>
      </c>
      <c r="AF862" s="2">
        <f t="shared" si="411"/>
        <v>0</v>
      </c>
      <c r="AG862" s="2">
        <f t="shared" si="411"/>
        <v>0</v>
      </c>
      <c r="AH862" s="2">
        <f t="shared" si="411"/>
        <v>0</v>
      </c>
      <c r="AI862" s="2">
        <f t="shared" si="411"/>
        <v>0</v>
      </c>
      <c r="AJ862" s="2">
        <f t="shared" si="411"/>
        <v>0</v>
      </c>
      <c r="AK862" s="2">
        <f t="shared" si="411"/>
        <v>0</v>
      </c>
      <c r="AL862" s="2">
        <f t="shared" si="411"/>
        <v>0</v>
      </c>
      <c r="AM862" s="2">
        <f t="shared" si="411"/>
        <v>0</v>
      </c>
      <c r="AN862" s="2">
        <f t="shared" si="411"/>
        <v>0</v>
      </c>
      <c r="AO862" s="2">
        <f t="shared" si="411"/>
        <v>0</v>
      </c>
      <c r="AP862" s="2">
        <f t="shared" si="411"/>
        <v>0</v>
      </c>
      <c r="AQ862" s="2">
        <f t="shared" si="411"/>
        <v>0</v>
      </c>
      <c r="AR862" s="2">
        <f t="shared" si="411"/>
        <v>0</v>
      </c>
      <c r="AS862" s="2">
        <f t="shared" si="411"/>
        <v>8971.0738906178194</v>
      </c>
      <c r="AT862" s="2">
        <f t="shared" si="411"/>
        <v>35229.404361779598</v>
      </c>
      <c r="AU862" s="2">
        <f t="shared" si="411"/>
        <v>34181.578440672922</v>
      </c>
      <c r="AV862" s="2">
        <f t="shared" si="411"/>
        <v>33133.752519566238</v>
      </c>
      <c r="AW862" s="2">
        <f t="shared" si="411"/>
        <v>32085.926598459562</v>
      </c>
      <c r="AX862" s="2">
        <f t="shared" si="411"/>
        <v>31038.100677352879</v>
      </c>
      <c r="AY862" s="2">
        <f t="shared" si="411"/>
        <v>29990.274756246203</v>
      </c>
      <c r="AZ862" s="2">
        <f t="shared" si="411"/>
        <v>28942.448835139519</v>
      </c>
      <c r="BA862" s="2">
        <f t="shared" si="411"/>
        <v>27894.622914032843</v>
      </c>
      <c r="BB862" s="2">
        <f t="shared" si="411"/>
        <v>26846.79699292616</v>
      </c>
      <c r="BC862" s="2">
        <f t="shared" si="411"/>
        <v>25798.971071819484</v>
      </c>
      <c r="BD862" s="2">
        <f t="shared" si="411"/>
        <v>24751.1451507128</v>
      </c>
      <c r="BE862" s="2">
        <f t="shared" si="411"/>
        <v>23703.319229606121</v>
      </c>
      <c r="BF862" s="2">
        <f t="shared" si="411"/>
        <v>22655.493308499441</v>
      </c>
      <c r="BG862" s="2">
        <f t="shared" si="411"/>
        <v>21607.667387392758</v>
      </c>
      <c r="BH862" s="2">
        <f t="shared" si="411"/>
        <v>20559.841466286078</v>
      </c>
      <c r="BI862" s="2">
        <f t="shared" si="411"/>
        <v>19512.015545179398</v>
      </c>
      <c r="BJ862" s="2">
        <f t="shared" si="411"/>
        <v>18464.189624072718</v>
      </c>
      <c r="BK862" s="2">
        <f t="shared" si="411"/>
        <v>17416.363702966039</v>
      </c>
      <c r="BL862" s="2">
        <f t="shared" si="411"/>
        <v>16368.537781859357</v>
      </c>
      <c r="BM862" s="2">
        <f t="shared" si="411"/>
        <v>11687.001255772046</v>
      </c>
      <c r="BN862" s="2">
        <f t="shared" si="411"/>
        <v>0</v>
      </c>
      <c r="BO862" s="2">
        <f t="shared" si="411"/>
        <v>0</v>
      </c>
    </row>
    <row r="863" spans="1:67" ht="12.75" customHeight="1" outlineLevel="2">
      <c r="B863" s="160" t="str">
        <f>"Jan "&amp;$L$10&amp;" $"</f>
        <v>Jan 2012 $</v>
      </c>
      <c r="C863" s="161">
        <v>122650.584</v>
      </c>
      <c r="D863" s="60"/>
      <c r="E863" s="60"/>
      <c r="F863" s="60"/>
      <c r="G863" s="60"/>
      <c r="H863" s="162"/>
    </row>
    <row r="864" spans="1:67" ht="12.75" customHeight="1" outlineLevel="2">
      <c r="B864" s="14" t="s">
        <v>549</v>
      </c>
      <c r="C864" s="163">
        <v>0.33329999999999999</v>
      </c>
      <c r="D864" s="163">
        <v>0.66669999999999996</v>
      </c>
      <c r="E864" s="163">
        <v>0</v>
      </c>
      <c r="F864" s="163">
        <v>0</v>
      </c>
      <c r="G864" s="163">
        <v>0</v>
      </c>
      <c r="H864" s="164"/>
      <c r="J864" s="17"/>
      <c r="K864" s="17"/>
    </row>
    <row r="865" spans="2:67" ht="12.75" customHeight="1" outlineLevel="2">
      <c r="B865" s="14" t="s">
        <v>323</v>
      </c>
      <c r="C865" s="193">
        <v>2.5999999999999999E-2</v>
      </c>
      <c r="D865" s="60"/>
      <c r="E865" s="60"/>
      <c r="F865" s="60"/>
      <c r="G865" s="60"/>
    </row>
    <row r="866" spans="2:67" ht="12.75" customHeight="1" outlineLevel="2">
      <c r="B866" s="14" t="s">
        <v>550</v>
      </c>
      <c r="C866" s="159">
        <v>2044</v>
      </c>
      <c r="D866" s="159">
        <v>1</v>
      </c>
    </row>
    <row r="867" spans="2:67" ht="12.75" customHeight="1" outlineLevel="2">
      <c r="B867" s="14" t="s">
        <v>551</v>
      </c>
      <c r="C867" s="159">
        <v>2045</v>
      </c>
      <c r="D867" s="159">
        <v>10</v>
      </c>
    </row>
    <row r="868" spans="2:67" ht="12.75" customHeight="1" outlineLevel="2">
      <c r="B868" s="15" t="s">
        <v>552</v>
      </c>
      <c r="L868" s="166">
        <f t="shared" ref="L868:BO868" si="412">(1+$C865)^L$21</f>
        <v>1.012916580968048</v>
      </c>
      <c r="M868" s="166">
        <f t="shared" si="412"/>
        <v>1.0392524120732172</v>
      </c>
      <c r="N868" s="166">
        <f t="shared" si="412"/>
        <v>1.0662729747871209</v>
      </c>
      <c r="O868" s="166">
        <f t="shared" si="412"/>
        <v>1.093996072131586</v>
      </c>
      <c r="P868" s="166">
        <f t="shared" si="412"/>
        <v>1.1224399700070073</v>
      </c>
      <c r="Q868" s="166">
        <f t="shared" si="412"/>
        <v>1.1516234092271895</v>
      </c>
      <c r="R868" s="166">
        <f t="shared" si="412"/>
        <v>1.1815656178670964</v>
      </c>
      <c r="S868" s="166">
        <f t="shared" si="412"/>
        <v>1.212286323931641</v>
      </c>
      <c r="T868" s="166">
        <f t="shared" si="412"/>
        <v>1.2438057683538637</v>
      </c>
      <c r="U868" s="166">
        <f t="shared" si="412"/>
        <v>1.2761447183310641</v>
      </c>
      <c r="V868" s="166">
        <f t="shared" si="412"/>
        <v>1.3093244810076718</v>
      </c>
      <c r="W868" s="166">
        <f t="shared" si="412"/>
        <v>1.3433669175138714</v>
      </c>
      <c r="X868" s="166">
        <f t="shared" si="412"/>
        <v>1.3782944573692322</v>
      </c>
      <c r="Y868" s="166">
        <f t="shared" si="412"/>
        <v>1.4141301132608322</v>
      </c>
      <c r="Z868" s="166">
        <f t="shared" si="412"/>
        <v>1.4508974962056138</v>
      </c>
      <c r="AA868" s="166">
        <f t="shared" si="412"/>
        <v>1.4886208311069598</v>
      </c>
      <c r="AB868" s="166">
        <f t="shared" si="412"/>
        <v>1.5273249727157407</v>
      </c>
      <c r="AC868" s="166">
        <f t="shared" si="412"/>
        <v>1.56703542200635</v>
      </c>
      <c r="AD868" s="166">
        <f t="shared" si="412"/>
        <v>1.6077783429785153</v>
      </c>
      <c r="AE868" s="166">
        <f t="shared" si="412"/>
        <v>1.6495805798959566</v>
      </c>
      <c r="AF868" s="166">
        <f t="shared" si="412"/>
        <v>1.6924696749732515</v>
      </c>
      <c r="AG868" s="166">
        <f t="shared" si="412"/>
        <v>1.7364738865225562</v>
      </c>
      <c r="AH868" s="166">
        <f t="shared" si="412"/>
        <v>1.7816222075721426</v>
      </c>
      <c r="AI868" s="166">
        <f t="shared" si="412"/>
        <v>1.8279443849690185</v>
      </c>
      <c r="AJ868" s="166">
        <f t="shared" si="412"/>
        <v>1.8754709389782129</v>
      </c>
      <c r="AK868" s="166">
        <f t="shared" si="412"/>
        <v>1.9242331833916464</v>
      </c>
      <c r="AL868" s="166">
        <f t="shared" si="412"/>
        <v>1.9742632461598293</v>
      </c>
      <c r="AM868" s="166">
        <f t="shared" si="412"/>
        <v>2.0255940905599847</v>
      </c>
      <c r="AN868" s="166">
        <f t="shared" si="412"/>
        <v>2.0782595369145445</v>
      </c>
      <c r="AO868" s="166">
        <f t="shared" si="412"/>
        <v>2.1322942848743227</v>
      </c>
      <c r="AP868" s="166">
        <f t="shared" si="412"/>
        <v>2.1877339362810551</v>
      </c>
      <c r="AQ868" s="166">
        <f t="shared" si="412"/>
        <v>2.2446150186243625</v>
      </c>
      <c r="AR868" s="166">
        <f t="shared" si="412"/>
        <v>2.3029750091085961</v>
      </c>
      <c r="AS868" s="166">
        <f t="shared" si="412"/>
        <v>2.3628523593454198</v>
      </c>
      <c r="AT868" s="166">
        <f t="shared" si="412"/>
        <v>2.4242865206884003</v>
      </c>
      <c r="AU868" s="166">
        <f t="shared" si="412"/>
        <v>2.4873179702262993</v>
      </c>
      <c r="AV868" s="166">
        <f t="shared" si="412"/>
        <v>2.551988237452183</v>
      </c>
      <c r="AW868" s="166">
        <f t="shared" si="412"/>
        <v>2.6183399316259397</v>
      </c>
      <c r="AX868" s="166">
        <f t="shared" si="412"/>
        <v>2.6864167698482144</v>
      </c>
      <c r="AY868" s="166">
        <f t="shared" si="412"/>
        <v>2.7562636058642678</v>
      </c>
      <c r="AZ868" s="166">
        <f t="shared" si="412"/>
        <v>2.8279264596167391</v>
      </c>
      <c r="BA868" s="166">
        <f t="shared" si="412"/>
        <v>2.9014525475667745</v>
      </c>
      <c r="BB868" s="166">
        <f t="shared" si="412"/>
        <v>2.9768903138035103</v>
      </c>
      <c r="BC868" s="166">
        <f t="shared" si="412"/>
        <v>3.0542894619624015</v>
      </c>
      <c r="BD868" s="166">
        <f t="shared" si="412"/>
        <v>3.1337009879734246</v>
      </c>
      <c r="BE868" s="166">
        <f t="shared" si="412"/>
        <v>3.2151772136607333</v>
      </c>
      <c r="BF868" s="166">
        <f t="shared" si="412"/>
        <v>3.2987718212159121</v>
      </c>
      <c r="BG868" s="166">
        <f t="shared" si="412"/>
        <v>3.3845398885675264</v>
      </c>
      <c r="BH868" s="166">
        <f t="shared" si="412"/>
        <v>3.4725379256702822</v>
      </c>
      <c r="BI868" s="166">
        <f t="shared" si="412"/>
        <v>3.5628239117377092</v>
      </c>
      <c r="BJ868" s="166">
        <f t="shared" si="412"/>
        <v>3.6554573334428895</v>
      </c>
      <c r="BK868" s="166">
        <f t="shared" si="412"/>
        <v>3.7504992241124051</v>
      </c>
      <c r="BL868" s="166">
        <f t="shared" si="412"/>
        <v>3.8480122039393279</v>
      </c>
      <c r="BM868" s="166">
        <f t="shared" si="412"/>
        <v>3.9480605212417501</v>
      </c>
      <c r="BN868" s="166">
        <f t="shared" si="412"/>
        <v>4.0507100947940362</v>
      </c>
      <c r="BO868" s="166">
        <f t="shared" si="412"/>
        <v>4.156028557258681</v>
      </c>
    </row>
    <row r="869" spans="2:67" ht="12.75" customHeight="1" outlineLevel="2">
      <c r="B869" s="14" t="s">
        <v>553</v>
      </c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 spans="2:67" ht="12.75" customHeight="1" outlineLevel="2">
      <c r="B870" s="64" t="s">
        <v>554</v>
      </c>
      <c r="L870" s="2">
        <f t="shared" ref="L870:BO870" si="413">IF(L$10&gt;$C867,0,+K873)</f>
        <v>0</v>
      </c>
      <c r="M870" s="2">
        <f t="shared" si="413"/>
        <v>0</v>
      </c>
      <c r="N870" s="2">
        <f t="shared" si="413"/>
        <v>0</v>
      </c>
      <c r="O870" s="2">
        <f t="shared" si="413"/>
        <v>0</v>
      </c>
      <c r="P870" s="2">
        <f t="shared" si="413"/>
        <v>0</v>
      </c>
      <c r="Q870" s="2">
        <f t="shared" si="413"/>
        <v>0</v>
      </c>
      <c r="R870" s="2">
        <f t="shared" si="413"/>
        <v>0</v>
      </c>
      <c r="S870" s="2">
        <f t="shared" si="413"/>
        <v>0</v>
      </c>
      <c r="T870" s="2">
        <f t="shared" si="413"/>
        <v>0</v>
      </c>
      <c r="U870" s="2">
        <f t="shared" si="413"/>
        <v>0</v>
      </c>
      <c r="V870" s="2">
        <f t="shared" si="413"/>
        <v>0</v>
      </c>
      <c r="W870" s="2">
        <f t="shared" si="413"/>
        <v>0</v>
      </c>
      <c r="X870" s="2">
        <f t="shared" si="413"/>
        <v>0</v>
      </c>
      <c r="Y870" s="2">
        <f t="shared" si="413"/>
        <v>0</v>
      </c>
      <c r="Z870" s="2">
        <f t="shared" si="413"/>
        <v>0</v>
      </c>
      <c r="AA870" s="2">
        <f t="shared" si="413"/>
        <v>0</v>
      </c>
      <c r="AB870" s="2">
        <f t="shared" si="413"/>
        <v>0</v>
      </c>
      <c r="AC870" s="2">
        <f t="shared" si="413"/>
        <v>0</v>
      </c>
      <c r="AD870" s="2">
        <f t="shared" si="413"/>
        <v>0</v>
      </c>
      <c r="AE870" s="2">
        <f t="shared" si="413"/>
        <v>0</v>
      </c>
      <c r="AF870" s="2">
        <f t="shared" si="413"/>
        <v>0</v>
      </c>
      <c r="AG870" s="2">
        <f t="shared" si="413"/>
        <v>0</v>
      </c>
      <c r="AH870" s="2">
        <f t="shared" si="413"/>
        <v>0</v>
      </c>
      <c r="AI870" s="2">
        <f t="shared" si="413"/>
        <v>0</v>
      </c>
      <c r="AJ870" s="2">
        <f t="shared" si="413"/>
        <v>0</v>
      </c>
      <c r="AK870" s="2">
        <f t="shared" si="413"/>
        <v>0</v>
      </c>
      <c r="AL870" s="2">
        <f t="shared" si="413"/>
        <v>0</v>
      </c>
      <c r="AM870" s="2">
        <f t="shared" si="413"/>
        <v>0</v>
      </c>
      <c r="AN870" s="2">
        <f t="shared" si="413"/>
        <v>0</v>
      </c>
      <c r="AO870" s="2">
        <f t="shared" si="413"/>
        <v>0</v>
      </c>
      <c r="AP870" s="2">
        <f t="shared" si="413"/>
        <v>0</v>
      </c>
      <c r="AQ870" s="2">
        <f t="shared" si="413"/>
        <v>0</v>
      </c>
      <c r="AR870" s="2">
        <f t="shared" si="413"/>
        <v>0</v>
      </c>
      <c r="AS870" s="2">
        <f t="shared" si="413"/>
        <v>97086.338140548003</v>
      </c>
      <c r="AT870" s="2">
        <f t="shared" si="413"/>
        <v>0</v>
      </c>
      <c r="AU870" s="2">
        <f t="shared" si="413"/>
        <v>0</v>
      </c>
      <c r="AV870" s="2">
        <f t="shared" si="413"/>
        <v>0</v>
      </c>
      <c r="AW870" s="2">
        <f t="shared" si="413"/>
        <v>0</v>
      </c>
      <c r="AX870" s="2">
        <f t="shared" si="413"/>
        <v>0</v>
      </c>
      <c r="AY870" s="2">
        <f t="shared" si="413"/>
        <v>0</v>
      </c>
      <c r="AZ870" s="2">
        <f t="shared" si="413"/>
        <v>0</v>
      </c>
      <c r="BA870" s="2">
        <f t="shared" si="413"/>
        <v>0</v>
      </c>
      <c r="BB870" s="2">
        <f t="shared" si="413"/>
        <v>0</v>
      </c>
      <c r="BC870" s="2">
        <f t="shared" si="413"/>
        <v>0</v>
      </c>
      <c r="BD870" s="2">
        <f t="shared" si="413"/>
        <v>0</v>
      </c>
      <c r="BE870" s="2">
        <f t="shared" si="413"/>
        <v>0</v>
      </c>
      <c r="BF870" s="2">
        <f t="shared" si="413"/>
        <v>0</v>
      </c>
      <c r="BG870" s="2">
        <f t="shared" si="413"/>
        <v>0</v>
      </c>
      <c r="BH870" s="2">
        <f t="shared" si="413"/>
        <v>0</v>
      </c>
      <c r="BI870" s="2">
        <f t="shared" si="413"/>
        <v>0</v>
      </c>
      <c r="BJ870" s="2">
        <f t="shared" si="413"/>
        <v>0</v>
      </c>
      <c r="BK870" s="2">
        <f t="shared" si="413"/>
        <v>0</v>
      </c>
      <c r="BL870" s="2">
        <f t="shared" si="413"/>
        <v>0</v>
      </c>
      <c r="BM870" s="2">
        <f t="shared" si="413"/>
        <v>0</v>
      </c>
      <c r="BN870" s="2">
        <f t="shared" si="413"/>
        <v>0</v>
      </c>
      <c r="BO870" s="2">
        <f t="shared" si="413"/>
        <v>0</v>
      </c>
    </row>
    <row r="871" spans="2:67" ht="12.75" customHeight="1" outlineLevel="2">
      <c r="B871" s="64" t="s">
        <v>555</v>
      </c>
      <c r="L871" s="2">
        <f t="shared" ref="L871:BO871" si="414">IF(AND(L$10&gt;=$C866,L$10&lt;=$C867),INDEX($C864:$G864,1,L$10-$C866+1)*$C863*L868,0)</f>
        <v>0</v>
      </c>
      <c r="M871" s="2">
        <f t="shared" si="414"/>
        <v>0</v>
      </c>
      <c r="N871" s="2">
        <f t="shared" si="414"/>
        <v>0</v>
      </c>
      <c r="O871" s="2">
        <f t="shared" si="414"/>
        <v>0</v>
      </c>
      <c r="P871" s="2">
        <f t="shared" si="414"/>
        <v>0</v>
      </c>
      <c r="Q871" s="2">
        <f t="shared" si="414"/>
        <v>0</v>
      </c>
      <c r="R871" s="2">
        <f t="shared" si="414"/>
        <v>0</v>
      </c>
      <c r="S871" s="2">
        <f t="shared" si="414"/>
        <v>0</v>
      </c>
      <c r="T871" s="2">
        <f t="shared" si="414"/>
        <v>0</v>
      </c>
      <c r="U871" s="2">
        <f t="shared" si="414"/>
        <v>0</v>
      </c>
      <c r="V871" s="2">
        <f t="shared" si="414"/>
        <v>0</v>
      </c>
      <c r="W871" s="2">
        <f t="shared" si="414"/>
        <v>0</v>
      </c>
      <c r="X871" s="2">
        <f t="shared" si="414"/>
        <v>0</v>
      </c>
      <c r="Y871" s="2">
        <f t="shared" si="414"/>
        <v>0</v>
      </c>
      <c r="Z871" s="2">
        <f t="shared" si="414"/>
        <v>0</v>
      </c>
      <c r="AA871" s="2">
        <f t="shared" si="414"/>
        <v>0</v>
      </c>
      <c r="AB871" s="2">
        <f t="shared" si="414"/>
        <v>0</v>
      </c>
      <c r="AC871" s="2">
        <f t="shared" si="414"/>
        <v>0</v>
      </c>
      <c r="AD871" s="2">
        <f t="shared" si="414"/>
        <v>0</v>
      </c>
      <c r="AE871" s="2">
        <f t="shared" si="414"/>
        <v>0</v>
      </c>
      <c r="AF871" s="2">
        <f t="shared" si="414"/>
        <v>0</v>
      </c>
      <c r="AG871" s="2">
        <f t="shared" si="414"/>
        <v>0</v>
      </c>
      <c r="AH871" s="2">
        <f t="shared" si="414"/>
        <v>0</v>
      </c>
      <c r="AI871" s="2">
        <f t="shared" si="414"/>
        <v>0</v>
      </c>
      <c r="AJ871" s="2">
        <f t="shared" si="414"/>
        <v>0</v>
      </c>
      <c r="AK871" s="2">
        <f t="shared" si="414"/>
        <v>0</v>
      </c>
      <c r="AL871" s="2">
        <f t="shared" si="414"/>
        <v>0</v>
      </c>
      <c r="AM871" s="2">
        <f t="shared" si="414"/>
        <v>0</v>
      </c>
      <c r="AN871" s="2">
        <f t="shared" si="414"/>
        <v>0</v>
      </c>
      <c r="AO871" s="2">
        <f t="shared" si="414"/>
        <v>0</v>
      </c>
      <c r="AP871" s="2">
        <f t="shared" si="414"/>
        <v>0</v>
      </c>
      <c r="AQ871" s="2">
        <f t="shared" si="414"/>
        <v>0</v>
      </c>
      <c r="AR871" s="2">
        <f t="shared" si="414"/>
        <v>94144.327893864727</v>
      </c>
      <c r="AS871" s="2">
        <f t="shared" si="414"/>
        <v>193213.14136038837</v>
      </c>
      <c r="AT871" s="2">
        <f t="shared" si="414"/>
        <v>0</v>
      </c>
      <c r="AU871" s="2">
        <f t="shared" si="414"/>
        <v>0</v>
      </c>
      <c r="AV871" s="2">
        <f t="shared" si="414"/>
        <v>0</v>
      </c>
      <c r="AW871" s="2">
        <f t="shared" si="414"/>
        <v>0</v>
      </c>
      <c r="AX871" s="2">
        <f t="shared" si="414"/>
        <v>0</v>
      </c>
      <c r="AY871" s="2">
        <f t="shared" si="414"/>
        <v>0</v>
      </c>
      <c r="AZ871" s="2">
        <f t="shared" si="414"/>
        <v>0</v>
      </c>
      <c r="BA871" s="2">
        <f t="shared" si="414"/>
        <v>0</v>
      </c>
      <c r="BB871" s="2">
        <f t="shared" si="414"/>
        <v>0</v>
      </c>
      <c r="BC871" s="2">
        <f t="shared" si="414"/>
        <v>0</v>
      </c>
      <c r="BD871" s="2">
        <f t="shared" si="414"/>
        <v>0</v>
      </c>
      <c r="BE871" s="2">
        <f t="shared" si="414"/>
        <v>0</v>
      </c>
      <c r="BF871" s="2">
        <f t="shared" si="414"/>
        <v>0</v>
      </c>
      <c r="BG871" s="2">
        <f t="shared" si="414"/>
        <v>0</v>
      </c>
      <c r="BH871" s="2">
        <f t="shared" si="414"/>
        <v>0</v>
      </c>
      <c r="BI871" s="2">
        <f t="shared" si="414"/>
        <v>0</v>
      </c>
      <c r="BJ871" s="2">
        <f t="shared" si="414"/>
        <v>0</v>
      </c>
      <c r="BK871" s="2">
        <f t="shared" si="414"/>
        <v>0</v>
      </c>
      <c r="BL871" s="2">
        <f t="shared" si="414"/>
        <v>0</v>
      </c>
      <c r="BM871" s="2">
        <f t="shared" si="414"/>
        <v>0</v>
      </c>
      <c r="BN871" s="2">
        <f t="shared" si="414"/>
        <v>0</v>
      </c>
      <c r="BO871" s="2">
        <f t="shared" si="414"/>
        <v>0</v>
      </c>
    </row>
    <row r="872" spans="2:67" ht="12.75" customHeight="1" outlineLevel="2">
      <c r="B872" s="64" t="s">
        <v>3</v>
      </c>
      <c r="C872" s="165">
        <v>6.25E-2</v>
      </c>
      <c r="L872" s="2">
        <f t="shared" ref="L872:BO872" si="415">SUM(L870,L871/2)*$C872*IF(L$10=$C866,(13-$D866)/12,IF(L$10=$C867,($D867-1)/12,1))</f>
        <v>0</v>
      </c>
      <c r="M872" s="2">
        <f t="shared" si="415"/>
        <v>0</v>
      </c>
      <c r="N872" s="2">
        <f t="shared" si="415"/>
        <v>0</v>
      </c>
      <c r="O872" s="2">
        <f t="shared" si="415"/>
        <v>0</v>
      </c>
      <c r="P872" s="2">
        <f t="shared" si="415"/>
        <v>0</v>
      </c>
      <c r="Q872" s="2">
        <f t="shared" si="415"/>
        <v>0</v>
      </c>
      <c r="R872" s="2">
        <f t="shared" si="415"/>
        <v>0</v>
      </c>
      <c r="S872" s="2">
        <f t="shared" si="415"/>
        <v>0</v>
      </c>
      <c r="T872" s="2">
        <f t="shared" si="415"/>
        <v>0</v>
      </c>
      <c r="U872" s="2">
        <f t="shared" si="415"/>
        <v>0</v>
      </c>
      <c r="V872" s="2">
        <f t="shared" si="415"/>
        <v>0</v>
      </c>
      <c r="W872" s="2">
        <f t="shared" si="415"/>
        <v>0</v>
      </c>
      <c r="X872" s="2">
        <f t="shared" si="415"/>
        <v>0</v>
      </c>
      <c r="Y872" s="2">
        <f t="shared" si="415"/>
        <v>0</v>
      </c>
      <c r="Z872" s="2">
        <f t="shared" si="415"/>
        <v>0</v>
      </c>
      <c r="AA872" s="2">
        <f t="shared" si="415"/>
        <v>0</v>
      </c>
      <c r="AB872" s="2">
        <f t="shared" si="415"/>
        <v>0</v>
      </c>
      <c r="AC872" s="2">
        <f t="shared" si="415"/>
        <v>0</v>
      </c>
      <c r="AD872" s="2">
        <f t="shared" si="415"/>
        <v>0</v>
      </c>
      <c r="AE872" s="2">
        <f t="shared" si="415"/>
        <v>0</v>
      </c>
      <c r="AF872" s="2">
        <f t="shared" si="415"/>
        <v>0</v>
      </c>
      <c r="AG872" s="2">
        <f t="shared" si="415"/>
        <v>0</v>
      </c>
      <c r="AH872" s="2">
        <f t="shared" si="415"/>
        <v>0</v>
      </c>
      <c r="AI872" s="2">
        <f t="shared" si="415"/>
        <v>0</v>
      </c>
      <c r="AJ872" s="2">
        <f t="shared" si="415"/>
        <v>0</v>
      </c>
      <c r="AK872" s="2">
        <f t="shared" si="415"/>
        <v>0</v>
      </c>
      <c r="AL872" s="2">
        <f t="shared" si="415"/>
        <v>0</v>
      </c>
      <c r="AM872" s="2">
        <f t="shared" si="415"/>
        <v>0</v>
      </c>
      <c r="AN872" s="2">
        <f t="shared" si="415"/>
        <v>0</v>
      </c>
      <c r="AO872" s="2">
        <f t="shared" si="415"/>
        <v>0</v>
      </c>
      <c r="AP872" s="2">
        <f t="shared" si="415"/>
        <v>0</v>
      </c>
      <c r="AQ872" s="2">
        <f t="shared" si="415"/>
        <v>0</v>
      </c>
      <c r="AR872" s="2">
        <f t="shared" si="415"/>
        <v>2942.0102466832727</v>
      </c>
      <c r="AS872" s="2">
        <f t="shared" si="415"/>
        <v>9079.3551009722905</v>
      </c>
      <c r="AT872" s="2">
        <f t="shared" si="415"/>
        <v>0</v>
      </c>
      <c r="AU872" s="2">
        <f t="shared" si="415"/>
        <v>0</v>
      </c>
      <c r="AV872" s="2">
        <f t="shared" si="415"/>
        <v>0</v>
      </c>
      <c r="AW872" s="2">
        <f t="shared" si="415"/>
        <v>0</v>
      </c>
      <c r="AX872" s="2">
        <f t="shared" si="415"/>
        <v>0</v>
      </c>
      <c r="AY872" s="2">
        <f t="shared" si="415"/>
        <v>0</v>
      </c>
      <c r="AZ872" s="2">
        <f t="shared" si="415"/>
        <v>0</v>
      </c>
      <c r="BA872" s="2">
        <f t="shared" si="415"/>
        <v>0</v>
      </c>
      <c r="BB872" s="2">
        <f t="shared" si="415"/>
        <v>0</v>
      </c>
      <c r="BC872" s="2">
        <f t="shared" si="415"/>
        <v>0</v>
      </c>
      <c r="BD872" s="2">
        <f t="shared" si="415"/>
        <v>0</v>
      </c>
      <c r="BE872" s="2">
        <f t="shared" si="415"/>
        <v>0</v>
      </c>
      <c r="BF872" s="2">
        <f t="shared" si="415"/>
        <v>0</v>
      </c>
      <c r="BG872" s="2">
        <f t="shared" si="415"/>
        <v>0</v>
      </c>
      <c r="BH872" s="2">
        <f t="shared" si="415"/>
        <v>0</v>
      </c>
      <c r="BI872" s="2">
        <f t="shared" si="415"/>
        <v>0</v>
      </c>
      <c r="BJ872" s="2">
        <f t="shared" si="415"/>
        <v>0</v>
      </c>
      <c r="BK872" s="2">
        <f t="shared" si="415"/>
        <v>0</v>
      </c>
      <c r="BL872" s="2">
        <f t="shared" si="415"/>
        <v>0</v>
      </c>
      <c r="BM872" s="2">
        <f t="shared" si="415"/>
        <v>0</v>
      </c>
      <c r="BN872" s="2">
        <f t="shared" si="415"/>
        <v>0</v>
      </c>
      <c r="BO872" s="2">
        <f t="shared" si="415"/>
        <v>0</v>
      </c>
    </row>
    <row r="873" spans="2:67" ht="12.75" customHeight="1" outlineLevel="2">
      <c r="B873" s="64" t="s">
        <v>556</v>
      </c>
      <c r="K873" s="167"/>
      <c r="L873" s="2">
        <f>SUM(L870:L872)</f>
        <v>0</v>
      </c>
      <c r="M873" s="2">
        <f t="shared" ref="M873:BO873" si="416">SUM(M870:M872)</f>
        <v>0</v>
      </c>
      <c r="N873" s="2">
        <f t="shared" si="416"/>
        <v>0</v>
      </c>
      <c r="O873" s="2">
        <f t="shared" si="416"/>
        <v>0</v>
      </c>
      <c r="P873" s="2">
        <f t="shared" si="416"/>
        <v>0</v>
      </c>
      <c r="Q873" s="2">
        <f t="shared" si="416"/>
        <v>0</v>
      </c>
      <c r="R873" s="2">
        <f t="shared" si="416"/>
        <v>0</v>
      </c>
      <c r="S873" s="2">
        <f t="shared" si="416"/>
        <v>0</v>
      </c>
      <c r="T873" s="2">
        <f t="shared" si="416"/>
        <v>0</v>
      </c>
      <c r="U873" s="2">
        <f t="shared" si="416"/>
        <v>0</v>
      </c>
      <c r="V873" s="2">
        <f t="shared" si="416"/>
        <v>0</v>
      </c>
      <c r="W873" s="2">
        <f t="shared" si="416"/>
        <v>0</v>
      </c>
      <c r="X873" s="2">
        <f t="shared" si="416"/>
        <v>0</v>
      </c>
      <c r="Y873" s="2">
        <f t="shared" si="416"/>
        <v>0</v>
      </c>
      <c r="Z873" s="2">
        <f t="shared" si="416"/>
        <v>0</v>
      </c>
      <c r="AA873" s="2">
        <f t="shared" si="416"/>
        <v>0</v>
      </c>
      <c r="AB873" s="2">
        <f t="shared" si="416"/>
        <v>0</v>
      </c>
      <c r="AC873" s="2">
        <f t="shared" si="416"/>
        <v>0</v>
      </c>
      <c r="AD873" s="2">
        <f t="shared" si="416"/>
        <v>0</v>
      </c>
      <c r="AE873" s="2">
        <f t="shared" si="416"/>
        <v>0</v>
      </c>
      <c r="AF873" s="2">
        <f t="shared" si="416"/>
        <v>0</v>
      </c>
      <c r="AG873" s="2">
        <f t="shared" si="416"/>
        <v>0</v>
      </c>
      <c r="AH873" s="2">
        <f t="shared" si="416"/>
        <v>0</v>
      </c>
      <c r="AI873" s="2">
        <f t="shared" si="416"/>
        <v>0</v>
      </c>
      <c r="AJ873" s="2">
        <f t="shared" si="416"/>
        <v>0</v>
      </c>
      <c r="AK873" s="2">
        <f t="shared" si="416"/>
        <v>0</v>
      </c>
      <c r="AL873" s="2">
        <f t="shared" si="416"/>
        <v>0</v>
      </c>
      <c r="AM873" s="2">
        <f t="shared" si="416"/>
        <v>0</v>
      </c>
      <c r="AN873" s="2">
        <f t="shared" si="416"/>
        <v>0</v>
      </c>
      <c r="AO873" s="2">
        <f t="shared" si="416"/>
        <v>0</v>
      </c>
      <c r="AP873" s="2">
        <f t="shared" si="416"/>
        <v>0</v>
      </c>
      <c r="AQ873" s="2">
        <f t="shared" si="416"/>
        <v>0</v>
      </c>
      <c r="AR873" s="2">
        <f t="shared" si="416"/>
        <v>97086.338140548003</v>
      </c>
      <c r="AS873" s="2">
        <f t="shared" si="416"/>
        <v>299378.83460190863</v>
      </c>
      <c r="AT873" s="2">
        <f t="shared" si="416"/>
        <v>0</v>
      </c>
      <c r="AU873" s="2">
        <f t="shared" si="416"/>
        <v>0</v>
      </c>
      <c r="AV873" s="2">
        <f t="shared" si="416"/>
        <v>0</v>
      </c>
      <c r="AW873" s="2">
        <f t="shared" si="416"/>
        <v>0</v>
      </c>
      <c r="AX873" s="2">
        <f t="shared" si="416"/>
        <v>0</v>
      </c>
      <c r="AY873" s="2">
        <f t="shared" si="416"/>
        <v>0</v>
      </c>
      <c r="AZ873" s="2">
        <f t="shared" si="416"/>
        <v>0</v>
      </c>
      <c r="BA873" s="2">
        <f t="shared" si="416"/>
        <v>0</v>
      </c>
      <c r="BB873" s="2">
        <f t="shared" si="416"/>
        <v>0</v>
      </c>
      <c r="BC873" s="2">
        <f t="shared" si="416"/>
        <v>0</v>
      </c>
      <c r="BD873" s="2">
        <f t="shared" si="416"/>
        <v>0</v>
      </c>
      <c r="BE873" s="2">
        <f t="shared" si="416"/>
        <v>0</v>
      </c>
      <c r="BF873" s="2">
        <f t="shared" si="416"/>
        <v>0</v>
      </c>
      <c r="BG873" s="2">
        <f t="shared" si="416"/>
        <v>0</v>
      </c>
      <c r="BH873" s="2">
        <f t="shared" si="416"/>
        <v>0</v>
      </c>
      <c r="BI873" s="2">
        <f t="shared" si="416"/>
        <v>0</v>
      </c>
      <c r="BJ873" s="2">
        <f t="shared" si="416"/>
        <v>0</v>
      </c>
      <c r="BK873" s="2">
        <f t="shared" si="416"/>
        <v>0</v>
      </c>
      <c r="BL873" s="2">
        <f t="shared" si="416"/>
        <v>0</v>
      </c>
      <c r="BM873" s="2">
        <f t="shared" si="416"/>
        <v>0</v>
      </c>
      <c r="BN873" s="2">
        <f t="shared" si="416"/>
        <v>0</v>
      </c>
      <c r="BO873" s="2">
        <f t="shared" si="416"/>
        <v>0</v>
      </c>
    </row>
    <row r="874" spans="2:67" ht="12.75" customHeight="1" outlineLevel="2">
      <c r="B874" s="168" t="s">
        <v>557</v>
      </c>
      <c r="E874" s="2">
        <f>MAX(L873:BO873)*(1+$C$8)</f>
        <v>299378.83460190863</v>
      </c>
      <c r="F874" s="159">
        <v>20</v>
      </c>
      <c r="G874" s="169">
        <f>+$C$6</f>
        <v>2.9999999999999997E-4</v>
      </c>
      <c r="H874" s="151"/>
      <c r="L874" s="2"/>
      <c r="M874" s="2"/>
      <c r="N874" s="2"/>
      <c r="O874" s="2"/>
      <c r="P874" s="2"/>
      <c r="Q874" s="2"/>
    </row>
    <row r="875" spans="2:67" ht="12.75" customHeight="1" outlineLevel="2">
      <c r="B875" s="14"/>
    </row>
    <row r="876" spans="2:67" ht="12.75" customHeight="1" outlineLevel="2">
      <c r="B876" s="170" t="s">
        <v>558</v>
      </c>
    </row>
    <row r="877" spans="2:67" ht="12.75" customHeight="1" outlineLevel="2">
      <c r="B877" s="168" t="s">
        <v>559</v>
      </c>
      <c r="K877" s="2"/>
      <c r="L877" s="2">
        <f t="shared" ref="L877:BO877" si="417">IF(L$10=$C867,$E874,K879)</f>
        <v>0</v>
      </c>
      <c r="M877" s="2">
        <f t="shared" si="417"/>
        <v>0</v>
      </c>
      <c r="N877" s="2">
        <f t="shared" si="417"/>
        <v>0</v>
      </c>
      <c r="O877" s="2">
        <f t="shared" si="417"/>
        <v>0</v>
      </c>
      <c r="P877" s="2">
        <f t="shared" si="417"/>
        <v>0</v>
      </c>
      <c r="Q877" s="2">
        <f t="shared" si="417"/>
        <v>0</v>
      </c>
      <c r="R877" s="2">
        <f t="shared" si="417"/>
        <v>0</v>
      </c>
      <c r="S877" s="2">
        <f t="shared" si="417"/>
        <v>0</v>
      </c>
      <c r="T877" s="2">
        <f t="shared" si="417"/>
        <v>0</v>
      </c>
      <c r="U877" s="2">
        <f t="shared" si="417"/>
        <v>0</v>
      </c>
      <c r="V877" s="2">
        <f t="shared" si="417"/>
        <v>0</v>
      </c>
      <c r="W877" s="2">
        <f t="shared" si="417"/>
        <v>0</v>
      </c>
      <c r="X877" s="2">
        <f t="shared" si="417"/>
        <v>0</v>
      </c>
      <c r="Y877" s="2">
        <f t="shared" si="417"/>
        <v>0</v>
      </c>
      <c r="Z877" s="2">
        <f t="shared" si="417"/>
        <v>0</v>
      </c>
      <c r="AA877" s="2">
        <f t="shared" si="417"/>
        <v>0</v>
      </c>
      <c r="AB877" s="2">
        <f t="shared" si="417"/>
        <v>0</v>
      </c>
      <c r="AC877" s="2">
        <f t="shared" si="417"/>
        <v>0</v>
      </c>
      <c r="AD877" s="2">
        <f t="shared" si="417"/>
        <v>0</v>
      </c>
      <c r="AE877" s="2">
        <f t="shared" si="417"/>
        <v>0</v>
      </c>
      <c r="AF877" s="2">
        <f t="shared" si="417"/>
        <v>0</v>
      </c>
      <c r="AG877" s="2">
        <f t="shared" si="417"/>
        <v>0</v>
      </c>
      <c r="AH877" s="2">
        <f t="shared" si="417"/>
        <v>0</v>
      </c>
      <c r="AI877" s="2">
        <f t="shared" si="417"/>
        <v>0</v>
      </c>
      <c r="AJ877" s="2">
        <f t="shared" si="417"/>
        <v>0</v>
      </c>
      <c r="AK877" s="2">
        <f t="shared" si="417"/>
        <v>0</v>
      </c>
      <c r="AL877" s="2">
        <f t="shared" si="417"/>
        <v>0</v>
      </c>
      <c r="AM877" s="2">
        <f t="shared" si="417"/>
        <v>0</v>
      </c>
      <c r="AN877" s="2">
        <f t="shared" si="417"/>
        <v>0</v>
      </c>
      <c r="AO877" s="2">
        <f t="shared" si="417"/>
        <v>0</v>
      </c>
      <c r="AP877" s="2">
        <f t="shared" si="417"/>
        <v>0</v>
      </c>
      <c r="AQ877" s="2">
        <f t="shared" si="417"/>
        <v>0</v>
      </c>
      <c r="AR877" s="2">
        <f t="shared" si="417"/>
        <v>0</v>
      </c>
      <c r="AS877" s="2">
        <f t="shared" si="417"/>
        <v>299378.83460190863</v>
      </c>
      <c r="AT877" s="2">
        <f t="shared" si="417"/>
        <v>295636.59916938475</v>
      </c>
      <c r="AU877" s="2">
        <f t="shared" si="417"/>
        <v>280667.65743928932</v>
      </c>
      <c r="AV877" s="2">
        <f t="shared" si="417"/>
        <v>265698.7157091939</v>
      </c>
      <c r="AW877" s="2">
        <f t="shared" si="417"/>
        <v>250729.77397909848</v>
      </c>
      <c r="AX877" s="2">
        <f t="shared" si="417"/>
        <v>235760.83224900306</v>
      </c>
      <c r="AY877" s="2">
        <f t="shared" si="417"/>
        <v>220791.89051890763</v>
      </c>
      <c r="AZ877" s="2">
        <f t="shared" si="417"/>
        <v>205822.94878881221</v>
      </c>
      <c r="BA877" s="2">
        <f t="shared" si="417"/>
        <v>190854.00705871679</v>
      </c>
      <c r="BB877" s="2">
        <f t="shared" si="417"/>
        <v>175885.06532862136</v>
      </c>
      <c r="BC877" s="2">
        <f t="shared" si="417"/>
        <v>160916.12359852594</v>
      </c>
      <c r="BD877" s="2">
        <f t="shared" si="417"/>
        <v>145947.18186843052</v>
      </c>
      <c r="BE877" s="2">
        <f t="shared" si="417"/>
        <v>130978.24013833508</v>
      </c>
      <c r="BF877" s="2">
        <f t="shared" si="417"/>
        <v>116009.29840823964</v>
      </c>
      <c r="BG877" s="2">
        <f t="shared" si="417"/>
        <v>101040.35667814421</v>
      </c>
      <c r="BH877" s="2">
        <f t="shared" si="417"/>
        <v>86071.414948048769</v>
      </c>
      <c r="BI877" s="2">
        <f t="shared" si="417"/>
        <v>71102.473217953331</v>
      </c>
      <c r="BJ877" s="2">
        <f t="shared" si="417"/>
        <v>56133.531487857901</v>
      </c>
      <c r="BK877" s="2">
        <f t="shared" si="417"/>
        <v>41164.589757762471</v>
      </c>
      <c r="BL877" s="2">
        <f t="shared" si="417"/>
        <v>26195.648027667041</v>
      </c>
      <c r="BM877" s="2">
        <f t="shared" si="417"/>
        <v>11226.706297571609</v>
      </c>
      <c r="BN877" s="2">
        <f t="shared" si="417"/>
        <v>0</v>
      </c>
      <c r="BO877" s="2">
        <f t="shared" si="417"/>
        <v>0</v>
      </c>
    </row>
    <row r="878" spans="2:67" ht="12.75" customHeight="1" outlineLevel="2">
      <c r="B878" s="64" t="s">
        <v>541</v>
      </c>
      <c r="K878" s="2"/>
      <c r="L878" s="2">
        <f t="shared" ref="L878:BO878" si="418">IF(L$10=$C867,$E874/$F874*(13-$D867)/12,MIN(K879,$E874/$F874))</f>
        <v>0</v>
      </c>
      <c r="M878" s="2">
        <f t="shared" si="418"/>
        <v>0</v>
      </c>
      <c r="N878" s="2">
        <f t="shared" si="418"/>
        <v>0</v>
      </c>
      <c r="O878" s="2">
        <f t="shared" si="418"/>
        <v>0</v>
      </c>
      <c r="P878" s="2">
        <f t="shared" si="418"/>
        <v>0</v>
      </c>
      <c r="Q878" s="2">
        <f t="shared" si="418"/>
        <v>0</v>
      </c>
      <c r="R878" s="2">
        <f t="shared" si="418"/>
        <v>0</v>
      </c>
      <c r="S878" s="2">
        <f t="shared" si="418"/>
        <v>0</v>
      </c>
      <c r="T878" s="2">
        <f t="shared" si="418"/>
        <v>0</v>
      </c>
      <c r="U878" s="2">
        <f t="shared" si="418"/>
        <v>0</v>
      </c>
      <c r="V878" s="2">
        <f t="shared" si="418"/>
        <v>0</v>
      </c>
      <c r="W878" s="2">
        <f t="shared" si="418"/>
        <v>0</v>
      </c>
      <c r="X878" s="2">
        <f t="shared" si="418"/>
        <v>0</v>
      </c>
      <c r="Y878" s="2">
        <f t="shared" si="418"/>
        <v>0</v>
      </c>
      <c r="Z878" s="2">
        <f t="shared" si="418"/>
        <v>0</v>
      </c>
      <c r="AA878" s="2">
        <f t="shared" si="418"/>
        <v>0</v>
      </c>
      <c r="AB878" s="2">
        <f t="shared" si="418"/>
        <v>0</v>
      </c>
      <c r="AC878" s="2">
        <f t="shared" si="418"/>
        <v>0</v>
      </c>
      <c r="AD878" s="2">
        <f t="shared" si="418"/>
        <v>0</v>
      </c>
      <c r="AE878" s="2">
        <f t="shared" si="418"/>
        <v>0</v>
      </c>
      <c r="AF878" s="2">
        <f t="shared" si="418"/>
        <v>0</v>
      </c>
      <c r="AG878" s="2">
        <f t="shared" si="418"/>
        <v>0</v>
      </c>
      <c r="AH878" s="2">
        <f t="shared" si="418"/>
        <v>0</v>
      </c>
      <c r="AI878" s="2">
        <f t="shared" si="418"/>
        <v>0</v>
      </c>
      <c r="AJ878" s="2">
        <f t="shared" si="418"/>
        <v>0</v>
      </c>
      <c r="AK878" s="2">
        <f t="shared" si="418"/>
        <v>0</v>
      </c>
      <c r="AL878" s="2">
        <f t="shared" si="418"/>
        <v>0</v>
      </c>
      <c r="AM878" s="2">
        <f t="shared" si="418"/>
        <v>0</v>
      </c>
      <c r="AN878" s="2">
        <f t="shared" si="418"/>
        <v>0</v>
      </c>
      <c r="AO878" s="2">
        <f t="shared" si="418"/>
        <v>0</v>
      </c>
      <c r="AP878" s="2">
        <f t="shared" si="418"/>
        <v>0</v>
      </c>
      <c r="AQ878" s="2">
        <f t="shared" si="418"/>
        <v>0</v>
      </c>
      <c r="AR878" s="2">
        <f t="shared" si="418"/>
        <v>0</v>
      </c>
      <c r="AS878" s="2">
        <f t="shared" si="418"/>
        <v>3742.235432523858</v>
      </c>
      <c r="AT878" s="2">
        <f t="shared" si="418"/>
        <v>14968.941730095432</v>
      </c>
      <c r="AU878" s="2">
        <f t="shared" si="418"/>
        <v>14968.941730095432</v>
      </c>
      <c r="AV878" s="2">
        <f t="shared" si="418"/>
        <v>14968.941730095432</v>
      </c>
      <c r="AW878" s="2">
        <f t="shared" si="418"/>
        <v>14968.941730095432</v>
      </c>
      <c r="AX878" s="2">
        <f t="shared" si="418"/>
        <v>14968.941730095432</v>
      </c>
      <c r="AY878" s="2">
        <f t="shared" si="418"/>
        <v>14968.941730095432</v>
      </c>
      <c r="AZ878" s="2">
        <f t="shared" si="418"/>
        <v>14968.941730095432</v>
      </c>
      <c r="BA878" s="2">
        <f t="shared" si="418"/>
        <v>14968.941730095432</v>
      </c>
      <c r="BB878" s="2">
        <f t="shared" si="418"/>
        <v>14968.941730095432</v>
      </c>
      <c r="BC878" s="2">
        <f t="shared" si="418"/>
        <v>14968.941730095432</v>
      </c>
      <c r="BD878" s="2">
        <f t="shared" si="418"/>
        <v>14968.941730095432</v>
      </c>
      <c r="BE878" s="2">
        <f t="shared" si="418"/>
        <v>14968.941730095432</v>
      </c>
      <c r="BF878" s="2">
        <f t="shared" si="418"/>
        <v>14968.941730095432</v>
      </c>
      <c r="BG878" s="2">
        <f t="shared" si="418"/>
        <v>14968.941730095432</v>
      </c>
      <c r="BH878" s="2">
        <f t="shared" si="418"/>
        <v>14968.941730095432</v>
      </c>
      <c r="BI878" s="2">
        <f t="shared" si="418"/>
        <v>14968.941730095432</v>
      </c>
      <c r="BJ878" s="2">
        <f t="shared" si="418"/>
        <v>14968.941730095432</v>
      </c>
      <c r="BK878" s="2">
        <f t="shared" si="418"/>
        <v>14968.941730095432</v>
      </c>
      <c r="BL878" s="2">
        <f t="shared" si="418"/>
        <v>14968.941730095432</v>
      </c>
      <c r="BM878" s="2">
        <f t="shared" si="418"/>
        <v>11226.706297571609</v>
      </c>
      <c r="BN878" s="2">
        <f t="shared" si="418"/>
        <v>0</v>
      </c>
      <c r="BO878" s="2">
        <f t="shared" si="418"/>
        <v>0</v>
      </c>
    </row>
    <row r="879" spans="2:67" ht="12.75" customHeight="1" outlineLevel="2">
      <c r="B879" s="168" t="s">
        <v>542</v>
      </c>
      <c r="K879" s="167">
        <v>0</v>
      </c>
      <c r="L879" s="2">
        <f t="shared" ref="L879:BO879" si="419">+L877-L878</f>
        <v>0</v>
      </c>
      <c r="M879" s="2">
        <f t="shared" si="419"/>
        <v>0</v>
      </c>
      <c r="N879" s="2">
        <f t="shared" si="419"/>
        <v>0</v>
      </c>
      <c r="O879" s="2">
        <f t="shared" si="419"/>
        <v>0</v>
      </c>
      <c r="P879" s="2">
        <f t="shared" si="419"/>
        <v>0</v>
      </c>
      <c r="Q879" s="2">
        <f t="shared" si="419"/>
        <v>0</v>
      </c>
      <c r="R879" s="2">
        <f t="shared" si="419"/>
        <v>0</v>
      </c>
      <c r="S879" s="2">
        <f t="shared" si="419"/>
        <v>0</v>
      </c>
      <c r="T879" s="2">
        <f t="shared" si="419"/>
        <v>0</v>
      </c>
      <c r="U879" s="2">
        <f t="shared" si="419"/>
        <v>0</v>
      </c>
      <c r="V879" s="2">
        <f t="shared" si="419"/>
        <v>0</v>
      </c>
      <c r="W879" s="2">
        <f t="shared" si="419"/>
        <v>0</v>
      </c>
      <c r="X879" s="2">
        <f t="shared" si="419"/>
        <v>0</v>
      </c>
      <c r="Y879" s="2">
        <f t="shared" si="419"/>
        <v>0</v>
      </c>
      <c r="Z879" s="2">
        <f t="shared" si="419"/>
        <v>0</v>
      </c>
      <c r="AA879" s="2">
        <f t="shared" si="419"/>
        <v>0</v>
      </c>
      <c r="AB879" s="2">
        <f t="shared" si="419"/>
        <v>0</v>
      </c>
      <c r="AC879" s="2">
        <f t="shared" si="419"/>
        <v>0</v>
      </c>
      <c r="AD879" s="2">
        <f t="shared" si="419"/>
        <v>0</v>
      </c>
      <c r="AE879" s="2">
        <f t="shared" si="419"/>
        <v>0</v>
      </c>
      <c r="AF879" s="2">
        <f t="shared" si="419"/>
        <v>0</v>
      </c>
      <c r="AG879" s="2">
        <f t="shared" si="419"/>
        <v>0</v>
      </c>
      <c r="AH879" s="2">
        <f t="shared" si="419"/>
        <v>0</v>
      </c>
      <c r="AI879" s="2">
        <f t="shared" si="419"/>
        <v>0</v>
      </c>
      <c r="AJ879" s="2">
        <f t="shared" si="419"/>
        <v>0</v>
      </c>
      <c r="AK879" s="2">
        <f t="shared" si="419"/>
        <v>0</v>
      </c>
      <c r="AL879" s="2">
        <f t="shared" si="419"/>
        <v>0</v>
      </c>
      <c r="AM879" s="2">
        <f t="shared" si="419"/>
        <v>0</v>
      </c>
      <c r="AN879" s="2">
        <f t="shared" si="419"/>
        <v>0</v>
      </c>
      <c r="AO879" s="2">
        <f t="shared" si="419"/>
        <v>0</v>
      </c>
      <c r="AP879" s="2">
        <f t="shared" si="419"/>
        <v>0</v>
      </c>
      <c r="AQ879" s="2">
        <f t="shared" si="419"/>
        <v>0</v>
      </c>
      <c r="AR879" s="2">
        <f t="shared" si="419"/>
        <v>0</v>
      </c>
      <c r="AS879" s="2">
        <f t="shared" si="419"/>
        <v>295636.59916938475</v>
      </c>
      <c r="AT879" s="2">
        <f t="shared" si="419"/>
        <v>280667.65743928932</v>
      </c>
      <c r="AU879" s="2">
        <f t="shared" si="419"/>
        <v>265698.7157091939</v>
      </c>
      <c r="AV879" s="2">
        <f t="shared" si="419"/>
        <v>250729.77397909848</v>
      </c>
      <c r="AW879" s="2">
        <f t="shared" si="419"/>
        <v>235760.83224900306</v>
      </c>
      <c r="AX879" s="2">
        <f t="shared" si="419"/>
        <v>220791.89051890763</v>
      </c>
      <c r="AY879" s="2">
        <f t="shared" si="419"/>
        <v>205822.94878881221</v>
      </c>
      <c r="AZ879" s="2">
        <f t="shared" si="419"/>
        <v>190854.00705871679</v>
      </c>
      <c r="BA879" s="2">
        <f t="shared" si="419"/>
        <v>175885.06532862136</v>
      </c>
      <c r="BB879" s="2">
        <f t="shared" si="419"/>
        <v>160916.12359852594</v>
      </c>
      <c r="BC879" s="2">
        <f t="shared" si="419"/>
        <v>145947.18186843052</v>
      </c>
      <c r="BD879" s="2">
        <f t="shared" si="419"/>
        <v>130978.24013833508</v>
      </c>
      <c r="BE879" s="2">
        <f t="shared" si="419"/>
        <v>116009.29840823964</v>
      </c>
      <c r="BF879" s="2">
        <f t="shared" si="419"/>
        <v>101040.35667814421</v>
      </c>
      <c r="BG879" s="2">
        <f t="shared" si="419"/>
        <v>86071.414948048769</v>
      </c>
      <c r="BH879" s="2">
        <f t="shared" si="419"/>
        <v>71102.473217953331</v>
      </c>
      <c r="BI879" s="2">
        <f t="shared" si="419"/>
        <v>56133.531487857901</v>
      </c>
      <c r="BJ879" s="2">
        <f t="shared" si="419"/>
        <v>41164.589757762471</v>
      </c>
      <c r="BK879" s="2">
        <f t="shared" si="419"/>
        <v>26195.648027667041</v>
      </c>
      <c r="BL879" s="2">
        <f t="shared" si="419"/>
        <v>11226.706297571609</v>
      </c>
      <c r="BM879" s="2">
        <f t="shared" si="419"/>
        <v>0</v>
      </c>
      <c r="BN879" s="2">
        <f t="shared" si="419"/>
        <v>0</v>
      </c>
      <c r="BO879" s="2">
        <f t="shared" si="419"/>
        <v>0</v>
      </c>
    </row>
    <row r="880" spans="2:67" ht="12.75" customHeight="1" outlineLevel="2">
      <c r="B880" s="64" t="s">
        <v>543</v>
      </c>
      <c r="L880" s="2">
        <f t="shared" ref="L880:BO880" si="420">IF(L$10=$C867,(L877+L879)/2*(13-$D867)/12,(L877+L879)/2)</f>
        <v>0</v>
      </c>
      <c r="M880" s="2">
        <f t="shared" si="420"/>
        <v>0</v>
      </c>
      <c r="N880" s="2">
        <f t="shared" si="420"/>
        <v>0</v>
      </c>
      <c r="O880" s="2">
        <f t="shared" si="420"/>
        <v>0</v>
      </c>
      <c r="P880" s="2">
        <f t="shared" si="420"/>
        <v>0</v>
      </c>
      <c r="Q880" s="2">
        <f t="shared" si="420"/>
        <v>0</v>
      </c>
      <c r="R880" s="2">
        <f t="shared" si="420"/>
        <v>0</v>
      </c>
      <c r="S880" s="2">
        <f t="shared" si="420"/>
        <v>0</v>
      </c>
      <c r="T880" s="2">
        <f t="shared" si="420"/>
        <v>0</v>
      </c>
      <c r="U880" s="2">
        <f t="shared" si="420"/>
        <v>0</v>
      </c>
      <c r="V880" s="2">
        <f t="shared" si="420"/>
        <v>0</v>
      </c>
      <c r="W880" s="2">
        <f t="shared" si="420"/>
        <v>0</v>
      </c>
      <c r="X880" s="2">
        <f t="shared" si="420"/>
        <v>0</v>
      </c>
      <c r="Y880" s="2">
        <f t="shared" si="420"/>
        <v>0</v>
      </c>
      <c r="Z880" s="2">
        <f t="shared" si="420"/>
        <v>0</v>
      </c>
      <c r="AA880" s="2">
        <f t="shared" si="420"/>
        <v>0</v>
      </c>
      <c r="AB880" s="2">
        <f t="shared" si="420"/>
        <v>0</v>
      </c>
      <c r="AC880" s="2">
        <f t="shared" si="420"/>
        <v>0</v>
      </c>
      <c r="AD880" s="2">
        <f t="shared" si="420"/>
        <v>0</v>
      </c>
      <c r="AE880" s="2">
        <f t="shared" si="420"/>
        <v>0</v>
      </c>
      <c r="AF880" s="2">
        <f t="shared" si="420"/>
        <v>0</v>
      </c>
      <c r="AG880" s="2">
        <f t="shared" si="420"/>
        <v>0</v>
      </c>
      <c r="AH880" s="2">
        <f t="shared" si="420"/>
        <v>0</v>
      </c>
      <c r="AI880" s="2">
        <f t="shared" si="420"/>
        <v>0</v>
      </c>
      <c r="AJ880" s="2">
        <f t="shared" si="420"/>
        <v>0</v>
      </c>
      <c r="AK880" s="2">
        <f t="shared" si="420"/>
        <v>0</v>
      </c>
      <c r="AL880" s="2">
        <f t="shared" si="420"/>
        <v>0</v>
      </c>
      <c r="AM880" s="2">
        <f t="shared" si="420"/>
        <v>0</v>
      </c>
      <c r="AN880" s="2">
        <f t="shared" si="420"/>
        <v>0</v>
      </c>
      <c r="AO880" s="2">
        <f t="shared" si="420"/>
        <v>0</v>
      </c>
      <c r="AP880" s="2">
        <f t="shared" si="420"/>
        <v>0</v>
      </c>
      <c r="AQ880" s="2">
        <f t="shared" si="420"/>
        <v>0</v>
      </c>
      <c r="AR880" s="2">
        <f t="shared" si="420"/>
        <v>0</v>
      </c>
      <c r="AS880" s="2">
        <f t="shared" si="420"/>
        <v>74376.929221411672</v>
      </c>
      <c r="AT880" s="2">
        <f t="shared" si="420"/>
        <v>288152.12830433703</v>
      </c>
      <c r="AU880" s="2">
        <f t="shared" si="420"/>
        <v>273183.18657424161</v>
      </c>
      <c r="AV880" s="2">
        <f t="shared" si="420"/>
        <v>258214.24484414619</v>
      </c>
      <c r="AW880" s="2">
        <f t="shared" si="420"/>
        <v>243245.30311405077</v>
      </c>
      <c r="AX880" s="2">
        <f t="shared" si="420"/>
        <v>228276.36138395534</v>
      </c>
      <c r="AY880" s="2">
        <f t="shared" si="420"/>
        <v>213307.41965385992</v>
      </c>
      <c r="AZ880" s="2">
        <f t="shared" si="420"/>
        <v>198338.4779237645</v>
      </c>
      <c r="BA880" s="2">
        <f t="shared" si="420"/>
        <v>183369.53619366908</v>
      </c>
      <c r="BB880" s="2">
        <f t="shared" si="420"/>
        <v>168400.59446357365</v>
      </c>
      <c r="BC880" s="2">
        <f t="shared" si="420"/>
        <v>153431.65273347823</v>
      </c>
      <c r="BD880" s="2">
        <f t="shared" si="420"/>
        <v>138462.71100338281</v>
      </c>
      <c r="BE880" s="2">
        <f t="shared" si="420"/>
        <v>123493.76927328735</v>
      </c>
      <c r="BF880" s="2">
        <f t="shared" si="420"/>
        <v>108524.82754319193</v>
      </c>
      <c r="BG880" s="2">
        <f t="shared" si="420"/>
        <v>93555.88581309648</v>
      </c>
      <c r="BH880" s="2">
        <f t="shared" si="420"/>
        <v>78586.944083001057</v>
      </c>
      <c r="BI880" s="2">
        <f t="shared" si="420"/>
        <v>63618.00235290562</v>
      </c>
      <c r="BJ880" s="2">
        <f t="shared" si="420"/>
        <v>48649.060622810182</v>
      </c>
      <c r="BK880" s="2">
        <f t="shared" si="420"/>
        <v>33680.11889271476</v>
      </c>
      <c r="BL880" s="2">
        <f t="shared" si="420"/>
        <v>18711.177162619326</v>
      </c>
      <c r="BM880" s="2">
        <f t="shared" si="420"/>
        <v>5613.3531487858045</v>
      </c>
      <c r="BN880" s="2">
        <f t="shared" si="420"/>
        <v>0</v>
      </c>
      <c r="BO880" s="2">
        <f t="shared" si="420"/>
        <v>0</v>
      </c>
    </row>
    <row r="881" spans="1:67" ht="12.75" customHeight="1" outlineLevel="2">
      <c r="B881" s="64" t="s">
        <v>535</v>
      </c>
      <c r="L881" s="171">
        <f t="shared" ref="L881:BO881" si="421">+L880*$C$5</f>
        <v>0</v>
      </c>
      <c r="M881" s="171">
        <f t="shared" si="421"/>
        <v>0</v>
      </c>
      <c r="N881" s="171">
        <f t="shared" si="421"/>
        <v>0</v>
      </c>
      <c r="O881" s="171">
        <f t="shared" si="421"/>
        <v>0</v>
      </c>
      <c r="P881" s="171">
        <f t="shared" si="421"/>
        <v>0</v>
      </c>
      <c r="Q881" s="171">
        <f t="shared" si="421"/>
        <v>0</v>
      </c>
      <c r="R881" s="171">
        <f t="shared" si="421"/>
        <v>0</v>
      </c>
      <c r="S881" s="171">
        <f t="shared" si="421"/>
        <v>0</v>
      </c>
      <c r="T881" s="171">
        <f t="shared" si="421"/>
        <v>0</v>
      </c>
      <c r="U881" s="171">
        <f t="shared" si="421"/>
        <v>0</v>
      </c>
      <c r="V881" s="171">
        <f t="shared" si="421"/>
        <v>0</v>
      </c>
      <c r="W881" s="171">
        <f t="shared" si="421"/>
        <v>0</v>
      </c>
      <c r="X881" s="171">
        <f t="shared" si="421"/>
        <v>0</v>
      </c>
      <c r="Y881" s="171">
        <f t="shared" si="421"/>
        <v>0</v>
      </c>
      <c r="Z881" s="171">
        <f t="shared" si="421"/>
        <v>0</v>
      </c>
      <c r="AA881" s="171">
        <f t="shared" si="421"/>
        <v>0</v>
      </c>
      <c r="AB881" s="171">
        <f t="shared" si="421"/>
        <v>0</v>
      </c>
      <c r="AC881" s="171">
        <f t="shared" si="421"/>
        <v>0</v>
      </c>
      <c r="AD881" s="171">
        <f t="shared" si="421"/>
        <v>0</v>
      </c>
      <c r="AE881" s="171">
        <f t="shared" si="421"/>
        <v>0</v>
      </c>
      <c r="AF881" s="171">
        <f t="shared" si="421"/>
        <v>0</v>
      </c>
      <c r="AG881" s="171">
        <f t="shared" si="421"/>
        <v>0</v>
      </c>
      <c r="AH881" s="171">
        <f t="shared" si="421"/>
        <v>0</v>
      </c>
      <c r="AI881" s="171">
        <f t="shared" si="421"/>
        <v>0</v>
      </c>
      <c r="AJ881" s="171">
        <f t="shared" si="421"/>
        <v>0</v>
      </c>
      <c r="AK881" s="171">
        <f t="shared" si="421"/>
        <v>0</v>
      </c>
      <c r="AL881" s="171">
        <f t="shared" si="421"/>
        <v>0</v>
      </c>
      <c r="AM881" s="171">
        <f t="shared" si="421"/>
        <v>0</v>
      </c>
      <c r="AN881" s="171">
        <f t="shared" si="421"/>
        <v>0</v>
      </c>
      <c r="AO881" s="171">
        <f t="shared" si="421"/>
        <v>0</v>
      </c>
      <c r="AP881" s="171">
        <f t="shared" si="421"/>
        <v>0</v>
      </c>
      <c r="AQ881" s="171">
        <f t="shared" si="421"/>
        <v>0</v>
      </c>
      <c r="AR881" s="171">
        <f t="shared" si="421"/>
        <v>0</v>
      </c>
      <c r="AS881" s="171">
        <f t="shared" si="421"/>
        <v>5206.3850454988178</v>
      </c>
      <c r="AT881" s="171">
        <f t="shared" si="421"/>
        <v>20170.648981303595</v>
      </c>
      <c r="AU881" s="171">
        <f t="shared" si="421"/>
        <v>19122.823060196915</v>
      </c>
      <c r="AV881" s="171">
        <f t="shared" si="421"/>
        <v>18074.997139090236</v>
      </c>
      <c r="AW881" s="171">
        <f t="shared" si="421"/>
        <v>17027.171217983556</v>
      </c>
      <c r="AX881" s="171">
        <f t="shared" si="421"/>
        <v>15979.345296876876</v>
      </c>
      <c r="AY881" s="171">
        <f t="shared" si="421"/>
        <v>14931.519375770196</v>
      </c>
      <c r="AZ881" s="171">
        <f t="shared" si="421"/>
        <v>13883.693454663517</v>
      </c>
      <c r="BA881" s="171">
        <f t="shared" si="421"/>
        <v>12835.867533556837</v>
      </c>
      <c r="BB881" s="171">
        <f t="shared" si="421"/>
        <v>11788.041612450157</v>
      </c>
      <c r="BC881" s="171">
        <f t="shared" si="421"/>
        <v>10740.215691343477</v>
      </c>
      <c r="BD881" s="171">
        <f t="shared" si="421"/>
        <v>9692.3897702367976</v>
      </c>
      <c r="BE881" s="171">
        <f t="shared" si="421"/>
        <v>8644.5638491301161</v>
      </c>
      <c r="BF881" s="171">
        <f t="shared" si="421"/>
        <v>7596.7379280234363</v>
      </c>
      <c r="BG881" s="171">
        <f t="shared" si="421"/>
        <v>6548.9120069167539</v>
      </c>
      <c r="BH881" s="171">
        <f t="shared" si="421"/>
        <v>5501.0860858100741</v>
      </c>
      <c r="BI881" s="171">
        <f t="shared" si="421"/>
        <v>4453.2601647033935</v>
      </c>
      <c r="BJ881" s="171">
        <f t="shared" si="421"/>
        <v>3405.4342435967133</v>
      </c>
      <c r="BK881" s="171">
        <f t="shared" si="421"/>
        <v>2357.6083224900335</v>
      </c>
      <c r="BL881" s="171">
        <f t="shared" si="421"/>
        <v>1309.7824013833529</v>
      </c>
      <c r="BM881" s="171">
        <f t="shared" si="421"/>
        <v>392.93472041500632</v>
      </c>
      <c r="BN881" s="171">
        <f t="shared" si="421"/>
        <v>0</v>
      </c>
      <c r="BO881" s="171">
        <f t="shared" si="421"/>
        <v>0</v>
      </c>
    </row>
    <row r="882" spans="1:67" ht="12.75" customHeight="1" outlineLevel="2">
      <c r="B882" s="14" t="s">
        <v>560</v>
      </c>
      <c r="L882" s="22">
        <f t="shared" ref="L882:BO882" si="422">IF(OR(L$10&lt;$C867,L$10&gt;$C867+$F874),0,IF(L$10=$C867,$E874*(13-$D867)/12,IF(L$10=$C867+$F874,$E874*($D867-1)/12,$E874)))</f>
        <v>0</v>
      </c>
      <c r="M882" s="22">
        <f t="shared" si="422"/>
        <v>0</v>
      </c>
      <c r="N882" s="22">
        <f t="shared" si="422"/>
        <v>0</v>
      </c>
      <c r="O882" s="22">
        <f t="shared" si="422"/>
        <v>0</v>
      </c>
      <c r="P882" s="22">
        <f t="shared" si="422"/>
        <v>0</v>
      </c>
      <c r="Q882" s="22">
        <f t="shared" si="422"/>
        <v>0</v>
      </c>
      <c r="R882" s="22">
        <f t="shared" si="422"/>
        <v>0</v>
      </c>
      <c r="S882" s="22">
        <f t="shared" si="422"/>
        <v>0</v>
      </c>
      <c r="T882" s="22">
        <f t="shared" si="422"/>
        <v>0</v>
      </c>
      <c r="U882" s="22">
        <f t="shared" si="422"/>
        <v>0</v>
      </c>
      <c r="V882" s="22">
        <f t="shared" si="422"/>
        <v>0</v>
      </c>
      <c r="W882" s="22">
        <f t="shared" si="422"/>
        <v>0</v>
      </c>
      <c r="X882" s="22">
        <f t="shared" si="422"/>
        <v>0</v>
      </c>
      <c r="Y882" s="22">
        <f t="shared" si="422"/>
        <v>0</v>
      </c>
      <c r="Z882" s="22">
        <f t="shared" si="422"/>
        <v>0</v>
      </c>
      <c r="AA882" s="22">
        <f t="shared" si="422"/>
        <v>0</v>
      </c>
      <c r="AB882" s="22">
        <f t="shared" si="422"/>
        <v>0</v>
      </c>
      <c r="AC882" s="22">
        <f t="shared" si="422"/>
        <v>0</v>
      </c>
      <c r="AD882" s="22">
        <f t="shared" si="422"/>
        <v>0</v>
      </c>
      <c r="AE882" s="22">
        <f t="shared" si="422"/>
        <v>0</v>
      </c>
      <c r="AF882" s="22">
        <f t="shared" si="422"/>
        <v>0</v>
      </c>
      <c r="AG882" s="22">
        <f t="shared" si="422"/>
        <v>0</v>
      </c>
      <c r="AH882" s="22">
        <f t="shared" si="422"/>
        <v>0</v>
      </c>
      <c r="AI882" s="22">
        <f t="shared" si="422"/>
        <v>0</v>
      </c>
      <c r="AJ882" s="22">
        <f t="shared" si="422"/>
        <v>0</v>
      </c>
      <c r="AK882" s="22">
        <f t="shared" si="422"/>
        <v>0</v>
      </c>
      <c r="AL882" s="22">
        <f t="shared" si="422"/>
        <v>0</v>
      </c>
      <c r="AM882" s="22">
        <f t="shared" si="422"/>
        <v>0</v>
      </c>
      <c r="AN882" s="22">
        <f t="shared" si="422"/>
        <v>0</v>
      </c>
      <c r="AO882" s="22">
        <f t="shared" si="422"/>
        <v>0</v>
      </c>
      <c r="AP882" s="22">
        <f t="shared" si="422"/>
        <v>0</v>
      </c>
      <c r="AQ882" s="22">
        <f t="shared" si="422"/>
        <v>0</v>
      </c>
      <c r="AR882" s="22">
        <f t="shared" si="422"/>
        <v>0</v>
      </c>
      <c r="AS882" s="22">
        <f t="shared" si="422"/>
        <v>74844.708650477158</v>
      </c>
      <c r="AT882" s="22">
        <f t="shared" si="422"/>
        <v>299378.83460190863</v>
      </c>
      <c r="AU882" s="22">
        <f t="shared" si="422"/>
        <v>299378.83460190863</v>
      </c>
      <c r="AV882" s="22">
        <f t="shared" si="422"/>
        <v>299378.83460190863</v>
      </c>
      <c r="AW882" s="22">
        <f t="shared" si="422"/>
        <v>299378.83460190863</v>
      </c>
      <c r="AX882" s="22">
        <f t="shared" si="422"/>
        <v>299378.83460190863</v>
      </c>
      <c r="AY882" s="22">
        <f t="shared" si="422"/>
        <v>299378.83460190863</v>
      </c>
      <c r="AZ882" s="22">
        <f t="shared" si="422"/>
        <v>299378.83460190863</v>
      </c>
      <c r="BA882" s="22">
        <f t="shared" si="422"/>
        <v>299378.83460190863</v>
      </c>
      <c r="BB882" s="22">
        <f t="shared" si="422"/>
        <v>299378.83460190863</v>
      </c>
      <c r="BC882" s="22">
        <f t="shared" si="422"/>
        <v>299378.83460190863</v>
      </c>
      <c r="BD882" s="22">
        <f t="shared" si="422"/>
        <v>299378.83460190863</v>
      </c>
      <c r="BE882" s="22">
        <f t="shared" si="422"/>
        <v>299378.83460190863</v>
      </c>
      <c r="BF882" s="22">
        <f t="shared" si="422"/>
        <v>299378.83460190863</v>
      </c>
      <c r="BG882" s="22">
        <f t="shared" si="422"/>
        <v>299378.83460190863</v>
      </c>
      <c r="BH882" s="22">
        <f t="shared" si="422"/>
        <v>299378.83460190863</v>
      </c>
      <c r="BI882" s="22">
        <f t="shared" si="422"/>
        <v>299378.83460190863</v>
      </c>
      <c r="BJ882" s="22">
        <f t="shared" si="422"/>
        <v>299378.83460190863</v>
      </c>
      <c r="BK882" s="22">
        <f t="shared" si="422"/>
        <v>299378.83460190863</v>
      </c>
      <c r="BL882" s="22">
        <f t="shared" si="422"/>
        <v>299378.83460190863</v>
      </c>
      <c r="BM882" s="22">
        <f t="shared" si="422"/>
        <v>224534.12595143146</v>
      </c>
      <c r="BN882" s="22">
        <f t="shared" si="422"/>
        <v>0</v>
      </c>
      <c r="BO882" s="22">
        <f t="shared" si="422"/>
        <v>0</v>
      </c>
    </row>
    <row r="883" spans="1:67" ht="12.75" customHeight="1" outlineLevel="2">
      <c r="B883" s="14" t="s">
        <v>536</v>
      </c>
      <c r="J883" s="2"/>
      <c r="L883" s="172">
        <f>+L882*$G874</f>
        <v>0</v>
      </c>
      <c r="M883" s="172">
        <f t="shared" ref="M883:BO883" si="423">+M882*$G874</f>
        <v>0</v>
      </c>
      <c r="N883" s="172">
        <f t="shared" si="423"/>
        <v>0</v>
      </c>
      <c r="O883" s="172">
        <f t="shared" si="423"/>
        <v>0</v>
      </c>
      <c r="P883" s="172">
        <f t="shared" si="423"/>
        <v>0</v>
      </c>
      <c r="Q883" s="172">
        <f t="shared" si="423"/>
        <v>0</v>
      </c>
      <c r="R883" s="172">
        <f t="shared" si="423"/>
        <v>0</v>
      </c>
      <c r="S883" s="172">
        <f t="shared" si="423"/>
        <v>0</v>
      </c>
      <c r="T883" s="172">
        <f t="shared" si="423"/>
        <v>0</v>
      </c>
      <c r="U883" s="172">
        <f t="shared" si="423"/>
        <v>0</v>
      </c>
      <c r="V883" s="172">
        <f t="shared" si="423"/>
        <v>0</v>
      </c>
      <c r="W883" s="172">
        <f t="shared" si="423"/>
        <v>0</v>
      </c>
      <c r="X883" s="172">
        <f t="shared" si="423"/>
        <v>0</v>
      </c>
      <c r="Y883" s="172">
        <f t="shared" si="423"/>
        <v>0</v>
      </c>
      <c r="Z883" s="172">
        <f t="shared" si="423"/>
        <v>0</v>
      </c>
      <c r="AA883" s="172">
        <f t="shared" si="423"/>
        <v>0</v>
      </c>
      <c r="AB883" s="172">
        <f t="shared" si="423"/>
        <v>0</v>
      </c>
      <c r="AC883" s="172">
        <f t="shared" si="423"/>
        <v>0</v>
      </c>
      <c r="AD883" s="172">
        <f t="shared" si="423"/>
        <v>0</v>
      </c>
      <c r="AE883" s="172">
        <f t="shared" si="423"/>
        <v>0</v>
      </c>
      <c r="AF883" s="172">
        <f t="shared" si="423"/>
        <v>0</v>
      </c>
      <c r="AG883" s="172">
        <f t="shared" si="423"/>
        <v>0</v>
      </c>
      <c r="AH883" s="172">
        <f t="shared" si="423"/>
        <v>0</v>
      </c>
      <c r="AI883" s="172">
        <f t="shared" si="423"/>
        <v>0</v>
      </c>
      <c r="AJ883" s="172">
        <f t="shared" si="423"/>
        <v>0</v>
      </c>
      <c r="AK883" s="172">
        <f t="shared" si="423"/>
        <v>0</v>
      </c>
      <c r="AL883" s="172">
        <f t="shared" si="423"/>
        <v>0</v>
      </c>
      <c r="AM883" s="172">
        <f t="shared" si="423"/>
        <v>0</v>
      </c>
      <c r="AN883" s="172">
        <f t="shared" si="423"/>
        <v>0</v>
      </c>
      <c r="AO883" s="172">
        <f t="shared" si="423"/>
        <v>0</v>
      </c>
      <c r="AP883" s="172">
        <f t="shared" si="423"/>
        <v>0</v>
      </c>
      <c r="AQ883" s="172">
        <f t="shared" si="423"/>
        <v>0</v>
      </c>
      <c r="AR883" s="172">
        <f t="shared" si="423"/>
        <v>0</v>
      </c>
      <c r="AS883" s="172">
        <f t="shared" si="423"/>
        <v>22.453412595143146</v>
      </c>
      <c r="AT883" s="172">
        <f t="shared" si="423"/>
        <v>89.813650380572582</v>
      </c>
      <c r="AU883" s="172">
        <f t="shared" si="423"/>
        <v>89.813650380572582</v>
      </c>
      <c r="AV883" s="172">
        <f t="shared" si="423"/>
        <v>89.813650380572582</v>
      </c>
      <c r="AW883" s="172">
        <f t="shared" si="423"/>
        <v>89.813650380572582</v>
      </c>
      <c r="AX883" s="172">
        <f t="shared" si="423"/>
        <v>89.813650380572582</v>
      </c>
      <c r="AY883" s="172">
        <f t="shared" si="423"/>
        <v>89.813650380572582</v>
      </c>
      <c r="AZ883" s="172">
        <f t="shared" si="423"/>
        <v>89.813650380572582</v>
      </c>
      <c r="BA883" s="172">
        <f t="shared" si="423"/>
        <v>89.813650380572582</v>
      </c>
      <c r="BB883" s="172">
        <f t="shared" si="423"/>
        <v>89.813650380572582</v>
      </c>
      <c r="BC883" s="172">
        <f t="shared" si="423"/>
        <v>89.813650380572582</v>
      </c>
      <c r="BD883" s="172">
        <f t="shared" si="423"/>
        <v>89.813650380572582</v>
      </c>
      <c r="BE883" s="172">
        <f t="shared" si="423"/>
        <v>89.813650380572582</v>
      </c>
      <c r="BF883" s="172">
        <f t="shared" si="423"/>
        <v>89.813650380572582</v>
      </c>
      <c r="BG883" s="172">
        <f t="shared" si="423"/>
        <v>89.813650380572582</v>
      </c>
      <c r="BH883" s="172">
        <f t="shared" si="423"/>
        <v>89.813650380572582</v>
      </c>
      <c r="BI883" s="172">
        <f t="shared" si="423"/>
        <v>89.813650380572582</v>
      </c>
      <c r="BJ883" s="172">
        <f t="shared" si="423"/>
        <v>89.813650380572582</v>
      </c>
      <c r="BK883" s="172">
        <f t="shared" si="423"/>
        <v>89.813650380572582</v>
      </c>
      <c r="BL883" s="172">
        <f t="shared" si="423"/>
        <v>89.813650380572582</v>
      </c>
      <c r="BM883" s="172">
        <f t="shared" si="423"/>
        <v>67.360237785429433</v>
      </c>
      <c r="BN883" s="172">
        <f t="shared" si="423"/>
        <v>0</v>
      </c>
      <c r="BO883" s="172">
        <f t="shared" si="423"/>
        <v>0</v>
      </c>
    </row>
    <row r="884" spans="1:67" ht="13.5" customHeight="1" outlineLevel="2" thickBot="1">
      <c r="B884" s="14" t="s">
        <v>561</v>
      </c>
      <c r="J884" s="2"/>
      <c r="L884" s="157">
        <f t="shared" ref="L884:BO884" si="424">SUM(L878,L881,L883)</f>
        <v>0</v>
      </c>
      <c r="M884" s="157">
        <f t="shared" si="424"/>
        <v>0</v>
      </c>
      <c r="N884" s="157">
        <f t="shared" si="424"/>
        <v>0</v>
      </c>
      <c r="O884" s="157">
        <f t="shared" si="424"/>
        <v>0</v>
      </c>
      <c r="P884" s="157">
        <f t="shared" si="424"/>
        <v>0</v>
      </c>
      <c r="Q884" s="157">
        <f t="shared" si="424"/>
        <v>0</v>
      </c>
      <c r="R884" s="157">
        <f t="shared" si="424"/>
        <v>0</v>
      </c>
      <c r="S884" s="157">
        <f t="shared" si="424"/>
        <v>0</v>
      </c>
      <c r="T884" s="157">
        <f t="shared" si="424"/>
        <v>0</v>
      </c>
      <c r="U884" s="157">
        <f t="shared" si="424"/>
        <v>0</v>
      </c>
      <c r="V884" s="157">
        <f t="shared" si="424"/>
        <v>0</v>
      </c>
      <c r="W884" s="157">
        <f t="shared" si="424"/>
        <v>0</v>
      </c>
      <c r="X884" s="157">
        <f t="shared" si="424"/>
        <v>0</v>
      </c>
      <c r="Y884" s="157">
        <f t="shared" si="424"/>
        <v>0</v>
      </c>
      <c r="Z884" s="157">
        <f t="shared" si="424"/>
        <v>0</v>
      </c>
      <c r="AA884" s="157">
        <f t="shared" si="424"/>
        <v>0</v>
      </c>
      <c r="AB884" s="157">
        <f t="shared" si="424"/>
        <v>0</v>
      </c>
      <c r="AC884" s="157">
        <f t="shared" si="424"/>
        <v>0</v>
      </c>
      <c r="AD884" s="157">
        <f t="shared" si="424"/>
        <v>0</v>
      </c>
      <c r="AE884" s="157">
        <f t="shared" si="424"/>
        <v>0</v>
      </c>
      <c r="AF884" s="157">
        <f t="shared" si="424"/>
        <v>0</v>
      </c>
      <c r="AG884" s="157">
        <f t="shared" si="424"/>
        <v>0</v>
      </c>
      <c r="AH884" s="157">
        <f t="shared" si="424"/>
        <v>0</v>
      </c>
      <c r="AI884" s="157">
        <f t="shared" si="424"/>
        <v>0</v>
      </c>
      <c r="AJ884" s="157">
        <f t="shared" si="424"/>
        <v>0</v>
      </c>
      <c r="AK884" s="157">
        <f t="shared" si="424"/>
        <v>0</v>
      </c>
      <c r="AL884" s="157">
        <f t="shared" si="424"/>
        <v>0</v>
      </c>
      <c r="AM884" s="157">
        <f t="shared" si="424"/>
        <v>0</v>
      </c>
      <c r="AN884" s="157">
        <f t="shared" si="424"/>
        <v>0</v>
      </c>
      <c r="AO884" s="157">
        <f t="shared" si="424"/>
        <v>0</v>
      </c>
      <c r="AP884" s="157">
        <f t="shared" si="424"/>
        <v>0</v>
      </c>
      <c r="AQ884" s="157">
        <f t="shared" si="424"/>
        <v>0</v>
      </c>
      <c r="AR884" s="157">
        <f t="shared" si="424"/>
        <v>0</v>
      </c>
      <c r="AS884" s="157">
        <f t="shared" si="424"/>
        <v>8971.0738906178194</v>
      </c>
      <c r="AT884" s="157">
        <f t="shared" si="424"/>
        <v>35229.404361779598</v>
      </c>
      <c r="AU884" s="157">
        <f t="shared" si="424"/>
        <v>34181.578440672922</v>
      </c>
      <c r="AV884" s="157">
        <f t="shared" si="424"/>
        <v>33133.752519566238</v>
      </c>
      <c r="AW884" s="157">
        <f t="shared" si="424"/>
        <v>32085.926598459562</v>
      </c>
      <c r="AX884" s="157">
        <f t="shared" si="424"/>
        <v>31038.100677352879</v>
      </c>
      <c r="AY884" s="157">
        <f t="shared" si="424"/>
        <v>29990.274756246203</v>
      </c>
      <c r="AZ884" s="157">
        <f t="shared" si="424"/>
        <v>28942.448835139519</v>
      </c>
      <c r="BA884" s="157">
        <f t="shared" si="424"/>
        <v>27894.622914032843</v>
      </c>
      <c r="BB884" s="157">
        <f t="shared" si="424"/>
        <v>26846.79699292616</v>
      </c>
      <c r="BC884" s="157">
        <f t="shared" si="424"/>
        <v>25798.971071819484</v>
      </c>
      <c r="BD884" s="157">
        <f t="shared" si="424"/>
        <v>24751.1451507128</v>
      </c>
      <c r="BE884" s="157">
        <f t="shared" si="424"/>
        <v>23703.319229606121</v>
      </c>
      <c r="BF884" s="157">
        <f t="shared" si="424"/>
        <v>22655.493308499441</v>
      </c>
      <c r="BG884" s="157">
        <f t="shared" si="424"/>
        <v>21607.667387392758</v>
      </c>
      <c r="BH884" s="157">
        <f t="shared" si="424"/>
        <v>20559.841466286078</v>
      </c>
      <c r="BI884" s="157">
        <f t="shared" si="424"/>
        <v>19512.015545179398</v>
      </c>
      <c r="BJ884" s="157">
        <f t="shared" si="424"/>
        <v>18464.189624072718</v>
      </c>
      <c r="BK884" s="157">
        <f t="shared" si="424"/>
        <v>17416.363702966039</v>
      </c>
      <c r="BL884" s="157">
        <f t="shared" si="424"/>
        <v>16368.537781859357</v>
      </c>
      <c r="BM884" s="157">
        <f t="shared" si="424"/>
        <v>11687.001255772046</v>
      </c>
      <c r="BN884" s="157">
        <f t="shared" si="424"/>
        <v>0</v>
      </c>
      <c r="BO884" s="157">
        <f t="shared" si="424"/>
        <v>0</v>
      </c>
    </row>
    <row r="885" spans="1:67" ht="12.75" customHeight="1" outlineLevel="2">
      <c r="B885" s="14"/>
    </row>
    <row r="886" spans="1:67" ht="12.75" customHeight="1" outlineLevel="2">
      <c r="B886" s="14"/>
    </row>
    <row r="887" spans="1:67" ht="12.75" customHeight="1" outlineLevel="2">
      <c r="B887" s="14"/>
    </row>
    <row r="888" spans="1:67" ht="12.75" customHeight="1" outlineLevel="2">
      <c r="B888" s="14"/>
    </row>
    <row r="889" spans="1:67" ht="12.75" customHeight="1" outlineLevel="2">
      <c r="B889" s="14"/>
    </row>
    <row r="890" spans="1:67" ht="12.75" customHeight="1" outlineLevel="2">
      <c r="B890" s="14"/>
    </row>
    <row r="891" spans="1:67" ht="12.75" customHeight="1" outlineLevel="2">
      <c r="B891" s="14"/>
    </row>
    <row r="892" spans="1:67" outlineLevel="1">
      <c r="A892">
        <f>A862+1</f>
        <v>30</v>
      </c>
      <c r="B892" s="158" t="s">
        <v>547</v>
      </c>
      <c r="C892" s="150"/>
      <c r="G892" s="159" t="s">
        <v>548</v>
      </c>
      <c r="H892" s="1">
        <f>+C897</f>
        <v>2047</v>
      </c>
      <c r="I892" s="2">
        <f>+E904</f>
        <v>183056.2788939254</v>
      </c>
      <c r="J892" s="2">
        <f>NPV($C$4,M892:BO892)+L892</f>
        <v>16174.682231437822</v>
      </c>
      <c r="L892" s="2">
        <f>+L914</f>
        <v>0</v>
      </c>
      <c r="M892" s="2">
        <f t="shared" ref="M892:BO892" si="425">+M914</f>
        <v>0</v>
      </c>
      <c r="N892" s="2">
        <f t="shared" si="425"/>
        <v>0</v>
      </c>
      <c r="O892" s="2">
        <f t="shared" si="425"/>
        <v>0</v>
      </c>
      <c r="P892" s="2">
        <f t="shared" si="425"/>
        <v>0</v>
      </c>
      <c r="Q892" s="2">
        <f t="shared" si="425"/>
        <v>0</v>
      </c>
      <c r="R892" s="2">
        <f t="shared" si="425"/>
        <v>0</v>
      </c>
      <c r="S892" s="2">
        <f t="shared" si="425"/>
        <v>0</v>
      </c>
      <c r="T892" s="2">
        <f t="shared" si="425"/>
        <v>0</v>
      </c>
      <c r="U892" s="2">
        <f t="shared" si="425"/>
        <v>0</v>
      </c>
      <c r="V892" s="2">
        <f t="shared" si="425"/>
        <v>0</v>
      </c>
      <c r="W892" s="2">
        <f t="shared" si="425"/>
        <v>0</v>
      </c>
      <c r="X892" s="2">
        <f t="shared" si="425"/>
        <v>0</v>
      </c>
      <c r="Y892" s="2">
        <f t="shared" si="425"/>
        <v>0</v>
      </c>
      <c r="Z892" s="2">
        <f t="shared" si="425"/>
        <v>0</v>
      </c>
      <c r="AA892" s="2">
        <f t="shared" si="425"/>
        <v>0</v>
      </c>
      <c r="AB892" s="2">
        <f t="shared" si="425"/>
        <v>0</v>
      </c>
      <c r="AC892" s="2">
        <f t="shared" si="425"/>
        <v>0</v>
      </c>
      <c r="AD892" s="2">
        <f t="shared" si="425"/>
        <v>0</v>
      </c>
      <c r="AE892" s="2">
        <f t="shared" si="425"/>
        <v>0</v>
      </c>
      <c r="AF892" s="2">
        <f t="shared" si="425"/>
        <v>0</v>
      </c>
      <c r="AG892" s="2">
        <f t="shared" si="425"/>
        <v>0</v>
      </c>
      <c r="AH892" s="2">
        <f t="shared" si="425"/>
        <v>0</v>
      </c>
      <c r="AI892" s="2">
        <f t="shared" si="425"/>
        <v>0</v>
      </c>
      <c r="AJ892" s="2">
        <f t="shared" si="425"/>
        <v>0</v>
      </c>
      <c r="AK892" s="2">
        <f t="shared" si="425"/>
        <v>0</v>
      </c>
      <c r="AL892" s="2">
        <f t="shared" si="425"/>
        <v>0</v>
      </c>
      <c r="AM892" s="2">
        <f t="shared" si="425"/>
        <v>0</v>
      </c>
      <c r="AN892" s="2">
        <f t="shared" si="425"/>
        <v>0</v>
      </c>
      <c r="AO892" s="2">
        <f t="shared" si="425"/>
        <v>0</v>
      </c>
      <c r="AP892" s="2">
        <f t="shared" si="425"/>
        <v>0</v>
      </c>
      <c r="AQ892" s="2">
        <f t="shared" si="425"/>
        <v>0</v>
      </c>
      <c r="AR892" s="2">
        <f t="shared" si="425"/>
        <v>0</v>
      </c>
      <c r="AS892" s="2">
        <f t="shared" si="425"/>
        <v>0</v>
      </c>
      <c r="AT892" s="2">
        <f t="shared" si="425"/>
        <v>0</v>
      </c>
      <c r="AU892" s="2">
        <f t="shared" si="425"/>
        <v>1680.8125830107513</v>
      </c>
      <c r="AV892" s="2">
        <f t="shared" si="425"/>
        <v>19892.115639806561</v>
      </c>
      <c r="AW892" s="2">
        <f t="shared" si="425"/>
        <v>19379.558058903571</v>
      </c>
      <c r="AX892" s="2">
        <f t="shared" si="425"/>
        <v>18867.000478000577</v>
      </c>
      <c r="AY892" s="2">
        <f t="shared" si="425"/>
        <v>18354.442897097586</v>
      </c>
      <c r="AZ892" s="2">
        <f t="shared" si="425"/>
        <v>17841.885316194595</v>
      </c>
      <c r="BA892" s="2">
        <f t="shared" si="425"/>
        <v>17329.327735291605</v>
      </c>
      <c r="BB892" s="2">
        <f t="shared" si="425"/>
        <v>16816.770154388611</v>
      </c>
      <c r="BC892" s="2">
        <f t="shared" si="425"/>
        <v>16304.21257348562</v>
      </c>
      <c r="BD892" s="2">
        <f t="shared" si="425"/>
        <v>15791.654992582629</v>
      </c>
      <c r="BE892" s="2">
        <f t="shared" si="425"/>
        <v>15279.097411679639</v>
      </c>
      <c r="BF892" s="2">
        <f t="shared" si="425"/>
        <v>14766.539830776648</v>
      </c>
      <c r="BG892" s="2">
        <f t="shared" si="425"/>
        <v>14253.982249873658</v>
      </c>
      <c r="BH892" s="2">
        <f t="shared" si="425"/>
        <v>13741.424668970667</v>
      </c>
      <c r="BI892" s="2">
        <f t="shared" si="425"/>
        <v>13228.867088067676</v>
      </c>
      <c r="BJ892" s="2">
        <f t="shared" si="425"/>
        <v>12716.309507164684</v>
      </c>
      <c r="BK892" s="2">
        <f t="shared" si="425"/>
        <v>12203.751926261693</v>
      </c>
      <c r="BL892" s="2">
        <f t="shared" si="425"/>
        <v>11691.194345358703</v>
      </c>
      <c r="BM892" s="2">
        <f t="shared" si="425"/>
        <v>11178.63676445571</v>
      </c>
      <c r="BN892" s="2">
        <f t="shared" si="425"/>
        <v>10666.07918355272</v>
      </c>
      <c r="BO892" s="2">
        <f t="shared" si="425"/>
        <v>10153.521602649729</v>
      </c>
    </row>
    <row r="893" spans="1:67" ht="12.75" customHeight="1" outlineLevel="2">
      <c r="B893" s="160" t="str">
        <f>"Jan "&amp;$L$10&amp;" $"</f>
        <v>Jan 2012 $</v>
      </c>
      <c r="C893" s="161">
        <v>72099.644</v>
      </c>
      <c r="D893" s="60"/>
      <c r="E893" s="60"/>
      <c r="F893" s="60"/>
      <c r="G893" s="60"/>
      <c r="H893" s="162"/>
    </row>
    <row r="894" spans="1:67" ht="12.75" customHeight="1" outlineLevel="2">
      <c r="B894" s="14" t="s">
        <v>549</v>
      </c>
      <c r="C894" s="163">
        <v>1.0500000000000001E-2</v>
      </c>
      <c r="D894" s="163">
        <v>0.26740000000000003</v>
      </c>
      <c r="E894" s="163">
        <v>0.72209999999999996</v>
      </c>
      <c r="F894" s="163">
        <v>0</v>
      </c>
      <c r="G894" s="163">
        <v>0</v>
      </c>
      <c r="H894" s="164"/>
      <c r="J894" s="17"/>
      <c r="K894" s="17"/>
    </row>
    <row r="895" spans="1:67" ht="12.75" customHeight="1" outlineLevel="2">
      <c r="B895" s="14" t="s">
        <v>323</v>
      </c>
      <c r="C895" s="193">
        <v>2.5499999999999998E-2</v>
      </c>
      <c r="D895" s="60"/>
      <c r="E895" s="60"/>
      <c r="F895" s="60"/>
      <c r="G895" s="60"/>
    </row>
    <row r="896" spans="1:67" ht="12.75" customHeight="1" outlineLevel="2">
      <c r="B896" s="14" t="s">
        <v>550</v>
      </c>
      <c r="C896" s="159">
        <v>2045</v>
      </c>
      <c r="D896" s="159">
        <v>4</v>
      </c>
    </row>
    <row r="897" spans="2:67" ht="12.75" customHeight="1" outlineLevel="2">
      <c r="B897" s="14" t="s">
        <v>551</v>
      </c>
      <c r="C897" s="159">
        <v>2047</v>
      </c>
      <c r="D897" s="159">
        <v>12</v>
      </c>
    </row>
    <row r="898" spans="2:67" ht="12.75" customHeight="1" outlineLevel="2">
      <c r="B898" s="15" t="s">
        <v>552</v>
      </c>
      <c r="L898" s="166">
        <f t="shared" ref="L898:BO898" si="426">(1+$C895)^L$21</f>
        <v>1.0126697388586272</v>
      </c>
      <c r="M898" s="166">
        <f t="shared" si="426"/>
        <v>1.0384928171995222</v>
      </c>
      <c r="N898" s="166">
        <f t="shared" si="426"/>
        <v>1.0649743840381101</v>
      </c>
      <c r="O898" s="166">
        <f t="shared" si="426"/>
        <v>1.092131230831082</v>
      </c>
      <c r="P898" s="166">
        <f t="shared" si="426"/>
        <v>1.1199805772172746</v>
      </c>
      <c r="Q898" s="166">
        <f t="shared" si="426"/>
        <v>1.1485400819363152</v>
      </c>
      <c r="R898" s="166">
        <f t="shared" si="426"/>
        <v>1.1778278540256915</v>
      </c>
      <c r="S898" s="166">
        <f t="shared" si="426"/>
        <v>1.2078624643033467</v>
      </c>
      <c r="T898" s="166">
        <f t="shared" si="426"/>
        <v>1.2386629571430821</v>
      </c>
      <c r="U898" s="166">
        <f t="shared" si="426"/>
        <v>1.2702488625502308</v>
      </c>
      <c r="V898" s="166">
        <f t="shared" si="426"/>
        <v>1.3026402085452617</v>
      </c>
      <c r="W898" s="166">
        <f t="shared" si="426"/>
        <v>1.335857533863166</v>
      </c>
      <c r="X898" s="166">
        <f t="shared" si="426"/>
        <v>1.369921900976677</v>
      </c>
      <c r="Y898" s="166">
        <f t="shared" si="426"/>
        <v>1.4048549094515823</v>
      </c>
      <c r="Z898" s="166">
        <f t="shared" si="426"/>
        <v>1.4406787096425977</v>
      </c>
      <c r="AA898" s="166">
        <f t="shared" si="426"/>
        <v>1.477416016738484</v>
      </c>
      <c r="AB898" s="166">
        <f t="shared" si="426"/>
        <v>1.5150901251653155</v>
      </c>
      <c r="AC898" s="166">
        <f t="shared" si="426"/>
        <v>1.5537249233570312</v>
      </c>
      <c r="AD898" s="166">
        <f t="shared" si="426"/>
        <v>1.5933449089026355</v>
      </c>
      <c r="AE898" s="166">
        <f t="shared" si="426"/>
        <v>1.6339752040796529</v>
      </c>
      <c r="AF898" s="166">
        <f t="shared" si="426"/>
        <v>1.6756415717836841</v>
      </c>
      <c r="AG898" s="166">
        <f t="shared" si="426"/>
        <v>1.7183704318641684</v>
      </c>
      <c r="AH898" s="166">
        <f t="shared" si="426"/>
        <v>1.7621888778767048</v>
      </c>
      <c r="AI898" s="166">
        <f t="shared" si="426"/>
        <v>1.8071246942625607</v>
      </c>
      <c r="AJ898" s="166">
        <f t="shared" si="426"/>
        <v>1.8532063739662561</v>
      </c>
      <c r="AK898" s="166">
        <f t="shared" si="426"/>
        <v>1.9004631365023958</v>
      </c>
      <c r="AL898" s="166">
        <f t="shared" si="426"/>
        <v>1.9489249464832072</v>
      </c>
      <c r="AM898" s="166">
        <f t="shared" si="426"/>
        <v>1.998622532618529</v>
      </c>
      <c r="AN898" s="166">
        <f t="shared" si="426"/>
        <v>2.0495874072003017</v>
      </c>
      <c r="AO898" s="166">
        <f t="shared" si="426"/>
        <v>2.1018518860839097</v>
      </c>
      <c r="AP898" s="166">
        <f t="shared" si="426"/>
        <v>2.1554491091790493</v>
      </c>
      <c r="AQ898" s="166">
        <f t="shared" si="426"/>
        <v>2.2104130614631154</v>
      </c>
      <c r="AR898" s="166">
        <f t="shared" si="426"/>
        <v>2.2667785945304249</v>
      </c>
      <c r="AS898" s="166">
        <f t="shared" si="426"/>
        <v>2.3245814486909508</v>
      </c>
      <c r="AT898" s="166">
        <f t="shared" si="426"/>
        <v>2.3838582756325706</v>
      </c>
      <c r="AU898" s="166">
        <f t="shared" si="426"/>
        <v>2.444646661661201</v>
      </c>
      <c r="AV898" s="166">
        <f t="shared" si="426"/>
        <v>2.5069851515335619</v>
      </c>
      <c r="AW898" s="166">
        <f t="shared" si="426"/>
        <v>2.570913272897668</v>
      </c>
      <c r="AX898" s="166">
        <f t="shared" si="426"/>
        <v>2.6364715613565588</v>
      </c>
      <c r="AY898" s="166">
        <f t="shared" si="426"/>
        <v>2.7037015861711513</v>
      </c>
      <c r="AZ898" s="166">
        <f t="shared" si="426"/>
        <v>2.7726459766185156</v>
      </c>
      <c r="BA898" s="166">
        <f t="shared" si="426"/>
        <v>2.8433484490222884</v>
      </c>
      <c r="BB898" s="166">
        <f t="shared" si="426"/>
        <v>2.9158538344723568</v>
      </c>
      <c r="BC898" s="166">
        <f t="shared" si="426"/>
        <v>2.9902081072514015</v>
      </c>
      <c r="BD898" s="166">
        <f t="shared" si="426"/>
        <v>3.0664584139863131</v>
      </c>
      <c r="BE898" s="166">
        <f t="shared" si="426"/>
        <v>3.1446531035429639</v>
      </c>
      <c r="BF898" s="166">
        <f t="shared" si="426"/>
        <v>3.2248417576833104</v>
      </c>
      <c r="BG898" s="166">
        <f t="shared" si="426"/>
        <v>3.3070752225042348</v>
      </c>
      <c r="BH898" s="166">
        <f t="shared" si="426"/>
        <v>3.3914056406780926</v>
      </c>
      <c r="BI898" s="166">
        <f t="shared" si="426"/>
        <v>3.477886484515385</v>
      </c>
      <c r="BJ898" s="166">
        <f t="shared" si="426"/>
        <v>3.5665725898705269</v>
      </c>
      <c r="BK898" s="166">
        <f t="shared" si="426"/>
        <v>3.6575201909122264</v>
      </c>
      <c r="BL898" s="166">
        <f t="shared" si="426"/>
        <v>3.7507869557804878</v>
      </c>
      <c r="BM898" s="166">
        <f t="shared" si="426"/>
        <v>3.8464320231528903</v>
      </c>
      <c r="BN898" s="166">
        <f t="shared" si="426"/>
        <v>3.9445160397432901</v>
      </c>
      <c r="BO898" s="166">
        <f t="shared" si="426"/>
        <v>4.0451011987567442</v>
      </c>
    </row>
    <row r="899" spans="2:67" ht="12.75" customHeight="1" outlineLevel="2">
      <c r="B899" s="14" t="s">
        <v>553</v>
      </c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</row>
    <row r="900" spans="2:67" ht="12.75" customHeight="1" outlineLevel="2">
      <c r="B900" s="64" t="s">
        <v>554</v>
      </c>
      <c r="L900" s="2">
        <f t="shared" ref="L900:BO900" si="427">IF(L$10&gt;$C897,0,+K903)</f>
        <v>0</v>
      </c>
      <c r="M900" s="2">
        <f t="shared" si="427"/>
        <v>0</v>
      </c>
      <c r="N900" s="2">
        <f t="shared" si="427"/>
        <v>0</v>
      </c>
      <c r="O900" s="2">
        <f t="shared" si="427"/>
        <v>0</v>
      </c>
      <c r="P900" s="2">
        <f t="shared" si="427"/>
        <v>0</v>
      </c>
      <c r="Q900" s="2">
        <f t="shared" si="427"/>
        <v>0</v>
      </c>
      <c r="R900" s="2">
        <f t="shared" si="427"/>
        <v>0</v>
      </c>
      <c r="S900" s="2">
        <f t="shared" si="427"/>
        <v>0</v>
      </c>
      <c r="T900" s="2">
        <f t="shared" si="427"/>
        <v>0</v>
      </c>
      <c r="U900" s="2">
        <f t="shared" si="427"/>
        <v>0</v>
      </c>
      <c r="V900" s="2">
        <f t="shared" si="427"/>
        <v>0</v>
      </c>
      <c r="W900" s="2">
        <f t="shared" si="427"/>
        <v>0</v>
      </c>
      <c r="X900" s="2">
        <f t="shared" si="427"/>
        <v>0</v>
      </c>
      <c r="Y900" s="2">
        <f t="shared" si="427"/>
        <v>0</v>
      </c>
      <c r="Z900" s="2">
        <f t="shared" si="427"/>
        <v>0</v>
      </c>
      <c r="AA900" s="2">
        <f t="shared" si="427"/>
        <v>0</v>
      </c>
      <c r="AB900" s="2">
        <f t="shared" si="427"/>
        <v>0</v>
      </c>
      <c r="AC900" s="2">
        <f t="shared" si="427"/>
        <v>0</v>
      </c>
      <c r="AD900" s="2">
        <f t="shared" si="427"/>
        <v>0</v>
      </c>
      <c r="AE900" s="2">
        <f t="shared" si="427"/>
        <v>0</v>
      </c>
      <c r="AF900" s="2">
        <f t="shared" si="427"/>
        <v>0</v>
      </c>
      <c r="AG900" s="2">
        <f t="shared" si="427"/>
        <v>0</v>
      </c>
      <c r="AH900" s="2">
        <f t="shared" si="427"/>
        <v>0</v>
      </c>
      <c r="AI900" s="2">
        <f t="shared" si="427"/>
        <v>0</v>
      </c>
      <c r="AJ900" s="2">
        <f t="shared" si="427"/>
        <v>0</v>
      </c>
      <c r="AK900" s="2">
        <f t="shared" si="427"/>
        <v>0</v>
      </c>
      <c r="AL900" s="2">
        <f t="shared" si="427"/>
        <v>0</v>
      </c>
      <c r="AM900" s="2">
        <f t="shared" si="427"/>
        <v>0</v>
      </c>
      <c r="AN900" s="2">
        <f t="shared" si="427"/>
        <v>0</v>
      </c>
      <c r="AO900" s="2">
        <f t="shared" si="427"/>
        <v>0</v>
      </c>
      <c r="AP900" s="2">
        <f t="shared" si="427"/>
        <v>0</v>
      </c>
      <c r="AQ900" s="2">
        <f t="shared" si="427"/>
        <v>0</v>
      </c>
      <c r="AR900" s="2">
        <f t="shared" si="427"/>
        <v>0</v>
      </c>
      <c r="AS900" s="2">
        <f t="shared" si="427"/>
        <v>0</v>
      </c>
      <c r="AT900" s="2">
        <f t="shared" si="427"/>
        <v>1801.0613768314831</v>
      </c>
      <c r="AU900" s="2">
        <f t="shared" si="427"/>
        <v>49309.32501385911</v>
      </c>
      <c r="AV900" s="2">
        <f t="shared" si="427"/>
        <v>0</v>
      </c>
      <c r="AW900" s="2">
        <f t="shared" si="427"/>
        <v>0</v>
      </c>
      <c r="AX900" s="2">
        <f t="shared" si="427"/>
        <v>0</v>
      </c>
      <c r="AY900" s="2">
        <f t="shared" si="427"/>
        <v>0</v>
      </c>
      <c r="AZ900" s="2">
        <f t="shared" si="427"/>
        <v>0</v>
      </c>
      <c r="BA900" s="2">
        <f t="shared" si="427"/>
        <v>0</v>
      </c>
      <c r="BB900" s="2">
        <f t="shared" si="427"/>
        <v>0</v>
      </c>
      <c r="BC900" s="2">
        <f t="shared" si="427"/>
        <v>0</v>
      </c>
      <c r="BD900" s="2">
        <f t="shared" si="427"/>
        <v>0</v>
      </c>
      <c r="BE900" s="2">
        <f t="shared" si="427"/>
        <v>0</v>
      </c>
      <c r="BF900" s="2">
        <f t="shared" si="427"/>
        <v>0</v>
      </c>
      <c r="BG900" s="2">
        <f t="shared" si="427"/>
        <v>0</v>
      </c>
      <c r="BH900" s="2">
        <f t="shared" si="427"/>
        <v>0</v>
      </c>
      <c r="BI900" s="2">
        <f t="shared" si="427"/>
        <v>0</v>
      </c>
      <c r="BJ900" s="2">
        <f t="shared" si="427"/>
        <v>0</v>
      </c>
      <c r="BK900" s="2">
        <f t="shared" si="427"/>
        <v>0</v>
      </c>
      <c r="BL900" s="2">
        <f t="shared" si="427"/>
        <v>0</v>
      </c>
      <c r="BM900" s="2">
        <f t="shared" si="427"/>
        <v>0</v>
      </c>
      <c r="BN900" s="2">
        <f t="shared" si="427"/>
        <v>0</v>
      </c>
      <c r="BO900" s="2">
        <f t="shared" si="427"/>
        <v>0</v>
      </c>
    </row>
    <row r="901" spans="2:67" ht="12.75" customHeight="1" outlineLevel="2">
      <c r="B901" s="64" t="s">
        <v>555</v>
      </c>
      <c r="L901" s="2">
        <f t="shared" ref="L901:BO901" si="428">IF(AND(L$10&gt;=$C896,L$10&lt;=$C897),INDEX($C894:$G894,1,L$10-$C896+1)*$C893*L898,0)</f>
        <v>0</v>
      </c>
      <c r="M901" s="2">
        <f t="shared" si="428"/>
        <v>0</v>
      </c>
      <c r="N901" s="2">
        <f t="shared" si="428"/>
        <v>0</v>
      </c>
      <c r="O901" s="2">
        <f t="shared" si="428"/>
        <v>0</v>
      </c>
      <c r="P901" s="2">
        <f t="shared" si="428"/>
        <v>0</v>
      </c>
      <c r="Q901" s="2">
        <f t="shared" si="428"/>
        <v>0</v>
      </c>
      <c r="R901" s="2">
        <f t="shared" si="428"/>
        <v>0</v>
      </c>
      <c r="S901" s="2">
        <f t="shared" si="428"/>
        <v>0</v>
      </c>
      <c r="T901" s="2">
        <f t="shared" si="428"/>
        <v>0</v>
      </c>
      <c r="U901" s="2">
        <f t="shared" si="428"/>
        <v>0</v>
      </c>
      <c r="V901" s="2">
        <f t="shared" si="428"/>
        <v>0</v>
      </c>
      <c r="W901" s="2">
        <f t="shared" si="428"/>
        <v>0</v>
      </c>
      <c r="X901" s="2">
        <f t="shared" si="428"/>
        <v>0</v>
      </c>
      <c r="Y901" s="2">
        <f t="shared" si="428"/>
        <v>0</v>
      </c>
      <c r="Z901" s="2">
        <f t="shared" si="428"/>
        <v>0</v>
      </c>
      <c r="AA901" s="2">
        <f t="shared" si="428"/>
        <v>0</v>
      </c>
      <c r="AB901" s="2">
        <f t="shared" si="428"/>
        <v>0</v>
      </c>
      <c r="AC901" s="2">
        <f t="shared" si="428"/>
        <v>0</v>
      </c>
      <c r="AD901" s="2">
        <f t="shared" si="428"/>
        <v>0</v>
      </c>
      <c r="AE901" s="2">
        <f t="shared" si="428"/>
        <v>0</v>
      </c>
      <c r="AF901" s="2">
        <f t="shared" si="428"/>
        <v>0</v>
      </c>
      <c r="AG901" s="2">
        <f t="shared" si="428"/>
        <v>0</v>
      </c>
      <c r="AH901" s="2">
        <f t="shared" si="428"/>
        <v>0</v>
      </c>
      <c r="AI901" s="2">
        <f t="shared" si="428"/>
        <v>0</v>
      </c>
      <c r="AJ901" s="2">
        <f t="shared" si="428"/>
        <v>0</v>
      </c>
      <c r="AK901" s="2">
        <f t="shared" si="428"/>
        <v>0</v>
      </c>
      <c r="AL901" s="2">
        <f t="shared" si="428"/>
        <v>0</v>
      </c>
      <c r="AM901" s="2">
        <f t="shared" si="428"/>
        <v>0</v>
      </c>
      <c r="AN901" s="2">
        <f t="shared" si="428"/>
        <v>0</v>
      </c>
      <c r="AO901" s="2">
        <f t="shared" si="428"/>
        <v>0</v>
      </c>
      <c r="AP901" s="2">
        <f t="shared" si="428"/>
        <v>0</v>
      </c>
      <c r="AQ901" s="2">
        <f t="shared" si="428"/>
        <v>0</v>
      </c>
      <c r="AR901" s="2">
        <f t="shared" si="428"/>
        <v>0</v>
      </c>
      <c r="AS901" s="2">
        <f t="shared" si="428"/>
        <v>1759.8156964460293</v>
      </c>
      <c r="AT901" s="2">
        <f t="shared" si="428"/>
        <v>45959.464049430942</v>
      </c>
      <c r="AU901" s="2">
        <f t="shared" si="428"/>
        <v>127276.01301174823</v>
      </c>
      <c r="AV901" s="2">
        <f t="shared" si="428"/>
        <v>0</v>
      </c>
      <c r="AW901" s="2">
        <f t="shared" si="428"/>
        <v>0</v>
      </c>
      <c r="AX901" s="2">
        <f t="shared" si="428"/>
        <v>0</v>
      </c>
      <c r="AY901" s="2">
        <f t="shared" si="428"/>
        <v>0</v>
      </c>
      <c r="AZ901" s="2">
        <f t="shared" si="428"/>
        <v>0</v>
      </c>
      <c r="BA901" s="2">
        <f t="shared" si="428"/>
        <v>0</v>
      </c>
      <c r="BB901" s="2">
        <f t="shared" si="428"/>
        <v>0</v>
      </c>
      <c r="BC901" s="2">
        <f t="shared" si="428"/>
        <v>0</v>
      </c>
      <c r="BD901" s="2">
        <f t="shared" si="428"/>
        <v>0</v>
      </c>
      <c r="BE901" s="2">
        <f t="shared" si="428"/>
        <v>0</v>
      </c>
      <c r="BF901" s="2">
        <f t="shared" si="428"/>
        <v>0</v>
      </c>
      <c r="BG901" s="2">
        <f t="shared" si="428"/>
        <v>0</v>
      </c>
      <c r="BH901" s="2">
        <f t="shared" si="428"/>
        <v>0</v>
      </c>
      <c r="BI901" s="2">
        <f t="shared" si="428"/>
        <v>0</v>
      </c>
      <c r="BJ901" s="2">
        <f t="shared" si="428"/>
        <v>0</v>
      </c>
      <c r="BK901" s="2">
        <f t="shared" si="428"/>
        <v>0</v>
      </c>
      <c r="BL901" s="2">
        <f t="shared" si="428"/>
        <v>0</v>
      </c>
      <c r="BM901" s="2">
        <f t="shared" si="428"/>
        <v>0</v>
      </c>
      <c r="BN901" s="2">
        <f t="shared" si="428"/>
        <v>0</v>
      </c>
      <c r="BO901" s="2">
        <f t="shared" si="428"/>
        <v>0</v>
      </c>
    </row>
    <row r="902" spans="2:67" ht="12.75" customHeight="1" outlineLevel="2">
      <c r="B902" s="64" t="s">
        <v>3</v>
      </c>
      <c r="C902" s="165">
        <v>6.25E-2</v>
      </c>
      <c r="L902" s="2">
        <f t="shared" ref="L902:BO902" si="429">SUM(L900,L901/2)*$C902*IF(L$10=$C896,(13-$D896)/12,IF(L$10=$C897,($D897-1)/12,1))</f>
        <v>0</v>
      </c>
      <c r="M902" s="2">
        <f t="shared" si="429"/>
        <v>0</v>
      </c>
      <c r="N902" s="2">
        <f t="shared" si="429"/>
        <v>0</v>
      </c>
      <c r="O902" s="2">
        <f t="shared" si="429"/>
        <v>0</v>
      </c>
      <c r="P902" s="2">
        <f t="shared" si="429"/>
        <v>0</v>
      </c>
      <c r="Q902" s="2">
        <f t="shared" si="429"/>
        <v>0</v>
      </c>
      <c r="R902" s="2">
        <f t="shared" si="429"/>
        <v>0</v>
      </c>
      <c r="S902" s="2">
        <f t="shared" si="429"/>
        <v>0</v>
      </c>
      <c r="T902" s="2">
        <f t="shared" si="429"/>
        <v>0</v>
      </c>
      <c r="U902" s="2">
        <f t="shared" si="429"/>
        <v>0</v>
      </c>
      <c r="V902" s="2">
        <f t="shared" si="429"/>
        <v>0</v>
      </c>
      <c r="W902" s="2">
        <f t="shared" si="429"/>
        <v>0</v>
      </c>
      <c r="X902" s="2">
        <f t="shared" si="429"/>
        <v>0</v>
      </c>
      <c r="Y902" s="2">
        <f t="shared" si="429"/>
        <v>0</v>
      </c>
      <c r="Z902" s="2">
        <f t="shared" si="429"/>
        <v>0</v>
      </c>
      <c r="AA902" s="2">
        <f t="shared" si="429"/>
        <v>0</v>
      </c>
      <c r="AB902" s="2">
        <f t="shared" si="429"/>
        <v>0</v>
      </c>
      <c r="AC902" s="2">
        <f t="shared" si="429"/>
        <v>0</v>
      </c>
      <c r="AD902" s="2">
        <f t="shared" si="429"/>
        <v>0</v>
      </c>
      <c r="AE902" s="2">
        <f t="shared" si="429"/>
        <v>0</v>
      </c>
      <c r="AF902" s="2">
        <f t="shared" si="429"/>
        <v>0</v>
      </c>
      <c r="AG902" s="2">
        <f t="shared" si="429"/>
        <v>0</v>
      </c>
      <c r="AH902" s="2">
        <f t="shared" si="429"/>
        <v>0</v>
      </c>
      <c r="AI902" s="2">
        <f t="shared" si="429"/>
        <v>0</v>
      </c>
      <c r="AJ902" s="2">
        <f t="shared" si="429"/>
        <v>0</v>
      </c>
      <c r="AK902" s="2">
        <f t="shared" si="429"/>
        <v>0</v>
      </c>
      <c r="AL902" s="2">
        <f t="shared" si="429"/>
        <v>0</v>
      </c>
      <c r="AM902" s="2">
        <f t="shared" si="429"/>
        <v>0</v>
      </c>
      <c r="AN902" s="2">
        <f t="shared" si="429"/>
        <v>0</v>
      </c>
      <c r="AO902" s="2">
        <f t="shared" si="429"/>
        <v>0</v>
      </c>
      <c r="AP902" s="2">
        <f t="shared" si="429"/>
        <v>0</v>
      </c>
      <c r="AQ902" s="2">
        <f t="shared" si="429"/>
        <v>0</v>
      </c>
      <c r="AR902" s="2">
        <f t="shared" si="429"/>
        <v>0</v>
      </c>
      <c r="AS902" s="2">
        <f t="shared" si="429"/>
        <v>41.245680385453809</v>
      </c>
      <c r="AT902" s="2">
        <f t="shared" si="429"/>
        <v>1548.7995875966847</v>
      </c>
      <c r="AU902" s="2">
        <f t="shared" si="429"/>
        <v>6470.9408683180491</v>
      </c>
      <c r="AV902" s="2">
        <f t="shared" si="429"/>
        <v>0</v>
      </c>
      <c r="AW902" s="2">
        <f t="shared" si="429"/>
        <v>0</v>
      </c>
      <c r="AX902" s="2">
        <f t="shared" si="429"/>
        <v>0</v>
      </c>
      <c r="AY902" s="2">
        <f t="shared" si="429"/>
        <v>0</v>
      </c>
      <c r="AZ902" s="2">
        <f t="shared" si="429"/>
        <v>0</v>
      </c>
      <c r="BA902" s="2">
        <f t="shared" si="429"/>
        <v>0</v>
      </c>
      <c r="BB902" s="2">
        <f t="shared" si="429"/>
        <v>0</v>
      </c>
      <c r="BC902" s="2">
        <f t="shared" si="429"/>
        <v>0</v>
      </c>
      <c r="BD902" s="2">
        <f t="shared" si="429"/>
        <v>0</v>
      </c>
      <c r="BE902" s="2">
        <f t="shared" si="429"/>
        <v>0</v>
      </c>
      <c r="BF902" s="2">
        <f t="shared" si="429"/>
        <v>0</v>
      </c>
      <c r="BG902" s="2">
        <f t="shared" si="429"/>
        <v>0</v>
      </c>
      <c r="BH902" s="2">
        <f t="shared" si="429"/>
        <v>0</v>
      </c>
      <c r="BI902" s="2">
        <f t="shared" si="429"/>
        <v>0</v>
      </c>
      <c r="BJ902" s="2">
        <f t="shared" si="429"/>
        <v>0</v>
      </c>
      <c r="BK902" s="2">
        <f t="shared" si="429"/>
        <v>0</v>
      </c>
      <c r="BL902" s="2">
        <f t="shared" si="429"/>
        <v>0</v>
      </c>
      <c r="BM902" s="2">
        <f t="shared" si="429"/>
        <v>0</v>
      </c>
      <c r="BN902" s="2">
        <f t="shared" si="429"/>
        <v>0</v>
      </c>
      <c r="BO902" s="2">
        <f t="shared" si="429"/>
        <v>0</v>
      </c>
    </row>
    <row r="903" spans="2:67" ht="12.75" customHeight="1" outlineLevel="2">
      <c r="B903" s="64" t="s">
        <v>556</v>
      </c>
      <c r="K903" s="167"/>
      <c r="L903" s="2">
        <f>SUM(L900:L902)</f>
        <v>0</v>
      </c>
      <c r="M903" s="2">
        <f t="shared" ref="M903:BO903" si="430">SUM(M900:M902)</f>
        <v>0</v>
      </c>
      <c r="N903" s="2">
        <f t="shared" si="430"/>
        <v>0</v>
      </c>
      <c r="O903" s="2">
        <f t="shared" si="430"/>
        <v>0</v>
      </c>
      <c r="P903" s="2">
        <f t="shared" si="430"/>
        <v>0</v>
      </c>
      <c r="Q903" s="2">
        <f t="shared" si="430"/>
        <v>0</v>
      </c>
      <c r="R903" s="2">
        <f t="shared" si="430"/>
        <v>0</v>
      </c>
      <c r="S903" s="2">
        <f t="shared" si="430"/>
        <v>0</v>
      </c>
      <c r="T903" s="2">
        <f t="shared" si="430"/>
        <v>0</v>
      </c>
      <c r="U903" s="2">
        <f t="shared" si="430"/>
        <v>0</v>
      </c>
      <c r="V903" s="2">
        <f t="shared" si="430"/>
        <v>0</v>
      </c>
      <c r="W903" s="2">
        <f t="shared" si="430"/>
        <v>0</v>
      </c>
      <c r="X903" s="2">
        <f t="shared" si="430"/>
        <v>0</v>
      </c>
      <c r="Y903" s="2">
        <f t="shared" si="430"/>
        <v>0</v>
      </c>
      <c r="Z903" s="2">
        <f t="shared" si="430"/>
        <v>0</v>
      </c>
      <c r="AA903" s="2">
        <f t="shared" si="430"/>
        <v>0</v>
      </c>
      <c r="AB903" s="2">
        <f t="shared" si="430"/>
        <v>0</v>
      </c>
      <c r="AC903" s="2">
        <f t="shared" si="430"/>
        <v>0</v>
      </c>
      <c r="AD903" s="2">
        <f t="shared" si="430"/>
        <v>0</v>
      </c>
      <c r="AE903" s="2">
        <f t="shared" si="430"/>
        <v>0</v>
      </c>
      <c r="AF903" s="2">
        <f t="shared" si="430"/>
        <v>0</v>
      </c>
      <c r="AG903" s="2">
        <f t="shared" si="430"/>
        <v>0</v>
      </c>
      <c r="AH903" s="2">
        <f t="shared" si="430"/>
        <v>0</v>
      </c>
      <c r="AI903" s="2">
        <f t="shared" si="430"/>
        <v>0</v>
      </c>
      <c r="AJ903" s="2">
        <f t="shared" si="430"/>
        <v>0</v>
      </c>
      <c r="AK903" s="2">
        <f t="shared" si="430"/>
        <v>0</v>
      </c>
      <c r="AL903" s="2">
        <f t="shared" si="430"/>
        <v>0</v>
      </c>
      <c r="AM903" s="2">
        <f t="shared" si="430"/>
        <v>0</v>
      </c>
      <c r="AN903" s="2">
        <f t="shared" si="430"/>
        <v>0</v>
      </c>
      <c r="AO903" s="2">
        <f t="shared" si="430"/>
        <v>0</v>
      </c>
      <c r="AP903" s="2">
        <f t="shared" si="430"/>
        <v>0</v>
      </c>
      <c r="AQ903" s="2">
        <f t="shared" si="430"/>
        <v>0</v>
      </c>
      <c r="AR903" s="2">
        <f t="shared" si="430"/>
        <v>0</v>
      </c>
      <c r="AS903" s="2">
        <f t="shared" si="430"/>
        <v>1801.0613768314831</v>
      </c>
      <c r="AT903" s="2">
        <f t="shared" si="430"/>
        <v>49309.32501385911</v>
      </c>
      <c r="AU903" s="2">
        <f t="shared" si="430"/>
        <v>183056.2788939254</v>
      </c>
      <c r="AV903" s="2">
        <f t="shared" si="430"/>
        <v>0</v>
      </c>
      <c r="AW903" s="2">
        <f t="shared" si="430"/>
        <v>0</v>
      </c>
      <c r="AX903" s="2">
        <f t="shared" si="430"/>
        <v>0</v>
      </c>
      <c r="AY903" s="2">
        <f t="shared" si="430"/>
        <v>0</v>
      </c>
      <c r="AZ903" s="2">
        <f t="shared" si="430"/>
        <v>0</v>
      </c>
      <c r="BA903" s="2">
        <f t="shared" si="430"/>
        <v>0</v>
      </c>
      <c r="BB903" s="2">
        <f t="shared" si="430"/>
        <v>0</v>
      </c>
      <c r="BC903" s="2">
        <f t="shared" si="430"/>
        <v>0</v>
      </c>
      <c r="BD903" s="2">
        <f t="shared" si="430"/>
        <v>0</v>
      </c>
      <c r="BE903" s="2">
        <f t="shared" si="430"/>
        <v>0</v>
      </c>
      <c r="BF903" s="2">
        <f t="shared" si="430"/>
        <v>0</v>
      </c>
      <c r="BG903" s="2">
        <f t="shared" si="430"/>
        <v>0</v>
      </c>
      <c r="BH903" s="2">
        <f t="shared" si="430"/>
        <v>0</v>
      </c>
      <c r="BI903" s="2">
        <f t="shared" si="430"/>
        <v>0</v>
      </c>
      <c r="BJ903" s="2">
        <f t="shared" si="430"/>
        <v>0</v>
      </c>
      <c r="BK903" s="2">
        <f t="shared" si="430"/>
        <v>0</v>
      </c>
      <c r="BL903" s="2">
        <f t="shared" si="430"/>
        <v>0</v>
      </c>
      <c r="BM903" s="2">
        <f t="shared" si="430"/>
        <v>0</v>
      </c>
      <c r="BN903" s="2">
        <f t="shared" si="430"/>
        <v>0</v>
      </c>
      <c r="BO903" s="2">
        <f t="shared" si="430"/>
        <v>0</v>
      </c>
    </row>
    <row r="904" spans="2:67" ht="12.75" customHeight="1" outlineLevel="2">
      <c r="B904" s="168" t="s">
        <v>557</v>
      </c>
      <c r="E904" s="2">
        <f>MAX(L903:BO903)*(1+$C$8)</f>
        <v>183056.2788939254</v>
      </c>
      <c r="F904" s="159">
        <v>25</v>
      </c>
      <c r="G904" s="169">
        <f>+$C$6</f>
        <v>2.9999999999999997E-4</v>
      </c>
      <c r="H904" s="151"/>
      <c r="L904" s="2"/>
      <c r="M904" s="2"/>
      <c r="N904" s="2"/>
      <c r="O904" s="2"/>
      <c r="P904" s="2"/>
      <c r="Q904" s="2"/>
    </row>
    <row r="905" spans="2:67" ht="12.75" customHeight="1" outlineLevel="2">
      <c r="B905" s="14"/>
    </row>
    <row r="906" spans="2:67" ht="12.75" customHeight="1" outlineLevel="2">
      <c r="B906" s="170" t="s">
        <v>558</v>
      </c>
    </row>
    <row r="907" spans="2:67" ht="12.75" customHeight="1" outlineLevel="2">
      <c r="B907" s="168" t="s">
        <v>559</v>
      </c>
      <c r="K907" s="2"/>
      <c r="L907" s="2">
        <f t="shared" ref="L907:BO907" si="431">IF(L$10=$C897,$E904,K909)</f>
        <v>0</v>
      </c>
      <c r="M907" s="2">
        <f t="shared" si="431"/>
        <v>0</v>
      </c>
      <c r="N907" s="2">
        <f t="shared" si="431"/>
        <v>0</v>
      </c>
      <c r="O907" s="2">
        <f t="shared" si="431"/>
        <v>0</v>
      </c>
      <c r="P907" s="2">
        <f t="shared" si="431"/>
        <v>0</v>
      </c>
      <c r="Q907" s="2">
        <f t="shared" si="431"/>
        <v>0</v>
      </c>
      <c r="R907" s="2">
        <f t="shared" si="431"/>
        <v>0</v>
      </c>
      <c r="S907" s="2">
        <f t="shared" si="431"/>
        <v>0</v>
      </c>
      <c r="T907" s="2">
        <f t="shared" si="431"/>
        <v>0</v>
      </c>
      <c r="U907" s="2">
        <f t="shared" si="431"/>
        <v>0</v>
      </c>
      <c r="V907" s="2">
        <f t="shared" si="431"/>
        <v>0</v>
      </c>
      <c r="W907" s="2">
        <f t="shared" si="431"/>
        <v>0</v>
      </c>
      <c r="X907" s="2">
        <f t="shared" si="431"/>
        <v>0</v>
      </c>
      <c r="Y907" s="2">
        <f t="shared" si="431"/>
        <v>0</v>
      </c>
      <c r="Z907" s="2">
        <f t="shared" si="431"/>
        <v>0</v>
      </c>
      <c r="AA907" s="2">
        <f t="shared" si="431"/>
        <v>0</v>
      </c>
      <c r="AB907" s="2">
        <f t="shared" si="431"/>
        <v>0</v>
      </c>
      <c r="AC907" s="2">
        <f t="shared" si="431"/>
        <v>0</v>
      </c>
      <c r="AD907" s="2">
        <f t="shared" si="431"/>
        <v>0</v>
      </c>
      <c r="AE907" s="2">
        <f t="shared" si="431"/>
        <v>0</v>
      </c>
      <c r="AF907" s="2">
        <f t="shared" si="431"/>
        <v>0</v>
      </c>
      <c r="AG907" s="2">
        <f t="shared" si="431"/>
        <v>0</v>
      </c>
      <c r="AH907" s="2">
        <f t="shared" si="431"/>
        <v>0</v>
      </c>
      <c r="AI907" s="2">
        <f t="shared" si="431"/>
        <v>0</v>
      </c>
      <c r="AJ907" s="2">
        <f t="shared" si="431"/>
        <v>0</v>
      </c>
      <c r="AK907" s="2">
        <f t="shared" si="431"/>
        <v>0</v>
      </c>
      <c r="AL907" s="2">
        <f t="shared" si="431"/>
        <v>0</v>
      </c>
      <c r="AM907" s="2">
        <f t="shared" si="431"/>
        <v>0</v>
      </c>
      <c r="AN907" s="2">
        <f t="shared" si="431"/>
        <v>0</v>
      </c>
      <c r="AO907" s="2">
        <f t="shared" si="431"/>
        <v>0</v>
      </c>
      <c r="AP907" s="2">
        <f t="shared" si="431"/>
        <v>0</v>
      </c>
      <c r="AQ907" s="2">
        <f t="shared" si="431"/>
        <v>0</v>
      </c>
      <c r="AR907" s="2">
        <f t="shared" si="431"/>
        <v>0</v>
      </c>
      <c r="AS907" s="2">
        <f t="shared" si="431"/>
        <v>0</v>
      </c>
      <c r="AT907" s="2">
        <f t="shared" si="431"/>
        <v>0</v>
      </c>
      <c r="AU907" s="2">
        <f t="shared" si="431"/>
        <v>183056.2788939254</v>
      </c>
      <c r="AV907" s="2">
        <f t="shared" si="431"/>
        <v>182446.09129761232</v>
      </c>
      <c r="AW907" s="2">
        <f t="shared" si="431"/>
        <v>175123.8401418553</v>
      </c>
      <c r="AX907" s="2">
        <f t="shared" si="431"/>
        <v>167801.58898609827</v>
      </c>
      <c r="AY907" s="2">
        <f t="shared" si="431"/>
        <v>160479.33783034125</v>
      </c>
      <c r="AZ907" s="2">
        <f t="shared" si="431"/>
        <v>153157.08667458422</v>
      </c>
      <c r="BA907" s="2">
        <f t="shared" si="431"/>
        <v>145834.8355188272</v>
      </c>
      <c r="BB907" s="2">
        <f t="shared" si="431"/>
        <v>138512.58436307017</v>
      </c>
      <c r="BC907" s="2">
        <f t="shared" si="431"/>
        <v>131190.33320731315</v>
      </c>
      <c r="BD907" s="2">
        <f t="shared" si="431"/>
        <v>123868.08205155614</v>
      </c>
      <c r="BE907" s="2">
        <f t="shared" si="431"/>
        <v>116545.83089579912</v>
      </c>
      <c r="BF907" s="2">
        <f t="shared" si="431"/>
        <v>109223.57974004211</v>
      </c>
      <c r="BG907" s="2">
        <f t="shared" si="431"/>
        <v>101901.3285842851</v>
      </c>
      <c r="BH907" s="2">
        <f t="shared" si="431"/>
        <v>94579.077428528093</v>
      </c>
      <c r="BI907" s="2">
        <f t="shared" si="431"/>
        <v>87256.826272771083</v>
      </c>
      <c r="BJ907" s="2">
        <f t="shared" si="431"/>
        <v>79934.575117014072</v>
      </c>
      <c r="BK907" s="2">
        <f t="shared" si="431"/>
        <v>72612.323961257061</v>
      </c>
      <c r="BL907" s="2">
        <f t="shared" si="431"/>
        <v>65290.072805500044</v>
      </c>
      <c r="BM907" s="2">
        <f t="shared" si="431"/>
        <v>57967.821649743026</v>
      </c>
      <c r="BN907" s="2">
        <f t="shared" si="431"/>
        <v>50645.570493986008</v>
      </c>
      <c r="BO907" s="2">
        <f t="shared" si="431"/>
        <v>43323.31933822899</v>
      </c>
    </row>
    <row r="908" spans="2:67" ht="12.75" customHeight="1" outlineLevel="2">
      <c r="B908" s="64" t="s">
        <v>541</v>
      </c>
      <c r="K908" s="2"/>
      <c r="L908" s="2">
        <f t="shared" ref="L908:BO908" si="432">IF(L$10=$C897,$E904/$F904*(13-$D897)/12,MIN(K909,$E904/$F904))</f>
        <v>0</v>
      </c>
      <c r="M908" s="2">
        <f t="shared" si="432"/>
        <v>0</v>
      </c>
      <c r="N908" s="2">
        <f t="shared" si="432"/>
        <v>0</v>
      </c>
      <c r="O908" s="2">
        <f t="shared" si="432"/>
        <v>0</v>
      </c>
      <c r="P908" s="2">
        <f t="shared" si="432"/>
        <v>0</v>
      </c>
      <c r="Q908" s="2">
        <f t="shared" si="432"/>
        <v>0</v>
      </c>
      <c r="R908" s="2">
        <f t="shared" si="432"/>
        <v>0</v>
      </c>
      <c r="S908" s="2">
        <f t="shared" si="432"/>
        <v>0</v>
      </c>
      <c r="T908" s="2">
        <f t="shared" si="432"/>
        <v>0</v>
      </c>
      <c r="U908" s="2">
        <f t="shared" si="432"/>
        <v>0</v>
      </c>
      <c r="V908" s="2">
        <f t="shared" si="432"/>
        <v>0</v>
      </c>
      <c r="W908" s="2">
        <f t="shared" si="432"/>
        <v>0</v>
      </c>
      <c r="X908" s="2">
        <f t="shared" si="432"/>
        <v>0</v>
      </c>
      <c r="Y908" s="2">
        <f t="shared" si="432"/>
        <v>0</v>
      </c>
      <c r="Z908" s="2">
        <f t="shared" si="432"/>
        <v>0</v>
      </c>
      <c r="AA908" s="2">
        <f t="shared" si="432"/>
        <v>0</v>
      </c>
      <c r="AB908" s="2">
        <f t="shared" si="432"/>
        <v>0</v>
      </c>
      <c r="AC908" s="2">
        <f t="shared" si="432"/>
        <v>0</v>
      </c>
      <c r="AD908" s="2">
        <f t="shared" si="432"/>
        <v>0</v>
      </c>
      <c r="AE908" s="2">
        <f t="shared" si="432"/>
        <v>0</v>
      </c>
      <c r="AF908" s="2">
        <f t="shared" si="432"/>
        <v>0</v>
      </c>
      <c r="AG908" s="2">
        <f t="shared" si="432"/>
        <v>0</v>
      </c>
      <c r="AH908" s="2">
        <f t="shared" si="432"/>
        <v>0</v>
      </c>
      <c r="AI908" s="2">
        <f t="shared" si="432"/>
        <v>0</v>
      </c>
      <c r="AJ908" s="2">
        <f t="shared" si="432"/>
        <v>0</v>
      </c>
      <c r="AK908" s="2">
        <f t="shared" si="432"/>
        <v>0</v>
      </c>
      <c r="AL908" s="2">
        <f t="shared" si="432"/>
        <v>0</v>
      </c>
      <c r="AM908" s="2">
        <f t="shared" si="432"/>
        <v>0</v>
      </c>
      <c r="AN908" s="2">
        <f t="shared" si="432"/>
        <v>0</v>
      </c>
      <c r="AO908" s="2">
        <f t="shared" si="432"/>
        <v>0</v>
      </c>
      <c r="AP908" s="2">
        <f t="shared" si="432"/>
        <v>0</v>
      </c>
      <c r="AQ908" s="2">
        <f t="shared" si="432"/>
        <v>0</v>
      </c>
      <c r="AR908" s="2">
        <f t="shared" si="432"/>
        <v>0</v>
      </c>
      <c r="AS908" s="2">
        <f t="shared" si="432"/>
        <v>0</v>
      </c>
      <c r="AT908" s="2">
        <f t="shared" si="432"/>
        <v>0</v>
      </c>
      <c r="AU908" s="2">
        <f t="shared" si="432"/>
        <v>610.18759631308467</v>
      </c>
      <c r="AV908" s="2">
        <f t="shared" si="432"/>
        <v>7322.251155757016</v>
      </c>
      <c r="AW908" s="2">
        <f t="shared" si="432"/>
        <v>7322.251155757016</v>
      </c>
      <c r="AX908" s="2">
        <f t="shared" si="432"/>
        <v>7322.251155757016</v>
      </c>
      <c r="AY908" s="2">
        <f t="shared" si="432"/>
        <v>7322.251155757016</v>
      </c>
      <c r="AZ908" s="2">
        <f t="shared" si="432"/>
        <v>7322.251155757016</v>
      </c>
      <c r="BA908" s="2">
        <f t="shared" si="432"/>
        <v>7322.251155757016</v>
      </c>
      <c r="BB908" s="2">
        <f t="shared" si="432"/>
        <v>7322.251155757016</v>
      </c>
      <c r="BC908" s="2">
        <f t="shared" si="432"/>
        <v>7322.251155757016</v>
      </c>
      <c r="BD908" s="2">
        <f t="shared" si="432"/>
        <v>7322.251155757016</v>
      </c>
      <c r="BE908" s="2">
        <f t="shared" si="432"/>
        <v>7322.251155757016</v>
      </c>
      <c r="BF908" s="2">
        <f t="shared" si="432"/>
        <v>7322.251155757016</v>
      </c>
      <c r="BG908" s="2">
        <f t="shared" si="432"/>
        <v>7322.251155757016</v>
      </c>
      <c r="BH908" s="2">
        <f t="shared" si="432"/>
        <v>7322.251155757016</v>
      </c>
      <c r="BI908" s="2">
        <f t="shared" si="432"/>
        <v>7322.251155757016</v>
      </c>
      <c r="BJ908" s="2">
        <f t="shared" si="432"/>
        <v>7322.251155757016</v>
      </c>
      <c r="BK908" s="2">
        <f t="shared" si="432"/>
        <v>7322.251155757016</v>
      </c>
      <c r="BL908" s="2">
        <f t="shared" si="432"/>
        <v>7322.251155757016</v>
      </c>
      <c r="BM908" s="2">
        <f t="shared" si="432"/>
        <v>7322.251155757016</v>
      </c>
      <c r="BN908" s="2">
        <f t="shared" si="432"/>
        <v>7322.251155757016</v>
      </c>
      <c r="BO908" s="2">
        <f t="shared" si="432"/>
        <v>7322.251155757016</v>
      </c>
    </row>
    <row r="909" spans="2:67" ht="12.75" customHeight="1" outlineLevel="2">
      <c r="B909" s="168" t="s">
        <v>542</v>
      </c>
      <c r="K909" s="167">
        <v>0</v>
      </c>
      <c r="L909" s="2">
        <f t="shared" ref="L909:BO909" si="433">+L907-L908</f>
        <v>0</v>
      </c>
      <c r="M909" s="2">
        <f t="shared" si="433"/>
        <v>0</v>
      </c>
      <c r="N909" s="2">
        <f t="shared" si="433"/>
        <v>0</v>
      </c>
      <c r="O909" s="2">
        <f t="shared" si="433"/>
        <v>0</v>
      </c>
      <c r="P909" s="2">
        <f t="shared" si="433"/>
        <v>0</v>
      </c>
      <c r="Q909" s="2">
        <f t="shared" si="433"/>
        <v>0</v>
      </c>
      <c r="R909" s="2">
        <f t="shared" si="433"/>
        <v>0</v>
      </c>
      <c r="S909" s="2">
        <f t="shared" si="433"/>
        <v>0</v>
      </c>
      <c r="T909" s="2">
        <f t="shared" si="433"/>
        <v>0</v>
      </c>
      <c r="U909" s="2">
        <f t="shared" si="433"/>
        <v>0</v>
      </c>
      <c r="V909" s="2">
        <f t="shared" si="433"/>
        <v>0</v>
      </c>
      <c r="W909" s="2">
        <f t="shared" si="433"/>
        <v>0</v>
      </c>
      <c r="X909" s="2">
        <f t="shared" si="433"/>
        <v>0</v>
      </c>
      <c r="Y909" s="2">
        <f t="shared" si="433"/>
        <v>0</v>
      </c>
      <c r="Z909" s="2">
        <f t="shared" si="433"/>
        <v>0</v>
      </c>
      <c r="AA909" s="2">
        <f t="shared" si="433"/>
        <v>0</v>
      </c>
      <c r="AB909" s="2">
        <f t="shared" si="433"/>
        <v>0</v>
      </c>
      <c r="AC909" s="2">
        <f t="shared" si="433"/>
        <v>0</v>
      </c>
      <c r="AD909" s="2">
        <f t="shared" si="433"/>
        <v>0</v>
      </c>
      <c r="AE909" s="2">
        <f t="shared" si="433"/>
        <v>0</v>
      </c>
      <c r="AF909" s="2">
        <f t="shared" si="433"/>
        <v>0</v>
      </c>
      <c r="AG909" s="2">
        <f t="shared" si="433"/>
        <v>0</v>
      </c>
      <c r="AH909" s="2">
        <f t="shared" si="433"/>
        <v>0</v>
      </c>
      <c r="AI909" s="2">
        <f t="shared" si="433"/>
        <v>0</v>
      </c>
      <c r="AJ909" s="2">
        <f t="shared" si="433"/>
        <v>0</v>
      </c>
      <c r="AK909" s="2">
        <f t="shared" si="433"/>
        <v>0</v>
      </c>
      <c r="AL909" s="2">
        <f t="shared" si="433"/>
        <v>0</v>
      </c>
      <c r="AM909" s="2">
        <f t="shared" si="433"/>
        <v>0</v>
      </c>
      <c r="AN909" s="2">
        <f t="shared" si="433"/>
        <v>0</v>
      </c>
      <c r="AO909" s="2">
        <f t="shared" si="433"/>
        <v>0</v>
      </c>
      <c r="AP909" s="2">
        <f t="shared" si="433"/>
        <v>0</v>
      </c>
      <c r="AQ909" s="2">
        <f t="shared" si="433"/>
        <v>0</v>
      </c>
      <c r="AR909" s="2">
        <f t="shared" si="433"/>
        <v>0</v>
      </c>
      <c r="AS909" s="2">
        <f t="shared" si="433"/>
        <v>0</v>
      </c>
      <c r="AT909" s="2">
        <f t="shared" si="433"/>
        <v>0</v>
      </c>
      <c r="AU909" s="2">
        <f t="shared" si="433"/>
        <v>182446.09129761232</v>
      </c>
      <c r="AV909" s="2">
        <f t="shared" si="433"/>
        <v>175123.8401418553</v>
      </c>
      <c r="AW909" s="2">
        <f t="shared" si="433"/>
        <v>167801.58898609827</v>
      </c>
      <c r="AX909" s="2">
        <f t="shared" si="433"/>
        <v>160479.33783034125</v>
      </c>
      <c r="AY909" s="2">
        <f t="shared" si="433"/>
        <v>153157.08667458422</v>
      </c>
      <c r="AZ909" s="2">
        <f t="shared" si="433"/>
        <v>145834.8355188272</v>
      </c>
      <c r="BA909" s="2">
        <f t="shared" si="433"/>
        <v>138512.58436307017</v>
      </c>
      <c r="BB909" s="2">
        <f t="shared" si="433"/>
        <v>131190.33320731315</v>
      </c>
      <c r="BC909" s="2">
        <f t="shared" si="433"/>
        <v>123868.08205155614</v>
      </c>
      <c r="BD909" s="2">
        <f t="shared" si="433"/>
        <v>116545.83089579912</v>
      </c>
      <c r="BE909" s="2">
        <f t="shared" si="433"/>
        <v>109223.57974004211</v>
      </c>
      <c r="BF909" s="2">
        <f t="shared" si="433"/>
        <v>101901.3285842851</v>
      </c>
      <c r="BG909" s="2">
        <f t="shared" si="433"/>
        <v>94579.077428528093</v>
      </c>
      <c r="BH909" s="2">
        <f t="shared" si="433"/>
        <v>87256.826272771083</v>
      </c>
      <c r="BI909" s="2">
        <f t="shared" si="433"/>
        <v>79934.575117014072</v>
      </c>
      <c r="BJ909" s="2">
        <f t="shared" si="433"/>
        <v>72612.323961257061</v>
      </c>
      <c r="BK909" s="2">
        <f t="shared" si="433"/>
        <v>65290.072805500044</v>
      </c>
      <c r="BL909" s="2">
        <f t="shared" si="433"/>
        <v>57967.821649743026</v>
      </c>
      <c r="BM909" s="2">
        <f t="shared" si="433"/>
        <v>50645.570493986008</v>
      </c>
      <c r="BN909" s="2">
        <f t="shared" si="433"/>
        <v>43323.31933822899</v>
      </c>
      <c r="BO909" s="2">
        <f t="shared" si="433"/>
        <v>36001.068182471972</v>
      </c>
    </row>
    <row r="910" spans="2:67" ht="12.75" customHeight="1" outlineLevel="2">
      <c r="B910" s="64" t="s">
        <v>543</v>
      </c>
      <c r="L910" s="2">
        <f t="shared" ref="L910:BO910" si="434">IF(L$10=$C897,(L907+L909)/2*(13-$D897)/12,(L907+L909)/2)</f>
        <v>0</v>
      </c>
      <c r="M910" s="2">
        <f t="shared" si="434"/>
        <v>0</v>
      </c>
      <c r="N910" s="2">
        <f t="shared" si="434"/>
        <v>0</v>
      </c>
      <c r="O910" s="2">
        <f t="shared" si="434"/>
        <v>0</v>
      </c>
      <c r="P910" s="2">
        <f t="shared" si="434"/>
        <v>0</v>
      </c>
      <c r="Q910" s="2">
        <f t="shared" si="434"/>
        <v>0</v>
      </c>
      <c r="R910" s="2">
        <f t="shared" si="434"/>
        <v>0</v>
      </c>
      <c r="S910" s="2">
        <f t="shared" si="434"/>
        <v>0</v>
      </c>
      <c r="T910" s="2">
        <f t="shared" si="434"/>
        <v>0</v>
      </c>
      <c r="U910" s="2">
        <f t="shared" si="434"/>
        <v>0</v>
      </c>
      <c r="V910" s="2">
        <f t="shared" si="434"/>
        <v>0</v>
      </c>
      <c r="W910" s="2">
        <f t="shared" si="434"/>
        <v>0</v>
      </c>
      <c r="X910" s="2">
        <f t="shared" si="434"/>
        <v>0</v>
      </c>
      <c r="Y910" s="2">
        <f t="shared" si="434"/>
        <v>0</v>
      </c>
      <c r="Z910" s="2">
        <f t="shared" si="434"/>
        <v>0</v>
      </c>
      <c r="AA910" s="2">
        <f t="shared" si="434"/>
        <v>0</v>
      </c>
      <c r="AB910" s="2">
        <f t="shared" si="434"/>
        <v>0</v>
      </c>
      <c r="AC910" s="2">
        <f t="shared" si="434"/>
        <v>0</v>
      </c>
      <c r="AD910" s="2">
        <f t="shared" si="434"/>
        <v>0</v>
      </c>
      <c r="AE910" s="2">
        <f t="shared" si="434"/>
        <v>0</v>
      </c>
      <c r="AF910" s="2">
        <f t="shared" si="434"/>
        <v>0</v>
      </c>
      <c r="AG910" s="2">
        <f t="shared" si="434"/>
        <v>0</v>
      </c>
      <c r="AH910" s="2">
        <f t="shared" si="434"/>
        <v>0</v>
      </c>
      <c r="AI910" s="2">
        <f t="shared" si="434"/>
        <v>0</v>
      </c>
      <c r="AJ910" s="2">
        <f t="shared" si="434"/>
        <v>0</v>
      </c>
      <c r="AK910" s="2">
        <f t="shared" si="434"/>
        <v>0</v>
      </c>
      <c r="AL910" s="2">
        <f t="shared" si="434"/>
        <v>0</v>
      </c>
      <c r="AM910" s="2">
        <f t="shared" si="434"/>
        <v>0</v>
      </c>
      <c r="AN910" s="2">
        <f t="shared" si="434"/>
        <v>0</v>
      </c>
      <c r="AO910" s="2">
        <f t="shared" si="434"/>
        <v>0</v>
      </c>
      <c r="AP910" s="2">
        <f t="shared" si="434"/>
        <v>0</v>
      </c>
      <c r="AQ910" s="2">
        <f t="shared" si="434"/>
        <v>0</v>
      </c>
      <c r="AR910" s="2">
        <f t="shared" si="434"/>
        <v>0</v>
      </c>
      <c r="AS910" s="2">
        <f t="shared" si="434"/>
        <v>0</v>
      </c>
      <c r="AT910" s="2">
        <f t="shared" si="434"/>
        <v>0</v>
      </c>
      <c r="AU910" s="2">
        <f t="shared" si="434"/>
        <v>15229.265424647405</v>
      </c>
      <c r="AV910" s="2">
        <f t="shared" si="434"/>
        <v>178784.96571973379</v>
      </c>
      <c r="AW910" s="2">
        <f t="shared" si="434"/>
        <v>171462.7145639768</v>
      </c>
      <c r="AX910" s="2">
        <f t="shared" si="434"/>
        <v>164140.46340821974</v>
      </c>
      <c r="AY910" s="2">
        <f t="shared" si="434"/>
        <v>156818.21225246275</v>
      </c>
      <c r="AZ910" s="2">
        <f t="shared" si="434"/>
        <v>149495.96109670569</v>
      </c>
      <c r="BA910" s="2">
        <f t="shared" si="434"/>
        <v>142173.7099409487</v>
      </c>
      <c r="BB910" s="2">
        <f t="shared" si="434"/>
        <v>134851.45878519164</v>
      </c>
      <c r="BC910" s="2">
        <f t="shared" si="434"/>
        <v>127529.20762943465</v>
      </c>
      <c r="BD910" s="2">
        <f t="shared" si="434"/>
        <v>120206.95647367762</v>
      </c>
      <c r="BE910" s="2">
        <f t="shared" si="434"/>
        <v>112884.70531792063</v>
      </c>
      <c r="BF910" s="2">
        <f t="shared" si="434"/>
        <v>105562.4541621636</v>
      </c>
      <c r="BG910" s="2">
        <f t="shared" si="434"/>
        <v>98240.203006406606</v>
      </c>
      <c r="BH910" s="2">
        <f t="shared" si="434"/>
        <v>90917.951850649581</v>
      </c>
      <c r="BI910" s="2">
        <f t="shared" si="434"/>
        <v>83595.700694892585</v>
      </c>
      <c r="BJ910" s="2">
        <f t="shared" si="434"/>
        <v>76273.449539135559</v>
      </c>
      <c r="BK910" s="2">
        <f t="shared" si="434"/>
        <v>68951.198383378549</v>
      </c>
      <c r="BL910" s="2">
        <f t="shared" si="434"/>
        <v>61628.947227621538</v>
      </c>
      <c r="BM910" s="2">
        <f t="shared" si="434"/>
        <v>54306.696071864513</v>
      </c>
      <c r="BN910" s="2">
        <f t="shared" si="434"/>
        <v>46984.444916107503</v>
      </c>
      <c r="BO910" s="2">
        <f t="shared" si="434"/>
        <v>39662.193760350478</v>
      </c>
    </row>
    <row r="911" spans="2:67" ht="12.75" customHeight="1" outlineLevel="2">
      <c r="B911" s="64" t="s">
        <v>535</v>
      </c>
      <c r="L911" s="171">
        <f t="shared" ref="L911:BO911" si="435">+L910*$C$5</f>
        <v>0</v>
      </c>
      <c r="M911" s="171">
        <f t="shared" si="435"/>
        <v>0</v>
      </c>
      <c r="N911" s="171">
        <f t="shared" si="435"/>
        <v>0</v>
      </c>
      <c r="O911" s="171">
        <f t="shared" si="435"/>
        <v>0</v>
      </c>
      <c r="P911" s="171">
        <f t="shared" si="435"/>
        <v>0</v>
      </c>
      <c r="Q911" s="171">
        <f t="shared" si="435"/>
        <v>0</v>
      </c>
      <c r="R911" s="171">
        <f t="shared" si="435"/>
        <v>0</v>
      </c>
      <c r="S911" s="171">
        <f t="shared" si="435"/>
        <v>0</v>
      </c>
      <c r="T911" s="171">
        <f t="shared" si="435"/>
        <v>0</v>
      </c>
      <c r="U911" s="171">
        <f t="shared" si="435"/>
        <v>0</v>
      </c>
      <c r="V911" s="171">
        <f t="shared" si="435"/>
        <v>0</v>
      </c>
      <c r="W911" s="171">
        <f t="shared" si="435"/>
        <v>0</v>
      </c>
      <c r="X911" s="171">
        <f t="shared" si="435"/>
        <v>0</v>
      </c>
      <c r="Y911" s="171">
        <f t="shared" si="435"/>
        <v>0</v>
      </c>
      <c r="Z911" s="171">
        <f t="shared" si="435"/>
        <v>0</v>
      </c>
      <c r="AA911" s="171">
        <f t="shared" si="435"/>
        <v>0</v>
      </c>
      <c r="AB911" s="171">
        <f t="shared" si="435"/>
        <v>0</v>
      </c>
      <c r="AC911" s="171">
        <f t="shared" si="435"/>
        <v>0</v>
      </c>
      <c r="AD911" s="171">
        <f t="shared" si="435"/>
        <v>0</v>
      </c>
      <c r="AE911" s="171">
        <f t="shared" si="435"/>
        <v>0</v>
      </c>
      <c r="AF911" s="171">
        <f t="shared" si="435"/>
        <v>0</v>
      </c>
      <c r="AG911" s="171">
        <f t="shared" si="435"/>
        <v>0</v>
      </c>
      <c r="AH911" s="171">
        <f t="shared" si="435"/>
        <v>0</v>
      </c>
      <c r="AI911" s="171">
        <f t="shared" si="435"/>
        <v>0</v>
      </c>
      <c r="AJ911" s="171">
        <f t="shared" si="435"/>
        <v>0</v>
      </c>
      <c r="AK911" s="171">
        <f t="shared" si="435"/>
        <v>0</v>
      </c>
      <c r="AL911" s="171">
        <f t="shared" si="435"/>
        <v>0</v>
      </c>
      <c r="AM911" s="171">
        <f t="shared" si="435"/>
        <v>0</v>
      </c>
      <c r="AN911" s="171">
        <f t="shared" si="435"/>
        <v>0</v>
      </c>
      <c r="AO911" s="171">
        <f t="shared" si="435"/>
        <v>0</v>
      </c>
      <c r="AP911" s="171">
        <f t="shared" si="435"/>
        <v>0</v>
      </c>
      <c r="AQ911" s="171">
        <f t="shared" si="435"/>
        <v>0</v>
      </c>
      <c r="AR911" s="171">
        <f t="shared" si="435"/>
        <v>0</v>
      </c>
      <c r="AS911" s="171">
        <f t="shared" si="435"/>
        <v>0</v>
      </c>
      <c r="AT911" s="171">
        <f t="shared" si="435"/>
        <v>0</v>
      </c>
      <c r="AU911" s="171">
        <f t="shared" si="435"/>
        <v>1066.0485797253184</v>
      </c>
      <c r="AV911" s="171">
        <f t="shared" si="435"/>
        <v>12514.947600381367</v>
      </c>
      <c r="AW911" s="171">
        <f t="shared" si="435"/>
        <v>12002.390019478376</v>
      </c>
      <c r="AX911" s="171">
        <f t="shared" si="435"/>
        <v>11489.832438575384</v>
      </c>
      <c r="AY911" s="171">
        <f t="shared" si="435"/>
        <v>10977.274857672393</v>
      </c>
      <c r="AZ911" s="171">
        <f t="shared" si="435"/>
        <v>10464.717276769399</v>
      </c>
      <c r="BA911" s="171">
        <f t="shared" si="435"/>
        <v>9952.1596958664104</v>
      </c>
      <c r="BB911" s="171">
        <f t="shared" si="435"/>
        <v>9439.6021149634162</v>
      </c>
      <c r="BC911" s="171">
        <f t="shared" si="435"/>
        <v>8927.0445340604256</v>
      </c>
      <c r="BD911" s="171">
        <f t="shared" si="435"/>
        <v>8414.486953157435</v>
      </c>
      <c r="BE911" s="171">
        <f t="shared" si="435"/>
        <v>7901.9293722544444</v>
      </c>
      <c r="BF911" s="171">
        <f t="shared" si="435"/>
        <v>7389.3717913514529</v>
      </c>
      <c r="BG911" s="171">
        <f t="shared" si="435"/>
        <v>6876.8142104484632</v>
      </c>
      <c r="BH911" s="171">
        <f t="shared" si="435"/>
        <v>6364.2566295454717</v>
      </c>
      <c r="BI911" s="171">
        <f t="shared" si="435"/>
        <v>5851.6990486424811</v>
      </c>
      <c r="BJ911" s="171">
        <f t="shared" si="435"/>
        <v>5339.1414677394896</v>
      </c>
      <c r="BK911" s="171">
        <f t="shared" si="435"/>
        <v>4826.583886836499</v>
      </c>
      <c r="BL911" s="171">
        <f t="shared" si="435"/>
        <v>4314.0263059335084</v>
      </c>
      <c r="BM911" s="171">
        <f t="shared" si="435"/>
        <v>3801.4687250305165</v>
      </c>
      <c r="BN911" s="171">
        <f t="shared" si="435"/>
        <v>3288.9111441275254</v>
      </c>
      <c r="BO911" s="171">
        <f t="shared" si="435"/>
        <v>2776.3535632245339</v>
      </c>
    </row>
    <row r="912" spans="2:67" ht="12.75" customHeight="1" outlineLevel="2">
      <c r="B912" s="14" t="s">
        <v>560</v>
      </c>
      <c r="L912" s="22">
        <f t="shared" ref="L912:BO912" si="436">IF(OR(L$10&lt;$C897,L$10&gt;$C897+$F904),0,IF(L$10=$C897,$E904*(13-$D897)/12,IF(L$10=$C897+$F904,$E904*($D897-1)/12,$E904)))</f>
        <v>0</v>
      </c>
      <c r="M912" s="22">
        <f t="shared" si="436"/>
        <v>0</v>
      </c>
      <c r="N912" s="22">
        <f t="shared" si="436"/>
        <v>0</v>
      </c>
      <c r="O912" s="22">
        <f t="shared" si="436"/>
        <v>0</v>
      </c>
      <c r="P912" s="22">
        <f t="shared" si="436"/>
        <v>0</v>
      </c>
      <c r="Q912" s="22">
        <f t="shared" si="436"/>
        <v>0</v>
      </c>
      <c r="R912" s="22">
        <f t="shared" si="436"/>
        <v>0</v>
      </c>
      <c r="S912" s="22">
        <f t="shared" si="436"/>
        <v>0</v>
      </c>
      <c r="T912" s="22">
        <f t="shared" si="436"/>
        <v>0</v>
      </c>
      <c r="U912" s="22">
        <f t="shared" si="436"/>
        <v>0</v>
      </c>
      <c r="V912" s="22">
        <f t="shared" si="436"/>
        <v>0</v>
      </c>
      <c r="W912" s="22">
        <f t="shared" si="436"/>
        <v>0</v>
      </c>
      <c r="X912" s="22">
        <f t="shared" si="436"/>
        <v>0</v>
      </c>
      <c r="Y912" s="22">
        <f t="shared" si="436"/>
        <v>0</v>
      </c>
      <c r="Z912" s="22">
        <f t="shared" si="436"/>
        <v>0</v>
      </c>
      <c r="AA912" s="22">
        <f t="shared" si="436"/>
        <v>0</v>
      </c>
      <c r="AB912" s="22">
        <f t="shared" si="436"/>
        <v>0</v>
      </c>
      <c r="AC912" s="22">
        <f t="shared" si="436"/>
        <v>0</v>
      </c>
      <c r="AD912" s="22">
        <f t="shared" si="436"/>
        <v>0</v>
      </c>
      <c r="AE912" s="22">
        <f t="shared" si="436"/>
        <v>0</v>
      </c>
      <c r="AF912" s="22">
        <f t="shared" si="436"/>
        <v>0</v>
      </c>
      <c r="AG912" s="22">
        <f t="shared" si="436"/>
        <v>0</v>
      </c>
      <c r="AH912" s="22">
        <f t="shared" si="436"/>
        <v>0</v>
      </c>
      <c r="AI912" s="22">
        <f t="shared" si="436"/>
        <v>0</v>
      </c>
      <c r="AJ912" s="22">
        <f t="shared" si="436"/>
        <v>0</v>
      </c>
      <c r="AK912" s="22">
        <f t="shared" si="436"/>
        <v>0</v>
      </c>
      <c r="AL912" s="22">
        <f t="shared" si="436"/>
        <v>0</v>
      </c>
      <c r="AM912" s="22">
        <f t="shared" si="436"/>
        <v>0</v>
      </c>
      <c r="AN912" s="22">
        <f t="shared" si="436"/>
        <v>0</v>
      </c>
      <c r="AO912" s="22">
        <f t="shared" si="436"/>
        <v>0</v>
      </c>
      <c r="AP912" s="22">
        <f t="shared" si="436"/>
        <v>0</v>
      </c>
      <c r="AQ912" s="22">
        <f t="shared" si="436"/>
        <v>0</v>
      </c>
      <c r="AR912" s="22">
        <f t="shared" si="436"/>
        <v>0</v>
      </c>
      <c r="AS912" s="22">
        <f t="shared" si="436"/>
        <v>0</v>
      </c>
      <c r="AT912" s="22">
        <f t="shared" si="436"/>
        <v>0</v>
      </c>
      <c r="AU912" s="22">
        <f t="shared" si="436"/>
        <v>15254.689907827116</v>
      </c>
      <c r="AV912" s="22">
        <f t="shared" si="436"/>
        <v>183056.2788939254</v>
      </c>
      <c r="AW912" s="22">
        <f t="shared" si="436"/>
        <v>183056.2788939254</v>
      </c>
      <c r="AX912" s="22">
        <f t="shared" si="436"/>
        <v>183056.2788939254</v>
      </c>
      <c r="AY912" s="22">
        <f t="shared" si="436"/>
        <v>183056.2788939254</v>
      </c>
      <c r="AZ912" s="22">
        <f t="shared" si="436"/>
        <v>183056.2788939254</v>
      </c>
      <c r="BA912" s="22">
        <f t="shared" si="436"/>
        <v>183056.2788939254</v>
      </c>
      <c r="BB912" s="22">
        <f t="shared" si="436"/>
        <v>183056.2788939254</v>
      </c>
      <c r="BC912" s="22">
        <f t="shared" si="436"/>
        <v>183056.2788939254</v>
      </c>
      <c r="BD912" s="22">
        <f t="shared" si="436"/>
        <v>183056.2788939254</v>
      </c>
      <c r="BE912" s="22">
        <f t="shared" si="436"/>
        <v>183056.2788939254</v>
      </c>
      <c r="BF912" s="22">
        <f t="shared" si="436"/>
        <v>183056.2788939254</v>
      </c>
      <c r="BG912" s="22">
        <f t="shared" si="436"/>
        <v>183056.2788939254</v>
      </c>
      <c r="BH912" s="22">
        <f t="shared" si="436"/>
        <v>183056.2788939254</v>
      </c>
      <c r="BI912" s="22">
        <f t="shared" si="436"/>
        <v>183056.2788939254</v>
      </c>
      <c r="BJ912" s="22">
        <f t="shared" si="436"/>
        <v>183056.2788939254</v>
      </c>
      <c r="BK912" s="22">
        <f t="shared" si="436"/>
        <v>183056.2788939254</v>
      </c>
      <c r="BL912" s="22">
        <f t="shared" si="436"/>
        <v>183056.2788939254</v>
      </c>
      <c r="BM912" s="22">
        <f t="shared" si="436"/>
        <v>183056.2788939254</v>
      </c>
      <c r="BN912" s="22">
        <f t="shared" si="436"/>
        <v>183056.2788939254</v>
      </c>
      <c r="BO912" s="22">
        <f t="shared" si="436"/>
        <v>183056.2788939254</v>
      </c>
    </row>
    <row r="913" spans="1:67" ht="12.75" customHeight="1" outlineLevel="2">
      <c r="B913" s="14" t="s">
        <v>536</v>
      </c>
      <c r="J913" s="2"/>
      <c r="L913" s="172">
        <f>+L912*$G904</f>
        <v>0</v>
      </c>
      <c r="M913" s="172">
        <f t="shared" ref="M913:BO913" si="437">+M912*$G904</f>
        <v>0</v>
      </c>
      <c r="N913" s="172">
        <f t="shared" si="437"/>
        <v>0</v>
      </c>
      <c r="O913" s="172">
        <f t="shared" si="437"/>
        <v>0</v>
      </c>
      <c r="P913" s="172">
        <f t="shared" si="437"/>
        <v>0</v>
      </c>
      <c r="Q913" s="172">
        <f t="shared" si="437"/>
        <v>0</v>
      </c>
      <c r="R913" s="172">
        <f t="shared" si="437"/>
        <v>0</v>
      </c>
      <c r="S913" s="172">
        <f t="shared" si="437"/>
        <v>0</v>
      </c>
      <c r="T913" s="172">
        <f t="shared" si="437"/>
        <v>0</v>
      </c>
      <c r="U913" s="172">
        <f t="shared" si="437"/>
        <v>0</v>
      </c>
      <c r="V913" s="172">
        <f t="shared" si="437"/>
        <v>0</v>
      </c>
      <c r="W913" s="172">
        <f t="shared" si="437"/>
        <v>0</v>
      </c>
      <c r="X913" s="172">
        <f t="shared" si="437"/>
        <v>0</v>
      </c>
      <c r="Y913" s="172">
        <f t="shared" si="437"/>
        <v>0</v>
      </c>
      <c r="Z913" s="172">
        <f t="shared" si="437"/>
        <v>0</v>
      </c>
      <c r="AA913" s="172">
        <f t="shared" si="437"/>
        <v>0</v>
      </c>
      <c r="AB913" s="172">
        <f t="shared" si="437"/>
        <v>0</v>
      </c>
      <c r="AC913" s="172">
        <f t="shared" si="437"/>
        <v>0</v>
      </c>
      <c r="AD913" s="172">
        <f t="shared" si="437"/>
        <v>0</v>
      </c>
      <c r="AE913" s="172">
        <f t="shared" si="437"/>
        <v>0</v>
      </c>
      <c r="AF913" s="172">
        <f t="shared" si="437"/>
        <v>0</v>
      </c>
      <c r="AG913" s="172">
        <f t="shared" si="437"/>
        <v>0</v>
      </c>
      <c r="AH913" s="172">
        <f t="shared" si="437"/>
        <v>0</v>
      </c>
      <c r="AI913" s="172">
        <f t="shared" si="437"/>
        <v>0</v>
      </c>
      <c r="AJ913" s="172">
        <f t="shared" si="437"/>
        <v>0</v>
      </c>
      <c r="AK913" s="172">
        <f t="shared" si="437"/>
        <v>0</v>
      </c>
      <c r="AL913" s="172">
        <f t="shared" si="437"/>
        <v>0</v>
      </c>
      <c r="AM913" s="172">
        <f t="shared" si="437"/>
        <v>0</v>
      </c>
      <c r="AN913" s="172">
        <f t="shared" si="437"/>
        <v>0</v>
      </c>
      <c r="AO913" s="172">
        <f t="shared" si="437"/>
        <v>0</v>
      </c>
      <c r="AP913" s="172">
        <f t="shared" si="437"/>
        <v>0</v>
      </c>
      <c r="AQ913" s="172">
        <f t="shared" si="437"/>
        <v>0</v>
      </c>
      <c r="AR913" s="172">
        <f t="shared" si="437"/>
        <v>0</v>
      </c>
      <c r="AS913" s="172">
        <f t="shared" si="437"/>
        <v>0</v>
      </c>
      <c r="AT913" s="172">
        <f t="shared" si="437"/>
        <v>0</v>
      </c>
      <c r="AU913" s="172">
        <f t="shared" si="437"/>
        <v>4.5764069723481349</v>
      </c>
      <c r="AV913" s="172">
        <f t="shared" si="437"/>
        <v>54.916883668177611</v>
      </c>
      <c r="AW913" s="172">
        <f t="shared" si="437"/>
        <v>54.916883668177611</v>
      </c>
      <c r="AX913" s="172">
        <f t="shared" si="437"/>
        <v>54.916883668177611</v>
      </c>
      <c r="AY913" s="172">
        <f t="shared" si="437"/>
        <v>54.916883668177611</v>
      </c>
      <c r="AZ913" s="172">
        <f t="shared" si="437"/>
        <v>54.916883668177611</v>
      </c>
      <c r="BA913" s="172">
        <f t="shared" si="437"/>
        <v>54.916883668177611</v>
      </c>
      <c r="BB913" s="172">
        <f t="shared" si="437"/>
        <v>54.916883668177611</v>
      </c>
      <c r="BC913" s="172">
        <f t="shared" si="437"/>
        <v>54.916883668177611</v>
      </c>
      <c r="BD913" s="172">
        <f t="shared" si="437"/>
        <v>54.916883668177611</v>
      </c>
      <c r="BE913" s="172">
        <f t="shared" si="437"/>
        <v>54.916883668177611</v>
      </c>
      <c r="BF913" s="172">
        <f t="shared" si="437"/>
        <v>54.916883668177611</v>
      </c>
      <c r="BG913" s="172">
        <f t="shared" si="437"/>
        <v>54.916883668177611</v>
      </c>
      <c r="BH913" s="172">
        <f t="shared" si="437"/>
        <v>54.916883668177611</v>
      </c>
      <c r="BI913" s="172">
        <f t="shared" si="437"/>
        <v>54.916883668177611</v>
      </c>
      <c r="BJ913" s="172">
        <f t="shared" si="437"/>
        <v>54.916883668177611</v>
      </c>
      <c r="BK913" s="172">
        <f t="shared" si="437"/>
        <v>54.916883668177611</v>
      </c>
      <c r="BL913" s="172">
        <f t="shared" si="437"/>
        <v>54.916883668177611</v>
      </c>
      <c r="BM913" s="172">
        <f t="shared" si="437"/>
        <v>54.916883668177611</v>
      </c>
      <c r="BN913" s="172">
        <f t="shared" si="437"/>
        <v>54.916883668177611</v>
      </c>
      <c r="BO913" s="172">
        <f t="shared" si="437"/>
        <v>54.916883668177611</v>
      </c>
    </row>
    <row r="914" spans="1:67" ht="13.5" customHeight="1" outlineLevel="2" thickBot="1">
      <c r="B914" s="14" t="s">
        <v>561</v>
      </c>
      <c r="J914" s="2"/>
      <c r="L914" s="157">
        <f t="shared" ref="L914:BO914" si="438">SUM(L908,L911,L913)</f>
        <v>0</v>
      </c>
      <c r="M914" s="157">
        <f t="shared" si="438"/>
        <v>0</v>
      </c>
      <c r="N914" s="157">
        <f t="shared" si="438"/>
        <v>0</v>
      </c>
      <c r="O914" s="157">
        <f t="shared" si="438"/>
        <v>0</v>
      </c>
      <c r="P914" s="157">
        <f t="shared" si="438"/>
        <v>0</v>
      </c>
      <c r="Q914" s="157">
        <f t="shared" si="438"/>
        <v>0</v>
      </c>
      <c r="R914" s="157">
        <f t="shared" si="438"/>
        <v>0</v>
      </c>
      <c r="S914" s="157">
        <f t="shared" si="438"/>
        <v>0</v>
      </c>
      <c r="T914" s="157">
        <f t="shared" si="438"/>
        <v>0</v>
      </c>
      <c r="U914" s="157">
        <f t="shared" si="438"/>
        <v>0</v>
      </c>
      <c r="V914" s="157">
        <f t="shared" si="438"/>
        <v>0</v>
      </c>
      <c r="W914" s="157">
        <f t="shared" si="438"/>
        <v>0</v>
      </c>
      <c r="X914" s="157">
        <f t="shared" si="438"/>
        <v>0</v>
      </c>
      <c r="Y914" s="157">
        <f t="shared" si="438"/>
        <v>0</v>
      </c>
      <c r="Z914" s="157">
        <f t="shared" si="438"/>
        <v>0</v>
      </c>
      <c r="AA914" s="157">
        <f t="shared" si="438"/>
        <v>0</v>
      </c>
      <c r="AB914" s="157">
        <f t="shared" si="438"/>
        <v>0</v>
      </c>
      <c r="AC914" s="157">
        <f t="shared" si="438"/>
        <v>0</v>
      </c>
      <c r="AD914" s="157">
        <f t="shared" si="438"/>
        <v>0</v>
      </c>
      <c r="AE914" s="157">
        <f t="shared" si="438"/>
        <v>0</v>
      </c>
      <c r="AF914" s="157">
        <f t="shared" si="438"/>
        <v>0</v>
      </c>
      <c r="AG914" s="157">
        <f t="shared" si="438"/>
        <v>0</v>
      </c>
      <c r="AH914" s="157">
        <f t="shared" si="438"/>
        <v>0</v>
      </c>
      <c r="AI914" s="157">
        <f t="shared" si="438"/>
        <v>0</v>
      </c>
      <c r="AJ914" s="157">
        <f t="shared" si="438"/>
        <v>0</v>
      </c>
      <c r="AK914" s="157">
        <f t="shared" si="438"/>
        <v>0</v>
      </c>
      <c r="AL914" s="157">
        <f t="shared" si="438"/>
        <v>0</v>
      </c>
      <c r="AM914" s="157">
        <f t="shared" si="438"/>
        <v>0</v>
      </c>
      <c r="AN914" s="157">
        <f t="shared" si="438"/>
        <v>0</v>
      </c>
      <c r="AO914" s="157">
        <f t="shared" si="438"/>
        <v>0</v>
      </c>
      <c r="AP914" s="157">
        <f t="shared" si="438"/>
        <v>0</v>
      </c>
      <c r="AQ914" s="157">
        <f t="shared" si="438"/>
        <v>0</v>
      </c>
      <c r="AR914" s="157">
        <f t="shared" si="438"/>
        <v>0</v>
      </c>
      <c r="AS914" s="157">
        <f t="shared" si="438"/>
        <v>0</v>
      </c>
      <c r="AT914" s="157">
        <f t="shared" si="438"/>
        <v>0</v>
      </c>
      <c r="AU914" s="157">
        <f t="shared" si="438"/>
        <v>1680.8125830107513</v>
      </c>
      <c r="AV914" s="157">
        <f t="shared" si="438"/>
        <v>19892.115639806561</v>
      </c>
      <c r="AW914" s="157">
        <f t="shared" si="438"/>
        <v>19379.558058903571</v>
      </c>
      <c r="AX914" s="157">
        <f t="shared" si="438"/>
        <v>18867.000478000577</v>
      </c>
      <c r="AY914" s="157">
        <f t="shared" si="438"/>
        <v>18354.442897097586</v>
      </c>
      <c r="AZ914" s="157">
        <f t="shared" si="438"/>
        <v>17841.885316194595</v>
      </c>
      <c r="BA914" s="157">
        <f t="shared" si="438"/>
        <v>17329.327735291605</v>
      </c>
      <c r="BB914" s="157">
        <f t="shared" si="438"/>
        <v>16816.770154388611</v>
      </c>
      <c r="BC914" s="157">
        <f t="shared" si="438"/>
        <v>16304.21257348562</v>
      </c>
      <c r="BD914" s="157">
        <f t="shared" si="438"/>
        <v>15791.654992582629</v>
      </c>
      <c r="BE914" s="157">
        <f t="shared" si="438"/>
        <v>15279.097411679639</v>
      </c>
      <c r="BF914" s="157">
        <f t="shared" si="438"/>
        <v>14766.539830776648</v>
      </c>
      <c r="BG914" s="157">
        <f t="shared" si="438"/>
        <v>14253.982249873658</v>
      </c>
      <c r="BH914" s="157">
        <f t="shared" si="438"/>
        <v>13741.424668970667</v>
      </c>
      <c r="BI914" s="157">
        <f t="shared" si="438"/>
        <v>13228.867088067676</v>
      </c>
      <c r="BJ914" s="157">
        <f t="shared" si="438"/>
        <v>12716.309507164684</v>
      </c>
      <c r="BK914" s="157">
        <f t="shared" si="438"/>
        <v>12203.751926261693</v>
      </c>
      <c r="BL914" s="157">
        <f t="shared" si="438"/>
        <v>11691.194345358703</v>
      </c>
      <c r="BM914" s="157">
        <f t="shared" si="438"/>
        <v>11178.63676445571</v>
      </c>
      <c r="BN914" s="157">
        <f t="shared" si="438"/>
        <v>10666.07918355272</v>
      </c>
      <c r="BO914" s="157">
        <f t="shared" si="438"/>
        <v>10153.521602649729</v>
      </c>
    </row>
    <row r="915" spans="1:67" ht="12.75" customHeight="1" outlineLevel="2">
      <c r="B915" s="14"/>
    </row>
    <row r="916" spans="1:67" ht="12.75" customHeight="1" outlineLevel="2">
      <c r="B916" s="14"/>
    </row>
    <row r="917" spans="1:67" ht="12.75" customHeight="1" outlineLevel="2">
      <c r="B917" s="14"/>
    </row>
    <row r="918" spans="1:67" ht="12.75" customHeight="1" outlineLevel="2">
      <c r="B918" s="14"/>
    </row>
    <row r="919" spans="1:67" ht="12.75" customHeight="1" outlineLevel="2">
      <c r="B919" s="14"/>
    </row>
    <row r="920" spans="1:67" ht="12.75" customHeight="1" outlineLevel="2">
      <c r="B920" s="14"/>
    </row>
    <row r="921" spans="1:67" ht="12.75" customHeight="1" outlineLevel="2">
      <c r="B921" s="14"/>
    </row>
    <row r="922" spans="1:67" outlineLevel="1">
      <c r="A922">
        <f>A892+1</f>
        <v>31</v>
      </c>
      <c r="B922" s="158" t="s">
        <v>634</v>
      </c>
      <c r="C922" s="150"/>
      <c r="G922" s="159" t="s">
        <v>334</v>
      </c>
      <c r="H922" s="1">
        <f>+C927</f>
        <v>2048</v>
      </c>
      <c r="I922" s="2">
        <f>+E934</f>
        <v>349212.65594599687</v>
      </c>
      <c r="J922" s="2">
        <f>NPV($C$4,M922:BO922)+L922</f>
        <v>30327.302493842344</v>
      </c>
      <c r="L922" s="2">
        <f>+L944</f>
        <v>0</v>
      </c>
      <c r="M922" s="2">
        <f t="shared" ref="M922:BO922" si="439">+M944</f>
        <v>0</v>
      </c>
      <c r="N922" s="2">
        <f t="shared" si="439"/>
        <v>0</v>
      </c>
      <c r="O922" s="2">
        <f t="shared" si="439"/>
        <v>0</v>
      </c>
      <c r="P922" s="2">
        <f t="shared" si="439"/>
        <v>0</v>
      </c>
      <c r="Q922" s="2">
        <f t="shared" si="439"/>
        <v>0</v>
      </c>
      <c r="R922" s="2">
        <f t="shared" si="439"/>
        <v>0</v>
      </c>
      <c r="S922" s="2">
        <f t="shared" si="439"/>
        <v>0</v>
      </c>
      <c r="T922" s="2">
        <f t="shared" si="439"/>
        <v>0</v>
      </c>
      <c r="U922" s="2">
        <f t="shared" si="439"/>
        <v>0</v>
      </c>
      <c r="V922" s="2">
        <f t="shared" si="439"/>
        <v>0</v>
      </c>
      <c r="W922" s="2">
        <f t="shared" si="439"/>
        <v>0</v>
      </c>
      <c r="X922" s="2">
        <f t="shared" si="439"/>
        <v>0</v>
      </c>
      <c r="Y922" s="2">
        <f t="shared" si="439"/>
        <v>0</v>
      </c>
      <c r="Z922" s="2">
        <f t="shared" si="439"/>
        <v>0</v>
      </c>
      <c r="AA922" s="2">
        <f t="shared" si="439"/>
        <v>0</v>
      </c>
      <c r="AB922" s="2">
        <f t="shared" si="439"/>
        <v>0</v>
      </c>
      <c r="AC922" s="2">
        <f t="shared" si="439"/>
        <v>0</v>
      </c>
      <c r="AD922" s="2">
        <f t="shared" si="439"/>
        <v>0</v>
      </c>
      <c r="AE922" s="2">
        <f t="shared" si="439"/>
        <v>0</v>
      </c>
      <c r="AF922" s="2">
        <f t="shared" si="439"/>
        <v>0</v>
      </c>
      <c r="AG922" s="2">
        <f t="shared" si="439"/>
        <v>0</v>
      </c>
      <c r="AH922" s="2">
        <f t="shared" si="439"/>
        <v>0</v>
      </c>
      <c r="AI922" s="2">
        <f t="shared" si="439"/>
        <v>0</v>
      </c>
      <c r="AJ922" s="2">
        <f t="shared" si="439"/>
        <v>0</v>
      </c>
      <c r="AK922" s="2">
        <f t="shared" si="439"/>
        <v>0</v>
      </c>
      <c r="AL922" s="2">
        <f t="shared" si="439"/>
        <v>0</v>
      </c>
      <c r="AM922" s="2">
        <f t="shared" si="439"/>
        <v>0</v>
      </c>
      <c r="AN922" s="2">
        <f t="shared" si="439"/>
        <v>0</v>
      </c>
      <c r="AO922" s="2">
        <f t="shared" si="439"/>
        <v>0</v>
      </c>
      <c r="AP922" s="2">
        <f t="shared" si="439"/>
        <v>0</v>
      </c>
      <c r="AQ922" s="2">
        <f t="shared" si="439"/>
        <v>0</v>
      </c>
      <c r="AR922" s="2">
        <f t="shared" si="439"/>
        <v>0</v>
      </c>
      <c r="AS922" s="2">
        <f t="shared" si="439"/>
        <v>0</v>
      </c>
      <c r="AT922" s="2">
        <f t="shared" si="439"/>
        <v>0</v>
      </c>
      <c r="AU922" s="2">
        <f t="shared" si="439"/>
        <v>0</v>
      </c>
      <c r="AV922" s="2">
        <f t="shared" si="439"/>
        <v>10464.375493331763</v>
      </c>
      <c r="AW922" s="2">
        <f t="shared" si="439"/>
        <v>41093.599288445184</v>
      </c>
      <c r="AX922" s="2">
        <f t="shared" si="439"/>
        <v>39871.354992634202</v>
      </c>
      <c r="AY922" s="2">
        <f t="shared" si="439"/>
        <v>38649.110696823212</v>
      </c>
      <c r="AZ922" s="2">
        <f t="shared" si="439"/>
        <v>37426.866401012223</v>
      </c>
      <c r="BA922" s="2">
        <f t="shared" si="439"/>
        <v>36204.622105201233</v>
      </c>
      <c r="BB922" s="2">
        <f t="shared" si="439"/>
        <v>34982.377809390244</v>
      </c>
      <c r="BC922" s="2">
        <f t="shared" si="439"/>
        <v>33760.133513579254</v>
      </c>
      <c r="BD922" s="2">
        <f t="shared" si="439"/>
        <v>32537.889217768261</v>
      </c>
      <c r="BE922" s="2">
        <f t="shared" si="439"/>
        <v>31315.644921957271</v>
      </c>
      <c r="BF922" s="2">
        <f t="shared" si="439"/>
        <v>30093.400626146282</v>
      </c>
      <c r="BG922" s="2">
        <f t="shared" si="439"/>
        <v>28871.156330335292</v>
      </c>
      <c r="BH922" s="2">
        <f t="shared" si="439"/>
        <v>27648.912034524303</v>
      </c>
      <c r="BI922" s="2">
        <f t="shared" si="439"/>
        <v>26426.667738713313</v>
      </c>
      <c r="BJ922" s="2">
        <f t="shared" si="439"/>
        <v>25204.423442902324</v>
      </c>
      <c r="BK922" s="2">
        <f t="shared" si="439"/>
        <v>23982.179147091334</v>
      </c>
      <c r="BL922" s="2">
        <f t="shared" si="439"/>
        <v>22759.934851280344</v>
      </c>
      <c r="BM922" s="2">
        <f t="shared" si="439"/>
        <v>21537.690555469355</v>
      </c>
      <c r="BN922" s="2">
        <f t="shared" si="439"/>
        <v>20315.446259658365</v>
      </c>
      <c r="BO922" s="2">
        <f t="shared" si="439"/>
        <v>19093.201963847376</v>
      </c>
    </row>
    <row r="923" spans="1:67" outlineLevel="2">
      <c r="B923" s="160" t="str">
        <f>"Jan "&amp;$L$10&amp;" $"</f>
        <v>Jan 2012 $</v>
      </c>
      <c r="C923" s="161">
        <v>132463.55900000001</v>
      </c>
      <c r="D923" s="60"/>
      <c r="E923" s="60"/>
      <c r="F923" s="60"/>
      <c r="G923" s="60"/>
      <c r="H923" s="162"/>
    </row>
    <row r="924" spans="1:67" ht="12.75" customHeight="1" outlineLevel="2">
      <c r="B924" s="14" t="s">
        <v>549</v>
      </c>
      <c r="C924" s="163">
        <v>0.33329999999999999</v>
      </c>
      <c r="D924" s="163">
        <v>0.66669999999999996</v>
      </c>
      <c r="E924" s="163">
        <v>0</v>
      </c>
      <c r="F924" s="163">
        <v>0</v>
      </c>
      <c r="G924" s="163">
        <v>0</v>
      </c>
      <c r="H924" s="164"/>
      <c r="J924" s="17"/>
      <c r="K924" s="17"/>
    </row>
    <row r="925" spans="1:67" ht="12.75" customHeight="1" outlineLevel="2">
      <c r="B925" s="14" t="s">
        <v>323</v>
      </c>
      <c r="C925" s="193">
        <v>2.5999999999999999E-2</v>
      </c>
      <c r="D925" s="60"/>
      <c r="E925" s="60"/>
      <c r="F925" s="60"/>
      <c r="G925" s="60"/>
    </row>
    <row r="926" spans="1:67" ht="12.75" customHeight="1" outlineLevel="2">
      <c r="B926" s="14" t="s">
        <v>550</v>
      </c>
      <c r="C926" s="159">
        <v>2047</v>
      </c>
      <c r="D926" s="159">
        <v>1</v>
      </c>
    </row>
    <row r="927" spans="1:67" ht="12.75" customHeight="1" outlineLevel="2">
      <c r="B927" s="14" t="s">
        <v>551</v>
      </c>
      <c r="C927" s="159">
        <v>2048</v>
      </c>
      <c r="D927" s="159">
        <v>10</v>
      </c>
    </row>
    <row r="928" spans="1:67" ht="12.75" customHeight="1" outlineLevel="2">
      <c r="B928" s="15" t="s">
        <v>552</v>
      </c>
      <c r="L928" s="166">
        <f t="shared" ref="L928:BO928" si="440">(1+$C925)^L$21</f>
        <v>1.012916580968048</v>
      </c>
      <c r="M928" s="166">
        <f t="shared" si="440"/>
        <v>1.0392524120732172</v>
      </c>
      <c r="N928" s="166">
        <f t="shared" si="440"/>
        <v>1.0662729747871209</v>
      </c>
      <c r="O928" s="166">
        <f t="shared" si="440"/>
        <v>1.093996072131586</v>
      </c>
      <c r="P928" s="166">
        <f t="shared" si="440"/>
        <v>1.1224399700070073</v>
      </c>
      <c r="Q928" s="166">
        <f t="shared" si="440"/>
        <v>1.1516234092271895</v>
      </c>
      <c r="R928" s="166">
        <f t="shared" si="440"/>
        <v>1.1815656178670964</v>
      </c>
      <c r="S928" s="166">
        <f t="shared" si="440"/>
        <v>1.212286323931641</v>
      </c>
      <c r="T928" s="166">
        <f t="shared" si="440"/>
        <v>1.2438057683538637</v>
      </c>
      <c r="U928" s="166">
        <f t="shared" si="440"/>
        <v>1.2761447183310641</v>
      </c>
      <c r="V928" s="166">
        <f t="shared" si="440"/>
        <v>1.3093244810076718</v>
      </c>
      <c r="W928" s="166">
        <f t="shared" si="440"/>
        <v>1.3433669175138714</v>
      </c>
      <c r="X928" s="166">
        <f t="shared" si="440"/>
        <v>1.3782944573692322</v>
      </c>
      <c r="Y928" s="166">
        <f t="shared" si="440"/>
        <v>1.4141301132608322</v>
      </c>
      <c r="Z928" s="166">
        <f t="shared" si="440"/>
        <v>1.4508974962056138</v>
      </c>
      <c r="AA928" s="166">
        <f t="shared" si="440"/>
        <v>1.4886208311069598</v>
      </c>
      <c r="AB928" s="166">
        <f t="shared" si="440"/>
        <v>1.5273249727157407</v>
      </c>
      <c r="AC928" s="166">
        <f t="shared" si="440"/>
        <v>1.56703542200635</v>
      </c>
      <c r="AD928" s="166">
        <f t="shared" si="440"/>
        <v>1.6077783429785153</v>
      </c>
      <c r="AE928" s="166">
        <f t="shared" si="440"/>
        <v>1.6495805798959566</v>
      </c>
      <c r="AF928" s="166">
        <f t="shared" si="440"/>
        <v>1.6924696749732515</v>
      </c>
      <c r="AG928" s="166">
        <f t="shared" si="440"/>
        <v>1.7364738865225562</v>
      </c>
      <c r="AH928" s="166">
        <f t="shared" si="440"/>
        <v>1.7816222075721426</v>
      </c>
      <c r="AI928" s="166">
        <f t="shared" si="440"/>
        <v>1.8279443849690185</v>
      </c>
      <c r="AJ928" s="166">
        <f t="shared" si="440"/>
        <v>1.8754709389782129</v>
      </c>
      <c r="AK928" s="166">
        <f t="shared" si="440"/>
        <v>1.9242331833916464</v>
      </c>
      <c r="AL928" s="166">
        <f t="shared" si="440"/>
        <v>1.9742632461598293</v>
      </c>
      <c r="AM928" s="166">
        <f t="shared" si="440"/>
        <v>2.0255940905599847</v>
      </c>
      <c r="AN928" s="166">
        <f t="shared" si="440"/>
        <v>2.0782595369145445</v>
      </c>
      <c r="AO928" s="166">
        <f t="shared" si="440"/>
        <v>2.1322942848743227</v>
      </c>
      <c r="AP928" s="166">
        <f t="shared" si="440"/>
        <v>2.1877339362810551</v>
      </c>
      <c r="AQ928" s="166">
        <f t="shared" si="440"/>
        <v>2.2446150186243625</v>
      </c>
      <c r="AR928" s="166">
        <f t="shared" si="440"/>
        <v>2.3029750091085961</v>
      </c>
      <c r="AS928" s="166">
        <f t="shared" si="440"/>
        <v>2.3628523593454198</v>
      </c>
      <c r="AT928" s="166">
        <f t="shared" si="440"/>
        <v>2.4242865206884003</v>
      </c>
      <c r="AU928" s="166">
        <f t="shared" si="440"/>
        <v>2.4873179702262993</v>
      </c>
      <c r="AV928" s="166">
        <f t="shared" si="440"/>
        <v>2.551988237452183</v>
      </c>
      <c r="AW928" s="166">
        <f t="shared" si="440"/>
        <v>2.6183399316259397</v>
      </c>
      <c r="AX928" s="166">
        <f t="shared" si="440"/>
        <v>2.6864167698482144</v>
      </c>
      <c r="AY928" s="166">
        <f t="shared" si="440"/>
        <v>2.7562636058642678</v>
      </c>
      <c r="AZ928" s="166">
        <f t="shared" si="440"/>
        <v>2.8279264596167391</v>
      </c>
      <c r="BA928" s="166">
        <f t="shared" si="440"/>
        <v>2.9014525475667745</v>
      </c>
      <c r="BB928" s="166">
        <f t="shared" si="440"/>
        <v>2.9768903138035103</v>
      </c>
      <c r="BC928" s="166">
        <f t="shared" si="440"/>
        <v>3.0542894619624015</v>
      </c>
      <c r="BD928" s="166">
        <f t="shared" si="440"/>
        <v>3.1337009879734246</v>
      </c>
      <c r="BE928" s="166">
        <f t="shared" si="440"/>
        <v>3.2151772136607333</v>
      </c>
      <c r="BF928" s="166">
        <f t="shared" si="440"/>
        <v>3.2987718212159121</v>
      </c>
      <c r="BG928" s="166">
        <f t="shared" si="440"/>
        <v>3.3845398885675264</v>
      </c>
      <c r="BH928" s="166">
        <f t="shared" si="440"/>
        <v>3.4725379256702822</v>
      </c>
      <c r="BI928" s="166">
        <f t="shared" si="440"/>
        <v>3.5628239117377092</v>
      </c>
      <c r="BJ928" s="166">
        <f t="shared" si="440"/>
        <v>3.6554573334428895</v>
      </c>
      <c r="BK928" s="166">
        <f t="shared" si="440"/>
        <v>3.7504992241124051</v>
      </c>
      <c r="BL928" s="166">
        <f t="shared" si="440"/>
        <v>3.8480122039393279</v>
      </c>
      <c r="BM928" s="166">
        <f t="shared" si="440"/>
        <v>3.9480605212417501</v>
      </c>
      <c r="BN928" s="166">
        <f t="shared" si="440"/>
        <v>4.0507100947940362</v>
      </c>
      <c r="BO928" s="166">
        <f t="shared" si="440"/>
        <v>4.156028557258681</v>
      </c>
    </row>
    <row r="929" spans="2:67" ht="12.75" customHeight="1" outlineLevel="2">
      <c r="B929" s="14" t="s">
        <v>553</v>
      </c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</row>
    <row r="930" spans="2:67" ht="12.75" customHeight="1" outlineLevel="2">
      <c r="B930" s="64" t="s">
        <v>554</v>
      </c>
      <c r="L930" s="2">
        <f t="shared" ref="L930:BO930" si="441">IF(L$10&gt;$C927,0,+K933)</f>
        <v>0</v>
      </c>
      <c r="M930" s="2">
        <f t="shared" si="441"/>
        <v>0</v>
      </c>
      <c r="N930" s="2">
        <f t="shared" si="441"/>
        <v>0</v>
      </c>
      <c r="O930" s="2">
        <f t="shared" si="441"/>
        <v>0</v>
      </c>
      <c r="P930" s="2">
        <f t="shared" si="441"/>
        <v>0</v>
      </c>
      <c r="Q930" s="2">
        <f t="shared" si="441"/>
        <v>0</v>
      </c>
      <c r="R930" s="2">
        <f t="shared" si="441"/>
        <v>0</v>
      </c>
      <c r="S930" s="2">
        <f t="shared" si="441"/>
        <v>0</v>
      </c>
      <c r="T930" s="2">
        <f t="shared" si="441"/>
        <v>0</v>
      </c>
      <c r="U930" s="2">
        <f t="shared" si="441"/>
        <v>0</v>
      </c>
      <c r="V930" s="2">
        <f t="shared" si="441"/>
        <v>0</v>
      </c>
      <c r="W930" s="2">
        <f t="shared" si="441"/>
        <v>0</v>
      </c>
      <c r="X930" s="2">
        <f t="shared" si="441"/>
        <v>0</v>
      </c>
      <c r="Y930" s="2">
        <f t="shared" si="441"/>
        <v>0</v>
      </c>
      <c r="Z930" s="2">
        <f t="shared" si="441"/>
        <v>0</v>
      </c>
      <c r="AA930" s="2">
        <f t="shared" si="441"/>
        <v>0</v>
      </c>
      <c r="AB930" s="2">
        <f t="shared" si="441"/>
        <v>0</v>
      </c>
      <c r="AC930" s="2">
        <f t="shared" si="441"/>
        <v>0</v>
      </c>
      <c r="AD930" s="2">
        <f t="shared" si="441"/>
        <v>0</v>
      </c>
      <c r="AE930" s="2">
        <f t="shared" si="441"/>
        <v>0</v>
      </c>
      <c r="AF930" s="2">
        <f t="shared" si="441"/>
        <v>0</v>
      </c>
      <c r="AG930" s="2">
        <f t="shared" si="441"/>
        <v>0</v>
      </c>
      <c r="AH930" s="2">
        <f t="shared" si="441"/>
        <v>0</v>
      </c>
      <c r="AI930" s="2">
        <f t="shared" si="441"/>
        <v>0</v>
      </c>
      <c r="AJ930" s="2">
        <f t="shared" si="441"/>
        <v>0</v>
      </c>
      <c r="AK930" s="2">
        <f t="shared" si="441"/>
        <v>0</v>
      </c>
      <c r="AL930" s="2">
        <f t="shared" si="441"/>
        <v>0</v>
      </c>
      <c r="AM930" s="2">
        <f t="shared" si="441"/>
        <v>0</v>
      </c>
      <c r="AN930" s="2">
        <f t="shared" si="441"/>
        <v>0</v>
      </c>
      <c r="AO930" s="2">
        <f t="shared" si="441"/>
        <v>0</v>
      </c>
      <c r="AP930" s="2">
        <f t="shared" si="441"/>
        <v>0</v>
      </c>
      <c r="AQ930" s="2">
        <f t="shared" si="441"/>
        <v>0</v>
      </c>
      <c r="AR930" s="2">
        <f t="shared" si="441"/>
        <v>0</v>
      </c>
      <c r="AS930" s="2">
        <f t="shared" si="441"/>
        <v>0</v>
      </c>
      <c r="AT930" s="2">
        <f t="shared" si="441"/>
        <v>0</v>
      </c>
      <c r="AU930" s="2">
        <f t="shared" si="441"/>
        <v>0</v>
      </c>
      <c r="AV930" s="2">
        <f t="shared" si="441"/>
        <v>113247.07721310554</v>
      </c>
      <c r="AW930" s="2">
        <f t="shared" si="441"/>
        <v>0</v>
      </c>
      <c r="AX930" s="2">
        <f t="shared" si="441"/>
        <v>0</v>
      </c>
      <c r="AY930" s="2">
        <f t="shared" si="441"/>
        <v>0</v>
      </c>
      <c r="AZ930" s="2">
        <f t="shared" si="441"/>
        <v>0</v>
      </c>
      <c r="BA930" s="2">
        <f t="shared" si="441"/>
        <v>0</v>
      </c>
      <c r="BB930" s="2">
        <f t="shared" si="441"/>
        <v>0</v>
      </c>
      <c r="BC930" s="2">
        <f t="shared" si="441"/>
        <v>0</v>
      </c>
      <c r="BD930" s="2">
        <f t="shared" si="441"/>
        <v>0</v>
      </c>
      <c r="BE930" s="2">
        <f t="shared" si="441"/>
        <v>0</v>
      </c>
      <c r="BF930" s="2">
        <f t="shared" si="441"/>
        <v>0</v>
      </c>
      <c r="BG930" s="2">
        <f t="shared" si="441"/>
        <v>0</v>
      </c>
      <c r="BH930" s="2">
        <f t="shared" si="441"/>
        <v>0</v>
      </c>
      <c r="BI930" s="2">
        <f t="shared" si="441"/>
        <v>0</v>
      </c>
      <c r="BJ930" s="2">
        <f t="shared" si="441"/>
        <v>0</v>
      </c>
      <c r="BK930" s="2">
        <f t="shared" si="441"/>
        <v>0</v>
      </c>
      <c r="BL930" s="2">
        <f t="shared" si="441"/>
        <v>0</v>
      </c>
      <c r="BM930" s="2">
        <f t="shared" si="441"/>
        <v>0</v>
      </c>
      <c r="BN930" s="2">
        <f t="shared" si="441"/>
        <v>0</v>
      </c>
      <c r="BO930" s="2">
        <f t="shared" si="441"/>
        <v>0</v>
      </c>
    </row>
    <row r="931" spans="2:67" ht="12.75" customHeight="1" outlineLevel="2">
      <c r="B931" s="64" t="s">
        <v>555</v>
      </c>
      <c r="L931" s="2">
        <f t="shared" ref="L931:BO931" si="442">IF(AND(L$10&gt;=$C926,L$10&lt;=$C927),INDEX($C924:$G924,1,L$10-$C926+1)*$C923*L928,0)</f>
        <v>0</v>
      </c>
      <c r="M931" s="2">
        <f t="shared" si="442"/>
        <v>0</v>
      </c>
      <c r="N931" s="2">
        <f t="shared" si="442"/>
        <v>0</v>
      </c>
      <c r="O931" s="2">
        <f t="shared" si="442"/>
        <v>0</v>
      </c>
      <c r="P931" s="2">
        <f t="shared" si="442"/>
        <v>0</v>
      </c>
      <c r="Q931" s="2">
        <f t="shared" si="442"/>
        <v>0</v>
      </c>
      <c r="R931" s="2">
        <f t="shared" si="442"/>
        <v>0</v>
      </c>
      <c r="S931" s="2">
        <f t="shared" si="442"/>
        <v>0</v>
      </c>
      <c r="T931" s="2">
        <f t="shared" si="442"/>
        <v>0</v>
      </c>
      <c r="U931" s="2">
        <f t="shared" si="442"/>
        <v>0</v>
      </c>
      <c r="V931" s="2">
        <f t="shared" si="442"/>
        <v>0</v>
      </c>
      <c r="W931" s="2">
        <f t="shared" si="442"/>
        <v>0</v>
      </c>
      <c r="X931" s="2">
        <f t="shared" si="442"/>
        <v>0</v>
      </c>
      <c r="Y931" s="2">
        <f t="shared" si="442"/>
        <v>0</v>
      </c>
      <c r="Z931" s="2">
        <f t="shared" si="442"/>
        <v>0</v>
      </c>
      <c r="AA931" s="2">
        <f t="shared" si="442"/>
        <v>0</v>
      </c>
      <c r="AB931" s="2">
        <f t="shared" si="442"/>
        <v>0</v>
      </c>
      <c r="AC931" s="2">
        <f t="shared" si="442"/>
        <v>0</v>
      </c>
      <c r="AD931" s="2">
        <f t="shared" si="442"/>
        <v>0</v>
      </c>
      <c r="AE931" s="2">
        <f t="shared" si="442"/>
        <v>0</v>
      </c>
      <c r="AF931" s="2">
        <f t="shared" si="442"/>
        <v>0</v>
      </c>
      <c r="AG931" s="2">
        <f t="shared" si="442"/>
        <v>0</v>
      </c>
      <c r="AH931" s="2">
        <f t="shared" si="442"/>
        <v>0</v>
      </c>
      <c r="AI931" s="2">
        <f t="shared" si="442"/>
        <v>0</v>
      </c>
      <c r="AJ931" s="2">
        <f t="shared" si="442"/>
        <v>0</v>
      </c>
      <c r="AK931" s="2">
        <f t="shared" si="442"/>
        <v>0</v>
      </c>
      <c r="AL931" s="2">
        <f t="shared" si="442"/>
        <v>0</v>
      </c>
      <c r="AM931" s="2">
        <f t="shared" si="442"/>
        <v>0</v>
      </c>
      <c r="AN931" s="2">
        <f t="shared" si="442"/>
        <v>0</v>
      </c>
      <c r="AO931" s="2">
        <f t="shared" si="442"/>
        <v>0</v>
      </c>
      <c r="AP931" s="2">
        <f t="shared" si="442"/>
        <v>0</v>
      </c>
      <c r="AQ931" s="2">
        <f t="shared" si="442"/>
        <v>0</v>
      </c>
      <c r="AR931" s="2">
        <f t="shared" si="442"/>
        <v>0</v>
      </c>
      <c r="AS931" s="2">
        <f t="shared" si="442"/>
        <v>0</v>
      </c>
      <c r="AT931" s="2">
        <f t="shared" si="442"/>
        <v>0</v>
      </c>
      <c r="AU931" s="2">
        <f t="shared" si="442"/>
        <v>109815.34760058719</v>
      </c>
      <c r="AV931" s="2">
        <f t="shared" si="442"/>
        <v>225374.89782085081</v>
      </c>
      <c r="AW931" s="2">
        <f t="shared" si="442"/>
        <v>0</v>
      </c>
      <c r="AX931" s="2">
        <f t="shared" si="442"/>
        <v>0</v>
      </c>
      <c r="AY931" s="2">
        <f t="shared" si="442"/>
        <v>0</v>
      </c>
      <c r="AZ931" s="2">
        <f t="shared" si="442"/>
        <v>0</v>
      </c>
      <c r="BA931" s="2">
        <f t="shared" si="442"/>
        <v>0</v>
      </c>
      <c r="BB931" s="2">
        <f t="shared" si="442"/>
        <v>0</v>
      </c>
      <c r="BC931" s="2">
        <f t="shared" si="442"/>
        <v>0</v>
      </c>
      <c r="BD931" s="2">
        <f t="shared" si="442"/>
        <v>0</v>
      </c>
      <c r="BE931" s="2">
        <f t="shared" si="442"/>
        <v>0</v>
      </c>
      <c r="BF931" s="2">
        <f t="shared" si="442"/>
        <v>0</v>
      </c>
      <c r="BG931" s="2">
        <f t="shared" si="442"/>
        <v>0</v>
      </c>
      <c r="BH931" s="2">
        <f t="shared" si="442"/>
        <v>0</v>
      </c>
      <c r="BI931" s="2">
        <f t="shared" si="442"/>
        <v>0</v>
      </c>
      <c r="BJ931" s="2">
        <f t="shared" si="442"/>
        <v>0</v>
      </c>
      <c r="BK931" s="2">
        <f t="shared" si="442"/>
        <v>0</v>
      </c>
      <c r="BL931" s="2">
        <f t="shared" si="442"/>
        <v>0</v>
      </c>
      <c r="BM931" s="2">
        <f t="shared" si="442"/>
        <v>0</v>
      </c>
      <c r="BN931" s="2">
        <f t="shared" si="442"/>
        <v>0</v>
      </c>
      <c r="BO931" s="2">
        <f t="shared" si="442"/>
        <v>0</v>
      </c>
    </row>
    <row r="932" spans="2:67" ht="12.75" customHeight="1" outlineLevel="2">
      <c r="B932" s="64" t="s">
        <v>3</v>
      </c>
      <c r="C932" s="165">
        <v>6.25E-2</v>
      </c>
      <c r="L932" s="2">
        <f t="shared" ref="L932:BO932" si="443">SUM(L930,L931/2)*$C932*IF(L$10=$C926,(13-$D926)/12,IF(L$10=$C927,($D927-1)/12,1))</f>
        <v>0</v>
      </c>
      <c r="M932" s="2">
        <f t="shared" si="443"/>
        <v>0</v>
      </c>
      <c r="N932" s="2">
        <f t="shared" si="443"/>
        <v>0</v>
      </c>
      <c r="O932" s="2">
        <f t="shared" si="443"/>
        <v>0</v>
      </c>
      <c r="P932" s="2">
        <f t="shared" si="443"/>
        <v>0</v>
      </c>
      <c r="Q932" s="2">
        <f t="shared" si="443"/>
        <v>0</v>
      </c>
      <c r="R932" s="2">
        <f t="shared" si="443"/>
        <v>0</v>
      </c>
      <c r="S932" s="2">
        <f t="shared" si="443"/>
        <v>0</v>
      </c>
      <c r="T932" s="2">
        <f t="shared" si="443"/>
        <v>0</v>
      </c>
      <c r="U932" s="2">
        <f t="shared" si="443"/>
        <v>0</v>
      </c>
      <c r="V932" s="2">
        <f t="shared" si="443"/>
        <v>0</v>
      </c>
      <c r="W932" s="2">
        <f t="shared" si="443"/>
        <v>0</v>
      </c>
      <c r="X932" s="2">
        <f t="shared" si="443"/>
        <v>0</v>
      </c>
      <c r="Y932" s="2">
        <f t="shared" si="443"/>
        <v>0</v>
      </c>
      <c r="Z932" s="2">
        <f t="shared" si="443"/>
        <v>0</v>
      </c>
      <c r="AA932" s="2">
        <f t="shared" si="443"/>
        <v>0</v>
      </c>
      <c r="AB932" s="2">
        <f t="shared" si="443"/>
        <v>0</v>
      </c>
      <c r="AC932" s="2">
        <f t="shared" si="443"/>
        <v>0</v>
      </c>
      <c r="AD932" s="2">
        <f t="shared" si="443"/>
        <v>0</v>
      </c>
      <c r="AE932" s="2">
        <f t="shared" si="443"/>
        <v>0</v>
      </c>
      <c r="AF932" s="2">
        <f t="shared" si="443"/>
        <v>0</v>
      </c>
      <c r="AG932" s="2">
        <f t="shared" si="443"/>
        <v>0</v>
      </c>
      <c r="AH932" s="2">
        <f t="shared" si="443"/>
        <v>0</v>
      </c>
      <c r="AI932" s="2">
        <f t="shared" si="443"/>
        <v>0</v>
      </c>
      <c r="AJ932" s="2">
        <f t="shared" si="443"/>
        <v>0</v>
      </c>
      <c r="AK932" s="2">
        <f t="shared" si="443"/>
        <v>0</v>
      </c>
      <c r="AL932" s="2">
        <f t="shared" si="443"/>
        <v>0</v>
      </c>
      <c r="AM932" s="2">
        <f t="shared" si="443"/>
        <v>0</v>
      </c>
      <c r="AN932" s="2">
        <f t="shared" si="443"/>
        <v>0</v>
      </c>
      <c r="AO932" s="2">
        <f t="shared" si="443"/>
        <v>0</v>
      </c>
      <c r="AP932" s="2">
        <f t="shared" si="443"/>
        <v>0</v>
      </c>
      <c r="AQ932" s="2">
        <f t="shared" si="443"/>
        <v>0</v>
      </c>
      <c r="AR932" s="2">
        <f t="shared" si="443"/>
        <v>0</v>
      </c>
      <c r="AS932" s="2">
        <f t="shared" si="443"/>
        <v>0</v>
      </c>
      <c r="AT932" s="2">
        <f t="shared" si="443"/>
        <v>0</v>
      </c>
      <c r="AU932" s="2">
        <f t="shared" si="443"/>
        <v>3431.7296125183498</v>
      </c>
      <c r="AV932" s="2">
        <f t="shared" si="443"/>
        <v>10590.680912040512</v>
      </c>
      <c r="AW932" s="2">
        <f t="shared" si="443"/>
        <v>0</v>
      </c>
      <c r="AX932" s="2">
        <f t="shared" si="443"/>
        <v>0</v>
      </c>
      <c r="AY932" s="2">
        <f t="shared" si="443"/>
        <v>0</v>
      </c>
      <c r="AZ932" s="2">
        <f t="shared" si="443"/>
        <v>0</v>
      </c>
      <c r="BA932" s="2">
        <f t="shared" si="443"/>
        <v>0</v>
      </c>
      <c r="BB932" s="2">
        <f t="shared" si="443"/>
        <v>0</v>
      </c>
      <c r="BC932" s="2">
        <f t="shared" si="443"/>
        <v>0</v>
      </c>
      <c r="BD932" s="2">
        <f t="shared" si="443"/>
        <v>0</v>
      </c>
      <c r="BE932" s="2">
        <f t="shared" si="443"/>
        <v>0</v>
      </c>
      <c r="BF932" s="2">
        <f t="shared" si="443"/>
        <v>0</v>
      </c>
      <c r="BG932" s="2">
        <f t="shared" si="443"/>
        <v>0</v>
      </c>
      <c r="BH932" s="2">
        <f t="shared" si="443"/>
        <v>0</v>
      </c>
      <c r="BI932" s="2">
        <f t="shared" si="443"/>
        <v>0</v>
      </c>
      <c r="BJ932" s="2">
        <f t="shared" si="443"/>
        <v>0</v>
      </c>
      <c r="BK932" s="2">
        <f t="shared" si="443"/>
        <v>0</v>
      </c>
      <c r="BL932" s="2">
        <f t="shared" si="443"/>
        <v>0</v>
      </c>
      <c r="BM932" s="2">
        <f t="shared" si="443"/>
        <v>0</v>
      </c>
      <c r="BN932" s="2">
        <f t="shared" si="443"/>
        <v>0</v>
      </c>
      <c r="BO932" s="2">
        <f t="shared" si="443"/>
        <v>0</v>
      </c>
    </row>
    <row r="933" spans="2:67" ht="12.75" customHeight="1" outlineLevel="2">
      <c r="B933" s="64" t="s">
        <v>556</v>
      </c>
      <c r="K933" s="167"/>
      <c r="L933" s="2">
        <f>SUM(L930:L932)</f>
        <v>0</v>
      </c>
      <c r="M933" s="2">
        <f t="shared" ref="M933:BO933" si="444">SUM(M930:M932)</f>
        <v>0</v>
      </c>
      <c r="N933" s="2">
        <f t="shared" si="444"/>
        <v>0</v>
      </c>
      <c r="O933" s="2">
        <f t="shared" si="444"/>
        <v>0</v>
      </c>
      <c r="P933" s="2">
        <f t="shared" si="444"/>
        <v>0</v>
      </c>
      <c r="Q933" s="2">
        <f t="shared" si="444"/>
        <v>0</v>
      </c>
      <c r="R933" s="2">
        <f t="shared" si="444"/>
        <v>0</v>
      </c>
      <c r="S933" s="2">
        <f t="shared" si="444"/>
        <v>0</v>
      </c>
      <c r="T933" s="2">
        <f t="shared" si="444"/>
        <v>0</v>
      </c>
      <c r="U933" s="2">
        <f t="shared" si="444"/>
        <v>0</v>
      </c>
      <c r="V933" s="2">
        <f t="shared" si="444"/>
        <v>0</v>
      </c>
      <c r="W933" s="2">
        <f t="shared" si="444"/>
        <v>0</v>
      </c>
      <c r="X933" s="2">
        <f t="shared" si="444"/>
        <v>0</v>
      </c>
      <c r="Y933" s="2">
        <f t="shared" si="444"/>
        <v>0</v>
      </c>
      <c r="Z933" s="2">
        <f t="shared" si="444"/>
        <v>0</v>
      </c>
      <c r="AA933" s="2">
        <f t="shared" si="444"/>
        <v>0</v>
      </c>
      <c r="AB933" s="2">
        <f t="shared" si="444"/>
        <v>0</v>
      </c>
      <c r="AC933" s="2">
        <f t="shared" si="444"/>
        <v>0</v>
      </c>
      <c r="AD933" s="2">
        <f t="shared" si="444"/>
        <v>0</v>
      </c>
      <c r="AE933" s="2">
        <f t="shared" si="444"/>
        <v>0</v>
      </c>
      <c r="AF933" s="2">
        <f t="shared" si="444"/>
        <v>0</v>
      </c>
      <c r="AG933" s="2">
        <f t="shared" si="444"/>
        <v>0</v>
      </c>
      <c r="AH933" s="2">
        <f t="shared" si="444"/>
        <v>0</v>
      </c>
      <c r="AI933" s="2">
        <f t="shared" si="444"/>
        <v>0</v>
      </c>
      <c r="AJ933" s="2">
        <f t="shared" si="444"/>
        <v>0</v>
      </c>
      <c r="AK933" s="2">
        <f t="shared" si="444"/>
        <v>0</v>
      </c>
      <c r="AL933" s="2">
        <f t="shared" si="444"/>
        <v>0</v>
      </c>
      <c r="AM933" s="2">
        <f t="shared" si="444"/>
        <v>0</v>
      </c>
      <c r="AN933" s="2">
        <f t="shared" si="444"/>
        <v>0</v>
      </c>
      <c r="AO933" s="2">
        <f t="shared" si="444"/>
        <v>0</v>
      </c>
      <c r="AP933" s="2">
        <f t="shared" si="444"/>
        <v>0</v>
      </c>
      <c r="AQ933" s="2">
        <f t="shared" si="444"/>
        <v>0</v>
      </c>
      <c r="AR933" s="2">
        <f t="shared" si="444"/>
        <v>0</v>
      </c>
      <c r="AS933" s="2">
        <f t="shared" si="444"/>
        <v>0</v>
      </c>
      <c r="AT933" s="2">
        <f t="shared" si="444"/>
        <v>0</v>
      </c>
      <c r="AU933" s="2">
        <f t="shared" si="444"/>
        <v>113247.07721310554</v>
      </c>
      <c r="AV933" s="2">
        <f t="shared" si="444"/>
        <v>349212.65594599687</v>
      </c>
      <c r="AW933" s="2">
        <f t="shared" si="444"/>
        <v>0</v>
      </c>
      <c r="AX933" s="2">
        <f t="shared" si="444"/>
        <v>0</v>
      </c>
      <c r="AY933" s="2">
        <f t="shared" si="444"/>
        <v>0</v>
      </c>
      <c r="AZ933" s="2">
        <f t="shared" si="444"/>
        <v>0</v>
      </c>
      <c r="BA933" s="2">
        <f t="shared" si="444"/>
        <v>0</v>
      </c>
      <c r="BB933" s="2">
        <f t="shared" si="444"/>
        <v>0</v>
      </c>
      <c r="BC933" s="2">
        <f t="shared" si="444"/>
        <v>0</v>
      </c>
      <c r="BD933" s="2">
        <f t="shared" si="444"/>
        <v>0</v>
      </c>
      <c r="BE933" s="2">
        <f t="shared" si="444"/>
        <v>0</v>
      </c>
      <c r="BF933" s="2">
        <f t="shared" si="444"/>
        <v>0</v>
      </c>
      <c r="BG933" s="2">
        <f t="shared" si="444"/>
        <v>0</v>
      </c>
      <c r="BH933" s="2">
        <f t="shared" si="444"/>
        <v>0</v>
      </c>
      <c r="BI933" s="2">
        <f t="shared" si="444"/>
        <v>0</v>
      </c>
      <c r="BJ933" s="2">
        <f t="shared" si="444"/>
        <v>0</v>
      </c>
      <c r="BK933" s="2">
        <f t="shared" si="444"/>
        <v>0</v>
      </c>
      <c r="BL933" s="2">
        <f t="shared" si="444"/>
        <v>0</v>
      </c>
      <c r="BM933" s="2">
        <f t="shared" si="444"/>
        <v>0</v>
      </c>
      <c r="BN933" s="2">
        <f t="shared" si="444"/>
        <v>0</v>
      </c>
      <c r="BO933" s="2">
        <f t="shared" si="444"/>
        <v>0</v>
      </c>
    </row>
    <row r="934" spans="2:67" ht="12.75" customHeight="1" outlineLevel="2">
      <c r="B934" s="168" t="s">
        <v>557</v>
      </c>
      <c r="E934" s="2">
        <f>MAX(L933:BO933)*(1+$C$8)</f>
        <v>349212.65594599687</v>
      </c>
      <c r="F934" s="159">
        <v>20</v>
      </c>
      <c r="G934" s="169">
        <f>+$C$6</f>
        <v>2.9999999999999997E-4</v>
      </c>
      <c r="H934" s="151"/>
      <c r="L934" s="2"/>
      <c r="M934" s="2"/>
      <c r="N934" s="2"/>
      <c r="O934" s="2"/>
      <c r="P934" s="2"/>
      <c r="Q934" s="2"/>
    </row>
    <row r="935" spans="2:67" ht="12.75" customHeight="1" outlineLevel="2">
      <c r="B935" s="14"/>
    </row>
    <row r="936" spans="2:67" ht="12.75" customHeight="1" outlineLevel="2">
      <c r="B936" s="170" t="s">
        <v>558</v>
      </c>
    </row>
    <row r="937" spans="2:67" ht="12.75" customHeight="1" outlineLevel="2">
      <c r="B937" s="168" t="s">
        <v>559</v>
      </c>
      <c r="K937" s="2"/>
      <c r="L937" s="2">
        <f t="shared" ref="L937:BO937" si="445">IF(L$10=$C927,$E934,K939)</f>
        <v>0</v>
      </c>
      <c r="M937" s="2">
        <f t="shared" si="445"/>
        <v>0</v>
      </c>
      <c r="N937" s="2">
        <f t="shared" si="445"/>
        <v>0</v>
      </c>
      <c r="O937" s="2">
        <f t="shared" si="445"/>
        <v>0</v>
      </c>
      <c r="P937" s="2">
        <f t="shared" si="445"/>
        <v>0</v>
      </c>
      <c r="Q937" s="2">
        <f t="shared" si="445"/>
        <v>0</v>
      </c>
      <c r="R937" s="2">
        <f t="shared" si="445"/>
        <v>0</v>
      </c>
      <c r="S937" s="2">
        <f t="shared" si="445"/>
        <v>0</v>
      </c>
      <c r="T937" s="2">
        <f t="shared" si="445"/>
        <v>0</v>
      </c>
      <c r="U937" s="2">
        <f t="shared" si="445"/>
        <v>0</v>
      </c>
      <c r="V937" s="2">
        <f t="shared" si="445"/>
        <v>0</v>
      </c>
      <c r="W937" s="2">
        <f t="shared" si="445"/>
        <v>0</v>
      </c>
      <c r="X937" s="2">
        <f t="shared" si="445"/>
        <v>0</v>
      </c>
      <c r="Y937" s="2">
        <f t="shared" si="445"/>
        <v>0</v>
      </c>
      <c r="Z937" s="2">
        <f t="shared" si="445"/>
        <v>0</v>
      </c>
      <c r="AA937" s="2">
        <f t="shared" si="445"/>
        <v>0</v>
      </c>
      <c r="AB937" s="2">
        <f t="shared" si="445"/>
        <v>0</v>
      </c>
      <c r="AC937" s="2">
        <f t="shared" si="445"/>
        <v>0</v>
      </c>
      <c r="AD937" s="2">
        <f t="shared" si="445"/>
        <v>0</v>
      </c>
      <c r="AE937" s="2">
        <f t="shared" si="445"/>
        <v>0</v>
      </c>
      <c r="AF937" s="2">
        <f t="shared" si="445"/>
        <v>0</v>
      </c>
      <c r="AG937" s="2">
        <f t="shared" si="445"/>
        <v>0</v>
      </c>
      <c r="AH937" s="2">
        <f t="shared" si="445"/>
        <v>0</v>
      </c>
      <c r="AI937" s="2">
        <f t="shared" si="445"/>
        <v>0</v>
      </c>
      <c r="AJ937" s="2">
        <f t="shared" si="445"/>
        <v>0</v>
      </c>
      <c r="AK937" s="2">
        <f t="shared" si="445"/>
        <v>0</v>
      </c>
      <c r="AL937" s="2">
        <f t="shared" si="445"/>
        <v>0</v>
      </c>
      <c r="AM937" s="2">
        <f t="shared" si="445"/>
        <v>0</v>
      </c>
      <c r="AN937" s="2">
        <f t="shared" si="445"/>
        <v>0</v>
      </c>
      <c r="AO937" s="2">
        <f t="shared" si="445"/>
        <v>0</v>
      </c>
      <c r="AP937" s="2">
        <f t="shared" si="445"/>
        <v>0</v>
      </c>
      <c r="AQ937" s="2">
        <f t="shared" si="445"/>
        <v>0</v>
      </c>
      <c r="AR937" s="2">
        <f t="shared" si="445"/>
        <v>0</v>
      </c>
      <c r="AS937" s="2">
        <f t="shared" si="445"/>
        <v>0</v>
      </c>
      <c r="AT937" s="2">
        <f t="shared" si="445"/>
        <v>0</v>
      </c>
      <c r="AU937" s="2">
        <f t="shared" si="445"/>
        <v>0</v>
      </c>
      <c r="AV937" s="2">
        <f t="shared" si="445"/>
        <v>349212.65594599687</v>
      </c>
      <c r="AW937" s="2">
        <f t="shared" si="445"/>
        <v>344847.4977466719</v>
      </c>
      <c r="AX937" s="2">
        <f t="shared" si="445"/>
        <v>327386.86494937207</v>
      </c>
      <c r="AY937" s="2">
        <f t="shared" si="445"/>
        <v>309926.23215207225</v>
      </c>
      <c r="AZ937" s="2">
        <f t="shared" si="445"/>
        <v>292465.59935477242</v>
      </c>
      <c r="BA937" s="2">
        <f t="shared" si="445"/>
        <v>275004.9665574726</v>
      </c>
      <c r="BB937" s="2">
        <f t="shared" si="445"/>
        <v>257544.33376017274</v>
      </c>
      <c r="BC937" s="2">
        <f t="shared" si="445"/>
        <v>240083.70096287288</v>
      </c>
      <c r="BD937" s="2">
        <f t="shared" si="445"/>
        <v>222623.06816557303</v>
      </c>
      <c r="BE937" s="2">
        <f t="shared" si="445"/>
        <v>205162.43536827317</v>
      </c>
      <c r="BF937" s="2">
        <f t="shared" si="445"/>
        <v>187701.80257097332</v>
      </c>
      <c r="BG937" s="2">
        <f t="shared" si="445"/>
        <v>170241.16977367346</v>
      </c>
      <c r="BH937" s="2">
        <f t="shared" si="445"/>
        <v>152780.53697637361</v>
      </c>
      <c r="BI937" s="2">
        <f t="shared" si="445"/>
        <v>135319.90417907375</v>
      </c>
      <c r="BJ937" s="2">
        <f t="shared" si="445"/>
        <v>117859.27138177391</v>
      </c>
      <c r="BK937" s="2">
        <f t="shared" si="445"/>
        <v>100398.63858447407</v>
      </c>
      <c r="BL937" s="2">
        <f t="shared" si="445"/>
        <v>82938.005787174232</v>
      </c>
      <c r="BM937" s="2">
        <f t="shared" si="445"/>
        <v>65477.372989874391</v>
      </c>
      <c r="BN937" s="2">
        <f t="shared" si="445"/>
        <v>48016.740192574551</v>
      </c>
      <c r="BO937" s="2">
        <f t="shared" si="445"/>
        <v>30556.107395274707</v>
      </c>
    </row>
    <row r="938" spans="2:67" ht="12.75" customHeight="1" outlineLevel="2">
      <c r="B938" s="64" t="s">
        <v>541</v>
      </c>
      <c r="K938" s="2"/>
      <c r="L938" s="2">
        <f t="shared" ref="L938:BO938" si="446">IF(L$10=$C927,$E934/$F934*(13-$D927)/12,MIN(K939,$E934/$F934))</f>
        <v>0</v>
      </c>
      <c r="M938" s="2">
        <f t="shared" si="446"/>
        <v>0</v>
      </c>
      <c r="N938" s="2">
        <f t="shared" si="446"/>
        <v>0</v>
      </c>
      <c r="O938" s="2">
        <f t="shared" si="446"/>
        <v>0</v>
      </c>
      <c r="P938" s="2">
        <f t="shared" si="446"/>
        <v>0</v>
      </c>
      <c r="Q938" s="2">
        <f t="shared" si="446"/>
        <v>0</v>
      </c>
      <c r="R938" s="2">
        <f t="shared" si="446"/>
        <v>0</v>
      </c>
      <c r="S938" s="2">
        <f t="shared" si="446"/>
        <v>0</v>
      </c>
      <c r="T938" s="2">
        <f t="shared" si="446"/>
        <v>0</v>
      </c>
      <c r="U938" s="2">
        <f t="shared" si="446"/>
        <v>0</v>
      </c>
      <c r="V938" s="2">
        <f t="shared" si="446"/>
        <v>0</v>
      </c>
      <c r="W938" s="2">
        <f t="shared" si="446"/>
        <v>0</v>
      </c>
      <c r="X938" s="2">
        <f t="shared" si="446"/>
        <v>0</v>
      </c>
      <c r="Y938" s="2">
        <f t="shared" si="446"/>
        <v>0</v>
      </c>
      <c r="Z938" s="2">
        <f t="shared" si="446"/>
        <v>0</v>
      </c>
      <c r="AA938" s="2">
        <f t="shared" si="446"/>
        <v>0</v>
      </c>
      <c r="AB938" s="2">
        <f t="shared" si="446"/>
        <v>0</v>
      </c>
      <c r="AC938" s="2">
        <f t="shared" si="446"/>
        <v>0</v>
      </c>
      <c r="AD938" s="2">
        <f t="shared" si="446"/>
        <v>0</v>
      </c>
      <c r="AE938" s="2">
        <f t="shared" si="446"/>
        <v>0</v>
      </c>
      <c r="AF938" s="2">
        <f t="shared" si="446"/>
        <v>0</v>
      </c>
      <c r="AG938" s="2">
        <f t="shared" si="446"/>
        <v>0</v>
      </c>
      <c r="AH938" s="2">
        <f t="shared" si="446"/>
        <v>0</v>
      </c>
      <c r="AI938" s="2">
        <f t="shared" si="446"/>
        <v>0</v>
      </c>
      <c r="AJ938" s="2">
        <f t="shared" si="446"/>
        <v>0</v>
      </c>
      <c r="AK938" s="2">
        <f t="shared" si="446"/>
        <v>0</v>
      </c>
      <c r="AL938" s="2">
        <f t="shared" si="446"/>
        <v>0</v>
      </c>
      <c r="AM938" s="2">
        <f t="shared" si="446"/>
        <v>0</v>
      </c>
      <c r="AN938" s="2">
        <f t="shared" si="446"/>
        <v>0</v>
      </c>
      <c r="AO938" s="2">
        <f t="shared" si="446"/>
        <v>0</v>
      </c>
      <c r="AP938" s="2">
        <f t="shared" si="446"/>
        <v>0</v>
      </c>
      <c r="AQ938" s="2">
        <f t="shared" si="446"/>
        <v>0</v>
      </c>
      <c r="AR938" s="2">
        <f t="shared" si="446"/>
        <v>0</v>
      </c>
      <c r="AS938" s="2">
        <f t="shared" si="446"/>
        <v>0</v>
      </c>
      <c r="AT938" s="2">
        <f t="shared" si="446"/>
        <v>0</v>
      </c>
      <c r="AU938" s="2">
        <f t="shared" si="446"/>
        <v>0</v>
      </c>
      <c r="AV938" s="2">
        <f t="shared" si="446"/>
        <v>4365.1581993249611</v>
      </c>
      <c r="AW938" s="2">
        <f t="shared" si="446"/>
        <v>17460.632797299844</v>
      </c>
      <c r="AX938" s="2">
        <f t="shared" si="446"/>
        <v>17460.632797299844</v>
      </c>
      <c r="AY938" s="2">
        <f t="shared" si="446"/>
        <v>17460.632797299844</v>
      </c>
      <c r="AZ938" s="2">
        <f t="shared" si="446"/>
        <v>17460.632797299844</v>
      </c>
      <c r="BA938" s="2">
        <f t="shared" si="446"/>
        <v>17460.632797299844</v>
      </c>
      <c r="BB938" s="2">
        <f t="shared" si="446"/>
        <v>17460.632797299844</v>
      </c>
      <c r="BC938" s="2">
        <f t="shared" si="446"/>
        <v>17460.632797299844</v>
      </c>
      <c r="BD938" s="2">
        <f t="shared" si="446"/>
        <v>17460.632797299844</v>
      </c>
      <c r="BE938" s="2">
        <f t="shared" si="446"/>
        <v>17460.632797299844</v>
      </c>
      <c r="BF938" s="2">
        <f t="shared" si="446"/>
        <v>17460.632797299844</v>
      </c>
      <c r="BG938" s="2">
        <f t="shared" si="446"/>
        <v>17460.632797299844</v>
      </c>
      <c r="BH938" s="2">
        <f t="shared" si="446"/>
        <v>17460.632797299844</v>
      </c>
      <c r="BI938" s="2">
        <f t="shared" si="446"/>
        <v>17460.632797299844</v>
      </c>
      <c r="BJ938" s="2">
        <f t="shared" si="446"/>
        <v>17460.632797299844</v>
      </c>
      <c r="BK938" s="2">
        <f t="shared" si="446"/>
        <v>17460.632797299844</v>
      </c>
      <c r="BL938" s="2">
        <f t="shared" si="446"/>
        <v>17460.632797299844</v>
      </c>
      <c r="BM938" s="2">
        <f t="shared" si="446"/>
        <v>17460.632797299844</v>
      </c>
      <c r="BN938" s="2">
        <f t="shared" si="446"/>
        <v>17460.632797299844</v>
      </c>
      <c r="BO938" s="2">
        <f t="shared" si="446"/>
        <v>17460.632797299844</v>
      </c>
    </row>
    <row r="939" spans="2:67" ht="12.75" customHeight="1" outlineLevel="2">
      <c r="B939" s="168" t="s">
        <v>542</v>
      </c>
      <c r="K939" s="167">
        <v>0</v>
      </c>
      <c r="L939" s="2">
        <f t="shared" ref="L939:BO939" si="447">+L937-L938</f>
        <v>0</v>
      </c>
      <c r="M939" s="2">
        <f t="shared" si="447"/>
        <v>0</v>
      </c>
      <c r="N939" s="2">
        <f t="shared" si="447"/>
        <v>0</v>
      </c>
      <c r="O939" s="2">
        <f t="shared" si="447"/>
        <v>0</v>
      </c>
      <c r="P939" s="2">
        <f t="shared" si="447"/>
        <v>0</v>
      </c>
      <c r="Q939" s="2">
        <f t="shared" si="447"/>
        <v>0</v>
      </c>
      <c r="R939" s="2">
        <f t="shared" si="447"/>
        <v>0</v>
      </c>
      <c r="S939" s="2">
        <f t="shared" si="447"/>
        <v>0</v>
      </c>
      <c r="T939" s="2">
        <f t="shared" si="447"/>
        <v>0</v>
      </c>
      <c r="U939" s="2">
        <f t="shared" si="447"/>
        <v>0</v>
      </c>
      <c r="V939" s="2">
        <f t="shared" si="447"/>
        <v>0</v>
      </c>
      <c r="W939" s="2">
        <f t="shared" si="447"/>
        <v>0</v>
      </c>
      <c r="X939" s="2">
        <f t="shared" si="447"/>
        <v>0</v>
      </c>
      <c r="Y939" s="2">
        <f t="shared" si="447"/>
        <v>0</v>
      </c>
      <c r="Z939" s="2">
        <f t="shared" si="447"/>
        <v>0</v>
      </c>
      <c r="AA939" s="2">
        <f t="shared" si="447"/>
        <v>0</v>
      </c>
      <c r="AB939" s="2">
        <f t="shared" si="447"/>
        <v>0</v>
      </c>
      <c r="AC939" s="2">
        <f t="shared" si="447"/>
        <v>0</v>
      </c>
      <c r="AD939" s="2">
        <f t="shared" si="447"/>
        <v>0</v>
      </c>
      <c r="AE939" s="2">
        <f t="shared" si="447"/>
        <v>0</v>
      </c>
      <c r="AF939" s="2">
        <f t="shared" si="447"/>
        <v>0</v>
      </c>
      <c r="AG939" s="2">
        <f t="shared" si="447"/>
        <v>0</v>
      </c>
      <c r="AH939" s="2">
        <f t="shared" si="447"/>
        <v>0</v>
      </c>
      <c r="AI939" s="2">
        <f t="shared" si="447"/>
        <v>0</v>
      </c>
      <c r="AJ939" s="2">
        <f t="shared" si="447"/>
        <v>0</v>
      </c>
      <c r="AK939" s="2">
        <f t="shared" si="447"/>
        <v>0</v>
      </c>
      <c r="AL939" s="2">
        <f t="shared" si="447"/>
        <v>0</v>
      </c>
      <c r="AM939" s="2">
        <f t="shared" si="447"/>
        <v>0</v>
      </c>
      <c r="AN939" s="2">
        <f t="shared" si="447"/>
        <v>0</v>
      </c>
      <c r="AO939" s="2">
        <f t="shared" si="447"/>
        <v>0</v>
      </c>
      <c r="AP939" s="2">
        <f t="shared" si="447"/>
        <v>0</v>
      </c>
      <c r="AQ939" s="2">
        <f t="shared" si="447"/>
        <v>0</v>
      </c>
      <c r="AR939" s="2">
        <f t="shared" si="447"/>
        <v>0</v>
      </c>
      <c r="AS939" s="2">
        <f t="shared" si="447"/>
        <v>0</v>
      </c>
      <c r="AT939" s="2">
        <f t="shared" si="447"/>
        <v>0</v>
      </c>
      <c r="AU939" s="2">
        <f t="shared" si="447"/>
        <v>0</v>
      </c>
      <c r="AV939" s="2">
        <f t="shared" si="447"/>
        <v>344847.4977466719</v>
      </c>
      <c r="AW939" s="2">
        <f t="shared" si="447"/>
        <v>327386.86494937207</v>
      </c>
      <c r="AX939" s="2">
        <f t="shared" si="447"/>
        <v>309926.23215207225</v>
      </c>
      <c r="AY939" s="2">
        <f t="shared" si="447"/>
        <v>292465.59935477242</v>
      </c>
      <c r="AZ939" s="2">
        <f t="shared" si="447"/>
        <v>275004.9665574726</v>
      </c>
      <c r="BA939" s="2">
        <f t="shared" si="447"/>
        <v>257544.33376017274</v>
      </c>
      <c r="BB939" s="2">
        <f t="shared" si="447"/>
        <v>240083.70096287288</v>
      </c>
      <c r="BC939" s="2">
        <f t="shared" si="447"/>
        <v>222623.06816557303</v>
      </c>
      <c r="BD939" s="2">
        <f t="shared" si="447"/>
        <v>205162.43536827317</v>
      </c>
      <c r="BE939" s="2">
        <f t="shared" si="447"/>
        <v>187701.80257097332</v>
      </c>
      <c r="BF939" s="2">
        <f t="shared" si="447"/>
        <v>170241.16977367346</v>
      </c>
      <c r="BG939" s="2">
        <f t="shared" si="447"/>
        <v>152780.53697637361</v>
      </c>
      <c r="BH939" s="2">
        <f t="shared" si="447"/>
        <v>135319.90417907375</v>
      </c>
      <c r="BI939" s="2">
        <f t="shared" si="447"/>
        <v>117859.27138177391</v>
      </c>
      <c r="BJ939" s="2">
        <f t="shared" si="447"/>
        <v>100398.63858447407</v>
      </c>
      <c r="BK939" s="2">
        <f t="shared" si="447"/>
        <v>82938.005787174232</v>
      </c>
      <c r="BL939" s="2">
        <f t="shared" si="447"/>
        <v>65477.372989874391</v>
      </c>
      <c r="BM939" s="2">
        <f t="shared" si="447"/>
        <v>48016.740192574551</v>
      </c>
      <c r="BN939" s="2">
        <f t="shared" si="447"/>
        <v>30556.107395274707</v>
      </c>
      <c r="BO939" s="2">
        <f t="shared" si="447"/>
        <v>13095.474597974862</v>
      </c>
    </row>
    <row r="940" spans="2:67" ht="12.75" customHeight="1" outlineLevel="2">
      <c r="B940" s="64" t="s">
        <v>543</v>
      </c>
      <c r="L940" s="2">
        <f t="shared" ref="L940:BO940" si="448">IF(L$10=$C927,(L937+L939)/2*(13-$D927)/12,(L937+L939)/2)</f>
        <v>0</v>
      </c>
      <c r="M940" s="2">
        <f t="shared" si="448"/>
        <v>0</v>
      </c>
      <c r="N940" s="2">
        <f t="shared" si="448"/>
        <v>0</v>
      </c>
      <c r="O940" s="2">
        <f t="shared" si="448"/>
        <v>0</v>
      </c>
      <c r="P940" s="2">
        <f t="shared" si="448"/>
        <v>0</v>
      </c>
      <c r="Q940" s="2">
        <f t="shared" si="448"/>
        <v>0</v>
      </c>
      <c r="R940" s="2">
        <f t="shared" si="448"/>
        <v>0</v>
      </c>
      <c r="S940" s="2">
        <f t="shared" si="448"/>
        <v>0</v>
      </c>
      <c r="T940" s="2">
        <f t="shared" si="448"/>
        <v>0</v>
      </c>
      <c r="U940" s="2">
        <f t="shared" si="448"/>
        <v>0</v>
      </c>
      <c r="V940" s="2">
        <f t="shared" si="448"/>
        <v>0</v>
      </c>
      <c r="W940" s="2">
        <f t="shared" si="448"/>
        <v>0</v>
      </c>
      <c r="X940" s="2">
        <f t="shared" si="448"/>
        <v>0</v>
      </c>
      <c r="Y940" s="2">
        <f t="shared" si="448"/>
        <v>0</v>
      </c>
      <c r="Z940" s="2">
        <f t="shared" si="448"/>
        <v>0</v>
      </c>
      <c r="AA940" s="2">
        <f t="shared" si="448"/>
        <v>0</v>
      </c>
      <c r="AB940" s="2">
        <f t="shared" si="448"/>
        <v>0</v>
      </c>
      <c r="AC940" s="2">
        <f t="shared" si="448"/>
        <v>0</v>
      </c>
      <c r="AD940" s="2">
        <f t="shared" si="448"/>
        <v>0</v>
      </c>
      <c r="AE940" s="2">
        <f t="shared" si="448"/>
        <v>0</v>
      </c>
      <c r="AF940" s="2">
        <f t="shared" si="448"/>
        <v>0</v>
      </c>
      <c r="AG940" s="2">
        <f t="shared" si="448"/>
        <v>0</v>
      </c>
      <c r="AH940" s="2">
        <f t="shared" si="448"/>
        <v>0</v>
      </c>
      <c r="AI940" s="2">
        <f t="shared" si="448"/>
        <v>0</v>
      </c>
      <c r="AJ940" s="2">
        <f t="shared" si="448"/>
        <v>0</v>
      </c>
      <c r="AK940" s="2">
        <f t="shared" si="448"/>
        <v>0</v>
      </c>
      <c r="AL940" s="2">
        <f t="shared" si="448"/>
        <v>0</v>
      </c>
      <c r="AM940" s="2">
        <f t="shared" si="448"/>
        <v>0</v>
      </c>
      <c r="AN940" s="2">
        <f t="shared" si="448"/>
        <v>0</v>
      </c>
      <c r="AO940" s="2">
        <f t="shared" si="448"/>
        <v>0</v>
      </c>
      <c r="AP940" s="2">
        <f t="shared" si="448"/>
        <v>0</v>
      </c>
      <c r="AQ940" s="2">
        <f t="shared" si="448"/>
        <v>0</v>
      </c>
      <c r="AR940" s="2">
        <f t="shared" si="448"/>
        <v>0</v>
      </c>
      <c r="AS940" s="2">
        <f t="shared" si="448"/>
        <v>0</v>
      </c>
      <c r="AT940" s="2">
        <f t="shared" si="448"/>
        <v>0</v>
      </c>
      <c r="AU940" s="2">
        <f t="shared" si="448"/>
        <v>0</v>
      </c>
      <c r="AV940" s="2">
        <f t="shared" si="448"/>
        <v>86757.519211583596</v>
      </c>
      <c r="AW940" s="2">
        <f t="shared" si="448"/>
        <v>336117.18134802196</v>
      </c>
      <c r="AX940" s="2">
        <f t="shared" si="448"/>
        <v>318656.54855072219</v>
      </c>
      <c r="AY940" s="2">
        <f t="shared" si="448"/>
        <v>301195.9157534223</v>
      </c>
      <c r="AZ940" s="2">
        <f t="shared" si="448"/>
        <v>283735.28295612254</v>
      </c>
      <c r="BA940" s="2">
        <f t="shared" si="448"/>
        <v>266274.65015882265</v>
      </c>
      <c r="BB940" s="2">
        <f t="shared" si="448"/>
        <v>248814.01736152283</v>
      </c>
      <c r="BC940" s="2">
        <f t="shared" si="448"/>
        <v>231353.38456422294</v>
      </c>
      <c r="BD940" s="2">
        <f t="shared" si="448"/>
        <v>213892.75176692312</v>
      </c>
      <c r="BE940" s="2">
        <f t="shared" si="448"/>
        <v>196432.11896962323</v>
      </c>
      <c r="BF940" s="2">
        <f t="shared" si="448"/>
        <v>178971.48617232341</v>
      </c>
      <c r="BG940" s="2">
        <f t="shared" si="448"/>
        <v>161510.85337502352</v>
      </c>
      <c r="BH940" s="2">
        <f t="shared" si="448"/>
        <v>144050.2205777237</v>
      </c>
      <c r="BI940" s="2">
        <f t="shared" si="448"/>
        <v>126589.58778042384</v>
      </c>
      <c r="BJ940" s="2">
        <f t="shared" si="448"/>
        <v>109128.95498312399</v>
      </c>
      <c r="BK940" s="2">
        <f t="shared" si="448"/>
        <v>91668.32218582416</v>
      </c>
      <c r="BL940" s="2">
        <f t="shared" si="448"/>
        <v>74207.689388524304</v>
      </c>
      <c r="BM940" s="2">
        <f t="shared" si="448"/>
        <v>56747.056591224471</v>
      </c>
      <c r="BN940" s="2">
        <f t="shared" si="448"/>
        <v>39286.42379392463</v>
      </c>
      <c r="BO940" s="2">
        <f t="shared" si="448"/>
        <v>21825.790996624783</v>
      </c>
    </row>
    <row r="941" spans="2:67" ht="12.75" customHeight="1" outlineLevel="2">
      <c r="B941" s="64" t="s">
        <v>535</v>
      </c>
      <c r="L941" s="171">
        <f t="shared" ref="L941:BO941" si="449">+L940*$C$5</f>
        <v>0</v>
      </c>
      <c r="M941" s="171">
        <f t="shared" si="449"/>
        <v>0</v>
      </c>
      <c r="N941" s="171">
        <f t="shared" si="449"/>
        <v>0</v>
      </c>
      <c r="O941" s="171">
        <f t="shared" si="449"/>
        <v>0</v>
      </c>
      <c r="P941" s="171">
        <f t="shared" si="449"/>
        <v>0</v>
      </c>
      <c r="Q941" s="171">
        <f t="shared" si="449"/>
        <v>0</v>
      </c>
      <c r="R941" s="171">
        <f t="shared" si="449"/>
        <v>0</v>
      </c>
      <c r="S941" s="171">
        <f t="shared" si="449"/>
        <v>0</v>
      </c>
      <c r="T941" s="171">
        <f t="shared" si="449"/>
        <v>0</v>
      </c>
      <c r="U941" s="171">
        <f t="shared" si="449"/>
        <v>0</v>
      </c>
      <c r="V941" s="171">
        <f t="shared" si="449"/>
        <v>0</v>
      </c>
      <c r="W941" s="171">
        <f t="shared" si="449"/>
        <v>0</v>
      </c>
      <c r="X941" s="171">
        <f t="shared" si="449"/>
        <v>0</v>
      </c>
      <c r="Y941" s="171">
        <f t="shared" si="449"/>
        <v>0</v>
      </c>
      <c r="Z941" s="171">
        <f t="shared" si="449"/>
        <v>0</v>
      </c>
      <c r="AA941" s="171">
        <f t="shared" si="449"/>
        <v>0</v>
      </c>
      <c r="AB941" s="171">
        <f t="shared" si="449"/>
        <v>0</v>
      </c>
      <c r="AC941" s="171">
        <f t="shared" si="449"/>
        <v>0</v>
      </c>
      <c r="AD941" s="171">
        <f t="shared" si="449"/>
        <v>0</v>
      </c>
      <c r="AE941" s="171">
        <f t="shared" si="449"/>
        <v>0</v>
      </c>
      <c r="AF941" s="171">
        <f t="shared" si="449"/>
        <v>0</v>
      </c>
      <c r="AG941" s="171">
        <f t="shared" si="449"/>
        <v>0</v>
      </c>
      <c r="AH941" s="171">
        <f t="shared" si="449"/>
        <v>0</v>
      </c>
      <c r="AI941" s="171">
        <f t="shared" si="449"/>
        <v>0</v>
      </c>
      <c r="AJ941" s="171">
        <f t="shared" si="449"/>
        <v>0</v>
      </c>
      <c r="AK941" s="171">
        <f t="shared" si="449"/>
        <v>0</v>
      </c>
      <c r="AL941" s="171">
        <f t="shared" si="449"/>
        <v>0</v>
      </c>
      <c r="AM941" s="171">
        <f t="shared" si="449"/>
        <v>0</v>
      </c>
      <c r="AN941" s="171">
        <f t="shared" si="449"/>
        <v>0</v>
      </c>
      <c r="AO941" s="171">
        <f t="shared" si="449"/>
        <v>0</v>
      </c>
      <c r="AP941" s="171">
        <f t="shared" si="449"/>
        <v>0</v>
      </c>
      <c r="AQ941" s="171">
        <f t="shared" si="449"/>
        <v>0</v>
      </c>
      <c r="AR941" s="171">
        <f t="shared" si="449"/>
        <v>0</v>
      </c>
      <c r="AS941" s="171">
        <f t="shared" si="449"/>
        <v>0</v>
      </c>
      <c r="AT941" s="171">
        <f t="shared" si="449"/>
        <v>0</v>
      </c>
      <c r="AU941" s="171">
        <f t="shared" si="449"/>
        <v>0</v>
      </c>
      <c r="AV941" s="171">
        <f t="shared" si="449"/>
        <v>6073.0263448108526</v>
      </c>
      <c r="AW941" s="171">
        <f t="shared" si="449"/>
        <v>23528.202694361538</v>
      </c>
      <c r="AX941" s="171">
        <f t="shared" si="449"/>
        <v>22305.958398550556</v>
      </c>
      <c r="AY941" s="171">
        <f t="shared" si="449"/>
        <v>21083.714102739563</v>
      </c>
      <c r="AZ941" s="171">
        <f t="shared" si="449"/>
        <v>19861.469806928581</v>
      </c>
      <c r="BA941" s="171">
        <f t="shared" si="449"/>
        <v>18639.225511117587</v>
      </c>
      <c r="BB941" s="171">
        <f t="shared" si="449"/>
        <v>17416.981215306598</v>
      </c>
      <c r="BC941" s="171">
        <f t="shared" si="449"/>
        <v>16194.736919495608</v>
      </c>
      <c r="BD941" s="171">
        <f t="shared" si="449"/>
        <v>14972.49262368462</v>
      </c>
      <c r="BE941" s="171">
        <f t="shared" si="449"/>
        <v>13750.248327873627</v>
      </c>
      <c r="BF941" s="171">
        <f t="shared" si="449"/>
        <v>12528.004032062639</v>
      </c>
      <c r="BG941" s="171">
        <f t="shared" si="449"/>
        <v>11305.759736251648</v>
      </c>
      <c r="BH941" s="171">
        <f t="shared" si="449"/>
        <v>10083.51544044066</v>
      </c>
      <c r="BI941" s="171">
        <f t="shared" si="449"/>
        <v>8861.2711446296689</v>
      </c>
      <c r="BJ941" s="171">
        <f t="shared" si="449"/>
        <v>7639.0268488186794</v>
      </c>
      <c r="BK941" s="171">
        <f t="shared" si="449"/>
        <v>6416.7825530076916</v>
      </c>
      <c r="BL941" s="171">
        <f t="shared" si="449"/>
        <v>5194.538257196702</v>
      </c>
      <c r="BM941" s="171">
        <f t="shared" si="449"/>
        <v>3972.2939613857134</v>
      </c>
      <c r="BN941" s="171">
        <f t="shared" si="449"/>
        <v>2750.0496655747243</v>
      </c>
      <c r="BO941" s="171">
        <f t="shared" si="449"/>
        <v>1527.8053697637349</v>
      </c>
    </row>
    <row r="942" spans="2:67" ht="12.75" customHeight="1" outlineLevel="2">
      <c r="B942" s="14" t="s">
        <v>560</v>
      </c>
      <c r="L942" s="22">
        <f t="shared" ref="L942:BO942" si="450">IF(OR(L$10&lt;$C927,L$10&gt;$C927+$F934),0,IF(L$10=$C927,$E934*(13-$D927)/12,IF(L$10=$C927+$F934,$E934*($D927-1)/12,$E934)))</f>
        <v>0</v>
      </c>
      <c r="M942" s="22">
        <f t="shared" si="450"/>
        <v>0</v>
      </c>
      <c r="N942" s="22">
        <f t="shared" si="450"/>
        <v>0</v>
      </c>
      <c r="O942" s="22">
        <f t="shared" si="450"/>
        <v>0</v>
      </c>
      <c r="P942" s="22">
        <f t="shared" si="450"/>
        <v>0</v>
      </c>
      <c r="Q942" s="22">
        <f t="shared" si="450"/>
        <v>0</v>
      </c>
      <c r="R942" s="22">
        <f t="shared" si="450"/>
        <v>0</v>
      </c>
      <c r="S942" s="22">
        <f t="shared" si="450"/>
        <v>0</v>
      </c>
      <c r="T942" s="22">
        <f t="shared" si="450"/>
        <v>0</v>
      </c>
      <c r="U942" s="22">
        <f t="shared" si="450"/>
        <v>0</v>
      </c>
      <c r="V942" s="22">
        <f t="shared" si="450"/>
        <v>0</v>
      </c>
      <c r="W942" s="22">
        <f t="shared" si="450"/>
        <v>0</v>
      </c>
      <c r="X942" s="22">
        <f t="shared" si="450"/>
        <v>0</v>
      </c>
      <c r="Y942" s="22">
        <f t="shared" si="450"/>
        <v>0</v>
      </c>
      <c r="Z942" s="22">
        <f t="shared" si="450"/>
        <v>0</v>
      </c>
      <c r="AA942" s="22">
        <f t="shared" si="450"/>
        <v>0</v>
      </c>
      <c r="AB942" s="22">
        <f t="shared" si="450"/>
        <v>0</v>
      </c>
      <c r="AC942" s="22">
        <f t="shared" si="450"/>
        <v>0</v>
      </c>
      <c r="AD942" s="22">
        <f t="shared" si="450"/>
        <v>0</v>
      </c>
      <c r="AE942" s="22">
        <f t="shared" si="450"/>
        <v>0</v>
      </c>
      <c r="AF942" s="22">
        <f t="shared" si="450"/>
        <v>0</v>
      </c>
      <c r="AG942" s="22">
        <f t="shared" si="450"/>
        <v>0</v>
      </c>
      <c r="AH942" s="22">
        <f t="shared" si="450"/>
        <v>0</v>
      </c>
      <c r="AI942" s="22">
        <f t="shared" si="450"/>
        <v>0</v>
      </c>
      <c r="AJ942" s="22">
        <f t="shared" si="450"/>
        <v>0</v>
      </c>
      <c r="AK942" s="22">
        <f t="shared" si="450"/>
        <v>0</v>
      </c>
      <c r="AL942" s="22">
        <f t="shared" si="450"/>
        <v>0</v>
      </c>
      <c r="AM942" s="22">
        <f t="shared" si="450"/>
        <v>0</v>
      </c>
      <c r="AN942" s="22">
        <f t="shared" si="450"/>
        <v>0</v>
      </c>
      <c r="AO942" s="22">
        <f t="shared" si="450"/>
        <v>0</v>
      </c>
      <c r="AP942" s="22">
        <f t="shared" si="450"/>
        <v>0</v>
      </c>
      <c r="AQ942" s="22">
        <f t="shared" si="450"/>
        <v>0</v>
      </c>
      <c r="AR942" s="22">
        <f t="shared" si="450"/>
        <v>0</v>
      </c>
      <c r="AS942" s="22">
        <f t="shared" si="450"/>
        <v>0</v>
      </c>
      <c r="AT942" s="22">
        <f t="shared" si="450"/>
        <v>0</v>
      </c>
      <c r="AU942" s="22">
        <f t="shared" si="450"/>
        <v>0</v>
      </c>
      <c r="AV942" s="22">
        <f t="shared" si="450"/>
        <v>87303.163986499218</v>
      </c>
      <c r="AW942" s="22">
        <f t="shared" si="450"/>
        <v>349212.65594599687</v>
      </c>
      <c r="AX942" s="22">
        <f t="shared" si="450"/>
        <v>349212.65594599687</v>
      </c>
      <c r="AY942" s="22">
        <f t="shared" si="450"/>
        <v>349212.65594599687</v>
      </c>
      <c r="AZ942" s="22">
        <f t="shared" si="450"/>
        <v>349212.65594599687</v>
      </c>
      <c r="BA942" s="22">
        <f t="shared" si="450"/>
        <v>349212.65594599687</v>
      </c>
      <c r="BB942" s="22">
        <f t="shared" si="450"/>
        <v>349212.65594599687</v>
      </c>
      <c r="BC942" s="22">
        <f t="shared" si="450"/>
        <v>349212.65594599687</v>
      </c>
      <c r="BD942" s="22">
        <f t="shared" si="450"/>
        <v>349212.65594599687</v>
      </c>
      <c r="BE942" s="22">
        <f t="shared" si="450"/>
        <v>349212.65594599687</v>
      </c>
      <c r="BF942" s="22">
        <f t="shared" si="450"/>
        <v>349212.65594599687</v>
      </c>
      <c r="BG942" s="22">
        <f t="shared" si="450"/>
        <v>349212.65594599687</v>
      </c>
      <c r="BH942" s="22">
        <f t="shared" si="450"/>
        <v>349212.65594599687</v>
      </c>
      <c r="BI942" s="22">
        <f t="shared" si="450"/>
        <v>349212.65594599687</v>
      </c>
      <c r="BJ942" s="22">
        <f t="shared" si="450"/>
        <v>349212.65594599687</v>
      </c>
      <c r="BK942" s="22">
        <f t="shared" si="450"/>
        <v>349212.65594599687</v>
      </c>
      <c r="BL942" s="22">
        <f t="shared" si="450"/>
        <v>349212.65594599687</v>
      </c>
      <c r="BM942" s="22">
        <f t="shared" si="450"/>
        <v>349212.65594599687</v>
      </c>
      <c r="BN942" s="22">
        <f t="shared" si="450"/>
        <v>349212.65594599687</v>
      </c>
      <c r="BO942" s="22">
        <f t="shared" si="450"/>
        <v>349212.65594599687</v>
      </c>
    </row>
    <row r="943" spans="2:67" ht="12.75" customHeight="1" outlineLevel="2">
      <c r="B943" s="14" t="s">
        <v>536</v>
      </c>
      <c r="J943" s="2"/>
      <c r="L943" s="172">
        <f>+L942*$G934</f>
        <v>0</v>
      </c>
      <c r="M943" s="172">
        <f t="shared" ref="M943:BO943" si="451">+M942*$G934</f>
        <v>0</v>
      </c>
      <c r="N943" s="172">
        <f t="shared" si="451"/>
        <v>0</v>
      </c>
      <c r="O943" s="172">
        <f t="shared" si="451"/>
        <v>0</v>
      </c>
      <c r="P943" s="172">
        <f t="shared" si="451"/>
        <v>0</v>
      </c>
      <c r="Q943" s="172">
        <f t="shared" si="451"/>
        <v>0</v>
      </c>
      <c r="R943" s="172">
        <f t="shared" si="451"/>
        <v>0</v>
      </c>
      <c r="S943" s="172">
        <f t="shared" si="451"/>
        <v>0</v>
      </c>
      <c r="T943" s="172">
        <f t="shared" si="451"/>
        <v>0</v>
      </c>
      <c r="U943" s="172">
        <f t="shared" si="451"/>
        <v>0</v>
      </c>
      <c r="V943" s="172">
        <f t="shared" si="451"/>
        <v>0</v>
      </c>
      <c r="W943" s="172">
        <f t="shared" si="451"/>
        <v>0</v>
      </c>
      <c r="X943" s="172">
        <f t="shared" si="451"/>
        <v>0</v>
      </c>
      <c r="Y943" s="172">
        <f t="shared" si="451"/>
        <v>0</v>
      </c>
      <c r="Z943" s="172">
        <f t="shared" si="451"/>
        <v>0</v>
      </c>
      <c r="AA943" s="172">
        <f t="shared" si="451"/>
        <v>0</v>
      </c>
      <c r="AB943" s="172">
        <f t="shared" si="451"/>
        <v>0</v>
      </c>
      <c r="AC943" s="172">
        <f t="shared" si="451"/>
        <v>0</v>
      </c>
      <c r="AD943" s="172">
        <f t="shared" si="451"/>
        <v>0</v>
      </c>
      <c r="AE943" s="172">
        <f t="shared" si="451"/>
        <v>0</v>
      </c>
      <c r="AF943" s="172">
        <f t="shared" si="451"/>
        <v>0</v>
      </c>
      <c r="AG943" s="172">
        <f t="shared" si="451"/>
        <v>0</v>
      </c>
      <c r="AH943" s="172">
        <f t="shared" si="451"/>
        <v>0</v>
      </c>
      <c r="AI943" s="172">
        <f t="shared" si="451"/>
        <v>0</v>
      </c>
      <c r="AJ943" s="172">
        <f t="shared" si="451"/>
        <v>0</v>
      </c>
      <c r="AK943" s="172">
        <f t="shared" si="451"/>
        <v>0</v>
      </c>
      <c r="AL943" s="172">
        <f t="shared" si="451"/>
        <v>0</v>
      </c>
      <c r="AM943" s="172">
        <f t="shared" si="451"/>
        <v>0</v>
      </c>
      <c r="AN943" s="172">
        <f t="shared" si="451"/>
        <v>0</v>
      </c>
      <c r="AO943" s="172">
        <f t="shared" si="451"/>
        <v>0</v>
      </c>
      <c r="AP943" s="172">
        <f t="shared" si="451"/>
        <v>0</v>
      </c>
      <c r="AQ943" s="172">
        <f t="shared" si="451"/>
        <v>0</v>
      </c>
      <c r="AR943" s="172">
        <f t="shared" si="451"/>
        <v>0</v>
      </c>
      <c r="AS943" s="172">
        <f t="shared" si="451"/>
        <v>0</v>
      </c>
      <c r="AT943" s="172">
        <f t="shared" si="451"/>
        <v>0</v>
      </c>
      <c r="AU943" s="172">
        <f t="shared" si="451"/>
        <v>0</v>
      </c>
      <c r="AV943" s="172">
        <f t="shared" si="451"/>
        <v>26.190949195949763</v>
      </c>
      <c r="AW943" s="172">
        <f t="shared" si="451"/>
        <v>104.76379678379905</v>
      </c>
      <c r="AX943" s="172">
        <f t="shared" si="451"/>
        <v>104.76379678379905</v>
      </c>
      <c r="AY943" s="172">
        <f t="shared" si="451"/>
        <v>104.76379678379905</v>
      </c>
      <c r="AZ943" s="172">
        <f t="shared" si="451"/>
        <v>104.76379678379905</v>
      </c>
      <c r="BA943" s="172">
        <f t="shared" si="451"/>
        <v>104.76379678379905</v>
      </c>
      <c r="BB943" s="172">
        <f t="shared" si="451"/>
        <v>104.76379678379905</v>
      </c>
      <c r="BC943" s="172">
        <f t="shared" si="451"/>
        <v>104.76379678379905</v>
      </c>
      <c r="BD943" s="172">
        <f t="shared" si="451"/>
        <v>104.76379678379905</v>
      </c>
      <c r="BE943" s="172">
        <f t="shared" si="451"/>
        <v>104.76379678379905</v>
      </c>
      <c r="BF943" s="172">
        <f t="shared" si="451"/>
        <v>104.76379678379905</v>
      </c>
      <c r="BG943" s="172">
        <f t="shared" si="451"/>
        <v>104.76379678379905</v>
      </c>
      <c r="BH943" s="172">
        <f t="shared" si="451"/>
        <v>104.76379678379905</v>
      </c>
      <c r="BI943" s="172">
        <f t="shared" si="451"/>
        <v>104.76379678379905</v>
      </c>
      <c r="BJ943" s="172">
        <f t="shared" si="451"/>
        <v>104.76379678379905</v>
      </c>
      <c r="BK943" s="172">
        <f t="shared" si="451"/>
        <v>104.76379678379905</v>
      </c>
      <c r="BL943" s="172">
        <f t="shared" si="451"/>
        <v>104.76379678379905</v>
      </c>
      <c r="BM943" s="172">
        <f t="shared" si="451"/>
        <v>104.76379678379905</v>
      </c>
      <c r="BN943" s="172">
        <f t="shared" si="451"/>
        <v>104.76379678379905</v>
      </c>
      <c r="BO943" s="172">
        <f t="shared" si="451"/>
        <v>104.76379678379905</v>
      </c>
    </row>
    <row r="944" spans="2:67" ht="13.5" customHeight="1" outlineLevel="2" thickBot="1">
      <c r="B944" s="14" t="s">
        <v>561</v>
      </c>
      <c r="J944" s="2"/>
      <c r="L944" s="157">
        <f t="shared" ref="L944:BO944" si="452">SUM(L938,L941,L943)</f>
        <v>0</v>
      </c>
      <c r="M944" s="157">
        <f t="shared" si="452"/>
        <v>0</v>
      </c>
      <c r="N944" s="157">
        <f t="shared" si="452"/>
        <v>0</v>
      </c>
      <c r="O944" s="157">
        <f t="shared" si="452"/>
        <v>0</v>
      </c>
      <c r="P944" s="157">
        <f t="shared" si="452"/>
        <v>0</v>
      </c>
      <c r="Q944" s="157">
        <f t="shared" si="452"/>
        <v>0</v>
      </c>
      <c r="R944" s="157">
        <f t="shared" si="452"/>
        <v>0</v>
      </c>
      <c r="S944" s="157">
        <f t="shared" si="452"/>
        <v>0</v>
      </c>
      <c r="T944" s="157">
        <f t="shared" si="452"/>
        <v>0</v>
      </c>
      <c r="U944" s="157">
        <f t="shared" si="452"/>
        <v>0</v>
      </c>
      <c r="V944" s="157">
        <f t="shared" si="452"/>
        <v>0</v>
      </c>
      <c r="W944" s="157">
        <f t="shared" si="452"/>
        <v>0</v>
      </c>
      <c r="X944" s="157">
        <f t="shared" si="452"/>
        <v>0</v>
      </c>
      <c r="Y944" s="157">
        <f t="shared" si="452"/>
        <v>0</v>
      </c>
      <c r="Z944" s="157">
        <f t="shared" si="452"/>
        <v>0</v>
      </c>
      <c r="AA944" s="157">
        <f t="shared" si="452"/>
        <v>0</v>
      </c>
      <c r="AB944" s="157">
        <f t="shared" si="452"/>
        <v>0</v>
      </c>
      <c r="AC944" s="157">
        <f t="shared" si="452"/>
        <v>0</v>
      </c>
      <c r="AD944" s="157">
        <f t="shared" si="452"/>
        <v>0</v>
      </c>
      <c r="AE944" s="157">
        <f t="shared" si="452"/>
        <v>0</v>
      </c>
      <c r="AF944" s="157">
        <f t="shared" si="452"/>
        <v>0</v>
      </c>
      <c r="AG944" s="157">
        <f t="shared" si="452"/>
        <v>0</v>
      </c>
      <c r="AH944" s="157">
        <f t="shared" si="452"/>
        <v>0</v>
      </c>
      <c r="AI944" s="157">
        <f t="shared" si="452"/>
        <v>0</v>
      </c>
      <c r="AJ944" s="157">
        <f t="shared" si="452"/>
        <v>0</v>
      </c>
      <c r="AK944" s="157">
        <f t="shared" si="452"/>
        <v>0</v>
      </c>
      <c r="AL944" s="157">
        <f t="shared" si="452"/>
        <v>0</v>
      </c>
      <c r="AM944" s="157">
        <f t="shared" si="452"/>
        <v>0</v>
      </c>
      <c r="AN944" s="157">
        <f t="shared" si="452"/>
        <v>0</v>
      </c>
      <c r="AO944" s="157">
        <f t="shared" si="452"/>
        <v>0</v>
      </c>
      <c r="AP944" s="157">
        <f t="shared" si="452"/>
        <v>0</v>
      </c>
      <c r="AQ944" s="157">
        <f t="shared" si="452"/>
        <v>0</v>
      </c>
      <c r="AR944" s="157">
        <f t="shared" si="452"/>
        <v>0</v>
      </c>
      <c r="AS944" s="157">
        <f t="shared" si="452"/>
        <v>0</v>
      </c>
      <c r="AT944" s="157">
        <f t="shared" si="452"/>
        <v>0</v>
      </c>
      <c r="AU944" s="157">
        <f t="shared" si="452"/>
        <v>0</v>
      </c>
      <c r="AV944" s="157">
        <f t="shared" si="452"/>
        <v>10464.375493331763</v>
      </c>
      <c r="AW944" s="157">
        <f t="shared" si="452"/>
        <v>41093.599288445184</v>
      </c>
      <c r="AX944" s="157">
        <f t="shared" si="452"/>
        <v>39871.354992634202</v>
      </c>
      <c r="AY944" s="157">
        <f t="shared" si="452"/>
        <v>38649.110696823212</v>
      </c>
      <c r="AZ944" s="157">
        <f t="shared" si="452"/>
        <v>37426.866401012223</v>
      </c>
      <c r="BA944" s="157">
        <f t="shared" si="452"/>
        <v>36204.622105201233</v>
      </c>
      <c r="BB944" s="157">
        <f t="shared" si="452"/>
        <v>34982.377809390244</v>
      </c>
      <c r="BC944" s="157">
        <f t="shared" si="452"/>
        <v>33760.133513579254</v>
      </c>
      <c r="BD944" s="157">
        <f t="shared" si="452"/>
        <v>32537.889217768261</v>
      </c>
      <c r="BE944" s="157">
        <f t="shared" si="452"/>
        <v>31315.644921957271</v>
      </c>
      <c r="BF944" s="157">
        <f t="shared" si="452"/>
        <v>30093.400626146282</v>
      </c>
      <c r="BG944" s="157">
        <f t="shared" si="452"/>
        <v>28871.156330335292</v>
      </c>
      <c r="BH944" s="157">
        <f t="shared" si="452"/>
        <v>27648.912034524303</v>
      </c>
      <c r="BI944" s="157">
        <f t="shared" si="452"/>
        <v>26426.667738713313</v>
      </c>
      <c r="BJ944" s="157">
        <f t="shared" si="452"/>
        <v>25204.423442902324</v>
      </c>
      <c r="BK944" s="157">
        <f t="shared" si="452"/>
        <v>23982.179147091334</v>
      </c>
      <c r="BL944" s="157">
        <f t="shared" si="452"/>
        <v>22759.934851280344</v>
      </c>
      <c r="BM944" s="157">
        <f t="shared" si="452"/>
        <v>21537.690555469355</v>
      </c>
      <c r="BN944" s="157">
        <f t="shared" si="452"/>
        <v>20315.446259658365</v>
      </c>
      <c r="BO944" s="157">
        <f t="shared" si="452"/>
        <v>19093.201963847376</v>
      </c>
    </row>
    <row r="945" spans="1:67" ht="12.75" customHeight="1" outlineLevel="2">
      <c r="B945" s="14"/>
    </row>
    <row r="946" spans="1:67" ht="12.75" customHeight="1" outlineLevel="2">
      <c r="B946" s="14"/>
    </row>
    <row r="947" spans="1:67" ht="12.75" customHeight="1" outlineLevel="2">
      <c r="B947" s="14"/>
    </row>
    <row r="948" spans="1:67" ht="12.75" customHeight="1" outlineLevel="2">
      <c r="B948" s="14"/>
    </row>
    <row r="949" spans="1:67" ht="12.75" customHeight="1" outlineLevel="2">
      <c r="B949" s="14"/>
    </row>
    <row r="950" spans="1:67" ht="12.75" customHeight="1" outlineLevel="2">
      <c r="B950" s="14"/>
    </row>
    <row r="951" spans="1:67" ht="12.75" customHeight="1" outlineLevel="2">
      <c r="B951" s="14"/>
    </row>
    <row r="952" spans="1:67" outlineLevel="1">
      <c r="A952">
        <f>A922+1</f>
        <v>32</v>
      </c>
      <c r="B952" s="158" t="s">
        <v>624</v>
      </c>
      <c r="C952" s="150"/>
      <c r="G952" s="159" t="s">
        <v>334</v>
      </c>
      <c r="H952" s="1">
        <f>+C957</f>
        <v>2050</v>
      </c>
      <c r="I952" s="2">
        <f>+E964</f>
        <v>340375.19044777943</v>
      </c>
      <c r="J952" s="2">
        <f>NPV($C$4,M952:BO952)+L952</f>
        <v>24977.330984715241</v>
      </c>
      <c r="L952" s="2">
        <f>+L974</f>
        <v>0</v>
      </c>
      <c r="M952" s="2">
        <f t="shared" ref="M952:BO952" si="453">+M974</f>
        <v>0</v>
      </c>
      <c r="N952" s="2">
        <f t="shared" si="453"/>
        <v>0</v>
      </c>
      <c r="O952" s="2">
        <f t="shared" si="453"/>
        <v>0</v>
      </c>
      <c r="P952" s="2">
        <f t="shared" si="453"/>
        <v>0</v>
      </c>
      <c r="Q952" s="2">
        <f t="shared" si="453"/>
        <v>0</v>
      </c>
      <c r="R952" s="2">
        <f t="shared" si="453"/>
        <v>0</v>
      </c>
      <c r="S952" s="2">
        <f t="shared" si="453"/>
        <v>0</v>
      </c>
      <c r="T952" s="2">
        <f t="shared" si="453"/>
        <v>0</v>
      </c>
      <c r="U952" s="2">
        <f t="shared" si="453"/>
        <v>0</v>
      </c>
      <c r="V952" s="2">
        <f t="shared" si="453"/>
        <v>0</v>
      </c>
      <c r="W952" s="2">
        <f t="shared" si="453"/>
        <v>0</v>
      </c>
      <c r="X952" s="2">
        <f t="shared" si="453"/>
        <v>0</v>
      </c>
      <c r="Y952" s="2">
        <f t="shared" si="453"/>
        <v>0</v>
      </c>
      <c r="Z952" s="2">
        <f t="shared" si="453"/>
        <v>0</v>
      </c>
      <c r="AA952" s="2">
        <f t="shared" si="453"/>
        <v>0</v>
      </c>
      <c r="AB952" s="2">
        <f t="shared" si="453"/>
        <v>0</v>
      </c>
      <c r="AC952" s="2">
        <f t="shared" si="453"/>
        <v>0</v>
      </c>
      <c r="AD952" s="2">
        <f t="shared" si="453"/>
        <v>0</v>
      </c>
      <c r="AE952" s="2">
        <f t="shared" si="453"/>
        <v>0</v>
      </c>
      <c r="AF952" s="2">
        <f t="shared" si="453"/>
        <v>0</v>
      </c>
      <c r="AG952" s="2">
        <f t="shared" si="453"/>
        <v>0</v>
      </c>
      <c r="AH952" s="2">
        <f t="shared" si="453"/>
        <v>0</v>
      </c>
      <c r="AI952" s="2">
        <f t="shared" si="453"/>
        <v>0</v>
      </c>
      <c r="AJ952" s="2">
        <f t="shared" si="453"/>
        <v>0</v>
      </c>
      <c r="AK952" s="2">
        <f t="shared" si="453"/>
        <v>0</v>
      </c>
      <c r="AL952" s="2">
        <f t="shared" si="453"/>
        <v>0</v>
      </c>
      <c r="AM952" s="2">
        <f t="shared" si="453"/>
        <v>0</v>
      </c>
      <c r="AN952" s="2">
        <f t="shared" si="453"/>
        <v>0</v>
      </c>
      <c r="AO952" s="2">
        <f t="shared" si="453"/>
        <v>0</v>
      </c>
      <c r="AP952" s="2">
        <f t="shared" si="453"/>
        <v>0</v>
      </c>
      <c r="AQ952" s="2">
        <f t="shared" si="453"/>
        <v>0</v>
      </c>
      <c r="AR952" s="2">
        <f t="shared" si="453"/>
        <v>0</v>
      </c>
      <c r="AS952" s="2">
        <f t="shared" si="453"/>
        <v>0</v>
      </c>
      <c r="AT952" s="2">
        <f t="shared" si="453"/>
        <v>0</v>
      </c>
      <c r="AU952" s="2">
        <f t="shared" si="453"/>
        <v>0</v>
      </c>
      <c r="AV952" s="2">
        <f t="shared" si="453"/>
        <v>0</v>
      </c>
      <c r="AW952" s="2">
        <f t="shared" si="453"/>
        <v>0</v>
      </c>
      <c r="AX952" s="2">
        <f t="shared" si="453"/>
        <v>10199.555316261742</v>
      </c>
      <c r="AY952" s="2">
        <f t="shared" si="453"/>
        <v>40053.650535942455</v>
      </c>
      <c r="AZ952" s="2">
        <f t="shared" si="453"/>
        <v>38862.337369375222</v>
      </c>
      <c r="BA952" s="2">
        <f t="shared" si="453"/>
        <v>37671.024202807996</v>
      </c>
      <c r="BB952" s="2">
        <f t="shared" si="453"/>
        <v>36479.711036240762</v>
      </c>
      <c r="BC952" s="2">
        <f t="shared" si="453"/>
        <v>35288.397869673536</v>
      </c>
      <c r="BD952" s="2">
        <f t="shared" si="453"/>
        <v>34097.084703106309</v>
      </c>
      <c r="BE952" s="2">
        <f t="shared" si="453"/>
        <v>32905.771536539083</v>
      </c>
      <c r="BF952" s="2">
        <f t="shared" si="453"/>
        <v>31714.458369971846</v>
      </c>
      <c r="BG952" s="2">
        <f t="shared" si="453"/>
        <v>30523.14520340462</v>
      </c>
      <c r="BH952" s="2">
        <f t="shared" si="453"/>
        <v>29331.83203683739</v>
      </c>
      <c r="BI952" s="2">
        <f t="shared" si="453"/>
        <v>28140.51887027016</v>
      </c>
      <c r="BJ952" s="2">
        <f t="shared" si="453"/>
        <v>26949.205703702934</v>
      </c>
      <c r="BK952" s="2">
        <f t="shared" si="453"/>
        <v>25757.892537135704</v>
      </c>
      <c r="BL952" s="2">
        <f t="shared" si="453"/>
        <v>24566.579370568474</v>
      </c>
      <c r="BM952" s="2">
        <f t="shared" si="453"/>
        <v>23375.266204001247</v>
      </c>
      <c r="BN952" s="2">
        <f t="shared" si="453"/>
        <v>22183.953037434017</v>
      </c>
      <c r="BO952" s="2">
        <f t="shared" si="453"/>
        <v>20992.639870866788</v>
      </c>
    </row>
    <row r="953" spans="1:67" ht="12.75" customHeight="1" outlineLevel="2">
      <c r="B953" s="160" t="str">
        <f>"Jan "&amp;$L$10&amp;" $"</f>
        <v>Jan 2012 $</v>
      </c>
      <c r="C953" s="161">
        <v>122650.584</v>
      </c>
      <c r="D953" s="60"/>
      <c r="E953" s="60"/>
      <c r="F953" s="60"/>
      <c r="G953" s="60"/>
      <c r="H953" s="162"/>
    </row>
    <row r="954" spans="1:67" ht="12.75" customHeight="1" outlineLevel="2">
      <c r="B954" s="14" t="s">
        <v>549</v>
      </c>
      <c r="C954" s="163">
        <v>0.33329999999999999</v>
      </c>
      <c r="D954" s="163">
        <v>0.66669999999999996</v>
      </c>
      <c r="E954" s="163">
        <v>0</v>
      </c>
      <c r="F954" s="163">
        <v>0</v>
      </c>
      <c r="G954" s="163">
        <v>0</v>
      </c>
      <c r="H954" s="164"/>
      <c r="J954" s="17"/>
      <c r="K954" s="17"/>
    </row>
    <row r="955" spans="1:67" ht="12.75" customHeight="1" outlineLevel="2">
      <c r="B955" s="14" t="s">
        <v>323</v>
      </c>
      <c r="C955" s="193">
        <v>2.5999999999999999E-2</v>
      </c>
      <c r="D955" s="60"/>
      <c r="E955" s="60"/>
      <c r="F955" s="60"/>
      <c r="G955" s="60"/>
    </row>
    <row r="956" spans="1:67" ht="12.75" customHeight="1" outlineLevel="2">
      <c r="B956" s="14" t="s">
        <v>550</v>
      </c>
      <c r="C956" s="159">
        <v>2049</v>
      </c>
      <c r="D956" s="159">
        <v>1</v>
      </c>
    </row>
    <row r="957" spans="1:67" ht="12.75" customHeight="1" outlineLevel="2">
      <c r="B957" s="14" t="s">
        <v>551</v>
      </c>
      <c r="C957" s="159">
        <v>2050</v>
      </c>
      <c r="D957" s="159">
        <v>10</v>
      </c>
    </row>
    <row r="958" spans="1:67" ht="12.75" customHeight="1" outlineLevel="2">
      <c r="B958" s="15" t="s">
        <v>552</v>
      </c>
      <c r="L958" s="166">
        <f t="shared" ref="L958:BO958" si="454">(1+$C955)^L$21</f>
        <v>1.012916580968048</v>
      </c>
      <c r="M958" s="166">
        <f t="shared" si="454"/>
        <v>1.0392524120732172</v>
      </c>
      <c r="N958" s="166">
        <f t="shared" si="454"/>
        <v>1.0662729747871209</v>
      </c>
      <c r="O958" s="166">
        <f t="shared" si="454"/>
        <v>1.093996072131586</v>
      </c>
      <c r="P958" s="166">
        <f t="shared" si="454"/>
        <v>1.1224399700070073</v>
      </c>
      <c r="Q958" s="166">
        <f t="shared" si="454"/>
        <v>1.1516234092271895</v>
      </c>
      <c r="R958" s="166">
        <f t="shared" si="454"/>
        <v>1.1815656178670964</v>
      </c>
      <c r="S958" s="166">
        <f t="shared" si="454"/>
        <v>1.212286323931641</v>
      </c>
      <c r="T958" s="166">
        <f t="shared" si="454"/>
        <v>1.2438057683538637</v>
      </c>
      <c r="U958" s="166">
        <f t="shared" si="454"/>
        <v>1.2761447183310641</v>
      </c>
      <c r="V958" s="166">
        <f t="shared" si="454"/>
        <v>1.3093244810076718</v>
      </c>
      <c r="W958" s="166">
        <f t="shared" si="454"/>
        <v>1.3433669175138714</v>
      </c>
      <c r="X958" s="166">
        <f t="shared" si="454"/>
        <v>1.3782944573692322</v>
      </c>
      <c r="Y958" s="166">
        <f t="shared" si="454"/>
        <v>1.4141301132608322</v>
      </c>
      <c r="Z958" s="166">
        <f t="shared" si="454"/>
        <v>1.4508974962056138</v>
      </c>
      <c r="AA958" s="166">
        <f t="shared" si="454"/>
        <v>1.4886208311069598</v>
      </c>
      <c r="AB958" s="166">
        <f t="shared" si="454"/>
        <v>1.5273249727157407</v>
      </c>
      <c r="AC958" s="166">
        <f t="shared" si="454"/>
        <v>1.56703542200635</v>
      </c>
      <c r="AD958" s="166">
        <f t="shared" si="454"/>
        <v>1.6077783429785153</v>
      </c>
      <c r="AE958" s="166">
        <f t="shared" si="454"/>
        <v>1.6495805798959566</v>
      </c>
      <c r="AF958" s="166">
        <f t="shared" si="454"/>
        <v>1.6924696749732515</v>
      </c>
      <c r="AG958" s="166">
        <f t="shared" si="454"/>
        <v>1.7364738865225562</v>
      </c>
      <c r="AH958" s="166">
        <f t="shared" si="454"/>
        <v>1.7816222075721426</v>
      </c>
      <c r="AI958" s="166">
        <f t="shared" si="454"/>
        <v>1.8279443849690185</v>
      </c>
      <c r="AJ958" s="166">
        <f t="shared" si="454"/>
        <v>1.8754709389782129</v>
      </c>
      <c r="AK958" s="166">
        <f t="shared" si="454"/>
        <v>1.9242331833916464</v>
      </c>
      <c r="AL958" s="166">
        <f t="shared" si="454"/>
        <v>1.9742632461598293</v>
      </c>
      <c r="AM958" s="166">
        <f t="shared" si="454"/>
        <v>2.0255940905599847</v>
      </c>
      <c r="AN958" s="166">
        <f t="shared" si="454"/>
        <v>2.0782595369145445</v>
      </c>
      <c r="AO958" s="166">
        <f t="shared" si="454"/>
        <v>2.1322942848743227</v>
      </c>
      <c r="AP958" s="166">
        <f t="shared" si="454"/>
        <v>2.1877339362810551</v>
      </c>
      <c r="AQ958" s="166">
        <f t="shared" si="454"/>
        <v>2.2446150186243625</v>
      </c>
      <c r="AR958" s="166">
        <f t="shared" si="454"/>
        <v>2.3029750091085961</v>
      </c>
      <c r="AS958" s="166">
        <f t="shared" si="454"/>
        <v>2.3628523593454198</v>
      </c>
      <c r="AT958" s="166">
        <f t="shared" si="454"/>
        <v>2.4242865206884003</v>
      </c>
      <c r="AU958" s="166">
        <f t="shared" si="454"/>
        <v>2.4873179702262993</v>
      </c>
      <c r="AV958" s="166">
        <f t="shared" si="454"/>
        <v>2.551988237452183</v>
      </c>
      <c r="AW958" s="166">
        <f t="shared" si="454"/>
        <v>2.6183399316259397</v>
      </c>
      <c r="AX958" s="166">
        <f t="shared" si="454"/>
        <v>2.6864167698482144</v>
      </c>
      <c r="AY958" s="166">
        <f t="shared" si="454"/>
        <v>2.7562636058642678</v>
      </c>
      <c r="AZ958" s="166">
        <f t="shared" si="454"/>
        <v>2.8279264596167391</v>
      </c>
      <c r="BA958" s="166">
        <f t="shared" si="454"/>
        <v>2.9014525475667745</v>
      </c>
      <c r="BB958" s="166">
        <f t="shared" si="454"/>
        <v>2.9768903138035103</v>
      </c>
      <c r="BC958" s="166">
        <f t="shared" si="454"/>
        <v>3.0542894619624015</v>
      </c>
      <c r="BD958" s="166">
        <f t="shared" si="454"/>
        <v>3.1337009879734246</v>
      </c>
      <c r="BE958" s="166">
        <f t="shared" si="454"/>
        <v>3.2151772136607333</v>
      </c>
      <c r="BF958" s="166">
        <f t="shared" si="454"/>
        <v>3.2987718212159121</v>
      </c>
      <c r="BG958" s="166">
        <f t="shared" si="454"/>
        <v>3.3845398885675264</v>
      </c>
      <c r="BH958" s="166">
        <f t="shared" si="454"/>
        <v>3.4725379256702822</v>
      </c>
      <c r="BI958" s="166">
        <f t="shared" si="454"/>
        <v>3.5628239117377092</v>
      </c>
      <c r="BJ958" s="166">
        <f t="shared" si="454"/>
        <v>3.6554573334428895</v>
      </c>
      <c r="BK958" s="166">
        <f t="shared" si="454"/>
        <v>3.7504992241124051</v>
      </c>
      <c r="BL958" s="166">
        <f t="shared" si="454"/>
        <v>3.8480122039393279</v>
      </c>
      <c r="BM958" s="166">
        <f t="shared" si="454"/>
        <v>3.9480605212417501</v>
      </c>
      <c r="BN958" s="166">
        <f t="shared" si="454"/>
        <v>4.0507100947940362</v>
      </c>
      <c r="BO958" s="166">
        <f t="shared" si="454"/>
        <v>4.156028557258681</v>
      </c>
    </row>
    <row r="959" spans="1:67" ht="12.75" customHeight="1" outlineLevel="2">
      <c r="B959" s="14" t="s">
        <v>553</v>
      </c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</row>
    <row r="960" spans="1:67" ht="12.75" customHeight="1" outlineLevel="2">
      <c r="B960" s="64" t="s">
        <v>554</v>
      </c>
      <c r="L960" s="2">
        <f t="shared" ref="L960:BO960" si="455">IF(L$10&gt;$C957,0,+K963)</f>
        <v>0</v>
      </c>
      <c r="M960" s="2">
        <f t="shared" si="455"/>
        <v>0</v>
      </c>
      <c r="N960" s="2">
        <f t="shared" si="455"/>
        <v>0</v>
      </c>
      <c r="O960" s="2">
        <f t="shared" si="455"/>
        <v>0</v>
      </c>
      <c r="P960" s="2">
        <f t="shared" si="455"/>
        <v>0</v>
      </c>
      <c r="Q960" s="2">
        <f t="shared" si="455"/>
        <v>0</v>
      </c>
      <c r="R960" s="2">
        <f t="shared" si="455"/>
        <v>0</v>
      </c>
      <c r="S960" s="2">
        <f t="shared" si="455"/>
        <v>0</v>
      </c>
      <c r="T960" s="2">
        <f t="shared" si="455"/>
        <v>0</v>
      </c>
      <c r="U960" s="2">
        <f t="shared" si="455"/>
        <v>0</v>
      </c>
      <c r="V960" s="2">
        <f t="shared" si="455"/>
        <v>0</v>
      </c>
      <c r="W960" s="2">
        <f t="shared" si="455"/>
        <v>0</v>
      </c>
      <c r="X960" s="2">
        <f t="shared" si="455"/>
        <v>0</v>
      </c>
      <c r="Y960" s="2">
        <f t="shared" si="455"/>
        <v>0</v>
      </c>
      <c r="Z960" s="2">
        <f t="shared" si="455"/>
        <v>0</v>
      </c>
      <c r="AA960" s="2">
        <f t="shared" si="455"/>
        <v>0</v>
      </c>
      <c r="AB960" s="2">
        <f t="shared" si="455"/>
        <v>0</v>
      </c>
      <c r="AC960" s="2">
        <f t="shared" si="455"/>
        <v>0</v>
      </c>
      <c r="AD960" s="2">
        <f t="shared" si="455"/>
        <v>0</v>
      </c>
      <c r="AE960" s="2">
        <f t="shared" si="455"/>
        <v>0</v>
      </c>
      <c r="AF960" s="2">
        <f t="shared" si="455"/>
        <v>0</v>
      </c>
      <c r="AG960" s="2">
        <f t="shared" si="455"/>
        <v>0</v>
      </c>
      <c r="AH960" s="2">
        <f t="shared" si="455"/>
        <v>0</v>
      </c>
      <c r="AI960" s="2">
        <f t="shared" si="455"/>
        <v>0</v>
      </c>
      <c r="AJ960" s="2">
        <f t="shared" si="455"/>
        <v>0</v>
      </c>
      <c r="AK960" s="2">
        <f t="shared" si="455"/>
        <v>0</v>
      </c>
      <c r="AL960" s="2">
        <f t="shared" si="455"/>
        <v>0</v>
      </c>
      <c r="AM960" s="2">
        <f t="shared" si="455"/>
        <v>0</v>
      </c>
      <c r="AN960" s="2">
        <f t="shared" si="455"/>
        <v>0</v>
      </c>
      <c r="AO960" s="2">
        <f t="shared" si="455"/>
        <v>0</v>
      </c>
      <c r="AP960" s="2">
        <f t="shared" si="455"/>
        <v>0</v>
      </c>
      <c r="AQ960" s="2">
        <f t="shared" si="455"/>
        <v>0</v>
      </c>
      <c r="AR960" s="2">
        <f t="shared" si="455"/>
        <v>0</v>
      </c>
      <c r="AS960" s="2">
        <f t="shared" si="455"/>
        <v>0</v>
      </c>
      <c r="AT960" s="2">
        <f t="shared" si="455"/>
        <v>0</v>
      </c>
      <c r="AU960" s="2">
        <f t="shared" si="455"/>
        <v>0</v>
      </c>
      <c r="AV960" s="2">
        <f t="shared" si="455"/>
        <v>0</v>
      </c>
      <c r="AW960" s="2">
        <f t="shared" si="455"/>
        <v>0</v>
      </c>
      <c r="AX960" s="2">
        <f t="shared" si="455"/>
        <v>110381.15262359251</v>
      </c>
      <c r="AY960" s="2">
        <f t="shared" si="455"/>
        <v>0</v>
      </c>
      <c r="AZ960" s="2">
        <f t="shared" si="455"/>
        <v>0</v>
      </c>
      <c r="BA960" s="2">
        <f t="shared" si="455"/>
        <v>0</v>
      </c>
      <c r="BB960" s="2">
        <f t="shared" si="455"/>
        <v>0</v>
      </c>
      <c r="BC960" s="2">
        <f t="shared" si="455"/>
        <v>0</v>
      </c>
      <c r="BD960" s="2">
        <f t="shared" si="455"/>
        <v>0</v>
      </c>
      <c r="BE960" s="2">
        <f t="shared" si="455"/>
        <v>0</v>
      </c>
      <c r="BF960" s="2">
        <f t="shared" si="455"/>
        <v>0</v>
      </c>
      <c r="BG960" s="2">
        <f t="shared" si="455"/>
        <v>0</v>
      </c>
      <c r="BH960" s="2">
        <f t="shared" si="455"/>
        <v>0</v>
      </c>
      <c r="BI960" s="2">
        <f t="shared" si="455"/>
        <v>0</v>
      </c>
      <c r="BJ960" s="2">
        <f t="shared" si="455"/>
        <v>0</v>
      </c>
      <c r="BK960" s="2">
        <f t="shared" si="455"/>
        <v>0</v>
      </c>
      <c r="BL960" s="2">
        <f t="shared" si="455"/>
        <v>0</v>
      </c>
      <c r="BM960" s="2">
        <f t="shared" si="455"/>
        <v>0</v>
      </c>
      <c r="BN960" s="2">
        <f t="shared" si="455"/>
        <v>0</v>
      </c>
      <c r="BO960" s="2">
        <f t="shared" si="455"/>
        <v>0</v>
      </c>
    </row>
    <row r="961" spans="2:67" ht="12.75" customHeight="1" outlineLevel="2">
      <c r="B961" s="64" t="s">
        <v>555</v>
      </c>
      <c r="L961" s="2">
        <f t="shared" ref="L961:BO961" si="456">IF(AND(L$10&gt;=$C956,L$10&lt;=$C957),INDEX($C954:$G954,1,L$10-$C956+1)*$C953*L958,0)</f>
        <v>0</v>
      </c>
      <c r="M961" s="2">
        <f t="shared" si="456"/>
        <v>0</v>
      </c>
      <c r="N961" s="2">
        <f t="shared" si="456"/>
        <v>0</v>
      </c>
      <c r="O961" s="2">
        <f t="shared" si="456"/>
        <v>0</v>
      </c>
      <c r="P961" s="2">
        <f t="shared" si="456"/>
        <v>0</v>
      </c>
      <c r="Q961" s="2">
        <f t="shared" si="456"/>
        <v>0</v>
      </c>
      <c r="R961" s="2">
        <f t="shared" si="456"/>
        <v>0</v>
      </c>
      <c r="S961" s="2">
        <f t="shared" si="456"/>
        <v>0</v>
      </c>
      <c r="T961" s="2">
        <f t="shared" si="456"/>
        <v>0</v>
      </c>
      <c r="U961" s="2">
        <f t="shared" si="456"/>
        <v>0</v>
      </c>
      <c r="V961" s="2">
        <f t="shared" si="456"/>
        <v>0</v>
      </c>
      <c r="W961" s="2">
        <f t="shared" si="456"/>
        <v>0</v>
      </c>
      <c r="X961" s="2">
        <f t="shared" si="456"/>
        <v>0</v>
      </c>
      <c r="Y961" s="2">
        <f t="shared" si="456"/>
        <v>0</v>
      </c>
      <c r="Z961" s="2">
        <f t="shared" si="456"/>
        <v>0</v>
      </c>
      <c r="AA961" s="2">
        <f t="shared" si="456"/>
        <v>0</v>
      </c>
      <c r="AB961" s="2">
        <f t="shared" si="456"/>
        <v>0</v>
      </c>
      <c r="AC961" s="2">
        <f t="shared" si="456"/>
        <v>0</v>
      </c>
      <c r="AD961" s="2">
        <f t="shared" si="456"/>
        <v>0</v>
      </c>
      <c r="AE961" s="2">
        <f t="shared" si="456"/>
        <v>0</v>
      </c>
      <c r="AF961" s="2">
        <f t="shared" si="456"/>
        <v>0</v>
      </c>
      <c r="AG961" s="2">
        <f t="shared" si="456"/>
        <v>0</v>
      </c>
      <c r="AH961" s="2">
        <f t="shared" si="456"/>
        <v>0</v>
      </c>
      <c r="AI961" s="2">
        <f t="shared" si="456"/>
        <v>0</v>
      </c>
      <c r="AJ961" s="2">
        <f t="shared" si="456"/>
        <v>0</v>
      </c>
      <c r="AK961" s="2">
        <f t="shared" si="456"/>
        <v>0</v>
      </c>
      <c r="AL961" s="2">
        <f t="shared" si="456"/>
        <v>0</v>
      </c>
      <c r="AM961" s="2">
        <f t="shared" si="456"/>
        <v>0</v>
      </c>
      <c r="AN961" s="2">
        <f t="shared" si="456"/>
        <v>0</v>
      </c>
      <c r="AO961" s="2">
        <f t="shared" si="456"/>
        <v>0</v>
      </c>
      <c r="AP961" s="2">
        <f t="shared" si="456"/>
        <v>0</v>
      </c>
      <c r="AQ961" s="2">
        <f t="shared" si="456"/>
        <v>0</v>
      </c>
      <c r="AR961" s="2">
        <f t="shared" si="456"/>
        <v>0</v>
      </c>
      <c r="AS961" s="2">
        <f t="shared" si="456"/>
        <v>0</v>
      </c>
      <c r="AT961" s="2">
        <f t="shared" si="456"/>
        <v>0</v>
      </c>
      <c r="AU961" s="2">
        <f t="shared" si="456"/>
        <v>0</v>
      </c>
      <c r="AV961" s="2">
        <f t="shared" si="456"/>
        <v>0</v>
      </c>
      <c r="AW961" s="2">
        <f t="shared" si="456"/>
        <v>107036.26921075638</v>
      </c>
      <c r="AX961" s="2">
        <f t="shared" si="456"/>
        <v>219671.37347904101</v>
      </c>
      <c r="AY961" s="2">
        <f t="shared" si="456"/>
        <v>0</v>
      </c>
      <c r="AZ961" s="2">
        <f t="shared" si="456"/>
        <v>0</v>
      </c>
      <c r="BA961" s="2">
        <f t="shared" si="456"/>
        <v>0</v>
      </c>
      <c r="BB961" s="2">
        <f t="shared" si="456"/>
        <v>0</v>
      </c>
      <c r="BC961" s="2">
        <f t="shared" si="456"/>
        <v>0</v>
      </c>
      <c r="BD961" s="2">
        <f t="shared" si="456"/>
        <v>0</v>
      </c>
      <c r="BE961" s="2">
        <f t="shared" si="456"/>
        <v>0</v>
      </c>
      <c r="BF961" s="2">
        <f t="shared" si="456"/>
        <v>0</v>
      </c>
      <c r="BG961" s="2">
        <f t="shared" si="456"/>
        <v>0</v>
      </c>
      <c r="BH961" s="2">
        <f t="shared" si="456"/>
        <v>0</v>
      </c>
      <c r="BI961" s="2">
        <f t="shared" si="456"/>
        <v>0</v>
      </c>
      <c r="BJ961" s="2">
        <f t="shared" si="456"/>
        <v>0</v>
      </c>
      <c r="BK961" s="2">
        <f t="shared" si="456"/>
        <v>0</v>
      </c>
      <c r="BL961" s="2">
        <f t="shared" si="456"/>
        <v>0</v>
      </c>
      <c r="BM961" s="2">
        <f t="shared" si="456"/>
        <v>0</v>
      </c>
      <c r="BN961" s="2">
        <f t="shared" si="456"/>
        <v>0</v>
      </c>
      <c r="BO961" s="2">
        <f t="shared" si="456"/>
        <v>0</v>
      </c>
    </row>
    <row r="962" spans="2:67" ht="12.75" customHeight="1" outlineLevel="2">
      <c r="B962" s="64" t="s">
        <v>3</v>
      </c>
      <c r="C962" s="165">
        <v>6.25E-2</v>
      </c>
      <c r="L962" s="2">
        <f t="shared" ref="L962:BO962" si="457">SUM(L960,L961/2)*$C962*IF(L$10=$C956,(13-$D956)/12,IF(L$10=$C957,($D957-1)/12,1))</f>
        <v>0</v>
      </c>
      <c r="M962" s="2">
        <f t="shared" si="457"/>
        <v>0</v>
      </c>
      <c r="N962" s="2">
        <f t="shared" si="457"/>
        <v>0</v>
      </c>
      <c r="O962" s="2">
        <f t="shared" si="457"/>
        <v>0</v>
      </c>
      <c r="P962" s="2">
        <f t="shared" si="457"/>
        <v>0</v>
      </c>
      <c r="Q962" s="2">
        <f t="shared" si="457"/>
        <v>0</v>
      </c>
      <c r="R962" s="2">
        <f t="shared" si="457"/>
        <v>0</v>
      </c>
      <c r="S962" s="2">
        <f t="shared" si="457"/>
        <v>0</v>
      </c>
      <c r="T962" s="2">
        <f t="shared" si="457"/>
        <v>0</v>
      </c>
      <c r="U962" s="2">
        <f t="shared" si="457"/>
        <v>0</v>
      </c>
      <c r="V962" s="2">
        <f t="shared" si="457"/>
        <v>0</v>
      </c>
      <c r="W962" s="2">
        <f t="shared" si="457"/>
        <v>0</v>
      </c>
      <c r="X962" s="2">
        <f t="shared" si="457"/>
        <v>0</v>
      </c>
      <c r="Y962" s="2">
        <f t="shared" si="457"/>
        <v>0</v>
      </c>
      <c r="Z962" s="2">
        <f t="shared" si="457"/>
        <v>0</v>
      </c>
      <c r="AA962" s="2">
        <f t="shared" si="457"/>
        <v>0</v>
      </c>
      <c r="AB962" s="2">
        <f t="shared" si="457"/>
        <v>0</v>
      </c>
      <c r="AC962" s="2">
        <f t="shared" si="457"/>
        <v>0</v>
      </c>
      <c r="AD962" s="2">
        <f t="shared" si="457"/>
        <v>0</v>
      </c>
      <c r="AE962" s="2">
        <f t="shared" si="457"/>
        <v>0</v>
      </c>
      <c r="AF962" s="2">
        <f t="shared" si="457"/>
        <v>0</v>
      </c>
      <c r="AG962" s="2">
        <f t="shared" si="457"/>
        <v>0</v>
      </c>
      <c r="AH962" s="2">
        <f t="shared" si="457"/>
        <v>0</v>
      </c>
      <c r="AI962" s="2">
        <f t="shared" si="457"/>
        <v>0</v>
      </c>
      <c r="AJ962" s="2">
        <f t="shared" si="457"/>
        <v>0</v>
      </c>
      <c r="AK962" s="2">
        <f t="shared" si="457"/>
        <v>0</v>
      </c>
      <c r="AL962" s="2">
        <f t="shared" si="457"/>
        <v>0</v>
      </c>
      <c r="AM962" s="2">
        <f t="shared" si="457"/>
        <v>0</v>
      </c>
      <c r="AN962" s="2">
        <f t="shared" si="457"/>
        <v>0</v>
      </c>
      <c r="AO962" s="2">
        <f t="shared" si="457"/>
        <v>0</v>
      </c>
      <c r="AP962" s="2">
        <f t="shared" si="457"/>
        <v>0</v>
      </c>
      <c r="AQ962" s="2">
        <f t="shared" si="457"/>
        <v>0</v>
      </c>
      <c r="AR962" s="2">
        <f t="shared" si="457"/>
        <v>0</v>
      </c>
      <c r="AS962" s="2">
        <f t="shared" si="457"/>
        <v>0</v>
      </c>
      <c r="AT962" s="2">
        <f t="shared" si="457"/>
        <v>0</v>
      </c>
      <c r="AU962" s="2">
        <f t="shared" si="457"/>
        <v>0</v>
      </c>
      <c r="AV962" s="2">
        <f t="shared" si="457"/>
        <v>0</v>
      </c>
      <c r="AW962" s="2">
        <f t="shared" si="457"/>
        <v>3344.8834128361368</v>
      </c>
      <c r="AX962" s="2">
        <f t="shared" si="457"/>
        <v>10322.664345145922</v>
      </c>
      <c r="AY962" s="2">
        <f t="shared" si="457"/>
        <v>0</v>
      </c>
      <c r="AZ962" s="2">
        <f t="shared" si="457"/>
        <v>0</v>
      </c>
      <c r="BA962" s="2">
        <f t="shared" si="457"/>
        <v>0</v>
      </c>
      <c r="BB962" s="2">
        <f t="shared" si="457"/>
        <v>0</v>
      </c>
      <c r="BC962" s="2">
        <f t="shared" si="457"/>
        <v>0</v>
      </c>
      <c r="BD962" s="2">
        <f t="shared" si="457"/>
        <v>0</v>
      </c>
      <c r="BE962" s="2">
        <f t="shared" si="457"/>
        <v>0</v>
      </c>
      <c r="BF962" s="2">
        <f t="shared" si="457"/>
        <v>0</v>
      </c>
      <c r="BG962" s="2">
        <f t="shared" si="457"/>
        <v>0</v>
      </c>
      <c r="BH962" s="2">
        <f t="shared" si="457"/>
        <v>0</v>
      </c>
      <c r="BI962" s="2">
        <f t="shared" si="457"/>
        <v>0</v>
      </c>
      <c r="BJ962" s="2">
        <f t="shared" si="457"/>
        <v>0</v>
      </c>
      <c r="BK962" s="2">
        <f t="shared" si="457"/>
        <v>0</v>
      </c>
      <c r="BL962" s="2">
        <f t="shared" si="457"/>
        <v>0</v>
      </c>
      <c r="BM962" s="2">
        <f t="shared" si="457"/>
        <v>0</v>
      </c>
      <c r="BN962" s="2">
        <f t="shared" si="457"/>
        <v>0</v>
      </c>
      <c r="BO962" s="2">
        <f t="shared" si="457"/>
        <v>0</v>
      </c>
    </row>
    <row r="963" spans="2:67" ht="12.75" customHeight="1" outlineLevel="2">
      <c r="B963" s="64" t="s">
        <v>556</v>
      </c>
      <c r="K963" s="167"/>
      <c r="L963" s="2">
        <f>SUM(L960:L962)</f>
        <v>0</v>
      </c>
      <c r="M963" s="2">
        <f t="shared" ref="M963:BO963" si="458">SUM(M960:M962)</f>
        <v>0</v>
      </c>
      <c r="N963" s="2">
        <f t="shared" si="458"/>
        <v>0</v>
      </c>
      <c r="O963" s="2">
        <f t="shared" si="458"/>
        <v>0</v>
      </c>
      <c r="P963" s="2">
        <f t="shared" si="458"/>
        <v>0</v>
      </c>
      <c r="Q963" s="2">
        <f t="shared" si="458"/>
        <v>0</v>
      </c>
      <c r="R963" s="2">
        <f t="shared" si="458"/>
        <v>0</v>
      </c>
      <c r="S963" s="2">
        <f t="shared" si="458"/>
        <v>0</v>
      </c>
      <c r="T963" s="2">
        <f t="shared" si="458"/>
        <v>0</v>
      </c>
      <c r="U963" s="2">
        <f t="shared" si="458"/>
        <v>0</v>
      </c>
      <c r="V963" s="2">
        <f t="shared" si="458"/>
        <v>0</v>
      </c>
      <c r="W963" s="2">
        <f t="shared" si="458"/>
        <v>0</v>
      </c>
      <c r="X963" s="2">
        <f t="shared" si="458"/>
        <v>0</v>
      </c>
      <c r="Y963" s="2">
        <f t="shared" si="458"/>
        <v>0</v>
      </c>
      <c r="Z963" s="2">
        <f t="shared" si="458"/>
        <v>0</v>
      </c>
      <c r="AA963" s="2">
        <f t="shared" si="458"/>
        <v>0</v>
      </c>
      <c r="AB963" s="2">
        <f t="shared" si="458"/>
        <v>0</v>
      </c>
      <c r="AC963" s="2">
        <f t="shared" si="458"/>
        <v>0</v>
      </c>
      <c r="AD963" s="2">
        <f t="shared" si="458"/>
        <v>0</v>
      </c>
      <c r="AE963" s="2">
        <f t="shared" si="458"/>
        <v>0</v>
      </c>
      <c r="AF963" s="2">
        <f t="shared" si="458"/>
        <v>0</v>
      </c>
      <c r="AG963" s="2">
        <f t="shared" si="458"/>
        <v>0</v>
      </c>
      <c r="AH963" s="2">
        <f t="shared" si="458"/>
        <v>0</v>
      </c>
      <c r="AI963" s="2">
        <f t="shared" si="458"/>
        <v>0</v>
      </c>
      <c r="AJ963" s="2">
        <f t="shared" si="458"/>
        <v>0</v>
      </c>
      <c r="AK963" s="2">
        <f t="shared" si="458"/>
        <v>0</v>
      </c>
      <c r="AL963" s="2">
        <f t="shared" si="458"/>
        <v>0</v>
      </c>
      <c r="AM963" s="2">
        <f t="shared" si="458"/>
        <v>0</v>
      </c>
      <c r="AN963" s="2">
        <f t="shared" si="458"/>
        <v>0</v>
      </c>
      <c r="AO963" s="2">
        <f t="shared" si="458"/>
        <v>0</v>
      </c>
      <c r="AP963" s="2">
        <f t="shared" si="458"/>
        <v>0</v>
      </c>
      <c r="AQ963" s="2">
        <f t="shared" si="458"/>
        <v>0</v>
      </c>
      <c r="AR963" s="2">
        <f t="shared" si="458"/>
        <v>0</v>
      </c>
      <c r="AS963" s="2">
        <f t="shared" si="458"/>
        <v>0</v>
      </c>
      <c r="AT963" s="2">
        <f t="shared" si="458"/>
        <v>0</v>
      </c>
      <c r="AU963" s="2">
        <f t="shared" si="458"/>
        <v>0</v>
      </c>
      <c r="AV963" s="2">
        <f t="shared" si="458"/>
        <v>0</v>
      </c>
      <c r="AW963" s="2">
        <f t="shared" si="458"/>
        <v>110381.15262359251</v>
      </c>
      <c r="AX963" s="2">
        <f t="shared" si="458"/>
        <v>340375.19044777943</v>
      </c>
      <c r="AY963" s="2">
        <f t="shared" si="458"/>
        <v>0</v>
      </c>
      <c r="AZ963" s="2">
        <f t="shared" si="458"/>
        <v>0</v>
      </c>
      <c r="BA963" s="2">
        <f t="shared" si="458"/>
        <v>0</v>
      </c>
      <c r="BB963" s="2">
        <f t="shared" si="458"/>
        <v>0</v>
      </c>
      <c r="BC963" s="2">
        <f t="shared" si="458"/>
        <v>0</v>
      </c>
      <c r="BD963" s="2">
        <f t="shared" si="458"/>
        <v>0</v>
      </c>
      <c r="BE963" s="2">
        <f t="shared" si="458"/>
        <v>0</v>
      </c>
      <c r="BF963" s="2">
        <f t="shared" si="458"/>
        <v>0</v>
      </c>
      <c r="BG963" s="2">
        <f t="shared" si="458"/>
        <v>0</v>
      </c>
      <c r="BH963" s="2">
        <f t="shared" si="458"/>
        <v>0</v>
      </c>
      <c r="BI963" s="2">
        <f t="shared" si="458"/>
        <v>0</v>
      </c>
      <c r="BJ963" s="2">
        <f t="shared" si="458"/>
        <v>0</v>
      </c>
      <c r="BK963" s="2">
        <f t="shared" si="458"/>
        <v>0</v>
      </c>
      <c r="BL963" s="2">
        <f t="shared" si="458"/>
        <v>0</v>
      </c>
      <c r="BM963" s="2">
        <f t="shared" si="458"/>
        <v>0</v>
      </c>
      <c r="BN963" s="2">
        <f t="shared" si="458"/>
        <v>0</v>
      </c>
      <c r="BO963" s="2">
        <f t="shared" si="458"/>
        <v>0</v>
      </c>
    </row>
    <row r="964" spans="2:67" ht="12.75" customHeight="1" outlineLevel="2">
      <c r="B964" s="168" t="s">
        <v>557</v>
      </c>
      <c r="E964" s="2">
        <f>MAX(L963:BO963)*(1+$C$8)</f>
        <v>340375.19044777943</v>
      </c>
      <c r="F964" s="159">
        <v>20</v>
      </c>
      <c r="G964" s="169">
        <f>+$C$6</f>
        <v>2.9999999999999997E-4</v>
      </c>
      <c r="H964" s="151"/>
      <c r="L964" s="2"/>
      <c r="M964" s="2"/>
      <c r="N964" s="2"/>
      <c r="O964" s="2"/>
      <c r="P964" s="2"/>
      <c r="Q964" s="2"/>
    </row>
    <row r="965" spans="2:67" ht="12.75" customHeight="1" outlineLevel="2">
      <c r="B965" s="14"/>
    </row>
    <row r="966" spans="2:67" ht="12.75" customHeight="1" outlineLevel="2">
      <c r="B966" s="170" t="s">
        <v>558</v>
      </c>
    </row>
    <row r="967" spans="2:67" ht="12.75" customHeight="1" outlineLevel="2">
      <c r="B967" s="168" t="s">
        <v>559</v>
      </c>
      <c r="K967" s="2"/>
      <c r="L967" s="2">
        <f t="shared" ref="L967:BO967" si="459">IF(L$10=$C957,$E964,K969)</f>
        <v>0</v>
      </c>
      <c r="M967" s="2">
        <f t="shared" si="459"/>
        <v>0</v>
      </c>
      <c r="N967" s="2">
        <f t="shared" si="459"/>
        <v>0</v>
      </c>
      <c r="O967" s="2">
        <f t="shared" si="459"/>
        <v>0</v>
      </c>
      <c r="P967" s="2">
        <f t="shared" si="459"/>
        <v>0</v>
      </c>
      <c r="Q967" s="2">
        <f t="shared" si="459"/>
        <v>0</v>
      </c>
      <c r="R967" s="2">
        <f t="shared" si="459"/>
        <v>0</v>
      </c>
      <c r="S967" s="2">
        <f t="shared" si="459"/>
        <v>0</v>
      </c>
      <c r="T967" s="2">
        <f t="shared" si="459"/>
        <v>0</v>
      </c>
      <c r="U967" s="2">
        <f t="shared" si="459"/>
        <v>0</v>
      </c>
      <c r="V967" s="2">
        <f t="shared" si="459"/>
        <v>0</v>
      </c>
      <c r="W967" s="2">
        <f t="shared" si="459"/>
        <v>0</v>
      </c>
      <c r="X967" s="2">
        <f t="shared" si="459"/>
        <v>0</v>
      </c>
      <c r="Y967" s="2">
        <f t="shared" si="459"/>
        <v>0</v>
      </c>
      <c r="Z967" s="2">
        <f t="shared" si="459"/>
        <v>0</v>
      </c>
      <c r="AA967" s="2">
        <f t="shared" si="459"/>
        <v>0</v>
      </c>
      <c r="AB967" s="2">
        <f t="shared" si="459"/>
        <v>0</v>
      </c>
      <c r="AC967" s="2">
        <f t="shared" si="459"/>
        <v>0</v>
      </c>
      <c r="AD967" s="2">
        <f t="shared" si="459"/>
        <v>0</v>
      </c>
      <c r="AE967" s="2">
        <f t="shared" si="459"/>
        <v>0</v>
      </c>
      <c r="AF967" s="2">
        <f t="shared" si="459"/>
        <v>0</v>
      </c>
      <c r="AG967" s="2">
        <f t="shared" si="459"/>
        <v>0</v>
      </c>
      <c r="AH967" s="2">
        <f t="shared" si="459"/>
        <v>0</v>
      </c>
      <c r="AI967" s="2">
        <f t="shared" si="459"/>
        <v>0</v>
      </c>
      <c r="AJ967" s="2">
        <f t="shared" si="459"/>
        <v>0</v>
      </c>
      <c r="AK967" s="2">
        <f t="shared" si="459"/>
        <v>0</v>
      </c>
      <c r="AL967" s="2">
        <f t="shared" si="459"/>
        <v>0</v>
      </c>
      <c r="AM967" s="2">
        <f t="shared" si="459"/>
        <v>0</v>
      </c>
      <c r="AN967" s="2">
        <f t="shared" si="459"/>
        <v>0</v>
      </c>
      <c r="AO967" s="2">
        <f t="shared" si="459"/>
        <v>0</v>
      </c>
      <c r="AP967" s="2">
        <f t="shared" si="459"/>
        <v>0</v>
      </c>
      <c r="AQ967" s="2">
        <f t="shared" si="459"/>
        <v>0</v>
      </c>
      <c r="AR967" s="2">
        <f t="shared" si="459"/>
        <v>0</v>
      </c>
      <c r="AS967" s="2">
        <f t="shared" si="459"/>
        <v>0</v>
      </c>
      <c r="AT967" s="2">
        <f t="shared" si="459"/>
        <v>0</v>
      </c>
      <c r="AU967" s="2">
        <f t="shared" si="459"/>
        <v>0</v>
      </c>
      <c r="AV967" s="2">
        <f t="shared" si="459"/>
        <v>0</v>
      </c>
      <c r="AW967" s="2">
        <f t="shared" si="459"/>
        <v>0</v>
      </c>
      <c r="AX967" s="2">
        <f t="shared" si="459"/>
        <v>340375.19044777943</v>
      </c>
      <c r="AY967" s="2">
        <f t="shared" si="459"/>
        <v>336120.5005671822</v>
      </c>
      <c r="AZ967" s="2">
        <f t="shared" si="459"/>
        <v>319101.74104479322</v>
      </c>
      <c r="BA967" s="2">
        <f t="shared" si="459"/>
        <v>302082.98152240424</v>
      </c>
      <c r="BB967" s="2">
        <f t="shared" si="459"/>
        <v>285064.22200001526</v>
      </c>
      <c r="BC967" s="2">
        <f t="shared" si="459"/>
        <v>268045.46247762628</v>
      </c>
      <c r="BD967" s="2">
        <f t="shared" si="459"/>
        <v>251026.7029552373</v>
      </c>
      <c r="BE967" s="2">
        <f t="shared" si="459"/>
        <v>234007.94343284832</v>
      </c>
      <c r="BF967" s="2">
        <f t="shared" si="459"/>
        <v>216989.18391045934</v>
      </c>
      <c r="BG967" s="2">
        <f t="shared" si="459"/>
        <v>199970.42438807036</v>
      </c>
      <c r="BH967" s="2">
        <f t="shared" si="459"/>
        <v>182951.66486568138</v>
      </c>
      <c r="BI967" s="2">
        <f t="shared" si="459"/>
        <v>165932.9053432924</v>
      </c>
      <c r="BJ967" s="2">
        <f t="shared" si="459"/>
        <v>148914.14582090342</v>
      </c>
      <c r="BK967" s="2">
        <f t="shared" si="459"/>
        <v>131895.38629851444</v>
      </c>
      <c r="BL967" s="2">
        <f t="shared" si="459"/>
        <v>114876.62677612546</v>
      </c>
      <c r="BM967" s="2">
        <f t="shared" si="459"/>
        <v>97857.867253736476</v>
      </c>
      <c r="BN967" s="2">
        <f t="shared" si="459"/>
        <v>80839.107731347496</v>
      </c>
      <c r="BO967" s="2">
        <f t="shared" si="459"/>
        <v>63820.348208958523</v>
      </c>
    </row>
    <row r="968" spans="2:67" ht="12.75" customHeight="1" outlineLevel="2">
      <c r="B968" s="64" t="s">
        <v>541</v>
      </c>
      <c r="K968" s="2"/>
      <c r="L968" s="2">
        <f t="shared" ref="L968:BO968" si="460">IF(L$10=$C957,$E964/$F964*(13-$D957)/12,MIN(K969,$E964/$F964))</f>
        <v>0</v>
      </c>
      <c r="M968" s="2">
        <f t="shared" si="460"/>
        <v>0</v>
      </c>
      <c r="N968" s="2">
        <f t="shared" si="460"/>
        <v>0</v>
      </c>
      <c r="O968" s="2">
        <f t="shared" si="460"/>
        <v>0</v>
      </c>
      <c r="P968" s="2">
        <f t="shared" si="460"/>
        <v>0</v>
      </c>
      <c r="Q968" s="2">
        <f t="shared" si="460"/>
        <v>0</v>
      </c>
      <c r="R968" s="2">
        <f t="shared" si="460"/>
        <v>0</v>
      </c>
      <c r="S968" s="2">
        <f t="shared" si="460"/>
        <v>0</v>
      </c>
      <c r="T968" s="2">
        <f t="shared" si="460"/>
        <v>0</v>
      </c>
      <c r="U968" s="2">
        <f t="shared" si="460"/>
        <v>0</v>
      </c>
      <c r="V968" s="2">
        <f t="shared" si="460"/>
        <v>0</v>
      </c>
      <c r="W968" s="2">
        <f t="shared" si="460"/>
        <v>0</v>
      </c>
      <c r="X968" s="2">
        <f t="shared" si="460"/>
        <v>0</v>
      </c>
      <c r="Y968" s="2">
        <f t="shared" si="460"/>
        <v>0</v>
      </c>
      <c r="Z968" s="2">
        <f t="shared" si="460"/>
        <v>0</v>
      </c>
      <c r="AA968" s="2">
        <f t="shared" si="460"/>
        <v>0</v>
      </c>
      <c r="AB968" s="2">
        <f t="shared" si="460"/>
        <v>0</v>
      </c>
      <c r="AC968" s="2">
        <f t="shared" si="460"/>
        <v>0</v>
      </c>
      <c r="AD968" s="2">
        <f t="shared" si="460"/>
        <v>0</v>
      </c>
      <c r="AE968" s="2">
        <f t="shared" si="460"/>
        <v>0</v>
      </c>
      <c r="AF968" s="2">
        <f t="shared" si="460"/>
        <v>0</v>
      </c>
      <c r="AG968" s="2">
        <f t="shared" si="460"/>
        <v>0</v>
      </c>
      <c r="AH968" s="2">
        <f t="shared" si="460"/>
        <v>0</v>
      </c>
      <c r="AI968" s="2">
        <f t="shared" si="460"/>
        <v>0</v>
      </c>
      <c r="AJ968" s="2">
        <f t="shared" si="460"/>
        <v>0</v>
      </c>
      <c r="AK968" s="2">
        <f t="shared" si="460"/>
        <v>0</v>
      </c>
      <c r="AL968" s="2">
        <f t="shared" si="460"/>
        <v>0</v>
      </c>
      <c r="AM968" s="2">
        <f t="shared" si="460"/>
        <v>0</v>
      </c>
      <c r="AN968" s="2">
        <f t="shared" si="460"/>
        <v>0</v>
      </c>
      <c r="AO968" s="2">
        <f t="shared" si="460"/>
        <v>0</v>
      </c>
      <c r="AP968" s="2">
        <f t="shared" si="460"/>
        <v>0</v>
      </c>
      <c r="AQ968" s="2">
        <f t="shared" si="460"/>
        <v>0</v>
      </c>
      <c r="AR968" s="2">
        <f t="shared" si="460"/>
        <v>0</v>
      </c>
      <c r="AS968" s="2">
        <f t="shared" si="460"/>
        <v>0</v>
      </c>
      <c r="AT968" s="2">
        <f t="shared" si="460"/>
        <v>0</v>
      </c>
      <c r="AU968" s="2">
        <f t="shared" si="460"/>
        <v>0</v>
      </c>
      <c r="AV968" s="2">
        <f t="shared" si="460"/>
        <v>0</v>
      </c>
      <c r="AW968" s="2">
        <f t="shared" si="460"/>
        <v>0</v>
      </c>
      <c r="AX968" s="2">
        <f t="shared" si="460"/>
        <v>4254.6898805972432</v>
      </c>
      <c r="AY968" s="2">
        <f t="shared" si="460"/>
        <v>17018.759522388973</v>
      </c>
      <c r="AZ968" s="2">
        <f t="shared" si="460"/>
        <v>17018.759522388973</v>
      </c>
      <c r="BA968" s="2">
        <f t="shared" si="460"/>
        <v>17018.759522388973</v>
      </c>
      <c r="BB968" s="2">
        <f t="shared" si="460"/>
        <v>17018.759522388973</v>
      </c>
      <c r="BC968" s="2">
        <f t="shared" si="460"/>
        <v>17018.759522388973</v>
      </c>
      <c r="BD968" s="2">
        <f t="shared" si="460"/>
        <v>17018.759522388973</v>
      </c>
      <c r="BE968" s="2">
        <f t="shared" si="460"/>
        <v>17018.759522388973</v>
      </c>
      <c r="BF968" s="2">
        <f t="shared" si="460"/>
        <v>17018.759522388973</v>
      </c>
      <c r="BG968" s="2">
        <f t="shared" si="460"/>
        <v>17018.759522388973</v>
      </c>
      <c r="BH968" s="2">
        <f t="shared" si="460"/>
        <v>17018.759522388973</v>
      </c>
      <c r="BI968" s="2">
        <f t="shared" si="460"/>
        <v>17018.759522388973</v>
      </c>
      <c r="BJ968" s="2">
        <f t="shared" si="460"/>
        <v>17018.759522388973</v>
      </c>
      <c r="BK968" s="2">
        <f t="shared" si="460"/>
        <v>17018.759522388973</v>
      </c>
      <c r="BL968" s="2">
        <f t="shared" si="460"/>
        <v>17018.759522388973</v>
      </c>
      <c r="BM968" s="2">
        <f t="shared" si="460"/>
        <v>17018.759522388973</v>
      </c>
      <c r="BN968" s="2">
        <f t="shared" si="460"/>
        <v>17018.759522388973</v>
      </c>
      <c r="BO968" s="2">
        <f t="shared" si="460"/>
        <v>17018.759522388973</v>
      </c>
    </row>
    <row r="969" spans="2:67" ht="12.75" customHeight="1" outlineLevel="2">
      <c r="B969" s="168" t="s">
        <v>542</v>
      </c>
      <c r="K969" s="167">
        <v>0</v>
      </c>
      <c r="L969" s="2">
        <f t="shared" ref="L969:BO969" si="461">+L967-L968</f>
        <v>0</v>
      </c>
      <c r="M969" s="2">
        <f t="shared" si="461"/>
        <v>0</v>
      </c>
      <c r="N969" s="2">
        <f t="shared" si="461"/>
        <v>0</v>
      </c>
      <c r="O969" s="2">
        <f t="shared" si="461"/>
        <v>0</v>
      </c>
      <c r="P969" s="2">
        <f t="shared" si="461"/>
        <v>0</v>
      </c>
      <c r="Q969" s="2">
        <f t="shared" si="461"/>
        <v>0</v>
      </c>
      <c r="R969" s="2">
        <f t="shared" si="461"/>
        <v>0</v>
      </c>
      <c r="S969" s="2">
        <f t="shared" si="461"/>
        <v>0</v>
      </c>
      <c r="T969" s="2">
        <f t="shared" si="461"/>
        <v>0</v>
      </c>
      <c r="U969" s="2">
        <f t="shared" si="461"/>
        <v>0</v>
      </c>
      <c r="V969" s="2">
        <f t="shared" si="461"/>
        <v>0</v>
      </c>
      <c r="W969" s="2">
        <f t="shared" si="461"/>
        <v>0</v>
      </c>
      <c r="X969" s="2">
        <f t="shared" si="461"/>
        <v>0</v>
      </c>
      <c r="Y969" s="2">
        <f t="shared" si="461"/>
        <v>0</v>
      </c>
      <c r="Z969" s="2">
        <f t="shared" si="461"/>
        <v>0</v>
      </c>
      <c r="AA969" s="2">
        <f t="shared" si="461"/>
        <v>0</v>
      </c>
      <c r="AB969" s="2">
        <f t="shared" si="461"/>
        <v>0</v>
      </c>
      <c r="AC969" s="2">
        <f t="shared" si="461"/>
        <v>0</v>
      </c>
      <c r="AD969" s="2">
        <f t="shared" si="461"/>
        <v>0</v>
      </c>
      <c r="AE969" s="2">
        <f t="shared" si="461"/>
        <v>0</v>
      </c>
      <c r="AF969" s="2">
        <f t="shared" si="461"/>
        <v>0</v>
      </c>
      <c r="AG969" s="2">
        <f t="shared" si="461"/>
        <v>0</v>
      </c>
      <c r="AH969" s="2">
        <f t="shared" si="461"/>
        <v>0</v>
      </c>
      <c r="AI969" s="2">
        <f t="shared" si="461"/>
        <v>0</v>
      </c>
      <c r="AJ969" s="2">
        <f t="shared" si="461"/>
        <v>0</v>
      </c>
      <c r="AK969" s="2">
        <f t="shared" si="461"/>
        <v>0</v>
      </c>
      <c r="AL969" s="2">
        <f t="shared" si="461"/>
        <v>0</v>
      </c>
      <c r="AM969" s="2">
        <f t="shared" si="461"/>
        <v>0</v>
      </c>
      <c r="AN969" s="2">
        <f t="shared" si="461"/>
        <v>0</v>
      </c>
      <c r="AO969" s="2">
        <f t="shared" si="461"/>
        <v>0</v>
      </c>
      <c r="AP969" s="2">
        <f t="shared" si="461"/>
        <v>0</v>
      </c>
      <c r="AQ969" s="2">
        <f t="shared" si="461"/>
        <v>0</v>
      </c>
      <c r="AR969" s="2">
        <f t="shared" si="461"/>
        <v>0</v>
      </c>
      <c r="AS969" s="2">
        <f t="shared" si="461"/>
        <v>0</v>
      </c>
      <c r="AT969" s="2">
        <f t="shared" si="461"/>
        <v>0</v>
      </c>
      <c r="AU969" s="2">
        <f t="shared" si="461"/>
        <v>0</v>
      </c>
      <c r="AV969" s="2">
        <f t="shared" si="461"/>
        <v>0</v>
      </c>
      <c r="AW969" s="2">
        <f t="shared" si="461"/>
        <v>0</v>
      </c>
      <c r="AX969" s="2">
        <f t="shared" si="461"/>
        <v>336120.5005671822</v>
      </c>
      <c r="AY969" s="2">
        <f t="shared" si="461"/>
        <v>319101.74104479322</v>
      </c>
      <c r="AZ969" s="2">
        <f t="shared" si="461"/>
        <v>302082.98152240424</v>
      </c>
      <c r="BA969" s="2">
        <f t="shared" si="461"/>
        <v>285064.22200001526</v>
      </c>
      <c r="BB969" s="2">
        <f t="shared" si="461"/>
        <v>268045.46247762628</v>
      </c>
      <c r="BC969" s="2">
        <f t="shared" si="461"/>
        <v>251026.7029552373</v>
      </c>
      <c r="BD969" s="2">
        <f t="shared" si="461"/>
        <v>234007.94343284832</v>
      </c>
      <c r="BE969" s="2">
        <f t="shared" si="461"/>
        <v>216989.18391045934</v>
      </c>
      <c r="BF969" s="2">
        <f t="shared" si="461"/>
        <v>199970.42438807036</v>
      </c>
      <c r="BG969" s="2">
        <f t="shared" si="461"/>
        <v>182951.66486568138</v>
      </c>
      <c r="BH969" s="2">
        <f t="shared" si="461"/>
        <v>165932.9053432924</v>
      </c>
      <c r="BI969" s="2">
        <f t="shared" si="461"/>
        <v>148914.14582090342</v>
      </c>
      <c r="BJ969" s="2">
        <f t="shared" si="461"/>
        <v>131895.38629851444</v>
      </c>
      <c r="BK969" s="2">
        <f t="shared" si="461"/>
        <v>114876.62677612546</v>
      </c>
      <c r="BL969" s="2">
        <f t="shared" si="461"/>
        <v>97857.867253736476</v>
      </c>
      <c r="BM969" s="2">
        <f t="shared" si="461"/>
        <v>80839.107731347496</v>
      </c>
      <c r="BN969" s="2">
        <f t="shared" si="461"/>
        <v>63820.348208958523</v>
      </c>
      <c r="BO969" s="2">
        <f t="shared" si="461"/>
        <v>46801.58868656955</v>
      </c>
    </row>
    <row r="970" spans="2:67" ht="12.75" customHeight="1" outlineLevel="2">
      <c r="B970" s="64" t="s">
        <v>543</v>
      </c>
      <c r="L970" s="2">
        <f t="shared" ref="L970:BO970" si="462">IF(L$10=$C957,(L967+L969)/2*(13-$D957)/12,(L967+L969)/2)</f>
        <v>0</v>
      </c>
      <c r="M970" s="2">
        <f t="shared" si="462"/>
        <v>0</v>
      </c>
      <c r="N970" s="2">
        <f t="shared" si="462"/>
        <v>0</v>
      </c>
      <c r="O970" s="2">
        <f t="shared" si="462"/>
        <v>0</v>
      </c>
      <c r="P970" s="2">
        <f t="shared" si="462"/>
        <v>0</v>
      </c>
      <c r="Q970" s="2">
        <f t="shared" si="462"/>
        <v>0</v>
      </c>
      <c r="R970" s="2">
        <f t="shared" si="462"/>
        <v>0</v>
      </c>
      <c r="S970" s="2">
        <f t="shared" si="462"/>
        <v>0</v>
      </c>
      <c r="T970" s="2">
        <f t="shared" si="462"/>
        <v>0</v>
      </c>
      <c r="U970" s="2">
        <f t="shared" si="462"/>
        <v>0</v>
      </c>
      <c r="V970" s="2">
        <f t="shared" si="462"/>
        <v>0</v>
      </c>
      <c r="W970" s="2">
        <f t="shared" si="462"/>
        <v>0</v>
      </c>
      <c r="X970" s="2">
        <f t="shared" si="462"/>
        <v>0</v>
      </c>
      <c r="Y970" s="2">
        <f t="shared" si="462"/>
        <v>0</v>
      </c>
      <c r="Z970" s="2">
        <f t="shared" si="462"/>
        <v>0</v>
      </c>
      <c r="AA970" s="2">
        <f t="shared" si="462"/>
        <v>0</v>
      </c>
      <c r="AB970" s="2">
        <f t="shared" si="462"/>
        <v>0</v>
      </c>
      <c r="AC970" s="2">
        <f t="shared" si="462"/>
        <v>0</v>
      </c>
      <c r="AD970" s="2">
        <f t="shared" si="462"/>
        <v>0</v>
      </c>
      <c r="AE970" s="2">
        <f t="shared" si="462"/>
        <v>0</v>
      </c>
      <c r="AF970" s="2">
        <f t="shared" si="462"/>
        <v>0</v>
      </c>
      <c r="AG970" s="2">
        <f t="shared" si="462"/>
        <v>0</v>
      </c>
      <c r="AH970" s="2">
        <f t="shared" si="462"/>
        <v>0</v>
      </c>
      <c r="AI970" s="2">
        <f t="shared" si="462"/>
        <v>0</v>
      </c>
      <c r="AJ970" s="2">
        <f t="shared" si="462"/>
        <v>0</v>
      </c>
      <c r="AK970" s="2">
        <f t="shared" si="462"/>
        <v>0</v>
      </c>
      <c r="AL970" s="2">
        <f t="shared" si="462"/>
        <v>0</v>
      </c>
      <c r="AM970" s="2">
        <f t="shared" si="462"/>
        <v>0</v>
      </c>
      <c r="AN970" s="2">
        <f t="shared" si="462"/>
        <v>0</v>
      </c>
      <c r="AO970" s="2">
        <f t="shared" si="462"/>
        <v>0</v>
      </c>
      <c r="AP970" s="2">
        <f t="shared" si="462"/>
        <v>0</v>
      </c>
      <c r="AQ970" s="2">
        <f t="shared" si="462"/>
        <v>0</v>
      </c>
      <c r="AR970" s="2">
        <f t="shared" si="462"/>
        <v>0</v>
      </c>
      <c r="AS970" s="2">
        <f t="shared" si="462"/>
        <v>0</v>
      </c>
      <c r="AT970" s="2">
        <f t="shared" si="462"/>
        <v>0</v>
      </c>
      <c r="AU970" s="2">
        <f t="shared" si="462"/>
        <v>0</v>
      </c>
      <c r="AV970" s="2">
        <f t="shared" si="462"/>
        <v>0</v>
      </c>
      <c r="AW970" s="2">
        <f t="shared" si="462"/>
        <v>0</v>
      </c>
      <c r="AX970" s="2">
        <f t="shared" si="462"/>
        <v>84561.961376870197</v>
      </c>
      <c r="AY970" s="2">
        <f t="shared" si="462"/>
        <v>327611.12080598774</v>
      </c>
      <c r="AZ970" s="2">
        <f t="shared" si="462"/>
        <v>310592.3612835987</v>
      </c>
      <c r="BA970" s="2">
        <f t="shared" si="462"/>
        <v>293573.60176120978</v>
      </c>
      <c r="BB970" s="2">
        <f t="shared" si="462"/>
        <v>276554.84223882074</v>
      </c>
      <c r="BC970" s="2">
        <f t="shared" si="462"/>
        <v>259536.08271643179</v>
      </c>
      <c r="BD970" s="2">
        <f t="shared" si="462"/>
        <v>242517.32319404281</v>
      </c>
      <c r="BE970" s="2">
        <f t="shared" si="462"/>
        <v>225498.56367165383</v>
      </c>
      <c r="BF970" s="2">
        <f t="shared" si="462"/>
        <v>208479.80414926485</v>
      </c>
      <c r="BG970" s="2">
        <f t="shared" si="462"/>
        <v>191461.04462687587</v>
      </c>
      <c r="BH970" s="2">
        <f t="shared" si="462"/>
        <v>174442.28510448689</v>
      </c>
      <c r="BI970" s="2">
        <f t="shared" si="462"/>
        <v>157423.52558209791</v>
      </c>
      <c r="BJ970" s="2">
        <f t="shared" si="462"/>
        <v>140404.76605970893</v>
      </c>
      <c r="BK970" s="2">
        <f t="shared" si="462"/>
        <v>123386.00653731995</v>
      </c>
      <c r="BL970" s="2">
        <f t="shared" si="462"/>
        <v>106367.24701493097</v>
      </c>
      <c r="BM970" s="2">
        <f t="shared" si="462"/>
        <v>89348.487492541986</v>
      </c>
      <c r="BN970" s="2">
        <f t="shared" si="462"/>
        <v>72329.727970153006</v>
      </c>
      <c r="BO970" s="2">
        <f t="shared" si="462"/>
        <v>55310.96844776404</v>
      </c>
    </row>
    <row r="971" spans="2:67" ht="12.75" customHeight="1" outlineLevel="2">
      <c r="B971" s="64" t="s">
        <v>535</v>
      </c>
      <c r="L971" s="171">
        <f t="shared" ref="L971:BO971" si="463">+L970*$C$5</f>
        <v>0</v>
      </c>
      <c r="M971" s="171">
        <f t="shared" si="463"/>
        <v>0</v>
      </c>
      <c r="N971" s="171">
        <f t="shared" si="463"/>
        <v>0</v>
      </c>
      <c r="O971" s="171">
        <f t="shared" si="463"/>
        <v>0</v>
      </c>
      <c r="P971" s="171">
        <f t="shared" si="463"/>
        <v>0</v>
      </c>
      <c r="Q971" s="171">
        <f t="shared" si="463"/>
        <v>0</v>
      </c>
      <c r="R971" s="171">
        <f t="shared" si="463"/>
        <v>0</v>
      </c>
      <c r="S971" s="171">
        <f t="shared" si="463"/>
        <v>0</v>
      </c>
      <c r="T971" s="171">
        <f t="shared" si="463"/>
        <v>0</v>
      </c>
      <c r="U971" s="171">
        <f t="shared" si="463"/>
        <v>0</v>
      </c>
      <c r="V971" s="171">
        <f t="shared" si="463"/>
        <v>0</v>
      </c>
      <c r="W971" s="171">
        <f t="shared" si="463"/>
        <v>0</v>
      </c>
      <c r="X971" s="171">
        <f t="shared" si="463"/>
        <v>0</v>
      </c>
      <c r="Y971" s="171">
        <f t="shared" si="463"/>
        <v>0</v>
      </c>
      <c r="Z971" s="171">
        <f t="shared" si="463"/>
        <v>0</v>
      </c>
      <c r="AA971" s="171">
        <f t="shared" si="463"/>
        <v>0</v>
      </c>
      <c r="AB971" s="171">
        <f t="shared" si="463"/>
        <v>0</v>
      </c>
      <c r="AC971" s="171">
        <f t="shared" si="463"/>
        <v>0</v>
      </c>
      <c r="AD971" s="171">
        <f t="shared" si="463"/>
        <v>0</v>
      </c>
      <c r="AE971" s="171">
        <f t="shared" si="463"/>
        <v>0</v>
      </c>
      <c r="AF971" s="171">
        <f t="shared" si="463"/>
        <v>0</v>
      </c>
      <c r="AG971" s="171">
        <f t="shared" si="463"/>
        <v>0</v>
      </c>
      <c r="AH971" s="171">
        <f t="shared" si="463"/>
        <v>0</v>
      </c>
      <c r="AI971" s="171">
        <f t="shared" si="463"/>
        <v>0</v>
      </c>
      <c r="AJ971" s="171">
        <f t="shared" si="463"/>
        <v>0</v>
      </c>
      <c r="AK971" s="171">
        <f t="shared" si="463"/>
        <v>0</v>
      </c>
      <c r="AL971" s="171">
        <f t="shared" si="463"/>
        <v>0</v>
      </c>
      <c r="AM971" s="171">
        <f t="shared" si="463"/>
        <v>0</v>
      </c>
      <c r="AN971" s="171">
        <f t="shared" si="463"/>
        <v>0</v>
      </c>
      <c r="AO971" s="171">
        <f t="shared" si="463"/>
        <v>0</v>
      </c>
      <c r="AP971" s="171">
        <f t="shared" si="463"/>
        <v>0</v>
      </c>
      <c r="AQ971" s="171">
        <f t="shared" si="463"/>
        <v>0</v>
      </c>
      <c r="AR971" s="171">
        <f t="shared" si="463"/>
        <v>0</v>
      </c>
      <c r="AS971" s="171">
        <f t="shared" si="463"/>
        <v>0</v>
      </c>
      <c r="AT971" s="171">
        <f t="shared" si="463"/>
        <v>0</v>
      </c>
      <c r="AU971" s="171">
        <f t="shared" si="463"/>
        <v>0</v>
      </c>
      <c r="AV971" s="171">
        <f t="shared" si="463"/>
        <v>0</v>
      </c>
      <c r="AW971" s="171">
        <f t="shared" si="463"/>
        <v>0</v>
      </c>
      <c r="AX971" s="171">
        <f t="shared" si="463"/>
        <v>5919.3372963809143</v>
      </c>
      <c r="AY971" s="171">
        <f t="shared" si="463"/>
        <v>22932.778456419142</v>
      </c>
      <c r="AZ971" s="171">
        <f t="shared" si="463"/>
        <v>21741.465289851913</v>
      </c>
      <c r="BA971" s="171">
        <f t="shared" si="463"/>
        <v>20550.152123284686</v>
      </c>
      <c r="BB971" s="171">
        <f t="shared" si="463"/>
        <v>19358.838956717453</v>
      </c>
      <c r="BC971" s="171">
        <f t="shared" si="463"/>
        <v>18167.525790150226</v>
      </c>
      <c r="BD971" s="171">
        <f t="shared" si="463"/>
        <v>16976.212623582996</v>
      </c>
      <c r="BE971" s="171">
        <f t="shared" si="463"/>
        <v>15784.89945701577</v>
      </c>
      <c r="BF971" s="171">
        <f t="shared" si="463"/>
        <v>14593.58629044854</v>
      </c>
      <c r="BG971" s="171">
        <f t="shared" si="463"/>
        <v>13402.273123881312</v>
      </c>
      <c r="BH971" s="171">
        <f t="shared" si="463"/>
        <v>12210.959957314084</v>
      </c>
      <c r="BI971" s="171">
        <f t="shared" si="463"/>
        <v>11019.646790746854</v>
      </c>
      <c r="BJ971" s="171">
        <f t="shared" si="463"/>
        <v>9828.333624179626</v>
      </c>
      <c r="BK971" s="171">
        <f t="shared" si="463"/>
        <v>8637.0204576123979</v>
      </c>
      <c r="BL971" s="171">
        <f t="shared" si="463"/>
        <v>7445.7072910451679</v>
      </c>
      <c r="BM971" s="171">
        <f t="shared" si="463"/>
        <v>6254.3941244779398</v>
      </c>
      <c r="BN971" s="171">
        <f t="shared" si="463"/>
        <v>5063.0809579107108</v>
      </c>
      <c r="BO971" s="171">
        <f t="shared" si="463"/>
        <v>3871.7677913434832</v>
      </c>
    </row>
    <row r="972" spans="2:67" ht="12.75" customHeight="1" outlineLevel="2">
      <c r="B972" s="14" t="s">
        <v>560</v>
      </c>
      <c r="L972" s="22">
        <f t="shared" ref="L972:BO972" si="464">IF(OR(L$10&lt;$C957,L$10&gt;$C957+$F964),0,IF(L$10=$C957,$E964*(13-$D957)/12,IF(L$10=$C957+$F964,$E964*($D957-1)/12,$E964)))</f>
        <v>0</v>
      </c>
      <c r="M972" s="22">
        <f t="shared" si="464"/>
        <v>0</v>
      </c>
      <c r="N972" s="22">
        <f t="shared" si="464"/>
        <v>0</v>
      </c>
      <c r="O972" s="22">
        <f t="shared" si="464"/>
        <v>0</v>
      </c>
      <c r="P972" s="22">
        <f t="shared" si="464"/>
        <v>0</v>
      </c>
      <c r="Q972" s="22">
        <f t="shared" si="464"/>
        <v>0</v>
      </c>
      <c r="R972" s="22">
        <f t="shared" si="464"/>
        <v>0</v>
      </c>
      <c r="S972" s="22">
        <f t="shared" si="464"/>
        <v>0</v>
      </c>
      <c r="T972" s="22">
        <f t="shared" si="464"/>
        <v>0</v>
      </c>
      <c r="U972" s="22">
        <f t="shared" si="464"/>
        <v>0</v>
      </c>
      <c r="V972" s="22">
        <f t="shared" si="464"/>
        <v>0</v>
      </c>
      <c r="W972" s="22">
        <f t="shared" si="464"/>
        <v>0</v>
      </c>
      <c r="X972" s="22">
        <f t="shared" si="464"/>
        <v>0</v>
      </c>
      <c r="Y972" s="22">
        <f t="shared" si="464"/>
        <v>0</v>
      </c>
      <c r="Z972" s="22">
        <f t="shared" si="464"/>
        <v>0</v>
      </c>
      <c r="AA972" s="22">
        <f t="shared" si="464"/>
        <v>0</v>
      </c>
      <c r="AB972" s="22">
        <f t="shared" si="464"/>
        <v>0</v>
      </c>
      <c r="AC972" s="22">
        <f t="shared" si="464"/>
        <v>0</v>
      </c>
      <c r="AD972" s="22">
        <f t="shared" si="464"/>
        <v>0</v>
      </c>
      <c r="AE972" s="22">
        <f t="shared" si="464"/>
        <v>0</v>
      </c>
      <c r="AF972" s="22">
        <f t="shared" si="464"/>
        <v>0</v>
      </c>
      <c r="AG972" s="22">
        <f t="shared" si="464"/>
        <v>0</v>
      </c>
      <c r="AH972" s="22">
        <f t="shared" si="464"/>
        <v>0</v>
      </c>
      <c r="AI972" s="22">
        <f t="shared" si="464"/>
        <v>0</v>
      </c>
      <c r="AJ972" s="22">
        <f t="shared" si="464"/>
        <v>0</v>
      </c>
      <c r="AK972" s="22">
        <f t="shared" si="464"/>
        <v>0</v>
      </c>
      <c r="AL972" s="22">
        <f t="shared" si="464"/>
        <v>0</v>
      </c>
      <c r="AM972" s="22">
        <f t="shared" si="464"/>
        <v>0</v>
      </c>
      <c r="AN972" s="22">
        <f t="shared" si="464"/>
        <v>0</v>
      </c>
      <c r="AO972" s="22">
        <f t="shared" si="464"/>
        <v>0</v>
      </c>
      <c r="AP972" s="22">
        <f t="shared" si="464"/>
        <v>0</v>
      </c>
      <c r="AQ972" s="22">
        <f t="shared" si="464"/>
        <v>0</v>
      </c>
      <c r="AR972" s="22">
        <f t="shared" si="464"/>
        <v>0</v>
      </c>
      <c r="AS972" s="22">
        <f t="shared" si="464"/>
        <v>0</v>
      </c>
      <c r="AT972" s="22">
        <f t="shared" si="464"/>
        <v>0</v>
      </c>
      <c r="AU972" s="22">
        <f t="shared" si="464"/>
        <v>0</v>
      </c>
      <c r="AV972" s="22">
        <f t="shared" si="464"/>
        <v>0</v>
      </c>
      <c r="AW972" s="22">
        <f t="shared" si="464"/>
        <v>0</v>
      </c>
      <c r="AX972" s="22">
        <f t="shared" si="464"/>
        <v>85093.797611944858</v>
      </c>
      <c r="AY972" s="22">
        <f t="shared" si="464"/>
        <v>340375.19044777943</v>
      </c>
      <c r="AZ972" s="22">
        <f t="shared" si="464"/>
        <v>340375.19044777943</v>
      </c>
      <c r="BA972" s="22">
        <f t="shared" si="464"/>
        <v>340375.19044777943</v>
      </c>
      <c r="BB972" s="22">
        <f t="shared" si="464"/>
        <v>340375.19044777943</v>
      </c>
      <c r="BC972" s="22">
        <f t="shared" si="464"/>
        <v>340375.19044777943</v>
      </c>
      <c r="BD972" s="22">
        <f t="shared" si="464"/>
        <v>340375.19044777943</v>
      </c>
      <c r="BE972" s="22">
        <f t="shared" si="464"/>
        <v>340375.19044777943</v>
      </c>
      <c r="BF972" s="22">
        <f t="shared" si="464"/>
        <v>340375.19044777943</v>
      </c>
      <c r="BG972" s="22">
        <f t="shared" si="464"/>
        <v>340375.19044777943</v>
      </c>
      <c r="BH972" s="22">
        <f t="shared" si="464"/>
        <v>340375.19044777943</v>
      </c>
      <c r="BI972" s="22">
        <f t="shared" si="464"/>
        <v>340375.19044777943</v>
      </c>
      <c r="BJ972" s="22">
        <f t="shared" si="464"/>
        <v>340375.19044777943</v>
      </c>
      <c r="BK972" s="22">
        <f t="shared" si="464"/>
        <v>340375.19044777943</v>
      </c>
      <c r="BL972" s="22">
        <f t="shared" si="464"/>
        <v>340375.19044777943</v>
      </c>
      <c r="BM972" s="22">
        <f t="shared" si="464"/>
        <v>340375.19044777943</v>
      </c>
      <c r="BN972" s="22">
        <f t="shared" si="464"/>
        <v>340375.19044777943</v>
      </c>
      <c r="BO972" s="22">
        <f t="shared" si="464"/>
        <v>340375.19044777943</v>
      </c>
    </row>
    <row r="973" spans="2:67" ht="12.75" customHeight="1" outlineLevel="2">
      <c r="B973" s="14" t="s">
        <v>536</v>
      </c>
      <c r="J973" s="2"/>
      <c r="L973" s="172">
        <f>+L972*$G964</f>
        <v>0</v>
      </c>
      <c r="M973" s="172">
        <f t="shared" ref="M973:BO973" si="465">+M972*$G964</f>
        <v>0</v>
      </c>
      <c r="N973" s="172">
        <f t="shared" si="465"/>
        <v>0</v>
      </c>
      <c r="O973" s="172">
        <f t="shared" si="465"/>
        <v>0</v>
      </c>
      <c r="P973" s="172">
        <f t="shared" si="465"/>
        <v>0</v>
      </c>
      <c r="Q973" s="172">
        <f t="shared" si="465"/>
        <v>0</v>
      </c>
      <c r="R973" s="172">
        <f t="shared" si="465"/>
        <v>0</v>
      </c>
      <c r="S973" s="172">
        <f t="shared" si="465"/>
        <v>0</v>
      </c>
      <c r="T973" s="172">
        <f t="shared" si="465"/>
        <v>0</v>
      </c>
      <c r="U973" s="172">
        <f t="shared" si="465"/>
        <v>0</v>
      </c>
      <c r="V973" s="172">
        <f t="shared" si="465"/>
        <v>0</v>
      </c>
      <c r="W973" s="172">
        <f t="shared" si="465"/>
        <v>0</v>
      </c>
      <c r="X973" s="172">
        <f t="shared" si="465"/>
        <v>0</v>
      </c>
      <c r="Y973" s="172">
        <f t="shared" si="465"/>
        <v>0</v>
      </c>
      <c r="Z973" s="172">
        <f t="shared" si="465"/>
        <v>0</v>
      </c>
      <c r="AA973" s="172">
        <f t="shared" si="465"/>
        <v>0</v>
      </c>
      <c r="AB973" s="172">
        <f t="shared" si="465"/>
        <v>0</v>
      </c>
      <c r="AC973" s="172">
        <f t="shared" si="465"/>
        <v>0</v>
      </c>
      <c r="AD973" s="172">
        <f t="shared" si="465"/>
        <v>0</v>
      </c>
      <c r="AE973" s="172">
        <f t="shared" si="465"/>
        <v>0</v>
      </c>
      <c r="AF973" s="172">
        <f t="shared" si="465"/>
        <v>0</v>
      </c>
      <c r="AG973" s="172">
        <f t="shared" si="465"/>
        <v>0</v>
      </c>
      <c r="AH973" s="172">
        <f t="shared" si="465"/>
        <v>0</v>
      </c>
      <c r="AI973" s="172">
        <f t="shared" si="465"/>
        <v>0</v>
      </c>
      <c r="AJ973" s="172">
        <f t="shared" si="465"/>
        <v>0</v>
      </c>
      <c r="AK973" s="172">
        <f t="shared" si="465"/>
        <v>0</v>
      </c>
      <c r="AL973" s="172">
        <f t="shared" si="465"/>
        <v>0</v>
      </c>
      <c r="AM973" s="172">
        <f t="shared" si="465"/>
        <v>0</v>
      </c>
      <c r="AN973" s="172">
        <f t="shared" si="465"/>
        <v>0</v>
      </c>
      <c r="AO973" s="172">
        <f t="shared" si="465"/>
        <v>0</v>
      </c>
      <c r="AP973" s="172">
        <f t="shared" si="465"/>
        <v>0</v>
      </c>
      <c r="AQ973" s="172">
        <f t="shared" si="465"/>
        <v>0</v>
      </c>
      <c r="AR973" s="172">
        <f t="shared" si="465"/>
        <v>0</v>
      </c>
      <c r="AS973" s="172">
        <f t="shared" si="465"/>
        <v>0</v>
      </c>
      <c r="AT973" s="172">
        <f t="shared" si="465"/>
        <v>0</v>
      </c>
      <c r="AU973" s="172">
        <f t="shared" si="465"/>
        <v>0</v>
      </c>
      <c r="AV973" s="172">
        <f t="shared" si="465"/>
        <v>0</v>
      </c>
      <c r="AW973" s="172">
        <f t="shared" si="465"/>
        <v>0</v>
      </c>
      <c r="AX973" s="172">
        <f t="shared" si="465"/>
        <v>25.528139283583457</v>
      </c>
      <c r="AY973" s="172">
        <f t="shared" si="465"/>
        <v>102.11255713433383</v>
      </c>
      <c r="AZ973" s="172">
        <f t="shared" si="465"/>
        <v>102.11255713433383</v>
      </c>
      <c r="BA973" s="172">
        <f t="shared" si="465"/>
        <v>102.11255713433383</v>
      </c>
      <c r="BB973" s="172">
        <f t="shared" si="465"/>
        <v>102.11255713433383</v>
      </c>
      <c r="BC973" s="172">
        <f t="shared" si="465"/>
        <v>102.11255713433383</v>
      </c>
      <c r="BD973" s="172">
        <f t="shared" si="465"/>
        <v>102.11255713433383</v>
      </c>
      <c r="BE973" s="172">
        <f t="shared" si="465"/>
        <v>102.11255713433383</v>
      </c>
      <c r="BF973" s="172">
        <f t="shared" si="465"/>
        <v>102.11255713433383</v>
      </c>
      <c r="BG973" s="172">
        <f t="shared" si="465"/>
        <v>102.11255713433383</v>
      </c>
      <c r="BH973" s="172">
        <f t="shared" si="465"/>
        <v>102.11255713433383</v>
      </c>
      <c r="BI973" s="172">
        <f t="shared" si="465"/>
        <v>102.11255713433383</v>
      </c>
      <c r="BJ973" s="172">
        <f t="shared" si="465"/>
        <v>102.11255713433383</v>
      </c>
      <c r="BK973" s="172">
        <f t="shared" si="465"/>
        <v>102.11255713433383</v>
      </c>
      <c r="BL973" s="172">
        <f t="shared" si="465"/>
        <v>102.11255713433383</v>
      </c>
      <c r="BM973" s="172">
        <f t="shared" si="465"/>
        <v>102.11255713433383</v>
      </c>
      <c r="BN973" s="172">
        <f t="shared" si="465"/>
        <v>102.11255713433383</v>
      </c>
      <c r="BO973" s="172">
        <f t="shared" si="465"/>
        <v>102.11255713433383</v>
      </c>
    </row>
    <row r="974" spans="2:67" ht="13.5" customHeight="1" outlineLevel="2" thickBot="1">
      <c r="B974" s="14" t="s">
        <v>561</v>
      </c>
      <c r="J974" s="2"/>
      <c r="L974" s="157">
        <f t="shared" ref="L974:BO974" si="466">SUM(L968,L971,L973)</f>
        <v>0</v>
      </c>
      <c r="M974" s="157">
        <f t="shared" si="466"/>
        <v>0</v>
      </c>
      <c r="N974" s="157">
        <f t="shared" si="466"/>
        <v>0</v>
      </c>
      <c r="O974" s="157">
        <f t="shared" si="466"/>
        <v>0</v>
      </c>
      <c r="P974" s="157">
        <f t="shared" si="466"/>
        <v>0</v>
      </c>
      <c r="Q974" s="157">
        <f t="shared" si="466"/>
        <v>0</v>
      </c>
      <c r="R974" s="157">
        <f t="shared" si="466"/>
        <v>0</v>
      </c>
      <c r="S974" s="157">
        <f t="shared" si="466"/>
        <v>0</v>
      </c>
      <c r="T974" s="157">
        <f t="shared" si="466"/>
        <v>0</v>
      </c>
      <c r="U974" s="157">
        <f t="shared" si="466"/>
        <v>0</v>
      </c>
      <c r="V974" s="157">
        <f t="shared" si="466"/>
        <v>0</v>
      </c>
      <c r="W974" s="157">
        <f t="shared" si="466"/>
        <v>0</v>
      </c>
      <c r="X974" s="157">
        <f t="shared" si="466"/>
        <v>0</v>
      </c>
      <c r="Y974" s="157">
        <f t="shared" si="466"/>
        <v>0</v>
      </c>
      <c r="Z974" s="157">
        <f t="shared" si="466"/>
        <v>0</v>
      </c>
      <c r="AA974" s="157">
        <f t="shared" si="466"/>
        <v>0</v>
      </c>
      <c r="AB974" s="157">
        <f t="shared" si="466"/>
        <v>0</v>
      </c>
      <c r="AC974" s="157">
        <f t="shared" si="466"/>
        <v>0</v>
      </c>
      <c r="AD974" s="157">
        <f t="shared" si="466"/>
        <v>0</v>
      </c>
      <c r="AE974" s="157">
        <f t="shared" si="466"/>
        <v>0</v>
      </c>
      <c r="AF974" s="157">
        <f t="shared" si="466"/>
        <v>0</v>
      </c>
      <c r="AG974" s="157">
        <f t="shared" si="466"/>
        <v>0</v>
      </c>
      <c r="AH974" s="157">
        <f t="shared" si="466"/>
        <v>0</v>
      </c>
      <c r="AI974" s="157">
        <f t="shared" si="466"/>
        <v>0</v>
      </c>
      <c r="AJ974" s="157">
        <f t="shared" si="466"/>
        <v>0</v>
      </c>
      <c r="AK974" s="157">
        <f t="shared" si="466"/>
        <v>0</v>
      </c>
      <c r="AL974" s="157">
        <f t="shared" si="466"/>
        <v>0</v>
      </c>
      <c r="AM974" s="157">
        <f t="shared" si="466"/>
        <v>0</v>
      </c>
      <c r="AN974" s="157">
        <f t="shared" si="466"/>
        <v>0</v>
      </c>
      <c r="AO974" s="157">
        <f t="shared" si="466"/>
        <v>0</v>
      </c>
      <c r="AP974" s="157">
        <f t="shared" si="466"/>
        <v>0</v>
      </c>
      <c r="AQ974" s="157">
        <f t="shared" si="466"/>
        <v>0</v>
      </c>
      <c r="AR974" s="157">
        <f t="shared" si="466"/>
        <v>0</v>
      </c>
      <c r="AS974" s="157">
        <f t="shared" si="466"/>
        <v>0</v>
      </c>
      <c r="AT974" s="157">
        <f t="shared" si="466"/>
        <v>0</v>
      </c>
      <c r="AU974" s="157">
        <f t="shared" si="466"/>
        <v>0</v>
      </c>
      <c r="AV974" s="157">
        <f t="shared" si="466"/>
        <v>0</v>
      </c>
      <c r="AW974" s="157">
        <f t="shared" si="466"/>
        <v>0</v>
      </c>
      <c r="AX974" s="157">
        <f t="shared" si="466"/>
        <v>10199.555316261742</v>
      </c>
      <c r="AY974" s="157">
        <f t="shared" si="466"/>
        <v>40053.650535942455</v>
      </c>
      <c r="AZ974" s="157">
        <f t="shared" si="466"/>
        <v>38862.337369375222</v>
      </c>
      <c r="BA974" s="157">
        <f t="shared" si="466"/>
        <v>37671.024202807996</v>
      </c>
      <c r="BB974" s="157">
        <f t="shared" si="466"/>
        <v>36479.711036240762</v>
      </c>
      <c r="BC974" s="157">
        <f t="shared" si="466"/>
        <v>35288.397869673536</v>
      </c>
      <c r="BD974" s="157">
        <f t="shared" si="466"/>
        <v>34097.084703106309</v>
      </c>
      <c r="BE974" s="157">
        <f t="shared" si="466"/>
        <v>32905.771536539083</v>
      </c>
      <c r="BF974" s="157">
        <f t="shared" si="466"/>
        <v>31714.458369971846</v>
      </c>
      <c r="BG974" s="157">
        <f t="shared" si="466"/>
        <v>30523.14520340462</v>
      </c>
      <c r="BH974" s="157">
        <f t="shared" si="466"/>
        <v>29331.83203683739</v>
      </c>
      <c r="BI974" s="157">
        <f t="shared" si="466"/>
        <v>28140.51887027016</v>
      </c>
      <c r="BJ974" s="157">
        <f t="shared" si="466"/>
        <v>26949.205703702934</v>
      </c>
      <c r="BK974" s="157">
        <f t="shared" si="466"/>
        <v>25757.892537135704</v>
      </c>
      <c r="BL974" s="157">
        <f t="shared" si="466"/>
        <v>24566.579370568474</v>
      </c>
      <c r="BM974" s="157">
        <f t="shared" si="466"/>
        <v>23375.266204001247</v>
      </c>
      <c r="BN974" s="157">
        <f t="shared" si="466"/>
        <v>22183.953037434017</v>
      </c>
      <c r="BO974" s="157">
        <f t="shared" si="466"/>
        <v>20992.639870866788</v>
      </c>
    </row>
    <row r="975" spans="2:67" ht="12.75" customHeight="1" outlineLevel="2">
      <c r="B975" s="14"/>
    </row>
    <row r="976" spans="2:67" ht="12.75" customHeight="1" outlineLevel="2">
      <c r="B976" s="14"/>
    </row>
    <row r="977" spans="1:67" ht="12.75" customHeight="1" outlineLevel="2">
      <c r="B977" s="14"/>
    </row>
    <row r="978" spans="1:67" ht="12.75" customHeight="1" outlineLevel="2">
      <c r="B978" s="14"/>
    </row>
    <row r="979" spans="1:67" ht="12.75" customHeight="1" outlineLevel="2">
      <c r="B979" s="14"/>
    </row>
    <row r="980" spans="1:67" ht="12.75" customHeight="1" outlineLevel="2">
      <c r="B980" s="14"/>
    </row>
    <row r="981" spans="1:67" ht="12.75" customHeight="1" outlineLevel="2">
      <c r="B981" s="14"/>
    </row>
    <row r="982" spans="1:67" outlineLevel="1">
      <c r="A982">
        <f>A952+1</f>
        <v>33</v>
      </c>
      <c r="B982" s="158" t="s">
        <v>631</v>
      </c>
      <c r="C982" s="150"/>
      <c r="G982" s="159" t="s">
        <v>567</v>
      </c>
      <c r="H982" s="1">
        <f>+C987</f>
        <v>2050</v>
      </c>
      <c r="I982" s="2">
        <f>+E994</f>
        <v>811888.19901851227</v>
      </c>
      <c r="J982" s="2">
        <f>NPV($C$4,M982:BO982)+L982</f>
        <v>53451.409168662583</v>
      </c>
      <c r="L982" s="2">
        <f>+L1004</f>
        <v>0</v>
      </c>
      <c r="M982" s="2">
        <f t="shared" ref="M982:BO982" si="467">+M1004</f>
        <v>0</v>
      </c>
      <c r="N982" s="2">
        <f t="shared" si="467"/>
        <v>0</v>
      </c>
      <c r="O982" s="2">
        <f t="shared" si="467"/>
        <v>0</v>
      </c>
      <c r="P982" s="2">
        <f t="shared" si="467"/>
        <v>0</v>
      </c>
      <c r="Q982" s="2">
        <f t="shared" si="467"/>
        <v>0</v>
      </c>
      <c r="R982" s="2">
        <f t="shared" si="467"/>
        <v>0</v>
      </c>
      <c r="S982" s="2">
        <f t="shared" si="467"/>
        <v>0</v>
      </c>
      <c r="T982" s="2">
        <f t="shared" si="467"/>
        <v>0</v>
      </c>
      <c r="U982" s="2">
        <f t="shared" si="467"/>
        <v>0</v>
      </c>
      <c r="V982" s="2">
        <f t="shared" si="467"/>
        <v>0</v>
      </c>
      <c r="W982" s="2">
        <f t="shared" si="467"/>
        <v>0</v>
      </c>
      <c r="X982" s="2">
        <f t="shared" si="467"/>
        <v>0</v>
      </c>
      <c r="Y982" s="2">
        <f t="shared" si="467"/>
        <v>0</v>
      </c>
      <c r="Z982" s="2">
        <f t="shared" si="467"/>
        <v>0</v>
      </c>
      <c r="AA982" s="2">
        <f t="shared" si="467"/>
        <v>0</v>
      </c>
      <c r="AB982" s="2">
        <f t="shared" si="467"/>
        <v>0</v>
      </c>
      <c r="AC982" s="2">
        <f t="shared" si="467"/>
        <v>0</v>
      </c>
      <c r="AD982" s="2">
        <f t="shared" si="467"/>
        <v>0</v>
      </c>
      <c r="AE982" s="2">
        <f t="shared" si="467"/>
        <v>0</v>
      </c>
      <c r="AF982" s="2">
        <f t="shared" si="467"/>
        <v>0</v>
      </c>
      <c r="AG982" s="2">
        <f t="shared" si="467"/>
        <v>0</v>
      </c>
      <c r="AH982" s="2">
        <f t="shared" si="467"/>
        <v>0</v>
      </c>
      <c r="AI982" s="2">
        <f t="shared" si="467"/>
        <v>0</v>
      </c>
      <c r="AJ982" s="2">
        <f t="shared" si="467"/>
        <v>0</v>
      </c>
      <c r="AK982" s="2">
        <f t="shared" si="467"/>
        <v>0</v>
      </c>
      <c r="AL982" s="2">
        <f t="shared" si="467"/>
        <v>0</v>
      </c>
      <c r="AM982" s="2">
        <f t="shared" si="467"/>
        <v>0</v>
      </c>
      <c r="AN982" s="2">
        <f t="shared" si="467"/>
        <v>0</v>
      </c>
      <c r="AO982" s="2">
        <f t="shared" si="467"/>
        <v>0</v>
      </c>
      <c r="AP982" s="2">
        <f t="shared" si="467"/>
        <v>0</v>
      </c>
      <c r="AQ982" s="2">
        <f t="shared" si="467"/>
        <v>0</v>
      </c>
      <c r="AR982" s="2">
        <f t="shared" si="467"/>
        <v>0</v>
      </c>
      <c r="AS982" s="2">
        <f t="shared" si="467"/>
        <v>0</v>
      </c>
      <c r="AT982" s="2">
        <f t="shared" si="467"/>
        <v>0</v>
      </c>
      <c r="AU982" s="2">
        <f t="shared" si="467"/>
        <v>0</v>
      </c>
      <c r="AV982" s="2">
        <f t="shared" si="467"/>
        <v>0</v>
      </c>
      <c r="AW982" s="2">
        <f t="shared" si="467"/>
        <v>0</v>
      </c>
      <c r="AX982" s="2">
        <f t="shared" si="467"/>
        <v>7004.9788986150488</v>
      </c>
      <c r="AY982" s="2">
        <f t="shared" si="467"/>
        <v>83033.610309621072</v>
      </c>
      <c r="AZ982" s="2">
        <f t="shared" si="467"/>
        <v>81139.204511911215</v>
      </c>
      <c r="BA982" s="2">
        <f t="shared" si="467"/>
        <v>79244.798714201359</v>
      </c>
      <c r="BB982" s="2">
        <f t="shared" si="467"/>
        <v>77350.392916491488</v>
      </c>
      <c r="BC982" s="2">
        <f t="shared" si="467"/>
        <v>75455.987118781632</v>
      </c>
      <c r="BD982" s="2">
        <f t="shared" si="467"/>
        <v>73561.581321071761</v>
      </c>
      <c r="BE982" s="2">
        <f t="shared" si="467"/>
        <v>71667.175523361904</v>
      </c>
      <c r="BF982" s="2">
        <f t="shared" si="467"/>
        <v>69772.769725652048</v>
      </c>
      <c r="BG982" s="2">
        <f t="shared" si="467"/>
        <v>67878.363927942177</v>
      </c>
      <c r="BH982" s="2">
        <f t="shared" si="467"/>
        <v>65983.95813023232</v>
      </c>
      <c r="BI982" s="2">
        <f t="shared" si="467"/>
        <v>64089.552332522442</v>
      </c>
      <c r="BJ982" s="2">
        <f t="shared" si="467"/>
        <v>62195.146534812586</v>
      </c>
      <c r="BK982" s="2">
        <f t="shared" si="467"/>
        <v>60300.740737102715</v>
      </c>
      <c r="BL982" s="2">
        <f t="shared" si="467"/>
        <v>58406.334939392858</v>
      </c>
      <c r="BM982" s="2">
        <f t="shared" si="467"/>
        <v>56511.929141682995</v>
      </c>
      <c r="BN982" s="2">
        <f t="shared" si="467"/>
        <v>54617.523343973131</v>
      </c>
      <c r="BO982" s="2">
        <f t="shared" si="467"/>
        <v>52723.117546263275</v>
      </c>
    </row>
    <row r="983" spans="1:67" ht="12.75" customHeight="1" outlineLevel="2">
      <c r="B983" s="160" t="str">
        <f>"Jan "&amp;$L$10&amp;" $"</f>
        <v>Jan 2012 $</v>
      </c>
      <c r="C983" s="161">
        <v>292520.63199999998</v>
      </c>
      <c r="D983" s="60"/>
      <c r="E983" s="60"/>
      <c r="F983" s="60"/>
      <c r="G983" s="60"/>
      <c r="H983" s="162"/>
    </row>
    <row r="984" spans="1:67" ht="12.75" customHeight="1" outlineLevel="2">
      <c r="B984" s="14" t="s">
        <v>549</v>
      </c>
      <c r="C984" s="163">
        <v>2.2800000000000001E-2</v>
      </c>
      <c r="D984" s="163">
        <v>0.27679999999999999</v>
      </c>
      <c r="E984" s="163">
        <v>0.38080000000000003</v>
      </c>
      <c r="F984" s="163">
        <v>0.31950000000000001</v>
      </c>
      <c r="G984" s="163">
        <v>0</v>
      </c>
      <c r="H984" s="164"/>
      <c r="J984" s="17"/>
      <c r="K984" s="17"/>
    </row>
    <row r="985" spans="1:67" ht="12.75" customHeight="1" outlineLevel="2">
      <c r="B985" s="14" t="s">
        <v>323</v>
      </c>
      <c r="C985" s="193">
        <v>2.52E-2</v>
      </c>
      <c r="D985" s="60"/>
      <c r="E985" s="60"/>
      <c r="F985" s="60"/>
      <c r="G985" s="60"/>
    </row>
    <row r="986" spans="1:67" ht="12.75" customHeight="1" outlineLevel="2">
      <c r="B986" s="14" t="s">
        <v>550</v>
      </c>
      <c r="C986" s="159">
        <v>2047</v>
      </c>
      <c r="D986" s="159">
        <v>3</v>
      </c>
    </row>
    <row r="987" spans="1:67" ht="12.75" customHeight="1" outlineLevel="2">
      <c r="B987" s="14" t="s">
        <v>551</v>
      </c>
      <c r="C987" s="159">
        <v>2050</v>
      </c>
      <c r="D987" s="159">
        <v>12</v>
      </c>
    </row>
    <row r="988" spans="1:67" ht="12.75" customHeight="1" outlineLevel="2">
      <c r="B988" s="15" t="s">
        <v>552</v>
      </c>
      <c r="L988" s="166">
        <f t="shared" ref="L988:BO988" si="468">(1+$C985)^L$21</f>
        <v>1.0125216047077712</v>
      </c>
      <c r="M988" s="166">
        <f t="shared" si="468"/>
        <v>1.0380371491464069</v>
      </c>
      <c r="N988" s="166">
        <f t="shared" si="468"/>
        <v>1.0641956853048962</v>
      </c>
      <c r="O988" s="166">
        <f t="shared" si="468"/>
        <v>1.0910134165745795</v>
      </c>
      <c r="P988" s="166">
        <f t="shared" si="468"/>
        <v>1.1185069546722588</v>
      </c>
      <c r="Q988" s="166">
        <f t="shared" si="468"/>
        <v>1.1466933299299995</v>
      </c>
      <c r="R988" s="166">
        <f t="shared" si="468"/>
        <v>1.1755900018442353</v>
      </c>
      <c r="S988" s="166">
        <f t="shared" si="468"/>
        <v>1.2052148698907099</v>
      </c>
      <c r="T988" s="166">
        <f t="shared" si="468"/>
        <v>1.2355862846119556</v>
      </c>
      <c r="U988" s="166">
        <f t="shared" si="468"/>
        <v>1.2667230589841769</v>
      </c>
      <c r="V988" s="166">
        <f t="shared" si="468"/>
        <v>1.2986444800705779</v>
      </c>
      <c r="W988" s="166">
        <f t="shared" si="468"/>
        <v>1.3313703209683565</v>
      </c>
      <c r="X988" s="166">
        <f t="shared" si="468"/>
        <v>1.3649208530567589</v>
      </c>
      <c r="Y988" s="166">
        <f t="shared" si="468"/>
        <v>1.399316858553789</v>
      </c>
      <c r="Z988" s="166">
        <f t="shared" si="468"/>
        <v>1.4345796433893443</v>
      </c>
      <c r="AA988" s="166">
        <f t="shared" si="468"/>
        <v>1.4707310504027555</v>
      </c>
      <c r="AB988" s="166">
        <f t="shared" si="468"/>
        <v>1.507793472872905</v>
      </c>
      <c r="AC988" s="166">
        <f t="shared" si="468"/>
        <v>1.5457898683893019</v>
      </c>
      <c r="AD988" s="166">
        <f t="shared" si="468"/>
        <v>1.5847437730727121</v>
      </c>
      <c r="AE988" s="166">
        <f t="shared" si="468"/>
        <v>1.6246793161541444</v>
      </c>
      <c r="AF988" s="166">
        <f t="shared" si="468"/>
        <v>1.6656212349212287</v>
      </c>
      <c r="AG988" s="166">
        <f t="shared" si="468"/>
        <v>1.7075948900412434</v>
      </c>
      <c r="AH988" s="166">
        <f t="shared" si="468"/>
        <v>1.7506262812702824</v>
      </c>
      <c r="AI988" s="166">
        <f t="shared" si="468"/>
        <v>1.7947420635582936</v>
      </c>
      <c r="AJ988" s="166">
        <f t="shared" si="468"/>
        <v>1.8399695635599622</v>
      </c>
      <c r="AK988" s="166">
        <f t="shared" si="468"/>
        <v>1.8863367965616731</v>
      </c>
      <c r="AL988" s="166">
        <f t="shared" si="468"/>
        <v>1.933872483835027</v>
      </c>
      <c r="AM988" s="166">
        <f t="shared" si="468"/>
        <v>1.9826060704276696</v>
      </c>
      <c r="AN988" s="166">
        <f t="shared" si="468"/>
        <v>2.0325677434024465</v>
      </c>
      <c r="AO988" s="166">
        <f t="shared" si="468"/>
        <v>2.0837884505361881</v>
      </c>
      <c r="AP988" s="166">
        <f t="shared" si="468"/>
        <v>2.1362999194896997</v>
      </c>
      <c r="AQ988" s="166">
        <f t="shared" si="468"/>
        <v>2.1901346774608399</v>
      </c>
      <c r="AR988" s="166">
        <f t="shared" si="468"/>
        <v>2.2453260713328529</v>
      </c>
      <c r="AS988" s="166">
        <f t="shared" si="468"/>
        <v>2.3019082883304405</v>
      </c>
      <c r="AT988" s="166">
        <f t="shared" si="468"/>
        <v>2.3599163771963672</v>
      </c>
      <c r="AU988" s="166">
        <f t="shared" si="468"/>
        <v>2.4193862699017155</v>
      </c>
      <c r="AV988" s="166">
        <f t="shared" si="468"/>
        <v>2.4803548039032384</v>
      </c>
      <c r="AW988" s="166">
        <f t="shared" si="468"/>
        <v>2.5428597449615999</v>
      </c>
      <c r="AX988" s="166">
        <f t="shared" si="468"/>
        <v>2.606939810534632</v>
      </c>
      <c r="AY988" s="166">
        <f t="shared" si="468"/>
        <v>2.672634693760104</v>
      </c>
      <c r="AZ988" s="166">
        <f t="shared" si="468"/>
        <v>2.7399850880428587</v>
      </c>
      <c r="BA988" s="166">
        <f t="shared" si="468"/>
        <v>2.8090327122615379</v>
      </c>
      <c r="BB988" s="166">
        <f t="shared" si="468"/>
        <v>2.8798203366105284</v>
      </c>
      <c r="BC988" s="166">
        <f t="shared" si="468"/>
        <v>2.9523918090931134</v>
      </c>
      <c r="BD988" s="166">
        <f t="shared" si="468"/>
        <v>3.0267920826822596</v>
      </c>
      <c r="BE988" s="166">
        <f t="shared" si="468"/>
        <v>3.1030672431658526</v>
      </c>
      <c r="BF988" s="166">
        <f t="shared" si="468"/>
        <v>3.1812645376936315</v>
      </c>
      <c r="BG988" s="166">
        <f t="shared" si="468"/>
        <v>3.2614324040435108</v>
      </c>
      <c r="BH988" s="166">
        <f t="shared" si="468"/>
        <v>3.3436205006254069</v>
      </c>
      <c r="BI988" s="166">
        <f t="shared" si="468"/>
        <v>3.4278797372411671</v>
      </c>
      <c r="BJ988" s="166">
        <f t="shared" si="468"/>
        <v>3.5142623066196435</v>
      </c>
      <c r="BK988" s="166">
        <f t="shared" si="468"/>
        <v>3.6028217167464582</v>
      </c>
      <c r="BL988" s="166">
        <f t="shared" si="468"/>
        <v>3.6936128240084685</v>
      </c>
      <c r="BM988" s="166">
        <f t="shared" si="468"/>
        <v>3.7866918671734817</v>
      </c>
      <c r="BN988" s="166">
        <f t="shared" si="468"/>
        <v>3.8821165022262529</v>
      </c>
      <c r="BO988" s="166">
        <f t="shared" si="468"/>
        <v>3.979945838082354</v>
      </c>
    </row>
    <row r="989" spans="1:67" ht="12.75" customHeight="1" outlineLevel="2">
      <c r="B989" s="14" t="s">
        <v>553</v>
      </c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</row>
    <row r="990" spans="1:67" ht="12.75" customHeight="1" outlineLevel="2">
      <c r="B990" s="64" t="s">
        <v>554</v>
      </c>
      <c r="L990" s="2">
        <f t="shared" ref="L990:BO990" si="469">IF(L$10&gt;$C987,0,+K993)</f>
        <v>0</v>
      </c>
      <c r="M990" s="2">
        <f t="shared" si="469"/>
        <v>0</v>
      </c>
      <c r="N990" s="2">
        <f t="shared" si="469"/>
        <v>0</v>
      </c>
      <c r="O990" s="2">
        <f t="shared" si="469"/>
        <v>0</v>
      </c>
      <c r="P990" s="2">
        <f t="shared" si="469"/>
        <v>0</v>
      </c>
      <c r="Q990" s="2">
        <f t="shared" si="469"/>
        <v>0</v>
      </c>
      <c r="R990" s="2">
        <f t="shared" si="469"/>
        <v>0</v>
      </c>
      <c r="S990" s="2">
        <f t="shared" si="469"/>
        <v>0</v>
      </c>
      <c r="T990" s="2">
        <f t="shared" si="469"/>
        <v>0</v>
      </c>
      <c r="U990" s="2">
        <f t="shared" si="469"/>
        <v>0</v>
      </c>
      <c r="V990" s="2">
        <f t="shared" si="469"/>
        <v>0</v>
      </c>
      <c r="W990" s="2">
        <f t="shared" si="469"/>
        <v>0</v>
      </c>
      <c r="X990" s="2">
        <f t="shared" si="469"/>
        <v>0</v>
      </c>
      <c r="Y990" s="2">
        <f t="shared" si="469"/>
        <v>0</v>
      </c>
      <c r="Z990" s="2">
        <f t="shared" si="469"/>
        <v>0</v>
      </c>
      <c r="AA990" s="2">
        <f t="shared" si="469"/>
        <v>0</v>
      </c>
      <c r="AB990" s="2">
        <f t="shared" si="469"/>
        <v>0</v>
      </c>
      <c r="AC990" s="2">
        <f t="shared" si="469"/>
        <v>0</v>
      </c>
      <c r="AD990" s="2">
        <f t="shared" si="469"/>
        <v>0</v>
      </c>
      <c r="AE990" s="2">
        <f t="shared" si="469"/>
        <v>0</v>
      </c>
      <c r="AF990" s="2">
        <f t="shared" si="469"/>
        <v>0</v>
      </c>
      <c r="AG990" s="2">
        <f t="shared" si="469"/>
        <v>0</v>
      </c>
      <c r="AH990" s="2">
        <f t="shared" si="469"/>
        <v>0</v>
      </c>
      <c r="AI990" s="2">
        <f t="shared" si="469"/>
        <v>0</v>
      </c>
      <c r="AJ990" s="2">
        <f t="shared" si="469"/>
        <v>0</v>
      </c>
      <c r="AK990" s="2">
        <f t="shared" si="469"/>
        <v>0</v>
      </c>
      <c r="AL990" s="2">
        <f t="shared" si="469"/>
        <v>0</v>
      </c>
      <c r="AM990" s="2">
        <f t="shared" si="469"/>
        <v>0</v>
      </c>
      <c r="AN990" s="2">
        <f t="shared" si="469"/>
        <v>0</v>
      </c>
      <c r="AO990" s="2">
        <f t="shared" si="469"/>
        <v>0</v>
      </c>
      <c r="AP990" s="2">
        <f t="shared" si="469"/>
        <v>0</v>
      </c>
      <c r="AQ990" s="2">
        <f t="shared" si="469"/>
        <v>0</v>
      </c>
      <c r="AR990" s="2">
        <f t="shared" si="469"/>
        <v>0</v>
      </c>
      <c r="AS990" s="2">
        <f t="shared" si="469"/>
        <v>0</v>
      </c>
      <c r="AT990" s="2">
        <f t="shared" si="469"/>
        <v>0</v>
      </c>
      <c r="AU990" s="2">
        <f t="shared" si="469"/>
        <v>0</v>
      </c>
      <c r="AV990" s="2">
        <f t="shared" si="469"/>
        <v>16556.234124431747</v>
      </c>
      <c r="AW990" s="2">
        <f t="shared" si="469"/>
        <v>224700.6606111518</v>
      </c>
      <c r="AX990" s="2">
        <f t="shared" si="469"/>
        <v>530850.00351306947</v>
      </c>
      <c r="AY990" s="2">
        <f t="shared" si="469"/>
        <v>0</v>
      </c>
      <c r="AZ990" s="2">
        <f t="shared" si="469"/>
        <v>0</v>
      </c>
      <c r="BA990" s="2">
        <f t="shared" si="469"/>
        <v>0</v>
      </c>
      <c r="BB990" s="2">
        <f t="shared" si="469"/>
        <v>0</v>
      </c>
      <c r="BC990" s="2">
        <f t="shared" si="469"/>
        <v>0</v>
      </c>
      <c r="BD990" s="2">
        <f t="shared" si="469"/>
        <v>0</v>
      </c>
      <c r="BE990" s="2">
        <f t="shared" si="469"/>
        <v>0</v>
      </c>
      <c r="BF990" s="2">
        <f t="shared" si="469"/>
        <v>0</v>
      </c>
      <c r="BG990" s="2">
        <f t="shared" si="469"/>
        <v>0</v>
      </c>
      <c r="BH990" s="2">
        <f t="shared" si="469"/>
        <v>0</v>
      </c>
      <c r="BI990" s="2">
        <f t="shared" si="469"/>
        <v>0</v>
      </c>
      <c r="BJ990" s="2">
        <f t="shared" si="469"/>
        <v>0</v>
      </c>
      <c r="BK990" s="2">
        <f t="shared" si="469"/>
        <v>0</v>
      </c>
      <c r="BL990" s="2">
        <f t="shared" si="469"/>
        <v>0</v>
      </c>
      <c r="BM990" s="2">
        <f t="shared" si="469"/>
        <v>0</v>
      </c>
      <c r="BN990" s="2">
        <f t="shared" si="469"/>
        <v>0</v>
      </c>
      <c r="BO990" s="2">
        <f t="shared" si="469"/>
        <v>0</v>
      </c>
    </row>
    <row r="991" spans="1:67" ht="12.75" customHeight="1" outlineLevel="2">
      <c r="B991" s="64" t="s">
        <v>555</v>
      </c>
      <c r="L991" s="2">
        <f t="shared" ref="L991:BO991" si="470">IF(AND(L$10&gt;=$C986,L$10&lt;=$C987),INDEX($C984:$G984,1,L$10-$C986+1)*$C983*L988,0)</f>
        <v>0</v>
      </c>
      <c r="M991" s="2">
        <f t="shared" si="470"/>
        <v>0</v>
      </c>
      <c r="N991" s="2">
        <f t="shared" si="470"/>
        <v>0</v>
      </c>
      <c r="O991" s="2">
        <f t="shared" si="470"/>
        <v>0</v>
      </c>
      <c r="P991" s="2">
        <f t="shared" si="470"/>
        <v>0</v>
      </c>
      <c r="Q991" s="2">
        <f t="shared" si="470"/>
        <v>0</v>
      </c>
      <c r="R991" s="2">
        <f t="shared" si="470"/>
        <v>0</v>
      </c>
      <c r="S991" s="2">
        <f t="shared" si="470"/>
        <v>0</v>
      </c>
      <c r="T991" s="2">
        <f t="shared" si="470"/>
        <v>0</v>
      </c>
      <c r="U991" s="2">
        <f t="shared" si="470"/>
        <v>0</v>
      </c>
      <c r="V991" s="2">
        <f t="shared" si="470"/>
        <v>0</v>
      </c>
      <c r="W991" s="2">
        <f t="shared" si="470"/>
        <v>0</v>
      </c>
      <c r="X991" s="2">
        <f t="shared" si="470"/>
        <v>0</v>
      </c>
      <c r="Y991" s="2">
        <f t="shared" si="470"/>
        <v>0</v>
      </c>
      <c r="Z991" s="2">
        <f t="shared" si="470"/>
        <v>0</v>
      </c>
      <c r="AA991" s="2">
        <f t="shared" si="470"/>
        <v>0</v>
      </c>
      <c r="AB991" s="2">
        <f t="shared" si="470"/>
        <v>0</v>
      </c>
      <c r="AC991" s="2">
        <f t="shared" si="470"/>
        <v>0</v>
      </c>
      <c r="AD991" s="2">
        <f t="shared" si="470"/>
        <v>0</v>
      </c>
      <c r="AE991" s="2">
        <f t="shared" si="470"/>
        <v>0</v>
      </c>
      <c r="AF991" s="2">
        <f t="shared" si="470"/>
        <v>0</v>
      </c>
      <c r="AG991" s="2">
        <f t="shared" si="470"/>
        <v>0</v>
      </c>
      <c r="AH991" s="2">
        <f t="shared" si="470"/>
        <v>0</v>
      </c>
      <c r="AI991" s="2">
        <f t="shared" si="470"/>
        <v>0</v>
      </c>
      <c r="AJ991" s="2">
        <f t="shared" si="470"/>
        <v>0</v>
      </c>
      <c r="AK991" s="2">
        <f t="shared" si="470"/>
        <v>0</v>
      </c>
      <c r="AL991" s="2">
        <f t="shared" si="470"/>
        <v>0</v>
      </c>
      <c r="AM991" s="2">
        <f t="shared" si="470"/>
        <v>0</v>
      </c>
      <c r="AN991" s="2">
        <f t="shared" si="470"/>
        <v>0</v>
      </c>
      <c r="AO991" s="2">
        <f t="shared" si="470"/>
        <v>0</v>
      </c>
      <c r="AP991" s="2">
        <f t="shared" si="470"/>
        <v>0</v>
      </c>
      <c r="AQ991" s="2">
        <f t="shared" si="470"/>
        <v>0</v>
      </c>
      <c r="AR991" s="2">
        <f t="shared" si="470"/>
        <v>0</v>
      </c>
      <c r="AS991" s="2">
        <f t="shared" si="470"/>
        <v>0</v>
      </c>
      <c r="AT991" s="2">
        <f t="shared" si="470"/>
        <v>0</v>
      </c>
      <c r="AU991" s="2">
        <f t="shared" si="470"/>
        <v>16136.025136502009</v>
      </c>
      <c r="AV991" s="2">
        <f t="shared" si="470"/>
        <v>200833.6114947327</v>
      </c>
      <c r="AW991" s="2">
        <f t="shared" si="470"/>
        <v>283253.8682314867</v>
      </c>
      <c r="AX991" s="2">
        <f t="shared" si="470"/>
        <v>243645.48606785445</v>
      </c>
      <c r="AY991" s="2">
        <f t="shared" si="470"/>
        <v>0</v>
      </c>
      <c r="AZ991" s="2">
        <f t="shared" si="470"/>
        <v>0</v>
      </c>
      <c r="BA991" s="2">
        <f t="shared" si="470"/>
        <v>0</v>
      </c>
      <c r="BB991" s="2">
        <f t="shared" si="470"/>
        <v>0</v>
      </c>
      <c r="BC991" s="2">
        <f t="shared" si="470"/>
        <v>0</v>
      </c>
      <c r="BD991" s="2">
        <f t="shared" si="470"/>
        <v>0</v>
      </c>
      <c r="BE991" s="2">
        <f t="shared" si="470"/>
        <v>0</v>
      </c>
      <c r="BF991" s="2">
        <f t="shared" si="470"/>
        <v>0</v>
      </c>
      <c r="BG991" s="2">
        <f t="shared" si="470"/>
        <v>0</v>
      </c>
      <c r="BH991" s="2">
        <f t="shared" si="470"/>
        <v>0</v>
      </c>
      <c r="BI991" s="2">
        <f t="shared" si="470"/>
        <v>0</v>
      </c>
      <c r="BJ991" s="2">
        <f t="shared" si="470"/>
        <v>0</v>
      </c>
      <c r="BK991" s="2">
        <f t="shared" si="470"/>
        <v>0</v>
      </c>
      <c r="BL991" s="2">
        <f t="shared" si="470"/>
        <v>0</v>
      </c>
      <c r="BM991" s="2">
        <f t="shared" si="470"/>
        <v>0</v>
      </c>
      <c r="BN991" s="2">
        <f t="shared" si="470"/>
        <v>0</v>
      </c>
      <c r="BO991" s="2">
        <f t="shared" si="470"/>
        <v>0</v>
      </c>
    </row>
    <row r="992" spans="1:67" ht="12.75" customHeight="1" outlineLevel="2">
      <c r="B992" s="64" t="s">
        <v>3</v>
      </c>
      <c r="C992" s="165">
        <v>6.25E-2</v>
      </c>
      <c r="L992" s="2">
        <f t="shared" ref="L992:BO992" si="471">SUM(L990,L991/2)*$C992*IF(L$10=$C986,(13-$D986)/12,IF(L$10=$C987,($D987-1)/12,1))</f>
        <v>0</v>
      </c>
      <c r="M992" s="2">
        <f t="shared" si="471"/>
        <v>0</v>
      </c>
      <c r="N992" s="2">
        <f t="shared" si="471"/>
        <v>0</v>
      </c>
      <c r="O992" s="2">
        <f t="shared" si="471"/>
        <v>0</v>
      </c>
      <c r="P992" s="2">
        <f t="shared" si="471"/>
        <v>0</v>
      </c>
      <c r="Q992" s="2">
        <f t="shared" si="471"/>
        <v>0</v>
      </c>
      <c r="R992" s="2">
        <f t="shared" si="471"/>
        <v>0</v>
      </c>
      <c r="S992" s="2">
        <f t="shared" si="471"/>
        <v>0</v>
      </c>
      <c r="T992" s="2">
        <f t="shared" si="471"/>
        <v>0</v>
      </c>
      <c r="U992" s="2">
        <f t="shared" si="471"/>
        <v>0</v>
      </c>
      <c r="V992" s="2">
        <f t="shared" si="471"/>
        <v>0</v>
      </c>
      <c r="W992" s="2">
        <f t="shared" si="471"/>
        <v>0</v>
      </c>
      <c r="X992" s="2">
        <f t="shared" si="471"/>
        <v>0</v>
      </c>
      <c r="Y992" s="2">
        <f t="shared" si="471"/>
        <v>0</v>
      </c>
      <c r="Z992" s="2">
        <f t="shared" si="471"/>
        <v>0</v>
      </c>
      <c r="AA992" s="2">
        <f t="shared" si="471"/>
        <v>0</v>
      </c>
      <c r="AB992" s="2">
        <f t="shared" si="471"/>
        <v>0</v>
      </c>
      <c r="AC992" s="2">
        <f t="shared" si="471"/>
        <v>0</v>
      </c>
      <c r="AD992" s="2">
        <f t="shared" si="471"/>
        <v>0</v>
      </c>
      <c r="AE992" s="2">
        <f t="shared" si="471"/>
        <v>0</v>
      </c>
      <c r="AF992" s="2">
        <f t="shared" si="471"/>
        <v>0</v>
      </c>
      <c r="AG992" s="2">
        <f t="shared" si="471"/>
        <v>0</v>
      </c>
      <c r="AH992" s="2">
        <f t="shared" si="471"/>
        <v>0</v>
      </c>
      <c r="AI992" s="2">
        <f t="shared" si="471"/>
        <v>0</v>
      </c>
      <c r="AJ992" s="2">
        <f t="shared" si="471"/>
        <v>0</v>
      </c>
      <c r="AK992" s="2">
        <f t="shared" si="471"/>
        <v>0</v>
      </c>
      <c r="AL992" s="2">
        <f t="shared" si="471"/>
        <v>0</v>
      </c>
      <c r="AM992" s="2">
        <f t="shared" si="471"/>
        <v>0</v>
      </c>
      <c r="AN992" s="2">
        <f t="shared" si="471"/>
        <v>0</v>
      </c>
      <c r="AO992" s="2">
        <f t="shared" si="471"/>
        <v>0</v>
      </c>
      <c r="AP992" s="2">
        <f t="shared" si="471"/>
        <v>0</v>
      </c>
      <c r="AQ992" s="2">
        <f t="shared" si="471"/>
        <v>0</v>
      </c>
      <c r="AR992" s="2">
        <f t="shared" si="471"/>
        <v>0</v>
      </c>
      <c r="AS992" s="2">
        <f t="shared" si="471"/>
        <v>0</v>
      </c>
      <c r="AT992" s="2">
        <f t="shared" si="471"/>
        <v>0</v>
      </c>
      <c r="AU992" s="2">
        <f t="shared" si="471"/>
        <v>420.20898792973981</v>
      </c>
      <c r="AV992" s="2">
        <f t="shared" si="471"/>
        <v>7310.8149919873813</v>
      </c>
      <c r="AW992" s="2">
        <f t="shared" si="471"/>
        <v>22895.474670430947</v>
      </c>
      <c r="AX992" s="2">
        <f t="shared" si="471"/>
        <v>37392.709437588353</v>
      </c>
      <c r="AY992" s="2">
        <f t="shared" si="471"/>
        <v>0</v>
      </c>
      <c r="AZ992" s="2">
        <f t="shared" si="471"/>
        <v>0</v>
      </c>
      <c r="BA992" s="2">
        <f t="shared" si="471"/>
        <v>0</v>
      </c>
      <c r="BB992" s="2">
        <f t="shared" si="471"/>
        <v>0</v>
      </c>
      <c r="BC992" s="2">
        <f t="shared" si="471"/>
        <v>0</v>
      </c>
      <c r="BD992" s="2">
        <f t="shared" si="471"/>
        <v>0</v>
      </c>
      <c r="BE992" s="2">
        <f t="shared" si="471"/>
        <v>0</v>
      </c>
      <c r="BF992" s="2">
        <f t="shared" si="471"/>
        <v>0</v>
      </c>
      <c r="BG992" s="2">
        <f t="shared" si="471"/>
        <v>0</v>
      </c>
      <c r="BH992" s="2">
        <f t="shared" si="471"/>
        <v>0</v>
      </c>
      <c r="BI992" s="2">
        <f t="shared" si="471"/>
        <v>0</v>
      </c>
      <c r="BJ992" s="2">
        <f t="shared" si="471"/>
        <v>0</v>
      </c>
      <c r="BK992" s="2">
        <f t="shared" si="471"/>
        <v>0</v>
      </c>
      <c r="BL992" s="2">
        <f t="shared" si="471"/>
        <v>0</v>
      </c>
      <c r="BM992" s="2">
        <f t="shared" si="471"/>
        <v>0</v>
      </c>
      <c r="BN992" s="2">
        <f t="shared" si="471"/>
        <v>0</v>
      </c>
      <c r="BO992" s="2">
        <f t="shared" si="471"/>
        <v>0</v>
      </c>
    </row>
    <row r="993" spans="2:67" ht="12.75" customHeight="1" outlineLevel="2">
      <c r="B993" s="64" t="s">
        <v>556</v>
      </c>
      <c r="K993" s="167"/>
      <c r="L993" s="2">
        <f>SUM(L990:L992)</f>
        <v>0</v>
      </c>
      <c r="M993" s="2">
        <f t="shared" ref="M993:BO993" si="472">SUM(M990:M992)</f>
        <v>0</v>
      </c>
      <c r="N993" s="2">
        <f t="shared" si="472"/>
        <v>0</v>
      </c>
      <c r="O993" s="2">
        <f t="shared" si="472"/>
        <v>0</v>
      </c>
      <c r="P993" s="2">
        <f t="shared" si="472"/>
        <v>0</v>
      </c>
      <c r="Q993" s="2">
        <f t="shared" si="472"/>
        <v>0</v>
      </c>
      <c r="R993" s="2">
        <f t="shared" si="472"/>
        <v>0</v>
      </c>
      <c r="S993" s="2">
        <f t="shared" si="472"/>
        <v>0</v>
      </c>
      <c r="T993" s="2">
        <f t="shared" si="472"/>
        <v>0</v>
      </c>
      <c r="U993" s="2">
        <f t="shared" si="472"/>
        <v>0</v>
      </c>
      <c r="V993" s="2">
        <f t="shared" si="472"/>
        <v>0</v>
      </c>
      <c r="W993" s="2">
        <f t="shared" si="472"/>
        <v>0</v>
      </c>
      <c r="X993" s="2">
        <f t="shared" si="472"/>
        <v>0</v>
      </c>
      <c r="Y993" s="2">
        <f t="shared" si="472"/>
        <v>0</v>
      </c>
      <c r="Z993" s="2">
        <f t="shared" si="472"/>
        <v>0</v>
      </c>
      <c r="AA993" s="2">
        <f t="shared" si="472"/>
        <v>0</v>
      </c>
      <c r="AB993" s="2">
        <f t="shared" si="472"/>
        <v>0</v>
      </c>
      <c r="AC993" s="2">
        <f t="shared" si="472"/>
        <v>0</v>
      </c>
      <c r="AD993" s="2">
        <f t="shared" si="472"/>
        <v>0</v>
      </c>
      <c r="AE993" s="2">
        <f t="shared" si="472"/>
        <v>0</v>
      </c>
      <c r="AF993" s="2">
        <f t="shared" si="472"/>
        <v>0</v>
      </c>
      <c r="AG993" s="2">
        <f t="shared" si="472"/>
        <v>0</v>
      </c>
      <c r="AH993" s="2">
        <f t="shared" si="472"/>
        <v>0</v>
      </c>
      <c r="AI993" s="2">
        <f t="shared" si="472"/>
        <v>0</v>
      </c>
      <c r="AJ993" s="2">
        <f t="shared" si="472"/>
        <v>0</v>
      </c>
      <c r="AK993" s="2">
        <f t="shared" si="472"/>
        <v>0</v>
      </c>
      <c r="AL993" s="2">
        <f t="shared" si="472"/>
        <v>0</v>
      </c>
      <c r="AM993" s="2">
        <f t="shared" si="472"/>
        <v>0</v>
      </c>
      <c r="AN993" s="2">
        <f t="shared" si="472"/>
        <v>0</v>
      </c>
      <c r="AO993" s="2">
        <f t="shared" si="472"/>
        <v>0</v>
      </c>
      <c r="AP993" s="2">
        <f t="shared" si="472"/>
        <v>0</v>
      </c>
      <c r="AQ993" s="2">
        <f t="shared" si="472"/>
        <v>0</v>
      </c>
      <c r="AR993" s="2">
        <f t="shared" si="472"/>
        <v>0</v>
      </c>
      <c r="AS993" s="2">
        <f t="shared" si="472"/>
        <v>0</v>
      </c>
      <c r="AT993" s="2">
        <f t="shared" si="472"/>
        <v>0</v>
      </c>
      <c r="AU993" s="2">
        <f t="shared" si="472"/>
        <v>16556.234124431747</v>
      </c>
      <c r="AV993" s="2">
        <f t="shared" si="472"/>
        <v>224700.6606111518</v>
      </c>
      <c r="AW993" s="2">
        <f t="shared" si="472"/>
        <v>530850.00351306947</v>
      </c>
      <c r="AX993" s="2">
        <f t="shared" si="472"/>
        <v>811888.19901851227</v>
      </c>
      <c r="AY993" s="2">
        <f t="shared" si="472"/>
        <v>0</v>
      </c>
      <c r="AZ993" s="2">
        <f t="shared" si="472"/>
        <v>0</v>
      </c>
      <c r="BA993" s="2">
        <f t="shared" si="472"/>
        <v>0</v>
      </c>
      <c r="BB993" s="2">
        <f t="shared" si="472"/>
        <v>0</v>
      </c>
      <c r="BC993" s="2">
        <f t="shared" si="472"/>
        <v>0</v>
      </c>
      <c r="BD993" s="2">
        <f t="shared" si="472"/>
        <v>0</v>
      </c>
      <c r="BE993" s="2">
        <f t="shared" si="472"/>
        <v>0</v>
      </c>
      <c r="BF993" s="2">
        <f t="shared" si="472"/>
        <v>0</v>
      </c>
      <c r="BG993" s="2">
        <f t="shared" si="472"/>
        <v>0</v>
      </c>
      <c r="BH993" s="2">
        <f t="shared" si="472"/>
        <v>0</v>
      </c>
      <c r="BI993" s="2">
        <f t="shared" si="472"/>
        <v>0</v>
      </c>
      <c r="BJ993" s="2">
        <f t="shared" si="472"/>
        <v>0</v>
      </c>
      <c r="BK993" s="2">
        <f t="shared" si="472"/>
        <v>0</v>
      </c>
      <c r="BL993" s="2">
        <f t="shared" si="472"/>
        <v>0</v>
      </c>
      <c r="BM993" s="2">
        <f t="shared" si="472"/>
        <v>0</v>
      </c>
      <c r="BN993" s="2">
        <f t="shared" si="472"/>
        <v>0</v>
      </c>
      <c r="BO993" s="2">
        <f t="shared" si="472"/>
        <v>0</v>
      </c>
    </row>
    <row r="994" spans="2:67" ht="12.75" customHeight="1" outlineLevel="2">
      <c r="B994" s="168" t="s">
        <v>557</v>
      </c>
      <c r="E994" s="2">
        <f>MAX(L993:BO993)*(1+$C$8)</f>
        <v>811888.19901851227</v>
      </c>
      <c r="F994" s="159">
        <v>30</v>
      </c>
      <c r="G994" s="169">
        <f>+$C$6</f>
        <v>2.9999999999999997E-4</v>
      </c>
      <c r="H994" s="151"/>
      <c r="L994" s="2"/>
      <c r="M994" s="2"/>
      <c r="N994" s="2"/>
      <c r="O994" s="2"/>
      <c r="P994" s="2"/>
      <c r="Q994" s="2"/>
    </row>
    <row r="995" spans="2:67" ht="12.75" customHeight="1" outlineLevel="2">
      <c r="B995" s="14"/>
    </row>
    <row r="996" spans="2:67" ht="12.75" customHeight="1" outlineLevel="2">
      <c r="B996" s="170" t="s">
        <v>558</v>
      </c>
    </row>
    <row r="997" spans="2:67" ht="12.75" customHeight="1" outlineLevel="2">
      <c r="B997" s="168" t="s">
        <v>559</v>
      </c>
      <c r="K997" s="2"/>
      <c r="L997" s="2">
        <f t="shared" ref="L997:BO997" si="473">IF(L$10=$C987,$E994,K999)</f>
        <v>0</v>
      </c>
      <c r="M997" s="2">
        <f t="shared" si="473"/>
        <v>0</v>
      </c>
      <c r="N997" s="2">
        <f t="shared" si="473"/>
        <v>0</v>
      </c>
      <c r="O997" s="2">
        <f t="shared" si="473"/>
        <v>0</v>
      </c>
      <c r="P997" s="2">
        <f t="shared" si="473"/>
        <v>0</v>
      </c>
      <c r="Q997" s="2">
        <f t="shared" si="473"/>
        <v>0</v>
      </c>
      <c r="R997" s="2">
        <f t="shared" si="473"/>
        <v>0</v>
      </c>
      <c r="S997" s="2">
        <f t="shared" si="473"/>
        <v>0</v>
      </c>
      <c r="T997" s="2">
        <f t="shared" si="473"/>
        <v>0</v>
      </c>
      <c r="U997" s="2">
        <f t="shared" si="473"/>
        <v>0</v>
      </c>
      <c r="V997" s="2">
        <f t="shared" si="473"/>
        <v>0</v>
      </c>
      <c r="W997" s="2">
        <f t="shared" si="473"/>
        <v>0</v>
      </c>
      <c r="X997" s="2">
        <f t="shared" si="473"/>
        <v>0</v>
      </c>
      <c r="Y997" s="2">
        <f t="shared" si="473"/>
        <v>0</v>
      </c>
      <c r="Z997" s="2">
        <f t="shared" si="473"/>
        <v>0</v>
      </c>
      <c r="AA997" s="2">
        <f t="shared" si="473"/>
        <v>0</v>
      </c>
      <c r="AB997" s="2">
        <f t="shared" si="473"/>
        <v>0</v>
      </c>
      <c r="AC997" s="2">
        <f t="shared" si="473"/>
        <v>0</v>
      </c>
      <c r="AD997" s="2">
        <f t="shared" si="473"/>
        <v>0</v>
      </c>
      <c r="AE997" s="2">
        <f t="shared" si="473"/>
        <v>0</v>
      </c>
      <c r="AF997" s="2">
        <f t="shared" si="473"/>
        <v>0</v>
      </c>
      <c r="AG997" s="2">
        <f t="shared" si="473"/>
        <v>0</v>
      </c>
      <c r="AH997" s="2">
        <f t="shared" si="473"/>
        <v>0</v>
      </c>
      <c r="AI997" s="2">
        <f t="shared" si="473"/>
        <v>0</v>
      </c>
      <c r="AJ997" s="2">
        <f t="shared" si="473"/>
        <v>0</v>
      </c>
      <c r="AK997" s="2">
        <f t="shared" si="473"/>
        <v>0</v>
      </c>
      <c r="AL997" s="2">
        <f t="shared" si="473"/>
        <v>0</v>
      </c>
      <c r="AM997" s="2">
        <f t="shared" si="473"/>
        <v>0</v>
      </c>
      <c r="AN997" s="2">
        <f t="shared" si="473"/>
        <v>0</v>
      </c>
      <c r="AO997" s="2">
        <f t="shared" si="473"/>
        <v>0</v>
      </c>
      <c r="AP997" s="2">
        <f t="shared" si="473"/>
        <v>0</v>
      </c>
      <c r="AQ997" s="2">
        <f t="shared" si="473"/>
        <v>0</v>
      </c>
      <c r="AR997" s="2">
        <f t="shared" si="473"/>
        <v>0</v>
      </c>
      <c r="AS997" s="2">
        <f t="shared" si="473"/>
        <v>0</v>
      </c>
      <c r="AT997" s="2">
        <f t="shared" si="473"/>
        <v>0</v>
      </c>
      <c r="AU997" s="2">
        <f t="shared" si="473"/>
        <v>0</v>
      </c>
      <c r="AV997" s="2">
        <f t="shared" si="473"/>
        <v>0</v>
      </c>
      <c r="AW997" s="2">
        <f t="shared" si="473"/>
        <v>0</v>
      </c>
      <c r="AX997" s="2">
        <f t="shared" si="473"/>
        <v>811888.19901851227</v>
      </c>
      <c r="AY997" s="2">
        <f t="shared" si="473"/>
        <v>809632.95402123861</v>
      </c>
      <c r="AZ997" s="2">
        <f t="shared" si="473"/>
        <v>782570.01405395486</v>
      </c>
      <c r="BA997" s="2">
        <f t="shared" si="473"/>
        <v>755507.07408667111</v>
      </c>
      <c r="BB997" s="2">
        <f t="shared" si="473"/>
        <v>728444.13411938737</v>
      </c>
      <c r="BC997" s="2">
        <f t="shared" si="473"/>
        <v>701381.19415210362</v>
      </c>
      <c r="BD997" s="2">
        <f t="shared" si="473"/>
        <v>674318.25418481987</v>
      </c>
      <c r="BE997" s="2">
        <f t="shared" si="473"/>
        <v>647255.31421753613</v>
      </c>
      <c r="BF997" s="2">
        <f t="shared" si="473"/>
        <v>620192.37425025238</v>
      </c>
      <c r="BG997" s="2">
        <f t="shared" si="473"/>
        <v>593129.43428296864</v>
      </c>
      <c r="BH997" s="2">
        <f t="shared" si="473"/>
        <v>566066.49431568489</v>
      </c>
      <c r="BI997" s="2">
        <f t="shared" si="473"/>
        <v>539003.55434840114</v>
      </c>
      <c r="BJ997" s="2">
        <f t="shared" si="473"/>
        <v>511940.6143811174</v>
      </c>
      <c r="BK997" s="2">
        <f t="shared" si="473"/>
        <v>484877.67441383365</v>
      </c>
      <c r="BL997" s="2">
        <f t="shared" si="473"/>
        <v>457814.7344465499</v>
      </c>
      <c r="BM997" s="2">
        <f t="shared" si="473"/>
        <v>430751.79447926616</v>
      </c>
      <c r="BN997" s="2">
        <f t="shared" si="473"/>
        <v>403688.85451198241</v>
      </c>
      <c r="BO997" s="2">
        <f t="shared" si="473"/>
        <v>376625.91454469867</v>
      </c>
    </row>
    <row r="998" spans="2:67" ht="12.75" customHeight="1" outlineLevel="2">
      <c r="B998" s="64" t="s">
        <v>541</v>
      </c>
      <c r="K998" s="2"/>
      <c r="L998" s="2">
        <f t="shared" ref="L998:BO998" si="474">IF(L$10=$C987,$E994/$F994*(13-$D987)/12,MIN(K999,$E994/$F994))</f>
        <v>0</v>
      </c>
      <c r="M998" s="2">
        <f t="shared" si="474"/>
        <v>0</v>
      </c>
      <c r="N998" s="2">
        <f t="shared" si="474"/>
        <v>0</v>
      </c>
      <c r="O998" s="2">
        <f t="shared" si="474"/>
        <v>0</v>
      </c>
      <c r="P998" s="2">
        <f t="shared" si="474"/>
        <v>0</v>
      </c>
      <c r="Q998" s="2">
        <f t="shared" si="474"/>
        <v>0</v>
      </c>
      <c r="R998" s="2">
        <f t="shared" si="474"/>
        <v>0</v>
      </c>
      <c r="S998" s="2">
        <f t="shared" si="474"/>
        <v>0</v>
      </c>
      <c r="T998" s="2">
        <f t="shared" si="474"/>
        <v>0</v>
      </c>
      <c r="U998" s="2">
        <f t="shared" si="474"/>
        <v>0</v>
      </c>
      <c r="V998" s="2">
        <f t="shared" si="474"/>
        <v>0</v>
      </c>
      <c r="W998" s="2">
        <f t="shared" si="474"/>
        <v>0</v>
      </c>
      <c r="X998" s="2">
        <f t="shared" si="474"/>
        <v>0</v>
      </c>
      <c r="Y998" s="2">
        <f t="shared" si="474"/>
        <v>0</v>
      </c>
      <c r="Z998" s="2">
        <f t="shared" si="474"/>
        <v>0</v>
      </c>
      <c r="AA998" s="2">
        <f t="shared" si="474"/>
        <v>0</v>
      </c>
      <c r="AB998" s="2">
        <f t="shared" si="474"/>
        <v>0</v>
      </c>
      <c r="AC998" s="2">
        <f t="shared" si="474"/>
        <v>0</v>
      </c>
      <c r="AD998" s="2">
        <f t="shared" si="474"/>
        <v>0</v>
      </c>
      <c r="AE998" s="2">
        <f t="shared" si="474"/>
        <v>0</v>
      </c>
      <c r="AF998" s="2">
        <f t="shared" si="474"/>
        <v>0</v>
      </c>
      <c r="AG998" s="2">
        <f t="shared" si="474"/>
        <v>0</v>
      </c>
      <c r="AH998" s="2">
        <f t="shared" si="474"/>
        <v>0</v>
      </c>
      <c r="AI998" s="2">
        <f t="shared" si="474"/>
        <v>0</v>
      </c>
      <c r="AJ998" s="2">
        <f t="shared" si="474"/>
        <v>0</v>
      </c>
      <c r="AK998" s="2">
        <f t="shared" si="474"/>
        <v>0</v>
      </c>
      <c r="AL998" s="2">
        <f t="shared" si="474"/>
        <v>0</v>
      </c>
      <c r="AM998" s="2">
        <f t="shared" si="474"/>
        <v>0</v>
      </c>
      <c r="AN998" s="2">
        <f t="shared" si="474"/>
        <v>0</v>
      </c>
      <c r="AO998" s="2">
        <f t="shared" si="474"/>
        <v>0</v>
      </c>
      <c r="AP998" s="2">
        <f t="shared" si="474"/>
        <v>0</v>
      </c>
      <c r="AQ998" s="2">
        <f t="shared" si="474"/>
        <v>0</v>
      </c>
      <c r="AR998" s="2">
        <f t="shared" si="474"/>
        <v>0</v>
      </c>
      <c r="AS998" s="2">
        <f t="shared" si="474"/>
        <v>0</v>
      </c>
      <c r="AT998" s="2">
        <f t="shared" si="474"/>
        <v>0</v>
      </c>
      <c r="AU998" s="2">
        <f t="shared" si="474"/>
        <v>0</v>
      </c>
      <c r="AV998" s="2">
        <f t="shared" si="474"/>
        <v>0</v>
      </c>
      <c r="AW998" s="2">
        <f t="shared" si="474"/>
        <v>0</v>
      </c>
      <c r="AX998" s="2">
        <f t="shared" si="474"/>
        <v>2255.2449972736454</v>
      </c>
      <c r="AY998" s="2">
        <f t="shared" si="474"/>
        <v>27062.939967283743</v>
      </c>
      <c r="AZ998" s="2">
        <f t="shared" si="474"/>
        <v>27062.939967283743</v>
      </c>
      <c r="BA998" s="2">
        <f t="shared" si="474"/>
        <v>27062.939967283743</v>
      </c>
      <c r="BB998" s="2">
        <f t="shared" si="474"/>
        <v>27062.939967283743</v>
      </c>
      <c r="BC998" s="2">
        <f t="shared" si="474"/>
        <v>27062.939967283743</v>
      </c>
      <c r="BD998" s="2">
        <f t="shared" si="474"/>
        <v>27062.939967283743</v>
      </c>
      <c r="BE998" s="2">
        <f t="shared" si="474"/>
        <v>27062.939967283743</v>
      </c>
      <c r="BF998" s="2">
        <f t="shared" si="474"/>
        <v>27062.939967283743</v>
      </c>
      <c r="BG998" s="2">
        <f t="shared" si="474"/>
        <v>27062.939967283743</v>
      </c>
      <c r="BH998" s="2">
        <f t="shared" si="474"/>
        <v>27062.939967283743</v>
      </c>
      <c r="BI998" s="2">
        <f t="shared" si="474"/>
        <v>27062.939967283743</v>
      </c>
      <c r="BJ998" s="2">
        <f t="shared" si="474"/>
        <v>27062.939967283743</v>
      </c>
      <c r="BK998" s="2">
        <f t="shared" si="474"/>
        <v>27062.939967283743</v>
      </c>
      <c r="BL998" s="2">
        <f t="shared" si="474"/>
        <v>27062.939967283743</v>
      </c>
      <c r="BM998" s="2">
        <f t="shared" si="474"/>
        <v>27062.939967283743</v>
      </c>
      <c r="BN998" s="2">
        <f t="shared" si="474"/>
        <v>27062.939967283743</v>
      </c>
      <c r="BO998" s="2">
        <f t="shared" si="474"/>
        <v>27062.939967283743</v>
      </c>
    </row>
    <row r="999" spans="2:67" ht="12.75" customHeight="1" outlineLevel="2">
      <c r="B999" s="168" t="s">
        <v>542</v>
      </c>
      <c r="K999" s="167">
        <v>0</v>
      </c>
      <c r="L999" s="2">
        <f t="shared" ref="L999:BO999" si="475">+L997-L998</f>
        <v>0</v>
      </c>
      <c r="M999" s="2">
        <f t="shared" si="475"/>
        <v>0</v>
      </c>
      <c r="N999" s="2">
        <f t="shared" si="475"/>
        <v>0</v>
      </c>
      <c r="O999" s="2">
        <f t="shared" si="475"/>
        <v>0</v>
      </c>
      <c r="P999" s="2">
        <f t="shared" si="475"/>
        <v>0</v>
      </c>
      <c r="Q999" s="2">
        <f t="shared" si="475"/>
        <v>0</v>
      </c>
      <c r="R999" s="2">
        <f t="shared" si="475"/>
        <v>0</v>
      </c>
      <c r="S999" s="2">
        <f t="shared" si="475"/>
        <v>0</v>
      </c>
      <c r="T999" s="2">
        <f t="shared" si="475"/>
        <v>0</v>
      </c>
      <c r="U999" s="2">
        <f t="shared" si="475"/>
        <v>0</v>
      </c>
      <c r="V999" s="2">
        <f t="shared" si="475"/>
        <v>0</v>
      </c>
      <c r="W999" s="2">
        <f t="shared" si="475"/>
        <v>0</v>
      </c>
      <c r="X999" s="2">
        <f t="shared" si="475"/>
        <v>0</v>
      </c>
      <c r="Y999" s="2">
        <f t="shared" si="475"/>
        <v>0</v>
      </c>
      <c r="Z999" s="2">
        <f t="shared" si="475"/>
        <v>0</v>
      </c>
      <c r="AA999" s="2">
        <f t="shared" si="475"/>
        <v>0</v>
      </c>
      <c r="AB999" s="2">
        <f t="shared" si="475"/>
        <v>0</v>
      </c>
      <c r="AC999" s="2">
        <f t="shared" si="475"/>
        <v>0</v>
      </c>
      <c r="AD999" s="2">
        <f t="shared" si="475"/>
        <v>0</v>
      </c>
      <c r="AE999" s="2">
        <f t="shared" si="475"/>
        <v>0</v>
      </c>
      <c r="AF999" s="2">
        <f t="shared" si="475"/>
        <v>0</v>
      </c>
      <c r="AG999" s="2">
        <f t="shared" si="475"/>
        <v>0</v>
      </c>
      <c r="AH999" s="2">
        <f t="shared" si="475"/>
        <v>0</v>
      </c>
      <c r="AI999" s="2">
        <f t="shared" si="475"/>
        <v>0</v>
      </c>
      <c r="AJ999" s="2">
        <f t="shared" si="475"/>
        <v>0</v>
      </c>
      <c r="AK999" s="2">
        <f t="shared" si="475"/>
        <v>0</v>
      </c>
      <c r="AL999" s="2">
        <f t="shared" si="475"/>
        <v>0</v>
      </c>
      <c r="AM999" s="2">
        <f t="shared" si="475"/>
        <v>0</v>
      </c>
      <c r="AN999" s="2">
        <f t="shared" si="475"/>
        <v>0</v>
      </c>
      <c r="AO999" s="2">
        <f t="shared" si="475"/>
        <v>0</v>
      </c>
      <c r="AP999" s="2">
        <f t="shared" si="475"/>
        <v>0</v>
      </c>
      <c r="AQ999" s="2">
        <f t="shared" si="475"/>
        <v>0</v>
      </c>
      <c r="AR999" s="2">
        <f t="shared" si="475"/>
        <v>0</v>
      </c>
      <c r="AS999" s="2">
        <f t="shared" si="475"/>
        <v>0</v>
      </c>
      <c r="AT999" s="2">
        <f t="shared" si="475"/>
        <v>0</v>
      </c>
      <c r="AU999" s="2">
        <f t="shared" si="475"/>
        <v>0</v>
      </c>
      <c r="AV999" s="2">
        <f t="shared" si="475"/>
        <v>0</v>
      </c>
      <c r="AW999" s="2">
        <f t="shared" si="475"/>
        <v>0</v>
      </c>
      <c r="AX999" s="2">
        <f t="shared" si="475"/>
        <v>809632.95402123861</v>
      </c>
      <c r="AY999" s="2">
        <f t="shared" si="475"/>
        <v>782570.01405395486</v>
      </c>
      <c r="AZ999" s="2">
        <f t="shared" si="475"/>
        <v>755507.07408667111</v>
      </c>
      <c r="BA999" s="2">
        <f t="shared" si="475"/>
        <v>728444.13411938737</v>
      </c>
      <c r="BB999" s="2">
        <f t="shared" si="475"/>
        <v>701381.19415210362</v>
      </c>
      <c r="BC999" s="2">
        <f t="shared" si="475"/>
        <v>674318.25418481987</v>
      </c>
      <c r="BD999" s="2">
        <f t="shared" si="475"/>
        <v>647255.31421753613</v>
      </c>
      <c r="BE999" s="2">
        <f t="shared" si="475"/>
        <v>620192.37425025238</v>
      </c>
      <c r="BF999" s="2">
        <f t="shared" si="475"/>
        <v>593129.43428296864</v>
      </c>
      <c r="BG999" s="2">
        <f t="shared" si="475"/>
        <v>566066.49431568489</v>
      </c>
      <c r="BH999" s="2">
        <f t="shared" si="475"/>
        <v>539003.55434840114</v>
      </c>
      <c r="BI999" s="2">
        <f t="shared" si="475"/>
        <v>511940.6143811174</v>
      </c>
      <c r="BJ999" s="2">
        <f t="shared" si="475"/>
        <v>484877.67441383365</v>
      </c>
      <c r="BK999" s="2">
        <f t="shared" si="475"/>
        <v>457814.7344465499</v>
      </c>
      <c r="BL999" s="2">
        <f t="shared" si="475"/>
        <v>430751.79447926616</v>
      </c>
      <c r="BM999" s="2">
        <f t="shared" si="475"/>
        <v>403688.85451198241</v>
      </c>
      <c r="BN999" s="2">
        <f t="shared" si="475"/>
        <v>376625.91454469867</v>
      </c>
      <c r="BO999" s="2">
        <f t="shared" si="475"/>
        <v>349562.97457741492</v>
      </c>
    </row>
    <row r="1000" spans="2:67" ht="12.75" customHeight="1" outlineLevel="2">
      <c r="B1000" s="64" t="s">
        <v>543</v>
      </c>
      <c r="L1000" s="2">
        <f t="shared" ref="L1000:BO1000" si="476">IF(L$10=$C987,(L997+L999)/2*(13-$D987)/12,(L997+L999)/2)</f>
        <v>0</v>
      </c>
      <c r="M1000" s="2">
        <f t="shared" si="476"/>
        <v>0</v>
      </c>
      <c r="N1000" s="2">
        <f t="shared" si="476"/>
        <v>0</v>
      </c>
      <c r="O1000" s="2">
        <f t="shared" si="476"/>
        <v>0</v>
      </c>
      <c r="P1000" s="2">
        <f t="shared" si="476"/>
        <v>0</v>
      </c>
      <c r="Q1000" s="2">
        <f t="shared" si="476"/>
        <v>0</v>
      </c>
      <c r="R1000" s="2">
        <f t="shared" si="476"/>
        <v>0</v>
      </c>
      <c r="S1000" s="2">
        <f t="shared" si="476"/>
        <v>0</v>
      </c>
      <c r="T1000" s="2">
        <f t="shared" si="476"/>
        <v>0</v>
      </c>
      <c r="U1000" s="2">
        <f t="shared" si="476"/>
        <v>0</v>
      </c>
      <c r="V1000" s="2">
        <f t="shared" si="476"/>
        <v>0</v>
      </c>
      <c r="W1000" s="2">
        <f t="shared" si="476"/>
        <v>0</v>
      </c>
      <c r="X1000" s="2">
        <f t="shared" si="476"/>
        <v>0</v>
      </c>
      <c r="Y1000" s="2">
        <f t="shared" si="476"/>
        <v>0</v>
      </c>
      <c r="Z1000" s="2">
        <f t="shared" si="476"/>
        <v>0</v>
      </c>
      <c r="AA1000" s="2">
        <f t="shared" si="476"/>
        <v>0</v>
      </c>
      <c r="AB1000" s="2">
        <f t="shared" si="476"/>
        <v>0</v>
      </c>
      <c r="AC1000" s="2">
        <f t="shared" si="476"/>
        <v>0</v>
      </c>
      <c r="AD1000" s="2">
        <f t="shared" si="476"/>
        <v>0</v>
      </c>
      <c r="AE1000" s="2">
        <f t="shared" si="476"/>
        <v>0</v>
      </c>
      <c r="AF1000" s="2">
        <f t="shared" si="476"/>
        <v>0</v>
      </c>
      <c r="AG1000" s="2">
        <f t="shared" si="476"/>
        <v>0</v>
      </c>
      <c r="AH1000" s="2">
        <f t="shared" si="476"/>
        <v>0</v>
      </c>
      <c r="AI1000" s="2">
        <f t="shared" si="476"/>
        <v>0</v>
      </c>
      <c r="AJ1000" s="2">
        <f t="shared" si="476"/>
        <v>0</v>
      </c>
      <c r="AK1000" s="2">
        <f t="shared" si="476"/>
        <v>0</v>
      </c>
      <c r="AL1000" s="2">
        <f t="shared" si="476"/>
        <v>0</v>
      </c>
      <c r="AM1000" s="2">
        <f t="shared" si="476"/>
        <v>0</v>
      </c>
      <c r="AN1000" s="2">
        <f t="shared" si="476"/>
        <v>0</v>
      </c>
      <c r="AO1000" s="2">
        <f t="shared" si="476"/>
        <v>0</v>
      </c>
      <c r="AP1000" s="2">
        <f t="shared" si="476"/>
        <v>0</v>
      </c>
      <c r="AQ1000" s="2">
        <f t="shared" si="476"/>
        <v>0</v>
      </c>
      <c r="AR1000" s="2">
        <f t="shared" si="476"/>
        <v>0</v>
      </c>
      <c r="AS1000" s="2">
        <f t="shared" si="476"/>
        <v>0</v>
      </c>
      <c r="AT1000" s="2">
        <f t="shared" si="476"/>
        <v>0</v>
      </c>
      <c r="AU1000" s="2">
        <f t="shared" si="476"/>
        <v>0</v>
      </c>
      <c r="AV1000" s="2">
        <f t="shared" si="476"/>
        <v>0</v>
      </c>
      <c r="AW1000" s="2">
        <f t="shared" si="476"/>
        <v>0</v>
      </c>
      <c r="AX1000" s="2">
        <f t="shared" si="476"/>
        <v>67563.381376656282</v>
      </c>
      <c r="AY1000" s="2">
        <f t="shared" si="476"/>
        <v>796101.48403759673</v>
      </c>
      <c r="AZ1000" s="2">
        <f t="shared" si="476"/>
        <v>769038.54407031299</v>
      </c>
      <c r="BA1000" s="2">
        <f t="shared" si="476"/>
        <v>741975.60410302924</v>
      </c>
      <c r="BB1000" s="2">
        <f t="shared" si="476"/>
        <v>714912.66413574549</v>
      </c>
      <c r="BC1000" s="2">
        <f t="shared" si="476"/>
        <v>687849.72416846175</v>
      </c>
      <c r="BD1000" s="2">
        <f t="shared" si="476"/>
        <v>660786.784201178</v>
      </c>
      <c r="BE1000" s="2">
        <f t="shared" si="476"/>
        <v>633723.84423389426</v>
      </c>
      <c r="BF1000" s="2">
        <f t="shared" si="476"/>
        <v>606660.90426661051</v>
      </c>
      <c r="BG1000" s="2">
        <f t="shared" si="476"/>
        <v>579597.96429932676</v>
      </c>
      <c r="BH1000" s="2">
        <f t="shared" si="476"/>
        <v>552535.02433204302</v>
      </c>
      <c r="BI1000" s="2">
        <f t="shared" si="476"/>
        <v>525472.08436475927</v>
      </c>
      <c r="BJ1000" s="2">
        <f t="shared" si="476"/>
        <v>498409.14439747552</v>
      </c>
      <c r="BK1000" s="2">
        <f t="shared" si="476"/>
        <v>471346.20443019178</v>
      </c>
      <c r="BL1000" s="2">
        <f t="shared" si="476"/>
        <v>444283.26446290803</v>
      </c>
      <c r="BM1000" s="2">
        <f t="shared" si="476"/>
        <v>417220.32449562429</v>
      </c>
      <c r="BN1000" s="2">
        <f t="shared" si="476"/>
        <v>390157.38452834054</v>
      </c>
      <c r="BO1000" s="2">
        <f t="shared" si="476"/>
        <v>363094.44456105679</v>
      </c>
    </row>
    <row r="1001" spans="2:67" ht="12.75" customHeight="1" outlineLevel="2">
      <c r="B1001" s="64" t="s">
        <v>535</v>
      </c>
      <c r="L1001" s="171">
        <f t="shared" ref="L1001:BO1001" si="477">+L1000*$C$5</f>
        <v>0</v>
      </c>
      <c r="M1001" s="171">
        <f t="shared" si="477"/>
        <v>0</v>
      </c>
      <c r="N1001" s="171">
        <f t="shared" si="477"/>
        <v>0</v>
      </c>
      <c r="O1001" s="171">
        <f t="shared" si="477"/>
        <v>0</v>
      </c>
      <c r="P1001" s="171">
        <f t="shared" si="477"/>
        <v>0</v>
      </c>
      <c r="Q1001" s="171">
        <f t="shared" si="477"/>
        <v>0</v>
      </c>
      <c r="R1001" s="171">
        <f t="shared" si="477"/>
        <v>0</v>
      </c>
      <c r="S1001" s="171">
        <f t="shared" si="477"/>
        <v>0</v>
      </c>
      <c r="T1001" s="171">
        <f t="shared" si="477"/>
        <v>0</v>
      </c>
      <c r="U1001" s="171">
        <f t="shared" si="477"/>
        <v>0</v>
      </c>
      <c r="V1001" s="171">
        <f t="shared" si="477"/>
        <v>0</v>
      </c>
      <c r="W1001" s="171">
        <f t="shared" si="477"/>
        <v>0</v>
      </c>
      <c r="X1001" s="171">
        <f t="shared" si="477"/>
        <v>0</v>
      </c>
      <c r="Y1001" s="171">
        <f t="shared" si="477"/>
        <v>0</v>
      </c>
      <c r="Z1001" s="171">
        <f t="shared" si="477"/>
        <v>0</v>
      </c>
      <c r="AA1001" s="171">
        <f t="shared" si="477"/>
        <v>0</v>
      </c>
      <c r="AB1001" s="171">
        <f t="shared" si="477"/>
        <v>0</v>
      </c>
      <c r="AC1001" s="171">
        <f t="shared" si="477"/>
        <v>0</v>
      </c>
      <c r="AD1001" s="171">
        <f t="shared" si="477"/>
        <v>0</v>
      </c>
      <c r="AE1001" s="171">
        <f t="shared" si="477"/>
        <v>0</v>
      </c>
      <c r="AF1001" s="171">
        <f t="shared" si="477"/>
        <v>0</v>
      </c>
      <c r="AG1001" s="171">
        <f t="shared" si="477"/>
        <v>0</v>
      </c>
      <c r="AH1001" s="171">
        <f t="shared" si="477"/>
        <v>0</v>
      </c>
      <c r="AI1001" s="171">
        <f t="shared" si="477"/>
        <v>0</v>
      </c>
      <c r="AJ1001" s="171">
        <f t="shared" si="477"/>
        <v>0</v>
      </c>
      <c r="AK1001" s="171">
        <f t="shared" si="477"/>
        <v>0</v>
      </c>
      <c r="AL1001" s="171">
        <f t="shared" si="477"/>
        <v>0</v>
      </c>
      <c r="AM1001" s="171">
        <f t="shared" si="477"/>
        <v>0</v>
      </c>
      <c r="AN1001" s="171">
        <f t="shared" si="477"/>
        <v>0</v>
      </c>
      <c r="AO1001" s="171">
        <f t="shared" si="477"/>
        <v>0</v>
      </c>
      <c r="AP1001" s="171">
        <f t="shared" si="477"/>
        <v>0</v>
      </c>
      <c r="AQ1001" s="171">
        <f t="shared" si="477"/>
        <v>0</v>
      </c>
      <c r="AR1001" s="171">
        <f t="shared" si="477"/>
        <v>0</v>
      </c>
      <c r="AS1001" s="171">
        <f t="shared" si="477"/>
        <v>0</v>
      </c>
      <c r="AT1001" s="171">
        <f t="shared" si="477"/>
        <v>0</v>
      </c>
      <c r="AU1001" s="171">
        <f t="shared" si="477"/>
        <v>0</v>
      </c>
      <c r="AV1001" s="171">
        <f t="shared" si="477"/>
        <v>0</v>
      </c>
      <c r="AW1001" s="171">
        <f t="shared" si="477"/>
        <v>0</v>
      </c>
      <c r="AX1001" s="171">
        <f t="shared" si="477"/>
        <v>4729.4366963659404</v>
      </c>
      <c r="AY1001" s="171">
        <f t="shared" si="477"/>
        <v>55727.103882631774</v>
      </c>
      <c r="AZ1001" s="171">
        <f t="shared" si="477"/>
        <v>53832.698084921911</v>
      </c>
      <c r="BA1001" s="171">
        <f t="shared" si="477"/>
        <v>51938.292287212054</v>
      </c>
      <c r="BB1001" s="171">
        <f t="shared" si="477"/>
        <v>50043.886489502191</v>
      </c>
      <c r="BC1001" s="171">
        <f t="shared" si="477"/>
        <v>48149.480691792327</v>
      </c>
      <c r="BD1001" s="171">
        <f t="shared" si="477"/>
        <v>46255.074894082463</v>
      </c>
      <c r="BE1001" s="171">
        <f t="shared" si="477"/>
        <v>44360.6690963726</v>
      </c>
      <c r="BF1001" s="171">
        <f t="shared" si="477"/>
        <v>42466.263298662743</v>
      </c>
      <c r="BG1001" s="171">
        <f t="shared" si="477"/>
        <v>40571.857500952879</v>
      </c>
      <c r="BH1001" s="171">
        <f t="shared" si="477"/>
        <v>38677.451703243016</v>
      </c>
      <c r="BI1001" s="171">
        <f t="shared" si="477"/>
        <v>36783.045905533152</v>
      </c>
      <c r="BJ1001" s="171">
        <f t="shared" si="477"/>
        <v>34888.640107823288</v>
      </c>
      <c r="BK1001" s="171">
        <f t="shared" si="477"/>
        <v>32994.234310113425</v>
      </c>
      <c r="BL1001" s="171">
        <f t="shared" si="477"/>
        <v>31099.828512403565</v>
      </c>
      <c r="BM1001" s="171">
        <f t="shared" si="477"/>
        <v>29205.422714693701</v>
      </c>
      <c r="BN1001" s="171">
        <f t="shared" si="477"/>
        <v>27311.016916983841</v>
      </c>
      <c r="BO1001" s="171">
        <f t="shared" si="477"/>
        <v>25416.611119273977</v>
      </c>
    </row>
    <row r="1002" spans="2:67" ht="12.75" customHeight="1" outlineLevel="2">
      <c r="B1002" s="14" t="s">
        <v>560</v>
      </c>
      <c r="L1002" s="22">
        <f t="shared" ref="L1002:BO1002" si="478">IF(OR(L$10&lt;$C987,L$10&gt;$C987+$F994),0,IF(L$10=$C987,$E994*(13-$D987)/12,IF(L$10=$C987+$F994,$E994*($D987-1)/12,$E994)))</f>
        <v>0</v>
      </c>
      <c r="M1002" s="22">
        <f t="shared" si="478"/>
        <v>0</v>
      </c>
      <c r="N1002" s="22">
        <f t="shared" si="478"/>
        <v>0</v>
      </c>
      <c r="O1002" s="22">
        <f t="shared" si="478"/>
        <v>0</v>
      </c>
      <c r="P1002" s="22">
        <f t="shared" si="478"/>
        <v>0</v>
      </c>
      <c r="Q1002" s="22">
        <f t="shared" si="478"/>
        <v>0</v>
      </c>
      <c r="R1002" s="22">
        <f t="shared" si="478"/>
        <v>0</v>
      </c>
      <c r="S1002" s="22">
        <f t="shared" si="478"/>
        <v>0</v>
      </c>
      <c r="T1002" s="22">
        <f t="shared" si="478"/>
        <v>0</v>
      </c>
      <c r="U1002" s="22">
        <f t="shared" si="478"/>
        <v>0</v>
      </c>
      <c r="V1002" s="22">
        <f t="shared" si="478"/>
        <v>0</v>
      </c>
      <c r="W1002" s="22">
        <f t="shared" si="478"/>
        <v>0</v>
      </c>
      <c r="X1002" s="22">
        <f t="shared" si="478"/>
        <v>0</v>
      </c>
      <c r="Y1002" s="22">
        <f t="shared" si="478"/>
        <v>0</v>
      </c>
      <c r="Z1002" s="22">
        <f t="shared" si="478"/>
        <v>0</v>
      </c>
      <c r="AA1002" s="22">
        <f t="shared" si="478"/>
        <v>0</v>
      </c>
      <c r="AB1002" s="22">
        <f t="shared" si="478"/>
        <v>0</v>
      </c>
      <c r="AC1002" s="22">
        <f t="shared" si="478"/>
        <v>0</v>
      </c>
      <c r="AD1002" s="22">
        <f t="shared" si="478"/>
        <v>0</v>
      </c>
      <c r="AE1002" s="22">
        <f t="shared" si="478"/>
        <v>0</v>
      </c>
      <c r="AF1002" s="22">
        <f t="shared" si="478"/>
        <v>0</v>
      </c>
      <c r="AG1002" s="22">
        <f t="shared" si="478"/>
        <v>0</v>
      </c>
      <c r="AH1002" s="22">
        <f t="shared" si="478"/>
        <v>0</v>
      </c>
      <c r="AI1002" s="22">
        <f t="shared" si="478"/>
        <v>0</v>
      </c>
      <c r="AJ1002" s="22">
        <f t="shared" si="478"/>
        <v>0</v>
      </c>
      <c r="AK1002" s="22">
        <f t="shared" si="478"/>
        <v>0</v>
      </c>
      <c r="AL1002" s="22">
        <f t="shared" si="478"/>
        <v>0</v>
      </c>
      <c r="AM1002" s="22">
        <f t="shared" si="478"/>
        <v>0</v>
      </c>
      <c r="AN1002" s="22">
        <f t="shared" si="478"/>
        <v>0</v>
      </c>
      <c r="AO1002" s="22">
        <f t="shared" si="478"/>
        <v>0</v>
      </c>
      <c r="AP1002" s="22">
        <f t="shared" si="478"/>
        <v>0</v>
      </c>
      <c r="AQ1002" s="22">
        <f t="shared" si="478"/>
        <v>0</v>
      </c>
      <c r="AR1002" s="22">
        <f t="shared" si="478"/>
        <v>0</v>
      </c>
      <c r="AS1002" s="22">
        <f t="shared" si="478"/>
        <v>0</v>
      </c>
      <c r="AT1002" s="22">
        <f t="shared" si="478"/>
        <v>0</v>
      </c>
      <c r="AU1002" s="22">
        <f t="shared" si="478"/>
        <v>0</v>
      </c>
      <c r="AV1002" s="22">
        <f t="shared" si="478"/>
        <v>0</v>
      </c>
      <c r="AW1002" s="22">
        <f t="shared" si="478"/>
        <v>0</v>
      </c>
      <c r="AX1002" s="22">
        <f t="shared" si="478"/>
        <v>67657.349918209351</v>
      </c>
      <c r="AY1002" s="22">
        <f t="shared" si="478"/>
        <v>811888.19901851227</v>
      </c>
      <c r="AZ1002" s="22">
        <f t="shared" si="478"/>
        <v>811888.19901851227</v>
      </c>
      <c r="BA1002" s="22">
        <f t="shared" si="478"/>
        <v>811888.19901851227</v>
      </c>
      <c r="BB1002" s="22">
        <f t="shared" si="478"/>
        <v>811888.19901851227</v>
      </c>
      <c r="BC1002" s="22">
        <f t="shared" si="478"/>
        <v>811888.19901851227</v>
      </c>
      <c r="BD1002" s="22">
        <f t="shared" si="478"/>
        <v>811888.19901851227</v>
      </c>
      <c r="BE1002" s="22">
        <f t="shared" si="478"/>
        <v>811888.19901851227</v>
      </c>
      <c r="BF1002" s="22">
        <f t="shared" si="478"/>
        <v>811888.19901851227</v>
      </c>
      <c r="BG1002" s="22">
        <f t="shared" si="478"/>
        <v>811888.19901851227</v>
      </c>
      <c r="BH1002" s="22">
        <f t="shared" si="478"/>
        <v>811888.19901851227</v>
      </c>
      <c r="BI1002" s="22">
        <f t="shared" si="478"/>
        <v>811888.19901851227</v>
      </c>
      <c r="BJ1002" s="22">
        <f t="shared" si="478"/>
        <v>811888.19901851227</v>
      </c>
      <c r="BK1002" s="22">
        <f t="shared" si="478"/>
        <v>811888.19901851227</v>
      </c>
      <c r="BL1002" s="22">
        <f t="shared" si="478"/>
        <v>811888.19901851227</v>
      </c>
      <c r="BM1002" s="22">
        <f t="shared" si="478"/>
        <v>811888.19901851227</v>
      </c>
      <c r="BN1002" s="22">
        <f t="shared" si="478"/>
        <v>811888.19901851227</v>
      </c>
      <c r="BO1002" s="22">
        <f t="shared" si="478"/>
        <v>811888.19901851227</v>
      </c>
    </row>
    <row r="1003" spans="2:67" ht="12.75" customHeight="1" outlineLevel="2">
      <c r="B1003" s="14" t="s">
        <v>536</v>
      </c>
      <c r="J1003" s="2"/>
      <c r="L1003" s="172">
        <f>+L1002*$G994</f>
        <v>0</v>
      </c>
      <c r="M1003" s="172">
        <f t="shared" ref="M1003:BO1003" si="479">+M1002*$G994</f>
        <v>0</v>
      </c>
      <c r="N1003" s="172">
        <f t="shared" si="479"/>
        <v>0</v>
      </c>
      <c r="O1003" s="172">
        <f t="shared" si="479"/>
        <v>0</v>
      </c>
      <c r="P1003" s="172">
        <f t="shared" si="479"/>
        <v>0</v>
      </c>
      <c r="Q1003" s="172">
        <f t="shared" si="479"/>
        <v>0</v>
      </c>
      <c r="R1003" s="172">
        <f t="shared" si="479"/>
        <v>0</v>
      </c>
      <c r="S1003" s="172">
        <f t="shared" si="479"/>
        <v>0</v>
      </c>
      <c r="T1003" s="172">
        <f t="shared" si="479"/>
        <v>0</v>
      </c>
      <c r="U1003" s="172">
        <f t="shared" si="479"/>
        <v>0</v>
      </c>
      <c r="V1003" s="172">
        <f t="shared" si="479"/>
        <v>0</v>
      </c>
      <c r="W1003" s="172">
        <f t="shared" si="479"/>
        <v>0</v>
      </c>
      <c r="X1003" s="172">
        <f t="shared" si="479"/>
        <v>0</v>
      </c>
      <c r="Y1003" s="172">
        <f t="shared" si="479"/>
        <v>0</v>
      </c>
      <c r="Z1003" s="172">
        <f t="shared" si="479"/>
        <v>0</v>
      </c>
      <c r="AA1003" s="172">
        <f t="shared" si="479"/>
        <v>0</v>
      </c>
      <c r="AB1003" s="172">
        <f t="shared" si="479"/>
        <v>0</v>
      </c>
      <c r="AC1003" s="172">
        <f t="shared" si="479"/>
        <v>0</v>
      </c>
      <c r="AD1003" s="172">
        <f t="shared" si="479"/>
        <v>0</v>
      </c>
      <c r="AE1003" s="172">
        <f t="shared" si="479"/>
        <v>0</v>
      </c>
      <c r="AF1003" s="172">
        <f t="shared" si="479"/>
        <v>0</v>
      </c>
      <c r="AG1003" s="172">
        <f t="shared" si="479"/>
        <v>0</v>
      </c>
      <c r="AH1003" s="172">
        <f t="shared" si="479"/>
        <v>0</v>
      </c>
      <c r="AI1003" s="172">
        <f t="shared" si="479"/>
        <v>0</v>
      </c>
      <c r="AJ1003" s="172">
        <f t="shared" si="479"/>
        <v>0</v>
      </c>
      <c r="AK1003" s="172">
        <f t="shared" si="479"/>
        <v>0</v>
      </c>
      <c r="AL1003" s="172">
        <f t="shared" si="479"/>
        <v>0</v>
      </c>
      <c r="AM1003" s="172">
        <f t="shared" si="479"/>
        <v>0</v>
      </c>
      <c r="AN1003" s="172">
        <f t="shared" si="479"/>
        <v>0</v>
      </c>
      <c r="AO1003" s="172">
        <f t="shared" si="479"/>
        <v>0</v>
      </c>
      <c r="AP1003" s="172">
        <f t="shared" si="479"/>
        <v>0</v>
      </c>
      <c r="AQ1003" s="172">
        <f t="shared" si="479"/>
        <v>0</v>
      </c>
      <c r="AR1003" s="172">
        <f t="shared" si="479"/>
        <v>0</v>
      </c>
      <c r="AS1003" s="172">
        <f t="shared" si="479"/>
        <v>0</v>
      </c>
      <c r="AT1003" s="172">
        <f t="shared" si="479"/>
        <v>0</v>
      </c>
      <c r="AU1003" s="172">
        <f t="shared" si="479"/>
        <v>0</v>
      </c>
      <c r="AV1003" s="172">
        <f t="shared" si="479"/>
        <v>0</v>
      </c>
      <c r="AW1003" s="172">
        <f t="shared" si="479"/>
        <v>0</v>
      </c>
      <c r="AX1003" s="172">
        <f t="shared" si="479"/>
        <v>20.297204975462805</v>
      </c>
      <c r="AY1003" s="172">
        <f t="shared" si="479"/>
        <v>243.56645970555365</v>
      </c>
      <c r="AZ1003" s="172">
        <f t="shared" si="479"/>
        <v>243.56645970555365</v>
      </c>
      <c r="BA1003" s="172">
        <f t="shared" si="479"/>
        <v>243.56645970555365</v>
      </c>
      <c r="BB1003" s="172">
        <f t="shared" si="479"/>
        <v>243.56645970555365</v>
      </c>
      <c r="BC1003" s="172">
        <f t="shared" si="479"/>
        <v>243.56645970555365</v>
      </c>
      <c r="BD1003" s="172">
        <f t="shared" si="479"/>
        <v>243.56645970555365</v>
      </c>
      <c r="BE1003" s="172">
        <f t="shared" si="479"/>
        <v>243.56645970555365</v>
      </c>
      <c r="BF1003" s="172">
        <f t="shared" si="479"/>
        <v>243.56645970555365</v>
      </c>
      <c r="BG1003" s="172">
        <f t="shared" si="479"/>
        <v>243.56645970555365</v>
      </c>
      <c r="BH1003" s="172">
        <f t="shared" si="479"/>
        <v>243.56645970555365</v>
      </c>
      <c r="BI1003" s="172">
        <f t="shared" si="479"/>
        <v>243.56645970555365</v>
      </c>
      <c r="BJ1003" s="172">
        <f t="shared" si="479"/>
        <v>243.56645970555365</v>
      </c>
      <c r="BK1003" s="172">
        <f t="shared" si="479"/>
        <v>243.56645970555365</v>
      </c>
      <c r="BL1003" s="172">
        <f t="shared" si="479"/>
        <v>243.56645970555365</v>
      </c>
      <c r="BM1003" s="172">
        <f t="shared" si="479"/>
        <v>243.56645970555365</v>
      </c>
      <c r="BN1003" s="172">
        <f t="shared" si="479"/>
        <v>243.56645970555365</v>
      </c>
      <c r="BO1003" s="172">
        <f t="shared" si="479"/>
        <v>243.56645970555365</v>
      </c>
    </row>
    <row r="1004" spans="2:67" ht="13.5" customHeight="1" outlineLevel="2" thickBot="1">
      <c r="B1004" s="14" t="s">
        <v>561</v>
      </c>
      <c r="J1004" s="2"/>
      <c r="L1004" s="157">
        <f t="shared" ref="L1004:BO1004" si="480">SUM(L998,L1001,L1003)</f>
        <v>0</v>
      </c>
      <c r="M1004" s="157">
        <f t="shared" si="480"/>
        <v>0</v>
      </c>
      <c r="N1004" s="157">
        <f t="shared" si="480"/>
        <v>0</v>
      </c>
      <c r="O1004" s="157">
        <f t="shared" si="480"/>
        <v>0</v>
      </c>
      <c r="P1004" s="157">
        <f t="shared" si="480"/>
        <v>0</v>
      </c>
      <c r="Q1004" s="157">
        <f t="shared" si="480"/>
        <v>0</v>
      </c>
      <c r="R1004" s="157">
        <f t="shared" si="480"/>
        <v>0</v>
      </c>
      <c r="S1004" s="157">
        <f t="shared" si="480"/>
        <v>0</v>
      </c>
      <c r="T1004" s="157">
        <f t="shared" si="480"/>
        <v>0</v>
      </c>
      <c r="U1004" s="157">
        <f t="shared" si="480"/>
        <v>0</v>
      </c>
      <c r="V1004" s="157">
        <f t="shared" si="480"/>
        <v>0</v>
      </c>
      <c r="W1004" s="157">
        <f t="shared" si="480"/>
        <v>0</v>
      </c>
      <c r="X1004" s="157">
        <f t="shared" si="480"/>
        <v>0</v>
      </c>
      <c r="Y1004" s="157">
        <f t="shared" si="480"/>
        <v>0</v>
      </c>
      <c r="Z1004" s="157">
        <f t="shared" si="480"/>
        <v>0</v>
      </c>
      <c r="AA1004" s="157">
        <f t="shared" si="480"/>
        <v>0</v>
      </c>
      <c r="AB1004" s="157">
        <f t="shared" si="480"/>
        <v>0</v>
      </c>
      <c r="AC1004" s="157">
        <f t="shared" si="480"/>
        <v>0</v>
      </c>
      <c r="AD1004" s="157">
        <f t="shared" si="480"/>
        <v>0</v>
      </c>
      <c r="AE1004" s="157">
        <f t="shared" si="480"/>
        <v>0</v>
      </c>
      <c r="AF1004" s="157">
        <f t="shared" si="480"/>
        <v>0</v>
      </c>
      <c r="AG1004" s="157">
        <f t="shared" si="480"/>
        <v>0</v>
      </c>
      <c r="AH1004" s="157">
        <f t="shared" si="480"/>
        <v>0</v>
      </c>
      <c r="AI1004" s="157">
        <f t="shared" si="480"/>
        <v>0</v>
      </c>
      <c r="AJ1004" s="157">
        <f t="shared" si="480"/>
        <v>0</v>
      </c>
      <c r="AK1004" s="157">
        <f t="shared" si="480"/>
        <v>0</v>
      </c>
      <c r="AL1004" s="157">
        <f t="shared" si="480"/>
        <v>0</v>
      </c>
      <c r="AM1004" s="157">
        <f t="shared" si="480"/>
        <v>0</v>
      </c>
      <c r="AN1004" s="157">
        <f t="shared" si="480"/>
        <v>0</v>
      </c>
      <c r="AO1004" s="157">
        <f t="shared" si="480"/>
        <v>0</v>
      </c>
      <c r="AP1004" s="157">
        <f t="shared" si="480"/>
        <v>0</v>
      </c>
      <c r="AQ1004" s="157">
        <f t="shared" si="480"/>
        <v>0</v>
      </c>
      <c r="AR1004" s="157">
        <f t="shared" si="480"/>
        <v>0</v>
      </c>
      <c r="AS1004" s="157">
        <f t="shared" si="480"/>
        <v>0</v>
      </c>
      <c r="AT1004" s="157">
        <f t="shared" si="480"/>
        <v>0</v>
      </c>
      <c r="AU1004" s="157">
        <f t="shared" si="480"/>
        <v>0</v>
      </c>
      <c r="AV1004" s="157">
        <f t="shared" si="480"/>
        <v>0</v>
      </c>
      <c r="AW1004" s="157">
        <f t="shared" si="480"/>
        <v>0</v>
      </c>
      <c r="AX1004" s="157">
        <f t="shared" si="480"/>
        <v>7004.9788986150488</v>
      </c>
      <c r="AY1004" s="157">
        <f t="shared" si="480"/>
        <v>83033.610309621072</v>
      </c>
      <c r="AZ1004" s="157">
        <f t="shared" si="480"/>
        <v>81139.204511911215</v>
      </c>
      <c r="BA1004" s="157">
        <f t="shared" si="480"/>
        <v>79244.798714201359</v>
      </c>
      <c r="BB1004" s="157">
        <f t="shared" si="480"/>
        <v>77350.392916491488</v>
      </c>
      <c r="BC1004" s="157">
        <f t="shared" si="480"/>
        <v>75455.987118781632</v>
      </c>
      <c r="BD1004" s="157">
        <f t="shared" si="480"/>
        <v>73561.581321071761</v>
      </c>
      <c r="BE1004" s="157">
        <f t="shared" si="480"/>
        <v>71667.175523361904</v>
      </c>
      <c r="BF1004" s="157">
        <f t="shared" si="480"/>
        <v>69772.769725652048</v>
      </c>
      <c r="BG1004" s="157">
        <f t="shared" si="480"/>
        <v>67878.363927942177</v>
      </c>
      <c r="BH1004" s="157">
        <f t="shared" si="480"/>
        <v>65983.95813023232</v>
      </c>
      <c r="BI1004" s="157">
        <f t="shared" si="480"/>
        <v>64089.552332522442</v>
      </c>
      <c r="BJ1004" s="157">
        <f t="shared" si="480"/>
        <v>62195.146534812586</v>
      </c>
      <c r="BK1004" s="157">
        <f t="shared" si="480"/>
        <v>60300.740737102715</v>
      </c>
      <c r="BL1004" s="157">
        <f t="shared" si="480"/>
        <v>58406.334939392858</v>
      </c>
      <c r="BM1004" s="157">
        <f t="shared" si="480"/>
        <v>56511.929141682995</v>
      </c>
      <c r="BN1004" s="157">
        <f t="shared" si="480"/>
        <v>54617.523343973131</v>
      </c>
      <c r="BO1004" s="157">
        <f t="shared" si="480"/>
        <v>52723.117546263275</v>
      </c>
    </row>
    <row r="1005" spans="2:67" ht="12.75" customHeight="1" outlineLevel="2">
      <c r="B1005" s="14"/>
    </row>
    <row r="1006" spans="2:67" ht="12.75" customHeight="1" outlineLevel="2">
      <c r="B1006" s="14"/>
    </row>
    <row r="1007" spans="2:67" ht="12.75" customHeight="1" outlineLevel="2">
      <c r="B1007" s="14"/>
    </row>
    <row r="1008" spans="2:67" ht="12.75" customHeight="1" outlineLevel="2">
      <c r="B1008" s="14"/>
    </row>
    <row r="1009" spans="1:67" ht="12.75" customHeight="1" outlineLevel="2">
      <c r="B1009" s="14"/>
    </row>
    <row r="1010" spans="1:67" ht="12.75" customHeight="1" outlineLevel="2">
      <c r="B1010" s="14"/>
    </row>
    <row r="1011" spans="1:67" ht="12.75" customHeight="1" outlineLevel="2">
      <c r="B1011" s="14"/>
    </row>
    <row r="1012" spans="1:67" outlineLevel="1">
      <c r="A1012">
        <f>A982+1</f>
        <v>34</v>
      </c>
      <c r="B1012" s="158" t="s">
        <v>547</v>
      </c>
      <c r="C1012" s="150"/>
      <c r="G1012" s="159" t="s">
        <v>548</v>
      </c>
      <c r="H1012" s="1">
        <f>+C1017</f>
        <v>2053</v>
      </c>
      <c r="I1012" s="2">
        <f>+E1024</f>
        <v>212911.25414547464</v>
      </c>
      <c r="J1012" s="2">
        <f>NPV($C$4,M1012:BO1012)+L1012</f>
        <v>10987.708561412959</v>
      </c>
      <c r="L1012" s="2">
        <f>+L1034</f>
        <v>0</v>
      </c>
      <c r="M1012" s="2">
        <f t="shared" ref="M1012:BO1012" si="481">+M1034</f>
        <v>0</v>
      </c>
      <c r="N1012" s="2">
        <f t="shared" si="481"/>
        <v>0</v>
      </c>
      <c r="O1012" s="2">
        <f t="shared" si="481"/>
        <v>0</v>
      </c>
      <c r="P1012" s="2">
        <f t="shared" si="481"/>
        <v>0</v>
      </c>
      <c r="Q1012" s="2">
        <f t="shared" si="481"/>
        <v>0</v>
      </c>
      <c r="R1012" s="2">
        <f t="shared" si="481"/>
        <v>0</v>
      </c>
      <c r="S1012" s="2">
        <f t="shared" si="481"/>
        <v>0</v>
      </c>
      <c r="T1012" s="2">
        <f t="shared" si="481"/>
        <v>0</v>
      </c>
      <c r="U1012" s="2">
        <f t="shared" si="481"/>
        <v>0</v>
      </c>
      <c r="V1012" s="2">
        <f t="shared" si="481"/>
        <v>0</v>
      </c>
      <c r="W1012" s="2">
        <f t="shared" si="481"/>
        <v>0</v>
      </c>
      <c r="X1012" s="2">
        <f t="shared" si="481"/>
        <v>0</v>
      </c>
      <c r="Y1012" s="2">
        <f t="shared" si="481"/>
        <v>0</v>
      </c>
      <c r="Z1012" s="2">
        <f t="shared" si="481"/>
        <v>0</v>
      </c>
      <c r="AA1012" s="2">
        <f t="shared" si="481"/>
        <v>0</v>
      </c>
      <c r="AB1012" s="2">
        <f t="shared" si="481"/>
        <v>0</v>
      </c>
      <c r="AC1012" s="2">
        <f t="shared" si="481"/>
        <v>0</v>
      </c>
      <c r="AD1012" s="2">
        <f t="shared" si="481"/>
        <v>0</v>
      </c>
      <c r="AE1012" s="2">
        <f t="shared" si="481"/>
        <v>0</v>
      </c>
      <c r="AF1012" s="2">
        <f t="shared" si="481"/>
        <v>0</v>
      </c>
      <c r="AG1012" s="2">
        <f t="shared" si="481"/>
        <v>0</v>
      </c>
      <c r="AH1012" s="2">
        <f t="shared" si="481"/>
        <v>0</v>
      </c>
      <c r="AI1012" s="2">
        <f t="shared" si="481"/>
        <v>0</v>
      </c>
      <c r="AJ1012" s="2">
        <f t="shared" si="481"/>
        <v>0</v>
      </c>
      <c r="AK1012" s="2">
        <f t="shared" si="481"/>
        <v>0</v>
      </c>
      <c r="AL1012" s="2">
        <f t="shared" si="481"/>
        <v>0</v>
      </c>
      <c r="AM1012" s="2">
        <f t="shared" si="481"/>
        <v>0</v>
      </c>
      <c r="AN1012" s="2">
        <f t="shared" si="481"/>
        <v>0</v>
      </c>
      <c r="AO1012" s="2">
        <f t="shared" si="481"/>
        <v>0</v>
      </c>
      <c r="AP1012" s="2">
        <f t="shared" si="481"/>
        <v>0</v>
      </c>
      <c r="AQ1012" s="2">
        <f t="shared" si="481"/>
        <v>0</v>
      </c>
      <c r="AR1012" s="2">
        <f t="shared" si="481"/>
        <v>0</v>
      </c>
      <c r="AS1012" s="2">
        <f t="shared" si="481"/>
        <v>0</v>
      </c>
      <c r="AT1012" s="2">
        <f t="shared" si="481"/>
        <v>0</v>
      </c>
      <c r="AU1012" s="2">
        <f t="shared" si="481"/>
        <v>0</v>
      </c>
      <c r="AV1012" s="2">
        <f t="shared" si="481"/>
        <v>0</v>
      </c>
      <c r="AW1012" s="2">
        <f t="shared" si="481"/>
        <v>0</v>
      </c>
      <c r="AX1012" s="2">
        <f t="shared" si="481"/>
        <v>0</v>
      </c>
      <c r="AY1012" s="2">
        <f t="shared" si="481"/>
        <v>0</v>
      </c>
      <c r="AZ1012" s="2">
        <f t="shared" si="481"/>
        <v>0</v>
      </c>
      <c r="BA1012" s="2">
        <f t="shared" si="481"/>
        <v>1954.9393071607401</v>
      </c>
      <c r="BB1012" s="2">
        <f t="shared" si="481"/>
        <v>23136.356283808243</v>
      </c>
      <c r="BC1012" s="2">
        <f t="shared" si="481"/>
        <v>22540.204772200916</v>
      </c>
      <c r="BD1012" s="2">
        <f t="shared" si="481"/>
        <v>21944.053260593584</v>
      </c>
      <c r="BE1012" s="2">
        <f t="shared" si="481"/>
        <v>21347.901748986256</v>
      </c>
      <c r="BF1012" s="2">
        <f t="shared" si="481"/>
        <v>20751.750237378921</v>
      </c>
      <c r="BG1012" s="2">
        <f t="shared" si="481"/>
        <v>20155.598725771593</v>
      </c>
      <c r="BH1012" s="2">
        <f t="shared" si="481"/>
        <v>19559.447214164265</v>
      </c>
      <c r="BI1012" s="2">
        <f t="shared" si="481"/>
        <v>18963.295702556938</v>
      </c>
      <c r="BJ1012" s="2">
        <f t="shared" si="481"/>
        <v>18367.144190949602</v>
      </c>
      <c r="BK1012" s="2">
        <f t="shared" si="481"/>
        <v>17770.992679342275</v>
      </c>
      <c r="BL1012" s="2">
        <f t="shared" si="481"/>
        <v>17174.841167734947</v>
      </c>
      <c r="BM1012" s="2">
        <f t="shared" si="481"/>
        <v>16578.689656127619</v>
      </c>
      <c r="BN1012" s="2">
        <f t="shared" si="481"/>
        <v>15982.538144520287</v>
      </c>
      <c r="BO1012" s="2">
        <f t="shared" si="481"/>
        <v>15386.38663291296</v>
      </c>
    </row>
    <row r="1013" spans="1:67" ht="12.75" customHeight="1" outlineLevel="2">
      <c r="B1013" s="160" t="str">
        <f>"Jan "&amp;$L$10&amp;" $"</f>
        <v>Jan 2012 $</v>
      </c>
      <c r="C1013" s="161">
        <v>72099.644</v>
      </c>
      <c r="D1013" s="60"/>
      <c r="E1013" s="60"/>
      <c r="F1013" s="60"/>
      <c r="G1013" s="60"/>
      <c r="H1013" s="162"/>
    </row>
    <row r="1014" spans="1:67" ht="12.75" customHeight="1" outlineLevel="2">
      <c r="B1014" s="14" t="s">
        <v>549</v>
      </c>
      <c r="C1014" s="163">
        <v>1.0500000000000001E-2</v>
      </c>
      <c r="D1014" s="163">
        <v>0.26740000000000003</v>
      </c>
      <c r="E1014" s="163">
        <v>0.72209999999999996</v>
      </c>
      <c r="F1014" s="163">
        <v>0</v>
      </c>
      <c r="G1014" s="163">
        <v>0</v>
      </c>
      <c r="H1014" s="164"/>
      <c r="J1014" s="17"/>
      <c r="K1014" s="17"/>
    </row>
    <row r="1015" spans="1:67" ht="12.75" customHeight="1" outlineLevel="2">
      <c r="B1015" s="14" t="s">
        <v>323</v>
      </c>
      <c r="C1015" s="193">
        <v>2.5499999999999998E-2</v>
      </c>
      <c r="D1015" s="60"/>
      <c r="E1015" s="60"/>
      <c r="F1015" s="60"/>
      <c r="G1015" s="60"/>
    </row>
    <row r="1016" spans="1:67" ht="12.75" customHeight="1" outlineLevel="2">
      <c r="B1016" s="14" t="s">
        <v>550</v>
      </c>
      <c r="C1016" s="159">
        <v>2051</v>
      </c>
      <c r="D1016" s="159">
        <v>4</v>
      </c>
    </row>
    <row r="1017" spans="1:67" ht="12.75" customHeight="1" outlineLevel="2">
      <c r="B1017" s="14" t="s">
        <v>551</v>
      </c>
      <c r="C1017" s="159">
        <v>2053</v>
      </c>
      <c r="D1017" s="159">
        <v>12</v>
      </c>
    </row>
    <row r="1018" spans="1:67" ht="12.75" customHeight="1" outlineLevel="2">
      <c r="B1018" s="15" t="s">
        <v>552</v>
      </c>
      <c r="L1018" s="166">
        <f t="shared" ref="L1018:BO1018" si="482">(1+$C1015)^L$21</f>
        <v>1.0126697388586272</v>
      </c>
      <c r="M1018" s="166">
        <f t="shared" si="482"/>
        <v>1.0384928171995222</v>
      </c>
      <c r="N1018" s="166">
        <f t="shared" si="482"/>
        <v>1.0649743840381101</v>
      </c>
      <c r="O1018" s="166">
        <f t="shared" si="482"/>
        <v>1.092131230831082</v>
      </c>
      <c r="P1018" s="166">
        <f t="shared" si="482"/>
        <v>1.1199805772172746</v>
      </c>
      <c r="Q1018" s="166">
        <f t="shared" si="482"/>
        <v>1.1485400819363152</v>
      </c>
      <c r="R1018" s="166">
        <f t="shared" si="482"/>
        <v>1.1778278540256915</v>
      </c>
      <c r="S1018" s="166">
        <f t="shared" si="482"/>
        <v>1.2078624643033467</v>
      </c>
      <c r="T1018" s="166">
        <f t="shared" si="482"/>
        <v>1.2386629571430821</v>
      </c>
      <c r="U1018" s="166">
        <f t="shared" si="482"/>
        <v>1.2702488625502308</v>
      </c>
      <c r="V1018" s="166">
        <f t="shared" si="482"/>
        <v>1.3026402085452617</v>
      </c>
      <c r="W1018" s="166">
        <f t="shared" si="482"/>
        <v>1.335857533863166</v>
      </c>
      <c r="X1018" s="166">
        <f t="shared" si="482"/>
        <v>1.369921900976677</v>
      </c>
      <c r="Y1018" s="166">
        <f t="shared" si="482"/>
        <v>1.4048549094515823</v>
      </c>
      <c r="Z1018" s="166">
        <f t="shared" si="482"/>
        <v>1.4406787096425977</v>
      </c>
      <c r="AA1018" s="166">
        <f t="shared" si="482"/>
        <v>1.477416016738484</v>
      </c>
      <c r="AB1018" s="166">
        <f t="shared" si="482"/>
        <v>1.5150901251653155</v>
      </c>
      <c r="AC1018" s="166">
        <f t="shared" si="482"/>
        <v>1.5537249233570312</v>
      </c>
      <c r="AD1018" s="166">
        <f t="shared" si="482"/>
        <v>1.5933449089026355</v>
      </c>
      <c r="AE1018" s="166">
        <f t="shared" si="482"/>
        <v>1.6339752040796529</v>
      </c>
      <c r="AF1018" s="166">
        <f t="shared" si="482"/>
        <v>1.6756415717836841</v>
      </c>
      <c r="AG1018" s="166">
        <f t="shared" si="482"/>
        <v>1.7183704318641684</v>
      </c>
      <c r="AH1018" s="166">
        <f t="shared" si="482"/>
        <v>1.7621888778767048</v>
      </c>
      <c r="AI1018" s="166">
        <f t="shared" si="482"/>
        <v>1.8071246942625607</v>
      </c>
      <c r="AJ1018" s="166">
        <f t="shared" si="482"/>
        <v>1.8532063739662561</v>
      </c>
      <c r="AK1018" s="166">
        <f t="shared" si="482"/>
        <v>1.9004631365023958</v>
      </c>
      <c r="AL1018" s="166">
        <f t="shared" si="482"/>
        <v>1.9489249464832072</v>
      </c>
      <c r="AM1018" s="166">
        <f t="shared" si="482"/>
        <v>1.998622532618529</v>
      </c>
      <c r="AN1018" s="166">
        <f t="shared" si="482"/>
        <v>2.0495874072003017</v>
      </c>
      <c r="AO1018" s="166">
        <f t="shared" si="482"/>
        <v>2.1018518860839097</v>
      </c>
      <c r="AP1018" s="166">
        <f t="shared" si="482"/>
        <v>2.1554491091790493</v>
      </c>
      <c r="AQ1018" s="166">
        <f t="shared" si="482"/>
        <v>2.2104130614631154</v>
      </c>
      <c r="AR1018" s="166">
        <f t="shared" si="482"/>
        <v>2.2667785945304249</v>
      </c>
      <c r="AS1018" s="166">
        <f t="shared" si="482"/>
        <v>2.3245814486909508</v>
      </c>
      <c r="AT1018" s="166">
        <f t="shared" si="482"/>
        <v>2.3838582756325706</v>
      </c>
      <c r="AU1018" s="166">
        <f t="shared" si="482"/>
        <v>2.444646661661201</v>
      </c>
      <c r="AV1018" s="166">
        <f t="shared" si="482"/>
        <v>2.5069851515335619</v>
      </c>
      <c r="AW1018" s="166">
        <f t="shared" si="482"/>
        <v>2.570913272897668</v>
      </c>
      <c r="AX1018" s="166">
        <f t="shared" si="482"/>
        <v>2.6364715613565588</v>
      </c>
      <c r="AY1018" s="166">
        <f t="shared" si="482"/>
        <v>2.7037015861711513</v>
      </c>
      <c r="AZ1018" s="166">
        <f t="shared" si="482"/>
        <v>2.7726459766185156</v>
      </c>
      <c r="BA1018" s="166">
        <f t="shared" si="482"/>
        <v>2.8433484490222884</v>
      </c>
      <c r="BB1018" s="166">
        <f t="shared" si="482"/>
        <v>2.9158538344723568</v>
      </c>
      <c r="BC1018" s="166">
        <f t="shared" si="482"/>
        <v>2.9902081072514015</v>
      </c>
      <c r="BD1018" s="166">
        <f t="shared" si="482"/>
        <v>3.0664584139863131</v>
      </c>
      <c r="BE1018" s="166">
        <f t="shared" si="482"/>
        <v>3.1446531035429639</v>
      </c>
      <c r="BF1018" s="166">
        <f t="shared" si="482"/>
        <v>3.2248417576833104</v>
      </c>
      <c r="BG1018" s="166">
        <f t="shared" si="482"/>
        <v>3.3070752225042348</v>
      </c>
      <c r="BH1018" s="166">
        <f t="shared" si="482"/>
        <v>3.3914056406780926</v>
      </c>
      <c r="BI1018" s="166">
        <f t="shared" si="482"/>
        <v>3.477886484515385</v>
      </c>
      <c r="BJ1018" s="166">
        <f t="shared" si="482"/>
        <v>3.5665725898705269</v>
      </c>
      <c r="BK1018" s="166">
        <f t="shared" si="482"/>
        <v>3.6575201909122264</v>
      </c>
      <c r="BL1018" s="166">
        <f t="shared" si="482"/>
        <v>3.7507869557804878</v>
      </c>
      <c r="BM1018" s="166">
        <f t="shared" si="482"/>
        <v>3.8464320231528903</v>
      </c>
      <c r="BN1018" s="166">
        <f t="shared" si="482"/>
        <v>3.9445160397432901</v>
      </c>
      <c r="BO1018" s="166">
        <f t="shared" si="482"/>
        <v>4.0451011987567442</v>
      </c>
    </row>
    <row r="1019" spans="1:67" ht="12.75" customHeight="1" outlineLevel="2">
      <c r="B1019" s="14" t="s">
        <v>553</v>
      </c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</row>
    <row r="1020" spans="1:67" ht="12.75" customHeight="1" outlineLevel="2">
      <c r="B1020" s="64" t="s">
        <v>554</v>
      </c>
      <c r="L1020" s="2">
        <f t="shared" ref="L1020:BO1020" si="483">IF(L$10&gt;$C1017,0,+K1023)</f>
        <v>0</v>
      </c>
      <c r="M1020" s="2">
        <f t="shared" si="483"/>
        <v>0</v>
      </c>
      <c r="N1020" s="2">
        <f t="shared" si="483"/>
        <v>0</v>
      </c>
      <c r="O1020" s="2">
        <f t="shared" si="483"/>
        <v>0</v>
      </c>
      <c r="P1020" s="2">
        <f t="shared" si="483"/>
        <v>0</v>
      </c>
      <c r="Q1020" s="2">
        <f t="shared" si="483"/>
        <v>0</v>
      </c>
      <c r="R1020" s="2">
        <f t="shared" si="483"/>
        <v>0</v>
      </c>
      <c r="S1020" s="2">
        <f t="shared" si="483"/>
        <v>0</v>
      </c>
      <c r="T1020" s="2">
        <f t="shared" si="483"/>
        <v>0</v>
      </c>
      <c r="U1020" s="2">
        <f t="shared" si="483"/>
        <v>0</v>
      </c>
      <c r="V1020" s="2">
        <f t="shared" si="483"/>
        <v>0</v>
      </c>
      <c r="W1020" s="2">
        <f t="shared" si="483"/>
        <v>0</v>
      </c>
      <c r="X1020" s="2">
        <f t="shared" si="483"/>
        <v>0</v>
      </c>
      <c r="Y1020" s="2">
        <f t="shared" si="483"/>
        <v>0</v>
      </c>
      <c r="Z1020" s="2">
        <f t="shared" si="483"/>
        <v>0</v>
      </c>
      <c r="AA1020" s="2">
        <f t="shared" si="483"/>
        <v>0</v>
      </c>
      <c r="AB1020" s="2">
        <f t="shared" si="483"/>
        <v>0</v>
      </c>
      <c r="AC1020" s="2">
        <f t="shared" si="483"/>
        <v>0</v>
      </c>
      <c r="AD1020" s="2">
        <f t="shared" si="483"/>
        <v>0</v>
      </c>
      <c r="AE1020" s="2">
        <f t="shared" si="483"/>
        <v>0</v>
      </c>
      <c r="AF1020" s="2">
        <f t="shared" si="483"/>
        <v>0</v>
      </c>
      <c r="AG1020" s="2">
        <f t="shared" si="483"/>
        <v>0</v>
      </c>
      <c r="AH1020" s="2">
        <f t="shared" si="483"/>
        <v>0</v>
      </c>
      <c r="AI1020" s="2">
        <f t="shared" si="483"/>
        <v>0</v>
      </c>
      <c r="AJ1020" s="2">
        <f t="shared" si="483"/>
        <v>0</v>
      </c>
      <c r="AK1020" s="2">
        <f t="shared" si="483"/>
        <v>0</v>
      </c>
      <c r="AL1020" s="2">
        <f t="shared" si="483"/>
        <v>0</v>
      </c>
      <c r="AM1020" s="2">
        <f t="shared" si="483"/>
        <v>0</v>
      </c>
      <c r="AN1020" s="2">
        <f t="shared" si="483"/>
        <v>0</v>
      </c>
      <c r="AO1020" s="2">
        <f t="shared" si="483"/>
        <v>0</v>
      </c>
      <c r="AP1020" s="2">
        <f t="shared" si="483"/>
        <v>0</v>
      </c>
      <c r="AQ1020" s="2">
        <f t="shared" si="483"/>
        <v>0</v>
      </c>
      <c r="AR1020" s="2">
        <f t="shared" si="483"/>
        <v>0</v>
      </c>
      <c r="AS1020" s="2">
        <f t="shared" si="483"/>
        <v>0</v>
      </c>
      <c r="AT1020" s="2">
        <f t="shared" si="483"/>
        <v>0</v>
      </c>
      <c r="AU1020" s="2">
        <f t="shared" si="483"/>
        <v>0</v>
      </c>
      <c r="AV1020" s="2">
        <f t="shared" si="483"/>
        <v>0</v>
      </c>
      <c r="AW1020" s="2">
        <f t="shared" si="483"/>
        <v>0</v>
      </c>
      <c r="AX1020" s="2">
        <f t="shared" si="483"/>
        <v>0</v>
      </c>
      <c r="AY1020" s="2">
        <f t="shared" si="483"/>
        <v>0</v>
      </c>
      <c r="AZ1020" s="2">
        <f t="shared" si="483"/>
        <v>2094.7996913909274</v>
      </c>
      <c r="BA1020" s="2">
        <f t="shared" si="483"/>
        <v>57351.270839778626</v>
      </c>
      <c r="BB1020" s="2">
        <f t="shared" si="483"/>
        <v>0</v>
      </c>
      <c r="BC1020" s="2">
        <f t="shared" si="483"/>
        <v>0</v>
      </c>
      <c r="BD1020" s="2">
        <f t="shared" si="483"/>
        <v>0</v>
      </c>
      <c r="BE1020" s="2">
        <f t="shared" si="483"/>
        <v>0</v>
      </c>
      <c r="BF1020" s="2">
        <f t="shared" si="483"/>
        <v>0</v>
      </c>
      <c r="BG1020" s="2">
        <f t="shared" si="483"/>
        <v>0</v>
      </c>
      <c r="BH1020" s="2">
        <f t="shared" si="483"/>
        <v>0</v>
      </c>
      <c r="BI1020" s="2">
        <f t="shared" si="483"/>
        <v>0</v>
      </c>
      <c r="BJ1020" s="2">
        <f t="shared" si="483"/>
        <v>0</v>
      </c>
      <c r="BK1020" s="2">
        <f t="shared" si="483"/>
        <v>0</v>
      </c>
      <c r="BL1020" s="2">
        <f t="shared" si="483"/>
        <v>0</v>
      </c>
      <c r="BM1020" s="2">
        <f t="shared" si="483"/>
        <v>0</v>
      </c>
      <c r="BN1020" s="2">
        <f t="shared" si="483"/>
        <v>0</v>
      </c>
      <c r="BO1020" s="2">
        <f t="shared" si="483"/>
        <v>0</v>
      </c>
    </row>
    <row r="1021" spans="1:67" ht="12.75" customHeight="1" outlineLevel="2">
      <c r="B1021" s="64" t="s">
        <v>555</v>
      </c>
      <c r="L1021" s="2">
        <f t="shared" ref="L1021:BO1021" si="484">IF(AND(L$10&gt;=$C1016,L$10&lt;=$C1017),INDEX($C1014:$G1014,1,L$10-$C1016+1)*$C1013*L1018,0)</f>
        <v>0</v>
      </c>
      <c r="M1021" s="2">
        <f t="shared" si="484"/>
        <v>0</v>
      </c>
      <c r="N1021" s="2">
        <f t="shared" si="484"/>
        <v>0</v>
      </c>
      <c r="O1021" s="2">
        <f t="shared" si="484"/>
        <v>0</v>
      </c>
      <c r="P1021" s="2">
        <f t="shared" si="484"/>
        <v>0</v>
      </c>
      <c r="Q1021" s="2">
        <f t="shared" si="484"/>
        <v>0</v>
      </c>
      <c r="R1021" s="2">
        <f t="shared" si="484"/>
        <v>0</v>
      </c>
      <c r="S1021" s="2">
        <f t="shared" si="484"/>
        <v>0</v>
      </c>
      <c r="T1021" s="2">
        <f t="shared" si="484"/>
        <v>0</v>
      </c>
      <c r="U1021" s="2">
        <f t="shared" si="484"/>
        <v>0</v>
      </c>
      <c r="V1021" s="2">
        <f t="shared" si="484"/>
        <v>0</v>
      </c>
      <c r="W1021" s="2">
        <f t="shared" si="484"/>
        <v>0</v>
      </c>
      <c r="X1021" s="2">
        <f t="shared" si="484"/>
        <v>0</v>
      </c>
      <c r="Y1021" s="2">
        <f t="shared" si="484"/>
        <v>0</v>
      </c>
      <c r="Z1021" s="2">
        <f t="shared" si="484"/>
        <v>0</v>
      </c>
      <c r="AA1021" s="2">
        <f t="shared" si="484"/>
        <v>0</v>
      </c>
      <c r="AB1021" s="2">
        <f t="shared" si="484"/>
        <v>0</v>
      </c>
      <c r="AC1021" s="2">
        <f t="shared" si="484"/>
        <v>0</v>
      </c>
      <c r="AD1021" s="2">
        <f t="shared" si="484"/>
        <v>0</v>
      </c>
      <c r="AE1021" s="2">
        <f t="shared" si="484"/>
        <v>0</v>
      </c>
      <c r="AF1021" s="2">
        <f t="shared" si="484"/>
        <v>0</v>
      </c>
      <c r="AG1021" s="2">
        <f t="shared" si="484"/>
        <v>0</v>
      </c>
      <c r="AH1021" s="2">
        <f t="shared" si="484"/>
        <v>0</v>
      </c>
      <c r="AI1021" s="2">
        <f t="shared" si="484"/>
        <v>0</v>
      </c>
      <c r="AJ1021" s="2">
        <f t="shared" si="484"/>
        <v>0</v>
      </c>
      <c r="AK1021" s="2">
        <f t="shared" si="484"/>
        <v>0</v>
      </c>
      <c r="AL1021" s="2">
        <f t="shared" si="484"/>
        <v>0</v>
      </c>
      <c r="AM1021" s="2">
        <f t="shared" si="484"/>
        <v>0</v>
      </c>
      <c r="AN1021" s="2">
        <f t="shared" si="484"/>
        <v>0</v>
      </c>
      <c r="AO1021" s="2">
        <f t="shared" si="484"/>
        <v>0</v>
      </c>
      <c r="AP1021" s="2">
        <f t="shared" si="484"/>
        <v>0</v>
      </c>
      <c r="AQ1021" s="2">
        <f t="shared" si="484"/>
        <v>0</v>
      </c>
      <c r="AR1021" s="2">
        <f t="shared" si="484"/>
        <v>0</v>
      </c>
      <c r="AS1021" s="2">
        <f t="shared" si="484"/>
        <v>0</v>
      </c>
      <c r="AT1021" s="2">
        <f t="shared" si="484"/>
        <v>0</v>
      </c>
      <c r="AU1021" s="2">
        <f t="shared" si="484"/>
        <v>0</v>
      </c>
      <c r="AV1021" s="2">
        <f t="shared" si="484"/>
        <v>0</v>
      </c>
      <c r="AW1021" s="2">
        <f t="shared" si="484"/>
        <v>0</v>
      </c>
      <c r="AX1021" s="2">
        <f t="shared" si="484"/>
        <v>0</v>
      </c>
      <c r="AY1021" s="2">
        <f t="shared" si="484"/>
        <v>2046.8271793743411</v>
      </c>
      <c r="AZ1021" s="2">
        <f t="shared" si="484"/>
        <v>53455.075071685591</v>
      </c>
      <c r="BA1021" s="2">
        <f t="shared" si="484"/>
        <v>148033.68514154974</v>
      </c>
      <c r="BB1021" s="2">
        <f t="shared" si="484"/>
        <v>0</v>
      </c>
      <c r="BC1021" s="2">
        <f t="shared" si="484"/>
        <v>0</v>
      </c>
      <c r="BD1021" s="2">
        <f t="shared" si="484"/>
        <v>0</v>
      </c>
      <c r="BE1021" s="2">
        <f t="shared" si="484"/>
        <v>0</v>
      </c>
      <c r="BF1021" s="2">
        <f t="shared" si="484"/>
        <v>0</v>
      </c>
      <c r="BG1021" s="2">
        <f t="shared" si="484"/>
        <v>0</v>
      </c>
      <c r="BH1021" s="2">
        <f t="shared" si="484"/>
        <v>0</v>
      </c>
      <c r="BI1021" s="2">
        <f t="shared" si="484"/>
        <v>0</v>
      </c>
      <c r="BJ1021" s="2">
        <f t="shared" si="484"/>
        <v>0</v>
      </c>
      <c r="BK1021" s="2">
        <f t="shared" si="484"/>
        <v>0</v>
      </c>
      <c r="BL1021" s="2">
        <f t="shared" si="484"/>
        <v>0</v>
      </c>
      <c r="BM1021" s="2">
        <f t="shared" si="484"/>
        <v>0</v>
      </c>
      <c r="BN1021" s="2">
        <f t="shared" si="484"/>
        <v>0</v>
      </c>
      <c r="BO1021" s="2">
        <f t="shared" si="484"/>
        <v>0</v>
      </c>
    </row>
    <row r="1022" spans="1:67" ht="12.75" customHeight="1" outlineLevel="2">
      <c r="B1022" s="64" t="s">
        <v>3</v>
      </c>
      <c r="C1022" s="165">
        <v>6.25E-2</v>
      </c>
      <c r="L1022" s="2">
        <f t="shared" ref="L1022:BO1022" si="485">SUM(L1020,L1021/2)*$C1022*IF(L$10=$C1016,(13-$D1016)/12,IF(L$10=$C1017,($D1017-1)/12,1))</f>
        <v>0</v>
      </c>
      <c r="M1022" s="2">
        <f t="shared" si="485"/>
        <v>0</v>
      </c>
      <c r="N1022" s="2">
        <f t="shared" si="485"/>
        <v>0</v>
      </c>
      <c r="O1022" s="2">
        <f t="shared" si="485"/>
        <v>0</v>
      </c>
      <c r="P1022" s="2">
        <f t="shared" si="485"/>
        <v>0</v>
      </c>
      <c r="Q1022" s="2">
        <f t="shared" si="485"/>
        <v>0</v>
      </c>
      <c r="R1022" s="2">
        <f t="shared" si="485"/>
        <v>0</v>
      </c>
      <c r="S1022" s="2">
        <f t="shared" si="485"/>
        <v>0</v>
      </c>
      <c r="T1022" s="2">
        <f t="shared" si="485"/>
        <v>0</v>
      </c>
      <c r="U1022" s="2">
        <f t="shared" si="485"/>
        <v>0</v>
      </c>
      <c r="V1022" s="2">
        <f t="shared" si="485"/>
        <v>0</v>
      </c>
      <c r="W1022" s="2">
        <f t="shared" si="485"/>
        <v>0</v>
      </c>
      <c r="X1022" s="2">
        <f t="shared" si="485"/>
        <v>0</v>
      </c>
      <c r="Y1022" s="2">
        <f t="shared" si="485"/>
        <v>0</v>
      </c>
      <c r="Z1022" s="2">
        <f t="shared" si="485"/>
        <v>0</v>
      </c>
      <c r="AA1022" s="2">
        <f t="shared" si="485"/>
        <v>0</v>
      </c>
      <c r="AB1022" s="2">
        <f t="shared" si="485"/>
        <v>0</v>
      </c>
      <c r="AC1022" s="2">
        <f t="shared" si="485"/>
        <v>0</v>
      </c>
      <c r="AD1022" s="2">
        <f t="shared" si="485"/>
        <v>0</v>
      </c>
      <c r="AE1022" s="2">
        <f t="shared" si="485"/>
        <v>0</v>
      </c>
      <c r="AF1022" s="2">
        <f t="shared" si="485"/>
        <v>0</v>
      </c>
      <c r="AG1022" s="2">
        <f t="shared" si="485"/>
        <v>0</v>
      </c>
      <c r="AH1022" s="2">
        <f t="shared" si="485"/>
        <v>0</v>
      </c>
      <c r="AI1022" s="2">
        <f t="shared" si="485"/>
        <v>0</v>
      </c>
      <c r="AJ1022" s="2">
        <f t="shared" si="485"/>
        <v>0</v>
      </c>
      <c r="AK1022" s="2">
        <f t="shared" si="485"/>
        <v>0</v>
      </c>
      <c r="AL1022" s="2">
        <f t="shared" si="485"/>
        <v>0</v>
      </c>
      <c r="AM1022" s="2">
        <f t="shared" si="485"/>
        <v>0</v>
      </c>
      <c r="AN1022" s="2">
        <f t="shared" si="485"/>
        <v>0</v>
      </c>
      <c r="AO1022" s="2">
        <f t="shared" si="485"/>
        <v>0</v>
      </c>
      <c r="AP1022" s="2">
        <f t="shared" si="485"/>
        <v>0</v>
      </c>
      <c r="AQ1022" s="2">
        <f t="shared" si="485"/>
        <v>0</v>
      </c>
      <c r="AR1022" s="2">
        <f t="shared" si="485"/>
        <v>0</v>
      </c>
      <c r="AS1022" s="2">
        <f t="shared" si="485"/>
        <v>0</v>
      </c>
      <c r="AT1022" s="2">
        <f t="shared" si="485"/>
        <v>0</v>
      </c>
      <c r="AU1022" s="2">
        <f t="shared" si="485"/>
        <v>0</v>
      </c>
      <c r="AV1022" s="2">
        <f t="shared" si="485"/>
        <v>0</v>
      </c>
      <c r="AW1022" s="2">
        <f t="shared" si="485"/>
        <v>0</v>
      </c>
      <c r="AX1022" s="2">
        <f t="shared" si="485"/>
        <v>0</v>
      </c>
      <c r="AY1022" s="2">
        <f t="shared" si="485"/>
        <v>47.972512016586123</v>
      </c>
      <c r="AZ1022" s="2">
        <f t="shared" si="485"/>
        <v>1801.3960767021076</v>
      </c>
      <c r="BA1022" s="2">
        <f t="shared" si="485"/>
        <v>7526.2981641462929</v>
      </c>
      <c r="BB1022" s="2">
        <f t="shared" si="485"/>
        <v>0</v>
      </c>
      <c r="BC1022" s="2">
        <f t="shared" si="485"/>
        <v>0</v>
      </c>
      <c r="BD1022" s="2">
        <f t="shared" si="485"/>
        <v>0</v>
      </c>
      <c r="BE1022" s="2">
        <f t="shared" si="485"/>
        <v>0</v>
      </c>
      <c r="BF1022" s="2">
        <f t="shared" si="485"/>
        <v>0</v>
      </c>
      <c r="BG1022" s="2">
        <f t="shared" si="485"/>
        <v>0</v>
      </c>
      <c r="BH1022" s="2">
        <f t="shared" si="485"/>
        <v>0</v>
      </c>
      <c r="BI1022" s="2">
        <f t="shared" si="485"/>
        <v>0</v>
      </c>
      <c r="BJ1022" s="2">
        <f t="shared" si="485"/>
        <v>0</v>
      </c>
      <c r="BK1022" s="2">
        <f t="shared" si="485"/>
        <v>0</v>
      </c>
      <c r="BL1022" s="2">
        <f t="shared" si="485"/>
        <v>0</v>
      </c>
      <c r="BM1022" s="2">
        <f t="shared" si="485"/>
        <v>0</v>
      </c>
      <c r="BN1022" s="2">
        <f t="shared" si="485"/>
        <v>0</v>
      </c>
      <c r="BO1022" s="2">
        <f t="shared" si="485"/>
        <v>0</v>
      </c>
    </row>
    <row r="1023" spans="1:67" ht="12.75" customHeight="1" outlineLevel="2">
      <c r="B1023" s="64" t="s">
        <v>556</v>
      </c>
      <c r="K1023" s="167"/>
      <c r="L1023" s="2">
        <f>SUM(L1020:L1022)</f>
        <v>0</v>
      </c>
      <c r="M1023" s="2">
        <f t="shared" ref="M1023:BO1023" si="486">SUM(M1020:M1022)</f>
        <v>0</v>
      </c>
      <c r="N1023" s="2">
        <f t="shared" si="486"/>
        <v>0</v>
      </c>
      <c r="O1023" s="2">
        <f t="shared" si="486"/>
        <v>0</v>
      </c>
      <c r="P1023" s="2">
        <f t="shared" si="486"/>
        <v>0</v>
      </c>
      <c r="Q1023" s="2">
        <f t="shared" si="486"/>
        <v>0</v>
      </c>
      <c r="R1023" s="2">
        <f t="shared" si="486"/>
        <v>0</v>
      </c>
      <c r="S1023" s="2">
        <f t="shared" si="486"/>
        <v>0</v>
      </c>
      <c r="T1023" s="2">
        <f t="shared" si="486"/>
        <v>0</v>
      </c>
      <c r="U1023" s="2">
        <f t="shared" si="486"/>
        <v>0</v>
      </c>
      <c r="V1023" s="2">
        <f t="shared" si="486"/>
        <v>0</v>
      </c>
      <c r="W1023" s="2">
        <f t="shared" si="486"/>
        <v>0</v>
      </c>
      <c r="X1023" s="2">
        <f t="shared" si="486"/>
        <v>0</v>
      </c>
      <c r="Y1023" s="2">
        <f t="shared" si="486"/>
        <v>0</v>
      </c>
      <c r="Z1023" s="2">
        <f t="shared" si="486"/>
        <v>0</v>
      </c>
      <c r="AA1023" s="2">
        <f t="shared" si="486"/>
        <v>0</v>
      </c>
      <c r="AB1023" s="2">
        <f t="shared" si="486"/>
        <v>0</v>
      </c>
      <c r="AC1023" s="2">
        <f t="shared" si="486"/>
        <v>0</v>
      </c>
      <c r="AD1023" s="2">
        <f t="shared" si="486"/>
        <v>0</v>
      </c>
      <c r="AE1023" s="2">
        <f t="shared" si="486"/>
        <v>0</v>
      </c>
      <c r="AF1023" s="2">
        <f t="shared" si="486"/>
        <v>0</v>
      </c>
      <c r="AG1023" s="2">
        <f t="shared" si="486"/>
        <v>0</v>
      </c>
      <c r="AH1023" s="2">
        <f t="shared" si="486"/>
        <v>0</v>
      </c>
      <c r="AI1023" s="2">
        <f t="shared" si="486"/>
        <v>0</v>
      </c>
      <c r="AJ1023" s="2">
        <f t="shared" si="486"/>
        <v>0</v>
      </c>
      <c r="AK1023" s="2">
        <f t="shared" si="486"/>
        <v>0</v>
      </c>
      <c r="AL1023" s="2">
        <f t="shared" si="486"/>
        <v>0</v>
      </c>
      <c r="AM1023" s="2">
        <f t="shared" si="486"/>
        <v>0</v>
      </c>
      <c r="AN1023" s="2">
        <f t="shared" si="486"/>
        <v>0</v>
      </c>
      <c r="AO1023" s="2">
        <f t="shared" si="486"/>
        <v>0</v>
      </c>
      <c r="AP1023" s="2">
        <f t="shared" si="486"/>
        <v>0</v>
      </c>
      <c r="AQ1023" s="2">
        <f t="shared" si="486"/>
        <v>0</v>
      </c>
      <c r="AR1023" s="2">
        <f t="shared" si="486"/>
        <v>0</v>
      </c>
      <c r="AS1023" s="2">
        <f t="shared" si="486"/>
        <v>0</v>
      </c>
      <c r="AT1023" s="2">
        <f t="shared" si="486"/>
        <v>0</v>
      </c>
      <c r="AU1023" s="2">
        <f t="shared" si="486"/>
        <v>0</v>
      </c>
      <c r="AV1023" s="2">
        <f t="shared" si="486"/>
        <v>0</v>
      </c>
      <c r="AW1023" s="2">
        <f t="shared" si="486"/>
        <v>0</v>
      </c>
      <c r="AX1023" s="2">
        <f t="shared" si="486"/>
        <v>0</v>
      </c>
      <c r="AY1023" s="2">
        <f t="shared" si="486"/>
        <v>2094.7996913909274</v>
      </c>
      <c r="AZ1023" s="2">
        <f t="shared" si="486"/>
        <v>57351.270839778626</v>
      </c>
      <c r="BA1023" s="2">
        <f t="shared" si="486"/>
        <v>212911.25414547464</v>
      </c>
      <c r="BB1023" s="2">
        <f t="shared" si="486"/>
        <v>0</v>
      </c>
      <c r="BC1023" s="2">
        <f t="shared" si="486"/>
        <v>0</v>
      </c>
      <c r="BD1023" s="2">
        <f t="shared" si="486"/>
        <v>0</v>
      </c>
      <c r="BE1023" s="2">
        <f t="shared" si="486"/>
        <v>0</v>
      </c>
      <c r="BF1023" s="2">
        <f t="shared" si="486"/>
        <v>0</v>
      </c>
      <c r="BG1023" s="2">
        <f t="shared" si="486"/>
        <v>0</v>
      </c>
      <c r="BH1023" s="2">
        <f t="shared" si="486"/>
        <v>0</v>
      </c>
      <c r="BI1023" s="2">
        <f t="shared" si="486"/>
        <v>0</v>
      </c>
      <c r="BJ1023" s="2">
        <f t="shared" si="486"/>
        <v>0</v>
      </c>
      <c r="BK1023" s="2">
        <f t="shared" si="486"/>
        <v>0</v>
      </c>
      <c r="BL1023" s="2">
        <f t="shared" si="486"/>
        <v>0</v>
      </c>
      <c r="BM1023" s="2">
        <f t="shared" si="486"/>
        <v>0</v>
      </c>
      <c r="BN1023" s="2">
        <f t="shared" si="486"/>
        <v>0</v>
      </c>
      <c r="BO1023" s="2">
        <f t="shared" si="486"/>
        <v>0</v>
      </c>
    </row>
    <row r="1024" spans="1:67" ht="12.75" customHeight="1" outlineLevel="2">
      <c r="B1024" s="168" t="s">
        <v>557</v>
      </c>
      <c r="E1024" s="2">
        <f>MAX(L1023:BO1023)*(1+$C$8)</f>
        <v>212911.25414547464</v>
      </c>
      <c r="F1024" s="159">
        <v>25</v>
      </c>
      <c r="G1024" s="169">
        <f>+$C$6</f>
        <v>2.9999999999999997E-4</v>
      </c>
      <c r="H1024" s="151"/>
      <c r="L1024" s="2"/>
      <c r="M1024" s="2"/>
      <c r="N1024" s="2"/>
      <c r="O1024" s="2"/>
      <c r="P1024" s="2"/>
      <c r="Q1024" s="2"/>
    </row>
    <row r="1025" spans="2:67" ht="12.75" customHeight="1" outlineLevel="2">
      <c r="B1025" s="14"/>
    </row>
    <row r="1026" spans="2:67" ht="12.75" customHeight="1" outlineLevel="2">
      <c r="B1026" s="170" t="s">
        <v>558</v>
      </c>
    </row>
    <row r="1027" spans="2:67" ht="12.75" customHeight="1" outlineLevel="2">
      <c r="B1027" s="168" t="s">
        <v>559</v>
      </c>
      <c r="K1027" s="2"/>
      <c r="L1027" s="2">
        <f t="shared" ref="L1027:BO1027" si="487">IF(L$10=$C1017,$E1024,K1029)</f>
        <v>0</v>
      </c>
      <c r="M1027" s="2">
        <f t="shared" si="487"/>
        <v>0</v>
      </c>
      <c r="N1027" s="2">
        <f t="shared" si="487"/>
        <v>0</v>
      </c>
      <c r="O1027" s="2">
        <f t="shared" si="487"/>
        <v>0</v>
      </c>
      <c r="P1027" s="2">
        <f t="shared" si="487"/>
        <v>0</v>
      </c>
      <c r="Q1027" s="2">
        <f t="shared" si="487"/>
        <v>0</v>
      </c>
      <c r="R1027" s="2">
        <f t="shared" si="487"/>
        <v>0</v>
      </c>
      <c r="S1027" s="2">
        <f t="shared" si="487"/>
        <v>0</v>
      </c>
      <c r="T1027" s="2">
        <f t="shared" si="487"/>
        <v>0</v>
      </c>
      <c r="U1027" s="2">
        <f t="shared" si="487"/>
        <v>0</v>
      </c>
      <c r="V1027" s="2">
        <f t="shared" si="487"/>
        <v>0</v>
      </c>
      <c r="W1027" s="2">
        <f t="shared" si="487"/>
        <v>0</v>
      </c>
      <c r="X1027" s="2">
        <f t="shared" si="487"/>
        <v>0</v>
      </c>
      <c r="Y1027" s="2">
        <f t="shared" si="487"/>
        <v>0</v>
      </c>
      <c r="Z1027" s="2">
        <f t="shared" si="487"/>
        <v>0</v>
      </c>
      <c r="AA1027" s="2">
        <f t="shared" si="487"/>
        <v>0</v>
      </c>
      <c r="AB1027" s="2">
        <f t="shared" si="487"/>
        <v>0</v>
      </c>
      <c r="AC1027" s="2">
        <f t="shared" si="487"/>
        <v>0</v>
      </c>
      <c r="AD1027" s="2">
        <f t="shared" si="487"/>
        <v>0</v>
      </c>
      <c r="AE1027" s="2">
        <f t="shared" si="487"/>
        <v>0</v>
      </c>
      <c r="AF1027" s="2">
        <f t="shared" si="487"/>
        <v>0</v>
      </c>
      <c r="AG1027" s="2">
        <f t="shared" si="487"/>
        <v>0</v>
      </c>
      <c r="AH1027" s="2">
        <f t="shared" si="487"/>
        <v>0</v>
      </c>
      <c r="AI1027" s="2">
        <f t="shared" si="487"/>
        <v>0</v>
      </c>
      <c r="AJ1027" s="2">
        <f t="shared" si="487"/>
        <v>0</v>
      </c>
      <c r="AK1027" s="2">
        <f t="shared" si="487"/>
        <v>0</v>
      </c>
      <c r="AL1027" s="2">
        <f t="shared" si="487"/>
        <v>0</v>
      </c>
      <c r="AM1027" s="2">
        <f t="shared" si="487"/>
        <v>0</v>
      </c>
      <c r="AN1027" s="2">
        <f t="shared" si="487"/>
        <v>0</v>
      </c>
      <c r="AO1027" s="2">
        <f t="shared" si="487"/>
        <v>0</v>
      </c>
      <c r="AP1027" s="2">
        <f t="shared" si="487"/>
        <v>0</v>
      </c>
      <c r="AQ1027" s="2">
        <f t="shared" si="487"/>
        <v>0</v>
      </c>
      <c r="AR1027" s="2">
        <f t="shared" si="487"/>
        <v>0</v>
      </c>
      <c r="AS1027" s="2">
        <f t="shared" si="487"/>
        <v>0</v>
      </c>
      <c r="AT1027" s="2">
        <f t="shared" si="487"/>
        <v>0</v>
      </c>
      <c r="AU1027" s="2">
        <f t="shared" si="487"/>
        <v>0</v>
      </c>
      <c r="AV1027" s="2">
        <f t="shared" si="487"/>
        <v>0</v>
      </c>
      <c r="AW1027" s="2">
        <f t="shared" si="487"/>
        <v>0</v>
      </c>
      <c r="AX1027" s="2">
        <f t="shared" si="487"/>
        <v>0</v>
      </c>
      <c r="AY1027" s="2">
        <f t="shared" si="487"/>
        <v>0</v>
      </c>
      <c r="AZ1027" s="2">
        <f t="shared" si="487"/>
        <v>0</v>
      </c>
      <c r="BA1027" s="2">
        <f t="shared" si="487"/>
        <v>212911.25414547464</v>
      </c>
      <c r="BB1027" s="2">
        <f t="shared" si="487"/>
        <v>212201.54996498971</v>
      </c>
      <c r="BC1027" s="2">
        <f t="shared" si="487"/>
        <v>203685.09979917071</v>
      </c>
      <c r="BD1027" s="2">
        <f t="shared" si="487"/>
        <v>195168.64963335171</v>
      </c>
      <c r="BE1027" s="2">
        <f t="shared" si="487"/>
        <v>186652.19946753272</v>
      </c>
      <c r="BF1027" s="2">
        <f t="shared" si="487"/>
        <v>178135.74930171372</v>
      </c>
      <c r="BG1027" s="2">
        <f t="shared" si="487"/>
        <v>169619.29913589472</v>
      </c>
      <c r="BH1027" s="2">
        <f t="shared" si="487"/>
        <v>161102.84897007572</v>
      </c>
      <c r="BI1027" s="2">
        <f t="shared" si="487"/>
        <v>152586.39880425672</v>
      </c>
      <c r="BJ1027" s="2">
        <f t="shared" si="487"/>
        <v>144069.94863843772</v>
      </c>
      <c r="BK1027" s="2">
        <f t="shared" si="487"/>
        <v>135553.49847261872</v>
      </c>
      <c r="BL1027" s="2">
        <f t="shared" si="487"/>
        <v>127037.04830679974</v>
      </c>
      <c r="BM1027" s="2">
        <f t="shared" si="487"/>
        <v>118520.59814098076</v>
      </c>
      <c r="BN1027" s="2">
        <f t="shared" si="487"/>
        <v>110004.14797516177</v>
      </c>
      <c r="BO1027" s="2">
        <f t="shared" si="487"/>
        <v>101487.69780934279</v>
      </c>
    </row>
    <row r="1028" spans="2:67" ht="12.75" customHeight="1" outlineLevel="2">
      <c r="B1028" s="64" t="s">
        <v>541</v>
      </c>
      <c r="K1028" s="2"/>
      <c r="L1028" s="2">
        <f t="shared" ref="L1028:BO1028" si="488">IF(L$10=$C1017,$E1024/$F1024*(13-$D1017)/12,MIN(K1029,$E1024/$F1024))</f>
        <v>0</v>
      </c>
      <c r="M1028" s="2">
        <f t="shared" si="488"/>
        <v>0</v>
      </c>
      <c r="N1028" s="2">
        <f t="shared" si="488"/>
        <v>0</v>
      </c>
      <c r="O1028" s="2">
        <f t="shared" si="488"/>
        <v>0</v>
      </c>
      <c r="P1028" s="2">
        <f t="shared" si="488"/>
        <v>0</v>
      </c>
      <c r="Q1028" s="2">
        <f t="shared" si="488"/>
        <v>0</v>
      </c>
      <c r="R1028" s="2">
        <f t="shared" si="488"/>
        <v>0</v>
      </c>
      <c r="S1028" s="2">
        <f t="shared" si="488"/>
        <v>0</v>
      </c>
      <c r="T1028" s="2">
        <f t="shared" si="488"/>
        <v>0</v>
      </c>
      <c r="U1028" s="2">
        <f t="shared" si="488"/>
        <v>0</v>
      </c>
      <c r="V1028" s="2">
        <f t="shared" si="488"/>
        <v>0</v>
      </c>
      <c r="W1028" s="2">
        <f t="shared" si="488"/>
        <v>0</v>
      </c>
      <c r="X1028" s="2">
        <f t="shared" si="488"/>
        <v>0</v>
      </c>
      <c r="Y1028" s="2">
        <f t="shared" si="488"/>
        <v>0</v>
      </c>
      <c r="Z1028" s="2">
        <f t="shared" si="488"/>
        <v>0</v>
      </c>
      <c r="AA1028" s="2">
        <f t="shared" si="488"/>
        <v>0</v>
      </c>
      <c r="AB1028" s="2">
        <f t="shared" si="488"/>
        <v>0</v>
      </c>
      <c r="AC1028" s="2">
        <f t="shared" si="488"/>
        <v>0</v>
      </c>
      <c r="AD1028" s="2">
        <f t="shared" si="488"/>
        <v>0</v>
      </c>
      <c r="AE1028" s="2">
        <f t="shared" si="488"/>
        <v>0</v>
      </c>
      <c r="AF1028" s="2">
        <f t="shared" si="488"/>
        <v>0</v>
      </c>
      <c r="AG1028" s="2">
        <f t="shared" si="488"/>
        <v>0</v>
      </c>
      <c r="AH1028" s="2">
        <f t="shared" si="488"/>
        <v>0</v>
      </c>
      <c r="AI1028" s="2">
        <f t="shared" si="488"/>
        <v>0</v>
      </c>
      <c r="AJ1028" s="2">
        <f t="shared" si="488"/>
        <v>0</v>
      </c>
      <c r="AK1028" s="2">
        <f t="shared" si="488"/>
        <v>0</v>
      </c>
      <c r="AL1028" s="2">
        <f t="shared" si="488"/>
        <v>0</v>
      </c>
      <c r="AM1028" s="2">
        <f t="shared" si="488"/>
        <v>0</v>
      </c>
      <c r="AN1028" s="2">
        <f t="shared" si="488"/>
        <v>0</v>
      </c>
      <c r="AO1028" s="2">
        <f t="shared" si="488"/>
        <v>0</v>
      </c>
      <c r="AP1028" s="2">
        <f t="shared" si="488"/>
        <v>0</v>
      </c>
      <c r="AQ1028" s="2">
        <f t="shared" si="488"/>
        <v>0</v>
      </c>
      <c r="AR1028" s="2">
        <f t="shared" si="488"/>
        <v>0</v>
      </c>
      <c r="AS1028" s="2">
        <f t="shared" si="488"/>
        <v>0</v>
      </c>
      <c r="AT1028" s="2">
        <f t="shared" si="488"/>
        <v>0</v>
      </c>
      <c r="AU1028" s="2">
        <f t="shared" si="488"/>
        <v>0</v>
      </c>
      <c r="AV1028" s="2">
        <f t="shared" si="488"/>
        <v>0</v>
      </c>
      <c r="AW1028" s="2">
        <f t="shared" si="488"/>
        <v>0</v>
      </c>
      <c r="AX1028" s="2">
        <f t="shared" si="488"/>
        <v>0</v>
      </c>
      <c r="AY1028" s="2">
        <f t="shared" si="488"/>
        <v>0</v>
      </c>
      <c r="AZ1028" s="2">
        <f t="shared" si="488"/>
        <v>0</v>
      </c>
      <c r="BA1028" s="2">
        <f t="shared" si="488"/>
        <v>709.70418048491547</v>
      </c>
      <c r="BB1028" s="2">
        <f t="shared" si="488"/>
        <v>8516.4501658189856</v>
      </c>
      <c r="BC1028" s="2">
        <f t="shared" si="488"/>
        <v>8516.4501658189856</v>
      </c>
      <c r="BD1028" s="2">
        <f t="shared" si="488"/>
        <v>8516.4501658189856</v>
      </c>
      <c r="BE1028" s="2">
        <f t="shared" si="488"/>
        <v>8516.4501658189856</v>
      </c>
      <c r="BF1028" s="2">
        <f t="shared" si="488"/>
        <v>8516.4501658189856</v>
      </c>
      <c r="BG1028" s="2">
        <f t="shared" si="488"/>
        <v>8516.4501658189856</v>
      </c>
      <c r="BH1028" s="2">
        <f t="shared" si="488"/>
        <v>8516.4501658189856</v>
      </c>
      <c r="BI1028" s="2">
        <f t="shared" si="488"/>
        <v>8516.4501658189856</v>
      </c>
      <c r="BJ1028" s="2">
        <f t="shared" si="488"/>
        <v>8516.4501658189856</v>
      </c>
      <c r="BK1028" s="2">
        <f t="shared" si="488"/>
        <v>8516.4501658189856</v>
      </c>
      <c r="BL1028" s="2">
        <f t="shared" si="488"/>
        <v>8516.4501658189856</v>
      </c>
      <c r="BM1028" s="2">
        <f t="shared" si="488"/>
        <v>8516.4501658189856</v>
      </c>
      <c r="BN1028" s="2">
        <f t="shared" si="488"/>
        <v>8516.4501658189856</v>
      </c>
      <c r="BO1028" s="2">
        <f t="shared" si="488"/>
        <v>8516.4501658189856</v>
      </c>
    </row>
    <row r="1029" spans="2:67" ht="12.75" customHeight="1" outlineLevel="2">
      <c r="B1029" s="168" t="s">
        <v>542</v>
      </c>
      <c r="K1029" s="167">
        <v>0</v>
      </c>
      <c r="L1029" s="2">
        <f t="shared" ref="L1029:BO1029" si="489">+L1027-L1028</f>
        <v>0</v>
      </c>
      <c r="M1029" s="2">
        <f t="shared" si="489"/>
        <v>0</v>
      </c>
      <c r="N1029" s="2">
        <f t="shared" si="489"/>
        <v>0</v>
      </c>
      <c r="O1029" s="2">
        <f t="shared" si="489"/>
        <v>0</v>
      </c>
      <c r="P1029" s="2">
        <f t="shared" si="489"/>
        <v>0</v>
      </c>
      <c r="Q1029" s="2">
        <f t="shared" si="489"/>
        <v>0</v>
      </c>
      <c r="R1029" s="2">
        <f t="shared" si="489"/>
        <v>0</v>
      </c>
      <c r="S1029" s="2">
        <f t="shared" si="489"/>
        <v>0</v>
      </c>
      <c r="T1029" s="2">
        <f t="shared" si="489"/>
        <v>0</v>
      </c>
      <c r="U1029" s="2">
        <f t="shared" si="489"/>
        <v>0</v>
      </c>
      <c r="V1029" s="2">
        <f t="shared" si="489"/>
        <v>0</v>
      </c>
      <c r="W1029" s="2">
        <f t="shared" si="489"/>
        <v>0</v>
      </c>
      <c r="X1029" s="2">
        <f t="shared" si="489"/>
        <v>0</v>
      </c>
      <c r="Y1029" s="2">
        <f t="shared" si="489"/>
        <v>0</v>
      </c>
      <c r="Z1029" s="2">
        <f t="shared" si="489"/>
        <v>0</v>
      </c>
      <c r="AA1029" s="2">
        <f t="shared" si="489"/>
        <v>0</v>
      </c>
      <c r="AB1029" s="2">
        <f t="shared" si="489"/>
        <v>0</v>
      </c>
      <c r="AC1029" s="2">
        <f t="shared" si="489"/>
        <v>0</v>
      </c>
      <c r="AD1029" s="2">
        <f t="shared" si="489"/>
        <v>0</v>
      </c>
      <c r="AE1029" s="2">
        <f t="shared" si="489"/>
        <v>0</v>
      </c>
      <c r="AF1029" s="2">
        <f t="shared" si="489"/>
        <v>0</v>
      </c>
      <c r="AG1029" s="2">
        <f t="shared" si="489"/>
        <v>0</v>
      </c>
      <c r="AH1029" s="2">
        <f t="shared" si="489"/>
        <v>0</v>
      </c>
      <c r="AI1029" s="2">
        <f t="shared" si="489"/>
        <v>0</v>
      </c>
      <c r="AJ1029" s="2">
        <f t="shared" si="489"/>
        <v>0</v>
      </c>
      <c r="AK1029" s="2">
        <f t="shared" si="489"/>
        <v>0</v>
      </c>
      <c r="AL1029" s="2">
        <f t="shared" si="489"/>
        <v>0</v>
      </c>
      <c r="AM1029" s="2">
        <f t="shared" si="489"/>
        <v>0</v>
      </c>
      <c r="AN1029" s="2">
        <f t="shared" si="489"/>
        <v>0</v>
      </c>
      <c r="AO1029" s="2">
        <f t="shared" si="489"/>
        <v>0</v>
      </c>
      <c r="AP1029" s="2">
        <f t="shared" si="489"/>
        <v>0</v>
      </c>
      <c r="AQ1029" s="2">
        <f t="shared" si="489"/>
        <v>0</v>
      </c>
      <c r="AR1029" s="2">
        <f t="shared" si="489"/>
        <v>0</v>
      </c>
      <c r="AS1029" s="2">
        <f t="shared" si="489"/>
        <v>0</v>
      </c>
      <c r="AT1029" s="2">
        <f t="shared" si="489"/>
        <v>0</v>
      </c>
      <c r="AU1029" s="2">
        <f t="shared" si="489"/>
        <v>0</v>
      </c>
      <c r="AV1029" s="2">
        <f t="shared" si="489"/>
        <v>0</v>
      </c>
      <c r="AW1029" s="2">
        <f t="shared" si="489"/>
        <v>0</v>
      </c>
      <c r="AX1029" s="2">
        <f t="shared" si="489"/>
        <v>0</v>
      </c>
      <c r="AY1029" s="2">
        <f t="shared" si="489"/>
        <v>0</v>
      </c>
      <c r="AZ1029" s="2">
        <f t="shared" si="489"/>
        <v>0</v>
      </c>
      <c r="BA1029" s="2">
        <f t="shared" si="489"/>
        <v>212201.54996498971</v>
      </c>
      <c r="BB1029" s="2">
        <f t="shared" si="489"/>
        <v>203685.09979917071</v>
      </c>
      <c r="BC1029" s="2">
        <f t="shared" si="489"/>
        <v>195168.64963335171</v>
      </c>
      <c r="BD1029" s="2">
        <f t="shared" si="489"/>
        <v>186652.19946753272</v>
      </c>
      <c r="BE1029" s="2">
        <f t="shared" si="489"/>
        <v>178135.74930171372</v>
      </c>
      <c r="BF1029" s="2">
        <f t="shared" si="489"/>
        <v>169619.29913589472</v>
      </c>
      <c r="BG1029" s="2">
        <f t="shared" si="489"/>
        <v>161102.84897007572</v>
      </c>
      <c r="BH1029" s="2">
        <f t="shared" si="489"/>
        <v>152586.39880425672</v>
      </c>
      <c r="BI1029" s="2">
        <f t="shared" si="489"/>
        <v>144069.94863843772</v>
      </c>
      <c r="BJ1029" s="2">
        <f t="shared" si="489"/>
        <v>135553.49847261872</v>
      </c>
      <c r="BK1029" s="2">
        <f t="shared" si="489"/>
        <v>127037.04830679974</v>
      </c>
      <c r="BL1029" s="2">
        <f t="shared" si="489"/>
        <v>118520.59814098076</v>
      </c>
      <c r="BM1029" s="2">
        <f t="shared" si="489"/>
        <v>110004.14797516177</v>
      </c>
      <c r="BN1029" s="2">
        <f t="shared" si="489"/>
        <v>101487.69780934279</v>
      </c>
      <c r="BO1029" s="2">
        <f t="shared" si="489"/>
        <v>92971.247643523806</v>
      </c>
    </row>
    <row r="1030" spans="2:67" ht="12.75" customHeight="1" outlineLevel="2">
      <c r="B1030" s="64" t="s">
        <v>543</v>
      </c>
      <c r="L1030" s="2">
        <f t="shared" ref="L1030:BO1030" si="490">IF(L$10=$C1017,(L1027+L1029)/2*(13-$D1017)/12,(L1027+L1029)/2)</f>
        <v>0</v>
      </c>
      <c r="M1030" s="2">
        <f t="shared" si="490"/>
        <v>0</v>
      </c>
      <c r="N1030" s="2">
        <f t="shared" si="490"/>
        <v>0</v>
      </c>
      <c r="O1030" s="2">
        <f t="shared" si="490"/>
        <v>0</v>
      </c>
      <c r="P1030" s="2">
        <f t="shared" si="490"/>
        <v>0</v>
      </c>
      <c r="Q1030" s="2">
        <f t="shared" si="490"/>
        <v>0</v>
      </c>
      <c r="R1030" s="2">
        <f t="shared" si="490"/>
        <v>0</v>
      </c>
      <c r="S1030" s="2">
        <f t="shared" si="490"/>
        <v>0</v>
      </c>
      <c r="T1030" s="2">
        <f t="shared" si="490"/>
        <v>0</v>
      </c>
      <c r="U1030" s="2">
        <f t="shared" si="490"/>
        <v>0</v>
      </c>
      <c r="V1030" s="2">
        <f t="shared" si="490"/>
        <v>0</v>
      </c>
      <c r="W1030" s="2">
        <f t="shared" si="490"/>
        <v>0</v>
      </c>
      <c r="X1030" s="2">
        <f t="shared" si="490"/>
        <v>0</v>
      </c>
      <c r="Y1030" s="2">
        <f t="shared" si="490"/>
        <v>0</v>
      </c>
      <c r="Z1030" s="2">
        <f t="shared" si="490"/>
        <v>0</v>
      </c>
      <c r="AA1030" s="2">
        <f t="shared" si="490"/>
        <v>0</v>
      </c>
      <c r="AB1030" s="2">
        <f t="shared" si="490"/>
        <v>0</v>
      </c>
      <c r="AC1030" s="2">
        <f t="shared" si="490"/>
        <v>0</v>
      </c>
      <c r="AD1030" s="2">
        <f t="shared" si="490"/>
        <v>0</v>
      </c>
      <c r="AE1030" s="2">
        <f t="shared" si="490"/>
        <v>0</v>
      </c>
      <c r="AF1030" s="2">
        <f t="shared" si="490"/>
        <v>0</v>
      </c>
      <c r="AG1030" s="2">
        <f t="shared" si="490"/>
        <v>0</v>
      </c>
      <c r="AH1030" s="2">
        <f t="shared" si="490"/>
        <v>0</v>
      </c>
      <c r="AI1030" s="2">
        <f t="shared" si="490"/>
        <v>0</v>
      </c>
      <c r="AJ1030" s="2">
        <f t="shared" si="490"/>
        <v>0</v>
      </c>
      <c r="AK1030" s="2">
        <f t="shared" si="490"/>
        <v>0</v>
      </c>
      <c r="AL1030" s="2">
        <f t="shared" si="490"/>
        <v>0</v>
      </c>
      <c r="AM1030" s="2">
        <f t="shared" si="490"/>
        <v>0</v>
      </c>
      <c r="AN1030" s="2">
        <f t="shared" si="490"/>
        <v>0</v>
      </c>
      <c r="AO1030" s="2">
        <f t="shared" si="490"/>
        <v>0</v>
      </c>
      <c r="AP1030" s="2">
        <f t="shared" si="490"/>
        <v>0</v>
      </c>
      <c r="AQ1030" s="2">
        <f t="shared" si="490"/>
        <v>0</v>
      </c>
      <c r="AR1030" s="2">
        <f t="shared" si="490"/>
        <v>0</v>
      </c>
      <c r="AS1030" s="2">
        <f t="shared" si="490"/>
        <v>0</v>
      </c>
      <c r="AT1030" s="2">
        <f t="shared" si="490"/>
        <v>0</v>
      </c>
      <c r="AU1030" s="2">
        <f t="shared" si="490"/>
        <v>0</v>
      </c>
      <c r="AV1030" s="2">
        <f t="shared" si="490"/>
        <v>0</v>
      </c>
      <c r="AW1030" s="2">
        <f t="shared" si="490"/>
        <v>0</v>
      </c>
      <c r="AX1030" s="2">
        <f t="shared" si="490"/>
        <v>0</v>
      </c>
      <c r="AY1030" s="2">
        <f t="shared" si="490"/>
        <v>0</v>
      </c>
      <c r="AZ1030" s="2">
        <f t="shared" si="490"/>
        <v>0</v>
      </c>
      <c r="BA1030" s="2">
        <f t="shared" si="490"/>
        <v>17713.033504602681</v>
      </c>
      <c r="BB1030" s="2">
        <f t="shared" si="490"/>
        <v>207943.3248820802</v>
      </c>
      <c r="BC1030" s="2">
        <f t="shared" si="490"/>
        <v>199426.87471626123</v>
      </c>
      <c r="BD1030" s="2">
        <f t="shared" si="490"/>
        <v>190910.4245504422</v>
      </c>
      <c r="BE1030" s="2">
        <f t="shared" si="490"/>
        <v>182393.97438462323</v>
      </c>
      <c r="BF1030" s="2">
        <f t="shared" si="490"/>
        <v>173877.5242188042</v>
      </c>
      <c r="BG1030" s="2">
        <f t="shared" si="490"/>
        <v>165361.07405298523</v>
      </c>
      <c r="BH1030" s="2">
        <f t="shared" si="490"/>
        <v>156844.62388716621</v>
      </c>
      <c r="BI1030" s="2">
        <f t="shared" si="490"/>
        <v>148328.17372134724</v>
      </c>
      <c r="BJ1030" s="2">
        <f t="shared" si="490"/>
        <v>139811.72355552821</v>
      </c>
      <c r="BK1030" s="2">
        <f t="shared" si="490"/>
        <v>131295.27338970924</v>
      </c>
      <c r="BL1030" s="2">
        <f t="shared" si="490"/>
        <v>122778.82322389024</v>
      </c>
      <c r="BM1030" s="2">
        <f t="shared" si="490"/>
        <v>114262.37305807127</v>
      </c>
      <c r="BN1030" s="2">
        <f t="shared" si="490"/>
        <v>105745.92289225227</v>
      </c>
      <c r="BO1030" s="2">
        <f t="shared" si="490"/>
        <v>97229.472726433305</v>
      </c>
    </row>
    <row r="1031" spans="2:67" ht="12.75" customHeight="1" outlineLevel="2">
      <c r="B1031" s="64" t="s">
        <v>535</v>
      </c>
      <c r="L1031" s="171">
        <f t="shared" ref="L1031:BO1031" si="491">+L1030*$C$5</f>
        <v>0</v>
      </c>
      <c r="M1031" s="171">
        <f t="shared" si="491"/>
        <v>0</v>
      </c>
      <c r="N1031" s="171">
        <f t="shared" si="491"/>
        <v>0</v>
      </c>
      <c r="O1031" s="171">
        <f t="shared" si="491"/>
        <v>0</v>
      </c>
      <c r="P1031" s="171">
        <f t="shared" si="491"/>
        <v>0</v>
      </c>
      <c r="Q1031" s="171">
        <f t="shared" si="491"/>
        <v>0</v>
      </c>
      <c r="R1031" s="171">
        <f t="shared" si="491"/>
        <v>0</v>
      </c>
      <c r="S1031" s="171">
        <f t="shared" si="491"/>
        <v>0</v>
      </c>
      <c r="T1031" s="171">
        <f t="shared" si="491"/>
        <v>0</v>
      </c>
      <c r="U1031" s="171">
        <f t="shared" si="491"/>
        <v>0</v>
      </c>
      <c r="V1031" s="171">
        <f t="shared" si="491"/>
        <v>0</v>
      </c>
      <c r="W1031" s="171">
        <f t="shared" si="491"/>
        <v>0</v>
      </c>
      <c r="X1031" s="171">
        <f t="shared" si="491"/>
        <v>0</v>
      </c>
      <c r="Y1031" s="171">
        <f t="shared" si="491"/>
        <v>0</v>
      </c>
      <c r="Z1031" s="171">
        <f t="shared" si="491"/>
        <v>0</v>
      </c>
      <c r="AA1031" s="171">
        <f t="shared" si="491"/>
        <v>0</v>
      </c>
      <c r="AB1031" s="171">
        <f t="shared" si="491"/>
        <v>0</v>
      </c>
      <c r="AC1031" s="171">
        <f t="shared" si="491"/>
        <v>0</v>
      </c>
      <c r="AD1031" s="171">
        <f t="shared" si="491"/>
        <v>0</v>
      </c>
      <c r="AE1031" s="171">
        <f t="shared" si="491"/>
        <v>0</v>
      </c>
      <c r="AF1031" s="171">
        <f t="shared" si="491"/>
        <v>0</v>
      </c>
      <c r="AG1031" s="171">
        <f t="shared" si="491"/>
        <v>0</v>
      </c>
      <c r="AH1031" s="171">
        <f t="shared" si="491"/>
        <v>0</v>
      </c>
      <c r="AI1031" s="171">
        <f t="shared" si="491"/>
        <v>0</v>
      </c>
      <c r="AJ1031" s="171">
        <f t="shared" si="491"/>
        <v>0</v>
      </c>
      <c r="AK1031" s="171">
        <f t="shared" si="491"/>
        <v>0</v>
      </c>
      <c r="AL1031" s="171">
        <f t="shared" si="491"/>
        <v>0</v>
      </c>
      <c r="AM1031" s="171">
        <f t="shared" si="491"/>
        <v>0</v>
      </c>
      <c r="AN1031" s="171">
        <f t="shared" si="491"/>
        <v>0</v>
      </c>
      <c r="AO1031" s="171">
        <f t="shared" si="491"/>
        <v>0</v>
      </c>
      <c r="AP1031" s="171">
        <f t="shared" si="491"/>
        <v>0</v>
      </c>
      <c r="AQ1031" s="171">
        <f t="shared" si="491"/>
        <v>0</v>
      </c>
      <c r="AR1031" s="171">
        <f t="shared" si="491"/>
        <v>0</v>
      </c>
      <c r="AS1031" s="171">
        <f t="shared" si="491"/>
        <v>0</v>
      </c>
      <c r="AT1031" s="171">
        <f t="shared" si="491"/>
        <v>0</v>
      </c>
      <c r="AU1031" s="171">
        <f t="shared" si="491"/>
        <v>0</v>
      </c>
      <c r="AV1031" s="171">
        <f t="shared" si="491"/>
        <v>0</v>
      </c>
      <c r="AW1031" s="171">
        <f t="shared" si="491"/>
        <v>0</v>
      </c>
      <c r="AX1031" s="171">
        <f t="shared" si="491"/>
        <v>0</v>
      </c>
      <c r="AY1031" s="171">
        <f t="shared" si="491"/>
        <v>0</v>
      </c>
      <c r="AZ1031" s="171">
        <f t="shared" si="491"/>
        <v>0</v>
      </c>
      <c r="BA1031" s="171">
        <f t="shared" si="491"/>
        <v>1239.9123453221878</v>
      </c>
      <c r="BB1031" s="171">
        <f t="shared" si="491"/>
        <v>14556.032741745616</v>
      </c>
      <c r="BC1031" s="171">
        <f t="shared" si="491"/>
        <v>13959.881230138288</v>
      </c>
      <c r="BD1031" s="171">
        <f t="shared" si="491"/>
        <v>13363.729718530954</v>
      </c>
      <c r="BE1031" s="171">
        <f t="shared" si="491"/>
        <v>12767.578206923627</v>
      </c>
      <c r="BF1031" s="171">
        <f t="shared" si="491"/>
        <v>12171.426695316295</v>
      </c>
      <c r="BG1031" s="171">
        <f t="shared" si="491"/>
        <v>11575.275183708967</v>
      </c>
      <c r="BH1031" s="171">
        <f t="shared" si="491"/>
        <v>10979.123672101636</v>
      </c>
      <c r="BI1031" s="171">
        <f t="shared" si="491"/>
        <v>10382.972160494308</v>
      </c>
      <c r="BJ1031" s="171">
        <f t="shared" si="491"/>
        <v>9786.8206488869764</v>
      </c>
      <c r="BK1031" s="171">
        <f t="shared" si="491"/>
        <v>9190.6691372796486</v>
      </c>
      <c r="BL1031" s="171">
        <f t="shared" si="491"/>
        <v>8594.5176256723171</v>
      </c>
      <c r="BM1031" s="171">
        <f t="shared" si="491"/>
        <v>7998.3661140649901</v>
      </c>
      <c r="BN1031" s="171">
        <f t="shared" si="491"/>
        <v>7402.2146024576596</v>
      </c>
      <c r="BO1031" s="171">
        <f t="shared" si="491"/>
        <v>6806.0630908503317</v>
      </c>
    </row>
    <row r="1032" spans="2:67" ht="12.75" customHeight="1" outlineLevel="2">
      <c r="B1032" s="14" t="s">
        <v>560</v>
      </c>
      <c r="L1032" s="22">
        <f t="shared" ref="L1032:BO1032" si="492">IF(OR(L$10&lt;$C1017,L$10&gt;$C1017+$F1024),0,IF(L$10=$C1017,$E1024*(13-$D1017)/12,IF(L$10=$C1017+$F1024,$E1024*($D1017-1)/12,$E1024)))</f>
        <v>0</v>
      </c>
      <c r="M1032" s="22">
        <f t="shared" si="492"/>
        <v>0</v>
      </c>
      <c r="N1032" s="22">
        <f t="shared" si="492"/>
        <v>0</v>
      </c>
      <c r="O1032" s="22">
        <f t="shared" si="492"/>
        <v>0</v>
      </c>
      <c r="P1032" s="22">
        <f t="shared" si="492"/>
        <v>0</v>
      </c>
      <c r="Q1032" s="22">
        <f t="shared" si="492"/>
        <v>0</v>
      </c>
      <c r="R1032" s="22">
        <f t="shared" si="492"/>
        <v>0</v>
      </c>
      <c r="S1032" s="22">
        <f t="shared" si="492"/>
        <v>0</v>
      </c>
      <c r="T1032" s="22">
        <f t="shared" si="492"/>
        <v>0</v>
      </c>
      <c r="U1032" s="22">
        <f t="shared" si="492"/>
        <v>0</v>
      </c>
      <c r="V1032" s="22">
        <f t="shared" si="492"/>
        <v>0</v>
      </c>
      <c r="W1032" s="22">
        <f t="shared" si="492"/>
        <v>0</v>
      </c>
      <c r="X1032" s="22">
        <f t="shared" si="492"/>
        <v>0</v>
      </c>
      <c r="Y1032" s="22">
        <f t="shared" si="492"/>
        <v>0</v>
      </c>
      <c r="Z1032" s="22">
        <f t="shared" si="492"/>
        <v>0</v>
      </c>
      <c r="AA1032" s="22">
        <f t="shared" si="492"/>
        <v>0</v>
      </c>
      <c r="AB1032" s="22">
        <f t="shared" si="492"/>
        <v>0</v>
      </c>
      <c r="AC1032" s="22">
        <f t="shared" si="492"/>
        <v>0</v>
      </c>
      <c r="AD1032" s="22">
        <f t="shared" si="492"/>
        <v>0</v>
      </c>
      <c r="AE1032" s="22">
        <f t="shared" si="492"/>
        <v>0</v>
      </c>
      <c r="AF1032" s="22">
        <f t="shared" si="492"/>
        <v>0</v>
      </c>
      <c r="AG1032" s="22">
        <f t="shared" si="492"/>
        <v>0</v>
      </c>
      <c r="AH1032" s="22">
        <f t="shared" si="492"/>
        <v>0</v>
      </c>
      <c r="AI1032" s="22">
        <f t="shared" si="492"/>
        <v>0</v>
      </c>
      <c r="AJ1032" s="22">
        <f t="shared" si="492"/>
        <v>0</v>
      </c>
      <c r="AK1032" s="22">
        <f t="shared" si="492"/>
        <v>0</v>
      </c>
      <c r="AL1032" s="22">
        <f t="shared" si="492"/>
        <v>0</v>
      </c>
      <c r="AM1032" s="22">
        <f t="shared" si="492"/>
        <v>0</v>
      </c>
      <c r="AN1032" s="22">
        <f t="shared" si="492"/>
        <v>0</v>
      </c>
      <c r="AO1032" s="22">
        <f t="shared" si="492"/>
        <v>0</v>
      </c>
      <c r="AP1032" s="22">
        <f t="shared" si="492"/>
        <v>0</v>
      </c>
      <c r="AQ1032" s="22">
        <f t="shared" si="492"/>
        <v>0</v>
      </c>
      <c r="AR1032" s="22">
        <f t="shared" si="492"/>
        <v>0</v>
      </c>
      <c r="AS1032" s="22">
        <f t="shared" si="492"/>
        <v>0</v>
      </c>
      <c r="AT1032" s="22">
        <f t="shared" si="492"/>
        <v>0</v>
      </c>
      <c r="AU1032" s="22">
        <f t="shared" si="492"/>
        <v>0</v>
      </c>
      <c r="AV1032" s="22">
        <f t="shared" si="492"/>
        <v>0</v>
      </c>
      <c r="AW1032" s="22">
        <f t="shared" si="492"/>
        <v>0</v>
      </c>
      <c r="AX1032" s="22">
        <f t="shared" si="492"/>
        <v>0</v>
      </c>
      <c r="AY1032" s="22">
        <f t="shared" si="492"/>
        <v>0</v>
      </c>
      <c r="AZ1032" s="22">
        <f t="shared" si="492"/>
        <v>0</v>
      </c>
      <c r="BA1032" s="22">
        <f t="shared" si="492"/>
        <v>17742.604512122885</v>
      </c>
      <c r="BB1032" s="22">
        <f t="shared" si="492"/>
        <v>212911.25414547464</v>
      </c>
      <c r="BC1032" s="22">
        <f t="shared" si="492"/>
        <v>212911.25414547464</v>
      </c>
      <c r="BD1032" s="22">
        <f t="shared" si="492"/>
        <v>212911.25414547464</v>
      </c>
      <c r="BE1032" s="22">
        <f t="shared" si="492"/>
        <v>212911.25414547464</v>
      </c>
      <c r="BF1032" s="22">
        <f t="shared" si="492"/>
        <v>212911.25414547464</v>
      </c>
      <c r="BG1032" s="22">
        <f t="shared" si="492"/>
        <v>212911.25414547464</v>
      </c>
      <c r="BH1032" s="22">
        <f t="shared" si="492"/>
        <v>212911.25414547464</v>
      </c>
      <c r="BI1032" s="22">
        <f t="shared" si="492"/>
        <v>212911.25414547464</v>
      </c>
      <c r="BJ1032" s="22">
        <f t="shared" si="492"/>
        <v>212911.25414547464</v>
      </c>
      <c r="BK1032" s="22">
        <f t="shared" si="492"/>
        <v>212911.25414547464</v>
      </c>
      <c r="BL1032" s="22">
        <f t="shared" si="492"/>
        <v>212911.25414547464</v>
      </c>
      <c r="BM1032" s="22">
        <f t="shared" si="492"/>
        <v>212911.25414547464</v>
      </c>
      <c r="BN1032" s="22">
        <f t="shared" si="492"/>
        <v>212911.25414547464</v>
      </c>
      <c r="BO1032" s="22">
        <f t="shared" si="492"/>
        <v>212911.25414547464</v>
      </c>
    </row>
    <row r="1033" spans="2:67" ht="12.75" customHeight="1" outlineLevel="2">
      <c r="B1033" s="14" t="s">
        <v>536</v>
      </c>
      <c r="J1033" s="2"/>
      <c r="L1033" s="172">
        <f>+L1032*$G1024</f>
        <v>0</v>
      </c>
      <c r="M1033" s="172">
        <f t="shared" ref="M1033:BO1033" si="493">+M1032*$G1024</f>
        <v>0</v>
      </c>
      <c r="N1033" s="172">
        <f t="shared" si="493"/>
        <v>0</v>
      </c>
      <c r="O1033" s="172">
        <f t="shared" si="493"/>
        <v>0</v>
      </c>
      <c r="P1033" s="172">
        <f t="shared" si="493"/>
        <v>0</v>
      </c>
      <c r="Q1033" s="172">
        <f t="shared" si="493"/>
        <v>0</v>
      </c>
      <c r="R1033" s="172">
        <f t="shared" si="493"/>
        <v>0</v>
      </c>
      <c r="S1033" s="172">
        <f t="shared" si="493"/>
        <v>0</v>
      </c>
      <c r="T1033" s="172">
        <f t="shared" si="493"/>
        <v>0</v>
      </c>
      <c r="U1033" s="172">
        <f t="shared" si="493"/>
        <v>0</v>
      </c>
      <c r="V1033" s="172">
        <f t="shared" si="493"/>
        <v>0</v>
      </c>
      <c r="W1033" s="172">
        <f t="shared" si="493"/>
        <v>0</v>
      </c>
      <c r="X1033" s="172">
        <f t="shared" si="493"/>
        <v>0</v>
      </c>
      <c r="Y1033" s="172">
        <f t="shared" si="493"/>
        <v>0</v>
      </c>
      <c r="Z1033" s="172">
        <f t="shared" si="493"/>
        <v>0</v>
      </c>
      <c r="AA1033" s="172">
        <f t="shared" si="493"/>
        <v>0</v>
      </c>
      <c r="AB1033" s="172">
        <f t="shared" si="493"/>
        <v>0</v>
      </c>
      <c r="AC1033" s="172">
        <f t="shared" si="493"/>
        <v>0</v>
      </c>
      <c r="AD1033" s="172">
        <f t="shared" si="493"/>
        <v>0</v>
      </c>
      <c r="AE1033" s="172">
        <f t="shared" si="493"/>
        <v>0</v>
      </c>
      <c r="AF1033" s="172">
        <f t="shared" si="493"/>
        <v>0</v>
      </c>
      <c r="AG1033" s="172">
        <f t="shared" si="493"/>
        <v>0</v>
      </c>
      <c r="AH1033" s="172">
        <f t="shared" si="493"/>
        <v>0</v>
      </c>
      <c r="AI1033" s="172">
        <f t="shared" si="493"/>
        <v>0</v>
      </c>
      <c r="AJ1033" s="172">
        <f t="shared" si="493"/>
        <v>0</v>
      </c>
      <c r="AK1033" s="172">
        <f t="shared" si="493"/>
        <v>0</v>
      </c>
      <c r="AL1033" s="172">
        <f t="shared" si="493"/>
        <v>0</v>
      </c>
      <c r="AM1033" s="172">
        <f t="shared" si="493"/>
        <v>0</v>
      </c>
      <c r="AN1033" s="172">
        <f t="shared" si="493"/>
        <v>0</v>
      </c>
      <c r="AO1033" s="172">
        <f t="shared" si="493"/>
        <v>0</v>
      </c>
      <c r="AP1033" s="172">
        <f t="shared" si="493"/>
        <v>0</v>
      </c>
      <c r="AQ1033" s="172">
        <f t="shared" si="493"/>
        <v>0</v>
      </c>
      <c r="AR1033" s="172">
        <f t="shared" si="493"/>
        <v>0</v>
      </c>
      <c r="AS1033" s="172">
        <f t="shared" si="493"/>
        <v>0</v>
      </c>
      <c r="AT1033" s="172">
        <f t="shared" si="493"/>
        <v>0</v>
      </c>
      <c r="AU1033" s="172">
        <f t="shared" si="493"/>
        <v>0</v>
      </c>
      <c r="AV1033" s="172">
        <f t="shared" si="493"/>
        <v>0</v>
      </c>
      <c r="AW1033" s="172">
        <f t="shared" si="493"/>
        <v>0</v>
      </c>
      <c r="AX1033" s="172">
        <f t="shared" si="493"/>
        <v>0</v>
      </c>
      <c r="AY1033" s="172">
        <f t="shared" si="493"/>
        <v>0</v>
      </c>
      <c r="AZ1033" s="172">
        <f t="shared" si="493"/>
        <v>0</v>
      </c>
      <c r="BA1033" s="172">
        <f t="shared" si="493"/>
        <v>5.3227813536368656</v>
      </c>
      <c r="BB1033" s="172">
        <f t="shared" si="493"/>
        <v>63.873376243642383</v>
      </c>
      <c r="BC1033" s="172">
        <f t="shared" si="493"/>
        <v>63.873376243642383</v>
      </c>
      <c r="BD1033" s="172">
        <f t="shared" si="493"/>
        <v>63.873376243642383</v>
      </c>
      <c r="BE1033" s="172">
        <f t="shared" si="493"/>
        <v>63.873376243642383</v>
      </c>
      <c r="BF1033" s="172">
        <f t="shared" si="493"/>
        <v>63.873376243642383</v>
      </c>
      <c r="BG1033" s="172">
        <f t="shared" si="493"/>
        <v>63.873376243642383</v>
      </c>
      <c r="BH1033" s="172">
        <f t="shared" si="493"/>
        <v>63.873376243642383</v>
      </c>
      <c r="BI1033" s="172">
        <f t="shared" si="493"/>
        <v>63.873376243642383</v>
      </c>
      <c r="BJ1033" s="172">
        <f t="shared" si="493"/>
        <v>63.873376243642383</v>
      </c>
      <c r="BK1033" s="172">
        <f t="shared" si="493"/>
        <v>63.873376243642383</v>
      </c>
      <c r="BL1033" s="172">
        <f t="shared" si="493"/>
        <v>63.873376243642383</v>
      </c>
      <c r="BM1033" s="172">
        <f t="shared" si="493"/>
        <v>63.873376243642383</v>
      </c>
      <c r="BN1033" s="172">
        <f t="shared" si="493"/>
        <v>63.873376243642383</v>
      </c>
      <c r="BO1033" s="172">
        <f t="shared" si="493"/>
        <v>63.873376243642383</v>
      </c>
    </row>
    <row r="1034" spans="2:67" ht="13.5" customHeight="1" outlineLevel="2" thickBot="1">
      <c r="B1034" s="14" t="s">
        <v>561</v>
      </c>
      <c r="J1034" s="2"/>
      <c r="L1034" s="157">
        <f t="shared" ref="L1034:BO1034" si="494">SUM(L1028,L1031,L1033)</f>
        <v>0</v>
      </c>
      <c r="M1034" s="157">
        <f t="shared" si="494"/>
        <v>0</v>
      </c>
      <c r="N1034" s="157">
        <f t="shared" si="494"/>
        <v>0</v>
      </c>
      <c r="O1034" s="157">
        <f t="shared" si="494"/>
        <v>0</v>
      </c>
      <c r="P1034" s="157">
        <f t="shared" si="494"/>
        <v>0</v>
      </c>
      <c r="Q1034" s="157">
        <f t="shared" si="494"/>
        <v>0</v>
      </c>
      <c r="R1034" s="157">
        <f t="shared" si="494"/>
        <v>0</v>
      </c>
      <c r="S1034" s="157">
        <f t="shared" si="494"/>
        <v>0</v>
      </c>
      <c r="T1034" s="157">
        <f t="shared" si="494"/>
        <v>0</v>
      </c>
      <c r="U1034" s="157">
        <f t="shared" si="494"/>
        <v>0</v>
      </c>
      <c r="V1034" s="157">
        <f t="shared" si="494"/>
        <v>0</v>
      </c>
      <c r="W1034" s="157">
        <f t="shared" si="494"/>
        <v>0</v>
      </c>
      <c r="X1034" s="157">
        <f t="shared" si="494"/>
        <v>0</v>
      </c>
      <c r="Y1034" s="157">
        <f t="shared" si="494"/>
        <v>0</v>
      </c>
      <c r="Z1034" s="157">
        <f t="shared" si="494"/>
        <v>0</v>
      </c>
      <c r="AA1034" s="157">
        <f t="shared" si="494"/>
        <v>0</v>
      </c>
      <c r="AB1034" s="157">
        <f t="shared" si="494"/>
        <v>0</v>
      </c>
      <c r="AC1034" s="157">
        <f t="shared" si="494"/>
        <v>0</v>
      </c>
      <c r="AD1034" s="157">
        <f t="shared" si="494"/>
        <v>0</v>
      </c>
      <c r="AE1034" s="157">
        <f t="shared" si="494"/>
        <v>0</v>
      </c>
      <c r="AF1034" s="157">
        <f t="shared" si="494"/>
        <v>0</v>
      </c>
      <c r="AG1034" s="157">
        <f t="shared" si="494"/>
        <v>0</v>
      </c>
      <c r="AH1034" s="157">
        <f t="shared" si="494"/>
        <v>0</v>
      </c>
      <c r="AI1034" s="157">
        <f t="shared" si="494"/>
        <v>0</v>
      </c>
      <c r="AJ1034" s="157">
        <f t="shared" si="494"/>
        <v>0</v>
      </c>
      <c r="AK1034" s="157">
        <f t="shared" si="494"/>
        <v>0</v>
      </c>
      <c r="AL1034" s="157">
        <f t="shared" si="494"/>
        <v>0</v>
      </c>
      <c r="AM1034" s="157">
        <f t="shared" si="494"/>
        <v>0</v>
      </c>
      <c r="AN1034" s="157">
        <f t="shared" si="494"/>
        <v>0</v>
      </c>
      <c r="AO1034" s="157">
        <f t="shared" si="494"/>
        <v>0</v>
      </c>
      <c r="AP1034" s="157">
        <f t="shared" si="494"/>
        <v>0</v>
      </c>
      <c r="AQ1034" s="157">
        <f t="shared" si="494"/>
        <v>0</v>
      </c>
      <c r="AR1034" s="157">
        <f t="shared" si="494"/>
        <v>0</v>
      </c>
      <c r="AS1034" s="157">
        <f t="shared" si="494"/>
        <v>0</v>
      </c>
      <c r="AT1034" s="157">
        <f t="shared" si="494"/>
        <v>0</v>
      </c>
      <c r="AU1034" s="157">
        <f t="shared" si="494"/>
        <v>0</v>
      </c>
      <c r="AV1034" s="157">
        <f t="shared" si="494"/>
        <v>0</v>
      </c>
      <c r="AW1034" s="157">
        <f t="shared" si="494"/>
        <v>0</v>
      </c>
      <c r="AX1034" s="157">
        <f t="shared" si="494"/>
        <v>0</v>
      </c>
      <c r="AY1034" s="157">
        <f t="shared" si="494"/>
        <v>0</v>
      </c>
      <c r="AZ1034" s="157">
        <f t="shared" si="494"/>
        <v>0</v>
      </c>
      <c r="BA1034" s="157">
        <f t="shared" si="494"/>
        <v>1954.9393071607401</v>
      </c>
      <c r="BB1034" s="157">
        <f t="shared" si="494"/>
        <v>23136.356283808243</v>
      </c>
      <c r="BC1034" s="157">
        <f t="shared" si="494"/>
        <v>22540.204772200916</v>
      </c>
      <c r="BD1034" s="157">
        <f t="shared" si="494"/>
        <v>21944.053260593584</v>
      </c>
      <c r="BE1034" s="157">
        <f t="shared" si="494"/>
        <v>21347.901748986256</v>
      </c>
      <c r="BF1034" s="157">
        <f t="shared" si="494"/>
        <v>20751.750237378921</v>
      </c>
      <c r="BG1034" s="157">
        <f t="shared" si="494"/>
        <v>20155.598725771593</v>
      </c>
      <c r="BH1034" s="157">
        <f t="shared" si="494"/>
        <v>19559.447214164265</v>
      </c>
      <c r="BI1034" s="157">
        <f t="shared" si="494"/>
        <v>18963.295702556938</v>
      </c>
      <c r="BJ1034" s="157">
        <f t="shared" si="494"/>
        <v>18367.144190949602</v>
      </c>
      <c r="BK1034" s="157">
        <f t="shared" si="494"/>
        <v>17770.992679342275</v>
      </c>
      <c r="BL1034" s="157">
        <f t="shared" si="494"/>
        <v>17174.841167734947</v>
      </c>
      <c r="BM1034" s="157">
        <f t="shared" si="494"/>
        <v>16578.689656127619</v>
      </c>
      <c r="BN1034" s="157">
        <f t="shared" si="494"/>
        <v>15982.538144520287</v>
      </c>
      <c r="BO1034" s="157">
        <f t="shared" si="494"/>
        <v>15386.38663291296</v>
      </c>
    </row>
    <row r="1035" spans="2:67" ht="12.75" customHeight="1" outlineLevel="2">
      <c r="B1035" s="14"/>
    </row>
    <row r="1036" spans="2:67" ht="12.75" customHeight="1" outlineLevel="2">
      <c r="B1036" s="14"/>
    </row>
    <row r="1037" spans="2:67" ht="12.75" customHeight="1" outlineLevel="2">
      <c r="B1037" s="14"/>
    </row>
    <row r="1038" spans="2:67" ht="12.75" customHeight="1" outlineLevel="2">
      <c r="B1038" s="14"/>
    </row>
    <row r="1039" spans="2:67" ht="12.75" customHeight="1" outlineLevel="2">
      <c r="B1039" s="14"/>
    </row>
    <row r="1040" spans="2:67" ht="12.75" customHeight="1" outlineLevel="2">
      <c r="B1040" s="14"/>
    </row>
    <row r="1041" spans="1:67" ht="12.75" customHeight="1" outlineLevel="2">
      <c r="B1041" s="14"/>
    </row>
    <row r="1042" spans="1:67" outlineLevel="1">
      <c r="A1042">
        <f>A1012+1</f>
        <v>35</v>
      </c>
      <c r="B1042" s="158" t="s">
        <v>547</v>
      </c>
      <c r="C1042" s="150"/>
      <c r="G1042" s="159" t="s">
        <v>548</v>
      </c>
      <c r="H1042" s="1">
        <f>+C1047</f>
        <v>2054</v>
      </c>
      <c r="I1042" s="2">
        <f>+E1054</f>
        <v>218340.49112618429</v>
      </c>
      <c r="J1042" s="2">
        <f>NPV($C$4,M1042:BO1042)+L1042</f>
        <v>10173.81499917464</v>
      </c>
      <c r="L1042" s="2">
        <f>+L1064</f>
        <v>0</v>
      </c>
      <c r="M1042" s="2">
        <f t="shared" ref="M1042:BO1042" si="495">+M1064</f>
        <v>0</v>
      </c>
      <c r="N1042" s="2">
        <f t="shared" si="495"/>
        <v>0</v>
      </c>
      <c r="O1042" s="2">
        <f t="shared" si="495"/>
        <v>0</v>
      </c>
      <c r="P1042" s="2">
        <f t="shared" si="495"/>
        <v>0</v>
      </c>
      <c r="Q1042" s="2">
        <f t="shared" si="495"/>
        <v>0</v>
      </c>
      <c r="R1042" s="2">
        <f t="shared" si="495"/>
        <v>0</v>
      </c>
      <c r="S1042" s="2">
        <f t="shared" si="495"/>
        <v>0</v>
      </c>
      <c r="T1042" s="2">
        <f t="shared" si="495"/>
        <v>0</v>
      </c>
      <c r="U1042" s="2">
        <f t="shared" si="495"/>
        <v>0</v>
      </c>
      <c r="V1042" s="2">
        <f t="shared" si="495"/>
        <v>0</v>
      </c>
      <c r="W1042" s="2">
        <f t="shared" si="495"/>
        <v>0</v>
      </c>
      <c r="X1042" s="2">
        <f t="shared" si="495"/>
        <v>0</v>
      </c>
      <c r="Y1042" s="2">
        <f t="shared" si="495"/>
        <v>0</v>
      </c>
      <c r="Z1042" s="2">
        <f t="shared" si="495"/>
        <v>0</v>
      </c>
      <c r="AA1042" s="2">
        <f t="shared" si="495"/>
        <v>0</v>
      </c>
      <c r="AB1042" s="2">
        <f t="shared" si="495"/>
        <v>0</v>
      </c>
      <c r="AC1042" s="2">
        <f t="shared" si="495"/>
        <v>0</v>
      </c>
      <c r="AD1042" s="2">
        <f t="shared" si="495"/>
        <v>0</v>
      </c>
      <c r="AE1042" s="2">
        <f t="shared" si="495"/>
        <v>0</v>
      </c>
      <c r="AF1042" s="2">
        <f t="shared" si="495"/>
        <v>0</v>
      </c>
      <c r="AG1042" s="2">
        <f t="shared" si="495"/>
        <v>0</v>
      </c>
      <c r="AH1042" s="2">
        <f t="shared" si="495"/>
        <v>0</v>
      </c>
      <c r="AI1042" s="2">
        <f t="shared" si="495"/>
        <v>0</v>
      </c>
      <c r="AJ1042" s="2">
        <f t="shared" si="495"/>
        <v>0</v>
      </c>
      <c r="AK1042" s="2">
        <f t="shared" si="495"/>
        <v>0</v>
      </c>
      <c r="AL1042" s="2">
        <f t="shared" si="495"/>
        <v>0</v>
      </c>
      <c r="AM1042" s="2">
        <f t="shared" si="495"/>
        <v>0</v>
      </c>
      <c r="AN1042" s="2">
        <f t="shared" si="495"/>
        <v>0</v>
      </c>
      <c r="AO1042" s="2">
        <f t="shared" si="495"/>
        <v>0</v>
      </c>
      <c r="AP1042" s="2">
        <f t="shared" si="495"/>
        <v>0</v>
      </c>
      <c r="AQ1042" s="2">
        <f t="shared" si="495"/>
        <v>0</v>
      </c>
      <c r="AR1042" s="2">
        <f t="shared" si="495"/>
        <v>0</v>
      </c>
      <c r="AS1042" s="2">
        <f t="shared" si="495"/>
        <v>0</v>
      </c>
      <c r="AT1042" s="2">
        <f t="shared" si="495"/>
        <v>0</v>
      </c>
      <c r="AU1042" s="2">
        <f t="shared" si="495"/>
        <v>0</v>
      </c>
      <c r="AV1042" s="2">
        <f t="shared" si="495"/>
        <v>0</v>
      </c>
      <c r="AW1042" s="2">
        <f t="shared" si="495"/>
        <v>0</v>
      </c>
      <c r="AX1042" s="2">
        <f t="shared" si="495"/>
        <v>0</v>
      </c>
      <c r="AY1042" s="2">
        <f t="shared" si="495"/>
        <v>0</v>
      </c>
      <c r="AZ1042" s="2">
        <f t="shared" si="495"/>
        <v>0</v>
      </c>
      <c r="BA1042" s="2">
        <f t="shared" si="495"/>
        <v>0</v>
      </c>
      <c r="BB1042" s="2">
        <f t="shared" si="495"/>
        <v>2004.7902594933396</v>
      </c>
      <c r="BC1042" s="2">
        <f t="shared" si="495"/>
        <v>23726.333369045362</v>
      </c>
      <c r="BD1042" s="2">
        <f t="shared" si="495"/>
        <v>23114.979993892044</v>
      </c>
      <c r="BE1042" s="2">
        <f t="shared" si="495"/>
        <v>22503.626618738726</v>
      </c>
      <c r="BF1042" s="2">
        <f t="shared" si="495"/>
        <v>21892.273243585412</v>
      </c>
      <c r="BG1042" s="2">
        <f t="shared" si="495"/>
        <v>21280.919868432095</v>
      </c>
      <c r="BH1042" s="2">
        <f t="shared" si="495"/>
        <v>20669.56649327878</v>
      </c>
      <c r="BI1042" s="2">
        <f t="shared" si="495"/>
        <v>20058.213118125463</v>
      </c>
      <c r="BJ1042" s="2">
        <f t="shared" si="495"/>
        <v>19446.859742972145</v>
      </c>
      <c r="BK1042" s="2">
        <f t="shared" si="495"/>
        <v>18835.506367818827</v>
      </c>
      <c r="BL1042" s="2">
        <f t="shared" si="495"/>
        <v>18224.152992665513</v>
      </c>
      <c r="BM1042" s="2">
        <f t="shared" si="495"/>
        <v>17612.799617512195</v>
      </c>
      <c r="BN1042" s="2">
        <f t="shared" si="495"/>
        <v>17001.446242358877</v>
      </c>
      <c r="BO1042" s="2">
        <f t="shared" si="495"/>
        <v>16390.092867205563</v>
      </c>
    </row>
    <row r="1043" spans="1:67" ht="12.75" customHeight="1" outlineLevel="2">
      <c r="B1043" s="160" t="str">
        <f>"Jan "&amp;$L$10&amp;" $"</f>
        <v>Jan 2012 $</v>
      </c>
      <c r="C1043" s="161">
        <v>72099.644</v>
      </c>
      <c r="D1043" s="60"/>
      <c r="E1043" s="60"/>
      <c r="F1043" s="60"/>
      <c r="G1043" s="60"/>
      <c r="H1043" s="162"/>
    </row>
    <row r="1044" spans="1:67" ht="12.75" customHeight="1" outlineLevel="2">
      <c r="B1044" s="14" t="s">
        <v>549</v>
      </c>
      <c r="C1044" s="163">
        <v>1.0500000000000001E-2</v>
      </c>
      <c r="D1044" s="163">
        <v>0.26740000000000003</v>
      </c>
      <c r="E1044" s="163">
        <v>0.72209999999999996</v>
      </c>
      <c r="F1044" s="163">
        <v>0</v>
      </c>
      <c r="G1044" s="163">
        <v>0</v>
      </c>
      <c r="H1044" s="164"/>
      <c r="J1044" s="17"/>
      <c r="K1044" s="17"/>
    </row>
    <row r="1045" spans="1:67" ht="12.75" customHeight="1" outlineLevel="2">
      <c r="B1045" s="14" t="s">
        <v>323</v>
      </c>
      <c r="C1045" s="193">
        <v>2.5499999999999998E-2</v>
      </c>
      <c r="D1045" s="60"/>
      <c r="E1045" s="60"/>
      <c r="F1045" s="60"/>
      <c r="G1045" s="60"/>
    </row>
    <row r="1046" spans="1:67" ht="12.75" customHeight="1" outlineLevel="2">
      <c r="B1046" s="14" t="s">
        <v>550</v>
      </c>
      <c r="C1046" s="159">
        <v>2052</v>
      </c>
      <c r="D1046" s="159">
        <v>4</v>
      </c>
    </row>
    <row r="1047" spans="1:67" ht="12.75" customHeight="1" outlineLevel="2">
      <c r="B1047" s="14" t="s">
        <v>551</v>
      </c>
      <c r="C1047" s="159">
        <v>2054</v>
      </c>
      <c r="D1047" s="159">
        <v>12</v>
      </c>
    </row>
    <row r="1048" spans="1:67" ht="12.75" customHeight="1" outlineLevel="2">
      <c r="B1048" s="15" t="s">
        <v>552</v>
      </c>
      <c r="L1048" s="166">
        <f t="shared" ref="L1048:BO1048" si="496">(1+$C1045)^L$21</f>
        <v>1.0126697388586272</v>
      </c>
      <c r="M1048" s="166">
        <f t="shared" si="496"/>
        <v>1.0384928171995222</v>
      </c>
      <c r="N1048" s="166">
        <f t="shared" si="496"/>
        <v>1.0649743840381101</v>
      </c>
      <c r="O1048" s="166">
        <f t="shared" si="496"/>
        <v>1.092131230831082</v>
      </c>
      <c r="P1048" s="166">
        <f t="shared" si="496"/>
        <v>1.1199805772172746</v>
      </c>
      <c r="Q1048" s="166">
        <f t="shared" si="496"/>
        <v>1.1485400819363152</v>
      </c>
      <c r="R1048" s="166">
        <f t="shared" si="496"/>
        <v>1.1778278540256915</v>
      </c>
      <c r="S1048" s="166">
        <f t="shared" si="496"/>
        <v>1.2078624643033467</v>
      </c>
      <c r="T1048" s="166">
        <f t="shared" si="496"/>
        <v>1.2386629571430821</v>
      </c>
      <c r="U1048" s="166">
        <f t="shared" si="496"/>
        <v>1.2702488625502308</v>
      </c>
      <c r="V1048" s="166">
        <f t="shared" si="496"/>
        <v>1.3026402085452617</v>
      </c>
      <c r="W1048" s="166">
        <f t="shared" si="496"/>
        <v>1.335857533863166</v>
      </c>
      <c r="X1048" s="166">
        <f t="shared" si="496"/>
        <v>1.369921900976677</v>
      </c>
      <c r="Y1048" s="166">
        <f t="shared" si="496"/>
        <v>1.4048549094515823</v>
      </c>
      <c r="Z1048" s="166">
        <f t="shared" si="496"/>
        <v>1.4406787096425977</v>
      </c>
      <c r="AA1048" s="166">
        <f t="shared" si="496"/>
        <v>1.477416016738484</v>
      </c>
      <c r="AB1048" s="166">
        <f t="shared" si="496"/>
        <v>1.5150901251653155</v>
      </c>
      <c r="AC1048" s="166">
        <f t="shared" si="496"/>
        <v>1.5537249233570312</v>
      </c>
      <c r="AD1048" s="166">
        <f t="shared" si="496"/>
        <v>1.5933449089026355</v>
      </c>
      <c r="AE1048" s="166">
        <f t="shared" si="496"/>
        <v>1.6339752040796529</v>
      </c>
      <c r="AF1048" s="166">
        <f t="shared" si="496"/>
        <v>1.6756415717836841</v>
      </c>
      <c r="AG1048" s="166">
        <f t="shared" si="496"/>
        <v>1.7183704318641684</v>
      </c>
      <c r="AH1048" s="166">
        <f t="shared" si="496"/>
        <v>1.7621888778767048</v>
      </c>
      <c r="AI1048" s="166">
        <f t="shared" si="496"/>
        <v>1.8071246942625607</v>
      </c>
      <c r="AJ1048" s="166">
        <f t="shared" si="496"/>
        <v>1.8532063739662561</v>
      </c>
      <c r="AK1048" s="166">
        <f t="shared" si="496"/>
        <v>1.9004631365023958</v>
      </c>
      <c r="AL1048" s="166">
        <f t="shared" si="496"/>
        <v>1.9489249464832072</v>
      </c>
      <c r="AM1048" s="166">
        <f t="shared" si="496"/>
        <v>1.998622532618529</v>
      </c>
      <c r="AN1048" s="166">
        <f t="shared" si="496"/>
        <v>2.0495874072003017</v>
      </c>
      <c r="AO1048" s="166">
        <f t="shared" si="496"/>
        <v>2.1018518860839097</v>
      </c>
      <c r="AP1048" s="166">
        <f t="shared" si="496"/>
        <v>2.1554491091790493</v>
      </c>
      <c r="AQ1048" s="166">
        <f t="shared" si="496"/>
        <v>2.2104130614631154</v>
      </c>
      <c r="AR1048" s="166">
        <f t="shared" si="496"/>
        <v>2.2667785945304249</v>
      </c>
      <c r="AS1048" s="166">
        <f t="shared" si="496"/>
        <v>2.3245814486909508</v>
      </c>
      <c r="AT1048" s="166">
        <f t="shared" si="496"/>
        <v>2.3838582756325706</v>
      </c>
      <c r="AU1048" s="166">
        <f t="shared" si="496"/>
        <v>2.444646661661201</v>
      </c>
      <c r="AV1048" s="166">
        <f t="shared" si="496"/>
        <v>2.5069851515335619</v>
      </c>
      <c r="AW1048" s="166">
        <f t="shared" si="496"/>
        <v>2.570913272897668</v>
      </c>
      <c r="AX1048" s="166">
        <f t="shared" si="496"/>
        <v>2.6364715613565588</v>
      </c>
      <c r="AY1048" s="166">
        <f t="shared" si="496"/>
        <v>2.7037015861711513</v>
      </c>
      <c r="AZ1048" s="166">
        <f t="shared" si="496"/>
        <v>2.7726459766185156</v>
      </c>
      <c r="BA1048" s="166">
        <f t="shared" si="496"/>
        <v>2.8433484490222884</v>
      </c>
      <c r="BB1048" s="166">
        <f t="shared" si="496"/>
        <v>2.9158538344723568</v>
      </c>
      <c r="BC1048" s="166">
        <f t="shared" si="496"/>
        <v>2.9902081072514015</v>
      </c>
      <c r="BD1048" s="166">
        <f t="shared" si="496"/>
        <v>3.0664584139863131</v>
      </c>
      <c r="BE1048" s="166">
        <f t="shared" si="496"/>
        <v>3.1446531035429639</v>
      </c>
      <c r="BF1048" s="166">
        <f t="shared" si="496"/>
        <v>3.2248417576833104</v>
      </c>
      <c r="BG1048" s="166">
        <f t="shared" si="496"/>
        <v>3.3070752225042348</v>
      </c>
      <c r="BH1048" s="166">
        <f t="shared" si="496"/>
        <v>3.3914056406780926</v>
      </c>
      <c r="BI1048" s="166">
        <f t="shared" si="496"/>
        <v>3.477886484515385</v>
      </c>
      <c r="BJ1048" s="166">
        <f t="shared" si="496"/>
        <v>3.5665725898705269</v>
      </c>
      <c r="BK1048" s="166">
        <f t="shared" si="496"/>
        <v>3.6575201909122264</v>
      </c>
      <c r="BL1048" s="166">
        <f t="shared" si="496"/>
        <v>3.7507869557804878</v>
      </c>
      <c r="BM1048" s="166">
        <f t="shared" si="496"/>
        <v>3.8464320231528903</v>
      </c>
      <c r="BN1048" s="166">
        <f t="shared" si="496"/>
        <v>3.9445160397432901</v>
      </c>
      <c r="BO1048" s="166">
        <f t="shared" si="496"/>
        <v>4.0451011987567442</v>
      </c>
    </row>
    <row r="1049" spans="1:67" ht="12.75" customHeight="1" outlineLevel="2">
      <c r="B1049" s="14" t="s">
        <v>553</v>
      </c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</row>
    <row r="1050" spans="1:67" ht="12.75" customHeight="1" outlineLevel="2">
      <c r="B1050" s="64" t="s">
        <v>554</v>
      </c>
      <c r="L1050" s="2">
        <f t="shared" ref="L1050:BO1050" si="497">IF(L$10&gt;$C1047,0,+K1053)</f>
        <v>0</v>
      </c>
      <c r="M1050" s="2">
        <f t="shared" si="497"/>
        <v>0</v>
      </c>
      <c r="N1050" s="2">
        <f t="shared" si="497"/>
        <v>0</v>
      </c>
      <c r="O1050" s="2">
        <f t="shared" si="497"/>
        <v>0</v>
      </c>
      <c r="P1050" s="2">
        <f t="shared" si="497"/>
        <v>0</v>
      </c>
      <c r="Q1050" s="2">
        <f t="shared" si="497"/>
        <v>0</v>
      </c>
      <c r="R1050" s="2">
        <f t="shared" si="497"/>
        <v>0</v>
      </c>
      <c r="S1050" s="2">
        <f t="shared" si="497"/>
        <v>0</v>
      </c>
      <c r="T1050" s="2">
        <f t="shared" si="497"/>
        <v>0</v>
      </c>
      <c r="U1050" s="2">
        <f t="shared" si="497"/>
        <v>0</v>
      </c>
      <c r="V1050" s="2">
        <f t="shared" si="497"/>
        <v>0</v>
      </c>
      <c r="W1050" s="2">
        <f t="shared" si="497"/>
        <v>0</v>
      </c>
      <c r="X1050" s="2">
        <f t="shared" si="497"/>
        <v>0</v>
      </c>
      <c r="Y1050" s="2">
        <f t="shared" si="497"/>
        <v>0</v>
      </c>
      <c r="Z1050" s="2">
        <f t="shared" si="497"/>
        <v>0</v>
      </c>
      <c r="AA1050" s="2">
        <f t="shared" si="497"/>
        <v>0</v>
      </c>
      <c r="AB1050" s="2">
        <f t="shared" si="497"/>
        <v>0</v>
      </c>
      <c r="AC1050" s="2">
        <f t="shared" si="497"/>
        <v>0</v>
      </c>
      <c r="AD1050" s="2">
        <f t="shared" si="497"/>
        <v>0</v>
      </c>
      <c r="AE1050" s="2">
        <f t="shared" si="497"/>
        <v>0</v>
      </c>
      <c r="AF1050" s="2">
        <f t="shared" si="497"/>
        <v>0</v>
      </c>
      <c r="AG1050" s="2">
        <f t="shared" si="497"/>
        <v>0</v>
      </c>
      <c r="AH1050" s="2">
        <f t="shared" si="497"/>
        <v>0</v>
      </c>
      <c r="AI1050" s="2">
        <f t="shared" si="497"/>
        <v>0</v>
      </c>
      <c r="AJ1050" s="2">
        <f t="shared" si="497"/>
        <v>0</v>
      </c>
      <c r="AK1050" s="2">
        <f t="shared" si="497"/>
        <v>0</v>
      </c>
      <c r="AL1050" s="2">
        <f t="shared" si="497"/>
        <v>0</v>
      </c>
      <c r="AM1050" s="2">
        <f t="shared" si="497"/>
        <v>0</v>
      </c>
      <c r="AN1050" s="2">
        <f t="shared" si="497"/>
        <v>0</v>
      </c>
      <c r="AO1050" s="2">
        <f t="shared" si="497"/>
        <v>0</v>
      </c>
      <c r="AP1050" s="2">
        <f t="shared" si="497"/>
        <v>0</v>
      </c>
      <c r="AQ1050" s="2">
        <f t="shared" si="497"/>
        <v>0</v>
      </c>
      <c r="AR1050" s="2">
        <f t="shared" si="497"/>
        <v>0</v>
      </c>
      <c r="AS1050" s="2">
        <f t="shared" si="497"/>
        <v>0</v>
      </c>
      <c r="AT1050" s="2">
        <f t="shared" si="497"/>
        <v>0</v>
      </c>
      <c r="AU1050" s="2">
        <f t="shared" si="497"/>
        <v>0</v>
      </c>
      <c r="AV1050" s="2">
        <f t="shared" si="497"/>
        <v>0</v>
      </c>
      <c r="AW1050" s="2">
        <f t="shared" si="497"/>
        <v>0</v>
      </c>
      <c r="AX1050" s="2">
        <f t="shared" si="497"/>
        <v>0</v>
      </c>
      <c r="AY1050" s="2">
        <f t="shared" si="497"/>
        <v>0</v>
      </c>
      <c r="AZ1050" s="2">
        <f t="shared" si="497"/>
        <v>0</v>
      </c>
      <c r="BA1050" s="2">
        <f t="shared" si="497"/>
        <v>2148.217083521396</v>
      </c>
      <c r="BB1050" s="2">
        <f t="shared" si="497"/>
        <v>58813.728246192994</v>
      </c>
      <c r="BC1050" s="2">
        <f t="shared" si="497"/>
        <v>0</v>
      </c>
      <c r="BD1050" s="2">
        <f t="shared" si="497"/>
        <v>0</v>
      </c>
      <c r="BE1050" s="2">
        <f t="shared" si="497"/>
        <v>0</v>
      </c>
      <c r="BF1050" s="2">
        <f t="shared" si="497"/>
        <v>0</v>
      </c>
      <c r="BG1050" s="2">
        <f t="shared" si="497"/>
        <v>0</v>
      </c>
      <c r="BH1050" s="2">
        <f t="shared" si="497"/>
        <v>0</v>
      </c>
      <c r="BI1050" s="2">
        <f t="shared" si="497"/>
        <v>0</v>
      </c>
      <c r="BJ1050" s="2">
        <f t="shared" si="497"/>
        <v>0</v>
      </c>
      <c r="BK1050" s="2">
        <f t="shared" si="497"/>
        <v>0</v>
      </c>
      <c r="BL1050" s="2">
        <f t="shared" si="497"/>
        <v>0</v>
      </c>
      <c r="BM1050" s="2">
        <f t="shared" si="497"/>
        <v>0</v>
      </c>
      <c r="BN1050" s="2">
        <f t="shared" si="497"/>
        <v>0</v>
      </c>
      <c r="BO1050" s="2">
        <f t="shared" si="497"/>
        <v>0</v>
      </c>
    </row>
    <row r="1051" spans="1:67" ht="12.75" customHeight="1" outlineLevel="2">
      <c r="B1051" s="64" t="s">
        <v>555</v>
      </c>
      <c r="L1051" s="2">
        <f t="shared" ref="L1051:BO1051" si="498">IF(AND(L$10&gt;=$C1046,L$10&lt;=$C1047),INDEX($C1044:$G1044,1,L$10-$C1046+1)*$C1043*L1048,0)</f>
        <v>0</v>
      </c>
      <c r="M1051" s="2">
        <f t="shared" si="498"/>
        <v>0</v>
      </c>
      <c r="N1051" s="2">
        <f t="shared" si="498"/>
        <v>0</v>
      </c>
      <c r="O1051" s="2">
        <f t="shared" si="498"/>
        <v>0</v>
      </c>
      <c r="P1051" s="2">
        <f t="shared" si="498"/>
        <v>0</v>
      </c>
      <c r="Q1051" s="2">
        <f t="shared" si="498"/>
        <v>0</v>
      </c>
      <c r="R1051" s="2">
        <f t="shared" si="498"/>
        <v>0</v>
      </c>
      <c r="S1051" s="2">
        <f t="shared" si="498"/>
        <v>0</v>
      </c>
      <c r="T1051" s="2">
        <f t="shared" si="498"/>
        <v>0</v>
      </c>
      <c r="U1051" s="2">
        <f t="shared" si="498"/>
        <v>0</v>
      </c>
      <c r="V1051" s="2">
        <f t="shared" si="498"/>
        <v>0</v>
      </c>
      <c r="W1051" s="2">
        <f t="shared" si="498"/>
        <v>0</v>
      </c>
      <c r="X1051" s="2">
        <f t="shared" si="498"/>
        <v>0</v>
      </c>
      <c r="Y1051" s="2">
        <f t="shared" si="498"/>
        <v>0</v>
      </c>
      <c r="Z1051" s="2">
        <f t="shared" si="498"/>
        <v>0</v>
      </c>
      <c r="AA1051" s="2">
        <f t="shared" si="498"/>
        <v>0</v>
      </c>
      <c r="AB1051" s="2">
        <f t="shared" si="498"/>
        <v>0</v>
      </c>
      <c r="AC1051" s="2">
        <f t="shared" si="498"/>
        <v>0</v>
      </c>
      <c r="AD1051" s="2">
        <f t="shared" si="498"/>
        <v>0</v>
      </c>
      <c r="AE1051" s="2">
        <f t="shared" si="498"/>
        <v>0</v>
      </c>
      <c r="AF1051" s="2">
        <f t="shared" si="498"/>
        <v>0</v>
      </c>
      <c r="AG1051" s="2">
        <f t="shared" si="498"/>
        <v>0</v>
      </c>
      <c r="AH1051" s="2">
        <f t="shared" si="498"/>
        <v>0</v>
      </c>
      <c r="AI1051" s="2">
        <f t="shared" si="498"/>
        <v>0</v>
      </c>
      <c r="AJ1051" s="2">
        <f t="shared" si="498"/>
        <v>0</v>
      </c>
      <c r="AK1051" s="2">
        <f t="shared" si="498"/>
        <v>0</v>
      </c>
      <c r="AL1051" s="2">
        <f t="shared" si="498"/>
        <v>0</v>
      </c>
      <c r="AM1051" s="2">
        <f t="shared" si="498"/>
        <v>0</v>
      </c>
      <c r="AN1051" s="2">
        <f t="shared" si="498"/>
        <v>0</v>
      </c>
      <c r="AO1051" s="2">
        <f t="shared" si="498"/>
        <v>0</v>
      </c>
      <c r="AP1051" s="2">
        <f t="shared" si="498"/>
        <v>0</v>
      </c>
      <c r="AQ1051" s="2">
        <f t="shared" si="498"/>
        <v>0</v>
      </c>
      <c r="AR1051" s="2">
        <f t="shared" si="498"/>
        <v>0</v>
      </c>
      <c r="AS1051" s="2">
        <f t="shared" si="498"/>
        <v>0</v>
      </c>
      <c r="AT1051" s="2">
        <f t="shared" si="498"/>
        <v>0</v>
      </c>
      <c r="AU1051" s="2">
        <f t="shared" si="498"/>
        <v>0</v>
      </c>
      <c r="AV1051" s="2">
        <f t="shared" si="498"/>
        <v>0</v>
      </c>
      <c r="AW1051" s="2">
        <f t="shared" si="498"/>
        <v>0</v>
      </c>
      <c r="AX1051" s="2">
        <f t="shared" si="498"/>
        <v>0</v>
      </c>
      <c r="AY1051" s="2">
        <f t="shared" si="498"/>
        <v>0</v>
      </c>
      <c r="AZ1051" s="2">
        <f t="shared" si="498"/>
        <v>2099.0212724483868</v>
      </c>
      <c r="BA1051" s="2">
        <f t="shared" si="498"/>
        <v>54818.179486013585</v>
      </c>
      <c r="BB1051" s="2">
        <f t="shared" si="498"/>
        <v>151808.54411265926</v>
      </c>
      <c r="BC1051" s="2">
        <f t="shared" si="498"/>
        <v>0</v>
      </c>
      <c r="BD1051" s="2">
        <f t="shared" si="498"/>
        <v>0</v>
      </c>
      <c r="BE1051" s="2">
        <f t="shared" si="498"/>
        <v>0</v>
      </c>
      <c r="BF1051" s="2">
        <f t="shared" si="498"/>
        <v>0</v>
      </c>
      <c r="BG1051" s="2">
        <f t="shared" si="498"/>
        <v>0</v>
      </c>
      <c r="BH1051" s="2">
        <f t="shared" si="498"/>
        <v>0</v>
      </c>
      <c r="BI1051" s="2">
        <f t="shared" si="498"/>
        <v>0</v>
      </c>
      <c r="BJ1051" s="2">
        <f t="shared" si="498"/>
        <v>0</v>
      </c>
      <c r="BK1051" s="2">
        <f t="shared" si="498"/>
        <v>0</v>
      </c>
      <c r="BL1051" s="2">
        <f t="shared" si="498"/>
        <v>0</v>
      </c>
      <c r="BM1051" s="2">
        <f t="shared" si="498"/>
        <v>0</v>
      </c>
      <c r="BN1051" s="2">
        <f t="shared" si="498"/>
        <v>0</v>
      </c>
      <c r="BO1051" s="2">
        <f t="shared" si="498"/>
        <v>0</v>
      </c>
    </row>
    <row r="1052" spans="1:67" ht="12.75" customHeight="1" outlineLevel="2">
      <c r="B1052" s="64" t="s">
        <v>3</v>
      </c>
      <c r="C1052" s="165">
        <v>6.25E-2</v>
      </c>
      <c r="L1052" s="2">
        <f t="shared" ref="L1052:BO1052" si="499">SUM(L1050,L1051/2)*$C1052*IF(L$10=$C1046,(13-$D1046)/12,IF(L$10=$C1047,($D1047-1)/12,1))</f>
        <v>0</v>
      </c>
      <c r="M1052" s="2">
        <f t="shared" si="499"/>
        <v>0</v>
      </c>
      <c r="N1052" s="2">
        <f t="shared" si="499"/>
        <v>0</v>
      </c>
      <c r="O1052" s="2">
        <f t="shared" si="499"/>
        <v>0</v>
      </c>
      <c r="P1052" s="2">
        <f t="shared" si="499"/>
        <v>0</v>
      </c>
      <c r="Q1052" s="2">
        <f t="shared" si="499"/>
        <v>0</v>
      </c>
      <c r="R1052" s="2">
        <f t="shared" si="499"/>
        <v>0</v>
      </c>
      <c r="S1052" s="2">
        <f t="shared" si="499"/>
        <v>0</v>
      </c>
      <c r="T1052" s="2">
        <f t="shared" si="499"/>
        <v>0</v>
      </c>
      <c r="U1052" s="2">
        <f t="shared" si="499"/>
        <v>0</v>
      </c>
      <c r="V1052" s="2">
        <f t="shared" si="499"/>
        <v>0</v>
      </c>
      <c r="W1052" s="2">
        <f t="shared" si="499"/>
        <v>0</v>
      </c>
      <c r="X1052" s="2">
        <f t="shared" si="499"/>
        <v>0</v>
      </c>
      <c r="Y1052" s="2">
        <f t="shared" si="499"/>
        <v>0</v>
      </c>
      <c r="Z1052" s="2">
        <f t="shared" si="499"/>
        <v>0</v>
      </c>
      <c r="AA1052" s="2">
        <f t="shared" si="499"/>
        <v>0</v>
      </c>
      <c r="AB1052" s="2">
        <f t="shared" si="499"/>
        <v>0</v>
      </c>
      <c r="AC1052" s="2">
        <f t="shared" si="499"/>
        <v>0</v>
      </c>
      <c r="AD1052" s="2">
        <f t="shared" si="499"/>
        <v>0</v>
      </c>
      <c r="AE1052" s="2">
        <f t="shared" si="499"/>
        <v>0</v>
      </c>
      <c r="AF1052" s="2">
        <f t="shared" si="499"/>
        <v>0</v>
      </c>
      <c r="AG1052" s="2">
        <f t="shared" si="499"/>
        <v>0</v>
      </c>
      <c r="AH1052" s="2">
        <f t="shared" si="499"/>
        <v>0</v>
      </c>
      <c r="AI1052" s="2">
        <f t="shared" si="499"/>
        <v>0</v>
      </c>
      <c r="AJ1052" s="2">
        <f t="shared" si="499"/>
        <v>0</v>
      </c>
      <c r="AK1052" s="2">
        <f t="shared" si="499"/>
        <v>0</v>
      </c>
      <c r="AL1052" s="2">
        <f t="shared" si="499"/>
        <v>0</v>
      </c>
      <c r="AM1052" s="2">
        <f t="shared" si="499"/>
        <v>0</v>
      </c>
      <c r="AN1052" s="2">
        <f t="shared" si="499"/>
        <v>0</v>
      </c>
      <c r="AO1052" s="2">
        <f t="shared" si="499"/>
        <v>0</v>
      </c>
      <c r="AP1052" s="2">
        <f t="shared" si="499"/>
        <v>0</v>
      </c>
      <c r="AQ1052" s="2">
        <f t="shared" si="499"/>
        <v>0</v>
      </c>
      <c r="AR1052" s="2">
        <f t="shared" si="499"/>
        <v>0</v>
      </c>
      <c r="AS1052" s="2">
        <f t="shared" si="499"/>
        <v>0</v>
      </c>
      <c r="AT1052" s="2">
        <f t="shared" si="499"/>
        <v>0</v>
      </c>
      <c r="AU1052" s="2">
        <f t="shared" si="499"/>
        <v>0</v>
      </c>
      <c r="AV1052" s="2">
        <f t="shared" si="499"/>
        <v>0</v>
      </c>
      <c r="AW1052" s="2">
        <f t="shared" si="499"/>
        <v>0</v>
      </c>
      <c r="AX1052" s="2">
        <f t="shared" si="499"/>
        <v>0</v>
      </c>
      <c r="AY1052" s="2">
        <f t="shared" si="499"/>
        <v>0</v>
      </c>
      <c r="AZ1052" s="2">
        <f t="shared" si="499"/>
        <v>49.195811073009068</v>
      </c>
      <c r="BA1052" s="2">
        <f t="shared" si="499"/>
        <v>1847.3316766580117</v>
      </c>
      <c r="BB1052" s="2">
        <f t="shared" si="499"/>
        <v>7718.218767332025</v>
      </c>
      <c r="BC1052" s="2">
        <f t="shared" si="499"/>
        <v>0</v>
      </c>
      <c r="BD1052" s="2">
        <f t="shared" si="499"/>
        <v>0</v>
      </c>
      <c r="BE1052" s="2">
        <f t="shared" si="499"/>
        <v>0</v>
      </c>
      <c r="BF1052" s="2">
        <f t="shared" si="499"/>
        <v>0</v>
      </c>
      <c r="BG1052" s="2">
        <f t="shared" si="499"/>
        <v>0</v>
      </c>
      <c r="BH1052" s="2">
        <f t="shared" si="499"/>
        <v>0</v>
      </c>
      <c r="BI1052" s="2">
        <f t="shared" si="499"/>
        <v>0</v>
      </c>
      <c r="BJ1052" s="2">
        <f t="shared" si="499"/>
        <v>0</v>
      </c>
      <c r="BK1052" s="2">
        <f t="shared" si="499"/>
        <v>0</v>
      </c>
      <c r="BL1052" s="2">
        <f t="shared" si="499"/>
        <v>0</v>
      </c>
      <c r="BM1052" s="2">
        <f t="shared" si="499"/>
        <v>0</v>
      </c>
      <c r="BN1052" s="2">
        <f t="shared" si="499"/>
        <v>0</v>
      </c>
      <c r="BO1052" s="2">
        <f t="shared" si="499"/>
        <v>0</v>
      </c>
    </row>
    <row r="1053" spans="1:67" ht="12.75" customHeight="1" outlineLevel="2">
      <c r="B1053" s="64" t="s">
        <v>556</v>
      </c>
      <c r="K1053" s="167"/>
      <c r="L1053" s="2">
        <f>SUM(L1050:L1052)</f>
        <v>0</v>
      </c>
      <c r="M1053" s="2">
        <f t="shared" ref="M1053:BO1053" si="500">SUM(M1050:M1052)</f>
        <v>0</v>
      </c>
      <c r="N1053" s="2">
        <f t="shared" si="500"/>
        <v>0</v>
      </c>
      <c r="O1053" s="2">
        <f t="shared" si="500"/>
        <v>0</v>
      </c>
      <c r="P1053" s="2">
        <f t="shared" si="500"/>
        <v>0</v>
      </c>
      <c r="Q1053" s="2">
        <f t="shared" si="500"/>
        <v>0</v>
      </c>
      <c r="R1053" s="2">
        <f t="shared" si="500"/>
        <v>0</v>
      </c>
      <c r="S1053" s="2">
        <f t="shared" si="500"/>
        <v>0</v>
      </c>
      <c r="T1053" s="2">
        <f t="shared" si="500"/>
        <v>0</v>
      </c>
      <c r="U1053" s="2">
        <f t="shared" si="500"/>
        <v>0</v>
      </c>
      <c r="V1053" s="2">
        <f t="shared" si="500"/>
        <v>0</v>
      </c>
      <c r="W1053" s="2">
        <f t="shared" si="500"/>
        <v>0</v>
      </c>
      <c r="X1053" s="2">
        <f t="shared" si="500"/>
        <v>0</v>
      </c>
      <c r="Y1053" s="2">
        <f t="shared" si="500"/>
        <v>0</v>
      </c>
      <c r="Z1053" s="2">
        <f t="shared" si="500"/>
        <v>0</v>
      </c>
      <c r="AA1053" s="2">
        <f t="shared" si="500"/>
        <v>0</v>
      </c>
      <c r="AB1053" s="2">
        <f t="shared" si="500"/>
        <v>0</v>
      </c>
      <c r="AC1053" s="2">
        <f t="shared" si="500"/>
        <v>0</v>
      </c>
      <c r="AD1053" s="2">
        <f t="shared" si="500"/>
        <v>0</v>
      </c>
      <c r="AE1053" s="2">
        <f t="shared" si="500"/>
        <v>0</v>
      </c>
      <c r="AF1053" s="2">
        <f t="shared" si="500"/>
        <v>0</v>
      </c>
      <c r="AG1053" s="2">
        <f t="shared" si="500"/>
        <v>0</v>
      </c>
      <c r="AH1053" s="2">
        <f t="shared" si="500"/>
        <v>0</v>
      </c>
      <c r="AI1053" s="2">
        <f t="shared" si="500"/>
        <v>0</v>
      </c>
      <c r="AJ1053" s="2">
        <f t="shared" si="500"/>
        <v>0</v>
      </c>
      <c r="AK1053" s="2">
        <f t="shared" si="500"/>
        <v>0</v>
      </c>
      <c r="AL1053" s="2">
        <f t="shared" si="500"/>
        <v>0</v>
      </c>
      <c r="AM1053" s="2">
        <f t="shared" si="500"/>
        <v>0</v>
      </c>
      <c r="AN1053" s="2">
        <f t="shared" si="500"/>
        <v>0</v>
      </c>
      <c r="AO1053" s="2">
        <f t="shared" si="500"/>
        <v>0</v>
      </c>
      <c r="AP1053" s="2">
        <f t="shared" si="500"/>
        <v>0</v>
      </c>
      <c r="AQ1053" s="2">
        <f t="shared" si="500"/>
        <v>0</v>
      </c>
      <c r="AR1053" s="2">
        <f t="shared" si="500"/>
        <v>0</v>
      </c>
      <c r="AS1053" s="2">
        <f t="shared" si="500"/>
        <v>0</v>
      </c>
      <c r="AT1053" s="2">
        <f t="shared" si="500"/>
        <v>0</v>
      </c>
      <c r="AU1053" s="2">
        <f t="shared" si="500"/>
        <v>0</v>
      </c>
      <c r="AV1053" s="2">
        <f t="shared" si="500"/>
        <v>0</v>
      </c>
      <c r="AW1053" s="2">
        <f t="shared" si="500"/>
        <v>0</v>
      </c>
      <c r="AX1053" s="2">
        <f t="shared" si="500"/>
        <v>0</v>
      </c>
      <c r="AY1053" s="2">
        <f t="shared" si="500"/>
        <v>0</v>
      </c>
      <c r="AZ1053" s="2">
        <f t="shared" si="500"/>
        <v>2148.217083521396</v>
      </c>
      <c r="BA1053" s="2">
        <f t="shared" si="500"/>
        <v>58813.728246192994</v>
      </c>
      <c r="BB1053" s="2">
        <f t="shared" si="500"/>
        <v>218340.49112618429</v>
      </c>
      <c r="BC1053" s="2">
        <f t="shared" si="500"/>
        <v>0</v>
      </c>
      <c r="BD1053" s="2">
        <f t="shared" si="500"/>
        <v>0</v>
      </c>
      <c r="BE1053" s="2">
        <f t="shared" si="500"/>
        <v>0</v>
      </c>
      <c r="BF1053" s="2">
        <f t="shared" si="500"/>
        <v>0</v>
      </c>
      <c r="BG1053" s="2">
        <f t="shared" si="500"/>
        <v>0</v>
      </c>
      <c r="BH1053" s="2">
        <f t="shared" si="500"/>
        <v>0</v>
      </c>
      <c r="BI1053" s="2">
        <f t="shared" si="500"/>
        <v>0</v>
      </c>
      <c r="BJ1053" s="2">
        <f t="shared" si="500"/>
        <v>0</v>
      </c>
      <c r="BK1053" s="2">
        <f t="shared" si="500"/>
        <v>0</v>
      </c>
      <c r="BL1053" s="2">
        <f t="shared" si="500"/>
        <v>0</v>
      </c>
      <c r="BM1053" s="2">
        <f t="shared" si="500"/>
        <v>0</v>
      </c>
      <c r="BN1053" s="2">
        <f t="shared" si="500"/>
        <v>0</v>
      </c>
      <c r="BO1053" s="2">
        <f t="shared" si="500"/>
        <v>0</v>
      </c>
    </row>
    <row r="1054" spans="1:67" ht="12.75" customHeight="1" outlineLevel="2">
      <c r="B1054" s="168" t="s">
        <v>557</v>
      </c>
      <c r="E1054" s="2">
        <f>MAX(L1053:BO1053)*(1+$C$8)</f>
        <v>218340.49112618429</v>
      </c>
      <c r="F1054" s="159">
        <v>25</v>
      </c>
      <c r="G1054" s="169">
        <f>+$C$6</f>
        <v>2.9999999999999997E-4</v>
      </c>
      <c r="H1054" s="151"/>
      <c r="L1054" s="2"/>
      <c r="M1054" s="2"/>
      <c r="N1054" s="2"/>
      <c r="O1054" s="2"/>
      <c r="P1054" s="2"/>
      <c r="Q1054" s="2"/>
    </row>
    <row r="1055" spans="1:67" ht="12.75" customHeight="1" outlineLevel="2">
      <c r="B1055" s="14"/>
    </row>
    <row r="1056" spans="1:67" ht="12.75" customHeight="1" outlineLevel="2">
      <c r="B1056" s="170" t="s">
        <v>558</v>
      </c>
    </row>
    <row r="1057" spans="1:67" ht="12.75" customHeight="1" outlineLevel="2">
      <c r="B1057" s="168" t="s">
        <v>559</v>
      </c>
      <c r="K1057" s="2"/>
      <c r="L1057" s="2">
        <f t="shared" ref="L1057:BO1057" si="501">IF(L$10=$C1047,$E1054,K1059)</f>
        <v>0</v>
      </c>
      <c r="M1057" s="2">
        <f t="shared" si="501"/>
        <v>0</v>
      </c>
      <c r="N1057" s="2">
        <f t="shared" si="501"/>
        <v>0</v>
      </c>
      <c r="O1057" s="2">
        <f t="shared" si="501"/>
        <v>0</v>
      </c>
      <c r="P1057" s="2">
        <f t="shared" si="501"/>
        <v>0</v>
      </c>
      <c r="Q1057" s="2">
        <f t="shared" si="501"/>
        <v>0</v>
      </c>
      <c r="R1057" s="2">
        <f t="shared" si="501"/>
        <v>0</v>
      </c>
      <c r="S1057" s="2">
        <f t="shared" si="501"/>
        <v>0</v>
      </c>
      <c r="T1057" s="2">
        <f t="shared" si="501"/>
        <v>0</v>
      </c>
      <c r="U1057" s="2">
        <f t="shared" si="501"/>
        <v>0</v>
      </c>
      <c r="V1057" s="2">
        <f t="shared" si="501"/>
        <v>0</v>
      </c>
      <c r="W1057" s="2">
        <f t="shared" si="501"/>
        <v>0</v>
      </c>
      <c r="X1057" s="2">
        <f t="shared" si="501"/>
        <v>0</v>
      </c>
      <c r="Y1057" s="2">
        <f t="shared" si="501"/>
        <v>0</v>
      </c>
      <c r="Z1057" s="2">
        <f t="shared" si="501"/>
        <v>0</v>
      </c>
      <c r="AA1057" s="2">
        <f t="shared" si="501"/>
        <v>0</v>
      </c>
      <c r="AB1057" s="2">
        <f t="shared" si="501"/>
        <v>0</v>
      </c>
      <c r="AC1057" s="2">
        <f t="shared" si="501"/>
        <v>0</v>
      </c>
      <c r="AD1057" s="2">
        <f t="shared" si="501"/>
        <v>0</v>
      </c>
      <c r="AE1057" s="2">
        <f t="shared" si="501"/>
        <v>0</v>
      </c>
      <c r="AF1057" s="2">
        <f t="shared" si="501"/>
        <v>0</v>
      </c>
      <c r="AG1057" s="2">
        <f t="shared" si="501"/>
        <v>0</v>
      </c>
      <c r="AH1057" s="2">
        <f t="shared" si="501"/>
        <v>0</v>
      </c>
      <c r="AI1057" s="2">
        <f t="shared" si="501"/>
        <v>0</v>
      </c>
      <c r="AJ1057" s="2">
        <f t="shared" si="501"/>
        <v>0</v>
      </c>
      <c r="AK1057" s="2">
        <f t="shared" si="501"/>
        <v>0</v>
      </c>
      <c r="AL1057" s="2">
        <f t="shared" si="501"/>
        <v>0</v>
      </c>
      <c r="AM1057" s="2">
        <f t="shared" si="501"/>
        <v>0</v>
      </c>
      <c r="AN1057" s="2">
        <f t="shared" si="501"/>
        <v>0</v>
      </c>
      <c r="AO1057" s="2">
        <f t="shared" si="501"/>
        <v>0</v>
      </c>
      <c r="AP1057" s="2">
        <f t="shared" si="501"/>
        <v>0</v>
      </c>
      <c r="AQ1057" s="2">
        <f t="shared" si="501"/>
        <v>0</v>
      </c>
      <c r="AR1057" s="2">
        <f t="shared" si="501"/>
        <v>0</v>
      </c>
      <c r="AS1057" s="2">
        <f t="shared" si="501"/>
        <v>0</v>
      </c>
      <c r="AT1057" s="2">
        <f t="shared" si="501"/>
        <v>0</v>
      </c>
      <c r="AU1057" s="2">
        <f t="shared" si="501"/>
        <v>0</v>
      </c>
      <c r="AV1057" s="2">
        <f t="shared" si="501"/>
        <v>0</v>
      </c>
      <c r="AW1057" s="2">
        <f t="shared" si="501"/>
        <v>0</v>
      </c>
      <c r="AX1057" s="2">
        <f t="shared" si="501"/>
        <v>0</v>
      </c>
      <c r="AY1057" s="2">
        <f t="shared" si="501"/>
        <v>0</v>
      </c>
      <c r="AZ1057" s="2">
        <f t="shared" si="501"/>
        <v>0</v>
      </c>
      <c r="BA1057" s="2">
        <f t="shared" si="501"/>
        <v>0</v>
      </c>
      <c r="BB1057" s="2">
        <f t="shared" si="501"/>
        <v>218340.49112618429</v>
      </c>
      <c r="BC1057" s="2">
        <f t="shared" si="501"/>
        <v>217612.68948909701</v>
      </c>
      <c r="BD1057" s="2">
        <f t="shared" si="501"/>
        <v>208879.06984404963</v>
      </c>
      <c r="BE1057" s="2">
        <f t="shared" si="501"/>
        <v>200145.45019900225</v>
      </c>
      <c r="BF1057" s="2">
        <f t="shared" si="501"/>
        <v>191411.83055395487</v>
      </c>
      <c r="BG1057" s="2">
        <f t="shared" si="501"/>
        <v>182678.21090890749</v>
      </c>
      <c r="BH1057" s="2">
        <f t="shared" si="501"/>
        <v>173944.59126386011</v>
      </c>
      <c r="BI1057" s="2">
        <f t="shared" si="501"/>
        <v>165210.97161881273</v>
      </c>
      <c r="BJ1057" s="2">
        <f t="shared" si="501"/>
        <v>156477.35197376536</v>
      </c>
      <c r="BK1057" s="2">
        <f t="shared" si="501"/>
        <v>147743.73232871798</v>
      </c>
      <c r="BL1057" s="2">
        <f t="shared" si="501"/>
        <v>139010.1126836706</v>
      </c>
      <c r="BM1057" s="2">
        <f t="shared" si="501"/>
        <v>130276.49303862322</v>
      </c>
      <c r="BN1057" s="2">
        <f t="shared" si="501"/>
        <v>121542.87339357584</v>
      </c>
      <c r="BO1057" s="2">
        <f t="shared" si="501"/>
        <v>112809.25374852846</v>
      </c>
    </row>
    <row r="1058" spans="1:67" ht="12.75" customHeight="1" outlineLevel="2">
      <c r="B1058" s="64" t="s">
        <v>541</v>
      </c>
      <c r="K1058" s="2"/>
      <c r="L1058" s="2">
        <f t="shared" ref="L1058:BO1058" si="502">IF(L$10=$C1047,$E1054/$F1054*(13-$D1047)/12,MIN(K1059,$E1054/$F1054))</f>
        <v>0</v>
      </c>
      <c r="M1058" s="2">
        <f t="shared" si="502"/>
        <v>0</v>
      </c>
      <c r="N1058" s="2">
        <f t="shared" si="502"/>
        <v>0</v>
      </c>
      <c r="O1058" s="2">
        <f t="shared" si="502"/>
        <v>0</v>
      </c>
      <c r="P1058" s="2">
        <f t="shared" si="502"/>
        <v>0</v>
      </c>
      <c r="Q1058" s="2">
        <f t="shared" si="502"/>
        <v>0</v>
      </c>
      <c r="R1058" s="2">
        <f t="shared" si="502"/>
        <v>0</v>
      </c>
      <c r="S1058" s="2">
        <f t="shared" si="502"/>
        <v>0</v>
      </c>
      <c r="T1058" s="2">
        <f t="shared" si="502"/>
        <v>0</v>
      </c>
      <c r="U1058" s="2">
        <f t="shared" si="502"/>
        <v>0</v>
      </c>
      <c r="V1058" s="2">
        <f t="shared" si="502"/>
        <v>0</v>
      </c>
      <c r="W1058" s="2">
        <f t="shared" si="502"/>
        <v>0</v>
      </c>
      <c r="X1058" s="2">
        <f t="shared" si="502"/>
        <v>0</v>
      </c>
      <c r="Y1058" s="2">
        <f t="shared" si="502"/>
        <v>0</v>
      </c>
      <c r="Z1058" s="2">
        <f t="shared" si="502"/>
        <v>0</v>
      </c>
      <c r="AA1058" s="2">
        <f t="shared" si="502"/>
        <v>0</v>
      </c>
      <c r="AB1058" s="2">
        <f t="shared" si="502"/>
        <v>0</v>
      </c>
      <c r="AC1058" s="2">
        <f t="shared" si="502"/>
        <v>0</v>
      </c>
      <c r="AD1058" s="2">
        <f t="shared" si="502"/>
        <v>0</v>
      </c>
      <c r="AE1058" s="2">
        <f t="shared" si="502"/>
        <v>0</v>
      </c>
      <c r="AF1058" s="2">
        <f t="shared" si="502"/>
        <v>0</v>
      </c>
      <c r="AG1058" s="2">
        <f t="shared" si="502"/>
        <v>0</v>
      </c>
      <c r="AH1058" s="2">
        <f t="shared" si="502"/>
        <v>0</v>
      </c>
      <c r="AI1058" s="2">
        <f t="shared" si="502"/>
        <v>0</v>
      </c>
      <c r="AJ1058" s="2">
        <f t="shared" si="502"/>
        <v>0</v>
      </c>
      <c r="AK1058" s="2">
        <f t="shared" si="502"/>
        <v>0</v>
      </c>
      <c r="AL1058" s="2">
        <f t="shared" si="502"/>
        <v>0</v>
      </c>
      <c r="AM1058" s="2">
        <f t="shared" si="502"/>
        <v>0</v>
      </c>
      <c r="AN1058" s="2">
        <f t="shared" si="502"/>
        <v>0</v>
      </c>
      <c r="AO1058" s="2">
        <f t="shared" si="502"/>
        <v>0</v>
      </c>
      <c r="AP1058" s="2">
        <f t="shared" si="502"/>
        <v>0</v>
      </c>
      <c r="AQ1058" s="2">
        <f t="shared" si="502"/>
        <v>0</v>
      </c>
      <c r="AR1058" s="2">
        <f t="shared" si="502"/>
        <v>0</v>
      </c>
      <c r="AS1058" s="2">
        <f t="shared" si="502"/>
        <v>0</v>
      </c>
      <c r="AT1058" s="2">
        <f t="shared" si="502"/>
        <v>0</v>
      </c>
      <c r="AU1058" s="2">
        <f t="shared" si="502"/>
        <v>0</v>
      </c>
      <c r="AV1058" s="2">
        <f t="shared" si="502"/>
        <v>0</v>
      </c>
      <c r="AW1058" s="2">
        <f t="shared" si="502"/>
        <v>0</v>
      </c>
      <c r="AX1058" s="2">
        <f t="shared" si="502"/>
        <v>0</v>
      </c>
      <c r="AY1058" s="2">
        <f t="shared" si="502"/>
        <v>0</v>
      </c>
      <c r="AZ1058" s="2">
        <f t="shared" si="502"/>
        <v>0</v>
      </c>
      <c r="BA1058" s="2">
        <f t="shared" si="502"/>
        <v>0</v>
      </c>
      <c r="BB1058" s="2">
        <f t="shared" si="502"/>
        <v>727.80163708728105</v>
      </c>
      <c r="BC1058" s="2">
        <f t="shared" si="502"/>
        <v>8733.6196450473726</v>
      </c>
      <c r="BD1058" s="2">
        <f t="shared" si="502"/>
        <v>8733.6196450473726</v>
      </c>
      <c r="BE1058" s="2">
        <f t="shared" si="502"/>
        <v>8733.6196450473726</v>
      </c>
      <c r="BF1058" s="2">
        <f t="shared" si="502"/>
        <v>8733.6196450473726</v>
      </c>
      <c r="BG1058" s="2">
        <f t="shared" si="502"/>
        <v>8733.6196450473726</v>
      </c>
      <c r="BH1058" s="2">
        <f t="shared" si="502"/>
        <v>8733.6196450473726</v>
      </c>
      <c r="BI1058" s="2">
        <f t="shared" si="502"/>
        <v>8733.6196450473726</v>
      </c>
      <c r="BJ1058" s="2">
        <f t="shared" si="502"/>
        <v>8733.6196450473726</v>
      </c>
      <c r="BK1058" s="2">
        <f t="shared" si="502"/>
        <v>8733.6196450473726</v>
      </c>
      <c r="BL1058" s="2">
        <f t="shared" si="502"/>
        <v>8733.6196450473726</v>
      </c>
      <c r="BM1058" s="2">
        <f t="shared" si="502"/>
        <v>8733.6196450473726</v>
      </c>
      <c r="BN1058" s="2">
        <f t="shared" si="502"/>
        <v>8733.6196450473726</v>
      </c>
      <c r="BO1058" s="2">
        <f t="shared" si="502"/>
        <v>8733.6196450473726</v>
      </c>
    </row>
    <row r="1059" spans="1:67" ht="12.75" customHeight="1" outlineLevel="2">
      <c r="B1059" s="168" t="s">
        <v>542</v>
      </c>
      <c r="K1059" s="167">
        <v>0</v>
      </c>
      <c r="L1059" s="2">
        <f t="shared" ref="L1059:BO1059" si="503">+L1057-L1058</f>
        <v>0</v>
      </c>
      <c r="M1059" s="2">
        <f t="shared" si="503"/>
        <v>0</v>
      </c>
      <c r="N1059" s="2">
        <f t="shared" si="503"/>
        <v>0</v>
      </c>
      <c r="O1059" s="2">
        <f t="shared" si="503"/>
        <v>0</v>
      </c>
      <c r="P1059" s="2">
        <f t="shared" si="503"/>
        <v>0</v>
      </c>
      <c r="Q1059" s="2">
        <f t="shared" si="503"/>
        <v>0</v>
      </c>
      <c r="R1059" s="2">
        <f t="shared" si="503"/>
        <v>0</v>
      </c>
      <c r="S1059" s="2">
        <f t="shared" si="503"/>
        <v>0</v>
      </c>
      <c r="T1059" s="2">
        <f t="shared" si="503"/>
        <v>0</v>
      </c>
      <c r="U1059" s="2">
        <f t="shared" si="503"/>
        <v>0</v>
      </c>
      <c r="V1059" s="2">
        <f t="shared" si="503"/>
        <v>0</v>
      </c>
      <c r="W1059" s="2">
        <f t="shared" si="503"/>
        <v>0</v>
      </c>
      <c r="X1059" s="2">
        <f t="shared" si="503"/>
        <v>0</v>
      </c>
      <c r="Y1059" s="2">
        <f t="shared" si="503"/>
        <v>0</v>
      </c>
      <c r="Z1059" s="2">
        <f t="shared" si="503"/>
        <v>0</v>
      </c>
      <c r="AA1059" s="2">
        <f t="shared" si="503"/>
        <v>0</v>
      </c>
      <c r="AB1059" s="2">
        <f t="shared" si="503"/>
        <v>0</v>
      </c>
      <c r="AC1059" s="2">
        <f t="shared" si="503"/>
        <v>0</v>
      </c>
      <c r="AD1059" s="2">
        <f t="shared" si="503"/>
        <v>0</v>
      </c>
      <c r="AE1059" s="2">
        <f t="shared" si="503"/>
        <v>0</v>
      </c>
      <c r="AF1059" s="2">
        <f t="shared" si="503"/>
        <v>0</v>
      </c>
      <c r="AG1059" s="2">
        <f t="shared" si="503"/>
        <v>0</v>
      </c>
      <c r="AH1059" s="2">
        <f t="shared" si="503"/>
        <v>0</v>
      </c>
      <c r="AI1059" s="2">
        <f t="shared" si="503"/>
        <v>0</v>
      </c>
      <c r="AJ1059" s="2">
        <f t="shared" si="503"/>
        <v>0</v>
      </c>
      <c r="AK1059" s="2">
        <f t="shared" si="503"/>
        <v>0</v>
      </c>
      <c r="AL1059" s="2">
        <f t="shared" si="503"/>
        <v>0</v>
      </c>
      <c r="AM1059" s="2">
        <f t="shared" si="503"/>
        <v>0</v>
      </c>
      <c r="AN1059" s="2">
        <f t="shared" si="503"/>
        <v>0</v>
      </c>
      <c r="AO1059" s="2">
        <f t="shared" si="503"/>
        <v>0</v>
      </c>
      <c r="AP1059" s="2">
        <f t="shared" si="503"/>
        <v>0</v>
      </c>
      <c r="AQ1059" s="2">
        <f t="shared" si="503"/>
        <v>0</v>
      </c>
      <c r="AR1059" s="2">
        <f t="shared" si="503"/>
        <v>0</v>
      </c>
      <c r="AS1059" s="2">
        <f t="shared" si="503"/>
        <v>0</v>
      </c>
      <c r="AT1059" s="2">
        <f t="shared" si="503"/>
        <v>0</v>
      </c>
      <c r="AU1059" s="2">
        <f t="shared" si="503"/>
        <v>0</v>
      </c>
      <c r="AV1059" s="2">
        <f t="shared" si="503"/>
        <v>0</v>
      </c>
      <c r="AW1059" s="2">
        <f t="shared" si="503"/>
        <v>0</v>
      </c>
      <c r="AX1059" s="2">
        <f t="shared" si="503"/>
        <v>0</v>
      </c>
      <c r="AY1059" s="2">
        <f t="shared" si="503"/>
        <v>0</v>
      </c>
      <c r="AZ1059" s="2">
        <f t="shared" si="503"/>
        <v>0</v>
      </c>
      <c r="BA1059" s="2">
        <f t="shared" si="503"/>
        <v>0</v>
      </c>
      <c r="BB1059" s="2">
        <f t="shared" si="503"/>
        <v>217612.68948909701</v>
      </c>
      <c r="BC1059" s="2">
        <f t="shared" si="503"/>
        <v>208879.06984404963</v>
      </c>
      <c r="BD1059" s="2">
        <f t="shared" si="503"/>
        <v>200145.45019900225</v>
      </c>
      <c r="BE1059" s="2">
        <f t="shared" si="503"/>
        <v>191411.83055395487</v>
      </c>
      <c r="BF1059" s="2">
        <f t="shared" si="503"/>
        <v>182678.21090890749</v>
      </c>
      <c r="BG1059" s="2">
        <f t="shared" si="503"/>
        <v>173944.59126386011</v>
      </c>
      <c r="BH1059" s="2">
        <f t="shared" si="503"/>
        <v>165210.97161881273</v>
      </c>
      <c r="BI1059" s="2">
        <f t="shared" si="503"/>
        <v>156477.35197376536</v>
      </c>
      <c r="BJ1059" s="2">
        <f t="shared" si="503"/>
        <v>147743.73232871798</v>
      </c>
      <c r="BK1059" s="2">
        <f t="shared" si="503"/>
        <v>139010.1126836706</v>
      </c>
      <c r="BL1059" s="2">
        <f t="shared" si="503"/>
        <v>130276.49303862322</v>
      </c>
      <c r="BM1059" s="2">
        <f t="shared" si="503"/>
        <v>121542.87339357584</v>
      </c>
      <c r="BN1059" s="2">
        <f t="shared" si="503"/>
        <v>112809.25374852846</v>
      </c>
      <c r="BO1059" s="2">
        <f t="shared" si="503"/>
        <v>104075.63410348108</v>
      </c>
    </row>
    <row r="1060" spans="1:67" ht="12.75" customHeight="1" outlineLevel="2">
      <c r="B1060" s="64" t="s">
        <v>543</v>
      </c>
      <c r="L1060" s="2">
        <f t="shared" ref="L1060:BO1060" si="504">IF(L$10=$C1047,(L1057+L1059)/2*(13-$D1047)/12,(L1057+L1059)/2)</f>
        <v>0</v>
      </c>
      <c r="M1060" s="2">
        <f t="shared" si="504"/>
        <v>0</v>
      </c>
      <c r="N1060" s="2">
        <f t="shared" si="504"/>
        <v>0</v>
      </c>
      <c r="O1060" s="2">
        <f t="shared" si="504"/>
        <v>0</v>
      </c>
      <c r="P1060" s="2">
        <f t="shared" si="504"/>
        <v>0</v>
      </c>
      <c r="Q1060" s="2">
        <f t="shared" si="504"/>
        <v>0</v>
      </c>
      <c r="R1060" s="2">
        <f t="shared" si="504"/>
        <v>0</v>
      </c>
      <c r="S1060" s="2">
        <f t="shared" si="504"/>
        <v>0</v>
      </c>
      <c r="T1060" s="2">
        <f t="shared" si="504"/>
        <v>0</v>
      </c>
      <c r="U1060" s="2">
        <f t="shared" si="504"/>
        <v>0</v>
      </c>
      <c r="V1060" s="2">
        <f t="shared" si="504"/>
        <v>0</v>
      </c>
      <c r="W1060" s="2">
        <f t="shared" si="504"/>
        <v>0</v>
      </c>
      <c r="X1060" s="2">
        <f t="shared" si="504"/>
        <v>0</v>
      </c>
      <c r="Y1060" s="2">
        <f t="shared" si="504"/>
        <v>0</v>
      </c>
      <c r="Z1060" s="2">
        <f t="shared" si="504"/>
        <v>0</v>
      </c>
      <c r="AA1060" s="2">
        <f t="shared" si="504"/>
        <v>0</v>
      </c>
      <c r="AB1060" s="2">
        <f t="shared" si="504"/>
        <v>0</v>
      </c>
      <c r="AC1060" s="2">
        <f t="shared" si="504"/>
        <v>0</v>
      </c>
      <c r="AD1060" s="2">
        <f t="shared" si="504"/>
        <v>0</v>
      </c>
      <c r="AE1060" s="2">
        <f t="shared" si="504"/>
        <v>0</v>
      </c>
      <c r="AF1060" s="2">
        <f t="shared" si="504"/>
        <v>0</v>
      </c>
      <c r="AG1060" s="2">
        <f t="shared" si="504"/>
        <v>0</v>
      </c>
      <c r="AH1060" s="2">
        <f t="shared" si="504"/>
        <v>0</v>
      </c>
      <c r="AI1060" s="2">
        <f t="shared" si="504"/>
        <v>0</v>
      </c>
      <c r="AJ1060" s="2">
        <f t="shared" si="504"/>
        <v>0</v>
      </c>
      <c r="AK1060" s="2">
        <f t="shared" si="504"/>
        <v>0</v>
      </c>
      <c r="AL1060" s="2">
        <f t="shared" si="504"/>
        <v>0</v>
      </c>
      <c r="AM1060" s="2">
        <f t="shared" si="504"/>
        <v>0</v>
      </c>
      <c r="AN1060" s="2">
        <f t="shared" si="504"/>
        <v>0</v>
      </c>
      <c r="AO1060" s="2">
        <f t="shared" si="504"/>
        <v>0</v>
      </c>
      <c r="AP1060" s="2">
        <f t="shared" si="504"/>
        <v>0</v>
      </c>
      <c r="AQ1060" s="2">
        <f t="shared" si="504"/>
        <v>0</v>
      </c>
      <c r="AR1060" s="2">
        <f t="shared" si="504"/>
        <v>0</v>
      </c>
      <c r="AS1060" s="2">
        <f t="shared" si="504"/>
        <v>0</v>
      </c>
      <c r="AT1060" s="2">
        <f t="shared" si="504"/>
        <v>0</v>
      </c>
      <c r="AU1060" s="2">
        <f t="shared" si="504"/>
        <v>0</v>
      </c>
      <c r="AV1060" s="2">
        <f t="shared" si="504"/>
        <v>0</v>
      </c>
      <c r="AW1060" s="2">
        <f t="shared" si="504"/>
        <v>0</v>
      </c>
      <c r="AX1060" s="2">
        <f t="shared" si="504"/>
        <v>0</v>
      </c>
      <c r="AY1060" s="2">
        <f t="shared" si="504"/>
        <v>0</v>
      </c>
      <c r="AZ1060" s="2">
        <f t="shared" si="504"/>
        <v>0</v>
      </c>
      <c r="BA1060" s="2">
        <f t="shared" si="504"/>
        <v>0</v>
      </c>
      <c r="BB1060" s="2">
        <f t="shared" si="504"/>
        <v>18164.715858970056</v>
      </c>
      <c r="BC1060" s="2">
        <f t="shared" si="504"/>
        <v>213245.87966657331</v>
      </c>
      <c r="BD1060" s="2">
        <f t="shared" si="504"/>
        <v>204512.26002152596</v>
      </c>
      <c r="BE1060" s="2">
        <f t="shared" si="504"/>
        <v>195778.64037647855</v>
      </c>
      <c r="BF1060" s="2">
        <f t="shared" si="504"/>
        <v>187045.0207314312</v>
      </c>
      <c r="BG1060" s="2">
        <f t="shared" si="504"/>
        <v>178311.40108638379</v>
      </c>
      <c r="BH1060" s="2">
        <f t="shared" si="504"/>
        <v>169577.78144133644</v>
      </c>
      <c r="BI1060" s="2">
        <f t="shared" si="504"/>
        <v>160844.16179628903</v>
      </c>
      <c r="BJ1060" s="2">
        <f t="shared" si="504"/>
        <v>152110.54215124168</v>
      </c>
      <c r="BK1060" s="2">
        <f t="shared" si="504"/>
        <v>143376.92250619427</v>
      </c>
      <c r="BL1060" s="2">
        <f t="shared" si="504"/>
        <v>134643.30286114692</v>
      </c>
      <c r="BM1060" s="2">
        <f t="shared" si="504"/>
        <v>125909.68321609953</v>
      </c>
      <c r="BN1060" s="2">
        <f t="shared" si="504"/>
        <v>117176.06357105215</v>
      </c>
      <c r="BO1060" s="2">
        <f t="shared" si="504"/>
        <v>108442.44392600477</v>
      </c>
    </row>
    <row r="1061" spans="1:67" ht="12.75" customHeight="1" outlineLevel="2">
      <c r="B1061" s="64" t="s">
        <v>535</v>
      </c>
      <c r="L1061" s="171">
        <f t="shared" ref="L1061:BO1061" si="505">+L1060*$C$5</f>
        <v>0</v>
      </c>
      <c r="M1061" s="171">
        <f t="shared" si="505"/>
        <v>0</v>
      </c>
      <c r="N1061" s="171">
        <f t="shared" si="505"/>
        <v>0</v>
      </c>
      <c r="O1061" s="171">
        <f t="shared" si="505"/>
        <v>0</v>
      </c>
      <c r="P1061" s="171">
        <f t="shared" si="505"/>
        <v>0</v>
      </c>
      <c r="Q1061" s="171">
        <f t="shared" si="505"/>
        <v>0</v>
      </c>
      <c r="R1061" s="171">
        <f t="shared" si="505"/>
        <v>0</v>
      </c>
      <c r="S1061" s="171">
        <f t="shared" si="505"/>
        <v>0</v>
      </c>
      <c r="T1061" s="171">
        <f t="shared" si="505"/>
        <v>0</v>
      </c>
      <c r="U1061" s="171">
        <f t="shared" si="505"/>
        <v>0</v>
      </c>
      <c r="V1061" s="171">
        <f t="shared" si="505"/>
        <v>0</v>
      </c>
      <c r="W1061" s="171">
        <f t="shared" si="505"/>
        <v>0</v>
      </c>
      <c r="X1061" s="171">
        <f t="shared" si="505"/>
        <v>0</v>
      </c>
      <c r="Y1061" s="171">
        <f t="shared" si="505"/>
        <v>0</v>
      </c>
      <c r="Z1061" s="171">
        <f t="shared" si="505"/>
        <v>0</v>
      </c>
      <c r="AA1061" s="171">
        <f t="shared" si="505"/>
        <v>0</v>
      </c>
      <c r="AB1061" s="171">
        <f t="shared" si="505"/>
        <v>0</v>
      </c>
      <c r="AC1061" s="171">
        <f t="shared" si="505"/>
        <v>0</v>
      </c>
      <c r="AD1061" s="171">
        <f t="shared" si="505"/>
        <v>0</v>
      </c>
      <c r="AE1061" s="171">
        <f t="shared" si="505"/>
        <v>0</v>
      </c>
      <c r="AF1061" s="171">
        <f t="shared" si="505"/>
        <v>0</v>
      </c>
      <c r="AG1061" s="171">
        <f t="shared" si="505"/>
        <v>0</v>
      </c>
      <c r="AH1061" s="171">
        <f t="shared" si="505"/>
        <v>0</v>
      </c>
      <c r="AI1061" s="171">
        <f t="shared" si="505"/>
        <v>0</v>
      </c>
      <c r="AJ1061" s="171">
        <f t="shared" si="505"/>
        <v>0</v>
      </c>
      <c r="AK1061" s="171">
        <f t="shared" si="505"/>
        <v>0</v>
      </c>
      <c r="AL1061" s="171">
        <f t="shared" si="505"/>
        <v>0</v>
      </c>
      <c r="AM1061" s="171">
        <f t="shared" si="505"/>
        <v>0</v>
      </c>
      <c r="AN1061" s="171">
        <f t="shared" si="505"/>
        <v>0</v>
      </c>
      <c r="AO1061" s="171">
        <f t="shared" si="505"/>
        <v>0</v>
      </c>
      <c r="AP1061" s="171">
        <f t="shared" si="505"/>
        <v>0</v>
      </c>
      <c r="AQ1061" s="171">
        <f t="shared" si="505"/>
        <v>0</v>
      </c>
      <c r="AR1061" s="171">
        <f t="shared" si="505"/>
        <v>0</v>
      </c>
      <c r="AS1061" s="171">
        <f t="shared" si="505"/>
        <v>0</v>
      </c>
      <c r="AT1061" s="171">
        <f t="shared" si="505"/>
        <v>0</v>
      </c>
      <c r="AU1061" s="171">
        <f t="shared" si="505"/>
        <v>0</v>
      </c>
      <c r="AV1061" s="171">
        <f t="shared" si="505"/>
        <v>0</v>
      </c>
      <c r="AW1061" s="171">
        <f t="shared" si="505"/>
        <v>0</v>
      </c>
      <c r="AX1061" s="171">
        <f t="shared" si="505"/>
        <v>0</v>
      </c>
      <c r="AY1061" s="171">
        <f t="shared" si="505"/>
        <v>0</v>
      </c>
      <c r="AZ1061" s="171">
        <f t="shared" si="505"/>
        <v>0</v>
      </c>
      <c r="BA1061" s="171">
        <f t="shared" si="505"/>
        <v>0</v>
      </c>
      <c r="BB1061" s="171">
        <f t="shared" si="505"/>
        <v>1271.530110127904</v>
      </c>
      <c r="BC1061" s="171">
        <f t="shared" si="505"/>
        <v>14927.211576660133</v>
      </c>
      <c r="BD1061" s="171">
        <f t="shared" si="505"/>
        <v>14315.858201506819</v>
      </c>
      <c r="BE1061" s="171">
        <f t="shared" si="505"/>
        <v>13704.504826353499</v>
      </c>
      <c r="BF1061" s="171">
        <f t="shared" si="505"/>
        <v>13093.151451200185</v>
      </c>
      <c r="BG1061" s="171">
        <f t="shared" si="505"/>
        <v>12481.798076046867</v>
      </c>
      <c r="BH1061" s="171">
        <f t="shared" si="505"/>
        <v>11870.444700893551</v>
      </c>
      <c r="BI1061" s="171">
        <f t="shared" si="505"/>
        <v>11259.091325740234</v>
      </c>
      <c r="BJ1061" s="171">
        <f t="shared" si="505"/>
        <v>10647.737950586919</v>
      </c>
      <c r="BK1061" s="171">
        <f t="shared" si="505"/>
        <v>10036.3845754336</v>
      </c>
      <c r="BL1061" s="171">
        <f t="shared" si="505"/>
        <v>9425.0312002802857</v>
      </c>
      <c r="BM1061" s="171">
        <f t="shared" si="505"/>
        <v>8813.6778251269679</v>
      </c>
      <c r="BN1061" s="171">
        <f t="shared" si="505"/>
        <v>8202.3244499736502</v>
      </c>
      <c r="BO1061" s="171">
        <f t="shared" si="505"/>
        <v>7590.9710748203343</v>
      </c>
    </row>
    <row r="1062" spans="1:67" ht="12.75" customHeight="1" outlineLevel="2">
      <c r="B1062" s="14" t="s">
        <v>560</v>
      </c>
      <c r="L1062" s="22">
        <f t="shared" ref="L1062:BO1062" si="506">IF(OR(L$10&lt;$C1047,L$10&gt;$C1047+$F1054),0,IF(L$10=$C1047,$E1054*(13-$D1047)/12,IF(L$10=$C1047+$F1054,$E1054*($D1047-1)/12,$E1054)))</f>
        <v>0</v>
      </c>
      <c r="M1062" s="22">
        <f t="shared" si="506"/>
        <v>0</v>
      </c>
      <c r="N1062" s="22">
        <f t="shared" si="506"/>
        <v>0</v>
      </c>
      <c r="O1062" s="22">
        <f t="shared" si="506"/>
        <v>0</v>
      </c>
      <c r="P1062" s="22">
        <f t="shared" si="506"/>
        <v>0</v>
      </c>
      <c r="Q1062" s="22">
        <f t="shared" si="506"/>
        <v>0</v>
      </c>
      <c r="R1062" s="22">
        <f t="shared" si="506"/>
        <v>0</v>
      </c>
      <c r="S1062" s="22">
        <f t="shared" si="506"/>
        <v>0</v>
      </c>
      <c r="T1062" s="22">
        <f t="shared" si="506"/>
        <v>0</v>
      </c>
      <c r="U1062" s="22">
        <f t="shared" si="506"/>
        <v>0</v>
      </c>
      <c r="V1062" s="22">
        <f t="shared" si="506"/>
        <v>0</v>
      </c>
      <c r="W1062" s="22">
        <f t="shared" si="506"/>
        <v>0</v>
      </c>
      <c r="X1062" s="22">
        <f t="shared" si="506"/>
        <v>0</v>
      </c>
      <c r="Y1062" s="22">
        <f t="shared" si="506"/>
        <v>0</v>
      </c>
      <c r="Z1062" s="22">
        <f t="shared" si="506"/>
        <v>0</v>
      </c>
      <c r="AA1062" s="22">
        <f t="shared" si="506"/>
        <v>0</v>
      </c>
      <c r="AB1062" s="22">
        <f t="shared" si="506"/>
        <v>0</v>
      </c>
      <c r="AC1062" s="22">
        <f t="shared" si="506"/>
        <v>0</v>
      </c>
      <c r="AD1062" s="22">
        <f t="shared" si="506"/>
        <v>0</v>
      </c>
      <c r="AE1062" s="22">
        <f t="shared" si="506"/>
        <v>0</v>
      </c>
      <c r="AF1062" s="22">
        <f t="shared" si="506"/>
        <v>0</v>
      </c>
      <c r="AG1062" s="22">
        <f t="shared" si="506"/>
        <v>0</v>
      </c>
      <c r="AH1062" s="22">
        <f t="shared" si="506"/>
        <v>0</v>
      </c>
      <c r="AI1062" s="22">
        <f t="shared" si="506"/>
        <v>0</v>
      </c>
      <c r="AJ1062" s="22">
        <f t="shared" si="506"/>
        <v>0</v>
      </c>
      <c r="AK1062" s="22">
        <f t="shared" si="506"/>
        <v>0</v>
      </c>
      <c r="AL1062" s="22">
        <f t="shared" si="506"/>
        <v>0</v>
      </c>
      <c r="AM1062" s="22">
        <f t="shared" si="506"/>
        <v>0</v>
      </c>
      <c r="AN1062" s="22">
        <f t="shared" si="506"/>
        <v>0</v>
      </c>
      <c r="AO1062" s="22">
        <f t="shared" si="506"/>
        <v>0</v>
      </c>
      <c r="AP1062" s="22">
        <f t="shared" si="506"/>
        <v>0</v>
      </c>
      <c r="AQ1062" s="22">
        <f t="shared" si="506"/>
        <v>0</v>
      </c>
      <c r="AR1062" s="22">
        <f t="shared" si="506"/>
        <v>0</v>
      </c>
      <c r="AS1062" s="22">
        <f t="shared" si="506"/>
        <v>0</v>
      </c>
      <c r="AT1062" s="22">
        <f t="shared" si="506"/>
        <v>0</v>
      </c>
      <c r="AU1062" s="22">
        <f t="shared" si="506"/>
        <v>0</v>
      </c>
      <c r="AV1062" s="22">
        <f t="shared" si="506"/>
        <v>0</v>
      </c>
      <c r="AW1062" s="22">
        <f t="shared" si="506"/>
        <v>0</v>
      </c>
      <c r="AX1062" s="22">
        <f t="shared" si="506"/>
        <v>0</v>
      </c>
      <c r="AY1062" s="22">
        <f t="shared" si="506"/>
        <v>0</v>
      </c>
      <c r="AZ1062" s="22">
        <f t="shared" si="506"/>
        <v>0</v>
      </c>
      <c r="BA1062" s="22">
        <f t="shared" si="506"/>
        <v>0</v>
      </c>
      <c r="BB1062" s="22">
        <f t="shared" si="506"/>
        <v>18195.040927182024</v>
      </c>
      <c r="BC1062" s="22">
        <f t="shared" si="506"/>
        <v>218340.49112618429</v>
      </c>
      <c r="BD1062" s="22">
        <f t="shared" si="506"/>
        <v>218340.49112618429</v>
      </c>
      <c r="BE1062" s="22">
        <f t="shared" si="506"/>
        <v>218340.49112618429</v>
      </c>
      <c r="BF1062" s="22">
        <f t="shared" si="506"/>
        <v>218340.49112618429</v>
      </c>
      <c r="BG1062" s="22">
        <f t="shared" si="506"/>
        <v>218340.49112618429</v>
      </c>
      <c r="BH1062" s="22">
        <f t="shared" si="506"/>
        <v>218340.49112618429</v>
      </c>
      <c r="BI1062" s="22">
        <f t="shared" si="506"/>
        <v>218340.49112618429</v>
      </c>
      <c r="BJ1062" s="22">
        <f t="shared" si="506"/>
        <v>218340.49112618429</v>
      </c>
      <c r="BK1062" s="22">
        <f t="shared" si="506"/>
        <v>218340.49112618429</v>
      </c>
      <c r="BL1062" s="22">
        <f t="shared" si="506"/>
        <v>218340.49112618429</v>
      </c>
      <c r="BM1062" s="22">
        <f t="shared" si="506"/>
        <v>218340.49112618429</v>
      </c>
      <c r="BN1062" s="22">
        <f t="shared" si="506"/>
        <v>218340.49112618429</v>
      </c>
      <c r="BO1062" s="22">
        <f t="shared" si="506"/>
        <v>218340.49112618429</v>
      </c>
    </row>
    <row r="1063" spans="1:67" ht="12.75" customHeight="1" outlineLevel="2">
      <c r="B1063" s="14" t="s">
        <v>536</v>
      </c>
      <c r="J1063" s="2"/>
      <c r="L1063" s="172">
        <f>+L1062*$G1054</f>
        <v>0</v>
      </c>
      <c r="M1063" s="172">
        <f t="shared" ref="M1063:BO1063" si="507">+M1062*$G1054</f>
        <v>0</v>
      </c>
      <c r="N1063" s="172">
        <f t="shared" si="507"/>
        <v>0</v>
      </c>
      <c r="O1063" s="172">
        <f t="shared" si="507"/>
        <v>0</v>
      </c>
      <c r="P1063" s="172">
        <f t="shared" si="507"/>
        <v>0</v>
      </c>
      <c r="Q1063" s="172">
        <f t="shared" si="507"/>
        <v>0</v>
      </c>
      <c r="R1063" s="172">
        <f t="shared" si="507"/>
        <v>0</v>
      </c>
      <c r="S1063" s="172">
        <f t="shared" si="507"/>
        <v>0</v>
      </c>
      <c r="T1063" s="172">
        <f t="shared" si="507"/>
        <v>0</v>
      </c>
      <c r="U1063" s="172">
        <f t="shared" si="507"/>
        <v>0</v>
      </c>
      <c r="V1063" s="172">
        <f t="shared" si="507"/>
        <v>0</v>
      </c>
      <c r="W1063" s="172">
        <f t="shared" si="507"/>
        <v>0</v>
      </c>
      <c r="X1063" s="172">
        <f t="shared" si="507"/>
        <v>0</v>
      </c>
      <c r="Y1063" s="172">
        <f t="shared" si="507"/>
        <v>0</v>
      </c>
      <c r="Z1063" s="172">
        <f t="shared" si="507"/>
        <v>0</v>
      </c>
      <c r="AA1063" s="172">
        <f t="shared" si="507"/>
        <v>0</v>
      </c>
      <c r="AB1063" s="172">
        <f t="shared" si="507"/>
        <v>0</v>
      </c>
      <c r="AC1063" s="172">
        <f t="shared" si="507"/>
        <v>0</v>
      </c>
      <c r="AD1063" s="172">
        <f t="shared" si="507"/>
        <v>0</v>
      </c>
      <c r="AE1063" s="172">
        <f t="shared" si="507"/>
        <v>0</v>
      </c>
      <c r="AF1063" s="172">
        <f t="shared" si="507"/>
        <v>0</v>
      </c>
      <c r="AG1063" s="172">
        <f t="shared" si="507"/>
        <v>0</v>
      </c>
      <c r="AH1063" s="172">
        <f t="shared" si="507"/>
        <v>0</v>
      </c>
      <c r="AI1063" s="172">
        <f t="shared" si="507"/>
        <v>0</v>
      </c>
      <c r="AJ1063" s="172">
        <f t="shared" si="507"/>
        <v>0</v>
      </c>
      <c r="AK1063" s="172">
        <f t="shared" si="507"/>
        <v>0</v>
      </c>
      <c r="AL1063" s="172">
        <f t="shared" si="507"/>
        <v>0</v>
      </c>
      <c r="AM1063" s="172">
        <f t="shared" si="507"/>
        <v>0</v>
      </c>
      <c r="AN1063" s="172">
        <f t="shared" si="507"/>
        <v>0</v>
      </c>
      <c r="AO1063" s="172">
        <f t="shared" si="507"/>
        <v>0</v>
      </c>
      <c r="AP1063" s="172">
        <f t="shared" si="507"/>
        <v>0</v>
      </c>
      <c r="AQ1063" s="172">
        <f t="shared" si="507"/>
        <v>0</v>
      </c>
      <c r="AR1063" s="172">
        <f t="shared" si="507"/>
        <v>0</v>
      </c>
      <c r="AS1063" s="172">
        <f t="shared" si="507"/>
        <v>0</v>
      </c>
      <c r="AT1063" s="172">
        <f t="shared" si="507"/>
        <v>0</v>
      </c>
      <c r="AU1063" s="172">
        <f t="shared" si="507"/>
        <v>0</v>
      </c>
      <c r="AV1063" s="172">
        <f t="shared" si="507"/>
        <v>0</v>
      </c>
      <c r="AW1063" s="172">
        <f t="shared" si="507"/>
        <v>0</v>
      </c>
      <c r="AX1063" s="172">
        <f t="shared" si="507"/>
        <v>0</v>
      </c>
      <c r="AY1063" s="172">
        <f t="shared" si="507"/>
        <v>0</v>
      </c>
      <c r="AZ1063" s="172">
        <f t="shared" si="507"/>
        <v>0</v>
      </c>
      <c r="BA1063" s="172">
        <f t="shared" si="507"/>
        <v>0</v>
      </c>
      <c r="BB1063" s="172">
        <f t="shared" si="507"/>
        <v>5.4585122781546067</v>
      </c>
      <c r="BC1063" s="172">
        <f t="shared" si="507"/>
        <v>65.502147337855277</v>
      </c>
      <c r="BD1063" s="172">
        <f t="shared" si="507"/>
        <v>65.502147337855277</v>
      </c>
      <c r="BE1063" s="172">
        <f t="shared" si="507"/>
        <v>65.502147337855277</v>
      </c>
      <c r="BF1063" s="172">
        <f t="shared" si="507"/>
        <v>65.502147337855277</v>
      </c>
      <c r="BG1063" s="172">
        <f t="shared" si="507"/>
        <v>65.502147337855277</v>
      </c>
      <c r="BH1063" s="172">
        <f t="shared" si="507"/>
        <v>65.502147337855277</v>
      </c>
      <c r="BI1063" s="172">
        <f t="shared" si="507"/>
        <v>65.502147337855277</v>
      </c>
      <c r="BJ1063" s="172">
        <f t="shared" si="507"/>
        <v>65.502147337855277</v>
      </c>
      <c r="BK1063" s="172">
        <f t="shared" si="507"/>
        <v>65.502147337855277</v>
      </c>
      <c r="BL1063" s="172">
        <f t="shared" si="507"/>
        <v>65.502147337855277</v>
      </c>
      <c r="BM1063" s="172">
        <f t="shared" si="507"/>
        <v>65.502147337855277</v>
      </c>
      <c r="BN1063" s="172">
        <f t="shared" si="507"/>
        <v>65.502147337855277</v>
      </c>
      <c r="BO1063" s="172">
        <f t="shared" si="507"/>
        <v>65.502147337855277</v>
      </c>
    </row>
    <row r="1064" spans="1:67" ht="13.5" customHeight="1" outlineLevel="2" thickBot="1">
      <c r="B1064" s="14" t="s">
        <v>561</v>
      </c>
      <c r="J1064" s="2"/>
      <c r="L1064" s="157">
        <f t="shared" ref="L1064:BO1064" si="508">SUM(L1058,L1061,L1063)</f>
        <v>0</v>
      </c>
      <c r="M1064" s="157">
        <f t="shared" si="508"/>
        <v>0</v>
      </c>
      <c r="N1064" s="157">
        <f t="shared" si="508"/>
        <v>0</v>
      </c>
      <c r="O1064" s="157">
        <f t="shared" si="508"/>
        <v>0</v>
      </c>
      <c r="P1064" s="157">
        <f t="shared" si="508"/>
        <v>0</v>
      </c>
      <c r="Q1064" s="157">
        <f t="shared" si="508"/>
        <v>0</v>
      </c>
      <c r="R1064" s="157">
        <f t="shared" si="508"/>
        <v>0</v>
      </c>
      <c r="S1064" s="157">
        <f t="shared" si="508"/>
        <v>0</v>
      </c>
      <c r="T1064" s="157">
        <f t="shared" si="508"/>
        <v>0</v>
      </c>
      <c r="U1064" s="157">
        <f t="shared" si="508"/>
        <v>0</v>
      </c>
      <c r="V1064" s="157">
        <f t="shared" si="508"/>
        <v>0</v>
      </c>
      <c r="W1064" s="157">
        <f t="shared" si="508"/>
        <v>0</v>
      </c>
      <c r="X1064" s="157">
        <f t="shared" si="508"/>
        <v>0</v>
      </c>
      <c r="Y1064" s="157">
        <f t="shared" si="508"/>
        <v>0</v>
      </c>
      <c r="Z1064" s="157">
        <f t="shared" si="508"/>
        <v>0</v>
      </c>
      <c r="AA1064" s="157">
        <f t="shared" si="508"/>
        <v>0</v>
      </c>
      <c r="AB1064" s="157">
        <f t="shared" si="508"/>
        <v>0</v>
      </c>
      <c r="AC1064" s="157">
        <f t="shared" si="508"/>
        <v>0</v>
      </c>
      <c r="AD1064" s="157">
        <f t="shared" si="508"/>
        <v>0</v>
      </c>
      <c r="AE1064" s="157">
        <f t="shared" si="508"/>
        <v>0</v>
      </c>
      <c r="AF1064" s="157">
        <f t="shared" si="508"/>
        <v>0</v>
      </c>
      <c r="AG1064" s="157">
        <f t="shared" si="508"/>
        <v>0</v>
      </c>
      <c r="AH1064" s="157">
        <f t="shared" si="508"/>
        <v>0</v>
      </c>
      <c r="AI1064" s="157">
        <f t="shared" si="508"/>
        <v>0</v>
      </c>
      <c r="AJ1064" s="157">
        <f t="shared" si="508"/>
        <v>0</v>
      </c>
      <c r="AK1064" s="157">
        <f t="shared" si="508"/>
        <v>0</v>
      </c>
      <c r="AL1064" s="157">
        <f t="shared" si="508"/>
        <v>0</v>
      </c>
      <c r="AM1064" s="157">
        <f t="shared" si="508"/>
        <v>0</v>
      </c>
      <c r="AN1064" s="157">
        <f t="shared" si="508"/>
        <v>0</v>
      </c>
      <c r="AO1064" s="157">
        <f t="shared" si="508"/>
        <v>0</v>
      </c>
      <c r="AP1064" s="157">
        <f t="shared" si="508"/>
        <v>0</v>
      </c>
      <c r="AQ1064" s="157">
        <f t="shared" si="508"/>
        <v>0</v>
      </c>
      <c r="AR1064" s="157">
        <f t="shared" si="508"/>
        <v>0</v>
      </c>
      <c r="AS1064" s="157">
        <f t="shared" si="508"/>
        <v>0</v>
      </c>
      <c r="AT1064" s="157">
        <f t="shared" si="508"/>
        <v>0</v>
      </c>
      <c r="AU1064" s="157">
        <f t="shared" si="508"/>
        <v>0</v>
      </c>
      <c r="AV1064" s="157">
        <f t="shared" si="508"/>
        <v>0</v>
      </c>
      <c r="AW1064" s="157">
        <f t="shared" si="508"/>
        <v>0</v>
      </c>
      <c r="AX1064" s="157">
        <f t="shared" si="508"/>
        <v>0</v>
      </c>
      <c r="AY1064" s="157">
        <f t="shared" si="508"/>
        <v>0</v>
      </c>
      <c r="AZ1064" s="157">
        <f t="shared" si="508"/>
        <v>0</v>
      </c>
      <c r="BA1064" s="157">
        <f t="shared" si="508"/>
        <v>0</v>
      </c>
      <c r="BB1064" s="157">
        <f t="shared" si="508"/>
        <v>2004.7902594933396</v>
      </c>
      <c r="BC1064" s="157">
        <f t="shared" si="508"/>
        <v>23726.333369045362</v>
      </c>
      <c r="BD1064" s="157">
        <f t="shared" si="508"/>
        <v>23114.979993892044</v>
      </c>
      <c r="BE1064" s="157">
        <f t="shared" si="508"/>
        <v>22503.626618738726</v>
      </c>
      <c r="BF1064" s="157">
        <f t="shared" si="508"/>
        <v>21892.273243585412</v>
      </c>
      <c r="BG1064" s="157">
        <f t="shared" si="508"/>
        <v>21280.919868432095</v>
      </c>
      <c r="BH1064" s="157">
        <f t="shared" si="508"/>
        <v>20669.56649327878</v>
      </c>
      <c r="BI1064" s="157">
        <f t="shared" si="508"/>
        <v>20058.213118125463</v>
      </c>
      <c r="BJ1064" s="157">
        <f t="shared" si="508"/>
        <v>19446.859742972145</v>
      </c>
      <c r="BK1064" s="157">
        <f t="shared" si="508"/>
        <v>18835.506367818827</v>
      </c>
      <c r="BL1064" s="157">
        <f t="shared" si="508"/>
        <v>18224.152992665513</v>
      </c>
      <c r="BM1064" s="157">
        <f t="shared" si="508"/>
        <v>17612.799617512195</v>
      </c>
      <c r="BN1064" s="157">
        <f t="shared" si="508"/>
        <v>17001.446242358877</v>
      </c>
      <c r="BO1064" s="157">
        <f t="shared" si="508"/>
        <v>16390.092867205563</v>
      </c>
    </row>
    <row r="1065" spans="1:67" ht="12.75" customHeight="1" outlineLevel="2">
      <c r="B1065" s="14"/>
    </row>
    <row r="1066" spans="1:67" ht="12.75" customHeight="1" outlineLevel="2">
      <c r="B1066" s="14"/>
    </row>
    <row r="1067" spans="1:67" ht="12.75" customHeight="1" outlineLevel="2">
      <c r="B1067" s="14"/>
    </row>
    <row r="1068" spans="1:67" ht="12.75" customHeight="1" outlineLevel="2">
      <c r="B1068" s="14"/>
    </row>
    <row r="1069" spans="1:67" ht="12.75" customHeight="1" outlineLevel="2">
      <c r="B1069" s="14"/>
    </row>
    <row r="1070" spans="1:67" ht="12.75" customHeight="1" outlineLevel="2">
      <c r="B1070" s="14"/>
    </row>
    <row r="1071" spans="1:67" ht="12.75" customHeight="1" outlineLevel="2">
      <c r="B1071" s="14"/>
    </row>
    <row r="1072" spans="1:67" outlineLevel="1">
      <c r="A1072">
        <f>A1042+1</f>
        <v>36</v>
      </c>
      <c r="B1072" s="158" t="s">
        <v>632</v>
      </c>
      <c r="C1072" s="150"/>
      <c r="G1072" s="159" t="s">
        <v>334</v>
      </c>
      <c r="H1072" s="1">
        <f>+C1077</f>
        <v>2055</v>
      </c>
      <c r="I1072" s="2">
        <f>+E1084</f>
        <v>580478.2613962224</v>
      </c>
      <c r="J1072" s="2">
        <f>NPV($C$4,M1072:BO1072)+L1072</f>
        <v>26387.267435247224</v>
      </c>
      <c r="L1072" s="2">
        <f>+L1094</f>
        <v>0</v>
      </c>
      <c r="M1072" s="2">
        <f t="shared" ref="M1072:BO1072" si="509">+M1094</f>
        <v>0</v>
      </c>
      <c r="N1072" s="2">
        <f t="shared" si="509"/>
        <v>0</v>
      </c>
      <c r="O1072" s="2">
        <f t="shared" si="509"/>
        <v>0</v>
      </c>
      <c r="P1072" s="2">
        <f t="shared" si="509"/>
        <v>0</v>
      </c>
      <c r="Q1072" s="2">
        <f t="shared" si="509"/>
        <v>0</v>
      </c>
      <c r="R1072" s="2">
        <f t="shared" si="509"/>
        <v>0</v>
      </c>
      <c r="S1072" s="2">
        <f t="shared" si="509"/>
        <v>0</v>
      </c>
      <c r="T1072" s="2">
        <f t="shared" si="509"/>
        <v>0</v>
      </c>
      <c r="U1072" s="2">
        <f t="shared" si="509"/>
        <v>0</v>
      </c>
      <c r="V1072" s="2">
        <f t="shared" si="509"/>
        <v>0</v>
      </c>
      <c r="W1072" s="2">
        <f t="shared" si="509"/>
        <v>0</v>
      </c>
      <c r="X1072" s="2">
        <f t="shared" si="509"/>
        <v>0</v>
      </c>
      <c r="Y1072" s="2">
        <f t="shared" si="509"/>
        <v>0</v>
      </c>
      <c r="Z1072" s="2">
        <f t="shared" si="509"/>
        <v>0</v>
      </c>
      <c r="AA1072" s="2">
        <f t="shared" si="509"/>
        <v>0</v>
      </c>
      <c r="AB1072" s="2">
        <f t="shared" si="509"/>
        <v>0</v>
      </c>
      <c r="AC1072" s="2">
        <f t="shared" si="509"/>
        <v>0</v>
      </c>
      <c r="AD1072" s="2">
        <f t="shared" si="509"/>
        <v>0</v>
      </c>
      <c r="AE1072" s="2">
        <f t="shared" si="509"/>
        <v>0</v>
      </c>
      <c r="AF1072" s="2">
        <f t="shared" si="509"/>
        <v>0</v>
      </c>
      <c r="AG1072" s="2">
        <f t="shared" si="509"/>
        <v>0</v>
      </c>
      <c r="AH1072" s="2">
        <f t="shared" si="509"/>
        <v>0</v>
      </c>
      <c r="AI1072" s="2">
        <f t="shared" si="509"/>
        <v>0</v>
      </c>
      <c r="AJ1072" s="2">
        <f t="shared" si="509"/>
        <v>0</v>
      </c>
      <c r="AK1072" s="2">
        <f t="shared" si="509"/>
        <v>0</v>
      </c>
      <c r="AL1072" s="2">
        <f t="shared" si="509"/>
        <v>0</v>
      </c>
      <c r="AM1072" s="2">
        <f t="shared" si="509"/>
        <v>0</v>
      </c>
      <c r="AN1072" s="2">
        <f t="shared" si="509"/>
        <v>0</v>
      </c>
      <c r="AO1072" s="2">
        <f t="shared" si="509"/>
        <v>0</v>
      </c>
      <c r="AP1072" s="2">
        <f t="shared" si="509"/>
        <v>0</v>
      </c>
      <c r="AQ1072" s="2">
        <f t="shared" si="509"/>
        <v>0</v>
      </c>
      <c r="AR1072" s="2">
        <f t="shared" si="509"/>
        <v>0</v>
      </c>
      <c r="AS1072" s="2">
        <f t="shared" si="509"/>
        <v>0</v>
      </c>
      <c r="AT1072" s="2">
        <f t="shared" si="509"/>
        <v>0</v>
      </c>
      <c r="AU1072" s="2">
        <f t="shared" si="509"/>
        <v>0</v>
      </c>
      <c r="AV1072" s="2">
        <f t="shared" si="509"/>
        <v>0</v>
      </c>
      <c r="AW1072" s="2">
        <f t="shared" si="509"/>
        <v>0</v>
      </c>
      <c r="AX1072" s="2">
        <f t="shared" si="509"/>
        <v>0</v>
      </c>
      <c r="AY1072" s="2">
        <f t="shared" si="509"/>
        <v>0</v>
      </c>
      <c r="AZ1072" s="2">
        <f t="shared" si="509"/>
        <v>0</v>
      </c>
      <c r="BA1072" s="2">
        <f t="shared" si="509"/>
        <v>0</v>
      </c>
      <c r="BB1072" s="2">
        <f t="shared" si="509"/>
        <v>0</v>
      </c>
      <c r="BC1072" s="2">
        <f t="shared" si="509"/>
        <v>17394.393901651172</v>
      </c>
      <c r="BD1072" s="2">
        <f t="shared" si="509"/>
        <v>68307.779409800467</v>
      </c>
      <c r="BE1072" s="2">
        <f t="shared" si="509"/>
        <v>66276.105494913689</v>
      </c>
      <c r="BF1072" s="2">
        <f t="shared" si="509"/>
        <v>64244.431580026918</v>
      </c>
      <c r="BG1072" s="2">
        <f t="shared" si="509"/>
        <v>62212.75766514014</v>
      </c>
      <c r="BH1072" s="2">
        <f t="shared" si="509"/>
        <v>60181.083750253361</v>
      </c>
      <c r="BI1072" s="2">
        <f t="shared" si="509"/>
        <v>58149.409835366583</v>
      </c>
      <c r="BJ1072" s="2">
        <f t="shared" si="509"/>
        <v>56117.735920479805</v>
      </c>
      <c r="BK1072" s="2">
        <f t="shared" si="509"/>
        <v>54086.062005593027</v>
      </c>
      <c r="BL1072" s="2">
        <f t="shared" si="509"/>
        <v>52054.388090706248</v>
      </c>
      <c r="BM1072" s="2">
        <f t="shared" si="509"/>
        <v>50022.714175819463</v>
      </c>
      <c r="BN1072" s="2">
        <f t="shared" si="509"/>
        <v>47991.040260932692</v>
      </c>
      <c r="BO1072" s="2">
        <f t="shared" si="509"/>
        <v>45959.366346045907</v>
      </c>
    </row>
    <row r="1073" spans="2:67" ht="12.75" customHeight="1" outlineLevel="2">
      <c r="B1073" s="160" t="str">
        <f>"Jan "&amp;$L$10&amp;" $"</f>
        <v>Jan 2012 $</v>
      </c>
      <c r="C1073" s="161">
        <v>183975.87599999999</v>
      </c>
      <c r="D1073" s="60"/>
      <c r="E1073" s="60"/>
      <c r="F1073" s="60"/>
      <c r="G1073" s="60"/>
      <c r="H1073" s="162"/>
    </row>
    <row r="1074" spans="2:67" ht="12.75" customHeight="1" outlineLevel="2">
      <c r="B1074" s="14" t="s">
        <v>549</v>
      </c>
      <c r="C1074" s="163">
        <v>0.33329999999999999</v>
      </c>
      <c r="D1074" s="163">
        <v>0.66669999999999996</v>
      </c>
      <c r="E1074" s="163">
        <v>0</v>
      </c>
      <c r="F1074" s="163">
        <v>0</v>
      </c>
      <c r="G1074" s="163">
        <v>0</v>
      </c>
      <c r="H1074" s="164"/>
      <c r="J1074" s="17"/>
      <c r="K1074" s="17"/>
    </row>
    <row r="1075" spans="2:67" ht="12.75" customHeight="1" outlineLevel="2">
      <c r="B1075" s="14" t="s">
        <v>323</v>
      </c>
      <c r="C1075" s="193">
        <v>2.5999999999999999E-2</v>
      </c>
      <c r="D1075" s="60"/>
      <c r="E1075" s="60"/>
      <c r="F1075" s="60"/>
      <c r="G1075" s="60"/>
    </row>
    <row r="1076" spans="2:67" ht="12.75" customHeight="1" outlineLevel="2">
      <c r="B1076" s="14" t="s">
        <v>550</v>
      </c>
      <c r="C1076" s="159">
        <v>2054</v>
      </c>
      <c r="D1076" s="159">
        <v>1</v>
      </c>
    </row>
    <row r="1077" spans="2:67" ht="12.75" customHeight="1" outlineLevel="2">
      <c r="B1077" s="14" t="s">
        <v>551</v>
      </c>
      <c r="C1077" s="159">
        <v>2055</v>
      </c>
      <c r="D1077" s="159">
        <v>10</v>
      </c>
    </row>
    <row r="1078" spans="2:67" ht="12.75" customHeight="1" outlineLevel="2">
      <c r="B1078" s="15" t="s">
        <v>552</v>
      </c>
      <c r="L1078" s="166">
        <f t="shared" ref="L1078:BO1078" si="510">(1+$C1075)^L$21</f>
        <v>1.012916580968048</v>
      </c>
      <c r="M1078" s="166">
        <f t="shared" si="510"/>
        <v>1.0392524120732172</v>
      </c>
      <c r="N1078" s="166">
        <f t="shared" si="510"/>
        <v>1.0662729747871209</v>
      </c>
      <c r="O1078" s="166">
        <f t="shared" si="510"/>
        <v>1.093996072131586</v>
      </c>
      <c r="P1078" s="166">
        <f t="shared" si="510"/>
        <v>1.1224399700070073</v>
      </c>
      <c r="Q1078" s="166">
        <f t="shared" si="510"/>
        <v>1.1516234092271895</v>
      </c>
      <c r="R1078" s="166">
        <f t="shared" si="510"/>
        <v>1.1815656178670964</v>
      </c>
      <c r="S1078" s="166">
        <f t="shared" si="510"/>
        <v>1.212286323931641</v>
      </c>
      <c r="T1078" s="166">
        <f t="shared" si="510"/>
        <v>1.2438057683538637</v>
      </c>
      <c r="U1078" s="166">
        <f t="shared" si="510"/>
        <v>1.2761447183310641</v>
      </c>
      <c r="V1078" s="166">
        <f t="shared" si="510"/>
        <v>1.3093244810076718</v>
      </c>
      <c r="W1078" s="166">
        <f t="shared" si="510"/>
        <v>1.3433669175138714</v>
      </c>
      <c r="X1078" s="166">
        <f t="shared" si="510"/>
        <v>1.3782944573692322</v>
      </c>
      <c r="Y1078" s="166">
        <f t="shared" si="510"/>
        <v>1.4141301132608322</v>
      </c>
      <c r="Z1078" s="166">
        <f t="shared" si="510"/>
        <v>1.4508974962056138</v>
      </c>
      <c r="AA1078" s="166">
        <f t="shared" si="510"/>
        <v>1.4886208311069598</v>
      </c>
      <c r="AB1078" s="166">
        <f t="shared" si="510"/>
        <v>1.5273249727157407</v>
      </c>
      <c r="AC1078" s="166">
        <f t="shared" si="510"/>
        <v>1.56703542200635</v>
      </c>
      <c r="AD1078" s="166">
        <f t="shared" si="510"/>
        <v>1.6077783429785153</v>
      </c>
      <c r="AE1078" s="166">
        <f t="shared" si="510"/>
        <v>1.6495805798959566</v>
      </c>
      <c r="AF1078" s="166">
        <f t="shared" si="510"/>
        <v>1.6924696749732515</v>
      </c>
      <c r="AG1078" s="166">
        <f t="shared" si="510"/>
        <v>1.7364738865225562</v>
      </c>
      <c r="AH1078" s="166">
        <f t="shared" si="510"/>
        <v>1.7816222075721426</v>
      </c>
      <c r="AI1078" s="166">
        <f t="shared" si="510"/>
        <v>1.8279443849690185</v>
      </c>
      <c r="AJ1078" s="166">
        <f t="shared" si="510"/>
        <v>1.8754709389782129</v>
      </c>
      <c r="AK1078" s="166">
        <f t="shared" si="510"/>
        <v>1.9242331833916464</v>
      </c>
      <c r="AL1078" s="166">
        <f t="shared" si="510"/>
        <v>1.9742632461598293</v>
      </c>
      <c r="AM1078" s="166">
        <f t="shared" si="510"/>
        <v>2.0255940905599847</v>
      </c>
      <c r="AN1078" s="166">
        <f t="shared" si="510"/>
        <v>2.0782595369145445</v>
      </c>
      <c r="AO1078" s="166">
        <f t="shared" si="510"/>
        <v>2.1322942848743227</v>
      </c>
      <c r="AP1078" s="166">
        <f t="shared" si="510"/>
        <v>2.1877339362810551</v>
      </c>
      <c r="AQ1078" s="166">
        <f t="shared" si="510"/>
        <v>2.2446150186243625</v>
      </c>
      <c r="AR1078" s="166">
        <f t="shared" si="510"/>
        <v>2.3029750091085961</v>
      </c>
      <c r="AS1078" s="166">
        <f t="shared" si="510"/>
        <v>2.3628523593454198</v>
      </c>
      <c r="AT1078" s="166">
        <f t="shared" si="510"/>
        <v>2.4242865206884003</v>
      </c>
      <c r="AU1078" s="166">
        <f t="shared" si="510"/>
        <v>2.4873179702262993</v>
      </c>
      <c r="AV1078" s="166">
        <f t="shared" si="510"/>
        <v>2.551988237452183</v>
      </c>
      <c r="AW1078" s="166">
        <f t="shared" si="510"/>
        <v>2.6183399316259397</v>
      </c>
      <c r="AX1078" s="166">
        <f t="shared" si="510"/>
        <v>2.6864167698482144</v>
      </c>
      <c r="AY1078" s="166">
        <f t="shared" si="510"/>
        <v>2.7562636058642678</v>
      </c>
      <c r="AZ1078" s="166">
        <f t="shared" si="510"/>
        <v>2.8279264596167391</v>
      </c>
      <c r="BA1078" s="166">
        <f t="shared" si="510"/>
        <v>2.9014525475667745</v>
      </c>
      <c r="BB1078" s="166">
        <f t="shared" si="510"/>
        <v>2.9768903138035103</v>
      </c>
      <c r="BC1078" s="166">
        <f t="shared" si="510"/>
        <v>3.0542894619624015</v>
      </c>
      <c r="BD1078" s="166">
        <f t="shared" si="510"/>
        <v>3.1337009879734246</v>
      </c>
      <c r="BE1078" s="166">
        <f t="shared" si="510"/>
        <v>3.2151772136607333</v>
      </c>
      <c r="BF1078" s="166">
        <f t="shared" si="510"/>
        <v>3.2987718212159121</v>
      </c>
      <c r="BG1078" s="166">
        <f t="shared" si="510"/>
        <v>3.3845398885675264</v>
      </c>
      <c r="BH1078" s="166">
        <f t="shared" si="510"/>
        <v>3.4725379256702822</v>
      </c>
      <c r="BI1078" s="166">
        <f t="shared" si="510"/>
        <v>3.5628239117377092</v>
      </c>
      <c r="BJ1078" s="166">
        <f t="shared" si="510"/>
        <v>3.6554573334428895</v>
      </c>
      <c r="BK1078" s="166">
        <f t="shared" si="510"/>
        <v>3.7504992241124051</v>
      </c>
      <c r="BL1078" s="166">
        <f t="shared" si="510"/>
        <v>3.8480122039393279</v>
      </c>
      <c r="BM1078" s="166">
        <f t="shared" si="510"/>
        <v>3.9480605212417501</v>
      </c>
      <c r="BN1078" s="166">
        <f t="shared" si="510"/>
        <v>4.0507100947940362</v>
      </c>
      <c r="BO1078" s="166">
        <f t="shared" si="510"/>
        <v>4.156028557258681</v>
      </c>
    </row>
    <row r="1079" spans="2:67" ht="12.75" customHeight="1" outlineLevel="2">
      <c r="B1079" s="14" t="s">
        <v>553</v>
      </c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</row>
    <row r="1080" spans="2:67" ht="12.75" customHeight="1" outlineLevel="2">
      <c r="B1080" s="64" t="s">
        <v>554</v>
      </c>
      <c r="L1080" s="2">
        <f t="shared" ref="L1080:BO1080" si="511">IF(L$10&gt;$C1077,0,+K1083)</f>
        <v>0</v>
      </c>
      <c r="M1080" s="2">
        <f t="shared" si="511"/>
        <v>0</v>
      </c>
      <c r="N1080" s="2">
        <f t="shared" si="511"/>
        <v>0</v>
      </c>
      <c r="O1080" s="2">
        <f t="shared" si="511"/>
        <v>0</v>
      </c>
      <c r="P1080" s="2">
        <f t="shared" si="511"/>
        <v>0</v>
      </c>
      <c r="Q1080" s="2">
        <f t="shared" si="511"/>
        <v>0</v>
      </c>
      <c r="R1080" s="2">
        <f t="shared" si="511"/>
        <v>0</v>
      </c>
      <c r="S1080" s="2">
        <f t="shared" si="511"/>
        <v>0</v>
      </c>
      <c r="T1080" s="2">
        <f t="shared" si="511"/>
        <v>0</v>
      </c>
      <c r="U1080" s="2">
        <f t="shared" si="511"/>
        <v>0</v>
      </c>
      <c r="V1080" s="2">
        <f t="shared" si="511"/>
        <v>0</v>
      </c>
      <c r="W1080" s="2">
        <f t="shared" si="511"/>
        <v>0</v>
      </c>
      <c r="X1080" s="2">
        <f t="shared" si="511"/>
        <v>0</v>
      </c>
      <c r="Y1080" s="2">
        <f t="shared" si="511"/>
        <v>0</v>
      </c>
      <c r="Z1080" s="2">
        <f t="shared" si="511"/>
        <v>0</v>
      </c>
      <c r="AA1080" s="2">
        <f t="shared" si="511"/>
        <v>0</v>
      </c>
      <c r="AB1080" s="2">
        <f t="shared" si="511"/>
        <v>0</v>
      </c>
      <c r="AC1080" s="2">
        <f t="shared" si="511"/>
        <v>0</v>
      </c>
      <c r="AD1080" s="2">
        <f t="shared" si="511"/>
        <v>0</v>
      </c>
      <c r="AE1080" s="2">
        <f t="shared" si="511"/>
        <v>0</v>
      </c>
      <c r="AF1080" s="2">
        <f t="shared" si="511"/>
        <v>0</v>
      </c>
      <c r="AG1080" s="2">
        <f t="shared" si="511"/>
        <v>0</v>
      </c>
      <c r="AH1080" s="2">
        <f t="shared" si="511"/>
        <v>0</v>
      </c>
      <c r="AI1080" s="2">
        <f t="shared" si="511"/>
        <v>0</v>
      </c>
      <c r="AJ1080" s="2">
        <f t="shared" si="511"/>
        <v>0</v>
      </c>
      <c r="AK1080" s="2">
        <f t="shared" si="511"/>
        <v>0</v>
      </c>
      <c r="AL1080" s="2">
        <f t="shared" si="511"/>
        <v>0</v>
      </c>
      <c r="AM1080" s="2">
        <f t="shared" si="511"/>
        <v>0</v>
      </c>
      <c r="AN1080" s="2">
        <f t="shared" si="511"/>
        <v>0</v>
      </c>
      <c r="AO1080" s="2">
        <f t="shared" si="511"/>
        <v>0</v>
      </c>
      <c r="AP1080" s="2">
        <f t="shared" si="511"/>
        <v>0</v>
      </c>
      <c r="AQ1080" s="2">
        <f t="shared" si="511"/>
        <v>0</v>
      </c>
      <c r="AR1080" s="2">
        <f t="shared" si="511"/>
        <v>0</v>
      </c>
      <c r="AS1080" s="2">
        <f t="shared" si="511"/>
        <v>0</v>
      </c>
      <c r="AT1080" s="2">
        <f t="shared" si="511"/>
        <v>0</v>
      </c>
      <c r="AU1080" s="2">
        <f t="shared" si="511"/>
        <v>0</v>
      </c>
      <c r="AV1080" s="2">
        <f t="shared" si="511"/>
        <v>0</v>
      </c>
      <c r="AW1080" s="2">
        <f t="shared" si="511"/>
        <v>0</v>
      </c>
      <c r="AX1080" s="2">
        <f t="shared" si="511"/>
        <v>0</v>
      </c>
      <c r="AY1080" s="2">
        <f t="shared" si="511"/>
        <v>0</v>
      </c>
      <c r="AZ1080" s="2">
        <f t="shared" si="511"/>
        <v>0</v>
      </c>
      <c r="BA1080" s="2">
        <f t="shared" si="511"/>
        <v>0</v>
      </c>
      <c r="BB1080" s="2">
        <f t="shared" si="511"/>
        <v>0</v>
      </c>
      <c r="BC1080" s="2">
        <f t="shared" si="511"/>
        <v>188244.79975042221</v>
      </c>
      <c r="BD1080" s="2">
        <f t="shared" si="511"/>
        <v>0</v>
      </c>
      <c r="BE1080" s="2">
        <f t="shared" si="511"/>
        <v>0</v>
      </c>
      <c r="BF1080" s="2">
        <f t="shared" si="511"/>
        <v>0</v>
      </c>
      <c r="BG1080" s="2">
        <f t="shared" si="511"/>
        <v>0</v>
      </c>
      <c r="BH1080" s="2">
        <f t="shared" si="511"/>
        <v>0</v>
      </c>
      <c r="BI1080" s="2">
        <f t="shared" si="511"/>
        <v>0</v>
      </c>
      <c r="BJ1080" s="2">
        <f t="shared" si="511"/>
        <v>0</v>
      </c>
      <c r="BK1080" s="2">
        <f t="shared" si="511"/>
        <v>0</v>
      </c>
      <c r="BL1080" s="2">
        <f t="shared" si="511"/>
        <v>0</v>
      </c>
      <c r="BM1080" s="2">
        <f t="shared" si="511"/>
        <v>0</v>
      </c>
      <c r="BN1080" s="2">
        <f t="shared" si="511"/>
        <v>0</v>
      </c>
      <c r="BO1080" s="2">
        <f t="shared" si="511"/>
        <v>0</v>
      </c>
    </row>
    <row r="1081" spans="2:67" ht="12.75" customHeight="1" outlineLevel="2">
      <c r="B1081" s="64" t="s">
        <v>555</v>
      </c>
      <c r="L1081" s="2">
        <f t="shared" ref="L1081:BO1081" si="512">IF(AND(L$10&gt;=$C1076,L$10&lt;=$C1077),INDEX($C1074:$G1074,1,L$10-$C1076+1)*$C1073*L1078,0)</f>
        <v>0</v>
      </c>
      <c r="M1081" s="2">
        <f t="shared" si="512"/>
        <v>0</v>
      </c>
      <c r="N1081" s="2">
        <f t="shared" si="512"/>
        <v>0</v>
      </c>
      <c r="O1081" s="2">
        <f t="shared" si="512"/>
        <v>0</v>
      </c>
      <c r="P1081" s="2">
        <f t="shared" si="512"/>
        <v>0</v>
      </c>
      <c r="Q1081" s="2">
        <f t="shared" si="512"/>
        <v>0</v>
      </c>
      <c r="R1081" s="2">
        <f t="shared" si="512"/>
        <v>0</v>
      </c>
      <c r="S1081" s="2">
        <f t="shared" si="512"/>
        <v>0</v>
      </c>
      <c r="T1081" s="2">
        <f t="shared" si="512"/>
        <v>0</v>
      </c>
      <c r="U1081" s="2">
        <f t="shared" si="512"/>
        <v>0</v>
      </c>
      <c r="V1081" s="2">
        <f t="shared" si="512"/>
        <v>0</v>
      </c>
      <c r="W1081" s="2">
        <f t="shared" si="512"/>
        <v>0</v>
      </c>
      <c r="X1081" s="2">
        <f t="shared" si="512"/>
        <v>0</v>
      </c>
      <c r="Y1081" s="2">
        <f t="shared" si="512"/>
        <v>0</v>
      </c>
      <c r="Z1081" s="2">
        <f t="shared" si="512"/>
        <v>0</v>
      </c>
      <c r="AA1081" s="2">
        <f t="shared" si="512"/>
        <v>0</v>
      </c>
      <c r="AB1081" s="2">
        <f t="shared" si="512"/>
        <v>0</v>
      </c>
      <c r="AC1081" s="2">
        <f t="shared" si="512"/>
        <v>0</v>
      </c>
      <c r="AD1081" s="2">
        <f t="shared" si="512"/>
        <v>0</v>
      </c>
      <c r="AE1081" s="2">
        <f t="shared" si="512"/>
        <v>0</v>
      </c>
      <c r="AF1081" s="2">
        <f t="shared" si="512"/>
        <v>0</v>
      </c>
      <c r="AG1081" s="2">
        <f t="shared" si="512"/>
        <v>0</v>
      </c>
      <c r="AH1081" s="2">
        <f t="shared" si="512"/>
        <v>0</v>
      </c>
      <c r="AI1081" s="2">
        <f t="shared" si="512"/>
        <v>0</v>
      </c>
      <c r="AJ1081" s="2">
        <f t="shared" si="512"/>
        <v>0</v>
      </c>
      <c r="AK1081" s="2">
        <f t="shared" si="512"/>
        <v>0</v>
      </c>
      <c r="AL1081" s="2">
        <f t="shared" si="512"/>
        <v>0</v>
      </c>
      <c r="AM1081" s="2">
        <f t="shared" si="512"/>
        <v>0</v>
      </c>
      <c r="AN1081" s="2">
        <f t="shared" si="512"/>
        <v>0</v>
      </c>
      <c r="AO1081" s="2">
        <f t="shared" si="512"/>
        <v>0</v>
      </c>
      <c r="AP1081" s="2">
        <f t="shared" si="512"/>
        <v>0</v>
      </c>
      <c r="AQ1081" s="2">
        <f t="shared" si="512"/>
        <v>0</v>
      </c>
      <c r="AR1081" s="2">
        <f t="shared" si="512"/>
        <v>0</v>
      </c>
      <c r="AS1081" s="2">
        <f t="shared" si="512"/>
        <v>0</v>
      </c>
      <c r="AT1081" s="2">
        <f t="shared" si="512"/>
        <v>0</v>
      </c>
      <c r="AU1081" s="2">
        <f t="shared" si="512"/>
        <v>0</v>
      </c>
      <c r="AV1081" s="2">
        <f t="shared" si="512"/>
        <v>0</v>
      </c>
      <c r="AW1081" s="2">
        <f t="shared" si="512"/>
        <v>0</v>
      </c>
      <c r="AX1081" s="2">
        <f t="shared" si="512"/>
        <v>0</v>
      </c>
      <c r="AY1081" s="2">
        <f t="shared" si="512"/>
        <v>0</v>
      </c>
      <c r="AZ1081" s="2">
        <f t="shared" si="512"/>
        <v>0</v>
      </c>
      <c r="BA1081" s="2">
        <f t="shared" si="512"/>
        <v>0</v>
      </c>
      <c r="BB1081" s="2">
        <f t="shared" si="512"/>
        <v>182540.41187919729</v>
      </c>
      <c r="BC1081" s="2">
        <f t="shared" si="512"/>
        <v>374629.11673404503</v>
      </c>
      <c r="BD1081" s="2">
        <f t="shared" si="512"/>
        <v>0</v>
      </c>
      <c r="BE1081" s="2">
        <f t="shared" si="512"/>
        <v>0</v>
      </c>
      <c r="BF1081" s="2">
        <f t="shared" si="512"/>
        <v>0</v>
      </c>
      <c r="BG1081" s="2">
        <f t="shared" si="512"/>
        <v>0</v>
      </c>
      <c r="BH1081" s="2">
        <f t="shared" si="512"/>
        <v>0</v>
      </c>
      <c r="BI1081" s="2">
        <f t="shared" si="512"/>
        <v>0</v>
      </c>
      <c r="BJ1081" s="2">
        <f t="shared" si="512"/>
        <v>0</v>
      </c>
      <c r="BK1081" s="2">
        <f t="shared" si="512"/>
        <v>0</v>
      </c>
      <c r="BL1081" s="2">
        <f t="shared" si="512"/>
        <v>0</v>
      </c>
      <c r="BM1081" s="2">
        <f t="shared" si="512"/>
        <v>0</v>
      </c>
      <c r="BN1081" s="2">
        <f t="shared" si="512"/>
        <v>0</v>
      </c>
      <c r="BO1081" s="2">
        <f t="shared" si="512"/>
        <v>0</v>
      </c>
    </row>
    <row r="1082" spans="2:67" ht="12.75" customHeight="1" outlineLevel="2">
      <c r="B1082" s="64" t="s">
        <v>3</v>
      </c>
      <c r="C1082" s="165">
        <v>6.25E-2</v>
      </c>
      <c r="L1082" s="2">
        <f t="shared" ref="L1082:BO1082" si="513">SUM(L1080,L1081/2)*$C1082*IF(L$10=$C1076,(13-$D1076)/12,IF(L$10=$C1077,($D1077-1)/12,1))</f>
        <v>0</v>
      </c>
      <c r="M1082" s="2">
        <f t="shared" si="513"/>
        <v>0</v>
      </c>
      <c r="N1082" s="2">
        <f t="shared" si="513"/>
        <v>0</v>
      </c>
      <c r="O1082" s="2">
        <f t="shared" si="513"/>
        <v>0</v>
      </c>
      <c r="P1082" s="2">
        <f t="shared" si="513"/>
        <v>0</v>
      </c>
      <c r="Q1082" s="2">
        <f t="shared" si="513"/>
        <v>0</v>
      </c>
      <c r="R1082" s="2">
        <f t="shared" si="513"/>
        <v>0</v>
      </c>
      <c r="S1082" s="2">
        <f t="shared" si="513"/>
        <v>0</v>
      </c>
      <c r="T1082" s="2">
        <f t="shared" si="513"/>
        <v>0</v>
      </c>
      <c r="U1082" s="2">
        <f t="shared" si="513"/>
        <v>0</v>
      </c>
      <c r="V1082" s="2">
        <f t="shared" si="513"/>
        <v>0</v>
      </c>
      <c r="W1082" s="2">
        <f t="shared" si="513"/>
        <v>0</v>
      </c>
      <c r="X1082" s="2">
        <f t="shared" si="513"/>
        <v>0</v>
      </c>
      <c r="Y1082" s="2">
        <f t="shared" si="513"/>
        <v>0</v>
      </c>
      <c r="Z1082" s="2">
        <f t="shared" si="513"/>
        <v>0</v>
      </c>
      <c r="AA1082" s="2">
        <f t="shared" si="513"/>
        <v>0</v>
      </c>
      <c r="AB1082" s="2">
        <f t="shared" si="513"/>
        <v>0</v>
      </c>
      <c r="AC1082" s="2">
        <f t="shared" si="513"/>
        <v>0</v>
      </c>
      <c r="AD1082" s="2">
        <f t="shared" si="513"/>
        <v>0</v>
      </c>
      <c r="AE1082" s="2">
        <f t="shared" si="513"/>
        <v>0</v>
      </c>
      <c r="AF1082" s="2">
        <f t="shared" si="513"/>
        <v>0</v>
      </c>
      <c r="AG1082" s="2">
        <f t="shared" si="513"/>
        <v>0</v>
      </c>
      <c r="AH1082" s="2">
        <f t="shared" si="513"/>
        <v>0</v>
      </c>
      <c r="AI1082" s="2">
        <f t="shared" si="513"/>
        <v>0</v>
      </c>
      <c r="AJ1082" s="2">
        <f t="shared" si="513"/>
        <v>0</v>
      </c>
      <c r="AK1082" s="2">
        <f t="shared" si="513"/>
        <v>0</v>
      </c>
      <c r="AL1082" s="2">
        <f t="shared" si="513"/>
        <v>0</v>
      </c>
      <c r="AM1082" s="2">
        <f t="shared" si="513"/>
        <v>0</v>
      </c>
      <c r="AN1082" s="2">
        <f t="shared" si="513"/>
        <v>0</v>
      </c>
      <c r="AO1082" s="2">
        <f t="shared" si="513"/>
        <v>0</v>
      </c>
      <c r="AP1082" s="2">
        <f t="shared" si="513"/>
        <v>0</v>
      </c>
      <c r="AQ1082" s="2">
        <f t="shared" si="513"/>
        <v>0</v>
      </c>
      <c r="AR1082" s="2">
        <f t="shared" si="513"/>
        <v>0</v>
      </c>
      <c r="AS1082" s="2">
        <f t="shared" si="513"/>
        <v>0</v>
      </c>
      <c r="AT1082" s="2">
        <f t="shared" si="513"/>
        <v>0</v>
      </c>
      <c r="AU1082" s="2">
        <f t="shared" si="513"/>
        <v>0</v>
      </c>
      <c r="AV1082" s="2">
        <f t="shared" si="513"/>
        <v>0</v>
      </c>
      <c r="AW1082" s="2">
        <f t="shared" si="513"/>
        <v>0</v>
      </c>
      <c r="AX1082" s="2">
        <f t="shared" si="513"/>
        <v>0</v>
      </c>
      <c r="AY1082" s="2">
        <f t="shared" si="513"/>
        <v>0</v>
      </c>
      <c r="AZ1082" s="2">
        <f t="shared" si="513"/>
        <v>0</v>
      </c>
      <c r="BA1082" s="2">
        <f t="shared" si="513"/>
        <v>0</v>
      </c>
      <c r="BB1082" s="2">
        <f t="shared" si="513"/>
        <v>5704.3878712249152</v>
      </c>
      <c r="BC1082" s="2">
        <f t="shared" si="513"/>
        <v>17604.344911755223</v>
      </c>
      <c r="BD1082" s="2">
        <f t="shared" si="513"/>
        <v>0</v>
      </c>
      <c r="BE1082" s="2">
        <f t="shared" si="513"/>
        <v>0</v>
      </c>
      <c r="BF1082" s="2">
        <f t="shared" si="513"/>
        <v>0</v>
      </c>
      <c r="BG1082" s="2">
        <f t="shared" si="513"/>
        <v>0</v>
      </c>
      <c r="BH1082" s="2">
        <f t="shared" si="513"/>
        <v>0</v>
      </c>
      <c r="BI1082" s="2">
        <f t="shared" si="513"/>
        <v>0</v>
      </c>
      <c r="BJ1082" s="2">
        <f t="shared" si="513"/>
        <v>0</v>
      </c>
      <c r="BK1082" s="2">
        <f t="shared" si="513"/>
        <v>0</v>
      </c>
      <c r="BL1082" s="2">
        <f t="shared" si="513"/>
        <v>0</v>
      </c>
      <c r="BM1082" s="2">
        <f t="shared" si="513"/>
        <v>0</v>
      </c>
      <c r="BN1082" s="2">
        <f t="shared" si="513"/>
        <v>0</v>
      </c>
      <c r="BO1082" s="2">
        <f t="shared" si="513"/>
        <v>0</v>
      </c>
    </row>
    <row r="1083" spans="2:67" ht="12.75" customHeight="1" outlineLevel="2">
      <c r="B1083" s="64" t="s">
        <v>556</v>
      </c>
      <c r="K1083" s="167"/>
      <c r="L1083" s="2">
        <f>SUM(L1080:L1082)</f>
        <v>0</v>
      </c>
      <c r="M1083" s="2">
        <f t="shared" ref="M1083:BO1083" si="514">SUM(M1080:M1082)</f>
        <v>0</v>
      </c>
      <c r="N1083" s="2">
        <f t="shared" si="514"/>
        <v>0</v>
      </c>
      <c r="O1083" s="2">
        <f t="shared" si="514"/>
        <v>0</v>
      </c>
      <c r="P1083" s="2">
        <f t="shared" si="514"/>
        <v>0</v>
      </c>
      <c r="Q1083" s="2">
        <f t="shared" si="514"/>
        <v>0</v>
      </c>
      <c r="R1083" s="2">
        <f t="shared" si="514"/>
        <v>0</v>
      </c>
      <c r="S1083" s="2">
        <f t="shared" si="514"/>
        <v>0</v>
      </c>
      <c r="T1083" s="2">
        <f t="shared" si="514"/>
        <v>0</v>
      </c>
      <c r="U1083" s="2">
        <f t="shared" si="514"/>
        <v>0</v>
      </c>
      <c r="V1083" s="2">
        <f t="shared" si="514"/>
        <v>0</v>
      </c>
      <c r="W1083" s="2">
        <f t="shared" si="514"/>
        <v>0</v>
      </c>
      <c r="X1083" s="2">
        <f t="shared" si="514"/>
        <v>0</v>
      </c>
      <c r="Y1083" s="2">
        <f t="shared" si="514"/>
        <v>0</v>
      </c>
      <c r="Z1083" s="2">
        <f t="shared" si="514"/>
        <v>0</v>
      </c>
      <c r="AA1083" s="2">
        <f t="shared" si="514"/>
        <v>0</v>
      </c>
      <c r="AB1083" s="2">
        <f t="shared" si="514"/>
        <v>0</v>
      </c>
      <c r="AC1083" s="2">
        <f t="shared" si="514"/>
        <v>0</v>
      </c>
      <c r="AD1083" s="2">
        <f t="shared" si="514"/>
        <v>0</v>
      </c>
      <c r="AE1083" s="2">
        <f t="shared" si="514"/>
        <v>0</v>
      </c>
      <c r="AF1083" s="2">
        <f t="shared" si="514"/>
        <v>0</v>
      </c>
      <c r="AG1083" s="2">
        <f t="shared" si="514"/>
        <v>0</v>
      </c>
      <c r="AH1083" s="2">
        <f t="shared" si="514"/>
        <v>0</v>
      </c>
      <c r="AI1083" s="2">
        <f t="shared" si="514"/>
        <v>0</v>
      </c>
      <c r="AJ1083" s="2">
        <f t="shared" si="514"/>
        <v>0</v>
      </c>
      <c r="AK1083" s="2">
        <f t="shared" si="514"/>
        <v>0</v>
      </c>
      <c r="AL1083" s="2">
        <f t="shared" si="514"/>
        <v>0</v>
      </c>
      <c r="AM1083" s="2">
        <f t="shared" si="514"/>
        <v>0</v>
      </c>
      <c r="AN1083" s="2">
        <f t="shared" si="514"/>
        <v>0</v>
      </c>
      <c r="AO1083" s="2">
        <f t="shared" si="514"/>
        <v>0</v>
      </c>
      <c r="AP1083" s="2">
        <f t="shared" si="514"/>
        <v>0</v>
      </c>
      <c r="AQ1083" s="2">
        <f t="shared" si="514"/>
        <v>0</v>
      </c>
      <c r="AR1083" s="2">
        <f t="shared" si="514"/>
        <v>0</v>
      </c>
      <c r="AS1083" s="2">
        <f t="shared" si="514"/>
        <v>0</v>
      </c>
      <c r="AT1083" s="2">
        <f t="shared" si="514"/>
        <v>0</v>
      </c>
      <c r="AU1083" s="2">
        <f t="shared" si="514"/>
        <v>0</v>
      </c>
      <c r="AV1083" s="2">
        <f t="shared" si="514"/>
        <v>0</v>
      </c>
      <c r="AW1083" s="2">
        <f t="shared" si="514"/>
        <v>0</v>
      </c>
      <c r="AX1083" s="2">
        <f t="shared" si="514"/>
        <v>0</v>
      </c>
      <c r="AY1083" s="2">
        <f t="shared" si="514"/>
        <v>0</v>
      </c>
      <c r="AZ1083" s="2">
        <f t="shared" si="514"/>
        <v>0</v>
      </c>
      <c r="BA1083" s="2">
        <f t="shared" si="514"/>
        <v>0</v>
      </c>
      <c r="BB1083" s="2">
        <f t="shared" si="514"/>
        <v>188244.79975042221</v>
      </c>
      <c r="BC1083" s="2">
        <f t="shared" si="514"/>
        <v>580478.2613962224</v>
      </c>
      <c r="BD1083" s="2">
        <f t="shared" si="514"/>
        <v>0</v>
      </c>
      <c r="BE1083" s="2">
        <f t="shared" si="514"/>
        <v>0</v>
      </c>
      <c r="BF1083" s="2">
        <f t="shared" si="514"/>
        <v>0</v>
      </c>
      <c r="BG1083" s="2">
        <f t="shared" si="514"/>
        <v>0</v>
      </c>
      <c r="BH1083" s="2">
        <f t="shared" si="514"/>
        <v>0</v>
      </c>
      <c r="BI1083" s="2">
        <f t="shared" si="514"/>
        <v>0</v>
      </c>
      <c r="BJ1083" s="2">
        <f t="shared" si="514"/>
        <v>0</v>
      </c>
      <c r="BK1083" s="2">
        <f t="shared" si="514"/>
        <v>0</v>
      </c>
      <c r="BL1083" s="2">
        <f t="shared" si="514"/>
        <v>0</v>
      </c>
      <c r="BM1083" s="2">
        <f t="shared" si="514"/>
        <v>0</v>
      </c>
      <c r="BN1083" s="2">
        <f t="shared" si="514"/>
        <v>0</v>
      </c>
      <c r="BO1083" s="2">
        <f t="shared" si="514"/>
        <v>0</v>
      </c>
    </row>
    <row r="1084" spans="2:67" ht="12.75" customHeight="1" outlineLevel="2">
      <c r="B1084" s="168" t="s">
        <v>557</v>
      </c>
      <c r="E1084" s="2">
        <f>MAX(L1083:BO1083)*(1+$C$8)</f>
        <v>580478.2613962224</v>
      </c>
      <c r="F1084" s="159">
        <v>20</v>
      </c>
      <c r="G1084" s="169">
        <f>+$C$6</f>
        <v>2.9999999999999997E-4</v>
      </c>
      <c r="H1084" s="151"/>
      <c r="L1084" s="2"/>
      <c r="M1084" s="2"/>
      <c r="N1084" s="2"/>
      <c r="O1084" s="2"/>
      <c r="P1084" s="2"/>
      <c r="Q1084" s="2"/>
    </row>
    <row r="1085" spans="2:67" ht="12.75" customHeight="1" outlineLevel="2">
      <c r="B1085" s="14"/>
    </row>
    <row r="1086" spans="2:67" ht="12.75" customHeight="1" outlineLevel="2">
      <c r="B1086" s="170" t="s">
        <v>558</v>
      </c>
    </row>
    <row r="1087" spans="2:67" ht="12.75" customHeight="1" outlineLevel="2">
      <c r="B1087" s="168" t="s">
        <v>559</v>
      </c>
      <c r="K1087" s="2"/>
      <c r="L1087" s="2">
        <f t="shared" ref="L1087:BO1087" si="515">IF(L$10=$C1077,$E1084,K1089)</f>
        <v>0</v>
      </c>
      <c r="M1087" s="2">
        <f t="shared" si="515"/>
        <v>0</v>
      </c>
      <c r="N1087" s="2">
        <f t="shared" si="515"/>
        <v>0</v>
      </c>
      <c r="O1087" s="2">
        <f t="shared" si="515"/>
        <v>0</v>
      </c>
      <c r="P1087" s="2">
        <f t="shared" si="515"/>
        <v>0</v>
      </c>
      <c r="Q1087" s="2">
        <f t="shared" si="515"/>
        <v>0</v>
      </c>
      <c r="R1087" s="2">
        <f t="shared" si="515"/>
        <v>0</v>
      </c>
      <c r="S1087" s="2">
        <f t="shared" si="515"/>
        <v>0</v>
      </c>
      <c r="T1087" s="2">
        <f t="shared" si="515"/>
        <v>0</v>
      </c>
      <c r="U1087" s="2">
        <f t="shared" si="515"/>
        <v>0</v>
      </c>
      <c r="V1087" s="2">
        <f t="shared" si="515"/>
        <v>0</v>
      </c>
      <c r="W1087" s="2">
        <f t="shared" si="515"/>
        <v>0</v>
      </c>
      <c r="X1087" s="2">
        <f t="shared" si="515"/>
        <v>0</v>
      </c>
      <c r="Y1087" s="2">
        <f t="shared" si="515"/>
        <v>0</v>
      </c>
      <c r="Z1087" s="2">
        <f t="shared" si="515"/>
        <v>0</v>
      </c>
      <c r="AA1087" s="2">
        <f t="shared" si="515"/>
        <v>0</v>
      </c>
      <c r="AB1087" s="2">
        <f t="shared" si="515"/>
        <v>0</v>
      </c>
      <c r="AC1087" s="2">
        <f t="shared" si="515"/>
        <v>0</v>
      </c>
      <c r="AD1087" s="2">
        <f t="shared" si="515"/>
        <v>0</v>
      </c>
      <c r="AE1087" s="2">
        <f t="shared" si="515"/>
        <v>0</v>
      </c>
      <c r="AF1087" s="2">
        <f t="shared" si="515"/>
        <v>0</v>
      </c>
      <c r="AG1087" s="2">
        <f t="shared" si="515"/>
        <v>0</v>
      </c>
      <c r="AH1087" s="2">
        <f t="shared" si="515"/>
        <v>0</v>
      </c>
      <c r="AI1087" s="2">
        <f t="shared" si="515"/>
        <v>0</v>
      </c>
      <c r="AJ1087" s="2">
        <f t="shared" si="515"/>
        <v>0</v>
      </c>
      <c r="AK1087" s="2">
        <f t="shared" si="515"/>
        <v>0</v>
      </c>
      <c r="AL1087" s="2">
        <f t="shared" si="515"/>
        <v>0</v>
      </c>
      <c r="AM1087" s="2">
        <f t="shared" si="515"/>
        <v>0</v>
      </c>
      <c r="AN1087" s="2">
        <f t="shared" si="515"/>
        <v>0</v>
      </c>
      <c r="AO1087" s="2">
        <f t="shared" si="515"/>
        <v>0</v>
      </c>
      <c r="AP1087" s="2">
        <f t="shared" si="515"/>
        <v>0</v>
      </c>
      <c r="AQ1087" s="2">
        <f t="shared" si="515"/>
        <v>0</v>
      </c>
      <c r="AR1087" s="2">
        <f t="shared" si="515"/>
        <v>0</v>
      </c>
      <c r="AS1087" s="2">
        <f t="shared" si="515"/>
        <v>0</v>
      </c>
      <c r="AT1087" s="2">
        <f t="shared" si="515"/>
        <v>0</v>
      </c>
      <c r="AU1087" s="2">
        <f t="shared" si="515"/>
        <v>0</v>
      </c>
      <c r="AV1087" s="2">
        <f t="shared" si="515"/>
        <v>0</v>
      </c>
      <c r="AW1087" s="2">
        <f t="shared" si="515"/>
        <v>0</v>
      </c>
      <c r="AX1087" s="2">
        <f t="shared" si="515"/>
        <v>0</v>
      </c>
      <c r="AY1087" s="2">
        <f t="shared" si="515"/>
        <v>0</v>
      </c>
      <c r="AZ1087" s="2">
        <f t="shared" si="515"/>
        <v>0</v>
      </c>
      <c r="BA1087" s="2">
        <f t="shared" si="515"/>
        <v>0</v>
      </c>
      <c r="BB1087" s="2">
        <f t="shared" si="515"/>
        <v>0</v>
      </c>
      <c r="BC1087" s="2">
        <f t="shared" si="515"/>
        <v>580478.2613962224</v>
      </c>
      <c r="BD1087" s="2">
        <f t="shared" si="515"/>
        <v>573222.2831287696</v>
      </c>
      <c r="BE1087" s="2">
        <f t="shared" si="515"/>
        <v>544198.37005895854</v>
      </c>
      <c r="BF1087" s="2">
        <f t="shared" si="515"/>
        <v>515174.45698914741</v>
      </c>
      <c r="BG1087" s="2">
        <f t="shared" si="515"/>
        <v>486150.54391933628</v>
      </c>
      <c r="BH1087" s="2">
        <f t="shared" si="515"/>
        <v>457126.63084952516</v>
      </c>
      <c r="BI1087" s="2">
        <f t="shared" si="515"/>
        <v>428102.71777971403</v>
      </c>
      <c r="BJ1087" s="2">
        <f t="shared" si="515"/>
        <v>399078.80470990291</v>
      </c>
      <c r="BK1087" s="2">
        <f t="shared" si="515"/>
        <v>370054.89164009178</v>
      </c>
      <c r="BL1087" s="2">
        <f t="shared" si="515"/>
        <v>341030.97857028065</v>
      </c>
      <c r="BM1087" s="2">
        <f t="shared" si="515"/>
        <v>312007.06550046953</v>
      </c>
      <c r="BN1087" s="2">
        <f t="shared" si="515"/>
        <v>282983.1524306584</v>
      </c>
      <c r="BO1087" s="2">
        <f t="shared" si="515"/>
        <v>253959.23936084728</v>
      </c>
    </row>
    <row r="1088" spans="2:67" ht="12.75" customHeight="1" outlineLevel="2">
      <c r="B1088" s="64" t="s">
        <v>541</v>
      </c>
      <c r="K1088" s="2"/>
      <c r="L1088" s="2">
        <f t="shared" ref="L1088:BO1088" si="516">IF(L$10=$C1077,$E1084/$F1084*(13-$D1077)/12,MIN(K1089,$E1084/$F1084))</f>
        <v>0</v>
      </c>
      <c r="M1088" s="2">
        <f t="shared" si="516"/>
        <v>0</v>
      </c>
      <c r="N1088" s="2">
        <f t="shared" si="516"/>
        <v>0</v>
      </c>
      <c r="O1088" s="2">
        <f t="shared" si="516"/>
        <v>0</v>
      </c>
      <c r="P1088" s="2">
        <f t="shared" si="516"/>
        <v>0</v>
      </c>
      <c r="Q1088" s="2">
        <f t="shared" si="516"/>
        <v>0</v>
      </c>
      <c r="R1088" s="2">
        <f t="shared" si="516"/>
        <v>0</v>
      </c>
      <c r="S1088" s="2">
        <f t="shared" si="516"/>
        <v>0</v>
      </c>
      <c r="T1088" s="2">
        <f t="shared" si="516"/>
        <v>0</v>
      </c>
      <c r="U1088" s="2">
        <f t="shared" si="516"/>
        <v>0</v>
      </c>
      <c r="V1088" s="2">
        <f t="shared" si="516"/>
        <v>0</v>
      </c>
      <c r="W1088" s="2">
        <f t="shared" si="516"/>
        <v>0</v>
      </c>
      <c r="X1088" s="2">
        <f t="shared" si="516"/>
        <v>0</v>
      </c>
      <c r="Y1088" s="2">
        <f t="shared" si="516"/>
        <v>0</v>
      </c>
      <c r="Z1088" s="2">
        <f t="shared" si="516"/>
        <v>0</v>
      </c>
      <c r="AA1088" s="2">
        <f t="shared" si="516"/>
        <v>0</v>
      </c>
      <c r="AB1088" s="2">
        <f t="shared" si="516"/>
        <v>0</v>
      </c>
      <c r="AC1088" s="2">
        <f t="shared" si="516"/>
        <v>0</v>
      </c>
      <c r="AD1088" s="2">
        <f t="shared" si="516"/>
        <v>0</v>
      </c>
      <c r="AE1088" s="2">
        <f t="shared" si="516"/>
        <v>0</v>
      </c>
      <c r="AF1088" s="2">
        <f t="shared" si="516"/>
        <v>0</v>
      </c>
      <c r="AG1088" s="2">
        <f t="shared" si="516"/>
        <v>0</v>
      </c>
      <c r="AH1088" s="2">
        <f t="shared" si="516"/>
        <v>0</v>
      </c>
      <c r="AI1088" s="2">
        <f t="shared" si="516"/>
        <v>0</v>
      </c>
      <c r="AJ1088" s="2">
        <f t="shared" si="516"/>
        <v>0</v>
      </c>
      <c r="AK1088" s="2">
        <f t="shared" si="516"/>
        <v>0</v>
      </c>
      <c r="AL1088" s="2">
        <f t="shared" si="516"/>
        <v>0</v>
      </c>
      <c r="AM1088" s="2">
        <f t="shared" si="516"/>
        <v>0</v>
      </c>
      <c r="AN1088" s="2">
        <f t="shared" si="516"/>
        <v>0</v>
      </c>
      <c r="AO1088" s="2">
        <f t="shared" si="516"/>
        <v>0</v>
      </c>
      <c r="AP1088" s="2">
        <f t="shared" si="516"/>
        <v>0</v>
      </c>
      <c r="AQ1088" s="2">
        <f t="shared" si="516"/>
        <v>0</v>
      </c>
      <c r="AR1088" s="2">
        <f t="shared" si="516"/>
        <v>0</v>
      </c>
      <c r="AS1088" s="2">
        <f t="shared" si="516"/>
        <v>0</v>
      </c>
      <c r="AT1088" s="2">
        <f t="shared" si="516"/>
        <v>0</v>
      </c>
      <c r="AU1088" s="2">
        <f t="shared" si="516"/>
        <v>0</v>
      </c>
      <c r="AV1088" s="2">
        <f t="shared" si="516"/>
        <v>0</v>
      </c>
      <c r="AW1088" s="2">
        <f t="shared" si="516"/>
        <v>0</v>
      </c>
      <c r="AX1088" s="2">
        <f t="shared" si="516"/>
        <v>0</v>
      </c>
      <c r="AY1088" s="2">
        <f t="shared" si="516"/>
        <v>0</v>
      </c>
      <c r="AZ1088" s="2">
        <f t="shared" si="516"/>
        <v>0</v>
      </c>
      <c r="BA1088" s="2">
        <f t="shared" si="516"/>
        <v>0</v>
      </c>
      <c r="BB1088" s="2">
        <f t="shared" si="516"/>
        <v>0</v>
      </c>
      <c r="BC1088" s="2">
        <f t="shared" si="516"/>
        <v>7255.9782674527787</v>
      </c>
      <c r="BD1088" s="2">
        <f t="shared" si="516"/>
        <v>29023.913069811118</v>
      </c>
      <c r="BE1088" s="2">
        <f t="shared" si="516"/>
        <v>29023.913069811118</v>
      </c>
      <c r="BF1088" s="2">
        <f t="shared" si="516"/>
        <v>29023.913069811118</v>
      </c>
      <c r="BG1088" s="2">
        <f t="shared" si="516"/>
        <v>29023.913069811118</v>
      </c>
      <c r="BH1088" s="2">
        <f t="shared" si="516"/>
        <v>29023.913069811118</v>
      </c>
      <c r="BI1088" s="2">
        <f t="shared" si="516"/>
        <v>29023.913069811118</v>
      </c>
      <c r="BJ1088" s="2">
        <f t="shared" si="516"/>
        <v>29023.913069811118</v>
      </c>
      <c r="BK1088" s="2">
        <f t="shared" si="516"/>
        <v>29023.913069811118</v>
      </c>
      <c r="BL1088" s="2">
        <f t="shared" si="516"/>
        <v>29023.913069811118</v>
      </c>
      <c r="BM1088" s="2">
        <f t="shared" si="516"/>
        <v>29023.913069811118</v>
      </c>
      <c r="BN1088" s="2">
        <f t="shared" si="516"/>
        <v>29023.913069811118</v>
      </c>
      <c r="BO1088" s="2">
        <f t="shared" si="516"/>
        <v>29023.913069811118</v>
      </c>
    </row>
    <row r="1089" spans="1:67" ht="12.75" customHeight="1" outlineLevel="2">
      <c r="B1089" s="168" t="s">
        <v>542</v>
      </c>
      <c r="K1089" s="167">
        <v>0</v>
      </c>
      <c r="L1089" s="2">
        <f t="shared" ref="L1089:BO1089" si="517">+L1087-L1088</f>
        <v>0</v>
      </c>
      <c r="M1089" s="2">
        <f t="shared" si="517"/>
        <v>0</v>
      </c>
      <c r="N1089" s="2">
        <f t="shared" si="517"/>
        <v>0</v>
      </c>
      <c r="O1089" s="2">
        <f t="shared" si="517"/>
        <v>0</v>
      </c>
      <c r="P1089" s="2">
        <f t="shared" si="517"/>
        <v>0</v>
      </c>
      <c r="Q1089" s="2">
        <f t="shared" si="517"/>
        <v>0</v>
      </c>
      <c r="R1089" s="2">
        <f t="shared" si="517"/>
        <v>0</v>
      </c>
      <c r="S1089" s="2">
        <f t="shared" si="517"/>
        <v>0</v>
      </c>
      <c r="T1089" s="2">
        <f t="shared" si="517"/>
        <v>0</v>
      </c>
      <c r="U1089" s="2">
        <f t="shared" si="517"/>
        <v>0</v>
      </c>
      <c r="V1089" s="2">
        <f t="shared" si="517"/>
        <v>0</v>
      </c>
      <c r="W1089" s="2">
        <f t="shared" si="517"/>
        <v>0</v>
      </c>
      <c r="X1089" s="2">
        <f t="shared" si="517"/>
        <v>0</v>
      </c>
      <c r="Y1089" s="2">
        <f t="shared" si="517"/>
        <v>0</v>
      </c>
      <c r="Z1089" s="2">
        <f t="shared" si="517"/>
        <v>0</v>
      </c>
      <c r="AA1089" s="2">
        <f t="shared" si="517"/>
        <v>0</v>
      </c>
      <c r="AB1089" s="2">
        <f t="shared" si="517"/>
        <v>0</v>
      </c>
      <c r="AC1089" s="2">
        <f t="shared" si="517"/>
        <v>0</v>
      </c>
      <c r="AD1089" s="2">
        <f t="shared" si="517"/>
        <v>0</v>
      </c>
      <c r="AE1089" s="2">
        <f t="shared" si="517"/>
        <v>0</v>
      </c>
      <c r="AF1089" s="2">
        <f t="shared" si="517"/>
        <v>0</v>
      </c>
      <c r="AG1089" s="2">
        <f t="shared" si="517"/>
        <v>0</v>
      </c>
      <c r="AH1089" s="2">
        <f t="shared" si="517"/>
        <v>0</v>
      </c>
      <c r="AI1089" s="2">
        <f t="shared" si="517"/>
        <v>0</v>
      </c>
      <c r="AJ1089" s="2">
        <f t="shared" si="517"/>
        <v>0</v>
      </c>
      <c r="AK1089" s="2">
        <f t="shared" si="517"/>
        <v>0</v>
      </c>
      <c r="AL1089" s="2">
        <f t="shared" si="517"/>
        <v>0</v>
      </c>
      <c r="AM1089" s="2">
        <f t="shared" si="517"/>
        <v>0</v>
      </c>
      <c r="AN1089" s="2">
        <f t="shared" si="517"/>
        <v>0</v>
      </c>
      <c r="AO1089" s="2">
        <f t="shared" si="517"/>
        <v>0</v>
      </c>
      <c r="AP1089" s="2">
        <f t="shared" si="517"/>
        <v>0</v>
      </c>
      <c r="AQ1089" s="2">
        <f t="shared" si="517"/>
        <v>0</v>
      </c>
      <c r="AR1089" s="2">
        <f t="shared" si="517"/>
        <v>0</v>
      </c>
      <c r="AS1089" s="2">
        <f t="shared" si="517"/>
        <v>0</v>
      </c>
      <c r="AT1089" s="2">
        <f t="shared" si="517"/>
        <v>0</v>
      </c>
      <c r="AU1089" s="2">
        <f t="shared" si="517"/>
        <v>0</v>
      </c>
      <c r="AV1089" s="2">
        <f t="shared" si="517"/>
        <v>0</v>
      </c>
      <c r="AW1089" s="2">
        <f t="shared" si="517"/>
        <v>0</v>
      </c>
      <c r="AX1089" s="2">
        <f t="shared" si="517"/>
        <v>0</v>
      </c>
      <c r="AY1089" s="2">
        <f t="shared" si="517"/>
        <v>0</v>
      </c>
      <c r="AZ1089" s="2">
        <f t="shared" si="517"/>
        <v>0</v>
      </c>
      <c r="BA1089" s="2">
        <f t="shared" si="517"/>
        <v>0</v>
      </c>
      <c r="BB1089" s="2">
        <f t="shared" si="517"/>
        <v>0</v>
      </c>
      <c r="BC1089" s="2">
        <f t="shared" si="517"/>
        <v>573222.2831287696</v>
      </c>
      <c r="BD1089" s="2">
        <f t="shared" si="517"/>
        <v>544198.37005895854</v>
      </c>
      <c r="BE1089" s="2">
        <f t="shared" si="517"/>
        <v>515174.45698914741</v>
      </c>
      <c r="BF1089" s="2">
        <f t="shared" si="517"/>
        <v>486150.54391933628</v>
      </c>
      <c r="BG1089" s="2">
        <f t="shared" si="517"/>
        <v>457126.63084952516</v>
      </c>
      <c r="BH1089" s="2">
        <f t="shared" si="517"/>
        <v>428102.71777971403</v>
      </c>
      <c r="BI1089" s="2">
        <f t="shared" si="517"/>
        <v>399078.80470990291</v>
      </c>
      <c r="BJ1089" s="2">
        <f t="shared" si="517"/>
        <v>370054.89164009178</v>
      </c>
      <c r="BK1089" s="2">
        <f t="shared" si="517"/>
        <v>341030.97857028065</v>
      </c>
      <c r="BL1089" s="2">
        <f t="shared" si="517"/>
        <v>312007.06550046953</v>
      </c>
      <c r="BM1089" s="2">
        <f t="shared" si="517"/>
        <v>282983.1524306584</v>
      </c>
      <c r="BN1089" s="2">
        <f t="shared" si="517"/>
        <v>253959.23936084728</v>
      </c>
      <c r="BO1089" s="2">
        <f t="shared" si="517"/>
        <v>224935.32629103615</v>
      </c>
    </row>
    <row r="1090" spans="1:67" ht="12.75" customHeight="1" outlineLevel="2">
      <c r="B1090" s="64" t="s">
        <v>543</v>
      </c>
      <c r="L1090" s="2">
        <f t="shared" ref="L1090:BO1090" si="518">IF(L$10=$C1077,(L1087+L1089)/2*(13-$D1077)/12,(L1087+L1089)/2)</f>
        <v>0</v>
      </c>
      <c r="M1090" s="2">
        <f t="shared" si="518"/>
        <v>0</v>
      </c>
      <c r="N1090" s="2">
        <f t="shared" si="518"/>
        <v>0</v>
      </c>
      <c r="O1090" s="2">
        <f t="shared" si="518"/>
        <v>0</v>
      </c>
      <c r="P1090" s="2">
        <f t="shared" si="518"/>
        <v>0</v>
      </c>
      <c r="Q1090" s="2">
        <f t="shared" si="518"/>
        <v>0</v>
      </c>
      <c r="R1090" s="2">
        <f t="shared" si="518"/>
        <v>0</v>
      </c>
      <c r="S1090" s="2">
        <f t="shared" si="518"/>
        <v>0</v>
      </c>
      <c r="T1090" s="2">
        <f t="shared" si="518"/>
        <v>0</v>
      </c>
      <c r="U1090" s="2">
        <f t="shared" si="518"/>
        <v>0</v>
      </c>
      <c r="V1090" s="2">
        <f t="shared" si="518"/>
        <v>0</v>
      </c>
      <c r="W1090" s="2">
        <f t="shared" si="518"/>
        <v>0</v>
      </c>
      <c r="X1090" s="2">
        <f t="shared" si="518"/>
        <v>0</v>
      </c>
      <c r="Y1090" s="2">
        <f t="shared" si="518"/>
        <v>0</v>
      </c>
      <c r="Z1090" s="2">
        <f t="shared" si="518"/>
        <v>0</v>
      </c>
      <c r="AA1090" s="2">
        <f t="shared" si="518"/>
        <v>0</v>
      </c>
      <c r="AB1090" s="2">
        <f t="shared" si="518"/>
        <v>0</v>
      </c>
      <c r="AC1090" s="2">
        <f t="shared" si="518"/>
        <v>0</v>
      </c>
      <c r="AD1090" s="2">
        <f t="shared" si="518"/>
        <v>0</v>
      </c>
      <c r="AE1090" s="2">
        <f t="shared" si="518"/>
        <v>0</v>
      </c>
      <c r="AF1090" s="2">
        <f t="shared" si="518"/>
        <v>0</v>
      </c>
      <c r="AG1090" s="2">
        <f t="shared" si="518"/>
        <v>0</v>
      </c>
      <c r="AH1090" s="2">
        <f t="shared" si="518"/>
        <v>0</v>
      </c>
      <c r="AI1090" s="2">
        <f t="shared" si="518"/>
        <v>0</v>
      </c>
      <c r="AJ1090" s="2">
        <f t="shared" si="518"/>
        <v>0</v>
      </c>
      <c r="AK1090" s="2">
        <f t="shared" si="518"/>
        <v>0</v>
      </c>
      <c r="AL1090" s="2">
        <f t="shared" si="518"/>
        <v>0</v>
      </c>
      <c r="AM1090" s="2">
        <f t="shared" si="518"/>
        <v>0</v>
      </c>
      <c r="AN1090" s="2">
        <f t="shared" si="518"/>
        <v>0</v>
      </c>
      <c r="AO1090" s="2">
        <f t="shared" si="518"/>
        <v>0</v>
      </c>
      <c r="AP1090" s="2">
        <f t="shared" si="518"/>
        <v>0</v>
      </c>
      <c r="AQ1090" s="2">
        <f t="shared" si="518"/>
        <v>0</v>
      </c>
      <c r="AR1090" s="2">
        <f t="shared" si="518"/>
        <v>0</v>
      </c>
      <c r="AS1090" s="2">
        <f t="shared" si="518"/>
        <v>0</v>
      </c>
      <c r="AT1090" s="2">
        <f t="shared" si="518"/>
        <v>0</v>
      </c>
      <c r="AU1090" s="2">
        <f t="shared" si="518"/>
        <v>0</v>
      </c>
      <c r="AV1090" s="2">
        <f t="shared" si="518"/>
        <v>0</v>
      </c>
      <c r="AW1090" s="2">
        <f t="shared" si="518"/>
        <v>0</v>
      </c>
      <c r="AX1090" s="2">
        <f t="shared" si="518"/>
        <v>0</v>
      </c>
      <c r="AY1090" s="2">
        <f t="shared" si="518"/>
        <v>0</v>
      </c>
      <c r="AZ1090" s="2">
        <f t="shared" si="518"/>
        <v>0</v>
      </c>
      <c r="BA1090" s="2">
        <f t="shared" si="518"/>
        <v>0</v>
      </c>
      <c r="BB1090" s="2">
        <f t="shared" si="518"/>
        <v>0</v>
      </c>
      <c r="BC1090" s="2">
        <f t="shared" si="518"/>
        <v>144212.56806562399</v>
      </c>
      <c r="BD1090" s="2">
        <f t="shared" si="518"/>
        <v>558710.32659386401</v>
      </c>
      <c r="BE1090" s="2">
        <f t="shared" si="518"/>
        <v>529686.41352405294</v>
      </c>
      <c r="BF1090" s="2">
        <f t="shared" si="518"/>
        <v>500662.50045424188</v>
      </c>
      <c r="BG1090" s="2">
        <f t="shared" si="518"/>
        <v>471638.58738443069</v>
      </c>
      <c r="BH1090" s="2">
        <f t="shared" si="518"/>
        <v>442614.67431461962</v>
      </c>
      <c r="BI1090" s="2">
        <f t="shared" si="518"/>
        <v>413590.76124480844</v>
      </c>
      <c r="BJ1090" s="2">
        <f t="shared" si="518"/>
        <v>384566.84817499737</v>
      </c>
      <c r="BK1090" s="2">
        <f t="shared" si="518"/>
        <v>355542.93510518619</v>
      </c>
      <c r="BL1090" s="2">
        <f t="shared" si="518"/>
        <v>326519.02203537512</v>
      </c>
      <c r="BM1090" s="2">
        <f t="shared" si="518"/>
        <v>297495.10896556394</v>
      </c>
      <c r="BN1090" s="2">
        <f t="shared" si="518"/>
        <v>268471.19589575287</v>
      </c>
      <c r="BO1090" s="2">
        <f t="shared" si="518"/>
        <v>239447.28282594171</v>
      </c>
    </row>
    <row r="1091" spans="1:67" ht="12.75" customHeight="1" outlineLevel="2">
      <c r="B1091" s="64" t="s">
        <v>535</v>
      </c>
      <c r="L1091" s="171">
        <f t="shared" ref="L1091:BO1091" si="519">+L1090*$C$5</f>
        <v>0</v>
      </c>
      <c r="M1091" s="171">
        <f t="shared" si="519"/>
        <v>0</v>
      </c>
      <c r="N1091" s="171">
        <f t="shared" si="519"/>
        <v>0</v>
      </c>
      <c r="O1091" s="171">
        <f t="shared" si="519"/>
        <v>0</v>
      </c>
      <c r="P1091" s="171">
        <f t="shared" si="519"/>
        <v>0</v>
      </c>
      <c r="Q1091" s="171">
        <f t="shared" si="519"/>
        <v>0</v>
      </c>
      <c r="R1091" s="171">
        <f t="shared" si="519"/>
        <v>0</v>
      </c>
      <c r="S1091" s="171">
        <f t="shared" si="519"/>
        <v>0</v>
      </c>
      <c r="T1091" s="171">
        <f t="shared" si="519"/>
        <v>0</v>
      </c>
      <c r="U1091" s="171">
        <f t="shared" si="519"/>
        <v>0</v>
      </c>
      <c r="V1091" s="171">
        <f t="shared" si="519"/>
        <v>0</v>
      </c>
      <c r="W1091" s="171">
        <f t="shared" si="519"/>
        <v>0</v>
      </c>
      <c r="X1091" s="171">
        <f t="shared" si="519"/>
        <v>0</v>
      </c>
      <c r="Y1091" s="171">
        <f t="shared" si="519"/>
        <v>0</v>
      </c>
      <c r="Z1091" s="171">
        <f t="shared" si="519"/>
        <v>0</v>
      </c>
      <c r="AA1091" s="171">
        <f t="shared" si="519"/>
        <v>0</v>
      </c>
      <c r="AB1091" s="171">
        <f t="shared" si="519"/>
        <v>0</v>
      </c>
      <c r="AC1091" s="171">
        <f t="shared" si="519"/>
        <v>0</v>
      </c>
      <c r="AD1091" s="171">
        <f t="shared" si="519"/>
        <v>0</v>
      </c>
      <c r="AE1091" s="171">
        <f t="shared" si="519"/>
        <v>0</v>
      </c>
      <c r="AF1091" s="171">
        <f t="shared" si="519"/>
        <v>0</v>
      </c>
      <c r="AG1091" s="171">
        <f t="shared" si="519"/>
        <v>0</v>
      </c>
      <c r="AH1091" s="171">
        <f t="shared" si="519"/>
        <v>0</v>
      </c>
      <c r="AI1091" s="171">
        <f t="shared" si="519"/>
        <v>0</v>
      </c>
      <c r="AJ1091" s="171">
        <f t="shared" si="519"/>
        <v>0</v>
      </c>
      <c r="AK1091" s="171">
        <f t="shared" si="519"/>
        <v>0</v>
      </c>
      <c r="AL1091" s="171">
        <f t="shared" si="519"/>
        <v>0</v>
      </c>
      <c r="AM1091" s="171">
        <f t="shared" si="519"/>
        <v>0</v>
      </c>
      <c r="AN1091" s="171">
        <f t="shared" si="519"/>
        <v>0</v>
      </c>
      <c r="AO1091" s="171">
        <f t="shared" si="519"/>
        <v>0</v>
      </c>
      <c r="AP1091" s="171">
        <f t="shared" si="519"/>
        <v>0</v>
      </c>
      <c r="AQ1091" s="171">
        <f t="shared" si="519"/>
        <v>0</v>
      </c>
      <c r="AR1091" s="171">
        <f t="shared" si="519"/>
        <v>0</v>
      </c>
      <c r="AS1091" s="171">
        <f t="shared" si="519"/>
        <v>0</v>
      </c>
      <c r="AT1091" s="171">
        <f t="shared" si="519"/>
        <v>0</v>
      </c>
      <c r="AU1091" s="171">
        <f t="shared" si="519"/>
        <v>0</v>
      </c>
      <c r="AV1091" s="171">
        <f t="shared" si="519"/>
        <v>0</v>
      </c>
      <c r="AW1091" s="171">
        <f t="shared" si="519"/>
        <v>0</v>
      </c>
      <c r="AX1091" s="171">
        <f t="shared" si="519"/>
        <v>0</v>
      </c>
      <c r="AY1091" s="171">
        <f t="shared" si="519"/>
        <v>0</v>
      </c>
      <c r="AZ1091" s="171">
        <f t="shared" si="519"/>
        <v>0</v>
      </c>
      <c r="BA1091" s="171">
        <f t="shared" si="519"/>
        <v>0</v>
      </c>
      <c r="BB1091" s="171">
        <f t="shared" si="519"/>
        <v>0</v>
      </c>
      <c r="BC1091" s="171">
        <f t="shared" si="519"/>
        <v>10094.879764593679</v>
      </c>
      <c r="BD1091" s="171">
        <f t="shared" si="519"/>
        <v>39109.722861570488</v>
      </c>
      <c r="BE1091" s="171">
        <f t="shared" si="519"/>
        <v>37078.04894668371</v>
      </c>
      <c r="BF1091" s="171">
        <f t="shared" si="519"/>
        <v>35046.375031796932</v>
      </c>
      <c r="BG1091" s="171">
        <f t="shared" si="519"/>
        <v>33014.701116910153</v>
      </c>
      <c r="BH1091" s="171">
        <f t="shared" si="519"/>
        <v>30983.027202023375</v>
      </c>
      <c r="BI1091" s="171">
        <f t="shared" si="519"/>
        <v>28951.353287136593</v>
      </c>
      <c r="BJ1091" s="171">
        <f t="shared" si="519"/>
        <v>26919.679372249819</v>
      </c>
      <c r="BK1091" s="171">
        <f t="shared" si="519"/>
        <v>24888.005457363037</v>
      </c>
      <c r="BL1091" s="171">
        <f t="shared" si="519"/>
        <v>22856.331542476262</v>
      </c>
      <c r="BM1091" s="171">
        <f t="shared" si="519"/>
        <v>20824.657627589477</v>
      </c>
      <c r="BN1091" s="171">
        <f t="shared" si="519"/>
        <v>18792.983712702702</v>
      </c>
      <c r="BO1091" s="171">
        <f t="shared" si="519"/>
        <v>16761.30979781592</v>
      </c>
    </row>
    <row r="1092" spans="1:67" ht="12.75" customHeight="1" outlineLevel="2">
      <c r="B1092" s="14" t="s">
        <v>560</v>
      </c>
      <c r="L1092" s="22">
        <f t="shared" ref="L1092:BO1092" si="520">IF(OR(L$10&lt;$C1077,L$10&gt;$C1077+$F1084),0,IF(L$10=$C1077,$E1084*(13-$D1077)/12,IF(L$10=$C1077+$F1084,$E1084*($D1077-1)/12,$E1084)))</f>
        <v>0</v>
      </c>
      <c r="M1092" s="22">
        <f t="shared" si="520"/>
        <v>0</v>
      </c>
      <c r="N1092" s="22">
        <f t="shared" si="520"/>
        <v>0</v>
      </c>
      <c r="O1092" s="22">
        <f t="shared" si="520"/>
        <v>0</v>
      </c>
      <c r="P1092" s="22">
        <f t="shared" si="520"/>
        <v>0</v>
      </c>
      <c r="Q1092" s="22">
        <f t="shared" si="520"/>
        <v>0</v>
      </c>
      <c r="R1092" s="22">
        <f t="shared" si="520"/>
        <v>0</v>
      </c>
      <c r="S1092" s="22">
        <f t="shared" si="520"/>
        <v>0</v>
      </c>
      <c r="T1092" s="22">
        <f t="shared" si="520"/>
        <v>0</v>
      </c>
      <c r="U1092" s="22">
        <f t="shared" si="520"/>
        <v>0</v>
      </c>
      <c r="V1092" s="22">
        <f t="shared" si="520"/>
        <v>0</v>
      </c>
      <c r="W1092" s="22">
        <f t="shared" si="520"/>
        <v>0</v>
      </c>
      <c r="X1092" s="22">
        <f t="shared" si="520"/>
        <v>0</v>
      </c>
      <c r="Y1092" s="22">
        <f t="shared" si="520"/>
        <v>0</v>
      </c>
      <c r="Z1092" s="22">
        <f t="shared" si="520"/>
        <v>0</v>
      </c>
      <c r="AA1092" s="22">
        <f t="shared" si="520"/>
        <v>0</v>
      </c>
      <c r="AB1092" s="22">
        <f t="shared" si="520"/>
        <v>0</v>
      </c>
      <c r="AC1092" s="22">
        <f t="shared" si="520"/>
        <v>0</v>
      </c>
      <c r="AD1092" s="22">
        <f t="shared" si="520"/>
        <v>0</v>
      </c>
      <c r="AE1092" s="22">
        <f t="shared" si="520"/>
        <v>0</v>
      </c>
      <c r="AF1092" s="22">
        <f t="shared" si="520"/>
        <v>0</v>
      </c>
      <c r="AG1092" s="22">
        <f t="shared" si="520"/>
        <v>0</v>
      </c>
      <c r="AH1092" s="22">
        <f t="shared" si="520"/>
        <v>0</v>
      </c>
      <c r="AI1092" s="22">
        <f t="shared" si="520"/>
        <v>0</v>
      </c>
      <c r="AJ1092" s="22">
        <f t="shared" si="520"/>
        <v>0</v>
      </c>
      <c r="AK1092" s="22">
        <f t="shared" si="520"/>
        <v>0</v>
      </c>
      <c r="AL1092" s="22">
        <f t="shared" si="520"/>
        <v>0</v>
      </c>
      <c r="AM1092" s="22">
        <f t="shared" si="520"/>
        <v>0</v>
      </c>
      <c r="AN1092" s="22">
        <f t="shared" si="520"/>
        <v>0</v>
      </c>
      <c r="AO1092" s="22">
        <f t="shared" si="520"/>
        <v>0</v>
      </c>
      <c r="AP1092" s="22">
        <f t="shared" si="520"/>
        <v>0</v>
      </c>
      <c r="AQ1092" s="22">
        <f t="shared" si="520"/>
        <v>0</v>
      </c>
      <c r="AR1092" s="22">
        <f t="shared" si="520"/>
        <v>0</v>
      </c>
      <c r="AS1092" s="22">
        <f t="shared" si="520"/>
        <v>0</v>
      </c>
      <c r="AT1092" s="22">
        <f t="shared" si="520"/>
        <v>0</v>
      </c>
      <c r="AU1092" s="22">
        <f t="shared" si="520"/>
        <v>0</v>
      </c>
      <c r="AV1092" s="22">
        <f t="shared" si="520"/>
        <v>0</v>
      </c>
      <c r="AW1092" s="22">
        <f t="shared" si="520"/>
        <v>0</v>
      </c>
      <c r="AX1092" s="22">
        <f t="shared" si="520"/>
        <v>0</v>
      </c>
      <c r="AY1092" s="22">
        <f t="shared" si="520"/>
        <v>0</v>
      </c>
      <c r="AZ1092" s="22">
        <f t="shared" si="520"/>
        <v>0</v>
      </c>
      <c r="BA1092" s="22">
        <f t="shared" si="520"/>
        <v>0</v>
      </c>
      <c r="BB1092" s="22">
        <f t="shared" si="520"/>
        <v>0</v>
      </c>
      <c r="BC1092" s="22">
        <f t="shared" si="520"/>
        <v>145119.5653490556</v>
      </c>
      <c r="BD1092" s="22">
        <f t="shared" si="520"/>
        <v>580478.2613962224</v>
      </c>
      <c r="BE1092" s="22">
        <f t="shared" si="520"/>
        <v>580478.2613962224</v>
      </c>
      <c r="BF1092" s="22">
        <f t="shared" si="520"/>
        <v>580478.2613962224</v>
      </c>
      <c r="BG1092" s="22">
        <f t="shared" si="520"/>
        <v>580478.2613962224</v>
      </c>
      <c r="BH1092" s="22">
        <f t="shared" si="520"/>
        <v>580478.2613962224</v>
      </c>
      <c r="BI1092" s="22">
        <f t="shared" si="520"/>
        <v>580478.2613962224</v>
      </c>
      <c r="BJ1092" s="22">
        <f t="shared" si="520"/>
        <v>580478.2613962224</v>
      </c>
      <c r="BK1092" s="22">
        <f t="shared" si="520"/>
        <v>580478.2613962224</v>
      </c>
      <c r="BL1092" s="22">
        <f t="shared" si="520"/>
        <v>580478.2613962224</v>
      </c>
      <c r="BM1092" s="22">
        <f t="shared" si="520"/>
        <v>580478.2613962224</v>
      </c>
      <c r="BN1092" s="22">
        <f t="shared" si="520"/>
        <v>580478.2613962224</v>
      </c>
      <c r="BO1092" s="22">
        <f t="shared" si="520"/>
        <v>580478.2613962224</v>
      </c>
    </row>
    <row r="1093" spans="1:67" ht="12.75" customHeight="1" outlineLevel="2">
      <c r="B1093" s="14" t="s">
        <v>536</v>
      </c>
      <c r="J1093" s="2"/>
      <c r="L1093" s="172">
        <f>+L1092*$G1084</f>
        <v>0</v>
      </c>
      <c r="M1093" s="172">
        <f t="shared" ref="M1093:BO1093" si="521">+M1092*$G1084</f>
        <v>0</v>
      </c>
      <c r="N1093" s="172">
        <f t="shared" si="521"/>
        <v>0</v>
      </c>
      <c r="O1093" s="172">
        <f t="shared" si="521"/>
        <v>0</v>
      </c>
      <c r="P1093" s="172">
        <f t="shared" si="521"/>
        <v>0</v>
      </c>
      <c r="Q1093" s="172">
        <f t="shared" si="521"/>
        <v>0</v>
      </c>
      <c r="R1093" s="172">
        <f t="shared" si="521"/>
        <v>0</v>
      </c>
      <c r="S1093" s="172">
        <f t="shared" si="521"/>
        <v>0</v>
      </c>
      <c r="T1093" s="172">
        <f t="shared" si="521"/>
        <v>0</v>
      </c>
      <c r="U1093" s="172">
        <f t="shared" si="521"/>
        <v>0</v>
      </c>
      <c r="V1093" s="172">
        <f t="shared" si="521"/>
        <v>0</v>
      </c>
      <c r="W1093" s="172">
        <f t="shared" si="521"/>
        <v>0</v>
      </c>
      <c r="X1093" s="172">
        <f t="shared" si="521"/>
        <v>0</v>
      </c>
      <c r="Y1093" s="172">
        <f t="shared" si="521"/>
        <v>0</v>
      </c>
      <c r="Z1093" s="172">
        <f t="shared" si="521"/>
        <v>0</v>
      </c>
      <c r="AA1093" s="172">
        <f t="shared" si="521"/>
        <v>0</v>
      </c>
      <c r="AB1093" s="172">
        <f t="shared" si="521"/>
        <v>0</v>
      </c>
      <c r="AC1093" s="172">
        <f t="shared" si="521"/>
        <v>0</v>
      </c>
      <c r="AD1093" s="172">
        <f t="shared" si="521"/>
        <v>0</v>
      </c>
      <c r="AE1093" s="172">
        <f t="shared" si="521"/>
        <v>0</v>
      </c>
      <c r="AF1093" s="172">
        <f t="shared" si="521"/>
        <v>0</v>
      </c>
      <c r="AG1093" s="172">
        <f t="shared" si="521"/>
        <v>0</v>
      </c>
      <c r="AH1093" s="172">
        <f t="shared" si="521"/>
        <v>0</v>
      </c>
      <c r="AI1093" s="172">
        <f t="shared" si="521"/>
        <v>0</v>
      </c>
      <c r="AJ1093" s="172">
        <f t="shared" si="521"/>
        <v>0</v>
      </c>
      <c r="AK1093" s="172">
        <f t="shared" si="521"/>
        <v>0</v>
      </c>
      <c r="AL1093" s="172">
        <f t="shared" si="521"/>
        <v>0</v>
      </c>
      <c r="AM1093" s="172">
        <f t="shared" si="521"/>
        <v>0</v>
      </c>
      <c r="AN1093" s="172">
        <f t="shared" si="521"/>
        <v>0</v>
      </c>
      <c r="AO1093" s="172">
        <f t="shared" si="521"/>
        <v>0</v>
      </c>
      <c r="AP1093" s="172">
        <f t="shared" si="521"/>
        <v>0</v>
      </c>
      <c r="AQ1093" s="172">
        <f t="shared" si="521"/>
        <v>0</v>
      </c>
      <c r="AR1093" s="172">
        <f t="shared" si="521"/>
        <v>0</v>
      </c>
      <c r="AS1093" s="172">
        <f t="shared" si="521"/>
        <v>0</v>
      </c>
      <c r="AT1093" s="172">
        <f t="shared" si="521"/>
        <v>0</v>
      </c>
      <c r="AU1093" s="172">
        <f t="shared" si="521"/>
        <v>0</v>
      </c>
      <c r="AV1093" s="172">
        <f t="shared" si="521"/>
        <v>0</v>
      </c>
      <c r="AW1093" s="172">
        <f t="shared" si="521"/>
        <v>0</v>
      </c>
      <c r="AX1093" s="172">
        <f t="shared" si="521"/>
        <v>0</v>
      </c>
      <c r="AY1093" s="172">
        <f t="shared" si="521"/>
        <v>0</v>
      </c>
      <c r="AZ1093" s="172">
        <f t="shared" si="521"/>
        <v>0</v>
      </c>
      <c r="BA1093" s="172">
        <f t="shared" si="521"/>
        <v>0</v>
      </c>
      <c r="BB1093" s="172">
        <f t="shared" si="521"/>
        <v>0</v>
      </c>
      <c r="BC1093" s="172">
        <f t="shared" si="521"/>
        <v>43.535869604716673</v>
      </c>
      <c r="BD1093" s="172">
        <f t="shared" si="521"/>
        <v>174.14347841886669</v>
      </c>
      <c r="BE1093" s="172">
        <f t="shared" si="521"/>
        <v>174.14347841886669</v>
      </c>
      <c r="BF1093" s="172">
        <f t="shared" si="521"/>
        <v>174.14347841886669</v>
      </c>
      <c r="BG1093" s="172">
        <f t="shared" si="521"/>
        <v>174.14347841886669</v>
      </c>
      <c r="BH1093" s="172">
        <f t="shared" si="521"/>
        <v>174.14347841886669</v>
      </c>
      <c r="BI1093" s="172">
        <f t="shared" si="521"/>
        <v>174.14347841886669</v>
      </c>
      <c r="BJ1093" s="172">
        <f t="shared" si="521"/>
        <v>174.14347841886669</v>
      </c>
      <c r="BK1093" s="172">
        <f t="shared" si="521"/>
        <v>174.14347841886669</v>
      </c>
      <c r="BL1093" s="172">
        <f t="shared" si="521"/>
        <v>174.14347841886669</v>
      </c>
      <c r="BM1093" s="172">
        <f t="shared" si="521"/>
        <v>174.14347841886669</v>
      </c>
      <c r="BN1093" s="172">
        <f t="shared" si="521"/>
        <v>174.14347841886669</v>
      </c>
      <c r="BO1093" s="172">
        <f t="shared" si="521"/>
        <v>174.14347841886669</v>
      </c>
    </row>
    <row r="1094" spans="1:67" ht="13.5" customHeight="1" outlineLevel="2" thickBot="1">
      <c r="B1094" s="14" t="s">
        <v>561</v>
      </c>
      <c r="J1094" s="2"/>
      <c r="L1094" s="157">
        <f t="shared" ref="L1094:BO1094" si="522">SUM(L1088,L1091,L1093)</f>
        <v>0</v>
      </c>
      <c r="M1094" s="157">
        <f t="shared" si="522"/>
        <v>0</v>
      </c>
      <c r="N1094" s="157">
        <f t="shared" si="522"/>
        <v>0</v>
      </c>
      <c r="O1094" s="157">
        <f t="shared" si="522"/>
        <v>0</v>
      </c>
      <c r="P1094" s="157">
        <f t="shared" si="522"/>
        <v>0</v>
      </c>
      <c r="Q1094" s="157">
        <f t="shared" si="522"/>
        <v>0</v>
      </c>
      <c r="R1094" s="157">
        <f t="shared" si="522"/>
        <v>0</v>
      </c>
      <c r="S1094" s="157">
        <f t="shared" si="522"/>
        <v>0</v>
      </c>
      <c r="T1094" s="157">
        <f t="shared" si="522"/>
        <v>0</v>
      </c>
      <c r="U1094" s="157">
        <f t="shared" si="522"/>
        <v>0</v>
      </c>
      <c r="V1094" s="157">
        <f t="shared" si="522"/>
        <v>0</v>
      </c>
      <c r="W1094" s="157">
        <f t="shared" si="522"/>
        <v>0</v>
      </c>
      <c r="X1094" s="157">
        <f t="shared" si="522"/>
        <v>0</v>
      </c>
      <c r="Y1094" s="157">
        <f t="shared" si="522"/>
        <v>0</v>
      </c>
      <c r="Z1094" s="157">
        <f t="shared" si="522"/>
        <v>0</v>
      </c>
      <c r="AA1094" s="157">
        <f t="shared" si="522"/>
        <v>0</v>
      </c>
      <c r="AB1094" s="157">
        <f t="shared" si="522"/>
        <v>0</v>
      </c>
      <c r="AC1094" s="157">
        <f t="shared" si="522"/>
        <v>0</v>
      </c>
      <c r="AD1094" s="157">
        <f t="shared" si="522"/>
        <v>0</v>
      </c>
      <c r="AE1094" s="157">
        <f t="shared" si="522"/>
        <v>0</v>
      </c>
      <c r="AF1094" s="157">
        <f t="shared" si="522"/>
        <v>0</v>
      </c>
      <c r="AG1094" s="157">
        <f t="shared" si="522"/>
        <v>0</v>
      </c>
      <c r="AH1094" s="157">
        <f t="shared" si="522"/>
        <v>0</v>
      </c>
      <c r="AI1094" s="157">
        <f t="shared" si="522"/>
        <v>0</v>
      </c>
      <c r="AJ1094" s="157">
        <f t="shared" si="522"/>
        <v>0</v>
      </c>
      <c r="AK1094" s="157">
        <f t="shared" si="522"/>
        <v>0</v>
      </c>
      <c r="AL1094" s="157">
        <f t="shared" si="522"/>
        <v>0</v>
      </c>
      <c r="AM1094" s="157">
        <f t="shared" si="522"/>
        <v>0</v>
      </c>
      <c r="AN1094" s="157">
        <f t="shared" si="522"/>
        <v>0</v>
      </c>
      <c r="AO1094" s="157">
        <f t="shared" si="522"/>
        <v>0</v>
      </c>
      <c r="AP1094" s="157">
        <f t="shared" si="522"/>
        <v>0</v>
      </c>
      <c r="AQ1094" s="157">
        <f t="shared" si="522"/>
        <v>0</v>
      </c>
      <c r="AR1094" s="157">
        <f t="shared" si="522"/>
        <v>0</v>
      </c>
      <c r="AS1094" s="157">
        <f t="shared" si="522"/>
        <v>0</v>
      </c>
      <c r="AT1094" s="157">
        <f t="shared" si="522"/>
        <v>0</v>
      </c>
      <c r="AU1094" s="157">
        <f t="shared" si="522"/>
        <v>0</v>
      </c>
      <c r="AV1094" s="157">
        <f t="shared" si="522"/>
        <v>0</v>
      </c>
      <c r="AW1094" s="157">
        <f t="shared" si="522"/>
        <v>0</v>
      </c>
      <c r="AX1094" s="157">
        <f t="shared" si="522"/>
        <v>0</v>
      </c>
      <c r="AY1094" s="157">
        <f t="shared" si="522"/>
        <v>0</v>
      </c>
      <c r="AZ1094" s="157">
        <f t="shared" si="522"/>
        <v>0</v>
      </c>
      <c r="BA1094" s="157">
        <f t="shared" si="522"/>
        <v>0</v>
      </c>
      <c r="BB1094" s="157">
        <f t="shared" si="522"/>
        <v>0</v>
      </c>
      <c r="BC1094" s="157">
        <f t="shared" si="522"/>
        <v>17394.393901651172</v>
      </c>
      <c r="BD1094" s="157">
        <f t="shared" si="522"/>
        <v>68307.779409800467</v>
      </c>
      <c r="BE1094" s="157">
        <f t="shared" si="522"/>
        <v>66276.105494913689</v>
      </c>
      <c r="BF1094" s="157">
        <f t="shared" si="522"/>
        <v>64244.431580026918</v>
      </c>
      <c r="BG1094" s="157">
        <f t="shared" si="522"/>
        <v>62212.75766514014</v>
      </c>
      <c r="BH1094" s="157">
        <f t="shared" si="522"/>
        <v>60181.083750253361</v>
      </c>
      <c r="BI1094" s="157">
        <f t="shared" si="522"/>
        <v>58149.409835366583</v>
      </c>
      <c r="BJ1094" s="157">
        <f t="shared" si="522"/>
        <v>56117.735920479805</v>
      </c>
      <c r="BK1094" s="157">
        <f t="shared" si="522"/>
        <v>54086.062005593027</v>
      </c>
      <c r="BL1094" s="157">
        <f t="shared" si="522"/>
        <v>52054.388090706248</v>
      </c>
      <c r="BM1094" s="157">
        <f t="shared" si="522"/>
        <v>50022.714175819463</v>
      </c>
      <c r="BN1094" s="157">
        <f t="shared" si="522"/>
        <v>47991.040260932692</v>
      </c>
      <c r="BO1094" s="157">
        <f t="shared" si="522"/>
        <v>45959.366346045907</v>
      </c>
    </row>
    <row r="1095" spans="1:67" ht="13.5" customHeight="1" outlineLevel="2">
      <c r="B1095" s="14"/>
    </row>
    <row r="1096" spans="1:67" ht="13.5" customHeight="1" outlineLevel="2">
      <c r="B1096" s="14"/>
    </row>
    <row r="1097" spans="1:67" ht="13.5" customHeight="1" outlineLevel="2">
      <c r="B1097" s="14"/>
    </row>
    <row r="1098" spans="1:67" ht="13.5" customHeight="1" outlineLevel="2">
      <c r="B1098" s="14"/>
    </row>
    <row r="1099" spans="1:67" ht="13.5" customHeight="1" outlineLevel="2">
      <c r="B1099" s="14"/>
    </row>
    <row r="1100" spans="1:67" ht="13.5" customHeight="1" outlineLevel="2">
      <c r="B1100" s="14"/>
    </row>
    <row r="1101" spans="1:67" ht="13.5" customHeight="1" outlineLevel="2">
      <c r="B1101" s="14"/>
    </row>
    <row r="1102" spans="1:67" ht="13.5" customHeight="1" outlineLevel="1">
      <c r="A1102">
        <f>A1072+1</f>
        <v>37</v>
      </c>
      <c r="B1102" s="158" t="s">
        <v>547</v>
      </c>
      <c r="C1102" s="150"/>
      <c r="G1102" s="159" t="s">
        <v>548</v>
      </c>
      <c r="H1102" s="1">
        <f>+C1107</f>
        <v>2057</v>
      </c>
      <c r="I1102" s="2">
        <f>+E1114</f>
        <v>235473.08679596288</v>
      </c>
      <c r="J1102" s="2">
        <f>NPV($C$4,M1102:BO1102)+L1102</f>
        <v>7789.9709384201069</v>
      </c>
      <c r="L1102" s="2">
        <f>+L1124</f>
        <v>0</v>
      </c>
      <c r="M1102" s="2">
        <f t="shared" ref="M1102:BO1102" si="523">+M1124</f>
        <v>0</v>
      </c>
      <c r="N1102" s="2">
        <f t="shared" si="523"/>
        <v>0</v>
      </c>
      <c r="O1102" s="2">
        <f t="shared" si="523"/>
        <v>0</v>
      </c>
      <c r="P1102" s="2">
        <f t="shared" si="523"/>
        <v>0</v>
      </c>
      <c r="Q1102" s="2">
        <f t="shared" si="523"/>
        <v>0</v>
      </c>
      <c r="R1102" s="2">
        <f t="shared" si="523"/>
        <v>0</v>
      </c>
      <c r="S1102" s="2">
        <f t="shared" si="523"/>
        <v>0</v>
      </c>
      <c r="T1102" s="2">
        <f t="shared" si="523"/>
        <v>0</v>
      </c>
      <c r="U1102" s="2">
        <f t="shared" si="523"/>
        <v>0</v>
      </c>
      <c r="V1102" s="2">
        <f t="shared" si="523"/>
        <v>0</v>
      </c>
      <c r="W1102" s="2">
        <f t="shared" si="523"/>
        <v>0</v>
      </c>
      <c r="X1102" s="2">
        <f t="shared" si="523"/>
        <v>0</v>
      </c>
      <c r="Y1102" s="2">
        <f t="shared" si="523"/>
        <v>0</v>
      </c>
      <c r="Z1102" s="2">
        <f t="shared" si="523"/>
        <v>0</v>
      </c>
      <c r="AA1102" s="2">
        <f t="shared" si="523"/>
        <v>0</v>
      </c>
      <c r="AB1102" s="2">
        <f t="shared" si="523"/>
        <v>0</v>
      </c>
      <c r="AC1102" s="2">
        <f t="shared" si="523"/>
        <v>0</v>
      </c>
      <c r="AD1102" s="2">
        <f t="shared" si="523"/>
        <v>0</v>
      </c>
      <c r="AE1102" s="2">
        <f t="shared" si="523"/>
        <v>0</v>
      </c>
      <c r="AF1102" s="2">
        <f t="shared" si="523"/>
        <v>0</v>
      </c>
      <c r="AG1102" s="2">
        <f t="shared" si="523"/>
        <v>0</v>
      </c>
      <c r="AH1102" s="2">
        <f t="shared" si="523"/>
        <v>0</v>
      </c>
      <c r="AI1102" s="2">
        <f t="shared" si="523"/>
        <v>0</v>
      </c>
      <c r="AJ1102" s="2">
        <f t="shared" si="523"/>
        <v>0</v>
      </c>
      <c r="AK1102" s="2">
        <f t="shared" si="523"/>
        <v>0</v>
      </c>
      <c r="AL1102" s="2">
        <f t="shared" si="523"/>
        <v>0</v>
      </c>
      <c r="AM1102" s="2">
        <f t="shared" si="523"/>
        <v>0</v>
      </c>
      <c r="AN1102" s="2">
        <f t="shared" si="523"/>
        <v>0</v>
      </c>
      <c r="AO1102" s="2">
        <f t="shared" si="523"/>
        <v>0</v>
      </c>
      <c r="AP1102" s="2">
        <f t="shared" si="523"/>
        <v>0</v>
      </c>
      <c r="AQ1102" s="2">
        <f t="shared" si="523"/>
        <v>0</v>
      </c>
      <c r="AR1102" s="2">
        <f t="shared" si="523"/>
        <v>0</v>
      </c>
      <c r="AS1102" s="2">
        <f t="shared" si="523"/>
        <v>0</v>
      </c>
      <c r="AT1102" s="2">
        <f t="shared" si="523"/>
        <v>0</v>
      </c>
      <c r="AU1102" s="2">
        <f t="shared" si="523"/>
        <v>0</v>
      </c>
      <c r="AV1102" s="2">
        <f t="shared" si="523"/>
        <v>0</v>
      </c>
      <c r="AW1102" s="2">
        <f t="shared" si="523"/>
        <v>0</v>
      </c>
      <c r="AX1102" s="2">
        <f t="shared" si="523"/>
        <v>0</v>
      </c>
      <c r="AY1102" s="2">
        <f t="shared" si="523"/>
        <v>0</v>
      </c>
      <c r="AZ1102" s="2">
        <f t="shared" si="523"/>
        <v>0</v>
      </c>
      <c r="BA1102" s="2">
        <f t="shared" si="523"/>
        <v>0</v>
      </c>
      <c r="BB1102" s="2">
        <f t="shared" si="523"/>
        <v>0</v>
      </c>
      <c r="BC1102" s="2">
        <f t="shared" si="523"/>
        <v>0</v>
      </c>
      <c r="BD1102" s="2">
        <f t="shared" si="523"/>
        <v>0</v>
      </c>
      <c r="BE1102" s="2">
        <f t="shared" si="523"/>
        <v>2162.1008011223762</v>
      </c>
      <c r="BF1102" s="2">
        <f t="shared" si="523"/>
        <v>25588.075431827969</v>
      </c>
      <c r="BG1102" s="2">
        <f t="shared" si="523"/>
        <v>24928.750788799272</v>
      </c>
      <c r="BH1102" s="2">
        <f t="shared" si="523"/>
        <v>24269.426145770576</v>
      </c>
      <c r="BI1102" s="2">
        <f t="shared" si="523"/>
        <v>23610.10150274188</v>
      </c>
      <c r="BJ1102" s="2">
        <f t="shared" si="523"/>
        <v>22950.77685971318</v>
      </c>
      <c r="BK1102" s="2">
        <f t="shared" si="523"/>
        <v>22291.452216684484</v>
      </c>
      <c r="BL1102" s="2">
        <f t="shared" si="523"/>
        <v>21632.127573655787</v>
      </c>
      <c r="BM1102" s="2">
        <f t="shared" si="523"/>
        <v>20972.802930627087</v>
      </c>
      <c r="BN1102" s="2">
        <f t="shared" si="523"/>
        <v>20313.478287598391</v>
      </c>
      <c r="BO1102" s="2">
        <f t="shared" si="523"/>
        <v>19654.153644569695</v>
      </c>
    </row>
    <row r="1103" spans="1:67" ht="13.5" customHeight="1" outlineLevel="2">
      <c r="B1103" s="160" t="str">
        <f>"Jan "&amp;$L$10&amp;" $"</f>
        <v>Jan 2012 $</v>
      </c>
      <c r="C1103" s="161">
        <v>72099.644</v>
      </c>
      <c r="D1103" s="60"/>
      <c r="E1103" s="60"/>
      <c r="F1103" s="60"/>
      <c r="G1103" s="60"/>
      <c r="H1103" s="162"/>
    </row>
    <row r="1104" spans="1:67" ht="13.5" customHeight="1" outlineLevel="2">
      <c r="B1104" s="14" t="s">
        <v>549</v>
      </c>
      <c r="C1104" s="163">
        <v>1.0500000000000001E-2</v>
      </c>
      <c r="D1104" s="163">
        <v>0.26740000000000003</v>
      </c>
      <c r="E1104" s="163">
        <v>0.72209999999999996</v>
      </c>
      <c r="F1104" s="163">
        <v>0</v>
      </c>
      <c r="G1104" s="163">
        <v>0</v>
      </c>
      <c r="H1104" s="164"/>
      <c r="J1104" s="17"/>
      <c r="K1104" s="17"/>
    </row>
    <row r="1105" spans="2:67" ht="13.5" customHeight="1" outlineLevel="2">
      <c r="B1105" s="14" t="s">
        <v>323</v>
      </c>
      <c r="C1105" s="193">
        <v>2.5499999999999998E-2</v>
      </c>
      <c r="D1105" s="60"/>
      <c r="E1105" s="60"/>
      <c r="F1105" s="60"/>
      <c r="G1105" s="60"/>
    </row>
    <row r="1106" spans="2:67" ht="13.5" customHeight="1" outlineLevel="2">
      <c r="B1106" s="14" t="s">
        <v>550</v>
      </c>
      <c r="C1106" s="159">
        <v>2055</v>
      </c>
      <c r="D1106" s="159">
        <v>4</v>
      </c>
    </row>
    <row r="1107" spans="2:67" ht="13.5" customHeight="1" outlineLevel="2">
      <c r="B1107" s="14" t="s">
        <v>551</v>
      </c>
      <c r="C1107" s="159">
        <v>2057</v>
      </c>
      <c r="D1107" s="159">
        <v>12</v>
      </c>
    </row>
    <row r="1108" spans="2:67" ht="13.5" customHeight="1" outlineLevel="2">
      <c r="B1108" s="15" t="s">
        <v>552</v>
      </c>
      <c r="L1108" s="166">
        <f t="shared" ref="L1108:BO1108" si="524">(1+$C1105)^L$21</f>
        <v>1.0126697388586272</v>
      </c>
      <c r="M1108" s="166">
        <f t="shared" si="524"/>
        <v>1.0384928171995222</v>
      </c>
      <c r="N1108" s="166">
        <f t="shared" si="524"/>
        <v>1.0649743840381101</v>
      </c>
      <c r="O1108" s="166">
        <f t="shared" si="524"/>
        <v>1.092131230831082</v>
      </c>
      <c r="P1108" s="166">
        <f t="shared" si="524"/>
        <v>1.1199805772172746</v>
      </c>
      <c r="Q1108" s="166">
        <f t="shared" si="524"/>
        <v>1.1485400819363152</v>
      </c>
      <c r="R1108" s="166">
        <f t="shared" si="524"/>
        <v>1.1778278540256915</v>
      </c>
      <c r="S1108" s="166">
        <f t="shared" si="524"/>
        <v>1.2078624643033467</v>
      </c>
      <c r="T1108" s="166">
        <f t="shared" si="524"/>
        <v>1.2386629571430821</v>
      </c>
      <c r="U1108" s="166">
        <f t="shared" si="524"/>
        <v>1.2702488625502308</v>
      </c>
      <c r="V1108" s="166">
        <f t="shared" si="524"/>
        <v>1.3026402085452617</v>
      </c>
      <c r="W1108" s="166">
        <f t="shared" si="524"/>
        <v>1.335857533863166</v>
      </c>
      <c r="X1108" s="166">
        <f t="shared" si="524"/>
        <v>1.369921900976677</v>
      </c>
      <c r="Y1108" s="166">
        <f t="shared" si="524"/>
        <v>1.4048549094515823</v>
      </c>
      <c r="Z1108" s="166">
        <f t="shared" si="524"/>
        <v>1.4406787096425977</v>
      </c>
      <c r="AA1108" s="166">
        <f t="shared" si="524"/>
        <v>1.477416016738484</v>
      </c>
      <c r="AB1108" s="166">
        <f t="shared" si="524"/>
        <v>1.5150901251653155</v>
      </c>
      <c r="AC1108" s="166">
        <f t="shared" si="524"/>
        <v>1.5537249233570312</v>
      </c>
      <c r="AD1108" s="166">
        <f t="shared" si="524"/>
        <v>1.5933449089026355</v>
      </c>
      <c r="AE1108" s="166">
        <f t="shared" si="524"/>
        <v>1.6339752040796529</v>
      </c>
      <c r="AF1108" s="166">
        <f t="shared" si="524"/>
        <v>1.6756415717836841</v>
      </c>
      <c r="AG1108" s="166">
        <f t="shared" si="524"/>
        <v>1.7183704318641684</v>
      </c>
      <c r="AH1108" s="166">
        <f t="shared" si="524"/>
        <v>1.7621888778767048</v>
      </c>
      <c r="AI1108" s="166">
        <f t="shared" si="524"/>
        <v>1.8071246942625607</v>
      </c>
      <c r="AJ1108" s="166">
        <f t="shared" si="524"/>
        <v>1.8532063739662561</v>
      </c>
      <c r="AK1108" s="166">
        <f t="shared" si="524"/>
        <v>1.9004631365023958</v>
      </c>
      <c r="AL1108" s="166">
        <f t="shared" si="524"/>
        <v>1.9489249464832072</v>
      </c>
      <c r="AM1108" s="166">
        <f t="shared" si="524"/>
        <v>1.998622532618529</v>
      </c>
      <c r="AN1108" s="166">
        <f t="shared" si="524"/>
        <v>2.0495874072003017</v>
      </c>
      <c r="AO1108" s="166">
        <f t="shared" si="524"/>
        <v>2.1018518860839097</v>
      </c>
      <c r="AP1108" s="166">
        <f t="shared" si="524"/>
        <v>2.1554491091790493</v>
      </c>
      <c r="AQ1108" s="166">
        <f t="shared" si="524"/>
        <v>2.2104130614631154</v>
      </c>
      <c r="AR1108" s="166">
        <f t="shared" si="524"/>
        <v>2.2667785945304249</v>
      </c>
      <c r="AS1108" s="166">
        <f t="shared" si="524"/>
        <v>2.3245814486909508</v>
      </c>
      <c r="AT1108" s="166">
        <f t="shared" si="524"/>
        <v>2.3838582756325706</v>
      </c>
      <c r="AU1108" s="166">
        <f t="shared" si="524"/>
        <v>2.444646661661201</v>
      </c>
      <c r="AV1108" s="166">
        <f t="shared" si="524"/>
        <v>2.5069851515335619</v>
      </c>
      <c r="AW1108" s="166">
        <f t="shared" si="524"/>
        <v>2.570913272897668</v>
      </c>
      <c r="AX1108" s="166">
        <f t="shared" si="524"/>
        <v>2.6364715613565588</v>
      </c>
      <c r="AY1108" s="166">
        <f t="shared" si="524"/>
        <v>2.7037015861711513</v>
      </c>
      <c r="AZ1108" s="166">
        <f t="shared" si="524"/>
        <v>2.7726459766185156</v>
      </c>
      <c r="BA1108" s="166">
        <f t="shared" si="524"/>
        <v>2.8433484490222884</v>
      </c>
      <c r="BB1108" s="166">
        <f t="shared" si="524"/>
        <v>2.9158538344723568</v>
      </c>
      <c r="BC1108" s="166">
        <f t="shared" si="524"/>
        <v>2.9902081072514015</v>
      </c>
      <c r="BD1108" s="166">
        <f t="shared" si="524"/>
        <v>3.0664584139863131</v>
      </c>
      <c r="BE1108" s="166">
        <f t="shared" si="524"/>
        <v>3.1446531035429639</v>
      </c>
      <c r="BF1108" s="166">
        <f t="shared" si="524"/>
        <v>3.2248417576833104</v>
      </c>
      <c r="BG1108" s="166">
        <f t="shared" si="524"/>
        <v>3.3070752225042348</v>
      </c>
      <c r="BH1108" s="166">
        <f t="shared" si="524"/>
        <v>3.3914056406780926</v>
      </c>
      <c r="BI1108" s="166">
        <f t="shared" si="524"/>
        <v>3.477886484515385</v>
      </c>
      <c r="BJ1108" s="166">
        <f t="shared" si="524"/>
        <v>3.5665725898705269</v>
      </c>
      <c r="BK1108" s="166">
        <f t="shared" si="524"/>
        <v>3.6575201909122264</v>
      </c>
      <c r="BL1108" s="166">
        <f t="shared" si="524"/>
        <v>3.7507869557804878</v>
      </c>
      <c r="BM1108" s="166">
        <f t="shared" si="524"/>
        <v>3.8464320231528903</v>
      </c>
      <c r="BN1108" s="166">
        <f t="shared" si="524"/>
        <v>3.9445160397432901</v>
      </c>
      <c r="BO1108" s="166">
        <f t="shared" si="524"/>
        <v>4.0451011987567442</v>
      </c>
    </row>
    <row r="1109" spans="2:67" ht="13.5" customHeight="1" outlineLevel="2">
      <c r="B1109" s="14" t="s">
        <v>553</v>
      </c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</row>
    <row r="1110" spans="2:67" ht="13.5" customHeight="1" outlineLevel="2">
      <c r="B1110" s="64" t="s">
        <v>554</v>
      </c>
      <c r="L1110" s="2">
        <f t="shared" ref="L1110:BO1110" si="525">IF(L$10&gt;$C1107,0,+K1113)</f>
        <v>0</v>
      </c>
      <c r="M1110" s="2">
        <f t="shared" si="525"/>
        <v>0</v>
      </c>
      <c r="N1110" s="2">
        <f t="shared" si="525"/>
        <v>0</v>
      </c>
      <c r="O1110" s="2">
        <f t="shared" si="525"/>
        <v>0</v>
      </c>
      <c r="P1110" s="2">
        <f t="shared" si="525"/>
        <v>0</v>
      </c>
      <c r="Q1110" s="2">
        <f t="shared" si="525"/>
        <v>0</v>
      </c>
      <c r="R1110" s="2">
        <f t="shared" si="525"/>
        <v>0</v>
      </c>
      <c r="S1110" s="2">
        <f t="shared" si="525"/>
        <v>0</v>
      </c>
      <c r="T1110" s="2">
        <f t="shared" si="525"/>
        <v>0</v>
      </c>
      <c r="U1110" s="2">
        <f t="shared" si="525"/>
        <v>0</v>
      </c>
      <c r="V1110" s="2">
        <f t="shared" si="525"/>
        <v>0</v>
      </c>
      <c r="W1110" s="2">
        <f t="shared" si="525"/>
        <v>0</v>
      </c>
      <c r="X1110" s="2">
        <f t="shared" si="525"/>
        <v>0</v>
      </c>
      <c r="Y1110" s="2">
        <f t="shared" si="525"/>
        <v>0</v>
      </c>
      <c r="Z1110" s="2">
        <f t="shared" si="525"/>
        <v>0</v>
      </c>
      <c r="AA1110" s="2">
        <f t="shared" si="525"/>
        <v>0</v>
      </c>
      <c r="AB1110" s="2">
        <f t="shared" si="525"/>
        <v>0</v>
      </c>
      <c r="AC1110" s="2">
        <f t="shared" si="525"/>
        <v>0</v>
      </c>
      <c r="AD1110" s="2">
        <f t="shared" si="525"/>
        <v>0</v>
      </c>
      <c r="AE1110" s="2">
        <f t="shared" si="525"/>
        <v>0</v>
      </c>
      <c r="AF1110" s="2">
        <f t="shared" si="525"/>
        <v>0</v>
      </c>
      <c r="AG1110" s="2">
        <f t="shared" si="525"/>
        <v>0</v>
      </c>
      <c r="AH1110" s="2">
        <f t="shared" si="525"/>
        <v>0</v>
      </c>
      <c r="AI1110" s="2">
        <f t="shared" si="525"/>
        <v>0</v>
      </c>
      <c r="AJ1110" s="2">
        <f t="shared" si="525"/>
        <v>0</v>
      </c>
      <c r="AK1110" s="2">
        <f t="shared" si="525"/>
        <v>0</v>
      </c>
      <c r="AL1110" s="2">
        <f t="shared" si="525"/>
        <v>0</v>
      </c>
      <c r="AM1110" s="2">
        <f t="shared" si="525"/>
        <v>0</v>
      </c>
      <c r="AN1110" s="2">
        <f t="shared" si="525"/>
        <v>0</v>
      </c>
      <c r="AO1110" s="2">
        <f t="shared" si="525"/>
        <v>0</v>
      </c>
      <c r="AP1110" s="2">
        <f t="shared" si="525"/>
        <v>0</v>
      </c>
      <c r="AQ1110" s="2">
        <f t="shared" si="525"/>
        <v>0</v>
      </c>
      <c r="AR1110" s="2">
        <f t="shared" si="525"/>
        <v>0</v>
      </c>
      <c r="AS1110" s="2">
        <f t="shared" si="525"/>
        <v>0</v>
      </c>
      <c r="AT1110" s="2">
        <f t="shared" si="525"/>
        <v>0</v>
      </c>
      <c r="AU1110" s="2">
        <f t="shared" si="525"/>
        <v>0</v>
      </c>
      <c r="AV1110" s="2">
        <f t="shared" si="525"/>
        <v>0</v>
      </c>
      <c r="AW1110" s="2">
        <f t="shared" si="525"/>
        <v>0</v>
      </c>
      <c r="AX1110" s="2">
        <f t="shared" si="525"/>
        <v>0</v>
      </c>
      <c r="AY1110" s="2">
        <f t="shared" si="525"/>
        <v>0</v>
      </c>
      <c r="AZ1110" s="2">
        <f t="shared" si="525"/>
        <v>0</v>
      </c>
      <c r="BA1110" s="2">
        <f t="shared" si="525"/>
        <v>0</v>
      </c>
      <c r="BB1110" s="2">
        <f t="shared" si="525"/>
        <v>0</v>
      </c>
      <c r="BC1110" s="2">
        <f t="shared" si="525"/>
        <v>0</v>
      </c>
      <c r="BD1110" s="2">
        <f t="shared" si="525"/>
        <v>2316.7819452795056</v>
      </c>
      <c r="BE1110" s="2">
        <f t="shared" si="525"/>
        <v>63428.684549886231</v>
      </c>
      <c r="BF1110" s="2">
        <f t="shared" si="525"/>
        <v>0</v>
      </c>
      <c r="BG1110" s="2">
        <f t="shared" si="525"/>
        <v>0</v>
      </c>
      <c r="BH1110" s="2">
        <f t="shared" si="525"/>
        <v>0</v>
      </c>
      <c r="BI1110" s="2">
        <f t="shared" si="525"/>
        <v>0</v>
      </c>
      <c r="BJ1110" s="2">
        <f t="shared" si="525"/>
        <v>0</v>
      </c>
      <c r="BK1110" s="2">
        <f t="shared" si="525"/>
        <v>0</v>
      </c>
      <c r="BL1110" s="2">
        <f t="shared" si="525"/>
        <v>0</v>
      </c>
      <c r="BM1110" s="2">
        <f t="shared" si="525"/>
        <v>0</v>
      </c>
      <c r="BN1110" s="2">
        <f t="shared" si="525"/>
        <v>0</v>
      </c>
      <c r="BO1110" s="2">
        <f t="shared" si="525"/>
        <v>0</v>
      </c>
    </row>
    <row r="1111" spans="2:67" ht="13.5" customHeight="1" outlineLevel="2">
      <c r="B1111" s="64" t="s">
        <v>555</v>
      </c>
      <c r="L1111" s="2">
        <f t="shared" ref="L1111:BO1111" si="526">IF(AND(L$10&gt;=$C1106,L$10&lt;=$C1107),INDEX($C1104:$G1104,1,L$10-$C1106+1)*$C1103*L1108,0)</f>
        <v>0</v>
      </c>
      <c r="M1111" s="2">
        <f t="shared" si="526"/>
        <v>0</v>
      </c>
      <c r="N1111" s="2">
        <f t="shared" si="526"/>
        <v>0</v>
      </c>
      <c r="O1111" s="2">
        <f t="shared" si="526"/>
        <v>0</v>
      </c>
      <c r="P1111" s="2">
        <f t="shared" si="526"/>
        <v>0</v>
      </c>
      <c r="Q1111" s="2">
        <f t="shared" si="526"/>
        <v>0</v>
      </c>
      <c r="R1111" s="2">
        <f t="shared" si="526"/>
        <v>0</v>
      </c>
      <c r="S1111" s="2">
        <f t="shared" si="526"/>
        <v>0</v>
      </c>
      <c r="T1111" s="2">
        <f t="shared" si="526"/>
        <v>0</v>
      </c>
      <c r="U1111" s="2">
        <f t="shared" si="526"/>
        <v>0</v>
      </c>
      <c r="V1111" s="2">
        <f t="shared" si="526"/>
        <v>0</v>
      </c>
      <c r="W1111" s="2">
        <f t="shared" si="526"/>
        <v>0</v>
      </c>
      <c r="X1111" s="2">
        <f t="shared" si="526"/>
        <v>0</v>
      </c>
      <c r="Y1111" s="2">
        <f t="shared" si="526"/>
        <v>0</v>
      </c>
      <c r="Z1111" s="2">
        <f t="shared" si="526"/>
        <v>0</v>
      </c>
      <c r="AA1111" s="2">
        <f t="shared" si="526"/>
        <v>0</v>
      </c>
      <c r="AB1111" s="2">
        <f t="shared" si="526"/>
        <v>0</v>
      </c>
      <c r="AC1111" s="2">
        <f t="shared" si="526"/>
        <v>0</v>
      </c>
      <c r="AD1111" s="2">
        <f t="shared" si="526"/>
        <v>0</v>
      </c>
      <c r="AE1111" s="2">
        <f t="shared" si="526"/>
        <v>0</v>
      </c>
      <c r="AF1111" s="2">
        <f t="shared" si="526"/>
        <v>0</v>
      </c>
      <c r="AG1111" s="2">
        <f t="shared" si="526"/>
        <v>0</v>
      </c>
      <c r="AH1111" s="2">
        <f t="shared" si="526"/>
        <v>0</v>
      </c>
      <c r="AI1111" s="2">
        <f t="shared" si="526"/>
        <v>0</v>
      </c>
      <c r="AJ1111" s="2">
        <f t="shared" si="526"/>
        <v>0</v>
      </c>
      <c r="AK1111" s="2">
        <f t="shared" si="526"/>
        <v>0</v>
      </c>
      <c r="AL1111" s="2">
        <f t="shared" si="526"/>
        <v>0</v>
      </c>
      <c r="AM1111" s="2">
        <f t="shared" si="526"/>
        <v>0</v>
      </c>
      <c r="AN1111" s="2">
        <f t="shared" si="526"/>
        <v>0</v>
      </c>
      <c r="AO1111" s="2">
        <f t="shared" si="526"/>
        <v>0</v>
      </c>
      <c r="AP1111" s="2">
        <f t="shared" si="526"/>
        <v>0</v>
      </c>
      <c r="AQ1111" s="2">
        <f t="shared" si="526"/>
        <v>0</v>
      </c>
      <c r="AR1111" s="2">
        <f t="shared" si="526"/>
        <v>0</v>
      </c>
      <c r="AS1111" s="2">
        <f t="shared" si="526"/>
        <v>0</v>
      </c>
      <c r="AT1111" s="2">
        <f t="shared" si="526"/>
        <v>0</v>
      </c>
      <c r="AU1111" s="2">
        <f t="shared" si="526"/>
        <v>0</v>
      </c>
      <c r="AV1111" s="2">
        <f t="shared" si="526"/>
        <v>0</v>
      </c>
      <c r="AW1111" s="2">
        <f t="shared" si="526"/>
        <v>0</v>
      </c>
      <c r="AX1111" s="2">
        <f t="shared" si="526"/>
        <v>0</v>
      </c>
      <c r="AY1111" s="2">
        <f t="shared" si="526"/>
        <v>0</v>
      </c>
      <c r="AZ1111" s="2">
        <f t="shared" si="526"/>
        <v>0</v>
      </c>
      <c r="BA1111" s="2">
        <f t="shared" si="526"/>
        <v>0</v>
      </c>
      <c r="BB1111" s="2">
        <f t="shared" si="526"/>
        <v>0</v>
      </c>
      <c r="BC1111" s="2">
        <f t="shared" si="526"/>
        <v>2263.7258701967689</v>
      </c>
      <c r="BD1111" s="2">
        <f t="shared" si="526"/>
        <v>59119.615741116853</v>
      </c>
      <c r="BE1111" s="2">
        <f t="shared" si="526"/>
        <v>163720.55544910362</v>
      </c>
      <c r="BF1111" s="2">
        <f t="shared" si="526"/>
        <v>0</v>
      </c>
      <c r="BG1111" s="2">
        <f t="shared" si="526"/>
        <v>0</v>
      </c>
      <c r="BH1111" s="2">
        <f t="shared" si="526"/>
        <v>0</v>
      </c>
      <c r="BI1111" s="2">
        <f t="shared" si="526"/>
        <v>0</v>
      </c>
      <c r="BJ1111" s="2">
        <f t="shared" si="526"/>
        <v>0</v>
      </c>
      <c r="BK1111" s="2">
        <f t="shared" si="526"/>
        <v>0</v>
      </c>
      <c r="BL1111" s="2">
        <f t="shared" si="526"/>
        <v>0</v>
      </c>
      <c r="BM1111" s="2">
        <f t="shared" si="526"/>
        <v>0</v>
      </c>
      <c r="BN1111" s="2">
        <f t="shared" si="526"/>
        <v>0</v>
      </c>
      <c r="BO1111" s="2">
        <f t="shared" si="526"/>
        <v>0</v>
      </c>
    </row>
    <row r="1112" spans="2:67" ht="13.5" customHeight="1" outlineLevel="2">
      <c r="B1112" s="64" t="s">
        <v>3</v>
      </c>
      <c r="C1112" s="165">
        <v>6.25E-2</v>
      </c>
      <c r="L1112" s="2">
        <f t="shared" ref="L1112:BO1112" si="527">SUM(L1110,L1111/2)*$C1112*IF(L$10=$C1106,(13-$D1106)/12,IF(L$10=$C1107,($D1107-1)/12,1))</f>
        <v>0</v>
      </c>
      <c r="M1112" s="2">
        <f t="shared" si="527"/>
        <v>0</v>
      </c>
      <c r="N1112" s="2">
        <f t="shared" si="527"/>
        <v>0</v>
      </c>
      <c r="O1112" s="2">
        <f t="shared" si="527"/>
        <v>0</v>
      </c>
      <c r="P1112" s="2">
        <f t="shared" si="527"/>
        <v>0</v>
      </c>
      <c r="Q1112" s="2">
        <f t="shared" si="527"/>
        <v>0</v>
      </c>
      <c r="R1112" s="2">
        <f t="shared" si="527"/>
        <v>0</v>
      </c>
      <c r="S1112" s="2">
        <f t="shared" si="527"/>
        <v>0</v>
      </c>
      <c r="T1112" s="2">
        <f t="shared" si="527"/>
        <v>0</v>
      </c>
      <c r="U1112" s="2">
        <f t="shared" si="527"/>
        <v>0</v>
      </c>
      <c r="V1112" s="2">
        <f t="shared" si="527"/>
        <v>0</v>
      </c>
      <c r="W1112" s="2">
        <f t="shared" si="527"/>
        <v>0</v>
      </c>
      <c r="X1112" s="2">
        <f t="shared" si="527"/>
        <v>0</v>
      </c>
      <c r="Y1112" s="2">
        <f t="shared" si="527"/>
        <v>0</v>
      </c>
      <c r="Z1112" s="2">
        <f t="shared" si="527"/>
        <v>0</v>
      </c>
      <c r="AA1112" s="2">
        <f t="shared" si="527"/>
        <v>0</v>
      </c>
      <c r="AB1112" s="2">
        <f t="shared" si="527"/>
        <v>0</v>
      </c>
      <c r="AC1112" s="2">
        <f t="shared" si="527"/>
        <v>0</v>
      </c>
      <c r="AD1112" s="2">
        <f t="shared" si="527"/>
        <v>0</v>
      </c>
      <c r="AE1112" s="2">
        <f t="shared" si="527"/>
        <v>0</v>
      </c>
      <c r="AF1112" s="2">
        <f t="shared" si="527"/>
        <v>0</v>
      </c>
      <c r="AG1112" s="2">
        <f t="shared" si="527"/>
        <v>0</v>
      </c>
      <c r="AH1112" s="2">
        <f t="shared" si="527"/>
        <v>0</v>
      </c>
      <c r="AI1112" s="2">
        <f t="shared" si="527"/>
        <v>0</v>
      </c>
      <c r="AJ1112" s="2">
        <f t="shared" si="527"/>
        <v>0</v>
      </c>
      <c r="AK1112" s="2">
        <f t="shared" si="527"/>
        <v>0</v>
      </c>
      <c r="AL1112" s="2">
        <f t="shared" si="527"/>
        <v>0</v>
      </c>
      <c r="AM1112" s="2">
        <f t="shared" si="527"/>
        <v>0</v>
      </c>
      <c r="AN1112" s="2">
        <f t="shared" si="527"/>
        <v>0</v>
      </c>
      <c r="AO1112" s="2">
        <f t="shared" si="527"/>
        <v>0</v>
      </c>
      <c r="AP1112" s="2">
        <f t="shared" si="527"/>
        <v>0</v>
      </c>
      <c r="AQ1112" s="2">
        <f t="shared" si="527"/>
        <v>0</v>
      </c>
      <c r="AR1112" s="2">
        <f t="shared" si="527"/>
        <v>0</v>
      </c>
      <c r="AS1112" s="2">
        <f t="shared" si="527"/>
        <v>0</v>
      </c>
      <c r="AT1112" s="2">
        <f t="shared" si="527"/>
        <v>0</v>
      </c>
      <c r="AU1112" s="2">
        <f t="shared" si="527"/>
        <v>0</v>
      </c>
      <c r="AV1112" s="2">
        <f t="shared" si="527"/>
        <v>0</v>
      </c>
      <c r="AW1112" s="2">
        <f t="shared" si="527"/>
        <v>0</v>
      </c>
      <c r="AX1112" s="2">
        <f t="shared" si="527"/>
        <v>0</v>
      </c>
      <c r="AY1112" s="2">
        <f t="shared" si="527"/>
        <v>0</v>
      </c>
      <c r="AZ1112" s="2">
        <f t="shared" si="527"/>
        <v>0</v>
      </c>
      <c r="BA1112" s="2">
        <f t="shared" si="527"/>
        <v>0</v>
      </c>
      <c r="BB1112" s="2">
        <f t="shared" si="527"/>
        <v>0</v>
      </c>
      <c r="BC1112" s="2">
        <f t="shared" si="527"/>
        <v>53.056075082736768</v>
      </c>
      <c r="BD1112" s="2">
        <f t="shared" si="527"/>
        <v>1992.2868634898707</v>
      </c>
      <c r="BE1112" s="2">
        <f t="shared" si="527"/>
        <v>8323.8467969730118</v>
      </c>
      <c r="BF1112" s="2">
        <f t="shared" si="527"/>
        <v>0</v>
      </c>
      <c r="BG1112" s="2">
        <f t="shared" si="527"/>
        <v>0</v>
      </c>
      <c r="BH1112" s="2">
        <f t="shared" si="527"/>
        <v>0</v>
      </c>
      <c r="BI1112" s="2">
        <f t="shared" si="527"/>
        <v>0</v>
      </c>
      <c r="BJ1112" s="2">
        <f t="shared" si="527"/>
        <v>0</v>
      </c>
      <c r="BK1112" s="2">
        <f t="shared" si="527"/>
        <v>0</v>
      </c>
      <c r="BL1112" s="2">
        <f t="shared" si="527"/>
        <v>0</v>
      </c>
      <c r="BM1112" s="2">
        <f t="shared" si="527"/>
        <v>0</v>
      </c>
      <c r="BN1112" s="2">
        <f t="shared" si="527"/>
        <v>0</v>
      </c>
      <c r="BO1112" s="2">
        <f t="shared" si="527"/>
        <v>0</v>
      </c>
    </row>
    <row r="1113" spans="2:67" ht="13.5" customHeight="1" outlineLevel="2">
      <c r="B1113" s="64" t="s">
        <v>556</v>
      </c>
      <c r="K1113" s="167"/>
      <c r="L1113" s="2">
        <f>SUM(L1110:L1112)</f>
        <v>0</v>
      </c>
      <c r="M1113" s="2">
        <f t="shared" ref="M1113:BO1113" si="528">SUM(M1110:M1112)</f>
        <v>0</v>
      </c>
      <c r="N1113" s="2">
        <f t="shared" si="528"/>
        <v>0</v>
      </c>
      <c r="O1113" s="2">
        <f t="shared" si="528"/>
        <v>0</v>
      </c>
      <c r="P1113" s="2">
        <f t="shared" si="528"/>
        <v>0</v>
      </c>
      <c r="Q1113" s="2">
        <f t="shared" si="528"/>
        <v>0</v>
      </c>
      <c r="R1113" s="2">
        <f t="shared" si="528"/>
        <v>0</v>
      </c>
      <c r="S1113" s="2">
        <f t="shared" si="528"/>
        <v>0</v>
      </c>
      <c r="T1113" s="2">
        <f t="shared" si="528"/>
        <v>0</v>
      </c>
      <c r="U1113" s="2">
        <f t="shared" si="528"/>
        <v>0</v>
      </c>
      <c r="V1113" s="2">
        <f t="shared" si="528"/>
        <v>0</v>
      </c>
      <c r="W1113" s="2">
        <f t="shared" si="528"/>
        <v>0</v>
      </c>
      <c r="X1113" s="2">
        <f t="shared" si="528"/>
        <v>0</v>
      </c>
      <c r="Y1113" s="2">
        <f t="shared" si="528"/>
        <v>0</v>
      </c>
      <c r="Z1113" s="2">
        <f t="shared" si="528"/>
        <v>0</v>
      </c>
      <c r="AA1113" s="2">
        <f t="shared" si="528"/>
        <v>0</v>
      </c>
      <c r="AB1113" s="2">
        <f t="shared" si="528"/>
        <v>0</v>
      </c>
      <c r="AC1113" s="2">
        <f t="shared" si="528"/>
        <v>0</v>
      </c>
      <c r="AD1113" s="2">
        <f t="shared" si="528"/>
        <v>0</v>
      </c>
      <c r="AE1113" s="2">
        <f t="shared" si="528"/>
        <v>0</v>
      </c>
      <c r="AF1113" s="2">
        <f t="shared" si="528"/>
        <v>0</v>
      </c>
      <c r="AG1113" s="2">
        <f t="shared" si="528"/>
        <v>0</v>
      </c>
      <c r="AH1113" s="2">
        <f t="shared" si="528"/>
        <v>0</v>
      </c>
      <c r="AI1113" s="2">
        <f t="shared" si="528"/>
        <v>0</v>
      </c>
      <c r="AJ1113" s="2">
        <f t="shared" si="528"/>
        <v>0</v>
      </c>
      <c r="AK1113" s="2">
        <f t="shared" si="528"/>
        <v>0</v>
      </c>
      <c r="AL1113" s="2">
        <f t="shared" si="528"/>
        <v>0</v>
      </c>
      <c r="AM1113" s="2">
        <f t="shared" si="528"/>
        <v>0</v>
      </c>
      <c r="AN1113" s="2">
        <f t="shared" si="528"/>
        <v>0</v>
      </c>
      <c r="AO1113" s="2">
        <f t="shared" si="528"/>
        <v>0</v>
      </c>
      <c r="AP1113" s="2">
        <f t="shared" si="528"/>
        <v>0</v>
      </c>
      <c r="AQ1113" s="2">
        <f t="shared" si="528"/>
        <v>0</v>
      </c>
      <c r="AR1113" s="2">
        <f t="shared" si="528"/>
        <v>0</v>
      </c>
      <c r="AS1113" s="2">
        <f t="shared" si="528"/>
        <v>0</v>
      </c>
      <c r="AT1113" s="2">
        <f t="shared" si="528"/>
        <v>0</v>
      </c>
      <c r="AU1113" s="2">
        <f t="shared" si="528"/>
        <v>0</v>
      </c>
      <c r="AV1113" s="2">
        <f t="shared" si="528"/>
        <v>0</v>
      </c>
      <c r="AW1113" s="2">
        <f t="shared" si="528"/>
        <v>0</v>
      </c>
      <c r="AX1113" s="2">
        <f t="shared" si="528"/>
        <v>0</v>
      </c>
      <c r="AY1113" s="2">
        <f t="shared" si="528"/>
        <v>0</v>
      </c>
      <c r="AZ1113" s="2">
        <f t="shared" si="528"/>
        <v>0</v>
      </c>
      <c r="BA1113" s="2">
        <f t="shared" si="528"/>
        <v>0</v>
      </c>
      <c r="BB1113" s="2">
        <f t="shared" si="528"/>
        <v>0</v>
      </c>
      <c r="BC1113" s="2">
        <f t="shared" si="528"/>
        <v>2316.7819452795056</v>
      </c>
      <c r="BD1113" s="2">
        <f t="shared" si="528"/>
        <v>63428.684549886231</v>
      </c>
      <c r="BE1113" s="2">
        <f t="shared" si="528"/>
        <v>235473.08679596288</v>
      </c>
      <c r="BF1113" s="2">
        <f t="shared" si="528"/>
        <v>0</v>
      </c>
      <c r="BG1113" s="2">
        <f t="shared" si="528"/>
        <v>0</v>
      </c>
      <c r="BH1113" s="2">
        <f t="shared" si="528"/>
        <v>0</v>
      </c>
      <c r="BI1113" s="2">
        <f t="shared" si="528"/>
        <v>0</v>
      </c>
      <c r="BJ1113" s="2">
        <f t="shared" si="528"/>
        <v>0</v>
      </c>
      <c r="BK1113" s="2">
        <f t="shared" si="528"/>
        <v>0</v>
      </c>
      <c r="BL1113" s="2">
        <f t="shared" si="528"/>
        <v>0</v>
      </c>
      <c r="BM1113" s="2">
        <f t="shared" si="528"/>
        <v>0</v>
      </c>
      <c r="BN1113" s="2">
        <f t="shared" si="528"/>
        <v>0</v>
      </c>
      <c r="BO1113" s="2">
        <f t="shared" si="528"/>
        <v>0</v>
      </c>
    </row>
    <row r="1114" spans="2:67" ht="13.5" customHeight="1" outlineLevel="2">
      <c r="B1114" s="168" t="s">
        <v>557</v>
      </c>
      <c r="E1114" s="2">
        <f>MAX(L1113:BO1113)*(1+$C$8)</f>
        <v>235473.08679596288</v>
      </c>
      <c r="F1114" s="159">
        <v>25</v>
      </c>
      <c r="G1114" s="169">
        <f>+$C$6</f>
        <v>2.9999999999999997E-4</v>
      </c>
      <c r="H1114" s="151"/>
      <c r="L1114" s="2"/>
      <c r="M1114" s="2"/>
      <c r="N1114" s="2"/>
      <c r="O1114" s="2"/>
      <c r="P1114" s="2"/>
      <c r="Q1114" s="2"/>
    </row>
    <row r="1115" spans="2:67" ht="13.5" customHeight="1" outlineLevel="2">
      <c r="B1115" s="14"/>
    </row>
    <row r="1116" spans="2:67" ht="13.5" customHeight="1" outlineLevel="2">
      <c r="B1116" s="170" t="s">
        <v>558</v>
      </c>
    </row>
    <row r="1117" spans="2:67" ht="13.5" customHeight="1" outlineLevel="2">
      <c r="B1117" s="168" t="s">
        <v>559</v>
      </c>
      <c r="K1117" s="2"/>
      <c r="L1117" s="2">
        <f t="shared" ref="L1117:BO1117" si="529">IF(L$10=$C1107,$E1114,K1119)</f>
        <v>0</v>
      </c>
      <c r="M1117" s="2">
        <f t="shared" si="529"/>
        <v>0</v>
      </c>
      <c r="N1117" s="2">
        <f t="shared" si="529"/>
        <v>0</v>
      </c>
      <c r="O1117" s="2">
        <f t="shared" si="529"/>
        <v>0</v>
      </c>
      <c r="P1117" s="2">
        <f t="shared" si="529"/>
        <v>0</v>
      </c>
      <c r="Q1117" s="2">
        <f t="shared" si="529"/>
        <v>0</v>
      </c>
      <c r="R1117" s="2">
        <f t="shared" si="529"/>
        <v>0</v>
      </c>
      <c r="S1117" s="2">
        <f t="shared" si="529"/>
        <v>0</v>
      </c>
      <c r="T1117" s="2">
        <f t="shared" si="529"/>
        <v>0</v>
      </c>
      <c r="U1117" s="2">
        <f t="shared" si="529"/>
        <v>0</v>
      </c>
      <c r="V1117" s="2">
        <f t="shared" si="529"/>
        <v>0</v>
      </c>
      <c r="W1117" s="2">
        <f t="shared" si="529"/>
        <v>0</v>
      </c>
      <c r="X1117" s="2">
        <f t="shared" si="529"/>
        <v>0</v>
      </c>
      <c r="Y1117" s="2">
        <f t="shared" si="529"/>
        <v>0</v>
      </c>
      <c r="Z1117" s="2">
        <f t="shared" si="529"/>
        <v>0</v>
      </c>
      <c r="AA1117" s="2">
        <f t="shared" si="529"/>
        <v>0</v>
      </c>
      <c r="AB1117" s="2">
        <f t="shared" si="529"/>
        <v>0</v>
      </c>
      <c r="AC1117" s="2">
        <f t="shared" si="529"/>
        <v>0</v>
      </c>
      <c r="AD1117" s="2">
        <f t="shared" si="529"/>
        <v>0</v>
      </c>
      <c r="AE1117" s="2">
        <f t="shared" si="529"/>
        <v>0</v>
      </c>
      <c r="AF1117" s="2">
        <f t="shared" si="529"/>
        <v>0</v>
      </c>
      <c r="AG1117" s="2">
        <f t="shared" si="529"/>
        <v>0</v>
      </c>
      <c r="AH1117" s="2">
        <f t="shared" si="529"/>
        <v>0</v>
      </c>
      <c r="AI1117" s="2">
        <f t="shared" si="529"/>
        <v>0</v>
      </c>
      <c r="AJ1117" s="2">
        <f t="shared" si="529"/>
        <v>0</v>
      </c>
      <c r="AK1117" s="2">
        <f t="shared" si="529"/>
        <v>0</v>
      </c>
      <c r="AL1117" s="2">
        <f t="shared" si="529"/>
        <v>0</v>
      </c>
      <c r="AM1117" s="2">
        <f t="shared" si="529"/>
        <v>0</v>
      </c>
      <c r="AN1117" s="2">
        <f t="shared" si="529"/>
        <v>0</v>
      </c>
      <c r="AO1117" s="2">
        <f t="shared" si="529"/>
        <v>0</v>
      </c>
      <c r="AP1117" s="2">
        <f t="shared" si="529"/>
        <v>0</v>
      </c>
      <c r="AQ1117" s="2">
        <f t="shared" si="529"/>
        <v>0</v>
      </c>
      <c r="AR1117" s="2">
        <f t="shared" si="529"/>
        <v>0</v>
      </c>
      <c r="AS1117" s="2">
        <f t="shared" si="529"/>
        <v>0</v>
      </c>
      <c r="AT1117" s="2">
        <f t="shared" si="529"/>
        <v>0</v>
      </c>
      <c r="AU1117" s="2">
        <f t="shared" si="529"/>
        <v>0</v>
      </c>
      <c r="AV1117" s="2">
        <f t="shared" si="529"/>
        <v>0</v>
      </c>
      <c r="AW1117" s="2">
        <f t="shared" si="529"/>
        <v>0</v>
      </c>
      <c r="AX1117" s="2">
        <f t="shared" si="529"/>
        <v>0</v>
      </c>
      <c r="AY1117" s="2">
        <f t="shared" si="529"/>
        <v>0</v>
      </c>
      <c r="AZ1117" s="2">
        <f t="shared" si="529"/>
        <v>0</v>
      </c>
      <c r="BA1117" s="2">
        <f t="shared" si="529"/>
        <v>0</v>
      </c>
      <c r="BB1117" s="2">
        <f t="shared" si="529"/>
        <v>0</v>
      </c>
      <c r="BC1117" s="2">
        <f t="shared" si="529"/>
        <v>0</v>
      </c>
      <c r="BD1117" s="2">
        <f t="shared" si="529"/>
        <v>0</v>
      </c>
      <c r="BE1117" s="2">
        <f t="shared" si="529"/>
        <v>235473.08679596288</v>
      </c>
      <c r="BF1117" s="2">
        <f t="shared" si="529"/>
        <v>234688.17650664301</v>
      </c>
      <c r="BG1117" s="2">
        <f t="shared" si="529"/>
        <v>225269.25303480448</v>
      </c>
      <c r="BH1117" s="2">
        <f t="shared" si="529"/>
        <v>215850.32956296596</v>
      </c>
      <c r="BI1117" s="2">
        <f t="shared" si="529"/>
        <v>206431.40609112743</v>
      </c>
      <c r="BJ1117" s="2">
        <f t="shared" si="529"/>
        <v>197012.4826192889</v>
      </c>
      <c r="BK1117" s="2">
        <f t="shared" si="529"/>
        <v>187593.55914745037</v>
      </c>
      <c r="BL1117" s="2">
        <f t="shared" si="529"/>
        <v>178174.63567561185</v>
      </c>
      <c r="BM1117" s="2">
        <f t="shared" si="529"/>
        <v>168755.71220377332</v>
      </c>
      <c r="BN1117" s="2">
        <f t="shared" si="529"/>
        <v>159336.78873193479</v>
      </c>
      <c r="BO1117" s="2">
        <f t="shared" si="529"/>
        <v>149917.86526009627</v>
      </c>
    </row>
    <row r="1118" spans="2:67" ht="13.5" customHeight="1" outlineLevel="2">
      <c r="B1118" s="64" t="s">
        <v>541</v>
      </c>
      <c r="K1118" s="2"/>
      <c r="L1118" s="2">
        <f t="shared" ref="L1118:BO1118" si="530">IF(L$10=$C1107,$E1114/$F1114*(13-$D1107)/12,MIN(K1119,$E1114/$F1114))</f>
        <v>0</v>
      </c>
      <c r="M1118" s="2">
        <f t="shared" si="530"/>
        <v>0</v>
      </c>
      <c r="N1118" s="2">
        <f t="shared" si="530"/>
        <v>0</v>
      </c>
      <c r="O1118" s="2">
        <f t="shared" si="530"/>
        <v>0</v>
      </c>
      <c r="P1118" s="2">
        <f t="shared" si="530"/>
        <v>0</v>
      </c>
      <c r="Q1118" s="2">
        <f t="shared" si="530"/>
        <v>0</v>
      </c>
      <c r="R1118" s="2">
        <f t="shared" si="530"/>
        <v>0</v>
      </c>
      <c r="S1118" s="2">
        <f t="shared" si="530"/>
        <v>0</v>
      </c>
      <c r="T1118" s="2">
        <f t="shared" si="530"/>
        <v>0</v>
      </c>
      <c r="U1118" s="2">
        <f t="shared" si="530"/>
        <v>0</v>
      </c>
      <c r="V1118" s="2">
        <f t="shared" si="530"/>
        <v>0</v>
      </c>
      <c r="W1118" s="2">
        <f t="shared" si="530"/>
        <v>0</v>
      </c>
      <c r="X1118" s="2">
        <f t="shared" si="530"/>
        <v>0</v>
      </c>
      <c r="Y1118" s="2">
        <f t="shared" si="530"/>
        <v>0</v>
      </c>
      <c r="Z1118" s="2">
        <f t="shared" si="530"/>
        <v>0</v>
      </c>
      <c r="AA1118" s="2">
        <f t="shared" si="530"/>
        <v>0</v>
      </c>
      <c r="AB1118" s="2">
        <f t="shared" si="530"/>
        <v>0</v>
      </c>
      <c r="AC1118" s="2">
        <f t="shared" si="530"/>
        <v>0</v>
      </c>
      <c r="AD1118" s="2">
        <f t="shared" si="530"/>
        <v>0</v>
      </c>
      <c r="AE1118" s="2">
        <f t="shared" si="530"/>
        <v>0</v>
      </c>
      <c r="AF1118" s="2">
        <f t="shared" si="530"/>
        <v>0</v>
      </c>
      <c r="AG1118" s="2">
        <f t="shared" si="530"/>
        <v>0</v>
      </c>
      <c r="AH1118" s="2">
        <f t="shared" si="530"/>
        <v>0</v>
      </c>
      <c r="AI1118" s="2">
        <f t="shared" si="530"/>
        <v>0</v>
      </c>
      <c r="AJ1118" s="2">
        <f t="shared" si="530"/>
        <v>0</v>
      </c>
      <c r="AK1118" s="2">
        <f t="shared" si="530"/>
        <v>0</v>
      </c>
      <c r="AL1118" s="2">
        <f t="shared" si="530"/>
        <v>0</v>
      </c>
      <c r="AM1118" s="2">
        <f t="shared" si="530"/>
        <v>0</v>
      </c>
      <c r="AN1118" s="2">
        <f t="shared" si="530"/>
        <v>0</v>
      </c>
      <c r="AO1118" s="2">
        <f t="shared" si="530"/>
        <v>0</v>
      </c>
      <c r="AP1118" s="2">
        <f t="shared" si="530"/>
        <v>0</v>
      </c>
      <c r="AQ1118" s="2">
        <f t="shared" si="530"/>
        <v>0</v>
      </c>
      <c r="AR1118" s="2">
        <f t="shared" si="530"/>
        <v>0</v>
      </c>
      <c r="AS1118" s="2">
        <f t="shared" si="530"/>
        <v>0</v>
      </c>
      <c r="AT1118" s="2">
        <f t="shared" si="530"/>
        <v>0</v>
      </c>
      <c r="AU1118" s="2">
        <f t="shared" si="530"/>
        <v>0</v>
      </c>
      <c r="AV1118" s="2">
        <f t="shared" si="530"/>
        <v>0</v>
      </c>
      <c r="AW1118" s="2">
        <f t="shared" si="530"/>
        <v>0</v>
      </c>
      <c r="AX1118" s="2">
        <f t="shared" si="530"/>
        <v>0</v>
      </c>
      <c r="AY1118" s="2">
        <f t="shared" si="530"/>
        <v>0</v>
      </c>
      <c r="AZ1118" s="2">
        <f t="shared" si="530"/>
        <v>0</v>
      </c>
      <c r="BA1118" s="2">
        <f t="shared" si="530"/>
        <v>0</v>
      </c>
      <c r="BB1118" s="2">
        <f t="shared" si="530"/>
        <v>0</v>
      </c>
      <c r="BC1118" s="2">
        <f t="shared" si="530"/>
        <v>0</v>
      </c>
      <c r="BD1118" s="2">
        <f t="shared" si="530"/>
        <v>0</v>
      </c>
      <c r="BE1118" s="2">
        <f t="shared" si="530"/>
        <v>784.91028931987637</v>
      </c>
      <c r="BF1118" s="2">
        <f t="shared" si="530"/>
        <v>9418.923471838516</v>
      </c>
      <c r="BG1118" s="2">
        <f t="shared" si="530"/>
        <v>9418.923471838516</v>
      </c>
      <c r="BH1118" s="2">
        <f t="shared" si="530"/>
        <v>9418.923471838516</v>
      </c>
      <c r="BI1118" s="2">
        <f t="shared" si="530"/>
        <v>9418.923471838516</v>
      </c>
      <c r="BJ1118" s="2">
        <f t="shared" si="530"/>
        <v>9418.923471838516</v>
      </c>
      <c r="BK1118" s="2">
        <f t="shared" si="530"/>
        <v>9418.923471838516</v>
      </c>
      <c r="BL1118" s="2">
        <f t="shared" si="530"/>
        <v>9418.923471838516</v>
      </c>
      <c r="BM1118" s="2">
        <f t="shared" si="530"/>
        <v>9418.923471838516</v>
      </c>
      <c r="BN1118" s="2">
        <f t="shared" si="530"/>
        <v>9418.923471838516</v>
      </c>
      <c r="BO1118" s="2">
        <f t="shared" si="530"/>
        <v>9418.923471838516</v>
      </c>
    </row>
    <row r="1119" spans="2:67" ht="13.5" customHeight="1" outlineLevel="2">
      <c r="B1119" s="168" t="s">
        <v>542</v>
      </c>
      <c r="K1119" s="167">
        <v>0</v>
      </c>
      <c r="L1119" s="2">
        <f t="shared" ref="L1119:BO1119" si="531">+L1117-L1118</f>
        <v>0</v>
      </c>
      <c r="M1119" s="2">
        <f t="shared" si="531"/>
        <v>0</v>
      </c>
      <c r="N1119" s="2">
        <f t="shared" si="531"/>
        <v>0</v>
      </c>
      <c r="O1119" s="2">
        <f t="shared" si="531"/>
        <v>0</v>
      </c>
      <c r="P1119" s="2">
        <f t="shared" si="531"/>
        <v>0</v>
      </c>
      <c r="Q1119" s="2">
        <f t="shared" si="531"/>
        <v>0</v>
      </c>
      <c r="R1119" s="2">
        <f t="shared" si="531"/>
        <v>0</v>
      </c>
      <c r="S1119" s="2">
        <f t="shared" si="531"/>
        <v>0</v>
      </c>
      <c r="T1119" s="2">
        <f t="shared" si="531"/>
        <v>0</v>
      </c>
      <c r="U1119" s="2">
        <f t="shared" si="531"/>
        <v>0</v>
      </c>
      <c r="V1119" s="2">
        <f t="shared" si="531"/>
        <v>0</v>
      </c>
      <c r="W1119" s="2">
        <f t="shared" si="531"/>
        <v>0</v>
      </c>
      <c r="X1119" s="2">
        <f t="shared" si="531"/>
        <v>0</v>
      </c>
      <c r="Y1119" s="2">
        <f t="shared" si="531"/>
        <v>0</v>
      </c>
      <c r="Z1119" s="2">
        <f t="shared" si="531"/>
        <v>0</v>
      </c>
      <c r="AA1119" s="2">
        <f t="shared" si="531"/>
        <v>0</v>
      </c>
      <c r="AB1119" s="2">
        <f t="shared" si="531"/>
        <v>0</v>
      </c>
      <c r="AC1119" s="2">
        <f t="shared" si="531"/>
        <v>0</v>
      </c>
      <c r="AD1119" s="2">
        <f t="shared" si="531"/>
        <v>0</v>
      </c>
      <c r="AE1119" s="2">
        <f t="shared" si="531"/>
        <v>0</v>
      </c>
      <c r="AF1119" s="2">
        <f t="shared" si="531"/>
        <v>0</v>
      </c>
      <c r="AG1119" s="2">
        <f t="shared" si="531"/>
        <v>0</v>
      </c>
      <c r="AH1119" s="2">
        <f t="shared" si="531"/>
        <v>0</v>
      </c>
      <c r="AI1119" s="2">
        <f t="shared" si="531"/>
        <v>0</v>
      </c>
      <c r="AJ1119" s="2">
        <f t="shared" si="531"/>
        <v>0</v>
      </c>
      <c r="AK1119" s="2">
        <f t="shared" si="531"/>
        <v>0</v>
      </c>
      <c r="AL1119" s="2">
        <f t="shared" si="531"/>
        <v>0</v>
      </c>
      <c r="AM1119" s="2">
        <f t="shared" si="531"/>
        <v>0</v>
      </c>
      <c r="AN1119" s="2">
        <f t="shared" si="531"/>
        <v>0</v>
      </c>
      <c r="AO1119" s="2">
        <f t="shared" si="531"/>
        <v>0</v>
      </c>
      <c r="AP1119" s="2">
        <f t="shared" si="531"/>
        <v>0</v>
      </c>
      <c r="AQ1119" s="2">
        <f t="shared" si="531"/>
        <v>0</v>
      </c>
      <c r="AR1119" s="2">
        <f t="shared" si="531"/>
        <v>0</v>
      </c>
      <c r="AS1119" s="2">
        <f t="shared" si="531"/>
        <v>0</v>
      </c>
      <c r="AT1119" s="2">
        <f t="shared" si="531"/>
        <v>0</v>
      </c>
      <c r="AU1119" s="2">
        <f t="shared" si="531"/>
        <v>0</v>
      </c>
      <c r="AV1119" s="2">
        <f t="shared" si="531"/>
        <v>0</v>
      </c>
      <c r="AW1119" s="2">
        <f t="shared" si="531"/>
        <v>0</v>
      </c>
      <c r="AX1119" s="2">
        <f t="shared" si="531"/>
        <v>0</v>
      </c>
      <c r="AY1119" s="2">
        <f t="shared" si="531"/>
        <v>0</v>
      </c>
      <c r="AZ1119" s="2">
        <f t="shared" si="531"/>
        <v>0</v>
      </c>
      <c r="BA1119" s="2">
        <f t="shared" si="531"/>
        <v>0</v>
      </c>
      <c r="BB1119" s="2">
        <f t="shared" si="531"/>
        <v>0</v>
      </c>
      <c r="BC1119" s="2">
        <f t="shared" si="531"/>
        <v>0</v>
      </c>
      <c r="BD1119" s="2">
        <f t="shared" si="531"/>
        <v>0</v>
      </c>
      <c r="BE1119" s="2">
        <f t="shared" si="531"/>
        <v>234688.17650664301</v>
      </c>
      <c r="BF1119" s="2">
        <f t="shared" si="531"/>
        <v>225269.25303480448</v>
      </c>
      <c r="BG1119" s="2">
        <f t="shared" si="531"/>
        <v>215850.32956296596</v>
      </c>
      <c r="BH1119" s="2">
        <f t="shared" si="531"/>
        <v>206431.40609112743</v>
      </c>
      <c r="BI1119" s="2">
        <f t="shared" si="531"/>
        <v>197012.4826192889</v>
      </c>
      <c r="BJ1119" s="2">
        <f t="shared" si="531"/>
        <v>187593.55914745037</v>
      </c>
      <c r="BK1119" s="2">
        <f t="shared" si="531"/>
        <v>178174.63567561185</v>
      </c>
      <c r="BL1119" s="2">
        <f t="shared" si="531"/>
        <v>168755.71220377332</v>
      </c>
      <c r="BM1119" s="2">
        <f t="shared" si="531"/>
        <v>159336.78873193479</v>
      </c>
      <c r="BN1119" s="2">
        <f t="shared" si="531"/>
        <v>149917.86526009627</v>
      </c>
      <c r="BO1119" s="2">
        <f t="shared" si="531"/>
        <v>140498.94178825774</v>
      </c>
    </row>
    <row r="1120" spans="2:67" ht="13.5" customHeight="1" outlineLevel="2">
      <c r="B1120" s="64" t="s">
        <v>543</v>
      </c>
      <c r="L1120" s="2">
        <f t="shared" ref="L1120:BO1120" si="532">IF(L$10=$C1107,(L1117+L1119)/2*(13-$D1107)/12,(L1117+L1119)/2)</f>
        <v>0</v>
      </c>
      <c r="M1120" s="2">
        <f t="shared" si="532"/>
        <v>0</v>
      </c>
      <c r="N1120" s="2">
        <f t="shared" si="532"/>
        <v>0</v>
      </c>
      <c r="O1120" s="2">
        <f t="shared" si="532"/>
        <v>0</v>
      </c>
      <c r="P1120" s="2">
        <f t="shared" si="532"/>
        <v>0</v>
      </c>
      <c r="Q1120" s="2">
        <f t="shared" si="532"/>
        <v>0</v>
      </c>
      <c r="R1120" s="2">
        <f t="shared" si="532"/>
        <v>0</v>
      </c>
      <c r="S1120" s="2">
        <f t="shared" si="532"/>
        <v>0</v>
      </c>
      <c r="T1120" s="2">
        <f t="shared" si="532"/>
        <v>0</v>
      </c>
      <c r="U1120" s="2">
        <f t="shared" si="532"/>
        <v>0</v>
      </c>
      <c r="V1120" s="2">
        <f t="shared" si="532"/>
        <v>0</v>
      </c>
      <c r="W1120" s="2">
        <f t="shared" si="532"/>
        <v>0</v>
      </c>
      <c r="X1120" s="2">
        <f t="shared" si="532"/>
        <v>0</v>
      </c>
      <c r="Y1120" s="2">
        <f t="shared" si="532"/>
        <v>0</v>
      </c>
      <c r="Z1120" s="2">
        <f t="shared" si="532"/>
        <v>0</v>
      </c>
      <c r="AA1120" s="2">
        <f t="shared" si="532"/>
        <v>0</v>
      </c>
      <c r="AB1120" s="2">
        <f t="shared" si="532"/>
        <v>0</v>
      </c>
      <c r="AC1120" s="2">
        <f t="shared" si="532"/>
        <v>0</v>
      </c>
      <c r="AD1120" s="2">
        <f t="shared" si="532"/>
        <v>0</v>
      </c>
      <c r="AE1120" s="2">
        <f t="shared" si="532"/>
        <v>0</v>
      </c>
      <c r="AF1120" s="2">
        <f t="shared" si="532"/>
        <v>0</v>
      </c>
      <c r="AG1120" s="2">
        <f t="shared" si="532"/>
        <v>0</v>
      </c>
      <c r="AH1120" s="2">
        <f t="shared" si="532"/>
        <v>0</v>
      </c>
      <c r="AI1120" s="2">
        <f t="shared" si="532"/>
        <v>0</v>
      </c>
      <c r="AJ1120" s="2">
        <f t="shared" si="532"/>
        <v>0</v>
      </c>
      <c r="AK1120" s="2">
        <f t="shared" si="532"/>
        <v>0</v>
      </c>
      <c r="AL1120" s="2">
        <f t="shared" si="532"/>
        <v>0</v>
      </c>
      <c r="AM1120" s="2">
        <f t="shared" si="532"/>
        <v>0</v>
      </c>
      <c r="AN1120" s="2">
        <f t="shared" si="532"/>
        <v>0</v>
      </c>
      <c r="AO1120" s="2">
        <f t="shared" si="532"/>
        <v>0</v>
      </c>
      <c r="AP1120" s="2">
        <f t="shared" si="532"/>
        <v>0</v>
      </c>
      <c r="AQ1120" s="2">
        <f t="shared" si="532"/>
        <v>0</v>
      </c>
      <c r="AR1120" s="2">
        <f t="shared" si="532"/>
        <v>0</v>
      </c>
      <c r="AS1120" s="2">
        <f t="shared" si="532"/>
        <v>0</v>
      </c>
      <c r="AT1120" s="2">
        <f t="shared" si="532"/>
        <v>0</v>
      </c>
      <c r="AU1120" s="2">
        <f t="shared" si="532"/>
        <v>0</v>
      </c>
      <c r="AV1120" s="2">
        <f t="shared" si="532"/>
        <v>0</v>
      </c>
      <c r="AW1120" s="2">
        <f t="shared" si="532"/>
        <v>0</v>
      </c>
      <c r="AX1120" s="2">
        <f t="shared" si="532"/>
        <v>0</v>
      </c>
      <c r="AY1120" s="2">
        <f t="shared" si="532"/>
        <v>0</v>
      </c>
      <c r="AZ1120" s="2">
        <f t="shared" si="532"/>
        <v>0</v>
      </c>
      <c r="BA1120" s="2">
        <f t="shared" si="532"/>
        <v>0</v>
      </c>
      <c r="BB1120" s="2">
        <f t="shared" si="532"/>
        <v>0</v>
      </c>
      <c r="BC1120" s="2">
        <f t="shared" si="532"/>
        <v>0</v>
      </c>
      <c r="BD1120" s="2">
        <f t="shared" si="532"/>
        <v>0</v>
      </c>
      <c r="BE1120" s="2">
        <f t="shared" si="532"/>
        <v>19590.05263760858</v>
      </c>
      <c r="BF1120" s="2">
        <f t="shared" si="532"/>
        <v>229978.71477072375</v>
      </c>
      <c r="BG1120" s="2">
        <f t="shared" si="532"/>
        <v>220559.79129888522</v>
      </c>
      <c r="BH1120" s="2">
        <f t="shared" si="532"/>
        <v>211140.86782704669</v>
      </c>
      <c r="BI1120" s="2">
        <f t="shared" si="532"/>
        <v>201721.94435520816</v>
      </c>
      <c r="BJ1120" s="2">
        <f t="shared" si="532"/>
        <v>192303.02088336964</v>
      </c>
      <c r="BK1120" s="2">
        <f t="shared" si="532"/>
        <v>182884.09741153111</v>
      </c>
      <c r="BL1120" s="2">
        <f t="shared" si="532"/>
        <v>173465.17393969258</v>
      </c>
      <c r="BM1120" s="2">
        <f t="shared" si="532"/>
        <v>164046.25046785406</v>
      </c>
      <c r="BN1120" s="2">
        <f t="shared" si="532"/>
        <v>154627.32699601553</v>
      </c>
      <c r="BO1120" s="2">
        <f t="shared" si="532"/>
        <v>145208.403524177</v>
      </c>
    </row>
    <row r="1121" spans="1:67" ht="13.5" customHeight="1" outlineLevel="2">
      <c r="B1121" s="64" t="s">
        <v>535</v>
      </c>
      <c r="L1121" s="171">
        <f t="shared" ref="L1121:BO1121" si="533">+L1120*$C$5</f>
        <v>0</v>
      </c>
      <c r="M1121" s="171">
        <f t="shared" si="533"/>
        <v>0</v>
      </c>
      <c r="N1121" s="171">
        <f t="shared" si="533"/>
        <v>0</v>
      </c>
      <c r="O1121" s="171">
        <f t="shared" si="533"/>
        <v>0</v>
      </c>
      <c r="P1121" s="171">
        <f t="shared" si="533"/>
        <v>0</v>
      </c>
      <c r="Q1121" s="171">
        <f t="shared" si="533"/>
        <v>0</v>
      </c>
      <c r="R1121" s="171">
        <f t="shared" si="533"/>
        <v>0</v>
      </c>
      <c r="S1121" s="171">
        <f t="shared" si="533"/>
        <v>0</v>
      </c>
      <c r="T1121" s="171">
        <f t="shared" si="533"/>
        <v>0</v>
      </c>
      <c r="U1121" s="171">
        <f t="shared" si="533"/>
        <v>0</v>
      </c>
      <c r="V1121" s="171">
        <f t="shared" si="533"/>
        <v>0</v>
      </c>
      <c r="W1121" s="171">
        <f t="shared" si="533"/>
        <v>0</v>
      </c>
      <c r="X1121" s="171">
        <f t="shared" si="533"/>
        <v>0</v>
      </c>
      <c r="Y1121" s="171">
        <f t="shared" si="533"/>
        <v>0</v>
      </c>
      <c r="Z1121" s="171">
        <f t="shared" si="533"/>
        <v>0</v>
      </c>
      <c r="AA1121" s="171">
        <f t="shared" si="533"/>
        <v>0</v>
      </c>
      <c r="AB1121" s="171">
        <f t="shared" si="533"/>
        <v>0</v>
      </c>
      <c r="AC1121" s="171">
        <f t="shared" si="533"/>
        <v>0</v>
      </c>
      <c r="AD1121" s="171">
        <f t="shared" si="533"/>
        <v>0</v>
      </c>
      <c r="AE1121" s="171">
        <f t="shared" si="533"/>
        <v>0</v>
      </c>
      <c r="AF1121" s="171">
        <f t="shared" si="533"/>
        <v>0</v>
      </c>
      <c r="AG1121" s="171">
        <f t="shared" si="533"/>
        <v>0</v>
      </c>
      <c r="AH1121" s="171">
        <f t="shared" si="533"/>
        <v>0</v>
      </c>
      <c r="AI1121" s="171">
        <f t="shared" si="533"/>
        <v>0</v>
      </c>
      <c r="AJ1121" s="171">
        <f t="shared" si="533"/>
        <v>0</v>
      </c>
      <c r="AK1121" s="171">
        <f t="shared" si="533"/>
        <v>0</v>
      </c>
      <c r="AL1121" s="171">
        <f t="shared" si="533"/>
        <v>0</v>
      </c>
      <c r="AM1121" s="171">
        <f t="shared" si="533"/>
        <v>0</v>
      </c>
      <c r="AN1121" s="171">
        <f t="shared" si="533"/>
        <v>0</v>
      </c>
      <c r="AO1121" s="171">
        <f t="shared" si="533"/>
        <v>0</v>
      </c>
      <c r="AP1121" s="171">
        <f t="shared" si="533"/>
        <v>0</v>
      </c>
      <c r="AQ1121" s="171">
        <f t="shared" si="533"/>
        <v>0</v>
      </c>
      <c r="AR1121" s="171">
        <f t="shared" si="533"/>
        <v>0</v>
      </c>
      <c r="AS1121" s="171">
        <f t="shared" si="533"/>
        <v>0</v>
      </c>
      <c r="AT1121" s="171">
        <f t="shared" si="533"/>
        <v>0</v>
      </c>
      <c r="AU1121" s="171">
        <f t="shared" si="533"/>
        <v>0</v>
      </c>
      <c r="AV1121" s="171">
        <f t="shared" si="533"/>
        <v>0</v>
      </c>
      <c r="AW1121" s="171">
        <f t="shared" si="533"/>
        <v>0</v>
      </c>
      <c r="AX1121" s="171">
        <f t="shared" si="533"/>
        <v>0</v>
      </c>
      <c r="AY1121" s="171">
        <f t="shared" si="533"/>
        <v>0</v>
      </c>
      <c r="AZ1121" s="171">
        <f t="shared" si="533"/>
        <v>0</v>
      </c>
      <c r="BA1121" s="171">
        <f t="shared" si="533"/>
        <v>0</v>
      </c>
      <c r="BB1121" s="171">
        <f t="shared" si="533"/>
        <v>0</v>
      </c>
      <c r="BC1121" s="171">
        <f t="shared" si="533"/>
        <v>0</v>
      </c>
      <c r="BD1121" s="171">
        <f t="shared" si="533"/>
        <v>0</v>
      </c>
      <c r="BE1121" s="171">
        <f t="shared" si="533"/>
        <v>1371.3036846326008</v>
      </c>
      <c r="BF1121" s="171">
        <f t="shared" si="533"/>
        <v>16098.510033950664</v>
      </c>
      <c r="BG1121" s="171">
        <f t="shared" si="533"/>
        <v>15439.185390921966</v>
      </c>
      <c r="BH1121" s="171">
        <f t="shared" si="533"/>
        <v>14779.86074789327</v>
      </c>
      <c r="BI1121" s="171">
        <f t="shared" si="533"/>
        <v>14120.536104864574</v>
      </c>
      <c r="BJ1121" s="171">
        <f t="shared" si="533"/>
        <v>13461.211461835876</v>
      </c>
      <c r="BK1121" s="171">
        <f t="shared" si="533"/>
        <v>12801.886818807179</v>
      </c>
      <c r="BL1121" s="171">
        <f t="shared" si="533"/>
        <v>12142.562175778483</v>
      </c>
      <c r="BM1121" s="171">
        <f t="shared" si="533"/>
        <v>11483.237532749785</v>
      </c>
      <c r="BN1121" s="171">
        <f t="shared" si="533"/>
        <v>10823.912889721089</v>
      </c>
      <c r="BO1121" s="171">
        <f t="shared" si="533"/>
        <v>10164.58824669239</v>
      </c>
    </row>
    <row r="1122" spans="1:67" ht="13.5" customHeight="1" outlineLevel="2">
      <c r="B1122" s="14" t="s">
        <v>560</v>
      </c>
      <c r="L1122" s="22">
        <f t="shared" ref="L1122:BO1122" si="534">IF(OR(L$10&lt;$C1107,L$10&gt;$C1107+$F1114),0,IF(L$10=$C1107,$E1114*(13-$D1107)/12,IF(L$10=$C1107+$F1114,$E1114*($D1107-1)/12,$E1114)))</f>
        <v>0</v>
      </c>
      <c r="M1122" s="22">
        <f t="shared" si="534"/>
        <v>0</v>
      </c>
      <c r="N1122" s="22">
        <f t="shared" si="534"/>
        <v>0</v>
      </c>
      <c r="O1122" s="22">
        <f t="shared" si="534"/>
        <v>0</v>
      </c>
      <c r="P1122" s="22">
        <f t="shared" si="534"/>
        <v>0</v>
      </c>
      <c r="Q1122" s="22">
        <f t="shared" si="534"/>
        <v>0</v>
      </c>
      <c r="R1122" s="22">
        <f t="shared" si="534"/>
        <v>0</v>
      </c>
      <c r="S1122" s="22">
        <f t="shared" si="534"/>
        <v>0</v>
      </c>
      <c r="T1122" s="22">
        <f t="shared" si="534"/>
        <v>0</v>
      </c>
      <c r="U1122" s="22">
        <f t="shared" si="534"/>
        <v>0</v>
      </c>
      <c r="V1122" s="22">
        <f t="shared" si="534"/>
        <v>0</v>
      </c>
      <c r="W1122" s="22">
        <f t="shared" si="534"/>
        <v>0</v>
      </c>
      <c r="X1122" s="22">
        <f t="shared" si="534"/>
        <v>0</v>
      </c>
      <c r="Y1122" s="22">
        <f t="shared" si="534"/>
        <v>0</v>
      </c>
      <c r="Z1122" s="22">
        <f t="shared" si="534"/>
        <v>0</v>
      </c>
      <c r="AA1122" s="22">
        <f t="shared" si="534"/>
        <v>0</v>
      </c>
      <c r="AB1122" s="22">
        <f t="shared" si="534"/>
        <v>0</v>
      </c>
      <c r="AC1122" s="22">
        <f t="shared" si="534"/>
        <v>0</v>
      </c>
      <c r="AD1122" s="22">
        <f t="shared" si="534"/>
        <v>0</v>
      </c>
      <c r="AE1122" s="22">
        <f t="shared" si="534"/>
        <v>0</v>
      </c>
      <c r="AF1122" s="22">
        <f t="shared" si="534"/>
        <v>0</v>
      </c>
      <c r="AG1122" s="22">
        <f t="shared" si="534"/>
        <v>0</v>
      </c>
      <c r="AH1122" s="22">
        <f t="shared" si="534"/>
        <v>0</v>
      </c>
      <c r="AI1122" s="22">
        <f t="shared" si="534"/>
        <v>0</v>
      </c>
      <c r="AJ1122" s="22">
        <f t="shared" si="534"/>
        <v>0</v>
      </c>
      <c r="AK1122" s="22">
        <f t="shared" si="534"/>
        <v>0</v>
      </c>
      <c r="AL1122" s="22">
        <f t="shared" si="534"/>
        <v>0</v>
      </c>
      <c r="AM1122" s="22">
        <f t="shared" si="534"/>
        <v>0</v>
      </c>
      <c r="AN1122" s="22">
        <f t="shared" si="534"/>
        <v>0</v>
      </c>
      <c r="AO1122" s="22">
        <f t="shared" si="534"/>
        <v>0</v>
      </c>
      <c r="AP1122" s="22">
        <f t="shared" si="534"/>
        <v>0</v>
      </c>
      <c r="AQ1122" s="22">
        <f t="shared" si="534"/>
        <v>0</v>
      </c>
      <c r="AR1122" s="22">
        <f t="shared" si="534"/>
        <v>0</v>
      </c>
      <c r="AS1122" s="22">
        <f t="shared" si="534"/>
        <v>0</v>
      </c>
      <c r="AT1122" s="22">
        <f t="shared" si="534"/>
        <v>0</v>
      </c>
      <c r="AU1122" s="22">
        <f t="shared" si="534"/>
        <v>0</v>
      </c>
      <c r="AV1122" s="22">
        <f t="shared" si="534"/>
        <v>0</v>
      </c>
      <c r="AW1122" s="22">
        <f t="shared" si="534"/>
        <v>0</v>
      </c>
      <c r="AX1122" s="22">
        <f t="shared" si="534"/>
        <v>0</v>
      </c>
      <c r="AY1122" s="22">
        <f t="shared" si="534"/>
        <v>0</v>
      </c>
      <c r="AZ1122" s="22">
        <f t="shared" si="534"/>
        <v>0</v>
      </c>
      <c r="BA1122" s="22">
        <f t="shared" si="534"/>
        <v>0</v>
      </c>
      <c r="BB1122" s="22">
        <f t="shared" si="534"/>
        <v>0</v>
      </c>
      <c r="BC1122" s="22">
        <f t="shared" si="534"/>
        <v>0</v>
      </c>
      <c r="BD1122" s="22">
        <f t="shared" si="534"/>
        <v>0</v>
      </c>
      <c r="BE1122" s="22">
        <f t="shared" si="534"/>
        <v>19622.757232996908</v>
      </c>
      <c r="BF1122" s="22">
        <f t="shared" si="534"/>
        <v>235473.08679596288</v>
      </c>
      <c r="BG1122" s="22">
        <f t="shared" si="534"/>
        <v>235473.08679596288</v>
      </c>
      <c r="BH1122" s="22">
        <f t="shared" si="534"/>
        <v>235473.08679596288</v>
      </c>
      <c r="BI1122" s="22">
        <f t="shared" si="534"/>
        <v>235473.08679596288</v>
      </c>
      <c r="BJ1122" s="22">
        <f t="shared" si="534"/>
        <v>235473.08679596288</v>
      </c>
      <c r="BK1122" s="22">
        <f t="shared" si="534"/>
        <v>235473.08679596288</v>
      </c>
      <c r="BL1122" s="22">
        <f t="shared" si="534"/>
        <v>235473.08679596288</v>
      </c>
      <c r="BM1122" s="22">
        <f t="shared" si="534"/>
        <v>235473.08679596288</v>
      </c>
      <c r="BN1122" s="22">
        <f t="shared" si="534"/>
        <v>235473.08679596288</v>
      </c>
      <c r="BO1122" s="22">
        <f t="shared" si="534"/>
        <v>235473.08679596288</v>
      </c>
    </row>
    <row r="1123" spans="1:67" ht="13.5" customHeight="1" outlineLevel="2">
      <c r="B1123" s="14" t="s">
        <v>536</v>
      </c>
      <c r="J1123" s="2"/>
      <c r="L1123" s="172">
        <f>+L1122*$G1114</f>
        <v>0</v>
      </c>
      <c r="M1123" s="172">
        <f t="shared" ref="M1123:BO1123" si="535">+M1122*$G1114</f>
        <v>0</v>
      </c>
      <c r="N1123" s="172">
        <f t="shared" si="535"/>
        <v>0</v>
      </c>
      <c r="O1123" s="172">
        <f t="shared" si="535"/>
        <v>0</v>
      </c>
      <c r="P1123" s="172">
        <f t="shared" si="535"/>
        <v>0</v>
      </c>
      <c r="Q1123" s="172">
        <f t="shared" si="535"/>
        <v>0</v>
      </c>
      <c r="R1123" s="172">
        <f t="shared" si="535"/>
        <v>0</v>
      </c>
      <c r="S1123" s="172">
        <f t="shared" si="535"/>
        <v>0</v>
      </c>
      <c r="T1123" s="172">
        <f t="shared" si="535"/>
        <v>0</v>
      </c>
      <c r="U1123" s="172">
        <f t="shared" si="535"/>
        <v>0</v>
      </c>
      <c r="V1123" s="172">
        <f t="shared" si="535"/>
        <v>0</v>
      </c>
      <c r="W1123" s="172">
        <f t="shared" si="535"/>
        <v>0</v>
      </c>
      <c r="X1123" s="172">
        <f t="shared" si="535"/>
        <v>0</v>
      </c>
      <c r="Y1123" s="172">
        <f t="shared" si="535"/>
        <v>0</v>
      </c>
      <c r="Z1123" s="172">
        <f t="shared" si="535"/>
        <v>0</v>
      </c>
      <c r="AA1123" s="172">
        <f t="shared" si="535"/>
        <v>0</v>
      </c>
      <c r="AB1123" s="172">
        <f t="shared" si="535"/>
        <v>0</v>
      </c>
      <c r="AC1123" s="172">
        <f t="shared" si="535"/>
        <v>0</v>
      </c>
      <c r="AD1123" s="172">
        <f t="shared" si="535"/>
        <v>0</v>
      </c>
      <c r="AE1123" s="172">
        <f t="shared" si="535"/>
        <v>0</v>
      </c>
      <c r="AF1123" s="172">
        <f t="shared" si="535"/>
        <v>0</v>
      </c>
      <c r="AG1123" s="172">
        <f t="shared" si="535"/>
        <v>0</v>
      </c>
      <c r="AH1123" s="172">
        <f t="shared" si="535"/>
        <v>0</v>
      </c>
      <c r="AI1123" s="172">
        <f t="shared" si="535"/>
        <v>0</v>
      </c>
      <c r="AJ1123" s="172">
        <f t="shared" si="535"/>
        <v>0</v>
      </c>
      <c r="AK1123" s="172">
        <f t="shared" si="535"/>
        <v>0</v>
      </c>
      <c r="AL1123" s="172">
        <f t="shared" si="535"/>
        <v>0</v>
      </c>
      <c r="AM1123" s="172">
        <f t="shared" si="535"/>
        <v>0</v>
      </c>
      <c r="AN1123" s="172">
        <f t="shared" si="535"/>
        <v>0</v>
      </c>
      <c r="AO1123" s="172">
        <f t="shared" si="535"/>
        <v>0</v>
      </c>
      <c r="AP1123" s="172">
        <f t="shared" si="535"/>
        <v>0</v>
      </c>
      <c r="AQ1123" s="172">
        <f t="shared" si="535"/>
        <v>0</v>
      </c>
      <c r="AR1123" s="172">
        <f t="shared" si="535"/>
        <v>0</v>
      </c>
      <c r="AS1123" s="172">
        <f t="shared" si="535"/>
        <v>0</v>
      </c>
      <c r="AT1123" s="172">
        <f t="shared" si="535"/>
        <v>0</v>
      </c>
      <c r="AU1123" s="172">
        <f t="shared" si="535"/>
        <v>0</v>
      </c>
      <c r="AV1123" s="172">
        <f t="shared" si="535"/>
        <v>0</v>
      </c>
      <c r="AW1123" s="172">
        <f t="shared" si="535"/>
        <v>0</v>
      </c>
      <c r="AX1123" s="172">
        <f t="shared" si="535"/>
        <v>0</v>
      </c>
      <c r="AY1123" s="172">
        <f t="shared" si="535"/>
        <v>0</v>
      </c>
      <c r="AZ1123" s="172">
        <f t="shared" si="535"/>
        <v>0</v>
      </c>
      <c r="BA1123" s="172">
        <f t="shared" si="535"/>
        <v>0</v>
      </c>
      <c r="BB1123" s="172">
        <f t="shared" si="535"/>
        <v>0</v>
      </c>
      <c r="BC1123" s="172">
        <f t="shared" si="535"/>
        <v>0</v>
      </c>
      <c r="BD1123" s="172">
        <f t="shared" si="535"/>
        <v>0</v>
      </c>
      <c r="BE1123" s="172">
        <f t="shared" si="535"/>
        <v>5.886827169899072</v>
      </c>
      <c r="BF1123" s="172">
        <f t="shared" si="535"/>
        <v>70.641926038788853</v>
      </c>
      <c r="BG1123" s="172">
        <f t="shared" si="535"/>
        <v>70.641926038788853</v>
      </c>
      <c r="BH1123" s="172">
        <f t="shared" si="535"/>
        <v>70.641926038788853</v>
      </c>
      <c r="BI1123" s="172">
        <f t="shared" si="535"/>
        <v>70.641926038788853</v>
      </c>
      <c r="BJ1123" s="172">
        <f t="shared" si="535"/>
        <v>70.641926038788853</v>
      </c>
      <c r="BK1123" s="172">
        <f t="shared" si="535"/>
        <v>70.641926038788853</v>
      </c>
      <c r="BL1123" s="172">
        <f t="shared" si="535"/>
        <v>70.641926038788853</v>
      </c>
      <c r="BM1123" s="172">
        <f t="shared" si="535"/>
        <v>70.641926038788853</v>
      </c>
      <c r="BN1123" s="172">
        <f t="shared" si="535"/>
        <v>70.641926038788853</v>
      </c>
      <c r="BO1123" s="172">
        <f t="shared" si="535"/>
        <v>70.641926038788853</v>
      </c>
    </row>
    <row r="1124" spans="1:67" ht="13.5" customHeight="1" outlineLevel="2" thickBot="1">
      <c r="B1124" s="14" t="s">
        <v>561</v>
      </c>
      <c r="J1124" s="2"/>
      <c r="L1124" s="157">
        <f t="shared" ref="L1124:BO1124" si="536">SUM(L1118,L1121,L1123)</f>
        <v>0</v>
      </c>
      <c r="M1124" s="157">
        <f t="shared" si="536"/>
        <v>0</v>
      </c>
      <c r="N1124" s="157">
        <f t="shared" si="536"/>
        <v>0</v>
      </c>
      <c r="O1124" s="157">
        <f t="shared" si="536"/>
        <v>0</v>
      </c>
      <c r="P1124" s="157">
        <f t="shared" si="536"/>
        <v>0</v>
      </c>
      <c r="Q1124" s="157">
        <f t="shared" si="536"/>
        <v>0</v>
      </c>
      <c r="R1124" s="157">
        <f t="shared" si="536"/>
        <v>0</v>
      </c>
      <c r="S1124" s="157">
        <f t="shared" si="536"/>
        <v>0</v>
      </c>
      <c r="T1124" s="157">
        <f t="shared" si="536"/>
        <v>0</v>
      </c>
      <c r="U1124" s="157">
        <f t="shared" si="536"/>
        <v>0</v>
      </c>
      <c r="V1124" s="157">
        <f t="shared" si="536"/>
        <v>0</v>
      </c>
      <c r="W1124" s="157">
        <f t="shared" si="536"/>
        <v>0</v>
      </c>
      <c r="X1124" s="157">
        <f t="shared" si="536"/>
        <v>0</v>
      </c>
      <c r="Y1124" s="157">
        <f t="shared" si="536"/>
        <v>0</v>
      </c>
      <c r="Z1124" s="157">
        <f t="shared" si="536"/>
        <v>0</v>
      </c>
      <c r="AA1124" s="157">
        <f t="shared" si="536"/>
        <v>0</v>
      </c>
      <c r="AB1124" s="157">
        <f t="shared" si="536"/>
        <v>0</v>
      </c>
      <c r="AC1124" s="157">
        <f t="shared" si="536"/>
        <v>0</v>
      </c>
      <c r="AD1124" s="157">
        <f t="shared" si="536"/>
        <v>0</v>
      </c>
      <c r="AE1124" s="157">
        <f t="shared" si="536"/>
        <v>0</v>
      </c>
      <c r="AF1124" s="157">
        <f t="shared" si="536"/>
        <v>0</v>
      </c>
      <c r="AG1124" s="157">
        <f t="shared" si="536"/>
        <v>0</v>
      </c>
      <c r="AH1124" s="157">
        <f t="shared" si="536"/>
        <v>0</v>
      </c>
      <c r="AI1124" s="157">
        <f t="shared" si="536"/>
        <v>0</v>
      </c>
      <c r="AJ1124" s="157">
        <f t="shared" si="536"/>
        <v>0</v>
      </c>
      <c r="AK1124" s="157">
        <f t="shared" si="536"/>
        <v>0</v>
      </c>
      <c r="AL1124" s="157">
        <f t="shared" si="536"/>
        <v>0</v>
      </c>
      <c r="AM1124" s="157">
        <f t="shared" si="536"/>
        <v>0</v>
      </c>
      <c r="AN1124" s="157">
        <f t="shared" si="536"/>
        <v>0</v>
      </c>
      <c r="AO1124" s="157">
        <f t="shared" si="536"/>
        <v>0</v>
      </c>
      <c r="AP1124" s="157">
        <f t="shared" si="536"/>
        <v>0</v>
      </c>
      <c r="AQ1124" s="157">
        <f t="shared" si="536"/>
        <v>0</v>
      </c>
      <c r="AR1124" s="157">
        <f t="shared" si="536"/>
        <v>0</v>
      </c>
      <c r="AS1124" s="157">
        <f t="shared" si="536"/>
        <v>0</v>
      </c>
      <c r="AT1124" s="157">
        <f t="shared" si="536"/>
        <v>0</v>
      </c>
      <c r="AU1124" s="157">
        <f t="shared" si="536"/>
        <v>0</v>
      </c>
      <c r="AV1124" s="157">
        <f t="shared" si="536"/>
        <v>0</v>
      </c>
      <c r="AW1124" s="157">
        <f t="shared" si="536"/>
        <v>0</v>
      </c>
      <c r="AX1124" s="157">
        <f t="shared" si="536"/>
        <v>0</v>
      </c>
      <c r="AY1124" s="157">
        <f t="shared" si="536"/>
        <v>0</v>
      </c>
      <c r="AZ1124" s="157">
        <f t="shared" si="536"/>
        <v>0</v>
      </c>
      <c r="BA1124" s="157">
        <f t="shared" si="536"/>
        <v>0</v>
      </c>
      <c r="BB1124" s="157">
        <f t="shared" si="536"/>
        <v>0</v>
      </c>
      <c r="BC1124" s="157">
        <f t="shared" si="536"/>
        <v>0</v>
      </c>
      <c r="BD1124" s="157">
        <f t="shared" si="536"/>
        <v>0</v>
      </c>
      <c r="BE1124" s="157">
        <f t="shared" si="536"/>
        <v>2162.1008011223762</v>
      </c>
      <c r="BF1124" s="157">
        <f t="shared" si="536"/>
        <v>25588.075431827969</v>
      </c>
      <c r="BG1124" s="157">
        <f t="shared" si="536"/>
        <v>24928.750788799272</v>
      </c>
      <c r="BH1124" s="157">
        <f t="shared" si="536"/>
        <v>24269.426145770576</v>
      </c>
      <c r="BI1124" s="157">
        <f t="shared" si="536"/>
        <v>23610.10150274188</v>
      </c>
      <c r="BJ1124" s="157">
        <f t="shared" si="536"/>
        <v>22950.77685971318</v>
      </c>
      <c r="BK1124" s="157">
        <f t="shared" si="536"/>
        <v>22291.452216684484</v>
      </c>
      <c r="BL1124" s="157">
        <f t="shared" si="536"/>
        <v>21632.127573655787</v>
      </c>
      <c r="BM1124" s="157">
        <f t="shared" si="536"/>
        <v>20972.802930627087</v>
      </c>
      <c r="BN1124" s="157">
        <f t="shared" si="536"/>
        <v>20313.478287598391</v>
      </c>
      <c r="BO1124" s="157">
        <f t="shared" si="536"/>
        <v>19654.153644569695</v>
      </c>
    </row>
    <row r="1125" spans="1:67" ht="13.5" customHeight="1" outlineLevel="2">
      <c r="B1125" s="14"/>
    </row>
    <row r="1126" spans="1:67" ht="13.5" customHeight="1" outlineLevel="2">
      <c r="B1126" s="14"/>
    </row>
    <row r="1127" spans="1:67" ht="13.5" customHeight="1" outlineLevel="2">
      <c r="B1127" s="14"/>
    </row>
    <row r="1128" spans="1:67" ht="13.5" customHeight="1" outlineLevel="2">
      <c r="B1128" s="14"/>
    </row>
    <row r="1129" spans="1:67" ht="13.5" customHeight="1" outlineLevel="2">
      <c r="B1129" s="14"/>
    </row>
    <row r="1130" spans="1:67" ht="13.5" customHeight="1" outlineLevel="2">
      <c r="B1130" s="14"/>
    </row>
    <row r="1131" spans="1:67" ht="13.5" customHeight="1" outlineLevel="2">
      <c r="B1131" s="14"/>
    </row>
    <row r="1132" spans="1:67" ht="13.5" customHeight="1" outlineLevel="1">
      <c r="A1132">
        <f>A1102+1</f>
        <v>38</v>
      </c>
      <c r="B1132" s="158" t="s">
        <v>624</v>
      </c>
      <c r="C1132" s="150"/>
      <c r="G1132" s="159" t="s">
        <v>334</v>
      </c>
      <c r="H1132" s="1">
        <f>+C1137</f>
        <v>2060</v>
      </c>
      <c r="I1132" s="2">
        <f>+E1144</f>
        <v>439978.55100269557</v>
      </c>
      <c r="J1132" s="2">
        <f>NPV($C$4,M1132:BO1132)+L1132</f>
        <v>10476.623441845664</v>
      </c>
      <c r="L1132" s="2">
        <f>+L1154</f>
        <v>0</v>
      </c>
      <c r="M1132" s="2">
        <f t="shared" ref="M1132:BO1132" si="537">+M1154</f>
        <v>0</v>
      </c>
      <c r="N1132" s="2">
        <f t="shared" si="537"/>
        <v>0</v>
      </c>
      <c r="O1132" s="2">
        <f t="shared" si="537"/>
        <v>0</v>
      </c>
      <c r="P1132" s="2">
        <f t="shared" si="537"/>
        <v>0</v>
      </c>
      <c r="Q1132" s="2">
        <f t="shared" si="537"/>
        <v>0</v>
      </c>
      <c r="R1132" s="2">
        <f t="shared" si="537"/>
        <v>0</v>
      </c>
      <c r="S1132" s="2">
        <f t="shared" si="537"/>
        <v>0</v>
      </c>
      <c r="T1132" s="2">
        <f t="shared" si="537"/>
        <v>0</v>
      </c>
      <c r="U1132" s="2">
        <f t="shared" si="537"/>
        <v>0</v>
      </c>
      <c r="V1132" s="2">
        <f t="shared" si="537"/>
        <v>0</v>
      </c>
      <c r="W1132" s="2">
        <f t="shared" si="537"/>
        <v>0</v>
      </c>
      <c r="X1132" s="2">
        <f t="shared" si="537"/>
        <v>0</v>
      </c>
      <c r="Y1132" s="2">
        <f t="shared" si="537"/>
        <v>0</v>
      </c>
      <c r="Z1132" s="2">
        <f t="shared" si="537"/>
        <v>0</v>
      </c>
      <c r="AA1132" s="2">
        <f t="shared" si="537"/>
        <v>0</v>
      </c>
      <c r="AB1132" s="2">
        <f t="shared" si="537"/>
        <v>0</v>
      </c>
      <c r="AC1132" s="2">
        <f t="shared" si="537"/>
        <v>0</v>
      </c>
      <c r="AD1132" s="2">
        <f t="shared" si="537"/>
        <v>0</v>
      </c>
      <c r="AE1132" s="2">
        <f t="shared" si="537"/>
        <v>0</v>
      </c>
      <c r="AF1132" s="2">
        <f t="shared" si="537"/>
        <v>0</v>
      </c>
      <c r="AG1132" s="2">
        <f t="shared" si="537"/>
        <v>0</v>
      </c>
      <c r="AH1132" s="2">
        <f t="shared" si="537"/>
        <v>0</v>
      </c>
      <c r="AI1132" s="2">
        <f t="shared" si="537"/>
        <v>0</v>
      </c>
      <c r="AJ1132" s="2">
        <f t="shared" si="537"/>
        <v>0</v>
      </c>
      <c r="AK1132" s="2">
        <f t="shared" si="537"/>
        <v>0</v>
      </c>
      <c r="AL1132" s="2">
        <f t="shared" si="537"/>
        <v>0</v>
      </c>
      <c r="AM1132" s="2">
        <f t="shared" si="537"/>
        <v>0</v>
      </c>
      <c r="AN1132" s="2">
        <f t="shared" si="537"/>
        <v>0</v>
      </c>
      <c r="AO1132" s="2">
        <f t="shared" si="537"/>
        <v>0</v>
      </c>
      <c r="AP1132" s="2">
        <f t="shared" si="537"/>
        <v>0</v>
      </c>
      <c r="AQ1132" s="2">
        <f t="shared" si="537"/>
        <v>0</v>
      </c>
      <c r="AR1132" s="2">
        <f t="shared" si="537"/>
        <v>0</v>
      </c>
      <c r="AS1132" s="2">
        <f t="shared" si="537"/>
        <v>0</v>
      </c>
      <c r="AT1132" s="2">
        <f t="shared" si="537"/>
        <v>0</v>
      </c>
      <c r="AU1132" s="2">
        <f t="shared" si="537"/>
        <v>0</v>
      </c>
      <c r="AV1132" s="2">
        <f t="shared" si="537"/>
        <v>0</v>
      </c>
      <c r="AW1132" s="2">
        <f t="shared" si="537"/>
        <v>0</v>
      </c>
      <c r="AX1132" s="2">
        <f t="shared" si="537"/>
        <v>0</v>
      </c>
      <c r="AY1132" s="2">
        <f t="shared" si="537"/>
        <v>0</v>
      </c>
      <c r="AZ1132" s="2">
        <f t="shared" si="537"/>
        <v>0</v>
      </c>
      <c r="BA1132" s="2">
        <f t="shared" si="537"/>
        <v>0</v>
      </c>
      <c r="BB1132" s="2">
        <f t="shared" si="537"/>
        <v>0</v>
      </c>
      <c r="BC1132" s="2">
        <f t="shared" si="537"/>
        <v>0</v>
      </c>
      <c r="BD1132" s="2">
        <f t="shared" si="537"/>
        <v>0</v>
      </c>
      <c r="BE1132" s="2">
        <f t="shared" si="537"/>
        <v>0</v>
      </c>
      <c r="BF1132" s="2">
        <f t="shared" si="537"/>
        <v>0</v>
      </c>
      <c r="BG1132" s="2">
        <f t="shared" si="537"/>
        <v>0</v>
      </c>
      <c r="BH1132" s="2">
        <f t="shared" si="537"/>
        <v>13184.232267390153</v>
      </c>
      <c r="BI1132" s="2">
        <f t="shared" si="537"/>
        <v>51774.475989242208</v>
      </c>
      <c r="BJ1132" s="2">
        <f t="shared" si="537"/>
        <v>50234.551060732767</v>
      </c>
      <c r="BK1132" s="2">
        <f t="shared" si="537"/>
        <v>48694.62613222334</v>
      </c>
      <c r="BL1132" s="2">
        <f t="shared" si="537"/>
        <v>47154.701203713899</v>
      </c>
      <c r="BM1132" s="2">
        <f t="shared" si="537"/>
        <v>45614.776275204473</v>
      </c>
      <c r="BN1132" s="2">
        <f t="shared" si="537"/>
        <v>44074.851346695032</v>
      </c>
      <c r="BO1132" s="2">
        <f t="shared" si="537"/>
        <v>42534.926418185605</v>
      </c>
    </row>
    <row r="1133" spans="1:67" ht="13.5" customHeight="1" outlineLevel="2">
      <c r="B1133" s="160" t="str">
        <f>"Jan "&amp;$L$10&amp;" $"</f>
        <v>Jan 2012 $</v>
      </c>
      <c r="C1133" s="161">
        <v>122650.584</v>
      </c>
      <c r="D1133" s="60"/>
      <c r="E1133" s="60"/>
      <c r="F1133" s="60"/>
      <c r="G1133" s="60"/>
      <c r="H1133" s="162"/>
    </row>
    <row r="1134" spans="1:67" ht="13.5" customHeight="1" outlineLevel="2">
      <c r="B1134" s="14" t="s">
        <v>549</v>
      </c>
      <c r="C1134" s="163">
        <v>0.33329999999999999</v>
      </c>
      <c r="D1134" s="163">
        <v>0.66669999999999996</v>
      </c>
      <c r="E1134" s="163">
        <v>0</v>
      </c>
      <c r="F1134" s="163">
        <v>0</v>
      </c>
      <c r="G1134" s="163">
        <v>0</v>
      </c>
      <c r="H1134" s="164"/>
      <c r="J1134" s="17"/>
      <c r="K1134" s="17"/>
    </row>
    <row r="1135" spans="1:67" ht="13.5" customHeight="1" outlineLevel="2">
      <c r="B1135" s="14" t="s">
        <v>323</v>
      </c>
      <c r="C1135" s="193">
        <v>2.5999999999999999E-2</v>
      </c>
      <c r="D1135" s="60"/>
      <c r="E1135" s="60"/>
      <c r="F1135" s="60"/>
      <c r="G1135" s="60"/>
    </row>
    <row r="1136" spans="1:67" ht="13.5" customHeight="1" outlineLevel="2">
      <c r="B1136" s="14" t="s">
        <v>550</v>
      </c>
      <c r="C1136" s="159">
        <v>2059</v>
      </c>
      <c r="D1136" s="159">
        <v>1</v>
      </c>
    </row>
    <row r="1137" spans="2:67" ht="13.5" customHeight="1" outlineLevel="2">
      <c r="B1137" s="14" t="s">
        <v>551</v>
      </c>
      <c r="C1137" s="159">
        <v>2060</v>
      </c>
      <c r="D1137" s="159">
        <v>10</v>
      </c>
    </row>
    <row r="1138" spans="2:67" ht="13.5" customHeight="1" outlineLevel="2">
      <c r="B1138" s="15" t="s">
        <v>552</v>
      </c>
      <c r="L1138" s="166">
        <f t="shared" ref="L1138:BO1138" si="538">(1+$C1135)^L$21</f>
        <v>1.012916580968048</v>
      </c>
      <c r="M1138" s="166">
        <f t="shared" si="538"/>
        <v>1.0392524120732172</v>
      </c>
      <c r="N1138" s="166">
        <f t="shared" si="538"/>
        <v>1.0662729747871209</v>
      </c>
      <c r="O1138" s="166">
        <f t="shared" si="538"/>
        <v>1.093996072131586</v>
      </c>
      <c r="P1138" s="166">
        <f t="shared" si="538"/>
        <v>1.1224399700070073</v>
      </c>
      <c r="Q1138" s="166">
        <f t="shared" si="538"/>
        <v>1.1516234092271895</v>
      </c>
      <c r="R1138" s="166">
        <f t="shared" si="538"/>
        <v>1.1815656178670964</v>
      </c>
      <c r="S1138" s="166">
        <f t="shared" si="538"/>
        <v>1.212286323931641</v>
      </c>
      <c r="T1138" s="166">
        <f t="shared" si="538"/>
        <v>1.2438057683538637</v>
      </c>
      <c r="U1138" s="166">
        <f t="shared" si="538"/>
        <v>1.2761447183310641</v>
      </c>
      <c r="V1138" s="166">
        <f t="shared" si="538"/>
        <v>1.3093244810076718</v>
      </c>
      <c r="W1138" s="166">
        <f t="shared" si="538"/>
        <v>1.3433669175138714</v>
      </c>
      <c r="X1138" s="166">
        <f t="shared" si="538"/>
        <v>1.3782944573692322</v>
      </c>
      <c r="Y1138" s="166">
        <f t="shared" si="538"/>
        <v>1.4141301132608322</v>
      </c>
      <c r="Z1138" s="166">
        <f t="shared" si="538"/>
        <v>1.4508974962056138</v>
      </c>
      <c r="AA1138" s="166">
        <f t="shared" si="538"/>
        <v>1.4886208311069598</v>
      </c>
      <c r="AB1138" s="166">
        <f t="shared" si="538"/>
        <v>1.5273249727157407</v>
      </c>
      <c r="AC1138" s="166">
        <f t="shared" si="538"/>
        <v>1.56703542200635</v>
      </c>
      <c r="AD1138" s="166">
        <f t="shared" si="538"/>
        <v>1.6077783429785153</v>
      </c>
      <c r="AE1138" s="166">
        <f t="shared" si="538"/>
        <v>1.6495805798959566</v>
      </c>
      <c r="AF1138" s="166">
        <f t="shared" si="538"/>
        <v>1.6924696749732515</v>
      </c>
      <c r="AG1138" s="166">
        <f t="shared" si="538"/>
        <v>1.7364738865225562</v>
      </c>
      <c r="AH1138" s="166">
        <f t="shared" si="538"/>
        <v>1.7816222075721426</v>
      </c>
      <c r="AI1138" s="166">
        <f t="shared" si="538"/>
        <v>1.8279443849690185</v>
      </c>
      <c r="AJ1138" s="166">
        <f t="shared" si="538"/>
        <v>1.8754709389782129</v>
      </c>
      <c r="AK1138" s="166">
        <f t="shared" si="538"/>
        <v>1.9242331833916464</v>
      </c>
      <c r="AL1138" s="166">
        <f t="shared" si="538"/>
        <v>1.9742632461598293</v>
      </c>
      <c r="AM1138" s="166">
        <f t="shared" si="538"/>
        <v>2.0255940905599847</v>
      </c>
      <c r="AN1138" s="166">
        <f t="shared" si="538"/>
        <v>2.0782595369145445</v>
      </c>
      <c r="AO1138" s="166">
        <f t="shared" si="538"/>
        <v>2.1322942848743227</v>
      </c>
      <c r="AP1138" s="166">
        <f t="shared" si="538"/>
        <v>2.1877339362810551</v>
      </c>
      <c r="AQ1138" s="166">
        <f t="shared" si="538"/>
        <v>2.2446150186243625</v>
      </c>
      <c r="AR1138" s="166">
        <f t="shared" si="538"/>
        <v>2.3029750091085961</v>
      </c>
      <c r="AS1138" s="166">
        <f t="shared" si="538"/>
        <v>2.3628523593454198</v>
      </c>
      <c r="AT1138" s="166">
        <f t="shared" si="538"/>
        <v>2.4242865206884003</v>
      </c>
      <c r="AU1138" s="166">
        <f t="shared" si="538"/>
        <v>2.4873179702262993</v>
      </c>
      <c r="AV1138" s="166">
        <f t="shared" si="538"/>
        <v>2.551988237452183</v>
      </c>
      <c r="AW1138" s="166">
        <f t="shared" si="538"/>
        <v>2.6183399316259397</v>
      </c>
      <c r="AX1138" s="166">
        <f t="shared" si="538"/>
        <v>2.6864167698482144</v>
      </c>
      <c r="AY1138" s="166">
        <f t="shared" si="538"/>
        <v>2.7562636058642678</v>
      </c>
      <c r="AZ1138" s="166">
        <f t="shared" si="538"/>
        <v>2.8279264596167391</v>
      </c>
      <c r="BA1138" s="166">
        <f t="shared" si="538"/>
        <v>2.9014525475667745</v>
      </c>
      <c r="BB1138" s="166">
        <f t="shared" si="538"/>
        <v>2.9768903138035103</v>
      </c>
      <c r="BC1138" s="166">
        <f t="shared" si="538"/>
        <v>3.0542894619624015</v>
      </c>
      <c r="BD1138" s="166">
        <f t="shared" si="538"/>
        <v>3.1337009879734246</v>
      </c>
      <c r="BE1138" s="166">
        <f t="shared" si="538"/>
        <v>3.2151772136607333</v>
      </c>
      <c r="BF1138" s="166">
        <f t="shared" si="538"/>
        <v>3.2987718212159121</v>
      </c>
      <c r="BG1138" s="166">
        <f t="shared" si="538"/>
        <v>3.3845398885675264</v>
      </c>
      <c r="BH1138" s="166">
        <f t="shared" si="538"/>
        <v>3.4725379256702822</v>
      </c>
      <c r="BI1138" s="166">
        <f t="shared" si="538"/>
        <v>3.5628239117377092</v>
      </c>
      <c r="BJ1138" s="166">
        <f t="shared" si="538"/>
        <v>3.6554573334428895</v>
      </c>
      <c r="BK1138" s="166">
        <f t="shared" si="538"/>
        <v>3.7504992241124051</v>
      </c>
      <c r="BL1138" s="166">
        <f t="shared" si="538"/>
        <v>3.8480122039393279</v>
      </c>
      <c r="BM1138" s="166">
        <f t="shared" si="538"/>
        <v>3.9480605212417501</v>
      </c>
      <c r="BN1138" s="166">
        <f t="shared" si="538"/>
        <v>4.0507100947940362</v>
      </c>
      <c r="BO1138" s="166">
        <f t="shared" si="538"/>
        <v>4.156028557258681</v>
      </c>
    </row>
    <row r="1139" spans="2:67" ht="13.5" customHeight="1" outlineLevel="2">
      <c r="B1139" s="14" t="s">
        <v>553</v>
      </c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</row>
    <row r="1140" spans="2:67" ht="13.5" customHeight="1" outlineLevel="2">
      <c r="B1140" s="64" t="s">
        <v>554</v>
      </c>
      <c r="L1140" s="2">
        <f t="shared" ref="L1140:BO1140" si="539">IF(L$10&gt;$C1137,0,+K1143)</f>
        <v>0</v>
      </c>
      <c r="M1140" s="2">
        <f t="shared" si="539"/>
        <v>0</v>
      </c>
      <c r="N1140" s="2">
        <f t="shared" si="539"/>
        <v>0</v>
      </c>
      <c r="O1140" s="2">
        <f t="shared" si="539"/>
        <v>0</v>
      </c>
      <c r="P1140" s="2">
        <f t="shared" si="539"/>
        <v>0</v>
      </c>
      <c r="Q1140" s="2">
        <f t="shared" si="539"/>
        <v>0</v>
      </c>
      <c r="R1140" s="2">
        <f t="shared" si="539"/>
        <v>0</v>
      </c>
      <c r="S1140" s="2">
        <f t="shared" si="539"/>
        <v>0</v>
      </c>
      <c r="T1140" s="2">
        <f t="shared" si="539"/>
        <v>0</v>
      </c>
      <c r="U1140" s="2">
        <f t="shared" si="539"/>
        <v>0</v>
      </c>
      <c r="V1140" s="2">
        <f t="shared" si="539"/>
        <v>0</v>
      </c>
      <c r="W1140" s="2">
        <f t="shared" si="539"/>
        <v>0</v>
      </c>
      <c r="X1140" s="2">
        <f t="shared" si="539"/>
        <v>0</v>
      </c>
      <c r="Y1140" s="2">
        <f t="shared" si="539"/>
        <v>0</v>
      </c>
      <c r="Z1140" s="2">
        <f t="shared" si="539"/>
        <v>0</v>
      </c>
      <c r="AA1140" s="2">
        <f t="shared" si="539"/>
        <v>0</v>
      </c>
      <c r="AB1140" s="2">
        <f t="shared" si="539"/>
        <v>0</v>
      </c>
      <c r="AC1140" s="2">
        <f t="shared" si="539"/>
        <v>0</v>
      </c>
      <c r="AD1140" s="2">
        <f t="shared" si="539"/>
        <v>0</v>
      </c>
      <c r="AE1140" s="2">
        <f t="shared" si="539"/>
        <v>0</v>
      </c>
      <c r="AF1140" s="2">
        <f t="shared" si="539"/>
        <v>0</v>
      </c>
      <c r="AG1140" s="2">
        <f t="shared" si="539"/>
        <v>0</v>
      </c>
      <c r="AH1140" s="2">
        <f t="shared" si="539"/>
        <v>0</v>
      </c>
      <c r="AI1140" s="2">
        <f t="shared" si="539"/>
        <v>0</v>
      </c>
      <c r="AJ1140" s="2">
        <f t="shared" si="539"/>
        <v>0</v>
      </c>
      <c r="AK1140" s="2">
        <f t="shared" si="539"/>
        <v>0</v>
      </c>
      <c r="AL1140" s="2">
        <f t="shared" si="539"/>
        <v>0</v>
      </c>
      <c r="AM1140" s="2">
        <f t="shared" si="539"/>
        <v>0</v>
      </c>
      <c r="AN1140" s="2">
        <f t="shared" si="539"/>
        <v>0</v>
      </c>
      <c r="AO1140" s="2">
        <f t="shared" si="539"/>
        <v>0</v>
      </c>
      <c r="AP1140" s="2">
        <f t="shared" si="539"/>
        <v>0</v>
      </c>
      <c r="AQ1140" s="2">
        <f t="shared" si="539"/>
        <v>0</v>
      </c>
      <c r="AR1140" s="2">
        <f t="shared" si="539"/>
        <v>0</v>
      </c>
      <c r="AS1140" s="2">
        <f t="shared" si="539"/>
        <v>0</v>
      </c>
      <c r="AT1140" s="2">
        <f t="shared" si="539"/>
        <v>0</v>
      </c>
      <c r="AU1140" s="2">
        <f t="shared" si="539"/>
        <v>0</v>
      </c>
      <c r="AV1140" s="2">
        <f t="shared" si="539"/>
        <v>0</v>
      </c>
      <c r="AW1140" s="2">
        <f t="shared" si="539"/>
        <v>0</v>
      </c>
      <c r="AX1140" s="2">
        <f t="shared" si="539"/>
        <v>0</v>
      </c>
      <c r="AY1140" s="2">
        <f t="shared" si="539"/>
        <v>0</v>
      </c>
      <c r="AZ1140" s="2">
        <f t="shared" si="539"/>
        <v>0</v>
      </c>
      <c r="BA1140" s="2">
        <f t="shared" si="539"/>
        <v>0</v>
      </c>
      <c r="BB1140" s="2">
        <f t="shared" si="539"/>
        <v>0</v>
      </c>
      <c r="BC1140" s="2">
        <f t="shared" si="539"/>
        <v>0</v>
      </c>
      <c r="BD1140" s="2">
        <f t="shared" si="539"/>
        <v>0</v>
      </c>
      <c r="BE1140" s="2">
        <f t="shared" si="539"/>
        <v>0</v>
      </c>
      <c r="BF1140" s="2">
        <f t="shared" si="539"/>
        <v>0</v>
      </c>
      <c r="BG1140" s="2">
        <f t="shared" si="539"/>
        <v>0</v>
      </c>
      <c r="BH1140" s="2">
        <f t="shared" si="539"/>
        <v>142681.78454911962</v>
      </c>
      <c r="BI1140" s="2">
        <f t="shared" si="539"/>
        <v>0</v>
      </c>
      <c r="BJ1140" s="2">
        <f t="shared" si="539"/>
        <v>0</v>
      </c>
      <c r="BK1140" s="2">
        <f t="shared" si="539"/>
        <v>0</v>
      </c>
      <c r="BL1140" s="2">
        <f t="shared" si="539"/>
        <v>0</v>
      </c>
      <c r="BM1140" s="2">
        <f t="shared" si="539"/>
        <v>0</v>
      </c>
      <c r="BN1140" s="2">
        <f t="shared" si="539"/>
        <v>0</v>
      </c>
      <c r="BO1140" s="2">
        <f t="shared" si="539"/>
        <v>0</v>
      </c>
    </row>
    <row r="1141" spans="2:67" ht="13.5" customHeight="1" outlineLevel="2">
      <c r="B1141" s="64" t="s">
        <v>555</v>
      </c>
      <c r="L1141" s="2">
        <f t="shared" ref="L1141:BO1141" si="540">IF(AND(L$10&gt;=$C1136,L$10&lt;=$C1137),INDEX($C1134:$G1134,1,L$10-$C1136+1)*$C1133*L1138,0)</f>
        <v>0</v>
      </c>
      <c r="M1141" s="2">
        <f t="shared" si="540"/>
        <v>0</v>
      </c>
      <c r="N1141" s="2">
        <f t="shared" si="540"/>
        <v>0</v>
      </c>
      <c r="O1141" s="2">
        <f t="shared" si="540"/>
        <v>0</v>
      </c>
      <c r="P1141" s="2">
        <f t="shared" si="540"/>
        <v>0</v>
      </c>
      <c r="Q1141" s="2">
        <f t="shared" si="540"/>
        <v>0</v>
      </c>
      <c r="R1141" s="2">
        <f t="shared" si="540"/>
        <v>0</v>
      </c>
      <c r="S1141" s="2">
        <f t="shared" si="540"/>
        <v>0</v>
      </c>
      <c r="T1141" s="2">
        <f t="shared" si="540"/>
        <v>0</v>
      </c>
      <c r="U1141" s="2">
        <f t="shared" si="540"/>
        <v>0</v>
      </c>
      <c r="V1141" s="2">
        <f t="shared" si="540"/>
        <v>0</v>
      </c>
      <c r="W1141" s="2">
        <f t="shared" si="540"/>
        <v>0</v>
      </c>
      <c r="X1141" s="2">
        <f t="shared" si="540"/>
        <v>0</v>
      </c>
      <c r="Y1141" s="2">
        <f t="shared" si="540"/>
        <v>0</v>
      </c>
      <c r="Z1141" s="2">
        <f t="shared" si="540"/>
        <v>0</v>
      </c>
      <c r="AA1141" s="2">
        <f t="shared" si="540"/>
        <v>0</v>
      </c>
      <c r="AB1141" s="2">
        <f t="shared" si="540"/>
        <v>0</v>
      </c>
      <c r="AC1141" s="2">
        <f t="shared" si="540"/>
        <v>0</v>
      </c>
      <c r="AD1141" s="2">
        <f t="shared" si="540"/>
        <v>0</v>
      </c>
      <c r="AE1141" s="2">
        <f t="shared" si="540"/>
        <v>0</v>
      </c>
      <c r="AF1141" s="2">
        <f t="shared" si="540"/>
        <v>0</v>
      </c>
      <c r="AG1141" s="2">
        <f t="shared" si="540"/>
        <v>0</v>
      </c>
      <c r="AH1141" s="2">
        <f t="shared" si="540"/>
        <v>0</v>
      </c>
      <c r="AI1141" s="2">
        <f t="shared" si="540"/>
        <v>0</v>
      </c>
      <c r="AJ1141" s="2">
        <f t="shared" si="540"/>
        <v>0</v>
      </c>
      <c r="AK1141" s="2">
        <f t="shared" si="540"/>
        <v>0</v>
      </c>
      <c r="AL1141" s="2">
        <f t="shared" si="540"/>
        <v>0</v>
      </c>
      <c r="AM1141" s="2">
        <f t="shared" si="540"/>
        <v>0</v>
      </c>
      <c r="AN1141" s="2">
        <f t="shared" si="540"/>
        <v>0</v>
      </c>
      <c r="AO1141" s="2">
        <f t="shared" si="540"/>
        <v>0</v>
      </c>
      <c r="AP1141" s="2">
        <f t="shared" si="540"/>
        <v>0</v>
      </c>
      <c r="AQ1141" s="2">
        <f t="shared" si="540"/>
        <v>0</v>
      </c>
      <c r="AR1141" s="2">
        <f t="shared" si="540"/>
        <v>0</v>
      </c>
      <c r="AS1141" s="2">
        <f t="shared" si="540"/>
        <v>0</v>
      </c>
      <c r="AT1141" s="2">
        <f t="shared" si="540"/>
        <v>0</v>
      </c>
      <c r="AU1141" s="2">
        <f t="shared" si="540"/>
        <v>0</v>
      </c>
      <c r="AV1141" s="2">
        <f t="shared" si="540"/>
        <v>0</v>
      </c>
      <c r="AW1141" s="2">
        <f t="shared" si="540"/>
        <v>0</v>
      </c>
      <c r="AX1141" s="2">
        <f t="shared" si="540"/>
        <v>0</v>
      </c>
      <c r="AY1141" s="2">
        <f t="shared" si="540"/>
        <v>0</v>
      </c>
      <c r="AZ1141" s="2">
        <f t="shared" si="540"/>
        <v>0</v>
      </c>
      <c r="BA1141" s="2">
        <f t="shared" si="540"/>
        <v>0</v>
      </c>
      <c r="BB1141" s="2">
        <f t="shared" si="540"/>
        <v>0</v>
      </c>
      <c r="BC1141" s="2">
        <f t="shared" si="540"/>
        <v>0</v>
      </c>
      <c r="BD1141" s="2">
        <f t="shared" si="540"/>
        <v>0</v>
      </c>
      <c r="BE1141" s="2">
        <f t="shared" si="540"/>
        <v>0</v>
      </c>
      <c r="BF1141" s="2">
        <f t="shared" si="540"/>
        <v>0</v>
      </c>
      <c r="BG1141" s="2">
        <f t="shared" si="540"/>
        <v>138358.09410823722</v>
      </c>
      <c r="BH1141" s="2">
        <f t="shared" si="540"/>
        <v>283953.39999055729</v>
      </c>
      <c r="BI1141" s="2">
        <f t="shared" si="540"/>
        <v>0</v>
      </c>
      <c r="BJ1141" s="2">
        <f t="shared" si="540"/>
        <v>0</v>
      </c>
      <c r="BK1141" s="2">
        <f t="shared" si="540"/>
        <v>0</v>
      </c>
      <c r="BL1141" s="2">
        <f t="shared" si="540"/>
        <v>0</v>
      </c>
      <c r="BM1141" s="2">
        <f t="shared" si="540"/>
        <v>0</v>
      </c>
      <c r="BN1141" s="2">
        <f t="shared" si="540"/>
        <v>0</v>
      </c>
      <c r="BO1141" s="2">
        <f t="shared" si="540"/>
        <v>0</v>
      </c>
    </row>
    <row r="1142" spans="2:67" ht="13.5" customHeight="1" outlineLevel="2">
      <c r="B1142" s="64" t="s">
        <v>3</v>
      </c>
      <c r="C1142" s="165">
        <v>6.25E-2</v>
      </c>
      <c r="L1142" s="2">
        <f t="shared" ref="L1142:BO1142" si="541">SUM(L1140,L1141/2)*$C1142*IF(L$10=$C1136,(13-$D1136)/12,IF(L$10=$C1137,($D1137-1)/12,1))</f>
        <v>0</v>
      </c>
      <c r="M1142" s="2">
        <f t="shared" si="541"/>
        <v>0</v>
      </c>
      <c r="N1142" s="2">
        <f t="shared" si="541"/>
        <v>0</v>
      </c>
      <c r="O1142" s="2">
        <f t="shared" si="541"/>
        <v>0</v>
      </c>
      <c r="P1142" s="2">
        <f t="shared" si="541"/>
        <v>0</v>
      </c>
      <c r="Q1142" s="2">
        <f t="shared" si="541"/>
        <v>0</v>
      </c>
      <c r="R1142" s="2">
        <f t="shared" si="541"/>
        <v>0</v>
      </c>
      <c r="S1142" s="2">
        <f t="shared" si="541"/>
        <v>0</v>
      </c>
      <c r="T1142" s="2">
        <f t="shared" si="541"/>
        <v>0</v>
      </c>
      <c r="U1142" s="2">
        <f t="shared" si="541"/>
        <v>0</v>
      </c>
      <c r="V1142" s="2">
        <f t="shared" si="541"/>
        <v>0</v>
      </c>
      <c r="W1142" s="2">
        <f t="shared" si="541"/>
        <v>0</v>
      </c>
      <c r="X1142" s="2">
        <f t="shared" si="541"/>
        <v>0</v>
      </c>
      <c r="Y1142" s="2">
        <f t="shared" si="541"/>
        <v>0</v>
      </c>
      <c r="Z1142" s="2">
        <f t="shared" si="541"/>
        <v>0</v>
      </c>
      <c r="AA1142" s="2">
        <f t="shared" si="541"/>
        <v>0</v>
      </c>
      <c r="AB1142" s="2">
        <f t="shared" si="541"/>
        <v>0</v>
      </c>
      <c r="AC1142" s="2">
        <f t="shared" si="541"/>
        <v>0</v>
      </c>
      <c r="AD1142" s="2">
        <f t="shared" si="541"/>
        <v>0</v>
      </c>
      <c r="AE1142" s="2">
        <f t="shared" si="541"/>
        <v>0</v>
      </c>
      <c r="AF1142" s="2">
        <f t="shared" si="541"/>
        <v>0</v>
      </c>
      <c r="AG1142" s="2">
        <f t="shared" si="541"/>
        <v>0</v>
      </c>
      <c r="AH1142" s="2">
        <f t="shared" si="541"/>
        <v>0</v>
      </c>
      <c r="AI1142" s="2">
        <f t="shared" si="541"/>
        <v>0</v>
      </c>
      <c r="AJ1142" s="2">
        <f t="shared" si="541"/>
        <v>0</v>
      </c>
      <c r="AK1142" s="2">
        <f t="shared" si="541"/>
        <v>0</v>
      </c>
      <c r="AL1142" s="2">
        <f t="shared" si="541"/>
        <v>0</v>
      </c>
      <c r="AM1142" s="2">
        <f t="shared" si="541"/>
        <v>0</v>
      </c>
      <c r="AN1142" s="2">
        <f t="shared" si="541"/>
        <v>0</v>
      </c>
      <c r="AO1142" s="2">
        <f t="shared" si="541"/>
        <v>0</v>
      </c>
      <c r="AP1142" s="2">
        <f t="shared" si="541"/>
        <v>0</v>
      </c>
      <c r="AQ1142" s="2">
        <f t="shared" si="541"/>
        <v>0</v>
      </c>
      <c r="AR1142" s="2">
        <f t="shared" si="541"/>
        <v>0</v>
      </c>
      <c r="AS1142" s="2">
        <f t="shared" si="541"/>
        <v>0</v>
      </c>
      <c r="AT1142" s="2">
        <f t="shared" si="541"/>
        <v>0</v>
      </c>
      <c r="AU1142" s="2">
        <f t="shared" si="541"/>
        <v>0</v>
      </c>
      <c r="AV1142" s="2">
        <f t="shared" si="541"/>
        <v>0</v>
      </c>
      <c r="AW1142" s="2">
        <f t="shared" si="541"/>
        <v>0</v>
      </c>
      <c r="AX1142" s="2">
        <f t="shared" si="541"/>
        <v>0</v>
      </c>
      <c r="AY1142" s="2">
        <f t="shared" si="541"/>
        <v>0</v>
      </c>
      <c r="AZ1142" s="2">
        <f t="shared" si="541"/>
        <v>0</v>
      </c>
      <c r="BA1142" s="2">
        <f t="shared" si="541"/>
        <v>0</v>
      </c>
      <c r="BB1142" s="2">
        <f t="shared" si="541"/>
        <v>0</v>
      </c>
      <c r="BC1142" s="2">
        <f t="shared" si="541"/>
        <v>0</v>
      </c>
      <c r="BD1142" s="2">
        <f t="shared" si="541"/>
        <v>0</v>
      </c>
      <c r="BE1142" s="2">
        <f t="shared" si="541"/>
        <v>0</v>
      </c>
      <c r="BF1142" s="2">
        <f t="shared" si="541"/>
        <v>0</v>
      </c>
      <c r="BG1142" s="2">
        <f t="shared" si="541"/>
        <v>4323.690440882413</v>
      </c>
      <c r="BH1142" s="2">
        <f t="shared" si="541"/>
        <v>13343.366463018669</v>
      </c>
      <c r="BI1142" s="2">
        <f t="shared" si="541"/>
        <v>0</v>
      </c>
      <c r="BJ1142" s="2">
        <f t="shared" si="541"/>
        <v>0</v>
      </c>
      <c r="BK1142" s="2">
        <f t="shared" si="541"/>
        <v>0</v>
      </c>
      <c r="BL1142" s="2">
        <f t="shared" si="541"/>
        <v>0</v>
      </c>
      <c r="BM1142" s="2">
        <f t="shared" si="541"/>
        <v>0</v>
      </c>
      <c r="BN1142" s="2">
        <f t="shared" si="541"/>
        <v>0</v>
      </c>
      <c r="BO1142" s="2">
        <f t="shared" si="541"/>
        <v>0</v>
      </c>
    </row>
    <row r="1143" spans="2:67" ht="13.5" customHeight="1" outlineLevel="2">
      <c r="B1143" s="64" t="s">
        <v>556</v>
      </c>
      <c r="K1143" s="167"/>
      <c r="L1143" s="2">
        <f>SUM(L1140:L1142)</f>
        <v>0</v>
      </c>
      <c r="M1143" s="2">
        <f t="shared" ref="M1143:BO1143" si="542">SUM(M1140:M1142)</f>
        <v>0</v>
      </c>
      <c r="N1143" s="2">
        <f t="shared" si="542"/>
        <v>0</v>
      </c>
      <c r="O1143" s="2">
        <f t="shared" si="542"/>
        <v>0</v>
      </c>
      <c r="P1143" s="2">
        <f t="shared" si="542"/>
        <v>0</v>
      </c>
      <c r="Q1143" s="2">
        <f t="shared" si="542"/>
        <v>0</v>
      </c>
      <c r="R1143" s="2">
        <f t="shared" si="542"/>
        <v>0</v>
      </c>
      <c r="S1143" s="2">
        <f t="shared" si="542"/>
        <v>0</v>
      </c>
      <c r="T1143" s="2">
        <f t="shared" si="542"/>
        <v>0</v>
      </c>
      <c r="U1143" s="2">
        <f t="shared" si="542"/>
        <v>0</v>
      </c>
      <c r="V1143" s="2">
        <f t="shared" si="542"/>
        <v>0</v>
      </c>
      <c r="W1143" s="2">
        <f t="shared" si="542"/>
        <v>0</v>
      </c>
      <c r="X1143" s="2">
        <f t="shared" si="542"/>
        <v>0</v>
      </c>
      <c r="Y1143" s="2">
        <f t="shared" si="542"/>
        <v>0</v>
      </c>
      <c r="Z1143" s="2">
        <f t="shared" si="542"/>
        <v>0</v>
      </c>
      <c r="AA1143" s="2">
        <f t="shared" si="542"/>
        <v>0</v>
      </c>
      <c r="AB1143" s="2">
        <f t="shared" si="542"/>
        <v>0</v>
      </c>
      <c r="AC1143" s="2">
        <f t="shared" si="542"/>
        <v>0</v>
      </c>
      <c r="AD1143" s="2">
        <f t="shared" si="542"/>
        <v>0</v>
      </c>
      <c r="AE1143" s="2">
        <f t="shared" si="542"/>
        <v>0</v>
      </c>
      <c r="AF1143" s="2">
        <f t="shared" si="542"/>
        <v>0</v>
      </c>
      <c r="AG1143" s="2">
        <f t="shared" si="542"/>
        <v>0</v>
      </c>
      <c r="AH1143" s="2">
        <f t="shared" si="542"/>
        <v>0</v>
      </c>
      <c r="AI1143" s="2">
        <f t="shared" si="542"/>
        <v>0</v>
      </c>
      <c r="AJ1143" s="2">
        <f t="shared" si="542"/>
        <v>0</v>
      </c>
      <c r="AK1143" s="2">
        <f t="shared" si="542"/>
        <v>0</v>
      </c>
      <c r="AL1143" s="2">
        <f t="shared" si="542"/>
        <v>0</v>
      </c>
      <c r="AM1143" s="2">
        <f t="shared" si="542"/>
        <v>0</v>
      </c>
      <c r="AN1143" s="2">
        <f t="shared" si="542"/>
        <v>0</v>
      </c>
      <c r="AO1143" s="2">
        <f t="shared" si="542"/>
        <v>0</v>
      </c>
      <c r="AP1143" s="2">
        <f t="shared" si="542"/>
        <v>0</v>
      </c>
      <c r="AQ1143" s="2">
        <f t="shared" si="542"/>
        <v>0</v>
      </c>
      <c r="AR1143" s="2">
        <f t="shared" si="542"/>
        <v>0</v>
      </c>
      <c r="AS1143" s="2">
        <f t="shared" si="542"/>
        <v>0</v>
      </c>
      <c r="AT1143" s="2">
        <f t="shared" si="542"/>
        <v>0</v>
      </c>
      <c r="AU1143" s="2">
        <f t="shared" si="542"/>
        <v>0</v>
      </c>
      <c r="AV1143" s="2">
        <f t="shared" si="542"/>
        <v>0</v>
      </c>
      <c r="AW1143" s="2">
        <f t="shared" si="542"/>
        <v>0</v>
      </c>
      <c r="AX1143" s="2">
        <f t="shared" si="542"/>
        <v>0</v>
      </c>
      <c r="AY1143" s="2">
        <f t="shared" si="542"/>
        <v>0</v>
      </c>
      <c r="AZ1143" s="2">
        <f t="shared" si="542"/>
        <v>0</v>
      </c>
      <c r="BA1143" s="2">
        <f t="shared" si="542"/>
        <v>0</v>
      </c>
      <c r="BB1143" s="2">
        <f t="shared" si="542"/>
        <v>0</v>
      </c>
      <c r="BC1143" s="2">
        <f t="shared" si="542"/>
        <v>0</v>
      </c>
      <c r="BD1143" s="2">
        <f t="shared" si="542"/>
        <v>0</v>
      </c>
      <c r="BE1143" s="2">
        <f t="shared" si="542"/>
        <v>0</v>
      </c>
      <c r="BF1143" s="2">
        <f t="shared" si="542"/>
        <v>0</v>
      </c>
      <c r="BG1143" s="2">
        <f t="shared" si="542"/>
        <v>142681.78454911962</v>
      </c>
      <c r="BH1143" s="2">
        <f t="shared" si="542"/>
        <v>439978.55100269557</v>
      </c>
      <c r="BI1143" s="2">
        <f t="shared" si="542"/>
        <v>0</v>
      </c>
      <c r="BJ1143" s="2">
        <f t="shared" si="542"/>
        <v>0</v>
      </c>
      <c r="BK1143" s="2">
        <f t="shared" si="542"/>
        <v>0</v>
      </c>
      <c r="BL1143" s="2">
        <f t="shared" si="542"/>
        <v>0</v>
      </c>
      <c r="BM1143" s="2">
        <f t="shared" si="542"/>
        <v>0</v>
      </c>
      <c r="BN1143" s="2">
        <f t="shared" si="542"/>
        <v>0</v>
      </c>
      <c r="BO1143" s="2">
        <f t="shared" si="542"/>
        <v>0</v>
      </c>
    </row>
    <row r="1144" spans="2:67" ht="13.5" customHeight="1" outlineLevel="2">
      <c r="B1144" s="168" t="s">
        <v>557</v>
      </c>
      <c r="E1144" s="2">
        <f>MAX(L1143:BO1143)*(1+$C$8)</f>
        <v>439978.55100269557</v>
      </c>
      <c r="F1144" s="159">
        <v>20</v>
      </c>
      <c r="G1144" s="169">
        <f>+$C$6</f>
        <v>2.9999999999999997E-4</v>
      </c>
      <c r="H1144" s="151"/>
      <c r="L1144" s="2"/>
      <c r="M1144" s="2"/>
      <c r="N1144" s="2"/>
      <c r="O1144" s="2"/>
      <c r="P1144" s="2"/>
      <c r="Q1144" s="2"/>
    </row>
    <row r="1145" spans="2:67" ht="13.5" customHeight="1" outlineLevel="2">
      <c r="B1145" s="14"/>
    </row>
    <row r="1146" spans="2:67" ht="13.5" customHeight="1" outlineLevel="2">
      <c r="B1146" s="170" t="s">
        <v>558</v>
      </c>
    </row>
    <row r="1147" spans="2:67" ht="13.5" customHeight="1" outlineLevel="2">
      <c r="B1147" s="168" t="s">
        <v>559</v>
      </c>
      <c r="K1147" s="2"/>
      <c r="L1147" s="2">
        <f t="shared" ref="L1147:BO1147" si="543">IF(L$10=$C1137,$E1144,K1149)</f>
        <v>0</v>
      </c>
      <c r="M1147" s="2">
        <f t="shared" si="543"/>
        <v>0</v>
      </c>
      <c r="N1147" s="2">
        <f t="shared" si="543"/>
        <v>0</v>
      </c>
      <c r="O1147" s="2">
        <f t="shared" si="543"/>
        <v>0</v>
      </c>
      <c r="P1147" s="2">
        <f t="shared" si="543"/>
        <v>0</v>
      </c>
      <c r="Q1147" s="2">
        <f t="shared" si="543"/>
        <v>0</v>
      </c>
      <c r="R1147" s="2">
        <f t="shared" si="543"/>
        <v>0</v>
      </c>
      <c r="S1147" s="2">
        <f t="shared" si="543"/>
        <v>0</v>
      </c>
      <c r="T1147" s="2">
        <f t="shared" si="543"/>
        <v>0</v>
      </c>
      <c r="U1147" s="2">
        <f t="shared" si="543"/>
        <v>0</v>
      </c>
      <c r="V1147" s="2">
        <f t="shared" si="543"/>
        <v>0</v>
      </c>
      <c r="W1147" s="2">
        <f t="shared" si="543"/>
        <v>0</v>
      </c>
      <c r="X1147" s="2">
        <f t="shared" si="543"/>
        <v>0</v>
      </c>
      <c r="Y1147" s="2">
        <f t="shared" si="543"/>
        <v>0</v>
      </c>
      <c r="Z1147" s="2">
        <f t="shared" si="543"/>
        <v>0</v>
      </c>
      <c r="AA1147" s="2">
        <f t="shared" si="543"/>
        <v>0</v>
      </c>
      <c r="AB1147" s="2">
        <f t="shared" si="543"/>
        <v>0</v>
      </c>
      <c r="AC1147" s="2">
        <f t="shared" si="543"/>
        <v>0</v>
      </c>
      <c r="AD1147" s="2">
        <f t="shared" si="543"/>
        <v>0</v>
      </c>
      <c r="AE1147" s="2">
        <f t="shared" si="543"/>
        <v>0</v>
      </c>
      <c r="AF1147" s="2">
        <f t="shared" si="543"/>
        <v>0</v>
      </c>
      <c r="AG1147" s="2">
        <f t="shared" si="543"/>
        <v>0</v>
      </c>
      <c r="AH1147" s="2">
        <f t="shared" si="543"/>
        <v>0</v>
      </c>
      <c r="AI1147" s="2">
        <f t="shared" si="543"/>
        <v>0</v>
      </c>
      <c r="AJ1147" s="2">
        <f t="shared" si="543"/>
        <v>0</v>
      </c>
      <c r="AK1147" s="2">
        <f t="shared" si="543"/>
        <v>0</v>
      </c>
      <c r="AL1147" s="2">
        <f t="shared" si="543"/>
        <v>0</v>
      </c>
      <c r="AM1147" s="2">
        <f t="shared" si="543"/>
        <v>0</v>
      </c>
      <c r="AN1147" s="2">
        <f t="shared" si="543"/>
        <v>0</v>
      </c>
      <c r="AO1147" s="2">
        <f t="shared" si="543"/>
        <v>0</v>
      </c>
      <c r="AP1147" s="2">
        <f t="shared" si="543"/>
        <v>0</v>
      </c>
      <c r="AQ1147" s="2">
        <f t="shared" si="543"/>
        <v>0</v>
      </c>
      <c r="AR1147" s="2">
        <f t="shared" si="543"/>
        <v>0</v>
      </c>
      <c r="AS1147" s="2">
        <f t="shared" si="543"/>
        <v>0</v>
      </c>
      <c r="AT1147" s="2">
        <f t="shared" si="543"/>
        <v>0</v>
      </c>
      <c r="AU1147" s="2">
        <f t="shared" si="543"/>
        <v>0</v>
      </c>
      <c r="AV1147" s="2">
        <f t="shared" si="543"/>
        <v>0</v>
      </c>
      <c r="AW1147" s="2">
        <f t="shared" si="543"/>
        <v>0</v>
      </c>
      <c r="AX1147" s="2">
        <f t="shared" si="543"/>
        <v>0</v>
      </c>
      <c r="AY1147" s="2">
        <f t="shared" si="543"/>
        <v>0</v>
      </c>
      <c r="AZ1147" s="2">
        <f t="shared" si="543"/>
        <v>0</v>
      </c>
      <c r="BA1147" s="2">
        <f t="shared" si="543"/>
        <v>0</v>
      </c>
      <c r="BB1147" s="2">
        <f t="shared" si="543"/>
        <v>0</v>
      </c>
      <c r="BC1147" s="2">
        <f t="shared" si="543"/>
        <v>0</v>
      </c>
      <c r="BD1147" s="2">
        <f t="shared" si="543"/>
        <v>0</v>
      </c>
      <c r="BE1147" s="2">
        <f t="shared" si="543"/>
        <v>0</v>
      </c>
      <c r="BF1147" s="2">
        <f t="shared" si="543"/>
        <v>0</v>
      </c>
      <c r="BG1147" s="2">
        <f t="shared" si="543"/>
        <v>0</v>
      </c>
      <c r="BH1147" s="2">
        <f t="shared" si="543"/>
        <v>439978.55100269557</v>
      </c>
      <c r="BI1147" s="2">
        <f t="shared" si="543"/>
        <v>434478.8191151619</v>
      </c>
      <c r="BJ1147" s="2">
        <f t="shared" si="543"/>
        <v>412479.89156502712</v>
      </c>
      <c r="BK1147" s="2">
        <f t="shared" si="543"/>
        <v>390480.96401489235</v>
      </c>
      <c r="BL1147" s="2">
        <f t="shared" si="543"/>
        <v>368482.03646475758</v>
      </c>
      <c r="BM1147" s="2">
        <f t="shared" si="543"/>
        <v>346483.1089146228</v>
      </c>
      <c r="BN1147" s="2">
        <f t="shared" si="543"/>
        <v>324484.18136448803</v>
      </c>
      <c r="BO1147" s="2">
        <f t="shared" si="543"/>
        <v>302485.25381435326</v>
      </c>
    </row>
    <row r="1148" spans="2:67" ht="13.5" customHeight="1" outlineLevel="2">
      <c r="B1148" s="64" t="s">
        <v>541</v>
      </c>
      <c r="K1148" s="2"/>
      <c r="L1148" s="2">
        <f t="shared" ref="L1148:BO1148" si="544">IF(L$10=$C1137,$E1144/$F1144*(13-$D1137)/12,MIN(K1149,$E1144/$F1144))</f>
        <v>0</v>
      </c>
      <c r="M1148" s="2">
        <f t="shared" si="544"/>
        <v>0</v>
      </c>
      <c r="N1148" s="2">
        <f t="shared" si="544"/>
        <v>0</v>
      </c>
      <c r="O1148" s="2">
        <f t="shared" si="544"/>
        <v>0</v>
      </c>
      <c r="P1148" s="2">
        <f t="shared" si="544"/>
        <v>0</v>
      </c>
      <c r="Q1148" s="2">
        <f t="shared" si="544"/>
        <v>0</v>
      </c>
      <c r="R1148" s="2">
        <f t="shared" si="544"/>
        <v>0</v>
      </c>
      <c r="S1148" s="2">
        <f t="shared" si="544"/>
        <v>0</v>
      </c>
      <c r="T1148" s="2">
        <f t="shared" si="544"/>
        <v>0</v>
      </c>
      <c r="U1148" s="2">
        <f t="shared" si="544"/>
        <v>0</v>
      </c>
      <c r="V1148" s="2">
        <f t="shared" si="544"/>
        <v>0</v>
      </c>
      <c r="W1148" s="2">
        <f t="shared" si="544"/>
        <v>0</v>
      </c>
      <c r="X1148" s="2">
        <f t="shared" si="544"/>
        <v>0</v>
      </c>
      <c r="Y1148" s="2">
        <f t="shared" si="544"/>
        <v>0</v>
      </c>
      <c r="Z1148" s="2">
        <f t="shared" si="544"/>
        <v>0</v>
      </c>
      <c r="AA1148" s="2">
        <f t="shared" si="544"/>
        <v>0</v>
      </c>
      <c r="AB1148" s="2">
        <f t="shared" si="544"/>
        <v>0</v>
      </c>
      <c r="AC1148" s="2">
        <f t="shared" si="544"/>
        <v>0</v>
      </c>
      <c r="AD1148" s="2">
        <f t="shared" si="544"/>
        <v>0</v>
      </c>
      <c r="AE1148" s="2">
        <f t="shared" si="544"/>
        <v>0</v>
      </c>
      <c r="AF1148" s="2">
        <f t="shared" si="544"/>
        <v>0</v>
      </c>
      <c r="AG1148" s="2">
        <f t="shared" si="544"/>
        <v>0</v>
      </c>
      <c r="AH1148" s="2">
        <f t="shared" si="544"/>
        <v>0</v>
      </c>
      <c r="AI1148" s="2">
        <f t="shared" si="544"/>
        <v>0</v>
      </c>
      <c r="AJ1148" s="2">
        <f t="shared" si="544"/>
        <v>0</v>
      </c>
      <c r="AK1148" s="2">
        <f t="shared" si="544"/>
        <v>0</v>
      </c>
      <c r="AL1148" s="2">
        <f t="shared" si="544"/>
        <v>0</v>
      </c>
      <c r="AM1148" s="2">
        <f t="shared" si="544"/>
        <v>0</v>
      </c>
      <c r="AN1148" s="2">
        <f t="shared" si="544"/>
        <v>0</v>
      </c>
      <c r="AO1148" s="2">
        <f t="shared" si="544"/>
        <v>0</v>
      </c>
      <c r="AP1148" s="2">
        <f t="shared" si="544"/>
        <v>0</v>
      </c>
      <c r="AQ1148" s="2">
        <f t="shared" si="544"/>
        <v>0</v>
      </c>
      <c r="AR1148" s="2">
        <f t="shared" si="544"/>
        <v>0</v>
      </c>
      <c r="AS1148" s="2">
        <f t="shared" si="544"/>
        <v>0</v>
      </c>
      <c r="AT1148" s="2">
        <f t="shared" si="544"/>
        <v>0</v>
      </c>
      <c r="AU1148" s="2">
        <f t="shared" si="544"/>
        <v>0</v>
      </c>
      <c r="AV1148" s="2">
        <f t="shared" si="544"/>
        <v>0</v>
      </c>
      <c r="AW1148" s="2">
        <f t="shared" si="544"/>
        <v>0</v>
      </c>
      <c r="AX1148" s="2">
        <f t="shared" si="544"/>
        <v>0</v>
      </c>
      <c r="AY1148" s="2">
        <f t="shared" si="544"/>
        <v>0</v>
      </c>
      <c r="AZ1148" s="2">
        <f t="shared" si="544"/>
        <v>0</v>
      </c>
      <c r="BA1148" s="2">
        <f t="shared" si="544"/>
        <v>0</v>
      </c>
      <c r="BB1148" s="2">
        <f t="shared" si="544"/>
        <v>0</v>
      </c>
      <c r="BC1148" s="2">
        <f t="shared" si="544"/>
        <v>0</v>
      </c>
      <c r="BD1148" s="2">
        <f t="shared" si="544"/>
        <v>0</v>
      </c>
      <c r="BE1148" s="2">
        <f t="shared" si="544"/>
        <v>0</v>
      </c>
      <c r="BF1148" s="2">
        <f t="shared" si="544"/>
        <v>0</v>
      </c>
      <c r="BG1148" s="2">
        <f t="shared" si="544"/>
        <v>0</v>
      </c>
      <c r="BH1148" s="2">
        <f t="shared" si="544"/>
        <v>5499.731887533696</v>
      </c>
      <c r="BI1148" s="2">
        <f t="shared" si="544"/>
        <v>21998.92755013478</v>
      </c>
      <c r="BJ1148" s="2">
        <f t="shared" si="544"/>
        <v>21998.92755013478</v>
      </c>
      <c r="BK1148" s="2">
        <f t="shared" si="544"/>
        <v>21998.92755013478</v>
      </c>
      <c r="BL1148" s="2">
        <f t="shared" si="544"/>
        <v>21998.92755013478</v>
      </c>
      <c r="BM1148" s="2">
        <f t="shared" si="544"/>
        <v>21998.92755013478</v>
      </c>
      <c r="BN1148" s="2">
        <f t="shared" si="544"/>
        <v>21998.92755013478</v>
      </c>
      <c r="BO1148" s="2">
        <f t="shared" si="544"/>
        <v>21998.92755013478</v>
      </c>
    </row>
    <row r="1149" spans="2:67" ht="13.5" customHeight="1" outlineLevel="2">
      <c r="B1149" s="168" t="s">
        <v>542</v>
      </c>
      <c r="K1149" s="167">
        <v>0</v>
      </c>
      <c r="L1149" s="2">
        <f t="shared" ref="L1149:BO1149" si="545">+L1147-L1148</f>
        <v>0</v>
      </c>
      <c r="M1149" s="2">
        <f t="shared" si="545"/>
        <v>0</v>
      </c>
      <c r="N1149" s="2">
        <f t="shared" si="545"/>
        <v>0</v>
      </c>
      <c r="O1149" s="2">
        <f t="shared" si="545"/>
        <v>0</v>
      </c>
      <c r="P1149" s="2">
        <f t="shared" si="545"/>
        <v>0</v>
      </c>
      <c r="Q1149" s="2">
        <f t="shared" si="545"/>
        <v>0</v>
      </c>
      <c r="R1149" s="2">
        <f t="shared" si="545"/>
        <v>0</v>
      </c>
      <c r="S1149" s="2">
        <f t="shared" si="545"/>
        <v>0</v>
      </c>
      <c r="T1149" s="2">
        <f t="shared" si="545"/>
        <v>0</v>
      </c>
      <c r="U1149" s="2">
        <f t="shared" si="545"/>
        <v>0</v>
      </c>
      <c r="V1149" s="2">
        <f t="shared" si="545"/>
        <v>0</v>
      </c>
      <c r="W1149" s="2">
        <f t="shared" si="545"/>
        <v>0</v>
      </c>
      <c r="X1149" s="2">
        <f t="shared" si="545"/>
        <v>0</v>
      </c>
      <c r="Y1149" s="2">
        <f t="shared" si="545"/>
        <v>0</v>
      </c>
      <c r="Z1149" s="2">
        <f t="shared" si="545"/>
        <v>0</v>
      </c>
      <c r="AA1149" s="2">
        <f t="shared" si="545"/>
        <v>0</v>
      </c>
      <c r="AB1149" s="2">
        <f t="shared" si="545"/>
        <v>0</v>
      </c>
      <c r="AC1149" s="2">
        <f t="shared" si="545"/>
        <v>0</v>
      </c>
      <c r="AD1149" s="2">
        <f t="shared" si="545"/>
        <v>0</v>
      </c>
      <c r="AE1149" s="2">
        <f t="shared" si="545"/>
        <v>0</v>
      </c>
      <c r="AF1149" s="2">
        <f t="shared" si="545"/>
        <v>0</v>
      </c>
      <c r="AG1149" s="2">
        <f t="shared" si="545"/>
        <v>0</v>
      </c>
      <c r="AH1149" s="2">
        <f t="shared" si="545"/>
        <v>0</v>
      </c>
      <c r="AI1149" s="2">
        <f t="shared" si="545"/>
        <v>0</v>
      </c>
      <c r="AJ1149" s="2">
        <f t="shared" si="545"/>
        <v>0</v>
      </c>
      <c r="AK1149" s="2">
        <f t="shared" si="545"/>
        <v>0</v>
      </c>
      <c r="AL1149" s="2">
        <f t="shared" si="545"/>
        <v>0</v>
      </c>
      <c r="AM1149" s="2">
        <f t="shared" si="545"/>
        <v>0</v>
      </c>
      <c r="AN1149" s="2">
        <f t="shared" si="545"/>
        <v>0</v>
      </c>
      <c r="AO1149" s="2">
        <f t="shared" si="545"/>
        <v>0</v>
      </c>
      <c r="AP1149" s="2">
        <f t="shared" si="545"/>
        <v>0</v>
      </c>
      <c r="AQ1149" s="2">
        <f t="shared" si="545"/>
        <v>0</v>
      </c>
      <c r="AR1149" s="2">
        <f t="shared" si="545"/>
        <v>0</v>
      </c>
      <c r="AS1149" s="2">
        <f t="shared" si="545"/>
        <v>0</v>
      </c>
      <c r="AT1149" s="2">
        <f t="shared" si="545"/>
        <v>0</v>
      </c>
      <c r="AU1149" s="2">
        <f t="shared" si="545"/>
        <v>0</v>
      </c>
      <c r="AV1149" s="2">
        <f t="shared" si="545"/>
        <v>0</v>
      </c>
      <c r="AW1149" s="2">
        <f t="shared" si="545"/>
        <v>0</v>
      </c>
      <c r="AX1149" s="2">
        <f t="shared" si="545"/>
        <v>0</v>
      </c>
      <c r="AY1149" s="2">
        <f t="shared" si="545"/>
        <v>0</v>
      </c>
      <c r="AZ1149" s="2">
        <f t="shared" si="545"/>
        <v>0</v>
      </c>
      <c r="BA1149" s="2">
        <f t="shared" si="545"/>
        <v>0</v>
      </c>
      <c r="BB1149" s="2">
        <f t="shared" si="545"/>
        <v>0</v>
      </c>
      <c r="BC1149" s="2">
        <f t="shared" si="545"/>
        <v>0</v>
      </c>
      <c r="BD1149" s="2">
        <f t="shared" si="545"/>
        <v>0</v>
      </c>
      <c r="BE1149" s="2">
        <f t="shared" si="545"/>
        <v>0</v>
      </c>
      <c r="BF1149" s="2">
        <f t="shared" si="545"/>
        <v>0</v>
      </c>
      <c r="BG1149" s="2">
        <f t="shared" si="545"/>
        <v>0</v>
      </c>
      <c r="BH1149" s="2">
        <f t="shared" si="545"/>
        <v>434478.8191151619</v>
      </c>
      <c r="BI1149" s="2">
        <f t="shared" si="545"/>
        <v>412479.89156502712</v>
      </c>
      <c r="BJ1149" s="2">
        <f t="shared" si="545"/>
        <v>390480.96401489235</v>
      </c>
      <c r="BK1149" s="2">
        <f t="shared" si="545"/>
        <v>368482.03646475758</v>
      </c>
      <c r="BL1149" s="2">
        <f t="shared" si="545"/>
        <v>346483.1089146228</v>
      </c>
      <c r="BM1149" s="2">
        <f t="shared" si="545"/>
        <v>324484.18136448803</v>
      </c>
      <c r="BN1149" s="2">
        <f t="shared" si="545"/>
        <v>302485.25381435326</v>
      </c>
      <c r="BO1149" s="2">
        <f t="shared" si="545"/>
        <v>280486.32626421849</v>
      </c>
    </row>
    <row r="1150" spans="2:67" ht="13.5" customHeight="1" outlineLevel="2">
      <c r="B1150" s="64" t="s">
        <v>543</v>
      </c>
      <c r="L1150" s="2">
        <f t="shared" ref="L1150:BO1150" si="546">IF(L$10=$C1137,(L1147+L1149)/2*(13-$D1137)/12,(L1147+L1149)/2)</f>
        <v>0</v>
      </c>
      <c r="M1150" s="2">
        <f t="shared" si="546"/>
        <v>0</v>
      </c>
      <c r="N1150" s="2">
        <f t="shared" si="546"/>
        <v>0</v>
      </c>
      <c r="O1150" s="2">
        <f t="shared" si="546"/>
        <v>0</v>
      </c>
      <c r="P1150" s="2">
        <f t="shared" si="546"/>
        <v>0</v>
      </c>
      <c r="Q1150" s="2">
        <f t="shared" si="546"/>
        <v>0</v>
      </c>
      <c r="R1150" s="2">
        <f t="shared" si="546"/>
        <v>0</v>
      </c>
      <c r="S1150" s="2">
        <f t="shared" si="546"/>
        <v>0</v>
      </c>
      <c r="T1150" s="2">
        <f t="shared" si="546"/>
        <v>0</v>
      </c>
      <c r="U1150" s="2">
        <f t="shared" si="546"/>
        <v>0</v>
      </c>
      <c r="V1150" s="2">
        <f t="shared" si="546"/>
        <v>0</v>
      </c>
      <c r="W1150" s="2">
        <f t="shared" si="546"/>
        <v>0</v>
      </c>
      <c r="X1150" s="2">
        <f t="shared" si="546"/>
        <v>0</v>
      </c>
      <c r="Y1150" s="2">
        <f t="shared" si="546"/>
        <v>0</v>
      </c>
      <c r="Z1150" s="2">
        <f t="shared" si="546"/>
        <v>0</v>
      </c>
      <c r="AA1150" s="2">
        <f t="shared" si="546"/>
        <v>0</v>
      </c>
      <c r="AB1150" s="2">
        <f t="shared" si="546"/>
        <v>0</v>
      </c>
      <c r="AC1150" s="2">
        <f t="shared" si="546"/>
        <v>0</v>
      </c>
      <c r="AD1150" s="2">
        <f t="shared" si="546"/>
        <v>0</v>
      </c>
      <c r="AE1150" s="2">
        <f t="shared" si="546"/>
        <v>0</v>
      </c>
      <c r="AF1150" s="2">
        <f t="shared" si="546"/>
        <v>0</v>
      </c>
      <c r="AG1150" s="2">
        <f t="shared" si="546"/>
        <v>0</v>
      </c>
      <c r="AH1150" s="2">
        <f t="shared" si="546"/>
        <v>0</v>
      </c>
      <c r="AI1150" s="2">
        <f t="shared" si="546"/>
        <v>0</v>
      </c>
      <c r="AJ1150" s="2">
        <f t="shared" si="546"/>
        <v>0</v>
      </c>
      <c r="AK1150" s="2">
        <f t="shared" si="546"/>
        <v>0</v>
      </c>
      <c r="AL1150" s="2">
        <f t="shared" si="546"/>
        <v>0</v>
      </c>
      <c r="AM1150" s="2">
        <f t="shared" si="546"/>
        <v>0</v>
      </c>
      <c r="AN1150" s="2">
        <f t="shared" si="546"/>
        <v>0</v>
      </c>
      <c r="AO1150" s="2">
        <f t="shared" si="546"/>
        <v>0</v>
      </c>
      <c r="AP1150" s="2">
        <f t="shared" si="546"/>
        <v>0</v>
      </c>
      <c r="AQ1150" s="2">
        <f t="shared" si="546"/>
        <v>0</v>
      </c>
      <c r="AR1150" s="2">
        <f t="shared" si="546"/>
        <v>0</v>
      </c>
      <c r="AS1150" s="2">
        <f t="shared" si="546"/>
        <v>0</v>
      </c>
      <c r="AT1150" s="2">
        <f t="shared" si="546"/>
        <v>0</v>
      </c>
      <c r="AU1150" s="2">
        <f t="shared" si="546"/>
        <v>0</v>
      </c>
      <c r="AV1150" s="2">
        <f t="shared" si="546"/>
        <v>0</v>
      </c>
      <c r="AW1150" s="2">
        <f t="shared" si="546"/>
        <v>0</v>
      </c>
      <c r="AX1150" s="2">
        <f t="shared" si="546"/>
        <v>0</v>
      </c>
      <c r="AY1150" s="2">
        <f t="shared" si="546"/>
        <v>0</v>
      </c>
      <c r="AZ1150" s="2">
        <f t="shared" si="546"/>
        <v>0</v>
      </c>
      <c r="BA1150" s="2">
        <f t="shared" si="546"/>
        <v>0</v>
      </c>
      <c r="BB1150" s="2">
        <f t="shared" si="546"/>
        <v>0</v>
      </c>
      <c r="BC1150" s="2">
        <f t="shared" si="546"/>
        <v>0</v>
      </c>
      <c r="BD1150" s="2">
        <f t="shared" si="546"/>
        <v>0</v>
      </c>
      <c r="BE1150" s="2">
        <f t="shared" si="546"/>
        <v>0</v>
      </c>
      <c r="BF1150" s="2">
        <f t="shared" si="546"/>
        <v>0</v>
      </c>
      <c r="BG1150" s="2">
        <f t="shared" si="546"/>
        <v>0</v>
      </c>
      <c r="BH1150" s="2">
        <f t="shared" si="546"/>
        <v>109307.17126473218</v>
      </c>
      <c r="BI1150" s="2">
        <f t="shared" si="546"/>
        <v>423479.35534009454</v>
      </c>
      <c r="BJ1150" s="2">
        <f t="shared" si="546"/>
        <v>401480.42778995971</v>
      </c>
      <c r="BK1150" s="2">
        <f t="shared" si="546"/>
        <v>379481.50023982499</v>
      </c>
      <c r="BL1150" s="2">
        <f t="shared" si="546"/>
        <v>357482.57268969016</v>
      </c>
      <c r="BM1150" s="2">
        <f t="shared" si="546"/>
        <v>335483.64513955545</v>
      </c>
      <c r="BN1150" s="2">
        <f t="shared" si="546"/>
        <v>313484.71758942062</v>
      </c>
      <c r="BO1150" s="2">
        <f t="shared" si="546"/>
        <v>291485.7900392859</v>
      </c>
    </row>
    <row r="1151" spans="2:67" ht="13.5" customHeight="1" outlineLevel="2">
      <c r="B1151" s="64" t="s">
        <v>535</v>
      </c>
      <c r="L1151" s="171">
        <f t="shared" ref="L1151:BO1151" si="547">+L1150*$C$5</f>
        <v>0</v>
      </c>
      <c r="M1151" s="171">
        <f t="shared" si="547"/>
        <v>0</v>
      </c>
      <c r="N1151" s="171">
        <f t="shared" si="547"/>
        <v>0</v>
      </c>
      <c r="O1151" s="171">
        <f t="shared" si="547"/>
        <v>0</v>
      </c>
      <c r="P1151" s="171">
        <f t="shared" si="547"/>
        <v>0</v>
      </c>
      <c r="Q1151" s="171">
        <f t="shared" si="547"/>
        <v>0</v>
      </c>
      <c r="R1151" s="171">
        <f t="shared" si="547"/>
        <v>0</v>
      </c>
      <c r="S1151" s="171">
        <f t="shared" si="547"/>
        <v>0</v>
      </c>
      <c r="T1151" s="171">
        <f t="shared" si="547"/>
        <v>0</v>
      </c>
      <c r="U1151" s="171">
        <f t="shared" si="547"/>
        <v>0</v>
      </c>
      <c r="V1151" s="171">
        <f t="shared" si="547"/>
        <v>0</v>
      </c>
      <c r="W1151" s="171">
        <f t="shared" si="547"/>
        <v>0</v>
      </c>
      <c r="X1151" s="171">
        <f t="shared" si="547"/>
        <v>0</v>
      </c>
      <c r="Y1151" s="171">
        <f t="shared" si="547"/>
        <v>0</v>
      </c>
      <c r="Z1151" s="171">
        <f t="shared" si="547"/>
        <v>0</v>
      </c>
      <c r="AA1151" s="171">
        <f t="shared" si="547"/>
        <v>0</v>
      </c>
      <c r="AB1151" s="171">
        <f t="shared" si="547"/>
        <v>0</v>
      </c>
      <c r="AC1151" s="171">
        <f t="shared" si="547"/>
        <v>0</v>
      </c>
      <c r="AD1151" s="171">
        <f t="shared" si="547"/>
        <v>0</v>
      </c>
      <c r="AE1151" s="171">
        <f t="shared" si="547"/>
        <v>0</v>
      </c>
      <c r="AF1151" s="171">
        <f t="shared" si="547"/>
        <v>0</v>
      </c>
      <c r="AG1151" s="171">
        <f t="shared" si="547"/>
        <v>0</v>
      </c>
      <c r="AH1151" s="171">
        <f t="shared" si="547"/>
        <v>0</v>
      </c>
      <c r="AI1151" s="171">
        <f t="shared" si="547"/>
        <v>0</v>
      </c>
      <c r="AJ1151" s="171">
        <f t="shared" si="547"/>
        <v>0</v>
      </c>
      <c r="AK1151" s="171">
        <f t="shared" si="547"/>
        <v>0</v>
      </c>
      <c r="AL1151" s="171">
        <f t="shared" si="547"/>
        <v>0</v>
      </c>
      <c r="AM1151" s="171">
        <f t="shared" si="547"/>
        <v>0</v>
      </c>
      <c r="AN1151" s="171">
        <f t="shared" si="547"/>
        <v>0</v>
      </c>
      <c r="AO1151" s="171">
        <f t="shared" si="547"/>
        <v>0</v>
      </c>
      <c r="AP1151" s="171">
        <f t="shared" si="547"/>
        <v>0</v>
      </c>
      <c r="AQ1151" s="171">
        <f t="shared" si="547"/>
        <v>0</v>
      </c>
      <c r="AR1151" s="171">
        <f t="shared" si="547"/>
        <v>0</v>
      </c>
      <c r="AS1151" s="171">
        <f t="shared" si="547"/>
        <v>0</v>
      </c>
      <c r="AT1151" s="171">
        <f t="shared" si="547"/>
        <v>0</v>
      </c>
      <c r="AU1151" s="171">
        <f t="shared" si="547"/>
        <v>0</v>
      </c>
      <c r="AV1151" s="171">
        <f t="shared" si="547"/>
        <v>0</v>
      </c>
      <c r="AW1151" s="171">
        <f t="shared" si="547"/>
        <v>0</v>
      </c>
      <c r="AX1151" s="171">
        <f t="shared" si="547"/>
        <v>0</v>
      </c>
      <c r="AY1151" s="171">
        <f t="shared" si="547"/>
        <v>0</v>
      </c>
      <c r="AZ1151" s="171">
        <f t="shared" si="547"/>
        <v>0</v>
      </c>
      <c r="BA1151" s="171">
        <f t="shared" si="547"/>
        <v>0</v>
      </c>
      <c r="BB1151" s="171">
        <f t="shared" si="547"/>
        <v>0</v>
      </c>
      <c r="BC1151" s="171">
        <f t="shared" si="547"/>
        <v>0</v>
      </c>
      <c r="BD1151" s="171">
        <f t="shared" si="547"/>
        <v>0</v>
      </c>
      <c r="BE1151" s="171">
        <f t="shared" si="547"/>
        <v>0</v>
      </c>
      <c r="BF1151" s="171">
        <f t="shared" si="547"/>
        <v>0</v>
      </c>
      <c r="BG1151" s="171">
        <f t="shared" si="547"/>
        <v>0</v>
      </c>
      <c r="BH1151" s="171">
        <f t="shared" si="547"/>
        <v>7651.501988531254</v>
      </c>
      <c r="BI1151" s="171">
        <f t="shared" si="547"/>
        <v>29643.554873806621</v>
      </c>
      <c r="BJ1151" s="171">
        <f t="shared" si="547"/>
        <v>28103.629945297183</v>
      </c>
      <c r="BK1151" s="171">
        <f t="shared" si="547"/>
        <v>26563.705016787753</v>
      </c>
      <c r="BL1151" s="171">
        <f t="shared" si="547"/>
        <v>25023.780088278312</v>
      </c>
      <c r="BM1151" s="171">
        <f t="shared" si="547"/>
        <v>23483.855159768882</v>
      </c>
      <c r="BN1151" s="171">
        <f t="shared" si="547"/>
        <v>21943.930231259445</v>
      </c>
      <c r="BO1151" s="171">
        <f t="shared" si="547"/>
        <v>20404.005302750014</v>
      </c>
    </row>
    <row r="1152" spans="2:67" ht="13.5" customHeight="1" outlineLevel="2">
      <c r="B1152" s="14" t="s">
        <v>560</v>
      </c>
      <c r="L1152" s="22">
        <f t="shared" ref="L1152:BO1152" si="548">IF(OR(L$10&lt;$C1137,L$10&gt;$C1137+$F1144),0,IF(L$10=$C1137,$E1144*(13-$D1137)/12,IF(L$10=$C1137+$F1144,$E1144*($D1137-1)/12,$E1144)))</f>
        <v>0</v>
      </c>
      <c r="M1152" s="22">
        <f t="shared" si="548"/>
        <v>0</v>
      </c>
      <c r="N1152" s="22">
        <f t="shared" si="548"/>
        <v>0</v>
      </c>
      <c r="O1152" s="22">
        <f t="shared" si="548"/>
        <v>0</v>
      </c>
      <c r="P1152" s="22">
        <f t="shared" si="548"/>
        <v>0</v>
      </c>
      <c r="Q1152" s="22">
        <f t="shared" si="548"/>
        <v>0</v>
      </c>
      <c r="R1152" s="22">
        <f t="shared" si="548"/>
        <v>0</v>
      </c>
      <c r="S1152" s="22">
        <f t="shared" si="548"/>
        <v>0</v>
      </c>
      <c r="T1152" s="22">
        <f t="shared" si="548"/>
        <v>0</v>
      </c>
      <c r="U1152" s="22">
        <f t="shared" si="548"/>
        <v>0</v>
      </c>
      <c r="V1152" s="22">
        <f t="shared" si="548"/>
        <v>0</v>
      </c>
      <c r="W1152" s="22">
        <f t="shared" si="548"/>
        <v>0</v>
      </c>
      <c r="X1152" s="22">
        <f t="shared" si="548"/>
        <v>0</v>
      </c>
      <c r="Y1152" s="22">
        <f t="shared" si="548"/>
        <v>0</v>
      </c>
      <c r="Z1152" s="22">
        <f t="shared" si="548"/>
        <v>0</v>
      </c>
      <c r="AA1152" s="22">
        <f t="shared" si="548"/>
        <v>0</v>
      </c>
      <c r="AB1152" s="22">
        <f t="shared" si="548"/>
        <v>0</v>
      </c>
      <c r="AC1152" s="22">
        <f t="shared" si="548"/>
        <v>0</v>
      </c>
      <c r="AD1152" s="22">
        <f t="shared" si="548"/>
        <v>0</v>
      </c>
      <c r="AE1152" s="22">
        <f t="shared" si="548"/>
        <v>0</v>
      </c>
      <c r="AF1152" s="22">
        <f t="shared" si="548"/>
        <v>0</v>
      </c>
      <c r="AG1152" s="22">
        <f t="shared" si="548"/>
        <v>0</v>
      </c>
      <c r="AH1152" s="22">
        <f t="shared" si="548"/>
        <v>0</v>
      </c>
      <c r="AI1152" s="22">
        <f t="shared" si="548"/>
        <v>0</v>
      </c>
      <c r="AJ1152" s="22">
        <f t="shared" si="548"/>
        <v>0</v>
      </c>
      <c r="AK1152" s="22">
        <f t="shared" si="548"/>
        <v>0</v>
      </c>
      <c r="AL1152" s="22">
        <f t="shared" si="548"/>
        <v>0</v>
      </c>
      <c r="AM1152" s="22">
        <f t="shared" si="548"/>
        <v>0</v>
      </c>
      <c r="AN1152" s="22">
        <f t="shared" si="548"/>
        <v>0</v>
      </c>
      <c r="AO1152" s="22">
        <f t="shared" si="548"/>
        <v>0</v>
      </c>
      <c r="AP1152" s="22">
        <f t="shared" si="548"/>
        <v>0</v>
      </c>
      <c r="AQ1152" s="22">
        <f t="shared" si="548"/>
        <v>0</v>
      </c>
      <c r="AR1152" s="22">
        <f t="shared" si="548"/>
        <v>0</v>
      </c>
      <c r="AS1152" s="22">
        <f t="shared" si="548"/>
        <v>0</v>
      </c>
      <c r="AT1152" s="22">
        <f t="shared" si="548"/>
        <v>0</v>
      </c>
      <c r="AU1152" s="22">
        <f t="shared" si="548"/>
        <v>0</v>
      </c>
      <c r="AV1152" s="22">
        <f t="shared" si="548"/>
        <v>0</v>
      </c>
      <c r="AW1152" s="22">
        <f t="shared" si="548"/>
        <v>0</v>
      </c>
      <c r="AX1152" s="22">
        <f t="shared" si="548"/>
        <v>0</v>
      </c>
      <c r="AY1152" s="22">
        <f t="shared" si="548"/>
        <v>0</v>
      </c>
      <c r="AZ1152" s="22">
        <f t="shared" si="548"/>
        <v>0</v>
      </c>
      <c r="BA1152" s="22">
        <f t="shared" si="548"/>
        <v>0</v>
      </c>
      <c r="BB1152" s="22">
        <f t="shared" si="548"/>
        <v>0</v>
      </c>
      <c r="BC1152" s="22">
        <f t="shared" si="548"/>
        <v>0</v>
      </c>
      <c r="BD1152" s="22">
        <f t="shared" si="548"/>
        <v>0</v>
      </c>
      <c r="BE1152" s="22">
        <f t="shared" si="548"/>
        <v>0</v>
      </c>
      <c r="BF1152" s="22">
        <f t="shared" si="548"/>
        <v>0</v>
      </c>
      <c r="BG1152" s="22">
        <f t="shared" si="548"/>
        <v>0</v>
      </c>
      <c r="BH1152" s="22">
        <f t="shared" si="548"/>
        <v>109994.63775067388</v>
      </c>
      <c r="BI1152" s="22">
        <f t="shared" si="548"/>
        <v>439978.55100269557</v>
      </c>
      <c r="BJ1152" s="22">
        <f t="shared" si="548"/>
        <v>439978.55100269557</v>
      </c>
      <c r="BK1152" s="22">
        <f t="shared" si="548"/>
        <v>439978.55100269557</v>
      </c>
      <c r="BL1152" s="22">
        <f t="shared" si="548"/>
        <v>439978.55100269557</v>
      </c>
      <c r="BM1152" s="22">
        <f t="shared" si="548"/>
        <v>439978.55100269557</v>
      </c>
      <c r="BN1152" s="22">
        <f t="shared" si="548"/>
        <v>439978.55100269557</v>
      </c>
      <c r="BO1152" s="22">
        <f t="shared" si="548"/>
        <v>439978.55100269557</v>
      </c>
    </row>
    <row r="1153" spans="1:67" ht="13.5" customHeight="1" outlineLevel="2">
      <c r="B1153" s="14" t="s">
        <v>536</v>
      </c>
      <c r="J1153" s="2"/>
      <c r="L1153" s="172">
        <f>+L1152*$G1144</f>
        <v>0</v>
      </c>
      <c r="M1153" s="172">
        <f t="shared" ref="M1153:BO1153" si="549">+M1152*$G1144</f>
        <v>0</v>
      </c>
      <c r="N1153" s="172">
        <f t="shared" si="549"/>
        <v>0</v>
      </c>
      <c r="O1153" s="172">
        <f t="shared" si="549"/>
        <v>0</v>
      </c>
      <c r="P1153" s="172">
        <f t="shared" si="549"/>
        <v>0</v>
      </c>
      <c r="Q1153" s="172">
        <f t="shared" si="549"/>
        <v>0</v>
      </c>
      <c r="R1153" s="172">
        <f t="shared" si="549"/>
        <v>0</v>
      </c>
      <c r="S1153" s="172">
        <f t="shared" si="549"/>
        <v>0</v>
      </c>
      <c r="T1153" s="172">
        <f t="shared" si="549"/>
        <v>0</v>
      </c>
      <c r="U1153" s="172">
        <f t="shared" si="549"/>
        <v>0</v>
      </c>
      <c r="V1153" s="172">
        <f t="shared" si="549"/>
        <v>0</v>
      </c>
      <c r="W1153" s="172">
        <f t="shared" si="549"/>
        <v>0</v>
      </c>
      <c r="X1153" s="172">
        <f t="shared" si="549"/>
        <v>0</v>
      </c>
      <c r="Y1153" s="172">
        <f t="shared" si="549"/>
        <v>0</v>
      </c>
      <c r="Z1153" s="172">
        <f t="shared" si="549"/>
        <v>0</v>
      </c>
      <c r="AA1153" s="172">
        <f t="shared" si="549"/>
        <v>0</v>
      </c>
      <c r="AB1153" s="172">
        <f t="shared" si="549"/>
        <v>0</v>
      </c>
      <c r="AC1153" s="172">
        <f t="shared" si="549"/>
        <v>0</v>
      </c>
      <c r="AD1153" s="172">
        <f t="shared" si="549"/>
        <v>0</v>
      </c>
      <c r="AE1153" s="172">
        <f t="shared" si="549"/>
        <v>0</v>
      </c>
      <c r="AF1153" s="172">
        <f t="shared" si="549"/>
        <v>0</v>
      </c>
      <c r="AG1153" s="172">
        <f t="shared" si="549"/>
        <v>0</v>
      </c>
      <c r="AH1153" s="172">
        <f t="shared" si="549"/>
        <v>0</v>
      </c>
      <c r="AI1153" s="172">
        <f t="shared" si="549"/>
        <v>0</v>
      </c>
      <c r="AJ1153" s="172">
        <f t="shared" si="549"/>
        <v>0</v>
      </c>
      <c r="AK1153" s="172">
        <f t="shared" si="549"/>
        <v>0</v>
      </c>
      <c r="AL1153" s="172">
        <f t="shared" si="549"/>
        <v>0</v>
      </c>
      <c r="AM1153" s="172">
        <f t="shared" si="549"/>
        <v>0</v>
      </c>
      <c r="AN1153" s="172">
        <f t="shared" si="549"/>
        <v>0</v>
      </c>
      <c r="AO1153" s="172">
        <f t="shared" si="549"/>
        <v>0</v>
      </c>
      <c r="AP1153" s="172">
        <f t="shared" si="549"/>
        <v>0</v>
      </c>
      <c r="AQ1153" s="172">
        <f t="shared" si="549"/>
        <v>0</v>
      </c>
      <c r="AR1153" s="172">
        <f t="shared" si="549"/>
        <v>0</v>
      </c>
      <c r="AS1153" s="172">
        <f t="shared" si="549"/>
        <v>0</v>
      </c>
      <c r="AT1153" s="172">
        <f t="shared" si="549"/>
        <v>0</v>
      </c>
      <c r="AU1153" s="172">
        <f t="shared" si="549"/>
        <v>0</v>
      </c>
      <c r="AV1153" s="172">
        <f t="shared" si="549"/>
        <v>0</v>
      </c>
      <c r="AW1153" s="172">
        <f t="shared" si="549"/>
        <v>0</v>
      </c>
      <c r="AX1153" s="172">
        <f t="shared" si="549"/>
        <v>0</v>
      </c>
      <c r="AY1153" s="172">
        <f t="shared" si="549"/>
        <v>0</v>
      </c>
      <c r="AZ1153" s="172">
        <f t="shared" si="549"/>
        <v>0</v>
      </c>
      <c r="BA1153" s="172">
        <f t="shared" si="549"/>
        <v>0</v>
      </c>
      <c r="BB1153" s="172">
        <f t="shared" si="549"/>
        <v>0</v>
      </c>
      <c r="BC1153" s="172">
        <f t="shared" si="549"/>
        <v>0</v>
      </c>
      <c r="BD1153" s="172">
        <f t="shared" si="549"/>
        <v>0</v>
      </c>
      <c r="BE1153" s="172">
        <f t="shared" si="549"/>
        <v>0</v>
      </c>
      <c r="BF1153" s="172">
        <f t="shared" si="549"/>
        <v>0</v>
      </c>
      <c r="BG1153" s="172">
        <f t="shared" si="549"/>
        <v>0</v>
      </c>
      <c r="BH1153" s="172">
        <f t="shared" si="549"/>
        <v>32.998391325202164</v>
      </c>
      <c r="BI1153" s="172">
        <f t="shared" si="549"/>
        <v>131.99356530080865</v>
      </c>
      <c r="BJ1153" s="172">
        <f t="shared" si="549"/>
        <v>131.99356530080865</v>
      </c>
      <c r="BK1153" s="172">
        <f t="shared" si="549"/>
        <v>131.99356530080865</v>
      </c>
      <c r="BL1153" s="172">
        <f t="shared" si="549"/>
        <v>131.99356530080865</v>
      </c>
      <c r="BM1153" s="172">
        <f t="shared" si="549"/>
        <v>131.99356530080865</v>
      </c>
      <c r="BN1153" s="172">
        <f t="shared" si="549"/>
        <v>131.99356530080865</v>
      </c>
      <c r="BO1153" s="172">
        <f t="shared" si="549"/>
        <v>131.99356530080865</v>
      </c>
    </row>
    <row r="1154" spans="1:67" ht="13.5" customHeight="1" outlineLevel="2" thickBot="1">
      <c r="B1154" s="14" t="s">
        <v>561</v>
      </c>
      <c r="J1154" s="2"/>
      <c r="L1154" s="157">
        <f t="shared" ref="L1154:BO1154" si="550">SUM(L1148,L1151,L1153)</f>
        <v>0</v>
      </c>
      <c r="M1154" s="157">
        <f t="shared" si="550"/>
        <v>0</v>
      </c>
      <c r="N1154" s="157">
        <f t="shared" si="550"/>
        <v>0</v>
      </c>
      <c r="O1154" s="157">
        <f t="shared" si="550"/>
        <v>0</v>
      </c>
      <c r="P1154" s="157">
        <f t="shared" si="550"/>
        <v>0</v>
      </c>
      <c r="Q1154" s="157">
        <f t="shared" si="550"/>
        <v>0</v>
      </c>
      <c r="R1154" s="157">
        <f t="shared" si="550"/>
        <v>0</v>
      </c>
      <c r="S1154" s="157">
        <f t="shared" si="550"/>
        <v>0</v>
      </c>
      <c r="T1154" s="157">
        <f t="shared" si="550"/>
        <v>0</v>
      </c>
      <c r="U1154" s="157">
        <f t="shared" si="550"/>
        <v>0</v>
      </c>
      <c r="V1154" s="157">
        <f t="shared" si="550"/>
        <v>0</v>
      </c>
      <c r="W1154" s="157">
        <f t="shared" si="550"/>
        <v>0</v>
      </c>
      <c r="X1154" s="157">
        <f t="shared" si="550"/>
        <v>0</v>
      </c>
      <c r="Y1154" s="157">
        <f t="shared" si="550"/>
        <v>0</v>
      </c>
      <c r="Z1154" s="157">
        <f t="shared" si="550"/>
        <v>0</v>
      </c>
      <c r="AA1154" s="157">
        <f t="shared" si="550"/>
        <v>0</v>
      </c>
      <c r="AB1154" s="157">
        <f t="shared" si="550"/>
        <v>0</v>
      </c>
      <c r="AC1154" s="157">
        <f t="shared" si="550"/>
        <v>0</v>
      </c>
      <c r="AD1154" s="157">
        <f t="shared" si="550"/>
        <v>0</v>
      </c>
      <c r="AE1154" s="157">
        <f t="shared" si="550"/>
        <v>0</v>
      </c>
      <c r="AF1154" s="157">
        <f t="shared" si="550"/>
        <v>0</v>
      </c>
      <c r="AG1154" s="157">
        <f t="shared" si="550"/>
        <v>0</v>
      </c>
      <c r="AH1154" s="157">
        <f t="shared" si="550"/>
        <v>0</v>
      </c>
      <c r="AI1154" s="157">
        <f t="shared" si="550"/>
        <v>0</v>
      </c>
      <c r="AJ1154" s="157">
        <f t="shared" si="550"/>
        <v>0</v>
      </c>
      <c r="AK1154" s="157">
        <f t="shared" si="550"/>
        <v>0</v>
      </c>
      <c r="AL1154" s="157">
        <f t="shared" si="550"/>
        <v>0</v>
      </c>
      <c r="AM1154" s="157">
        <f t="shared" si="550"/>
        <v>0</v>
      </c>
      <c r="AN1154" s="157">
        <f t="shared" si="550"/>
        <v>0</v>
      </c>
      <c r="AO1154" s="157">
        <f t="shared" si="550"/>
        <v>0</v>
      </c>
      <c r="AP1154" s="157">
        <f t="shared" si="550"/>
        <v>0</v>
      </c>
      <c r="AQ1154" s="157">
        <f t="shared" si="550"/>
        <v>0</v>
      </c>
      <c r="AR1154" s="157">
        <f t="shared" si="550"/>
        <v>0</v>
      </c>
      <c r="AS1154" s="157">
        <f t="shared" si="550"/>
        <v>0</v>
      </c>
      <c r="AT1154" s="157">
        <f t="shared" si="550"/>
        <v>0</v>
      </c>
      <c r="AU1154" s="157">
        <f t="shared" si="550"/>
        <v>0</v>
      </c>
      <c r="AV1154" s="157">
        <f t="shared" si="550"/>
        <v>0</v>
      </c>
      <c r="AW1154" s="157">
        <f t="shared" si="550"/>
        <v>0</v>
      </c>
      <c r="AX1154" s="157">
        <f t="shared" si="550"/>
        <v>0</v>
      </c>
      <c r="AY1154" s="157">
        <f t="shared" si="550"/>
        <v>0</v>
      </c>
      <c r="AZ1154" s="157">
        <f t="shared" si="550"/>
        <v>0</v>
      </c>
      <c r="BA1154" s="157">
        <f t="shared" si="550"/>
        <v>0</v>
      </c>
      <c r="BB1154" s="157">
        <f t="shared" si="550"/>
        <v>0</v>
      </c>
      <c r="BC1154" s="157">
        <f t="shared" si="550"/>
        <v>0</v>
      </c>
      <c r="BD1154" s="157">
        <f t="shared" si="550"/>
        <v>0</v>
      </c>
      <c r="BE1154" s="157">
        <f t="shared" si="550"/>
        <v>0</v>
      </c>
      <c r="BF1154" s="157">
        <f t="shared" si="550"/>
        <v>0</v>
      </c>
      <c r="BG1154" s="157">
        <f t="shared" si="550"/>
        <v>0</v>
      </c>
      <c r="BH1154" s="157">
        <f t="shared" si="550"/>
        <v>13184.232267390153</v>
      </c>
      <c r="BI1154" s="157">
        <f t="shared" si="550"/>
        <v>51774.475989242208</v>
      </c>
      <c r="BJ1154" s="157">
        <f t="shared" si="550"/>
        <v>50234.551060732767</v>
      </c>
      <c r="BK1154" s="157">
        <f t="shared" si="550"/>
        <v>48694.62613222334</v>
      </c>
      <c r="BL1154" s="157">
        <f t="shared" si="550"/>
        <v>47154.701203713899</v>
      </c>
      <c r="BM1154" s="157">
        <f t="shared" si="550"/>
        <v>45614.776275204473</v>
      </c>
      <c r="BN1154" s="157">
        <f t="shared" si="550"/>
        <v>44074.851346695032</v>
      </c>
      <c r="BO1154" s="157">
        <f t="shared" si="550"/>
        <v>42534.926418185605</v>
      </c>
    </row>
    <row r="1155" spans="1:67" ht="13.5" customHeight="1" outlineLevel="2">
      <c r="B1155" s="14"/>
    </row>
    <row r="1156" spans="1:67" ht="13.5" customHeight="1" outlineLevel="2">
      <c r="B1156" s="14"/>
    </row>
    <row r="1157" spans="1:67" ht="13.5" customHeight="1" outlineLevel="2">
      <c r="B1157" s="14"/>
    </row>
    <row r="1158" spans="1:67" ht="13.5" customHeight="1" outlineLevel="2">
      <c r="B1158" s="14"/>
    </row>
    <row r="1159" spans="1:67" ht="13.5" customHeight="1" outlineLevel="2">
      <c r="B1159" s="14"/>
    </row>
    <row r="1160" spans="1:67" ht="13.5" customHeight="1" outlineLevel="2">
      <c r="B1160" s="14"/>
    </row>
    <row r="1161" spans="1:67" ht="13.5" customHeight="1" outlineLevel="2">
      <c r="B1161" s="14"/>
    </row>
    <row r="1162" spans="1:67" ht="13.5" customHeight="1" outlineLevel="1">
      <c r="A1162">
        <f>A1132+1</f>
        <v>39</v>
      </c>
      <c r="B1162" s="158" t="s">
        <v>547</v>
      </c>
      <c r="C1162" s="150"/>
      <c r="G1162" s="159" t="s">
        <v>548</v>
      </c>
      <c r="H1162" s="1">
        <f>+C1167</f>
        <v>2060</v>
      </c>
      <c r="I1162" s="2">
        <f>+E1174</f>
        <v>253950.03152747586</v>
      </c>
      <c r="J1162" s="2">
        <f>NPV($C$4,M1162:BO1162)+L1162</f>
        <v>5464.3171483286042</v>
      </c>
      <c r="L1162" s="2">
        <f>+L1184</f>
        <v>0</v>
      </c>
      <c r="M1162" s="2">
        <f t="shared" ref="M1162:BO1162" si="551">+M1184</f>
        <v>0</v>
      </c>
      <c r="N1162" s="2">
        <f t="shared" si="551"/>
        <v>0</v>
      </c>
      <c r="O1162" s="2">
        <f t="shared" si="551"/>
        <v>0</v>
      </c>
      <c r="P1162" s="2">
        <f t="shared" si="551"/>
        <v>0</v>
      </c>
      <c r="Q1162" s="2">
        <f t="shared" si="551"/>
        <v>0</v>
      </c>
      <c r="R1162" s="2">
        <f t="shared" si="551"/>
        <v>0</v>
      </c>
      <c r="S1162" s="2">
        <f t="shared" si="551"/>
        <v>0</v>
      </c>
      <c r="T1162" s="2">
        <f t="shared" si="551"/>
        <v>0</v>
      </c>
      <c r="U1162" s="2">
        <f t="shared" si="551"/>
        <v>0</v>
      </c>
      <c r="V1162" s="2">
        <f t="shared" si="551"/>
        <v>0</v>
      </c>
      <c r="W1162" s="2">
        <f t="shared" si="551"/>
        <v>0</v>
      </c>
      <c r="X1162" s="2">
        <f t="shared" si="551"/>
        <v>0</v>
      </c>
      <c r="Y1162" s="2">
        <f t="shared" si="551"/>
        <v>0</v>
      </c>
      <c r="Z1162" s="2">
        <f t="shared" si="551"/>
        <v>0</v>
      </c>
      <c r="AA1162" s="2">
        <f t="shared" si="551"/>
        <v>0</v>
      </c>
      <c r="AB1162" s="2">
        <f t="shared" si="551"/>
        <v>0</v>
      </c>
      <c r="AC1162" s="2">
        <f t="shared" si="551"/>
        <v>0</v>
      </c>
      <c r="AD1162" s="2">
        <f t="shared" si="551"/>
        <v>0</v>
      </c>
      <c r="AE1162" s="2">
        <f t="shared" si="551"/>
        <v>0</v>
      </c>
      <c r="AF1162" s="2">
        <f t="shared" si="551"/>
        <v>0</v>
      </c>
      <c r="AG1162" s="2">
        <f t="shared" si="551"/>
        <v>0</v>
      </c>
      <c r="AH1162" s="2">
        <f t="shared" si="551"/>
        <v>0</v>
      </c>
      <c r="AI1162" s="2">
        <f t="shared" si="551"/>
        <v>0</v>
      </c>
      <c r="AJ1162" s="2">
        <f t="shared" si="551"/>
        <v>0</v>
      </c>
      <c r="AK1162" s="2">
        <f t="shared" si="551"/>
        <v>0</v>
      </c>
      <c r="AL1162" s="2">
        <f t="shared" si="551"/>
        <v>0</v>
      </c>
      <c r="AM1162" s="2">
        <f t="shared" si="551"/>
        <v>0</v>
      </c>
      <c r="AN1162" s="2">
        <f t="shared" si="551"/>
        <v>0</v>
      </c>
      <c r="AO1162" s="2">
        <f t="shared" si="551"/>
        <v>0</v>
      </c>
      <c r="AP1162" s="2">
        <f t="shared" si="551"/>
        <v>0</v>
      </c>
      <c r="AQ1162" s="2">
        <f t="shared" si="551"/>
        <v>0</v>
      </c>
      <c r="AR1162" s="2">
        <f t="shared" si="551"/>
        <v>0</v>
      </c>
      <c r="AS1162" s="2">
        <f t="shared" si="551"/>
        <v>0</v>
      </c>
      <c r="AT1162" s="2">
        <f t="shared" si="551"/>
        <v>0</v>
      </c>
      <c r="AU1162" s="2">
        <f t="shared" si="551"/>
        <v>0</v>
      </c>
      <c r="AV1162" s="2">
        <f t="shared" si="551"/>
        <v>0</v>
      </c>
      <c r="AW1162" s="2">
        <f t="shared" si="551"/>
        <v>0</v>
      </c>
      <c r="AX1162" s="2">
        <f t="shared" si="551"/>
        <v>0</v>
      </c>
      <c r="AY1162" s="2">
        <f t="shared" si="551"/>
        <v>0</v>
      </c>
      <c r="AZ1162" s="2">
        <f t="shared" si="551"/>
        <v>0</v>
      </c>
      <c r="BA1162" s="2">
        <f t="shared" si="551"/>
        <v>0</v>
      </c>
      <c r="BB1162" s="2">
        <f t="shared" si="551"/>
        <v>0</v>
      </c>
      <c r="BC1162" s="2">
        <f t="shared" si="551"/>
        <v>0</v>
      </c>
      <c r="BD1162" s="2">
        <f t="shared" si="551"/>
        <v>0</v>
      </c>
      <c r="BE1162" s="2">
        <f t="shared" si="551"/>
        <v>0</v>
      </c>
      <c r="BF1162" s="2">
        <f t="shared" si="551"/>
        <v>0</v>
      </c>
      <c r="BG1162" s="2">
        <f t="shared" si="551"/>
        <v>0</v>
      </c>
      <c r="BH1162" s="2">
        <f t="shared" si="551"/>
        <v>2331.7550811501983</v>
      </c>
      <c r="BI1162" s="2">
        <f t="shared" si="551"/>
        <v>27595.903425985714</v>
      </c>
      <c r="BJ1162" s="2">
        <f t="shared" si="551"/>
        <v>26884.843337708782</v>
      </c>
      <c r="BK1162" s="2">
        <f t="shared" si="551"/>
        <v>26173.783249431846</v>
      </c>
      <c r="BL1162" s="2">
        <f t="shared" si="551"/>
        <v>25462.723161154918</v>
      </c>
      <c r="BM1162" s="2">
        <f t="shared" si="551"/>
        <v>24751.663072877982</v>
      </c>
      <c r="BN1162" s="2">
        <f t="shared" si="551"/>
        <v>24040.602984601053</v>
      </c>
      <c r="BO1162" s="2">
        <f t="shared" si="551"/>
        <v>23329.542896324117</v>
      </c>
    </row>
    <row r="1163" spans="1:67" ht="13.5" customHeight="1" outlineLevel="2">
      <c r="B1163" s="160" t="str">
        <f>"Jan "&amp;$L$10&amp;" $"</f>
        <v>Jan 2012 $</v>
      </c>
      <c r="C1163" s="161">
        <v>72099.644</v>
      </c>
      <c r="D1163" s="60"/>
      <c r="E1163" s="60"/>
      <c r="F1163" s="60"/>
      <c r="G1163" s="60"/>
      <c r="H1163" s="162"/>
    </row>
    <row r="1164" spans="1:67" ht="13.5" customHeight="1" outlineLevel="2">
      <c r="B1164" s="14" t="s">
        <v>549</v>
      </c>
      <c r="C1164" s="163">
        <v>1.0500000000000001E-2</v>
      </c>
      <c r="D1164" s="163">
        <v>0.26740000000000003</v>
      </c>
      <c r="E1164" s="163">
        <v>0.72209999999999996</v>
      </c>
      <c r="F1164" s="163">
        <v>0</v>
      </c>
      <c r="G1164" s="163">
        <v>0</v>
      </c>
      <c r="H1164" s="164"/>
      <c r="J1164" s="17"/>
      <c r="K1164" s="17"/>
    </row>
    <row r="1165" spans="1:67" ht="13.5" customHeight="1" outlineLevel="2">
      <c r="B1165" s="14" t="s">
        <v>323</v>
      </c>
      <c r="C1165" s="193">
        <v>2.5499999999999998E-2</v>
      </c>
      <c r="D1165" s="60"/>
      <c r="E1165" s="60"/>
      <c r="F1165" s="60"/>
      <c r="G1165" s="60"/>
    </row>
    <row r="1166" spans="1:67" ht="13.5" customHeight="1" outlineLevel="2">
      <c r="B1166" s="14" t="s">
        <v>550</v>
      </c>
      <c r="C1166" s="159">
        <v>2058</v>
      </c>
      <c r="D1166" s="159">
        <v>4</v>
      </c>
    </row>
    <row r="1167" spans="1:67" ht="13.5" customHeight="1" outlineLevel="2">
      <c r="B1167" s="14" t="s">
        <v>551</v>
      </c>
      <c r="C1167" s="159">
        <v>2060</v>
      </c>
      <c r="D1167" s="159">
        <v>12</v>
      </c>
    </row>
    <row r="1168" spans="1:67" ht="13.5" customHeight="1" outlineLevel="2">
      <c r="B1168" s="15" t="s">
        <v>552</v>
      </c>
      <c r="L1168" s="166">
        <f t="shared" ref="L1168:BO1168" si="552">(1+$C1165)^L$21</f>
        <v>1.0126697388586272</v>
      </c>
      <c r="M1168" s="166">
        <f t="shared" si="552"/>
        <v>1.0384928171995222</v>
      </c>
      <c r="N1168" s="166">
        <f t="shared" si="552"/>
        <v>1.0649743840381101</v>
      </c>
      <c r="O1168" s="166">
        <f t="shared" si="552"/>
        <v>1.092131230831082</v>
      </c>
      <c r="P1168" s="166">
        <f t="shared" si="552"/>
        <v>1.1199805772172746</v>
      </c>
      <c r="Q1168" s="166">
        <f t="shared" si="552"/>
        <v>1.1485400819363152</v>
      </c>
      <c r="R1168" s="166">
        <f t="shared" si="552"/>
        <v>1.1778278540256915</v>
      </c>
      <c r="S1168" s="166">
        <f t="shared" si="552"/>
        <v>1.2078624643033467</v>
      </c>
      <c r="T1168" s="166">
        <f t="shared" si="552"/>
        <v>1.2386629571430821</v>
      </c>
      <c r="U1168" s="166">
        <f t="shared" si="552"/>
        <v>1.2702488625502308</v>
      </c>
      <c r="V1168" s="166">
        <f t="shared" si="552"/>
        <v>1.3026402085452617</v>
      </c>
      <c r="W1168" s="166">
        <f t="shared" si="552"/>
        <v>1.335857533863166</v>
      </c>
      <c r="X1168" s="166">
        <f t="shared" si="552"/>
        <v>1.369921900976677</v>
      </c>
      <c r="Y1168" s="166">
        <f t="shared" si="552"/>
        <v>1.4048549094515823</v>
      </c>
      <c r="Z1168" s="166">
        <f t="shared" si="552"/>
        <v>1.4406787096425977</v>
      </c>
      <c r="AA1168" s="166">
        <f t="shared" si="552"/>
        <v>1.477416016738484</v>
      </c>
      <c r="AB1168" s="166">
        <f t="shared" si="552"/>
        <v>1.5150901251653155</v>
      </c>
      <c r="AC1168" s="166">
        <f t="shared" si="552"/>
        <v>1.5537249233570312</v>
      </c>
      <c r="AD1168" s="166">
        <f t="shared" si="552"/>
        <v>1.5933449089026355</v>
      </c>
      <c r="AE1168" s="166">
        <f t="shared" si="552"/>
        <v>1.6339752040796529</v>
      </c>
      <c r="AF1168" s="166">
        <f t="shared" si="552"/>
        <v>1.6756415717836841</v>
      </c>
      <c r="AG1168" s="166">
        <f t="shared" si="552"/>
        <v>1.7183704318641684</v>
      </c>
      <c r="AH1168" s="166">
        <f t="shared" si="552"/>
        <v>1.7621888778767048</v>
      </c>
      <c r="AI1168" s="166">
        <f t="shared" si="552"/>
        <v>1.8071246942625607</v>
      </c>
      <c r="AJ1168" s="166">
        <f t="shared" si="552"/>
        <v>1.8532063739662561</v>
      </c>
      <c r="AK1168" s="166">
        <f t="shared" si="552"/>
        <v>1.9004631365023958</v>
      </c>
      <c r="AL1168" s="166">
        <f t="shared" si="552"/>
        <v>1.9489249464832072</v>
      </c>
      <c r="AM1168" s="166">
        <f t="shared" si="552"/>
        <v>1.998622532618529</v>
      </c>
      <c r="AN1168" s="166">
        <f t="shared" si="552"/>
        <v>2.0495874072003017</v>
      </c>
      <c r="AO1168" s="166">
        <f t="shared" si="552"/>
        <v>2.1018518860839097</v>
      </c>
      <c r="AP1168" s="166">
        <f t="shared" si="552"/>
        <v>2.1554491091790493</v>
      </c>
      <c r="AQ1168" s="166">
        <f t="shared" si="552"/>
        <v>2.2104130614631154</v>
      </c>
      <c r="AR1168" s="166">
        <f t="shared" si="552"/>
        <v>2.2667785945304249</v>
      </c>
      <c r="AS1168" s="166">
        <f t="shared" si="552"/>
        <v>2.3245814486909508</v>
      </c>
      <c r="AT1168" s="166">
        <f t="shared" si="552"/>
        <v>2.3838582756325706</v>
      </c>
      <c r="AU1168" s="166">
        <f t="shared" si="552"/>
        <v>2.444646661661201</v>
      </c>
      <c r="AV1168" s="166">
        <f t="shared" si="552"/>
        <v>2.5069851515335619</v>
      </c>
      <c r="AW1168" s="166">
        <f t="shared" si="552"/>
        <v>2.570913272897668</v>
      </c>
      <c r="AX1168" s="166">
        <f t="shared" si="552"/>
        <v>2.6364715613565588</v>
      </c>
      <c r="AY1168" s="166">
        <f t="shared" si="552"/>
        <v>2.7037015861711513</v>
      </c>
      <c r="AZ1168" s="166">
        <f t="shared" si="552"/>
        <v>2.7726459766185156</v>
      </c>
      <c r="BA1168" s="166">
        <f t="shared" si="552"/>
        <v>2.8433484490222884</v>
      </c>
      <c r="BB1168" s="166">
        <f t="shared" si="552"/>
        <v>2.9158538344723568</v>
      </c>
      <c r="BC1168" s="166">
        <f t="shared" si="552"/>
        <v>2.9902081072514015</v>
      </c>
      <c r="BD1168" s="166">
        <f t="shared" si="552"/>
        <v>3.0664584139863131</v>
      </c>
      <c r="BE1168" s="166">
        <f t="shared" si="552"/>
        <v>3.1446531035429639</v>
      </c>
      <c r="BF1168" s="166">
        <f t="shared" si="552"/>
        <v>3.2248417576833104</v>
      </c>
      <c r="BG1168" s="166">
        <f t="shared" si="552"/>
        <v>3.3070752225042348</v>
      </c>
      <c r="BH1168" s="166">
        <f t="shared" si="552"/>
        <v>3.3914056406780926</v>
      </c>
      <c r="BI1168" s="166">
        <f t="shared" si="552"/>
        <v>3.477886484515385</v>
      </c>
      <c r="BJ1168" s="166">
        <f t="shared" si="552"/>
        <v>3.5665725898705269</v>
      </c>
      <c r="BK1168" s="166">
        <f t="shared" si="552"/>
        <v>3.6575201909122264</v>
      </c>
      <c r="BL1168" s="166">
        <f t="shared" si="552"/>
        <v>3.7507869557804878</v>
      </c>
      <c r="BM1168" s="166">
        <f t="shared" si="552"/>
        <v>3.8464320231528903</v>
      </c>
      <c r="BN1168" s="166">
        <f t="shared" si="552"/>
        <v>3.9445160397432901</v>
      </c>
      <c r="BO1168" s="166">
        <f t="shared" si="552"/>
        <v>4.0451011987567442</v>
      </c>
    </row>
    <row r="1169" spans="2:67" ht="13.5" customHeight="1" outlineLevel="2">
      <c r="B1169" s="14" t="s">
        <v>553</v>
      </c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</row>
    <row r="1170" spans="2:67" ht="13.5" customHeight="1" outlineLevel="2">
      <c r="B1170" s="64" t="s">
        <v>554</v>
      </c>
      <c r="L1170" s="2">
        <f t="shared" ref="L1170:BO1170" si="553">IF(L$10&gt;$C1167,0,+K1173)</f>
        <v>0</v>
      </c>
      <c r="M1170" s="2">
        <f t="shared" si="553"/>
        <v>0</v>
      </c>
      <c r="N1170" s="2">
        <f t="shared" si="553"/>
        <v>0</v>
      </c>
      <c r="O1170" s="2">
        <f t="shared" si="553"/>
        <v>0</v>
      </c>
      <c r="P1170" s="2">
        <f t="shared" si="553"/>
        <v>0</v>
      </c>
      <c r="Q1170" s="2">
        <f t="shared" si="553"/>
        <v>0</v>
      </c>
      <c r="R1170" s="2">
        <f t="shared" si="553"/>
        <v>0</v>
      </c>
      <c r="S1170" s="2">
        <f t="shared" si="553"/>
        <v>0</v>
      </c>
      <c r="T1170" s="2">
        <f t="shared" si="553"/>
        <v>0</v>
      </c>
      <c r="U1170" s="2">
        <f t="shared" si="553"/>
        <v>0</v>
      </c>
      <c r="V1170" s="2">
        <f t="shared" si="553"/>
        <v>0</v>
      </c>
      <c r="W1170" s="2">
        <f t="shared" si="553"/>
        <v>0</v>
      </c>
      <c r="X1170" s="2">
        <f t="shared" si="553"/>
        <v>0</v>
      </c>
      <c r="Y1170" s="2">
        <f t="shared" si="553"/>
        <v>0</v>
      </c>
      <c r="Z1170" s="2">
        <f t="shared" si="553"/>
        <v>0</v>
      </c>
      <c r="AA1170" s="2">
        <f t="shared" si="553"/>
        <v>0</v>
      </c>
      <c r="AB1170" s="2">
        <f t="shared" si="553"/>
        <v>0</v>
      </c>
      <c r="AC1170" s="2">
        <f t="shared" si="553"/>
        <v>0</v>
      </c>
      <c r="AD1170" s="2">
        <f t="shared" si="553"/>
        <v>0</v>
      </c>
      <c r="AE1170" s="2">
        <f t="shared" si="553"/>
        <v>0</v>
      </c>
      <c r="AF1170" s="2">
        <f t="shared" si="553"/>
        <v>0</v>
      </c>
      <c r="AG1170" s="2">
        <f t="shared" si="553"/>
        <v>0</v>
      </c>
      <c r="AH1170" s="2">
        <f t="shared" si="553"/>
        <v>0</v>
      </c>
      <c r="AI1170" s="2">
        <f t="shared" si="553"/>
        <v>0</v>
      </c>
      <c r="AJ1170" s="2">
        <f t="shared" si="553"/>
        <v>0</v>
      </c>
      <c r="AK1170" s="2">
        <f t="shared" si="553"/>
        <v>0</v>
      </c>
      <c r="AL1170" s="2">
        <f t="shared" si="553"/>
        <v>0</v>
      </c>
      <c r="AM1170" s="2">
        <f t="shared" si="553"/>
        <v>0</v>
      </c>
      <c r="AN1170" s="2">
        <f t="shared" si="553"/>
        <v>0</v>
      </c>
      <c r="AO1170" s="2">
        <f t="shared" si="553"/>
        <v>0</v>
      </c>
      <c r="AP1170" s="2">
        <f t="shared" si="553"/>
        <v>0</v>
      </c>
      <c r="AQ1170" s="2">
        <f t="shared" si="553"/>
        <v>0</v>
      </c>
      <c r="AR1170" s="2">
        <f t="shared" si="553"/>
        <v>0</v>
      </c>
      <c r="AS1170" s="2">
        <f t="shared" si="553"/>
        <v>0</v>
      </c>
      <c r="AT1170" s="2">
        <f t="shared" si="553"/>
        <v>0</v>
      </c>
      <c r="AU1170" s="2">
        <f t="shared" si="553"/>
        <v>0</v>
      </c>
      <c r="AV1170" s="2">
        <f t="shared" si="553"/>
        <v>0</v>
      </c>
      <c r="AW1170" s="2">
        <f t="shared" si="553"/>
        <v>0</v>
      </c>
      <c r="AX1170" s="2">
        <f t="shared" si="553"/>
        <v>0</v>
      </c>
      <c r="AY1170" s="2">
        <f t="shared" si="553"/>
        <v>0</v>
      </c>
      <c r="AZ1170" s="2">
        <f t="shared" si="553"/>
        <v>0</v>
      </c>
      <c r="BA1170" s="2">
        <f t="shared" si="553"/>
        <v>0</v>
      </c>
      <c r="BB1170" s="2">
        <f t="shared" si="553"/>
        <v>0</v>
      </c>
      <c r="BC1170" s="2">
        <f t="shared" si="553"/>
        <v>0</v>
      </c>
      <c r="BD1170" s="2">
        <f t="shared" si="553"/>
        <v>0</v>
      </c>
      <c r="BE1170" s="2">
        <f t="shared" si="553"/>
        <v>0</v>
      </c>
      <c r="BF1170" s="2">
        <f t="shared" si="553"/>
        <v>0</v>
      </c>
      <c r="BG1170" s="2">
        <f t="shared" si="553"/>
        <v>2498.5736419033706</v>
      </c>
      <c r="BH1170" s="2">
        <f t="shared" si="553"/>
        <v>68405.764159142505</v>
      </c>
      <c r="BI1170" s="2">
        <f t="shared" si="553"/>
        <v>0</v>
      </c>
      <c r="BJ1170" s="2">
        <f t="shared" si="553"/>
        <v>0</v>
      </c>
      <c r="BK1170" s="2">
        <f t="shared" si="553"/>
        <v>0</v>
      </c>
      <c r="BL1170" s="2">
        <f t="shared" si="553"/>
        <v>0</v>
      </c>
      <c r="BM1170" s="2">
        <f t="shared" si="553"/>
        <v>0</v>
      </c>
      <c r="BN1170" s="2">
        <f t="shared" si="553"/>
        <v>0</v>
      </c>
      <c r="BO1170" s="2">
        <f t="shared" si="553"/>
        <v>0</v>
      </c>
    </row>
    <row r="1171" spans="2:67" ht="13.5" customHeight="1" outlineLevel="2">
      <c r="B1171" s="64" t="s">
        <v>555</v>
      </c>
      <c r="L1171" s="2">
        <f t="shared" ref="L1171:BO1171" si="554">IF(AND(L$10&gt;=$C1166,L$10&lt;=$C1167),INDEX($C1164:$G1164,1,L$10-$C1166+1)*$C1163*L1168,0)</f>
        <v>0</v>
      </c>
      <c r="M1171" s="2">
        <f t="shared" si="554"/>
        <v>0</v>
      </c>
      <c r="N1171" s="2">
        <f t="shared" si="554"/>
        <v>0</v>
      </c>
      <c r="O1171" s="2">
        <f t="shared" si="554"/>
        <v>0</v>
      </c>
      <c r="P1171" s="2">
        <f t="shared" si="554"/>
        <v>0</v>
      </c>
      <c r="Q1171" s="2">
        <f t="shared" si="554"/>
        <v>0</v>
      </c>
      <c r="R1171" s="2">
        <f t="shared" si="554"/>
        <v>0</v>
      </c>
      <c r="S1171" s="2">
        <f t="shared" si="554"/>
        <v>0</v>
      </c>
      <c r="T1171" s="2">
        <f t="shared" si="554"/>
        <v>0</v>
      </c>
      <c r="U1171" s="2">
        <f t="shared" si="554"/>
        <v>0</v>
      </c>
      <c r="V1171" s="2">
        <f t="shared" si="554"/>
        <v>0</v>
      </c>
      <c r="W1171" s="2">
        <f t="shared" si="554"/>
        <v>0</v>
      </c>
      <c r="X1171" s="2">
        <f t="shared" si="554"/>
        <v>0</v>
      </c>
      <c r="Y1171" s="2">
        <f t="shared" si="554"/>
        <v>0</v>
      </c>
      <c r="Z1171" s="2">
        <f t="shared" si="554"/>
        <v>0</v>
      </c>
      <c r="AA1171" s="2">
        <f t="shared" si="554"/>
        <v>0</v>
      </c>
      <c r="AB1171" s="2">
        <f t="shared" si="554"/>
        <v>0</v>
      </c>
      <c r="AC1171" s="2">
        <f t="shared" si="554"/>
        <v>0</v>
      </c>
      <c r="AD1171" s="2">
        <f t="shared" si="554"/>
        <v>0</v>
      </c>
      <c r="AE1171" s="2">
        <f t="shared" si="554"/>
        <v>0</v>
      </c>
      <c r="AF1171" s="2">
        <f t="shared" si="554"/>
        <v>0</v>
      </c>
      <c r="AG1171" s="2">
        <f t="shared" si="554"/>
        <v>0</v>
      </c>
      <c r="AH1171" s="2">
        <f t="shared" si="554"/>
        <v>0</v>
      </c>
      <c r="AI1171" s="2">
        <f t="shared" si="554"/>
        <v>0</v>
      </c>
      <c r="AJ1171" s="2">
        <f t="shared" si="554"/>
        <v>0</v>
      </c>
      <c r="AK1171" s="2">
        <f t="shared" si="554"/>
        <v>0</v>
      </c>
      <c r="AL1171" s="2">
        <f t="shared" si="554"/>
        <v>0</v>
      </c>
      <c r="AM1171" s="2">
        <f t="shared" si="554"/>
        <v>0</v>
      </c>
      <c r="AN1171" s="2">
        <f t="shared" si="554"/>
        <v>0</v>
      </c>
      <c r="AO1171" s="2">
        <f t="shared" si="554"/>
        <v>0</v>
      </c>
      <c r="AP1171" s="2">
        <f t="shared" si="554"/>
        <v>0</v>
      </c>
      <c r="AQ1171" s="2">
        <f t="shared" si="554"/>
        <v>0</v>
      </c>
      <c r="AR1171" s="2">
        <f t="shared" si="554"/>
        <v>0</v>
      </c>
      <c r="AS1171" s="2">
        <f t="shared" si="554"/>
        <v>0</v>
      </c>
      <c r="AT1171" s="2">
        <f t="shared" si="554"/>
        <v>0</v>
      </c>
      <c r="AU1171" s="2">
        <f t="shared" si="554"/>
        <v>0</v>
      </c>
      <c r="AV1171" s="2">
        <f t="shared" si="554"/>
        <v>0</v>
      </c>
      <c r="AW1171" s="2">
        <f t="shared" si="554"/>
        <v>0</v>
      </c>
      <c r="AX1171" s="2">
        <f t="shared" si="554"/>
        <v>0</v>
      </c>
      <c r="AY1171" s="2">
        <f t="shared" si="554"/>
        <v>0</v>
      </c>
      <c r="AZ1171" s="2">
        <f t="shared" si="554"/>
        <v>0</v>
      </c>
      <c r="BA1171" s="2">
        <f t="shared" si="554"/>
        <v>0</v>
      </c>
      <c r="BB1171" s="2">
        <f t="shared" si="554"/>
        <v>0</v>
      </c>
      <c r="BC1171" s="2">
        <f t="shared" si="554"/>
        <v>0</v>
      </c>
      <c r="BD1171" s="2">
        <f t="shared" si="554"/>
        <v>0</v>
      </c>
      <c r="BE1171" s="2">
        <f t="shared" si="554"/>
        <v>0</v>
      </c>
      <c r="BF1171" s="2">
        <f t="shared" si="554"/>
        <v>2441.35439819566</v>
      </c>
      <c r="BG1171" s="2">
        <f t="shared" si="554"/>
        <v>63758.574220237744</v>
      </c>
      <c r="BH1171" s="2">
        <f t="shared" si="554"/>
        <v>176567.27052642754</v>
      </c>
      <c r="BI1171" s="2">
        <f t="shared" si="554"/>
        <v>0</v>
      </c>
      <c r="BJ1171" s="2">
        <f t="shared" si="554"/>
        <v>0</v>
      </c>
      <c r="BK1171" s="2">
        <f t="shared" si="554"/>
        <v>0</v>
      </c>
      <c r="BL1171" s="2">
        <f t="shared" si="554"/>
        <v>0</v>
      </c>
      <c r="BM1171" s="2">
        <f t="shared" si="554"/>
        <v>0</v>
      </c>
      <c r="BN1171" s="2">
        <f t="shared" si="554"/>
        <v>0</v>
      </c>
      <c r="BO1171" s="2">
        <f t="shared" si="554"/>
        <v>0</v>
      </c>
    </row>
    <row r="1172" spans="2:67" ht="13.5" customHeight="1" outlineLevel="2">
      <c r="B1172" s="64" t="s">
        <v>3</v>
      </c>
      <c r="C1172" s="165">
        <v>6.25E-2</v>
      </c>
      <c r="L1172" s="2">
        <f t="shared" ref="L1172:BO1172" si="555">SUM(L1170,L1171/2)*$C1172*IF(L$10=$C1166,(13-$D1166)/12,IF(L$10=$C1167,($D1167-1)/12,1))</f>
        <v>0</v>
      </c>
      <c r="M1172" s="2">
        <f t="shared" si="555"/>
        <v>0</v>
      </c>
      <c r="N1172" s="2">
        <f t="shared" si="555"/>
        <v>0</v>
      </c>
      <c r="O1172" s="2">
        <f t="shared" si="555"/>
        <v>0</v>
      </c>
      <c r="P1172" s="2">
        <f t="shared" si="555"/>
        <v>0</v>
      </c>
      <c r="Q1172" s="2">
        <f t="shared" si="555"/>
        <v>0</v>
      </c>
      <c r="R1172" s="2">
        <f t="shared" si="555"/>
        <v>0</v>
      </c>
      <c r="S1172" s="2">
        <f t="shared" si="555"/>
        <v>0</v>
      </c>
      <c r="T1172" s="2">
        <f t="shared" si="555"/>
        <v>0</v>
      </c>
      <c r="U1172" s="2">
        <f t="shared" si="555"/>
        <v>0</v>
      </c>
      <c r="V1172" s="2">
        <f t="shared" si="555"/>
        <v>0</v>
      </c>
      <c r="W1172" s="2">
        <f t="shared" si="555"/>
        <v>0</v>
      </c>
      <c r="X1172" s="2">
        <f t="shared" si="555"/>
        <v>0</v>
      </c>
      <c r="Y1172" s="2">
        <f t="shared" si="555"/>
        <v>0</v>
      </c>
      <c r="Z1172" s="2">
        <f t="shared" si="555"/>
        <v>0</v>
      </c>
      <c r="AA1172" s="2">
        <f t="shared" si="555"/>
        <v>0</v>
      </c>
      <c r="AB1172" s="2">
        <f t="shared" si="555"/>
        <v>0</v>
      </c>
      <c r="AC1172" s="2">
        <f t="shared" si="555"/>
        <v>0</v>
      </c>
      <c r="AD1172" s="2">
        <f t="shared" si="555"/>
        <v>0</v>
      </c>
      <c r="AE1172" s="2">
        <f t="shared" si="555"/>
        <v>0</v>
      </c>
      <c r="AF1172" s="2">
        <f t="shared" si="555"/>
        <v>0</v>
      </c>
      <c r="AG1172" s="2">
        <f t="shared" si="555"/>
        <v>0</v>
      </c>
      <c r="AH1172" s="2">
        <f t="shared" si="555"/>
        <v>0</v>
      </c>
      <c r="AI1172" s="2">
        <f t="shared" si="555"/>
        <v>0</v>
      </c>
      <c r="AJ1172" s="2">
        <f t="shared" si="555"/>
        <v>0</v>
      </c>
      <c r="AK1172" s="2">
        <f t="shared" si="555"/>
        <v>0</v>
      </c>
      <c r="AL1172" s="2">
        <f t="shared" si="555"/>
        <v>0</v>
      </c>
      <c r="AM1172" s="2">
        <f t="shared" si="555"/>
        <v>0</v>
      </c>
      <c r="AN1172" s="2">
        <f t="shared" si="555"/>
        <v>0</v>
      </c>
      <c r="AO1172" s="2">
        <f t="shared" si="555"/>
        <v>0</v>
      </c>
      <c r="AP1172" s="2">
        <f t="shared" si="555"/>
        <v>0</v>
      </c>
      <c r="AQ1172" s="2">
        <f t="shared" si="555"/>
        <v>0</v>
      </c>
      <c r="AR1172" s="2">
        <f t="shared" si="555"/>
        <v>0</v>
      </c>
      <c r="AS1172" s="2">
        <f t="shared" si="555"/>
        <v>0</v>
      </c>
      <c r="AT1172" s="2">
        <f t="shared" si="555"/>
        <v>0</v>
      </c>
      <c r="AU1172" s="2">
        <f t="shared" si="555"/>
        <v>0</v>
      </c>
      <c r="AV1172" s="2">
        <f t="shared" si="555"/>
        <v>0</v>
      </c>
      <c r="AW1172" s="2">
        <f t="shared" si="555"/>
        <v>0</v>
      </c>
      <c r="AX1172" s="2">
        <f t="shared" si="555"/>
        <v>0</v>
      </c>
      <c r="AY1172" s="2">
        <f t="shared" si="555"/>
        <v>0</v>
      </c>
      <c r="AZ1172" s="2">
        <f t="shared" si="555"/>
        <v>0</v>
      </c>
      <c r="BA1172" s="2">
        <f t="shared" si="555"/>
        <v>0</v>
      </c>
      <c r="BB1172" s="2">
        <f t="shared" si="555"/>
        <v>0</v>
      </c>
      <c r="BC1172" s="2">
        <f t="shared" si="555"/>
        <v>0</v>
      </c>
      <c r="BD1172" s="2">
        <f t="shared" si="555"/>
        <v>0</v>
      </c>
      <c r="BE1172" s="2">
        <f t="shared" si="555"/>
        <v>0</v>
      </c>
      <c r="BF1172" s="2">
        <f t="shared" si="555"/>
        <v>57.219243707710781</v>
      </c>
      <c r="BG1172" s="2">
        <f t="shared" si="555"/>
        <v>2148.6162970013902</v>
      </c>
      <c r="BH1172" s="2">
        <f t="shared" si="555"/>
        <v>8976.9968419058278</v>
      </c>
      <c r="BI1172" s="2">
        <f t="shared" si="555"/>
        <v>0</v>
      </c>
      <c r="BJ1172" s="2">
        <f t="shared" si="555"/>
        <v>0</v>
      </c>
      <c r="BK1172" s="2">
        <f t="shared" si="555"/>
        <v>0</v>
      </c>
      <c r="BL1172" s="2">
        <f t="shared" si="555"/>
        <v>0</v>
      </c>
      <c r="BM1172" s="2">
        <f t="shared" si="555"/>
        <v>0</v>
      </c>
      <c r="BN1172" s="2">
        <f t="shared" si="555"/>
        <v>0</v>
      </c>
      <c r="BO1172" s="2">
        <f t="shared" si="555"/>
        <v>0</v>
      </c>
    </row>
    <row r="1173" spans="2:67" ht="13.5" customHeight="1" outlineLevel="2">
      <c r="B1173" s="64" t="s">
        <v>556</v>
      </c>
      <c r="K1173" s="167"/>
      <c r="L1173" s="2">
        <f>SUM(L1170:L1172)</f>
        <v>0</v>
      </c>
      <c r="M1173" s="2">
        <f t="shared" ref="M1173:BO1173" si="556">SUM(M1170:M1172)</f>
        <v>0</v>
      </c>
      <c r="N1173" s="2">
        <f t="shared" si="556"/>
        <v>0</v>
      </c>
      <c r="O1173" s="2">
        <f t="shared" si="556"/>
        <v>0</v>
      </c>
      <c r="P1173" s="2">
        <f t="shared" si="556"/>
        <v>0</v>
      </c>
      <c r="Q1173" s="2">
        <f t="shared" si="556"/>
        <v>0</v>
      </c>
      <c r="R1173" s="2">
        <f t="shared" si="556"/>
        <v>0</v>
      </c>
      <c r="S1173" s="2">
        <f t="shared" si="556"/>
        <v>0</v>
      </c>
      <c r="T1173" s="2">
        <f t="shared" si="556"/>
        <v>0</v>
      </c>
      <c r="U1173" s="2">
        <f t="shared" si="556"/>
        <v>0</v>
      </c>
      <c r="V1173" s="2">
        <f t="shared" si="556"/>
        <v>0</v>
      </c>
      <c r="W1173" s="2">
        <f t="shared" si="556"/>
        <v>0</v>
      </c>
      <c r="X1173" s="2">
        <f t="shared" si="556"/>
        <v>0</v>
      </c>
      <c r="Y1173" s="2">
        <f t="shared" si="556"/>
        <v>0</v>
      </c>
      <c r="Z1173" s="2">
        <f t="shared" si="556"/>
        <v>0</v>
      </c>
      <c r="AA1173" s="2">
        <f t="shared" si="556"/>
        <v>0</v>
      </c>
      <c r="AB1173" s="2">
        <f t="shared" si="556"/>
        <v>0</v>
      </c>
      <c r="AC1173" s="2">
        <f t="shared" si="556"/>
        <v>0</v>
      </c>
      <c r="AD1173" s="2">
        <f t="shared" si="556"/>
        <v>0</v>
      </c>
      <c r="AE1173" s="2">
        <f t="shared" si="556"/>
        <v>0</v>
      </c>
      <c r="AF1173" s="2">
        <f t="shared" si="556"/>
        <v>0</v>
      </c>
      <c r="AG1173" s="2">
        <f t="shared" si="556"/>
        <v>0</v>
      </c>
      <c r="AH1173" s="2">
        <f t="shared" si="556"/>
        <v>0</v>
      </c>
      <c r="AI1173" s="2">
        <f t="shared" si="556"/>
        <v>0</v>
      </c>
      <c r="AJ1173" s="2">
        <f t="shared" si="556"/>
        <v>0</v>
      </c>
      <c r="AK1173" s="2">
        <f t="shared" si="556"/>
        <v>0</v>
      </c>
      <c r="AL1173" s="2">
        <f t="shared" si="556"/>
        <v>0</v>
      </c>
      <c r="AM1173" s="2">
        <f t="shared" si="556"/>
        <v>0</v>
      </c>
      <c r="AN1173" s="2">
        <f t="shared" si="556"/>
        <v>0</v>
      </c>
      <c r="AO1173" s="2">
        <f t="shared" si="556"/>
        <v>0</v>
      </c>
      <c r="AP1173" s="2">
        <f t="shared" si="556"/>
        <v>0</v>
      </c>
      <c r="AQ1173" s="2">
        <f t="shared" si="556"/>
        <v>0</v>
      </c>
      <c r="AR1173" s="2">
        <f t="shared" si="556"/>
        <v>0</v>
      </c>
      <c r="AS1173" s="2">
        <f t="shared" si="556"/>
        <v>0</v>
      </c>
      <c r="AT1173" s="2">
        <f t="shared" si="556"/>
        <v>0</v>
      </c>
      <c r="AU1173" s="2">
        <f t="shared" si="556"/>
        <v>0</v>
      </c>
      <c r="AV1173" s="2">
        <f t="shared" si="556"/>
        <v>0</v>
      </c>
      <c r="AW1173" s="2">
        <f t="shared" si="556"/>
        <v>0</v>
      </c>
      <c r="AX1173" s="2">
        <f t="shared" si="556"/>
        <v>0</v>
      </c>
      <c r="AY1173" s="2">
        <f t="shared" si="556"/>
        <v>0</v>
      </c>
      <c r="AZ1173" s="2">
        <f t="shared" si="556"/>
        <v>0</v>
      </c>
      <c r="BA1173" s="2">
        <f t="shared" si="556"/>
        <v>0</v>
      </c>
      <c r="BB1173" s="2">
        <f t="shared" si="556"/>
        <v>0</v>
      </c>
      <c r="BC1173" s="2">
        <f t="shared" si="556"/>
        <v>0</v>
      </c>
      <c r="BD1173" s="2">
        <f t="shared" si="556"/>
        <v>0</v>
      </c>
      <c r="BE1173" s="2">
        <f t="shared" si="556"/>
        <v>0</v>
      </c>
      <c r="BF1173" s="2">
        <f t="shared" si="556"/>
        <v>2498.5736419033706</v>
      </c>
      <c r="BG1173" s="2">
        <f t="shared" si="556"/>
        <v>68405.764159142505</v>
      </c>
      <c r="BH1173" s="2">
        <f t="shared" si="556"/>
        <v>253950.03152747586</v>
      </c>
      <c r="BI1173" s="2">
        <f t="shared" si="556"/>
        <v>0</v>
      </c>
      <c r="BJ1173" s="2">
        <f t="shared" si="556"/>
        <v>0</v>
      </c>
      <c r="BK1173" s="2">
        <f t="shared" si="556"/>
        <v>0</v>
      </c>
      <c r="BL1173" s="2">
        <f t="shared" si="556"/>
        <v>0</v>
      </c>
      <c r="BM1173" s="2">
        <f t="shared" si="556"/>
        <v>0</v>
      </c>
      <c r="BN1173" s="2">
        <f t="shared" si="556"/>
        <v>0</v>
      </c>
      <c r="BO1173" s="2">
        <f t="shared" si="556"/>
        <v>0</v>
      </c>
    </row>
    <row r="1174" spans="2:67" ht="13.5" customHeight="1" outlineLevel="2">
      <c r="B1174" s="168" t="s">
        <v>557</v>
      </c>
      <c r="E1174" s="2">
        <f>MAX(L1173:BO1173)*(1+$C$8)</f>
        <v>253950.03152747586</v>
      </c>
      <c r="F1174" s="159">
        <v>25</v>
      </c>
      <c r="G1174" s="169">
        <f>+$C$6</f>
        <v>2.9999999999999997E-4</v>
      </c>
      <c r="H1174" s="151"/>
      <c r="L1174" s="2"/>
      <c r="M1174" s="2"/>
      <c r="N1174" s="2"/>
      <c r="O1174" s="2"/>
      <c r="P1174" s="2"/>
      <c r="Q1174" s="2"/>
    </row>
    <row r="1175" spans="2:67" ht="13.5" customHeight="1" outlineLevel="2">
      <c r="B1175" s="14"/>
    </row>
    <row r="1176" spans="2:67" ht="13.5" customHeight="1" outlineLevel="2">
      <c r="B1176" s="170" t="s">
        <v>558</v>
      </c>
    </row>
    <row r="1177" spans="2:67" ht="13.5" customHeight="1" outlineLevel="2">
      <c r="B1177" s="168" t="s">
        <v>559</v>
      </c>
      <c r="K1177" s="2"/>
      <c r="L1177" s="2">
        <f t="shared" ref="L1177:BO1177" si="557">IF(L$10=$C1167,$E1174,K1179)</f>
        <v>0</v>
      </c>
      <c r="M1177" s="2">
        <f t="shared" si="557"/>
        <v>0</v>
      </c>
      <c r="N1177" s="2">
        <f t="shared" si="557"/>
        <v>0</v>
      </c>
      <c r="O1177" s="2">
        <f t="shared" si="557"/>
        <v>0</v>
      </c>
      <c r="P1177" s="2">
        <f t="shared" si="557"/>
        <v>0</v>
      </c>
      <c r="Q1177" s="2">
        <f t="shared" si="557"/>
        <v>0</v>
      </c>
      <c r="R1177" s="2">
        <f t="shared" si="557"/>
        <v>0</v>
      </c>
      <c r="S1177" s="2">
        <f t="shared" si="557"/>
        <v>0</v>
      </c>
      <c r="T1177" s="2">
        <f t="shared" si="557"/>
        <v>0</v>
      </c>
      <c r="U1177" s="2">
        <f t="shared" si="557"/>
        <v>0</v>
      </c>
      <c r="V1177" s="2">
        <f t="shared" si="557"/>
        <v>0</v>
      </c>
      <c r="W1177" s="2">
        <f t="shared" si="557"/>
        <v>0</v>
      </c>
      <c r="X1177" s="2">
        <f t="shared" si="557"/>
        <v>0</v>
      </c>
      <c r="Y1177" s="2">
        <f t="shared" si="557"/>
        <v>0</v>
      </c>
      <c r="Z1177" s="2">
        <f t="shared" si="557"/>
        <v>0</v>
      </c>
      <c r="AA1177" s="2">
        <f t="shared" si="557"/>
        <v>0</v>
      </c>
      <c r="AB1177" s="2">
        <f t="shared" si="557"/>
        <v>0</v>
      </c>
      <c r="AC1177" s="2">
        <f t="shared" si="557"/>
        <v>0</v>
      </c>
      <c r="AD1177" s="2">
        <f t="shared" si="557"/>
        <v>0</v>
      </c>
      <c r="AE1177" s="2">
        <f t="shared" si="557"/>
        <v>0</v>
      </c>
      <c r="AF1177" s="2">
        <f t="shared" si="557"/>
        <v>0</v>
      </c>
      <c r="AG1177" s="2">
        <f t="shared" si="557"/>
        <v>0</v>
      </c>
      <c r="AH1177" s="2">
        <f t="shared" si="557"/>
        <v>0</v>
      </c>
      <c r="AI1177" s="2">
        <f t="shared" si="557"/>
        <v>0</v>
      </c>
      <c r="AJ1177" s="2">
        <f t="shared" si="557"/>
        <v>0</v>
      </c>
      <c r="AK1177" s="2">
        <f t="shared" si="557"/>
        <v>0</v>
      </c>
      <c r="AL1177" s="2">
        <f t="shared" si="557"/>
        <v>0</v>
      </c>
      <c r="AM1177" s="2">
        <f t="shared" si="557"/>
        <v>0</v>
      </c>
      <c r="AN1177" s="2">
        <f t="shared" si="557"/>
        <v>0</v>
      </c>
      <c r="AO1177" s="2">
        <f t="shared" si="557"/>
        <v>0</v>
      </c>
      <c r="AP1177" s="2">
        <f t="shared" si="557"/>
        <v>0</v>
      </c>
      <c r="AQ1177" s="2">
        <f t="shared" si="557"/>
        <v>0</v>
      </c>
      <c r="AR1177" s="2">
        <f t="shared" si="557"/>
        <v>0</v>
      </c>
      <c r="AS1177" s="2">
        <f t="shared" si="557"/>
        <v>0</v>
      </c>
      <c r="AT1177" s="2">
        <f t="shared" si="557"/>
        <v>0</v>
      </c>
      <c r="AU1177" s="2">
        <f t="shared" si="557"/>
        <v>0</v>
      </c>
      <c r="AV1177" s="2">
        <f t="shared" si="557"/>
        <v>0</v>
      </c>
      <c r="AW1177" s="2">
        <f t="shared" si="557"/>
        <v>0</v>
      </c>
      <c r="AX1177" s="2">
        <f t="shared" si="557"/>
        <v>0</v>
      </c>
      <c r="AY1177" s="2">
        <f t="shared" si="557"/>
        <v>0</v>
      </c>
      <c r="AZ1177" s="2">
        <f t="shared" si="557"/>
        <v>0</v>
      </c>
      <c r="BA1177" s="2">
        <f t="shared" si="557"/>
        <v>0</v>
      </c>
      <c r="BB1177" s="2">
        <f t="shared" si="557"/>
        <v>0</v>
      </c>
      <c r="BC1177" s="2">
        <f t="shared" si="557"/>
        <v>0</v>
      </c>
      <c r="BD1177" s="2">
        <f t="shared" si="557"/>
        <v>0</v>
      </c>
      <c r="BE1177" s="2">
        <f t="shared" si="557"/>
        <v>0</v>
      </c>
      <c r="BF1177" s="2">
        <f t="shared" si="557"/>
        <v>0</v>
      </c>
      <c r="BG1177" s="2">
        <f t="shared" si="557"/>
        <v>0</v>
      </c>
      <c r="BH1177" s="2">
        <f t="shared" si="557"/>
        <v>253950.03152747586</v>
      </c>
      <c r="BI1177" s="2">
        <f t="shared" si="557"/>
        <v>253103.53142238429</v>
      </c>
      <c r="BJ1177" s="2">
        <f t="shared" si="557"/>
        <v>242945.53016128525</v>
      </c>
      <c r="BK1177" s="2">
        <f t="shared" si="557"/>
        <v>232787.52890018621</v>
      </c>
      <c r="BL1177" s="2">
        <f t="shared" si="557"/>
        <v>222629.52763908717</v>
      </c>
      <c r="BM1177" s="2">
        <f t="shared" si="557"/>
        <v>212471.52637798814</v>
      </c>
      <c r="BN1177" s="2">
        <f t="shared" si="557"/>
        <v>202313.5251168891</v>
      </c>
      <c r="BO1177" s="2">
        <f t="shared" si="557"/>
        <v>192155.52385579006</v>
      </c>
    </row>
    <row r="1178" spans="2:67" ht="13.5" customHeight="1" outlineLevel="2">
      <c r="B1178" s="64" t="s">
        <v>541</v>
      </c>
      <c r="K1178" s="2"/>
      <c r="L1178" s="2">
        <f t="shared" ref="L1178:BO1178" si="558">IF(L$10=$C1167,$E1174/$F1174*(13-$D1167)/12,MIN(K1179,$E1174/$F1174))</f>
        <v>0</v>
      </c>
      <c r="M1178" s="2">
        <f t="shared" si="558"/>
        <v>0</v>
      </c>
      <c r="N1178" s="2">
        <f t="shared" si="558"/>
        <v>0</v>
      </c>
      <c r="O1178" s="2">
        <f t="shared" si="558"/>
        <v>0</v>
      </c>
      <c r="P1178" s="2">
        <f t="shared" si="558"/>
        <v>0</v>
      </c>
      <c r="Q1178" s="2">
        <f t="shared" si="558"/>
        <v>0</v>
      </c>
      <c r="R1178" s="2">
        <f t="shared" si="558"/>
        <v>0</v>
      </c>
      <c r="S1178" s="2">
        <f t="shared" si="558"/>
        <v>0</v>
      </c>
      <c r="T1178" s="2">
        <f t="shared" si="558"/>
        <v>0</v>
      </c>
      <c r="U1178" s="2">
        <f t="shared" si="558"/>
        <v>0</v>
      </c>
      <c r="V1178" s="2">
        <f t="shared" si="558"/>
        <v>0</v>
      </c>
      <c r="W1178" s="2">
        <f t="shared" si="558"/>
        <v>0</v>
      </c>
      <c r="X1178" s="2">
        <f t="shared" si="558"/>
        <v>0</v>
      </c>
      <c r="Y1178" s="2">
        <f t="shared" si="558"/>
        <v>0</v>
      </c>
      <c r="Z1178" s="2">
        <f t="shared" si="558"/>
        <v>0</v>
      </c>
      <c r="AA1178" s="2">
        <f t="shared" si="558"/>
        <v>0</v>
      </c>
      <c r="AB1178" s="2">
        <f t="shared" si="558"/>
        <v>0</v>
      </c>
      <c r="AC1178" s="2">
        <f t="shared" si="558"/>
        <v>0</v>
      </c>
      <c r="AD1178" s="2">
        <f t="shared" si="558"/>
        <v>0</v>
      </c>
      <c r="AE1178" s="2">
        <f t="shared" si="558"/>
        <v>0</v>
      </c>
      <c r="AF1178" s="2">
        <f t="shared" si="558"/>
        <v>0</v>
      </c>
      <c r="AG1178" s="2">
        <f t="shared" si="558"/>
        <v>0</v>
      </c>
      <c r="AH1178" s="2">
        <f t="shared" si="558"/>
        <v>0</v>
      </c>
      <c r="AI1178" s="2">
        <f t="shared" si="558"/>
        <v>0</v>
      </c>
      <c r="AJ1178" s="2">
        <f t="shared" si="558"/>
        <v>0</v>
      </c>
      <c r="AK1178" s="2">
        <f t="shared" si="558"/>
        <v>0</v>
      </c>
      <c r="AL1178" s="2">
        <f t="shared" si="558"/>
        <v>0</v>
      </c>
      <c r="AM1178" s="2">
        <f t="shared" si="558"/>
        <v>0</v>
      </c>
      <c r="AN1178" s="2">
        <f t="shared" si="558"/>
        <v>0</v>
      </c>
      <c r="AO1178" s="2">
        <f t="shared" si="558"/>
        <v>0</v>
      </c>
      <c r="AP1178" s="2">
        <f t="shared" si="558"/>
        <v>0</v>
      </c>
      <c r="AQ1178" s="2">
        <f t="shared" si="558"/>
        <v>0</v>
      </c>
      <c r="AR1178" s="2">
        <f t="shared" si="558"/>
        <v>0</v>
      </c>
      <c r="AS1178" s="2">
        <f t="shared" si="558"/>
        <v>0</v>
      </c>
      <c r="AT1178" s="2">
        <f t="shared" si="558"/>
        <v>0</v>
      </c>
      <c r="AU1178" s="2">
        <f t="shared" si="558"/>
        <v>0</v>
      </c>
      <c r="AV1178" s="2">
        <f t="shared" si="558"/>
        <v>0</v>
      </c>
      <c r="AW1178" s="2">
        <f t="shared" si="558"/>
        <v>0</v>
      </c>
      <c r="AX1178" s="2">
        <f t="shared" si="558"/>
        <v>0</v>
      </c>
      <c r="AY1178" s="2">
        <f t="shared" si="558"/>
        <v>0</v>
      </c>
      <c r="AZ1178" s="2">
        <f t="shared" si="558"/>
        <v>0</v>
      </c>
      <c r="BA1178" s="2">
        <f t="shared" si="558"/>
        <v>0</v>
      </c>
      <c r="BB1178" s="2">
        <f t="shared" si="558"/>
        <v>0</v>
      </c>
      <c r="BC1178" s="2">
        <f t="shared" si="558"/>
        <v>0</v>
      </c>
      <c r="BD1178" s="2">
        <f t="shared" si="558"/>
        <v>0</v>
      </c>
      <c r="BE1178" s="2">
        <f t="shared" si="558"/>
        <v>0</v>
      </c>
      <c r="BF1178" s="2">
        <f t="shared" si="558"/>
        <v>0</v>
      </c>
      <c r="BG1178" s="2">
        <f t="shared" si="558"/>
        <v>0</v>
      </c>
      <c r="BH1178" s="2">
        <f t="shared" si="558"/>
        <v>846.50010509158619</v>
      </c>
      <c r="BI1178" s="2">
        <f t="shared" si="558"/>
        <v>10158.001261099034</v>
      </c>
      <c r="BJ1178" s="2">
        <f t="shared" si="558"/>
        <v>10158.001261099034</v>
      </c>
      <c r="BK1178" s="2">
        <f t="shared" si="558"/>
        <v>10158.001261099034</v>
      </c>
      <c r="BL1178" s="2">
        <f t="shared" si="558"/>
        <v>10158.001261099034</v>
      </c>
      <c r="BM1178" s="2">
        <f t="shared" si="558"/>
        <v>10158.001261099034</v>
      </c>
      <c r="BN1178" s="2">
        <f t="shared" si="558"/>
        <v>10158.001261099034</v>
      </c>
      <c r="BO1178" s="2">
        <f t="shared" si="558"/>
        <v>10158.001261099034</v>
      </c>
    </row>
    <row r="1179" spans="2:67" ht="13.5" customHeight="1" outlineLevel="2">
      <c r="B1179" s="168" t="s">
        <v>542</v>
      </c>
      <c r="K1179" s="167">
        <v>0</v>
      </c>
      <c r="L1179" s="2">
        <f t="shared" ref="L1179:BO1179" si="559">+L1177-L1178</f>
        <v>0</v>
      </c>
      <c r="M1179" s="2">
        <f t="shared" si="559"/>
        <v>0</v>
      </c>
      <c r="N1179" s="2">
        <f t="shared" si="559"/>
        <v>0</v>
      </c>
      <c r="O1179" s="2">
        <f t="shared" si="559"/>
        <v>0</v>
      </c>
      <c r="P1179" s="2">
        <f t="shared" si="559"/>
        <v>0</v>
      </c>
      <c r="Q1179" s="2">
        <f t="shared" si="559"/>
        <v>0</v>
      </c>
      <c r="R1179" s="2">
        <f t="shared" si="559"/>
        <v>0</v>
      </c>
      <c r="S1179" s="2">
        <f t="shared" si="559"/>
        <v>0</v>
      </c>
      <c r="T1179" s="2">
        <f t="shared" si="559"/>
        <v>0</v>
      </c>
      <c r="U1179" s="2">
        <f t="shared" si="559"/>
        <v>0</v>
      </c>
      <c r="V1179" s="2">
        <f t="shared" si="559"/>
        <v>0</v>
      </c>
      <c r="W1179" s="2">
        <f t="shared" si="559"/>
        <v>0</v>
      </c>
      <c r="X1179" s="2">
        <f t="shared" si="559"/>
        <v>0</v>
      </c>
      <c r="Y1179" s="2">
        <f t="shared" si="559"/>
        <v>0</v>
      </c>
      <c r="Z1179" s="2">
        <f t="shared" si="559"/>
        <v>0</v>
      </c>
      <c r="AA1179" s="2">
        <f t="shared" si="559"/>
        <v>0</v>
      </c>
      <c r="AB1179" s="2">
        <f t="shared" si="559"/>
        <v>0</v>
      </c>
      <c r="AC1179" s="2">
        <f t="shared" si="559"/>
        <v>0</v>
      </c>
      <c r="AD1179" s="2">
        <f t="shared" si="559"/>
        <v>0</v>
      </c>
      <c r="AE1179" s="2">
        <f t="shared" si="559"/>
        <v>0</v>
      </c>
      <c r="AF1179" s="2">
        <f t="shared" si="559"/>
        <v>0</v>
      </c>
      <c r="AG1179" s="2">
        <f t="shared" si="559"/>
        <v>0</v>
      </c>
      <c r="AH1179" s="2">
        <f t="shared" si="559"/>
        <v>0</v>
      </c>
      <c r="AI1179" s="2">
        <f t="shared" si="559"/>
        <v>0</v>
      </c>
      <c r="AJ1179" s="2">
        <f t="shared" si="559"/>
        <v>0</v>
      </c>
      <c r="AK1179" s="2">
        <f t="shared" si="559"/>
        <v>0</v>
      </c>
      <c r="AL1179" s="2">
        <f t="shared" si="559"/>
        <v>0</v>
      </c>
      <c r="AM1179" s="2">
        <f t="shared" si="559"/>
        <v>0</v>
      </c>
      <c r="AN1179" s="2">
        <f t="shared" si="559"/>
        <v>0</v>
      </c>
      <c r="AO1179" s="2">
        <f t="shared" si="559"/>
        <v>0</v>
      </c>
      <c r="AP1179" s="2">
        <f t="shared" si="559"/>
        <v>0</v>
      </c>
      <c r="AQ1179" s="2">
        <f t="shared" si="559"/>
        <v>0</v>
      </c>
      <c r="AR1179" s="2">
        <f t="shared" si="559"/>
        <v>0</v>
      </c>
      <c r="AS1179" s="2">
        <f t="shared" si="559"/>
        <v>0</v>
      </c>
      <c r="AT1179" s="2">
        <f t="shared" si="559"/>
        <v>0</v>
      </c>
      <c r="AU1179" s="2">
        <f t="shared" si="559"/>
        <v>0</v>
      </c>
      <c r="AV1179" s="2">
        <f t="shared" si="559"/>
        <v>0</v>
      </c>
      <c r="AW1179" s="2">
        <f t="shared" si="559"/>
        <v>0</v>
      </c>
      <c r="AX1179" s="2">
        <f t="shared" si="559"/>
        <v>0</v>
      </c>
      <c r="AY1179" s="2">
        <f t="shared" si="559"/>
        <v>0</v>
      </c>
      <c r="AZ1179" s="2">
        <f t="shared" si="559"/>
        <v>0</v>
      </c>
      <c r="BA1179" s="2">
        <f t="shared" si="559"/>
        <v>0</v>
      </c>
      <c r="BB1179" s="2">
        <f t="shared" si="559"/>
        <v>0</v>
      </c>
      <c r="BC1179" s="2">
        <f t="shared" si="559"/>
        <v>0</v>
      </c>
      <c r="BD1179" s="2">
        <f t="shared" si="559"/>
        <v>0</v>
      </c>
      <c r="BE1179" s="2">
        <f t="shared" si="559"/>
        <v>0</v>
      </c>
      <c r="BF1179" s="2">
        <f t="shared" si="559"/>
        <v>0</v>
      </c>
      <c r="BG1179" s="2">
        <f t="shared" si="559"/>
        <v>0</v>
      </c>
      <c r="BH1179" s="2">
        <f t="shared" si="559"/>
        <v>253103.53142238429</v>
      </c>
      <c r="BI1179" s="2">
        <f t="shared" si="559"/>
        <v>242945.53016128525</v>
      </c>
      <c r="BJ1179" s="2">
        <f t="shared" si="559"/>
        <v>232787.52890018621</v>
      </c>
      <c r="BK1179" s="2">
        <f t="shared" si="559"/>
        <v>222629.52763908717</v>
      </c>
      <c r="BL1179" s="2">
        <f t="shared" si="559"/>
        <v>212471.52637798814</v>
      </c>
      <c r="BM1179" s="2">
        <f t="shared" si="559"/>
        <v>202313.5251168891</v>
      </c>
      <c r="BN1179" s="2">
        <f t="shared" si="559"/>
        <v>192155.52385579006</v>
      </c>
      <c r="BO1179" s="2">
        <f t="shared" si="559"/>
        <v>181997.52259469102</v>
      </c>
    </row>
    <row r="1180" spans="2:67" ht="13.5" customHeight="1" outlineLevel="2">
      <c r="B1180" s="64" t="s">
        <v>543</v>
      </c>
      <c r="L1180" s="2">
        <f t="shared" ref="L1180:BO1180" si="560">IF(L$10=$C1167,(L1177+L1179)/2*(13-$D1167)/12,(L1177+L1179)/2)</f>
        <v>0</v>
      </c>
      <c r="M1180" s="2">
        <f t="shared" si="560"/>
        <v>0</v>
      </c>
      <c r="N1180" s="2">
        <f t="shared" si="560"/>
        <v>0</v>
      </c>
      <c r="O1180" s="2">
        <f t="shared" si="560"/>
        <v>0</v>
      </c>
      <c r="P1180" s="2">
        <f t="shared" si="560"/>
        <v>0</v>
      </c>
      <c r="Q1180" s="2">
        <f t="shared" si="560"/>
        <v>0</v>
      </c>
      <c r="R1180" s="2">
        <f t="shared" si="560"/>
        <v>0</v>
      </c>
      <c r="S1180" s="2">
        <f t="shared" si="560"/>
        <v>0</v>
      </c>
      <c r="T1180" s="2">
        <f t="shared" si="560"/>
        <v>0</v>
      </c>
      <c r="U1180" s="2">
        <f t="shared" si="560"/>
        <v>0</v>
      </c>
      <c r="V1180" s="2">
        <f t="shared" si="560"/>
        <v>0</v>
      </c>
      <c r="W1180" s="2">
        <f t="shared" si="560"/>
        <v>0</v>
      </c>
      <c r="X1180" s="2">
        <f t="shared" si="560"/>
        <v>0</v>
      </c>
      <c r="Y1180" s="2">
        <f t="shared" si="560"/>
        <v>0</v>
      </c>
      <c r="Z1180" s="2">
        <f t="shared" si="560"/>
        <v>0</v>
      </c>
      <c r="AA1180" s="2">
        <f t="shared" si="560"/>
        <v>0</v>
      </c>
      <c r="AB1180" s="2">
        <f t="shared" si="560"/>
        <v>0</v>
      </c>
      <c r="AC1180" s="2">
        <f t="shared" si="560"/>
        <v>0</v>
      </c>
      <c r="AD1180" s="2">
        <f t="shared" si="560"/>
        <v>0</v>
      </c>
      <c r="AE1180" s="2">
        <f t="shared" si="560"/>
        <v>0</v>
      </c>
      <c r="AF1180" s="2">
        <f t="shared" si="560"/>
        <v>0</v>
      </c>
      <c r="AG1180" s="2">
        <f t="shared" si="560"/>
        <v>0</v>
      </c>
      <c r="AH1180" s="2">
        <f t="shared" si="560"/>
        <v>0</v>
      </c>
      <c r="AI1180" s="2">
        <f t="shared" si="560"/>
        <v>0</v>
      </c>
      <c r="AJ1180" s="2">
        <f t="shared" si="560"/>
        <v>0</v>
      </c>
      <c r="AK1180" s="2">
        <f t="shared" si="560"/>
        <v>0</v>
      </c>
      <c r="AL1180" s="2">
        <f t="shared" si="560"/>
        <v>0</v>
      </c>
      <c r="AM1180" s="2">
        <f t="shared" si="560"/>
        <v>0</v>
      </c>
      <c r="AN1180" s="2">
        <f t="shared" si="560"/>
        <v>0</v>
      </c>
      <c r="AO1180" s="2">
        <f t="shared" si="560"/>
        <v>0</v>
      </c>
      <c r="AP1180" s="2">
        <f t="shared" si="560"/>
        <v>0</v>
      </c>
      <c r="AQ1180" s="2">
        <f t="shared" si="560"/>
        <v>0</v>
      </c>
      <c r="AR1180" s="2">
        <f t="shared" si="560"/>
        <v>0</v>
      </c>
      <c r="AS1180" s="2">
        <f t="shared" si="560"/>
        <v>0</v>
      </c>
      <c r="AT1180" s="2">
        <f t="shared" si="560"/>
        <v>0</v>
      </c>
      <c r="AU1180" s="2">
        <f t="shared" si="560"/>
        <v>0</v>
      </c>
      <c r="AV1180" s="2">
        <f t="shared" si="560"/>
        <v>0</v>
      </c>
      <c r="AW1180" s="2">
        <f t="shared" si="560"/>
        <v>0</v>
      </c>
      <c r="AX1180" s="2">
        <f t="shared" si="560"/>
        <v>0</v>
      </c>
      <c r="AY1180" s="2">
        <f t="shared" si="560"/>
        <v>0</v>
      </c>
      <c r="AZ1180" s="2">
        <f t="shared" si="560"/>
        <v>0</v>
      </c>
      <c r="BA1180" s="2">
        <f t="shared" si="560"/>
        <v>0</v>
      </c>
      <c r="BB1180" s="2">
        <f t="shared" si="560"/>
        <v>0</v>
      </c>
      <c r="BC1180" s="2">
        <f t="shared" si="560"/>
        <v>0</v>
      </c>
      <c r="BD1180" s="2">
        <f t="shared" si="560"/>
        <v>0</v>
      </c>
      <c r="BE1180" s="2">
        <f t="shared" si="560"/>
        <v>0</v>
      </c>
      <c r="BF1180" s="2">
        <f t="shared" si="560"/>
        <v>0</v>
      </c>
      <c r="BG1180" s="2">
        <f t="shared" si="560"/>
        <v>0</v>
      </c>
      <c r="BH1180" s="2">
        <f t="shared" si="560"/>
        <v>21127.231789577505</v>
      </c>
      <c r="BI1180" s="2">
        <f t="shared" si="560"/>
        <v>248024.53079183475</v>
      </c>
      <c r="BJ1180" s="2">
        <f t="shared" si="560"/>
        <v>237866.52953073574</v>
      </c>
      <c r="BK1180" s="2">
        <f t="shared" si="560"/>
        <v>227708.52826963668</v>
      </c>
      <c r="BL1180" s="2">
        <f t="shared" si="560"/>
        <v>217550.52700853767</v>
      </c>
      <c r="BM1180" s="2">
        <f t="shared" si="560"/>
        <v>207392.5257474386</v>
      </c>
      <c r="BN1180" s="2">
        <f t="shared" si="560"/>
        <v>197234.52448633959</v>
      </c>
      <c r="BO1180" s="2">
        <f t="shared" si="560"/>
        <v>187076.52322524053</v>
      </c>
    </row>
    <row r="1181" spans="2:67" ht="13.5" customHeight="1" outlineLevel="2">
      <c r="B1181" s="64" t="s">
        <v>535</v>
      </c>
      <c r="L1181" s="171">
        <f t="shared" ref="L1181:BO1181" si="561">+L1180*$C$5</f>
        <v>0</v>
      </c>
      <c r="M1181" s="171">
        <f t="shared" si="561"/>
        <v>0</v>
      </c>
      <c r="N1181" s="171">
        <f t="shared" si="561"/>
        <v>0</v>
      </c>
      <c r="O1181" s="171">
        <f t="shared" si="561"/>
        <v>0</v>
      </c>
      <c r="P1181" s="171">
        <f t="shared" si="561"/>
        <v>0</v>
      </c>
      <c r="Q1181" s="171">
        <f t="shared" si="561"/>
        <v>0</v>
      </c>
      <c r="R1181" s="171">
        <f t="shared" si="561"/>
        <v>0</v>
      </c>
      <c r="S1181" s="171">
        <f t="shared" si="561"/>
        <v>0</v>
      </c>
      <c r="T1181" s="171">
        <f t="shared" si="561"/>
        <v>0</v>
      </c>
      <c r="U1181" s="171">
        <f t="shared" si="561"/>
        <v>0</v>
      </c>
      <c r="V1181" s="171">
        <f t="shared" si="561"/>
        <v>0</v>
      </c>
      <c r="W1181" s="171">
        <f t="shared" si="561"/>
        <v>0</v>
      </c>
      <c r="X1181" s="171">
        <f t="shared" si="561"/>
        <v>0</v>
      </c>
      <c r="Y1181" s="171">
        <f t="shared" si="561"/>
        <v>0</v>
      </c>
      <c r="Z1181" s="171">
        <f t="shared" si="561"/>
        <v>0</v>
      </c>
      <c r="AA1181" s="171">
        <f t="shared" si="561"/>
        <v>0</v>
      </c>
      <c r="AB1181" s="171">
        <f t="shared" si="561"/>
        <v>0</v>
      </c>
      <c r="AC1181" s="171">
        <f t="shared" si="561"/>
        <v>0</v>
      </c>
      <c r="AD1181" s="171">
        <f t="shared" si="561"/>
        <v>0</v>
      </c>
      <c r="AE1181" s="171">
        <f t="shared" si="561"/>
        <v>0</v>
      </c>
      <c r="AF1181" s="171">
        <f t="shared" si="561"/>
        <v>0</v>
      </c>
      <c r="AG1181" s="171">
        <f t="shared" si="561"/>
        <v>0</v>
      </c>
      <c r="AH1181" s="171">
        <f t="shared" si="561"/>
        <v>0</v>
      </c>
      <c r="AI1181" s="171">
        <f t="shared" si="561"/>
        <v>0</v>
      </c>
      <c r="AJ1181" s="171">
        <f t="shared" si="561"/>
        <v>0</v>
      </c>
      <c r="AK1181" s="171">
        <f t="shared" si="561"/>
        <v>0</v>
      </c>
      <c r="AL1181" s="171">
        <f t="shared" si="561"/>
        <v>0</v>
      </c>
      <c r="AM1181" s="171">
        <f t="shared" si="561"/>
        <v>0</v>
      </c>
      <c r="AN1181" s="171">
        <f t="shared" si="561"/>
        <v>0</v>
      </c>
      <c r="AO1181" s="171">
        <f t="shared" si="561"/>
        <v>0</v>
      </c>
      <c r="AP1181" s="171">
        <f t="shared" si="561"/>
        <v>0</v>
      </c>
      <c r="AQ1181" s="171">
        <f t="shared" si="561"/>
        <v>0</v>
      </c>
      <c r="AR1181" s="171">
        <f t="shared" si="561"/>
        <v>0</v>
      </c>
      <c r="AS1181" s="171">
        <f t="shared" si="561"/>
        <v>0</v>
      </c>
      <c r="AT1181" s="171">
        <f t="shared" si="561"/>
        <v>0</v>
      </c>
      <c r="AU1181" s="171">
        <f t="shared" si="561"/>
        <v>0</v>
      </c>
      <c r="AV1181" s="171">
        <f t="shared" si="561"/>
        <v>0</v>
      </c>
      <c r="AW1181" s="171">
        <f t="shared" si="561"/>
        <v>0</v>
      </c>
      <c r="AX1181" s="171">
        <f t="shared" si="561"/>
        <v>0</v>
      </c>
      <c r="AY1181" s="171">
        <f t="shared" si="561"/>
        <v>0</v>
      </c>
      <c r="AZ1181" s="171">
        <f t="shared" si="561"/>
        <v>0</v>
      </c>
      <c r="BA1181" s="171">
        <f t="shared" si="561"/>
        <v>0</v>
      </c>
      <c r="BB1181" s="171">
        <f t="shared" si="561"/>
        <v>0</v>
      </c>
      <c r="BC1181" s="171">
        <f t="shared" si="561"/>
        <v>0</v>
      </c>
      <c r="BD1181" s="171">
        <f t="shared" si="561"/>
        <v>0</v>
      </c>
      <c r="BE1181" s="171">
        <f t="shared" si="561"/>
        <v>0</v>
      </c>
      <c r="BF1181" s="171">
        <f t="shared" si="561"/>
        <v>0</v>
      </c>
      <c r="BG1181" s="171">
        <f t="shared" si="561"/>
        <v>0</v>
      </c>
      <c r="BH1181" s="171">
        <f t="shared" si="561"/>
        <v>1478.9062252704255</v>
      </c>
      <c r="BI1181" s="171">
        <f t="shared" si="561"/>
        <v>17361.717155428436</v>
      </c>
      <c r="BJ1181" s="171">
        <f t="shared" si="561"/>
        <v>16650.657067151504</v>
      </c>
      <c r="BK1181" s="171">
        <f t="shared" si="561"/>
        <v>15939.59697887457</v>
      </c>
      <c r="BL1181" s="171">
        <f t="shared" si="561"/>
        <v>15228.536890597637</v>
      </c>
      <c r="BM1181" s="171">
        <f t="shared" si="561"/>
        <v>14517.476802320703</v>
      </c>
      <c r="BN1181" s="171">
        <f t="shared" si="561"/>
        <v>13806.416714043773</v>
      </c>
      <c r="BO1181" s="171">
        <f t="shared" si="561"/>
        <v>13095.356625766837</v>
      </c>
    </row>
    <row r="1182" spans="2:67" ht="13.5" customHeight="1" outlineLevel="2">
      <c r="B1182" s="14" t="s">
        <v>560</v>
      </c>
      <c r="L1182" s="22">
        <f t="shared" ref="L1182:BO1182" si="562">IF(OR(L$10&lt;$C1167,L$10&gt;$C1167+$F1174),0,IF(L$10=$C1167,$E1174*(13-$D1167)/12,IF(L$10=$C1167+$F1174,$E1174*($D1167-1)/12,$E1174)))</f>
        <v>0</v>
      </c>
      <c r="M1182" s="22">
        <f t="shared" si="562"/>
        <v>0</v>
      </c>
      <c r="N1182" s="22">
        <f t="shared" si="562"/>
        <v>0</v>
      </c>
      <c r="O1182" s="22">
        <f t="shared" si="562"/>
        <v>0</v>
      </c>
      <c r="P1182" s="22">
        <f t="shared" si="562"/>
        <v>0</v>
      </c>
      <c r="Q1182" s="22">
        <f t="shared" si="562"/>
        <v>0</v>
      </c>
      <c r="R1182" s="22">
        <f t="shared" si="562"/>
        <v>0</v>
      </c>
      <c r="S1182" s="22">
        <f t="shared" si="562"/>
        <v>0</v>
      </c>
      <c r="T1182" s="22">
        <f t="shared" si="562"/>
        <v>0</v>
      </c>
      <c r="U1182" s="22">
        <f t="shared" si="562"/>
        <v>0</v>
      </c>
      <c r="V1182" s="22">
        <f t="shared" si="562"/>
        <v>0</v>
      </c>
      <c r="W1182" s="22">
        <f t="shared" si="562"/>
        <v>0</v>
      </c>
      <c r="X1182" s="22">
        <f t="shared" si="562"/>
        <v>0</v>
      </c>
      <c r="Y1182" s="22">
        <f t="shared" si="562"/>
        <v>0</v>
      </c>
      <c r="Z1182" s="22">
        <f t="shared" si="562"/>
        <v>0</v>
      </c>
      <c r="AA1182" s="22">
        <f t="shared" si="562"/>
        <v>0</v>
      </c>
      <c r="AB1182" s="22">
        <f t="shared" si="562"/>
        <v>0</v>
      </c>
      <c r="AC1182" s="22">
        <f t="shared" si="562"/>
        <v>0</v>
      </c>
      <c r="AD1182" s="22">
        <f t="shared" si="562"/>
        <v>0</v>
      </c>
      <c r="AE1182" s="22">
        <f t="shared" si="562"/>
        <v>0</v>
      </c>
      <c r="AF1182" s="22">
        <f t="shared" si="562"/>
        <v>0</v>
      </c>
      <c r="AG1182" s="22">
        <f t="shared" si="562"/>
        <v>0</v>
      </c>
      <c r="AH1182" s="22">
        <f t="shared" si="562"/>
        <v>0</v>
      </c>
      <c r="AI1182" s="22">
        <f t="shared" si="562"/>
        <v>0</v>
      </c>
      <c r="AJ1182" s="22">
        <f t="shared" si="562"/>
        <v>0</v>
      </c>
      <c r="AK1182" s="22">
        <f t="shared" si="562"/>
        <v>0</v>
      </c>
      <c r="AL1182" s="22">
        <f t="shared" si="562"/>
        <v>0</v>
      </c>
      <c r="AM1182" s="22">
        <f t="shared" si="562"/>
        <v>0</v>
      </c>
      <c r="AN1182" s="22">
        <f t="shared" si="562"/>
        <v>0</v>
      </c>
      <c r="AO1182" s="22">
        <f t="shared" si="562"/>
        <v>0</v>
      </c>
      <c r="AP1182" s="22">
        <f t="shared" si="562"/>
        <v>0</v>
      </c>
      <c r="AQ1182" s="22">
        <f t="shared" si="562"/>
        <v>0</v>
      </c>
      <c r="AR1182" s="22">
        <f t="shared" si="562"/>
        <v>0</v>
      </c>
      <c r="AS1182" s="22">
        <f t="shared" si="562"/>
        <v>0</v>
      </c>
      <c r="AT1182" s="22">
        <f t="shared" si="562"/>
        <v>0</v>
      </c>
      <c r="AU1182" s="22">
        <f t="shared" si="562"/>
        <v>0</v>
      </c>
      <c r="AV1182" s="22">
        <f t="shared" si="562"/>
        <v>0</v>
      </c>
      <c r="AW1182" s="22">
        <f t="shared" si="562"/>
        <v>0</v>
      </c>
      <c r="AX1182" s="22">
        <f t="shared" si="562"/>
        <v>0</v>
      </c>
      <c r="AY1182" s="22">
        <f t="shared" si="562"/>
        <v>0</v>
      </c>
      <c r="AZ1182" s="22">
        <f t="shared" si="562"/>
        <v>0</v>
      </c>
      <c r="BA1182" s="22">
        <f t="shared" si="562"/>
        <v>0</v>
      </c>
      <c r="BB1182" s="22">
        <f t="shared" si="562"/>
        <v>0</v>
      </c>
      <c r="BC1182" s="22">
        <f t="shared" si="562"/>
        <v>0</v>
      </c>
      <c r="BD1182" s="22">
        <f t="shared" si="562"/>
        <v>0</v>
      </c>
      <c r="BE1182" s="22">
        <f t="shared" si="562"/>
        <v>0</v>
      </c>
      <c r="BF1182" s="22">
        <f t="shared" si="562"/>
        <v>0</v>
      </c>
      <c r="BG1182" s="22">
        <f t="shared" si="562"/>
        <v>0</v>
      </c>
      <c r="BH1182" s="22">
        <f t="shared" si="562"/>
        <v>21162.502627289654</v>
      </c>
      <c r="BI1182" s="22">
        <f t="shared" si="562"/>
        <v>253950.03152747586</v>
      </c>
      <c r="BJ1182" s="22">
        <f t="shared" si="562"/>
        <v>253950.03152747586</v>
      </c>
      <c r="BK1182" s="22">
        <f t="shared" si="562"/>
        <v>253950.03152747586</v>
      </c>
      <c r="BL1182" s="22">
        <f t="shared" si="562"/>
        <v>253950.03152747586</v>
      </c>
      <c r="BM1182" s="22">
        <f t="shared" si="562"/>
        <v>253950.03152747586</v>
      </c>
      <c r="BN1182" s="22">
        <f t="shared" si="562"/>
        <v>253950.03152747586</v>
      </c>
      <c r="BO1182" s="22">
        <f t="shared" si="562"/>
        <v>253950.03152747586</v>
      </c>
    </row>
    <row r="1183" spans="2:67" ht="13.5" customHeight="1" outlineLevel="2">
      <c r="B1183" s="14" t="s">
        <v>536</v>
      </c>
      <c r="J1183" s="2"/>
      <c r="L1183" s="172">
        <f>+L1182*$G1174</f>
        <v>0</v>
      </c>
      <c r="M1183" s="172">
        <f t="shared" ref="M1183:BO1183" si="563">+M1182*$G1174</f>
        <v>0</v>
      </c>
      <c r="N1183" s="172">
        <f t="shared" si="563"/>
        <v>0</v>
      </c>
      <c r="O1183" s="172">
        <f t="shared" si="563"/>
        <v>0</v>
      </c>
      <c r="P1183" s="172">
        <f t="shared" si="563"/>
        <v>0</v>
      </c>
      <c r="Q1183" s="172">
        <f t="shared" si="563"/>
        <v>0</v>
      </c>
      <c r="R1183" s="172">
        <f t="shared" si="563"/>
        <v>0</v>
      </c>
      <c r="S1183" s="172">
        <f t="shared" si="563"/>
        <v>0</v>
      </c>
      <c r="T1183" s="172">
        <f t="shared" si="563"/>
        <v>0</v>
      </c>
      <c r="U1183" s="172">
        <f t="shared" si="563"/>
        <v>0</v>
      </c>
      <c r="V1183" s="172">
        <f t="shared" si="563"/>
        <v>0</v>
      </c>
      <c r="W1183" s="172">
        <f t="shared" si="563"/>
        <v>0</v>
      </c>
      <c r="X1183" s="172">
        <f t="shared" si="563"/>
        <v>0</v>
      </c>
      <c r="Y1183" s="172">
        <f t="shared" si="563"/>
        <v>0</v>
      </c>
      <c r="Z1183" s="172">
        <f t="shared" si="563"/>
        <v>0</v>
      </c>
      <c r="AA1183" s="172">
        <f t="shared" si="563"/>
        <v>0</v>
      </c>
      <c r="AB1183" s="172">
        <f t="shared" si="563"/>
        <v>0</v>
      </c>
      <c r="AC1183" s="172">
        <f t="shared" si="563"/>
        <v>0</v>
      </c>
      <c r="AD1183" s="172">
        <f t="shared" si="563"/>
        <v>0</v>
      </c>
      <c r="AE1183" s="172">
        <f t="shared" si="563"/>
        <v>0</v>
      </c>
      <c r="AF1183" s="172">
        <f t="shared" si="563"/>
        <v>0</v>
      </c>
      <c r="AG1183" s="172">
        <f t="shared" si="563"/>
        <v>0</v>
      </c>
      <c r="AH1183" s="172">
        <f t="shared" si="563"/>
        <v>0</v>
      </c>
      <c r="AI1183" s="172">
        <f t="shared" si="563"/>
        <v>0</v>
      </c>
      <c r="AJ1183" s="172">
        <f t="shared" si="563"/>
        <v>0</v>
      </c>
      <c r="AK1183" s="172">
        <f t="shared" si="563"/>
        <v>0</v>
      </c>
      <c r="AL1183" s="172">
        <f t="shared" si="563"/>
        <v>0</v>
      </c>
      <c r="AM1183" s="172">
        <f t="shared" si="563"/>
        <v>0</v>
      </c>
      <c r="AN1183" s="172">
        <f t="shared" si="563"/>
        <v>0</v>
      </c>
      <c r="AO1183" s="172">
        <f t="shared" si="563"/>
        <v>0</v>
      </c>
      <c r="AP1183" s="172">
        <f t="shared" si="563"/>
        <v>0</v>
      </c>
      <c r="AQ1183" s="172">
        <f t="shared" si="563"/>
        <v>0</v>
      </c>
      <c r="AR1183" s="172">
        <f t="shared" si="563"/>
        <v>0</v>
      </c>
      <c r="AS1183" s="172">
        <f t="shared" si="563"/>
        <v>0</v>
      </c>
      <c r="AT1183" s="172">
        <f t="shared" si="563"/>
        <v>0</v>
      </c>
      <c r="AU1183" s="172">
        <f t="shared" si="563"/>
        <v>0</v>
      </c>
      <c r="AV1183" s="172">
        <f t="shared" si="563"/>
        <v>0</v>
      </c>
      <c r="AW1183" s="172">
        <f t="shared" si="563"/>
        <v>0</v>
      </c>
      <c r="AX1183" s="172">
        <f t="shared" si="563"/>
        <v>0</v>
      </c>
      <c r="AY1183" s="172">
        <f t="shared" si="563"/>
        <v>0</v>
      </c>
      <c r="AZ1183" s="172">
        <f t="shared" si="563"/>
        <v>0</v>
      </c>
      <c r="BA1183" s="172">
        <f t="shared" si="563"/>
        <v>0</v>
      </c>
      <c r="BB1183" s="172">
        <f t="shared" si="563"/>
        <v>0</v>
      </c>
      <c r="BC1183" s="172">
        <f t="shared" si="563"/>
        <v>0</v>
      </c>
      <c r="BD1183" s="172">
        <f t="shared" si="563"/>
        <v>0</v>
      </c>
      <c r="BE1183" s="172">
        <f t="shared" si="563"/>
        <v>0</v>
      </c>
      <c r="BF1183" s="172">
        <f t="shared" si="563"/>
        <v>0</v>
      </c>
      <c r="BG1183" s="172">
        <f t="shared" si="563"/>
        <v>0</v>
      </c>
      <c r="BH1183" s="172">
        <f t="shared" si="563"/>
        <v>6.3487507881868952</v>
      </c>
      <c r="BI1183" s="172">
        <f t="shared" si="563"/>
        <v>76.185009458242746</v>
      </c>
      <c r="BJ1183" s="172">
        <f t="shared" si="563"/>
        <v>76.185009458242746</v>
      </c>
      <c r="BK1183" s="172">
        <f t="shared" si="563"/>
        <v>76.185009458242746</v>
      </c>
      <c r="BL1183" s="172">
        <f t="shared" si="563"/>
        <v>76.185009458242746</v>
      </c>
      <c r="BM1183" s="172">
        <f t="shared" si="563"/>
        <v>76.185009458242746</v>
      </c>
      <c r="BN1183" s="172">
        <f t="shared" si="563"/>
        <v>76.185009458242746</v>
      </c>
      <c r="BO1183" s="172">
        <f t="shared" si="563"/>
        <v>76.185009458242746</v>
      </c>
    </row>
    <row r="1184" spans="2:67" ht="13.5" customHeight="1" outlineLevel="2" thickBot="1">
      <c r="B1184" s="14" t="s">
        <v>561</v>
      </c>
      <c r="J1184" s="2"/>
      <c r="L1184" s="157">
        <f t="shared" ref="L1184:BO1184" si="564">SUM(L1178,L1181,L1183)</f>
        <v>0</v>
      </c>
      <c r="M1184" s="157">
        <f t="shared" si="564"/>
        <v>0</v>
      </c>
      <c r="N1184" s="157">
        <f t="shared" si="564"/>
        <v>0</v>
      </c>
      <c r="O1184" s="157">
        <f t="shared" si="564"/>
        <v>0</v>
      </c>
      <c r="P1184" s="157">
        <f t="shared" si="564"/>
        <v>0</v>
      </c>
      <c r="Q1184" s="157">
        <f t="shared" si="564"/>
        <v>0</v>
      </c>
      <c r="R1184" s="157">
        <f t="shared" si="564"/>
        <v>0</v>
      </c>
      <c r="S1184" s="157">
        <f t="shared" si="564"/>
        <v>0</v>
      </c>
      <c r="T1184" s="157">
        <f t="shared" si="564"/>
        <v>0</v>
      </c>
      <c r="U1184" s="157">
        <f t="shared" si="564"/>
        <v>0</v>
      </c>
      <c r="V1184" s="157">
        <f t="shared" si="564"/>
        <v>0</v>
      </c>
      <c r="W1184" s="157">
        <f t="shared" si="564"/>
        <v>0</v>
      </c>
      <c r="X1184" s="157">
        <f t="shared" si="564"/>
        <v>0</v>
      </c>
      <c r="Y1184" s="157">
        <f t="shared" si="564"/>
        <v>0</v>
      </c>
      <c r="Z1184" s="157">
        <f t="shared" si="564"/>
        <v>0</v>
      </c>
      <c r="AA1184" s="157">
        <f t="shared" si="564"/>
        <v>0</v>
      </c>
      <c r="AB1184" s="157">
        <f t="shared" si="564"/>
        <v>0</v>
      </c>
      <c r="AC1184" s="157">
        <f t="shared" si="564"/>
        <v>0</v>
      </c>
      <c r="AD1184" s="157">
        <f t="shared" si="564"/>
        <v>0</v>
      </c>
      <c r="AE1184" s="157">
        <f t="shared" si="564"/>
        <v>0</v>
      </c>
      <c r="AF1184" s="157">
        <f t="shared" si="564"/>
        <v>0</v>
      </c>
      <c r="AG1184" s="157">
        <f t="shared" si="564"/>
        <v>0</v>
      </c>
      <c r="AH1184" s="157">
        <f t="shared" si="564"/>
        <v>0</v>
      </c>
      <c r="AI1184" s="157">
        <f t="shared" si="564"/>
        <v>0</v>
      </c>
      <c r="AJ1184" s="157">
        <f t="shared" si="564"/>
        <v>0</v>
      </c>
      <c r="AK1184" s="157">
        <f t="shared" si="564"/>
        <v>0</v>
      </c>
      <c r="AL1184" s="157">
        <f t="shared" si="564"/>
        <v>0</v>
      </c>
      <c r="AM1184" s="157">
        <f t="shared" si="564"/>
        <v>0</v>
      </c>
      <c r="AN1184" s="157">
        <f t="shared" si="564"/>
        <v>0</v>
      </c>
      <c r="AO1184" s="157">
        <f t="shared" si="564"/>
        <v>0</v>
      </c>
      <c r="AP1184" s="157">
        <f t="shared" si="564"/>
        <v>0</v>
      </c>
      <c r="AQ1184" s="157">
        <f t="shared" si="564"/>
        <v>0</v>
      </c>
      <c r="AR1184" s="157">
        <f t="shared" si="564"/>
        <v>0</v>
      </c>
      <c r="AS1184" s="157">
        <f t="shared" si="564"/>
        <v>0</v>
      </c>
      <c r="AT1184" s="157">
        <f t="shared" si="564"/>
        <v>0</v>
      </c>
      <c r="AU1184" s="157">
        <f t="shared" si="564"/>
        <v>0</v>
      </c>
      <c r="AV1184" s="157">
        <f t="shared" si="564"/>
        <v>0</v>
      </c>
      <c r="AW1184" s="157">
        <f t="shared" si="564"/>
        <v>0</v>
      </c>
      <c r="AX1184" s="157">
        <f t="shared" si="564"/>
        <v>0</v>
      </c>
      <c r="AY1184" s="157">
        <f t="shared" si="564"/>
        <v>0</v>
      </c>
      <c r="AZ1184" s="157">
        <f t="shared" si="564"/>
        <v>0</v>
      </c>
      <c r="BA1184" s="157">
        <f t="shared" si="564"/>
        <v>0</v>
      </c>
      <c r="BB1184" s="157">
        <f t="shared" si="564"/>
        <v>0</v>
      </c>
      <c r="BC1184" s="157">
        <f t="shared" si="564"/>
        <v>0</v>
      </c>
      <c r="BD1184" s="157">
        <f t="shared" si="564"/>
        <v>0</v>
      </c>
      <c r="BE1184" s="157">
        <f t="shared" si="564"/>
        <v>0</v>
      </c>
      <c r="BF1184" s="157">
        <f t="shared" si="564"/>
        <v>0</v>
      </c>
      <c r="BG1184" s="157">
        <f t="shared" si="564"/>
        <v>0</v>
      </c>
      <c r="BH1184" s="157">
        <f t="shared" si="564"/>
        <v>2331.7550811501983</v>
      </c>
      <c r="BI1184" s="157">
        <f t="shared" si="564"/>
        <v>27595.903425985714</v>
      </c>
      <c r="BJ1184" s="157">
        <f t="shared" si="564"/>
        <v>26884.843337708782</v>
      </c>
      <c r="BK1184" s="157">
        <f t="shared" si="564"/>
        <v>26173.783249431846</v>
      </c>
      <c r="BL1184" s="157">
        <f t="shared" si="564"/>
        <v>25462.723161154918</v>
      </c>
      <c r="BM1184" s="157">
        <f t="shared" si="564"/>
        <v>24751.663072877982</v>
      </c>
      <c r="BN1184" s="157">
        <f t="shared" si="564"/>
        <v>24040.602984601053</v>
      </c>
      <c r="BO1184" s="157">
        <f t="shared" si="564"/>
        <v>23329.542896324117</v>
      </c>
    </row>
    <row r="1185" spans="1:67" ht="13.5" customHeight="1" outlineLevel="2">
      <c r="B1185" s="14"/>
    </row>
    <row r="1186" spans="1:67" ht="13.5" customHeight="1" outlineLevel="2">
      <c r="B1186" s="14"/>
    </row>
    <row r="1187" spans="1:67" ht="13.5" customHeight="1" outlineLevel="2">
      <c r="B1187" s="14"/>
    </row>
    <row r="1188" spans="1:67" ht="13.5" customHeight="1" outlineLevel="2">
      <c r="B1188" s="14"/>
    </row>
    <row r="1189" spans="1:67" ht="13.5" customHeight="1" outlineLevel="2">
      <c r="B1189" s="14"/>
    </row>
    <row r="1190" spans="1:67" ht="13.5" customHeight="1" outlineLevel="2">
      <c r="B1190" s="14"/>
    </row>
    <row r="1191" spans="1:67" ht="13.5" customHeight="1" outlineLevel="2">
      <c r="B1191" s="14"/>
    </row>
    <row r="1192" spans="1:67" ht="13.5" customHeight="1" outlineLevel="1">
      <c r="A1192">
        <f>A1162+1</f>
        <v>40</v>
      </c>
      <c r="B1192" s="158" t="s">
        <v>633</v>
      </c>
      <c r="C1192" s="150"/>
      <c r="G1192" s="159" t="s">
        <v>567</v>
      </c>
      <c r="H1192" s="1">
        <f>+C1197</f>
        <v>2062</v>
      </c>
      <c r="I1192" s="2">
        <f>+E1204</f>
        <v>973299.7621953839</v>
      </c>
      <c r="J1192" s="2">
        <f>NPV($C$4,M1192:BO1192)+L1192</f>
        <v>13550.986099995067</v>
      </c>
      <c r="L1192" s="2">
        <f>+L1214</f>
        <v>0</v>
      </c>
      <c r="M1192" s="2">
        <f t="shared" ref="M1192:BO1192" si="565">+M1214</f>
        <v>0</v>
      </c>
      <c r="N1192" s="2">
        <f t="shared" si="565"/>
        <v>0</v>
      </c>
      <c r="O1192" s="2">
        <f t="shared" si="565"/>
        <v>0</v>
      </c>
      <c r="P1192" s="2">
        <f t="shared" si="565"/>
        <v>0</v>
      </c>
      <c r="Q1192" s="2">
        <f t="shared" si="565"/>
        <v>0</v>
      </c>
      <c r="R1192" s="2">
        <f t="shared" si="565"/>
        <v>0</v>
      </c>
      <c r="S1192" s="2">
        <f t="shared" si="565"/>
        <v>0</v>
      </c>
      <c r="T1192" s="2">
        <f t="shared" si="565"/>
        <v>0</v>
      </c>
      <c r="U1192" s="2">
        <f t="shared" si="565"/>
        <v>0</v>
      </c>
      <c r="V1192" s="2">
        <f t="shared" si="565"/>
        <v>0</v>
      </c>
      <c r="W1192" s="2">
        <f t="shared" si="565"/>
        <v>0</v>
      </c>
      <c r="X1192" s="2">
        <f t="shared" si="565"/>
        <v>0</v>
      </c>
      <c r="Y1192" s="2">
        <f t="shared" si="565"/>
        <v>0</v>
      </c>
      <c r="Z1192" s="2">
        <f t="shared" si="565"/>
        <v>0</v>
      </c>
      <c r="AA1192" s="2">
        <f t="shared" si="565"/>
        <v>0</v>
      </c>
      <c r="AB1192" s="2">
        <f t="shared" si="565"/>
        <v>0</v>
      </c>
      <c r="AC1192" s="2">
        <f t="shared" si="565"/>
        <v>0</v>
      </c>
      <c r="AD1192" s="2">
        <f t="shared" si="565"/>
        <v>0</v>
      </c>
      <c r="AE1192" s="2">
        <f t="shared" si="565"/>
        <v>0</v>
      </c>
      <c r="AF1192" s="2">
        <f t="shared" si="565"/>
        <v>0</v>
      </c>
      <c r="AG1192" s="2">
        <f t="shared" si="565"/>
        <v>0</v>
      </c>
      <c r="AH1192" s="2">
        <f t="shared" si="565"/>
        <v>0</v>
      </c>
      <c r="AI1192" s="2">
        <f t="shared" si="565"/>
        <v>0</v>
      </c>
      <c r="AJ1192" s="2">
        <f t="shared" si="565"/>
        <v>0</v>
      </c>
      <c r="AK1192" s="2">
        <f t="shared" si="565"/>
        <v>0</v>
      </c>
      <c r="AL1192" s="2">
        <f t="shared" si="565"/>
        <v>0</v>
      </c>
      <c r="AM1192" s="2">
        <f t="shared" si="565"/>
        <v>0</v>
      </c>
      <c r="AN1192" s="2">
        <f t="shared" si="565"/>
        <v>0</v>
      </c>
      <c r="AO1192" s="2">
        <f t="shared" si="565"/>
        <v>0</v>
      </c>
      <c r="AP1192" s="2">
        <f t="shared" si="565"/>
        <v>0</v>
      </c>
      <c r="AQ1192" s="2">
        <f t="shared" si="565"/>
        <v>0</v>
      </c>
      <c r="AR1192" s="2">
        <f t="shared" si="565"/>
        <v>0</v>
      </c>
      <c r="AS1192" s="2">
        <f t="shared" si="565"/>
        <v>0</v>
      </c>
      <c r="AT1192" s="2">
        <f t="shared" si="565"/>
        <v>0</v>
      </c>
      <c r="AU1192" s="2">
        <f t="shared" si="565"/>
        <v>0</v>
      </c>
      <c r="AV1192" s="2">
        <f t="shared" si="565"/>
        <v>0</v>
      </c>
      <c r="AW1192" s="2">
        <f t="shared" si="565"/>
        <v>0</v>
      </c>
      <c r="AX1192" s="2">
        <f t="shared" si="565"/>
        <v>0</v>
      </c>
      <c r="AY1192" s="2">
        <f t="shared" si="565"/>
        <v>0</v>
      </c>
      <c r="AZ1192" s="2">
        <f t="shared" si="565"/>
        <v>0</v>
      </c>
      <c r="BA1192" s="2">
        <f t="shared" si="565"/>
        <v>0</v>
      </c>
      <c r="BB1192" s="2">
        <f t="shared" si="565"/>
        <v>0</v>
      </c>
      <c r="BC1192" s="2">
        <f t="shared" si="565"/>
        <v>0</v>
      </c>
      <c r="BD1192" s="2">
        <f t="shared" si="565"/>
        <v>0</v>
      </c>
      <c r="BE1192" s="2">
        <f t="shared" si="565"/>
        <v>0</v>
      </c>
      <c r="BF1192" s="2">
        <f t="shared" si="565"/>
        <v>0</v>
      </c>
      <c r="BG1192" s="2">
        <f t="shared" si="565"/>
        <v>0</v>
      </c>
      <c r="BH1192" s="2">
        <f t="shared" si="565"/>
        <v>0</v>
      </c>
      <c r="BI1192" s="2">
        <f t="shared" si="565"/>
        <v>0</v>
      </c>
      <c r="BJ1192" s="2">
        <f t="shared" si="565"/>
        <v>8397.6393602566077</v>
      </c>
      <c r="BK1192" s="2">
        <f t="shared" si="565"/>
        <v>99541.529568082347</v>
      </c>
      <c r="BL1192" s="2">
        <f t="shared" si="565"/>
        <v>97270.496789626442</v>
      </c>
      <c r="BM1192" s="2">
        <f t="shared" si="565"/>
        <v>94999.464011170552</v>
      </c>
      <c r="BN1192" s="2">
        <f t="shared" si="565"/>
        <v>92728.431232714647</v>
      </c>
      <c r="BO1192" s="2">
        <f t="shared" si="565"/>
        <v>90457.398454258757</v>
      </c>
    </row>
    <row r="1193" spans="1:67" ht="13.5" customHeight="1" outlineLevel="2">
      <c r="B1193" s="160" t="str">
        <f>"Jan "&amp;$L$10&amp;" $"</f>
        <v>Jan 2012 $</v>
      </c>
      <c r="C1193" s="161">
        <v>261894.592</v>
      </c>
      <c r="D1193" s="60"/>
      <c r="E1193" s="60"/>
      <c r="F1193" s="60"/>
      <c r="G1193" s="60"/>
      <c r="H1193" s="162"/>
    </row>
    <row r="1194" spans="1:67" ht="13.5" customHeight="1" outlineLevel="2">
      <c r="B1194" s="14" t="s">
        <v>549</v>
      </c>
      <c r="C1194" s="163">
        <v>0.13739999999999999</v>
      </c>
      <c r="D1194" s="163">
        <v>0.53769999999999996</v>
      </c>
      <c r="E1194" s="163">
        <v>0.32490000000000002</v>
      </c>
      <c r="F1194" s="163">
        <v>0</v>
      </c>
      <c r="G1194" s="163">
        <v>0</v>
      </c>
      <c r="H1194" s="164"/>
      <c r="J1194" s="17"/>
      <c r="K1194" s="17"/>
    </row>
    <row r="1195" spans="1:67" ht="13.5" customHeight="1" outlineLevel="2">
      <c r="B1195" s="14" t="s">
        <v>323</v>
      </c>
      <c r="C1195" s="193">
        <v>2.52E-2</v>
      </c>
      <c r="D1195" s="60"/>
      <c r="E1195" s="60"/>
      <c r="F1195" s="60"/>
      <c r="G1195" s="60"/>
    </row>
    <row r="1196" spans="1:67" ht="13.5" customHeight="1" outlineLevel="2">
      <c r="B1196" s="14" t="s">
        <v>550</v>
      </c>
      <c r="C1196" s="159">
        <v>2060</v>
      </c>
      <c r="D1196" s="159">
        <v>1</v>
      </c>
    </row>
    <row r="1197" spans="1:67" ht="13.5" customHeight="1" outlineLevel="2">
      <c r="B1197" s="14" t="s">
        <v>551</v>
      </c>
      <c r="C1197" s="159">
        <v>2062</v>
      </c>
      <c r="D1197" s="159">
        <v>12</v>
      </c>
    </row>
    <row r="1198" spans="1:67" ht="13.5" customHeight="1" outlineLevel="2">
      <c r="B1198" s="15" t="s">
        <v>552</v>
      </c>
      <c r="L1198" s="166">
        <f t="shared" ref="L1198:BO1198" si="566">(1+$C1195)^L$21</f>
        <v>1.0125216047077712</v>
      </c>
      <c r="M1198" s="166">
        <f t="shared" si="566"/>
        <v>1.0380371491464069</v>
      </c>
      <c r="N1198" s="166">
        <f t="shared" si="566"/>
        <v>1.0641956853048962</v>
      </c>
      <c r="O1198" s="166">
        <f t="shared" si="566"/>
        <v>1.0910134165745795</v>
      </c>
      <c r="P1198" s="166">
        <f t="shared" si="566"/>
        <v>1.1185069546722588</v>
      </c>
      <c r="Q1198" s="166">
        <f t="shared" si="566"/>
        <v>1.1466933299299995</v>
      </c>
      <c r="R1198" s="166">
        <f t="shared" si="566"/>
        <v>1.1755900018442353</v>
      </c>
      <c r="S1198" s="166">
        <f t="shared" si="566"/>
        <v>1.2052148698907099</v>
      </c>
      <c r="T1198" s="166">
        <f t="shared" si="566"/>
        <v>1.2355862846119556</v>
      </c>
      <c r="U1198" s="166">
        <f t="shared" si="566"/>
        <v>1.2667230589841769</v>
      </c>
      <c r="V1198" s="166">
        <f t="shared" si="566"/>
        <v>1.2986444800705779</v>
      </c>
      <c r="W1198" s="166">
        <f t="shared" si="566"/>
        <v>1.3313703209683565</v>
      </c>
      <c r="X1198" s="166">
        <f t="shared" si="566"/>
        <v>1.3649208530567589</v>
      </c>
      <c r="Y1198" s="166">
        <f t="shared" si="566"/>
        <v>1.399316858553789</v>
      </c>
      <c r="Z1198" s="166">
        <f t="shared" si="566"/>
        <v>1.4345796433893443</v>
      </c>
      <c r="AA1198" s="166">
        <f t="shared" si="566"/>
        <v>1.4707310504027555</v>
      </c>
      <c r="AB1198" s="166">
        <f t="shared" si="566"/>
        <v>1.507793472872905</v>
      </c>
      <c r="AC1198" s="166">
        <f t="shared" si="566"/>
        <v>1.5457898683893019</v>
      </c>
      <c r="AD1198" s="166">
        <f t="shared" si="566"/>
        <v>1.5847437730727121</v>
      </c>
      <c r="AE1198" s="166">
        <f t="shared" si="566"/>
        <v>1.6246793161541444</v>
      </c>
      <c r="AF1198" s="166">
        <f t="shared" si="566"/>
        <v>1.6656212349212287</v>
      </c>
      <c r="AG1198" s="166">
        <f t="shared" si="566"/>
        <v>1.7075948900412434</v>
      </c>
      <c r="AH1198" s="166">
        <f t="shared" si="566"/>
        <v>1.7506262812702824</v>
      </c>
      <c r="AI1198" s="166">
        <f t="shared" si="566"/>
        <v>1.7947420635582936</v>
      </c>
      <c r="AJ1198" s="166">
        <f t="shared" si="566"/>
        <v>1.8399695635599622</v>
      </c>
      <c r="AK1198" s="166">
        <f t="shared" si="566"/>
        <v>1.8863367965616731</v>
      </c>
      <c r="AL1198" s="166">
        <f t="shared" si="566"/>
        <v>1.933872483835027</v>
      </c>
      <c r="AM1198" s="166">
        <f t="shared" si="566"/>
        <v>1.9826060704276696</v>
      </c>
      <c r="AN1198" s="166">
        <f t="shared" si="566"/>
        <v>2.0325677434024465</v>
      </c>
      <c r="AO1198" s="166">
        <f t="shared" si="566"/>
        <v>2.0837884505361881</v>
      </c>
      <c r="AP1198" s="166">
        <f t="shared" si="566"/>
        <v>2.1362999194896997</v>
      </c>
      <c r="AQ1198" s="166">
        <f t="shared" si="566"/>
        <v>2.1901346774608399</v>
      </c>
      <c r="AR1198" s="166">
        <f t="shared" si="566"/>
        <v>2.2453260713328529</v>
      </c>
      <c r="AS1198" s="166">
        <f t="shared" si="566"/>
        <v>2.3019082883304405</v>
      </c>
      <c r="AT1198" s="166">
        <f t="shared" si="566"/>
        <v>2.3599163771963672</v>
      </c>
      <c r="AU1198" s="166">
        <f t="shared" si="566"/>
        <v>2.4193862699017155</v>
      </c>
      <c r="AV1198" s="166">
        <f t="shared" si="566"/>
        <v>2.4803548039032384</v>
      </c>
      <c r="AW1198" s="166">
        <f t="shared" si="566"/>
        <v>2.5428597449615999</v>
      </c>
      <c r="AX1198" s="166">
        <f t="shared" si="566"/>
        <v>2.606939810534632</v>
      </c>
      <c r="AY1198" s="166">
        <f t="shared" si="566"/>
        <v>2.672634693760104</v>
      </c>
      <c r="AZ1198" s="166">
        <f t="shared" si="566"/>
        <v>2.7399850880428587</v>
      </c>
      <c r="BA1198" s="166">
        <f t="shared" si="566"/>
        <v>2.8090327122615379</v>
      </c>
      <c r="BB1198" s="166">
        <f t="shared" si="566"/>
        <v>2.8798203366105284</v>
      </c>
      <c r="BC1198" s="166">
        <f t="shared" si="566"/>
        <v>2.9523918090931134</v>
      </c>
      <c r="BD1198" s="166">
        <f t="shared" si="566"/>
        <v>3.0267920826822596</v>
      </c>
      <c r="BE1198" s="166">
        <f t="shared" si="566"/>
        <v>3.1030672431658526</v>
      </c>
      <c r="BF1198" s="166">
        <f t="shared" si="566"/>
        <v>3.1812645376936315</v>
      </c>
      <c r="BG1198" s="166">
        <f t="shared" si="566"/>
        <v>3.2614324040435108</v>
      </c>
      <c r="BH1198" s="166">
        <f t="shared" si="566"/>
        <v>3.3436205006254069</v>
      </c>
      <c r="BI1198" s="166">
        <f t="shared" si="566"/>
        <v>3.4278797372411671</v>
      </c>
      <c r="BJ1198" s="166">
        <f t="shared" si="566"/>
        <v>3.5142623066196435</v>
      </c>
      <c r="BK1198" s="166">
        <f t="shared" si="566"/>
        <v>3.6028217167464582</v>
      </c>
      <c r="BL1198" s="166">
        <f t="shared" si="566"/>
        <v>3.6936128240084685</v>
      </c>
      <c r="BM1198" s="166">
        <f t="shared" si="566"/>
        <v>3.7866918671734817</v>
      </c>
      <c r="BN1198" s="166">
        <f t="shared" si="566"/>
        <v>3.8821165022262529</v>
      </c>
      <c r="BO1198" s="166">
        <f t="shared" si="566"/>
        <v>3.979945838082354</v>
      </c>
    </row>
    <row r="1199" spans="1:67" ht="13.5" customHeight="1" outlineLevel="2">
      <c r="B1199" s="14" t="s">
        <v>553</v>
      </c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</row>
    <row r="1200" spans="1:67" ht="13.5" customHeight="1" outlineLevel="2">
      <c r="B1200" s="64" t="s">
        <v>554</v>
      </c>
      <c r="L1200" s="2">
        <f t="shared" ref="L1200:BO1200" si="567">IF(L$10&gt;$C1197,0,+K1203)</f>
        <v>0</v>
      </c>
      <c r="M1200" s="2">
        <f t="shared" si="567"/>
        <v>0</v>
      </c>
      <c r="N1200" s="2">
        <f t="shared" si="567"/>
        <v>0</v>
      </c>
      <c r="O1200" s="2">
        <f t="shared" si="567"/>
        <v>0</v>
      </c>
      <c r="P1200" s="2">
        <f t="shared" si="567"/>
        <v>0</v>
      </c>
      <c r="Q1200" s="2">
        <f t="shared" si="567"/>
        <v>0</v>
      </c>
      <c r="R1200" s="2">
        <f t="shared" si="567"/>
        <v>0</v>
      </c>
      <c r="S1200" s="2">
        <f t="shared" si="567"/>
        <v>0</v>
      </c>
      <c r="T1200" s="2">
        <f t="shared" si="567"/>
        <v>0</v>
      </c>
      <c r="U1200" s="2">
        <f t="shared" si="567"/>
        <v>0</v>
      </c>
      <c r="V1200" s="2">
        <f t="shared" si="567"/>
        <v>0</v>
      </c>
      <c r="W1200" s="2">
        <f t="shared" si="567"/>
        <v>0</v>
      </c>
      <c r="X1200" s="2">
        <f t="shared" si="567"/>
        <v>0</v>
      </c>
      <c r="Y1200" s="2">
        <f t="shared" si="567"/>
        <v>0</v>
      </c>
      <c r="Z1200" s="2">
        <f t="shared" si="567"/>
        <v>0</v>
      </c>
      <c r="AA1200" s="2">
        <f t="shared" si="567"/>
        <v>0</v>
      </c>
      <c r="AB1200" s="2">
        <f t="shared" si="567"/>
        <v>0</v>
      </c>
      <c r="AC1200" s="2">
        <f t="shared" si="567"/>
        <v>0</v>
      </c>
      <c r="AD1200" s="2">
        <f t="shared" si="567"/>
        <v>0</v>
      </c>
      <c r="AE1200" s="2">
        <f t="shared" si="567"/>
        <v>0</v>
      </c>
      <c r="AF1200" s="2">
        <f t="shared" si="567"/>
        <v>0</v>
      </c>
      <c r="AG1200" s="2">
        <f t="shared" si="567"/>
        <v>0</v>
      </c>
      <c r="AH1200" s="2">
        <f t="shared" si="567"/>
        <v>0</v>
      </c>
      <c r="AI1200" s="2">
        <f t="shared" si="567"/>
        <v>0</v>
      </c>
      <c r="AJ1200" s="2">
        <f t="shared" si="567"/>
        <v>0</v>
      </c>
      <c r="AK1200" s="2">
        <f t="shared" si="567"/>
        <v>0</v>
      </c>
      <c r="AL1200" s="2">
        <f t="shared" si="567"/>
        <v>0</v>
      </c>
      <c r="AM1200" s="2">
        <f t="shared" si="567"/>
        <v>0</v>
      </c>
      <c r="AN1200" s="2">
        <f t="shared" si="567"/>
        <v>0</v>
      </c>
      <c r="AO1200" s="2">
        <f t="shared" si="567"/>
        <v>0</v>
      </c>
      <c r="AP1200" s="2">
        <f t="shared" si="567"/>
        <v>0</v>
      </c>
      <c r="AQ1200" s="2">
        <f t="shared" si="567"/>
        <v>0</v>
      </c>
      <c r="AR1200" s="2">
        <f t="shared" si="567"/>
        <v>0</v>
      </c>
      <c r="AS1200" s="2">
        <f t="shared" si="567"/>
        <v>0</v>
      </c>
      <c r="AT1200" s="2">
        <f t="shared" si="567"/>
        <v>0</v>
      </c>
      <c r="AU1200" s="2">
        <f t="shared" si="567"/>
        <v>0</v>
      </c>
      <c r="AV1200" s="2">
        <f t="shared" si="567"/>
        <v>0</v>
      </c>
      <c r="AW1200" s="2">
        <f t="shared" si="567"/>
        <v>0</v>
      </c>
      <c r="AX1200" s="2">
        <f t="shared" si="567"/>
        <v>0</v>
      </c>
      <c r="AY1200" s="2">
        <f t="shared" si="567"/>
        <v>0</v>
      </c>
      <c r="AZ1200" s="2">
        <f t="shared" si="567"/>
        <v>0</v>
      </c>
      <c r="BA1200" s="2">
        <f t="shared" si="567"/>
        <v>0</v>
      </c>
      <c r="BB1200" s="2">
        <f t="shared" si="567"/>
        <v>0</v>
      </c>
      <c r="BC1200" s="2">
        <f t="shared" si="567"/>
        <v>0</v>
      </c>
      <c r="BD1200" s="2">
        <f t="shared" si="567"/>
        <v>0</v>
      </c>
      <c r="BE1200" s="2">
        <f t="shared" si="567"/>
        <v>0</v>
      </c>
      <c r="BF1200" s="2">
        <f t="shared" si="567"/>
        <v>0</v>
      </c>
      <c r="BG1200" s="2">
        <f t="shared" si="567"/>
        <v>0</v>
      </c>
      <c r="BH1200" s="2">
        <f t="shared" si="567"/>
        <v>0</v>
      </c>
      <c r="BI1200" s="2">
        <f t="shared" si="567"/>
        <v>124077.83419376916</v>
      </c>
      <c r="BJ1200" s="2">
        <f t="shared" si="567"/>
        <v>629634.08938712871</v>
      </c>
      <c r="BK1200" s="2">
        <f t="shared" si="567"/>
        <v>0</v>
      </c>
      <c r="BL1200" s="2">
        <f t="shared" si="567"/>
        <v>0</v>
      </c>
      <c r="BM1200" s="2">
        <f t="shared" si="567"/>
        <v>0</v>
      </c>
      <c r="BN1200" s="2">
        <f t="shared" si="567"/>
        <v>0</v>
      </c>
      <c r="BO1200" s="2">
        <f t="shared" si="567"/>
        <v>0</v>
      </c>
    </row>
    <row r="1201" spans="2:67" ht="13.5" customHeight="1" outlineLevel="2">
      <c r="B1201" s="64" t="s">
        <v>555</v>
      </c>
      <c r="L1201" s="2">
        <f t="shared" ref="L1201:BO1201" si="568">IF(AND(L$10&gt;=$C1196,L$10&lt;=$C1197),INDEX($C1194:$G1194,1,L$10-$C1196+1)*$C1193*L1198,0)</f>
        <v>0</v>
      </c>
      <c r="M1201" s="2">
        <f t="shared" si="568"/>
        <v>0</v>
      </c>
      <c r="N1201" s="2">
        <f t="shared" si="568"/>
        <v>0</v>
      </c>
      <c r="O1201" s="2">
        <f t="shared" si="568"/>
        <v>0</v>
      </c>
      <c r="P1201" s="2">
        <f t="shared" si="568"/>
        <v>0</v>
      </c>
      <c r="Q1201" s="2">
        <f t="shared" si="568"/>
        <v>0</v>
      </c>
      <c r="R1201" s="2">
        <f t="shared" si="568"/>
        <v>0</v>
      </c>
      <c r="S1201" s="2">
        <f t="shared" si="568"/>
        <v>0</v>
      </c>
      <c r="T1201" s="2">
        <f t="shared" si="568"/>
        <v>0</v>
      </c>
      <c r="U1201" s="2">
        <f t="shared" si="568"/>
        <v>0</v>
      </c>
      <c r="V1201" s="2">
        <f t="shared" si="568"/>
        <v>0</v>
      </c>
      <c r="W1201" s="2">
        <f t="shared" si="568"/>
        <v>0</v>
      </c>
      <c r="X1201" s="2">
        <f t="shared" si="568"/>
        <v>0</v>
      </c>
      <c r="Y1201" s="2">
        <f t="shared" si="568"/>
        <v>0</v>
      </c>
      <c r="Z1201" s="2">
        <f t="shared" si="568"/>
        <v>0</v>
      </c>
      <c r="AA1201" s="2">
        <f t="shared" si="568"/>
        <v>0</v>
      </c>
      <c r="AB1201" s="2">
        <f t="shared" si="568"/>
        <v>0</v>
      </c>
      <c r="AC1201" s="2">
        <f t="shared" si="568"/>
        <v>0</v>
      </c>
      <c r="AD1201" s="2">
        <f t="shared" si="568"/>
        <v>0</v>
      </c>
      <c r="AE1201" s="2">
        <f t="shared" si="568"/>
        <v>0</v>
      </c>
      <c r="AF1201" s="2">
        <f t="shared" si="568"/>
        <v>0</v>
      </c>
      <c r="AG1201" s="2">
        <f t="shared" si="568"/>
        <v>0</v>
      </c>
      <c r="AH1201" s="2">
        <f t="shared" si="568"/>
        <v>0</v>
      </c>
      <c r="AI1201" s="2">
        <f t="shared" si="568"/>
        <v>0</v>
      </c>
      <c r="AJ1201" s="2">
        <f t="shared" si="568"/>
        <v>0</v>
      </c>
      <c r="AK1201" s="2">
        <f t="shared" si="568"/>
        <v>0</v>
      </c>
      <c r="AL1201" s="2">
        <f t="shared" si="568"/>
        <v>0</v>
      </c>
      <c r="AM1201" s="2">
        <f t="shared" si="568"/>
        <v>0</v>
      </c>
      <c r="AN1201" s="2">
        <f t="shared" si="568"/>
        <v>0</v>
      </c>
      <c r="AO1201" s="2">
        <f t="shared" si="568"/>
        <v>0</v>
      </c>
      <c r="AP1201" s="2">
        <f t="shared" si="568"/>
        <v>0</v>
      </c>
      <c r="AQ1201" s="2">
        <f t="shared" si="568"/>
        <v>0</v>
      </c>
      <c r="AR1201" s="2">
        <f t="shared" si="568"/>
        <v>0</v>
      </c>
      <c r="AS1201" s="2">
        <f t="shared" si="568"/>
        <v>0</v>
      </c>
      <c r="AT1201" s="2">
        <f t="shared" si="568"/>
        <v>0</v>
      </c>
      <c r="AU1201" s="2">
        <f t="shared" si="568"/>
        <v>0</v>
      </c>
      <c r="AV1201" s="2">
        <f t="shared" si="568"/>
        <v>0</v>
      </c>
      <c r="AW1201" s="2">
        <f t="shared" si="568"/>
        <v>0</v>
      </c>
      <c r="AX1201" s="2">
        <f t="shared" si="568"/>
        <v>0</v>
      </c>
      <c r="AY1201" s="2">
        <f t="shared" si="568"/>
        <v>0</v>
      </c>
      <c r="AZ1201" s="2">
        <f t="shared" si="568"/>
        <v>0</v>
      </c>
      <c r="BA1201" s="2">
        <f t="shared" si="568"/>
        <v>0</v>
      </c>
      <c r="BB1201" s="2">
        <f t="shared" si="568"/>
        <v>0</v>
      </c>
      <c r="BC1201" s="2">
        <f t="shared" si="568"/>
        <v>0</v>
      </c>
      <c r="BD1201" s="2">
        <f t="shared" si="568"/>
        <v>0</v>
      </c>
      <c r="BE1201" s="2">
        <f t="shared" si="568"/>
        <v>0</v>
      </c>
      <c r="BF1201" s="2">
        <f t="shared" si="568"/>
        <v>0</v>
      </c>
      <c r="BG1201" s="2">
        <f t="shared" si="568"/>
        <v>0</v>
      </c>
      <c r="BH1201" s="2">
        <f t="shared" si="568"/>
        <v>120317.899824261</v>
      </c>
      <c r="BI1201" s="2">
        <f t="shared" si="568"/>
        <v>482716.49993333232</v>
      </c>
      <c r="BJ1201" s="2">
        <f t="shared" si="568"/>
        <v>299027.0085869701</v>
      </c>
      <c r="BK1201" s="2">
        <f t="shared" si="568"/>
        <v>0</v>
      </c>
      <c r="BL1201" s="2">
        <f t="shared" si="568"/>
        <v>0</v>
      </c>
      <c r="BM1201" s="2">
        <f t="shared" si="568"/>
        <v>0</v>
      </c>
      <c r="BN1201" s="2">
        <f t="shared" si="568"/>
        <v>0</v>
      </c>
      <c r="BO1201" s="2">
        <f t="shared" si="568"/>
        <v>0</v>
      </c>
    </row>
    <row r="1202" spans="2:67" ht="13.5" customHeight="1" outlineLevel="2">
      <c r="B1202" s="64" t="s">
        <v>3</v>
      </c>
      <c r="C1202" s="165">
        <v>6.25E-2</v>
      </c>
      <c r="L1202" s="2">
        <f t="shared" ref="L1202:BO1202" si="569">SUM(L1200,L1201/2)*$C1202*IF(L$10=$C1196,(13-$D1196)/12,IF(L$10=$C1197,($D1197-1)/12,1))</f>
        <v>0</v>
      </c>
      <c r="M1202" s="2">
        <f t="shared" si="569"/>
        <v>0</v>
      </c>
      <c r="N1202" s="2">
        <f t="shared" si="569"/>
        <v>0</v>
      </c>
      <c r="O1202" s="2">
        <f t="shared" si="569"/>
        <v>0</v>
      </c>
      <c r="P1202" s="2">
        <f t="shared" si="569"/>
        <v>0</v>
      </c>
      <c r="Q1202" s="2">
        <f t="shared" si="569"/>
        <v>0</v>
      </c>
      <c r="R1202" s="2">
        <f t="shared" si="569"/>
        <v>0</v>
      </c>
      <c r="S1202" s="2">
        <f t="shared" si="569"/>
        <v>0</v>
      </c>
      <c r="T1202" s="2">
        <f t="shared" si="569"/>
        <v>0</v>
      </c>
      <c r="U1202" s="2">
        <f t="shared" si="569"/>
        <v>0</v>
      </c>
      <c r="V1202" s="2">
        <f t="shared" si="569"/>
        <v>0</v>
      </c>
      <c r="W1202" s="2">
        <f t="shared" si="569"/>
        <v>0</v>
      </c>
      <c r="X1202" s="2">
        <f t="shared" si="569"/>
        <v>0</v>
      </c>
      <c r="Y1202" s="2">
        <f t="shared" si="569"/>
        <v>0</v>
      </c>
      <c r="Z1202" s="2">
        <f t="shared" si="569"/>
        <v>0</v>
      </c>
      <c r="AA1202" s="2">
        <f t="shared" si="569"/>
        <v>0</v>
      </c>
      <c r="AB1202" s="2">
        <f t="shared" si="569"/>
        <v>0</v>
      </c>
      <c r="AC1202" s="2">
        <f t="shared" si="569"/>
        <v>0</v>
      </c>
      <c r="AD1202" s="2">
        <f t="shared" si="569"/>
        <v>0</v>
      </c>
      <c r="AE1202" s="2">
        <f t="shared" si="569"/>
        <v>0</v>
      </c>
      <c r="AF1202" s="2">
        <f t="shared" si="569"/>
        <v>0</v>
      </c>
      <c r="AG1202" s="2">
        <f t="shared" si="569"/>
        <v>0</v>
      </c>
      <c r="AH1202" s="2">
        <f t="shared" si="569"/>
        <v>0</v>
      </c>
      <c r="AI1202" s="2">
        <f t="shared" si="569"/>
        <v>0</v>
      </c>
      <c r="AJ1202" s="2">
        <f t="shared" si="569"/>
        <v>0</v>
      </c>
      <c r="AK1202" s="2">
        <f t="shared" si="569"/>
        <v>0</v>
      </c>
      <c r="AL1202" s="2">
        <f t="shared" si="569"/>
        <v>0</v>
      </c>
      <c r="AM1202" s="2">
        <f t="shared" si="569"/>
        <v>0</v>
      </c>
      <c r="AN1202" s="2">
        <f t="shared" si="569"/>
        <v>0</v>
      </c>
      <c r="AO1202" s="2">
        <f t="shared" si="569"/>
        <v>0</v>
      </c>
      <c r="AP1202" s="2">
        <f t="shared" si="569"/>
        <v>0</v>
      </c>
      <c r="AQ1202" s="2">
        <f t="shared" si="569"/>
        <v>0</v>
      </c>
      <c r="AR1202" s="2">
        <f t="shared" si="569"/>
        <v>0</v>
      </c>
      <c r="AS1202" s="2">
        <f t="shared" si="569"/>
        <v>0</v>
      </c>
      <c r="AT1202" s="2">
        <f t="shared" si="569"/>
        <v>0</v>
      </c>
      <c r="AU1202" s="2">
        <f t="shared" si="569"/>
        <v>0</v>
      </c>
      <c r="AV1202" s="2">
        <f t="shared" si="569"/>
        <v>0</v>
      </c>
      <c r="AW1202" s="2">
        <f t="shared" si="569"/>
        <v>0</v>
      </c>
      <c r="AX1202" s="2">
        <f t="shared" si="569"/>
        <v>0</v>
      </c>
      <c r="AY1202" s="2">
        <f t="shared" si="569"/>
        <v>0</v>
      </c>
      <c r="AZ1202" s="2">
        <f t="shared" si="569"/>
        <v>0</v>
      </c>
      <c r="BA1202" s="2">
        <f t="shared" si="569"/>
        <v>0</v>
      </c>
      <c r="BB1202" s="2">
        <f t="shared" si="569"/>
        <v>0</v>
      </c>
      <c r="BC1202" s="2">
        <f t="shared" si="569"/>
        <v>0</v>
      </c>
      <c r="BD1202" s="2">
        <f t="shared" si="569"/>
        <v>0</v>
      </c>
      <c r="BE1202" s="2">
        <f t="shared" si="569"/>
        <v>0</v>
      </c>
      <c r="BF1202" s="2">
        <f t="shared" si="569"/>
        <v>0</v>
      </c>
      <c r="BG1202" s="2">
        <f t="shared" si="569"/>
        <v>0</v>
      </c>
      <c r="BH1202" s="2">
        <f t="shared" si="569"/>
        <v>3759.9343695081561</v>
      </c>
      <c r="BI1202" s="2">
        <f t="shared" si="569"/>
        <v>22839.755260027207</v>
      </c>
      <c r="BJ1202" s="2">
        <f t="shared" si="569"/>
        <v>44638.664221285166</v>
      </c>
      <c r="BK1202" s="2">
        <f t="shared" si="569"/>
        <v>0</v>
      </c>
      <c r="BL1202" s="2">
        <f t="shared" si="569"/>
        <v>0</v>
      </c>
      <c r="BM1202" s="2">
        <f t="shared" si="569"/>
        <v>0</v>
      </c>
      <c r="BN1202" s="2">
        <f t="shared" si="569"/>
        <v>0</v>
      </c>
      <c r="BO1202" s="2">
        <f t="shared" si="569"/>
        <v>0</v>
      </c>
    </row>
    <row r="1203" spans="2:67" ht="13.5" customHeight="1" outlineLevel="2">
      <c r="B1203" s="64" t="s">
        <v>556</v>
      </c>
      <c r="K1203" s="167"/>
      <c r="L1203" s="2">
        <f>SUM(L1200:L1202)</f>
        <v>0</v>
      </c>
      <c r="M1203" s="2">
        <f t="shared" ref="M1203:BO1203" si="570">SUM(M1200:M1202)</f>
        <v>0</v>
      </c>
      <c r="N1203" s="2">
        <f t="shared" si="570"/>
        <v>0</v>
      </c>
      <c r="O1203" s="2">
        <f t="shared" si="570"/>
        <v>0</v>
      </c>
      <c r="P1203" s="2">
        <f t="shared" si="570"/>
        <v>0</v>
      </c>
      <c r="Q1203" s="2">
        <f t="shared" si="570"/>
        <v>0</v>
      </c>
      <c r="R1203" s="2">
        <f t="shared" si="570"/>
        <v>0</v>
      </c>
      <c r="S1203" s="2">
        <f t="shared" si="570"/>
        <v>0</v>
      </c>
      <c r="T1203" s="2">
        <f t="shared" si="570"/>
        <v>0</v>
      </c>
      <c r="U1203" s="2">
        <f t="shared" si="570"/>
        <v>0</v>
      </c>
      <c r="V1203" s="2">
        <f t="shared" si="570"/>
        <v>0</v>
      </c>
      <c r="W1203" s="2">
        <f t="shared" si="570"/>
        <v>0</v>
      </c>
      <c r="X1203" s="2">
        <f t="shared" si="570"/>
        <v>0</v>
      </c>
      <c r="Y1203" s="2">
        <f t="shared" si="570"/>
        <v>0</v>
      </c>
      <c r="Z1203" s="2">
        <f t="shared" si="570"/>
        <v>0</v>
      </c>
      <c r="AA1203" s="2">
        <f t="shared" si="570"/>
        <v>0</v>
      </c>
      <c r="AB1203" s="2">
        <f t="shared" si="570"/>
        <v>0</v>
      </c>
      <c r="AC1203" s="2">
        <f t="shared" si="570"/>
        <v>0</v>
      </c>
      <c r="AD1203" s="2">
        <f t="shared" si="570"/>
        <v>0</v>
      </c>
      <c r="AE1203" s="2">
        <f t="shared" si="570"/>
        <v>0</v>
      </c>
      <c r="AF1203" s="2">
        <f t="shared" si="570"/>
        <v>0</v>
      </c>
      <c r="AG1203" s="2">
        <f t="shared" si="570"/>
        <v>0</v>
      </c>
      <c r="AH1203" s="2">
        <f t="shared" si="570"/>
        <v>0</v>
      </c>
      <c r="AI1203" s="2">
        <f t="shared" si="570"/>
        <v>0</v>
      </c>
      <c r="AJ1203" s="2">
        <f t="shared" si="570"/>
        <v>0</v>
      </c>
      <c r="AK1203" s="2">
        <f t="shared" si="570"/>
        <v>0</v>
      </c>
      <c r="AL1203" s="2">
        <f t="shared" si="570"/>
        <v>0</v>
      </c>
      <c r="AM1203" s="2">
        <f t="shared" si="570"/>
        <v>0</v>
      </c>
      <c r="AN1203" s="2">
        <f t="shared" si="570"/>
        <v>0</v>
      </c>
      <c r="AO1203" s="2">
        <f t="shared" si="570"/>
        <v>0</v>
      </c>
      <c r="AP1203" s="2">
        <f t="shared" si="570"/>
        <v>0</v>
      </c>
      <c r="AQ1203" s="2">
        <f t="shared" si="570"/>
        <v>0</v>
      </c>
      <c r="AR1203" s="2">
        <f t="shared" si="570"/>
        <v>0</v>
      </c>
      <c r="AS1203" s="2">
        <f t="shared" si="570"/>
        <v>0</v>
      </c>
      <c r="AT1203" s="2">
        <f t="shared" si="570"/>
        <v>0</v>
      </c>
      <c r="AU1203" s="2">
        <f t="shared" si="570"/>
        <v>0</v>
      </c>
      <c r="AV1203" s="2">
        <f t="shared" si="570"/>
        <v>0</v>
      </c>
      <c r="AW1203" s="2">
        <f t="shared" si="570"/>
        <v>0</v>
      </c>
      <c r="AX1203" s="2">
        <f t="shared" si="570"/>
        <v>0</v>
      </c>
      <c r="AY1203" s="2">
        <f t="shared" si="570"/>
        <v>0</v>
      </c>
      <c r="AZ1203" s="2">
        <f t="shared" si="570"/>
        <v>0</v>
      </c>
      <c r="BA1203" s="2">
        <f t="shared" si="570"/>
        <v>0</v>
      </c>
      <c r="BB1203" s="2">
        <f t="shared" si="570"/>
        <v>0</v>
      </c>
      <c r="BC1203" s="2">
        <f t="shared" si="570"/>
        <v>0</v>
      </c>
      <c r="BD1203" s="2">
        <f t="shared" si="570"/>
        <v>0</v>
      </c>
      <c r="BE1203" s="2">
        <f t="shared" si="570"/>
        <v>0</v>
      </c>
      <c r="BF1203" s="2">
        <f t="shared" si="570"/>
        <v>0</v>
      </c>
      <c r="BG1203" s="2">
        <f t="shared" si="570"/>
        <v>0</v>
      </c>
      <c r="BH1203" s="2">
        <f t="shared" si="570"/>
        <v>124077.83419376916</v>
      </c>
      <c r="BI1203" s="2">
        <f t="shared" si="570"/>
        <v>629634.08938712871</v>
      </c>
      <c r="BJ1203" s="2">
        <f t="shared" si="570"/>
        <v>973299.7621953839</v>
      </c>
      <c r="BK1203" s="2">
        <f t="shared" si="570"/>
        <v>0</v>
      </c>
      <c r="BL1203" s="2">
        <f t="shared" si="570"/>
        <v>0</v>
      </c>
      <c r="BM1203" s="2">
        <f t="shared" si="570"/>
        <v>0</v>
      </c>
      <c r="BN1203" s="2">
        <f t="shared" si="570"/>
        <v>0</v>
      </c>
      <c r="BO1203" s="2">
        <f t="shared" si="570"/>
        <v>0</v>
      </c>
    </row>
    <row r="1204" spans="2:67" ht="13.5" customHeight="1" outlineLevel="2">
      <c r="B1204" s="168" t="s">
        <v>557</v>
      </c>
      <c r="E1204" s="2">
        <f>MAX(L1203:BO1203)*(1+$C$8)</f>
        <v>973299.7621953839</v>
      </c>
      <c r="F1204" s="159">
        <v>30</v>
      </c>
      <c r="G1204" s="169">
        <f>+$C$6</f>
        <v>2.9999999999999997E-4</v>
      </c>
      <c r="H1204" s="151"/>
      <c r="L1204" s="2"/>
      <c r="M1204" s="2"/>
      <c r="N1204" s="2"/>
      <c r="O1204" s="2"/>
      <c r="P1204" s="2"/>
      <c r="Q1204" s="2"/>
    </row>
    <row r="1205" spans="2:67" ht="13.5" customHeight="1" outlineLevel="2">
      <c r="B1205" s="14"/>
    </row>
    <row r="1206" spans="2:67" ht="13.5" customHeight="1" outlineLevel="2">
      <c r="B1206" s="170" t="s">
        <v>558</v>
      </c>
    </row>
    <row r="1207" spans="2:67" ht="13.5" customHeight="1" outlineLevel="2">
      <c r="B1207" s="168" t="s">
        <v>559</v>
      </c>
      <c r="K1207" s="2"/>
      <c r="L1207" s="2">
        <f t="shared" ref="L1207:BO1207" si="571">IF(L$10=$C1197,$E1204,K1209)</f>
        <v>0</v>
      </c>
      <c r="M1207" s="2">
        <f t="shared" si="571"/>
        <v>0</v>
      </c>
      <c r="N1207" s="2">
        <f t="shared" si="571"/>
        <v>0</v>
      </c>
      <c r="O1207" s="2">
        <f t="shared" si="571"/>
        <v>0</v>
      </c>
      <c r="P1207" s="2">
        <f t="shared" si="571"/>
        <v>0</v>
      </c>
      <c r="Q1207" s="2">
        <f t="shared" si="571"/>
        <v>0</v>
      </c>
      <c r="R1207" s="2">
        <f t="shared" si="571"/>
        <v>0</v>
      </c>
      <c r="S1207" s="2">
        <f t="shared" si="571"/>
        <v>0</v>
      </c>
      <c r="T1207" s="2">
        <f t="shared" si="571"/>
        <v>0</v>
      </c>
      <c r="U1207" s="2">
        <f t="shared" si="571"/>
        <v>0</v>
      </c>
      <c r="V1207" s="2">
        <f t="shared" si="571"/>
        <v>0</v>
      </c>
      <c r="W1207" s="2">
        <f t="shared" si="571"/>
        <v>0</v>
      </c>
      <c r="X1207" s="2">
        <f t="shared" si="571"/>
        <v>0</v>
      </c>
      <c r="Y1207" s="2">
        <f t="shared" si="571"/>
        <v>0</v>
      </c>
      <c r="Z1207" s="2">
        <f t="shared" si="571"/>
        <v>0</v>
      </c>
      <c r="AA1207" s="2">
        <f t="shared" si="571"/>
        <v>0</v>
      </c>
      <c r="AB1207" s="2">
        <f t="shared" si="571"/>
        <v>0</v>
      </c>
      <c r="AC1207" s="2">
        <f t="shared" si="571"/>
        <v>0</v>
      </c>
      <c r="AD1207" s="2">
        <f t="shared" si="571"/>
        <v>0</v>
      </c>
      <c r="AE1207" s="2">
        <f t="shared" si="571"/>
        <v>0</v>
      </c>
      <c r="AF1207" s="2">
        <f t="shared" si="571"/>
        <v>0</v>
      </c>
      <c r="AG1207" s="2">
        <f t="shared" si="571"/>
        <v>0</v>
      </c>
      <c r="AH1207" s="2">
        <f t="shared" si="571"/>
        <v>0</v>
      </c>
      <c r="AI1207" s="2">
        <f t="shared" si="571"/>
        <v>0</v>
      </c>
      <c r="AJ1207" s="2">
        <f t="shared" si="571"/>
        <v>0</v>
      </c>
      <c r="AK1207" s="2">
        <f t="shared" si="571"/>
        <v>0</v>
      </c>
      <c r="AL1207" s="2">
        <f t="shared" si="571"/>
        <v>0</v>
      </c>
      <c r="AM1207" s="2">
        <f t="shared" si="571"/>
        <v>0</v>
      </c>
      <c r="AN1207" s="2">
        <f t="shared" si="571"/>
        <v>0</v>
      </c>
      <c r="AO1207" s="2">
        <f t="shared" si="571"/>
        <v>0</v>
      </c>
      <c r="AP1207" s="2">
        <f t="shared" si="571"/>
        <v>0</v>
      </c>
      <c r="AQ1207" s="2">
        <f t="shared" si="571"/>
        <v>0</v>
      </c>
      <c r="AR1207" s="2">
        <f t="shared" si="571"/>
        <v>0</v>
      </c>
      <c r="AS1207" s="2">
        <f t="shared" si="571"/>
        <v>0</v>
      </c>
      <c r="AT1207" s="2">
        <f t="shared" si="571"/>
        <v>0</v>
      </c>
      <c r="AU1207" s="2">
        <f t="shared" si="571"/>
        <v>0</v>
      </c>
      <c r="AV1207" s="2">
        <f t="shared" si="571"/>
        <v>0</v>
      </c>
      <c r="AW1207" s="2">
        <f t="shared" si="571"/>
        <v>0</v>
      </c>
      <c r="AX1207" s="2">
        <f t="shared" si="571"/>
        <v>0</v>
      </c>
      <c r="AY1207" s="2">
        <f t="shared" si="571"/>
        <v>0</v>
      </c>
      <c r="AZ1207" s="2">
        <f t="shared" si="571"/>
        <v>0</v>
      </c>
      <c r="BA1207" s="2">
        <f t="shared" si="571"/>
        <v>0</v>
      </c>
      <c r="BB1207" s="2">
        <f t="shared" si="571"/>
        <v>0</v>
      </c>
      <c r="BC1207" s="2">
        <f t="shared" si="571"/>
        <v>0</v>
      </c>
      <c r="BD1207" s="2">
        <f t="shared" si="571"/>
        <v>0</v>
      </c>
      <c r="BE1207" s="2">
        <f t="shared" si="571"/>
        <v>0</v>
      </c>
      <c r="BF1207" s="2">
        <f t="shared" si="571"/>
        <v>0</v>
      </c>
      <c r="BG1207" s="2">
        <f t="shared" si="571"/>
        <v>0</v>
      </c>
      <c r="BH1207" s="2">
        <f t="shared" si="571"/>
        <v>0</v>
      </c>
      <c r="BI1207" s="2">
        <f t="shared" si="571"/>
        <v>0</v>
      </c>
      <c r="BJ1207" s="2">
        <f t="shared" si="571"/>
        <v>973299.7621953839</v>
      </c>
      <c r="BK1207" s="2">
        <f t="shared" si="571"/>
        <v>970596.15174484113</v>
      </c>
      <c r="BL1207" s="2">
        <f t="shared" si="571"/>
        <v>938152.8263383283</v>
      </c>
      <c r="BM1207" s="2">
        <f t="shared" si="571"/>
        <v>905709.50093181548</v>
      </c>
      <c r="BN1207" s="2">
        <f t="shared" si="571"/>
        <v>873266.17552530265</v>
      </c>
      <c r="BO1207" s="2">
        <f t="shared" si="571"/>
        <v>840822.85011878982</v>
      </c>
    </row>
    <row r="1208" spans="2:67" ht="13.5" customHeight="1" outlineLevel="2">
      <c r="B1208" s="64" t="s">
        <v>541</v>
      </c>
      <c r="K1208" s="2"/>
      <c r="L1208" s="2">
        <f t="shared" ref="L1208:BO1208" si="572">IF(L$10=$C1197,$E1204/$F1204*(13-$D1197)/12,MIN(K1209,$E1204/$F1204))</f>
        <v>0</v>
      </c>
      <c r="M1208" s="2">
        <f t="shared" si="572"/>
        <v>0</v>
      </c>
      <c r="N1208" s="2">
        <f t="shared" si="572"/>
        <v>0</v>
      </c>
      <c r="O1208" s="2">
        <f t="shared" si="572"/>
        <v>0</v>
      </c>
      <c r="P1208" s="2">
        <f t="shared" si="572"/>
        <v>0</v>
      </c>
      <c r="Q1208" s="2">
        <f t="shared" si="572"/>
        <v>0</v>
      </c>
      <c r="R1208" s="2">
        <f t="shared" si="572"/>
        <v>0</v>
      </c>
      <c r="S1208" s="2">
        <f t="shared" si="572"/>
        <v>0</v>
      </c>
      <c r="T1208" s="2">
        <f t="shared" si="572"/>
        <v>0</v>
      </c>
      <c r="U1208" s="2">
        <f t="shared" si="572"/>
        <v>0</v>
      </c>
      <c r="V1208" s="2">
        <f t="shared" si="572"/>
        <v>0</v>
      </c>
      <c r="W1208" s="2">
        <f t="shared" si="572"/>
        <v>0</v>
      </c>
      <c r="X1208" s="2">
        <f t="shared" si="572"/>
        <v>0</v>
      </c>
      <c r="Y1208" s="2">
        <f t="shared" si="572"/>
        <v>0</v>
      </c>
      <c r="Z1208" s="2">
        <f t="shared" si="572"/>
        <v>0</v>
      </c>
      <c r="AA1208" s="2">
        <f t="shared" si="572"/>
        <v>0</v>
      </c>
      <c r="AB1208" s="2">
        <f t="shared" si="572"/>
        <v>0</v>
      </c>
      <c r="AC1208" s="2">
        <f t="shared" si="572"/>
        <v>0</v>
      </c>
      <c r="AD1208" s="2">
        <f t="shared" si="572"/>
        <v>0</v>
      </c>
      <c r="AE1208" s="2">
        <f t="shared" si="572"/>
        <v>0</v>
      </c>
      <c r="AF1208" s="2">
        <f t="shared" si="572"/>
        <v>0</v>
      </c>
      <c r="AG1208" s="2">
        <f t="shared" si="572"/>
        <v>0</v>
      </c>
      <c r="AH1208" s="2">
        <f t="shared" si="572"/>
        <v>0</v>
      </c>
      <c r="AI1208" s="2">
        <f t="shared" si="572"/>
        <v>0</v>
      </c>
      <c r="AJ1208" s="2">
        <f t="shared" si="572"/>
        <v>0</v>
      </c>
      <c r="AK1208" s="2">
        <f t="shared" si="572"/>
        <v>0</v>
      </c>
      <c r="AL1208" s="2">
        <f t="shared" si="572"/>
        <v>0</v>
      </c>
      <c r="AM1208" s="2">
        <f t="shared" si="572"/>
        <v>0</v>
      </c>
      <c r="AN1208" s="2">
        <f t="shared" si="572"/>
        <v>0</v>
      </c>
      <c r="AO1208" s="2">
        <f t="shared" si="572"/>
        <v>0</v>
      </c>
      <c r="AP1208" s="2">
        <f t="shared" si="572"/>
        <v>0</v>
      </c>
      <c r="AQ1208" s="2">
        <f t="shared" si="572"/>
        <v>0</v>
      </c>
      <c r="AR1208" s="2">
        <f t="shared" si="572"/>
        <v>0</v>
      </c>
      <c r="AS1208" s="2">
        <f t="shared" si="572"/>
        <v>0</v>
      </c>
      <c r="AT1208" s="2">
        <f t="shared" si="572"/>
        <v>0</v>
      </c>
      <c r="AU1208" s="2">
        <f t="shared" si="572"/>
        <v>0</v>
      </c>
      <c r="AV1208" s="2">
        <f t="shared" si="572"/>
        <v>0</v>
      </c>
      <c r="AW1208" s="2">
        <f t="shared" si="572"/>
        <v>0</v>
      </c>
      <c r="AX1208" s="2">
        <f t="shared" si="572"/>
        <v>0</v>
      </c>
      <c r="AY1208" s="2">
        <f t="shared" si="572"/>
        <v>0</v>
      </c>
      <c r="AZ1208" s="2">
        <f t="shared" si="572"/>
        <v>0</v>
      </c>
      <c r="BA1208" s="2">
        <f t="shared" si="572"/>
        <v>0</v>
      </c>
      <c r="BB1208" s="2">
        <f t="shared" si="572"/>
        <v>0</v>
      </c>
      <c r="BC1208" s="2">
        <f t="shared" si="572"/>
        <v>0</v>
      </c>
      <c r="BD1208" s="2">
        <f t="shared" si="572"/>
        <v>0</v>
      </c>
      <c r="BE1208" s="2">
        <f t="shared" si="572"/>
        <v>0</v>
      </c>
      <c r="BF1208" s="2">
        <f t="shared" si="572"/>
        <v>0</v>
      </c>
      <c r="BG1208" s="2">
        <f t="shared" si="572"/>
        <v>0</v>
      </c>
      <c r="BH1208" s="2">
        <f t="shared" si="572"/>
        <v>0</v>
      </c>
      <c r="BI1208" s="2">
        <f t="shared" si="572"/>
        <v>0</v>
      </c>
      <c r="BJ1208" s="2">
        <f t="shared" si="572"/>
        <v>2703.6104505427329</v>
      </c>
      <c r="BK1208" s="2">
        <f t="shared" si="572"/>
        <v>32443.325406512795</v>
      </c>
      <c r="BL1208" s="2">
        <f t="shared" si="572"/>
        <v>32443.325406512795</v>
      </c>
      <c r="BM1208" s="2">
        <f t="shared" si="572"/>
        <v>32443.325406512795</v>
      </c>
      <c r="BN1208" s="2">
        <f t="shared" si="572"/>
        <v>32443.325406512795</v>
      </c>
      <c r="BO1208" s="2">
        <f t="shared" si="572"/>
        <v>32443.325406512795</v>
      </c>
    </row>
    <row r="1209" spans="2:67" ht="13.5" customHeight="1" outlineLevel="2">
      <c r="B1209" s="168" t="s">
        <v>542</v>
      </c>
      <c r="K1209" s="167">
        <v>0</v>
      </c>
      <c r="L1209" s="2">
        <f t="shared" ref="L1209:BO1209" si="573">+L1207-L1208</f>
        <v>0</v>
      </c>
      <c r="M1209" s="2">
        <f t="shared" si="573"/>
        <v>0</v>
      </c>
      <c r="N1209" s="2">
        <f t="shared" si="573"/>
        <v>0</v>
      </c>
      <c r="O1209" s="2">
        <f t="shared" si="573"/>
        <v>0</v>
      </c>
      <c r="P1209" s="2">
        <f t="shared" si="573"/>
        <v>0</v>
      </c>
      <c r="Q1209" s="2">
        <f t="shared" si="573"/>
        <v>0</v>
      </c>
      <c r="R1209" s="2">
        <f t="shared" si="573"/>
        <v>0</v>
      </c>
      <c r="S1209" s="2">
        <f t="shared" si="573"/>
        <v>0</v>
      </c>
      <c r="T1209" s="2">
        <f t="shared" si="573"/>
        <v>0</v>
      </c>
      <c r="U1209" s="2">
        <f t="shared" si="573"/>
        <v>0</v>
      </c>
      <c r="V1209" s="2">
        <f t="shared" si="573"/>
        <v>0</v>
      </c>
      <c r="W1209" s="2">
        <f t="shared" si="573"/>
        <v>0</v>
      </c>
      <c r="X1209" s="2">
        <f t="shared" si="573"/>
        <v>0</v>
      </c>
      <c r="Y1209" s="2">
        <f t="shared" si="573"/>
        <v>0</v>
      </c>
      <c r="Z1209" s="2">
        <f t="shared" si="573"/>
        <v>0</v>
      </c>
      <c r="AA1209" s="2">
        <f t="shared" si="573"/>
        <v>0</v>
      </c>
      <c r="AB1209" s="2">
        <f t="shared" si="573"/>
        <v>0</v>
      </c>
      <c r="AC1209" s="2">
        <f t="shared" si="573"/>
        <v>0</v>
      </c>
      <c r="AD1209" s="2">
        <f t="shared" si="573"/>
        <v>0</v>
      </c>
      <c r="AE1209" s="2">
        <f t="shared" si="573"/>
        <v>0</v>
      </c>
      <c r="AF1209" s="2">
        <f t="shared" si="573"/>
        <v>0</v>
      </c>
      <c r="AG1209" s="2">
        <f t="shared" si="573"/>
        <v>0</v>
      </c>
      <c r="AH1209" s="2">
        <f t="shared" si="573"/>
        <v>0</v>
      </c>
      <c r="AI1209" s="2">
        <f t="shared" si="573"/>
        <v>0</v>
      </c>
      <c r="AJ1209" s="2">
        <f t="shared" si="573"/>
        <v>0</v>
      </c>
      <c r="AK1209" s="2">
        <f t="shared" si="573"/>
        <v>0</v>
      </c>
      <c r="AL1209" s="2">
        <f t="shared" si="573"/>
        <v>0</v>
      </c>
      <c r="AM1209" s="2">
        <f t="shared" si="573"/>
        <v>0</v>
      </c>
      <c r="AN1209" s="2">
        <f t="shared" si="573"/>
        <v>0</v>
      </c>
      <c r="AO1209" s="2">
        <f t="shared" si="573"/>
        <v>0</v>
      </c>
      <c r="AP1209" s="2">
        <f t="shared" si="573"/>
        <v>0</v>
      </c>
      <c r="AQ1209" s="2">
        <f t="shared" si="573"/>
        <v>0</v>
      </c>
      <c r="AR1209" s="2">
        <f t="shared" si="573"/>
        <v>0</v>
      </c>
      <c r="AS1209" s="2">
        <f t="shared" si="573"/>
        <v>0</v>
      </c>
      <c r="AT1209" s="2">
        <f t="shared" si="573"/>
        <v>0</v>
      </c>
      <c r="AU1209" s="2">
        <f t="shared" si="573"/>
        <v>0</v>
      </c>
      <c r="AV1209" s="2">
        <f t="shared" si="573"/>
        <v>0</v>
      </c>
      <c r="AW1209" s="2">
        <f t="shared" si="573"/>
        <v>0</v>
      </c>
      <c r="AX1209" s="2">
        <f t="shared" si="573"/>
        <v>0</v>
      </c>
      <c r="AY1209" s="2">
        <f t="shared" si="573"/>
        <v>0</v>
      </c>
      <c r="AZ1209" s="2">
        <f t="shared" si="573"/>
        <v>0</v>
      </c>
      <c r="BA1209" s="2">
        <f t="shared" si="573"/>
        <v>0</v>
      </c>
      <c r="BB1209" s="2">
        <f t="shared" si="573"/>
        <v>0</v>
      </c>
      <c r="BC1209" s="2">
        <f t="shared" si="573"/>
        <v>0</v>
      </c>
      <c r="BD1209" s="2">
        <f t="shared" si="573"/>
        <v>0</v>
      </c>
      <c r="BE1209" s="2">
        <f t="shared" si="573"/>
        <v>0</v>
      </c>
      <c r="BF1209" s="2">
        <f t="shared" si="573"/>
        <v>0</v>
      </c>
      <c r="BG1209" s="2">
        <f t="shared" si="573"/>
        <v>0</v>
      </c>
      <c r="BH1209" s="2">
        <f t="shared" si="573"/>
        <v>0</v>
      </c>
      <c r="BI1209" s="2">
        <f t="shared" si="573"/>
        <v>0</v>
      </c>
      <c r="BJ1209" s="2">
        <f t="shared" si="573"/>
        <v>970596.15174484113</v>
      </c>
      <c r="BK1209" s="2">
        <f t="shared" si="573"/>
        <v>938152.8263383283</v>
      </c>
      <c r="BL1209" s="2">
        <f t="shared" si="573"/>
        <v>905709.50093181548</v>
      </c>
      <c r="BM1209" s="2">
        <f t="shared" si="573"/>
        <v>873266.17552530265</v>
      </c>
      <c r="BN1209" s="2">
        <f t="shared" si="573"/>
        <v>840822.85011878982</v>
      </c>
      <c r="BO1209" s="2">
        <f t="shared" si="573"/>
        <v>808379.52471227699</v>
      </c>
    </row>
    <row r="1210" spans="2:67" ht="13.5" customHeight="1" outlineLevel="2">
      <c r="B1210" s="64" t="s">
        <v>543</v>
      </c>
      <c r="L1210" s="2">
        <f t="shared" ref="L1210:BO1210" si="574">IF(L$10=$C1197,(L1207+L1209)/2*(13-$D1197)/12,(L1207+L1209)/2)</f>
        <v>0</v>
      </c>
      <c r="M1210" s="2">
        <f t="shared" si="574"/>
        <v>0</v>
      </c>
      <c r="N1210" s="2">
        <f t="shared" si="574"/>
        <v>0</v>
      </c>
      <c r="O1210" s="2">
        <f t="shared" si="574"/>
        <v>0</v>
      </c>
      <c r="P1210" s="2">
        <f t="shared" si="574"/>
        <v>0</v>
      </c>
      <c r="Q1210" s="2">
        <f t="shared" si="574"/>
        <v>0</v>
      </c>
      <c r="R1210" s="2">
        <f t="shared" si="574"/>
        <v>0</v>
      </c>
      <c r="S1210" s="2">
        <f t="shared" si="574"/>
        <v>0</v>
      </c>
      <c r="T1210" s="2">
        <f t="shared" si="574"/>
        <v>0</v>
      </c>
      <c r="U1210" s="2">
        <f t="shared" si="574"/>
        <v>0</v>
      </c>
      <c r="V1210" s="2">
        <f t="shared" si="574"/>
        <v>0</v>
      </c>
      <c r="W1210" s="2">
        <f t="shared" si="574"/>
        <v>0</v>
      </c>
      <c r="X1210" s="2">
        <f t="shared" si="574"/>
        <v>0</v>
      </c>
      <c r="Y1210" s="2">
        <f t="shared" si="574"/>
        <v>0</v>
      </c>
      <c r="Z1210" s="2">
        <f t="shared" si="574"/>
        <v>0</v>
      </c>
      <c r="AA1210" s="2">
        <f t="shared" si="574"/>
        <v>0</v>
      </c>
      <c r="AB1210" s="2">
        <f t="shared" si="574"/>
        <v>0</v>
      </c>
      <c r="AC1210" s="2">
        <f t="shared" si="574"/>
        <v>0</v>
      </c>
      <c r="AD1210" s="2">
        <f t="shared" si="574"/>
        <v>0</v>
      </c>
      <c r="AE1210" s="2">
        <f t="shared" si="574"/>
        <v>0</v>
      </c>
      <c r="AF1210" s="2">
        <f t="shared" si="574"/>
        <v>0</v>
      </c>
      <c r="AG1210" s="2">
        <f t="shared" si="574"/>
        <v>0</v>
      </c>
      <c r="AH1210" s="2">
        <f t="shared" si="574"/>
        <v>0</v>
      </c>
      <c r="AI1210" s="2">
        <f t="shared" si="574"/>
        <v>0</v>
      </c>
      <c r="AJ1210" s="2">
        <f t="shared" si="574"/>
        <v>0</v>
      </c>
      <c r="AK1210" s="2">
        <f t="shared" si="574"/>
        <v>0</v>
      </c>
      <c r="AL1210" s="2">
        <f t="shared" si="574"/>
        <v>0</v>
      </c>
      <c r="AM1210" s="2">
        <f t="shared" si="574"/>
        <v>0</v>
      </c>
      <c r="AN1210" s="2">
        <f t="shared" si="574"/>
        <v>0</v>
      </c>
      <c r="AO1210" s="2">
        <f t="shared" si="574"/>
        <v>0</v>
      </c>
      <c r="AP1210" s="2">
        <f t="shared" si="574"/>
        <v>0</v>
      </c>
      <c r="AQ1210" s="2">
        <f t="shared" si="574"/>
        <v>0</v>
      </c>
      <c r="AR1210" s="2">
        <f t="shared" si="574"/>
        <v>0</v>
      </c>
      <c r="AS1210" s="2">
        <f t="shared" si="574"/>
        <v>0</v>
      </c>
      <c r="AT1210" s="2">
        <f t="shared" si="574"/>
        <v>0</v>
      </c>
      <c r="AU1210" s="2">
        <f t="shared" si="574"/>
        <v>0</v>
      </c>
      <c r="AV1210" s="2">
        <f t="shared" si="574"/>
        <v>0</v>
      </c>
      <c r="AW1210" s="2">
        <f t="shared" si="574"/>
        <v>0</v>
      </c>
      <c r="AX1210" s="2">
        <f t="shared" si="574"/>
        <v>0</v>
      </c>
      <c r="AY1210" s="2">
        <f t="shared" si="574"/>
        <v>0</v>
      </c>
      <c r="AZ1210" s="2">
        <f t="shared" si="574"/>
        <v>0</v>
      </c>
      <c r="BA1210" s="2">
        <f t="shared" si="574"/>
        <v>0</v>
      </c>
      <c r="BB1210" s="2">
        <f t="shared" si="574"/>
        <v>0</v>
      </c>
      <c r="BC1210" s="2">
        <f t="shared" si="574"/>
        <v>0</v>
      </c>
      <c r="BD1210" s="2">
        <f t="shared" si="574"/>
        <v>0</v>
      </c>
      <c r="BE1210" s="2">
        <f t="shared" si="574"/>
        <v>0</v>
      </c>
      <c r="BF1210" s="2">
        <f t="shared" si="574"/>
        <v>0</v>
      </c>
      <c r="BG1210" s="2">
        <f t="shared" si="574"/>
        <v>0</v>
      </c>
      <c r="BH1210" s="2">
        <f t="shared" si="574"/>
        <v>0</v>
      </c>
      <c r="BI1210" s="2">
        <f t="shared" si="574"/>
        <v>0</v>
      </c>
      <c r="BJ1210" s="2">
        <f t="shared" si="574"/>
        <v>80995.663080842714</v>
      </c>
      <c r="BK1210" s="2">
        <f t="shared" si="574"/>
        <v>954374.48904158478</v>
      </c>
      <c r="BL1210" s="2">
        <f t="shared" si="574"/>
        <v>921931.16363507183</v>
      </c>
      <c r="BM1210" s="2">
        <f t="shared" si="574"/>
        <v>889487.83822855912</v>
      </c>
      <c r="BN1210" s="2">
        <f t="shared" si="574"/>
        <v>857044.51282204618</v>
      </c>
      <c r="BO1210" s="2">
        <f t="shared" si="574"/>
        <v>824601.18741553347</v>
      </c>
    </row>
    <row r="1211" spans="2:67" ht="13.5" customHeight="1" outlineLevel="2">
      <c r="B1211" s="64" t="s">
        <v>535</v>
      </c>
      <c r="L1211" s="171">
        <f t="shared" ref="L1211:BO1211" si="575">+L1210*$C$5</f>
        <v>0</v>
      </c>
      <c r="M1211" s="171">
        <f t="shared" si="575"/>
        <v>0</v>
      </c>
      <c r="N1211" s="171">
        <f t="shared" si="575"/>
        <v>0</v>
      </c>
      <c r="O1211" s="171">
        <f t="shared" si="575"/>
        <v>0</v>
      </c>
      <c r="P1211" s="171">
        <f t="shared" si="575"/>
        <v>0</v>
      </c>
      <c r="Q1211" s="171">
        <f t="shared" si="575"/>
        <v>0</v>
      </c>
      <c r="R1211" s="171">
        <f t="shared" si="575"/>
        <v>0</v>
      </c>
      <c r="S1211" s="171">
        <f t="shared" si="575"/>
        <v>0</v>
      </c>
      <c r="T1211" s="171">
        <f t="shared" si="575"/>
        <v>0</v>
      </c>
      <c r="U1211" s="171">
        <f t="shared" si="575"/>
        <v>0</v>
      </c>
      <c r="V1211" s="171">
        <f t="shared" si="575"/>
        <v>0</v>
      </c>
      <c r="W1211" s="171">
        <f t="shared" si="575"/>
        <v>0</v>
      </c>
      <c r="X1211" s="171">
        <f t="shared" si="575"/>
        <v>0</v>
      </c>
      <c r="Y1211" s="171">
        <f t="shared" si="575"/>
        <v>0</v>
      </c>
      <c r="Z1211" s="171">
        <f t="shared" si="575"/>
        <v>0</v>
      </c>
      <c r="AA1211" s="171">
        <f t="shared" si="575"/>
        <v>0</v>
      </c>
      <c r="AB1211" s="171">
        <f t="shared" si="575"/>
        <v>0</v>
      </c>
      <c r="AC1211" s="171">
        <f t="shared" si="575"/>
        <v>0</v>
      </c>
      <c r="AD1211" s="171">
        <f t="shared" si="575"/>
        <v>0</v>
      </c>
      <c r="AE1211" s="171">
        <f t="shared" si="575"/>
        <v>0</v>
      </c>
      <c r="AF1211" s="171">
        <f t="shared" si="575"/>
        <v>0</v>
      </c>
      <c r="AG1211" s="171">
        <f t="shared" si="575"/>
        <v>0</v>
      </c>
      <c r="AH1211" s="171">
        <f t="shared" si="575"/>
        <v>0</v>
      </c>
      <c r="AI1211" s="171">
        <f t="shared" si="575"/>
        <v>0</v>
      </c>
      <c r="AJ1211" s="171">
        <f t="shared" si="575"/>
        <v>0</v>
      </c>
      <c r="AK1211" s="171">
        <f t="shared" si="575"/>
        <v>0</v>
      </c>
      <c r="AL1211" s="171">
        <f t="shared" si="575"/>
        <v>0</v>
      </c>
      <c r="AM1211" s="171">
        <f t="shared" si="575"/>
        <v>0</v>
      </c>
      <c r="AN1211" s="171">
        <f t="shared" si="575"/>
        <v>0</v>
      </c>
      <c r="AO1211" s="171">
        <f t="shared" si="575"/>
        <v>0</v>
      </c>
      <c r="AP1211" s="171">
        <f t="shared" si="575"/>
        <v>0</v>
      </c>
      <c r="AQ1211" s="171">
        <f t="shared" si="575"/>
        <v>0</v>
      </c>
      <c r="AR1211" s="171">
        <f t="shared" si="575"/>
        <v>0</v>
      </c>
      <c r="AS1211" s="171">
        <f t="shared" si="575"/>
        <v>0</v>
      </c>
      <c r="AT1211" s="171">
        <f t="shared" si="575"/>
        <v>0</v>
      </c>
      <c r="AU1211" s="171">
        <f t="shared" si="575"/>
        <v>0</v>
      </c>
      <c r="AV1211" s="171">
        <f t="shared" si="575"/>
        <v>0</v>
      </c>
      <c r="AW1211" s="171">
        <f t="shared" si="575"/>
        <v>0</v>
      </c>
      <c r="AX1211" s="171">
        <f t="shared" si="575"/>
        <v>0</v>
      </c>
      <c r="AY1211" s="171">
        <f t="shared" si="575"/>
        <v>0</v>
      </c>
      <c r="AZ1211" s="171">
        <f t="shared" si="575"/>
        <v>0</v>
      </c>
      <c r="BA1211" s="171">
        <f t="shared" si="575"/>
        <v>0</v>
      </c>
      <c r="BB1211" s="171">
        <f t="shared" si="575"/>
        <v>0</v>
      </c>
      <c r="BC1211" s="171">
        <f t="shared" si="575"/>
        <v>0</v>
      </c>
      <c r="BD1211" s="171">
        <f t="shared" si="575"/>
        <v>0</v>
      </c>
      <c r="BE1211" s="171">
        <f t="shared" si="575"/>
        <v>0</v>
      </c>
      <c r="BF1211" s="171">
        <f t="shared" si="575"/>
        <v>0</v>
      </c>
      <c r="BG1211" s="171">
        <f t="shared" si="575"/>
        <v>0</v>
      </c>
      <c r="BH1211" s="171">
        <f t="shared" si="575"/>
        <v>0</v>
      </c>
      <c r="BI1211" s="171">
        <f t="shared" si="575"/>
        <v>0</v>
      </c>
      <c r="BJ1211" s="171">
        <f t="shared" si="575"/>
        <v>5669.6964156589902</v>
      </c>
      <c r="BK1211" s="171">
        <f t="shared" si="575"/>
        <v>66806.214232910934</v>
      </c>
      <c r="BL1211" s="171">
        <f t="shared" si="575"/>
        <v>64535.181454455036</v>
      </c>
      <c r="BM1211" s="171">
        <f t="shared" si="575"/>
        <v>62264.148675999146</v>
      </c>
      <c r="BN1211" s="171">
        <f t="shared" si="575"/>
        <v>59993.115897543241</v>
      </c>
      <c r="BO1211" s="171">
        <f t="shared" si="575"/>
        <v>57722.08311908735</v>
      </c>
    </row>
    <row r="1212" spans="2:67" ht="13.5" customHeight="1" outlineLevel="2">
      <c r="B1212" s="14" t="s">
        <v>560</v>
      </c>
      <c r="L1212" s="22">
        <f t="shared" ref="L1212:BO1212" si="576">IF(OR(L$10&lt;$C1197,L$10&gt;$C1197+$F1204),0,IF(L$10=$C1197,$E1204*(13-$D1197)/12,IF(L$10=$C1197+$F1204,$E1204*($D1197-1)/12,$E1204)))</f>
        <v>0</v>
      </c>
      <c r="M1212" s="22">
        <f t="shared" si="576"/>
        <v>0</v>
      </c>
      <c r="N1212" s="22">
        <f t="shared" si="576"/>
        <v>0</v>
      </c>
      <c r="O1212" s="22">
        <f t="shared" si="576"/>
        <v>0</v>
      </c>
      <c r="P1212" s="22">
        <f t="shared" si="576"/>
        <v>0</v>
      </c>
      <c r="Q1212" s="22">
        <f t="shared" si="576"/>
        <v>0</v>
      </c>
      <c r="R1212" s="22">
        <f t="shared" si="576"/>
        <v>0</v>
      </c>
      <c r="S1212" s="22">
        <f t="shared" si="576"/>
        <v>0</v>
      </c>
      <c r="T1212" s="22">
        <f t="shared" si="576"/>
        <v>0</v>
      </c>
      <c r="U1212" s="22">
        <f t="shared" si="576"/>
        <v>0</v>
      </c>
      <c r="V1212" s="22">
        <f t="shared" si="576"/>
        <v>0</v>
      </c>
      <c r="W1212" s="22">
        <f t="shared" si="576"/>
        <v>0</v>
      </c>
      <c r="X1212" s="22">
        <f t="shared" si="576"/>
        <v>0</v>
      </c>
      <c r="Y1212" s="22">
        <f t="shared" si="576"/>
        <v>0</v>
      </c>
      <c r="Z1212" s="22">
        <f t="shared" si="576"/>
        <v>0</v>
      </c>
      <c r="AA1212" s="22">
        <f t="shared" si="576"/>
        <v>0</v>
      </c>
      <c r="AB1212" s="22">
        <f t="shared" si="576"/>
        <v>0</v>
      </c>
      <c r="AC1212" s="22">
        <f t="shared" si="576"/>
        <v>0</v>
      </c>
      <c r="AD1212" s="22">
        <f t="shared" si="576"/>
        <v>0</v>
      </c>
      <c r="AE1212" s="22">
        <f t="shared" si="576"/>
        <v>0</v>
      </c>
      <c r="AF1212" s="22">
        <f t="shared" si="576"/>
        <v>0</v>
      </c>
      <c r="AG1212" s="22">
        <f t="shared" si="576"/>
        <v>0</v>
      </c>
      <c r="AH1212" s="22">
        <f t="shared" si="576"/>
        <v>0</v>
      </c>
      <c r="AI1212" s="22">
        <f t="shared" si="576"/>
        <v>0</v>
      </c>
      <c r="AJ1212" s="22">
        <f t="shared" si="576"/>
        <v>0</v>
      </c>
      <c r="AK1212" s="22">
        <f t="shared" si="576"/>
        <v>0</v>
      </c>
      <c r="AL1212" s="22">
        <f t="shared" si="576"/>
        <v>0</v>
      </c>
      <c r="AM1212" s="22">
        <f t="shared" si="576"/>
        <v>0</v>
      </c>
      <c r="AN1212" s="22">
        <f t="shared" si="576"/>
        <v>0</v>
      </c>
      <c r="AO1212" s="22">
        <f t="shared" si="576"/>
        <v>0</v>
      </c>
      <c r="AP1212" s="22">
        <f t="shared" si="576"/>
        <v>0</v>
      </c>
      <c r="AQ1212" s="22">
        <f t="shared" si="576"/>
        <v>0</v>
      </c>
      <c r="AR1212" s="22">
        <f t="shared" si="576"/>
        <v>0</v>
      </c>
      <c r="AS1212" s="22">
        <f t="shared" si="576"/>
        <v>0</v>
      </c>
      <c r="AT1212" s="22">
        <f t="shared" si="576"/>
        <v>0</v>
      </c>
      <c r="AU1212" s="22">
        <f t="shared" si="576"/>
        <v>0</v>
      </c>
      <c r="AV1212" s="22">
        <f t="shared" si="576"/>
        <v>0</v>
      </c>
      <c r="AW1212" s="22">
        <f t="shared" si="576"/>
        <v>0</v>
      </c>
      <c r="AX1212" s="22">
        <f t="shared" si="576"/>
        <v>0</v>
      </c>
      <c r="AY1212" s="22">
        <f t="shared" si="576"/>
        <v>0</v>
      </c>
      <c r="AZ1212" s="22">
        <f t="shared" si="576"/>
        <v>0</v>
      </c>
      <c r="BA1212" s="22">
        <f t="shared" si="576"/>
        <v>0</v>
      </c>
      <c r="BB1212" s="22">
        <f t="shared" si="576"/>
        <v>0</v>
      </c>
      <c r="BC1212" s="22">
        <f t="shared" si="576"/>
        <v>0</v>
      </c>
      <c r="BD1212" s="22">
        <f t="shared" si="576"/>
        <v>0</v>
      </c>
      <c r="BE1212" s="22">
        <f t="shared" si="576"/>
        <v>0</v>
      </c>
      <c r="BF1212" s="22">
        <f t="shared" si="576"/>
        <v>0</v>
      </c>
      <c r="BG1212" s="22">
        <f t="shared" si="576"/>
        <v>0</v>
      </c>
      <c r="BH1212" s="22">
        <f t="shared" si="576"/>
        <v>0</v>
      </c>
      <c r="BI1212" s="22">
        <f t="shared" si="576"/>
        <v>0</v>
      </c>
      <c r="BJ1212" s="22">
        <f t="shared" si="576"/>
        <v>81108.313516281996</v>
      </c>
      <c r="BK1212" s="22">
        <f t="shared" si="576"/>
        <v>973299.7621953839</v>
      </c>
      <c r="BL1212" s="22">
        <f t="shared" si="576"/>
        <v>973299.7621953839</v>
      </c>
      <c r="BM1212" s="22">
        <f t="shared" si="576"/>
        <v>973299.7621953839</v>
      </c>
      <c r="BN1212" s="22">
        <f t="shared" si="576"/>
        <v>973299.7621953839</v>
      </c>
      <c r="BO1212" s="22">
        <f t="shared" si="576"/>
        <v>973299.7621953839</v>
      </c>
    </row>
    <row r="1213" spans="2:67" ht="13.5" customHeight="1" outlineLevel="2">
      <c r="B1213" s="14" t="s">
        <v>536</v>
      </c>
      <c r="J1213" s="2"/>
      <c r="L1213" s="172">
        <f>+L1212*$G1204</f>
        <v>0</v>
      </c>
      <c r="M1213" s="172">
        <f t="shared" ref="M1213:BO1213" si="577">+M1212*$G1204</f>
        <v>0</v>
      </c>
      <c r="N1213" s="172">
        <f t="shared" si="577"/>
        <v>0</v>
      </c>
      <c r="O1213" s="172">
        <f t="shared" si="577"/>
        <v>0</v>
      </c>
      <c r="P1213" s="172">
        <f t="shared" si="577"/>
        <v>0</v>
      </c>
      <c r="Q1213" s="172">
        <f t="shared" si="577"/>
        <v>0</v>
      </c>
      <c r="R1213" s="172">
        <f t="shared" si="577"/>
        <v>0</v>
      </c>
      <c r="S1213" s="172">
        <f t="shared" si="577"/>
        <v>0</v>
      </c>
      <c r="T1213" s="172">
        <f t="shared" si="577"/>
        <v>0</v>
      </c>
      <c r="U1213" s="172">
        <f t="shared" si="577"/>
        <v>0</v>
      </c>
      <c r="V1213" s="172">
        <f t="shared" si="577"/>
        <v>0</v>
      </c>
      <c r="W1213" s="172">
        <f t="shared" si="577"/>
        <v>0</v>
      </c>
      <c r="X1213" s="172">
        <f t="shared" si="577"/>
        <v>0</v>
      </c>
      <c r="Y1213" s="172">
        <f t="shared" si="577"/>
        <v>0</v>
      </c>
      <c r="Z1213" s="172">
        <f t="shared" si="577"/>
        <v>0</v>
      </c>
      <c r="AA1213" s="172">
        <f t="shared" si="577"/>
        <v>0</v>
      </c>
      <c r="AB1213" s="172">
        <f t="shared" si="577"/>
        <v>0</v>
      </c>
      <c r="AC1213" s="172">
        <f t="shared" si="577"/>
        <v>0</v>
      </c>
      <c r="AD1213" s="172">
        <f t="shared" si="577"/>
        <v>0</v>
      </c>
      <c r="AE1213" s="172">
        <f t="shared" si="577"/>
        <v>0</v>
      </c>
      <c r="AF1213" s="172">
        <f t="shared" si="577"/>
        <v>0</v>
      </c>
      <c r="AG1213" s="172">
        <f t="shared" si="577"/>
        <v>0</v>
      </c>
      <c r="AH1213" s="172">
        <f t="shared" si="577"/>
        <v>0</v>
      </c>
      <c r="AI1213" s="172">
        <f t="shared" si="577"/>
        <v>0</v>
      </c>
      <c r="AJ1213" s="172">
        <f t="shared" si="577"/>
        <v>0</v>
      </c>
      <c r="AK1213" s="172">
        <f t="shared" si="577"/>
        <v>0</v>
      </c>
      <c r="AL1213" s="172">
        <f t="shared" si="577"/>
        <v>0</v>
      </c>
      <c r="AM1213" s="172">
        <f t="shared" si="577"/>
        <v>0</v>
      </c>
      <c r="AN1213" s="172">
        <f t="shared" si="577"/>
        <v>0</v>
      </c>
      <c r="AO1213" s="172">
        <f t="shared" si="577"/>
        <v>0</v>
      </c>
      <c r="AP1213" s="172">
        <f t="shared" si="577"/>
        <v>0</v>
      </c>
      <c r="AQ1213" s="172">
        <f t="shared" si="577"/>
        <v>0</v>
      </c>
      <c r="AR1213" s="172">
        <f t="shared" si="577"/>
        <v>0</v>
      </c>
      <c r="AS1213" s="172">
        <f t="shared" si="577"/>
        <v>0</v>
      </c>
      <c r="AT1213" s="172">
        <f t="shared" si="577"/>
        <v>0</v>
      </c>
      <c r="AU1213" s="172">
        <f t="shared" si="577"/>
        <v>0</v>
      </c>
      <c r="AV1213" s="172">
        <f t="shared" si="577"/>
        <v>0</v>
      </c>
      <c r="AW1213" s="172">
        <f t="shared" si="577"/>
        <v>0</v>
      </c>
      <c r="AX1213" s="172">
        <f t="shared" si="577"/>
        <v>0</v>
      </c>
      <c r="AY1213" s="172">
        <f t="shared" si="577"/>
        <v>0</v>
      </c>
      <c r="AZ1213" s="172">
        <f t="shared" si="577"/>
        <v>0</v>
      </c>
      <c r="BA1213" s="172">
        <f t="shared" si="577"/>
        <v>0</v>
      </c>
      <c r="BB1213" s="172">
        <f t="shared" si="577"/>
        <v>0</v>
      </c>
      <c r="BC1213" s="172">
        <f t="shared" si="577"/>
        <v>0</v>
      </c>
      <c r="BD1213" s="172">
        <f t="shared" si="577"/>
        <v>0</v>
      </c>
      <c r="BE1213" s="172">
        <f t="shared" si="577"/>
        <v>0</v>
      </c>
      <c r="BF1213" s="172">
        <f t="shared" si="577"/>
        <v>0</v>
      </c>
      <c r="BG1213" s="172">
        <f t="shared" si="577"/>
        <v>0</v>
      </c>
      <c r="BH1213" s="172">
        <f t="shared" si="577"/>
        <v>0</v>
      </c>
      <c r="BI1213" s="172">
        <f t="shared" si="577"/>
        <v>0</v>
      </c>
      <c r="BJ1213" s="172">
        <f t="shared" si="577"/>
        <v>24.332494054884595</v>
      </c>
      <c r="BK1213" s="172">
        <f t="shared" si="577"/>
        <v>291.98992865861516</v>
      </c>
      <c r="BL1213" s="172">
        <f t="shared" si="577"/>
        <v>291.98992865861516</v>
      </c>
      <c r="BM1213" s="172">
        <f t="shared" si="577"/>
        <v>291.98992865861516</v>
      </c>
      <c r="BN1213" s="172">
        <f t="shared" si="577"/>
        <v>291.98992865861516</v>
      </c>
      <c r="BO1213" s="172">
        <f t="shared" si="577"/>
        <v>291.98992865861516</v>
      </c>
    </row>
    <row r="1214" spans="2:67" ht="13.5" customHeight="1" outlineLevel="2" thickBot="1">
      <c r="B1214" s="14" t="s">
        <v>561</v>
      </c>
      <c r="J1214" s="2"/>
      <c r="L1214" s="157">
        <f t="shared" ref="L1214:BO1214" si="578">SUM(L1208,L1211,L1213)</f>
        <v>0</v>
      </c>
      <c r="M1214" s="157">
        <f t="shared" si="578"/>
        <v>0</v>
      </c>
      <c r="N1214" s="157">
        <f t="shared" si="578"/>
        <v>0</v>
      </c>
      <c r="O1214" s="157">
        <f t="shared" si="578"/>
        <v>0</v>
      </c>
      <c r="P1214" s="157">
        <f t="shared" si="578"/>
        <v>0</v>
      </c>
      <c r="Q1214" s="157">
        <f t="shared" si="578"/>
        <v>0</v>
      </c>
      <c r="R1214" s="157">
        <f t="shared" si="578"/>
        <v>0</v>
      </c>
      <c r="S1214" s="157">
        <f t="shared" si="578"/>
        <v>0</v>
      </c>
      <c r="T1214" s="157">
        <f t="shared" si="578"/>
        <v>0</v>
      </c>
      <c r="U1214" s="157">
        <f t="shared" si="578"/>
        <v>0</v>
      </c>
      <c r="V1214" s="157">
        <f t="shared" si="578"/>
        <v>0</v>
      </c>
      <c r="W1214" s="157">
        <f t="shared" si="578"/>
        <v>0</v>
      </c>
      <c r="X1214" s="157">
        <f t="shared" si="578"/>
        <v>0</v>
      </c>
      <c r="Y1214" s="157">
        <f t="shared" si="578"/>
        <v>0</v>
      </c>
      <c r="Z1214" s="157">
        <f t="shared" si="578"/>
        <v>0</v>
      </c>
      <c r="AA1214" s="157">
        <f t="shared" si="578"/>
        <v>0</v>
      </c>
      <c r="AB1214" s="157">
        <f t="shared" si="578"/>
        <v>0</v>
      </c>
      <c r="AC1214" s="157">
        <f t="shared" si="578"/>
        <v>0</v>
      </c>
      <c r="AD1214" s="157">
        <f t="shared" si="578"/>
        <v>0</v>
      </c>
      <c r="AE1214" s="157">
        <f t="shared" si="578"/>
        <v>0</v>
      </c>
      <c r="AF1214" s="157">
        <f t="shared" si="578"/>
        <v>0</v>
      </c>
      <c r="AG1214" s="157">
        <f t="shared" si="578"/>
        <v>0</v>
      </c>
      <c r="AH1214" s="157">
        <f t="shared" si="578"/>
        <v>0</v>
      </c>
      <c r="AI1214" s="157">
        <f t="shared" si="578"/>
        <v>0</v>
      </c>
      <c r="AJ1214" s="157">
        <f t="shared" si="578"/>
        <v>0</v>
      </c>
      <c r="AK1214" s="157">
        <f t="shared" si="578"/>
        <v>0</v>
      </c>
      <c r="AL1214" s="157">
        <f t="shared" si="578"/>
        <v>0</v>
      </c>
      <c r="AM1214" s="157">
        <f t="shared" si="578"/>
        <v>0</v>
      </c>
      <c r="AN1214" s="157">
        <f t="shared" si="578"/>
        <v>0</v>
      </c>
      <c r="AO1214" s="157">
        <f t="shared" si="578"/>
        <v>0</v>
      </c>
      <c r="AP1214" s="157">
        <f t="shared" si="578"/>
        <v>0</v>
      </c>
      <c r="AQ1214" s="157">
        <f t="shared" si="578"/>
        <v>0</v>
      </c>
      <c r="AR1214" s="157">
        <f t="shared" si="578"/>
        <v>0</v>
      </c>
      <c r="AS1214" s="157">
        <f t="shared" si="578"/>
        <v>0</v>
      </c>
      <c r="AT1214" s="157">
        <f t="shared" si="578"/>
        <v>0</v>
      </c>
      <c r="AU1214" s="157">
        <f t="shared" si="578"/>
        <v>0</v>
      </c>
      <c r="AV1214" s="157">
        <f t="shared" si="578"/>
        <v>0</v>
      </c>
      <c r="AW1214" s="157">
        <f t="shared" si="578"/>
        <v>0</v>
      </c>
      <c r="AX1214" s="157">
        <f t="shared" si="578"/>
        <v>0</v>
      </c>
      <c r="AY1214" s="157">
        <f t="shared" si="578"/>
        <v>0</v>
      </c>
      <c r="AZ1214" s="157">
        <f t="shared" si="578"/>
        <v>0</v>
      </c>
      <c r="BA1214" s="157">
        <f t="shared" si="578"/>
        <v>0</v>
      </c>
      <c r="BB1214" s="157">
        <f t="shared" si="578"/>
        <v>0</v>
      </c>
      <c r="BC1214" s="157">
        <f t="shared" si="578"/>
        <v>0</v>
      </c>
      <c r="BD1214" s="157">
        <f t="shared" si="578"/>
        <v>0</v>
      </c>
      <c r="BE1214" s="157">
        <f t="shared" si="578"/>
        <v>0</v>
      </c>
      <c r="BF1214" s="157">
        <f t="shared" si="578"/>
        <v>0</v>
      </c>
      <c r="BG1214" s="157">
        <f t="shared" si="578"/>
        <v>0</v>
      </c>
      <c r="BH1214" s="157">
        <f t="shared" si="578"/>
        <v>0</v>
      </c>
      <c r="BI1214" s="157">
        <f t="shared" si="578"/>
        <v>0</v>
      </c>
      <c r="BJ1214" s="157">
        <f t="shared" si="578"/>
        <v>8397.6393602566077</v>
      </c>
      <c r="BK1214" s="157">
        <f t="shared" si="578"/>
        <v>99541.529568082347</v>
      </c>
      <c r="BL1214" s="157">
        <f t="shared" si="578"/>
        <v>97270.496789626442</v>
      </c>
      <c r="BM1214" s="157">
        <f t="shared" si="578"/>
        <v>94999.464011170552</v>
      </c>
      <c r="BN1214" s="157">
        <f t="shared" si="578"/>
        <v>92728.431232714647</v>
      </c>
      <c r="BO1214" s="157">
        <f t="shared" si="578"/>
        <v>90457.398454258757</v>
      </c>
    </row>
    <row r="1215" spans="2:67" ht="13.5" customHeight="1" outlineLevel="2">
      <c r="B1215" s="14"/>
    </row>
    <row r="1216" spans="2:67" ht="13.5" customHeight="1" outlineLevel="2">
      <c r="B1216" s="14"/>
    </row>
    <row r="1217" spans="1:67" ht="13.5" customHeight="1" outlineLevel="2">
      <c r="B1217" s="14"/>
    </row>
    <row r="1218" spans="1:67" ht="13.5" customHeight="1" outlineLevel="2">
      <c r="B1218" s="14"/>
    </row>
    <row r="1219" spans="1:67" ht="13.5" customHeight="1" outlineLevel="2">
      <c r="B1219" s="14"/>
    </row>
    <row r="1220" spans="1:67" ht="13.5" customHeight="1" outlineLevel="2">
      <c r="B1220" s="14"/>
    </row>
    <row r="1221" spans="1:67" ht="13.5" customHeight="1" outlineLevel="2">
      <c r="B1221" s="14"/>
    </row>
    <row r="1222" spans="1:67" ht="13.5" customHeight="1" outlineLevel="1">
      <c r="A1222">
        <f>A1192+1</f>
        <v>41</v>
      </c>
      <c r="B1222" s="158" t="s">
        <v>547</v>
      </c>
      <c r="C1222" s="150"/>
      <c r="G1222" s="159" t="s">
        <v>548</v>
      </c>
      <c r="H1222" s="1">
        <f>+C1227</f>
        <v>2062</v>
      </c>
      <c r="I1222" s="2">
        <f>+E1234</f>
        <v>267066.61414337793</v>
      </c>
      <c r="J1222" s="2">
        <f>NPV($C$4,M1222:BO1222)+L1222</f>
        <v>3928.6698619086665</v>
      </c>
      <c r="L1222" s="2">
        <f>+L1244</f>
        <v>0</v>
      </c>
      <c r="M1222" s="2">
        <f t="shared" ref="M1222:BO1222" si="579">+M1244</f>
        <v>0</v>
      </c>
      <c r="N1222" s="2">
        <f t="shared" si="579"/>
        <v>0</v>
      </c>
      <c r="O1222" s="2">
        <f t="shared" si="579"/>
        <v>0</v>
      </c>
      <c r="P1222" s="2">
        <f t="shared" si="579"/>
        <v>0</v>
      </c>
      <c r="Q1222" s="2">
        <f t="shared" si="579"/>
        <v>0</v>
      </c>
      <c r="R1222" s="2">
        <f t="shared" si="579"/>
        <v>0</v>
      </c>
      <c r="S1222" s="2">
        <f t="shared" si="579"/>
        <v>0</v>
      </c>
      <c r="T1222" s="2">
        <f t="shared" si="579"/>
        <v>0</v>
      </c>
      <c r="U1222" s="2">
        <f t="shared" si="579"/>
        <v>0</v>
      </c>
      <c r="V1222" s="2">
        <f t="shared" si="579"/>
        <v>0</v>
      </c>
      <c r="W1222" s="2">
        <f t="shared" si="579"/>
        <v>0</v>
      </c>
      <c r="X1222" s="2">
        <f t="shared" si="579"/>
        <v>0</v>
      </c>
      <c r="Y1222" s="2">
        <f t="shared" si="579"/>
        <v>0</v>
      </c>
      <c r="Z1222" s="2">
        <f t="shared" si="579"/>
        <v>0</v>
      </c>
      <c r="AA1222" s="2">
        <f t="shared" si="579"/>
        <v>0</v>
      </c>
      <c r="AB1222" s="2">
        <f t="shared" si="579"/>
        <v>0</v>
      </c>
      <c r="AC1222" s="2">
        <f t="shared" si="579"/>
        <v>0</v>
      </c>
      <c r="AD1222" s="2">
        <f t="shared" si="579"/>
        <v>0</v>
      </c>
      <c r="AE1222" s="2">
        <f t="shared" si="579"/>
        <v>0</v>
      </c>
      <c r="AF1222" s="2">
        <f t="shared" si="579"/>
        <v>0</v>
      </c>
      <c r="AG1222" s="2">
        <f t="shared" si="579"/>
        <v>0</v>
      </c>
      <c r="AH1222" s="2">
        <f t="shared" si="579"/>
        <v>0</v>
      </c>
      <c r="AI1222" s="2">
        <f t="shared" si="579"/>
        <v>0</v>
      </c>
      <c r="AJ1222" s="2">
        <f t="shared" si="579"/>
        <v>0</v>
      </c>
      <c r="AK1222" s="2">
        <f t="shared" si="579"/>
        <v>0</v>
      </c>
      <c r="AL1222" s="2">
        <f t="shared" si="579"/>
        <v>0</v>
      </c>
      <c r="AM1222" s="2">
        <f t="shared" si="579"/>
        <v>0</v>
      </c>
      <c r="AN1222" s="2">
        <f t="shared" si="579"/>
        <v>0</v>
      </c>
      <c r="AO1222" s="2">
        <f t="shared" si="579"/>
        <v>0</v>
      </c>
      <c r="AP1222" s="2">
        <f t="shared" si="579"/>
        <v>0</v>
      </c>
      <c r="AQ1222" s="2">
        <f t="shared" si="579"/>
        <v>0</v>
      </c>
      <c r="AR1222" s="2">
        <f t="shared" si="579"/>
        <v>0</v>
      </c>
      <c r="AS1222" s="2">
        <f t="shared" si="579"/>
        <v>0</v>
      </c>
      <c r="AT1222" s="2">
        <f t="shared" si="579"/>
        <v>0</v>
      </c>
      <c r="AU1222" s="2">
        <f t="shared" si="579"/>
        <v>0</v>
      </c>
      <c r="AV1222" s="2">
        <f t="shared" si="579"/>
        <v>0</v>
      </c>
      <c r="AW1222" s="2">
        <f t="shared" si="579"/>
        <v>0</v>
      </c>
      <c r="AX1222" s="2">
        <f t="shared" si="579"/>
        <v>0</v>
      </c>
      <c r="AY1222" s="2">
        <f t="shared" si="579"/>
        <v>0</v>
      </c>
      <c r="AZ1222" s="2">
        <f t="shared" si="579"/>
        <v>0</v>
      </c>
      <c r="BA1222" s="2">
        <f t="shared" si="579"/>
        <v>0</v>
      </c>
      <c r="BB1222" s="2">
        <f t="shared" si="579"/>
        <v>0</v>
      </c>
      <c r="BC1222" s="2">
        <f t="shared" si="579"/>
        <v>0</v>
      </c>
      <c r="BD1222" s="2">
        <f t="shared" si="579"/>
        <v>0</v>
      </c>
      <c r="BE1222" s="2">
        <f t="shared" si="579"/>
        <v>0</v>
      </c>
      <c r="BF1222" s="2">
        <f t="shared" si="579"/>
        <v>0</v>
      </c>
      <c r="BG1222" s="2">
        <f t="shared" si="579"/>
        <v>0</v>
      </c>
      <c r="BH1222" s="2">
        <f t="shared" si="579"/>
        <v>0</v>
      </c>
      <c r="BI1222" s="2">
        <f t="shared" si="579"/>
        <v>0</v>
      </c>
      <c r="BJ1222" s="2">
        <f t="shared" si="579"/>
        <v>2452.1908140303772</v>
      </c>
      <c r="BK1222" s="2">
        <f t="shared" si="579"/>
        <v>29021.238736913736</v>
      </c>
      <c r="BL1222" s="2">
        <f t="shared" si="579"/>
        <v>28273.452217312275</v>
      </c>
      <c r="BM1222" s="2">
        <f t="shared" si="579"/>
        <v>27525.665697710821</v>
      </c>
      <c r="BN1222" s="2">
        <f t="shared" si="579"/>
        <v>26777.879178109361</v>
      </c>
      <c r="BO1222" s="2">
        <f t="shared" si="579"/>
        <v>26030.0926585079</v>
      </c>
    </row>
    <row r="1223" spans="1:67" ht="13.5" customHeight="1" outlineLevel="2">
      <c r="B1223" s="160" t="str">
        <f>"Jan "&amp;$L$10&amp;" $"</f>
        <v>Jan 2012 $</v>
      </c>
      <c r="C1223" s="161">
        <v>72099.644</v>
      </c>
      <c r="D1223" s="60"/>
      <c r="E1223" s="60"/>
      <c r="F1223" s="60"/>
      <c r="G1223" s="60"/>
      <c r="H1223" s="162"/>
    </row>
    <row r="1224" spans="1:67" ht="13.5" customHeight="1" outlineLevel="2">
      <c r="B1224" s="14" t="s">
        <v>549</v>
      </c>
      <c r="C1224" s="163">
        <v>1.0500000000000001E-2</v>
      </c>
      <c r="D1224" s="163">
        <v>0.26740000000000003</v>
      </c>
      <c r="E1224" s="163">
        <v>0.72209999999999996</v>
      </c>
      <c r="F1224" s="163">
        <v>0</v>
      </c>
      <c r="G1224" s="163">
        <v>0</v>
      </c>
      <c r="H1224" s="164"/>
      <c r="J1224" s="17"/>
      <c r="K1224" s="17"/>
    </row>
    <row r="1225" spans="1:67" ht="13.5" customHeight="1" outlineLevel="2">
      <c r="B1225" s="14" t="s">
        <v>323</v>
      </c>
      <c r="C1225" s="193">
        <v>2.5499999999999998E-2</v>
      </c>
      <c r="D1225" s="60"/>
      <c r="E1225" s="60"/>
      <c r="F1225" s="60"/>
      <c r="G1225" s="60"/>
    </row>
    <row r="1226" spans="1:67" ht="13.5" customHeight="1" outlineLevel="2">
      <c r="B1226" s="14" t="s">
        <v>550</v>
      </c>
      <c r="C1226" s="159">
        <v>2060</v>
      </c>
      <c r="D1226" s="159">
        <v>4</v>
      </c>
    </row>
    <row r="1227" spans="1:67" ht="13.5" customHeight="1" outlineLevel="2">
      <c r="B1227" s="14" t="s">
        <v>551</v>
      </c>
      <c r="C1227" s="159">
        <v>2062</v>
      </c>
      <c r="D1227" s="159">
        <v>12</v>
      </c>
    </row>
    <row r="1228" spans="1:67" ht="13.5" customHeight="1" outlineLevel="2">
      <c r="B1228" s="15" t="s">
        <v>552</v>
      </c>
      <c r="L1228" s="166">
        <f t="shared" ref="L1228:BO1228" si="580">(1+$C1225)^L$21</f>
        <v>1.0126697388586272</v>
      </c>
      <c r="M1228" s="166">
        <f t="shared" si="580"/>
        <v>1.0384928171995222</v>
      </c>
      <c r="N1228" s="166">
        <f t="shared" si="580"/>
        <v>1.0649743840381101</v>
      </c>
      <c r="O1228" s="166">
        <f t="shared" si="580"/>
        <v>1.092131230831082</v>
      </c>
      <c r="P1228" s="166">
        <f t="shared" si="580"/>
        <v>1.1199805772172746</v>
      </c>
      <c r="Q1228" s="166">
        <f t="shared" si="580"/>
        <v>1.1485400819363152</v>
      </c>
      <c r="R1228" s="166">
        <f t="shared" si="580"/>
        <v>1.1778278540256915</v>
      </c>
      <c r="S1228" s="166">
        <f t="shared" si="580"/>
        <v>1.2078624643033467</v>
      </c>
      <c r="T1228" s="166">
        <f t="shared" si="580"/>
        <v>1.2386629571430821</v>
      </c>
      <c r="U1228" s="166">
        <f t="shared" si="580"/>
        <v>1.2702488625502308</v>
      </c>
      <c r="V1228" s="166">
        <f t="shared" si="580"/>
        <v>1.3026402085452617</v>
      </c>
      <c r="W1228" s="166">
        <f t="shared" si="580"/>
        <v>1.335857533863166</v>
      </c>
      <c r="X1228" s="166">
        <f t="shared" si="580"/>
        <v>1.369921900976677</v>
      </c>
      <c r="Y1228" s="166">
        <f t="shared" si="580"/>
        <v>1.4048549094515823</v>
      </c>
      <c r="Z1228" s="166">
        <f t="shared" si="580"/>
        <v>1.4406787096425977</v>
      </c>
      <c r="AA1228" s="166">
        <f t="shared" si="580"/>
        <v>1.477416016738484</v>
      </c>
      <c r="AB1228" s="166">
        <f t="shared" si="580"/>
        <v>1.5150901251653155</v>
      </c>
      <c r="AC1228" s="166">
        <f t="shared" si="580"/>
        <v>1.5537249233570312</v>
      </c>
      <c r="AD1228" s="166">
        <f t="shared" si="580"/>
        <v>1.5933449089026355</v>
      </c>
      <c r="AE1228" s="166">
        <f t="shared" si="580"/>
        <v>1.6339752040796529</v>
      </c>
      <c r="AF1228" s="166">
        <f t="shared" si="580"/>
        <v>1.6756415717836841</v>
      </c>
      <c r="AG1228" s="166">
        <f t="shared" si="580"/>
        <v>1.7183704318641684</v>
      </c>
      <c r="AH1228" s="166">
        <f t="shared" si="580"/>
        <v>1.7621888778767048</v>
      </c>
      <c r="AI1228" s="166">
        <f t="shared" si="580"/>
        <v>1.8071246942625607</v>
      </c>
      <c r="AJ1228" s="166">
        <f t="shared" si="580"/>
        <v>1.8532063739662561</v>
      </c>
      <c r="AK1228" s="166">
        <f t="shared" si="580"/>
        <v>1.9004631365023958</v>
      </c>
      <c r="AL1228" s="166">
        <f t="shared" si="580"/>
        <v>1.9489249464832072</v>
      </c>
      <c r="AM1228" s="166">
        <f t="shared" si="580"/>
        <v>1.998622532618529</v>
      </c>
      <c r="AN1228" s="166">
        <f t="shared" si="580"/>
        <v>2.0495874072003017</v>
      </c>
      <c r="AO1228" s="166">
        <f t="shared" si="580"/>
        <v>2.1018518860839097</v>
      </c>
      <c r="AP1228" s="166">
        <f t="shared" si="580"/>
        <v>2.1554491091790493</v>
      </c>
      <c r="AQ1228" s="166">
        <f t="shared" si="580"/>
        <v>2.2104130614631154</v>
      </c>
      <c r="AR1228" s="166">
        <f t="shared" si="580"/>
        <v>2.2667785945304249</v>
      </c>
      <c r="AS1228" s="166">
        <f t="shared" si="580"/>
        <v>2.3245814486909508</v>
      </c>
      <c r="AT1228" s="166">
        <f t="shared" si="580"/>
        <v>2.3838582756325706</v>
      </c>
      <c r="AU1228" s="166">
        <f t="shared" si="580"/>
        <v>2.444646661661201</v>
      </c>
      <c r="AV1228" s="166">
        <f t="shared" si="580"/>
        <v>2.5069851515335619</v>
      </c>
      <c r="AW1228" s="166">
        <f t="shared" si="580"/>
        <v>2.570913272897668</v>
      </c>
      <c r="AX1228" s="166">
        <f t="shared" si="580"/>
        <v>2.6364715613565588</v>
      </c>
      <c r="AY1228" s="166">
        <f t="shared" si="580"/>
        <v>2.7037015861711513</v>
      </c>
      <c r="AZ1228" s="166">
        <f t="shared" si="580"/>
        <v>2.7726459766185156</v>
      </c>
      <c r="BA1228" s="166">
        <f t="shared" si="580"/>
        <v>2.8433484490222884</v>
      </c>
      <c r="BB1228" s="166">
        <f t="shared" si="580"/>
        <v>2.9158538344723568</v>
      </c>
      <c r="BC1228" s="166">
        <f t="shared" si="580"/>
        <v>2.9902081072514015</v>
      </c>
      <c r="BD1228" s="166">
        <f t="shared" si="580"/>
        <v>3.0664584139863131</v>
      </c>
      <c r="BE1228" s="166">
        <f t="shared" si="580"/>
        <v>3.1446531035429639</v>
      </c>
      <c r="BF1228" s="166">
        <f t="shared" si="580"/>
        <v>3.2248417576833104</v>
      </c>
      <c r="BG1228" s="166">
        <f t="shared" si="580"/>
        <v>3.3070752225042348</v>
      </c>
      <c r="BH1228" s="166">
        <f t="shared" si="580"/>
        <v>3.3914056406780926</v>
      </c>
      <c r="BI1228" s="166">
        <f t="shared" si="580"/>
        <v>3.477886484515385</v>
      </c>
      <c r="BJ1228" s="166">
        <f t="shared" si="580"/>
        <v>3.5665725898705269</v>
      </c>
      <c r="BK1228" s="166">
        <f t="shared" si="580"/>
        <v>3.6575201909122264</v>
      </c>
      <c r="BL1228" s="166">
        <f t="shared" si="580"/>
        <v>3.7507869557804878</v>
      </c>
      <c r="BM1228" s="166">
        <f t="shared" si="580"/>
        <v>3.8464320231528903</v>
      </c>
      <c r="BN1228" s="166">
        <f t="shared" si="580"/>
        <v>3.9445160397432901</v>
      </c>
      <c r="BO1228" s="166">
        <f t="shared" si="580"/>
        <v>4.0451011987567442</v>
      </c>
    </row>
    <row r="1229" spans="1:67" ht="13.5" customHeight="1" outlineLevel="2">
      <c r="B1229" s="14" t="s">
        <v>553</v>
      </c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</row>
    <row r="1230" spans="1:67" ht="13.5" customHeight="1" outlineLevel="2">
      <c r="B1230" s="64" t="s">
        <v>554</v>
      </c>
      <c r="L1230" s="2">
        <f t="shared" ref="L1230:BO1230" si="581">IF(L$10&gt;$C1227,0,+K1233)</f>
        <v>0</v>
      </c>
      <c r="M1230" s="2">
        <f t="shared" si="581"/>
        <v>0</v>
      </c>
      <c r="N1230" s="2">
        <f t="shared" si="581"/>
        <v>0</v>
      </c>
      <c r="O1230" s="2">
        <f t="shared" si="581"/>
        <v>0</v>
      </c>
      <c r="P1230" s="2">
        <f t="shared" si="581"/>
        <v>0</v>
      </c>
      <c r="Q1230" s="2">
        <f t="shared" si="581"/>
        <v>0</v>
      </c>
      <c r="R1230" s="2">
        <f t="shared" si="581"/>
        <v>0</v>
      </c>
      <c r="S1230" s="2">
        <f t="shared" si="581"/>
        <v>0</v>
      </c>
      <c r="T1230" s="2">
        <f t="shared" si="581"/>
        <v>0</v>
      </c>
      <c r="U1230" s="2">
        <f t="shared" si="581"/>
        <v>0</v>
      </c>
      <c r="V1230" s="2">
        <f t="shared" si="581"/>
        <v>0</v>
      </c>
      <c r="W1230" s="2">
        <f t="shared" si="581"/>
        <v>0</v>
      </c>
      <c r="X1230" s="2">
        <f t="shared" si="581"/>
        <v>0</v>
      </c>
      <c r="Y1230" s="2">
        <f t="shared" si="581"/>
        <v>0</v>
      </c>
      <c r="Z1230" s="2">
        <f t="shared" si="581"/>
        <v>0</v>
      </c>
      <c r="AA1230" s="2">
        <f t="shared" si="581"/>
        <v>0</v>
      </c>
      <c r="AB1230" s="2">
        <f t="shared" si="581"/>
        <v>0</v>
      </c>
      <c r="AC1230" s="2">
        <f t="shared" si="581"/>
        <v>0</v>
      </c>
      <c r="AD1230" s="2">
        <f t="shared" si="581"/>
        <v>0</v>
      </c>
      <c r="AE1230" s="2">
        <f t="shared" si="581"/>
        <v>0</v>
      </c>
      <c r="AF1230" s="2">
        <f t="shared" si="581"/>
        <v>0</v>
      </c>
      <c r="AG1230" s="2">
        <f t="shared" si="581"/>
        <v>0</v>
      </c>
      <c r="AH1230" s="2">
        <f t="shared" si="581"/>
        <v>0</v>
      </c>
      <c r="AI1230" s="2">
        <f t="shared" si="581"/>
        <v>0</v>
      </c>
      <c r="AJ1230" s="2">
        <f t="shared" si="581"/>
        <v>0</v>
      </c>
      <c r="AK1230" s="2">
        <f t="shared" si="581"/>
        <v>0</v>
      </c>
      <c r="AL1230" s="2">
        <f t="shared" si="581"/>
        <v>0</v>
      </c>
      <c r="AM1230" s="2">
        <f t="shared" si="581"/>
        <v>0</v>
      </c>
      <c r="AN1230" s="2">
        <f t="shared" si="581"/>
        <v>0</v>
      </c>
      <c r="AO1230" s="2">
        <f t="shared" si="581"/>
        <v>0</v>
      </c>
      <c r="AP1230" s="2">
        <f t="shared" si="581"/>
        <v>0</v>
      </c>
      <c r="AQ1230" s="2">
        <f t="shared" si="581"/>
        <v>0</v>
      </c>
      <c r="AR1230" s="2">
        <f t="shared" si="581"/>
        <v>0</v>
      </c>
      <c r="AS1230" s="2">
        <f t="shared" si="581"/>
        <v>0</v>
      </c>
      <c r="AT1230" s="2">
        <f t="shared" si="581"/>
        <v>0</v>
      </c>
      <c r="AU1230" s="2">
        <f t="shared" si="581"/>
        <v>0</v>
      </c>
      <c r="AV1230" s="2">
        <f t="shared" si="581"/>
        <v>0</v>
      </c>
      <c r="AW1230" s="2">
        <f t="shared" si="581"/>
        <v>0</v>
      </c>
      <c r="AX1230" s="2">
        <f t="shared" si="581"/>
        <v>0</v>
      </c>
      <c r="AY1230" s="2">
        <f t="shared" si="581"/>
        <v>0</v>
      </c>
      <c r="AZ1230" s="2">
        <f t="shared" si="581"/>
        <v>0</v>
      </c>
      <c r="BA1230" s="2">
        <f t="shared" si="581"/>
        <v>0</v>
      </c>
      <c r="BB1230" s="2">
        <f t="shared" si="581"/>
        <v>0</v>
      </c>
      <c r="BC1230" s="2">
        <f t="shared" si="581"/>
        <v>0</v>
      </c>
      <c r="BD1230" s="2">
        <f t="shared" si="581"/>
        <v>0</v>
      </c>
      <c r="BE1230" s="2">
        <f t="shared" si="581"/>
        <v>0</v>
      </c>
      <c r="BF1230" s="2">
        <f t="shared" si="581"/>
        <v>0</v>
      </c>
      <c r="BG1230" s="2">
        <f t="shared" si="581"/>
        <v>0</v>
      </c>
      <c r="BH1230" s="2">
        <f t="shared" si="581"/>
        <v>0</v>
      </c>
      <c r="BI1230" s="2">
        <f t="shared" si="581"/>
        <v>2627.6255951510902</v>
      </c>
      <c r="BJ1230" s="2">
        <f t="shared" si="581"/>
        <v>71938.938979403276</v>
      </c>
      <c r="BK1230" s="2">
        <f t="shared" si="581"/>
        <v>0</v>
      </c>
      <c r="BL1230" s="2">
        <f t="shared" si="581"/>
        <v>0</v>
      </c>
      <c r="BM1230" s="2">
        <f t="shared" si="581"/>
        <v>0</v>
      </c>
      <c r="BN1230" s="2">
        <f t="shared" si="581"/>
        <v>0</v>
      </c>
      <c r="BO1230" s="2">
        <f t="shared" si="581"/>
        <v>0</v>
      </c>
    </row>
    <row r="1231" spans="1:67" ht="13.5" customHeight="1" outlineLevel="2">
      <c r="B1231" s="64" t="s">
        <v>555</v>
      </c>
      <c r="L1231" s="2">
        <f t="shared" ref="L1231:BO1231" si="582">IF(AND(L$10&gt;=$C1226,L$10&lt;=$C1227),INDEX($C1224:$G1224,1,L$10-$C1226+1)*$C1223*L1228,0)</f>
        <v>0</v>
      </c>
      <c r="M1231" s="2">
        <f t="shared" si="582"/>
        <v>0</v>
      </c>
      <c r="N1231" s="2">
        <f t="shared" si="582"/>
        <v>0</v>
      </c>
      <c r="O1231" s="2">
        <f t="shared" si="582"/>
        <v>0</v>
      </c>
      <c r="P1231" s="2">
        <f t="shared" si="582"/>
        <v>0</v>
      </c>
      <c r="Q1231" s="2">
        <f t="shared" si="582"/>
        <v>0</v>
      </c>
      <c r="R1231" s="2">
        <f t="shared" si="582"/>
        <v>0</v>
      </c>
      <c r="S1231" s="2">
        <f t="shared" si="582"/>
        <v>0</v>
      </c>
      <c r="T1231" s="2">
        <f t="shared" si="582"/>
        <v>0</v>
      </c>
      <c r="U1231" s="2">
        <f t="shared" si="582"/>
        <v>0</v>
      </c>
      <c r="V1231" s="2">
        <f t="shared" si="582"/>
        <v>0</v>
      </c>
      <c r="W1231" s="2">
        <f t="shared" si="582"/>
        <v>0</v>
      </c>
      <c r="X1231" s="2">
        <f t="shared" si="582"/>
        <v>0</v>
      </c>
      <c r="Y1231" s="2">
        <f t="shared" si="582"/>
        <v>0</v>
      </c>
      <c r="Z1231" s="2">
        <f t="shared" si="582"/>
        <v>0</v>
      </c>
      <c r="AA1231" s="2">
        <f t="shared" si="582"/>
        <v>0</v>
      </c>
      <c r="AB1231" s="2">
        <f t="shared" si="582"/>
        <v>0</v>
      </c>
      <c r="AC1231" s="2">
        <f t="shared" si="582"/>
        <v>0</v>
      </c>
      <c r="AD1231" s="2">
        <f t="shared" si="582"/>
        <v>0</v>
      </c>
      <c r="AE1231" s="2">
        <f t="shared" si="582"/>
        <v>0</v>
      </c>
      <c r="AF1231" s="2">
        <f t="shared" si="582"/>
        <v>0</v>
      </c>
      <c r="AG1231" s="2">
        <f t="shared" si="582"/>
        <v>0</v>
      </c>
      <c r="AH1231" s="2">
        <f t="shared" si="582"/>
        <v>0</v>
      </c>
      <c r="AI1231" s="2">
        <f t="shared" si="582"/>
        <v>0</v>
      </c>
      <c r="AJ1231" s="2">
        <f t="shared" si="582"/>
        <v>0</v>
      </c>
      <c r="AK1231" s="2">
        <f t="shared" si="582"/>
        <v>0</v>
      </c>
      <c r="AL1231" s="2">
        <f t="shared" si="582"/>
        <v>0</v>
      </c>
      <c r="AM1231" s="2">
        <f t="shared" si="582"/>
        <v>0</v>
      </c>
      <c r="AN1231" s="2">
        <f t="shared" si="582"/>
        <v>0</v>
      </c>
      <c r="AO1231" s="2">
        <f t="shared" si="582"/>
        <v>0</v>
      </c>
      <c r="AP1231" s="2">
        <f t="shared" si="582"/>
        <v>0</v>
      </c>
      <c r="AQ1231" s="2">
        <f t="shared" si="582"/>
        <v>0</v>
      </c>
      <c r="AR1231" s="2">
        <f t="shared" si="582"/>
        <v>0</v>
      </c>
      <c r="AS1231" s="2">
        <f t="shared" si="582"/>
        <v>0</v>
      </c>
      <c r="AT1231" s="2">
        <f t="shared" si="582"/>
        <v>0</v>
      </c>
      <c r="AU1231" s="2">
        <f t="shared" si="582"/>
        <v>0</v>
      </c>
      <c r="AV1231" s="2">
        <f t="shared" si="582"/>
        <v>0</v>
      </c>
      <c r="AW1231" s="2">
        <f t="shared" si="582"/>
        <v>0</v>
      </c>
      <c r="AX1231" s="2">
        <f t="shared" si="582"/>
        <v>0</v>
      </c>
      <c r="AY1231" s="2">
        <f t="shared" si="582"/>
        <v>0</v>
      </c>
      <c r="AZ1231" s="2">
        <f t="shared" si="582"/>
        <v>0</v>
      </c>
      <c r="BA1231" s="2">
        <f t="shared" si="582"/>
        <v>0</v>
      </c>
      <c r="BB1231" s="2">
        <f t="shared" si="582"/>
        <v>0</v>
      </c>
      <c r="BC1231" s="2">
        <f t="shared" si="582"/>
        <v>0</v>
      </c>
      <c r="BD1231" s="2">
        <f t="shared" si="582"/>
        <v>0</v>
      </c>
      <c r="BE1231" s="2">
        <f t="shared" si="582"/>
        <v>0</v>
      </c>
      <c r="BF1231" s="2">
        <f t="shared" si="582"/>
        <v>0</v>
      </c>
      <c r="BG1231" s="2">
        <f t="shared" si="582"/>
        <v>0</v>
      </c>
      <c r="BH1231" s="2">
        <f t="shared" si="582"/>
        <v>2567.4509632010654</v>
      </c>
      <c r="BI1231" s="2">
        <f t="shared" si="582"/>
        <v>67051.720518356597</v>
      </c>
      <c r="BJ1231" s="2">
        <f t="shared" si="582"/>
        <v>185687.01419093518</v>
      </c>
      <c r="BK1231" s="2">
        <f t="shared" si="582"/>
        <v>0</v>
      </c>
      <c r="BL1231" s="2">
        <f t="shared" si="582"/>
        <v>0</v>
      </c>
      <c r="BM1231" s="2">
        <f t="shared" si="582"/>
        <v>0</v>
      </c>
      <c r="BN1231" s="2">
        <f t="shared" si="582"/>
        <v>0</v>
      </c>
      <c r="BO1231" s="2">
        <f t="shared" si="582"/>
        <v>0</v>
      </c>
    </row>
    <row r="1232" spans="1:67" ht="13.5" customHeight="1" outlineLevel="2">
      <c r="B1232" s="64" t="s">
        <v>3</v>
      </c>
      <c r="C1232" s="165">
        <v>6.25E-2</v>
      </c>
      <c r="L1232" s="2">
        <f t="shared" ref="L1232:BO1232" si="583">SUM(L1230,L1231/2)*$C1232*IF(L$10=$C1226,(13-$D1226)/12,IF(L$10=$C1227,($D1227-1)/12,1))</f>
        <v>0</v>
      </c>
      <c r="M1232" s="2">
        <f t="shared" si="583"/>
        <v>0</v>
      </c>
      <c r="N1232" s="2">
        <f t="shared" si="583"/>
        <v>0</v>
      </c>
      <c r="O1232" s="2">
        <f t="shared" si="583"/>
        <v>0</v>
      </c>
      <c r="P1232" s="2">
        <f t="shared" si="583"/>
        <v>0</v>
      </c>
      <c r="Q1232" s="2">
        <f t="shared" si="583"/>
        <v>0</v>
      </c>
      <c r="R1232" s="2">
        <f t="shared" si="583"/>
        <v>0</v>
      </c>
      <c r="S1232" s="2">
        <f t="shared" si="583"/>
        <v>0</v>
      </c>
      <c r="T1232" s="2">
        <f t="shared" si="583"/>
        <v>0</v>
      </c>
      <c r="U1232" s="2">
        <f t="shared" si="583"/>
        <v>0</v>
      </c>
      <c r="V1232" s="2">
        <f t="shared" si="583"/>
        <v>0</v>
      </c>
      <c r="W1232" s="2">
        <f t="shared" si="583"/>
        <v>0</v>
      </c>
      <c r="X1232" s="2">
        <f t="shared" si="583"/>
        <v>0</v>
      </c>
      <c r="Y1232" s="2">
        <f t="shared" si="583"/>
        <v>0</v>
      </c>
      <c r="Z1232" s="2">
        <f t="shared" si="583"/>
        <v>0</v>
      </c>
      <c r="AA1232" s="2">
        <f t="shared" si="583"/>
        <v>0</v>
      </c>
      <c r="AB1232" s="2">
        <f t="shared" si="583"/>
        <v>0</v>
      </c>
      <c r="AC1232" s="2">
        <f t="shared" si="583"/>
        <v>0</v>
      </c>
      <c r="AD1232" s="2">
        <f t="shared" si="583"/>
        <v>0</v>
      </c>
      <c r="AE1232" s="2">
        <f t="shared" si="583"/>
        <v>0</v>
      </c>
      <c r="AF1232" s="2">
        <f t="shared" si="583"/>
        <v>0</v>
      </c>
      <c r="AG1232" s="2">
        <f t="shared" si="583"/>
        <v>0</v>
      </c>
      <c r="AH1232" s="2">
        <f t="shared" si="583"/>
        <v>0</v>
      </c>
      <c r="AI1232" s="2">
        <f t="shared" si="583"/>
        <v>0</v>
      </c>
      <c r="AJ1232" s="2">
        <f t="shared" si="583"/>
        <v>0</v>
      </c>
      <c r="AK1232" s="2">
        <f t="shared" si="583"/>
        <v>0</v>
      </c>
      <c r="AL1232" s="2">
        <f t="shared" si="583"/>
        <v>0</v>
      </c>
      <c r="AM1232" s="2">
        <f t="shared" si="583"/>
        <v>0</v>
      </c>
      <c r="AN1232" s="2">
        <f t="shared" si="583"/>
        <v>0</v>
      </c>
      <c r="AO1232" s="2">
        <f t="shared" si="583"/>
        <v>0</v>
      </c>
      <c r="AP1232" s="2">
        <f t="shared" si="583"/>
        <v>0</v>
      </c>
      <c r="AQ1232" s="2">
        <f t="shared" si="583"/>
        <v>0</v>
      </c>
      <c r="AR1232" s="2">
        <f t="shared" si="583"/>
        <v>0</v>
      </c>
      <c r="AS1232" s="2">
        <f t="shared" si="583"/>
        <v>0</v>
      </c>
      <c r="AT1232" s="2">
        <f t="shared" si="583"/>
        <v>0</v>
      </c>
      <c r="AU1232" s="2">
        <f t="shared" si="583"/>
        <v>0</v>
      </c>
      <c r="AV1232" s="2">
        <f t="shared" si="583"/>
        <v>0</v>
      </c>
      <c r="AW1232" s="2">
        <f t="shared" si="583"/>
        <v>0</v>
      </c>
      <c r="AX1232" s="2">
        <f t="shared" si="583"/>
        <v>0</v>
      </c>
      <c r="AY1232" s="2">
        <f t="shared" si="583"/>
        <v>0</v>
      </c>
      <c r="AZ1232" s="2">
        <f t="shared" si="583"/>
        <v>0</v>
      </c>
      <c r="BA1232" s="2">
        <f t="shared" si="583"/>
        <v>0</v>
      </c>
      <c r="BB1232" s="2">
        <f t="shared" si="583"/>
        <v>0</v>
      </c>
      <c r="BC1232" s="2">
        <f t="shared" si="583"/>
        <v>0</v>
      </c>
      <c r="BD1232" s="2">
        <f t="shared" si="583"/>
        <v>0</v>
      </c>
      <c r="BE1232" s="2">
        <f t="shared" si="583"/>
        <v>0</v>
      </c>
      <c r="BF1232" s="2">
        <f t="shared" si="583"/>
        <v>0</v>
      </c>
      <c r="BG1232" s="2">
        <f t="shared" si="583"/>
        <v>0</v>
      </c>
      <c r="BH1232" s="2">
        <f t="shared" si="583"/>
        <v>60.174631950024974</v>
      </c>
      <c r="BI1232" s="2">
        <f t="shared" si="583"/>
        <v>2259.5928658955868</v>
      </c>
      <c r="BJ1232" s="2">
        <f t="shared" si="583"/>
        <v>9440.6609730394775</v>
      </c>
      <c r="BK1232" s="2">
        <f t="shared" si="583"/>
        <v>0</v>
      </c>
      <c r="BL1232" s="2">
        <f t="shared" si="583"/>
        <v>0</v>
      </c>
      <c r="BM1232" s="2">
        <f t="shared" si="583"/>
        <v>0</v>
      </c>
      <c r="BN1232" s="2">
        <f t="shared" si="583"/>
        <v>0</v>
      </c>
      <c r="BO1232" s="2">
        <f t="shared" si="583"/>
        <v>0</v>
      </c>
    </row>
    <row r="1233" spans="2:67" ht="13.5" customHeight="1" outlineLevel="2">
      <c r="B1233" s="64" t="s">
        <v>556</v>
      </c>
      <c r="K1233" s="167"/>
      <c r="L1233" s="2">
        <f>SUM(L1230:L1232)</f>
        <v>0</v>
      </c>
      <c r="M1233" s="2">
        <f t="shared" ref="M1233:BO1233" si="584">SUM(M1230:M1232)</f>
        <v>0</v>
      </c>
      <c r="N1233" s="2">
        <f t="shared" si="584"/>
        <v>0</v>
      </c>
      <c r="O1233" s="2">
        <f t="shared" si="584"/>
        <v>0</v>
      </c>
      <c r="P1233" s="2">
        <f t="shared" si="584"/>
        <v>0</v>
      </c>
      <c r="Q1233" s="2">
        <f t="shared" si="584"/>
        <v>0</v>
      </c>
      <c r="R1233" s="2">
        <f t="shared" si="584"/>
        <v>0</v>
      </c>
      <c r="S1233" s="2">
        <f t="shared" si="584"/>
        <v>0</v>
      </c>
      <c r="T1233" s="2">
        <f t="shared" si="584"/>
        <v>0</v>
      </c>
      <c r="U1233" s="2">
        <f t="shared" si="584"/>
        <v>0</v>
      </c>
      <c r="V1233" s="2">
        <f t="shared" si="584"/>
        <v>0</v>
      </c>
      <c r="W1233" s="2">
        <f t="shared" si="584"/>
        <v>0</v>
      </c>
      <c r="X1233" s="2">
        <f t="shared" si="584"/>
        <v>0</v>
      </c>
      <c r="Y1233" s="2">
        <f t="shared" si="584"/>
        <v>0</v>
      </c>
      <c r="Z1233" s="2">
        <f t="shared" si="584"/>
        <v>0</v>
      </c>
      <c r="AA1233" s="2">
        <f t="shared" si="584"/>
        <v>0</v>
      </c>
      <c r="AB1233" s="2">
        <f t="shared" si="584"/>
        <v>0</v>
      </c>
      <c r="AC1233" s="2">
        <f t="shared" si="584"/>
        <v>0</v>
      </c>
      <c r="AD1233" s="2">
        <f t="shared" si="584"/>
        <v>0</v>
      </c>
      <c r="AE1233" s="2">
        <f t="shared" si="584"/>
        <v>0</v>
      </c>
      <c r="AF1233" s="2">
        <f t="shared" si="584"/>
        <v>0</v>
      </c>
      <c r="AG1233" s="2">
        <f t="shared" si="584"/>
        <v>0</v>
      </c>
      <c r="AH1233" s="2">
        <f t="shared" si="584"/>
        <v>0</v>
      </c>
      <c r="AI1233" s="2">
        <f t="shared" si="584"/>
        <v>0</v>
      </c>
      <c r="AJ1233" s="2">
        <f t="shared" si="584"/>
        <v>0</v>
      </c>
      <c r="AK1233" s="2">
        <f t="shared" si="584"/>
        <v>0</v>
      </c>
      <c r="AL1233" s="2">
        <f t="shared" si="584"/>
        <v>0</v>
      </c>
      <c r="AM1233" s="2">
        <f t="shared" si="584"/>
        <v>0</v>
      </c>
      <c r="AN1233" s="2">
        <f t="shared" si="584"/>
        <v>0</v>
      </c>
      <c r="AO1233" s="2">
        <f t="shared" si="584"/>
        <v>0</v>
      </c>
      <c r="AP1233" s="2">
        <f t="shared" si="584"/>
        <v>0</v>
      </c>
      <c r="AQ1233" s="2">
        <f t="shared" si="584"/>
        <v>0</v>
      </c>
      <c r="AR1233" s="2">
        <f t="shared" si="584"/>
        <v>0</v>
      </c>
      <c r="AS1233" s="2">
        <f t="shared" si="584"/>
        <v>0</v>
      </c>
      <c r="AT1233" s="2">
        <f t="shared" si="584"/>
        <v>0</v>
      </c>
      <c r="AU1233" s="2">
        <f t="shared" si="584"/>
        <v>0</v>
      </c>
      <c r="AV1233" s="2">
        <f t="shared" si="584"/>
        <v>0</v>
      </c>
      <c r="AW1233" s="2">
        <f t="shared" si="584"/>
        <v>0</v>
      </c>
      <c r="AX1233" s="2">
        <f t="shared" si="584"/>
        <v>0</v>
      </c>
      <c r="AY1233" s="2">
        <f t="shared" si="584"/>
        <v>0</v>
      </c>
      <c r="AZ1233" s="2">
        <f t="shared" si="584"/>
        <v>0</v>
      </c>
      <c r="BA1233" s="2">
        <f t="shared" si="584"/>
        <v>0</v>
      </c>
      <c r="BB1233" s="2">
        <f t="shared" si="584"/>
        <v>0</v>
      </c>
      <c r="BC1233" s="2">
        <f t="shared" si="584"/>
        <v>0</v>
      </c>
      <c r="BD1233" s="2">
        <f t="shared" si="584"/>
        <v>0</v>
      </c>
      <c r="BE1233" s="2">
        <f t="shared" si="584"/>
        <v>0</v>
      </c>
      <c r="BF1233" s="2">
        <f t="shared" si="584"/>
        <v>0</v>
      </c>
      <c r="BG1233" s="2">
        <f t="shared" si="584"/>
        <v>0</v>
      </c>
      <c r="BH1233" s="2">
        <f t="shared" si="584"/>
        <v>2627.6255951510902</v>
      </c>
      <c r="BI1233" s="2">
        <f t="shared" si="584"/>
        <v>71938.938979403276</v>
      </c>
      <c r="BJ1233" s="2">
        <f t="shared" si="584"/>
        <v>267066.61414337793</v>
      </c>
      <c r="BK1233" s="2">
        <f t="shared" si="584"/>
        <v>0</v>
      </c>
      <c r="BL1233" s="2">
        <f t="shared" si="584"/>
        <v>0</v>
      </c>
      <c r="BM1233" s="2">
        <f t="shared" si="584"/>
        <v>0</v>
      </c>
      <c r="BN1233" s="2">
        <f t="shared" si="584"/>
        <v>0</v>
      </c>
      <c r="BO1233" s="2">
        <f t="shared" si="584"/>
        <v>0</v>
      </c>
    </row>
    <row r="1234" spans="2:67" ht="13.5" customHeight="1" outlineLevel="2">
      <c r="B1234" s="168" t="s">
        <v>557</v>
      </c>
      <c r="E1234" s="2">
        <f>MAX(L1233:BO1233)*(1+$C$8)</f>
        <v>267066.61414337793</v>
      </c>
      <c r="F1234" s="159">
        <v>25</v>
      </c>
      <c r="G1234" s="169">
        <f>+$C$6</f>
        <v>2.9999999999999997E-4</v>
      </c>
      <c r="H1234" s="151"/>
      <c r="L1234" s="2"/>
      <c r="M1234" s="2"/>
      <c r="N1234" s="2"/>
      <c r="O1234" s="2"/>
      <c r="P1234" s="2"/>
      <c r="Q1234" s="2"/>
    </row>
    <row r="1235" spans="2:67" ht="13.5" customHeight="1" outlineLevel="2">
      <c r="B1235" s="14"/>
    </row>
    <row r="1236" spans="2:67" ht="13.5" customHeight="1" outlineLevel="2">
      <c r="B1236" s="170" t="s">
        <v>558</v>
      </c>
    </row>
    <row r="1237" spans="2:67" ht="13.5" customHeight="1" outlineLevel="2">
      <c r="B1237" s="168" t="s">
        <v>559</v>
      </c>
      <c r="K1237" s="2"/>
      <c r="L1237" s="2">
        <f t="shared" ref="L1237:BO1237" si="585">IF(L$10=$C1227,$E1234,K1239)</f>
        <v>0</v>
      </c>
      <c r="M1237" s="2">
        <f t="shared" si="585"/>
        <v>0</v>
      </c>
      <c r="N1237" s="2">
        <f t="shared" si="585"/>
        <v>0</v>
      </c>
      <c r="O1237" s="2">
        <f t="shared" si="585"/>
        <v>0</v>
      </c>
      <c r="P1237" s="2">
        <f t="shared" si="585"/>
        <v>0</v>
      </c>
      <c r="Q1237" s="2">
        <f t="shared" si="585"/>
        <v>0</v>
      </c>
      <c r="R1237" s="2">
        <f t="shared" si="585"/>
        <v>0</v>
      </c>
      <c r="S1237" s="2">
        <f t="shared" si="585"/>
        <v>0</v>
      </c>
      <c r="T1237" s="2">
        <f t="shared" si="585"/>
        <v>0</v>
      </c>
      <c r="U1237" s="2">
        <f t="shared" si="585"/>
        <v>0</v>
      </c>
      <c r="V1237" s="2">
        <f t="shared" si="585"/>
        <v>0</v>
      </c>
      <c r="W1237" s="2">
        <f t="shared" si="585"/>
        <v>0</v>
      </c>
      <c r="X1237" s="2">
        <f t="shared" si="585"/>
        <v>0</v>
      </c>
      <c r="Y1237" s="2">
        <f t="shared" si="585"/>
        <v>0</v>
      </c>
      <c r="Z1237" s="2">
        <f t="shared" si="585"/>
        <v>0</v>
      </c>
      <c r="AA1237" s="2">
        <f t="shared" si="585"/>
        <v>0</v>
      </c>
      <c r="AB1237" s="2">
        <f t="shared" si="585"/>
        <v>0</v>
      </c>
      <c r="AC1237" s="2">
        <f t="shared" si="585"/>
        <v>0</v>
      </c>
      <c r="AD1237" s="2">
        <f t="shared" si="585"/>
        <v>0</v>
      </c>
      <c r="AE1237" s="2">
        <f t="shared" si="585"/>
        <v>0</v>
      </c>
      <c r="AF1237" s="2">
        <f t="shared" si="585"/>
        <v>0</v>
      </c>
      <c r="AG1237" s="2">
        <f t="shared" si="585"/>
        <v>0</v>
      </c>
      <c r="AH1237" s="2">
        <f t="shared" si="585"/>
        <v>0</v>
      </c>
      <c r="AI1237" s="2">
        <f t="shared" si="585"/>
        <v>0</v>
      </c>
      <c r="AJ1237" s="2">
        <f t="shared" si="585"/>
        <v>0</v>
      </c>
      <c r="AK1237" s="2">
        <f t="shared" si="585"/>
        <v>0</v>
      </c>
      <c r="AL1237" s="2">
        <f t="shared" si="585"/>
        <v>0</v>
      </c>
      <c r="AM1237" s="2">
        <f t="shared" si="585"/>
        <v>0</v>
      </c>
      <c r="AN1237" s="2">
        <f t="shared" si="585"/>
        <v>0</v>
      </c>
      <c r="AO1237" s="2">
        <f t="shared" si="585"/>
        <v>0</v>
      </c>
      <c r="AP1237" s="2">
        <f t="shared" si="585"/>
        <v>0</v>
      </c>
      <c r="AQ1237" s="2">
        <f t="shared" si="585"/>
        <v>0</v>
      </c>
      <c r="AR1237" s="2">
        <f t="shared" si="585"/>
        <v>0</v>
      </c>
      <c r="AS1237" s="2">
        <f t="shared" si="585"/>
        <v>0</v>
      </c>
      <c r="AT1237" s="2">
        <f t="shared" si="585"/>
        <v>0</v>
      </c>
      <c r="AU1237" s="2">
        <f t="shared" si="585"/>
        <v>0</v>
      </c>
      <c r="AV1237" s="2">
        <f t="shared" si="585"/>
        <v>0</v>
      </c>
      <c r="AW1237" s="2">
        <f t="shared" si="585"/>
        <v>0</v>
      </c>
      <c r="AX1237" s="2">
        <f t="shared" si="585"/>
        <v>0</v>
      </c>
      <c r="AY1237" s="2">
        <f t="shared" si="585"/>
        <v>0</v>
      </c>
      <c r="AZ1237" s="2">
        <f t="shared" si="585"/>
        <v>0</v>
      </c>
      <c r="BA1237" s="2">
        <f t="shared" si="585"/>
        <v>0</v>
      </c>
      <c r="BB1237" s="2">
        <f t="shared" si="585"/>
        <v>0</v>
      </c>
      <c r="BC1237" s="2">
        <f t="shared" si="585"/>
        <v>0</v>
      </c>
      <c r="BD1237" s="2">
        <f t="shared" si="585"/>
        <v>0</v>
      </c>
      <c r="BE1237" s="2">
        <f t="shared" si="585"/>
        <v>0</v>
      </c>
      <c r="BF1237" s="2">
        <f t="shared" si="585"/>
        <v>0</v>
      </c>
      <c r="BG1237" s="2">
        <f t="shared" si="585"/>
        <v>0</v>
      </c>
      <c r="BH1237" s="2">
        <f t="shared" si="585"/>
        <v>0</v>
      </c>
      <c r="BI1237" s="2">
        <f t="shared" si="585"/>
        <v>0</v>
      </c>
      <c r="BJ1237" s="2">
        <f t="shared" si="585"/>
        <v>267066.61414337793</v>
      </c>
      <c r="BK1237" s="2">
        <f t="shared" si="585"/>
        <v>266176.39209623332</v>
      </c>
      <c r="BL1237" s="2">
        <f t="shared" si="585"/>
        <v>255493.7275304982</v>
      </c>
      <c r="BM1237" s="2">
        <f t="shared" si="585"/>
        <v>244811.06296476308</v>
      </c>
      <c r="BN1237" s="2">
        <f t="shared" si="585"/>
        <v>234128.39839902797</v>
      </c>
      <c r="BO1237" s="2">
        <f t="shared" si="585"/>
        <v>223445.73383329285</v>
      </c>
    </row>
    <row r="1238" spans="2:67" ht="13.5" customHeight="1" outlineLevel="2">
      <c r="B1238" s="64" t="s">
        <v>541</v>
      </c>
      <c r="K1238" s="2"/>
      <c r="L1238" s="2">
        <f t="shared" ref="L1238:BO1238" si="586">IF(L$10=$C1227,$E1234/$F1234*(13-$D1227)/12,MIN(K1239,$E1234/$F1234))</f>
        <v>0</v>
      </c>
      <c r="M1238" s="2">
        <f t="shared" si="586"/>
        <v>0</v>
      </c>
      <c r="N1238" s="2">
        <f t="shared" si="586"/>
        <v>0</v>
      </c>
      <c r="O1238" s="2">
        <f t="shared" si="586"/>
        <v>0</v>
      </c>
      <c r="P1238" s="2">
        <f t="shared" si="586"/>
        <v>0</v>
      </c>
      <c r="Q1238" s="2">
        <f t="shared" si="586"/>
        <v>0</v>
      </c>
      <c r="R1238" s="2">
        <f t="shared" si="586"/>
        <v>0</v>
      </c>
      <c r="S1238" s="2">
        <f t="shared" si="586"/>
        <v>0</v>
      </c>
      <c r="T1238" s="2">
        <f t="shared" si="586"/>
        <v>0</v>
      </c>
      <c r="U1238" s="2">
        <f t="shared" si="586"/>
        <v>0</v>
      </c>
      <c r="V1238" s="2">
        <f t="shared" si="586"/>
        <v>0</v>
      </c>
      <c r="W1238" s="2">
        <f t="shared" si="586"/>
        <v>0</v>
      </c>
      <c r="X1238" s="2">
        <f t="shared" si="586"/>
        <v>0</v>
      </c>
      <c r="Y1238" s="2">
        <f t="shared" si="586"/>
        <v>0</v>
      </c>
      <c r="Z1238" s="2">
        <f t="shared" si="586"/>
        <v>0</v>
      </c>
      <c r="AA1238" s="2">
        <f t="shared" si="586"/>
        <v>0</v>
      </c>
      <c r="AB1238" s="2">
        <f t="shared" si="586"/>
        <v>0</v>
      </c>
      <c r="AC1238" s="2">
        <f t="shared" si="586"/>
        <v>0</v>
      </c>
      <c r="AD1238" s="2">
        <f t="shared" si="586"/>
        <v>0</v>
      </c>
      <c r="AE1238" s="2">
        <f t="shared" si="586"/>
        <v>0</v>
      </c>
      <c r="AF1238" s="2">
        <f t="shared" si="586"/>
        <v>0</v>
      </c>
      <c r="AG1238" s="2">
        <f t="shared" si="586"/>
        <v>0</v>
      </c>
      <c r="AH1238" s="2">
        <f t="shared" si="586"/>
        <v>0</v>
      </c>
      <c r="AI1238" s="2">
        <f t="shared" si="586"/>
        <v>0</v>
      </c>
      <c r="AJ1238" s="2">
        <f t="shared" si="586"/>
        <v>0</v>
      </c>
      <c r="AK1238" s="2">
        <f t="shared" si="586"/>
        <v>0</v>
      </c>
      <c r="AL1238" s="2">
        <f t="shared" si="586"/>
        <v>0</v>
      </c>
      <c r="AM1238" s="2">
        <f t="shared" si="586"/>
        <v>0</v>
      </c>
      <c r="AN1238" s="2">
        <f t="shared" si="586"/>
        <v>0</v>
      </c>
      <c r="AO1238" s="2">
        <f t="shared" si="586"/>
        <v>0</v>
      </c>
      <c r="AP1238" s="2">
        <f t="shared" si="586"/>
        <v>0</v>
      </c>
      <c r="AQ1238" s="2">
        <f t="shared" si="586"/>
        <v>0</v>
      </c>
      <c r="AR1238" s="2">
        <f t="shared" si="586"/>
        <v>0</v>
      </c>
      <c r="AS1238" s="2">
        <f t="shared" si="586"/>
        <v>0</v>
      </c>
      <c r="AT1238" s="2">
        <f t="shared" si="586"/>
        <v>0</v>
      </c>
      <c r="AU1238" s="2">
        <f t="shared" si="586"/>
        <v>0</v>
      </c>
      <c r="AV1238" s="2">
        <f t="shared" si="586"/>
        <v>0</v>
      </c>
      <c r="AW1238" s="2">
        <f t="shared" si="586"/>
        <v>0</v>
      </c>
      <c r="AX1238" s="2">
        <f t="shared" si="586"/>
        <v>0</v>
      </c>
      <c r="AY1238" s="2">
        <f t="shared" si="586"/>
        <v>0</v>
      </c>
      <c r="AZ1238" s="2">
        <f t="shared" si="586"/>
        <v>0</v>
      </c>
      <c r="BA1238" s="2">
        <f t="shared" si="586"/>
        <v>0</v>
      </c>
      <c r="BB1238" s="2">
        <f t="shared" si="586"/>
        <v>0</v>
      </c>
      <c r="BC1238" s="2">
        <f t="shared" si="586"/>
        <v>0</v>
      </c>
      <c r="BD1238" s="2">
        <f t="shared" si="586"/>
        <v>0</v>
      </c>
      <c r="BE1238" s="2">
        <f t="shared" si="586"/>
        <v>0</v>
      </c>
      <c r="BF1238" s="2">
        <f t="shared" si="586"/>
        <v>0</v>
      </c>
      <c r="BG1238" s="2">
        <f t="shared" si="586"/>
        <v>0</v>
      </c>
      <c r="BH1238" s="2">
        <f t="shared" si="586"/>
        <v>0</v>
      </c>
      <c r="BI1238" s="2">
        <f t="shared" si="586"/>
        <v>0</v>
      </c>
      <c r="BJ1238" s="2">
        <f t="shared" si="586"/>
        <v>890.22204714459303</v>
      </c>
      <c r="BK1238" s="2">
        <f t="shared" si="586"/>
        <v>10682.664565735116</v>
      </c>
      <c r="BL1238" s="2">
        <f t="shared" si="586"/>
        <v>10682.664565735116</v>
      </c>
      <c r="BM1238" s="2">
        <f t="shared" si="586"/>
        <v>10682.664565735116</v>
      </c>
      <c r="BN1238" s="2">
        <f t="shared" si="586"/>
        <v>10682.664565735116</v>
      </c>
      <c r="BO1238" s="2">
        <f t="shared" si="586"/>
        <v>10682.664565735116</v>
      </c>
    </row>
    <row r="1239" spans="2:67" ht="13.5" customHeight="1" outlineLevel="2">
      <c r="B1239" s="168" t="s">
        <v>542</v>
      </c>
      <c r="K1239" s="167">
        <v>0</v>
      </c>
      <c r="L1239" s="2">
        <f t="shared" ref="L1239:BO1239" si="587">+L1237-L1238</f>
        <v>0</v>
      </c>
      <c r="M1239" s="2">
        <f t="shared" si="587"/>
        <v>0</v>
      </c>
      <c r="N1239" s="2">
        <f t="shared" si="587"/>
        <v>0</v>
      </c>
      <c r="O1239" s="2">
        <f t="shared" si="587"/>
        <v>0</v>
      </c>
      <c r="P1239" s="2">
        <f t="shared" si="587"/>
        <v>0</v>
      </c>
      <c r="Q1239" s="2">
        <f t="shared" si="587"/>
        <v>0</v>
      </c>
      <c r="R1239" s="2">
        <f t="shared" si="587"/>
        <v>0</v>
      </c>
      <c r="S1239" s="2">
        <f t="shared" si="587"/>
        <v>0</v>
      </c>
      <c r="T1239" s="2">
        <f t="shared" si="587"/>
        <v>0</v>
      </c>
      <c r="U1239" s="2">
        <f t="shared" si="587"/>
        <v>0</v>
      </c>
      <c r="V1239" s="2">
        <f t="shared" si="587"/>
        <v>0</v>
      </c>
      <c r="W1239" s="2">
        <f t="shared" si="587"/>
        <v>0</v>
      </c>
      <c r="X1239" s="2">
        <f t="shared" si="587"/>
        <v>0</v>
      </c>
      <c r="Y1239" s="2">
        <f t="shared" si="587"/>
        <v>0</v>
      </c>
      <c r="Z1239" s="2">
        <f t="shared" si="587"/>
        <v>0</v>
      </c>
      <c r="AA1239" s="2">
        <f t="shared" si="587"/>
        <v>0</v>
      </c>
      <c r="AB1239" s="2">
        <f t="shared" si="587"/>
        <v>0</v>
      </c>
      <c r="AC1239" s="2">
        <f t="shared" si="587"/>
        <v>0</v>
      </c>
      <c r="AD1239" s="2">
        <f t="shared" si="587"/>
        <v>0</v>
      </c>
      <c r="AE1239" s="2">
        <f t="shared" si="587"/>
        <v>0</v>
      </c>
      <c r="AF1239" s="2">
        <f t="shared" si="587"/>
        <v>0</v>
      </c>
      <c r="AG1239" s="2">
        <f t="shared" si="587"/>
        <v>0</v>
      </c>
      <c r="AH1239" s="2">
        <f t="shared" si="587"/>
        <v>0</v>
      </c>
      <c r="AI1239" s="2">
        <f t="shared" si="587"/>
        <v>0</v>
      </c>
      <c r="AJ1239" s="2">
        <f t="shared" si="587"/>
        <v>0</v>
      </c>
      <c r="AK1239" s="2">
        <f t="shared" si="587"/>
        <v>0</v>
      </c>
      <c r="AL1239" s="2">
        <f t="shared" si="587"/>
        <v>0</v>
      </c>
      <c r="AM1239" s="2">
        <f t="shared" si="587"/>
        <v>0</v>
      </c>
      <c r="AN1239" s="2">
        <f t="shared" si="587"/>
        <v>0</v>
      </c>
      <c r="AO1239" s="2">
        <f t="shared" si="587"/>
        <v>0</v>
      </c>
      <c r="AP1239" s="2">
        <f t="shared" si="587"/>
        <v>0</v>
      </c>
      <c r="AQ1239" s="2">
        <f t="shared" si="587"/>
        <v>0</v>
      </c>
      <c r="AR1239" s="2">
        <f t="shared" si="587"/>
        <v>0</v>
      </c>
      <c r="AS1239" s="2">
        <f t="shared" si="587"/>
        <v>0</v>
      </c>
      <c r="AT1239" s="2">
        <f t="shared" si="587"/>
        <v>0</v>
      </c>
      <c r="AU1239" s="2">
        <f t="shared" si="587"/>
        <v>0</v>
      </c>
      <c r="AV1239" s="2">
        <f t="shared" si="587"/>
        <v>0</v>
      </c>
      <c r="AW1239" s="2">
        <f t="shared" si="587"/>
        <v>0</v>
      </c>
      <c r="AX1239" s="2">
        <f t="shared" si="587"/>
        <v>0</v>
      </c>
      <c r="AY1239" s="2">
        <f t="shared" si="587"/>
        <v>0</v>
      </c>
      <c r="AZ1239" s="2">
        <f t="shared" si="587"/>
        <v>0</v>
      </c>
      <c r="BA1239" s="2">
        <f t="shared" si="587"/>
        <v>0</v>
      </c>
      <c r="BB1239" s="2">
        <f t="shared" si="587"/>
        <v>0</v>
      </c>
      <c r="BC1239" s="2">
        <f t="shared" si="587"/>
        <v>0</v>
      </c>
      <c r="BD1239" s="2">
        <f t="shared" si="587"/>
        <v>0</v>
      </c>
      <c r="BE1239" s="2">
        <f t="shared" si="587"/>
        <v>0</v>
      </c>
      <c r="BF1239" s="2">
        <f t="shared" si="587"/>
        <v>0</v>
      </c>
      <c r="BG1239" s="2">
        <f t="shared" si="587"/>
        <v>0</v>
      </c>
      <c r="BH1239" s="2">
        <f t="shared" si="587"/>
        <v>0</v>
      </c>
      <c r="BI1239" s="2">
        <f t="shared" si="587"/>
        <v>0</v>
      </c>
      <c r="BJ1239" s="2">
        <f t="shared" si="587"/>
        <v>266176.39209623332</v>
      </c>
      <c r="BK1239" s="2">
        <f t="shared" si="587"/>
        <v>255493.7275304982</v>
      </c>
      <c r="BL1239" s="2">
        <f t="shared" si="587"/>
        <v>244811.06296476308</v>
      </c>
      <c r="BM1239" s="2">
        <f t="shared" si="587"/>
        <v>234128.39839902797</v>
      </c>
      <c r="BN1239" s="2">
        <f t="shared" si="587"/>
        <v>223445.73383329285</v>
      </c>
      <c r="BO1239" s="2">
        <f t="shared" si="587"/>
        <v>212763.06926755773</v>
      </c>
    </row>
    <row r="1240" spans="2:67" ht="13.5" customHeight="1" outlineLevel="2">
      <c r="B1240" s="64" t="s">
        <v>543</v>
      </c>
      <c r="L1240" s="2">
        <f t="shared" ref="L1240:BO1240" si="588">IF(L$10=$C1227,(L1237+L1239)/2*(13-$D1227)/12,(L1237+L1239)/2)</f>
        <v>0</v>
      </c>
      <c r="M1240" s="2">
        <f t="shared" si="588"/>
        <v>0</v>
      </c>
      <c r="N1240" s="2">
        <f t="shared" si="588"/>
        <v>0</v>
      </c>
      <c r="O1240" s="2">
        <f t="shared" si="588"/>
        <v>0</v>
      </c>
      <c r="P1240" s="2">
        <f t="shared" si="588"/>
        <v>0</v>
      </c>
      <c r="Q1240" s="2">
        <f t="shared" si="588"/>
        <v>0</v>
      </c>
      <c r="R1240" s="2">
        <f t="shared" si="588"/>
        <v>0</v>
      </c>
      <c r="S1240" s="2">
        <f t="shared" si="588"/>
        <v>0</v>
      </c>
      <c r="T1240" s="2">
        <f t="shared" si="588"/>
        <v>0</v>
      </c>
      <c r="U1240" s="2">
        <f t="shared" si="588"/>
        <v>0</v>
      </c>
      <c r="V1240" s="2">
        <f t="shared" si="588"/>
        <v>0</v>
      </c>
      <c r="W1240" s="2">
        <f t="shared" si="588"/>
        <v>0</v>
      </c>
      <c r="X1240" s="2">
        <f t="shared" si="588"/>
        <v>0</v>
      </c>
      <c r="Y1240" s="2">
        <f t="shared" si="588"/>
        <v>0</v>
      </c>
      <c r="Z1240" s="2">
        <f t="shared" si="588"/>
        <v>0</v>
      </c>
      <c r="AA1240" s="2">
        <f t="shared" si="588"/>
        <v>0</v>
      </c>
      <c r="AB1240" s="2">
        <f t="shared" si="588"/>
        <v>0</v>
      </c>
      <c r="AC1240" s="2">
        <f t="shared" si="588"/>
        <v>0</v>
      </c>
      <c r="AD1240" s="2">
        <f t="shared" si="588"/>
        <v>0</v>
      </c>
      <c r="AE1240" s="2">
        <f t="shared" si="588"/>
        <v>0</v>
      </c>
      <c r="AF1240" s="2">
        <f t="shared" si="588"/>
        <v>0</v>
      </c>
      <c r="AG1240" s="2">
        <f t="shared" si="588"/>
        <v>0</v>
      </c>
      <c r="AH1240" s="2">
        <f t="shared" si="588"/>
        <v>0</v>
      </c>
      <c r="AI1240" s="2">
        <f t="shared" si="588"/>
        <v>0</v>
      </c>
      <c r="AJ1240" s="2">
        <f t="shared" si="588"/>
        <v>0</v>
      </c>
      <c r="AK1240" s="2">
        <f t="shared" si="588"/>
        <v>0</v>
      </c>
      <c r="AL1240" s="2">
        <f t="shared" si="588"/>
        <v>0</v>
      </c>
      <c r="AM1240" s="2">
        <f t="shared" si="588"/>
        <v>0</v>
      </c>
      <c r="AN1240" s="2">
        <f t="shared" si="588"/>
        <v>0</v>
      </c>
      <c r="AO1240" s="2">
        <f t="shared" si="588"/>
        <v>0</v>
      </c>
      <c r="AP1240" s="2">
        <f t="shared" si="588"/>
        <v>0</v>
      </c>
      <c r="AQ1240" s="2">
        <f t="shared" si="588"/>
        <v>0</v>
      </c>
      <c r="AR1240" s="2">
        <f t="shared" si="588"/>
        <v>0</v>
      </c>
      <c r="AS1240" s="2">
        <f t="shared" si="588"/>
        <v>0</v>
      </c>
      <c r="AT1240" s="2">
        <f t="shared" si="588"/>
        <v>0</v>
      </c>
      <c r="AU1240" s="2">
        <f t="shared" si="588"/>
        <v>0</v>
      </c>
      <c r="AV1240" s="2">
        <f t="shared" si="588"/>
        <v>0</v>
      </c>
      <c r="AW1240" s="2">
        <f t="shared" si="588"/>
        <v>0</v>
      </c>
      <c r="AX1240" s="2">
        <f t="shared" si="588"/>
        <v>0</v>
      </c>
      <c r="AY1240" s="2">
        <f t="shared" si="588"/>
        <v>0</v>
      </c>
      <c r="AZ1240" s="2">
        <f t="shared" si="588"/>
        <v>0</v>
      </c>
      <c r="BA1240" s="2">
        <f t="shared" si="588"/>
        <v>0</v>
      </c>
      <c r="BB1240" s="2">
        <f t="shared" si="588"/>
        <v>0</v>
      </c>
      <c r="BC1240" s="2">
        <f t="shared" si="588"/>
        <v>0</v>
      </c>
      <c r="BD1240" s="2">
        <f t="shared" si="588"/>
        <v>0</v>
      </c>
      <c r="BE1240" s="2">
        <f t="shared" si="588"/>
        <v>0</v>
      </c>
      <c r="BF1240" s="2">
        <f t="shared" si="588"/>
        <v>0</v>
      </c>
      <c r="BG1240" s="2">
        <f t="shared" si="588"/>
        <v>0</v>
      </c>
      <c r="BH1240" s="2">
        <f t="shared" si="588"/>
        <v>0</v>
      </c>
      <c r="BI1240" s="2">
        <f t="shared" si="588"/>
        <v>0</v>
      </c>
      <c r="BJ1240" s="2">
        <f t="shared" si="588"/>
        <v>22218.458593317133</v>
      </c>
      <c r="BK1240" s="2">
        <f t="shared" si="588"/>
        <v>260835.05981336575</v>
      </c>
      <c r="BL1240" s="2">
        <f t="shared" si="588"/>
        <v>250152.39524763066</v>
      </c>
      <c r="BM1240" s="2">
        <f t="shared" si="588"/>
        <v>239469.73068189551</v>
      </c>
      <c r="BN1240" s="2">
        <f t="shared" si="588"/>
        <v>228787.06611616042</v>
      </c>
      <c r="BO1240" s="2">
        <f t="shared" si="588"/>
        <v>218104.40155042527</v>
      </c>
    </row>
    <row r="1241" spans="2:67" ht="13.5" customHeight="1" outlineLevel="2">
      <c r="B1241" s="64" t="s">
        <v>535</v>
      </c>
      <c r="L1241" s="171">
        <f t="shared" ref="L1241:BO1241" si="589">+L1240*$C$5</f>
        <v>0</v>
      </c>
      <c r="M1241" s="171">
        <f t="shared" si="589"/>
        <v>0</v>
      </c>
      <c r="N1241" s="171">
        <f t="shared" si="589"/>
        <v>0</v>
      </c>
      <c r="O1241" s="171">
        <f t="shared" si="589"/>
        <v>0</v>
      </c>
      <c r="P1241" s="171">
        <f t="shared" si="589"/>
        <v>0</v>
      </c>
      <c r="Q1241" s="171">
        <f t="shared" si="589"/>
        <v>0</v>
      </c>
      <c r="R1241" s="171">
        <f t="shared" si="589"/>
        <v>0</v>
      </c>
      <c r="S1241" s="171">
        <f t="shared" si="589"/>
        <v>0</v>
      </c>
      <c r="T1241" s="171">
        <f t="shared" si="589"/>
        <v>0</v>
      </c>
      <c r="U1241" s="171">
        <f t="shared" si="589"/>
        <v>0</v>
      </c>
      <c r="V1241" s="171">
        <f t="shared" si="589"/>
        <v>0</v>
      </c>
      <c r="W1241" s="171">
        <f t="shared" si="589"/>
        <v>0</v>
      </c>
      <c r="X1241" s="171">
        <f t="shared" si="589"/>
        <v>0</v>
      </c>
      <c r="Y1241" s="171">
        <f t="shared" si="589"/>
        <v>0</v>
      </c>
      <c r="Z1241" s="171">
        <f t="shared" si="589"/>
        <v>0</v>
      </c>
      <c r="AA1241" s="171">
        <f t="shared" si="589"/>
        <v>0</v>
      </c>
      <c r="AB1241" s="171">
        <f t="shared" si="589"/>
        <v>0</v>
      </c>
      <c r="AC1241" s="171">
        <f t="shared" si="589"/>
        <v>0</v>
      </c>
      <c r="AD1241" s="171">
        <f t="shared" si="589"/>
        <v>0</v>
      </c>
      <c r="AE1241" s="171">
        <f t="shared" si="589"/>
        <v>0</v>
      </c>
      <c r="AF1241" s="171">
        <f t="shared" si="589"/>
        <v>0</v>
      </c>
      <c r="AG1241" s="171">
        <f t="shared" si="589"/>
        <v>0</v>
      </c>
      <c r="AH1241" s="171">
        <f t="shared" si="589"/>
        <v>0</v>
      </c>
      <c r="AI1241" s="171">
        <f t="shared" si="589"/>
        <v>0</v>
      </c>
      <c r="AJ1241" s="171">
        <f t="shared" si="589"/>
        <v>0</v>
      </c>
      <c r="AK1241" s="171">
        <f t="shared" si="589"/>
        <v>0</v>
      </c>
      <c r="AL1241" s="171">
        <f t="shared" si="589"/>
        <v>0</v>
      </c>
      <c r="AM1241" s="171">
        <f t="shared" si="589"/>
        <v>0</v>
      </c>
      <c r="AN1241" s="171">
        <f t="shared" si="589"/>
        <v>0</v>
      </c>
      <c r="AO1241" s="171">
        <f t="shared" si="589"/>
        <v>0</v>
      </c>
      <c r="AP1241" s="171">
        <f t="shared" si="589"/>
        <v>0</v>
      </c>
      <c r="AQ1241" s="171">
        <f t="shared" si="589"/>
        <v>0</v>
      </c>
      <c r="AR1241" s="171">
        <f t="shared" si="589"/>
        <v>0</v>
      </c>
      <c r="AS1241" s="171">
        <f t="shared" si="589"/>
        <v>0</v>
      </c>
      <c r="AT1241" s="171">
        <f t="shared" si="589"/>
        <v>0</v>
      </c>
      <c r="AU1241" s="171">
        <f t="shared" si="589"/>
        <v>0</v>
      </c>
      <c r="AV1241" s="171">
        <f t="shared" si="589"/>
        <v>0</v>
      </c>
      <c r="AW1241" s="171">
        <f t="shared" si="589"/>
        <v>0</v>
      </c>
      <c r="AX1241" s="171">
        <f t="shared" si="589"/>
        <v>0</v>
      </c>
      <c r="AY1241" s="171">
        <f t="shared" si="589"/>
        <v>0</v>
      </c>
      <c r="AZ1241" s="171">
        <f t="shared" si="589"/>
        <v>0</v>
      </c>
      <c r="BA1241" s="171">
        <f t="shared" si="589"/>
        <v>0</v>
      </c>
      <c r="BB1241" s="171">
        <f t="shared" si="589"/>
        <v>0</v>
      </c>
      <c r="BC1241" s="171">
        <f t="shared" si="589"/>
        <v>0</v>
      </c>
      <c r="BD1241" s="171">
        <f t="shared" si="589"/>
        <v>0</v>
      </c>
      <c r="BE1241" s="171">
        <f t="shared" si="589"/>
        <v>0</v>
      </c>
      <c r="BF1241" s="171">
        <f t="shared" si="589"/>
        <v>0</v>
      </c>
      <c r="BG1241" s="171">
        <f t="shared" si="589"/>
        <v>0</v>
      </c>
      <c r="BH1241" s="171">
        <f t="shared" si="589"/>
        <v>0</v>
      </c>
      <c r="BI1241" s="171">
        <f t="shared" si="589"/>
        <v>0</v>
      </c>
      <c r="BJ1241" s="171">
        <f t="shared" si="589"/>
        <v>1555.2921015321995</v>
      </c>
      <c r="BK1241" s="171">
        <f t="shared" si="589"/>
        <v>18258.454186935604</v>
      </c>
      <c r="BL1241" s="171">
        <f t="shared" si="589"/>
        <v>17510.667667334146</v>
      </c>
      <c r="BM1241" s="171">
        <f t="shared" si="589"/>
        <v>16762.881147732689</v>
      </c>
      <c r="BN1241" s="171">
        <f t="shared" si="589"/>
        <v>16015.094628131232</v>
      </c>
      <c r="BO1241" s="171">
        <f t="shared" si="589"/>
        <v>15267.308108529771</v>
      </c>
    </row>
    <row r="1242" spans="2:67" ht="13.5" customHeight="1" outlineLevel="2">
      <c r="B1242" s="14" t="s">
        <v>560</v>
      </c>
      <c r="L1242" s="22">
        <f t="shared" ref="L1242:BO1242" si="590">IF(OR(L$10&lt;$C1227,L$10&gt;$C1227+$F1234),0,IF(L$10=$C1227,$E1234*(13-$D1227)/12,IF(L$10=$C1227+$F1234,$E1234*($D1227-1)/12,$E1234)))</f>
        <v>0</v>
      </c>
      <c r="M1242" s="22">
        <f t="shared" si="590"/>
        <v>0</v>
      </c>
      <c r="N1242" s="22">
        <f t="shared" si="590"/>
        <v>0</v>
      </c>
      <c r="O1242" s="22">
        <f t="shared" si="590"/>
        <v>0</v>
      </c>
      <c r="P1242" s="22">
        <f t="shared" si="590"/>
        <v>0</v>
      </c>
      <c r="Q1242" s="22">
        <f t="shared" si="590"/>
        <v>0</v>
      </c>
      <c r="R1242" s="22">
        <f t="shared" si="590"/>
        <v>0</v>
      </c>
      <c r="S1242" s="22">
        <f t="shared" si="590"/>
        <v>0</v>
      </c>
      <c r="T1242" s="22">
        <f t="shared" si="590"/>
        <v>0</v>
      </c>
      <c r="U1242" s="22">
        <f t="shared" si="590"/>
        <v>0</v>
      </c>
      <c r="V1242" s="22">
        <f t="shared" si="590"/>
        <v>0</v>
      </c>
      <c r="W1242" s="22">
        <f t="shared" si="590"/>
        <v>0</v>
      </c>
      <c r="X1242" s="22">
        <f t="shared" si="590"/>
        <v>0</v>
      </c>
      <c r="Y1242" s="22">
        <f t="shared" si="590"/>
        <v>0</v>
      </c>
      <c r="Z1242" s="22">
        <f t="shared" si="590"/>
        <v>0</v>
      </c>
      <c r="AA1242" s="22">
        <f t="shared" si="590"/>
        <v>0</v>
      </c>
      <c r="AB1242" s="22">
        <f t="shared" si="590"/>
        <v>0</v>
      </c>
      <c r="AC1242" s="22">
        <f t="shared" si="590"/>
        <v>0</v>
      </c>
      <c r="AD1242" s="22">
        <f t="shared" si="590"/>
        <v>0</v>
      </c>
      <c r="AE1242" s="22">
        <f t="shared" si="590"/>
        <v>0</v>
      </c>
      <c r="AF1242" s="22">
        <f t="shared" si="590"/>
        <v>0</v>
      </c>
      <c r="AG1242" s="22">
        <f t="shared" si="590"/>
        <v>0</v>
      </c>
      <c r="AH1242" s="22">
        <f t="shared" si="590"/>
        <v>0</v>
      </c>
      <c r="AI1242" s="22">
        <f t="shared" si="590"/>
        <v>0</v>
      </c>
      <c r="AJ1242" s="22">
        <f t="shared" si="590"/>
        <v>0</v>
      </c>
      <c r="AK1242" s="22">
        <f t="shared" si="590"/>
        <v>0</v>
      </c>
      <c r="AL1242" s="22">
        <f t="shared" si="590"/>
        <v>0</v>
      </c>
      <c r="AM1242" s="22">
        <f t="shared" si="590"/>
        <v>0</v>
      </c>
      <c r="AN1242" s="22">
        <f t="shared" si="590"/>
        <v>0</v>
      </c>
      <c r="AO1242" s="22">
        <f t="shared" si="590"/>
        <v>0</v>
      </c>
      <c r="AP1242" s="22">
        <f t="shared" si="590"/>
        <v>0</v>
      </c>
      <c r="AQ1242" s="22">
        <f t="shared" si="590"/>
        <v>0</v>
      </c>
      <c r="AR1242" s="22">
        <f t="shared" si="590"/>
        <v>0</v>
      </c>
      <c r="AS1242" s="22">
        <f t="shared" si="590"/>
        <v>0</v>
      </c>
      <c r="AT1242" s="22">
        <f t="shared" si="590"/>
        <v>0</v>
      </c>
      <c r="AU1242" s="22">
        <f t="shared" si="590"/>
        <v>0</v>
      </c>
      <c r="AV1242" s="22">
        <f t="shared" si="590"/>
        <v>0</v>
      </c>
      <c r="AW1242" s="22">
        <f t="shared" si="590"/>
        <v>0</v>
      </c>
      <c r="AX1242" s="22">
        <f t="shared" si="590"/>
        <v>0</v>
      </c>
      <c r="AY1242" s="22">
        <f t="shared" si="590"/>
        <v>0</v>
      </c>
      <c r="AZ1242" s="22">
        <f t="shared" si="590"/>
        <v>0</v>
      </c>
      <c r="BA1242" s="22">
        <f t="shared" si="590"/>
        <v>0</v>
      </c>
      <c r="BB1242" s="22">
        <f t="shared" si="590"/>
        <v>0</v>
      </c>
      <c r="BC1242" s="22">
        <f t="shared" si="590"/>
        <v>0</v>
      </c>
      <c r="BD1242" s="22">
        <f t="shared" si="590"/>
        <v>0</v>
      </c>
      <c r="BE1242" s="22">
        <f t="shared" si="590"/>
        <v>0</v>
      </c>
      <c r="BF1242" s="22">
        <f t="shared" si="590"/>
        <v>0</v>
      </c>
      <c r="BG1242" s="22">
        <f t="shared" si="590"/>
        <v>0</v>
      </c>
      <c r="BH1242" s="22">
        <f t="shared" si="590"/>
        <v>0</v>
      </c>
      <c r="BI1242" s="22">
        <f t="shared" si="590"/>
        <v>0</v>
      </c>
      <c r="BJ1242" s="22">
        <f t="shared" si="590"/>
        <v>22255.551178614827</v>
      </c>
      <c r="BK1242" s="22">
        <f t="shared" si="590"/>
        <v>267066.61414337793</v>
      </c>
      <c r="BL1242" s="22">
        <f t="shared" si="590"/>
        <v>267066.61414337793</v>
      </c>
      <c r="BM1242" s="22">
        <f t="shared" si="590"/>
        <v>267066.61414337793</v>
      </c>
      <c r="BN1242" s="22">
        <f t="shared" si="590"/>
        <v>267066.61414337793</v>
      </c>
      <c r="BO1242" s="22">
        <f t="shared" si="590"/>
        <v>267066.61414337793</v>
      </c>
    </row>
    <row r="1243" spans="2:67" ht="13.5" customHeight="1" outlineLevel="2">
      <c r="B1243" s="14" t="s">
        <v>536</v>
      </c>
      <c r="J1243" s="2"/>
      <c r="L1243" s="172">
        <f>+L1242*$G1234</f>
        <v>0</v>
      </c>
      <c r="M1243" s="172">
        <f t="shared" ref="M1243:BO1243" si="591">+M1242*$G1234</f>
        <v>0</v>
      </c>
      <c r="N1243" s="172">
        <f t="shared" si="591"/>
        <v>0</v>
      </c>
      <c r="O1243" s="172">
        <f t="shared" si="591"/>
        <v>0</v>
      </c>
      <c r="P1243" s="172">
        <f t="shared" si="591"/>
        <v>0</v>
      </c>
      <c r="Q1243" s="172">
        <f t="shared" si="591"/>
        <v>0</v>
      </c>
      <c r="R1243" s="172">
        <f t="shared" si="591"/>
        <v>0</v>
      </c>
      <c r="S1243" s="172">
        <f t="shared" si="591"/>
        <v>0</v>
      </c>
      <c r="T1243" s="172">
        <f t="shared" si="591"/>
        <v>0</v>
      </c>
      <c r="U1243" s="172">
        <f t="shared" si="591"/>
        <v>0</v>
      </c>
      <c r="V1243" s="172">
        <f t="shared" si="591"/>
        <v>0</v>
      </c>
      <c r="W1243" s="172">
        <f t="shared" si="591"/>
        <v>0</v>
      </c>
      <c r="X1243" s="172">
        <f t="shared" si="591"/>
        <v>0</v>
      </c>
      <c r="Y1243" s="172">
        <f t="shared" si="591"/>
        <v>0</v>
      </c>
      <c r="Z1243" s="172">
        <f t="shared" si="591"/>
        <v>0</v>
      </c>
      <c r="AA1243" s="172">
        <f t="shared" si="591"/>
        <v>0</v>
      </c>
      <c r="AB1243" s="172">
        <f t="shared" si="591"/>
        <v>0</v>
      </c>
      <c r="AC1243" s="172">
        <f t="shared" si="591"/>
        <v>0</v>
      </c>
      <c r="AD1243" s="172">
        <f t="shared" si="591"/>
        <v>0</v>
      </c>
      <c r="AE1243" s="172">
        <f t="shared" si="591"/>
        <v>0</v>
      </c>
      <c r="AF1243" s="172">
        <f t="shared" si="591"/>
        <v>0</v>
      </c>
      <c r="AG1243" s="172">
        <f t="shared" si="591"/>
        <v>0</v>
      </c>
      <c r="AH1243" s="172">
        <f t="shared" si="591"/>
        <v>0</v>
      </c>
      <c r="AI1243" s="172">
        <f t="shared" si="591"/>
        <v>0</v>
      </c>
      <c r="AJ1243" s="172">
        <f t="shared" si="591"/>
        <v>0</v>
      </c>
      <c r="AK1243" s="172">
        <f t="shared" si="591"/>
        <v>0</v>
      </c>
      <c r="AL1243" s="172">
        <f t="shared" si="591"/>
        <v>0</v>
      </c>
      <c r="AM1243" s="172">
        <f t="shared" si="591"/>
        <v>0</v>
      </c>
      <c r="AN1243" s="172">
        <f t="shared" si="591"/>
        <v>0</v>
      </c>
      <c r="AO1243" s="172">
        <f t="shared" si="591"/>
        <v>0</v>
      </c>
      <c r="AP1243" s="172">
        <f t="shared" si="591"/>
        <v>0</v>
      </c>
      <c r="AQ1243" s="172">
        <f t="shared" si="591"/>
        <v>0</v>
      </c>
      <c r="AR1243" s="172">
        <f t="shared" si="591"/>
        <v>0</v>
      </c>
      <c r="AS1243" s="172">
        <f t="shared" si="591"/>
        <v>0</v>
      </c>
      <c r="AT1243" s="172">
        <f t="shared" si="591"/>
        <v>0</v>
      </c>
      <c r="AU1243" s="172">
        <f t="shared" si="591"/>
        <v>0</v>
      </c>
      <c r="AV1243" s="172">
        <f t="shared" si="591"/>
        <v>0</v>
      </c>
      <c r="AW1243" s="172">
        <f t="shared" si="591"/>
        <v>0</v>
      </c>
      <c r="AX1243" s="172">
        <f t="shared" si="591"/>
        <v>0</v>
      </c>
      <c r="AY1243" s="172">
        <f t="shared" si="591"/>
        <v>0</v>
      </c>
      <c r="AZ1243" s="172">
        <f t="shared" si="591"/>
        <v>0</v>
      </c>
      <c r="BA1243" s="172">
        <f t="shared" si="591"/>
        <v>0</v>
      </c>
      <c r="BB1243" s="172">
        <f t="shared" si="591"/>
        <v>0</v>
      </c>
      <c r="BC1243" s="172">
        <f t="shared" si="591"/>
        <v>0</v>
      </c>
      <c r="BD1243" s="172">
        <f t="shared" si="591"/>
        <v>0</v>
      </c>
      <c r="BE1243" s="172">
        <f t="shared" si="591"/>
        <v>0</v>
      </c>
      <c r="BF1243" s="172">
        <f t="shared" si="591"/>
        <v>0</v>
      </c>
      <c r="BG1243" s="172">
        <f t="shared" si="591"/>
        <v>0</v>
      </c>
      <c r="BH1243" s="172">
        <f t="shared" si="591"/>
        <v>0</v>
      </c>
      <c r="BI1243" s="172">
        <f t="shared" si="591"/>
        <v>0</v>
      </c>
      <c r="BJ1243" s="172">
        <f t="shared" si="591"/>
        <v>6.6766653535844478</v>
      </c>
      <c r="BK1243" s="172">
        <f t="shared" si="591"/>
        <v>80.119984243013377</v>
      </c>
      <c r="BL1243" s="172">
        <f t="shared" si="591"/>
        <v>80.119984243013377</v>
      </c>
      <c r="BM1243" s="172">
        <f t="shared" si="591"/>
        <v>80.119984243013377</v>
      </c>
      <c r="BN1243" s="172">
        <f t="shared" si="591"/>
        <v>80.119984243013377</v>
      </c>
      <c r="BO1243" s="172">
        <f t="shared" si="591"/>
        <v>80.119984243013377</v>
      </c>
    </row>
    <row r="1244" spans="2:67" ht="13.5" customHeight="1" outlineLevel="2" thickBot="1">
      <c r="B1244" s="14" t="s">
        <v>561</v>
      </c>
      <c r="J1244" s="2"/>
      <c r="L1244" s="157">
        <f t="shared" ref="L1244:BO1244" si="592">SUM(L1238,L1241,L1243)</f>
        <v>0</v>
      </c>
      <c r="M1244" s="157">
        <f t="shared" si="592"/>
        <v>0</v>
      </c>
      <c r="N1244" s="157">
        <f t="shared" si="592"/>
        <v>0</v>
      </c>
      <c r="O1244" s="157">
        <f t="shared" si="592"/>
        <v>0</v>
      </c>
      <c r="P1244" s="157">
        <f t="shared" si="592"/>
        <v>0</v>
      </c>
      <c r="Q1244" s="157">
        <f t="shared" si="592"/>
        <v>0</v>
      </c>
      <c r="R1244" s="157">
        <f t="shared" si="592"/>
        <v>0</v>
      </c>
      <c r="S1244" s="157">
        <f t="shared" si="592"/>
        <v>0</v>
      </c>
      <c r="T1244" s="157">
        <f t="shared" si="592"/>
        <v>0</v>
      </c>
      <c r="U1244" s="157">
        <f t="shared" si="592"/>
        <v>0</v>
      </c>
      <c r="V1244" s="157">
        <f t="shared" si="592"/>
        <v>0</v>
      </c>
      <c r="W1244" s="157">
        <f t="shared" si="592"/>
        <v>0</v>
      </c>
      <c r="X1244" s="157">
        <f t="shared" si="592"/>
        <v>0</v>
      </c>
      <c r="Y1244" s="157">
        <f t="shared" si="592"/>
        <v>0</v>
      </c>
      <c r="Z1244" s="157">
        <f t="shared" si="592"/>
        <v>0</v>
      </c>
      <c r="AA1244" s="157">
        <f t="shared" si="592"/>
        <v>0</v>
      </c>
      <c r="AB1244" s="157">
        <f t="shared" si="592"/>
        <v>0</v>
      </c>
      <c r="AC1244" s="157">
        <f t="shared" si="592"/>
        <v>0</v>
      </c>
      <c r="AD1244" s="157">
        <f t="shared" si="592"/>
        <v>0</v>
      </c>
      <c r="AE1244" s="157">
        <f t="shared" si="592"/>
        <v>0</v>
      </c>
      <c r="AF1244" s="157">
        <f t="shared" si="592"/>
        <v>0</v>
      </c>
      <c r="AG1244" s="157">
        <f t="shared" si="592"/>
        <v>0</v>
      </c>
      <c r="AH1244" s="157">
        <f t="shared" si="592"/>
        <v>0</v>
      </c>
      <c r="AI1244" s="157">
        <f t="shared" si="592"/>
        <v>0</v>
      </c>
      <c r="AJ1244" s="157">
        <f t="shared" si="592"/>
        <v>0</v>
      </c>
      <c r="AK1244" s="157">
        <f t="shared" si="592"/>
        <v>0</v>
      </c>
      <c r="AL1244" s="157">
        <f t="shared" si="592"/>
        <v>0</v>
      </c>
      <c r="AM1244" s="157">
        <f t="shared" si="592"/>
        <v>0</v>
      </c>
      <c r="AN1244" s="157">
        <f t="shared" si="592"/>
        <v>0</v>
      </c>
      <c r="AO1244" s="157">
        <f t="shared" si="592"/>
        <v>0</v>
      </c>
      <c r="AP1244" s="157">
        <f t="shared" si="592"/>
        <v>0</v>
      </c>
      <c r="AQ1244" s="157">
        <f t="shared" si="592"/>
        <v>0</v>
      </c>
      <c r="AR1244" s="157">
        <f t="shared" si="592"/>
        <v>0</v>
      </c>
      <c r="AS1244" s="157">
        <f t="shared" si="592"/>
        <v>0</v>
      </c>
      <c r="AT1244" s="157">
        <f t="shared" si="592"/>
        <v>0</v>
      </c>
      <c r="AU1244" s="157">
        <f t="shared" si="592"/>
        <v>0</v>
      </c>
      <c r="AV1244" s="157">
        <f t="shared" si="592"/>
        <v>0</v>
      </c>
      <c r="AW1244" s="157">
        <f t="shared" si="592"/>
        <v>0</v>
      </c>
      <c r="AX1244" s="157">
        <f t="shared" si="592"/>
        <v>0</v>
      </c>
      <c r="AY1244" s="157">
        <f t="shared" si="592"/>
        <v>0</v>
      </c>
      <c r="AZ1244" s="157">
        <f t="shared" si="592"/>
        <v>0</v>
      </c>
      <c r="BA1244" s="157">
        <f t="shared" si="592"/>
        <v>0</v>
      </c>
      <c r="BB1244" s="157">
        <f t="shared" si="592"/>
        <v>0</v>
      </c>
      <c r="BC1244" s="157">
        <f t="shared" si="592"/>
        <v>0</v>
      </c>
      <c r="BD1244" s="157">
        <f t="shared" si="592"/>
        <v>0</v>
      </c>
      <c r="BE1244" s="157">
        <f t="shared" si="592"/>
        <v>0</v>
      </c>
      <c r="BF1244" s="157">
        <f t="shared" si="592"/>
        <v>0</v>
      </c>
      <c r="BG1244" s="157">
        <f t="shared" si="592"/>
        <v>0</v>
      </c>
      <c r="BH1244" s="157">
        <f t="shared" si="592"/>
        <v>0</v>
      </c>
      <c r="BI1244" s="157">
        <f t="shared" si="592"/>
        <v>0</v>
      </c>
      <c r="BJ1244" s="157">
        <f t="shared" si="592"/>
        <v>2452.1908140303772</v>
      </c>
      <c r="BK1244" s="157">
        <f t="shared" si="592"/>
        <v>29021.238736913736</v>
      </c>
      <c r="BL1244" s="157">
        <f t="shared" si="592"/>
        <v>28273.452217312275</v>
      </c>
      <c r="BM1244" s="157">
        <f t="shared" si="592"/>
        <v>27525.665697710821</v>
      </c>
      <c r="BN1244" s="157">
        <f t="shared" si="592"/>
        <v>26777.879178109361</v>
      </c>
      <c r="BO1244" s="157">
        <f t="shared" si="592"/>
        <v>26030.0926585079</v>
      </c>
    </row>
    <row r="1245" spans="2:67" ht="13.5" customHeight="1" outlineLevel="2">
      <c r="B1245" s="14"/>
    </row>
    <row r="1246" spans="2:67" ht="13.5" customHeight="1" outlineLevel="2">
      <c r="B1246" s="14"/>
    </row>
    <row r="1247" spans="2:67" ht="13.5" customHeight="1" outlineLevel="2">
      <c r="B1247" s="14"/>
    </row>
    <row r="1248" spans="2:67" ht="13.5" customHeight="1" outlineLevel="2">
      <c r="B1248" s="14"/>
    </row>
    <row r="1249" spans="1:67" ht="13.5" customHeight="1" outlineLevel="2">
      <c r="B1249" s="14"/>
    </row>
    <row r="1250" spans="1:67" ht="13.5" customHeight="1" outlineLevel="2">
      <c r="B1250" s="14"/>
    </row>
    <row r="1251" spans="1:67" ht="13.5" customHeight="1" outlineLevel="2">
      <c r="B1251" s="14"/>
    </row>
    <row r="1252" spans="1:67" ht="13.5" customHeight="1" outlineLevel="1">
      <c r="A1252">
        <f>A1222+1</f>
        <v>42</v>
      </c>
      <c r="B1252" s="158" t="s">
        <v>631</v>
      </c>
      <c r="C1252" s="150"/>
      <c r="G1252" s="159" t="s">
        <v>567</v>
      </c>
      <c r="H1252" s="1">
        <f>+C1257</f>
        <v>2063</v>
      </c>
      <c r="I1252" s="2">
        <f>+E1264</f>
        <v>1122039.113896607</v>
      </c>
      <c r="J1252" s="2">
        <f>NPV($C$4,M1252:BO1252)+L1252</f>
        <v>12240.92976114904</v>
      </c>
      <c r="L1252" s="2">
        <f>+L1274</f>
        <v>0</v>
      </c>
      <c r="M1252" s="2">
        <f t="shared" ref="M1252:BO1252" si="593">+M1274</f>
        <v>0</v>
      </c>
      <c r="N1252" s="2">
        <f t="shared" si="593"/>
        <v>0</v>
      </c>
      <c r="O1252" s="2">
        <f t="shared" si="593"/>
        <v>0</v>
      </c>
      <c r="P1252" s="2">
        <f t="shared" si="593"/>
        <v>0</v>
      </c>
      <c r="Q1252" s="2">
        <f t="shared" si="593"/>
        <v>0</v>
      </c>
      <c r="R1252" s="2">
        <f t="shared" si="593"/>
        <v>0</v>
      </c>
      <c r="S1252" s="2">
        <f t="shared" si="593"/>
        <v>0</v>
      </c>
      <c r="T1252" s="2">
        <f t="shared" si="593"/>
        <v>0</v>
      </c>
      <c r="U1252" s="2">
        <f t="shared" si="593"/>
        <v>0</v>
      </c>
      <c r="V1252" s="2">
        <f t="shared" si="593"/>
        <v>0</v>
      </c>
      <c r="W1252" s="2">
        <f t="shared" si="593"/>
        <v>0</v>
      </c>
      <c r="X1252" s="2">
        <f t="shared" si="593"/>
        <v>0</v>
      </c>
      <c r="Y1252" s="2">
        <f t="shared" si="593"/>
        <v>0</v>
      </c>
      <c r="Z1252" s="2">
        <f t="shared" si="593"/>
        <v>0</v>
      </c>
      <c r="AA1252" s="2">
        <f t="shared" si="593"/>
        <v>0</v>
      </c>
      <c r="AB1252" s="2">
        <f t="shared" si="593"/>
        <v>0</v>
      </c>
      <c r="AC1252" s="2">
        <f t="shared" si="593"/>
        <v>0</v>
      </c>
      <c r="AD1252" s="2">
        <f t="shared" si="593"/>
        <v>0</v>
      </c>
      <c r="AE1252" s="2">
        <f t="shared" si="593"/>
        <v>0</v>
      </c>
      <c r="AF1252" s="2">
        <f t="shared" si="593"/>
        <v>0</v>
      </c>
      <c r="AG1252" s="2">
        <f t="shared" si="593"/>
        <v>0</v>
      </c>
      <c r="AH1252" s="2">
        <f t="shared" si="593"/>
        <v>0</v>
      </c>
      <c r="AI1252" s="2">
        <f t="shared" si="593"/>
        <v>0</v>
      </c>
      <c r="AJ1252" s="2">
        <f t="shared" si="593"/>
        <v>0</v>
      </c>
      <c r="AK1252" s="2">
        <f t="shared" si="593"/>
        <v>0</v>
      </c>
      <c r="AL1252" s="2">
        <f t="shared" si="593"/>
        <v>0</v>
      </c>
      <c r="AM1252" s="2">
        <f t="shared" si="593"/>
        <v>0</v>
      </c>
      <c r="AN1252" s="2">
        <f t="shared" si="593"/>
        <v>0</v>
      </c>
      <c r="AO1252" s="2">
        <f t="shared" si="593"/>
        <v>0</v>
      </c>
      <c r="AP1252" s="2">
        <f t="shared" si="593"/>
        <v>0</v>
      </c>
      <c r="AQ1252" s="2">
        <f t="shared" si="593"/>
        <v>0</v>
      </c>
      <c r="AR1252" s="2">
        <f t="shared" si="593"/>
        <v>0</v>
      </c>
      <c r="AS1252" s="2">
        <f t="shared" si="593"/>
        <v>0</v>
      </c>
      <c r="AT1252" s="2">
        <f t="shared" si="593"/>
        <v>0</v>
      </c>
      <c r="AU1252" s="2">
        <f t="shared" si="593"/>
        <v>0</v>
      </c>
      <c r="AV1252" s="2">
        <f t="shared" si="593"/>
        <v>0</v>
      </c>
      <c r="AW1252" s="2">
        <f t="shared" si="593"/>
        <v>0</v>
      </c>
      <c r="AX1252" s="2">
        <f t="shared" si="593"/>
        <v>0</v>
      </c>
      <c r="AY1252" s="2">
        <f t="shared" si="593"/>
        <v>0</v>
      </c>
      <c r="AZ1252" s="2">
        <f t="shared" si="593"/>
        <v>0</v>
      </c>
      <c r="BA1252" s="2">
        <f t="shared" si="593"/>
        <v>0</v>
      </c>
      <c r="BB1252" s="2">
        <f t="shared" si="593"/>
        <v>0</v>
      </c>
      <c r="BC1252" s="2">
        <f t="shared" si="593"/>
        <v>0</v>
      </c>
      <c r="BD1252" s="2">
        <f t="shared" si="593"/>
        <v>0</v>
      </c>
      <c r="BE1252" s="2">
        <f t="shared" si="593"/>
        <v>0</v>
      </c>
      <c r="BF1252" s="2">
        <f t="shared" si="593"/>
        <v>0</v>
      </c>
      <c r="BG1252" s="2">
        <f t="shared" si="593"/>
        <v>0</v>
      </c>
      <c r="BH1252" s="2">
        <f t="shared" si="593"/>
        <v>0</v>
      </c>
      <c r="BI1252" s="2">
        <f t="shared" si="593"/>
        <v>0</v>
      </c>
      <c r="BJ1252" s="2">
        <f t="shared" si="593"/>
        <v>0</v>
      </c>
      <c r="BK1252" s="2">
        <f t="shared" si="593"/>
        <v>9680.9638639509794</v>
      </c>
      <c r="BL1252" s="2">
        <f t="shared" si="593"/>
        <v>114753.4335984591</v>
      </c>
      <c r="BM1252" s="2">
        <f t="shared" si="593"/>
        <v>112135.34233270035</v>
      </c>
      <c r="BN1252" s="2">
        <f t="shared" si="593"/>
        <v>109517.25106694161</v>
      </c>
      <c r="BO1252" s="2">
        <f t="shared" si="593"/>
        <v>106899.15980118286</v>
      </c>
    </row>
    <row r="1253" spans="1:67" ht="13.5" customHeight="1" outlineLevel="2">
      <c r="B1253" s="160" t="str">
        <f>"Jan "&amp;$L$10&amp;" $"</f>
        <v>Jan 2012 $</v>
      </c>
      <c r="C1253" s="161">
        <v>292520.63199999998</v>
      </c>
      <c r="D1253" s="60"/>
      <c r="E1253" s="60"/>
      <c r="F1253" s="60"/>
      <c r="G1253" s="60"/>
      <c r="H1253" s="162"/>
    </row>
    <row r="1254" spans="1:67" ht="13.5" customHeight="1" outlineLevel="2">
      <c r="B1254" s="14" t="s">
        <v>549</v>
      </c>
      <c r="C1254" s="163">
        <v>2.2800000000000001E-2</v>
      </c>
      <c r="D1254" s="163">
        <v>0.27679999999999999</v>
      </c>
      <c r="E1254" s="163">
        <v>0.38080000000000003</v>
      </c>
      <c r="F1254" s="163">
        <v>0.31950000000000001</v>
      </c>
      <c r="G1254" s="163">
        <v>0</v>
      </c>
      <c r="H1254" s="164"/>
      <c r="J1254" s="17"/>
      <c r="K1254" s="17"/>
    </row>
    <row r="1255" spans="1:67" ht="13.5" customHeight="1" outlineLevel="2">
      <c r="B1255" s="14" t="s">
        <v>323</v>
      </c>
      <c r="C1255" s="193">
        <v>2.52E-2</v>
      </c>
      <c r="D1255" s="60"/>
      <c r="E1255" s="60"/>
      <c r="F1255" s="60"/>
      <c r="G1255" s="60"/>
    </row>
    <row r="1256" spans="1:67" ht="13.5" customHeight="1" outlineLevel="2">
      <c r="B1256" s="14" t="s">
        <v>550</v>
      </c>
      <c r="C1256" s="159">
        <v>2060</v>
      </c>
      <c r="D1256" s="159">
        <v>3</v>
      </c>
    </row>
    <row r="1257" spans="1:67" ht="13.5" customHeight="1" outlineLevel="2">
      <c r="B1257" s="14" t="s">
        <v>551</v>
      </c>
      <c r="C1257" s="159">
        <v>2063</v>
      </c>
      <c r="D1257" s="159">
        <v>12</v>
      </c>
    </row>
    <row r="1258" spans="1:67" ht="13.5" customHeight="1" outlineLevel="2">
      <c r="B1258" s="15" t="s">
        <v>552</v>
      </c>
      <c r="L1258" s="166">
        <f t="shared" ref="L1258:BO1258" si="594">(1+$C1255)^L$21</f>
        <v>1.0125216047077712</v>
      </c>
      <c r="M1258" s="166">
        <f t="shared" si="594"/>
        <v>1.0380371491464069</v>
      </c>
      <c r="N1258" s="166">
        <f t="shared" si="594"/>
        <v>1.0641956853048962</v>
      </c>
      <c r="O1258" s="166">
        <f t="shared" si="594"/>
        <v>1.0910134165745795</v>
      </c>
      <c r="P1258" s="166">
        <f t="shared" si="594"/>
        <v>1.1185069546722588</v>
      </c>
      <c r="Q1258" s="166">
        <f t="shared" si="594"/>
        <v>1.1466933299299995</v>
      </c>
      <c r="R1258" s="166">
        <f t="shared" si="594"/>
        <v>1.1755900018442353</v>
      </c>
      <c r="S1258" s="166">
        <f t="shared" si="594"/>
        <v>1.2052148698907099</v>
      </c>
      <c r="T1258" s="166">
        <f t="shared" si="594"/>
        <v>1.2355862846119556</v>
      </c>
      <c r="U1258" s="166">
        <f t="shared" si="594"/>
        <v>1.2667230589841769</v>
      </c>
      <c r="V1258" s="166">
        <f t="shared" si="594"/>
        <v>1.2986444800705779</v>
      </c>
      <c r="W1258" s="166">
        <f t="shared" si="594"/>
        <v>1.3313703209683565</v>
      </c>
      <c r="X1258" s="166">
        <f t="shared" si="594"/>
        <v>1.3649208530567589</v>
      </c>
      <c r="Y1258" s="166">
        <f t="shared" si="594"/>
        <v>1.399316858553789</v>
      </c>
      <c r="Z1258" s="166">
        <f t="shared" si="594"/>
        <v>1.4345796433893443</v>
      </c>
      <c r="AA1258" s="166">
        <f t="shared" si="594"/>
        <v>1.4707310504027555</v>
      </c>
      <c r="AB1258" s="166">
        <f t="shared" si="594"/>
        <v>1.507793472872905</v>
      </c>
      <c r="AC1258" s="166">
        <f t="shared" si="594"/>
        <v>1.5457898683893019</v>
      </c>
      <c r="AD1258" s="166">
        <f t="shared" si="594"/>
        <v>1.5847437730727121</v>
      </c>
      <c r="AE1258" s="166">
        <f t="shared" si="594"/>
        <v>1.6246793161541444</v>
      </c>
      <c r="AF1258" s="166">
        <f t="shared" si="594"/>
        <v>1.6656212349212287</v>
      </c>
      <c r="AG1258" s="166">
        <f t="shared" si="594"/>
        <v>1.7075948900412434</v>
      </c>
      <c r="AH1258" s="166">
        <f t="shared" si="594"/>
        <v>1.7506262812702824</v>
      </c>
      <c r="AI1258" s="166">
        <f t="shared" si="594"/>
        <v>1.7947420635582936</v>
      </c>
      <c r="AJ1258" s="166">
        <f t="shared" si="594"/>
        <v>1.8399695635599622</v>
      </c>
      <c r="AK1258" s="166">
        <f t="shared" si="594"/>
        <v>1.8863367965616731</v>
      </c>
      <c r="AL1258" s="166">
        <f t="shared" si="594"/>
        <v>1.933872483835027</v>
      </c>
      <c r="AM1258" s="166">
        <f t="shared" si="594"/>
        <v>1.9826060704276696</v>
      </c>
      <c r="AN1258" s="166">
        <f t="shared" si="594"/>
        <v>2.0325677434024465</v>
      </c>
      <c r="AO1258" s="166">
        <f t="shared" si="594"/>
        <v>2.0837884505361881</v>
      </c>
      <c r="AP1258" s="166">
        <f t="shared" si="594"/>
        <v>2.1362999194896997</v>
      </c>
      <c r="AQ1258" s="166">
        <f t="shared" si="594"/>
        <v>2.1901346774608399</v>
      </c>
      <c r="AR1258" s="166">
        <f t="shared" si="594"/>
        <v>2.2453260713328529</v>
      </c>
      <c r="AS1258" s="166">
        <f t="shared" si="594"/>
        <v>2.3019082883304405</v>
      </c>
      <c r="AT1258" s="166">
        <f t="shared" si="594"/>
        <v>2.3599163771963672</v>
      </c>
      <c r="AU1258" s="166">
        <f t="shared" si="594"/>
        <v>2.4193862699017155</v>
      </c>
      <c r="AV1258" s="166">
        <f t="shared" si="594"/>
        <v>2.4803548039032384</v>
      </c>
      <c r="AW1258" s="166">
        <f t="shared" si="594"/>
        <v>2.5428597449615999</v>
      </c>
      <c r="AX1258" s="166">
        <f t="shared" si="594"/>
        <v>2.606939810534632</v>
      </c>
      <c r="AY1258" s="166">
        <f t="shared" si="594"/>
        <v>2.672634693760104</v>
      </c>
      <c r="AZ1258" s="166">
        <f t="shared" si="594"/>
        <v>2.7399850880428587</v>
      </c>
      <c r="BA1258" s="166">
        <f t="shared" si="594"/>
        <v>2.8090327122615379</v>
      </c>
      <c r="BB1258" s="166">
        <f t="shared" si="594"/>
        <v>2.8798203366105284</v>
      </c>
      <c r="BC1258" s="166">
        <f t="shared" si="594"/>
        <v>2.9523918090931134</v>
      </c>
      <c r="BD1258" s="166">
        <f t="shared" si="594"/>
        <v>3.0267920826822596</v>
      </c>
      <c r="BE1258" s="166">
        <f t="shared" si="594"/>
        <v>3.1030672431658526</v>
      </c>
      <c r="BF1258" s="166">
        <f t="shared" si="594"/>
        <v>3.1812645376936315</v>
      </c>
      <c r="BG1258" s="166">
        <f t="shared" si="594"/>
        <v>3.2614324040435108</v>
      </c>
      <c r="BH1258" s="166">
        <f t="shared" si="594"/>
        <v>3.3436205006254069</v>
      </c>
      <c r="BI1258" s="166">
        <f t="shared" si="594"/>
        <v>3.4278797372411671</v>
      </c>
      <c r="BJ1258" s="166">
        <f t="shared" si="594"/>
        <v>3.5142623066196435</v>
      </c>
      <c r="BK1258" s="166">
        <f t="shared" si="594"/>
        <v>3.6028217167464582</v>
      </c>
      <c r="BL1258" s="166">
        <f t="shared" si="594"/>
        <v>3.6936128240084685</v>
      </c>
      <c r="BM1258" s="166">
        <f t="shared" si="594"/>
        <v>3.7866918671734817</v>
      </c>
      <c r="BN1258" s="166">
        <f t="shared" si="594"/>
        <v>3.8821165022262529</v>
      </c>
      <c r="BO1258" s="166">
        <f t="shared" si="594"/>
        <v>3.979945838082354</v>
      </c>
    </row>
    <row r="1259" spans="1:67" ht="13.5" customHeight="1" outlineLevel="2">
      <c r="B1259" s="14" t="s">
        <v>553</v>
      </c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</row>
    <row r="1260" spans="1:67" ht="13.5" customHeight="1" outlineLevel="2">
      <c r="B1260" s="64" t="s">
        <v>554</v>
      </c>
      <c r="L1260" s="2">
        <f t="shared" ref="L1260:BO1260" si="595">IF(L$10&gt;$C1257,0,+K1263)</f>
        <v>0</v>
      </c>
      <c r="M1260" s="2">
        <f t="shared" si="595"/>
        <v>0</v>
      </c>
      <c r="N1260" s="2">
        <f t="shared" si="595"/>
        <v>0</v>
      </c>
      <c r="O1260" s="2">
        <f t="shared" si="595"/>
        <v>0</v>
      </c>
      <c r="P1260" s="2">
        <f t="shared" si="595"/>
        <v>0</v>
      </c>
      <c r="Q1260" s="2">
        <f t="shared" si="595"/>
        <v>0</v>
      </c>
      <c r="R1260" s="2">
        <f t="shared" si="595"/>
        <v>0</v>
      </c>
      <c r="S1260" s="2">
        <f t="shared" si="595"/>
        <v>0</v>
      </c>
      <c r="T1260" s="2">
        <f t="shared" si="595"/>
        <v>0</v>
      </c>
      <c r="U1260" s="2">
        <f t="shared" si="595"/>
        <v>0</v>
      </c>
      <c r="V1260" s="2">
        <f t="shared" si="595"/>
        <v>0</v>
      </c>
      <c r="W1260" s="2">
        <f t="shared" si="595"/>
        <v>0</v>
      </c>
      <c r="X1260" s="2">
        <f t="shared" si="595"/>
        <v>0</v>
      </c>
      <c r="Y1260" s="2">
        <f t="shared" si="595"/>
        <v>0</v>
      </c>
      <c r="Z1260" s="2">
        <f t="shared" si="595"/>
        <v>0</v>
      </c>
      <c r="AA1260" s="2">
        <f t="shared" si="595"/>
        <v>0</v>
      </c>
      <c r="AB1260" s="2">
        <f t="shared" si="595"/>
        <v>0</v>
      </c>
      <c r="AC1260" s="2">
        <f t="shared" si="595"/>
        <v>0</v>
      </c>
      <c r="AD1260" s="2">
        <f t="shared" si="595"/>
        <v>0</v>
      </c>
      <c r="AE1260" s="2">
        <f t="shared" si="595"/>
        <v>0</v>
      </c>
      <c r="AF1260" s="2">
        <f t="shared" si="595"/>
        <v>0</v>
      </c>
      <c r="AG1260" s="2">
        <f t="shared" si="595"/>
        <v>0</v>
      </c>
      <c r="AH1260" s="2">
        <f t="shared" si="595"/>
        <v>0</v>
      </c>
      <c r="AI1260" s="2">
        <f t="shared" si="595"/>
        <v>0</v>
      </c>
      <c r="AJ1260" s="2">
        <f t="shared" si="595"/>
        <v>0</v>
      </c>
      <c r="AK1260" s="2">
        <f t="shared" si="595"/>
        <v>0</v>
      </c>
      <c r="AL1260" s="2">
        <f t="shared" si="595"/>
        <v>0</v>
      </c>
      <c r="AM1260" s="2">
        <f t="shared" si="595"/>
        <v>0</v>
      </c>
      <c r="AN1260" s="2">
        <f t="shared" si="595"/>
        <v>0</v>
      </c>
      <c r="AO1260" s="2">
        <f t="shared" si="595"/>
        <v>0</v>
      </c>
      <c r="AP1260" s="2">
        <f t="shared" si="595"/>
        <v>0</v>
      </c>
      <c r="AQ1260" s="2">
        <f t="shared" si="595"/>
        <v>0</v>
      </c>
      <c r="AR1260" s="2">
        <f t="shared" si="595"/>
        <v>0</v>
      </c>
      <c r="AS1260" s="2">
        <f t="shared" si="595"/>
        <v>0</v>
      </c>
      <c r="AT1260" s="2">
        <f t="shared" si="595"/>
        <v>0</v>
      </c>
      <c r="AU1260" s="2">
        <f t="shared" si="595"/>
        <v>0</v>
      </c>
      <c r="AV1260" s="2">
        <f t="shared" si="595"/>
        <v>0</v>
      </c>
      <c r="AW1260" s="2">
        <f t="shared" si="595"/>
        <v>0</v>
      </c>
      <c r="AX1260" s="2">
        <f t="shared" si="595"/>
        <v>0</v>
      </c>
      <c r="AY1260" s="2">
        <f t="shared" si="595"/>
        <v>0</v>
      </c>
      <c r="AZ1260" s="2">
        <f t="shared" si="595"/>
        <v>0</v>
      </c>
      <c r="BA1260" s="2">
        <f t="shared" si="595"/>
        <v>0</v>
      </c>
      <c r="BB1260" s="2">
        <f t="shared" si="595"/>
        <v>0</v>
      </c>
      <c r="BC1260" s="2">
        <f t="shared" si="595"/>
        <v>0</v>
      </c>
      <c r="BD1260" s="2">
        <f t="shared" si="595"/>
        <v>0</v>
      </c>
      <c r="BE1260" s="2">
        <f t="shared" si="595"/>
        <v>0</v>
      </c>
      <c r="BF1260" s="2">
        <f t="shared" si="595"/>
        <v>0</v>
      </c>
      <c r="BG1260" s="2">
        <f t="shared" si="595"/>
        <v>0</v>
      </c>
      <c r="BH1260" s="2">
        <f t="shared" si="595"/>
        <v>0</v>
      </c>
      <c r="BI1260" s="2">
        <f t="shared" si="595"/>
        <v>22880.911791672177</v>
      </c>
      <c r="BJ1260" s="2">
        <f t="shared" si="595"/>
        <v>310538.97621484002</v>
      </c>
      <c r="BK1260" s="2">
        <f t="shared" si="595"/>
        <v>733640.99672082288</v>
      </c>
      <c r="BL1260" s="2">
        <f t="shared" si="595"/>
        <v>0</v>
      </c>
      <c r="BM1260" s="2">
        <f t="shared" si="595"/>
        <v>0</v>
      </c>
      <c r="BN1260" s="2">
        <f t="shared" si="595"/>
        <v>0</v>
      </c>
      <c r="BO1260" s="2">
        <f t="shared" si="595"/>
        <v>0</v>
      </c>
    </row>
    <row r="1261" spans="1:67" ht="13.5" customHeight="1" outlineLevel="2">
      <c r="B1261" s="64" t="s">
        <v>555</v>
      </c>
      <c r="L1261" s="2">
        <f t="shared" ref="L1261:BO1261" si="596">IF(AND(L$10&gt;=$C1256,L$10&lt;=$C1257),INDEX($C1254:$G1254,1,L$10-$C1256+1)*$C1253*L1258,0)</f>
        <v>0</v>
      </c>
      <c r="M1261" s="2">
        <f t="shared" si="596"/>
        <v>0</v>
      </c>
      <c r="N1261" s="2">
        <f t="shared" si="596"/>
        <v>0</v>
      </c>
      <c r="O1261" s="2">
        <f t="shared" si="596"/>
        <v>0</v>
      </c>
      <c r="P1261" s="2">
        <f t="shared" si="596"/>
        <v>0</v>
      </c>
      <c r="Q1261" s="2">
        <f t="shared" si="596"/>
        <v>0</v>
      </c>
      <c r="R1261" s="2">
        <f t="shared" si="596"/>
        <v>0</v>
      </c>
      <c r="S1261" s="2">
        <f t="shared" si="596"/>
        <v>0</v>
      </c>
      <c r="T1261" s="2">
        <f t="shared" si="596"/>
        <v>0</v>
      </c>
      <c r="U1261" s="2">
        <f t="shared" si="596"/>
        <v>0</v>
      </c>
      <c r="V1261" s="2">
        <f t="shared" si="596"/>
        <v>0</v>
      </c>
      <c r="W1261" s="2">
        <f t="shared" si="596"/>
        <v>0</v>
      </c>
      <c r="X1261" s="2">
        <f t="shared" si="596"/>
        <v>0</v>
      </c>
      <c r="Y1261" s="2">
        <f t="shared" si="596"/>
        <v>0</v>
      </c>
      <c r="Z1261" s="2">
        <f t="shared" si="596"/>
        <v>0</v>
      </c>
      <c r="AA1261" s="2">
        <f t="shared" si="596"/>
        <v>0</v>
      </c>
      <c r="AB1261" s="2">
        <f t="shared" si="596"/>
        <v>0</v>
      </c>
      <c r="AC1261" s="2">
        <f t="shared" si="596"/>
        <v>0</v>
      </c>
      <c r="AD1261" s="2">
        <f t="shared" si="596"/>
        <v>0</v>
      </c>
      <c r="AE1261" s="2">
        <f t="shared" si="596"/>
        <v>0</v>
      </c>
      <c r="AF1261" s="2">
        <f t="shared" si="596"/>
        <v>0</v>
      </c>
      <c r="AG1261" s="2">
        <f t="shared" si="596"/>
        <v>0</v>
      </c>
      <c r="AH1261" s="2">
        <f t="shared" si="596"/>
        <v>0</v>
      </c>
      <c r="AI1261" s="2">
        <f t="shared" si="596"/>
        <v>0</v>
      </c>
      <c r="AJ1261" s="2">
        <f t="shared" si="596"/>
        <v>0</v>
      </c>
      <c r="AK1261" s="2">
        <f t="shared" si="596"/>
        <v>0</v>
      </c>
      <c r="AL1261" s="2">
        <f t="shared" si="596"/>
        <v>0</v>
      </c>
      <c r="AM1261" s="2">
        <f t="shared" si="596"/>
        <v>0</v>
      </c>
      <c r="AN1261" s="2">
        <f t="shared" si="596"/>
        <v>0</v>
      </c>
      <c r="AO1261" s="2">
        <f t="shared" si="596"/>
        <v>0</v>
      </c>
      <c r="AP1261" s="2">
        <f t="shared" si="596"/>
        <v>0</v>
      </c>
      <c r="AQ1261" s="2">
        <f t="shared" si="596"/>
        <v>0</v>
      </c>
      <c r="AR1261" s="2">
        <f t="shared" si="596"/>
        <v>0</v>
      </c>
      <c r="AS1261" s="2">
        <f t="shared" si="596"/>
        <v>0</v>
      </c>
      <c r="AT1261" s="2">
        <f t="shared" si="596"/>
        <v>0</v>
      </c>
      <c r="AU1261" s="2">
        <f t="shared" si="596"/>
        <v>0</v>
      </c>
      <c r="AV1261" s="2">
        <f t="shared" si="596"/>
        <v>0</v>
      </c>
      <c r="AW1261" s="2">
        <f t="shared" si="596"/>
        <v>0</v>
      </c>
      <c r="AX1261" s="2">
        <f t="shared" si="596"/>
        <v>0</v>
      </c>
      <c r="AY1261" s="2">
        <f t="shared" si="596"/>
        <v>0</v>
      </c>
      <c r="AZ1261" s="2">
        <f t="shared" si="596"/>
        <v>0</v>
      </c>
      <c r="BA1261" s="2">
        <f t="shared" si="596"/>
        <v>0</v>
      </c>
      <c r="BB1261" s="2">
        <f t="shared" si="596"/>
        <v>0</v>
      </c>
      <c r="BC1261" s="2">
        <f t="shared" si="596"/>
        <v>0</v>
      </c>
      <c r="BD1261" s="2">
        <f t="shared" si="596"/>
        <v>0</v>
      </c>
      <c r="BE1261" s="2">
        <f t="shared" si="596"/>
        <v>0</v>
      </c>
      <c r="BF1261" s="2">
        <f t="shared" si="596"/>
        <v>0</v>
      </c>
      <c r="BG1261" s="2">
        <f t="shared" si="596"/>
        <v>0</v>
      </c>
      <c r="BH1261" s="2">
        <f t="shared" si="596"/>
        <v>22300.177989853088</v>
      </c>
      <c r="BI1261" s="2">
        <f t="shared" si="596"/>
        <v>277554.43145327352</v>
      </c>
      <c r="BJ1261" s="2">
        <f t="shared" si="596"/>
        <v>391460.20314429619</v>
      </c>
      <c r="BK1261" s="2">
        <f t="shared" si="596"/>
        <v>336720.94953833666</v>
      </c>
      <c r="BL1261" s="2">
        <f t="shared" si="596"/>
        <v>0</v>
      </c>
      <c r="BM1261" s="2">
        <f t="shared" si="596"/>
        <v>0</v>
      </c>
      <c r="BN1261" s="2">
        <f t="shared" si="596"/>
        <v>0</v>
      </c>
      <c r="BO1261" s="2">
        <f t="shared" si="596"/>
        <v>0</v>
      </c>
    </row>
    <row r="1262" spans="1:67" ht="13.5" customHeight="1" outlineLevel="2">
      <c r="B1262" s="64" t="s">
        <v>3</v>
      </c>
      <c r="C1262" s="165">
        <v>6.25E-2</v>
      </c>
      <c r="L1262" s="2">
        <f t="shared" ref="L1262:BO1262" si="597">SUM(L1260,L1261/2)*$C1262*IF(L$10=$C1256,(13-$D1256)/12,IF(L$10=$C1257,($D1257-1)/12,1))</f>
        <v>0</v>
      </c>
      <c r="M1262" s="2">
        <f t="shared" si="597"/>
        <v>0</v>
      </c>
      <c r="N1262" s="2">
        <f t="shared" si="597"/>
        <v>0</v>
      </c>
      <c r="O1262" s="2">
        <f t="shared" si="597"/>
        <v>0</v>
      </c>
      <c r="P1262" s="2">
        <f t="shared" si="597"/>
        <v>0</v>
      </c>
      <c r="Q1262" s="2">
        <f t="shared" si="597"/>
        <v>0</v>
      </c>
      <c r="R1262" s="2">
        <f t="shared" si="597"/>
        <v>0</v>
      </c>
      <c r="S1262" s="2">
        <f t="shared" si="597"/>
        <v>0</v>
      </c>
      <c r="T1262" s="2">
        <f t="shared" si="597"/>
        <v>0</v>
      </c>
      <c r="U1262" s="2">
        <f t="shared" si="597"/>
        <v>0</v>
      </c>
      <c r="V1262" s="2">
        <f t="shared" si="597"/>
        <v>0</v>
      </c>
      <c r="W1262" s="2">
        <f t="shared" si="597"/>
        <v>0</v>
      </c>
      <c r="X1262" s="2">
        <f t="shared" si="597"/>
        <v>0</v>
      </c>
      <c r="Y1262" s="2">
        <f t="shared" si="597"/>
        <v>0</v>
      </c>
      <c r="Z1262" s="2">
        <f t="shared" si="597"/>
        <v>0</v>
      </c>
      <c r="AA1262" s="2">
        <f t="shared" si="597"/>
        <v>0</v>
      </c>
      <c r="AB1262" s="2">
        <f t="shared" si="597"/>
        <v>0</v>
      </c>
      <c r="AC1262" s="2">
        <f t="shared" si="597"/>
        <v>0</v>
      </c>
      <c r="AD1262" s="2">
        <f t="shared" si="597"/>
        <v>0</v>
      </c>
      <c r="AE1262" s="2">
        <f t="shared" si="597"/>
        <v>0</v>
      </c>
      <c r="AF1262" s="2">
        <f t="shared" si="597"/>
        <v>0</v>
      </c>
      <c r="AG1262" s="2">
        <f t="shared" si="597"/>
        <v>0</v>
      </c>
      <c r="AH1262" s="2">
        <f t="shared" si="597"/>
        <v>0</v>
      </c>
      <c r="AI1262" s="2">
        <f t="shared" si="597"/>
        <v>0</v>
      </c>
      <c r="AJ1262" s="2">
        <f t="shared" si="597"/>
        <v>0</v>
      </c>
      <c r="AK1262" s="2">
        <f t="shared" si="597"/>
        <v>0</v>
      </c>
      <c r="AL1262" s="2">
        <f t="shared" si="597"/>
        <v>0</v>
      </c>
      <c r="AM1262" s="2">
        <f t="shared" si="597"/>
        <v>0</v>
      </c>
      <c r="AN1262" s="2">
        <f t="shared" si="597"/>
        <v>0</v>
      </c>
      <c r="AO1262" s="2">
        <f t="shared" si="597"/>
        <v>0</v>
      </c>
      <c r="AP1262" s="2">
        <f t="shared" si="597"/>
        <v>0</v>
      </c>
      <c r="AQ1262" s="2">
        <f t="shared" si="597"/>
        <v>0</v>
      </c>
      <c r="AR1262" s="2">
        <f t="shared" si="597"/>
        <v>0</v>
      </c>
      <c r="AS1262" s="2">
        <f t="shared" si="597"/>
        <v>0</v>
      </c>
      <c r="AT1262" s="2">
        <f t="shared" si="597"/>
        <v>0</v>
      </c>
      <c r="AU1262" s="2">
        <f t="shared" si="597"/>
        <v>0</v>
      </c>
      <c r="AV1262" s="2">
        <f t="shared" si="597"/>
        <v>0</v>
      </c>
      <c r="AW1262" s="2">
        <f t="shared" si="597"/>
        <v>0</v>
      </c>
      <c r="AX1262" s="2">
        <f t="shared" si="597"/>
        <v>0</v>
      </c>
      <c r="AY1262" s="2">
        <f t="shared" si="597"/>
        <v>0</v>
      </c>
      <c r="AZ1262" s="2">
        <f t="shared" si="597"/>
        <v>0</v>
      </c>
      <c r="BA1262" s="2">
        <f t="shared" si="597"/>
        <v>0</v>
      </c>
      <c r="BB1262" s="2">
        <f t="shared" si="597"/>
        <v>0</v>
      </c>
      <c r="BC1262" s="2">
        <f t="shared" si="597"/>
        <v>0</v>
      </c>
      <c r="BD1262" s="2">
        <f t="shared" si="597"/>
        <v>0</v>
      </c>
      <c r="BE1262" s="2">
        <f t="shared" si="597"/>
        <v>0</v>
      </c>
      <c r="BF1262" s="2">
        <f t="shared" si="597"/>
        <v>0</v>
      </c>
      <c r="BG1262" s="2">
        <f t="shared" si="597"/>
        <v>0</v>
      </c>
      <c r="BH1262" s="2">
        <f t="shared" si="597"/>
        <v>580.7338018190909</v>
      </c>
      <c r="BI1262" s="2">
        <f t="shared" si="597"/>
        <v>10103.632969894308</v>
      </c>
      <c r="BJ1262" s="2">
        <f t="shared" si="597"/>
        <v>31641.817361686757</v>
      </c>
      <c r="BK1262" s="2">
        <f t="shared" si="597"/>
        <v>51677.167637447412</v>
      </c>
      <c r="BL1262" s="2">
        <f t="shared" si="597"/>
        <v>0</v>
      </c>
      <c r="BM1262" s="2">
        <f t="shared" si="597"/>
        <v>0</v>
      </c>
      <c r="BN1262" s="2">
        <f t="shared" si="597"/>
        <v>0</v>
      </c>
      <c r="BO1262" s="2">
        <f t="shared" si="597"/>
        <v>0</v>
      </c>
    </row>
    <row r="1263" spans="1:67" ht="13.5" customHeight="1" outlineLevel="2">
      <c r="B1263" s="64" t="s">
        <v>556</v>
      </c>
      <c r="K1263" s="167"/>
      <c r="L1263" s="2">
        <f>SUM(L1260:L1262)</f>
        <v>0</v>
      </c>
      <c r="M1263" s="2">
        <f t="shared" ref="M1263:BO1263" si="598">SUM(M1260:M1262)</f>
        <v>0</v>
      </c>
      <c r="N1263" s="2">
        <f t="shared" si="598"/>
        <v>0</v>
      </c>
      <c r="O1263" s="2">
        <f t="shared" si="598"/>
        <v>0</v>
      </c>
      <c r="P1263" s="2">
        <f t="shared" si="598"/>
        <v>0</v>
      </c>
      <c r="Q1263" s="2">
        <f t="shared" si="598"/>
        <v>0</v>
      </c>
      <c r="R1263" s="2">
        <f t="shared" si="598"/>
        <v>0</v>
      </c>
      <c r="S1263" s="2">
        <f t="shared" si="598"/>
        <v>0</v>
      </c>
      <c r="T1263" s="2">
        <f t="shared" si="598"/>
        <v>0</v>
      </c>
      <c r="U1263" s="2">
        <f t="shared" si="598"/>
        <v>0</v>
      </c>
      <c r="V1263" s="2">
        <f t="shared" si="598"/>
        <v>0</v>
      </c>
      <c r="W1263" s="2">
        <f t="shared" si="598"/>
        <v>0</v>
      </c>
      <c r="X1263" s="2">
        <f t="shared" si="598"/>
        <v>0</v>
      </c>
      <c r="Y1263" s="2">
        <f t="shared" si="598"/>
        <v>0</v>
      </c>
      <c r="Z1263" s="2">
        <f t="shared" si="598"/>
        <v>0</v>
      </c>
      <c r="AA1263" s="2">
        <f t="shared" si="598"/>
        <v>0</v>
      </c>
      <c r="AB1263" s="2">
        <f t="shared" si="598"/>
        <v>0</v>
      </c>
      <c r="AC1263" s="2">
        <f t="shared" si="598"/>
        <v>0</v>
      </c>
      <c r="AD1263" s="2">
        <f t="shared" si="598"/>
        <v>0</v>
      </c>
      <c r="AE1263" s="2">
        <f t="shared" si="598"/>
        <v>0</v>
      </c>
      <c r="AF1263" s="2">
        <f t="shared" si="598"/>
        <v>0</v>
      </c>
      <c r="AG1263" s="2">
        <f t="shared" si="598"/>
        <v>0</v>
      </c>
      <c r="AH1263" s="2">
        <f t="shared" si="598"/>
        <v>0</v>
      </c>
      <c r="AI1263" s="2">
        <f t="shared" si="598"/>
        <v>0</v>
      </c>
      <c r="AJ1263" s="2">
        <f t="shared" si="598"/>
        <v>0</v>
      </c>
      <c r="AK1263" s="2">
        <f t="shared" si="598"/>
        <v>0</v>
      </c>
      <c r="AL1263" s="2">
        <f t="shared" si="598"/>
        <v>0</v>
      </c>
      <c r="AM1263" s="2">
        <f t="shared" si="598"/>
        <v>0</v>
      </c>
      <c r="AN1263" s="2">
        <f t="shared" si="598"/>
        <v>0</v>
      </c>
      <c r="AO1263" s="2">
        <f t="shared" si="598"/>
        <v>0</v>
      </c>
      <c r="AP1263" s="2">
        <f t="shared" si="598"/>
        <v>0</v>
      </c>
      <c r="AQ1263" s="2">
        <f t="shared" si="598"/>
        <v>0</v>
      </c>
      <c r="AR1263" s="2">
        <f t="shared" si="598"/>
        <v>0</v>
      </c>
      <c r="AS1263" s="2">
        <f t="shared" si="598"/>
        <v>0</v>
      </c>
      <c r="AT1263" s="2">
        <f t="shared" si="598"/>
        <v>0</v>
      </c>
      <c r="AU1263" s="2">
        <f t="shared" si="598"/>
        <v>0</v>
      </c>
      <c r="AV1263" s="2">
        <f t="shared" si="598"/>
        <v>0</v>
      </c>
      <c r="AW1263" s="2">
        <f t="shared" si="598"/>
        <v>0</v>
      </c>
      <c r="AX1263" s="2">
        <f t="shared" si="598"/>
        <v>0</v>
      </c>
      <c r="AY1263" s="2">
        <f t="shared" si="598"/>
        <v>0</v>
      </c>
      <c r="AZ1263" s="2">
        <f t="shared" si="598"/>
        <v>0</v>
      </c>
      <c r="BA1263" s="2">
        <f t="shared" si="598"/>
        <v>0</v>
      </c>
      <c r="BB1263" s="2">
        <f t="shared" si="598"/>
        <v>0</v>
      </c>
      <c r="BC1263" s="2">
        <f t="shared" si="598"/>
        <v>0</v>
      </c>
      <c r="BD1263" s="2">
        <f t="shared" si="598"/>
        <v>0</v>
      </c>
      <c r="BE1263" s="2">
        <f t="shared" si="598"/>
        <v>0</v>
      </c>
      <c r="BF1263" s="2">
        <f t="shared" si="598"/>
        <v>0</v>
      </c>
      <c r="BG1263" s="2">
        <f t="shared" si="598"/>
        <v>0</v>
      </c>
      <c r="BH1263" s="2">
        <f t="shared" si="598"/>
        <v>22880.911791672177</v>
      </c>
      <c r="BI1263" s="2">
        <f t="shared" si="598"/>
        <v>310538.97621484002</v>
      </c>
      <c r="BJ1263" s="2">
        <f t="shared" si="598"/>
        <v>733640.99672082288</v>
      </c>
      <c r="BK1263" s="2">
        <f t="shared" si="598"/>
        <v>1122039.113896607</v>
      </c>
      <c r="BL1263" s="2">
        <f t="shared" si="598"/>
        <v>0</v>
      </c>
      <c r="BM1263" s="2">
        <f t="shared" si="598"/>
        <v>0</v>
      </c>
      <c r="BN1263" s="2">
        <f t="shared" si="598"/>
        <v>0</v>
      </c>
      <c r="BO1263" s="2">
        <f t="shared" si="598"/>
        <v>0</v>
      </c>
    </row>
    <row r="1264" spans="1:67" ht="13.5" customHeight="1" outlineLevel="2">
      <c r="B1264" s="168" t="s">
        <v>557</v>
      </c>
      <c r="E1264" s="2">
        <f>MAX(L1263:BO1263)*(1+$C$8)</f>
        <v>1122039.113896607</v>
      </c>
      <c r="F1264" s="159">
        <v>30</v>
      </c>
      <c r="G1264" s="169">
        <f>+$C$6</f>
        <v>2.9999999999999997E-4</v>
      </c>
      <c r="H1264" s="151"/>
      <c r="L1264" s="2"/>
      <c r="M1264" s="2"/>
      <c r="N1264" s="2"/>
      <c r="O1264" s="2"/>
      <c r="P1264" s="2"/>
      <c r="Q1264" s="2"/>
    </row>
    <row r="1265" spans="2:67" ht="13.5" customHeight="1" outlineLevel="2">
      <c r="B1265" s="14"/>
    </row>
    <row r="1266" spans="2:67" ht="13.5" customHeight="1" outlineLevel="2">
      <c r="B1266" s="170" t="s">
        <v>558</v>
      </c>
    </row>
    <row r="1267" spans="2:67" ht="13.5" customHeight="1" outlineLevel="2">
      <c r="B1267" s="168" t="s">
        <v>559</v>
      </c>
      <c r="K1267" s="2"/>
      <c r="L1267" s="2">
        <f t="shared" ref="L1267:BO1267" si="599">IF(L$10=$C1257,$E1264,K1269)</f>
        <v>0</v>
      </c>
      <c r="M1267" s="2">
        <f t="shared" si="599"/>
        <v>0</v>
      </c>
      <c r="N1267" s="2">
        <f t="shared" si="599"/>
        <v>0</v>
      </c>
      <c r="O1267" s="2">
        <f t="shared" si="599"/>
        <v>0</v>
      </c>
      <c r="P1267" s="2">
        <f t="shared" si="599"/>
        <v>0</v>
      </c>
      <c r="Q1267" s="2">
        <f t="shared" si="599"/>
        <v>0</v>
      </c>
      <c r="R1267" s="2">
        <f t="shared" si="599"/>
        <v>0</v>
      </c>
      <c r="S1267" s="2">
        <f t="shared" si="599"/>
        <v>0</v>
      </c>
      <c r="T1267" s="2">
        <f t="shared" si="599"/>
        <v>0</v>
      </c>
      <c r="U1267" s="2">
        <f t="shared" si="599"/>
        <v>0</v>
      </c>
      <c r="V1267" s="2">
        <f t="shared" si="599"/>
        <v>0</v>
      </c>
      <c r="W1267" s="2">
        <f t="shared" si="599"/>
        <v>0</v>
      </c>
      <c r="X1267" s="2">
        <f t="shared" si="599"/>
        <v>0</v>
      </c>
      <c r="Y1267" s="2">
        <f t="shared" si="599"/>
        <v>0</v>
      </c>
      <c r="Z1267" s="2">
        <f t="shared" si="599"/>
        <v>0</v>
      </c>
      <c r="AA1267" s="2">
        <f t="shared" si="599"/>
        <v>0</v>
      </c>
      <c r="AB1267" s="2">
        <f t="shared" si="599"/>
        <v>0</v>
      </c>
      <c r="AC1267" s="2">
        <f t="shared" si="599"/>
        <v>0</v>
      </c>
      <c r="AD1267" s="2">
        <f t="shared" si="599"/>
        <v>0</v>
      </c>
      <c r="AE1267" s="2">
        <f t="shared" si="599"/>
        <v>0</v>
      </c>
      <c r="AF1267" s="2">
        <f t="shared" si="599"/>
        <v>0</v>
      </c>
      <c r="AG1267" s="2">
        <f t="shared" si="599"/>
        <v>0</v>
      </c>
      <c r="AH1267" s="2">
        <f t="shared" si="599"/>
        <v>0</v>
      </c>
      <c r="AI1267" s="2">
        <f t="shared" si="599"/>
        <v>0</v>
      </c>
      <c r="AJ1267" s="2">
        <f t="shared" si="599"/>
        <v>0</v>
      </c>
      <c r="AK1267" s="2">
        <f t="shared" si="599"/>
        <v>0</v>
      </c>
      <c r="AL1267" s="2">
        <f t="shared" si="599"/>
        <v>0</v>
      </c>
      <c r="AM1267" s="2">
        <f t="shared" si="599"/>
        <v>0</v>
      </c>
      <c r="AN1267" s="2">
        <f t="shared" si="599"/>
        <v>0</v>
      </c>
      <c r="AO1267" s="2">
        <f t="shared" si="599"/>
        <v>0</v>
      </c>
      <c r="AP1267" s="2">
        <f t="shared" si="599"/>
        <v>0</v>
      </c>
      <c r="AQ1267" s="2">
        <f t="shared" si="599"/>
        <v>0</v>
      </c>
      <c r="AR1267" s="2">
        <f t="shared" si="599"/>
        <v>0</v>
      </c>
      <c r="AS1267" s="2">
        <f t="shared" si="599"/>
        <v>0</v>
      </c>
      <c r="AT1267" s="2">
        <f t="shared" si="599"/>
        <v>0</v>
      </c>
      <c r="AU1267" s="2">
        <f t="shared" si="599"/>
        <v>0</v>
      </c>
      <c r="AV1267" s="2">
        <f t="shared" si="599"/>
        <v>0</v>
      </c>
      <c r="AW1267" s="2">
        <f t="shared" si="599"/>
        <v>0</v>
      </c>
      <c r="AX1267" s="2">
        <f t="shared" si="599"/>
        <v>0</v>
      </c>
      <c r="AY1267" s="2">
        <f t="shared" si="599"/>
        <v>0</v>
      </c>
      <c r="AZ1267" s="2">
        <f t="shared" si="599"/>
        <v>0</v>
      </c>
      <c r="BA1267" s="2">
        <f t="shared" si="599"/>
        <v>0</v>
      </c>
      <c r="BB1267" s="2">
        <f t="shared" si="599"/>
        <v>0</v>
      </c>
      <c r="BC1267" s="2">
        <f t="shared" si="599"/>
        <v>0</v>
      </c>
      <c r="BD1267" s="2">
        <f t="shared" si="599"/>
        <v>0</v>
      </c>
      <c r="BE1267" s="2">
        <f t="shared" si="599"/>
        <v>0</v>
      </c>
      <c r="BF1267" s="2">
        <f t="shared" si="599"/>
        <v>0</v>
      </c>
      <c r="BG1267" s="2">
        <f t="shared" si="599"/>
        <v>0</v>
      </c>
      <c r="BH1267" s="2">
        <f t="shared" si="599"/>
        <v>0</v>
      </c>
      <c r="BI1267" s="2">
        <f t="shared" si="599"/>
        <v>0</v>
      </c>
      <c r="BJ1267" s="2">
        <f t="shared" si="599"/>
        <v>0</v>
      </c>
      <c r="BK1267" s="2">
        <f t="shared" si="599"/>
        <v>1122039.113896607</v>
      </c>
      <c r="BL1267" s="2">
        <f t="shared" si="599"/>
        <v>1118922.3385802275</v>
      </c>
      <c r="BM1267" s="2">
        <f t="shared" si="599"/>
        <v>1081521.0347836739</v>
      </c>
      <c r="BN1267" s="2">
        <f t="shared" si="599"/>
        <v>1044119.7309871204</v>
      </c>
      <c r="BO1267" s="2">
        <f t="shared" si="599"/>
        <v>1006718.4271905669</v>
      </c>
    </row>
    <row r="1268" spans="2:67" ht="13.5" customHeight="1" outlineLevel="2">
      <c r="B1268" s="64" t="s">
        <v>541</v>
      </c>
      <c r="K1268" s="2"/>
      <c r="L1268" s="2">
        <f t="shared" ref="L1268:BO1268" si="600">IF(L$10=$C1257,$E1264/$F1264*(13-$D1257)/12,MIN(K1269,$E1264/$F1264))</f>
        <v>0</v>
      </c>
      <c r="M1268" s="2">
        <f t="shared" si="600"/>
        <v>0</v>
      </c>
      <c r="N1268" s="2">
        <f t="shared" si="600"/>
        <v>0</v>
      </c>
      <c r="O1268" s="2">
        <f t="shared" si="600"/>
        <v>0</v>
      </c>
      <c r="P1268" s="2">
        <f t="shared" si="600"/>
        <v>0</v>
      </c>
      <c r="Q1268" s="2">
        <f t="shared" si="600"/>
        <v>0</v>
      </c>
      <c r="R1268" s="2">
        <f t="shared" si="600"/>
        <v>0</v>
      </c>
      <c r="S1268" s="2">
        <f t="shared" si="600"/>
        <v>0</v>
      </c>
      <c r="T1268" s="2">
        <f t="shared" si="600"/>
        <v>0</v>
      </c>
      <c r="U1268" s="2">
        <f t="shared" si="600"/>
        <v>0</v>
      </c>
      <c r="V1268" s="2">
        <f t="shared" si="600"/>
        <v>0</v>
      </c>
      <c r="W1268" s="2">
        <f t="shared" si="600"/>
        <v>0</v>
      </c>
      <c r="X1268" s="2">
        <f t="shared" si="600"/>
        <v>0</v>
      </c>
      <c r="Y1268" s="2">
        <f t="shared" si="600"/>
        <v>0</v>
      </c>
      <c r="Z1268" s="2">
        <f t="shared" si="600"/>
        <v>0</v>
      </c>
      <c r="AA1268" s="2">
        <f t="shared" si="600"/>
        <v>0</v>
      </c>
      <c r="AB1268" s="2">
        <f t="shared" si="600"/>
        <v>0</v>
      </c>
      <c r="AC1268" s="2">
        <f t="shared" si="600"/>
        <v>0</v>
      </c>
      <c r="AD1268" s="2">
        <f t="shared" si="600"/>
        <v>0</v>
      </c>
      <c r="AE1268" s="2">
        <f t="shared" si="600"/>
        <v>0</v>
      </c>
      <c r="AF1268" s="2">
        <f t="shared" si="600"/>
        <v>0</v>
      </c>
      <c r="AG1268" s="2">
        <f t="shared" si="600"/>
        <v>0</v>
      </c>
      <c r="AH1268" s="2">
        <f t="shared" si="600"/>
        <v>0</v>
      </c>
      <c r="AI1268" s="2">
        <f t="shared" si="600"/>
        <v>0</v>
      </c>
      <c r="AJ1268" s="2">
        <f t="shared" si="600"/>
        <v>0</v>
      </c>
      <c r="AK1268" s="2">
        <f t="shared" si="600"/>
        <v>0</v>
      </c>
      <c r="AL1268" s="2">
        <f t="shared" si="600"/>
        <v>0</v>
      </c>
      <c r="AM1268" s="2">
        <f t="shared" si="600"/>
        <v>0</v>
      </c>
      <c r="AN1268" s="2">
        <f t="shared" si="600"/>
        <v>0</v>
      </c>
      <c r="AO1268" s="2">
        <f t="shared" si="600"/>
        <v>0</v>
      </c>
      <c r="AP1268" s="2">
        <f t="shared" si="600"/>
        <v>0</v>
      </c>
      <c r="AQ1268" s="2">
        <f t="shared" si="600"/>
        <v>0</v>
      </c>
      <c r="AR1268" s="2">
        <f t="shared" si="600"/>
        <v>0</v>
      </c>
      <c r="AS1268" s="2">
        <f t="shared" si="600"/>
        <v>0</v>
      </c>
      <c r="AT1268" s="2">
        <f t="shared" si="600"/>
        <v>0</v>
      </c>
      <c r="AU1268" s="2">
        <f t="shared" si="600"/>
        <v>0</v>
      </c>
      <c r="AV1268" s="2">
        <f t="shared" si="600"/>
        <v>0</v>
      </c>
      <c r="AW1268" s="2">
        <f t="shared" si="600"/>
        <v>0</v>
      </c>
      <c r="AX1268" s="2">
        <f t="shared" si="600"/>
        <v>0</v>
      </c>
      <c r="AY1268" s="2">
        <f t="shared" si="600"/>
        <v>0</v>
      </c>
      <c r="AZ1268" s="2">
        <f t="shared" si="600"/>
        <v>0</v>
      </c>
      <c r="BA1268" s="2">
        <f t="shared" si="600"/>
        <v>0</v>
      </c>
      <c r="BB1268" s="2">
        <f t="shared" si="600"/>
        <v>0</v>
      </c>
      <c r="BC1268" s="2">
        <f t="shared" si="600"/>
        <v>0</v>
      </c>
      <c r="BD1268" s="2">
        <f t="shared" si="600"/>
        <v>0</v>
      </c>
      <c r="BE1268" s="2">
        <f t="shared" si="600"/>
        <v>0</v>
      </c>
      <c r="BF1268" s="2">
        <f t="shared" si="600"/>
        <v>0</v>
      </c>
      <c r="BG1268" s="2">
        <f t="shared" si="600"/>
        <v>0</v>
      </c>
      <c r="BH1268" s="2">
        <f t="shared" si="600"/>
        <v>0</v>
      </c>
      <c r="BI1268" s="2">
        <f t="shared" si="600"/>
        <v>0</v>
      </c>
      <c r="BJ1268" s="2">
        <f t="shared" si="600"/>
        <v>0</v>
      </c>
      <c r="BK1268" s="2">
        <f t="shared" si="600"/>
        <v>3116.7753163794637</v>
      </c>
      <c r="BL1268" s="2">
        <f t="shared" si="600"/>
        <v>37401.303796553562</v>
      </c>
      <c r="BM1268" s="2">
        <f t="shared" si="600"/>
        <v>37401.303796553562</v>
      </c>
      <c r="BN1268" s="2">
        <f t="shared" si="600"/>
        <v>37401.303796553562</v>
      </c>
      <c r="BO1268" s="2">
        <f t="shared" si="600"/>
        <v>37401.303796553562</v>
      </c>
    </row>
    <row r="1269" spans="2:67" ht="13.5" customHeight="1" outlineLevel="2">
      <c r="B1269" s="168" t="s">
        <v>542</v>
      </c>
      <c r="K1269" s="167">
        <v>0</v>
      </c>
      <c r="L1269" s="2">
        <f t="shared" ref="L1269:BO1269" si="601">+L1267-L1268</f>
        <v>0</v>
      </c>
      <c r="M1269" s="2">
        <f t="shared" si="601"/>
        <v>0</v>
      </c>
      <c r="N1269" s="2">
        <f t="shared" si="601"/>
        <v>0</v>
      </c>
      <c r="O1269" s="2">
        <f t="shared" si="601"/>
        <v>0</v>
      </c>
      <c r="P1269" s="2">
        <f t="shared" si="601"/>
        <v>0</v>
      </c>
      <c r="Q1269" s="2">
        <f t="shared" si="601"/>
        <v>0</v>
      </c>
      <c r="R1269" s="2">
        <f t="shared" si="601"/>
        <v>0</v>
      </c>
      <c r="S1269" s="2">
        <f t="shared" si="601"/>
        <v>0</v>
      </c>
      <c r="T1269" s="2">
        <f t="shared" si="601"/>
        <v>0</v>
      </c>
      <c r="U1269" s="2">
        <f t="shared" si="601"/>
        <v>0</v>
      </c>
      <c r="V1269" s="2">
        <f t="shared" si="601"/>
        <v>0</v>
      </c>
      <c r="W1269" s="2">
        <f t="shared" si="601"/>
        <v>0</v>
      </c>
      <c r="X1269" s="2">
        <f t="shared" si="601"/>
        <v>0</v>
      </c>
      <c r="Y1269" s="2">
        <f t="shared" si="601"/>
        <v>0</v>
      </c>
      <c r="Z1269" s="2">
        <f t="shared" si="601"/>
        <v>0</v>
      </c>
      <c r="AA1269" s="2">
        <f t="shared" si="601"/>
        <v>0</v>
      </c>
      <c r="AB1269" s="2">
        <f t="shared" si="601"/>
        <v>0</v>
      </c>
      <c r="AC1269" s="2">
        <f t="shared" si="601"/>
        <v>0</v>
      </c>
      <c r="AD1269" s="2">
        <f t="shared" si="601"/>
        <v>0</v>
      </c>
      <c r="AE1269" s="2">
        <f t="shared" si="601"/>
        <v>0</v>
      </c>
      <c r="AF1269" s="2">
        <f t="shared" si="601"/>
        <v>0</v>
      </c>
      <c r="AG1269" s="2">
        <f t="shared" si="601"/>
        <v>0</v>
      </c>
      <c r="AH1269" s="2">
        <f t="shared" si="601"/>
        <v>0</v>
      </c>
      <c r="AI1269" s="2">
        <f t="shared" si="601"/>
        <v>0</v>
      </c>
      <c r="AJ1269" s="2">
        <f t="shared" si="601"/>
        <v>0</v>
      </c>
      <c r="AK1269" s="2">
        <f t="shared" si="601"/>
        <v>0</v>
      </c>
      <c r="AL1269" s="2">
        <f t="shared" si="601"/>
        <v>0</v>
      </c>
      <c r="AM1269" s="2">
        <f t="shared" si="601"/>
        <v>0</v>
      </c>
      <c r="AN1269" s="2">
        <f t="shared" si="601"/>
        <v>0</v>
      </c>
      <c r="AO1269" s="2">
        <f t="shared" si="601"/>
        <v>0</v>
      </c>
      <c r="AP1269" s="2">
        <f t="shared" si="601"/>
        <v>0</v>
      </c>
      <c r="AQ1269" s="2">
        <f t="shared" si="601"/>
        <v>0</v>
      </c>
      <c r="AR1269" s="2">
        <f t="shared" si="601"/>
        <v>0</v>
      </c>
      <c r="AS1269" s="2">
        <f t="shared" si="601"/>
        <v>0</v>
      </c>
      <c r="AT1269" s="2">
        <f t="shared" si="601"/>
        <v>0</v>
      </c>
      <c r="AU1269" s="2">
        <f t="shared" si="601"/>
        <v>0</v>
      </c>
      <c r="AV1269" s="2">
        <f t="shared" si="601"/>
        <v>0</v>
      </c>
      <c r="AW1269" s="2">
        <f t="shared" si="601"/>
        <v>0</v>
      </c>
      <c r="AX1269" s="2">
        <f t="shared" si="601"/>
        <v>0</v>
      </c>
      <c r="AY1269" s="2">
        <f t="shared" si="601"/>
        <v>0</v>
      </c>
      <c r="AZ1269" s="2">
        <f t="shared" si="601"/>
        <v>0</v>
      </c>
      <c r="BA1269" s="2">
        <f t="shared" si="601"/>
        <v>0</v>
      </c>
      <c r="BB1269" s="2">
        <f t="shared" si="601"/>
        <v>0</v>
      </c>
      <c r="BC1269" s="2">
        <f t="shared" si="601"/>
        <v>0</v>
      </c>
      <c r="BD1269" s="2">
        <f t="shared" si="601"/>
        <v>0</v>
      </c>
      <c r="BE1269" s="2">
        <f t="shared" si="601"/>
        <v>0</v>
      </c>
      <c r="BF1269" s="2">
        <f t="shared" si="601"/>
        <v>0</v>
      </c>
      <c r="BG1269" s="2">
        <f t="shared" si="601"/>
        <v>0</v>
      </c>
      <c r="BH1269" s="2">
        <f t="shared" si="601"/>
        <v>0</v>
      </c>
      <c r="BI1269" s="2">
        <f t="shared" si="601"/>
        <v>0</v>
      </c>
      <c r="BJ1269" s="2">
        <f t="shared" si="601"/>
        <v>0</v>
      </c>
      <c r="BK1269" s="2">
        <f t="shared" si="601"/>
        <v>1118922.3385802275</v>
      </c>
      <c r="BL1269" s="2">
        <f t="shared" si="601"/>
        <v>1081521.0347836739</v>
      </c>
      <c r="BM1269" s="2">
        <f t="shared" si="601"/>
        <v>1044119.7309871204</v>
      </c>
      <c r="BN1269" s="2">
        <f t="shared" si="601"/>
        <v>1006718.4271905669</v>
      </c>
      <c r="BO1269" s="2">
        <f t="shared" si="601"/>
        <v>969317.12339401338</v>
      </c>
    </row>
    <row r="1270" spans="2:67" ht="13.5" customHeight="1" outlineLevel="2">
      <c r="B1270" s="64" t="s">
        <v>543</v>
      </c>
      <c r="L1270" s="2">
        <f t="shared" ref="L1270:BO1270" si="602">IF(L$10=$C1257,(L1267+L1269)/2*(13-$D1257)/12,(L1267+L1269)/2)</f>
        <v>0</v>
      </c>
      <c r="M1270" s="2">
        <f t="shared" si="602"/>
        <v>0</v>
      </c>
      <c r="N1270" s="2">
        <f t="shared" si="602"/>
        <v>0</v>
      </c>
      <c r="O1270" s="2">
        <f t="shared" si="602"/>
        <v>0</v>
      </c>
      <c r="P1270" s="2">
        <f t="shared" si="602"/>
        <v>0</v>
      </c>
      <c r="Q1270" s="2">
        <f t="shared" si="602"/>
        <v>0</v>
      </c>
      <c r="R1270" s="2">
        <f t="shared" si="602"/>
        <v>0</v>
      </c>
      <c r="S1270" s="2">
        <f t="shared" si="602"/>
        <v>0</v>
      </c>
      <c r="T1270" s="2">
        <f t="shared" si="602"/>
        <v>0</v>
      </c>
      <c r="U1270" s="2">
        <f t="shared" si="602"/>
        <v>0</v>
      </c>
      <c r="V1270" s="2">
        <f t="shared" si="602"/>
        <v>0</v>
      </c>
      <c r="W1270" s="2">
        <f t="shared" si="602"/>
        <v>0</v>
      </c>
      <c r="X1270" s="2">
        <f t="shared" si="602"/>
        <v>0</v>
      </c>
      <c r="Y1270" s="2">
        <f t="shared" si="602"/>
        <v>0</v>
      </c>
      <c r="Z1270" s="2">
        <f t="shared" si="602"/>
        <v>0</v>
      </c>
      <c r="AA1270" s="2">
        <f t="shared" si="602"/>
        <v>0</v>
      </c>
      <c r="AB1270" s="2">
        <f t="shared" si="602"/>
        <v>0</v>
      </c>
      <c r="AC1270" s="2">
        <f t="shared" si="602"/>
        <v>0</v>
      </c>
      <c r="AD1270" s="2">
        <f t="shared" si="602"/>
        <v>0</v>
      </c>
      <c r="AE1270" s="2">
        <f t="shared" si="602"/>
        <v>0</v>
      </c>
      <c r="AF1270" s="2">
        <f t="shared" si="602"/>
        <v>0</v>
      </c>
      <c r="AG1270" s="2">
        <f t="shared" si="602"/>
        <v>0</v>
      </c>
      <c r="AH1270" s="2">
        <f t="shared" si="602"/>
        <v>0</v>
      </c>
      <c r="AI1270" s="2">
        <f t="shared" si="602"/>
        <v>0</v>
      </c>
      <c r="AJ1270" s="2">
        <f t="shared" si="602"/>
        <v>0</v>
      </c>
      <c r="AK1270" s="2">
        <f t="shared" si="602"/>
        <v>0</v>
      </c>
      <c r="AL1270" s="2">
        <f t="shared" si="602"/>
        <v>0</v>
      </c>
      <c r="AM1270" s="2">
        <f t="shared" si="602"/>
        <v>0</v>
      </c>
      <c r="AN1270" s="2">
        <f t="shared" si="602"/>
        <v>0</v>
      </c>
      <c r="AO1270" s="2">
        <f t="shared" si="602"/>
        <v>0</v>
      </c>
      <c r="AP1270" s="2">
        <f t="shared" si="602"/>
        <v>0</v>
      </c>
      <c r="AQ1270" s="2">
        <f t="shared" si="602"/>
        <v>0</v>
      </c>
      <c r="AR1270" s="2">
        <f t="shared" si="602"/>
        <v>0</v>
      </c>
      <c r="AS1270" s="2">
        <f t="shared" si="602"/>
        <v>0</v>
      </c>
      <c r="AT1270" s="2">
        <f t="shared" si="602"/>
        <v>0</v>
      </c>
      <c r="AU1270" s="2">
        <f t="shared" si="602"/>
        <v>0</v>
      </c>
      <c r="AV1270" s="2">
        <f t="shared" si="602"/>
        <v>0</v>
      </c>
      <c r="AW1270" s="2">
        <f t="shared" si="602"/>
        <v>0</v>
      </c>
      <c r="AX1270" s="2">
        <f t="shared" si="602"/>
        <v>0</v>
      </c>
      <c r="AY1270" s="2">
        <f t="shared" si="602"/>
        <v>0</v>
      </c>
      <c r="AZ1270" s="2">
        <f t="shared" si="602"/>
        <v>0</v>
      </c>
      <c r="BA1270" s="2">
        <f t="shared" si="602"/>
        <v>0</v>
      </c>
      <c r="BB1270" s="2">
        <f t="shared" si="602"/>
        <v>0</v>
      </c>
      <c r="BC1270" s="2">
        <f t="shared" si="602"/>
        <v>0</v>
      </c>
      <c r="BD1270" s="2">
        <f t="shared" si="602"/>
        <v>0</v>
      </c>
      <c r="BE1270" s="2">
        <f t="shared" si="602"/>
        <v>0</v>
      </c>
      <c r="BF1270" s="2">
        <f t="shared" si="602"/>
        <v>0</v>
      </c>
      <c r="BG1270" s="2">
        <f t="shared" si="602"/>
        <v>0</v>
      </c>
      <c r="BH1270" s="2">
        <f t="shared" si="602"/>
        <v>0</v>
      </c>
      <c r="BI1270" s="2">
        <f t="shared" si="602"/>
        <v>0</v>
      </c>
      <c r="BJ1270" s="2">
        <f t="shared" si="602"/>
        <v>0</v>
      </c>
      <c r="BK1270" s="2">
        <f t="shared" si="602"/>
        <v>93373.393853201429</v>
      </c>
      <c r="BL1270" s="2">
        <f t="shared" si="602"/>
        <v>1100221.6866819507</v>
      </c>
      <c r="BM1270" s="2">
        <f t="shared" si="602"/>
        <v>1062820.3828853972</v>
      </c>
      <c r="BN1270" s="2">
        <f t="shared" si="602"/>
        <v>1025419.0790888437</v>
      </c>
      <c r="BO1270" s="2">
        <f t="shared" si="602"/>
        <v>988017.77529229014</v>
      </c>
    </row>
    <row r="1271" spans="2:67" ht="13.5" customHeight="1" outlineLevel="2">
      <c r="B1271" s="64" t="s">
        <v>535</v>
      </c>
      <c r="L1271" s="171">
        <f t="shared" ref="L1271:BO1271" si="603">+L1270*$C$5</f>
        <v>0</v>
      </c>
      <c r="M1271" s="171">
        <f t="shared" si="603"/>
        <v>0</v>
      </c>
      <c r="N1271" s="171">
        <f t="shared" si="603"/>
        <v>0</v>
      </c>
      <c r="O1271" s="171">
        <f t="shared" si="603"/>
        <v>0</v>
      </c>
      <c r="P1271" s="171">
        <f t="shared" si="603"/>
        <v>0</v>
      </c>
      <c r="Q1271" s="171">
        <f t="shared" si="603"/>
        <v>0</v>
      </c>
      <c r="R1271" s="171">
        <f t="shared" si="603"/>
        <v>0</v>
      </c>
      <c r="S1271" s="171">
        <f t="shared" si="603"/>
        <v>0</v>
      </c>
      <c r="T1271" s="171">
        <f t="shared" si="603"/>
        <v>0</v>
      </c>
      <c r="U1271" s="171">
        <f t="shared" si="603"/>
        <v>0</v>
      </c>
      <c r="V1271" s="171">
        <f t="shared" si="603"/>
        <v>0</v>
      </c>
      <c r="W1271" s="171">
        <f t="shared" si="603"/>
        <v>0</v>
      </c>
      <c r="X1271" s="171">
        <f t="shared" si="603"/>
        <v>0</v>
      </c>
      <c r="Y1271" s="171">
        <f t="shared" si="603"/>
        <v>0</v>
      </c>
      <c r="Z1271" s="171">
        <f t="shared" si="603"/>
        <v>0</v>
      </c>
      <c r="AA1271" s="171">
        <f t="shared" si="603"/>
        <v>0</v>
      </c>
      <c r="AB1271" s="171">
        <f t="shared" si="603"/>
        <v>0</v>
      </c>
      <c r="AC1271" s="171">
        <f t="shared" si="603"/>
        <v>0</v>
      </c>
      <c r="AD1271" s="171">
        <f t="shared" si="603"/>
        <v>0</v>
      </c>
      <c r="AE1271" s="171">
        <f t="shared" si="603"/>
        <v>0</v>
      </c>
      <c r="AF1271" s="171">
        <f t="shared" si="603"/>
        <v>0</v>
      </c>
      <c r="AG1271" s="171">
        <f t="shared" si="603"/>
        <v>0</v>
      </c>
      <c r="AH1271" s="171">
        <f t="shared" si="603"/>
        <v>0</v>
      </c>
      <c r="AI1271" s="171">
        <f t="shared" si="603"/>
        <v>0</v>
      </c>
      <c r="AJ1271" s="171">
        <f t="shared" si="603"/>
        <v>0</v>
      </c>
      <c r="AK1271" s="171">
        <f t="shared" si="603"/>
        <v>0</v>
      </c>
      <c r="AL1271" s="171">
        <f t="shared" si="603"/>
        <v>0</v>
      </c>
      <c r="AM1271" s="171">
        <f t="shared" si="603"/>
        <v>0</v>
      </c>
      <c r="AN1271" s="171">
        <f t="shared" si="603"/>
        <v>0</v>
      </c>
      <c r="AO1271" s="171">
        <f t="shared" si="603"/>
        <v>0</v>
      </c>
      <c r="AP1271" s="171">
        <f t="shared" si="603"/>
        <v>0</v>
      </c>
      <c r="AQ1271" s="171">
        <f t="shared" si="603"/>
        <v>0</v>
      </c>
      <c r="AR1271" s="171">
        <f t="shared" si="603"/>
        <v>0</v>
      </c>
      <c r="AS1271" s="171">
        <f t="shared" si="603"/>
        <v>0</v>
      </c>
      <c r="AT1271" s="171">
        <f t="shared" si="603"/>
        <v>0</v>
      </c>
      <c r="AU1271" s="171">
        <f t="shared" si="603"/>
        <v>0</v>
      </c>
      <c r="AV1271" s="171">
        <f t="shared" si="603"/>
        <v>0</v>
      </c>
      <c r="AW1271" s="171">
        <f t="shared" si="603"/>
        <v>0</v>
      </c>
      <c r="AX1271" s="171">
        <f t="shared" si="603"/>
        <v>0</v>
      </c>
      <c r="AY1271" s="171">
        <f t="shared" si="603"/>
        <v>0</v>
      </c>
      <c r="AZ1271" s="171">
        <f t="shared" si="603"/>
        <v>0</v>
      </c>
      <c r="BA1271" s="171">
        <f t="shared" si="603"/>
        <v>0</v>
      </c>
      <c r="BB1271" s="171">
        <f t="shared" si="603"/>
        <v>0</v>
      </c>
      <c r="BC1271" s="171">
        <f t="shared" si="603"/>
        <v>0</v>
      </c>
      <c r="BD1271" s="171">
        <f t="shared" si="603"/>
        <v>0</v>
      </c>
      <c r="BE1271" s="171">
        <f t="shared" si="603"/>
        <v>0</v>
      </c>
      <c r="BF1271" s="171">
        <f t="shared" si="603"/>
        <v>0</v>
      </c>
      <c r="BG1271" s="171">
        <f t="shared" si="603"/>
        <v>0</v>
      </c>
      <c r="BH1271" s="171">
        <f t="shared" si="603"/>
        <v>0</v>
      </c>
      <c r="BI1271" s="171">
        <f t="shared" si="603"/>
        <v>0</v>
      </c>
      <c r="BJ1271" s="171">
        <f t="shared" si="603"/>
        <v>0</v>
      </c>
      <c r="BK1271" s="171">
        <f t="shared" si="603"/>
        <v>6536.137569724101</v>
      </c>
      <c r="BL1271" s="171">
        <f t="shared" si="603"/>
        <v>77015.518067736557</v>
      </c>
      <c r="BM1271" s="171">
        <f t="shared" si="603"/>
        <v>74397.42680197781</v>
      </c>
      <c r="BN1271" s="171">
        <f t="shared" si="603"/>
        <v>71779.335536219063</v>
      </c>
      <c r="BO1271" s="171">
        <f t="shared" si="603"/>
        <v>69161.244270460316</v>
      </c>
    </row>
    <row r="1272" spans="2:67" ht="13.5" customHeight="1" outlineLevel="2">
      <c r="B1272" s="14" t="s">
        <v>560</v>
      </c>
      <c r="L1272" s="22">
        <f t="shared" ref="L1272:BO1272" si="604">IF(OR(L$10&lt;$C1257,L$10&gt;$C1257+$F1264),0,IF(L$10=$C1257,$E1264*(13-$D1257)/12,IF(L$10=$C1257+$F1264,$E1264*($D1257-1)/12,$E1264)))</f>
        <v>0</v>
      </c>
      <c r="M1272" s="22">
        <f t="shared" si="604"/>
        <v>0</v>
      </c>
      <c r="N1272" s="22">
        <f t="shared" si="604"/>
        <v>0</v>
      </c>
      <c r="O1272" s="22">
        <f t="shared" si="604"/>
        <v>0</v>
      </c>
      <c r="P1272" s="22">
        <f t="shared" si="604"/>
        <v>0</v>
      </c>
      <c r="Q1272" s="22">
        <f t="shared" si="604"/>
        <v>0</v>
      </c>
      <c r="R1272" s="22">
        <f t="shared" si="604"/>
        <v>0</v>
      </c>
      <c r="S1272" s="22">
        <f t="shared" si="604"/>
        <v>0</v>
      </c>
      <c r="T1272" s="22">
        <f t="shared" si="604"/>
        <v>0</v>
      </c>
      <c r="U1272" s="22">
        <f t="shared" si="604"/>
        <v>0</v>
      </c>
      <c r="V1272" s="22">
        <f t="shared" si="604"/>
        <v>0</v>
      </c>
      <c r="W1272" s="22">
        <f t="shared" si="604"/>
        <v>0</v>
      </c>
      <c r="X1272" s="22">
        <f t="shared" si="604"/>
        <v>0</v>
      </c>
      <c r="Y1272" s="22">
        <f t="shared" si="604"/>
        <v>0</v>
      </c>
      <c r="Z1272" s="22">
        <f t="shared" si="604"/>
        <v>0</v>
      </c>
      <c r="AA1272" s="22">
        <f t="shared" si="604"/>
        <v>0</v>
      </c>
      <c r="AB1272" s="22">
        <f t="shared" si="604"/>
        <v>0</v>
      </c>
      <c r="AC1272" s="22">
        <f t="shared" si="604"/>
        <v>0</v>
      </c>
      <c r="AD1272" s="22">
        <f t="shared" si="604"/>
        <v>0</v>
      </c>
      <c r="AE1272" s="22">
        <f t="shared" si="604"/>
        <v>0</v>
      </c>
      <c r="AF1272" s="22">
        <f t="shared" si="604"/>
        <v>0</v>
      </c>
      <c r="AG1272" s="22">
        <f t="shared" si="604"/>
        <v>0</v>
      </c>
      <c r="AH1272" s="22">
        <f t="shared" si="604"/>
        <v>0</v>
      </c>
      <c r="AI1272" s="22">
        <f t="shared" si="604"/>
        <v>0</v>
      </c>
      <c r="AJ1272" s="22">
        <f t="shared" si="604"/>
        <v>0</v>
      </c>
      <c r="AK1272" s="22">
        <f t="shared" si="604"/>
        <v>0</v>
      </c>
      <c r="AL1272" s="22">
        <f t="shared" si="604"/>
        <v>0</v>
      </c>
      <c r="AM1272" s="22">
        <f t="shared" si="604"/>
        <v>0</v>
      </c>
      <c r="AN1272" s="22">
        <f t="shared" si="604"/>
        <v>0</v>
      </c>
      <c r="AO1272" s="22">
        <f t="shared" si="604"/>
        <v>0</v>
      </c>
      <c r="AP1272" s="22">
        <f t="shared" si="604"/>
        <v>0</v>
      </c>
      <c r="AQ1272" s="22">
        <f t="shared" si="604"/>
        <v>0</v>
      </c>
      <c r="AR1272" s="22">
        <f t="shared" si="604"/>
        <v>0</v>
      </c>
      <c r="AS1272" s="22">
        <f t="shared" si="604"/>
        <v>0</v>
      </c>
      <c r="AT1272" s="22">
        <f t="shared" si="604"/>
        <v>0</v>
      </c>
      <c r="AU1272" s="22">
        <f t="shared" si="604"/>
        <v>0</v>
      </c>
      <c r="AV1272" s="22">
        <f t="shared" si="604"/>
        <v>0</v>
      </c>
      <c r="AW1272" s="22">
        <f t="shared" si="604"/>
        <v>0</v>
      </c>
      <c r="AX1272" s="22">
        <f t="shared" si="604"/>
        <v>0</v>
      </c>
      <c r="AY1272" s="22">
        <f t="shared" si="604"/>
        <v>0</v>
      </c>
      <c r="AZ1272" s="22">
        <f t="shared" si="604"/>
        <v>0</v>
      </c>
      <c r="BA1272" s="22">
        <f t="shared" si="604"/>
        <v>0</v>
      </c>
      <c r="BB1272" s="22">
        <f t="shared" si="604"/>
        <v>0</v>
      </c>
      <c r="BC1272" s="22">
        <f t="shared" si="604"/>
        <v>0</v>
      </c>
      <c r="BD1272" s="22">
        <f t="shared" si="604"/>
        <v>0</v>
      </c>
      <c r="BE1272" s="22">
        <f t="shared" si="604"/>
        <v>0</v>
      </c>
      <c r="BF1272" s="22">
        <f t="shared" si="604"/>
        <v>0</v>
      </c>
      <c r="BG1272" s="22">
        <f t="shared" si="604"/>
        <v>0</v>
      </c>
      <c r="BH1272" s="22">
        <f t="shared" si="604"/>
        <v>0</v>
      </c>
      <c r="BI1272" s="22">
        <f t="shared" si="604"/>
        <v>0</v>
      </c>
      <c r="BJ1272" s="22">
        <f t="shared" si="604"/>
        <v>0</v>
      </c>
      <c r="BK1272" s="22">
        <f t="shared" si="604"/>
        <v>93503.259491383913</v>
      </c>
      <c r="BL1272" s="22">
        <f t="shared" si="604"/>
        <v>1122039.113896607</v>
      </c>
      <c r="BM1272" s="22">
        <f t="shared" si="604"/>
        <v>1122039.113896607</v>
      </c>
      <c r="BN1272" s="22">
        <f t="shared" si="604"/>
        <v>1122039.113896607</v>
      </c>
      <c r="BO1272" s="22">
        <f t="shared" si="604"/>
        <v>1122039.113896607</v>
      </c>
    </row>
    <row r="1273" spans="2:67" ht="13.5" customHeight="1" outlineLevel="2">
      <c r="B1273" s="14" t="s">
        <v>536</v>
      </c>
      <c r="J1273" s="2"/>
      <c r="L1273" s="172">
        <f>+L1272*$G1264</f>
        <v>0</v>
      </c>
      <c r="M1273" s="172">
        <f t="shared" ref="M1273:BO1273" si="605">+M1272*$G1264</f>
        <v>0</v>
      </c>
      <c r="N1273" s="172">
        <f t="shared" si="605"/>
        <v>0</v>
      </c>
      <c r="O1273" s="172">
        <f t="shared" si="605"/>
        <v>0</v>
      </c>
      <c r="P1273" s="172">
        <f t="shared" si="605"/>
        <v>0</v>
      </c>
      <c r="Q1273" s="172">
        <f t="shared" si="605"/>
        <v>0</v>
      </c>
      <c r="R1273" s="172">
        <f t="shared" si="605"/>
        <v>0</v>
      </c>
      <c r="S1273" s="172">
        <f t="shared" si="605"/>
        <v>0</v>
      </c>
      <c r="T1273" s="172">
        <f t="shared" si="605"/>
        <v>0</v>
      </c>
      <c r="U1273" s="172">
        <f t="shared" si="605"/>
        <v>0</v>
      </c>
      <c r="V1273" s="172">
        <f t="shared" si="605"/>
        <v>0</v>
      </c>
      <c r="W1273" s="172">
        <f t="shared" si="605"/>
        <v>0</v>
      </c>
      <c r="X1273" s="172">
        <f t="shared" si="605"/>
        <v>0</v>
      </c>
      <c r="Y1273" s="172">
        <f t="shared" si="605"/>
        <v>0</v>
      </c>
      <c r="Z1273" s="172">
        <f t="shared" si="605"/>
        <v>0</v>
      </c>
      <c r="AA1273" s="172">
        <f t="shared" si="605"/>
        <v>0</v>
      </c>
      <c r="AB1273" s="172">
        <f t="shared" si="605"/>
        <v>0</v>
      </c>
      <c r="AC1273" s="172">
        <f t="shared" si="605"/>
        <v>0</v>
      </c>
      <c r="AD1273" s="172">
        <f t="shared" si="605"/>
        <v>0</v>
      </c>
      <c r="AE1273" s="172">
        <f t="shared" si="605"/>
        <v>0</v>
      </c>
      <c r="AF1273" s="172">
        <f t="shared" si="605"/>
        <v>0</v>
      </c>
      <c r="AG1273" s="172">
        <f t="shared" si="605"/>
        <v>0</v>
      </c>
      <c r="AH1273" s="172">
        <f t="shared" si="605"/>
        <v>0</v>
      </c>
      <c r="AI1273" s="172">
        <f t="shared" si="605"/>
        <v>0</v>
      </c>
      <c r="AJ1273" s="172">
        <f t="shared" si="605"/>
        <v>0</v>
      </c>
      <c r="AK1273" s="172">
        <f t="shared" si="605"/>
        <v>0</v>
      </c>
      <c r="AL1273" s="172">
        <f t="shared" si="605"/>
        <v>0</v>
      </c>
      <c r="AM1273" s="172">
        <f t="shared" si="605"/>
        <v>0</v>
      </c>
      <c r="AN1273" s="172">
        <f t="shared" si="605"/>
        <v>0</v>
      </c>
      <c r="AO1273" s="172">
        <f t="shared" si="605"/>
        <v>0</v>
      </c>
      <c r="AP1273" s="172">
        <f t="shared" si="605"/>
        <v>0</v>
      </c>
      <c r="AQ1273" s="172">
        <f t="shared" si="605"/>
        <v>0</v>
      </c>
      <c r="AR1273" s="172">
        <f t="shared" si="605"/>
        <v>0</v>
      </c>
      <c r="AS1273" s="172">
        <f t="shared" si="605"/>
        <v>0</v>
      </c>
      <c r="AT1273" s="172">
        <f t="shared" si="605"/>
        <v>0</v>
      </c>
      <c r="AU1273" s="172">
        <f t="shared" si="605"/>
        <v>0</v>
      </c>
      <c r="AV1273" s="172">
        <f t="shared" si="605"/>
        <v>0</v>
      </c>
      <c r="AW1273" s="172">
        <f t="shared" si="605"/>
        <v>0</v>
      </c>
      <c r="AX1273" s="172">
        <f t="shared" si="605"/>
        <v>0</v>
      </c>
      <c r="AY1273" s="172">
        <f t="shared" si="605"/>
        <v>0</v>
      </c>
      <c r="AZ1273" s="172">
        <f t="shared" si="605"/>
        <v>0</v>
      </c>
      <c r="BA1273" s="172">
        <f t="shared" si="605"/>
        <v>0</v>
      </c>
      <c r="BB1273" s="172">
        <f t="shared" si="605"/>
        <v>0</v>
      </c>
      <c r="BC1273" s="172">
        <f t="shared" si="605"/>
        <v>0</v>
      </c>
      <c r="BD1273" s="172">
        <f t="shared" si="605"/>
        <v>0</v>
      </c>
      <c r="BE1273" s="172">
        <f t="shared" si="605"/>
        <v>0</v>
      </c>
      <c r="BF1273" s="172">
        <f t="shared" si="605"/>
        <v>0</v>
      </c>
      <c r="BG1273" s="172">
        <f t="shared" si="605"/>
        <v>0</v>
      </c>
      <c r="BH1273" s="172">
        <f t="shared" si="605"/>
        <v>0</v>
      </c>
      <c r="BI1273" s="172">
        <f t="shared" si="605"/>
        <v>0</v>
      </c>
      <c r="BJ1273" s="172">
        <f t="shared" si="605"/>
        <v>0</v>
      </c>
      <c r="BK1273" s="172">
        <f t="shared" si="605"/>
        <v>28.050977847415172</v>
      </c>
      <c r="BL1273" s="172">
        <f t="shared" si="605"/>
        <v>336.61173416898208</v>
      </c>
      <c r="BM1273" s="172">
        <f t="shared" si="605"/>
        <v>336.61173416898208</v>
      </c>
      <c r="BN1273" s="172">
        <f t="shared" si="605"/>
        <v>336.61173416898208</v>
      </c>
      <c r="BO1273" s="172">
        <f t="shared" si="605"/>
        <v>336.61173416898208</v>
      </c>
    </row>
    <row r="1274" spans="2:67" ht="13.5" customHeight="1" outlineLevel="2" thickBot="1">
      <c r="B1274" s="14" t="s">
        <v>561</v>
      </c>
      <c r="J1274" s="2"/>
      <c r="L1274" s="157">
        <f t="shared" ref="L1274:BO1274" si="606">SUM(L1268,L1271,L1273)</f>
        <v>0</v>
      </c>
      <c r="M1274" s="157">
        <f t="shared" si="606"/>
        <v>0</v>
      </c>
      <c r="N1274" s="157">
        <f t="shared" si="606"/>
        <v>0</v>
      </c>
      <c r="O1274" s="157">
        <f t="shared" si="606"/>
        <v>0</v>
      </c>
      <c r="P1274" s="157">
        <f t="shared" si="606"/>
        <v>0</v>
      </c>
      <c r="Q1274" s="157">
        <f t="shared" si="606"/>
        <v>0</v>
      </c>
      <c r="R1274" s="157">
        <f t="shared" si="606"/>
        <v>0</v>
      </c>
      <c r="S1274" s="157">
        <f t="shared" si="606"/>
        <v>0</v>
      </c>
      <c r="T1274" s="157">
        <f t="shared" si="606"/>
        <v>0</v>
      </c>
      <c r="U1274" s="157">
        <f t="shared" si="606"/>
        <v>0</v>
      </c>
      <c r="V1274" s="157">
        <f t="shared" si="606"/>
        <v>0</v>
      </c>
      <c r="W1274" s="157">
        <f t="shared" si="606"/>
        <v>0</v>
      </c>
      <c r="X1274" s="157">
        <f t="shared" si="606"/>
        <v>0</v>
      </c>
      <c r="Y1274" s="157">
        <f t="shared" si="606"/>
        <v>0</v>
      </c>
      <c r="Z1274" s="157">
        <f t="shared" si="606"/>
        <v>0</v>
      </c>
      <c r="AA1274" s="157">
        <f t="shared" si="606"/>
        <v>0</v>
      </c>
      <c r="AB1274" s="157">
        <f t="shared" si="606"/>
        <v>0</v>
      </c>
      <c r="AC1274" s="157">
        <f t="shared" si="606"/>
        <v>0</v>
      </c>
      <c r="AD1274" s="157">
        <f t="shared" si="606"/>
        <v>0</v>
      </c>
      <c r="AE1274" s="157">
        <f t="shared" si="606"/>
        <v>0</v>
      </c>
      <c r="AF1274" s="157">
        <f t="shared" si="606"/>
        <v>0</v>
      </c>
      <c r="AG1274" s="157">
        <f t="shared" si="606"/>
        <v>0</v>
      </c>
      <c r="AH1274" s="157">
        <f t="shared" si="606"/>
        <v>0</v>
      </c>
      <c r="AI1274" s="157">
        <f t="shared" si="606"/>
        <v>0</v>
      </c>
      <c r="AJ1274" s="157">
        <f t="shared" si="606"/>
        <v>0</v>
      </c>
      <c r="AK1274" s="157">
        <f t="shared" si="606"/>
        <v>0</v>
      </c>
      <c r="AL1274" s="157">
        <f t="shared" si="606"/>
        <v>0</v>
      </c>
      <c r="AM1274" s="157">
        <f t="shared" si="606"/>
        <v>0</v>
      </c>
      <c r="AN1274" s="157">
        <f t="shared" si="606"/>
        <v>0</v>
      </c>
      <c r="AO1274" s="157">
        <f t="shared" si="606"/>
        <v>0</v>
      </c>
      <c r="AP1274" s="157">
        <f t="shared" si="606"/>
        <v>0</v>
      </c>
      <c r="AQ1274" s="157">
        <f t="shared" si="606"/>
        <v>0</v>
      </c>
      <c r="AR1274" s="157">
        <f t="shared" si="606"/>
        <v>0</v>
      </c>
      <c r="AS1274" s="157">
        <f t="shared" si="606"/>
        <v>0</v>
      </c>
      <c r="AT1274" s="157">
        <f t="shared" si="606"/>
        <v>0</v>
      </c>
      <c r="AU1274" s="157">
        <f t="shared" si="606"/>
        <v>0</v>
      </c>
      <c r="AV1274" s="157">
        <f t="shared" si="606"/>
        <v>0</v>
      </c>
      <c r="AW1274" s="157">
        <f t="shared" si="606"/>
        <v>0</v>
      </c>
      <c r="AX1274" s="157">
        <f t="shared" si="606"/>
        <v>0</v>
      </c>
      <c r="AY1274" s="157">
        <f t="shared" si="606"/>
        <v>0</v>
      </c>
      <c r="AZ1274" s="157">
        <f t="shared" si="606"/>
        <v>0</v>
      </c>
      <c r="BA1274" s="157">
        <f t="shared" si="606"/>
        <v>0</v>
      </c>
      <c r="BB1274" s="157">
        <f t="shared" si="606"/>
        <v>0</v>
      </c>
      <c r="BC1274" s="157">
        <f t="shared" si="606"/>
        <v>0</v>
      </c>
      <c r="BD1274" s="157">
        <f t="shared" si="606"/>
        <v>0</v>
      </c>
      <c r="BE1274" s="157">
        <f t="shared" si="606"/>
        <v>0</v>
      </c>
      <c r="BF1274" s="157">
        <f t="shared" si="606"/>
        <v>0</v>
      </c>
      <c r="BG1274" s="157">
        <f t="shared" si="606"/>
        <v>0</v>
      </c>
      <c r="BH1274" s="157">
        <f t="shared" si="606"/>
        <v>0</v>
      </c>
      <c r="BI1274" s="157">
        <f t="shared" si="606"/>
        <v>0</v>
      </c>
      <c r="BJ1274" s="157">
        <f t="shared" si="606"/>
        <v>0</v>
      </c>
      <c r="BK1274" s="157">
        <f t="shared" si="606"/>
        <v>9680.9638639509794</v>
      </c>
      <c r="BL1274" s="157">
        <f t="shared" si="606"/>
        <v>114753.4335984591</v>
      </c>
      <c r="BM1274" s="157">
        <f t="shared" si="606"/>
        <v>112135.34233270035</v>
      </c>
      <c r="BN1274" s="157">
        <f t="shared" si="606"/>
        <v>109517.25106694161</v>
      </c>
      <c r="BO1274" s="157">
        <f t="shared" si="606"/>
        <v>106899.15980118286</v>
      </c>
    </row>
    <row r="1275" spans="2:67" ht="13.5" customHeight="1" outlineLevel="2">
      <c r="B1275" s="14"/>
    </row>
    <row r="1276" spans="2:67" ht="13.5" customHeight="1" outlineLevel="2">
      <c r="B1276" s="14"/>
    </row>
    <row r="1277" spans="2:67" ht="13.5" customHeight="1" outlineLevel="2">
      <c r="B1277" s="14"/>
    </row>
    <row r="1278" spans="2:67" ht="13.5" customHeight="1" outlineLevel="2">
      <c r="B1278" s="14"/>
    </row>
    <row r="1279" spans="2:67" ht="13.5" customHeight="1" outlineLevel="2">
      <c r="B1279" s="14"/>
    </row>
    <row r="1280" spans="2:67" ht="13.5" customHeight="1" outlineLevel="2">
      <c r="B1280" s="14"/>
    </row>
    <row r="1281" spans="1:67" ht="13.5" customHeight="1" outlineLevel="2">
      <c r="B1281" s="14"/>
    </row>
    <row r="1282" spans="1:67" ht="13.5" customHeight="1" outlineLevel="1">
      <c r="A1282">
        <f>A1252+1</f>
        <v>43</v>
      </c>
      <c r="B1282" s="158" t="s">
        <v>624</v>
      </c>
      <c r="C1282" s="150"/>
      <c r="G1282" s="159" t="s">
        <v>334</v>
      </c>
      <c r="H1282" s="1">
        <f>+C1287</f>
        <v>2065</v>
      </c>
      <c r="I1282" s="2">
        <f>+E1294</f>
        <v>500228.35879369074</v>
      </c>
      <c r="J1282" s="2">
        <f>NPV($C$4,M1282:BO1282)+L1282</f>
        <v>3322.2825266779546</v>
      </c>
      <c r="L1282" s="2">
        <f>+L1304</f>
        <v>0</v>
      </c>
      <c r="M1282" s="2">
        <f t="shared" ref="M1282:BO1282" si="607">+M1304</f>
        <v>0</v>
      </c>
      <c r="N1282" s="2">
        <f t="shared" si="607"/>
        <v>0</v>
      </c>
      <c r="O1282" s="2">
        <f t="shared" si="607"/>
        <v>0</v>
      </c>
      <c r="P1282" s="2">
        <f t="shared" si="607"/>
        <v>0</v>
      </c>
      <c r="Q1282" s="2">
        <f t="shared" si="607"/>
        <v>0</v>
      </c>
      <c r="R1282" s="2">
        <f t="shared" si="607"/>
        <v>0</v>
      </c>
      <c r="S1282" s="2">
        <f t="shared" si="607"/>
        <v>0</v>
      </c>
      <c r="T1282" s="2">
        <f t="shared" si="607"/>
        <v>0</v>
      </c>
      <c r="U1282" s="2">
        <f t="shared" si="607"/>
        <v>0</v>
      </c>
      <c r="V1282" s="2">
        <f t="shared" si="607"/>
        <v>0</v>
      </c>
      <c r="W1282" s="2">
        <f t="shared" si="607"/>
        <v>0</v>
      </c>
      <c r="X1282" s="2">
        <f t="shared" si="607"/>
        <v>0</v>
      </c>
      <c r="Y1282" s="2">
        <f t="shared" si="607"/>
        <v>0</v>
      </c>
      <c r="Z1282" s="2">
        <f t="shared" si="607"/>
        <v>0</v>
      </c>
      <c r="AA1282" s="2">
        <f t="shared" si="607"/>
        <v>0</v>
      </c>
      <c r="AB1282" s="2">
        <f t="shared" si="607"/>
        <v>0</v>
      </c>
      <c r="AC1282" s="2">
        <f t="shared" si="607"/>
        <v>0</v>
      </c>
      <c r="AD1282" s="2">
        <f t="shared" si="607"/>
        <v>0</v>
      </c>
      <c r="AE1282" s="2">
        <f t="shared" si="607"/>
        <v>0</v>
      </c>
      <c r="AF1282" s="2">
        <f t="shared" si="607"/>
        <v>0</v>
      </c>
      <c r="AG1282" s="2">
        <f t="shared" si="607"/>
        <v>0</v>
      </c>
      <c r="AH1282" s="2">
        <f t="shared" si="607"/>
        <v>0</v>
      </c>
      <c r="AI1282" s="2">
        <f t="shared" si="607"/>
        <v>0</v>
      </c>
      <c r="AJ1282" s="2">
        <f t="shared" si="607"/>
        <v>0</v>
      </c>
      <c r="AK1282" s="2">
        <f t="shared" si="607"/>
        <v>0</v>
      </c>
      <c r="AL1282" s="2">
        <f t="shared" si="607"/>
        <v>0</v>
      </c>
      <c r="AM1282" s="2">
        <f t="shared" si="607"/>
        <v>0</v>
      </c>
      <c r="AN1282" s="2">
        <f t="shared" si="607"/>
        <v>0</v>
      </c>
      <c r="AO1282" s="2">
        <f t="shared" si="607"/>
        <v>0</v>
      </c>
      <c r="AP1282" s="2">
        <f t="shared" si="607"/>
        <v>0</v>
      </c>
      <c r="AQ1282" s="2">
        <f t="shared" si="607"/>
        <v>0</v>
      </c>
      <c r="AR1282" s="2">
        <f t="shared" si="607"/>
        <v>0</v>
      </c>
      <c r="AS1282" s="2">
        <f t="shared" si="607"/>
        <v>0</v>
      </c>
      <c r="AT1282" s="2">
        <f t="shared" si="607"/>
        <v>0</v>
      </c>
      <c r="AU1282" s="2">
        <f t="shared" si="607"/>
        <v>0</v>
      </c>
      <c r="AV1282" s="2">
        <f t="shared" si="607"/>
        <v>0</v>
      </c>
      <c r="AW1282" s="2">
        <f t="shared" si="607"/>
        <v>0</v>
      </c>
      <c r="AX1282" s="2">
        <f t="shared" si="607"/>
        <v>0</v>
      </c>
      <c r="AY1282" s="2">
        <f t="shared" si="607"/>
        <v>0</v>
      </c>
      <c r="AZ1282" s="2">
        <f t="shared" si="607"/>
        <v>0</v>
      </c>
      <c r="BA1282" s="2">
        <f t="shared" si="607"/>
        <v>0</v>
      </c>
      <c r="BB1282" s="2">
        <f t="shared" si="607"/>
        <v>0</v>
      </c>
      <c r="BC1282" s="2">
        <f t="shared" si="607"/>
        <v>0</v>
      </c>
      <c r="BD1282" s="2">
        <f t="shared" si="607"/>
        <v>0</v>
      </c>
      <c r="BE1282" s="2">
        <f t="shared" si="607"/>
        <v>0</v>
      </c>
      <c r="BF1282" s="2">
        <f t="shared" si="607"/>
        <v>0</v>
      </c>
      <c r="BG1282" s="2">
        <f t="shared" si="607"/>
        <v>0</v>
      </c>
      <c r="BH1282" s="2">
        <f t="shared" si="607"/>
        <v>0</v>
      </c>
      <c r="BI1282" s="2">
        <f t="shared" si="607"/>
        <v>0</v>
      </c>
      <c r="BJ1282" s="2">
        <f t="shared" si="607"/>
        <v>0</v>
      </c>
      <c r="BK1282" s="2">
        <f t="shared" si="607"/>
        <v>0</v>
      </c>
      <c r="BL1282" s="2">
        <f t="shared" si="607"/>
        <v>0</v>
      </c>
      <c r="BM1282" s="2">
        <f t="shared" si="607"/>
        <v>14989.655413977191</v>
      </c>
      <c r="BN1282" s="2">
        <f t="shared" si="607"/>
        <v>58864.372121047556</v>
      </c>
      <c r="BO1282" s="2">
        <f t="shared" si="607"/>
        <v>57113.572865269642</v>
      </c>
    </row>
    <row r="1283" spans="1:67" ht="13.5" customHeight="1" outlineLevel="2">
      <c r="B1283" s="160" t="str">
        <f>"Jan "&amp;$L$10&amp;" $"</f>
        <v>Jan 2012 $</v>
      </c>
      <c r="C1283" s="161">
        <v>122650.584</v>
      </c>
      <c r="D1283" s="60"/>
      <c r="E1283" s="60"/>
      <c r="F1283" s="60"/>
      <c r="G1283" s="60"/>
      <c r="H1283" s="162"/>
    </row>
    <row r="1284" spans="1:67" ht="13.5" customHeight="1" outlineLevel="2">
      <c r="B1284" s="14" t="s">
        <v>549</v>
      </c>
      <c r="C1284" s="163">
        <v>0.33329999999999999</v>
      </c>
      <c r="D1284" s="163">
        <v>0.66669999999999996</v>
      </c>
      <c r="E1284" s="163">
        <v>0</v>
      </c>
      <c r="F1284" s="163">
        <v>0</v>
      </c>
      <c r="G1284" s="163">
        <v>0</v>
      </c>
      <c r="H1284" s="164"/>
      <c r="J1284" s="17"/>
      <c r="K1284" s="17"/>
    </row>
    <row r="1285" spans="1:67" ht="13.5" customHeight="1" outlineLevel="2">
      <c r="B1285" s="14" t="s">
        <v>323</v>
      </c>
      <c r="C1285" s="193">
        <v>2.5999999999999999E-2</v>
      </c>
      <c r="D1285" s="60"/>
      <c r="E1285" s="60"/>
      <c r="F1285" s="60"/>
      <c r="G1285" s="60"/>
    </row>
    <row r="1286" spans="1:67" ht="13.5" customHeight="1" outlineLevel="2">
      <c r="B1286" s="14" t="s">
        <v>550</v>
      </c>
      <c r="C1286" s="159">
        <v>2064</v>
      </c>
      <c r="D1286" s="159">
        <v>1</v>
      </c>
    </row>
    <row r="1287" spans="1:67" ht="13.5" customHeight="1" outlineLevel="2">
      <c r="B1287" s="14" t="s">
        <v>551</v>
      </c>
      <c r="C1287" s="159">
        <v>2065</v>
      </c>
      <c r="D1287" s="159">
        <v>10</v>
      </c>
    </row>
    <row r="1288" spans="1:67" ht="13.5" customHeight="1" outlineLevel="2">
      <c r="B1288" s="15" t="s">
        <v>552</v>
      </c>
      <c r="L1288" s="166">
        <f t="shared" ref="L1288:BO1288" si="608">(1+$C1285)^L$21</f>
        <v>1.012916580968048</v>
      </c>
      <c r="M1288" s="166">
        <f t="shared" si="608"/>
        <v>1.0392524120732172</v>
      </c>
      <c r="N1288" s="166">
        <f t="shared" si="608"/>
        <v>1.0662729747871209</v>
      </c>
      <c r="O1288" s="166">
        <f t="shared" si="608"/>
        <v>1.093996072131586</v>
      </c>
      <c r="P1288" s="166">
        <f t="shared" si="608"/>
        <v>1.1224399700070073</v>
      </c>
      <c r="Q1288" s="166">
        <f t="shared" si="608"/>
        <v>1.1516234092271895</v>
      </c>
      <c r="R1288" s="166">
        <f t="shared" si="608"/>
        <v>1.1815656178670964</v>
      </c>
      <c r="S1288" s="166">
        <f t="shared" si="608"/>
        <v>1.212286323931641</v>
      </c>
      <c r="T1288" s="166">
        <f t="shared" si="608"/>
        <v>1.2438057683538637</v>
      </c>
      <c r="U1288" s="166">
        <f t="shared" si="608"/>
        <v>1.2761447183310641</v>
      </c>
      <c r="V1288" s="166">
        <f t="shared" si="608"/>
        <v>1.3093244810076718</v>
      </c>
      <c r="W1288" s="166">
        <f t="shared" si="608"/>
        <v>1.3433669175138714</v>
      </c>
      <c r="X1288" s="166">
        <f t="shared" si="608"/>
        <v>1.3782944573692322</v>
      </c>
      <c r="Y1288" s="166">
        <f t="shared" si="608"/>
        <v>1.4141301132608322</v>
      </c>
      <c r="Z1288" s="166">
        <f t="shared" si="608"/>
        <v>1.4508974962056138</v>
      </c>
      <c r="AA1288" s="166">
        <f t="shared" si="608"/>
        <v>1.4886208311069598</v>
      </c>
      <c r="AB1288" s="166">
        <f t="shared" si="608"/>
        <v>1.5273249727157407</v>
      </c>
      <c r="AC1288" s="166">
        <f t="shared" si="608"/>
        <v>1.56703542200635</v>
      </c>
      <c r="AD1288" s="166">
        <f t="shared" si="608"/>
        <v>1.6077783429785153</v>
      </c>
      <c r="AE1288" s="166">
        <f t="shared" si="608"/>
        <v>1.6495805798959566</v>
      </c>
      <c r="AF1288" s="166">
        <f t="shared" si="608"/>
        <v>1.6924696749732515</v>
      </c>
      <c r="AG1288" s="166">
        <f t="shared" si="608"/>
        <v>1.7364738865225562</v>
      </c>
      <c r="AH1288" s="166">
        <f t="shared" si="608"/>
        <v>1.7816222075721426</v>
      </c>
      <c r="AI1288" s="166">
        <f t="shared" si="608"/>
        <v>1.8279443849690185</v>
      </c>
      <c r="AJ1288" s="166">
        <f t="shared" si="608"/>
        <v>1.8754709389782129</v>
      </c>
      <c r="AK1288" s="166">
        <f t="shared" si="608"/>
        <v>1.9242331833916464</v>
      </c>
      <c r="AL1288" s="166">
        <f t="shared" si="608"/>
        <v>1.9742632461598293</v>
      </c>
      <c r="AM1288" s="166">
        <f t="shared" si="608"/>
        <v>2.0255940905599847</v>
      </c>
      <c r="AN1288" s="166">
        <f t="shared" si="608"/>
        <v>2.0782595369145445</v>
      </c>
      <c r="AO1288" s="166">
        <f t="shared" si="608"/>
        <v>2.1322942848743227</v>
      </c>
      <c r="AP1288" s="166">
        <f t="shared" si="608"/>
        <v>2.1877339362810551</v>
      </c>
      <c r="AQ1288" s="166">
        <f t="shared" si="608"/>
        <v>2.2446150186243625</v>
      </c>
      <c r="AR1288" s="166">
        <f t="shared" si="608"/>
        <v>2.3029750091085961</v>
      </c>
      <c r="AS1288" s="166">
        <f t="shared" si="608"/>
        <v>2.3628523593454198</v>
      </c>
      <c r="AT1288" s="166">
        <f t="shared" si="608"/>
        <v>2.4242865206884003</v>
      </c>
      <c r="AU1288" s="166">
        <f t="shared" si="608"/>
        <v>2.4873179702262993</v>
      </c>
      <c r="AV1288" s="166">
        <f t="shared" si="608"/>
        <v>2.551988237452183</v>
      </c>
      <c r="AW1288" s="166">
        <f t="shared" si="608"/>
        <v>2.6183399316259397</v>
      </c>
      <c r="AX1288" s="166">
        <f t="shared" si="608"/>
        <v>2.6864167698482144</v>
      </c>
      <c r="AY1288" s="166">
        <f t="shared" si="608"/>
        <v>2.7562636058642678</v>
      </c>
      <c r="AZ1288" s="166">
        <f t="shared" si="608"/>
        <v>2.8279264596167391</v>
      </c>
      <c r="BA1288" s="166">
        <f t="shared" si="608"/>
        <v>2.9014525475667745</v>
      </c>
      <c r="BB1288" s="166">
        <f t="shared" si="608"/>
        <v>2.9768903138035103</v>
      </c>
      <c r="BC1288" s="166">
        <f t="shared" si="608"/>
        <v>3.0542894619624015</v>
      </c>
      <c r="BD1288" s="166">
        <f t="shared" si="608"/>
        <v>3.1337009879734246</v>
      </c>
      <c r="BE1288" s="166">
        <f t="shared" si="608"/>
        <v>3.2151772136607333</v>
      </c>
      <c r="BF1288" s="166">
        <f t="shared" si="608"/>
        <v>3.2987718212159121</v>
      </c>
      <c r="BG1288" s="166">
        <f t="shared" si="608"/>
        <v>3.3845398885675264</v>
      </c>
      <c r="BH1288" s="166">
        <f t="shared" si="608"/>
        <v>3.4725379256702822</v>
      </c>
      <c r="BI1288" s="166">
        <f t="shared" si="608"/>
        <v>3.5628239117377092</v>
      </c>
      <c r="BJ1288" s="166">
        <f t="shared" si="608"/>
        <v>3.6554573334428895</v>
      </c>
      <c r="BK1288" s="166">
        <f t="shared" si="608"/>
        <v>3.7504992241124051</v>
      </c>
      <c r="BL1288" s="166">
        <f t="shared" si="608"/>
        <v>3.8480122039393279</v>
      </c>
      <c r="BM1288" s="166">
        <f t="shared" si="608"/>
        <v>3.9480605212417501</v>
      </c>
      <c r="BN1288" s="166">
        <f t="shared" si="608"/>
        <v>4.0507100947940362</v>
      </c>
      <c r="BO1288" s="166">
        <f t="shared" si="608"/>
        <v>4.156028557258681</v>
      </c>
    </row>
    <row r="1289" spans="1:67" ht="13.5" customHeight="1" outlineLevel="2">
      <c r="B1289" s="14" t="s">
        <v>553</v>
      </c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</row>
    <row r="1290" spans="1:67" ht="13.5" customHeight="1" outlineLevel="2">
      <c r="B1290" s="64" t="s">
        <v>554</v>
      </c>
      <c r="L1290" s="2">
        <f t="shared" ref="L1290:BO1290" si="609">IF(L$10&gt;$C1287,0,+K1293)</f>
        <v>0</v>
      </c>
      <c r="M1290" s="2">
        <f t="shared" si="609"/>
        <v>0</v>
      </c>
      <c r="N1290" s="2">
        <f t="shared" si="609"/>
        <v>0</v>
      </c>
      <c r="O1290" s="2">
        <f t="shared" si="609"/>
        <v>0</v>
      </c>
      <c r="P1290" s="2">
        <f t="shared" si="609"/>
        <v>0</v>
      </c>
      <c r="Q1290" s="2">
        <f t="shared" si="609"/>
        <v>0</v>
      </c>
      <c r="R1290" s="2">
        <f t="shared" si="609"/>
        <v>0</v>
      </c>
      <c r="S1290" s="2">
        <f t="shared" si="609"/>
        <v>0</v>
      </c>
      <c r="T1290" s="2">
        <f t="shared" si="609"/>
        <v>0</v>
      </c>
      <c r="U1290" s="2">
        <f t="shared" si="609"/>
        <v>0</v>
      </c>
      <c r="V1290" s="2">
        <f t="shared" si="609"/>
        <v>0</v>
      </c>
      <c r="W1290" s="2">
        <f t="shared" si="609"/>
        <v>0</v>
      </c>
      <c r="X1290" s="2">
        <f t="shared" si="609"/>
        <v>0</v>
      </c>
      <c r="Y1290" s="2">
        <f t="shared" si="609"/>
        <v>0</v>
      </c>
      <c r="Z1290" s="2">
        <f t="shared" si="609"/>
        <v>0</v>
      </c>
      <c r="AA1290" s="2">
        <f t="shared" si="609"/>
        <v>0</v>
      </c>
      <c r="AB1290" s="2">
        <f t="shared" si="609"/>
        <v>0</v>
      </c>
      <c r="AC1290" s="2">
        <f t="shared" si="609"/>
        <v>0</v>
      </c>
      <c r="AD1290" s="2">
        <f t="shared" si="609"/>
        <v>0</v>
      </c>
      <c r="AE1290" s="2">
        <f t="shared" si="609"/>
        <v>0</v>
      </c>
      <c r="AF1290" s="2">
        <f t="shared" si="609"/>
        <v>0</v>
      </c>
      <c r="AG1290" s="2">
        <f t="shared" si="609"/>
        <v>0</v>
      </c>
      <c r="AH1290" s="2">
        <f t="shared" si="609"/>
        <v>0</v>
      </c>
      <c r="AI1290" s="2">
        <f t="shared" si="609"/>
        <v>0</v>
      </c>
      <c r="AJ1290" s="2">
        <f t="shared" si="609"/>
        <v>0</v>
      </c>
      <c r="AK1290" s="2">
        <f t="shared" si="609"/>
        <v>0</v>
      </c>
      <c r="AL1290" s="2">
        <f t="shared" si="609"/>
        <v>0</v>
      </c>
      <c r="AM1290" s="2">
        <f t="shared" si="609"/>
        <v>0</v>
      </c>
      <c r="AN1290" s="2">
        <f t="shared" si="609"/>
        <v>0</v>
      </c>
      <c r="AO1290" s="2">
        <f t="shared" si="609"/>
        <v>0</v>
      </c>
      <c r="AP1290" s="2">
        <f t="shared" si="609"/>
        <v>0</v>
      </c>
      <c r="AQ1290" s="2">
        <f t="shared" si="609"/>
        <v>0</v>
      </c>
      <c r="AR1290" s="2">
        <f t="shared" si="609"/>
        <v>0</v>
      </c>
      <c r="AS1290" s="2">
        <f t="shared" si="609"/>
        <v>0</v>
      </c>
      <c r="AT1290" s="2">
        <f t="shared" si="609"/>
        <v>0</v>
      </c>
      <c r="AU1290" s="2">
        <f t="shared" si="609"/>
        <v>0</v>
      </c>
      <c r="AV1290" s="2">
        <f t="shared" si="609"/>
        <v>0</v>
      </c>
      <c r="AW1290" s="2">
        <f t="shared" si="609"/>
        <v>0</v>
      </c>
      <c r="AX1290" s="2">
        <f t="shared" si="609"/>
        <v>0</v>
      </c>
      <c r="AY1290" s="2">
        <f t="shared" si="609"/>
        <v>0</v>
      </c>
      <c r="AZ1290" s="2">
        <f t="shared" si="609"/>
        <v>0</v>
      </c>
      <c r="BA1290" s="2">
        <f t="shared" si="609"/>
        <v>0</v>
      </c>
      <c r="BB1290" s="2">
        <f t="shared" si="609"/>
        <v>0</v>
      </c>
      <c r="BC1290" s="2">
        <f t="shared" si="609"/>
        <v>0</v>
      </c>
      <c r="BD1290" s="2">
        <f t="shared" si="609"/>
        <v>0</v>
      </c>
      <c r="BE1290" s="2">
        <f t="shared" si="609"/>
        <v>0</v>
      </c>
      <c r="BF1290" s="2">
        <f t="shared" si="609"/>
        <v>0</v>
      </c>
      <c r="BG1290" s="2">
        <f t="shared" si="609"/>
        <v>0</v>
      </c>
      <c r="BH1290" s="2">
        <f t="shared" si="609"/>
        <v>0</v>
      </c>
      <c r="BI1290" s="2">
        <f t="shared" si="609"/>
        <v>0</v>
      </c>
      <c r="BJ1290" s="2">
        <f t="shared" si="609"/>
        <v>0</v>
      </c>
      <c r="BK1290" s="2">
        <f t="shared" si="609"/>
        <v>0</v>
      </c>
      <c r="BL1290" s="2">
        <f t="shared" si="609"/>
        <v>0</v>
      </c>
      <c r="BM1290" s="2">
        <f t="shared" si="609"/>
        <v>162220.3508605214</v>
      </c>
      <c r="BN1290" s="2">
        <f t="shared" si="609"/>
        <v>0</v>
      </c>
      <c r="BO1290" s="2">
        <f t="shared" si="609"/>
        <v>0</v>
      </c>
    </row>
    <row r="1291" spans="1:67" ht="13.5" customHeight="1" outlineLevel="2">
      <c r="B1291" s="64" t="s">
        <v>555</v>
      </c>
      <c r="L1291" s="2">
        <f t="shared" ref="L1291:BO1291" si="610">IF(AND(L$10&gt;=$C1286,L$10&lt;=$C1287),INDEX($C1284:$G1284,1,L$10-$C1286+1)*$C1283*L1288,0)</f>
        <v>0</v>
      </c>
      <c r="M1291" s="2">
        <f t="shared" si="610"/>
        <v>0</v>
      </c>
      <c r="N1291" s="2">
        <f t="shared" si="610"/>
        <v>0</v>
      </c>
      <c r="O1291" s="2">
        <f t="shared" si="610"/>
        <v>0</v>
      </c>
      <c r="P1291" s="2">
        <f t="shared" si="610"/>
        <v>0</v>
      </c>
      <c r="Q1291" s="2">
        <f t="shared" si="610"/>
        <v>0</v>
      </c>
      <c r="R1291" s="2">
        <f t="shared" si="610"/>
        <v>0</v>
      </c>
      <c r="S1291" s="2">
        <f t="shared" si="610"/>
        <v>0</v>
      </c>
      <c r="T1291" s="2">
        <f t="shared" si="610"/>
        <v>0</v>
      </c>
      <c r="U1291" s="2">
        <f t="shared" si="610"/>
        <v>0</v>
      </c>
      <c r="V1291" s="2">
        <f t="shared" si="610"/>
        <v>0</v>
      </c>
      <c r="W1291" s="2">
        <f t="shared" si="610"/>
        <v>0</v>
      </c>
      <c r="X1291" s="2">
        <f t="shared" si="610"/>
        <v>0</v>
      </c>
      <c r="Y1291" s="2">
        <f t="shared" si="610"/>
        <v>0</v>
      </c>
      <c r="Z1291" s="2">
        <f t="shared" si="610"/>
        <v>0</v>
      </c>
      <c r="AA1291" s="2">
        <f t="shared" si="610"/>
        <v>0</v>
      </c>
      <c r="AB1291" s="2">
        <f t="shared" si="610"/>
        <v>0</v>
      </c>
      <c r="AC1291" s="2">
        <f t="shared" si="610"/>
        <v>0</v>
      </c>
      <c r="AD1291" s="2">
        <f t="shared" si="610"/>
        <v>0</v>
      </c>
      <c r="AE1291" s="2">
        <f t="shared" si="610"/>
        <v>0</v>
      </c>
      <c r="AF1291" s="2">
        <f t="shared" si="610"/>
        <v>0</v>
      </c>
      <c r="AG1291" s="2">
        <f t="shared" si="610"/>
        <v>0</v>
      </c>
      <c r="AH1291" s="2">
        <f t="shared" si="610"/>
        <v>0</v>
      </c>
      <c r="AI1291" s="2">
        <f t="shared" si="610"/>
        <v>0</v>
      </c>
      <c r="AJ1291" s="2">
        <f t="shared" si="610"/>
        <v>0</v>
      </c>
      <c r="AK1291" s="2">
        <f t="shared" si="610"/>
        <v>0</v>
      </c>
      <c r="AL1291" s="2">
        <f t="shared" si="610"/>
        <v>0</v>
      </c>
      <c r="AM1291" s="2">
        <f t="shared" si="610"/>
        <v>0</v>
      </c>
      <c r="AN1291" s="2">
        <f t="shared" si="610"/>
        <v>0</v>
      </c>
      <c r="AO1291" s="2">
        <f t="shared" si="610"/>
        <v>0</v>
      </c>
      <c r="AP1291" s="2">
        <f t="shared" si="610"/>
        <v>0</v>
      </c>
      <c r="AQ1291" s="2">
        <f t="shared" si="610"/>
        <v>0</v>
      </c>
      <c r="AR1291" s="2">
        <f t="shared" si="610"/>
        <v>0</v>
      </c>
      <c r="AS1291" s="2">
        <f t="shared" si="610"/>
        <v>0</v>
      </c>
      <c r="AT1291" s="2">
        <f t="shared" si="610"/>
        <v>0</v>
      </c>
      <c r="AU1291" s="2">
        <f t="shared" si="610"/>
        <v>0</v>
      </c>
      <c r="AV1291" s="2">
        <f t="shared" si="610"/>
        <v>0</v>
      </c>
      <c r="AW1291" s="2">
        <f t="shared" si="610"/>
        <v>0</v>
      </c>
      <c r="AX1291" s="2">
        <f t="shared" si="610"/>
        <v>0</v>
      </c>
      <c r="AY1291" s="2">
        <f t="shared" si="610"/>
        <v>0</v>
      </c>
      <c r="AZ1291" s="2">
        <f t="shared" si="610"/>
        <v>0</v>
      </c>
      <c r="BA1291" s="2">
        <f t="shared" si="610"/>
        <v>0</v>
      </c>
      <c r="BB1291" s="2">
        <f t="shared" si="610"/>
        <v>0</v>
      </c>
      <c r="BC1291" s="2">
        <f t="shared" si="610"/>
        <v>0</v>
      </c>
      <c r="BD1291" s="2">
        <f t="shared" si="610"/>
        <v>0</v>
      </c>
      <c r="BE1291" s="2">
        <f t="shared" si="610"/>
        <v>0</v>
      </c>
      <c r="BF1291" s="2">
        <f t="shared" si="610"/>
        <v>0</v>
      </c>
      <c r="BG1291" s="2">
        <f t="shared" si="610"/>
        <v>0</v>
      </c>
      <c r="BH1291" s="2">
        <f t="shared" si="610"/>
        <v>0</v>
      </c>
      <c r="BI1291" s="2">
        <f t="shared" si="610"/>
        <v>0</v>
      </c>
      <c r="BJ1291" s="2">
        <f t="shared" si="610"/>
        <v>0</v>
      </c>
      <c r="BK1291" s="2">
        <f t="shared" si="610"/>
        <v>0</v>
      </c>
      <c r="BL1291" s="2">
        <f t="shared" si="610"/>
        <v>157304.58265262682</v>
      </c>
      <c r="BM1291" s="2">
        <f t="shared" si="610"/>
        <v>322837.42679604993</v>
      </c>
      <c r="BN1291" s="2">
        <f t="shared" si="610"/>
        <v>0</v>
      </c>
      <c r="BO1291" s="2">
        <f t="shared" si="610"/>
        <v>0</v>
      </c>
    </row>
    <row r="1292" spans="1:67" ht="13.5" customHeight="1" outlineLevel="2">
      <c r="B1292" s="64" t="s">
        <v>3</v>
      </c>
      <c r="C1292" s="165">
        <v>6.25E-2</v>
      </c>
      <c r="L1292" s="2">
        <f t="shared" ref="L1292:BO1292" si="611">SUM(L1290,L1291/2)*$C1292*IF(L$10=$C1286,(13-$D1286)/12,IF(L$10=$C1287,($D1287-1)/12,1))</f>
        <v>0</v>
      </c>
      <c r="M1292" s="2">
        <f t="shared" si="611"/>
        <v>0</v>
      </c>
      <c r="N1292" s="2">
        <f t="shared" si="611"/>
        <v>0</v>
      </c>
      <c r="O1292" s="2">
        <f t="shared" si="611"/>
        <v>0</v>
      </c>
      <c r="P1292" s="2">
        <f t="shared" si="611"/>
        <v>0</v>
      </c>
      <c r="Q1292" s="2">
        <f t="shared" si="611"/>
        <v>0</v>
      </c>
      <c r="R1292" s="2">
        <f t="shared" si="611"/>
        <v>0</v>
      </c>
      <c r="S1292" s="2">
        <f t="shared" si="611"/>
        <v>0</v>
      </c>
      <c r="T1292" s="2">
        <f t="shared" si="611"/>
        <v>0</v>
      </c>
      <c r="U1292" s="2">
        <f t="shared" si="611"/>
        <v>0</v>
      </c>
      <c r="V1292" s="2">
        <f t="shared" si="611"/>
        <v>0</v>
      </c>
      <c r="W1292" s="2">
        <f t="shared" si="611"/>
        <v>0</v>
      </c>
      <c r="X1292" s="2">
        <f t="shared" si="611"/>
        <v>0</v>
      </c>
      <c r="Y1292" s="2">
        <f t="shared" si="611"/>
        <v>0</v>
      </c>
      <c r="Z1292" s="2">
        <f t="shared" si="611"/>
        <v>0</v>
      </c>
      <c r="AA1292" s="2">
        <f t="shared" si="611"/>
        <v>0</v>
      </c>
      <c r="AB1292" s="2">
        <f t="shared" si="611"/>
        <v>0</v>
      </c>
      <c r="AC1292" s="2">
        <f t="shared" si="611"/>
        <v>0</v>
      </c>
      <c r="AD1292" s="2">
        <f t="shared" si="611"/>
        <v>0</v>
      </c>
      <c r="AE1292" s="2">
        <f t="shared" si="611"/>
        <v>0</v>
      </c>
      <c r="AF1292" s="2">
        <f t="shared" si="611"/>
        <v>0</v>
      </c>
      <c r="AG1292" s="2">
        <f t="shared" si="611"/>
        <v>0</v>
      </c>
      <c r="AH1292" s="2">
        <f t="shared" si="611"/>
        <v>0</v>
      </c>
      <c r="AI1292" s="2">
        <f t="shared" si="611"/>
        <v>0</v>
      </c>
      <c r="AJ1292" s="2">
        <f t="shared" si="611"/>
        <v>0</v>
      </c>
      <c r="AK1292" s="2">
        <f t="shared" si="611"/>
        <v>0</v>
      </c>
      <c r="AL1292" s="2">
        <f t="shared" si="611"/>
        <v>0</v>
      </c>
      <c r="AM1292" s="2">
        <f t="shared" si="611"/>
        <v>0</v>
      </c>
      <c r="AN1292" s="2">
        <f t="shared" si="611"/>
        <v>0</v>
      </c>
      <c r="AO1292" s="2">
        <f t="shared" si="611"/>
        <v>0</v>
      </c>
      <c r="AP1292" s="2">
        <f t="shared" si="611"/>
        <v>0</v>
      </c>
      <c r="AQ1292" s="2">
        <f t="shared" si="611"/>
        <v>0</v>
      </c>
      <c r="AR1292" s="2">
        <f t="shared" si="611"/>
        <v>0</v>
      </c>
      <c r="AS1292" s="2">
        <f t="shared" si="611"/>
        <v>0</v>
      </c>
      <c r="AT1292" s="2">
        <f t="shared" si="611"/>
        <v>0</v>
      </c>
      <c r="AU1292" s="2">
        <f t="shared" si="611"/>
        <v>0</v>
      </c>
      <c r="AV1292" s="2">
        <f t="shared" si="611"/>
        <v>0</v>
      </c>
      <c r="AW1292" s="2">
        <f t="shared" si="611"/>
        <v>0</v>
      </c>
      <c r="AX1292" s="2">
        <f t="shared" si="611"/>
        <v>0</v>
      </c>
      <c r="AY1292" s="2">
        <f t="shared" si="611"/>
        <v>0</v>
      </c>
      <c r="AZ1292" s="2">
        <f t="shared" si="611"/>
        <v>0</v>
      </c>
      <c r="BA1292" s="2">
        <f t="shared" si="611"/>
        <v>0</v>
      </c>
      <c r="BB1292" s="2">
        <f t="shared" si="611"/>
        <v>0</v>
      </c>
      <c r="BC1292" s="2">
        <f t="shared" si="611"/>
        <v>0</v>
      </c>
      <c r="BD1292" s="2">
        <f t="shared" si="611"/>
        <v>0</v>
      </c>
      <c r="BE1292" s="2">
        <f t="shared" si="611"/>
        <v>0</v>
      </c>
      <c r="BF1292" s="2">
        <f t="shared" si="611"/>
        <v>0</v>
      </c>
      <c r="BG1292" s="2">
        <f t="shared" si="611"/>
        <v>0</v>
      </c>
      <c r="BH1292" s="2">
        <f t="shared" si="611"/>
        <v>0</v>
      </c>
      <c r="BI1292" s="2">
        <f t="shared" si="611"/>
        <v>0</v>
      </c>
      <c r="BJ1292" s="2">
        <f t="shared" si="611"/>
        <v>0</v>
      </c>
      <c r="BK1292" s="2">
        <f t="shared" si="611"/>
        <v>0</v>
      </c>
      <c r="BL1292" s="2">
        <f t="shared" si="611"/>
        <v>4915.7682078945882</v>
      </c>
      <c r="BM1292" s="2">
        <f t="shared" si="611"/>
        <v>15170.581137119359</v>
      </c>
      <c r="BN1292" s="2">
        <f t="shared" si="611"/>
        <v>0</v>
      </c>
      <c r="BO1292" s="2">
        <f t="shared" si="611"/>
        <v>0</v>
      </c>
    </row>
    <row r="1293" spans="1:67" ht="13.5" customHeight="1" outlineLevel="2">
      <c r="B1293" s="64" t="s">
        <v>556</v>
      </c>
      <c r="K1293" s="167"/>
      <c r="L1293" s="2">
        <f>SUM(L1290:L1292)</f>
        <v>0</v>
      </c>
      <c r="M1293" s="2">
        <f t="shared" ref="M1293:BO1293" si="612">SUM(M1290:M1292)</f>
        <v>0</v>
      </c>
      <c r="N1293" s="2">
        <f t="shared" si="612"/>
        <v>0</v>
      </c>
      <c r="O1293" s="2">
        <f t="shared" si="612"/>
        <v>0</v>
      </c>
      <c r="P1293" s="2">
        <f t="shared" si="612"/>
        <v>0</v>
      </c>
      <c r="Q1293" s="2">
        <f t="shared" si="612"/>
        <v>0</v>
      </c>
      <c r="R1293" s="2">
        <f t="shared" si="612"/>
        <v>0</v>
      </c>
      <c r="S1293" s="2">
        <f t="shared" si="612"/>
        <v>0</v>
      </c>
      <c r="T1293" s="2">
        <f t="shared" si="612"/>
        <v>0</v>
      </c>
      <c r="U1293" s="2">
        <f t="shared" si="612"/>
        <v>0</v>
      </c>
      <c r="V1293" s="2">
        <f t="shared" si="612"/>
        <v>0</v>
      </c>
      <c r="W1293" s="2">
        <f t="shared" si="612"/>
        <v>0</v>
      </c>
      <c r="X1293" s="2">
        <f t="shared" si="612"/>
        <v>0</v>
      </c>
      <c r="Y1293" s="2">
        <f t="shared" si="612"/>
        <v>0</v>
      </c>
      <c r="Z1293" s="2">
        <f t="shared" si="612"/>
        <v>0</v>
      </c>
      <c r="AA1293" s="2">
        <f t="shared" si="612"/>
        <v>0</v>
      </c>
      <c r="AB1293" s="2">
        <f t="shared" si="612"/>
        <v>0</v>
      </c>
      <c r="AC1293" s="2">
        <f t="shared" si="612"/>
        <v>0</v>
      </c>
      <c r="AD1293" s="2">
        <f t="shared" si="612"/>
        <v>0</v>
      </c>
      <c r="AE1293" s="2">
        <f t="shared" si="612"/>
        <v>0</v>
      </c>
      <c r="AF1293" s="2">
        <f t="shared" si="612"/>
        <v>0</v>
      </c>
      <c r="AG1293" s="2">
        <f t="shared" si="612"/>
        <v>0</v>
      </c>
      <c r="AH1293" s="2">
        <f t="shared" si="612"/>
        <v>0</v>
      </c>
      <c r="AI1293" s="2">
        <f t="shared" si="612"/>
        <v>0</v>
      </c>
      <c r="AJ1293" s="2">
        <f t="shared" si="612"/>
        <v>0</v>
      </c>
      <c r="AK1293" s="2">
        <f t="shared" si="612"/>
        <v>0</v>
      </c>
      <c r="AL1293" s="2">
        <f t="shared" si="612"/>
        <v>0</v>
      </c>
      <c r="AM1293" s="2">
        <f t="shared" si="612"/>
        <v>0</v>
      </c>
      <c r="AN1293" s="2">
        <f t="shared" si="612"/>
        <v>0</v>
      </c>
      <c r="AO1293" s="2">
        <f t="shared" si="612"/>
        <v>0</v>
      </c>
      <c r="AP1293" s="2">
        <f t="shared" si="612"/>
        <v>0</v>
      </c>
      <c r="AQ1293" s="2">
        <f t="shared" si="612"/>
        <v>0</v>
      </c>
      <c r="AR1293" s="2">
        <f t="shared" si="612"/>
        <v>0</v>
      </c>
      <c r="AS1293" s="2">
        <f t="shared" si="612"/>
        <v>0</v>
      </c>
      <c r="AT1293" s="2">
        <f t="shared" si="612"/>
        <v>0</v>
      </c>
      <c r="AU1293" s="2">
        <f t="shared" si="612"/>
        <v>0</v>
      </c>
      <c r="AV1293" s="2">
        <f t="shared" si="612"/>
        <v>0</v>
      </c>
      <c r="AW1293" s="2">
        <f t="shared" si="612"/>
        <v>0</v>
      </c>
      <c r="AX1293" s="2">
        <f t="shared" si="612"/>
        <v>0</v>
      </c>
      <c r="AY1293" s="2">
        <f t="shared" si="612"/>
        <v>0</v>
      </c>
      <c r="AZ1293" s="2">
        <f t="shared" si="612"/>
        <v>0</v>
      </c>
      <c r="BA1293" s="2">
        <f t="shared" si="612"/>
        <v>0</v>
      </c>
      <c r="BB1293" s="2">
        <f t="shared" si="612"/>
        <v>0</v>
      </c>
      <c r="BC1293" s="2">
        <f t="shared" si="612"/>
        <v>0</v>
      </c>
      <c r="BD1293" s="2">
        <f t="shared" si="612"/>
        <v>0</v>
      </c>
      <c r="BE1293" s="2">
        <f t="shared" si="612"/>
        <v>0</v>
      </c>
      <c r="BF1293" s="2">
        <f t="shared" si="612"/>
        <v>0</v>
      </c>
      <c r="BG1293" s="2">
        <f t="shared" si="612"/>
        <v>0</v>
      </c>
      <c r="BH1293" s="2">
        <f t="shared" si="612"/>
        <v>0</v>
      </c>
      <c r="BI1293" s="2">
        <f t="shared" si="612"/>
        <v>0</v>
      </c>
      <c r="BJ1293" s="2">
        <f t="shared" si="612"/>
        <v>0</v>
      </c>
      <c r="BK1293" s="2">
        <f t="shared" si="612"/>
        <v>0</v>
      </c>
      <c r="BL1293" s="2">
        <f t="shared" si="612"/>
        <v>162220.3508605214</v>
      </c>
      <c r="BM1293" s="2">
        <f t="shared" si="612"/>
        <v>500228.35879369074</v>
      </c>
      <c r="BN1293" s="2">
        <f t="shared" si="612"/>
        <v>0</v>
      </c>
      <c r="BO1293" s="2">
        <f t="shared" si="612"/>
        <v>0</v>
      </c>
    </row>
    <row r="1294" spans="1:67" ht="13.5" customHeight="1" outlineLevel="2">
      <c r="B1294" s="168" t="s">
        <v>557</v>
      </c>
      <c r="E1294" s="2">
        <f>MAX(L1293:BO1293)*(1+$C$8)</f>
        <v>500228.35879369074</v>
      </c>
      <c r="F1294" s="159">
        <v>20</v>
      </c>
      <c r="G1294" s="169">
        <f>+$C$6</f>
        <v>2.9999999999999997E-4</v>
      </c>
      <c r="H1294" s="151"/>
      <c r="L1294" s="2"/>
      <c r="M1294" s="2"/>
      <c r="N1294" s="2"/>
      <c r="O1294" s="2"/>
      <c r="P1294" s="2"/>
      <c r="Q1294" s="2"/>
    </row>
    <row r="1295" spans="1:67" ht="13.5" customHeight="1" outlineLevel="2">
      <c r="B1295" s="14"/>
    </row>
    <row r="1296" spans="1:67" ht="13.5" customHeight="1" outlineLevel="2">
      <c r="B1296" s="170" t="s">
        <v>558</v>
      </c>
    </row>
    <row r="1297" spans="1:67" ht="13.5" customHeight="1" outlineLevel="2">
      <c r="B1297" s="168" t="s">
        <v>559</v>
      </c>
      <c r="K1297" s="2"/>
      <c r="L1297" s="2">
        <f t="shared" ref="L1297:BO1297" si="613">IF(L$10=$C1287,$E1294,K1299)</f>
        <v>0</v>
      </c>
      <c r="M1297" s="2">
        <f t="shared" si="613"/>
        <v>0</v>
      </c>
      <c r="N1297" s="2">
        <f t="shared" si="613"/>
        <v>0</v>
      </c>
      <c r="O1297" s="2">
        <f t="shared" si="613"/>
        <v>0</v>
      </c>
      <c r="P1297" s="2">
        <f t="shared" si="613"/>
        <v>0</v>
      </c>
      <c r="Q1297" s="2">
        <f t="shared" si="613"/>
        <v>0</v>
      </c>
      <c r="R1297" s="2">
        <f t="shared" si="613"/>
        <v>0</v>
      </c>
      <c r="S1297" s="2">
        <f t="shared" si="613"/>
        <v>0</v>
      </c>
      <c r="T1297" s="2">
        <f t="shared" si="613"/>
        <v>0</v>
      </c>
      <c r="U1297" s="2">
        <f t="shared" si="613"/>
        <v>0</v>
      </c>
      <c r="V1297" s="2">
        <f t="shared" si="613"/>
        <v>0</v>
      </c>
      <c r="W1297" s="2">
        <f t="shared" si="613"/>
        <v>0</v>
      </c>
      <c r="X1297" s="2">
        <f t="shared" si="613"/>
        <v>0</v>
      </c>
      <c r="Y1297" s="2">
        <f t="shared" si="613"/>
        <v>0</v>
      </c>
      <c r="Z1297" s="2">
        <f t="shared" si="613"/>
        <v>0</v>
      </c>
      <c r="AA1297" s="2">
        <f t="shared" si="613"/>
        <v>0</v>
      </c>
      <c r="AB1297" s="2">
        <f t="shared" si="613"/>
        <v>0</v>
      </c>
      <c r="AC1297" s="2">
        <f t="shared" si="613"/>
        <v>0</v>
      </c>
      <c r="AD1297" s="2">
        <f t="shared" si="613"/>
        <v>0</v>
      </c>
      <c r="AE1297" s="2">
        <f t="shared" si="613"/>
        <v>0</v>
      </c>
      <c r="AF1297" s="2">
        <f t="shared" si="613"/>
        <v>0</v>
      </c>
      <c r="AG1297" s="2">
        <f t="shared" si="613"/>
        <v>0</v>
      </c>
      <c r="AH1297" s="2">
        <f t="shared" si="613"/>
        <v>0</v>
      </c>
      <c r="AI1297" s="2">
        <f t="shared" si="613"/>
        <v>0</v>
      </c>
      <c r="AJ1297" s="2">
        <f t="shared" si="613"/>
        <v>0</v>
      </c>
      <c r="AK1297" s="2">
        <f t="shared" si="613"/>
        <v>0</v>
      </c>
      <c r="AL1297" s="2">
        <f t="shared" si="613"/>
        <v>0</v>
      </c>
      <c r="AM1297" s="2">
        <f t="shared" si="613"/>
        <v>0</v>
      </c>
      <c r="AN1297" s="2">
        <f t="shared" si="613"/>
        <v>0</v>
      </c>
      <c r="AO1297" s="2">
        <f t="shared" si="613"/>
        <v>0</v>
      </c>
      <c r="AP1297" s="2">
        <f t="shared" si="613"/>
        <v>0</v>
      </c>
      <c r="AQ1297" s="2">
        <f t="shared" si="613"/>
        <v>0</v>
      </c>
      <c r="AR1297" s="2">
        <f t="shared" si="613"/>
        <v>0</v>
      </c>
      <c r="AS1297" s="2">
        <f t="shared" si="613"/>
        <v>0</v>
      </c>
      <c r="AT1297" s="2">
        <f t="shared" si="613"/>
        <v>0</v>
      </c>
      <c r="AU1297" s="2">
        <f t="shared" si="613"/>
        <v>0</v>
      </c>
      <c r="AV1297" s="2">
        <f t="shared" si="613"/>
        <v>0</v>
      </c>
      <c r="AW1297" s="2">
        <f t="shared" si="613"/>
        <v>0</v>
      </c>
      <c r="AX1297" s="2">
        <f t="shared" si="613"/>
        <v>0</v>
      </c>
      <c r="AY1297" s="2">
        <f t="shared" si="613"/>
        <v>0</v>
      </c>
      <c r="AZ1297" s="2">
        <f t="shared" si="613"/>
        <v>0</v>
      </c>
      <c r="BA1297" s="2">
        <f t="shared" si="613"/>
        <v>0</v>
      </c>
      <c r="BB1297" s="2">
        <f t="shared" si="613"/>
        <v>0</v>
      </c>
      <c r="BC1297" s="2">
        <f t="shared" si="613"/>
        <v>0</v>
      </c>
      <c r="BD1297" s="2">
        <f t="shared" si="613"/>
        <v>0</v>
      </c>
      <c r="BE1297" s="2">
        <f t="shared" si="613"/>
        <v>0</v>
      </c>
      <c r="BF1297" s="2">
        <f t="shared" si="613"/>
        <v>0</v>
      </c>
      <c r="BG1297" s="2">
        <f t="shared" si="613"/>
        <v>0</v>
      </c>
      <c r="BH1297" s="2">
        <f t="shared" si="613"/>
        <v>0</v>
      </c>
      <c r="BI1297" s="2">
        <f t="shared" si="613"/>
        <v>0</v>
      </c>
      <c r="BJ1297" s="2">
        <f t="shared" si="613"/>
        <v>0</v>
      </c>
      <c r="BK1297" s="2">
        <f t="shared" si="613"/>
        <v>0</v>
      </c>
      <c r="BL1297" s="2">
        <f t="shared" si="613"/>
        <v>0</v>
      </c>
      <c r="BM1297" s="2">
        <f t="shared" si="613"/>
        <v>500228.35879369074</v>
      </c>
      <c r="BN1297" s="2">
        <f t="shared" si="613"/>
        <v>493975.5043087696</v>
      </c>
      <c r="BO1297" s="2">
        <f t="shared" si="613"/>
        <v>468964.08636908507</v>
      </c>
    </row>
    <row r="1298" spans="1:67" ht="13.5" customHeight="1" outlineLevel="2">
      <c r="B1298" s="64" t="s">
        <v>541</v>
      </c>
      <c r="K1298" s="2"/>
      <c r="L1298" s="2">
        <f t="shared" ref="L1298:BO1298" si="614">IF(L$10=$C1287,$E1294/$F1294*(13-$D1287)/12,MIN(K1299,$E1294/$F1294))</f>
        <v>0</v>
      </c>
      <c r="M1298" s="2">
        <f t="shared" si="614"/>
        <v>0</v>
      </c>
      <c r="N1298" s="2">
        <f t="shared" si="614"/>
        <v>0</v>
      </c>
      <c r="O1298" s="2">
        <f t="shared" si="614"/>
        <v>0</v>
      </c>
      <c r="P1298" s="2">
        <f t="shared" si="614"/>
        <v>0</v>
      </c>
      <c r="Q1298" s="2">
        <f t="shared" si="614"/>
        <v>0</v>
      </c>
      <c r="R1298" s="2">
        <f t="shared" si="614"/>
        <v>0</v>
      </c>
      <c r="S1298" s="2">
        <f t="shared" si="614"/>
        <v>0</v>
      </c>
      <c r="T1298" s="2">
        <f t="shared" si="614"/>
        <v>0</v>
      </c>
      <c r="U1298" s="2">
        <f t="shared" si="614"/>
        <v>0</v>
      </c>
      <c r="V1298" s="2">
        <f t="shared" si="614"/>
        <v>0</v>
      </c>
      <c r="W1298" s="2">
        <f t="shared" si="614"/>
        <v>0</v>
      </c>
      <c r="X1298" s="2">
        <f t="shared" si="614"/>
        <v>0</v>
      </c>
      <c r="Y1298" s="2">
        <f t="shared" si="614"/>
        <v>0</v>
      </c>
      <c r="Z1298" s="2">
        <f t="shared" si="614"/>
        <v>0</v>
      </c>
      <c r="AA1298" s="2">
        <f t="shared" si="614"/>
        <v>0</v>
      </c>
      <c r="AB1298" s="2">
        <f t="shared" si="614"/>
        <v>0</v>
      </c>
      <c r="AC1298" s="2">
        <f t="shared" si="614"/>
        <v>0</v>
      </c>
      <c r="AD1298" s="2">
        <f t="shared" si="614"/>
        <v>0</v>
      </c>
      <c r="AE1298" s="2">
        <f t="shared" si="614"/>
        <v>0</v>
      </c>
      <c r="AF1298" s="2">
        <f t="shared" si="614"/>
        <v>0</v>
      </c>
      <c r="AG1298" s="2">
        <f t="shared" si="614"/>
        <v>0</v>
      </c>
      <c r="AH1298" s="2">
        <f t="shared" si="614"/>
        <v>0</v>
      </c>
      <c r="AI1298" s="2">
        <f t="shared" si="614"/>
        <v>0</v>
      </c>
      <c r="AJ1298" s="2">
        <f t="shared" si="614"/>
        <v>0</v>
      </c>
      <c r="AK1298" s="2">
        <f t="shared" si="614"/>
        <v>0</v>
      </c>
      <c r="AL1298" s="2">
        <f t="shared" si="614"/>
        <v>0</v>
      </c>
      <c r="AM1298" s="2">
        <f t="shared" si="614"/>
        <v>0</v>
      </c>
      <c r="AN1298" s="2">
        <f t="shared" si="614"/>
        <v>0</v>
      </c>
      <c r="AO1298" s="2">
        <f t="shared" si="614"/>
        <v>0</v>
      </c>
      <c r="AP1298" s="2">
        <f t="shared" si="614"/>
        <v>0</v>
      </c>
      <c r="AQ1298" s="2">
        <f t="shared" si="614"/>
        <v>0</v>
      </c>
      <c r="AR1298" s="2">
        <f t="shared" si="614"/>
        <v>0</v>
      </c>
      <c r="AS1298" s="2">
        <f t="shared" si="614"/>
        <v>0</v>
      </c>
      <c r="AT1298" s="2">
        <f t="shared" si="614"/>
        <v>0</v>
      </c>
      <c r="AU1298" s="2">
        <f t="shared" si="614"/>
        <v>0</v>
      </c>
      <c r="AV1298" s="2">
        <f t="shared" si="614"/>
        <v>0</v>
      </c>
      <c r="AW1298" s="2">
        <f t="shared" si="614"/>
        <v>0</v>
      </c>
      <c r="AX1298" s="2">
        <f t="shared" si="614"/>
        <v>0</v>
      </c>
      <c r="AY1298" s="2">
        <f t="shared" si="614"/>
        <v>0</v>
      </c>
      <c r="AZ1298" s="2">
        <f t="shared" si="614"/>
        <v>0</v>
      </c>
      <c r="BA1298" s="2">
        <f t="shared" si="614"/>
        <v>0</v>
      </c>
      <c r="BB1298" s="2">
        <f t="shared" si="614"/>
        <v>0</v>
      </c>
      <c r="BC1298" s="2">
        <f t="shared" si="614"/>
        <v>0</v>
      </c>
      <c r="BD1298" s="2">
        <f t="shared" si="614"/>
        <v>0</v>
      </c>
      <c r="BE1298" s="2">
        <f t="shared" si="614"/>
        <v>0</v>
      </c>
      <c r="BF1298" s="2">
        <f t="shared" si="614"/>
        <v>0</v>
      </c>
      <c r="BG1298" s="2">
        <f t="shared" si="614"/>
        <v>0</v>
      </c>
      <c r="BH1298" s="2">
        <f t="shared" si="614"/>
        <v>0</v>
      </c>
      <c r="BI1298" s="2">
        <f t="shared" si="614"/>
        <v>0</v>
      </c>
      <c r="BJ1298" s="2">
        <f t="shared" si="614"/>
        <v>0</v>
      </c>
      <c r="BK1298" s="2">
        <f t="shared" si="614"/>
        <v>0</v>
      </c>
      <c r="BL1298" s="2">
        <f t="shared" si="614"/>
        <v>0</v>
      </c>
      <c r="BM1298" s="2">
        <f t="shared" si="614"/>
        <v>6252.8544849211348</v>
      </c>
      <c r="BN1298" s="2">
        <f t="shared" si="614"/>
        <v>25011.417939684536</v>
      </c>
      <c r="BO1298" s="2">
        <f t="shared" si="614"/>
        <v>25011.417939684536</v>
      </c>
    </row>
    <row r="1299" spans="1:67" ht="13.5" customHeight="1" outlineLevel="2">
      <c r="B1299" s="168" t="s">
        <v>542</v>
      </c>
      <c r="K1299" s="167">
        <v>0</v>
      </c>
      <c r="L1299" s="2">
        <f t="shared" ref="L1299:BO1299" si="615">+L1297-L1298</f>
        <v>0</v>
      </c>
      <c r="M1299" s="2">
        <f t="shared" si="615"/>
        <v>0</v>
      </c>
      <c r="N1299" s="2">
        <f t="shared" si="615"/>
        <v>0</v>
      </c>
      <c r="O1299" s="2">
        <f t="shared" si="615"/>
        <v>0</v>
      </c>
      <c r="P1299" s="2">
        <f t="shared" si="615"/>
        <v>0</v>
      </c>
      <c r="Q1299" s="2">
        <f t="shared" si="615"/>
        <v>0</v>
      </c>
      <c r="R1299" s="2">
        <f t="shared" si="615"/>
        <v>0</v>
      </c>
      <c r="S1299" s="2">
        <f t="shared" si="615"/>
        <v>0</v>
      </c>
      <c r="T1299" s="2">
        <f t="shared" si="615"/>
        <v>0</v>
      </c>
      <c r="U1299" s="2">
        <f t="shared" si="615"/>
        <v>0</v>
      </c>
      <c r="V1299" s="2">
        <f t="shared" si="615"/>
        <v>0</v>
      </c>
      <c r="W1299" s="2">
        <f t="shared" si="615"/>
        <v>0</v>
      </c>
      <c r="X1299" s="2">
        <f t="shared" si="615"/>
        <v>0</v>
      </c>
      <c r="Y1299" s="2">
        <f t="shared" si="615"/>
        <v>0</v>
      </c>
      <c r="Z1299" s="2">
        <f t="shared" si="615"/>
        <v>0</v>
      </c>
      <c r="AA1299" s="2">
        <f t="shared" si="615"/>
        <v>0</v>
      </c>
      <c r="AB1299" s="2">
        <f t="shared" si="615"/>
        <v>0</v>
      </c>
      <c r="AC1299" s="2">
        <f t="shared" si="615"/>
        <v>0</v>
      </c>
      <c r="AD1299" s="2">
        <f t="shared" si="615"/>
        <v>0</v>
      </c>
      <c r="AE1299" s="2">
        <f t="shared" si="615"/>
        <v>0</v>
      </c>
      <c r="AF1299" s="2">
        <f t="shared" si="615"/>
        <v>0</v>
      </c>
      <c r="AG1299" s="2">
        <f t="shared" si="615"/>
        <v>0</v>
      </c>
      <c r="AH1299" s="2">
        <f t="shared" si="615"/>
        <v>0</v>
      </c>
      <c r="AI1299" s="2">
        <f t="shared" si="615"/>
        <v>0</v>
      </c>
      <c r="AJ1299" s="2">
        <f t="shared" si="615"/>
        <v>0</v>
      </c>
      <c r="AK1299" s="2">
        <f t="shared" si="615"/>
        <v>0</v>
      </c>
      <c r="AL1299" s="2">
        <f t="shared" si="615"/>
        <v>0</v>
      </c>
      <c r="AM1299" s="2">
        <f t="shared" si="615"/>
        <v>0</v>
      </c>
      <c r="AN1299" s="2">
        <f t="shared" si="615"/>
        <v>0</v>
      </c>
      <c r="AO1299" s="2">
        <f t="shared" si="615"/>
        <v>0</v>
      </c>
      <c r="AP1299" s="2">
        <f t="shared" si="615"/>
        <v>0</v>
      </c>
      <c r="AQ1299" s="2">
        <f t="shared" si="615"/>
        <v>0</v>
      </c>
      <c r="AR1299" s="2">
        <f t="shared" si="615"/>
        <v>0</v>
      </c>
      <c r="AS1299" s="2">
        <f t="shared" si="615"/>
        <v>0</v>
      </c>
      <c r="AT1299" s="2">
        <f t="shared" si="615"/>
        <v>0</v>
      </c>
      <c r="AU1299" s="2">
        <f t="shared" si="615"/>
        <v>0</v>
      </c>
      <c r="AV1299" s="2">
        <f t="shared" si="615"/>
        <v>0</v>
      </c>
      <c r="AW1299" s="2">
        <f t="shared" si="615"/>
        <v>0</v>
      </c>
      <c r="AX1299" s="2">
        <f t="shared" si="615"/>
        <v>0</v>
      </c>
      <c r="AY1299" s="2">
        <f t="shared" si="615"/>
        <v>0</v>
      </c>
      <c r="AZ1299" s="2">
        <f t="shared" si="615"/>
        <v>0</v>
      </c>
      <c r="BA1299" s="2">
        <f t="shared" si="615"/>
        <v>0</v>
      </c>
      <c r="BB1299" s="2">
        <f t="shared" si="615"/>
        <v>0</v>
      </c>
      <c r="BC1299" s="2">
        <f t="shared" si="615"/>
        <v>0</v>
      </c>
      <c r="BD1299" s="2">
        <f t="shared" si="615"/>
        <v>0</v>
      </c>
      <c r="BE1299" s="2">
        <f t="shared" si="615"/>
        <v>0</v>
      </c>
      <c r="BF1299" s="2">
        <f t="shared" si="615"/>
        <v>0</v>
      </c>
      <c r="BG1299" s="2">
        <f t="shared" si="615"/>
        <v>0</v>
      </c>
      <c r="BH1299" s="2">
        <f t="shared" si="615"/>
        <v>0</v>
      </c>
      <c r="BI1299" s="2">
        <f t="shared" si="615"/>
        <v>0</v>
      </c>
      <c r="BJ1299" s="2">
        <f t="shared" si="615"/>
        <v>0</v>
      </c>
      <c r="BK1299" s="2">
        <f t="shared" si="615"/>
        <v>0</v>
      </c>
      <c r="BL1299" s="2">
        <f t="shared" si="615"/>
        <v>0</v>
      </c>
      <c r="BM1299" s="2">
        <f t="shared" si="615"/>
        <v>493975.5043087696</v>
      </c>
      <c r="BN1299" s="2">
        <f t="shared" si="615"/>
        <v>468964.08636908507</v>
      </c>
      <c r="BO1299" s="2">
        <f t="shared" si="615"/>
        <v>443952.66842940054</v>
      </c>
    </row>
    <row r="1300" spans="1:67" ht="13.5" customHeight="1" outlineLevel="2">
      <c r="B1300" s="64" t="s">
        <v>543</v>
      </c>
      <c r="L1300" s="2">
        <f t="shared" ref="L1300:BO1300" si="616">IF(L$10=$C1287,(L1297+L1299)/2*(13-$D1287)/12,(L1297+L1299)/2)</f>
        <v>0</v>
      </c>
      <c r="M1300" s="2">
        <f t="shared" si="616"/>
        <v>0</v>
      </c>
      <c r="N1300" s="2">
        <f t="shared" si="616"/>
        <v>0</v>
      </c>
      <c r="O1300" s="2">
        <f t="shared" si="616"/>
        <v>0</v>
      </c>
      <c r="P1300" s="2">
        <f t="shared" si="616"/>
        <v>0</v>
      </c>
      <c r="Q1300" s="2">
        <f t="shared" si="616"/>
        <v>0</v>
      </c>
      <c r="R1300" s="2">
        <f t="shared" si="616"/>
        <v>0</v>
      </c>
      <c r="S1300" s="2">
        <f t="shared" si="616"/>
        <v>0</v>
      </c>
      <c r="T1300" s="2">
        <f t="shared" si="616"/>
        <v>0</v>
      </c>
      <c r="U1300" s="2">
        <f t="shared" si="616"/>
        <v>0</v>
      </c>
      <c r="V1300" s="2">
        <f t="shared" si="616"/>
        <v>0</v>
      </c>
      <c r="W1300" s="2">
        <f t="shared" si="616"/>
        <v>0</v>
      </c>
      <c r="X1300" s="2">
        <f t="shared" si="616"/>
        <v>0</v>
      </c>
      <c r="Y1300" s="2">
        <f t="shared" si="616"/>
        <v>0</v>
      </c>
      <c r="Z1300" s="2">
        <f t="shared" si="616"/>
        <v>0</v>
      </c>
      <c r="AA1300" s="2">
        <f t="shared" si="616"/>
        <v>0</v>
      </c>
      <c r="AB1300" s="2">
        <f t="shared" si="616"/>
        <v>0</v>
      </c>
      <c r="AC1300" s="2">
        <f t="shared" si="616"/>
        <v>0</v>
      </c>
      <c r="AD1300" s="2">
        <f t="shared" si="616"/>
        <v>0</v>
      </c>
      <c r="AE1300" s="2">
        <f t="shared" si="616"/>
        <v>0</v>
      </c>
      <c r="AF1300" s="2">
        <f t="shared" si="616"/>
        <v>0</v>
      </c>
      <c r="AG1300" s="2">
        <f t="shared" si="616"/>
        <v>0</v>
      </c>
      <c r="AH1300" s="2">
        <f t="shared" si="616"/>
        <v>0</v>
      </c>
      <c r="AI1300" s="2">
        <f t="shared" si="616"/>
        <v>0</v>
      </c>
      <c r="AJ1300" s="2">
        <f t="shared" si="616"/>
        <v>0</v>
      </c>
      <c r="AK1300" s="2">
        <f t="shared" si="616"/>
        <v>0</v>
      </c>
      <c r="AL1300" s="2">
        <f t="shared" si="616"/>
        <v>0</v>
      </c>
      <c r="AM1300" s="2">
        <f t="shared" si="616"/>
        <v>0</v>
      </c>
      <c r="AN1300" s="2">
        <f t="shared" si="616"/>
        <v>0</v>
      </c>
      <c r="AO1300" s="2">
        <f t="shared" si="616"/>
        <v>0</v>
      </c>
      <c r="AP1300" s="2">
        <f t="shared" si="616"/>
        <v>0</v>
      </c>
      <c r="AQ1300" s="2">
        <f t="shared" si="616"/>
        <v>0</v>
      </c>
      <c r="AR1300" s="2">
        <f t="shared" si="616"/>
        <v>0</v>
      </c>
      <c r="AS1300" s="2">
        <f t="shared" si="616"/>
        <v>0</v>
      </c>
      <c r="AT1300" s="2">
        <f t="shared" si="616"/>
        <v>0</v>
      </c>
      <c r="AU1300" s="2">
        <f t="shared" si="616"/>
        <v>0</v>
      </c>
      <c r="AV1300" s="2">
        <f t="shared" si="616"/>
        <v>0</v>
      </c>
      <c r="AW1300" s="2">
        <f t="shared" si="616"/>
        <v>0</v>
      </c>
      <c r="AX1300" s="2">
        <f t="shared" si="616"/>
        <v>0</v>
      </c>
      <c r="AY1300" s="2">
        <f t="shared" si="616"/>
        <v>0</v>
      </c>
      <c r="AZ1300" s="2">
        <f t="shared" si="616"/>
        <v>0</v>
      </c>
      <c r="BA1300" s="2">
        <f t="shared" si="616"/>
        <v>0</v>
      </c>
      <c r="BB1300" s="2">
        <f t="shared" si="616"/>
        <v>0</v>
      </c>
      <c r="BC1300" s="2">
        <f t="shared" si="616"/>
        <v>0</v>
      </c>
      <c r="BD1300" s="2">
        <f t="shared" si="616"/>
        <v>0</v>
      </c>
      <c r="BE1300" s="2">
        <f t="shared" si="616"/>
        <v>0</v>
      </c>
      <c r="BF1300" s="2">
        <f t="shared" si="616"/>
        <v>0</v>
      </c>
      <c r="BG1300" s="2">
        <f t="shared" si="616"/>
        <v>0</v>
      </c>
      <c r="BH1300" s="2">
        <f t="shared" si="616"/>
        <v>0</v>
      </c>
      <c r="BI1300" s="2">
        <f t="shared" si="616"/>
        <v>0</v>
      </c>
      <c r="BJ1300" s="2">
        <f t="shared" si="616"/>
        <v>0</v>
      </c>
      <c r="BK1300" s="2">
        <f t="shared" si="616"/>
        <v>0</v>
      </c>
      <c r="BL1300" s="2">
        <f t="shared" si="616"/>
        <v>0</v>
      </c>
      <c r="BM1300" s="2">
        <f t="shared" si="616"/>
        <v>124275.48288780754</v>
      </c>
      <c r="BN1300" s="2">
        <f t="shared" si="616"/>
        <v>481469.7953389273</v>
      </c>
      <c r="BO1300" s="2">
        <f t="shared" si="616"/>
        <v>456458.37739924283</v>
      </c>
    </row>
    <row r="1301" spans="1:67" ht="13.5" customHeight="1" outlineLevel="2">
      <c r="B1301" s="64" t="s">
        <v>535</v>
      </c>
      <c r="L1301" s="171">
        <f t="shared" ref="L1301:BO1301" si="617">+L1300*$C$5</f>
        <v>0</v>
      </c>
      <c r="M1301" s="171">
        <f t="shared" si="617"/>
        <v>0</v>
      </c>
      <c r="N1301" s="171">
        <f t="shared" si="617"/>
        <v>0</v>
      </c>
      <c r="O1301" s="171">
        <f t="shared" si="617"/>
        <v>0</v>
      </c>
      <c r="P1301" s="171">
        <f t="shared" si="617"/>
        <v>0</v>
      </c>
      <c r="Q1301" s="171">
        <f t="shared" si="617"/>
        <v>0</v>
      </c>
      <c r="R1301" s="171">
        <f t="shared" si="617"/>
        <v>0</v>
      </c>
      <c r="S1301" s="171">
        <f t="shared" si="617"/>
        <v>0</v>
      </c>
      <c r="T1301" s="171">
        <f t="shared" si="617"/>
        <v>0</v>
      </c>
      <c r="U1301" s="171">
        <f t="shared" si="617"/>
        <v>0</v>
      </c>
      <c r="V1301" s="171">
        <f t="shared" si="617"/>
        <v>0</v>
      </c>
      <c r="W1301" s="171">
        <f t="shared" si="617"/>
        <v>0</v>
      </c>
      <c r="X1301" s="171">
        <f t="shared" si="617"/>
        <v>0</v>
      </c>
      <c r="Y1301" s="171">
        <f t="shared" si="617"/>
        <v>0</v>
      </c>
      <c r="Z1301" s="171">
        <f t="shared" si="617"/>
        <v>0</v>
      </c>
      <c r="AA1301" s="171">
        <f t="shared" si="617"/>
        <v>0</v>
      </c>
      <c r="AB1301" s="171">
        <f t="shared" si="617"/>
        <v>0</v>
      </c>
      <c r="AC1301" s="171">
        <f t="shared" si="617"/>
        <v>0</v>
      </c>
      <c r="AD1301" s="171">
        <f t="shared" si="617"/>
        <v>0</v>
      </c>
      <c r="AE1301" s="171">
        <f t="shared" si="617"/>
        <v>0</v>
      </c>
      <c r="AF1301" s="171">
        <f t="shared" si="617"/>
        <v>0</v>
      </c>
      <c r="AG1301" s="171">
        <f t="shared" si="617"/>
        <v>0</v>
      </c>
      <c r="AH1301" s="171">
        <f t="shared" si="617"/>
        <v>0</v>
      </c>
      <c r="AI1301" s="171">
        <f t="shared" si="617"/>
        <v>0</v>
      </c>
      <c r="AJ1301" s="171">
        <f t="shared" si="617"/>
        <v>0</v>
      </c>
      <c r="AK1301" s="171">
        <f t="shared" si="617"/>
        <v>0</v>
      </c>
      <c r="AL1301" s="171">
        <f t="shared" si="617"/>
        <v>0</v>
      </c>
      <c r="AM1301" s="171">
        <f t="shared" si="617"/>
        <v>0</v>
      </c>
      <c r="AN1301" s="171">
        <f t="shared" si="617"/>
        <v>0</v>
      </c>
      <c r="AO1301" s="171">
        <f t="shared" si="617"/>
        <v>0</v>
      </c>
      <c r="AP1301" s="171">
        <f t="shared" si="617"/>
        <v>0</v>
      </c>
      <c r="AQ1301" s="171">
        <f t="shared" si="617"/>
        <v>0</v>
      </c>
      <c r="AR1301" s="171">
        <f t="shared" si="617"/>
        <v>0</v>
      </c>
      <c r="AS1301" s="171">
        <f t="shared" si="617"/>
        <v>0</v>
      </c>
      <c r="AT1301" s="171">
        <f t="shared" si="617"/>
        <v>0</v>
      </c>
      <c r="AU1301" s="171">
        <f t="shared" si="617"/>
        <v>0</v>
      </c>
      <c r="AV1301" s="171">
        <f t="shared" si="617"/>
        <v>0</v>
      </c>
      <c r="AW1301" s="171">
        <f t="shared" si="617"/>
        <v>0</v>
      </c>
      <c r="AX1301" s="171">
        <f t="shared" si="617"/>
        <v>0</v>
      </c>
      <c r="AY1301" s="171">
        <f t="shared" si="617"/>
        <v>0</v>
      </c>
      <c r="AZ1301" s="171">
        <f t="shared" si="617"/>
        <v>0</v>
      </c>
      <c r="BA1301" s="171">
        <f t="shared" si="617"/>
        <v>0</v>
      </c>
      <c r="BB1301" s="171">
        <f t="shared" si="617"/>
        <v>0</v>
      </c>
      <c r="BC1301" s="171">
        <f t="shared" si="617"/>
        <v>0</v>
      </c>
      <c r="BD1301" s="171">
        <f t="shared" si="617"/>
        <v>0</v>
      </c>
      <c r="BE1301" s="171">
        <f t="shared" si="617"/>
        <v>0</v>
      </c>
      <c r="BF1301" s="171">
        <f t="shared" si="617"/>
        <v>0</v>
      </c>
      <c r="BG1301" s="171">
        <f t="shared" si="617"/>
        <v>0</v>
      </c>
      <c r="BH1301" s="171">
        <f t="shared" si="617"/>
        <v>0</v>
      </c>
      <c r="BI1301" s="171">
        <f t="shared" si="617"/>
        <v>0</v>
      </c>
      <c r="BJ1301" s="171">
        <f t="shared" si="617"/>
        <v>0</v>
      </c>
      <c r="BK1301" s="171">
        <f t="shared" si="617"/>
        <v>0</v>
      </c>
      <c r="BL1301" s="171">
        <f t="shared" si="617"/>
        <v>0</v>
      </c>
      <c r="BM1301" s="171">
        <f t="shared" si="617"/>
        <v>8699.2838021465286</v>
      </c>
      <c r="BN1301" s="171">
        <f t="shared" si="617"/>
        <v>33702.885673724915</v>
      </c>
      <c r="BO1301" s="171">
        <f t="shared" si="617"/>
        <v>31952.086417947001</v>
      </c>
    </row>
    <row r="1302" spans="1:67" ht="13.5" customHeight="1" outlineLevel="2">
      <c r="B1302" s="14" t="s">
        <v>560</v>
      </c>
      <c r="L1302" s="22">
        <f t="shared" ref="L1302:BO1302" si="618">IF(OR(L$10&lt;$C1287,L$10&gt;$C1287+$F1294),0,IF(L$10=$C1287,$E1294*(13-$D1287)/12,IF(L$10=$C1287+$F1294,$E1294*($D1287-1)/12,$E1294)))</f>
        <v>0</v>
      </c>
      <c r="M1302" s="22">
        <f t="shared" si="618"/>
        <v>0</v>
      </c>
      <c r="N1302" s="22">
        <f t="shared" si="618"/>
        <v>0</v>
      </c>
      <c r="O1302" s="22">
        <f t="shared" si="618"/>
        <v>0</v>
      </c>
      <c r="P1302" s="22">
        <f t="shared" si="618"/>
        <v>0</v>
      </c>
      <c r="Q1302" s="22">
        <f t="shared" si="618"/>
        <v>0</v>
      </c>
      <c r="R1302" s="22">
        <f t="shared" si="618"/>
        <v>0</v>
      </c>
      <c r="S1302" s="22">
        <f t="shared" si="618"/>
        <v>0</v>
      </c>
      <c r="T1302" s="22">
        <f t="shared" si="618"/>
        <v>0</v>
      </c>
      <c r="U1302" s="22">
        <f t="shared" si="618"/>
        <v>0</v>
      </c>
      <c r="V1302" s="22">
        <f t="shared" si="618"/>
        <v>0</v>
      </c>
      <c r="W1302" s="22">
        <f t="shared" si="618"/>
        <v>0</v>
      </c>
      <c r="X1302" s="22">
        <f t="shared" si="618"/>
        <v>0</v>
      </c>
      <c r="Y1302" s="22">
        <f t="shared" si="618"/>
        <v>0</v>
      </c>
      <c r="Z1302" s="22">
        <f t="shared" si="618"/>
        <v>0</v>
      </c>
      <c r="AA1302" s="22">
        <f t="shared" si="618"/>
        <v>0</v>
      </c>
      <c r="AB1302" s="22">
        <f t="shared" si="618"/>
        <v>0</v>
      </c>
      <c r="AC1302" s="22">
        <f t="shared" si="618"/>
        <v>0</v>
      </c>
      <c r="AD1302" s="22">
        <f t="shared" si="618"/>
        <v>0</v>
      </c>
      <c r="AE1302" s="22">
        <f t="shared" si="618"/>
        <v>0</v>
      </c>
      <c r="AF1302" s="22">
        <f t="shared" si="618"/>
        <v>0</v>
      </c>
      <c r="AG1302" s="22">
        <f t="shared" si="618"/>
        <v>0</v>
      </c>
      <c r="AH1302" s="22">
        <f t="shared" si="618"/>
        <v>0</v>
      </c>
      <c r="AI1302" s="22">
        <f t="shared" si="618"/>
        <v>0</v>
      </c>
      <c r="AJ1302" s="22">
        <f t="shared" si="618"/>
        <v>0</v>
      </c>
      <c r="AK1302" s="22">
        <f t="shared" si="618"/>
        <v>0</v>
      </c>
      <c r="AL1302" s="22">
        <f t="shared" si="618"/>
        <v>0</v>
      </c>
      <c r="AM1302" s="22">
        <f t="shared" si="618"/>
        <v>0</v>
      </c>
      <c r="AN1302" s="22">
        <f t="shared" si="618"/>
        <v>0</v>
      </c>
      <c r="AO1302" s="22">
        <f t="shared" si="618"/>
        <v>0</v>
      </c>
      <c r="AP1302" s="22">
        <f t="shared" si="618"/>
        <v>0</v>
      </c>
      <c r="AQ1302" s="22">
        <f t="shared" si="618"/>
        <v>0</v>
      </c>
      <c r="AR1302" s="22">
        <f t="shared" si="618"/>
        <v>0</v>
      </c>
      <c r="AS1302" s="22">
        <f t="shared" si="618"/>
        <v>0</v>
      </c>
      <c r="AT1302" s="22">
        <f t="shared" si="618"/>
        <v>0</v>
      </c>
      <c r="AU1302" s="22">
        <f t="shared" si="618"/>
        <v>0</v>
      </c>
      <c r="AV1302" s="22">
        <f t="shared" si="618"/>
        <v>0</v>
      </c>
      <c r="AW1302" s="22">
        <f t="shared" si="618"/>
        <v>0</v>
      </c>
      <c r="AX1302" s="22">
        <f t="shared" si="618"/>
        <v>0</v>
      </c>
      <c r="AY1302" s="22">
        <f t="shared" si="618"/>
        <v>0</v>
      </c>
      <c r="AZ1302" s="22">
        <f t="shared" si="618"/>
        <v>0</v>
      </c>
      <c r="BA1302" s="22">
        <f t="shared" si="618"/>
        <v>0</v>
      </c>
      <c r="BB1302" s="22">
        <f t="shared" si="618"/>
        <v>0</v>
      </c>
      <c r="BC1302" s="22">
        <f t="shared" si="618"/>
        <v>0</v>
      </c>
      <c r="BD1302" s="22">
        <f t="shared" si="618"/>
        <v>0</v>
      </c>
      <c r="BE1302" s="22">
        <f t="shared" si="618"/>
        <v>0</v>
      </c>
      <c r="BF1302" s="22">
        <f t="shared" si="618"/>
        <v>0</v>
      </c>
      <c r="BG1302" s="22">
        <f t="shared" si="618"/>
        <v>0</v>
      </c>
      <c r="BH1302" s="22">
        <f t="shared" si="618"/>
        <v>0</v>
      </c>
      <c r="BI1302" s="22">
        <f t="shared" si="618"/>
        <v>0</v>
      </c>
      <c r="BJ1302" s="22">
        <f t="shared" si="618"/>
        <v>0</v>
      </c>
      <c r="BK1302" s="22">
        <f t="shared" si="618"/>
        <v>0</v>
      </c>
      <c r="BL1302" s="22">
        <f t="shared" si="618"/>
        <v>0</v>
      </c>
      <c r="BM1302" s="22">
        <f t="shared" si="618"/>
        <v>125057.08969842269</v>
      </c>
      <c r="BN1302" s="22">
        <f t="shared" si="618"/>
        <v>500228.35879369074</v>
      </c>
      <c r="BO1302" s="22">
        <f t="shared" si="618"/>
        <v>500228.35879369074</v>
      </c>
    </row>
    <row r="1303" spans="1:67" ht="13.5" customHeight="1" outlineLevel="2">
      <c r="B1303" s="14" t="s">
        <v>536</v>
      </c>
      <c r="J1303" s="2"/>
      <c r="L1303" s="172">
        <f>+L1302*$G1294</f>
        <v>0</v>
      </c>
      <c r="M1303" s="172">
        <f t="shared" ref="M1303:BO1303" si="619">+M1302*$G1294</f>
        <v>0</v>
      </c>
      <c r="N1303" s="172">
        <f t="shared" si="619"/>
        <v>0</v>
      </c>
      <c r="O1303" s="172">
        <f t="shared" si="619"/>
        <v>0</v>
      </c>
      <c r="P1303" s="172">
        <f t="shared" si="619"/>
        <v>0</v>
      </c>
      <c r="Q1303" s="172">
        <f t="shared" si="619"/>
        <v>0</v>
      </c>
      <c r="R1303" s="172">
        <f t="shared" si="619"/>
        <v>0</v>
      </c>
      <c r="S1303" s="172">
        <f t="shared" si="619"/>
        <v>0</v>
      </c>
      <c r="T1303" s="172">
        <f t="shared" si="619"/>
        <v>0</v>
      </c>
      <c r="U1303" s="172">
        <f t="shared" si="619"/>
        <v>0</v>
      </c>
      <c r="V1303" s="172">
        <f t="shared" si="619"/>
        <v>0</v>
      </c>
      <c r="W1303" s="172">
        <f t="shared" si="619"/>
        <v>0</v>
      </c>
      <c r="X1303" s="172">
        <f t="shared" si="619"/>
        <v>0</v>
      </c>
      <c r="Y1303" s="172">
        <f t="shared" si="619"/>
        <v>0</v>
      </c>
      <c r="Z1303" s="172">
        <f t="shared" si="619"/>
        <v>0</v>
      </c>
      <c r="AA1303" s="172">
        <f t="shared" si="619"/>
        <v>0</v>
      </c>
      <c r="AB1303" s="172">
        <f t="shared" si="619"/>
        <v>0</v>
      </c>
      <c r="AC1303" s="172">
        <f t="shared" si="619"/>
        <v>0</v>
      </c>
      <c r="AD1303" s="172">
        <f t="shared" si="619"/>
        <v>0</v>
      </c>
      <c r="AE1303" s="172">
        <f t="shared" si="619"/>
        <v>0</v>
      </c>
      <c r="AF1303" s="172">
        <f t="shared" si="619"/>
        <v>0</v>
      </c>
      <c r="AG1303" s="172">
        <f t="shared" si="619"/>
        <v>0</v>
      </c>
      <c r="AH1303" s="172">
        <f t="shared" si="619"/>
        <v>0</v>
      </c>
      <c r="AI1303" s="172">
        <f t="shared" si="619"/>
        <v>0</v>
      </c>
      <c r="AJ1303" s="172">
        <f t="shared" si="619"/>
        <v>0</v>
      </c>
      <c r="AK1303" s="172">
        <f t="shared" si="619"/>
        <v>0</v>
      </c>
      <c r="AL1303" s="172">
        <f t="shared" si="619"/>
        <v>0</v>
      </c>
      <c r="AM1303" s="172">
        <f t="shared" si="619"/>
        <v>0</v>
      </c>
      <c r="AN1303" s="172">
        <f t="shared" si="619"/>
        <v>0</v>
      </c>
      <c r="AO1303" s="172">
        <f t="shared" si="619"/>
        <v>0</v>
      </c>
      <c r="AP1303" s="172">
        <f t="shared" si="619"/>
        <v>0</v>
      </c>
      <c r="AQ1303" s="172">
        <f t="shared" si="619"/>
        <v>0</v>
      </c>
      <c r="AR1303" s="172">
        <f t="shared" si="619"/>
        <v>0</v>
      </c>
      <c r="AS1303" s="172">
        <f t="shared" si="619"/>
        <v>0</v>
      </c>
      <c r="AT1303" s="172">
        <f t="shared" si="619"/>
        <v>0</v>
      </c>
      <c r="AU1303" s="172">
        <f t="shared" si="619"/>
        <v>0</v>
      </c>
      <c r="AV1303" s="172">
        <f t="shared" si="619"/>
        <v>0</v>
      </c>
      <c r="AW1303" s="172">
        <f t="shared" si="619"/>
        <v>0</v>
      </c>
      <c r="AX1303" s="172">
        <f t="shared" si="619"/>
        <v>0</v>
      </c>
      <c r="AY1303" s="172">
        <f t="shared" si="619"/>
        <v>0</v>
      </c>
      <c r="AZ1303" s="172">
        <f t="shared" si="619"/>
        <v>0</v>
      </c>
      <c r="BA1303" s="172">
        <f t="shared" si="619"/>
        <v>0</v>
      </c>
      <c r="BB1303" s="172">
        <f t="shared" si="619"/>
        <v>0</v>
      </c>
      <c r="BC1303" s="172">
        <f t="shared" si="619"/>
        <v>0</v>
      </c>
      <c r="BD1303" s="172">
        <f t="shared" si="619"/>
        <v>0</v>
      </c>
      <c r="BE1303" s="172">
        <f t="shared" si="619"/>
        <v>0</v>
      </c>
      <c r="BF1303" s="172">
        <f t="shared" si="619"/>
        <v>0</v>
      </c>
      <c r="BG1303" s="172">
        <f t="shared" si="619"/>
        <v>0</v>
      </c>
      <c r="BH1303" s="172">
        <f t="shared" si="619"/>
        <v>0</v>
      </c>
      <c r="BI1303" s="172">
        <f t="shared" si="619"/>
        <v>0</v>
      </c>
      <c r="BJ1303" s="172">
        <f t="shared" si="619"/>
        <v>0</v>
      </c>
      <c r="BK1303" s="172">
        <f t="shared" si="619"/>
        <v>0</v>
      </c>
      <c r="BL1303" s="172">
        <f t="shared" si="619"/>
        <v>0</v>
      </c>
      <c r="BM1303" s="172">
        <f t="shared" si="619"/>
        <v>37.517126909526802</v>
      </c>
      <c r="BN1303" s="172">
        <f t="shared" si="619"/>
        <v>150.06850763810721</v>
      </c>
      <c r="BO1303" s="172">
        <f t="shared" si="619"/>
        <v>150.06850763810721</v>
      </c>
    </row>
    <row r="1304" spans="1:67" ht="13.5" customHeight="1" outlineLevel="2" thickBot="1">
      <c r="B1304" s="14" t="s">
        <v>561</v>
      </c>
      <c r="J1304" s="2"/>
      <c r="L1304" s="157">
        <f t="shared" ref="L1304:BO1304" si="620">SUM(L1298,L1301,L1303)</f>
        <v>0</v>
      </c>
      <c r="M1304" s="157">
        <f t="shared" si="620"/>
        <v>0</v>
      </c>
      <c r="N1304" s="157">
        <f t="shared" si="620"/>
        <v>0</v>
      </c>
      <c r="O1304" s="157">
        <f t="shared" si="620"/>
        <v>0</v>
      </c>
      <c r="P1304" s="157">
        <f t="shared" si="620"/>
        <v>0</v>
      </c>
      <c r="Q1304" s="157">
        <f t="shared" si="620"/>
        <v>0</v>
      </c>
      <c r="R1304" s="157">
        <f t="shared" si="620"/>
        <v>0</v>
      </c>
      <c r="S1304" s="157">
        <f t="shared" si="620"/>
        <v>0</v>
      </c>
      <c r="T1304" s="157">
        <f t="shared" si="620"/>
        <v>0</v>
      </c>
      <c r="U1304" s="157">
        <f t="shared" si="620"/>
        <v>0</v>
      </c>
      <c r="V1304" s="157">
        <f t="shared" si="620"/>
        <v>0</v>
      </c>
      <c r="W1304" s="157">
        <f t="shared" si="620"/>
        <v>0</v>
      </c>
      <c r="X1304" s="157">
        <f t="shared" si="620"/>
        <v>0</v>
      </c>
      <c r="Y1304" s="157">
        <f t="shared" si="620"/>
        <v>0</v>
      </c>
      <c r="Z1304" s="157">
        <f t="shared" si="620"/>
        <v>0</v>
      </c>
      <c r="AA1304" s="157">
        <f t="shared" si="620"/>
        <v>0</v>
      </c>
      <c r="AB1304" s="157">
        <f t="shared" si="620"/>
        <v>0</v>
      </c>
      <c r="AC1304" s="157">
        <f t="shared" si="620"/>
        <v>0</v>
      </c>
      <c r="AD1304" s="157">
        <f t="shared" si="620"/>
        <v>0</v>
      </c>
      <c r="AE1304" s="157">
        <f t="shared" si="620"/>
        <v>0</v>
      </c>
      <c r="AF1304" s="157">
        <f t="shared" si="620"/>
        <v>0</v>
      </c>
      <c r="AG1304" s="157">
        <f t="shared" si="620"/>
        <v>0</v>
      </c>
      <c r="AH1304" s="157">
        <f t="shared" si="620"/>
        <v>0</v>
      </c>
      <c r="AI1304" s="157">
        <f t="shared" si="620"/>
        <v>0</v>
      </c>
      <c r="AJ1304" s="157">
        <f t="shared" si="620"/>
        <v>0</v>
      </c>
      <c r="AK1304" s="157">
        <f t="shared" si="620"/>
        <v>0</v>
      </c>
      <c r="AL1304" s="157">
        <f t="shared" si="620"/>
        <v>0</v>
      </c>
      <c r="AM1304" s="157">
        <f t="shared" si="620"/>
        <v>0</v>
      </c>
      <c r="AN1304" s="157">
        <f t="shared" si="620"/>
        <v>0</v>
      </c>
      <c r="AO1304" s="157">
        <f t="shared" si="620"/>
        <v>0</v>
      </c>
      <c r="AP1304" s="157">
        <f t="shared" si="620"/>
        <v>0</v>
      </c>
      <c r="AQ1304" s="157">
        <f t="shared" si="620"/>
        <v>0</v>
      </c>
      <c r="AR1304" s="157">
        <f t="shared" si="620"/>
        <v>0</v>
      </c>
      <c r="AS1304" s="157">
        <f t="shared" si="620"/>
        <v>0</v>
      </c>
      <c r="AT1304" s="157">
        <f t="shared" si="620"/>
        <v>0</v>
      </c>
      <c r="AU1304" s="157">
        <f t="shared" si="620"/>
        <v>0</v>
      </c>
      <c r="AV1304" s="157">
        <f t="shared" si="620"/>
        <v>0</v>
      </c>
      <c r="AW1304" s="157">
        <f t="shared" si="620"/>
        <v>0</v>
      </c>
      <c r="AX1304" s="157">
        <f t="shared" si="620"/>
        <v>0</v>
      </c>
      <c r="AY1304" s="157">
        <f t="shared" si="620"/>
        <v>0</v>
      </c>
      <c r="AZ1304" s="157">
        <f t="shared" si="620"/>
        <v>0</v>
      </c>
      <c r="BA1304" s="157">
        <f t="shared" si="620"/>
        <v>0</v>
      </c>
      <c r="BB1304" s="157">
        <f t="shared" si="620"/>
        <v>0</v>
      </c>
      <c r="BC1304" s="157">
        <f t="shared" si="620"/>
        <v>0</v>
      </c>
      <c r="BD1304" s="157">
        <f t="shared" si="620"/>
        <v>0</v>
      </c>
      <c r="BE1304" s="157">
        <f t="shared" si="620"/>
        <v>0</v>
      </c>
      <c r="BF1304" s="157">
        <f t="shared" si="620"/>
        <v>0</v>
      </c>
      <c r="BG1304" s="157">
        <f t="shared" si="620"/>
        <v>0</v>
      </c>
      <c r="BH1304" s="157">
        <f t="shared" si="620"/>
        <v>0</v>
      </c>
      <c r="BI1304" s="157">
        <f t="shared" si="620"/>
        <v>0</v>
      </c>
      <c r="BJ1304" s="157">
        <f t="shared" si="620"/>
        <v>0</v>
      </c>
      <c r="BK1304" s="157">
        <f t="shared" si="620"/>
        <v>0</v>
      </c>
      <c r="BL1304" s="157">
        <f t="shared" si="620"/>
        <v>0</v>
      </c>
      <c r="BM1304" s="157">
        <f t="shared" si="620"/>
        <v>14989.655413977191</v>
      </c>
      <c r="BN1304" s="157">
        <f t="shared" si="620"/>
        <v>58864.372121047556</v>
      </c>
      <c r="BO1304" s="157">
        <f t="shared" si="620"/>
        <v>57113.572865269642</v>
      </c>
    </row>
    <row r="1305" spans="1:67" ht="13.5" customHeight="1" outlineLevel="2">
      <c r="B1305" s="14"/>
    </row>
    <row r="1306" spans="1:67" ht="13.5" customHeight="1" outlineLevel="2">
      <c r="B1306" s="14"/>
    </row>
    <row r="1307" spans="1:67" ht="13.5" customHeight="1" outlineLevel="2">
      <c r="B1307" s="14"/>
    </row>
    <row r="1308" spans="1:67" ht="13.5" customHeight="1" outlineLevel="2">
      <c r="B1308" s="14"/>
    </row>
    <row r="1309" spans="1:67" ht="13.5" customHeight="1" outlineLevel="2">
      <c r="B1309" s="14"/>
    </row>
    <row r="1310" spans="1:67" ht="13.5" customHeight="1" outlineLevel="2">
      <c r="B1310" s="14"/>
    </row>
    <row r="1311" spans="1:67" ht="13.5" customHeight="1" outlineLevel="2">
      <c r="B1311" s="14"/>
    </row>
    <row r="1312" spans="1:67" ht="13.5" customHeight="1" outlineLevel="1">
      <c r="A1312">
        <f>A1282+1</f>
        <v>44</v>
      </c>
      <c r="B1312" s="158" t="s">
        <v>547</v>
      </c>
      <c r="C1312" s="150"/>
      <c r="G1312" s="159" t="s">
        <v>548</v>
      </c>
      <c r="H1312" s="1">
        <f>+C1317</f>
        <v>2065</v>
      </c>
      <c r="I1312" s="2">
        <f>+E1324</f>
        <v>288022.61865456571</v>
      </c>
      <c r="J1312" s="2">
        <f>NPV($C$4,M1312:BO1312)+L1312</f>
        <v>1621.9085910293893</v>
      </c>
      <c r="L1312" s="2">
        <f>+L1334</f>
        <v>0</v>
      </c>
      <c r="M1312" s="2">
        <f t="shared" ref="M1312:BO1312" si="621">+M1334</f>
        <v>0</v>
      </c>
      <c r="N1312" s="2">
        <f t="shared" si="621"/>
        <v>0</v>
      </c>
      <c r="O1312" s="2">
        <f t="shared" si="621"/>
        <v>0</v>
      </c>
      <c r="P1312" s="2">
        <f t="shared" si="621"/>
        <v>0</v>
      </c>
      <c r="Q1312" s="2">
        <f t="shared" si="621"/>
        <v>0</v>
      </c>
      <c r="R1312" s="2">
        <f t="shared" si="621"/>
        <v>0</v>
      </c>
      <c r="S1312" s="2">
        <f t="shared" si="621"/>
        <v>0</v>
      </c>
      <c r="T1312" s="2">
        <f t="shared" si="621"/>
        <v>0</v>
      </c>
      <c r="U1312" s="2">
        <f t="shared" si="621"/>
        <v>0</v>
      </c>
      <c r="V1312" s="2">
        <f t="shared" si="621"/>
        <v>0</v>
      </c>
      <c r="W1312" s="2">
        <f t="shared" si="621"/>
        <v>0</v>
      </c>
      <c r="X1312" s="2">
        <f t="shared" si="621"/>
        <v>0</v>
      </c>
      <c r="Y1312" s="2">
        <f t="shared" si="621"/>
        <v>0</v>
      </c>
      <c r="Z1312" s="2">
        <f t="shared" si="621"/>
        <v>0</v>
      </c>
      <c r="AA1312" s="2">
        <f t="shared" si="621"/>
        <v>0</v>
      </c>
      <c r="AB1312" s="2">
        <f t="shared" si="621"/>
        <v>0</v>
      </c>
      <c r="AC1312" s="2">
        <f t="shared" si="621"/>
        <v>0</v>
      </c>
      <c r="AD1312" s="2">
        <f t="shared" si="621"/>
        <v>0</v>
      </c>
      <c r="AE1312" s="2">
        <f t="shared" si="621"/>
        <v>0</v>
      </c>
      <c r="AF1312" s="2">
        <f t="shared" si="621"/>
        <v>0</v>
      </c>
      <c r="AG1312" s="2">
        <f t="shared" si="621"/>
        <v>0</v>
      </c>
      <c r="AH1312" s="2">
        <f t="shared" si="621"/>
        <v>0</v>
      </c>
      <c r="AI1312" s="2">
        <f t="shared" si="621"/>
        <v>0</v>
      </c>
      <c r="AJ1312" s="2">
        <f t="shared" si="621"/>
        <v>0</v>
      </c>
      <c r="AK1312" s="2">
        <f t="shared" si="621"/>
        <v>0</v>
      </c>
      <c r="AL1312" s="2">
        <f t="shared" si="621"/>
        <v>0</v>
      </c>
      <c r="AM1312" s="2">
        <f t="shared" si="621"/>
        <v>0</v>
      </c>
      <c r="AN1312" s="2">
        <f t="shared" si="621"/>
        <v>0</v>
      </c>
      <c r="AO1312" s="2">
        <f t="shared" si="621"/>
        <v>0</v>
      </c>
      <c r="AP1312" s="2">
        <f t="shared" si="621"/>
        <v>0</v>
      </c>
      <c r="AQ1312" s="2">
        <f t="shared" si="621"/>
        <v>0</v>
      </c>
      <c r="AR1312" s="2">
        <f t="shared" si="621"/>
        <v>0</v>
      </c>
      <c r="AS1312" s="2">
        <f t="shared" si="621"/>
        <v>0</v>
      </c>
      <c r="AT1312" s="2">
        <f t="shared" si="621"/>
        <v>0</v>
      </c>
      <c r="AU1312" s="2">
        <f t="shared" si="621"/>
        <v>0</v>
      </c>
      <c r="AV1312" s="2">
        <f t="shared" si="621"/>
        <v>0</v>
      </c>
      <c r="AW1312" s="2">
        <f t="shared" si="621"/>
        <v>0</v>
      </c>
      <c r="AX1312" s="2">
        <f t="shared" si="621"/>
        <v>0</v>
      </c>
      <c r="AY1312" s="2">
        <f t="shared" si="621"/>
        <v>0</v>
      </c>
      <c r="AZ1312" s="2">
        <f t="shared" si="621"/>
        <v>0</v>
      </c>
      <c r="BA1312" s="2">
        <f t="shared" si="621"/>
        <v>0</v>
      </c>
      <c r="BB1312" s="2">
        <f t="shared" si="621"/>
        <v>0</v>
      </c>
      <c r="BC1312" s="2">
        <f t="shared" si="621"/>
        <v>0</v>
      </c>
      <c r="BD1312" s="2">
        <f t="shared" si="621"/>
        <v>0</v>
      </c>
      <c r="BE1312" s="2">
        <f t="shared" si="621"/>
        <v>0</v>
      </c>
      <c r="BF1312" s="2">
        <f t="shared" si="621"/>
        <v>0</v>
      </c>
      <c r="BG1312" s="2">
        <f t="shared" si="621"/>
        <v>0</v>
      </c>
      <c r="BH1312" s="2">
        <f t="shared" si="621"/>
        <v>0</v>
      </c>
      <c r="BI1312" s="2">
        <f t="shared" si="621"/>
        <v>0</v>
      </c>
      <c r="BJ1312" s="2">
        <f t="shared" si="621"/>
        <v>0</v>
      </c>
      <c r="BK1312" s="2">
        <f t="shared" si="621"/>
        <v>0</v>
      </c>
      <c r="BL1312" s="2">
        <f t="shared" si="621"/>
        <v>0</v>
      </c>
      <c r="BM1312" s="2">
        <f t="shared" si="621"/>
        <v>2644.6076832296299</v>
      </c>
      <c r="BN1312" s="2">
        <f t="shared" si="621"/>
        <v>31298.457893796138</v>
      </c>
      <c r="BO1312" s="2">
        <f t="shared" si="621"/>
        <v>30491.994561563359</v>
      </c>
    </row>
    <row r="1313" spans="2:67" ht="13.5" customHeight="1" outlineLevel="2">
      <c r="B1313" s="160" t="str">
        <f>"Jan "&amp;$L$10&amp;" $"</f>
        <v>Jan 2012 $</v>
      </c>
      <c r="C1313" s="161">
        <v>72099.644</v>
      </c>
      <c r="D1313" s="60"/>
      <c r="E1313" s="60"/>
      <c r="F1313" s="60"/>
      <c r="G1313" s="60"/>
      <c r="H1313" s="162"/>
    </row>
    <row r="1314" spans="2:67" ht="13.5" customHeight="1" outlineLevel="2">
      <c r="B1314" s="14" t="s">
        <v>549</v>
      </c>
      <c r="C1314" s="163">
        <v>1.0500000000000001E-2</v>
      </c>
      <c r="D1314" s="163">
        <v>0.26740000000000003</v>
      </c>
      <c r="E1314" s="163">
        <v>0.72209999999999996</v>
      </c>
      <c r="F1314" s="163">
        <v>0</v>
      </c>
      <c r="G1314" s="163">
        <v>0</v>
      </c>
      <c r="H1314" s="164"/>
      <c r="J1314" s="17"/>
      <c r="K1314" s="17"/>
    </row>
    <row r="1315" spans="2:67" ht="13.5" customHeight="1" outlineLevel="2">
      <c r="B1315" s="14" t="s">
        <v>323</v>
      </c>
      <c r="C1315" s="193">
        <v>2.5499999999999998E-2</v>
      </c>
      <c r="D1315" s="60"/>
      <c r="E1315" s="60"/>
      <c r="F1315" s="60"/>
      <c r="G1315" s="60"/>
    </row>
    <row r="1316" spans="2:67" ht="13.5" customHeight="1" outlineLevel="2">
      <c r="B1316" s="14" t="s">
        <v>550</v>
      </c>
      <c r="C1316" s="159">
        <v>2063</v>
      </c>
      <c r="D1316" s="159">
        <v>4</v>
      </c>
    </row>
    <row r="1317" spans="2:67" ht="13.5" customHeight="1" outlineLevel="2">
      <c r="B1317" s="14" t="s">
        <v>551</v>
      </c>
      <c r="C1317" s="159">
        <v>2065</v>
      </c>
      <c r="D1317" s="159">
        <v>12</v>
      </c>
    </row>
    <row r="1318" spans="2:67" ht="13.5" customHeight="1" outlineLevel="2">
      <c r="B1318" s="15" t="s">
        <v>552</v>
      </c>
      <c r="L1318" s="166">
        <f t="shared" ref="L1318:BO1318" si="622">(1+$C1315)^L$21</f>
        <v>1.0126697388586272</v>
      </c>
      <c r="M1318" s="166">
        <f t="shared" si="622"/>
        <v>1.0384928171995222</v>
      </c>
      <c r="N1318" s="166">
        <f t="shared" si="622"/>
        <v>1.0649743840381101</v>
      </c>
      <c r="O1318" s="166">
        <f t="shared" si="622"/>
        <v>1.092131230831082</v>
      </c>
      <c r="P1318" s="166">
        <f t="shared" si="622"/>
        <v>1.1199805772172746</v>
      </c>
      <c r="Q1318" s="166">
        <f t="shared" si="622"/>
        <v>1.1485400819363152</v>
      </c>
      <c r="R1318" s="166">
        <f t="shared" si="622"/>
        <v>1.1778278540256915</v>
      </c>
      <c r="S1318" s="166">
        <f t="shared" si="622"/>
        <v>1.2078624643033467</v>
      </c>
      <c r="T1318" s="166">
        <f t="shared" si="622"/>
        <v>1.2386629571430821</v>
      </c>
      <c r="U1318" s="166">
        <f t="shared" si="622"/>
        <v>1.2702488625502308</v>
      </c>
      <c r="V1318" s="166">
        <f t="shared" si="622"/>
        <v>1.3026402085452617</v>
      </c>
      <c r="W1318" s="166">
        <f t="shared" si="622"/>
        <v>1.335857533863166</v>
      </c>
      <c r="X1318" s="166">
        <f t="shared" si="622"/>
        <v>1.369921900976677</v>
      </c>
      <c r="Y1318" s="166">
        <f t="shared" si="622"/>
        <v>1.4048549094515823</v>
      </c>
      <c r="Z1318" s="166">
        <f t="shared" si="622"/>
        <v>1.4406787096425977</v>
      </c>
      <c r="AA1318" s="166">
        <f t="shared" si="622"/>
        <v>1.477416016738484</v>
      </c>
      <c r="AB1318" s="166">
        <f t="shared" si="622"/>
        <v>1.5150901251653155</v>
      </c>
      <c r="AC1318" s="166">
        <f t="shared" si="622"/>
        <v>1.5537249233570312</v>
      </c>
      <c r="AD1318" s="166">
        <f t="shared" si="622"/>
        <v>1.5933449089026355</v>
      </c>
      <c r="AE1318" s="166">
        <f t="shared" si="622"/>
        <v>1.6339752040796529</v>
      </c>
      <c r="AF1318" s="166">
        <f t="shared" si="622"/>
        <v>1.6756415717836841</v>
      </c>
      <c r="AG1318" s="166">
        <f t="shared" si="622"/>
        <v>1.7183704318641684</v>
      </c>
      <c r="AH1318" s="166">
        <f t="shared" si="622"/>
        <v>1.7621888778767048</v>
      </c>
      <c r="AI1318" s="166">
        <f t="shared" si="622"/>
        <v>1.8071246942625607</v>
      </c>
      <c r="AJ1318" s="166">
        <f t="shared" si="622"/>
        <v>1.8532063739662561</v>
      </c>
      <c r="AK1318" s="166">
        <f t="shared" si="622"/>
        <v>1.9004631365023958</v>
      </c>
      <c r="AL1318" s="166">
        <f t="shared" si="622"/>
        <v>1.9489249464832072</v>
      </c>
      <c r="AM1318" s="166">
        <f t="shared" si="622"/>
        <v>1.998622532618529</v>
      </c>
      <c r="AN1318" s="166">
        <f t="shared" si="622"/>
        <v>2.0495874072003017</v>
      </c>
      <c r="AO1318" s="166">
        <f t="shared" si="622"/>
        <v>2.1018518860839097</v>
      </c>
      <c r="AP1318" s="166">
        <f t="shared" si="622"/>
        <v>2.1554491091790493</v>
      </c>
      <c r="AQ1318" s="166">
        <f t="shared" si="622"/>
        <v>2.2104130614631154</v>
      </c>
      <c r="AR1318" s="166">
        <f t="shared" si="622"/>
        <v>2.2667785945304249</v>
      </c>
      <c r="AS1318" s="166">
        <f t="shared" si="622"/>
        <v>2.3245814486909508</v>
      </c>
      <c r="AT1318" s="166">
        <f t="shared" si="622"/>
        <v>2.3838582756325706</v>
      </c>
      <c r="AU1318" s="166">
        <f t="shared" si="622"/>
        <v>2.444646661661201</v>
      </c>
      <c r="AV1318" s="166">
        <f t="shared" si="622"/>
        <v>2.5069851515335619</v>
      </c>
      <c r="AW1318" s="166">
        <f t="shared" si="622"/>
        <v>2.570913272897668</v>
      </c>
      <c r="AX1318" s="166">
        <f t="shared" si="622"/>
        <v>2.6364715613565588</v>
      </c>
      <c r="AY1318" s="166">
        <f t="shared" si="622"/>
        <v>2.7037015861711513</v>
      </c>
      <c r="AZ1318" s="166">
        <f t="shared" si="622"/>
        <v>2.7726459766185156</v>
      </c>
      <c r="BA1318" s="166">
        <f t="shared" si="622"/>
        <v>2.8433484490222884</v>
      </c>
      <c r="BB1318" s="166">
        <f t="shared" si="622"/>
        <v>2.9158538344723568</v>
      </c>
      <c r="BC1318" s="166">
        <f t="shared" si="622"/>
        <v>2.9902081072514015</v>
      </c>
      <c r="BD1318" s="166">
        <f t="shared" si="622"/>
        <v>3.0664584139863131</v>
      </c>
      <c r="BE1318" s="166">
        <f t="shared" si="622"/>
        <v>3.1446531035429639</v>
      </c>
      <c r="BF1318" s="166">
        <f t="shared" si="622"/>
        <v>3.2248417576833104</v>
      </c>
      <c r="BG1318" s="166">
        <f t="shared" si="622"/>
        <v>3.3070752225042348</v>
      </c>
      <c r="BH1318" s="166">
        <f t="shared" si="622"/>
        <v>3.3914056406780926</v>
      </c>
      <c r="BI1318" s="166">
        <f t="shared" si="622"/>
        <v>3.477886484515385</v>
      </c>
      <c r="BJ1318" s="166">
        <f t="shared" si="622"/>
        <v>3.5665725898705269</v>
      </c>
      <c r="BK1318" s="166">
        <f t="shared" si="622"/>
        <v>3.6575201909122264</v>
      </c>
      <c r="BL1318" s="166">
        <f t="shared" si="622"/>
        <v>3.7507869557804878</v>
      </c>
      <c r="BM1318" s="166">
        <f t="shared" si="622"/>
        <v>3.8464320231528903</v>
      </c>
      <c r="BN1318" s="166">
        <f t="shared" si="622"/>
        <v>3.9445160397432901</v>
      </c>
      <c r="BO1318" s="166">
        <f t="shared" si="622"/>
        <v>4.0451011987567442</v>
      </c>
    </row>
    <row r="1319" spans="2:67" ht="13.5" customHeight="1" outlineLevel="2">
      <c r="B1319" s="14" t="s">
        <v>553</v>
      </c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</row>
    <row r="1320" spans="2:67" ht="13.5" customHeight="1" outlineLevel="2">
      <c r="B1320" s="64" t="s">
        <v>554</v>
      </c>
      <c r="L1320" s="2">
        <f t="shared" ref="L1320:BO1320" si="623">IF(L$10&gt;$C1317,0,+K1323)</f>
        <v>0</v>
      </c>
      <c r="M1320" s="2">
        <f t="shared" si="623"/>
        <v>0</v>
      </c>
      <c r="N1320" s="2">
        <f t="shared" si="623"/>
        <v>0</v>
      </c>
      <c r="O1320" s="2">
        <f t="shared" si="623"/>
        <v>0</v>
      </c>
      <c r="P1320" s="2">
        <f t="shared" si="623"/>
        <v>0</v>
      </c>
      <c r="Q1320" s="2">
        <f t="shared" si="623"/>
        <v>0</v>
      </c>
      <c r="R1320" s="2">
        <f t="shared" si="623"/>
        <v>0</v>
      </c>
      <c r="S1320" s="2">
        <f t="shared" si="623"/>
        <v>0</v>
      </c>
      <c r="T1320" s="2">
        <f t="shared" si="623"/>
        <v>0</v>
      </c>
      <c r="U1320" s="2">
        <f t="shared" si="623"/>
        <v>0</v>
      </c>
      <c r="V1320" s="2">
        <f t="shared" si="623"/>
        <v>0</v>
      </c>
      <c r="W1320" s="2">
        <f t="shared" si="623"/>
        <v>0</v>
      </c>
      <c r="X1320" s="2">
        <f t="shared" si="623"/>
        <v>0</v>
      </c>
      <c r="Y1320" s="2">
        <f t="shared" si="623"/>
        <v>0</v>
      </c>
      <c r="Z1320" s="2">
        <f t="shared" si="623"/>
        <v>0</v>
      </c>
      <c r="AA1320" s="2">
        <f t="shared" si="623"/>
        <v>0</v>
      </c>
      <c r="AB1320" s="2">
        <f t="shared" si="623"/>
        <v>0</v>
      </c>
      <c r="AC1320" s="2">
        <f t="shared" si="623"/>
        <v>0</v>
      </c>
      <c r="AD1320" s="2">
        <f t="shared" si="623"/>
        <v>0</v>
      </c>
      <c r="AE1320" s="2">
        <f t="shared" si="623"/>
        <v>0</v>
      </c>
      <c r="AF1320" s="2">
        <f t="shared" si="623"/>
        <v>0</v>
      </c>
      <c r="AG1320" s="2">
        <f t="shared" si="623"/>
        <v>0</v>
      </c>
      <c r="AH1320" s="2">
        <f t="shared" si="623"/>
        <v>0</v>
      </c>
      <c r="AI1320" s="2">
        <f t="shared" si="623"/>
        <v>0</v>
      </c>
      <c r="AJ1320" s="2">
        <f t="shared" si="623"/>
        <v>0</v>
      </c>
      <c r="AK1320" s="2">
        <f t="shared" si="623"/>
        <v>0</v>
      </c>
      <c r="AL1320" s="2">
        <f t="shared" si="623"/>
        <v>0</v>
      </c>
      <c r="AM1320" s="2">
        <f t="shared" si="623"/>
        <v>0</v>
      </c>
      <c r="AN1320" s="2">
        <f t="shared" si="623"/>
        <v>0</v>
      </c>
      <c r="AO1320" s="2">
        <f t="shared" si="623"/>
        <v>0</v>
      </c>
      <c r="AP1320" s="2">
        <f t="shared" si="623"/>
        <v>0</v>
      </c>
      <c r="AQ1320" s="2">
        <f t="shared" si="623"/>
        <v>0</v>
      </c>
      <c r="AR1320" s="2">
        <f t="shared" si="623"/>
        <v>0</v>
      </c>
      <c r="AS1320" s="2">
        <f t="shared" si="623"/>
        <v>0</v>
      </c>
      <c r="AT1320" s="2">
        <f t="shared" si="623"/>
        <v>0</v>
      </c>
      <c r="AU1320" s="2">
        <f t="shared" si="623"/>
        <v>0</v>
      </c>
      <c r="AV1320" s="2">
        <f t="shared" si="623"/>
        <v>0</v>
      </c>
      <c r="AW1320" s="2">
        <f t="shared" si="623"/>
        <v>0</v>
      </c>
      <c r="AX1320" s="2">
        <f t="shared" si="623"/>
        <v>0</v>
      </c>
      <c r="AY1320" s="2">
        <f t="shared" si="623"/>
        <v>0</v>
      </c>
      <c r="AZ1320" s="2">
        <f t="shared" si="623"/>
        <v>0</v>
      </c>
      <c r="BA1320" s="2">
        <f t="shared" si="623"/>
        <v>0</v>
      </c>
      <c r="BB1320" s="2">
        <f t="shared" si="623"/>
        <v>0</v>
      </c>
      <c r="BC1320" s="2">
        <f t="shared" si="623"/>
        <v>0</v>
      </c>
      <c r="BD1320" s="2">
        <f t="shared" si="623"/>
        <v>0</v>
      </c>
      <c r="BE1320" s="2">
        <f t="shared" si="623"/>
        <v>0</v>
      </c>
      <c r="BF1320" s="2">
        <f t="shared" si="623"/>
        <v>0</v>
      </c>
      <c r="BG1320" s="2">
        <f t="shared" si="623"/>
        <v>0</v>
      </c>
      <c r="BH1320" s="2">
        <f t="shared" si="623"/>
        <v>0</v>
      </c>
      <c r="BI1320" s="2">
        <f t="shared" si="623"/>
        <v>0</v>
      </c>
      <c r="BJ1320" s="2">
        <f t="shared" si="623"/>
        <v>0</v>
      </c>
      <c r="BK1320" s="2">
        <f t="shared" si="623"/>
        <v>0</v>
      </c>
      <c r="BL1320" s="2">
        <f t="shared" si="623"/>
        <v>2833.8083634552436</v>
      </c>
      <c r="BM1320" s="2">
        <f t="shared" si="623"/>
        <v>77583.795543066022</v>
      </c>
      <c r="BN1320" s="2">
        <f t="shared" si="623"/>
        <v>0</v>
      </c>
      <c r="BO1320" s="2">
        <f t="shared" si="623"/>
        <v>0</v>
      </c>
    </row>
    <row r="1321" spans="2:67" ht="13.5" customHeight="1" outlineLevel="2">
      <c r="B1321" s="64" t="s">
        <v>555</v>
      </c>
      <c r="L1321" s="2">
        <f t="shared" ref="L1321:BO1321" si="624">IF(AND(L$10&gt;=$C1316,L$10&lt;=$C1317),INDEX($C1314:$G1314,1,L$10-$C1316+1)*$C1313*L1318,0)</f>
        <v>0</v>
      </c>
      <c r="M1321" s="2">
        <f t="shared" si="624"/>
        <v>0</v>
      </c>
      <c r="N1321" s="2">
        <f t="shared" si="624"/>
        <v>0</v>
      </c>
      <c r="O1321" s="2">
        <f t="shared" si="624"/>
        <v>0</v>
      </c>
      <c r="P1321" s="2">
        <f t="shared" si="624"/>
        <v>0</v>
      </c>
      <c r="Q1321" s="2">
        <f t="shared" si="624"/>
        <v>0</v>
      </c>
      <c r="R1321" s="2">
        <f t="shared" si="624"/>
        <v>0</v>
      </c>
      <c r="S1321" s="2">
        <f t="shared" si="624"/>
        <v>0</v>
      </c>
      <c r="T1321" s="2">
        <f t="shared" si="624"/>
        <v>0</v>
      </c>
      <c r="U1321" s="2">
        <f t="shared" si="624"/>
        <v>0</v>
      </c>
      <c r="V1321" s="2">
        <f t="shared" si="624"/>
        <v>0</v>
      </c>
      <c r="W1321" s="2">
        <f t="shared" si="624"/>
        <v>0</v>
      </c>
      <c r="X1321" s="2">
        <f t="shared" si="624"/>
        <v>0</v>
      </c>
      <c r="Y1321" s="2">
        <f t="shared" si="624"/>
        <v>0</v>
      </c>
      <c r="Z1321" s="2">
        <f t="shared" si="624"/>
        <v>0</v>
      </c>
      <c r="AA1321" s="2">
        <f t="shared" si="624"/>
        <v>0</v>
      </c>
      <c r="AB1321" s="2">
        <f t="shared" si="624"/>
        <v>0</v>
      </c>
      <c r="AC1321" s="2">
        <f t="shared" si="624"/>
        <v>0</v>
      </c>
      <c r="AD1321" s="2">
        <f t="shared" si="624"/>
        <v>0</v>
      </c>
      <c r="AE1321" s="2">
        <f t="shared" si="624"/>
        <v>0</v>
      </c>
      <c r="AF1321" s="2">
        <f t="shared" si="624"/>
        <v>0</v>
      </c>
      <c r="AG1321" s="2">
        <f t="shared" si="624"/>
        <v>0</v>
      </c>
      <c r="AH1321" s="2">
        <f t="shared" si="624"/>
        <v>0</v>
      </c>
      <c r="AI1321" s="2">
        <f t="shared" si="624"/>
        <v>0</v>
      </c>
      <c r="AJ1321" s="2">
        <f t="shared" si="624"/>
        <v>0</v>
      </c>
      <c r="AK1321" s="2">
        <f t="shared" si="624"/>
        <v>0</v>
      </c>
      <c r="AL1321" s="2">
        <f t="shared" si="624"/>
        <v>0</v>
      </c>
      <c r="AM1321" s="2">
        <f t="shared" si="624"/>
        <v>0</v>
      </c>
      <c r="AN1321" s="2">
        <f t="shared" si="624"/>
        <v>0</v>
      </c>
      <c r="AO1321" s="2">
        <f t="shared" si="624"/>
        <v>0</v>
      </c>
      <c r="AP1321" s="2">
        <f t="shared" si="624"/>
        <v>0</v>
      </c>
      <c r="AQ1321" s="2">
        <f t="shared" si="624"/>
        <v>0</v>
      </c>
      <c r="AR1321" s="2">
        <f t="shared" si="624"/>
        <v>0</v>
      </c>
      <c r="AS1321" s="2">
        <f t="shared" si="624"/>
        <v>0</v>
      </c>
      <c r="AT1321" s="2">
        <f t="shared" si="624"/>
        <v>0</v>
      </c>
      <c r="AU1321" s="2">
        <f t="shared" si="624"/>
        <v>0</v>
      </c>
      <c r="AV1321" s="2">
        <f t="shared" si="624"/>
        <v>0</v>
      </c>
      <c r="AW1321" s="2">
        <f t="shared" si="624"/>
        <v>0</v>
      </c>
      <c r="AX1321" s="2">
        <f t="shared" si="624"/>
        <v>0</v>
      </c>
      <c r="AY1321" s="2">
        <f t="shared" si="624"/>
        <v>0</v>
      </c>
      <c r="AZ1321" s="2">
        <f t="shared" si="624"/>
        <v>0</v>
      </c>
      <c r="BA1321" s="2">
        <f t="shared" si="624"/>
        <v>0</v>
      </c>
      <c r="BB1321" s="2">
        <f t="shared" si="624"/>
        <v>0</v>
      </c>
      <c r="BC1321" s="2">
        <f t="shared" si="624"/>
        <v>0</v>
      </c>
      <c r="BD1321" s="2">
        <f t="shared" si="624"/>
        <v>0</v>
      </c>
      <c r="BE1321" s="2">
        <f t="shared" si="624"/>
        <v>0</v>
      </c>
      <c r="BF1321" s="2">
        <f t="shared" si="624"/>
        <v>0</v>
      </c>
      <c r="BG1321" s="2">
        <f t="shared" si="624"/>
        <v>0</v>
      </c>
      <c r="BH1321" s="2">
        <f t="shared" si="624"/>
        <v>0</v>
      </c>
      <c r="BI1321" s="2">
        <f t="shared" si="624"/>
        <v>0</v>
      </c>
      <c r="BJ1321" s="2">
        <f t="shared" si="624"/>
        <v>0</v>
      </c>
      <c r="BK1321" s="2">
        <f t="shared" si="624"/>
        <v>2768.9119887196275</v>
      </c>
      <c r="BL1321" s="2">
        <f t="shared" si="624"/>
        <v>72313.090091534381</v>
      </c>
      <c r="BM1321" s="2">
        <f t="shared" si="624"/>
        <v>200257.37866548967</v>
      </c>
      <c r="BN1321" s="2">
        <f t="shared" si="624"/>
        <v>0</v>
      </c>
      <c r="BO1321" s="2">
        <f t="shared" si="624"/>
        <v>0</v>
      </c>
    </row>
    <row r="1322" spans="2:67" ht="13.5" customHeight="1" outlineLevel="2">
      <c r="B1322" s="64" t="s">
        <v>3</v>
      </c>
      <c r="C1322" s="165">
        <v>6.25E-2</v>
      </c>
      <c r="L1322" s="2">
        <f t="shared" ref="L1322:BO1322" si="625">SUM(L1320,L1321/2)*$C1322*IF(L$10=$C1316,(13-$D1316)/12,IF(L$10=$C1317,($D1317-1)/12,1))</f>
        <v>0</v>
      </c>
      <c r="M1322" s="2">
        <f t="shared" si="625"/>
        <v>0</v>
      </c>
      <c r="N1322" s="2">
        <f t="shared" si="625"/>
        <v>0</v>
      </c>
      <c r="O1322" s="2">
        <f t="shared" si="625"/>
        <v>0</v>
      </c>
      <c r="P1322" s="2">
        <f t="shared" si="625"/>
        <v>0</v>
      </c>
      <c r="Q1322" s="2">
        <f t="shared" si="625"/>
        <v>0</v>
      </c>
      <c r="R1322" s="2">
        <f t="shared" si="625"/>
        <v>0</v>
      </c>
      <c r="S1322" s="2">
        <f t="shared" si="625"/>
        <v>0</v>
      </c>
      <c r="T1322" s="2">
        <f t="shared" si="625"/>
        <v>0</v>
      </c>
      <c r="U1322" s="2">
        <f t="shared" si="625"/>
        <v>0</v>
      </c>
      <c r="V1322" s="2">
        <f t="shared" si="625"/>
        <v>0</v>
      </c>
      <c r="W1322" s="2">
        <f t="shared" si="625"/>
        <v>0</v>
      </c>
      <c r="X1322" s="2">
        <f t="shared" si="625"/>
        <v>0</v>
      </c>
      <c r="Y1322" s="2">
        <f t="shared" si="625"/>
        <v>0</v>
      </c>
      <c r="Z1322" s="2">
        <f t="shared" si="625"/>
        <v>0</v>
      </c>
      <c r="AA1322" s="2">
        <f t="shared" si="625"/>
        <v>0</v>
      </c>
      <c r="AB1322" s="2">
        <f t="shared" si="625"/>
        <v>0</v>
      </c>
      <c r="AC1322" s="2">
        <f t="shared" si="625"/>
        <v>0</v>
      </c>
      <c r="AD1322" s="2">
        <f t="shared" si="625"/>
        <v>0</v>
      </c>
      <c r="AE1322" s="2">
        <f t="shared" si="625"/>
        <v>0</v>
      </c>
      <c r="AF1322" s="2">
        <f t="shared" si="625"/>
        <v>0</v>
      </c>
      <c r="AG1322" s="2">
        <f t="shared" si="625"/>
        <v>0</v>
      </c>
      <c r="AH1322" s="2">
        <f t="shared" si="625"/>
        <v>0</v>
      </c>
      <c r="AI1322" s="2">
        <f t="shared" si="625"/>
        <v>0</v>
      </c>
      <c r="AJ1322" s="2">
        <f t="shared" si="625"/>
        <v>0</v>
      </c>
      <c r="AK1322" s="2">
        <f t="shared" si="625"/>
        <v>0</v>
      </c>
      <c r="AL1322" s="2">
        <f t="shared" si="625"/>
        <v>0</v>
      </c>
      <c r="AM1322" s="2">
        <f t="shared" si="625"/>
        <v>0</v>
      </c>
      <c r="AN1322" s="2">
        <f t="shared" si="625"/>
        <v>0</v>
      </c>
      <c r="AO1322" s="2">
        <f t="shared" si="625"/>
        <v>0</v>
      </c>
      <c r="AP1322" s="2">
        <f t="shared" si="625"/>
        <v>0</v>
      </c>
      <c r="AQ1322" s="2">
        <f t="shared" si="625"/>
        <v>0</v>
      </c>
      <c r="AR1322" s="2">
        <f t="shared" si="625"/>
        <v>0</v>
      </c>
      <c r="AS1322" s="2">
        <f t="shared" si="625"/>
        <v>0</v>
      </c>
      <c r="AT1322" s="2">
        <f t="shared" si="625"/>
        <v>0</v>
      </c>
      <c r="AU1322" s="2">
        <f t="shared" si="625"/>
        <v>0</v>
      </c>
      <c r="AV1322" s="2">
        <f t="shared" si="625"/>
        <v>0</v>
      </c>
      <c r="AW1322" s="2">
        <f t="shared" si="625"/>
        <v>0</v>
      </c>
      <c r="AX1322" s="2">
        <f t="shared" si="625"/>
        <v>0</v>
      </c>
      <c r="AY1322" s="2">
        <f t="shared" si="625"/>
        <v>0</v>
      </c>
      <c r="AZ1322" s="2">
        <f t="shared" si="625"/>
        <v>0</v>
      </c>
      <c r="BA1322" s="2">
        <f t="shared" si="625"/>
        <v>0</v>
      </c>
      <c r="BB1322" s="2">
        <f t="shared" si="625"/>
        <v>0</v>
      </c>
      <c r="BC1322" s="2">
        <f t="shared" si="625"/>
        <v>0</v>
      </c>
      <c r="BD1322" s="2">
        <f t="shared" si="625"/>
        <v>0</v>
      </c>
      <c r="BE1322" s="2">
        <f t="shared" si="625"/>
        <v>0</v>
      </c>
      <c r="BF1322" s="2">
        <f t="shared" si="625"/>
        <v>0</v>
      </c>
      <c r="BG1322" s="2">
        <f t="shared" si="625"/>
        <v>0</v>
      </c>
      <c r="BH1322" s="2">
        <f t="shared" si="625"/>
        <v>0</v>
      </c>
      <c r="BI1322" s="2">
        <f t="shared" si="625"/>
        <v>0</v>
      </c>
      <c r="BJ1322" s="2">
        <f t="shared" si="625"/>
        <v>0</v>
      </c>
      <c r="BK1322" s="2">
        <f t="shared" si="625"/>
        <v>64.896374735616263</v>
      </c>
      <c r="BL1322" s="2">
        <f t="shared" si="625"/>
        <v>2436.8970880764023</v>
      </c>
      <c r="BM1322" s="2">
        <f t="shared" si="625"/>
        <v>10181.444446009997</v>
      </c>
      <c r="BN1322" s="2">
        <f t="shared" si="625"/>
        <v>0</v>
      </c>
      <c r="BO1322" s="2">
        <f t="shared" si="625"/>
        <v>0</v>
      </c>
    </row>
    <row r="1323" spans="2:67" ht="13.5" customHeight="1" outlineLevel="2">
      <c r="B1323" s="64" t="s">
        <v>556</v>
      </c>
      <c r="K1323" s="167"/>
      <c r="L1323" s="2">
        <f>SUM(L1320:L1322)</f>
        <v>0</v>
      </c>
      <c r="M1323" s="2">
        <f t="shared" ref="M1323:BO1323" si="626">SUM(M1320:M1322)</f>
        <v>0</v>
      </c>
      <c r="N1323" s="2">
        <f t="shared" si="626"/>
        <v>0</v>
      </c>
      <c r="O1323" s="2">
        <f t="shared" si="626"/>
        <v>0</v>
      </c>
      <c r="P1323" s="2">
        <f t="shared" si="626"/>
        <v>0</v>
      </c>
      <c r="Q1323" s="2">
        <f t="shared" si="626"/>
        <v>0</v>
      </c>
      <c r="R1323" s="2">
        <f t="shared" si="626"/>
        <v>0</v>
      </c>
      <c r="S1323" s="2">
        <f t="shared" si="626"/>
        <v>0</v>
      </c>
      <c r="T1323" s="2">
        <f t="shared" si="626"/>
        <v>0</v>
      </c>
      <c r="U1323" s="2">
        <f t="shared" si="626"/>
        <v>0</v>
      </c>
      <c r="V1323" s="2">
        <f t="shared" si="626"/>
        <v>0</v>
      </c>
      <c r="W1323" s="2">
        <f t="shared" si="626"/>
        <v>0</v>
      </c>
      <c r="X1323" s="2">
        <f t="shared" si="626"/>
        <v>0</v>
      </c>
      <c r="Y1323" s="2">
        <f t="shared" si="626"/>
        <v>0</v>
      </c>
      <c r="Z1323" s="2">
        <f t="shared" si="626"/>
        <v>0</v>
      </c>
      <c r="AA1323" s="2">
        <f t="shared" si="626"/>
        <v>0</v>
      </c>
      <c r="AB1323" s="2">
        <f t="shared" si="626"/>
        <v>0</v>
      </c>
      <c r="AC1323" s="2">
        <f t="shared" si="626"/>
        <v>0</v>
      </c>
      <c r="AD1323" s="2">
        <f t="shared" si="626"/>
        <v>0</v>
      </c>
      <c r="AE1323" s="2">
        <f t="shared" si="626"/>
        <v>0</v>
      </c>
      <c r="AF1323" s="2">
        <f t="shared" si="626"/>
        <v>0</v>
      </c>
      <c r="AG1323" s="2">
        <f t="shared" si="626"/>
        <v>0</v>
      </c>
      <c r="AH1323" s="2">
        <f t="shared" si="626"/>
        <v>0</v>
      </c>
      <c r="AI1323" s="2">
        <f t="shared" si="626"/>
        <v>0</v>
      </c>
      <c r="AJ1323" s="2">
        <f t="shared" si="626"/>
        <v>0</v>
      </c>
      <c r="AK1323" s="2">
        <f t="shared" si="626"/>
        <v>0</v>
      </c>
      <c r="AL1323" s="2">
        <f t="shared" si="626"/>
        <v>0</v>
      </c>
      <c r="AM1323" s="2">
        <f t="shared" si="626"/>
        <v>0</v>
      </c>
      <c r="AN1323" s="2">
        <f t="shared" si="626"/>
        <v>0</v>
      </c>
      <c r="AO1323" s="2">
        <f t="shared" si="626"/>
        <v>0</v>
      </c>
      <c r="AP1323" s="2">
        <f t="shared" si="626"/>
        <v>0</v>
      </c>
      <c r="AQ1323" s="2">
        <f t="shared" si="626"/>
        <v>0</v>
      </c>
      <c r="AR1323" s="2">
        <f t="shared" si="626"/>
        <v>0</v>
      </c>
      <c r="AS1323" s="2">
        <f t="shared" si="626"/>
        <v>0</v>
      </c>
      <c r="AT1323" s="2">
        <f t="shared" si="626"/>
        <v>0</v>
      </c>
      <c r="AU1323" s="2">
        <f t="shared" si="626"/>
        <v>0</v>
      </c>
      <c r="AV1323" s="2">
        <f t="shared" si="626"/>
        <v>0</v>
      </c>
      <c r="AW1323" s="2">
        <f t="shared" si="626"/>
        <v>0</v>
      </c>
      <c r="AX1323" s="2">
        <f t="shared" si="626"/>
        <v>0</v>
      </c>
      <c r="AY1323" s="2">
        <f t="shared" si="626"/>
        <v>0</v>
      </c>
      <c r="AZ1323" s="2">
        <f t="shared" si="626"/>
        <v>0</v>
      </c>
      <c r="BA1323" s="2">
        <f t="shared" si="626"/>
        <v>0</v>
      </c>
      <c r="BB1323" s="2">
        <f t="shared" si="626"/>
        <v>0</v>
      </c>
      <c r="BC1323" s="2">
        <f t="shared" si="626"/>
        <v>0</v>
      </c>
      <c r="BD1323" s="2">
        <f t="shared" si="626"/>
        <v>0</v>
      </c>
      <c r="BE1323" s="2">
        <f t="shared" si="626"/>
        <v>0</v>
      </c>
      <c r="BF1323" s="2">
        <f t="shared" si="626"/>
        <v>0</v>
      </c>
      <c r="BG1323" s="2">
        <f t="shared" si="626"/>
        <v>0</v>
      </c>
      <c r="BH1323" s="2">
        <f t="shared" si="626"/>
        <v>0</v>
      </c>
      <c r="BI1323" s="2">
        <f t="shared" si="626"/>
        <v>0</v>
      </c>
      <c r="BJ1323" s="2">
        <f t="shared" si="626"/>
        <v>0</v>
      </c>
      <c r="BK1323" s="2">
        <f t="shared" si="626"/>
        <v>2833.8083634552436</v>
      </c>
      <c r="BL1323" s="2">
        <f t="shared" si="626"/>
        <v>77583.795543066022</v>
      </c>
      <c r="BM1323" s="2">
        <f t="shared" si="626"/>
        <v>288022.61865456571</v>
      </c>
      <c r="BN1323" s="2">
        <f t="shared" si="626"/>
        <v>0</v>
      </c>
      <c r="BO1323" s="2">
        <f t="shared" si="626"/>
        <v>0</v>
      </c>
    </row>
    <row r="1324" spans="2:67" ht="13.5" customHeight="1" outlineLevel="2">
      <c r="B1324" s="168" t="s">
        <v>557</v>
      </c>
      <c r="E1324" s="2">
        <f>MAX(L1323:BO1323)*(1+$C$8)</f>
        <v>288022.61865456571</v>
      </c>
      <c r="F1324" s="159">
        <v>25</v>
      </c>
      <c r="G1324" s="169">
        <f>+$C$6</f>
        <v>2.9999999999999997E-4</v>
      </c>
      <c r="H1324" s="151"/>
      <c r="L1324" s="2"/>
      <c r="M1324" s="2"/>
      <c r="N1324" s="2"/>
      <c r="O1324" s="2"/>
      <c r="P1324" s="2"/>
      <c r="Q1324" s="2"/>
    </row>
    <row r="1325" spans="2:67" ht="13.5" customHeight="1" outlineLevel="2">
      <c r="B1325" s="14"/>
    </row>
    <row r="1326" spans="2:67" ht="13.5" customHeight="1" outlineLevel="2">
      <c r="B1326" s="170" t="s">
        <v>558</v>
      </c>
    </row>
    <row r="1327" spans="2:67" ht="13.5" customHeight="1" outlineLevel="2">
      <c r="B1327" s="168" t="s">
        <v>559</v>
      </c>
      <c r="K1327" s="2"/>
      <c r="L1327" s="2">
        <f t="shared" ref="L1327:BO1327" si="627">IF(L$10=$C1317,$E1324,K1329)</f>
        <v>0</v>
      </c>
      <c r="M1327" s="2">
        <f t="shared" si="627"/>
        <v>0</v>
      </c>
      <c r="N1327" s="2">
        <f t="shared" si="627"/>
        <v>0</v>
      </c>
      <c r="O1327" s="2">
        <f t="shared" si="627"/>
        <v>0</v>
      </c>
      <c r="P1327" s="2">
        <f t="shared" si="627"/>
        <v>0</v>
      </c>
      <c r="Q1327" s="2">
        <f t="shared" si="627"/>
        <v>0</v>
      </c>
      <c r="R1327" s="2">
        <f t="shared" si="627"/>
        <v>0</v>
      </c>
      <c r="S1327" s="2">
        <f t="shared" si="627"/>
        <v>0</v>
      </c>
      <c r="T1327" s="2">
        <f t="shared" si="627"/>
        <v>0</v>
      </c>
      <c r="U1327" s="2">
        <f t="shared" si="627"/>
        <v>0</v>
      </c>
      <c r="V1327" s="2">
        <f t="shared" si="627"/>
        <v>0</v>
      </c>
      <c r="W1327" s="2">
        <f t="shared" si="627"/>
        <v>0</v>
      </c>
      <c r="X1327" s="2">
        <f t="shared" si="627"/>
        <v>0</v>
      </c>
      <c r="Y1327" s="2">
        <f t="shared" si="627"/>
        <v>0</v>
      </c>
      <c r="Z1327" s="2">
        <f t="shared" si="627"/>
        <v>0</v>
      </c>
      <c r="AA1327" s="2">
        <f t="shared" si="627"/>
        <v>0</v>
      </c>
      <c r="AB1327" s="2">
        <f t="shared" si="627"/>
        <v>0</v>
      </c>
      <c r="AC1327" s="2">
        <f t="shared" si="627"/>
        <v>0</v>
      </c>
      <c r="AD1327" s="2">
        <f t="shared" si="627"/>
        <v>0</v>
      </c>
      <c r="AE1327" s="2">
        <f t="shared" si="627"/>
        <v>0</v>
      </c>
      <c r="AF1327" s="2">
        <f t="shared" si="627"/>
        <v>0</v>
      </c>
      <c r="AG1327" s="2">
        <f t="shared" si="627"/>
        <v>0</v>
      </c>
      <c r="AH1327" s="2">
        <f t="shared" si="627"/>
        <v>0</v>
      </c>
      <c r="AI1327" s="2">
        <f t="shared" si="627"/>
        <v>0</v>
      </c>
      <c r="AJ1327" s="2">
        <f t="shared" si="627"/>
        <v>0</v>
      </c>
      <c r="AK1327" s="2">
        <f t="shared" si="627"/>
        <v>0</v>
      </c>
      <c r="AL1327" s="2">
        <f t="shared" si="627"/>
        <v>0</v>
      </c>
      <c r="AM1327" s="2">
        <f t="shared" si="627"/>
        <v>0</v>
      </c>
      <c r="AN1327" s="2">
        <f t="shared" si="627"/>
        <v>0</v>
      </c>
      <c r="AO1327" s="2">
        <f t="shared" si="627"/>
        <v>0</v>
      </c>
      <c r="AP1327" s="2">
        <f t="shared" si="627"/>
        <v>0</v>
      </c>
      <c r="AQ1327" s="2">
        <f t="shared" si="627"/>
        <v>0</v>
      </c>
      <c r="AR1327" s="2">
        <f t="shared" si="627"/>
        <v>0</v>
      </c>
      <c r="AS1327" s="2">
        <f t="shared" si="627"/>
        <v>0</v>
      </c>
      <c r="AT1327" s="2">
        <f t="shared" si="627"/>
        <v>0</v>
      </c>
      <c r="AU1327" s="2">
        <f t="shared" si="627"/>
        <v>0</v>
      </c>
      <c r="AV1327" s="2">
        <f t="shared" si="627"/>
        <v>0</v>
      </c>
      <c r="AW1327" s="2">
        <f t="shared" si="627"/>
        <v>0</v>
      </c>
      <c r="AX1327" s="2">
        <f t="shared" si="627"/>
        <v>0</v>
      </c>
      <c r="AY1327" s="2">
        <f t="shared" si="627"/>
        <v>0</v>
      </c>
      <c r="AZ1327" s="2">
        <f t="shared" si="627"/>
        <v>0</v>
      </c>
      <c r="BA1327" s="2">
        <f t="shared" si="627"/>
        <v>0</v>
      </c>
      <c r="BB1327" s="2">
        <f t="shared" si="627"/>
        <v>0</v>
      </c>
      <c r="BC1327" s="2">
        <f t="shared" si="627"/>
        <v>0</v>
      </c>
      <c r="BD1327" s="2">
        <f t="shared" si="627"/>
        <v>0</v>
      </c>
      <c r="BE1327" s="2">
        <f t="shared" si="627"/>
        <v>0</v>
      </c>
      <c r="BF1327" s="2">
        <f t="shared" si="627"/>
        <v>0</v>
      </c>
      <c r="BG1327" s="2">
        <f t="shared" si="627"/>
        <v>0</v>
      </c>
      <c r="BH1327" s="2">
        <f t="shared" si="627"/>
        <v>0</v>
      </c>
      <c r="BI1327" s="2">
        <f t="shared" si="627"/>
        <v>0</v>
      </c>
      <c r="BJ1327" s="2">
        <f t="shared" si="627"/>
        <v>0</v>
      </c>
      <c r="BK1327" s="2">
        <f t="shared" si="627"/>
        <v>0</v>
      </c>
      <c r="BL1327" s="2">
        <f t="shared" si="627"/>
        <v>0</v>
      </c>
      <c r="BM1327" s="2">
        <f t="shared" si="627"/>
        <v>288022.61865456571</v>
      </c>
      <c r="BN1327" s="2">
        <f t="shared" si="627"/>
        <v>287062.54325905046</v>
      </c>
      <c r="BO1327" s="2">
        <f t="shared" si="627"/>
        <v>275541.63851286785</v>
      </c>
    </row>
    <row r="1328" spans="2:67" ht="13.5" customHeight="1" outlineLevel="2">
      <c r="B1328" s="64" t="s">
        <v>541</v>
      </c>
      <c r="K1328" s="2"/>
      <c r="L1328" s="2">
        <f t="shared" ref="L1328:BO1328" si="628">IF(L$10=$C1317,$E1324/$F1324*(13-$D1317)/12,MIN(K1329,$E1324/$F1324))</f>
        <v>0</v>
      </c>
      <c r="M1328" s="2">
        <f t="shared" si="628"/>
        <v>0</v>
      </c>
      <c r="N1328" s="2">
        <f t="shared" si="628"/>
        <v>0</v>
      </c>
      <c r="O1328" s="2">
        <f t="shared" si="628"/>
        <v>0</v>
      </c>
      <c r="P1328" s="2">
        <f t="shared" si="628"/>
        <v>0</v>
      </c>
      <c r="Q1328" s="2">
        <f t="shared" si="628"/>
        <v>0</v>
      </c>
      <c r="R1328" s="2">
        <f t="shared" si="628"/>
        <v>0</v>
      </c>
      <c r="S1328" s="2">
        <f t="shared" si="628"/>
        <v>0</v>
      </c>
      <c r="T1328" s="2">
        <f t="shared" si="628"/>
        <v>0</v>
      </c>
      <c r="U1328" s="2">
        <f t="shared" si="628"/>
        <v>0</v>
      </c>
      <c r="V1328" s="2">
        <f t="shared" si="628"/>
        <v>0</v>
      </c>
      <c r="W1328" s="2">
        <f t="shared" si="628"/>
        <v>0</v>
      </c>
      <c r="X1328" s="2">
        <f t="shared" si="628"/>
        <v>0</v>
      </c>
      <c r="Y1328" s="2">
        <f t="shared" si="628"/>
        <v>0</v>
      </c>
      <c r="Z1328" s="2">
        <f t="shared" si="628"/>
        <v>0</v>
      </c>
      <c r="AA1328" s="2">
        <f t="shared" si="628"/>
        <v>0</v>
      </c>
      <c r="AB1328" s="2">
        <f t="shared" si="628"/>
        <v>0</v>
      </c>
      <c r="AC1328" s="2">
        <f t="shared" si="628"/>
        <v>0</v>
      </c>
      <c r="AD1328" s="2">
        <f t="shared" si="628"/>
        <v>0</v>
      </c>
      <c r="AE1328" s="2">
        <f t="shared" si="628"/>
        <v>0</v>
      </c>
      <c r="AF1328" s="2">
        <f t="shared" si="628"/>
        <v>0</v>
      </c>
      <c r="AG1328" s="2">
        <f t="shared" si="628"/>
        <v>0</v>
      </c>
      <c r="AH1328" s="2">
        <f t="shared" si="628"/>
        <v>0</v>
      </c>
      <c r="AI1328" s="2">
        <f t="shared" si="628"/>
        <v>0</v>
      </c>
      <c r="AJ1328" s="2">
        <f t="shared" si="628"/>
        <v>0</v>
      </c>
      <c r="AK1328" s="2">
        <f t="shared" si="628"/>
        <v>0</v>
      </c>
      <c r="AL1328" s="2">
        <f t="shared" si="628"/>
        <v>0</v>
      </c>
      <c r="AM1328" s="2">
        <f t="shared" si="628"/>
        <v>0</v>
      </c>
      <c r="AN1328" s="2">
        <f t="shared" si="628"/>
        <v>0</v>
      </c>
      <c r="AO1328" s="2">
        <f t="shared" si="628"/>
        <v>0</v>
      </c>
      <c r="AP1328" s="2">
        <f t="shared" si="628"/>
        <v>0</v>
      </c>
      <c r="AQ1328" s="2">
        <f t="shared" si="628"/>
        <v>0</v>
      </c>
      <c r="AR1328" s="2">
        <f t="shared" si="628"/>
        <v>0</v>
      </c>
      <c r="AS1328" s="2">
        <f t="shared" si="628"/>
        <v>0</v>
      </c>
      <c r="AT1328" s="2">
        <f t="shared" si="628"/>
        <v>0</v>
      </c>
      <c r="AU1328" s="2">
        <f t="shared" si="628"/>
        <v>0</v>
      </c>
      <c r="AV1328" s="2">
        <f t="shared" si="628"/>
        <v>0</v>
      </c>
      <c r="AW1328" s="2">
        <f t="shared" si="628"/>
        <v>0</v>
      </c>
      <c r="AX1328" s="2">
        <f t="shared" si="628"/>
        <v>0</v>
      </c>
      <c r="AY1328" s="2">
        <f t="shared" si="628"/>
        <v>0</v>
      </c>
      <c r="AZ1328" s="2">
        <f t="shared" si="628"/>
        <v>0</v>
      </c>
      <c r="BA1328" s="2">
        <f t="shared" si="628"/>
        <v>0</v>
      </c>
      <c r="BB1328" s="2">
        <f t="shared" si="628"/>
        <v>0</v>
      </c>
      <c r="BC1328" s="2">
        <f t="shared" si="628"/>
        <v>0</v>
      </c>
      <c r="BD1328" s="2">
        <f t="shared" si="628"/>
        <v>0</v>
      </c>
      <c r="BE1328" s="2">
        <f t="shared" si="628"/>
        <v>0</v>
      </c>
      <c r="BF1328" s="2">
        <f t="shared" si="628"/>
        <v>0</v>
      </c>
      <c r="BG1328" s="2">
        <f t="shared" si="628"/>
        <v>0</v>
      </c>
      <c r="BH1328" s="2">
        <f t="shared" si="628"/>
        <v>0</v>
      </c>
      <c r="BI1328" s="2">
        <f t="shared" si="628"/>
        <v>0</v>
      </c>
      <c r="BJ1328" s="2">
        <f t="shared" si="628"/>
        <v>0</v>
      </c>
      <c r="BK1328" s="2">
        <f t="shared" si="628"/>
        <v>0</v>
      </c>
      <c r="BL1328" s="2">
        <f t="shared" si="628"/>
        <v>0</v>
      </c>
      <c r="BM1328" s="2">
        <f t="shared" si="628"/>
        <v>960.07539551521904</v>
      </c>
      <c r="BN1328" s="2">
        <f t="shared" si="628"/>
        <v>11520.904746182629</v>
      </c>
      <c r="BO1328" s="2">
        <f t="shared" si="628"/>
        <v>11520.904746182629</v>
      </c>
    </row>
    <row r="1329" spans="1:67" ht="13.5" customHeight="1" outlineLevel="2">
      <c r="B1329" s="168" t="s">
        <v>542</v>
      </c>
      <c r="K1329" s="167">
        <v>0</v>
      </c>
      <c r="L1329" s="2">
        <f t="shared" ref="L1329:BO1329" si="629">+L1327-L1328</f>
        <v>0</v>
      </c>
      <c r="M1329" s="2">
        <f t="shared" si="629"/>
        <v>0</v>
      </c>
      <c r="N1329" s="2">
        <f t="shared" si="629"/>
        <v>0</v>
      </c>
      <c r="O1329" s="2">
        <f t="shared" si="629"/>
        <v>0</v>
      </c>
      <c r="P1329" s="2">
        <f t="shared" si="629"/>
        <v>0</v>
      </c>
      <c r="Q1329" s="2">
        <f t="shared" si="629"/>
        <v>0</v>
      </c>
      <c r="R1329" s="2">
        <f t="shared" si="629"/>
        <v>0</v>
      </c>
      <c r="S1329" s="2">
        <f t="shared" si="629"/>
        <v>0</v>
      </c>
      <c r="T1329" s="2">
        <f t="shared" si="629"/>
        <v>0</v>
      </c>
      <c r="U1329" s="2">
        <f t="shared" si="629"/>
        <v>0</v>
      </c>
      <c r="V1329" s="2">
        <f t="shared" si="629"/>
        <v>0</v>
      </c>
      <c r="W1329" s="2">
        <f t="shared" si="629"/>
        <v>0</v>
      </c>
      <c r="X1329" s="2">
        <f t="shared" si="629"/>
        <v>0</v>
      </c>
      <c r="Y1329" s="2">
        <f t="shared" si="629"/>
        <v>0</v>
      </c>
      <c r="Z1329" s="2">
        <f t="shared" si="629"/>
        <v>0</v>
      </c>
      <c r="AA1329" s="2">
        <f t="shared" si="629"/>
        <v>0</v>
      </c>
      <c r="AB1329" s="2">
        <f t="shared" si="629"/>
        <v>0</v>
      </c>
      <c r="AC1329" s="2">
        <f t="shared" si="629"/>
        <v>0</v>
      </c>
      <c r="AD1329" s="2">
        <f t="shared" si="629"/>
        <v>0</v>
      </c>
      <c r="AE1329" s="2">
        <f t="shared" si="629"/>
        <v>0</v>
      </c>
      <c r="AF1329" s="2">
        <f t="shared" si="629"/>
        <v>0</v>
      </c>
      <c r="AG1329" s="2">
        <f t="shared" si="629"/>
        <v>0</v>
      </c>
      <c r="AH1329" s="2">
        <f t="shared" si="629"/>
        <v>0</v>
      </c>
      <c r="AI1329" s="2">
        <f t="shared" si="629"/>
        <v>0</v>
      </c>
      <c r="AJ1329" s="2">
        <f t="shared" si="629"/>
        <v>0</v>
      </c>
      <c r="AK1329" s="2">
        <f t="shared" si="629"/>
        <v>0</v>
      </c>
      <c r="AL1329" s="2">
        <f t="shared" si="629"/>
        <v>0</v>
      </c>
      <c r="AM1329" s="2">
        <f t="shared" si="629"/>
        <v>0</v>
      </c>
      <c r="AN1329" s="2">
        <f t="shared" si="629"/>
        <v>0</v>
      </c>
      <c r="AO1329" s="2">
        <f t="shared" si="629"/>
        <v>0</v>
      </c>
      <c r="AP1329" s="2">
        <f t="shared" si="629"/>
        <v>0</v>
      </c>
      <c r="AQ1329" s="2">
        <f t="shared" si="629"/>
        <v>0</v>
      </c>
      <c r="AR1329" s="2">
        <f t="shared" si="629"/>
        <v>0</v>
      </c>
      <c r="AS1329" s="2">
        <f t="shared" si="629"/>
        <v>0</v>
      </c>
      <c r="AT1329" s="2">
        <f t="shared" si="629"/>
        <v>0</v>
      </c>
      <c r="AU1329" s="2">
        <f t="shared" si="629"/>
        <v>0</v>
      </c>
      <c r="AV1329" s="2">
        <f t="shared" si="629"/>
        <v>0</v>
      </c>
      <c r="AW1329" s="2">
        <f t="shared" si="629"/>
        <v>0</v>
      </c>
      <c r="AX1329" s="2">
        <f t="shared" si="629"/>
        <v>0</v>
      </c>
      <c r="AY1329" s="2">
        <f t="shared" si="629"/>
        <v>0</v>
      </c>
      <c r="AZ1329" s="2">
        <f t="shared" si="629"/>
        <v>0</v>
      </c>
      <c r="BA1329" s="2">
        <f t="shared" si="629"/>
        <v>0</v>
      </c>
      <c r="BB1329" s="2">
        <f t="shared" si="629"/>
        <v>0</v>
      </c>
      <c r="BC1329" s="2">
        <f t="shared" si="629"/>
        <v>0</v>
      </c>
      <c r="BD1329" s="2">
        <f t="shared" si="629"/>
        <v>0</v>
      </c>
      <c r="BE1329" s="2">
        <f t="shared" si="629"/>
        <v>0</v>
      </c>
      <c r="BF1329" s="2">
        <f t="shared" si="629"/>
        <v>0</v>
      </c>
      <c r="BG1329" s="2">
        <f t="shared" si="629"/>
        <v>0</v>
      </c>
      <c r="BH1329" s="2">
        <f t="shared" si="629"/>
        <v>0</v>
      </c>
      <c r="BI1329" s="2">
        <f t="shared" si="629"/>
        <v>0</v>
      </c>
      <c r="BJ1329" s="2">
        <f t="shared" si="629"/>
        <v>0</v>
      </c>
      <c r="BK1329" s="2">
        <f t="shared" si="629"/>
        <v>0</v>
      </c>
      <c r="BL1329" s="2">
        <f t="shared" si="629"/>
        <v>0</v>
      </c>
      <c r="BM1329" s="2">
        <f t="shared" si="629"/>
        <v>287062.54325905046</v>
      </c>
      <c r="BN1329" s="2">
        <f t="shared" si="629"/>
        <v>275541.63851286785</v>
      </c>
      <c r="BO1329" s="2">
        <f t="shared" si="629"/>
        <v>264020.73376668524</v>
      </c>
    </row>
    <row r="1330" spans="1:67" ht="13.5" customHeight="1" outlineLevel="2">
      <c r="B1330" s="64" t="s">
        <v>543</v>
      </c>
      <c r="L1330" s="2">
        <f t="shared" ref="L1330:BO1330" si="630">IF(L$10=$C1317,(L1327+L1329)/2*(13-$D1317)/12,(L1327+L1329)/2)</f>
        <v>0</v>
      </c>
      <c r="M1330" s="2">
        <f t="shared" si="630"/>
        <v>0</v>
      </c>
      <c r="N1330" s="2">
        <f t="shared" si="630"/>
        <v>0</v>
      </c>
      <c r="O1330" s="2">
        <f t="shared" si="630"/>
        <v>0</v>
      </c>
      <c r="P1330" s="2">
        <f t="shared" si="630"/>
        <v>0</v>
      </c>
      <c r="Q1330" s="2">
        <f t="shared" si="630"/>
        <v>0</v>
      </c>
      <c r="R1330" s="2">
        <f t="shared" si="630"/>
        <v>0</v>
      </c>
      <c r="S1330" s="2">
        <f t="shared" si="630"/>
        <v>0</v>
      </c>
      <c r="T1330" s="2">
        <f t="shared" si="630"/>
        <v>0</v>
      </c>
      <c r="U1330" s="2">
        <f t="shared" si="630"/>
        <v>0</v>
      </c>
      <c r="V1330" s="2">
        <f t="shared" si="630"/>
        <v>0</v>
      </c>
      <c r="W1330" s="2">
        <f t="shared" si="630"/>
        <v>0</v>
      </c>
      <c r="X1330" s="2">
        <f t="shared" si="630"/>
        <v>0</v>
      </c>
      <c r="Y1330" s="2">
        <f t="shared" si="630"/>
        <v>0</v>
      </c>
      <c r="Z1330" s="2">
        <f t="shared" si="630"/>
        <v>0</v>
      </c>
      <c r="AA1330" s="2">
        <f t="shared" si="630"/>
        <v>0</v>
      </c>
      <c r="AB1330" s="2">
        <f t="shared" si="630"/>
        <v>0</v>
      </c>
      <c r="AC1330" s="2">
        <f t="shared" si="630"/>
        <v>0</v>
      </c>
      <c r="AD1330" s="2">
        <f t="shared" si="630"/>
        <v>0</v>
      </c>
      <c r="AE1330" s="2">
        <f t="shared" si="630"/>
        <v>0</v>
      </c>
      <c r="AF1330" s="2">
        <f t="shared" si="630"/>
        <v>0</v>
      </c>
      <c r="AG1330" s="2">
        <f t="shared" si="630"/>
        <v>0</v>
      </c>
      <c r="AH1330" s="2">
        <f t="shared" si="630"/>
        <v>0</v>
      </c>
      <c r="AI1330" s="2">
        <f t="shared" si="630"/>
        <v>0</v>
      </c>
      <c r="AJ1330" s="2">
        <f t="shared" si="630"/>
        <v>0</v>
      </c>
      <c r="AK1330" s="2">
        <f t="shared" si="630"/>
        <v>0</v>
      </c>
      <c r="AL1330" s="2">
        <f t="shared" si="630"/>
        <v>0</v>
      </c>
      <c r="AM1330" s="2">
        <f t="shared" si="630"/>
        <v>0</v>
      </c>
      <c r="AN1330" s="2">
        <f t="shared" si="630"/>
        <v>0</v>
      </c>
      <c r="AO1330" s="2">
        <f t="shared" si="630"/>
        <v>0</v>
      </c>
      <c r="AP1330" s="2">
        <f t="shared" si="630"/>
        <v>0</v>
      </c>
      <c r="AQ1330" s="2">
        <f t="shared" si="630"/>
        <v>0</v>
      </c>
      <c r="AR1330" s="2">
        <f t="shared" si="630"/>
        <v>0</v>
      </c>
      <c r="AS1330" s="2">
        <f t="shared" si="630"/>
        <v>0</v>
      </c>
      <c r="AT1330" s="2">
        <f t="shared" si="630"/>
        <v>0</v>
      </c>
      <c r="AU1330" s="2">
        <f t="shared" si="630"/>
        <v>0</v>
      </c>
      <c r="AV1330" s="2">
        <f t="shared" si="630"/>
        <v>0</v>
      </c>
      <c r="AW1330" s="2">
        <f t="shared" si="630"/>
        <v>0</v>
      </c>
      <c r="AX1330" s="2">
        <f t="shared" si="630"/>
        <v>0</v>
      </c>
      <c r="AY1330" s="2">
        <f t="shared" si="630"/>
        <v>0</v>
      </c>
      <c r="AZ1330" s="2">
        <f t="shared" si="630"/>
        <v>0</v>
      </c>
      <c r="BA1330" s="2">
        <f t="shared" si="630"/>
        <v>0</v>
      </c>
      <c r="BB1330" s="2">
        <f t="shared" si="630"/>
        <v>0</v>
      </c>
      <c r="BC1330" s="2">
        <f t="shared" si="630"/>
        <v>0</v>
      </c>
      <c r="BD1330" s="2">
        <f t="shared" si="630"/>
        <v>0</v>
      </c>
      <c r="BE1330" s="2">
        <f t="shared" si="630"/>
        <v>0</v>
      </c>
      <c r="BF1330" s="2">
        <f t="shared" si="630"/>
        <v>0</v>
      </c>
      <c r="BG1330" s="2">
        <f t="shared" si="630"/>
        <v>0</v>
      </c>
      <c r="BH1330" s="2">
        <f t="shared" si="630"/>
        <v>0</v>
      </c>
      <c r="BI1330" s="2">
        <f t="shared" si="630"/>
        <v>0</v>
      </c>
      <c r="BJ1330" s="2">
        <f t="shared" si="630"/>
        <v>0</v>
      </c>
      <c r="BK1330" s="2">
        <f t="shared" si="630"/>
        <v>0</v>
      </c>
      <c r="BL1330" s="2">
        <f t="shared" si="630"/>
        <v>0</v>
      </c>
      <c r="BM1330" s="2">
        <f t="shared" si="630"/>
        <v>23961.881746400672</v>
      </c>
      <c r="BN1330" s="2">
        <f t="shared" si="630"/>
        <v>281302.09088595916</v>
      </c>
      <c r="BO1330" s="2">
        <f t="shared" si="630"/>
        <v>269781.18613977655</v>
      </c>
    </row>
    <row r="1331" spans="1:67" ht="13.5" customHeight="1" outlineLevel="2">
      <c r="B1331" s="64" t="s">
        <v>535</v>
      </c>
      <c r="L1331" s="171">
        <f t="shared" ref="L1331:BO1331" si="631">+L1330*$C$5</f>
        <v>0</v>
      </c>
      <c r="M1331" s="171">
        <f t="shared" si="631"/>
        <v>0</v>
      </c>
      <c r="N1331" s="171">
        <f t="shared" si="631"/>
        <v>0</v>
      </c>
      <c r="O1331" s="171">
        <f t="shared" si="631"/>
        <v>0</v>
      </c>
      <c r="P1331" s="171">
        <f t="shared" si="631"/>
        <v>0</v>
      </c>
      <c r="Q1331" s="171">
        <f t="shared" si="631"/>
        <v>0</v>
      </c>
      <c r="R1331" s="171">
        <f t="shared" si="631"/>
        <v>0</v>
      </c>
      <c r="S1331" s="171">
        <f t="shared" si="631"/>
        <v>0</v>
      </c>
      <c r="T1331" s="171">
        <f t="shared" si="631"/>
        <v>0</v>
      </c>
      <c r="U1331" s="171">
        <f t="shared" si="631"/>
        <v>0</v>
      </c>
      <c r="V1331" s="171">
        <f t="shared" si="631"/>
        <v>0</v>
      </c>
      <c r="W1331" s="171">
        <f t="shared" si="631"/>
        <v>0</v>
      </c>
      <c r="X1331" s="171">
        <f t="shared" si="631"/>
        <v>0</v>
      </c>
      <c r="Y1331" s="171">
        <f t="shared" si="631"/>
        <v>0</v>
      </c>
      <c r="Z1331" s="171">
        <f t="shared" si="631"/>
        <v>0</v>
      </c>
      <c r="AA1331" s="171">
        <f t="shared" si="631"/>
        <v>0</v>
      </c>
      <c r="AB1331" s="171">
        <f t="shared" si="631"/>
        <v>0</v>
      </c>
      <c r="AC1331" s="171">
        <f t="shared" si="631"/>
        <v>0</v>
      </c>
      <c r="AD1331" s="171">
        <f t="shared" si="631"/>
        <v>0</v>
      </c>
      <c r="AE1331" s="171">
        <f t="shared" si="631"/>
        <v>0</v>
      </c>
      <c r="AF1331" s="171">
        <f t="shared" si="631"/>
        <v>0</v>
      </c>
      <c r="AG1331" s="171">
        <f t="shared" si="631"/>
        <v>0</v>
      </c>
      <c r="AH1331" s="171">
        <f t="shared" si="631"/>
        <v>0</v>
      </c>
      <c r="AI1331" s="171">
        <f t="shared" si="631"/>
        <v>0</v>
      </c>
      <c r="AJ1331" s="171">
        <f t="shared" si="631"/>
        <v>0</v>
      </c>
      <c r="AK1331" s="171">
        <f t="shared" si="631"/>
        <v>0</v>
      </c>
      <c r="AL1331" s="171">
        <f t="shared" si="631"/>
        <v>0</v>
      </c>
      <c r="AM1331" s="171">
        <f t="shared" si="631"/>
        <v>0</v>
      </c>
      <c r="AN1331" s="171">
        <f t="shared" si="631"/>
        <v>0</v>
      </c>
      <c r="AO1331" s="171">
        <f t="shared" si="631"/>
        <v>0</v>
      </c>
      <c r="AP1331" s="171">
        <f t="shared" si="631"/>
        <v>0</v>
      </c>
      <c r="AQ1331" s="171">
        <f t="shared" si="631"/>
        <v>0</v>
      </c>
      <c r="AR1331" s="171">
        <f t="shared" si="631"/>
        <v>0</v>
      </c>
      <c r="AS1331" s="171">
        <f t="shared" si="631"/>
        <v>0</v>
      </c>
      <c r="AT1331" s="171">
        <f t="shared" si="631"/>
        <v>0</v>
      </c>
      <c r="AU1331" s="171">
        <f t="shared" si="631"/>
        <v>0</v>
      </c>
      <c r="AV1331" s="171">
        <f t="shared" si="631"/>
        <v>0</v>
      </c>
      <c r="AW1331" s="171">
        <f t="shared" si="631"/>
        <v>0</v>
      </c>
      <c r="AX1331" s="171">
        <f t="shared" si="631"/>
        <v>0</v>
      </c>
      <c r="AY1331" s="171">
        <f t="shared" si="631"/>
        <v>0</v>
      </c>
      <c r="AZ1331" s="171">
        <f t="shared" si="631"/>
        <v>0</v>
      </c>
      <c r="BA1331" s="171">
        <f t="shared" si="631"/>
        <v>0</v>
      </c>
      <c r="BB1331" s="171">
        <f t="shared" si="631"/>
        <v>0</v>
      </c>
      <c r="BC1331" s="171">
        <f t="shared" si="631"/>
        <v>0</v>
      </c>
      <c r="BD1331" s="171">
        <f t="shared" si="631"/>
        <v>0</v>
      </c>
      <c r="BE1331" s="171">
        <f t="shared" si="631"/>
        <v>0</v>
      </c>
      <c r="BF1331" s="171">
        <f t="shared" si="631"/>
        <v>0</v>
      </c>
      <c r="BG1331" s="171">
        <f t="shared" si="631"/>
        <v>0</v>
      </c>
      <c r="BH1331" s="171">
        <f t="shared" si="631"/>
        <v>0</v>
      </c>
      <c r="BI1331" s="171">
        <f t="shared" si="631"/>
        <v>0</v>
      </c>
      <c r="BJ1331" s="171">
        <f t="shared" si="631"/>
        <v>0</v>
      </c>
      <c r="BK1331" s="171">
        <f t="shared" si="631"/>
        <v>0</v>
      </c>
      <c r="BL1331" s="171">
        <f t="shared" si="631"/>
        <v>0</v>
      </c>
      <c r="BM1331" s="171">
        <f t="shared" si="631"/>
        <v>1677.3317222480471</v>
      </c>
      <c r="BN1331" s="171">
        <f t="shared" si="631"/>
        <v>19691.146362017142</v>
      </c>
      <c r="BO1331" s="171">
        <f t="shared" si="631"/>
        <v>18884.683029784359</v>
      </c>
    </row>
    <row r="1332" spans="1:67" ht="13.5" customHeight="1" outlineLevel="2">
      <c r="B1332" s="14" t="s">
        <v>560</v>
      </c>
      <c r="L1332" s="22">
        <f t="shared" ref="L1332:BO1332" si="632">IF(OR(L$10&lt;$C1317,L$10&gt;$C1317+$F1324),0,IF(L$10=$C1317,$E1324*(13-$D1317)/12,IF(L$10=$C1317+$F1324,$E1324*($D1317-1)/12,$E1324)))</f>
        <v>0</v>
      </c>
      <c r="M1332" s="22">
        <f t="shared" si="632"/>
        <v>0</v>
      </c>
      <c r="N1332" s="22">
        <f t="shared" si="632"/>
        <v>0</v>
      </c>
      <c r="O1332" s="22">
        <f t="shared" si="632"/>
        <v>0</v>
      </c>
      <c r="P1332" s="22">
        <f t="shared" si="632"/>
        <v>0</v>
      </c>
      <c r="Q1332" s="22">
        <f t="shared" si="632"/>
        <v>0</v>
      </c>
      <c r="R1332" s="22">
        <f t="shared" si="632"/>
        <v>0</v>
      </c>
      <c r="S1332" s="22">
        <f t="shared" si="632"/>
        <v>0</v>
      </c>
      <c r="T1332" s="22">
        <f t="shared" si="632"/>
        <v>0</v>
      </c>
      <c r="U1332" s="22">
        <f t="shared" si="632"/>
        <v>0</v>
      </c>
      <c r="V1332" s="22">
        <f t="shared" si="632"/>
        <v>0</v>
      </c>
      <c r="W1332" s="22">
        <f t="shared" si="632"/>
        <v>0</v>
      </c>
      <c r="X1332" s="22">
        <f t="shared" si="632"/>
        <v>0</v>
      </c>
      <c r="Y1332" s="22">
        <f t="shared" si="632"/>
        <v>0</v>
      </c>
      <c r="Z1332" s="22">
        <f t="shared" si="632"/>
        <v>0</v>
      </c>
      <c r="AA1332" s="22">
        <f t="shared" si="632"/>
        <v>0</v>
      </c>
      <c r="AB1332" s="22">
        <f t="shared" si="632"/>
        <v>0</v>
      </c>
      <c r="AC1332" s="22">
        <f t="shared" si="632"/>
        <v>0</v>
      </c>
      <c r="AD1332" s="22">
        <f t="shared" si="632"/>
        <v>0</v>
      </c>
      <c r="AE1332" s="22">
        <f t="shared" si="632"/>
        <v>0</v>
      </c>
      <c r="AF1332" s="22">
        <f t="shared" si="632"/>
        <v>0</v>
      </c>
      <c r="AG1332" s="22">
        <f t="shared" si="632"/>
        <v>0</v>
      </c>
      <c r="AH1332" s="22">
        <f t="shared" si="632"/>
        <v>0</v>
      </c>
      <c r="AI1332" s="22">
        <f t="shared" si="632"/>
        <v>0</v>
      </c>
      <c r="AJ1332" s="22">
        <f t="shared" si="632"/>
        <v>0</v>
      </c>
      <c r="AK1332" s="22">
        <f t="shared" si="632"/>
        <v>0</v>
      </c>
      <c r="AL1332" s="22">
        <f t="shared" si="632"/>
        <v>0</v>
      </c>
      <c r="AM1332" s="22">
        <f t="shared" si="632"/>
        <v>0</v>
      </c>
      <c r="AN1332" s="22">
        <f t="shared" si="632"/>
        <v>0</v>
      </c>
      <c r="AO1332" s="22">
        <f t="shared" si="632"/>
        <v>0</v>
      </c>
      <c r="AP1332" s="22">
        <f t="shared" si="632"/>
        <v>0</v>
      </c>
      <c r="AQ1332" s="22">
        <f t="shared" si="632"/>
        <v>0</v>
      </c>
      <c r="AR1332" s="22">
        <f t="shared" si="632"/>
        <v>0</v>
      </c>
      <c r="AS1332" s="22">
        <f t="shared" si="632"/>
        <v>0</v>
      </c>
      <c r="AT1332" s="22">
        <f t="shared" si="632"/>
        <v>0</v>
      </c>
      <c r="AU1332" s="22">
        <f t="shared" si="632"/>
        <v>0</v>
      </c>
      <c r="AV1332" s="22">
        <f t="shared" si="632"/>
        <v>0</v>
      </c>
      <c r="AW1332" s="22">
        <f t="shared" si="632"/>
        <v>0</v>
      </c>
      <c r="AX1332" s="22">
        <f t="shared" si="632"/>
        <v>0</v>
      </c>
      <c r="AY1332" s="22">
        <f t="shared" si="632"/>
        <v>0</v>
      </c>
      <c r="AZ1332" s="22">
        <f t="shared" si="632"/>
        <v>0</v>
      </c>
      <c r="BA1332" s="22">
        <f t="shared" si="632"/>
        <v>0</v>
      </c>
      <c r="BB1332" s="22">
        <f t="shared" si="632"/>
        <v>0</v>
      </c>
      <c r="BC1332" s="22">
        <f t="shared" si="632"/>
        <v>0</v>
      </c>
      <c r="BD1332" s="22">
        <f t="shared" si="632"/>
        <v>0</v>
      </c>
      <c r="BE1332" s="22">
        <f t="shared" si="632"/>
        <v>0</v>
      </c>
      <c r="BF1332" s="22">
        <f t="shared" si="632"/>
        <v>0</v>
      </c>
      <c r="BG1332" s="22">
        <f t="shared" si="632"/>
        <v>0</v>
      </c>
      <c r="BH1332" s="22">
        <f t="shared" si="632"/>
        <v>0</v>
      </c>
      <c r="BI1332" s="22">
        <f t="shared" si="632"/>
        <v>0</v>
      </c>
      <c r="BJ1332" s="22">
        <f t="shared" si="632"/>
        <v>0</v>
      </c>
      <c r="BK1332" s="22">
        <f t="shared" si="632"/>
        <v>0</v>
      </c>
      <c r="BL1332" s="22">
        <f t="shared" si="632"/>
        <v>0</v>
      </c>
      <c r="BM1332" s="22">
        <f t="shared" si="632"/>
        <v>24001.884887880475</v>
      </c>
      <c r="BN1332" s="22">
        <f t="shared" si="632"/>
        <v>288022.61865456571</v>
      </c>
      <c r="BO1332" s="22">
        <f t="shared" si="632"/>
        <v>288022.61865456571</v>
      </c>
    </row>
    <row r="1333" spans="1:67" ht="13.5" customHeight="1" outlineLevel="2">
      <c r="B1333" s="14" t="s">
        <v>536</v>
      </c>
      <c r="J1333" s="2"/>
      <c r="L1333" s="172">
        <f>+L1332*$G1324</f>
        <v>0</v>
      </c>
      <c r="M1333" s="172">
        <f t="shared" ref="M1333:BO1333" si="633">+M1332*$G1324</f>
        <v>0</v>
      </c>
      <c r="N1333" s="172">
        <f t="shared" si="633"/>
        <v>0</v>
      </c>
      <c r="O1333" s="172">
        <f t="shared" si="633"/>
        <v>0</v>
      </c>
      <c r="P1333" s="172">
        <f t="shared" si="633"/>
        <v>0</v>
      </c>
      <c r="Q1333" s="172">
        <f t="shared" si="633"/>
        <v>0</v>
      </c>
      <c r="R1333" s="172">
        <f t="shared" si="633"/>
        <v>0</v>
      </c>
      <c r="S1333" s="172">
        <f t="shared" si="633"/>
        <v>0</v>
      </c>
      <c r="T1333" s="172">
        <f t="shared" si="633"/>
        <v>0</v>
      </c>
      <c r="U1333" s="172">
        <f t="shared" si="633"/>
        <v>0</v>
      </c>
      <c r="V1333" s="172">
        <f t="shared" si="633"/>
        <v>0</v>
      </c>
      <c r="W1333" s="172">
        <f t="shared" si="633"/>
        <v>0</v>
      </c>
      <c r="X1333" s="172">
        <f t="shared" si="633"/>
        <v>0</v>
      </c>
      <c r="Y1333" s="172">
        <f t="shared" si="633"/>
        <v>0</v>
      </c>
      <c r="Z1333" s="172">
        <f t="shared" si="633"/>
        <v>0</v>
      </c>
      <c r="AA1333" s="172">
        <f t="shared" si="633"/>
        <v>0</v>
      </c>
      <c r="AB1333" s="172">
        <f t="shared" si="633"/>
        <v>0</v>
      </c>
      <c r="AC1333" s="172">
        <f t="shared" si="633"/>
        <v>0</v>
      </c>
      <c r="AD1333" s="172">
        <f t="shared" si="633"/>
        <v>0</v>
      </c>
      <c r="AE1333" s="172">
        <f t="shared" si="633"/>
        <v>0</v>
      </c>
      <c r="AF1333" s="172">
        <f t="shared" si="633"/>
        <v>0</v>
      </c>
      <c r="AG1333" s="172">
        <f t="shared" si="633"/>
        <v>0</v>
      </c>
      <c r="AH1333" s="172">
        <f t="shared" si="633"/>
        <v>0</v>
      </c>
      <c r="AI1333" s="172">
        <f t="shared" si="633"/>
        <v>0</v>
      </c>
      <c r="AJ1333" s="172">
        <f t="shared" si="633"/>
        <v>0</v>
      </c>
      <c r="AK1333" s="172">
        <f t="shared" si="633"/>
        <v>0</v>
      </c>
      <c r="AL1333" s="172">
        <f t="shared" si="633"/>
        <v>0</v>
      </c>
      <c r="AM1333" s="172">
        <f t="shared" si="633"/>
        <v>0</v>
      </c>
      <c r="AN1333" s="172">
        <f t="shared" si="633"/>
        <v>0</v>
      </c>
      <c r="AO1333" s="172">
        <f t="shared" si="633"/>
        <v>0</v>
      </c>
      <c r="AP1333" s="172">
        <f t="shared" si="633"/>
        <v>0</v>
      </c>
      <c r="AQ1333" s="172">
        <f t="shared" si="633"/>
        <v>0</v>
      </c>
      <c r="AR1333" s="172">
        <f t="shared" si="633"/>
        <v>0</v>
      </c>
      <c r="AS1333" s="172">
        <f t="shared" si="633"/>
        <v>0</v>
      </c>
      <c r="AT1333" s="172">
        <f t="shared" si="633"/>
        <v>0</v>
      </c>
      <c r="AU1333" s="172">
        <f t="shared" si="633"/>
        <v>0</v>
      </c>
      <c r="AV1333" s="172">
        <f t="shared" si="633"/>
        <v>0</v>
      </c>
      <c r="AW1333" s="172">
        <f t="shared" si="633"/>
        <v>0</v>
      </c>
      <c r="AX1333" s="172">
        <f t="shared" si="633"/>
        <v>0</v>
      </c>
      <c r="AY1333" s="172">
        <f t="shared" si="633"/>
        <v>0</v>
      </c>
      <c r="AZ1333" s="172">
        <f t="shared" si="633"/>
        <v>0</v>
      </c>
      <c r="BA1333" s="172">
        <f t="shared" si="633"/>
        <v>0</v>
      </c>
      <c r="BB1333" s="172">
        <f t="shared" si="633"/>
        <v>0</v>
      </c>
      <c r="BC1333" s="172">
        <f t="shared" si="633"/>
        <v>0</v>
      </c>
      <c r="BD1333" s="172">
        <f t="shared" si="633"/>
        <v>0</v>
      </c>
      <c r="BE1333" s="172">
        <f t="shared" si="633"/>
        <v>0</v>
      </c>
      <c r="BF1333" s="172">
        <f t="shared" si="633"/>
        <v>0</v>
      </c>
      <c r="BG1333" s="172">
        <f t="shared" si="633"/>
        <v>0</v>
      </c>
      <c r="BH1333" s="172">
        <f t="shared" si="633"/>
        <v>0</v>
      </c>
      <c r="BI1333" s="172">
        <f t="shared" si="633"/>
        <v>0</v>
      </c>
      <c r="BJ1333" s="172">
        <f t="shared" si="633"/>
        <v>0</v>
      </c>
      <c r="BK1333" s="172">
        <f t="shared" si="633"/>
        <v>0</v>
      </c>
      <c r="BL1333" s="172">
        <f t="shared" si="633"/>
        <v>0</v>
      </c>
      <c r="BM1333" s="172">
        <f t="shared" si="633"/>
        <v>7.2005654663641421</v>
      </c>
      <c r="BN1333" s="172">
        <f t="shared" si="633"/>
        <v>86.406785596369701</v>
      </c>
      <c r="BO1333" s="172">
        <f t="shared" si="633"/>
        <v>86.406785596369701</v>
      </c>
    </row>
    <row r="1334" spans="1:67" ht="13.5" customHeight="1" outlineLevel="2" thickBot="1">
      <c r="B1334" s="14" t="s">
        <v>561</v>
      </c>
      <c r="J1334" s="2"/>
      <c r="L1334" s="157">
        <f t="shared" ref="L1334:BO1334" si="634">SUM(L1328,L1331,L1333)</f>
        <v>0</v>
      </c>
      <c r="M1334" s="157">
        <f t="shared" si="634"/>
        <v>0</v>
      </c>
      <c r="N1334" s="157">
        <f t="shared" si="634"/>
        <v>0</v>
      </c>
      <c r="O1334" s="157">
        <f t="shared" si="634"/>
        <v>0</v>
      </c>
      <c r="P1334" s="157">
        <f t="shared" si="634"/>
        <v>0</v>
      </c>
      <c r="Q1334" s="157">
        <f t="shared" si="634"/>
        <v>0</v>
      </c>
      <c r="R1334" s="157">
        <f t="shared" si="634"/>
        <v>0</v>
      </c>
      <c r="S1334" s="157">
        <f t="shared" si="634"/>
        <v>0</v>
      </c>
      <c r="T1334" s="157">
        <f t="shared" si="634"/>
        <v>0</v>
      </c>
      <c r="U1334" s="157">
        <f t="shared" si="634"/>
        <v>0</v>
      </c>
      <c r="V1334" s="157">
        <f t="shared" si="634"/>
        <v>0</v>
      </c>
      <c r="W1334" s="157">
        <f t="shared" si="634"/>
        <v>0</v>
      </c>
      <c r="X1334" s="157">
        <f t="shared" si="634"/>
        <v>0</v>
      </c>
      <c r="Y1334" s="157">
        <f t="shared" si="634"/>
        <v>0</v>
      </c>
      <c r="Z1334" s="157">
        <f t="shared" si="634"/>
        <v>0</v>
      </c>
      <c r="AA1334" s="157">
        <f t="shared" si="634"/>
        <v>0</v>
      </c>
      <c r="AB1334" s="157">
        <f t="shared" si="634"/>
        <v>0</v>
      </c>
      <c r="AC1334" s="157">
        <f t="shared" si="634"/>
        <v>0</v>
      </c>
      <c r="AD1334" s="157">
        <f t="shared" si="634"/>
        <v>0</v>
      </c>
      <c r="AE1334" s="157">
        <f t="shared" si="634"/>
        <v>0</v>
      </c>
      <c r="AF1334" s="157">
        <f t="shared" si="634"/>
        <v>0</v>
      </c>
      <c r="AG1334" s="157">
        <f t="shared" si="634"/>
        <v>0</v>
      </c>
      <c r="AH1334" s="157">
        <f t="shared" si="634"/>
        <v>0</v>
      </c>
      <c r="AI1334" s="157">
        <f t="shared" si="634"/>
        <v>0</v>
      </c>
      <c r="AJ1334" s="157">
        <f t="shared" si="634"/>
        <v>0</v>
      </c>
      <c r="AK1334" s="157">
        <f t="shared" si="634"/>
        <v>0</v>
      </c>
      <c r="AL1334" s="157">
        <f t="shared" si="634"/>
        <v>0</v>
      </c>
      <c r="AM1334" s="157">
        <f t="shared" si="634"/>
        <v>0</v>
      </c>
      <c r="AN1334" s="157">
        <f t="shared" si="634"/>
        <v>0</v>
      </c>
      <c r="AO1334" s="157">
        <f t="shared" si="634"/>
        <v>0</v>
      </c>
      <c r="AP1334" s="157">
        <f t="shared" si="634"/>
        <v>0</v>
      </c>
      <c r="AQ1334" s="157">
        <f t="shared" si="634"/>
        <v>0</v>
      </c>
      <c r="AR1334" s="157">
        <f t="shared" si="634"/>
        <v>0</v>
      </c>
      <c r="AS1334" s="157">
        <f t="shared" si="634"/>
        <v>0</v>
      </c>
      <c r="AT1334" s="157">
        <f t="shared" si="634"/>
        <v>0</v>
      </c>
      <c r="AU1334" s="157">
        <f t="shared" si="634"/>
        <v>0</v>
      </c>
      <c r="AV1334" s="157">
        <f t="shared" si="634"/>
        <v>0</v>
      </c>
      <c r="AW1334" s="157">
        <f t="shared" si="634"/>
        <v>0</v>
      </c>
      <c r="AX1334" s="157">
        <f t="shared" si="634"/>
        <v>0</v>
      </c>
      <c r="AY1334" s="157">
        <f t="shared" si="634"/>
        <v>0</v>
      </c>
      <c r="AZ1334" s="157">
        <f t="shared" si="634"/>
        <v>0</v>
      </c>
      <c r="BA1334" s="157">
        <f t="shared" si="634"/>
        <v>0</v>
      </c>
      <c r="BB1334" s="157">
        <f t="shared" si="634"/>
        <v>0</v>
      </c>
      <c r="BC1334" s="157">
        <f t="shared" si="634"/>
        <v>0</v>
      </c>
      <c r="BD1334" s="157">
        <f t="shared" si="634"/>
        <v>0</v>
      </c>
      <c r="BE1334" s="157">
        <f t="shared" si="634"/>
        <v>0</v>
      </c>
      <c r="BF1334" s="157">
        <f t="shared" si="634"/>
        <v>0</v>
      </c>
      <c r="BG1334" s="157">
        <f t="shared" si="634"/>
        <v>0</v>
      </c>
      <c r="BH1334" s="157">
        <f t="shared" si="634"/>
        <v>0</v>
      </c>
      <c r="BI1334" s="157">
        <f t="shared" si="634"/>
        <v>0</v>
      </c>
      <c r="BJ1334" s="157">
        <f t="shared" si="634"/>
        <v>0</v>
      </c>
      <c r="BK1334" s="157">
        <f t="shared" si="634"/>
        <v>0</v>
      </c>
      <c r="BL1334" s="157">
        <f t="shared" si="634"/>
        <v>0</v>
      </c>
      <c r="BM1334" s="157">
        <f t="shared" si="634"/>
        <v>2644.6076832296299</v>
      </c>
      <c r="BN1334" s="157">
        <f t="shared" si="634"/>
        <v>31298.457893796138</v>
      </c>
      <c r="BO1334" s="157">
        <f t="shared" si="634"/>
        <v>30491.994561563359</v>
      </c>
    </row>
    <row r="1335" spans="1:67" ht="12.75" customHeight="1" outlineLevel="2">
      <c r="B1335" s="14"/>
    </row>
    <row r="1336" spans="1:67" ht="12.75" customHeight="1" outlineLevel="2">
      <c r="B1336" s="14"/>
    </row>
    <row r="1337" spans="1:67" ht="12.75" customHeight="1" outlineLevel="2">
      <c r="B1337" s="14"/>
    </row>
    <row r="1338" spans="1:67" ht="12.75" customHeight="1" outlineLevel="2">
      <c r="B1338" s="14"/>
    </row>
    <row r="1339" spans="1:67" ht="12.75" customHeight="1" outlineLevel="2">
      <c r="B1339" s="14"/>
    </row>
    <row r="1340" spans="1:67" ht="12.75" customHeight="1" outlineLevel="2">
      <c r="B1340" s="14"/>
    </row>
    <row r="1341" spans="1:67" ht="12.75" customHeight="1" outlineLevel="2">
      <c r="B1341" s="14"/>
    </row>
    <row r="1342" spans="1:67" outlineLevel="1">
      <c r="A1342">
        <f>A1312+1</f>
        <v>45</v>
      </c>
      <c r="B1342" s="158" t="s">
        <v>633</v>
      </c>
      <c r="C1342" s="150"/>
      <c r="G1342" s="159" t="s">
        <v>567</v>
      </c>
      <c r="H1342" s="1">
        <f>+C1347</f>
        <v>2066</v>
      </c>
      <c r="I1342" s="2">
        <f>+E1354</f>
        <v>1075179.5793143504</v>
      </c>
      <c r="J1342" s="2">
        <f>NPV($C$4,M1342:BO1342)+L1342</f>
        <v>2901.7796461570301</v>
      </c>
      <c r="L1342" s="2">
        <f>+L1364</f>
        <v>0</v>
      </c>
      <c r="M1342" s="2">
        <f t="shared" ref="M1342:BO1342" si="635">+M1364</f>
        <v>0</v>
      </c>
      <c r="N1342" s="2">
        <f t="shared" si="635"/>
        <v>0</v>
      </c>
      <c r="O1342" s="2">
        <f t="shared" si="635"/>
        <v>0</v>
      </c>
      <c r="P1342" s="2">
        <f t="shared" si="635"/>
        <v>0</v>
      </c>
      <c r="Q1342" s="2">
        <f t="shared" si="635"/>
        <v>0</v>
      </c>
      <c r="R1342" s="2">
        <f t="shared" si="635"/>
        <v>0</v>
      </c>
      <c r="S1342" s="2">
        <f t="shared" si="635"/>
        <v>0</v>
      </c>
      <c r="T1342" s="2">
        <f t="shared" si="635"/>
        <v>0</v>
      </c>
      <c r="U1342" s="2">
        <f t="shared" si="635"/>
        <v>0</v>
      </c>
      <c r="V1342" s="2">
        <f t="shared" si="635"/>
        <v>0</v>
      </c>
      <c r="W1342" s="2">
        <f t="shared" si="635"/>
        <v>0</v>
      </c>
      <c r="X1342" s="2">
        <f t="shared" si="635"/>
        <v>0</v>
      </c>
      <c r="Y1342" s="2">
        <f t="shared" si="635"/>
        <v>0</v>
      </c>
      <c r="Z1342" s="2">
        <f t="shared" si="635"/>
        <v>0</v>
      </c>
      <c r="AA1342" s="2">
        <f t="shared" si="635"/>
        <v>0</v>
      </c>
      <c r="AB1342" s="2">
        <f t="shared" si="635"/>
        <v>0</v>
      </c>
      <c r="AC1342" s="2">
        <f t="shared" si="635"/>
        <v>0</v>
      </c>
      <c r="AD1342" s="2">
        <f t="shared" si="635"/>
        <v>0</v>
      </c>
      <c r="AE1342" s="2">
        <f t="shared" si="635"/>
        <v>0</v>
      </c>
      <c r="AF1342" s="2">
        <f t="shared" si="635"/>
        <v>0</v>
      </c>
      <c r="AG1342" s="2">
        <f t="shared" si="635"/>
        <v>0</v>
      </c>
      <c r="AH1342" s="2">
        <f t="shared" si="635"/>
        <v>0</v>
      </c>
      <c r="AI1342" s="2">
        <f t="shared" si="635"/>
        <v>0</v>
      </c>
      <c r="AJ1342" s="2">
        <f t="shared" si="635"/>
        <v>0</v>
      </c>
      <c r="AK1342" s="2">
        <f t="shared" si="635"/>
        <v>0</v>
      </c>
      <c r="AL1342" s="2">
        <f t="shared" si="635"/>
        <v>0</v>
      </c>
      <c r="AM1342" s="2">
        <f t="shared" si="635"/>
        <v>0</v>
      </c>
      <c r="AN1342" s="2">
        <f t="shared" si="635"/>
        <v>0</v>
      </c>
      <c r="AO1342" s="2">
        <f t="shared" si="635"/>
        <v>0</v>
      </c>
      <c r="AP1342" s="2">
        <f t="shared" si="635"/>
        <v>0</v>
      </c>
      <c r="AQ1342" s="2">
        <f t="shared" si="635"/>
        <v>0</v>
      </c>
      <c r="AR1342" s="2">
        <f t="shared" si="635"/>
        <v>0</v>
      </c>
      <c r="AS1342" s="2">
        <f t="shared" si="635"/>
        <v>0</v>
      </c>
      <c r="AT1342" s="2">
        <f t="shared" si="635"/>
        <v>0</v>
      </c>
      <c r="AU1342" s="2">
        <f t="shared" si="635"/>
        <v>0</v>
      </c>
      <c r="AV1342" s="2">
        <f t="shared" si="635"/>
        <v>0</v>
      </c>
      <c r="AW1342" s="2">
        <f t="shared" si="635"/>
        <v>0</v>
      </c>
      <c r="AX1342" s="2">
        <f t="shared" si="635"/>
        <v>0</v>
      </c>
      <c r="AY1342" s="2">
        <f t="shared" si="635"/>
        <v>0</v>
      </c>
      <c r="AZ1342" s="2">
        <f t="shared" si="635"/>
        <v>0</v>
      </c>
      <c r="BA1342" s="2">
        <f t="shared" si="635"/>
        <v>0</v>
      </c>
      <c r="BB1342" s="2">
        <f t="shared" si="635"/>
        <v>0</v>
      </c>
      <c r="BC1342" s="2">
        <f t="shared" si="635"/>
        <v>0</v>
      </c>
      <c r="BD1342" s="2">
        <f t="shared" si="635"/>
        <v>0</v>
      </c>
      <c r="BE1342" s="2">
        <f t="shared" si="635"/>
        <v>0</v>
      </c>
      <c r="BF1342" s="2">
        <f t="shared" si="635"/>
        <v>0</v>
      </c>
      <c r="BG1342" s="2">
        <f t="shared" si="635"/>
        <v>0</v>
      </c>
      <c r="BH1342" s="2">
        <f t="shared" si="635"/>
        <v>0</v>
      </c>
      <c r="BI1342" s="2">
        <f t="shared" si="635"/>
        <v>0</v>
      </c>
      <c r="BJ1342" s="2">
        <f t="shared" si="635"/>
        <v>0</v>
      </c>
      <c r="BK1342" s="2">
        <f t="shared" si="635"/>
        <v>0</v>
      </c>
      <c r="BL1342" s="2">
        <f t="shared" si="635"/>
        <v>0</v>
      </c>
      <c r="BM1342" s="2">
        <f t="shared" si="635"/>
        <v>0</v>
      </c>
      <c r="BN1342" s="2">
        <f t="shared" si="635"/>
        <v>9276.6593656906898</v>
      </c>
      <c r="BO1342" s="2">
        <f t="shared" si="635"/>
        <v>109961.00486443265</v>
      </c>
    </row>
    <row r="1343" spans="1:67" ht="12.75" customHeight="1" outlineLevel="2">
      <c r="B1343" s="160" t="str">
        <f>"Jan "&amp;$L$10&amp;" $"</f>
        <v>Jan 2012 $</v>
      </c>
      <c r="C1343" s="161">
        <v>261894.592</v>
      </c>
      <c r="D1343" s="60"/>
      <c r="E1343" s="60"/>
      <c r="F1343" s="60"/>
      <c r="G1343" s="60"/>
      <c r="H1343" s="162"/>
    </row>
    <row r="1344" spans="1:67" ht="12.75" customHeight="1" outlineLevel="2">
      <c r="B1344" s="14" t="s">
        <v>549</v>
      </c>
      <c r="C1344" s="163">
        <v>0.13739999999999999</v>
      </c>
      <c r="D1344" s="163">
        <v>0.53769999999999996</v>
      </c>
      <c r="E1344" s="163">
        <v>0.32490000000000002</v>
      </c>
      <c r="F1344" s="163">
        <v>0</v>
      </c>
      <c r="G1344" s="163">
        <v>0</v>
      </c>
      <c r="H1344" s="164"/>
      <c r="J1344" s="17"/>
      <c r="K1344" s="17"/>
    </row>
    <row r="1345" spans="2:67" ht="12.75" customHeight="1" outlineLevel="2">
      <c r="B1345" s="14" t="s">
        <v>323</v>
      </c>
      <c r="C1345" s="193">
        <v>2.52E-2</v>
      </c>
      <c r="D1345" s="60"/>
      <c r="E1345" s="60"/>
      <c r="F1345" s="60"/>
      <c r="G1345" s="60"/>
    </row>
    <row r="1346" spans="2:67" ht="12.75" customHeight="1" outlineLevel="2">
      <c r="B1346" s="14" t="s">
        <v>550</v>
      </c>
      <c r="C1346" s="159">
        <v>2064</v>
      </c>
      <c r="D1346" s="159">
        <v>1</v>
      </c>
    </row>
    <row r="1347" spans="2:67" ht="12.75" customHeight="1" outlineLevel="2">
      <c r="B1347" s="14" t="s">
        <v>551</v>
      </c>
      <c r="C1347" s="159">
        <v>2066</v>
      </c>
      <c r="D1347" s="159">
        <v>12</v>
      </c>
    </row>
    <row r="1348" spans="2:67" ht="12.75" customHeight="1" outlineLevel="2">
      <c r="B1348" s="15" t="s">
        <v>552</v>
      </c>
      <c r="L1348" s="166">
        <f t="shared" ref="L1348:BO1348" si="636">(1+$C1345)^L$21</f>
        <v>1.0125216047077712</v>
      </c>
      <c r="M1348" s="166">
        <f t="shared" si="636"/>
        <v>1.0380371491464069</v>
      </c>
      <c r="N1348" s="166">
        <f t="shared" si="636"/>
        <v>1.0641956853048962</v>
      </c>
      <c r="O1348" s="166">
        <f t="shared" si="636"/>
        <v>1.0910134165745795</v>
      </c>
      <c r="P1348" s="166">
        <f t="shared" si="636"/>
        <v>1.1185069546722588</v>
      </c>
      <c r="Q1348" s="166">
        <f t="shared" si="636"/>
        <v>1.1466933299299995</v>
      </c>
      <c r="R1348" s="166">
        <f t="shared" si="636"/>
        <v>1.1755900018442353</v>
      </c>
      <c r="S1348" s="166">
        <f t="shared" si="636"/>
        <v>1.2052148698907099</v>
      </c>
      <c r="T1348" s="166">
        <f t="shared" si="636"/>
        <v>1.2355862846119556</v>
      </c>
      <c r="U1348" s="166">
        <f t="shared" si="636"/>
        <v>1.2667230589841769</v>
      </c>
      <c r="V1348" s="166">
        <f t="shared" si="636"/>
        <v>1.2986444800705779</v>
      </c>
      <c r="W1348" s="166">
        <f t="shared" si="636"/>
        <v>1.3313703209683565</v>
      </c>
      <c r="X1348" s="166">
        <f t="shared" si="636"/>
        <v>1.3649208530567589</v>
      </c>
      <c r="Y1348" s="166">
        <f t="shared" si="636"/>
        <v>1.399316858553789</v>
      </c>
      <c r="Z1348" s="166">
        <f t="shared" si="636"/>
        <v>1.4345796433893443</v>
      </c>
      <c r="AA1348" s="166">
        <f t="shared" si="636"/>
        <v>1.4707310504027555</v>
      </c>
      <c r="AB1348" s="166">
        <f t="shared" si="636"/>
        <v>1.507793472872905</v>
      </c>
      <c r="AC1348" s="166">
        <f t="shared" si="636"/>
        <v>1.5457898683893019</v>
      </c>
      <c r="AD1348" s="166">
        <f t="shared" si="636"/>
        <v>1.5847437730727121</v>
      </c>
      <c r="AE1348" s="166">
        <f t="shared" si="636"/>
        <v>1.6246793161541444</v>
      </c>
      <c r="AF1348" s="166">
        <f t="shared" si="636"/>
        <v>1.6656212349212287</v>
      </c>
      <c r="AG1348" s="166">
        <f t="shared" si="636"/>
        <v>1.7075948900412434</v>
      </c>
      <c r="AH1348" s="166">
        <f t="shared" si="636"/>
        <v>1.7506262812702824</v>
      </c>
      <c r="AI1348" s="166">
        <f t="shared" si="636"/>
        <v>1.7947420635582936</v>
      </c>
      <c r="AJ1348" s="166">
        <f t="shared" si="636"/>
        <v>1.8399695635599622</v>
      </c>
      <c r="AK1348" s="166">
        <f t="shared" si="636"/>
        <v>1.8863367965616731</v>
      </c>
      <c r="AL1348" s="166">
        <f t="shared" si="636"/>
        <v>1.933872483835027</v>
      </c>
      <c r="AM1348" s="166">
        <f t="shared" si="636"/>
        <v>1.9826060704276696</v>
      </c>
      <c r="AN1348" s="166">
        <f t="shared" si="636"/>
        <v>2.0325677434024465</v>
      </c>
      <c r="AO1348" s="166">
        <f t="shared" si="636"/>
        <v>2.0837884505361881</v>
      </c>
      <c r="AP1348" s="166">
        <f t="shared" si="636"/>
        <v>2.1362999194896997</v>
      </c>
      <c r="AQ1348" s="166">
        <f t="shared" si="636"/>
        <v>2.1901346774608399</v>
      </c>
      <c r="AR1348" s="166">
        <f t="shared" si="636"/>
        <v>2.2453260713328529</v>
      </c>
      <c r="AS1348" s="166">
        <f t="shared" si="636"/>
        <v>2.3019082883304405</v>
      </c>
      <c r="AT1348" s="166">
        <f t="shared" si="636"/>
        <v>2.3599163771963672</v>
      </c>
      <c r="AU1348" s="166">
        <f t="shared" si="636"/>
        <v>2.4193862699017155</v>
      </c>
      <c r="AV1348" s="166">
        <f t="shared" si="636"/>
        <v>2.4803548039032384</v>
      </c>
      <c r="AW1348" s="166">
        <f t="shared" si="636"/>
        <v>2.5428597449615999</v>
      </c>
      <c r="AX1348" s="166">
        <f t="shared" si="636"/>
        <v>2.606939810534632</v>
      </c>
      <c r="AY1348" s="166">
        <f t="shared" si="636"/>
        <v>2.672634693760104</v>
      </c>
      <c r="AZ1348" s="166">
        <f t="shared" si="636"/>
        <v>2.7399850880428587</v>
      </c>
      <c r="BA1348" s="166">
        <f t="shared" si="636"/>
        <v>2.8090327122615379</v>
      </c>
      <c r="BB1348" s="166">
        <f t="shared" si="636"/>
        <v>2.8798203366105284</v>
      </c>
      <c r="BC1348" s="166">
        <f t="shared" si="636"/>
        <v>2.9523918090931134</v>
      </c>
      <c r="BD1348" s="166">
        <f t="shared" si="636"/>
        <v>3.0267920826822596</v>
      </c>
      <c r="BE1348" s="166">
        <f t="shared" si="636"/>
        <v>3.1030672431658526</v>
      </c>
      <c r="BF1348" s="166">
        <f t="shared" si="636"/>
        <v>3.1812645376936315</v>
      </c>
      <c r="BG1348" s="166">
        <f t="shared" si="636"/>
        <v>3.2614324040435108</v>
      </c>
      <c r="BH1348" s="166">
        <f t="shared" si="636"/>
        <v>3.3436205006254069</v>
      </c>
      <c r="BI1348" s="166">
        <f t="shared" si="636"/>
        <v>3.4278797372411671</v>
      </c>
      <c r="BJ1348" s="166">
        <f t="shared" si="636"/>
        <v>3.5142623066196435</v>
      </c>
      <c r="BK1348" s="166">
        <f t="shared" si="636"/>
        <v>3.6028217167464582</v>
      </c>
      <c r="BL1348" s="166">
        <f t="shared" si="636"/>
        <v>3.6936128240084685</v>
      </c>
      <c r="BM1348" s="166">
        <f t="shared" si="636"/>
        <v>3.7866918671734817</v>
      </c>
      <c r="BN1348" s="166">
        <f t="shared" si="636"/>
        <v>3.8821165022262529</v>
      </c>
      <c r="BO1348" s="166">
        <f t="shared" si="636"/>
        <v>3.979945838082354</v>
      </c>
    </row>
    <row r="1349" spans="2:67" ht="12.75" customHeight="1" outlineLevel="2">
      <c r="B1349" s="14" t="s">
        <v>553</v>
      </c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</row>
    <row r="1350" spans="2:67" ht="12.75" customHeight="1" outlineLevel="2">
      <c r="B1350" s="64" t="s">
        <v>554</v>
      </c>
      <c r="L1350" s="2">
        <f t="shared" ref="L1350:BO1350" si="637">IF(L$10&gt;$C1347,0,+K1353)</f>
        <v>0</v>
      </c>
      <c r="M1350" s="2">
        <f t="shared" si="637"/>
        <v>0</v>
      </c>
      <c r="N1350" s="2">
        <f t="shared" si="637"/>
        <v>0</v>
      </c>
      <c r="O1350" s="2">
        <f t="shared" si="637"/>
        <v>0</v>
      </c>
      <c r="P1350" s="2">
        <f t="shared" si="637"/>
        <v>0</v>
      </c>
      <c r="Q1350" s="2">
        <f t="shared" si="637"/>
        <v>0</v>
      </c>
      <c r="R1350" s="2">
        <f t="shared" si="637"/>
        <v>0</v>
      </c>
      <c r="S1350" s="2">
        <f t="shared" si="637"/>
        <v>0</v>
      </c>
      <c r="T1350" s="2">
        <f t="shared" si="637"/>
        <v>0</v>
      </c>
      <c r="U1350" s="2">
        <f t="shared" si="637"/>
        <v>0</v>
      </c>
      <c r="V1350" s="2">
        <f t="shared" si="637"/>
        <v>0</v>
      </c>
      <c r="W1350" s="2">
        <f t="shared" si="637"/>
        <v>0</v>
      </c>
      <c r="X1350" s="2">
        <f t="shared" si="637"/>
        <v>0</v>
      </c>
      <c r="Y1350" s="2">
        <f t="shared" si="637"/>
        <v>0</v>
      </c>
      <c r="Z1350" s="2">
        <f t="shared" si="637"/>
        <v>0</v>
      </c>
      <c r="AA1350" s="2">
        <f t="shared" si="637"/>
        <v>0</v>
      </c>
      <c r="AB1350" s="2">
        <f t="shared" si="637"/>
        <v>0</v>
      </c>
      <c r="AC1350" s="2">
        <f t="shared" si="637"/>
        <v>0</v>
      </c>
      <c r="AD1350" s="2">
        <f t="shared" si="637"/>
        <v>0</v>
      </c>
      <c r="AE1350" s="2">
        <f t="shared" si="637"/>
        <v>0</v>
      </c>
      <c r="AF1350" s="2">
        <f t="shared" si="637"/>
        <v>0</v>
      </c>
      <c r="AG1350" s="2">
        <f t="shared" si="637"/>
        <v>0</v>
      </c>
      <c r="AH1350" s="2">
        <f t="shared" si="637"/>
        <v>0</v>
      </c>
      <c r="AI1350" s="2">
        <f t="shared" si="637"/>
        <v>0</v>
      </c>
      <c r="AJ1350" s="2">
        <f t="shared" si="637"/>
        <v>0</v>
      </c>
      <c r="AK1350" s="2">
        <f t="shared" si="637"/>
        <v>0</v>
      </c>
      <c r="AL1350" s="2">
        <f t="shared" si="637"/>
        <v>0</v>
      </c>
      <c r="AM1350" s="2">
        <f t="shared" si="637"/>
        <v>0</v>
      </c>
      <c r="AN1350" s="2">
        <f t="shared" si="637"/>
        <v>0</v>
      </c>
      <c r="AO1350" s="2">
        <f t="shared" si="637"/>
        <v>0</v>
      </c>
      <c r="AP1350" s="2">
        <f t="shared" si="637"/>
        <v>0</v>
      </c>
      <c r="AQ1350" s="2">
        <f t="shared" si="637"/>
        <v>0</v>
      </c>
      <c r="AR1350" s="2">
        <f t="shared" si="637"/>
        <v>0</v>
      </c>
      <c r="AS1350" s="2">
        <f t="shared" si="637"/>
        <v>0</v>
      </c>
      <c r="AT1350" s="2">
        <f t="shared" si="637"/>
        <v>0</v>
      </c>
      <c r="AU1350" s="2">
        <f t="shared" si="637"/>
        <v>0</v>
      </c>
      <c r="AV1350" s="2">
        <f t="shared" si="637"/>
        <v>0</v>
      </c>
      <c r="AW1350" s="2">
        <f t="shared" si="637"/>
        <v>0</v>
      </c>
      <c r="AX1350" s="2">
        <f t="shared" si="637"/>
        <v>0</v>
      </c>
      <c r="AY1350" s="2">
        <f t="shared" si="637"/>
        <v>0</v>
      </c>
      <c r="AZ1350" s="2">
        <f t="shared" si="637"/>
        <v>0</v>
      </c>
      <c r="BA1350" s="2">
        <f t="shared" si="637"/>
        <v>0</v>
      </c>
      <c r="BB1350" s="2">
        <f t="shared" si="637"/>
        <v>0</v>
      </c>
      <c r="BC1350" s="2">
        <f t="shared" si="637"/>
        <v>0</v>
      </c>
      <c r="BD1350" s="2">
        <f t="shared" si="637"/>
        <v>0</v>
      </c>
      <c r="BE1350" s="2">
        <f t="shared" si="637"/>
        <v>0</v>
      </c>
      <c r="BF1350" s="2">
        <f t="shared" si="637"/>
        <v>0</v>
      </c>
      <c r="BG1350" s="2">
        <f t="shared" si="637"/>
        <v>0</v>
      </c>
      <c r="BH1350" s="2">
        <f t="shared" si="637"/>
        <v>0</v>
      </c>
      <c r="BI1350" s="2">
        <f t="shared" si="637"/>
        <v>0</v>
      </c>
      <c r="BJ1350" s="2">
        <f t="shared" si="637"/>
        <v>0</v>
      </c>
      <c r="BK1350" s="2">
        <f t="shared" si="637"/>
        <v>0</v>
      </c>
      <c r="BL1350" s="2">
        <f t="shared" si="637"/>
        <v>0</v>
      </c>
      <c r="BM1350" s="2">
        <f t="shared" si="637"/>
        <v>137065.63871934044</v>
      </c>
      <c r="BN1350" s="2">
        <f t="shared" si="637"/>
        <v>695540.82066376752</v>
      </c>
      <c r="BO1350" s="2">
        <f t="shared" si="637"/>
        <v>0</v>
      </c>
    </row>
    <row r="1351" spans="2:67" ht="12.75" customHeight="1" outlineLevel="2">
      <c r="B1351" s="64" t="s">
        <v>555</v>
      </c>
      <c r="L1351" s="2">
        <f t="shared" ref="L1351:BO1351" si="638">IF(AND(L$10&gt;=$C1346,L$10&lt;=$C1347),INDEX($C1344:$G1344,1,L$10-$C1346+1)*$C1343*L1348,0)</f>
        <v>0</v>
      </c>
      <c r="M1351" s="2">
        <f t="shared" si="638"/>
        <v>0</v>
      </c>
      <c r="N1351" s="2">
        <f t="shared" si="638"/>
        <v>0</v>
      </c>
      <c r="O1351" s="2">
        <f t="shared" si="638"/>
        <v>0</v>
      </c>
      <c r="P1351" s="2">
        <f t="shared" si="638"/>
        <v>0</v>
      </c>
      <c r="Q1351" s="2">
        <f t="shared" si="638"/>
        <v>0</v>
      </c>
      <c r="R1351" s="2">
        <f t="shared" si="638"/>
        <v>0</v>
      </c>
      <c r="S1351" s="2">
        <f t="shared" si="638"/>
        <v>0</v>
      </c>
      <c r="T1351" s="2">
        <f t="shared" si="638"/>
        <v>0</v>
      </c>
      <c r="U1351" s="2">
        <f t="shared" si="638"/>
        <v>0</v>
      </c>
      <c r="V1351" s="2">
        <f t="shared" si="638"/>
        <v>0</v>
      </c>
      <c r="W1351" s="2">
        <f t="shared" si="638"/>
        <v>0</v>
      </c>
      <c r="X1351" s="2">
        <f t="shared" si="638"/>
        <v>0</v>
      </c>
      <c r="Y1351" s="2">
        <f t="shared" si="638"/>
        <v>0</v>
      </c>
      <c r="Z1351" s="2">
        <f t="shared" si="638"/>
        <v>0</v>
      </c>
      <c r="AA1351" s="2">
        <f t="shared" si="638"/>
        <v>0</v>
      </c>
      <c r="AB1351" s="2">
        <f t="shared" si="638"/>
        <v>0</v>
      </c>
      <c r="AC1351" s="2">
        <f t="shared" si="638"/>
        <v>0</v>
      </c>
      <c r="AD1351" s="2">
        <f t="shared" si="638"/>
        <v>0</v>
      </c>
      <c r="AE1351" s="2">
        <f t="shared" si="638"/>
        <v>0</v>
      </c>
      <c r="AF1351" s="2">
        <f t="shared" si="638"/>
        <v>0</v>
      </c>
      <c r="AG1351" s="2">
        <f t="shared" si="638"/>
        <v>0</v>
      </c>
      <c r="AH1351" s="2">
        <f t="shared" si="638"/>
        <v>0</v>
      </c>
      <c r="AI1351" s="2">
        <f t="shared" si="638"/>
        <v>0</v>
      </c>
      <c r="AJ1351" s="2">
        <f t="shared" si="638"/>
        <v>0</v>
      </c>
      <c r="AK1351" s="2">
        <f t="shared" si="638"/>
        <v>0</v>
      </c>
      <c r="AL1351" s="2">
        <f t="shared" si="638"/>
        <v>0</v>
      </c>
      <c r="AM1351" s="2">
        <f t="shared" si="638"/>
        <v>0</v>
      </c>
      <c r="AN1351" s="2">
        <f t="shared" si="638"/>
        <v>0</v>
      </c>
      <c r="AO1351" s="2">
        <f t="shared" si="638"/>
        <v>0</v>
      </c>
      <c r="AP1351" s="2">
        <f t="shared" si="638"/>
        <v>0</v>
      </c>
      <c r="AQ1351" s="2">
        <f t="shared" si="638"/>
        <v>0</v>
      </c>
      <c r="AR1351" s="2">
        <f t="shared" si="638"/>
        <v>0</v>
      </c>
      <c r="AS1351" s="2">
        <f t="shared" si="638"/>
        <v>0</v>
      </c>
      <c r="AT1351" s="2">
        <f t="shared" si="638"/>
        <v>0</v>
      </c>
      <c r="AU1351" s="2">
        <f t="shared" si="638"/>
        <v>0</v>
      </c>
      <c r="AV1351" s="2">
        <f t="shared" si="638"/>
        <v>0</v>
      </c>
      <c r="AW1351" s="2">
        <f t="shared" si="638"/>
        <v>0</v>
      </c>
      <c r="AX1351" s="2">
        <f t="shared" si="638"/>
        <v>0</v>
      </c>
      <c r="AY1351" s="2">
        <f t="shared" si="638"/>
        <v>0</v>
      </c>
      <c r="AZ1351" s="2">
        <f t="shared" si="638"/>
        <v>0</v>
      </c>
      <c r="BA1351" s="2">
        <f t="shared" si="638"/>
        <v>0</v>
      </c>
      <c r="BB1351" s="2">
        <f t="shared" si="638"/>
        <v>0</v>
      </c>
      <c r="BC1351" s="2">
        <f t="shared" si="638"/>
        <v>0</v>
      </c>
      <c r="BD1351" s="2">
        <f t="shared" si="638"/>
        <v>0</v>
      </c>
      <c r="BE1351" s="2">
        <f t="shared" si="638"/>
        <v>0</v>
      </c>
      <c r="BF1351" s="2">
        <f t="shared" si="638"/>
        <v>0</v>
      </c>
      <c r="BG1351" s="2">
        <f t="shared" si="638"/>
        <v>0</v>
      </c>
      <c r="BH1351" s="2">
        <f t="shared" si="638"/>
        <v>0</v>
      </c>
      <c r="BI1351" s="2">
        <f t="shared" si="638"/>
        <v>0</v>
      </c>
      <c r="BJ1351" s="2">
        <f t="shared" si="638"/>
        <v>0</v>
      </c>
      <c r="BK1351" s="2">
        <f t="shared" si="638"/>
        <v>0</v>
      </c>
      <c r="BL1351" s="2">
        <f t="shared" si="638"/>
        <v>132912.13451572406</v>
      </c>
      <c r="BM1351" s="2">
        <f t="shared" si="638"/>
        <v>533244.68317524204</v>
      </c>
      <c r="BN1351" s="2">
        <f t="shared" si="638"/>
        <v>330327.55763853405</v>
      </c>
      <c r="BO1351" s="2">
        <f t="shared" si="638"/>
        <v>0</v>
      </c>
    </row>
    <row r="1352" spans="2:67" ht="12.75" customHeight="1" outlineLevel="2">
      <c r="B1352" s="64" t="s">
        <v>3</v>
      </c>
      <c r="C1352" s="165">
        <v>6.25E-2</v>
      </c>
      <c r="L1352" s="2">
        <f t="shared" ref="L1352:BO1352" si="639">SUM(L1350,L1351/2)*$C1352*IF(L$10=$C1346,(13-$D1346)/12,IF(L$10=$C1347,($D1347-1)/12,1))</f>
        <v>0</v>
      </c>
      <c r="M1352" s="2">
        <f t="shared" si="639"/>
        <v>0</v>
      </c>
      <c r="N1352" s="2">
        <f t="shared" si="639"/>
        <v>0</v>
      </c>
      <c r="O1352" s="2">
        <f t="shared" si="639"/>
        <v>0</v>
      </c>
      <c r="P1352" s="2">
        <f t="shared" si="639"/>
        <v>0</v>
      </c>
      <c r="Q1352" s="2">
        <f t="shared" si="639"/>
        <v>0</v>
      </c>
      <c r="R1352" s="2">
        <f t="shared" si="639"/>
        <v>0</v>
      </c>
      <c r="S1352" s="2">
        <f t="shared" si="639"/>
        <v>0</v>
      </c>
      <c r="T1352" s="2">
        <f t="shared" si="639"/>
        <v>0</v>
      </c>
      <c r="U1352" s="2">
        <f t="shared" si="639"/>
        <v>0</v>
      </c>
      <c r="V1352" s="2">
        <f t="shared" si="639"/>
        <v>0</v>
      </c>
      <c r="W1352" s="2">
        <f t="shared" si="639"/>
        <v>0</v>
      </c>
      <c r="X1352" s="2">
        <f t="shared" si="639"/>
        <v>0</v>
      </c>
      <c r="Y1352" s="2">
        <f t="shared" si="639"/>
        <v>0</v>
      </c>
      <c r="Z1352" s="2">
        <f t="shared" si="639"/>
        <v>0</v>
      </c>
      <c r="AA1352" s="2">
        <f t="shared" si="639"/>
        <v>0</v>
      </c>
      <c r="AB1352" s="2">
        <f t="shared" si="639"/>
        <v>0</v>
      </c>
      <c r="AC1352" s="2">
        <f t="shared" si="639"/>
        <v>0</v>
      </c>
      <c r="AD1352" s="2">
        <f t="shared" si="639"/>
        <v>0</v>
      </c>
      <c r="AE1352" s="2">
        <f t="shared" si="639"/>
        <v>0</v>
      </c>
      <c r="AF1352" s="2">
        <f t="shared" si="639"/>
        <v>0</v>
      </c>
      <c r="AG1352" s="2">
        <f t="shared" si="639"/>
        <v>0</v>
      </c>
      <c r="AH1352" s="2">
        <f t="shared" si="639"/>
        <v>0</v>
      </c>
      <c r="AI1352" s="2">
        <f t="shared" si="639"/>
        <v>0</v>
      </c>
      <c r="AJ1352" s="2">
        <f t="shared" si="639"/>
        <v>0</v>
      </c>
      <c r="AK1352" s="2">
        <f t="shared" si="639"/>
        <v>0</v>
      </c>
      <c r="AL1352" s="2">
        <f t="shared" si="639"/>
        <v>0</v>
      </c>
      <c r="AM1352" s="2">
        <f t="shared" si="639"/>
        <v>0</v>
      </c>
      <c r="AN1352" s="2">
        <f t="shared" si="639"/>
        <v>0</v>
      </c>
      <c r="AO1352" s="2">
        <f t="shared" si="639"/>
        <v>0</v>
      </c>
      <c r="AP1352" s="2">
        <f t="shared" si="639"/>
        <v>0</v>
      </c>
      <c r="AQ1352" s="2">
        <f t="shared" si="639"/>
        <v>0</v>
      </c>
      <c r="AR1352" s="2">
        <f t="shared" si="639"/>
        <v>0</v>
      </c>
      <c r="AS1352" s="2">
        <f t="shared" si="639"/>
        <v>0</v>
      </c>
      <c r="AT1352" s="2">
        <f t="shared" si="639"/>
        <v>0</v>
      </c>
      <c r="AU1352" s="2">
        <f t="shared" si="639"/>
        <v>0</v>
      </c>
      <c r="AV1352" s="2">
        <f t="shared" si="639"/>
        <v>0</v>
      </c>
      <c r="AW1352" s="2">
        <f t="shared" si="639"/>
        <v>0</v>
      </c>
      <c r="AX1352" s="2">
        <f t="shared" si="639"/>
        <v>0</v>
      </c>
      <c r="AY1352" s="2">
        <f t="shared" si="639"/>
        <v>0</v>
      </c>
      <c r="AZ1352" s="2">
        <f t="shared" si="639"/>
        <v>0</v>
      </c>
      <c r="BA1352" s="2">
        <f t="shared" si="639"/>
        <v>0</v>
      </c>
      <c r="BB1352" s="2">
        <f t="shared" si="639"/>
        <v>0</v>
      </c>
      <c r="BC1352" s="2">
        <f t="shared" si="639"/>
        <v>0</v>
      </c>
      <c r="BD1352" s="2">
        <f t="shared" si="639"/>
        <v>0</v>
      </c>
      <c r="BE1352" s="2">
        <f t="shared" si="639"/>
        <v>0</v>
      </c>
      <c r="BF1352" s="2">
        <f t="shared" si="639"/>
        <v>0</v>
      </c>
      <c r="BG1352" s="2">
        <f t="shared" si="639"/>
        <v>0</v>
      </c>
      <c r="BH1352" s="2">
        <f t="shared" si="639"/>
        <v>0</v>
      </c>
      <c r="BI1352" s="2">
        <f t="shared" si="639"/>
        <v>0</v>
      </c>
      <c r="BJ1352" s="2">
        <f t="shared" si="639"/>
        <v>0</v>
      </c>
      <c r="BK1352" s="2">
        <f t="shared" si="639"/>
        <v>0</v>
      </c>
      <c r="BL1352" s="2">
        <f t="shared" si="639"/>
        <v>4153.5042036163768</v>
      </c>
      <c r="BM1352" s="2">
        <f t="shared" si="639"/>
        <v>25230.498769185091</v>
      </c>
      <c r="BN1352" s="2">
        <f t="shared" si="639"/>
        <v>49311.201012048856</v>
      </c>
      <c r="BO1352" s="2">
        <f t="shared" si="639"/>
        <v>0</v>
      </c>
    </row>
    <row r="1353" spans="2:67" ht="12.75" customHeight="1" outlineLevel="2">
      <c r="B1353" s="64" t="s">
        <v>556</v>
      </c>
      <c r="K1353" s="167"/>
      <c r="L1353" s="2">
        <f>SUM(L1350:L1352)</f>
        <v>0</v>
      </c>
      <c r="M1353" s="2">
        <f t="shared" ref="M1353:BO1353" si="640">SUM(M1350:M1352)</f>
        <v>0</v>
      </c>
      <c r="N1353" s="2">
        <f t="shared" si="640"/>
        <v>0</v>
      </c>
      <c r="O1353" s="2">
        <f t="shared" si="640"/>
        <v>0</v>
      </c>
      <c r="P1353" s="2">
        <f t="shared" si="640"/>
        <v>0</v>
      </c>
      <c r="Q1353" s="2">
        <f t="shared" si="640"/>
        <v>0</v>
      </c>
      <c r="R1353" s="2">
        <f t="shared" si="640"/>
        <v>0</v>
      </c>
      <c r="S1353" s="2">
        <f t="shared" si="640"/>
        <v>0</v>
      </c>
      <c r="T1353" s="2">
        <f t="shared" si="640"/>
        <v>0</v>
      </c>
      <c r="U1353" s="2">
        <f t="shared" si="640"/>
        <v>0</v>
      </c>
      <c r="V1353" s="2">
        <f t="shared" si="640"/>
        <v>0</v>
      </c>
      <c r="W1353" s="2">
        <f t="shared" si="640"/>
        <v>0</v>
      </c>
      <c r="X1353" s="2">
        <f t="shared" si="640"/>
        <v>0</v>
      </c>
      <c r="Y1353" s="2">
        <f t="shared" si="640"/>
        <v>0</v>
      </c>
      <c r="Z1353" s="2">
        <f t="shared" si="640"/>
        <v>0</v>
      </c>
      <c r="AA1353" s="2">
        <f t="shared" si="640"/>
        <v>0</v>
      </c>
      <c r="AB1353" s="2">
        <f t="shared" si="640"/>
        <v>0</v>
      </c>
      <c r="AC1353" s="2">
        <f t="shared" si="640"/>
        <v>0</v>
      </c>
      <c r="AD1353" s="2">
        <f t="shared" si="640"/>
        <v>0</v>
      </c>
      <c r="AE1353" s="2">
        <f t="shared" si="640"/>
        <v>0</v>
      </c>
      <c r="AF1353" s="2">
        <f t="shared" si="640"/>
        <v>0</v>
      </c>
      <c r="AG1353" s="2">
        <f t="shared" si="640"/>
        <v>0</v>
      </c>
      <c r="AH1353" s="2">
        <f t="shared" si="640"/>
        <v>0</v>
      </c>
      <c r="AI1353" s="2">
        <f t="shared" si="640"/>
        <v>0</v>
      </c>
      <c r="AJ1353" s="2">
        <f t="shared" si="640"/>
        <v>0</v>
      </c>
      <c r="AK1353" s="2">
        <f t="shared" si="640"/>
        <v>0</v>
      </c>
      <c r="AL1353" s="2">
        <f t="shared" si="640"/>
        <v>0</v>
      </c>
      <c r="AM1353" s="2">
        <f t="shared" si="640"/>
        <v>0</v>
      </c>
      <c r="AN1353" s="2">
        <f t="shared" si="640"/>
        <v>0</v>
      </c>
      <c r="AO1353" s="2">
        <f t="shared" si="640"/>
        <v>0</v>
      </c>
      <c r="AP1353" s="2">
        <f t="shared" si="640"/>
        <v>0</v>
      </c>
      <c r="AQ1353" s="2">
        <f t="shared" si="640"/>
        <v>0</v>
      </c>
      <c r="AR1353" s="2">
        <f t="shared" si="640"/>
        <v>0</v>
      </c>
      <c r="AS1353" s="2">
        <f t="shared" si="640"/>
        <v>0</v>
      </c>
      <c r="AT1353" s="2">
        <f t="shared" si="640"/>
        <v>0</v>
      </c>
      <c r="AU1353" s="2">
        <f t="shared" si="640"/>
        <v>0</v>
      </c>
      <c r="AV1353" s="2">
        <f t="shared" si="640"/>
        <v>0</v>
      </c>
      <c r="AW1353" s="2">
        <f t="shared" si="640"/>
        <v>0</v>
      </c>
      <c r="AX1353" s="2">
        <f t="shared" si="640"/>
        <v>0</v>
      </c>
      <c r="AY1353" s="2">
        <f t="shared" si="640"/>
        <v>0</v>
      </c>
      <c r="AZ1353" s="2">
        <f t="shared" si="640"/>
        <v>0</v>
      </c>
      <c r="BA1353" s="2">
        <f t="shared" si="640"/>
        <v>0</v>
      </c>
      <c r="BB1353" s="2">
        <f t="shared" si="640"/>
        <v>0</v>
      </c>
      <c r="BC1353" s="2">
        <f t="shared" si="640"/>
        <v>0</v>
      </c>
      <c r="BD1353" s="2">
        <f t="shared" si="640"/>
        <v>0</v>
      </c>
      <c r="BE1353" s="2">
        <f t="shared" si="640"/>
        <v>0</v>
      </c>
      <c r="BF1353" s="2">
        <f t="shared" si="640"/>
        <v>0</v>
      </c>
      <c r="BG1353" s="2">
        <f t="shared" si="640"/>
        <v>0</v>
      </c>
      <c r="BH1353" s="2">
        <f t="shared" si="640"/>
        <v>0</v>
      </c>
      <c r="BI1353" s="2">
        <f t="shared" si="640"/>
        <v>0</v>
      </c>
      <c r="BJ1353" s="2">
        <f t="shared" si="640"/>
        <v>0</v>
      </c>
      <c r="BK1353" s="2">
        <f t="shared" si="640"/>
        <v>0</v>
      </c>
      <c r="BL1353" s="2">
        <f t="shared" si="640"/>
        <v>137065.63871934044</v>
      </c>
      <c r="BM1353" s="2">
        <f t="shared" si="640"/>
        <v>695540.82066376752</v>
      </c>
      <c r="BN1353" s="2">
        <f t="shared" si="640"/>
        <v>1075179.5793143504</v>
      </c>
      <c r="BO1353" s="2">
        <f t="shared" si="640"/>
        <v>0</v>
      </c>
    </row>
    <row r="1354" spans="2:67" ht="12.75" customHeight="1" outlineLevel="2">
      <c r="B1354" s="168" t="s">
        <v>557</v>
      </c>
      <c r="E1354" s="2">
        <f>MAX(L1353:BO1353)*(1+$C$8)</f>
        <v>1075179.5793143504</v>
      </c>
      <c r="F1354" s="159">
        <v>30</v>
      </c>
      <c r="G1354" s="169">
        <f>+$C$6</f>
        <v>2.9999999999999997E-4</v>
      </c>
      <c r="H1354" s="151"/>
      <c r="L1354" s="2"/>
      <c r="M1354" s="2"/>
      <c r="N1354" s="2"/>
      <c r="O1354" s="2"/>
      <c r="P1354" s="2"/>
      <c r="Q1354" s="2"/>
    </row>
    <row r="1355" spans="2:67" ht="12.75" customHeight="1" outlineLevel="2">
      <c r="B1355" s="14"/>
    </row>
    <row r="1356" spans="2:67" ht="12.75" customHeight="1" outlineLevel="2">
      <c r="B1356" s="170" t="s">
        <v>558</v>
      </c>
    </row>
    <row r="1357" spans="2:67" ht="12.75" customHeight="1" outlineLevel="2">
      <c r="B1357" s="168" t="s">
        <v>559</v>
      </c>
      <c r="K1357" s="2"/>
      <c r="L1357" s="2">
        <f t="shared" ref="L1357:BO1357" si="641">IF(L$10=$C1347,$E1354,K1359)</f>
        <v>0</v>
      </c>
      <c r="M1357" s="2">
        <f t="shared" si="641"/>
        <v>0</v>
      </c>
      <c r="N1357" s="2">
        <f t="shared" si="641"/>
        <v>0</v>
      </c>
      <c r="O1357" s="2">
        <f t="shared" si="641"/>
        <v>0</v>
      </c>
      <c r="P1357" s="2">
        <f t="shared" si="641"/>
        <v>0</v>
      </c>
      <c r="Q1357" s="2">
        <f t="shared" si="641"/>
        <v>0</v>
      </c>
      <c r="R1357" s="2">
        <f t="shared" si="641"/>
        <v>0</v>
      </c>
      <c r="S1357" s="2">
        <f t="shared" si="641"/>
        <v>0</v>
      </c>
      <c r="T1357" s="2">
        <f t="shared" si="641"/>
        <v>0</v>
      </c>
      <c r="U1357" s="2">
        <f t="shared" si="641"/>
        <v>0</v>
      </c>
      <c r="V1357" s="2">
        <f t="shared" si="641"/>
        <v>0</v>
      </c>
      <c r="W1357" s="2">
        <f t="shared" si="641"/>
        <v>0</v>
      </c>
      <c r="X1357" s="2">
        <f t="shared" si="641"/>
        <v>0</v>
      </c>
      <c r="Y1357" s="2">
        <f t="shared" si="641"/>
        <v>0</v>
      </c>
      <c r="Z1357" s="2">
        <f t="shared" si="641"/>
        <v>0</v>
      </c>
      <c r="AA1357" s="2">
        <f t="shared" si="641"/>
        <v>0</v>
      </c>
      <c r="AB1357" s="2">
        <f t="shared" si="641"/>
        <v>0</v>
      </c>
      <c r="AC1357" s="2">
        <f t="shared" si="641"/>
        <v>0</v>
      </c>
      <c r="AD1357" s="2">
        <f t="shared" si="641"/>
        <v>0</v>
      </c>
      <c r="AE1357" s="2">
        <f t="shared" si="641"/>
        <v>0</v>
      </c>
      <c r="AF1357" s="2">
        <f t="shared" si="641"/>
        <v>0</v>
      </c>
      <c r="AG1357" s="2">
        <f t="shared" si="641"/>
        <v>0</v>
      </c>
      <c r="AH1357" s="2">
        <f t="shared" si="641"/>
        <v>0</v>
      </c>
      <c r="AI1357" s="2">
        <f t="shared" si="641"/>
        <v>0</v>
      </c>
      <c r="AJ1357" s="2">
        <f t="shared" si="641"/>
        <v>0</v>
      </c>
      <c r="AK1357" s="2">
        <f t="shared" si="641"/>
        <v>0</v>
      </c>
      <c r="AL1357" s="2">
        <f t="shared" si="641"/>
        <v>0</v>
      </c>
      <c r="AM1357" s="2">
        <f t="shared" si="641"/>
        <v>0</v>
      </c>
      <c r="AN1357" s="2">
        <f t="shared" si="641"/>
        <v>0</v>
      </c>
      <c r="AO1357" s="2">
        <f t="shared" si="641"/>
        <v>0</v>
      </c>
      <c r="AP1357" s="2">
        <f t="shared" si="641"/>
        <v>0</v>
      </c>
      <c r="AQ1357" s="2">
        <f t="shared" si="641"/>
        <v>0</v>
      </c>
      <c r="AR1357" s="2">
        <f t="shared" si="641"/>
        <v>0</v>
      </c>
      <c r="AS1357" s="2">
        <f t="shared" si="641"/>
        <v>0</v>
      </c>
      <c r="AT1357" s="2">
        <f t="shared" si="641"/>
        <v>0</v>
      </c>
      <c r="AU1357" s="2">
        <f t="shared" si="641"/>
        <v>0</v>
      </c>
      <c r="AV1357" s="2">
        <f t="shared" si="641"/>
        <v>0</v>
      </c>
      <c r="AW1357" s="2">
        <f t="shared" si="641"/>
        <v>0</v>
      </c>
      <c r="AX1357" s="2">
        <f t="shared" si="641"/>
        <v>0</v>
      </c>
      <c r="AY1357" s="2">
        <f t="shared" si="641"/>
        <v>0</v>
      </c>
      <c r="AZ1357" s="2">
        <f t="shared" si="641"/>
        <v>0</v>
      </c>
      <c r="BA1357" s="2">
        <f t="shared" si="641"/>
        <v>0</v>
      </c>
      <c r="BB1357" s="2">
        <f t="shared" si="641"/>
        <v>0</v>
      </c>
      <c r="BC1357" s="2">
        <f t="shared" si="641"/>
        <v>0</v>
      </c>
      <c r="BD1357" s="2">
        <f t="shared" si="641"/>
        <v>0</v>
      </c>
      <c r="BE1357" s="2">
        <f t="shared" si="641"/>
        <v>0</v>
      </c>
      <c r="BF1357" s="2">
        <f t="shared" si="641"/>
        <v>0</v>
      </c>
      <c r="BG1357" s="2">
        <f t="shared" si="641"/>
        <v>0</v>
      </c>
      <c r="BH1357" s="2">
        <f t="shared" si="641"/>
        <v>0</v>
      </c>
      <c r="BI1357" s="2">
        <f t="shared" si="641"/>
        <v>0</v>
      </c>
      <c r="BJ1357" s="2">
        <f t="shared" si="641"/>
        <v>0</v>
      </c>
      <c r="BK1357" s="2">
        <f t="shared" si="641"/>
        <v>0</v>
      </c>
      <c r="BL1357" s="2">
        <f t="shared" si="641"/>
        <v>0</v>
      </c>
      <c r="BM1357" s="2">
        <f t="shared" si="641"/>
        <v>0</v>
      </c>
      <c r="BN1357" s="2">
        <f t="shared" si="641"/>
        <v>1075179.5793143504</v>
      </c>
      <c r="BO1357" s="2">
        <f t="shared" si="641"/>
        <v>1072192.9693718106</v>
      </c>
    </row>
    <row r="1358" spans="2:67" ht="12.75" customHeight="1" outlineLevel="2">
      <c r="B1358" s="64" t="s">
        <v>541</v>
      </c>
      <c r="K1358" s="2"/>
      <c r="L1358" s="2">
        <f t="shared" ref="L1358:BO1358" si="642">IF(L$10=$C1347,$E1354/$F1354*(13-$D1347)/12,MIN(K1359,$E1354/$F1354))</f>
        <v>0</v>
      </c>
      <c r="M1358" s="2">
        <f t="shared" si="642"/>
        <v>0</v>
      </c>
      <c r="N1358" s="2">
        <f t="shared" si="642"/>
        <v>0</v>
      </c>
      <c r="O1358" s="2">
        <f t="shared" si="642"/>
        <v>0</v>
      </c>
      <c r="P1358" s="2">
        <f t="shared" si="642"/>
        <v>0</v>
      </c>
      <c r="Q1358" s="2">
        <f t="shared" si="642"/>
        <v>0</v>
      </c>
      <c r="R1358" s="2">
        <f t="shared" si="642"/>
        <v>0</v>
      </c>
      <c r="S1358" s="2">
        <f t="shared" si="642"/>
        <v>0</v>
      </c>
      <c r="T1358" s="2">
        <f t="shared" si="642"/>
        <v>0</v>
      </c>
      <c r="U1358" s="2">
        <f t="shared" si="642"/>
        <v>0</v>
      </c>
      <c r="V1358" s="2">
        <f t="shared" si="642"/>
        <v>0</v>
      </c>
      <c r="W1358" s="2">
        <f t="shared" si="642"/>
        <v>0</v>
      </c>
      <c r="X1358" s="2">
        <f t="shared" si="642"/>
        <v>0</v>
      </c>
      <c r="Y1358" s="2">
        <f t="shared" si="642"/>
        <v>0</v>
      </c>
      <c r="Z1358" s="2">
        <f t="shared" si="642"/>
        <v>0</v>
      </c>
      <c r="AA1358" s="2">
        <f t="shared" si="642"/>
        <v>0</v>
      </c>
      <c r="AB1358" s="2">
        <f t="shared" si="642"/>
        <v>0</v>
      </c>
      <c r="AC1358" s="2">
        <f t="shared" si="642"/>
        <v>0</v>
      </c>
      <c r="AD1358" s="2">
        <f t="shared" si="642"/>
        <v>0</v>
      </c>
      <c r="AE1358" s="2">
        <f t="shared" si="642"/>
        <v>0</v>
      </c>
      <c r="AF1358" s="2">
        <f t="shared" si="642"/>
        <v>0</v>
      </c>
      <c r="AG1358" s="2">
        <f t="shared" si="642"/>
        <v>0</v>
      </c>
      <c r="AH1358" s="2">
        <f t="shared" si="642"/>
        <v>0</v>
      </c>
      <c r="AI1358" s="2">
        <f t="shared" si="642"/>
        <v>0</v>
      </c>
      <c r="AJ1358" s="2">
        <f t="shared" si="642"/>
        <v>0</v>
      </c>
      <c r="AK1358" s="2">
        <f t="shared" si="642"/>
        <v>0</v>
      </c>
      <c r="AL1358" s="2">
        <f t="shared" si="642"/>
        <v>0</v>
      </c>
      <c r="AM1358" s="2">
        <f t="shared" si="642"/>
        <v>0</v>
      </c>
      <c r="AN1358" s="2">
        <f t="shared" si="642"/>
        <v>0</v>
      </c>
      <c r="AO1358" s="2">
        <f t="shared" si="642"/>
        <v>0</v>
      </c>
      <c r="AP1358" s="2">
        <f t="shared" si="642"/>
        <v>0</v>
      </c>
      <c r="AQ1358" s="2">
        <f t="shared" si="642"/>
        <v>0</v>
      </c>
      <c r="AR1358" s="2">
        <f t="shared" si="642"/>
        <v>0</v>
      </c>
      <c r="AS1358" s="2">
        <f t="shared" si="642"/>
        <v>0</v>
      </c>
      <c r="AT1358" s="2">
        <f t="shared" si="642"/>
        <v>0</v>
      </c>
      <c r="AU1358" s="2">
        <f t="shared" si="642"/>
        <v>0</v>
      </c>
      <c r="AV1358" s="2">
        <f t="shared" si="642"/>
        <v>0</v>
      </c>
      <c r="AW1358" s="2">
        <f t="shared" si="642"/>
        <v>0</v>
      </c>
      <c r="AX1358" s="2">
        <f t="shared" si="642"/>
        <v>0</v>
      </c>
      <c r="AY1358" s="2">
        <f t="shared" si="642"/>
        <v>0</v>
      </c>
      <c r="AZ1358" s="2">
        <f t="shared" si="642"/>
        <v>0</v>
      </c>
      <c r="BA1358" s="2">
        <f t="shared" si="642"/>
        <v>0</v>
      </c>
      <c r="BB1358" s="2">
        <f t="shared" si="642"/>
        <v>0</v>
      </c>
      <c r="BC1358" s="2">
        <f t="shared" si="642"/>
        <v>0</v>
      </c>
      <c r="BD1358" s="2">
        <f t="shared" si="642"/>
        <v>0</v>
      </c>
      <c r="BE1358" s="2">
        <f t="shared" si="642"/>
        <v>0</v>
      </c>
      <c r="BF1358" s="2">
        <f t="shared" si="642"/>
        <v>0</v>
      </c>
      <c r="BG1358" s="2">
        <f t="shared" si="642"/>
        <v>0</v>
      </c>
      <c r="BH1358" s="2">
        <f t="shared" si="642"/>
        <v>0</v>
      </c>
      <c r="BI1358" s="2">
        <f t="shared" si="642"/>
        <v>0</v>
      </c>
      <c r="BJ1358" s="2">
        <f t="shared" si="642"/>
        <v>0</v>
      </c>
      <c r="BK1358" s="2">
        <f t="shared" si="642"/>
        <v>0</v>
      </c>
      <c r="BL1358" s="2">
        <f t="shared" si="642"/>
        <v>0</v>
      </c>
      <c r="BM1358" s="2">
        <f t="shared" si="642"/>
        <v>0</v>
      </c>
      <c r="BN1358" s="2">
        <f t="shared" si="642"/>
        <v>2986.6099425398625</v>
      </c>
      <c r="BO1358" s="2">
        <f t="shared" si="642"/>
        <v>35839.31931047835</v>
      </c>
    </row>
    <row r="1359" spans="2:67" ht="12.75" customHeight="1" outlineLevel="2">
      <c r="B1359" s="168" t="s">
        <v>542</v>
      </c>
      <c r="K1359" s="167">
        <v>0</v>
      </c>
      <c r="L1359" s="2">
        <f t="shared" ref="L1359:BO1359" si="643">+L1357-L1358</f>
        <v>0</v>
      </c>
      <c r="M1359" s="2">
        <f t="shared" si="643"/>
        <v>0</v>
      </c>
      <c r="N1359" s="2">
        <f t="shared" si="643"/>
        <v>0</v>
      </c>
      <c r="O1359" s="2">
        <f t="shared" si="643"/>
        <v>0</v>
      </c>
      <c r="P1359" s="2">
        <f t="shared" si="643"/>
        <v>0</v>
      </c>
      <c r="Q1359" s="2">
        <f t="shared" si="643"/>
        <v>0</v>
      </c>
      <c r="R1359" s="2">
        <f t="shared" si="643"/>
        <v>0</v>
      </c>
      <c r="S1359" s="2">
        <f t="shared" si="643"/>
        <v>0</v>
      </c>
      <c r="T1359" s="2">
        <f t="shared" si="643"/>
        <v>0</v>
      </c>
      <c r="U1359" s="2">
        <f t="shared" si="643"/>
        <v>0</v>
      </c>
      <c r="V1359" s="2">
        <f t="shared" si="643"/>
        <v>0</v>
      </c>
      <c r="W1359" s="2">
        <f t="shared" si="643"/>
        <v>0</v>
      </c>
      <c r="X1359" s="2">
        <f t="shared" si="643"/>
        <v>0</v>
      </c>
      <c r="Y1359" s="2">
        <f t="shared" si="643"/>
        <v>0</v>
      </c>
      <c r="Z1359" s="2">
        <f t="shared" si="643"/>
        <v>0</v>
      </c>
      <c r="AA1359" s="2">
        <f t="shared" si="643"/>
        <v>0</v>
      </c>
      <c r="AB1359" s="2">
        <f t="shared" si="643"/>
        <v>0</v>
      </c>
      <c r="AC1359" s="2">
        <f t="shared" si="643"/>
        <v>0</v>
      </c>
      <c r="AD1359" s="2">
        <f t="shared" si="643"/>
        <v>0</v>
      </c>
      <c r="AE1359" s="2">
        <f t="shared" si="643"/>
        <v>0</v>
      </c>
      <c r="AF1359" s="2">
        <f t="shared" si="643"/>
        <v>0</v>
      </c>
      <c r="AG1359" s="2">
        <f t="shared" si="643"/>
        <v>0</v>
      </c>
      <c r="AH1359" s="2">
        <f t="shared" si="643"/>
        <v>0</v>
      </c>
      <c r="AI1359" s="2">
        <f t="shared" si="643"/>
        <v>0</v>
      </c>
      <c r="AJ1359" s="2">
        <f t="shared" si="643"/>
        <v>0</v>
      </c>
      <c r="AK1359" s="2">
        <f t="shared" si="643"/>
        <v>0</v>
      </c>
      <c r="AL1359" s="2">
        <f t="shared" si="643"/>
        <v>0</v>
      </c>
      <c r="AM1359" s="2">
        <f t="shared" si="643"/>
        <v>0</v>
      </c>
      <c r="AN1359" s="2">
        <f t="shared" si="643"/>
        <v>0</v>
      </c>
      <c r="AO1359" s="2">
        <f t="shared" si="643"/>
        <v>0</v>
      </c>
      <c r="AP1359" s="2">
        <f t="shared" si="643"/>
        <v>0</v>
      </c>
      <c r="AQ1359" s="2">
        <f t="shared" si="643"/>
        <v>0</v>
      </c>
      <c r="AR1359" s="2">
        <f t="shared" si="643"/>
        <v>0</v>
      </c>
      <c r="AS1359" s="2">
        <f t="shared" si="643"/>
        <v>0</v>
      </c>
      <c r="AT1359" s="2">
        <f t="shared" si="643"/>
        <v>0</v>
      </c>
      <c r="AU1359" s="2">
        <f t="shared" si="643"/>
        <v>0</v>
      </c>
      <c r="AV1359" s="2">
        <f t="shared" si="643"/>
        <v>0</v>
      </c>
      <c r="AW1359" s="2">
        <f t="shared" si="643"/>
        <v>0</v>
      </c>
      <c r="AX1359" s="2">
        <f t="shared" si="643"/>
        <v>0</v>
      </c>
      <c r="AY1359" s="2">
        <f t="shared" si="643"/>
        <v>0</v>
      </c>
      <c r="AZ1359" s="2">
        <f t="shared" si="643"/>
        <v>0</v>
      </c>
      <c r="BA1359" s="2">
        <f t="shared" si="643"/>
        <v>0</v>
      </c>
      <c r="BB1359" s="2">
        <f t="shared" si="643"/>
        <v>0</v>
      </c>
      <c r="BC1359" s="2">
        <f t="shared" si="643"/>
        <v>0</v>
      </c>
      <c r="BD1359" s="2">
        <f t="shared" si="643"/>
        <v>0</v>
      </c>
      <c r="BE1359" s="2">
        <f t="shared" si="643"/>
        <v>0</v>
      </c>
      <c r="BF1359" s="2">
        <f t="shared" si="643"/>
        <v>0</v>
      </c>
      <c r="BG1359" s="2">
        <f t="shared" si="643"/>
        <v>0</v>
      </c>
      <c r="BH1359" s="2">
        <f t="shared" si="643"/>
        <v>0</v>
      </c>
      <c r="BI1359" s="2">
        <f t="shared" si="643"/>
        <v>0</v>
      </c>
      <c r="BJ1359" s="2">
        <f t="shared" si="643"/>
        <v>0</v>
      </c>
      <c r="BK1359" s="2">
        <f t="shared" si="643"/>
        <v>0</v>
      </c>
      <c r="BL1359" s="2">
        <f t="shared" si="643"/>
        <v>0</v>
      </c>
      <c r="BM1359" s="2">
        <f t="shared" si="643"/>
        <v>0</v>
      </c>
      <c r="BN1359" s="2">
        <f t="shared" si="643"/>
        <v>1072192.9693718106</v>
      </c>
      <c r="BO1359" s="2">
        <f t="shared" si="643"/>
        <v>1036353.6500613322</v>
      </c>
    </row>
    <row r="1360" spans="2:67" ht="12.75" customHeight="1" outlineLevel="2">
      <c r="B1360" s="64" t="s">
        <v>543</v>
      </c>
      <c r="L1360" s="2">
        <f t="shared" ref="L1360:BO1360" si="644">IF(L$10=$C1347,(L1357+L1359)/2*(13-$D1347)/12,(L1357+L1359)/2)</f>
        <v>0</v>
      </c>
      <c r="M1360" s="2">
        <f t="shared" si="644"/>
        <v>0</v>
      </c>
      <c r="N1360" s="2">
        <f t="shared" si="644"/>
        <v>0</v>
      </c>
      <c r="O1360" s="2">
        <f t="shared" si="644"/>
        <v>0</v>
      </c>
      <c r="P1360" s="2">
        <f t="shared" si="644"/>
        <v>0</v>
      </c>
      <c r="Q1360" s="2">
        <f t="shared" si="644"/>
        <v>0</v>
      </c>
      <c r="R1360" s="2">
        <f t="shared" si="644"/>
        <v>0</v>
      </c>
      <c r="S1360" s="2">
        <f t="shared" si="644"/>
        <v>0</v>
      </c>
      <c r="T1360" s="2">
        <f t="shared" si="644"/>
        <v>0</v>
      </c>
      <c r="U1360" s="2">
        <f t="shared" si="644"/>
        <v>0</v>
      </c>
      <c r="V1360" s="2">
        <f t="shared" si="644"/>
        <v>0</v>
      </c>
      <c r="W1360" s="2">
        <f t="shared" si="644"/>
        <v>0</v>
      </c>
      <c r="X1360" s="2">
        <f t="shared" si="644"/>
        <v>0</v>
      </c>
      <c r="Y1360" s="2">
        <f t="shared" si="644"/>
        <v>0</v>
      </c>
      <c r="Z1360" s="2">
        <f t="shared" si="644"/>
        <v>0</v>
      </c>
      <c r="AA1360" s="2">
        <f t="shared" si="644"/>
        <v>0</v>
      </c>
      <c r="AB1360" s="2">
        <f t="shared" si="644"/>
        <v>0</v>
      </c>
      <c r="AC1360" s="2">
        <f t="shared" si="644"/>
        <v>0</v>
      </c>
      <c r="AD1360" s="2">
        <f t="shared" si="644"/>
        <v>0</v>
      </c>
      <c r="AE1360" s="2">
        <f t="shared" si="644"/>
        <v>0</v>
      </c>
      <c r="AF1360" s="2">
        <f t="shared" si="644"/>
        <v>0</v>
      </c>
      <c r="AG1360" s="2">
        <f t="shared" si="644"/>
        <v>0</v>
      </c>
      <c r="AH1360" s="2">
        <f t="shared" si="644"/>
        <v>0</v>
      </c>
      <c r="AI1360" s="2">
        <f t="shared" si="644"/>
        <v>0</v>
      </c>
      <c r="AJ1360" s="2">
        <f t="shared" si="644"/>
        <v>0</v>
      </c>
      <c r="AK1360" s="2">
        <f t="shared" si="644"/>
        <v>0</v>
      </c>
      <c r="AL1360" s="2">
        <f t="shared" si="644"/>
        <v>0</v>
      </c>
      <c r="AM1360" s="2">
        <f t="shared" si="644"/>
        <v>0</v>
      </c>
      <c r="AN1360" s="2">
        <f t="shared" si="644"/>
        <v>0</v>
      </c>
      <c r="AO1360" s="2">
        <f t="shared" si="644"/>
        <v>0</v>
      </c>
      <c r="AP1360" s="2">
        <f t="shared" si="644"/>
        <v>0</v>
      </c>
      <c r="AQ1360" s="2">
        <f t="shared" si="644"/>
        <v>0</v>
      </c>
      <c r="AR1360" s="2">
        <f t="shared" si="644"/>
        <v>0</v>
      </c>
      <c r="AS1360" s="2">
        <f t="shared" si="644"/>
        <v>0</v>
      </c>
      <c r="AT1360" s="2">
        <f t="shared" si="644"/>
        <v>0</v>
      </c>
      <c r="AU1360" s="2">
        <f t="shared" si="644"/>
        <v>0</v>
      </c>
      <c r="AV1360" s="2">
        <f t="shared" si="644"/>
        <v>0</v>
      </c>
      <c r="AW1360" s="2">
        <f t="shared" si="644"/>
        <v>0</v>
      </c>
      <c r="AX1360" s="2">
        <f t="shared" si="644"/>
        <v>0</v>
      </c>
      <c r="AY1360" s="2">
        <f t="shared" si="644"/>
        <v>0</v>
      </c>
      <c r="AZ1360" s="2">
        <f t="shared" si="644"/>
        <v>0</v>
      </c>
      <c r="BA1360" s="2">
        <f t="shared" si="644"/>
        <v>0</v>
      </c>
      <c r="BB1360" s="2">
        <f t="shared" si="644"/>
        <v>0</v>
      </c>
      <c r="BC1360" s="2">
        <f t="shared" si="644"/>
        <v>0</v>
      </c>
      <c r="BD1360" s="2">
        <f t="shared" si="644"/>
        <v>0</v>
      </c>
      <c r="BE1360" s="2">
        <f t="shared" si="644"/>
        <v>0</v>
      </c>
      <c r="BF1360" s="2">
        <f t="shared" si="644"/>
        <v>0</v>
      </c>
      <c r="BG1360" s="2">
        <f t="shared" si="644"/>
        <v>0</v>
      </c>
      <c r="BH1360" s="2">
        <f t="shared" si="644"/>
        <v>0</v>
      </c>
      <c r="BI1360" s="2">
        <f t="shared" si="644"/>
        <v>0</v>
      </c>
      <c r="BJ1360" s="2">
        <f t="shared" si="644"/>
        <v>0</v>
      </c>
      <c r="BK1360" s="2">
        <f t="shared" si="644"/>
        <v>0</v>
      </c>
      <c r="BL1360" s="2">
        <f t="shared" si="644"/>
        <v>0</v>
      </c>
      <c r="BM1360" s="2">
        <f t="shared" si="644"/>
        <v>0</v>
      </c>
      <c r="BN1360" s="2">
        <f t="shared" si="644"/>
        <v>89473.856195256696</v>
      </c>
      <c r="BO1360" s="2">
        <f t="shared" si="644"/>
        <v>1054273.3097165714</v>
      </c>
    </row>
    <row r="1361" spans="2:67" ht="12.75" customHeight="1" outlineLevel="2">
      <c r="B1361" s="64" t="s">
        <v>535</v>
      </c>
      <c r="L1361" s="171">
        <f t="shared" ref="L1361:BO1361" si="645">+L1360*$C$5</f>
        <v>0</v>
      </c>
      <c r="M1361" s="171">
        <f t="shared" si="645"/>
        <v>0</v>
      </c>
      <c r="N1361" s="171">
        <f t="shared" si="645"/>
        <v>0</v>
      </c>
      <c r="O1361" s="171">
        <f t="shared" si="645"/>
        <v>0</v>
      </c>
      <c r="P1361" s="171">
        <f t="shared" si="645"/>
        <v>0</v>
      </c>
      <c r="Q1361" s="171">
        <f t="shared" si="645"/>
        <v>0</v>
      </c>
      <c r="R1361" s="171">
        <f t="shared" si="645"/>
        <v>0</v>
      </c>
      <c r="S1361" s="171">
        <f t="shared" si="645"/>
        <v>0</v>
      </c>
      <c r="T1361" s="171">
        <f t="shared" si="645"/>
        <v>0</v>
      </c>
      <c r="U1361" s="171">
        <f t="shared" si="645"/>
        <v>0</v>
      </c>
      <c r="V1361" s="171">
        <f t="shared" si="645"/>
        <v>0</v>
      </c>
      <c r="W1361" s="171">
        <f t="shared" si="645"/>
        <v>0</v>
      </c>
      <c r="X1361" s="171">
        <f t="shared" si="645"/>
        <v>0</v>
      </c>
      <c r="Y1361" s="171">
        <f t="shared" si="645"/>
        <v>0</v>
      </c>
      <c r="Z1361" s="171">
        <f t="shared" si="645"/>
        <v>0</v>
      </c>
      <c r="AA1361" s="171">
        <f t="shared" si="645"/>
        <v>0</v>
      </c>
      <c r="AB1361" s="171">
        <f t="shared" si="645"/>
        <v>0</v>
      </c>
      <c r="AC1361" s="171">
        <f t="shared" si="645"/>
        <v>0</v>
      </c>
      <c r="AD1361" s="171">
        <f t="shared" si="645"/>
        <v>0</v>
      </c>
      <c r="AE1361" s="171">
        <f t="shared" si="645"/>
        <v>0</v>
      </c>
      <c r="AF1361" s="171">
        <f t="shared" si="645"/>
        <v>0</v>
      </c>
      <c r="AG1361" s="171">
        <f t="shared" si="645"/>
        <v>0</v>
      </c>
      <c r="AH1361" s="171">
        <f t="shared" si="645"/>
        <v>0</v>
      </c>
      <c r="AI1361" s="171">
        <f t="shared" si="645"/>
        <v>0</v>
      </c>
      <c r="AJ1361" s="171">
        <f t="shared" si="645"/>
        <v>0</v>
      </c>
      <c r="AK1361" s="171">
        <f t="shared" si="645"/>
        <v>0</v>
      </c>
      <c r="AL1361" s="171">
        <f t="shared" si="645"/>
        <v>0</v>
      </c>
      <c r="AM1361" s="171">
        <f t="shared" si="645"/>
        <v>0</v>
      </c>
      <c r="AN1361" s="171">
        <f t="shared" si="645"/>
        <v>0</v>
      </c>
      <c r="AO1361" s="171">
        <f t="shared" si="645"/>
        <v>0</v>
      </c>
      <c r="AP1361" s="171">
        <f t="shared" si="645"/>
        <v>0</v>
      </c>
      <c r="AQ1361" s="171">
        <f t="shared" si="645"/>
        <v>0</v>
      </c>
      <c r="AR1361" s="171">
        <f t="shared" si="645"/>
        <v>0</v>
      </c>
      <c r="AS1361" s="171">
        <f t="shared" si="645"/>
        <v>0</v>
      </c>
      <c r="AT1361" s="171">
        <f t="shared" si="645"/>
        <v>0</v>
      </c>
      <c r="AU1361" s="171">
        <f t="shared" si="645"/>
        <v>0</v>
      </c>
      <c r="AV1361" s="171">
        <f t="shared" si="645"/>
        <v>0</v>
      </c>
      <c r="AW1361" s="171">
        <f t="shared" si="645"/>
        <v>0</v>
      </c>
      <c r="AX1361" s="171">
        <f t="shared" si="645"/>
        <v>0</v>
      </c>
      <c r="AY1361" s="171">
        <f t="shared" si="645"/>
        <v>0</v>
      </c>
      <c r="AZ1361" s="171">
        <f t="shared" si="645"/>
        <v>0</v>
      </c>
      <c r="BA1361" s="171">
        <f t="shared" si="645"/>
        <v>0</v>
      </c>
      <c r="BB1361" s="171">
        <f t="shared" si="645"/>
        <v>0</v>
      </c>
      <c r="BC1361" s="171">
        <f t="shared" si="645"/>
        <v>0</v>
      </c>
      <c r="BD1361" s="171">
        <f t="shared" si="645"/>
        <v>0</v>
      </c>
      <c r="BE1361" s="171">
        <f t="shared" si="645"/>
        <v>0</v>
      </c>
      <c r="BF1361" s="171">
        <f t="shared" si="645"/>
        <v>0</v>
      </c>
      <c r="BG1361" s="171">
        <f t="shared" si="645"/>
        <v>0</v>
      </c>
      <c r="BH1361" s="171">
        <f t="shared" si="645"/>
        <v>0</v>
      </c>
      <c r="BI1361" s="171">
        <f t="shared" si="645"/>
        <v>0</v>
      </c>
      <c r="BJ1361" s="171">
        <f t="shared" si="645"/>
        <v>0</v>
      </c>
      <c r="BK1361" s="171">
        <f t="shared" si="645"/>
        <v>0</v>
      </c>
      <c r="BL1361" s="171">
        <f t="shared" si="645"/>
        <v>0</v>
      </c>
      <c r="BM1361" s="171">
        <f t="shared" si="645"/>
        <v>0</v>
      </c>
      <c r="BN1361" s="171">
        <f t="shared" si="645"/>
        <v>6263.1699336679694</v>
      </c>
      <c r="BO1361" s="171">
        <f t="shared" si="645"/>
        <v>73799.131680160004</v>
      </c>
    </row>
    <row r="1362" spans="2:67" ht="12.75" customHeight="1" outlineLevel="2">
      <c r="B1362" s="14" t="s">
        <v>560</v>
      </c>
      <c r="L1362" s="22">
        <f t="shared" ref="L1362:BO1362" si="646">IF(OR(L$10&lt;$C1347,L$10&gt;$C1347+$F1354),0,IF(L$10=$C1347,$E1354*(13-$D1347)/12,IF(L$10=$C1347+$F1354,$E1354*($D1347-1)/12,$E1354)))</f>
        <v>0</v>
      </c>
      <c r="M1362" s="22">
        <f t="shared" si="646"/>
        <v>0</v>
      </c>
      <c r="N1362" s="22">
        <f t="shared" si="646"/>
        <v>0</v>
      </c>
      <c r="O1362" s="22">
        <f t="shared" si="646"/>
        <v>0</v>
      </c>
      <c r="P1362" s="22">
        <f t="shared" si="646"/>
        <v>0</v>
      </c>
      <c r="Q1362" s="22">
        <f t="shared" si="646"/>
        <v>0</v>
      </c>
      <c r="R1362" s="22">
        <f t="shared" si="646"/>
        <v>0</v>
      </c>
      <c r="S1362" s="22">
        <f t="shared" si="646"/>
        <v>0</v>
      </c>
      <c r="T1362" s="22">
        <f t="shared" si="646"/>
        <v>0</v>
      </c>
      <c r="U1362" s="22">
        <f t="shared" si="646"/>
        <v>0</v>
      </c>
      <c r="V1362" s="22">
        <f t="shared" si="646"/>
        <v>0</v>
      </c>
      <c r="W1362" s="22">
        <f t="shared" si="646"/>
        <v>0</v>
      </c>
      <c r="X1362" s="22">
        <f t="shared" si="646"/>
        <v>0</v>
      </c>
      <c r="Y1362" s="22">
        <f t="shared" si="646"/>
        <v>0</v>
      </c>
      <c r="Z1362" s="22">
        <f t="shared" si="646"/>
        <v>0</v>
      </c>
      <c r="AA1362" s="22">
        <f t="shared" si="646"/>
        <v>0</v>
      </c>
      <c r="AB1362" s="22">
        <f t="shared" si="646"/>
        <v>0</v>
      </c>
      <c r="AC1362" s="22">
        <f t="shared" si="646"/>
        <v>0</v>
      </c>
      <c r="AD1362" s="22">
        <f t="shared" si="646"/>
        <v>0</v>
      </c>
      <c r="AE1362" s="22">
        <f t="shared" si="646"/>
        <v>0</v>
      </c>
      <c r="AF1362" s="22">
        <f t="shared" si="646"/>
        <v>0</v>
      </c>
      <c r="AG1362" s="22">
        <f t="shared" si="646"/>
        <v>0</v>
      </c>
      <c r="AH1362" s="22">
        <f t="shared" si="646"/>
        <v>0</v>
      </c>
      <c r="AI1362" s="22">
        <f t="shared" si="646"/>
        <v>0</v>
      </c>
      <c r="AJ1362" s="22">
        <f t="shared" si="646"/>
        <v>0</v>
      </c>
      <c r="AK1362" s="22">
        <f t="shared" si="646"/>
        <v>0</v>
      </c>
      <c r="AL1362" s="22">
        <f t="shared" si="646"/>
        <v>0</v>
      </c>
      <c r="AM1362" s="22">
        <f t="shared" si="646"/>
        <v>0</v>
      </c>
      <c r="AN1362" s="22">
        <f t="shared" si="646"/>
        <v>0</v>
      </c>
      <c r="AO1362" s="22">
        <f t="shared" si="646"/>
        <v>0</v>
      </c>
      <c r="AP1362" s="22">
        <f t="shared" si="646"/>
        <v>0</v>
      </c>
      <c r="AQ1362" s="22">
        <f t="shared" si="646"/>
        <v>0</v>
      </c>
      <c r="AR1362" s="22">
        <f t="shared" si="646"/>
        <v>0</v>
      </c>
      <c r="AS1362" s="22">
        <f t="shared" si="646"/>
        <v>0</v>
      </c>
      <c r="AT1362" s="22">
        <f t="shared" si="646"/>
        <v>0</v>
      </c>
      <c r="AU1362" s="22">
        <f t="shared" si="646"/>
        <v>0</v>
      </c>
      <c r="AV1362" s="22">
        <f t="shared" si="646"/>
        <v>0</v>
      </c>
      <c r="AW1362" s="22">
        <f t="shared" si="646"/>
        <v>0</v>
      </c>
      <c r="AX1362" s="22">
        <f t="shared" si="646"/>
        <v>0</v>
      </c>
      <c r="AY1362" s="22">
        <f t="shared" si="646"/>
        <v>0</v>
      </c>
      <c r="AZ1362" s="22">
        <f t="shared" si="646"/>
        <v>0</v>
      </c>
      <c r="BA1362" s="22">
        <f t="shared" si="646"/>
        <v>0</v>
      </c>
      <c r="BB1362" s="22">
        <f t="shared" si="646"/>
        <v>0</v>
      </c>
      <c r="BC1362" s="22">
        <f t="shared" si="646"/>
        <v>0</v>
      </c>
      <c r="BD1362" s="22">
        <f t="shared" si="646"/>
        <v>0</v>
      </c>
      <c r="BE1362" s="22">
        <f t="shared" si="646"/>
        <v>0</v>
      </c>
      <c r="BF1362" s="22">
        <f t="shared" si="646"/>
        <v>0</v>
      </c>
      <c r="BG1362" s="22">
        <f t="shared" si="646"/>
        <v>0</v>
      </c>
      <c r="BH1362" s="22">
        <f t="shared" si="646"/>
        <v>0</v>
      </c>
      <c r="BI1362" s="22">
        <f t="shared" si="646"/>
        <v>0</v>
      </c>
      <c r="BJ1362" s="22">
        <f t="shared" si="646"/>
        <v>0</v>
      </c>
      <c r="BK1362" s="22">
        <f t="shared" si="646"/>
        <v>0</v>
      </c>
      <c r="BL1362" s="22">
        <f t="shared" si="646"/>
        <v>0</v>
      </c>
      <c r="BM1362" s="22">
        <f t="shared" si="646"/>
        <v>0</v>
      </c>
      <c r="BN1362" s="22">
        <f t="shared" si="646"/>
        <v>89598.29827619587</v>
      </c>
      <c r="BO1362" s="22">
        <f t="shared" si="646"/>
        <v>1075179.5793143504</v>
      </c>
    </row>
    <row r="1363" spans="2:67" ht="12.75" customHeight="1" outlineLevel="2">
      <c r="B1363" s="14" t="s">
        <v>536</v>
      </c>
      <c r="J1363" s="2"/>
      <c r="L1363" s="172">
        <f>+L1362*$G1354</f>
        <v>0</v>
      </c>
      <c r="M1363" s="172">
        <f t="shared" ref="M1363:BO1363" si="647">+M1362*$G1354</f>
        <v>0</v>
      </c>
      <c r="N1363" s="172">
        <f t="shared" si="647"/>
        <v>0</v>
      </c>
      <c r="O1363" s="172">
        <f t="shared" si="647"/>
        <v>0</v>
      </c>
      <c r="P1363" s="172">
        <f t="shared" si="647"/>
        <v>0</v>
      </c>
      <c r="Q1363" s="172">
        <f t="shared" si="647"/>
        <v>0</v>
      </c>
      <c r="R1363" s="172">
        <f t="shared" si="647"/>
        <v>0</v>
      </c>
      <c r="S1363" s="172">
        <f t="shared" si="647"/>
        <v>0</v>
      </c>
      <c r="T1363" s="172">
        <f t="shared" si="647"/>
        <v>0</v>
      </c>
      <c r="U1363" s="172">
        <f t="shared" si="647"/>
        <v>0</v>
      </c>
      <c r="V1363" s="172">
        <f t="shared" si="647"/>
        <v>0</v>
      </c>
      <c r="W1363" s="172">
        <f t="shared" si="647"/>
        <v>0</v>
      </c>
      <c r="X1363" s="172">
        <f t="shared" si="647"/>
        <v>0</v>
      </c>
      <c r="Y1363" s="172">
        <f t="shared" si="647"/>
        <v>0</v>
      </c>
      <c r="Z1363" s="172">
        <f t="shared" si="647"/>
        <v>0</v>
      </c>
      <c r="AA1363" s="172">
        <f t="shared" si="647"/>
        <v>0</v>
      </c>
      <c r="AB1363" s="172">
        <f t="shared" si="647"/>
        <v>0</v>
      </c>
      <c r="AC1363" s="172">
        <f t="shared" si="647"/>
        <v>0</v>
      </c>
      <c r="AD1363" s="172">
        <f t="shared" si="647"/>
        <v>0</v>
      </c>
      <c r="AE1363" s="172">
        <f t="shared" si="647"/>
        <v>0</v>
      </c>
      <c r="AF1363" s="172">
        <f t="shared" si="647"/>
        <v>0</v>
      </c>
      <c r="AG1363" s="172">
        <f t="shared" si="647"/>
        <v>0</v>
      </c>
      <c r="AH1363" s="172">
        <f t="shared" si="647"/>
        <v>0</v>
      </c>
      <c r="AI1363" s="172">
        <f t="shared" si="647"/>
        <v>0</v>
      </c>
      <c r="AJ1363" s="172">
        <f t="shared" si="647"/>
        <v>0</v>
      </c>
      <c r="AK1363" s="172">
        <f t="shared" si="647"/>
        <v>0</v>
      </c>
      <c r="AL1363" s="172">
        <f t="shared" si="647"/>
        <v>0</v>
      </c>
      <c r="AM1363" s="172">
        <f t="shared" si="647"/>
        <v>0</v>
      </c>
      <c r="AN1363" s="172">
        <f t="shared" si="647"/>
        <v>0</v>
      </c>
      <c r="AO1363" s="172">
        <f t="shared" si="647"/>
        <v>0</v>
      </c>
      <c r="AP1363" s="172">
        <f t="shared" si="647"/>
        <v>0</v>
      </c>
      <c r="AQ1363" s="172">
        <f t="shared" si="647"/>
        <v>0</v>
      </c>
      <c r="AR1363" s="172">
        <f t="shared" si="647"/>
        <v>0</v>
      </c>
      <c r="AS1363" s="172">
        <f t="shared" si="647"/>
        <v>0</v>
      </c>
      <c r="AT1363" s="172">
        <f t="shared" si="647"/>
        <v>0</v>
      </c>
      <c r="AU1363" s="172">
        <f t="shared" si="647"/>
        <v>0</v>
      </c>
      <c r="AV1363" s="172">
        <f t="shared" si="647"/>
        <v>0</v>
      </c>
      <c r="AW1363" s="172">
        <f t="shared" si="647"/>
        <v>0</v>
      </c>
      <c r="AX1363" s="172">
        <f t="shared" si="647"/>
        <v>0</v>
      </c>
      <c r="AY1363" s="172">
        <f t="shared" si="647"/>
        <v>0</v>
      </c>
      <c r="AZ1363" s="172">
        <f t="shared" si="647"/>
        <v>0</v>
      </c>
      <c r="BA1363" s="172">
        <f t="shared" si="647"/>
        <v>0</v>
      </c>
      <c r="BB1363" s="172">
        <f t="shared" si="647"/>
        <v>0</v>
      </c>
      <c r="BC1363" s="172">
        <f t="shared" si="647"/>
        <v>0</v>
      </c>
      <c r="BD1363" s="172">
        <f t="shared" si="647"/>
        <v>0</v>
      </c>
      <c r="BE1363" s="172">
        <f t="shared" si="647"/>
        <v>0</v>
      </c>
      <c r="BF1363" s="172">
        <f t="shared" si="647"/>
        <v>0</v>
      </c>
      <c r="BG1363" s="172">
        <f t="shared" si="647"/>
        <v>0</v>
      </c>
      <c r="BH1363" s="172">
        <f t="shared" si="647"/>
        <v>0</v>
      </c>
      <c r="BI1363" s="172">
        <f t="shared" si="647"/>
        <v>0</v>
      </c>
      <c r="BJ1363" s="172">
        <f t="shared" si="647"/>
        <v>0</v>
      </c>
      <c r="BK1363" s="172">
        <f t="shared" si="647"/>
        <v>0</v>
      </c>
      <c r="BL1363" s="172">
        <f t="shared" si="647"/>
        <v>0</v>
      </c>
      <c r="BM1363" s="172">
        <f t="shared" si="647"/>
        <v>0</v>
      </c>
      <c r="BN1363" s="172">
        <f t="shared" si="647"/>
        <v>26.879489482858759</v>
      </c>
      <c r="BO1363" s="172">
        <f t="shared" si="647"/>
        <v>322.5538737943051</v>
      </c>
    </row>
    <row r="1364" spans="2:67" ht="13.5" customHeight="1" outlineLevel="2" thickBot="1">
      <c r="B1364" s="14" t="s">
        <v>561</v>
      </c>
      <c r="J1364" s="2"/>
      <c r="L1364" s="157">
        <f t="shared" ref="L1364:BO1364" si="648">SUM(L1358,L1361,L1363)</f>
        <v>0</v>
      </c>
      <c r="M1364" s="157">
        <f t="shared" si="648"/>
        <v>0</v>
      </c>
      <c r="N1364" s="157">
        <f t="shared" si="648"/>
        <v>0</v>
      </c>
      <c r="O1364" s="157">
        <f t="shared" si="648"/>
        <v>0</v>
      </c>
      <c r="P1364" s="157">
        <f t="shared" si="648"/>
        <v>0</v>
      </c>
      <c r="Q1364" s="157">
        <f t="shared" si="648"/>
        <v>0</v>
      </c>
      <c r="R1364" s="157">
        <f t="shared" si="648"/>
        <v>0</v>
      </c>
      <c r="S1364" s="157">
        <f t="shared" si="648"/>
        <v>0</v>
      </c>
      <c r="T1364" s="157">
        <f t="shared" si="648"/>
        <v>0</v>
      </c>
      <c r="U1364" s="157">
        <f t="shared" si="648"/>
        <v>0</v>
      </c>
      <c r="V1364" s="157">
        <f t="shared" si="648"/>
        <v>0</v>
      </c>
      <c r="W1364" s="157">
        <f t="shared" si="648"/>
        <v>0</v>
      </c>
      <c r="X1364" s="157">
        <f t="shared" si="648"/>
        <v>0</v>
      </c>
      <c r="Y1364" s="157">
        <f t="shared" si="648"/>
        <v>0</v>
      </c>
      <c r="Z1364" s="157">
        <f t="shared" si="648"/>
        <v>0</v>
      </c>
      <c r="AA1364" s="157">
        <f t="shared" si="648"/>
        <v>0</v>
      </c>
      <c r="AB1364" s="157">
        <f t="shared" si="648"/>
        <v>0</v>
      </c>
      <c r="AC1364" s="157">
        <f t="shared" si="648"/>
        <v>0</v>
      </c>
      <c r="AD1364" s="157">
        <f t="shared" si="648"/>
        <v>0</v>
      </c>
      <c r="AE1364" s="157">
        <f t="shared" si="648"/>
        <v>0</v>
      </c>
      <c r="AF1364" s="157">
        <f t="shared" si="648"/>
        <v>0</v>
      </c>
      <c r="AG1364" s="157">
        <f t="shared" si="648"/>
        <v>0</v>
      </c>
      <c r="AH1364" s="157">
        <f t="shared" si="648"/>
        <v>0</v>
      </c>
      <c r="AI1364" s="157">
        <f t="shared" si="648"/>
        <v>0</v>
      </c>
      <c r="AJ1364" s="157">
        <f t="shared" si="648"/>
        <v>0</v>
      </c>
      <c r="AK1364" s="157">
        <f t="shared" si="648"/>
        <v>0</v>
      </c>
      <c r="AL1364" s="157">
        <f t="shared" si="648"/>
        <v>0</v>
      </c>
      <c r="AM1364" s="157">
        <f t="shared" si="648"/>
        <v>0</v>
      </c>
      <c r="AN1364" s="157">
        <f t="shared" si="648"/>
        <v>0</v>
      </c>
      <c r="AO1364" s="157">
        <f t="shared" si="648"/>
        <v>0</v>
      </c>
      <c r="AP1364" s="157">
        <f t="shared" si="648"/>
        <v>0</v>
      </c>
      <c r="AQ1364" s="157">
        <f t="shared" si="648"/>
        <v>0</v>
      </c>
      <c r="AR1364" s="157">
        <f t="shared" si="648"/>
        <v>0</v>
      </c>
      <c r="AS1364" s="157">
        <f t="shared" si="648"/>
        <v>0</v>
      </c>
      <c r="AT1364" s="157">
        <f t="shared" si="648"/>
        <v>0</v>
      </c>
      <c r="AU1364" s="157">
        <f t="shared" si="648"/>
        <v>0</v>
      </c>
      <c r="AV1364" s="157">
        <f t="shared" si="648"/>
        <v>0</v>
      </c>
      <c r="AW1364" s="157">
        <f t="shared" si="648"/>
        <v>0</v>
      </c>
      <c r="AX1364" s="157">
        <f t="shared" si="648"/>
        <v>0</v>
      </c>
      <c r="AY1364" s="157">
        <f t="shared" si="648"/>
        <v>0</v>
      </c>
      <c r="AZ1364" s="157">
        <f t="shared" si="648"/>
        <v>0</v>
      </c>
      <c r="BA1364" s="157">
        <f t="shared" si="648"/>
        <v>0</v>
      </c>
      <c r="BB1364" s="157">
        <f t="shared" si="648"/>
        <v>0</v>
      </c>
      <c r="BC1364" s="157">
        <f t="shared" si="648"/>
        <v>0</v>
      </c>
      <c r="BD1364" s="157">
        <f t="shared" si="648"/>
        <v>0</v>
      </c>
      <c r="BE1364" s="157">
        <f t="shared" si="648"/>
        <v>0</v>
      </c>
      <c r="BF1364" s="157">
        <f t="shared" si="648"/>
        <v>0</v>
      </c>
      <c r="BG1364" s="157">
        <f t="shared" si="648"/>
        <v>0</v>
      </c>
      <c r="BH1364" s="157">
        <f t="shared" si="648"/>
        <v>0</v>
      </c>
      <c r="BI1364" s="157">
        <f t="shared" si="648"/>
        <v>0</v>
      </c>
      <c r="BJ1364" s="157">
        <f t="shared" si="648"/>
        <v>0</v>
      </c>
      <c r="BK1364" s="157">
        <f t="shared" si="648"/>
        <v>0</v>
      </c>
      <c r="BL1364" s="157">
        <f t="shared" si="648"/>
        <v>0</v>
      </c>
      <c r="BM1364" s="157">
        <f t="shared" si="648"/>
        <v>0</v>
      </c>
      <c r="BN1364" s="157">
        <f t="shared" si="648"/>
        <v>9276.6593656906898</v>
      </c>
      <c r="BO1364" s="157">
        <f t="shared" si="648"/>
        <v>109961.00486443265</v>
      </c>
    </row>
    <row r="1365" spans="2:67" ht="12.75" customHeight="1" outlineLevel="2">
      <c r="B1365" s="14"/>
    </row>
    <row r="1366" spans="2:67" ht="12.75" customHeight="1" outlineLevel="2">
      <c r="B1366" s="14"/>
    </row>
    <row r="1367" spans="2:67" ht="12.75" customHeight="1" outlineLevel="2">
      <c r="B1367" s="14"/>
    </row>
    <row r="1368" spans="2:67" ht="12.75" customHeight="1" outlineLevel="2">
      <c r="B1368" s="14"/>
    </row>
    <row r="1369" spans="2:67" ht="12.75" customHeight="1" outlineLevel="2">
      <c r="B1369" s="14"/>
    </row>
    <row r="1370" spans="2:67" ht="12.75" customHeight="1" outlineLevel="2">
      <c r="B1370" s="14"/>
    </row>
    <row r="1371" spans="2:67" ht="12.75" customHeight="1" outlineLevel="2">
      <c r="B1371" s="14"/>
    </row>
    <row r="1372" spans="2:67" outlineLevel="1">
      <c r="B1372" s="128" t="s">
        <v>568</v>
      </c>
    </row>
    <row r="1373" spans="2:67" outlineLevel="1">
      <c r="B1373" s="173" t="s">
        <v>333</v>
      </c>
      <c r="J1373" s="2">
        <f t="shared" ref="J1373:J1379" si="649">NPV($C$4,M1373:BO1373)+L1373</f>
        <v>394025.79131750774</v>
      </c>
      <c r="L1373" s="2">
        <f t="shared" ref="L1373:AA1378" si="650">SUMIF($G$22:$G$1364,$B1373,L$22:L$1364)</f>
        <v>0</v>
      </c>
      <c r="M1373" s="2">
        <f t="shared" si="650"/>
        <v>0</v>
      </c>
      <c r="N1373" s="2">
        <f t="shared" si="650"/>
        <v>0</v>
      </c>
      <c r="O1373" s="2">
        <f t="shared" si="650"/>
        <v>0</v>
      </c>
      <c r="P1373" s="2">
        <f t="shared" si="650"/>
        <v>0</v>
      </c>
      <c r="Q1373" s="2">
        <f t="shared" si="650"/>
        <v>3871.529232874539</v>
      </c>
      <c r="R1373" s="2">
        <f t="shared" si="650"/>
        <v>23047.19260147051</v>
      </c>
      <c r="S1373" s="2">
        <f t="shared" si="650"/>
        <v>23806.409014896268</v>
      </c>
      <c r="T1373" s="2">
        <f t="shared" si="650"/>
        <v>35184.036864932823</v>
      </c>
      <c r="U1373" s="2">
        <f t="shared" si="650"/>
        <v>36195.140992143766</v>
      </c>
      <c r="V1373" s="2">
        <f t="shared" si="650"/>
        <v>52031.878085306256</v>
      </c>
      <c r="W1373" s="2">
        <f t="shared" si="650"/>
        <v>51306.47005496257</v>
      </c>
      <c r="X1373" s="2">
        <f t="shared" si="650"/>
        <v>50581.062024618892</v>
      </c>
      <c r="Y1373" s="2">
        <f t="shared" si="650"/>
        <v>49855.653994275213</v>
      </c>
      <c r="Z1373" s="2">
        <f t="shared" si="650"/>
        <v>49130.245963931535</v>
      </c>
      <c r="AA1373" s="2">
        <f t="shared" si="650"/>
        <v>48404.837933587856</v>
      </c>
      <c r="AB1373" s="2">
        <f t="shared" ref="AB1373:AQ1378" si="651">SUMIF($G$22:$G$1364,$B1373,AB$22:AB$1364)</f>
        <v>47679.429903244178</v>
      </c>
      <c r="AC1373" s="2">
        <f t="shared" si="651"/>
        <v>46954.021872900492</v>
      </c>
      <c r="AD1373" s="2">
        <f t="shared" si="651"/>
        <v>46228.613842556821</v>
      </c>
      <c r="AE1373" s="2">
        <f t="shared" si="651"/>
        <v>45503.205812213142</v>
      </c>
      <c r="AF1373" s="2">
        <f t="shared" si="651"/>
        <v>44777.797781869456</v>
      </c>
      <c r="AG1373" s="2">
        <f t="shared" si="651"/>
        <v>44052.38975152577</v>
      </c>
      <c r="AH1373" s="2">
        <f t="shared" si="651"/>
        <v>43326.981721182092</v>
      </c>
      <c r="AI1373" s="2">
        <f t="shared" si="651"/>
        <v>42601.573690838413</v>
      </c>
      <c r="AJ1373" s="2">
        <f t="shared" si="651"/>
        <v>41876.165660494735</v>
      </c>
      <c r="AK1373" s="2">
        <f t="shared" si="651"/>
        <v>41150.757630151056</v>
      </c>
      <c r="AL1373" s="2">
        <f t="shared" si="651"/>
        <v>40425.349599807378</v>
      </c>
      <c r="AM1373" s="2">
        <f t="shared" si="651"/>
        <v>39699.941569463699</v>
      </c>
      <c r="AN1373" s="2">
        <f t="shared" si="651"/>
        <v>38974.533539120021</v>
      </c>
      <c r="AO1373" s="2">
        <f t="shared" si="651"/>
        <v>38249.125508776342</v>
      </c>
      <c r="AP1373" s="2">
        <f t="shared" si="651"/>
        <v>37523.717478432656</v>
      </c>
      <c r="AQ1373" s="2">
        <f t="shared" si="651"/>
        <v>36798.309448088985</v>
      </c>
      <c r="AR1373" s="2">
        <f t="shared" ref="AR1373:BG1378" si="652">SUMIF($G$22:$G$1364,$B1373,AR$22:AR$1364)</f>
        <v>36072.901417745299</v>
      </c>
      <c r="AS1373" s="2">
        <f t="shared" si="652"/>
        <v>35347.493387401628</v>
      </c>
      <c r="AT1373" s="2">
        <f t="shared" si="652"/>
        <v>34622.085357057935</v>
      </c>
      <c r="AU1373" s="2">
        <f t="shared" si="652"/>
        <v>33896.677326714263</v>
      </c>
      <c r="AV1373" s="2">
        <f t="shared" si="652"/>
        <v>33171.269296370578</v>
      </c>
      <c r="AW1373" s="2">
        <f t="shared" si="652"/>
        <v>32445.861266026903</v>
      </c>
      <c r="AX1373" s="2">
        <f t="shared" si="652"/>
        <v>31720.453235683224</v>
      </c>
      <c r="AY1373" s="2">
        <f t="shared" si="652"/>
        <v>30995.045205339549</v>
      </c>
      <c r="AZ1373" s="2">
        <f t="shared" si="652"/>
        <v>30269.637174995867</v>
      </c>
      <c r="BA1373" s="2">
        <f t="shared" si="652"/>
        <v>29544.229144652189</v>
      </c>
      <c r="BB1373" s="2">
        <f t="shared" si="652"/>
        <v>28818.821114308506</v>
      </c>
      <c r="BC1373" s="2">
        <f t="shared" si="652"/>
        <v>28093.413083964828</v>
      </c>
      <c r="BD1373" s="2">
        <f t="shared" si="652"/>
        <v>27368.005053621149</v>
      </c>
      <c r="BE1373" s="2">
        <f t="shared" si="652"/>
        <v>26642.597023277471</v>
      </c>
      <c r="BF1373" s="2">
        <f t="shared" si="652"/>
        <v>25917.188992933792</v>
      </c>
      <c r="BG1373" s="2">
        <f t="shared" si="652"/>
        <v>25191.780962590114</v>
      </c>
      <c r="BH1373" s="2">
        <f t="shared" ref="BH1373:BO1378" si="653">SUMIF($G$22:$G$1364,$B1373,BH$22:BH$1364)</f>
        <v>24466.372932246435</v>
      </c>
      <c r="BI1373" s="2">
        <f t="shared" si="653"/>
        <v>23740.964901902757</v>
      </c>
      <c r="BJ1373" s="2">
        <f t="shared" si="653"/>
        <v>23015.556871559071</v>
      </c>
      <c r="BK1373" s="2">
        <f t="shared" si="653"/>
        <v>22290.148841215396</v>
      </c>
      <c r="BL1373" s="2">
        <f t="shared" si="653"/>
        <v>21564.740810871717</v>
      </c>
      <c r="BM1373" s="2">
        <f t="shared" si="653"/>
        <v>20839.332780528039</v>
      </c>
      <c r="BN1373" s="2">
        <f t="shared" si="653"/>
        <v>20113.92475018436</v>
      </c>
      <c r="BO1373" s="2">
        <f t="shared" si="653"/>
        <v>19388.516719840678</v>
      </c>
    </row>
    <row r="1374" spans="2:67" outlineLevel="1">
      <c r="B1374" s="173" t="s">
        <v>336</v>
      </c>
      <c r="J1374" s="2">
        <f t="shared" si="649"/>
        <v>288095.73910324031</v>
      </c>
      <c r="L1374" s="2">
        <f t="shared" si="650"/>
        <v>0</v>
      </c>
      <c r="M1374" s="2">
        <f t="shared" si="650"/>
        <v>0</v>
      </c>
      <c r="N1374" s="2">
        <f t="shared" si="650"/>
        <v>0</v>
      </c>
      <c r="O1374" s="2">
        <f t="shared" si="650"/>
        <v>0</v>
      </c>
      <c r="P1374" s="2">
        <f t="shared" si="650"/>
        <v>0</v>
      </c>
      <c r="Q1374" s="2">
        <f t="shared" si="650"/>
        <v>2627.1398273051927</v>
      </c>
      <c r="R1374" s="2">
        <f t="shared" si="650"/>
        <v>31013.264878261871</v>
      </c>
      <c r="S1374" s="2">
        <f t="shared" si="650"/>
        <v>30067.271556291824</v>
      </c>
      <c r="T1374" s="2">
        <f t="shared" si="650"/>
        <v>29121.278234321777</v>
      </c>
      <c r="U1374" s="2">
        <f t="shared" si="650"/>
        <v>28175.28491235173</v>
      </c>
      <c r="V1374" s="2">
        <f t="shared" si="650"/>
        <v>28244.13281253594</v>
      </c>
      <c r="W1374" s="2">
        <f t="shared" si="650"/>
        <v>38228.335527322706</v>
      </c>
      <c r="X1374" s="2">
        <f t="shared" si="650"/>
        <v>36852.082377155661</v>
      </c>
      <c r="Y1374" s="2">
        <f t="shared" si="650"/>
        <v>35475.829226988615</v>
      </c>
      <c r="Z1374" s="2">
        <f t="shared" si="650"/>
        <v>34099.57607682157</v>
      </c>
      <c r="AA1374" s="2">
        <f t="shared" si="650"/>
        <v>34873.830948114795</v>
      </c>
      <c r="AB1374" s="2">
        <f t="shared" si="651"/>
        <v>56552.791045659877</v>
      </c>
      <c r="AC1374" s="2">
        <f t="shared" si="651"/>
        <v>54068.153301614322</v>
      </c>
      <c r="AD1374" s="2">
        <f t="shared" si="651"/>
        <v>51583.515557568768</v>
      </c>
      <c r="AE1374" s="2">
        <f t="shared" si="651"/>
        <v>49098.877813523213</v>
      </c>
      <c r="AF1374" s="2">
        <f t="shared" si="651"/>
        <v>47979.153773020356</v>
      </c>
      <c r="AG1374" s="2">
        <f t="shared" si="651"/>
        <v>60022.731023303626</v>
      </c>
      <c r="AH1374" s="2">
        <f t="shared" si="651"/>
        <v>56641.165750690445</v>
      </c>
      <c r="AI1374" s="2">
        <f t="shared" si="651"/>
        <v>53259.600478077256</v>
      </c>
      <c r="AJ1374" s="2">
        <f t="shared" si="651"/>
        <v>45979.846285555577</v>
      </c>
      <c r="AK1374" s="2">
        <f t="shared" si="651"/>
        <v>0</v>
      </c>
      <c r="AL1374" s="2">
        <f t="shared" si="651"/>
        <v>0</v>
      </c>
      <c r="AM1374" s="2">
        <f t="shared" si="651"/>
        <v>0</v>
      </c>
      <c r="AN1374" s="2">
        <f t="shared" si="651"/>
        <v>0</v>
      </c>
      <c r="AO1374" s="2">
        <f t="shared" si="651"/>
        <v>0</v>
      </c>
      <c r="AP1374" s="2">
        <f t="shared" si="651"/>
        <v>0</v>
      </c>
      <c r="AQ1374" s="2">
        <f t="shared" si="651"/>
        <v>0</v>
      </c>
      <c r="AR1374" s="2">
        <f t="shared" si="652"/>
        <v>0</v>
      </c>
      <c r="AS1374" s="2">
        <f t="shared" si="652"/>
        <v>0</v>
      </c>
      <c r="AT1374" s="2">
        <f t="shared" si="652"/>
        <v>0</v>
      </c>
      <c r="AU1374" s="2">
        <f t="shared" si="652"/>
        <v>0</v>
      </c>
      <c r="AV1374" s="2">
        <f t="shared" si="652"/>
        <v>0</v>
      </c>
      <c r="AW1374" s="2">
        <f t="shared" si="652"/>
        <v>0</v>
      </c>
      <c r="AX1374" s="2">
        <f t="shared" si="652"/>
        <v>0</v>
      </c>
      <c r="AY1374" s="2">
        <f t="shared" si="652"/>
        <v>0</v>
      </c>
      <c r="AZ1374" s="2">
        <f t="shared" si="652"/>
        <v>0</v>
      </c>
      <c r="BA1374" s="2">
        <f t="shared" si="652"/>
        <v>0</v>
      </c>
      <c r="BB1374" s="2">
        <f t="shared" si="652"/>
        <v>0</v>
      </c>
      <c r="BC1374" s="2">
        <f t="shared" si="652"/>
        <v>0</v>
      </c>
      <c r="BD1374" s="2">
        <f t="shared" si="652"/>
        <v>0</v>
      </c>
      <c r="BE1374" s="2">
        <f t="shared" si="652"/>
        <v>0</v>
      </c>
      <c r="BF1374" s="2">
        <f t="shared" si="652"/>
        <v>0</v>
      </c>
      <c r="BG1374" s="2">
        <f t="shared" si="652"/>
        <v>0</v>
      </c>
      <c r="BH1374" s="2">
        <f t="shared" si="653"/>
        <v>0</v>
      </c>
      <c r="BI1374" s="2">
        <f t="shared" si="653"/>
        <v>0</v>
      </c>
      <c r="BJ1374" s="2">
        <f t="shared" si="653"/>
        <v>0</v>
      </c>
      <c r="BK1374" s="2">
        <f t="shared" si="653"/>
        <v>0</v>
      </c>
      <c r="BL1374" s="2">
        <f t="shared" si="653"/>
        <v>0</v>
      </c>
      <c r="BM1374" s="2">
        <f t="shared" si="653"/>
        <v>0</v>
      </c>
      <c r="BN1374" s="2">
        <f t="shared" si="653"/>
        <v>0</v>
      </c>
      <c r="BO1374" s="2">
        <f t="shared" si="653"/>
        <v>0</v>
      </c>
    </row>
    <row r="1375" spans="2:67" outlineLevel="1">
      <c r="B1375" s="173" t="s">
        <v>569</v>
      </c>
      <c r="J1375" s="2">
        <f t="shared" si="649"/>
        <v>493785.07929648546</v>
      </c>
      <c r="L1375" s="2">
        <f t="shared" si="650"/>
        <v>0</v>
      </c>
      <c r="M1375" s="2">
        <f t="shared" si="650"/>
        <v>0</v>
      </c>
      <c r="N1375" s="2">
        <f t="shared" si="650"/>
        <v>0</v>
      </c>
      <c r="O1375" s="2">
        <f t="shared" si="650"/>
        <v>0</v>
      </c>
      <c r="P1375" s="2">
        <f t="shared" si="650"/>
        <v>0</v>
      </c>
      <c r="Q1375" s="2">
        <f t="shared" si="650"/>
        <v>43713.599433044823</v>
      </c>
      <c r="R1375" s="2">
        <f t="shared" si="650"/>
        <v>85311.818902640705</v>
      </c>
      <c r="S1375" s="2">
        <f t="shared" si="650"/>
        <v>82491.31228470878</v>
      </c>
      <c r="T1375" s="2">
        <f t="shared" si="650"/>
        <v>79670.805666776854</v>
      </c>
      <c r="U1375" s="2">
        <f t="shared" si="650"/>
        <v>76850.299048844929</v>
      </c>
      <c r="V1375" s="2">
        <f t="shared" si="650"/>
        <v>74029.792430913003</v>
      </c>
      <c r="W1375" s="2">
        <f t="shared" si="650"/>
        <v>71209.285812981077</v>
      </c>
      <c r="X1375" s="2">
        <f t="shared" si="650"/>
        <v>68388.779195049137</v>
      </c>
      <c r="Y1375" s="2">
        <f t="shared" si="650"/>
        <v>65568.272577117212</v>
      </c>
      <c r="Z1375" s="2">
        <f t="shared" si="650"/>
        <v>62747.765959185286</v>
      </c>
      <c r="AA1375" s="2">
        <f t="shared" si="650"/>
        <v>59927.259341253361</v>
      </c>
      <c r="AB1375" s="2">
        <f t="shared" si="651"/>
        <v>57106.752723321435</v>
      </c>
      <c r="AC1375" s="2">
        <f t="shared" si="651"/>
        <v>54286.246105389495</v>
      </c>
      <c r="AD1375" s="2">
        <f t="shared" si="651"/>
        <v>51465.739487457569</v>
      </c>
      <c r="AE1375" s="2">
        <f t="shared" si="651"/>
        <v>48645.232869525651</v>
      </c>
      <c r="AF1375" s="2">
        <f t="shared" si="651"/>
        <v>45824.726251593718</v>
      </c>
      <c r="AG1375" s="2">
        <f t="shared" si="651"/>
        <v>29255.219886747313</v>
      </c>
      <c r="AH1375" s="2">
        <f t="shared" si="651"/>
        <v>13678.113998580353</v>
      </c>
      <c r="AI1375" s="2">
        <f t="shared" si="651"/>
        <v>12842.408334007931</v>
      </c>
      <c r="AJ1375" s="2">
        <f t="shared" si="651"/>
        <v>6212.2777508607651</v>
      </c>
      <c r="AK1375" s="2">
        <f t="shared" si="651"/>
        <v>0</v>
      </c>
      <c r="AL1375" s="2">
        <f t="shared" si="651"/>
        <v>0</v>
      </c>
      <c r="AM1375" s="2">
        <f t="shared" si="651"/>
        <v>0</v>
      </c>
      <c r="AN1375" s="2">
        <f t="shared" si="651"/>
        <v>0</v>
      </c>
      <c r="AO1375" s="2">
        <f t="shared" si="651"/>
        <v>0</v>
      </c>
      <c r="AP1375" s="2">
        <f t="shared" si="651"/>
        <v>0</v>
      </c>
      <c r="AQ1375" s="2">
        <f t="shared" si="651"/>
        <v>0</v>
      </c>
      <c r="AR1375" s="2">
        <f t="shared" si="652"/>
        <v>0</v>
      </c>
      <c r="AS1375" s="2">
        <f t="shared" si="652"/>
        <v>0</v>
      </c>
      <c r="AT1375" s="2">
        <f t="shared" si="652"/>
        <v>0</v>
      </c>
      <c r="AU1375" s="2">
        <f t="shared" si="652"/>
        <v>0</v>
      </c>
      <c r="AV1375" s="2">
        <f t="shared" si="652"/>
        <v>0</v>
      </c>
      <c r="AW1375" s="2">
        <f t="shared" si="652"/>
        <v>0</v>
      </c>
      <c r="AX1375" s="2">
        <f t="shared" si="652"/>
        <v>0</v>
      </c>
      <c r="AY1375" s="2">
        <f t="shared" si="652"/>
        <v>0</v>
      </c>
      <c r="AZ1375" s="2">
        <f t="shared" si="652"/>
        <v>0</v>
      </c>
      <c r="BA1375" s="2">
        <f t="shared" si="652"/>
        <v>0</v>
      </c>
      <c r="BB1375" s="2">
        <f t="shared" si="652"/>
        <v>0</v>
      </c>
      <c r="BC1375" s="2">
        <f t="shared" si="652"/>
        <v>0</v>
      </c>
      <c r="BD1375" s="2">
        <f t="shared" si="652"/>
        <v>0</v>
      </c>
      <c r="BE1375" s="2">
        <f t="shared" si="652"/>
        <v>0</v>
      </c>
      <c r="BF1375" s="2">
        <f t="shared" si="652"/>
        <v>0</v>
      </c>
      <c r="BG1375" s="2">
        <f t="shared" si="652"/>
        <v>0</v>
      </c>
      <c r="BH1375" s="2">
        <f t="shared" si="653"/>
        <v>0</v>
      </c>
      <c r="BI1375" s="2">
        <f t="shared" si="653"/>
        <v>0</v>
      </c>
      <c r="BJ1375" s="2">
        <f t="shared" si="653"/>
        <v>0</v>
      </c>
      <c r="BK1375" s="2">
        <f t="shared" si="653"/>
        <v>0</v>
      </c>
      <c r="BL1375" s="2">
        <f t="shared" si="653"/>
        <v>0</v>
      </c>
      <c r="BM1375" s="2">
        <f t="shared" si="653"/>
        <v>0</v>
      </c>
      <c r="BN1375" s="2">
        <f t="shared" si="653"/>
        <v>0</v>
      </c>
      <c r="BO1375" s="2">
        <f t="shared" si="653"/>
        <v>0</v>
      </c>
    </row>
    <row r="1376" spans="2:67" outlineLevel="1">
      <c r="B1376" s="173" t="s">
        <v>548</v>
      </c>
      <c r="J1376" s="2">
        <f t="shared" si="649"/>
        <v>356193.37602844136</v>
      </c>
      <c r="L1376" s="2">
        <f t="shared" si="650"/>
        <v>0</v>
      </c>
      <c r="M1376" s="2">
        <f t="shared" si="650"/>
        <v>0</v>
      </c>
      <c r="N1376" s="2">
        <f t="shared" si="650"/>
        <v>0</v>
      </c>
      <c r="O1376" s="2">
        <f t="shared" si="650"/>
        <v>750.89293838174467</v>
      </c>
      <c r="P1376" s="2">
        <f t="shared" si="650"/>
        <v>8886.6833306591579</v>
      </c>
      <c r="Q1376" s="2">
        <f t="shared" si="650"/>
        <v>8657.7013061881862</v>
      </c>
      <c r="R1376" s="2">
        <f t="shared" si="650"/>
        <v>8428.7192817172145</v>
      </c>
      <c r="S1376" s="2">
        <f t="shared" si="650"/>
        <v>8199.7372572462427</v>
      </c>
      <c r="T1376" s="2">
        <f t="shared" si="650"/>
        <v>7970.7552327752701</v>
      </c>
      <c r="U1376" s="2">
        <f t="shared" si="650"/>
        <v>7741.7732083042984</v>
      </c>
      <c r="V1376" s="2">
        <f t="shared" si="650"/>
        <v>7512.7911838333257</v>
      </c>
      <c r="W1376" s="2">
        <f t="shared" si="650"/>
        <v>7283.809159362354</v>
      </c>
      <c r="X1376" s="2">
        <f t="shared" si="650"/>
        <v>7054.8271348913822</v>
      </c>
      <c r="Y1376" s="2">
        <f t="shared" si="650"/>
        <v>8757.6562356372433</v>
      </c>
      <c r="Z1376" s="2">
        <f t="shared" si="650"/>
        <v>29459.50148210206</v>
      </c>
      <c r="AA1376" s="2">
        <f t="shared" si="650"/>
        <v>28641.420799570715</v>
      </c>
      <c r="AB1376" s="2">
        <f t="shared" si="651"/>
        <v>28865.037711505938</v>
      </c>
      <c r="AC1376" s="2">
        <f t="shared" si="651"/>
        <v>40401.824627278649</v>
      </c>
      <c r="AD1376" s="2">
        <f t="shared" si="651"/>
        <v>50840.497302325472</v>
      </c>
      <c r="AE1376" s="2">
        <f t="shared" si="651"/>
        <v>49378.992585483807</v>
      </c>
      <c r="AF1376" s="2">
        <f t="shared" si="651"/>
        <v>47917.487868642143</v>
      </c>
      <c r="AG1376" s="2">
        <f t="shared" si="651"/>
        <v>46455.983151800465</v>
      </c>
      <c r="AH1376" s="2">
        <f t="shared" si="651"/>
        <v>44994.478434958801</v>
      </c>
      <c r="AI1376" s="2">
        <f t="shared" si="651"/>
        <v>44775.459175349606</v>
      </c>
      <c r="AJ1376" s="2">
        <f t="shared" si="651"/>
        <v>56776.06167619137</v>
      </c>
      <c r="AK1376" s="2">
        <f t="shared" si="651"/>
        <v>54935.66561435187</v>
      </c>
      <c r="AL1376" s="2">
        <f t="shared" si="651"/>
        <v>53095.269552512378</v>
      </c>
      <c r="AM1376" s="2">
        <f t="shared" si="651"/>
        <v>51254.873490672879</v>
      </c>
      <c r="AN1376" s="2">
        <f t="shared" si="651"/>
        <v>50558.566492033358</v>
      </c>
      <c r="AO1376" s="2">
        <f t="shared" si="651"/>
        <v>61089.462972496069</v>
      </c>
      <c r="AP1376" s="2">
        <f t="shared" si="651"/>
        <v>60530.296878278416</v>
      </c>
      <c r="AQ1376" s="2">
        <f t="shared" si="651"/>
        <v>74546.092280459925</v>
      </c>
      <c r="AR1376" s="2">
        <f t="shared" si="652"/>
        <v>72053.027991443349</v>
      </c>
      <c r="AS1376" s="2">
        <f t="shared" si="652"/>
        <v>69559.963702426787</v>
      </c>
      <c r="AT1376" s="2">
        <f t="shared" si="652"/>
        <v>67066.899413410196</v>
      </c>
      <c r="AU1376" s="2">
        <f t="shared" si="652"/>
        <v>66254.64770740438</v>
      </c>
      <c r="AV1376" s="2">
        <f t="shared" si="652"/>
        <v>81972.886475183637</v>
      </c>
      <c r="AW1376" s="2">
        <f t="shared" si="652"/>
        <v>78967.264605264078</v>
      </c>
      <c r="AX1376" s="2">
        <f t="shared" si="652"/>
        <v>75279.620777054311</v>
      </c>
      <c r="AY1376" s="2">
        <f t="shared" si="652"/>
        <v>64820.848920781689</v>
      </c>
      <c r="AZ1376" s="2">
        <f t="shared" si="652"/>
        <v>62404.325708922501</v>
      </c>
      <c r="BA1376" s="2">
        <f t="shared" si="652"/>
        <v>61574.972603575923</v>
      </c>
      <c r="BB1376" s="2">
        <f t="shared" si="652"/>
        <v>77948.519924532855</v>
      </c>
      <c r="BC1376" s="2">
        <f t="shared" si="652"/>
        <v>92853.576522000454</v>
      </c>
      <c r="BD1376" s="2">
        <f t="shared" si="652"/>
        <v>89872.97245769095</v>
      </c>
      <c r="BE1376" s="2">
        <f t="shared" si="652"/>
        <v>89054.469194503807</v>
      </c>
      <c r="BF1376" s="2">
        <f t="shared" si="652"/>
        <v>109499.83976089988</v>
      </c>
      <c r="BG1376" s="2">
        <f t="shared" si="652"/>
        <v>105859.91105356168</v>
      </c>
      <c r="BH1376" s="2">
        <f t="shared" si="653"/>
        <v>104113.08048331364</v>
      </c>
      <c r="BI1376" s="2">
        <f t="shared" si="653"/>
        <v>120943.6480149009</v>
      </c>
      <c r="BJ1376" s="2">
        <f t="shared" si="653"/>
        <v>119423.74137831395</v>
      </c>
      <c r="BK1376" s="2">
        <f t="shared" si="653"/>
        <v>142020.69185058001</v>
      </c>
      <c r="BL1376" s="2">
        <f t="shared" si="653"/>
        <v>137300.80788036124</v>
      </c>
      <c r="BM1376" s="2">
        <f t="shared" si="653"/>
        <v>134728.0198547075</v>
      </c>
      <c r="BN1376" s="2">
        <f t="shared" si="653"/>
        <v>153225.16758332445</v>
      </c>
      <c r="BO1376" s="2">
        <f t="shared" si="653"/>
        <v>147605.33929948809</v>
      </c>
    </row>
    <row r="1377" spans="1:67" outlineLevel="1">
      <c r="B1377" s="174" t="s">
        <v>567</v>
      </c>
      <c r="J1377" s="2">
        <f t="shared" si="649"/>
        <v>428552.92177453503</v>
      </c>
      <c r="L1377" s="2">
        <f t="shared" si="650"/>
        <v>0</v>
      </c>
      <c r="M1377" s="2">
        <f t="shared" si="650"/>
        <v>0</v>
      </c>
      <c r="N1377" s="2">
        <f t="shared" si="650"/>
        <v>0</v>
      </c>
      <c r="O1377" s="2">
        <f t="shared" si="650"/>
        <v>0</v>
      </c>
      <c r="P1377" s="2">
        <f t="shared" si="650"/>
        <v>0</v>
      </c>
      <c r="Q1377" s="2">
        <f t="shared" si="650"/>
        <v>0</v>
      </c>
      <c r="R1377" s="2">
        <f t="shared" si="650"/>
        <v>0</v>
      </c>
      <c r="S1377" s="2">
        <f t="shared" si="650"/>
        <v>0</v>
      </c>
      <c r="T1377" s="2">
        <f t="shared" si="650"/>
        <v>0</v>
      </c>
      <c r="U1377" s="2">
        <f t="shared" si="650"/>
        <v>0</v>
      </c>
      <c r="V1377" s="2">
        <f t="shared" si="650"/>
        <v>0</v>
      </c>
      <c r="W1377" s="2">
        <f t="shared" si="650"/>
        <v>0</v>
      </c>
      <c r="X1377" s="2">
        <f t="shared" si="650"/>
        <v>0</v>
      </c>
      <c r="Y1377" s="2">
        <f t="shared" si="650"/>
        <v>0</v>
      </c>
      <c r="Z1377" s="2">
        <f t="shared" si="650"/>
        <v>0</v>
      </c>
      <c r="AA1377" s="2">
        <f t="shared" si="650"/>
        <v>0</v>
      </c>
      <c r="AB1377" s="2">
        <f t="shared" si="651"/>
        <v>0</v>
      </c>
      <c r="AC1377" s="2">
        <f t="shared" si="651"/>
        <v>0</v>
      </c>
      <c r="AD1377" s="2">
        <f t="shared" si="651"/>
        <v>0</v>
      </c>
      <c r="AE1377" s="2">
        <f t="shared" si="651"/>
        <v>0</v>
      </c>
      <c r="AF1377" s="2">
        <f t="shared" si="651"/>
        <v>3980.1486688419827</v>
      </c>
      <c r="AG1377" s="2">
        <f t="shared" si="651"/>
        <v>51767.138738835507</v>
      </c>
      <c r="AH1377" s="2">
        <f t="shared" si="651"/>
        <v>100490.95086062342</v>
      </c>
      <c r="AI1377" s="2">
        <f t="shared" si="651"/>
        <v>98173.699580641129</v>
      </c>
      <c r="AJ1377" s="2">
        <f t="shared" si="651"/>
        <v>100253.21765948566</v>
      </c>
      <c r="AK1377" s="2">
        <f t="shared" si="651"/>
        <v>145656.36094736424</v>
      </c>
      <c r="AL1377" s="2">
        <f t="shared" si="651"/>
        <v>142150.06035187276</v>
      </c>
      <c r="AM1377" s="2">
        <f t="shared" si="651"/>
        <v>138643.75975638127</v>
      </c>
      <c r="AN1377" s="2">
        <f t="shared" si="651"/>
        <v>135137.45916088982</v>
      </c>
      <c r="AO1377" s="2">
        <f t="shared" si="651"/>
        <v>131631.15856539833</v>
      </c>
      <c r="AP1377" s="2">
        <f t="shared" si="651"/>
        <v>128124.85796990682</v>
      </c>
      <c r="AQ1377" s="2">
        <f t="shared" si="651"/>
        <v>124618.55737441537</v>
      </c>
      <c r="AR1377" s="2">
        <f t="shared" si="652"/>
        <v>121112.25677892388</v>
      </c>
      <c r="AS1377" s="2">
        <f t="shared" si="652"/>
        <v>117605.9561834324</v>
      </c>
      <c r="AT1377" s="2">
        <f t="shared" si="652"/>
        <v>114099.65558794088</v>
      </c>
      <c r="AU1377" s="2">
        <f t="shared" si="652"/>
        <v>110593.35499244943</v>
      </c>
      <c r="AV1377" s="2">
        <f t="shared" si="652"/>
        <v>107087.05439695794</v>
      </c>
      <c r="AW1377" s="2">
        <f t="shared" si="652"/>
        <v>103580.75380146643</v>
      </c>
      <c r="AX1377" s="2">
        <f t="shared" si="652"/>
        <v>107079.43210459001</v>
      </c>
      <c r="AY1377" s="2">
        <f t="shared" si="652"/>
        <v>179601.76292010455</v>
      </c>
      <c r="AZ1377" s="2">
        <f t="shared" si="652"/>
        <v>174201.05652690324</v>
      </c>
      <c r="BA1377" s="2">
        <f t="shared" si="652"/>
        <v>168800.35013370187</v>
      </c>
      <c r="BB1377" s="2">
        <f t="shared" si="652"/>
        <v>163399.6437405005</v>
      </c>
      <c r="BC1377" s="2">
        <f t="shared" si="652"/>
        <v>157998.93734729919</v>
      </c>
      <c r="BD1377" s="2">
        <f t="shared" si="652"/>
        <v>152598.23095409782</v>
      </c>
      <c r="BE1377" s="2">
        <f t="shared" si="652"/>
        <v>147197.52456089648</v>
      </c>
      <c r="BF1377" s="2">
        <f t="shared" si="652"/>
        <v>141796.81816769514</v>
      </c>
      <c r="BG1377" s="2">
        <f t="shared" si="652"/>
        <v>136396.11177449377</v>
      </c>
      <c r="BH1377" s="2">
        <f t="shared" si="653"/>
        <v>130995.40538129242</v>
      </c>
      <c r="BI1377" s="2">
        <f t="shared" si="653"/>
        <v>125594.69898809107</v>
      </c>
      <c r="BJ1377" s="2">
        <f t="shared" si="653"/>
        <v>127343.54412638504</v>
      </c>
      <c r="BK1377" s="2">
        <f t="shared" si="653"/>
        <v>207689.60378947167</v>
      </c>
      <c r="BL1377" s="2">
        <f t="shared" si="653"/>
        <v>290443.09773541777</v>
      </c>
      <c r="BM1377" s="2">
        <f t="shared" si="653"/>
        <v>282470.51857798407</v>
      </c>
      <c r="BN1377" s="2">
        <f t="shared" si="653"/>
        <v>282395.86779421032</v>
      </c>
      <c r="BO1377" s="2">
        <f t="shared" si="653"/>
        <v>360040.68066613754</v>
      </c>
    </row>
    <row r="1378" spans="1:67" outlineLevel="1">
      <c r="B1378" s="173" t="s">
        <v>334</v>
      </c>
      <c r="J1378" s="2">
        <f t="shared" si="649"/>
        <v>595289.82465655101</v>
      </c>
      <c r="L1378" s="2">
        <f t="shared" si="650"/>
        <v>0</v>
      </c>
      <c r="M1378" s="2">
        <f t="shared" si="650"/>
        <v>0</v>
      </c>
      <c r="N1378" s="2">
        <f t="shared" si="650"/>
        <v>0</v>
      </c>
      <c r="O1378" s="2">
        <f t="shared" si="650"/>
        <v>2076.7949297215036</v>
      </c>
      <c r="P1378" s="2">
        <f t="shared" si="650"/>
        <v>8155.5730392734313</v>
      </c>
      <c r="Q1378" s="2">
        <f t="shared" si="650"/>
        <v>7913.0023518933012</v>
      </c>
      <c r="R1378" s="2">
        <f t="shared" si="650"/>
        <v>7670.4316645131694</v>
      </c>
      <c r="S1378" s="2">
        <f t="shared" si="650"/>
        <v>7427.8609771330375</v>
      </c>
      <c r="T1378" s="2">
        <f t="shared" si="650"/>
        <v>11907.664673131796</v>
      </c>
      <c r="U1378" s="2">
        <f t="shared" si="650"/>
        <v>25487.482328466791</v>
      </c>
      <c r="V1378" s="2">
        <f t="shared" si="650"/>
        <v>24693.335949212178</v>
      </c>
      <c r="W1378" s="2">
        <f t="shared" si="650"/>
        <v>23899.189569957573</v>
      </c>
      <c r="X1378" s="2">
        <f t="shared" si="650"/>
        <v>23105.04319070296</v>
      </c>
      <c r="Y1378" s="2">
        <f t="shared" si="650"/>
        <v>27679.943966186856</v>
      </c>
      <c r="Z1378" s="2">
        <f t="shared" si="650"/>
        <v>42600.996929099871</v>
      </c>
      <c r="AA1378" s="2">
        <f t="shared" si="650"/>
        <v>41179.743154568685</v>
      </c>
      <c r="AB1378" s="2">
        <f t="shared" si="651"/>
        <v>46021.254192563603</v>
      </c>
      <c r="AC1378" s="2">
        <f t="shared" si="651"/>
        <v>62931.111064937213</v>
      </c>
      <c r="AD1378" s="2">
        <f t="shared" si="651"/>
        <v>66882.637264096993</v>
      </c>
      <c r="AE1378" s="2">
        <f t="shared" si="651"/>
        <v>82597.097626189905</v>
      </c>
      <c r="AF1378" s="2">
        <f t="shared" si="651"/>
        <v>79731.367523214663</v>
      </c>
      <c r="AG1378" s="2">
        <f t="shared" si="651"/>
        <v>76865.637420239422</v>
      </c>
      <c r="AH1378" s="2">
        <f t="shared" si="651"/>
        <v>73999.90731726418</v>
      </c>
      <c r="AI1378" s="2">
        <f t="shared" si="651"/>
        <v>80703.248918774683</v>
      </c>
      <c r="AJ1378" s="2">
        <f t="shared" si="651"/>
        <v>105845.42347389812</v>
      </c>
      <c r="AK1378" s="2">
        <f t="shared" si="651"/>
        <v>102006.33905477723</v>
      </c>
      <c r="AL1378" s="2">
        <f t="shared" si="651"/>
        <v>98167.254635656383</v>
      </c>
      <c r="AM1378" s="2">
        <f t="shared" si="651"/>
        <v>94328.170216535509</v>
      </c>
      <c r="AN1378" s="2">
        <f t="shared" si="651"/>
        <v>96466.856521291294</v>
      </c>
      <c r="AO1378" s="2">
        <f t="shared" si="651"/>
        <v>110122.96510898738</v>
      </c>
      <c r="AP1378" s="2">
        <f t="shared" si="651"/>
        <v>105913.83544129024</v>
      </c>
      <c r="AQ1378" s="2">
        <f t="shared" si="651"/>
        <v>101704.7057735931</v>
      </c>
      <c r="AR1378" s="2">
        <f t="shared" si="652"/>
        <v>97495.576105895947</v>
      </c>
      <c r="AS1378" s="2">
        <f t="shared" si="652"/>
        <v>100082.80146876817</v>
      </c>
      <c r="AT1378" s="2">
        <f t="shared" si="652"/>
        <v>115764.6225409067</v>
      </c>
      <c r="AU1378" s="2">
        <f t="shared" si="652"/>
        <v>111134.77434737945</v>
      </c>
      <c r="AV1378" s="2">
        <f t="shared" si="652"/>
        <v>114432.58472864689</v>
      </c>
      <c r="AW1378" s="2">
        <f t="shared" si="652"/>
        <v>133004.68309089151</v>
      </c>
      <c r="AX1378" s="2">
        <f t="shared" si="652"/>
        <v>135611.11934814689</v>
      </c>
      <c r="AY1378" s="2">
        <f t="shared" si="652"/>
        <v>153105.29980517126</v>
      </c>
      <c r="AZ1378" s="2">
        <f t="shared" si="652"/>
        <v>147506.37047770983</v>
      </c>
      <c r="BA1378" s="2">
        <f t="shared" si="652"/>
        <v>141907.4411502484</v>
      </c>
      <c r="BB1378" s="2">
        <f t="shared" si="652"/>
        <v>136308.511822787</v>
      </c>
      <c r="BC1378" s="2">
        <f t="shared" si="652"/>
        <v>143887.3221883215</v>
      </c>
      <c r="BD1378" s="2">
        <f t="shared" si="652"/>
        <v>176855.79699392454</v>
      </c>
      <c r="BE1378" s="2">
        <f t="shared" si="652"/>
        <v>170441.1187551021</v>
      </c>
      <c r="BF1378" s="2">
        <f t="shared" si="652"/>
        <v>164026.44051627963</v>
      </c>
      <c r="BG1378" s="2">
        <f t="shared" si="652"/>
        <v>157611.76227745719</v>
      </c>
      <c r="BH1378" s="2">
        <f t="shared" si="653"/>
        <v>161185.26654467612</v>
      </c>
      <c r="BI1378" s="2">
        <f t="shared" si="653"/>
        <v>184003.08797877165</v>
      </c>
      <c r="BJ1378" s="2">
        <f t="shared" si="653"/>
        <v>176970.10575189054</v>
      </c>
      <c r="BK1378" s="2">
        <f t="shared" si="653"/>
        <v>169937.12352500946</v>
      </c>
      <c r="BL1378" s="2">
        <f t="shared" si="653"/>
        <v>162904.14129812832</v>
      </c>
      <c r="BM1378" s="2">
        <f t="shared" si="653"/>
        <v>167227.10388024378</v>
      </c>
      <c r="BN1378" s="2">
        <f t="shared" si="653"/>
        <v>193429.66302576766</v>
      </c>
      <c r="BO1378" s="2">
        <f t="shared" si="653"/>
        <v>185693.70746421532</v>
      </c>
    </row>
    <row r="1379" spans="1:67" ht="13.5" outlineLevel="1" thickBot="1">
      <c r="B1379" s="173" t="s">
        <v>570</v>
      </c>
      <c r="J1379" s="157">
        <f t="shared" si="649"/>
        <v>2555942.7321767597</v>
      </c>
      <c r="L1379" s="157">
        <f>SUM(L1373:L1378)</f>
        <v>0</v>
      </c>
      <c r="M1379" s="157">
        <f t="shared" ref="M1379:BO1379" si="654">SUM(M1373:M1378)</f>
        <v>0</v>
      </c>
      <c r="N1379" s="157">
        <f t="shared" si="654"/>
        <v>0</v>
      </c>
      <c r="O1379" s="157">
        <f t="shared" si="654"/>
        <v>2827.6878681032485</v>
      </c>
      <c r="P1379" s="157">
        <f t="shared" si="654"/>
        <v>17042.256369932591</v>
      </c>
      <c r="Q1379" s="157">
        <f t="shared" si="654"/>
        <v>66782.97215130605</v>
      </c>
      <c r="R1379" s="157">
        <f t="shared" si="654"/>
        <v>155471.42732860346</v>
      </c>
      <c r="S1379" s="157">
        <f t="shared" si="654"/>
        <v>151992.59109027617</v>
      </c>
      <c r="T1379" s="157">
        <f t="shared" si="654"/>
        <v>163854.54067193851</v>
      </c>
      <c r="U1379" s="157">
        <f t="shared" si="654"/>
        <v>174449.98049011151</v>
      </c>
      <c r="V1379" s="157">
        <f t="shared" si="654"/>
        <v>186511.93046180069</v>
      </c>
      <c r="W1379" s="157">
        <f t="shared" si="654"/>
        <v>191927.09012458628</v>
      </c>
      <c r="X1379" s="157">
        <f t="shared" si="654"/>
        <v>185981.79392241806</v>
      </c>
      <c r="Y1379" s="157">
        <f t="shared" si="654"/>
        <v>187337.35600020515</v>
      </c>
      <c r="Z1379" s="157">
        <f t="shared" si="654"/>
        <v>218038.08641114034</v>
      </c>
      <c r="AA1379" s="157">
        <f t="shared" si="654"/>
        <v>213027.09217709542</v>
      </c>
      <c r="AB1379" s="157">
        <f t="shared" si="654"/>
        <v>236225.26557629503</v>
      </c>
      <c r="AC1379" s="157">
        <f t="shared" si="654"/>
        <v>258641.35697212018</v>
      </c>
      <c r="AD1379" s="157">
        <f t="shared" si="654"/>
        <v>267001.00345400558</v>
      </c>
      <c r="AE1379" s="157">
        <f t="shared" si="654"/>
        <v>275223.40670693573</v>
      </c>
      <c r="AF1379" s="157">
        <f t="shared" si="654"/>
        <v>270210.68186718231</v>
      </c>
      <c r="AG1379" s="157">
        <f t="shared" si="654"/>
        <v>308419.09997245215</v>
      </c>
      <c r="AH1379" s="157">
        <f t="shared" si="654"/>
        <v>333131.59808329924</v>
      </c>
      <c r="AI1379" s="157">
        <f t="shared" si="654"/>
        <v>332355.990177689</v>
      </c>
      <c r="AJ1379" s="157">
        <f t="shared" si="654"/>
        <v>356942.99250648625</v>
      </c>
      <c r="AK1379" s="157">
        <f t="shared" si="654"/>
        <v>343749.12324664439</v>
      </c>
      <c r="AL1379" s="157">
        <f t="shared" si="654"/>
        <v>333837.93413984892</v>
      </c>
      <c r="AM1379" s="157">
        <f t="shared" si="654"/>
        <v>323926.74503305333</v>
      </c>
      <c r="AN1379" s="157">
        <f t="shared" si="654"/>
        <v>321137.41571333451</v>
      </c>
      <c r="AO1379" s="157">
        <f t="shared" si="654"/>
        <v>341092.71215565817</v>
      </c>
      <c r="AP1379" s="157">
        <f t="shared" si="654"/>
        <v>332092.70776790811</v>
      </c>
      <c r="AQ1379" s="157">
        <f t="shared" si="654"/>
        <v>337667.66487655736</v>
      </c>
      <c r="AR1379" s="157">
        <f t="shared" si="654"/>
        <v>326733.76229400851</v>
      </c>
      <c r="AS1379" s="157">
        <f t="shared" si="654"/>
        <v>322596.21474202897</v>
      </c>
      <c r="AT1379" s="157">
        <f t="shared" si="654"/>
        <v>331553.26289931574</v>
      </c>
      <c r="AU1379" s="157">
        <f t="shared" si="654"/>
        <v>321879.45437394752</v>
      </c>
      <c r="AV1379" s="157">
        <f t="shared" si="654"/>
        <v>336663.79489715904</v>
      </c>
      <c r="AW1379" s="157">
        <f t="shared" si="654"/>
        <v>347998.56276364892</v>
      </c>
      <c r="AX1379" s="157">
        <f t="shared" si="654"/>
        <v>349690.62546547444</v>
      </c>
      <c r="AY1379" s="157">
        <f t="shared" si="654"/>
        <v>428522.95685139706</v>
      </c>
      <c r="AZ1379" s="157">
        <f t="shared" si="654"/>
        <v>414381.38988853141</v>
      </c>
      <c r="BA1379" s="157">
        <f t="shared" si="654"/>
        <v>401826.99303217838</v>
      </c>
      <c r="BB1379" s="157">
        <f t="shared" si="654"/>
        <v>406475.49660212884</v>
      </c>
      <c r="BC1379" s="157">
        <f t="shared" si="654"/>
        <v>422833.24914158595</v>
      </c>
      <c r="BD1379" s="157">
        <f t="shared" si="654"/>
        <v>446695.00545933447</v>
      </c>
      <c r="BE1379" s="157">
        <f t="shared" si="654"/>
        <v>433335.70953377982</v>
      </c>
      <c r="BF1379" s="157">
        <f t="shared" si="654"/>
        <v>441240.28743780847</v>
      </c>
      <c r="BG1379" s="157">
        <f t="shared" si="654"/>
        <v>425059.56606810272</v>
      </c>
      <c r="BH1379" s="157">
        <f t="shared" si="654"/>
        <v>420760.12534152862</v>
      </c>
      <c r="BI1379" s="157">
        <f t="shared" si="654"/>
        <v>454282.39988366637</v>
      </c>
      <c r="BJ1379" s="157">
        <f t="shared" si="654"/>
        <v>446752.94812814856</v>
      </c>
      <c r="BK1379" s="157">
        <f t="shared" si="654"/>
        <v>541937.5680062765</v>
      </c>
      <c r="BL1379" s="157">
        <f t="shared" si="654"/>
        <v>612212.78772477899</v>
      </c>
      <c r="BM1379" s="157">
        <f t="shared" si="654"/>
        <v>605264.97509346344</v>
      </c>
      <c r="BN1379" s="157">
        <f t="shared" si="654"/>
        <v>649164.62315348675</v>
      </c>
      <c r="BO1379" s="157">
        <f t="shared" si="654"/>
        <v>712728.24414968165</v>
      </c>
    </row>
    <row r="1380" spans="1:67">
      <c r="B1380" s="128"/>
    </row>
    <row r="1381" spans="1:67" collapsed="1">
      <c r="B1381" s="175" t="s">
        <v>571</v>
      </c>
      <c r="J1381" s="2">
        <f>NPV($C$4,M1381:BO1381)+L1381</f>
        <v>752447.78393605468</v>
      </c>
      <c r="L1381" s="2">
        <f>+L1777</f>
        <v>22834.03696899414</v>
      </c>
      <c r="M1381" s="2">
        <f t="shared" ref="M1381:BO1381" si="655">+M1777</f>
        <v>23870.304894523619</v>
      </c>
      <c r="N1381" s="2">
        <f t="shared" si="655"/>
        <v>24898.286187281607</v>
      </c>
      <c r="O1381" s="2">
        <f t="shared" si="655"/>
        <v>26226.922268279654</v>
      </c>
      <c r="P1381" s="2">
        <f t="shared" si="655"/>
        <v>28707.117900261004</v>
      </c>
      <c r="Q1381" s="2">
        <f t="shared" si="655"/>
        <v>31136.589008714895</v>
      </c>
      <c r="R1381" s="2">
        <f t="shared" si="655"/>
        <v>33834.169502204233</v>
      </c>
      <c r="S1381" s="2">
        <f t="shared" si="655"/>
        <v>34734.58783355241</v>
      </c>
      <c r="T1381" s="2">
        <f t="shared" si="655"/>
        <v>36605.092184278692</v>
      </c>
      <c r="U1381" s="2">
        <f t="shared" si="655"/>
        <v>39961.654114411438</v>
      </c>
      <c r="V1381" s="2">
        <f t="shared" si="655"/>
        <v>41296.534892344695</v>
      </c>
      <c r="W1381" s="2">
        <f t="shared" si="655"/>
        <v>42683.275500628115</v>
      </c>
      <c r="X1381" s="2">
        <f t="shared" si="655"/>
        <v>43963.951220802177</v>
      </c>
      <c r="Y1381" s="2">
        <f t="shared" si="655"/>
        <v>46219.957830377993</v>
      </c>
      <c r="Z1381" s="2">
        <f t="shared" si="655"/>
        <v>50681.084383787056</v>
      </c>
      <c r="AA1381" s="2">
        <f t="shared" si="655"/>
        <v>52207.812161724949</v>
      </c>
      <c r="AB1381" s="2">
        <f t="shared" si="655"/>
        <v>54906.18620878314</v>
      </c>
      <c r="AC1381" s="2">
        <f t="shared" si="655"/>
        <v>59654.68599395825</v>
      </c>
      <c r="AD1381" s="2">
        <f t="shared" si="655"/>
        <v>63065.586398650405</v>
      </c>
      <c r="AE1381" s="2">
        <f t="shared" si="655"/>
        <v>67621.117684383586</v>
      </c>
      <c r="AF1381" s="2">
        <f t="shared" si="655"/>
        <v>69895.546960586857</v>
      </c>
      <c r="AG1381" s="2">
        <f t="shared" si="655"/>
        <v>66298.312894937029</v>
      </c>
      <c r="AH1381" s="2">
        <f t="shared" si="655"/>
        <v>62357.058000315155</v>
      </c>
      <c r="AI1381" s="2">
        <f t="shared" si="655"/>
        <v>65548.614217669834</v>
      </c>
      <c r="AJ1381" s="2">
        <f t="shared" si="655"/>
        <v>68432.027767500462</v>
      </c>
      <c r="AK1381" s="2">
        <f t="shared" si="655"/>
        <v>72531.956399714792</v>
      </c>
      <c r="AL1381" s="2">
        <f t="shared" si="655"/>
        <v>74949.081030341607</v>
      </c>
      <c r="AM1381" s="2">
        <f t="shared" si="655"/>
        <v>77441.746770260244</v>
      </c>
      <c r="AN1381" s="2">
        <f t="shared" si="655"/>
        <v>80012.212468222933</v>
      </c>
      <c r="AO1381" s="2">
        <f t="shared" si="655"/>
        <v>82662.500104068167</v>
      </c>
      <c r="AP1381" s="2">
        <f t="shared" si="655"/>
        <v>85493.360565635143</v>
      </c>
      <c r="AQ1381" s="2">
        <f t="shared" si="655"/>
        <v>89397.542490009015</v>
      </c>
      <c r="AR1381" s="2">
        <f t="shared" si="655"/>
        <v>92332.357589281863</v>
      </c>
      <c r="AS1381" s="2">
        <f t="shared" si="655"/>
        <v>95357.331241997439</v>
      </c>
      <c r="AT1381" s="2">
        <f t="shared" si="655"/>
        <v>98476.051959753997</v>
      </c>
      <c r="AU1381" s="2">
        <f t="shared" si="655"/>
        <v>101802.02200149457</v>
      </c>
      <c r="AV1381" s="2">
        <f t="shared" si="655"/>
        <v>106345.71174098503</v>
      </c>
      <c r="AW1381" s="2">
        <f t="shared" si="655"/>
        <v>109794.54956828756</v>
      </c>
      <c r="AX1381" s="2">
        <f t="shared" si="655"/>
        <v>113666.12489973784</v>
      </c>
      <c r="AY1381" s="2">
        <f t="shared" si="655"/>
        <v>120823.35642496841</v>
      </c>
      <c r="AZ1381" s="2">
        <f t="shared" si="655"/>
        <v>124697.07600952459</v>
      </c>
      <c r="BA1381" s="2">
        <f t="shared" si="655"/>
        <v>128688.91096645247</v>
      </c>
      <c r="BB1381" s="2">
        <f t="shared" si="655"/>
        <v>132802.42710591559</v>
      </c>
      <c r="BC1381" s="2">
        <f t="shared" si="655"/>
        <v>137041.15989488002</v>
      </c>
      <c r="BD1381" s="2">
        <f t="shared" si="655"/>
        <v>141408.7974052346</v>
      </c>
      <c r="BE1381" s="2">
        <f t="shared" si="655"/>
        <v>146051.26383432891</v>
      </c>
      <c r="BF1381" s="2">
        <f t="shared" si="655"/>
        <v>152262.11542778325</v>
      </c>
      <c r="BG1381" s="2">
        <f t="shared" si="655"/>
        <v>157082.4677213268</v>
      </c>
      <c r="BH1381" s="2">
        <f t="shared" si="655"/>
        <v>162048.74488008925</v>
      </c>
      <c r="BI1381" s="2">
        <f t="shared" si="655"/>
        <v>166861.64531393908</v>
      </c>
      <c r="BJ1381" s="2">
        <f t="shared" si="655"/>
        <v>171974.92453223781</v>
      </c>
      <c r="BK1381" s="2">
        <f t="shared" si="655"/>
        <v>178851.25973393992</v>
      </c>
      <c r="BL1381" s="2">
        <f t="shared" si="655"/>
        <v>184142.96426785568</v>
      </c>
      <c r="BM1381" s="2">
        <f t="shared" si="655"/>
        <v>189586.89229344719</v>
      </c>
      <c r="BN1381" s="2">
        <f t="shared" si="655"/>
        <v>195188.031367866</v>
      </c>
      <c r="BO1381" s="2">
        <f t="shared" si="655"/>
        <v>200768.37272395636</v>
      </c>
    </row>
    <row r="1382" spans="1:67" outlineLevel="1">
      <c r="B1382" s="9"/>
      <c r="C1382" s="58" t="s">
        <v>315</v>
      </c>
      <c r="D1382" s="58"/>
      <c r="E1382" s="8">
        <f>+L10</f>
        <v>2012</v>
      </c>
      <c r="F1382" s="1" t="str">
        <f>+E1382&amp;" Var"</f>
        <v>2012 Var</v>
      </c>
      <c r="G1382" s="1" t="s">
        <v>316</v>
      </c>
      <c r="H1382" s="8" t="s">
        <v>317</v>
      </c>
      <c r="I1382" s="1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</row>
    <row r="1383" spans="1:67" outlineLevel="1">
      <c r="B1383" s="9"/>
      <c r="C1383" s="1" t="s">
        <v>318</v>
      </c>
      <c r="D1383" s="1" t="s">
        <v>319</v>
      </c>
      <c r="E1383" s="8" t="s">
        <v>320</v>
      </c>
      <c r="F1383" s="8" t="s">
        <v>572</v>
      </c>
      <c r="G1383" s="1" t="s">
        <v>321</v>
      </c>
      <c r="H1383" s="1" t="s">
        <v>322</v>
      </c>
      <c r="I1383" s="1" t="s">
        <v>323</v>
      </c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</row>
    <row r="1384" spans="1:67" outlineLevel="1">
      <c r="A1384">
        <v>1</v>
      </c>
      <c r="B1384" s="13" t="s">
        <v>547</v>
      </c>
      <c r="C1384" s="159">
        <v>2015</v>
      </c>
      <c r="D1384" s="159">
        <v>12</v>
      </c>
      <c r="E1384" s="194">
        <v>551</v>
      </c>
      <c r="F1384" s="195">
        <v>5.62</v>
      </c>
      <c r="G1384" s="159">
        <v>25</v>
      </c>
      <c r="H1384" s="59">
        <f>(DATE(C1384,12,31)-DATE(C1384,D1384,1)+1)/365</f>
        <v>8.4931506849315067E-2</v>
      </c>
      <c r="I1384" s="177">
        <f>+$C$7</f>
        <v>2.5000000000000001E-2</v>
      </c>
      <c r="J1384" s="2">
        <f>NPV($C$4,M1384:BO1384)+L1384</f>
        <v>7878.7913264121116</v>
      </c>
      <c r="L1384" s="2">
        <f>L1390</f>
        <v>0</v>
      </c>
      <c r="M1384" s="2">
        <f t="shared" ref="M1384:BO1384" si="656">M1390</f>
        <v>0</v>
      </c>
      <c r="N1384" s="2">
        <f t="shared" si="656"/>
        <v>0</v>
      </c>
      <c r="O1384" s="2">
        <f t="shared" si="656"/>
        <v>55.757378994089478</v>
      </c>
      <c r="P1384" s="2">
        <f t="shared" si="656"/>
        <v>715.29619294167753</v>
      </c>
      <c r="Q1384" s="2">
        <f t="shared" si="656"/>
        <v>743.52896277565594</v>
      </c>
      <c r="R1384" s="2">
        <f t="shared" si="656"/>
        <v>726.61004697757699</v>
      </c>
      <c r="S1384" s="2">
        <f t="shared" si="656"/>
        <v>746.27999294164317</v>
      </c>
      <c r="T1384" s="2">
        <f t="shared" si="656"/>
        <v>741.76455268499774</v>
      </c>
      <c r="U1384" s="2">
        <f t="shared" si="656"/>
        <v>756.95264197354118</v>
      </c>
      <c r="V1384" s="2">
        <f t="shared" si="656"/>
        <v>771.91161271426927</v>
      </c>
      <c r="W1384" s="2">
        <f t="shared" si="656"/>
        <v>796.11652412083868</v>
      </c>
      <c r="X1384" s="2">
        <f t="shared" si="656"/>
        <v>823.46648371692424</v>
      </c>
      <c r="Y1384" s="2">
        <f t="shared" si="656"/>
        <v>842.39490762181367</v>
      </c>
      <c r="Z1384" s="2">
        <f t="shared" si="656"/>
        <v>813.26220416192359</v>
      </c>
      <c r="AA1384" s="2">
        <f t="shared" si="656"/>
        <v>839.49757008008714</v>
      </c>
      <c r="AB1384" s="2">
        <f t="shared" si="656"/>
        <v>863.11633202819803</v>
      </c>
      <c r="AC1384" s="2">
        <f t="shared" si="656"/>
        <v>867.8975615958035</v>
      </c>
      <c r="AD1384" s="2">
        <f t="shared" si="656"/>
        <v>877.86259734355065</v>
      </c>
      <c r="AE1384" s="2">
        <f t="shared" si="656"/>
        <v>897.85161984266074</v>
      </c>
      <c r="AF1384" s="2">
        <f t="shared" si="656"/>
        <v>920.34834991521313</v>
      </c>
      <c r="AG1384" s="2">
        <f t="shared" si="656"/>
        <v>957.17044142534053</v>
      </c>
      <c r="AH1384" s="2">
        <f t="shared" si="656"/>
        <v>955.66261228336646</v>
      </c>
      <c r="AI1384" s="2">
        <f t="shared" si="656"/>
        <v>979.70730240201897</v>
      </c>
      <c r="AJ1384" s="2">
        <f t="shared" si="656"/>
        <v>1006.2365626743275</v>
      </c>
      <c r="AK1384" s="2">
        <f t="shared" si="656"/>
        <v>1024.2855727526007</v>
      </c>
      <c r="AL1384" s="2">
        <f t="shared" si="656"/>
        <v>1050.2027013742957</v>
      </c>
      <c r="AM1384" s="2">
        <f t="shared" si="656"/>
        <v>1076.7722345003267</v>
      </c>
      <c r="AN1384" s="2">
        <f t="shared" si="656"/>
        <v>1009.8591567792885</v>
      </c>
      <c r="AO1384" s="2">
        <f t="shared" si="656"/>
        <v>0</v>
      </c>
      <c r="AP1384" s="2">
        <f t="shared" si="656"/>
        <v>0</v>
      </c>
      <c r="AQ1384" s="2">
        <f t="shared" si="656"/>
        <v>0</v>
      </c>
      <c r="AR1384" s="2">
        <f t="shared" si="656"/>
        <v>0</v>
      </c>
      <c r="AS1384" s="2">
        <f t="shared" si="656"/>
        <v>0</v>
      </c>
      <c r="AT1384" s="2">
        <f t="shared" si="656"/>
        <v>0</v>
      </c>
      <c r="AU1384" s="2">
        <f t="shared" si="656"/>
        <v>0</v>
      </c>
      <c r="AV1384" s="2">
        <f t="shared" si="656"/>
        <v>0</v>
      </c>
      <c r="AW1384" s="2">
        <f t="shared" si="656"/>
        <v>0</v>
      </c>
      <c r="AX1384" s="2">
        <f t="shared" si="656"/>
        <v>0</v>
      </c>
      <c r="AY1384" s="2">
        <f t="shared" si="656"/>
        <v>0</v>
      </c>
      <c r="AZ1384" s="2">
        <f t="shared" si="656"/>
        <v>0</v>
      </c>
      <c r="BA1384" s="2">
        <f t="shared" si="656"/>
        <v>0</v>
      </c>
      <c r="BB1384" s="2">
        <f t="shared" si="656"/>
        <v>0</v>
      </c>
      <c r="BC1384" s="2">
        <f t="shared" si="656"/>
        <v>0</v>
      </c>
      <c r="BD1384" s="2">
        <f t="shared" si="656"/>
        <v>0</v>
      </c>
      <c r="BE1384" s="2">
        <f t="shared" si="656"/>
        <v>0</v>
      </c>
      <c r="BF1384" s="2">
        <f t="shared" si="656"/>
        <v>0</v>
      </c>
      <c r="BG1384" s="2">
        <f t="shared" si="656"/>
        <v>0</v>
      </c>
      <c r="BH1384" s="2">
        <f t="shared" si="656"/>
        <v>0</v>
      </c>
      <c r="BI1384" s="2">
        <f t="shared" si="656"/>
        <v>0</v>
      </c>
      <c r="BJ1384" s="2">
        <f t="shared" si="656"/>
        <v>0</v>
      </c>
      <c r="BK1384" s="2">
        <f t="shared" si="656"/>
        <v>0</v>
      </c>
      <c r="BL1384" s="2">
        <f t="shared" si="656"/>
        <v>0</v>
      </c>
      <c r="BM1384" s="2">
        <f t="shared" si="656"/>
        <v>0</v>
      </c>
      <c r="BN1384" s="2">
        <f t="shared" si="656"/>
        <v>0</v>
      </c>
      <c r="BO1384" s="2">
        <f t="shared" si="656"/>
        <v>0</v>
      </c>
    </row>
    <row r="1385" spans="1:67" outlineLevel="2">
      <c r="B1385" s="14" t="s">
        <v>324</v>
      </c>
      <c r="E1385" s="178"/>
      <c r="F1385" s="178"/>
      <c r="J1385" s="2">
        <f>NPV($C$4,M1385:BO1385)+L1385</f>
        <v>7291.1747587574628</v>
      </c>
      <c r="L1385" s="2">
        <f t="shared" ref="L1385:BO1385" si="657">IF(OR(L$10&lt;$C1384,L$10&gt;$C1384+$G1384),0,IF(L$10=$C1384,$E1384*(1+$I1384)^(L$10-$E$1382)*$H1384,IF(L$10=$C1384+$G1384,$E1384*(1+$I1384)^(L$10-$E$1382)*(1-$H1384),$E1384*(1+$I1384)^(L$10-$E$1382))))</f>
        <v>0</v>
      </c>
      <c r="M1385" s="2">
        <f t="shared" si="657"/>
        <v>0</v>
      </c>
      <c r="N1385" s="2">
        <f t="shared" si="657"/>
        <v>0</v>
      </c>
      <c r="O1385" s="2">
        <f t="shared" si="657"/>
        <v>50.395530864726027</v>
      </c>
      <c r="P1385" s="2">
        <f t="shared" si="657"/>
        <v>608.20090273437484</v>
      </c>
      <c r="Q1385" s="2">
        <f t="shared" si="657"/>
        <v>623.4059253027342</v>
      </c>
      <c r="R1385" s="2">
        <f t="shared" si="657"/>
        <v>638.9910734353025</v>
      </c>
      <c r="S1385" s="2">
        <f t="shared" si="657"/>
        <v>654.9658502711851</v>
      </c>
      <c r="T1385" s="2">
        <f t="shared" si="657"/>
        <v>671.33999652796467</v>
      </c>
      <c r="U1385" s="2">
        <f t="shared" si="657"/>
        <v>688.12349644116364</v>
      </c>
      <c r="V1385" s="2">
        <f t="shared" si="657"/>
        <v>705.32658385219281</v>
      </c>
      <c r="W1385" s="2">
        <f t="shared" si="657"/>
        <v>722.95974844849752</v>
      </c>
      <c r="X1385" s="2">
        <f t="shared" si="657"/>
        <v>741.03374215970996</v>
      </c>
      <c r="Y1385" s="2">
        <f t="shared" si="657"/>
        <v>759.55958571370263</v>
      </c>
      <c r="Z1385" s="2">
        <f t="shared" si="657"/>
        <v>778.54857535654514</v>
      </c>
      <c r="AA1385" s="2">
        <f t="shared" si="657"/>
        <v>798.01228974045887</v>
      </c>
      <c r="AB1385" s="2">
        <f t="shared" si="657"/>
        <v>817.96259698397023</v>
      </c>
      <c r="AC1385" s="2">
        <f t="shared" si="657"/>
        <v>838.41166190856939</v>
      </c>
      <c r="AD1385" s="2">
        <f t="shared" si="657"/>
        <v>859.37195345628368</v>
      </c>
      <c r="AE1385" s="2">
        <f t="shared" si="657"/>
        <v>880.85625229269078</v>
      </c>
      <c r="AF1385" s="2">
        <f t="shared" si="657"/>
        <v>902.87765860000798</v>
      </c>
      <c r="AG1385" s="2">
        <f t="shared" si="657"/>
        <v>925.4496000650081</v>
      </c>
      <c r="AH1385" s="2">
        <f t="shared" si="657"/>
        <v>948.58584006663318</v>
      </c>
      <c r="AI1385" s="2">
        <f t="shared" si="657"/>
        <v>972.30048606829905</v>
      </c>
      <c r="AJ1385" s="2">
        <f t="shared" si="657"/>
        <v>996.60799822000649</v>
      </c>
      <c r="AK1385" s="2">
        <f t="shared" si="657"/>
        <v>1021.5231981755065</v>
      </c>
      <c r="AL1385" s="2">
        <f t="shared" si="657"/>
        <v>1047.0612781298942</v>
      </c>
      <c r="AM1385" s="2">
        <f t="shared" si="657"/>
        <v>1073.2378100831413</v>
      </c>
      <c r="AN1385" s="2">
        <f t="shared" si="657"/>
        <v>1006.6382583067491</v>
      </c>
      <c r="AO1385" s="2">
        <f t="shared" si="657"/>
        <v>0</v>
      </c>
      <c r="AP1385" s="2">
        <f t="shared" si="657"/>
        <v>0</v>
      </c>
      <c r="AQ1385" s="2">
        <f t="shared" si="657"/>
        <v>0</v>
      </c>
      <c r="AR1385" s="2">
        <f t="shared" si="657"/>
        <v>0</v>
      </c>
      <c r="AS1385" s="2">
        <f t="shared" si="657"/>
        <v>0</v>
      </c>
      <c r="AT1385" s="2">
        <f t="shared" si="657"/>
        <v>0</v>
      </c>
      <c r="AU1385" s="2">
        <f t="shared" si="657"/>
        <v>0</v>
      </c>
      <c r="AV1385" s="2">
        <f t="shared" si="657"/>
        <v>0</v>
      </c>
      <c r="AW1385" s="2">
        <f t="shared" si="657"/>
        <v>0</v>
      </c>
      <c r="AX1385" s="2">
        <f t="shared" si="657"/>
        <v>0</v>
      </c>
      <c r="AY1385" s="2">
        <f t="shared" si="657"/>
        <v>0</v>
      </c>
      <c r="AZ1385" s="2">
        <f t="shared" si="657"/>
        <v>0</v>
      </c>
      <c r="BA1385" s="2">
        <f t="shared" si="657"/>
        <v>0</v>
      </c>
      <c r="BB1385" s="2">
        <f t="shared" si="657"/>
        <v>0</v>
      </c>
      <c r="BC1385" s="2">
        <f t="shared" si="657"/>
        <v>0</v>
      </c>
      <c r="BD1385" s="2">
        <f t="shared" si="657"/>
        <v>0</v>
      </c>
      <c r="BE1385" s="2">
        <f t="shared" si="657"/>
        <v>0</v>
      </c>
      <c r="BF1385" s="2">
        <f t="shared" si="657"/>
        <v>0</v>
      </c>
      <c r="BG1385" s="2">
        <f t="shared" si="657"/>
        <v>0</v>
      </c>
      <c r="BH1385" s="2">
        <f t="shared" si="657"/>
        <v>0</v>
      </c>
      <c r="BI1385" s="2">
        <f t="shared" si="657"/>
        <v>0</v>
      </c>
      <c r="BJ1385" s="2">
        <f t="shared" si="657"/>
        <v>0</v>
      </c>
      <c r="BK1385" s="2">
        <f t="shared" si="657"/>
        <v>0</v>
      </c>
      <c r="BL1385" s="2">
        <f t="shared" si="657"/>
        <v>0</v>
      </c>
      <c r="BM1385" s="2">
        <f t="shared" si="657"/>
        <v>0</v>
      </c>
      <c r="BN1385" s="2">
        <f t="shared" si="657"/>
        <v>0</v>
      </c>
      <c r="BO1385" s="2">
        <f t="shared" si="657"/>
        <v>0</v>
      </c>
    </row>
    <row r="1386" spans="1:67" outlineLevel="2">
      <c r="B1386" s="14"/>
      <c r="E1386" s="178"/>
      <c r="F1386" s="178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</row>
    <row r="1387" spans="1:67" outlineLevel="2">
      <c r="B1387" s="15" t="s">
        <v>325</v>
      </c>
      <c r="E1387" s="178"/>
      <c r="F1387" s="178"/>
      <c r="L1387" s="18">
        <v>0</v>
      </c>
      <c r="M1387" s="18">
        <v>0</v>
      </c>
      <c r="N1387" s="18">
        <v>0</v>
      </c>
      <c r="O1387" s="18">
        <v>0.885944664478302</v>
      </c>
      <c r="P1387" s="18">
        <v>17.263887405395508</v>
      </c>
      <c r="Q1387" s="18">
        <v>18.891683578491211</v>
      </c>
      <c r="R1387" s="18">
        <v>13.443695068359375</v>
      </c>
      <c r="S1387" s="18">
        <v>13.66893482208252</v>
      </c>
      <c r="T1387" s="18">
        <v>10.284824371337891</v>
      </c>
      <c r="U1387" s="18">
        <v>9.8066635131835938</v>
      </c>
      <c r="V1387" s="18">
        <v>9.2555370330810547</v>
      </c>
      <c r="W1387" s="18">
        <v>9.9210062026977539</v>
      </c>
      <c r="X1387" s="18">
        <v>10.906290054321289</v>
      </c>
      <c r="Y1387" s="18">
        <v>10.69224739074707</v>
      </c>
      <c r="Z1387" s="18">
        <v>4.3714909553527832</v>
      </c>
      <c r="AA1387" s="18">
        <v>5.096825122833252</v>
      </c>
      <c r="AB1387" s="18">
        <v>5.4122209548950195</v>
      </c>
      <c r="AC1387" s="18">
        <v>3.4480404853820801</v>
      </c>
      <c r="AD1387" s="18">
        <v>2.1095321178436279</v>
      </c>
      <c r="AE1387" s="18">
        <v>1.8916500806808472</v>
      </c>
      <c r="AF1387" s="18">
        <v>1.8971272706985474</v>
      </c>
      <c r="AG1387" s="18">
        <v>3.3605256080627441</v>
      </c>
      <c r="AH1387" s="18">
        <v>0.73143184185028076</v>
      </c>
      <c r="AI1387" s="18">
        <v>0.74687230587005615</v>
      </c>
      <c r="AJ1387" s="18">
        <v>0.9472234845161438</v>
      </c>
      <c r="AK1387" s="18">
        <v>0.26512435078620911</v>
      </c>
      <c r="AL1387" s="18">
        <v>0.29415053129196167</v>
      </c>
      <c r="AM1387" s="18">
        <v>0.3228776752948761</v>
      </c>
      <c r="AN1387" s="18">
        <v>0.28705987334251404</v>
      </c>
      <c r="AO1387" s="18">
        <v>0</v>
      </c>
      <c r="AP1387" s="18">
        <v>0</v>
      </c>
      <c r="AQ1387" s="18">
        <v>0</v>
      </c>
      <c r="AR1387" s="18">
        <v>0</v>
      </c>
      <c r="AS1387" s="18">
        <v>0</v>
      </c>
      <c r="AT1387" s="18">
        <v>0</v>
      </c>
      <c r="AU1387" s="18">
        <v>0</v>
      </c>
      <c r="AV1387" s="18">
        <v>0</v>
      </c>
      <c r="AW1387" s="18">
        <v>0</v>
      </c>
      <c r="AX1387" s="18">
        <v>0</v>
      </c>
      <c r="AY1387" s="18">
        <v>0</v>
      </c>
      <c r="AZ1387" s="18">
        <v>0</v>
      </c>
      <c r="BA1387" s="18">
        <v>0</v>
      </c>
      <c r="BB1387" s="18">
        <v>0</v>
      </c>
      <c r="BC1387" s="18">
        <v>0</v>
      </c>
      <c r="BD1387" s="18">
        <v>0</v>
      </c>
      <c r="BE1387" s="18">
        <v>0</v>
      </c>
      <c r="BF1387" s="18">
        <v>0</v>
      </c>
      <c r="BG1387" s="18">
        <v>0</v>
      </c>
      <c r="BH1387" s="18">
        <v>0</v>
      </c>
      <c r="BI1387" s="18">
        <v>0</v>
      </c>
      <c r="BJ1387" s="18">
        <v>0</v>
      </c>
      <c r="BK1387" s="18">
        <v>0</v>
      </c>
      <c r="BL1387" s="18">
        <v>0</v>
      </c>
      <c r="BM1387" s="18">
        <v>0</v>
      </c>
      <c r="BN1387" s="18">
        <v>0</v>
      </c>
      <c r="BO1387" s="18">
        <v>0</v>
      </c>
    </row>
    <row r="1388" spans="1:67" outlineLevel="2">
      <c r="B1388" s="14" t="s">
        <v>326</v>
      </c>
      <c r="E1388" s="178"/>
      <c r="F1388" s="178"/>
      <c r="J1388" s="2">
        <f>NPV($C$4,M1388:BO1388)+L1388</f>
        <v>587.61656765464807</v>
      </c>
      <c r="L1388" s="2">
        <f t="shared" ref="L1388:BO1388" si="658">IF(L$10&lt;$C1384,0,$F1384*L1387*(1+$I1384)^(L$10-$E$1382))</f>
        <v>0</v>
      </c>
      <c r="M1388" s="2">
        <f t="shared" si="658"/>
        <v>0</v>
      </c>
      <c r="N1388" s="2">
        <f t="shared" si="658"/>
        <v>0</v>
      </c>
      <c r="O1388" s="2">
        <f t="shared" si="658"/>
        <v>5.3618481293634508</v>
      </c>
      <c r="P1388" s="2">
        <f t="shared" si="658"/>
        <v>107.09529020730268</v>
      </c>
      <c r="Q1388" s="2">
        <f t="shared" si="658"/>
        <v>120.12303747292177</v>
      </c>
      <c r="R1388" s="2">
        <f t="shared" si="658"/>
        <v>87.618973542274517</v>
      </c>
      <c r="S1388" s="2">
        <f t="shared" si="658"/>
        <v>91.314142670458054</v>
      </c>
      <c r="T1388" s="2">
        <f t="shared" si="658"/>
        <v>70.424556157033109</v>
      </c>
      <c r="U1388" s="2">
        <f t="shared" si="658"/>
        <v>68.82914553237751</v>
      </c>
      <c r="V1388" s="2">
        <f t="shared" si="658"/>
        <v>66.585028862076442</v>
      </c>
      <c r="W1388" s="2">
        <f t="shared" si="658"/>
        <v>73.156775672341098</v>
      </c>
      <c r="X1388" s="2">
        <f t="shared" si="658"/>
        <v>82.432741557214285</v>
      </c>
      <c r="Y1388" s="2">
        <f t="shared" si="658"/>
        <v>82.835321908110984</v>
      </c>
      <c r="Z1388" s="2">
        <f t="shared" si="658"/>
        <v>34.713628805378399</v>
      </c>
      <c r="AA1388" s="2">
        <f t="shared" si="658"/>
        <v>41.485280339628289</v>
      </c>
      <c r="AB1388" s="2">
        <f t="shared" si="658"/>
        <v>45.153735044227773</v>
      </c>
      <c r="AC1388" s="2">
        <f t="shared" si="658"/>
        <v>29.485899687234081</v>
      </c>
      <c r="AD1388" s="2">
        <f t="shared" si="658"/>
        <v>18.490643887266934</v>
      </c>
      <c r="AE1388" s="2">
        <f t="shared" si="658"/>
        <v>16.995367549969981</v>
      </c>
      <c r="AF1388" s="2">
        <f t="shared" si="658"/>
        <v>17.470691315205169</v>
      </c>
      <c r="AG1388" s="2">
        <f t="shared" si="658"/>
        <v>31.720841360332397</v>
      </c>
      <c r="AH1388" s="2">
        <f t="shared" si="658"/>
        <v>7.0767722167332989</v>
      </c>
      <c r="AI1388" s="2">
        <f t="shared" si="658"/>
        <v>7.4068163337198678</v>
      </c>
      <c r="AJ1388" s="2">
        <f t="shared" si="658"/>
        <v>9.6285644543209568</v>
      </c>
      <c r="AK1388" s="2">
        <f t="shared" si="658"/>
        <v>2.7623745770941062</v>
      </c>
      <c r="AL1388" s="2">
        <f t="shared" si="658"/>
        <v>3.141423244401409</v>
      </c>
      <c r="AM1388" s="2">
        <f t="shared" si="658"/>
        <v>3.5344244171853565</v>
      </c>
      <c r="AN1388" s="2">
        <f t="shared" si="658"/>
        <v>3.2208984725393273</v>
      </c>
      <c r="AO1388" s="2">
        <f t="shared" si="658"/>
        <v>0</v>
      </c>
      <c r="AP1388" s="2">
        <f t="shared" si="658"/>
        <v>0</v>
      </c>
      <c r="AQ1388" s="2">
        <f t="shared" si="658"/>
        <v>0</v>
      </c>
      <c r="AR1388" s="2">
        <f t="shared" si="658"/>
        <v>0</v>
      </c>
      <c r="AS1388" s="2">
        <f t="shared" si="658"/>
        <v>0</v>
      </c>
      <c r="AT1388" s="2">
        <f t="shared" si="658"/>
        <v>0</v>
      </c>
      <c r="AU1388" s="2">
        <f t="shared" si="658"/>
        <v>0</v>
      </c>
      <c r="AV1388" s="2">
        <f t="shared" si="658"/>
        <v>0</v>
      </c>
      <c r="AW1388" s="2">
        <f t="shared" si="658"/>
        <v>0</v>
      </c>
      <c r="AX1388" s="2">
        <f t="shared" si="658"/>
        <v>0</v>
      </c>
      <c r="AY1388" s="2">
        <f t="shared" si="658"/>
        <v>0</v>
      </c>
      <c r="AZ1388" s="2">
        <f t="shared" si="658"/>
        <v>0</v>
      </c>
      <c r="BA1388" s="2">
        <f t="shared" si="658"/>
        <v>0</v>
      </c>
      <c r="BB1388" s="2">
        <f t="shared" si="658"/>
        <v>0</v>
      </c>
      <c r="BC1388" s="2">
        <f t="shared" si="658"/>
        <v>0</v>
      </c>
      <c r="BD1388" s="2">
        <f t="shared" si="658"/>
        <v>0</v>
      </c>
      <c r="BE1388" s="2">
        <f t="shared" si="658"/>
        <v>0</v>
      </c>
      <c r="BF1388" s="2">
        <f t="shared" si="658"/>
        <v>0</v>
      </c>
      <c r="BG1388" s="2">
        <f t="shared" si="658"/>
        <v>0</v>
      </c>
      <c r="BH1388" s="2">
        <f t="shared" si="658"/>
        <v>0</v>
      </c>
      <c r="BI1388" s="2">
        <f t="shared" si="658"/>
        <v>0</v>
      </c>
      <c r="BJ1388" s="2">
        <f t="shared" si="658"/>
        <v>0</v>
      </c>
      <c r="BK1388" s="2">
        <f t="shared" si="658"/>
        <v>0</v>
      </c>
      <c r="BL1388" s="2">
        <f t="shared" si="658"/>
        <v>0</v>
      </c>
      <c r="BM1388" s="2">
        <f t="shared" si="658"/>
        <v>0</v>
      </c>
      <c r="BN1388" s="2">
        <f t="shared" si="658"/>
        <v>0</v>
      </c>
      <c r="BO1388" s="2">
        <f t="shared" si="658"/>
        <v>0</v>
      </c>
    </row>
    <row r="1389" spans="1:67" outlineLevel="2">
      <c r="B1389" s="14"/>
      <c r="E1389" s="178"/>
      <c r="F1389" s="178"/>
    </row>
    <row r="1390" spans="1:67" outlineLevel="2">
      <c r="B1390" s="14" t="s">
        <v>17</v>
      </c>
      <c r="E1390" s="178"/>
      <c r="F1390" s="178"/>
      <c r="I1390" s="196" t="s">
        <v>548</v>
      </c>
      <c r="J1390" s="2">
        <f>NPV($C$4,M1390:BO1390)+L1390</f>
        <v>7878.7913264121116</v>
      </c>
      <c r="L1390" s="2">
        <f t="shared" ref="L1390:BO1390" si="659">SUM(L1385,L1388)</f>
        <v>0</v>
      </c>
      <c r="M1390" s="2">
        <f t="shared" si="659"/>
        <v>0</v>
      </c>
      <c r="N1390" s="2">
        <f t="shared" si="659"/>
        <v>0</v>
      </c>
      <c r="O1390" s="2">
        <f t="shared" si="659"/>
        <v>55.757378994089478</v>
      </c>
      <c r="P1390" s="2">
        <f t="shared" si="659"/>
        <v>715.29619294167753</v>
      </c>
      <c r="Q1390" s="2">
        <f t="shared" si="659"/>
        <v>743.52896277565594</v>
      </c>
      <c r="R1390" s="2">
        <f t="shared" si="659"/>
        <v>726.61004697757699</v>
      </c>
      <c r="S1390" s="2">
        <f t="shared" si="659"/>
        <v>746.27999294164317</v>
      </c>
      <c r="T1390" s="2">
        <f t="shared" si="659"/>
        <v>741.76455268499774</v>
      </c>
      <c r="U1390" s="2">
        <f t="shared" si="659"/>
        <v>756.95264197354118</v>
      </c>
      <c r="V1390" s="2">
        <f t="shared" si="659"/>
        <v>771.91161271426927</v>
      </c>
      <c r="W1390" s="2">
        <f t="shared" si="659"/>
        <v>796.11652412083868</v>
      </c>
      <c r="X1390" s="2">
        <f t="shared" si="659"/>
        <v>823.46648371692424</v>
      </c>
      <c r="Y1390" s="2">
        <f t="shared" si="659"/>
        <v>842.39490762181367</v>
      </c>
      <c r="Z1390" s="2">
        <f t="shared" si="659"/>
        <v>813.26220416192359</v>
      </c>
      <c r="AA1390" s="2">
        <f t="shared" si="659"/>
        <v>839.49757008008714</v>
      </c>
      <c r="AB1390" s="2">
        <f t="shared" si="659"/>
        <v>863.11633202819803</v>
      </c>
      <c r="AC1390" s="2">
        <f t="shared" si="659"/>
        <v>867.8975615958035</v>
      </c>
      <c r="AD1390" s="2">
        <f t="shared" si="659"/>
        <v>877.86259734355065</v>
      </c>
      <c r="AE1390" s="2">
        <f t="shared" si="659"/>
        <v>897.85161984266074</v>
      </c>
      <c r="AF1390" s="2">
        <f t="shared" si="659"/>
        <v>920.34834991521313</v>
      </c>
      <c r="AG1390" s="2">
        <f t="shared" si="659"/>
        <v>957.17044142534053</v>
      </c>
      <c r="AH1390" s="2">
        <f t="shared" si="659"/>
        <v>955.66261228336646</v>
      </c>
      <c r="AI1390" s="2">
        <f t="shared" si="659"/>
        <v>979.70730240201897</v>
      </c>
      <c r="AJ1390" s="2">
        <f t="shared" si="659"/>
        <v>1006.2365626743275</v>
      </c>
      <c r="AK1390" s="2">
        <f t="shared" si="659"/>
        <v>1024.2855727526007</v>
      </c>
      <c r="AL1390" s="2">
        <f t="shared" si="659"/>
        <v>1050.2027013742957</v>
      </c>
      <c r="AM1390" s="2">
        <f t="shared" si="659"/>
        <v>1076.7722345003267</v>
      </c>
      <c r="AN1390" s="2">
        <f t="shared" si="659"/>
        <v>1009.8591567792885</v>
      </c>
      <c r="AO1390" s="2">
        <f t="shared" si="659"/>
        <v>0</v>
      </c>
      <c r="AP1390" s="2">
        <f t="shared" si="659"/>
        <v>0</v>
      </c>
      <c r="AQ1390" s="2">
        <f t="shared" si="659"/>
        <v>0</v>
      </c>
      <c r="AR1390" s="2">
        <f t="shared" si="659"/>
        <v>0</v>
      </c>
      <c r="AS1390" s="2">
        <f t="shared" si="659"/>
        <v>0</v>
      </c>
      <c r="AT1390" s="2">
        <f t="shared" si="659"/>
        <v>0</v>
      </c>
      <c r="AU1390" s="2">
        <f t="shared" si="659"/>
        <v>0</v>
      </c>
      <c r="AV1390" s="2">
        <f t="shared" si="659"/>
        <v>0</v>
      </c>
      <c r="AW1390" s="2">
        <f t="shared" si="659"/>
        <v>0</v>
      </c>
      <c r="AX1390" s="2">
        <f t="shared" si="659"/>
        <v>0</v>
      </c>
      <c r="AY1390" s="2">
        <f t="shared" si="659"/>
        <v>0</v>
      </c>
      <c r="AZ1390" s="2">
        <f t="shared" si="659"/>
        <v>0</v>
      </c>
      <c r="BA1390" s="2">
        <f t="shared" si="659"/>
        <v>0</v>
      </c>
      <c r="BB1390" s="2">
        <f t="shared" si="659"/>
        <v>0</v>
      </c>
      <c r="BC1390" s="2">
        <f t="shared" si="659"/>
        <v>0</v>
      </c>
      <c r="BD1390" s="2">
        <f t="shared" si="659"/>
        <v>0</v>
      </c>
      <c r="BE1390" s="2">
        <f t="shared" si="659"/>
        <v>0</v>
      </c>
      <c r="BF1390" s="2">
        <f t="shared" si="659"/>
        <v>0</v>
      </c>
      <c r="BG1390" s="2">
        <f t="shared" si="659"/>
        <v>0</v>
      </c>
      <c r="BH1390" s="2">
        <f t="shared" si="659"/>
        <v>0</v>
      </c>
      <c r="BI1390" s="2">
        <f t="shared" si="659"/>
        <v>0</v>
      </c>
      <c r="BJ1390" s="2">
        <f t="shared" si="659"/>
        <v>0</v>
      </c>
      <c r="BK1390" s="2">
        <f t="shared" si="659"/>
        <v>0</v>
      </c>
      <c r="BL1390" s="2">
        <f t="shared" si="659"/>
        <v>0</v>
      </c>
      <c r="BM1390" s="2">
        <f t="shared" si="659"/>
        <v>0</v>
      </c>
      <c r="BN1390" s="2">
        <f t="shared" si="659"/>
        <v>0</v>
      </c>
      <c r="BO1390" s="2">
        <f t="shared" si="659"/>
        <v>0</v>
      </c>
    </row>
    <row r="1391" spans="1:67" outlineLevel="2">
      <c r="B1391" s="9"/>
      <c r="E1391" s="178"/>
      <c r="F1391" s="178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</row>
    <row r="1392" spans="1:67" outlineLevel="1">
      <c r="A1392">
        <f>+A1384+1</f>
        <v>2</v>
      </c>
      <c r="B1392" s="13" t="s">
        <v>619</v>
      </c>
      <c r="C1392" s="159">
        <v>2015</v>
      </c>
      <c r="D1392" s="159">
        <v>10</v>
      </c>
      <c r="E1392" s="194">
        <v>820</v>
      </c>
      <c r="F1392" s="195">
        <v>6.2</v>
      </c>
      <c r="G1392" s="159">
        <v>20</v>
      </c>
      <c r="H1392" s="59">
        <f>(DATE(C1392,12,31)-DATE(C1392,D1392,1)+1)/365</f>
        <v>0.25205479452054796</v>
      </c>
      <c r="I1392" s="177">
        <f>+$C$7</f>
        <v>2.5000000000000001E-2</v>
      </c>
      <c r="J1392" s="2">
        <f>NPV($C$4,M1392:BO1392)+L1392</f>
        <v>15918.486916563768</v>
      </c>
      <c r="L1392" s="2">
        <f>+L1398</f>
        <v>0</v>
      </c>
      <c r="M1392" s="2">
        <f t="shared" ref="M1392:BO1392" si="660">+M1398</f>
        <v>0</v>
      </c>
      <c r="N1392" s="2">
        <f t="shared" si="660"/>
        <v>0</v>
      </c>
      <c r="O1392" s="2">
        <f t="shared" si="660"/>
        <v>384.41347925941727</v>
      </c>
      <c r="P1392" s="2">
        <f t="shared" si="660"/>
        <v>1504.7495587456988</v>
      </c>
      <c r="Q1392" s="2">
        <f t="shared" si="660"/>
        <v>1542.3681906780416</v>
      </c>
      <c r="R1392" s="2">
        <f t="shared" si="660"/>
        <v>1580.9273954449925</v>
      </c>
      <c r="S1392" s="2">
        <f t="shared" si="660"/>
        <v>1620.4505803311174</v>
      </c>
      <c r="T1392" s="2">
        <f t="shared" si="660"/>
        <v>1660.9619601057825</v>
      </c>
      <c r="U1392" s="2">
        <f t="shared" si="660"/>
        <v>1702.4858909603797</v>
      </c>
      <c r="V1392" s="2">
        <f t="shared" si="660"/>
        <v>1745.0480382343894</v>
      </c>
      <c r="W1392" s="2">
        <f t="shared" si="660"/>
        <v>1788.674239190249</v>
      </c>
      <c r="X1392" s="2">
        <f t="shared" si="660"/>
        <v>1833.3912224025294</v>
      </c>
      <c r="Y1392" s="2">
        <f t="shared" si="660"/>
        <v>1879.2258725492552</v>
      </c>
      <c r="Z1392" s="2">
        <f t="shared" si="660"/>
        <v>1926.206519362986</v>
      </c>
      <c r="AA1392" s="2">
        <f t="shared" si="660"/>
        <v>1974.3616823470611</v>
      </c>
      <c r="AB1392" s="2">
        <f t="shared" si="660"/>
        <v>2023.7208648466381</v>
      </c>
      <c r="AC1392" s="2">
        <f t="shared" si="660"/>
        <v>2074.3137425158807</v>
      </c>
      <c r="AD1392" s="2">
        <f t="shared" si="660"/>
        <v>2126.1715860787776</v>
      </c>
      <c r="AE1392" s="2">
        <f t="shared" si="660"/>
        <v>2179.3258757307472</v>
      </c>
      <c r="AF1392" s="2">
        <f t="shared" si="660"/>
        <v>2233.8091776444921</v>
      </c>
      <c r="AG1392" s="2">
        <f t="shared" si="660"/>
        <v>2289.6542481896158</v>
      </c>
      <c r="AH1392" s="2">
        <f t="shared" si="660"/>
        <v>2346.8956043943558</v>
      </c>
      <c r="AI1392" s="2">
        <f t="shared" si="660"/>
        <v>1775.6617057854783</v>
      </c>
      <c r="AJ1392" s="2">
        <f t="shared" si="660"/>
        <v>0</v>
      </c>
      <c r="AK1392" s="2">
        <f t="shared" si="660"/>
        <v>0</v>
      </c>
      <c r="AL1392" s="2">
        <f t="shared" si="660"/>
        <v>0</v>
      </c>
      <c r="AM1392" s="2">
        <f t="shared" si="660"/>
        <v>0</v>
      </c>
      <c r="AN1392" s="2">
        <f t="shared" si="660"/>
        <v>0</v>
      </c>
      <c r="AO1392" s="2">
        <f t="shared" si="660"/>
        <v>0</v>
      </c>
      <c r="AP1392" s="2">
        <f t="shared" si="660"/>
        <v>0</v>
      </c>
      <c r="AQ1392" s="2">
        <f t="shared" si="660"/>
        <v>0</v>
      </c>
      <c r="AR1392" s="2">
        <f t="shared" si="660"/>
        <v>0</v>
      </c>
      <c r="AS1392" s="2">
        <f t="shared" si="660"/>
        <v>0</v>
      </c>
      <c r="AT1392" s="2">
        <f t="shared" si="660"/>
        <v>0</v>
      </c>
      <c r="AU1392" s="2">
        <f t="shared" si="660"/>
        <v>0</v>
      </c>
      <c r="AV1392" s="2">
        <f t="shared" si="660"/>
        <v>0</v>
      </c>
      <c r="AW1392" s="2">
        <f t="shared" si="660"/>
        <v>0</v>
      </c>
      <c r="AX1392" s="2">
        <f t="shared" si="660"/>
        <v>0</v>
      </c>
      <c r="AY1392" s="2">
        <f t="shared" si="660"/>
        <v>0</v>
      </c>
      <c r="AZ1392" s="2">
        <f t="shared" si="660"/>
        <v>0</v>
      </c>
      <c r="BA1392" s="2">
        <f t="shared" si="660"/>
        <v>0</v>
      </c>
      <c r="BB1392" s="2">
        <f t="shared" si="660"/>
        <v>0</v>
      </c>
      <c r="BC1392" s="2">
        <f t="shared" si="660"/>
        <v>0</v>
      </c>
      <c r="BD1392" s="2">
        <f t="shared" si="660"/>
        <v>0</v>
      </c>
      <c r="BE1392" s="2">
        <f t="shared" si="660"/>
        <v>0</v>
      </c>
      <c r="BF1392" s="2">
        <f t="shared" si="660"/>
        <v>0</v>
      </c>
      <c r="BG1392" s="2">
        <f t="shared" si="660"/>
        <v>0</v>
      </c>
      <c r="BH1392" s="2">
        <f t="shared" si="660"/>
        <v>0</v>
      </c>
      <c r="BI1392" s="2">
        <f t="shared" si="660"/>
        <v>0</v>
      </c>
      <c r="BJ1392" s="2">
        <f t="shared" si="660"/>
        <v>0</v>
      </c>
      <c r="BK1392" s="2">
        <f t="shared" si="660"/>
        <v>0</v>
      </c>
      <c r="BL1392" s="2">
        <f t="shared" si="660"/>
        <v>0</v>
      </c>
      <c r="BM1392" s="2">
        <f t="shared" si="660"/>
        <v>0</v>
      </c>
      <c r="BN1392" s="2">
        <f t="shared" si="660"/>
        <v>0</v>
      </c>
      <c r="BO1392" s="2">
        <f t="shared" si="660"/>
        <v>0</v>
      </c>
    </row>
    <row r="1393" spans="1:67" outlineLevel="2">
      <c r="B1393" s="14" t="s">
        <v>324</v>
      </c>
      <c r="E1393" s="178"/>
      <c r="F1393" s="178"/>
      <c r="L1393" s="2">
        <f t="shared" ref="L1393:BO1393" si="661">IF(OR(L$10&lt;$C1392,L$10&gt;$C1392+$G1392),0,IF(L$10=$C1392,$E1392*(1+$I1392)^(L$10-$E$1382)*$H1392,IF(L$10=$C1392+$G1392,$E1392*(1+$I1392)^(L$10-$E$1382)*(1-$H1392),$E1392*(1+$I1392)^(L$10-$E$1382))))</f>
        <v>0</v>
      </c>
      <c r="M1393" s="2">
        <f t="shared" si="661"/>
        <v>0</v>
      </c>
      <c r="N1393" s="2">
        <f t="shared" si="661"/>
        <v>0</v>
      </c>
      <c r="O1393" s="2">
        <f t="shared" si="661"/>
        <v>222.57706506849314</v>
      </c>
      <c r="P1393" s="2">
        <f t="shared" si="661"/>
        <v>905.12657031249978</v>
      </c>
      <c r="Q1393" s="2">
        <f t="shared" si="661"/>
        <v>927.75473457031217</v>
      </c>
      <c r="R1393" s="2">
        <f t="shared" si="661"/>
        <v>950.94860293456998</v>
      </c>
      <c r="S1393" s="2">
        <f t="shared" si="661"/>
        <v>974.72231800793429</v>
      </c>
      <c r="T1393" s="2">
        <f t="shared" si="661"/>
        <v>999.09037595813254</v>
      </c>
      <c r="U1393" s="2">
        <f t="shared" si="661"/>
        <v>1024.0676353570857</v>
      </c>
      <c r="V1393" s="2">
        <f t="shared" si="661"/>
        <v>1049.6693262410129</v>
      </c>
      <c r="W1393" s="2">
        <f t="shared" si="661"/>
        <v>1075.9110593970381</v>
      </c>
      <c r="X1393" s="2">
        <f t="shared" si="661"/>
        <v>1102.8088358819639</v>
      </c>
      <c r="Y1393" s="2">
        <f t="shared" si="661"/>
        <v>1130.3790567790131</v>
      </c>
      <c r="Z1393" s="2">
        <f t="shared" si="661"/>
        <v>1158.6385331984882</v>
      </c>
      <c r="AA1393" s="2">
        <f t="shared" si="661"/>
        <v>1187.6044965284507</v>
      </c>
      <c r="AB1393" s="2">
        <f t="shared" si="661"/>
        <v>1217.2946089416619</v>
      </c>
      <c r="AC1393" s="2">
        <f t="shared" si="661"/>
        <v>1247.726974165203</v>
      </c>
      <c r="AD1393" s="2">
        <f t="shared" si="661"/>
        <v>1278.9201485193332</v>
      </c>
      <c r="AE1393" s="2">
        <f t="shared" si="661"/>
        <v>1310.8931522323167</v>
      </c>
      <c r="AF1393" s="2">
        <f t="shared" si="661"/>
        <v>1343.6654810381244</v>
      </c>
      <c r="AG1393" s="2">
        <f t="shared" si="661"/>
        <v>1377.2571180640773</v>
      </c>
      <c r="AH1393" s="2">
        <f t="shared" si="661"/>
        <v>1411.6885460156791</v>
      </c>
      <c r="AI1393" s="2">
        <f t="shared" si="661"/>
        <v>1082.2623216132531</v>
      </c>
      <c r="AJ1393" s="2">
        <f t="shared" si="661"/>
        <v>0</v>
      </c>
      <c r="AK1393" s="2">
        <f t="shared" si="661"/>
        <v>0</v>
      </c>
      <c r="AL1393" s="2">
        <f t="shared" si="661"/>
        <v>0</v>
      </c>
      <c r="AM1393" s="2">
        <f t="shared" si="661"/>
        <v>0</v>
      </c>
      <c r="AN1393" s="2">
        <f t="shared" si="661"/>
        <v>0</v>
      </c>
      <c r="AO1393" s="2">
        <f t="shared" si="661"/>
        <v>0</v>
      </c>
      <c r="AP1393" s="2">
        <f t="shared" si="661"/>
        <v>0</v>
      </c>
      <c r="AQ1393" s="2">
        <f t="shared" si="661"/>
        <v>0</v>
      </c>
      <c r="AR1393" s="2">
        <f t="shared" si="661"/>
        <v>0</v>
      </c>
      <c r="AS1393" s="2">
        <f t="shared" si="661"/>
        <v>0</v>
      </c>
      <c r="AT1393" s="2">
        <f t="shared" si="661"/>
        <v>0</v>
      </c>
      <c r="AU1393" s="2">
        <f t="shared" si="661"/>
        <v>0</v>
      </c>
      <c r="AV1393" s="2">
        <f t="shared" si="661"/>
        <v>0</v>
      </c>
      <c r="AW1393" s="2">
        <f t="shared" si="661"/>
        <v>0</v>
      </c>
      <c r="AX1393" s="2">
        <f t="shared" si="661"/>
        <v>0</v>
      </c>
      <c r="AY1393" s="2">
        <f t="shared" si="661"/>
        <v>0</v>
      </c>
      <c r="AZ1393" s="2">
        <f t="shared" si="661"/>
        <v>0</v>
      </c>
      <c r="BA1393" s="2">
        <f t="shared" si="661"/>
        <v>0</v>
      </c>
      <c r="BB1393" s="2">
        <f t="shared" si="661"/>
        <v>0</v>
      </c>
      <c r="BC1393" s="2">
        <f t="shared" si="661"/>
        <v>0</v>
      </c>
      <c r="BD1393" s="2">
        <f t="shared" si="661"/>
        <v>0</v>
      </c>
      <c r="BE1393" s="2">
        <f t="shared" si="661"/>
        <v>0</v>
      </c>
      <c r="BF1393" s="2">
        <f t="shared" si="661"/>
        <v>0</v>
      </c>
      <c r="BG1393" s="2">
        <f t="shared" si="661"/>
        <v>0</v>
      </c>
      <c r="BH1393" s="2">
        <f t="shared" si="661"/>
        <v>0</v>
      </c>
      <c r="BI1393" s="2">
        <f t="shared" si="661"/>
        <v>0</v>
      </c>
      <c r="BJ1393" s="2">
        <f t="shared" si="661"/>
        <v>0</v>
      </c>
      <c r="BK1393" s="2">
        <f t="shared" si="661"/>
        <v>0</v>
      </c>
      <c r="BL1393" s="2">
        <f t="shared" si="661"/>
        <v>0</v>
      </c>
      <c r="BM1393" s="2">
        <f t="shared" si="661"/>
        <v>0</v>
      </c>
      <c r="BN1393" s="2">
        <f t="shared" si="661"/>
        <v>0</v>
      </c>
      <c r="BO1393" s="2">
        <f t="shared" si="661"/>
        <v>0</v>
      </c>
    </row>
    <row r="1394" spans="1:67" outlineLevel="2">
      <c r="B1394" s="14"/>
      <c r="E1394" s="178"/>
      <c r="F1394" s="178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</row>
    <row r="1395" spans="1:67" outlineLevel="2">
      <c r="B1395" s="15" t="s">
        <v>325</v>
      </c>
      <c r="E1395" s="178"/>
      <c r="F1395" s="178"/>
      <c r="L1395" s="18">
        <v>0</v>
      </c>
      <c r="M1395" s="18">
        <v>0</v>
      </c>
      <c r="N1395" s="18">
        <v>0</v>
      </c>
      <c r="O1395" s="18">
        <v>24.238903045654297</v>
      </c>
      <c r="P1395" s="18">
        <v>87.6175537109375</v>
      </c>
      <c r="Q1395" s="18">
        <v>87.617538452148438</v>
      </c>
      <c r="R1395" s="18">
        <v>87.617538452148438</v>
      </c>
      <c r="S1395" s="18">
        <v>87.617538452148438</v>
      </c>
      <c r="T1395" s="18">
        <v>87.6175537109375</v>
      </c>
      <c r="U1395" s="18">
        <v>87.617538452148438</v>
      </c>
      <c r="V1395" s="18">
        <v>87.617538452148438</v>
      </c>
      <c r="W1395" s="18">
        <v>87.617538452148438</v>
      </c>
      <c r="X1395" s="18">
        <v>87.6175537109375</v>
      </c>
      <c r="Y1395" s="18">
        <v>87.617538452148438</v>
      </c>
      <c r="Z1395" s="18">
        <v>87.617538452148438</v>
      </c>
      <c r="AA1395" s="18">
        <v>87.617538452148438</v>
      </c>
      <c r="AB1395" s="18">
        <v>87.6175537109375</v>
      </c>
      <c r="AC1395" s="18">
        <v>87.617538452148438</v>
      </c>
      <c r="AD1395" s="18">
        <v>87.617538452148438</v>
      </c>
      <c r="AE1395" s="18">
        <v>87.617538452148438</v>
      </c>
      <c r="AF1395" s="18">
        <v>87.6175537109375</v>
      </c>
      <c r="AG1395" s="18">
        <v>87.617538452148438</v>
      </c>
      <c r="AH1395" s="18">
        <v>87.617538452148438</v>
      </c>
      <c r="AI1395" s="18">
        <v>63.378631591796875</v>
      </c>
      <c r="AJ1395" s="18">
        <v>0</v>
      </c>
      <c r="AK1395" s="18">
        <v>0</v>
      </c>
      <c r="AL1395" s="18">
        <v>0</v>
      </c>
      <c r="AM1395" s="18">
        <v>0</v>
      </c>
      <c r="AN1395" s="18">
        <v>0</v>
      </c>
      <c r="AO1395" s="18">
        <v>0</v>
      </c>
      <c r="AP1395" s="18">
        <v>0</v>
      </c>
      <c r="AQ1395" s="18">
        <v>0</v>
      </c>
      <c r="AR1395" s="18">
        <v>0</v>
      </c>
      <c r="AS1395" s="18">
        <v>0</v>
      </c>
      <c r="AT1395" s="18">
        <v>0</v>
      </c>
      <c r="AU1395" s="18">
        <v>0</v>
      </c>
      <c r="AV1395" s="18">
        <v>0</v>
      </c>
      <c r="AW1395" s="18">
        <v>0</v>
      </c>
      <c r="AX1395" s="18">
        <v>0</v>
      </c>
      <c r="AY1395" s="18">
        <v>0</v>
      </c>
      <c r="AZ1395" s="18">
        <v>0</v>
      </c>
      <c r="BA1395" s="18">
        <v>0</v>
      </c>
      <c r="BB1395" s="18">
        <v>0</v>
      </c>
      <c r="BC1395" s="18">
        <v>0</v>
      </c>
      <c r="BD1395" s="18">
        <v>0</v>
      </c>
      <c r="BE1395" s="18">
        <v>0</v>
      </c>
      <c r="BF1395" s="18">
        <v>0</v>
      </c>
      <c r="BG1395" s="18">
        <v>0</v>
      </c>
      <c r="BH1395" s="18">
        <v>0</v>
      </c>
      <c r="BI1395" s="18">
        <v>0</v>
      </c>
      <c r="BJ1395" s="18">
        <v>0</v>
      </c>
      <c r="BK1395" s="18">
        <v>0</v>
      </c>
      <c r="BL1395" s="18">
        <v>0</v>
      </c>
      <c r="BM1395" s="18">
        <v>0</v>
      </c>
      <c r="BN1395" s="18">
        <v>0</v>
      </c>
      <c r="BO1395" s="18">
        <v>0</v>
      </c>
    </row>
    <row r="1396" spans="1:67" outlineLevel="2">
      <c r="B1396" s="14" t="s">
        <v>326</v>
      </c>
      <c r="E1396" s="178"/>
      <c r="F1396" s="178"/>
      <c r="L1396" s="2">
        <f t="shared" ref="L1396:BO1396" si="662">IF(L$10&lt;$C1392,0,$F1392*L1395*(1+$I1392)^(L$10-$E$1382))</f>
        <v>0</v>
      </c>
      <c r="M1396" s="2">
        <f t="shared" si="662"/>
        <v>0</v>
      </c>
      <c r="N1396" s="2">
        <f t="shared" si="662"/>
        <v>0</v>
      </c>
      <c r="O1396" s="2">
        <f t="shared" si="662"/>
        <v>161.83641419092416</v>
      </c>
      <c r="P1396" s="2">
        <f t="shared" si="662"/>
        <v>599.62298843319888</v>
      </c>
      <c r="Q1396" s="2">
        <f t="shared" si="662"/>
        <v>614.61345610772935</v>
      </c>
      <c r="R1396" s="2">
        <f t="shared" si="662"/>
        <v>629.97879251042252</v>
      </c>
      <c r="S1396" s="2">
        <f t="shared" si="662"/>
        <v>645.72826232318312</v>
      </c>
      <c r="T1396" s="2">
        <f t="shared" si="662"/>
        <v>661.87158414765008</v>
      </c>
      <c r="U1396" s="2">
        <f t="shared" si="662"/>
        <v>678.41825560329403</v>
      </c>
      <c r="V1396" s="2">
        <f t="shared" si="662"/>
        <v>695.37871199337644</v>
      </c>
      <c r="W1396" s="2">
        <f t="shared" si="662"/>
        <v>712.76317979321084</v>
      </c>
      <c r="X1396" s="2">
        <f t="shared" si="662"/>
        <v>730.58238652056536</v>
      </c>
      <c r="Y1396" s="2">
        <f t="shared" si="662"/>
        <v>748.84681577024196</v>
      </c>
      <c r="Z1396" s="2">
        <f t="shared" si="662"/>
        <v>767.56798616449794</v>
      </c>
      <c r="AA1396" s="2">
        <f t="shared" si="662"/>
        <v>786.75718581861054</v>
      </c>
      <c r="AB1396" s="2">
        <f t="shared" si="662"/>
        <v>806.42625590497619</v>
      </c>
      <c r="AC1396" s="2">
        <f t="shared" si="662"/>
        <v>826.58676835067752</v>
      </c>
      <c r="AD1396" s="2">
        <f t="shared" si="662"/>
        <v>847.25143755944453</v>
      </c>
      <c r="AE1396" s="2">
        <f t="shared" si="662"/>
        <v>868.43272349843062</v>
      </c>
      <c r="AF1396" s="2">
        <f t="shared" si="662"/>
        <v>890.1436966063676</v>
      </c>
      <c r="AG1396" s="2">
        <f t="shared" si="662"/>
        <v>912.39713012553841</v>
      </c>
      <c r="AH1396" s="2">
        <f t="shared" si="662"/>
        <v>935.20705837867683</v>
      </c>
      <c r="AI1396" s="2">
        <f t="shared" si="662"/>
        <v>693.39938417222527</v>
      </c>
      <c r="AJ1396" s="2">
        <f t="shared" si="662"/>
        <v>0</v>
      </c>
      <c r="AK1396" s="2">
        <f t="shared" si="662"/>
        <v>0</v>
      </c>
      <c r="AL1396" s="2">
        <f t="shared" si="662"/>
        <v>0</v>
      </c>
      <c r="AM1396" s="2">
        <f t="shared" si="662"/>
        <v>0</v>
      </c>
      <c r="AN1396" s="2">
        <f t="shared" si="662"/>
        <v>0</v>
      </c>
      <c r="AO1396" s="2">
        <f t="shared" si="662"/>
        <v>0</v>
      </c>
      <c r="AP1396" s="2">
        <f t="shared" si="662"/>
        <v>0</v>
      </c>
      <c r="AQ1396" s="2">
        <f t="shared" si="662"/>
        <v>0</v>
      </c>
      <c r="AR1396" s="2">
        <f t="shared" si="662"/>
        <v>0</v>
      </c>
      <c r="AS1396" s="2">
        <f t="shared" si="662"/>
        <v>0</v>
      </c>
      <c r="AT1396" s="2">
        <f t="shared" si="662"/>
        <v>0</v>
      </c>
      <c r="AU1396" s="2">
        <f t="shared" si="662"/>
        <v>0</v>
      </c>
      <c r="AV1396" s="2">
        <f t="shared" si="662"/>
        <v>0</v>
      </c>
      <c r="AW1396" s="2">
        <f t="shared" si="662"/>
        <v>0</v>
      </c>
      <c r="AX1396" s="2">
        <f t="shared" si="662"/>
        <v>0</v>
      </c>
      <c r="AY1396" s="2">
        <f t="shared" si="662"/>
        <v>0</v>
      </c>
      <c r="AZ1396" s="2">
        <f t="shared" si="662"/>
        <v>0</v>
      </c>
      <c r="BA1396" s="2">
        <f t="shared" si="662"/>
        <v>0</v>
      </c>
      <c r="BB1396" s="2">
        <f t="shared" si="662"/>
        <v>0</v>
      </c>
      <c r="BC1396" s="2">
        <f t="shared" si="662"/>
        <v>0</v>
      </c>
      <c r="BD1396" s="2">
        <f t="shared" si="662"/>
        <v>0</v>
      </c>
      <c r="BE1396" s="2">
        <f t="shared" si="662"/>
        <v>0</v>
      </c>
      <c r="BF1396" s="2">
        <f t="shared" si="662"/>
        <v>0</v>
      </c>
      <c r="BG1396" s="2">
        <f t="shared" si="662"/>
        <v>0</v>
      </c>
      <c r="BH1396" s="2">
        <f t="shared" si="662"/>
        <v>0</v>
      </c>
      <c r="BI1396" s="2">
        <f t="shared" si="662"/>
        <v>0</v>
      </c>
      <c r="BJ1396" s="2">
        <f t="shared" si="662"/>
        <v>0</v>
      </c>
      <c r="BK1396" s="2">
        <f t="shared" si="662"/>
        <v>0</v>
      </c>
      <c r="BL1396" s="2">
        <f t="shared" si="662"/>
        <v>0</v>
      </c>
      <c r="BM1396" s="2">
        <f t="shared" si="662"/>
        <v>0</v>
      </c>
      <c r="BN1396" s="2">
        <f t="shared" si="662"/>
        <v>0</v>
      </c>
      <c r="BO1396" s="2">
        <f t="shared" si="662"/>
        <v>0</v>
      </c>
    </row>
    <row r="1397" spans="1:67" outlineLevel="2">
      <c r="B1397" s="14"/>
      <c r="E1397" s="178"/>
      <c r="F1397" s="178"/>
    </row>
    <row r="1398" spans="1:67" outlineLevel="2">
      <c r="B1398" s="14" t="s">
        <v>17</v>
      </c>
      <c r="E1398" s="178"/>
      <c r="F1398" s="178"/>
      <c r="I1398" s="196" t="s">
        <v>334</v>
      </c>
      <c r="L1398" s="2">
        <f t="shared" ref="L1398:BO1398" si="663">SUM(L1393,L1396)</f>
        <v>0</v>
      </c>
      <c r="M1398" s="2">
        <f t="shared" si="663"/>
        <v>0</v>
      </c>
      <c r="N1398" s="2">
        <f t="shared" si="663"/>
        <v>0</v>
      </c>
      <c r="O1398" s="2">
        <f t="shared" si="663"/>
        <v>384.41347925941727</v>
      </c>
      <c r="P1398" s="2">
        <f t="shared" si="663"/>
        <v>1504.7495587456988</v>
      </c>
      <c r="Q1398" s="2">
        <f t="shared" si="663"/>
        <v>1542.3681906780416</v>
      </c>
      <c r="R1398" s="2">
        <f t="shared" si="663"/>
        <v>1580.9273954449925</v>
      </c>
      <c r="S1398" s="2">
        <f t="shared" si="663"/>
        <v>1620.4505803311174</v>
      </c>
      <c r="T1398" s="2">
        <f t="shared" si="663"/>
        <v>1660.9619601057825</v>
      </c>
      <c r="U1398" s="2">
        <f t="shared" si="663"/>
        <v>1702.4858909603797</v>
      </c>
      <c r="V1398" s="2">
        <f t="shared" si="663"/>
        <v>1745.0480382343894</v>
      </c>
      <c r="W1398" s="2">
        <f t="shared" si="663"/>
        <v>1788.674239190249</v>
      </c>
      <c r="X1398" s="2">
        <f t="shared" si="663"/>
        <v>1833.3912224025294</v>
      </c>
      <c r="Y1398" s="2">
        <f t="shared" si="663"/>
        <v>1879.2258725492552</v>
      </c>
      <c r="Z1398" s="2">
        <f t="shared" si="663"/>
        <v>1926.206519362986</v>
      </c>
      <c r="AA1398" s="2">
        <f t="shared" si="663"/>
        <v>1974.3616823470611</v>
      </c>
      <c r="AB1398" s="2">
        <f t="shared" si="663"/>
        <v>2023.7208648466381</v>
      </c>
      <c r="AC1398" s="2">
        <f t="shared" si="663"/>
        <v>2074.3137425158807</v>
      </c>
      <c r="AD1398" s="2">
        <f t="shared" si="663"/>
        <v>2126.1715860787776</v>
      </c>
      <c r="AE1398" s="2">
        <f t="shared" si="663"/>
        <v>2179.3258757307472</v>
      </c>
      <c r="AF1398" s="2">
        <f t="shared" si="663"/>
        <v>2233.8091776444921</v>
      </c>
      <c r="AG1398" s="2">
        <f t="shared" si="663"/>
        <v>2289.6542481896158</v>
      </c>
      <c r="AH1398" s="2">
        <f t="shared" si="663"/>
        <v>2346.8956043943558</v>
      </c>
      <c r="AI1398" s="2">
        <f t="shared" si="663"/>
        <v>1775.6617057854783</v>
      </c>
      <c r="AJ1398" s="2">
        <f t="shared" si="663"/>
        <v>0</v>
      </c>
      <c r="AK1398" s="2">
        <f t="shared" si="663"/>
        <v>0</v>
      </c>
      <c r="AL1398" s="2">
        <f t="shared" si="663"/>
        <v>0</v>
      </c>
      <c r="AM1398" s="2">
        <f t="shared" si="663"/>
        <v>0</v>
      </c>
      <c r="AN1398" s="2">
        <f t="shared" si="663"/>
        <v>0</v>
      </c>
      <c r="AO1398" s="2">
        <f t="shared" si="663"/>
        <v>0</v>
      </c>
      <c r="AP1398" s="2">
        <f t="shared" si="663"/>
        <v>0</v>
      </c>
      <c r="AQ1398" s="2">
        <f t="shared" si="663"/>
        <v>0</v>
      </c>
      <c r="AR1398" s="2">
        <f t="shared" si="663"/>
        <v>0</v>
      </c>
      <c r="AS1398" s="2">
        <f t="shared" si="663"/>
        <v>0</v>
      </c>
      <c r="AT1398" s="2">
        <f t="shared" si="663"/>
        <v>0</v>
      </c>
      <c r="AU1398" s="2">
        <f t="shared" si="663"/>
        <v>0</v>
      </c>
      <c r="AV1398" s="2">
        <f t="shared" si="663"/>
        <v>0</v>
      </c>
      <c r="AW1398" s="2">
        <f t="shared" si="663"/>
        <v>0</v>
      </c>
      <c r="AX1398" s="2">
        <f t="shared" si="663"/>
        <v>0</v>
      </c>
      <c r="AY1398" s="2">
        <f t="shared" si="663"/>
        <v>0</v>
      </c>
      <c r="AZ1398" s="2">
        <f t="shared" si="663"/>
        <v>0</v>
      </c>
      <c r="BA1398" s="2">
        <f t="shared" si="663"/>
        <v>0</v>
      </c>
      <c r="BB1398" s="2">
        <f t="shared" si="663"/>
        <v>0</v>
      </c>
      <c r="BC1398" s="2">
        <f t="shared" si="663"/>
        <v>0</v>
      </c>
      <c r="BD1398" s="2">
        <f t="shared" si="663"/>
        <v>0</v>
      </c>
      <c r="BE1398" s="2">
        <f t="shared" si="663"/>
        <v>0</v>
      </c>
      <c r="BF1398" s="2">
        <f t="shared" si="663"/>
        <v>0</v>
      </c>
      <c r="BG1398" s="2">
        <f t="shared" si="663"/>
        <v>0</v>
      </c>
      <c r="BH1398" s="2">
        <f t="shared" si="663"/>
        <v>0</v>
      </c>
      <c r="BI1398" s="2">
        <f t="shared" si="663"/>
        <v>0</v>
      </c>
      <c r="BJ1398" s="2">
        <f t="shared" si="663"/>
        <v>0</v>
      </c>
      <c r="BK1398" s="2">
        <f t="shared" si="663"/>
        <v>0</v>
      </c>
      <c r="BL1398" s="2">
        <f t="shared" si="663"/>
        <v>0</v>
      </c>
      <c r="BM1398" s="2">
        <f t="shared" si="663"/>
        <v>0</v>
      </c>
      <c r="BN1398" s="2">
        <f t="shared" si="663"/>
        <v>0</v>
      </c>
      <c r="BO1398" s="2">
        <f t="shared" si="663"/>
        <v>0</v>
      </c>
    </row>
    <row r="1399" spans="1:67" outlineLevel="2">
      <c r="E1399" s="178"/>
      <c r="F1399" s="178"/>
    </row>
    <row r="1400" spans="1:67" outlineLevel="1">
      <c r="A1400">
        <f>+A1392+1</f>
        <v>3</v>
      </c>
      <c r="B1400" s="13" t="s">
        <v>620</v>
      </c>
      <c r="C1400" s="159">
        <v>2017</v>
      </c>
      <c r="D1400" s="159">
        <v>7</v>
      </c>
      <c r="E1400" s="194">
        <v>842</v>
      </c>
      <c r="F1400" s="195">
        <v>0.94</v>
      </c>
      <c r="G1400" s="159">
        <v>16</v>
      </c>
      <c r="H1400" s="59">
        <f>(DATE(C1400,12,31)-DATE(C1400,D1400,1)+1)/365</f>
        <v>0.50410958904109593</v>
      </c>
      <c r="I1400" s="177">
        <f>+$C$7</f>
        <v>2.5000000000000001E-2</v>
      </c>
      <c r="J1400" s="2">
        <f>NPV($C$4,M1400:BO1400)+L1400</f>
        <v>14698.932768113118</v>
      </c>
      <c r="L1400" s="2">
        <f>+L1406</f>
        <v>0</v>
      </c>
      <c r="M1400" s="2">
        <f t="shared" ref="M1400:BO1400" si="664">+M1406</f>
        <v>0</v>
      </c>
      <c r="N1400" s="2">
        <f t="shared" si="664"/>
        <v>0</v>
      </c>
      <c r="O1400" s="2">
        <f t="shared" si="664"/>
        <v>0</v>
      </c>
      <c r="P1400" s="2">
        <f t="shared" si="664"/>
        <v>0</v>
      </c>
      <c r="Q1400" s="2">
        <f t="shared" si="664"/>
        <v>968.20582146852701</v>
      </c>
      <c r="R1400" s="2">
        <f t="shared" si="664"/>
        <v>1826.4742572700607</v>
      </c>
      <c r="S1400" s="2">
        <f t="shared" si="664"/>
        <v>1872.8652411658059</v>
      </c>
      <c r="T1400" s="2">
        <f t="shared" si="664"/>
        <v>1816.5894179646939</v>
      </c>
      <c r="U1400" s="2">
        <f t="shared" si="664"/>
        <v>1837.4023363036185</v>
      </c>
      <c r="V1400" s="2">
        <f t="shared" si="664"/>
        <v>1867.4886823454635</v>
      </c>
      <c r="W1400" s="2">
        <f t="shared" si="664"/>
        <v>2014.2535950424112</v>
      </c>
      <c r="X1400" s="2">
        <f t="shared" si="664"/>
        <v>2124.8645157293163</v>
      </c>
      <c r="Y1400" s="2">
        <f t="shared" si="664"/>
        <v>2181.7493594443263</v>
      </c>
      <c r="Z1400" s="2">
        <f t="shared" si="664"/>
        <v>2186.4184809520998</v>
      </c>
      <c r="AA1400" s="2">
        <f t="shared" si="664"/>
        <v>2316.5013824645557</v>
      </c>
      <c r="AB1400" s="2">
        <f t="shared" si="664"/>
        <v>2420.9944585381463</v>
      </c>
      <c r="AC1400" s="2">
        <f t="shared" si="664"/>
        <v>2520.2418128475979</v>
      </c>
      <c r="AD1400" s="2">
        <f t="shared" si="664"/>
        <v>2573.0857701402501</v>
      </c>
      <c r="AE1400" s="2">
        <f t="shared" si="664"/>
        <v>2581.5426873337055</v>
      </c>
      <c r="AF1400" s="2">
        <f t="shared" si="664"/>
        <v>2704.8029148979267</v>
      </c>
      <c r="AG1400" s="2">
        <f t="shared" si="664"/>
        <v>1382.5253640115341</v>
      </c>
      <c r="AH1400" s="2">
        <f t="shared" si="664"/>
        <v>0</v>
      </c>
      <c r="AI1400" s="2">
        <f t="shared" si="664"/>
        <v>0</v>
      </c>
      <c r="AJ1400" s="2">
        <f t="shared" si="664"/>
        <v>0</v>
      </c>
      <c r="AK1400" s="2">
        <f t="shared" si="664"/>
        <v>0</v>
      </c>
      <c r="AL1400" s="2">
        <f t="shared" si="664"/>
        <v>0</v>
      </c>
      <c r="AM1400" s="2">
        <f t="shared" si="664"/>
        <v>0</v>
      </c>
      <c r="AN1400" s="2">
        <f t="shared" si="664"/>
        <v>0</v>
      </c>
      <c r="AO1400" s="2">
        <f t="shared" si="664"/>
        <v>0</v>
      </c>
      <c r="AP1400" s="2">
        <f t="shared" si="664"/>
        <v>0</v>
      </c>
      <c r="AQ1400" s="2">
        <f t="shared" si="664"/>
        <v>0</v>
      </c>
      <c r="AR1400" s="2">
        <f t="shared" si="664"/>
        <v>0</v>
      </c>
      <c r="AS1400" s="2">
        <f t="shared" si="664"/>
        <v>0</v>
      </c>
      <c r="AT1400" s="2">
        <f t="shared" si="664"/>
        <v>0</v>
      </c>
      <c r="AU1400" s="2">
        <f t="shared" si="664"/>
        <v>0</v>
      </c>
      <c r="AV1400" s="2">
        <f t="shared" si="664"/>
        <v>0</v>
      </c>
      <c r="AW1400" s="2">
        <f t="shared" si="664"/>
        <v>0</v>
      </c>
      <c r="AX1400" s="2">
        <f t="shared" si="664"/>
        <v>0</v>
      </c>
      <c r="AY1400" s="2">
        <f t="shared" si="664"/>
        <v>0</v>
      </c>
      <c r="AZ1400" s="2">
        <f t="shared" si="664"/>
        <v>0</v>
      </c>
      <c r="BA1400" s="2">
        <f t="shared" si="664"/>
        <v>0</v>
      </c>
      <c r="BB1400" s="2">
        <f t="shared" si="664"/>
        <v>0</v>
      </c>
      <c r="BC1400" s="2">
        <f t="shared" si="664"/>
        <v>0</v>
      </c>
      <c r="BD1400" s="2">
        <f t="shared" si="664"/>
        <v>0</v>
      </c>
      <c r="BE1400" s="2">
        <f t="shared" si="664"/>
        <v>0</v>
      </c>
      <c r="BF1400" s="2">
        <f t="shared" si="664"/>
        <v>0</v>
      </c>
      <c r="BG1400" s="2">
        <f t="shared" si="664"/>
        <v>0</v>
      </c>
      <c r="BH1400" s="2">
        <f t="shared" si="664"/>
        <v>0</v>
      </c>
      <c r="BI1400" s="2">
        <f t="shared" si="664"/>
        <v>0</v>
      </c>
      <c r="BJ1400" s="2">
        <f t="shared" si="664"/>
        <v>0</v>
      </c>
      <c r="BK1400" s="2">
        <f t="shared" si="664"/>
        <v>0</v>
      </c>
      <c r="BL1400" s="2">
        <f t="shared" si="664"/>
        <v>0</v>
      </c>
      <c r="BM1400" s="2">
        <f t="shared" si="664"/>
        <v>0</v>
      </c>
      <c r="BN1400" s="2">
        <f t="shared" si="664"/>
        <v>0</v>
      </c>
      <c r="BO1400" s="2">
        <f t="shared" si="664"/>
        <v>0</v>
      </c>
    </row>
    <row r="1401" spans="1:67" outlineLevel="2">
      <c r="B1401" s="14" t="s">
        <v>324</v>
      </c>
      <c r="E1401" s="178"/>
      <c r="F1401" s="178"/>
      <c r="L1401" s="2">
        <f t="shared" ref="L1401:BO1401" si="665">IF(OR(L$10&lt;$C1400,L$10&gt;$C1400+$G1400),0,IF(L$10=$C1400,$E1400*(1+$I1400)^(L$10-$E$1382)*$H1400,IF(L$10=$C1400+$G1400,$E1400*(1+$I1400)^(L$10-$E$1382)*(1-$H1400),$E1400*(1+$I1400)^(L$10-$E$1382))))</f>
        <v>0</v>
      </c>
      <c r="M1401" s="2">
        <f t="shared" si="665"/>
        <v>0</v>
      </c>
      <c r="N1401" s="2">
        <f t="shared" si="665"/>
        <v>0</v>
      </c>
      <c r="O1401" s="2">
        <f t="shared" si="665"/>
        <v>0</v>
      </c>
      <c r="P1401" s="2">
        <f t="shared" si="665"/>
        <v>0</v>
      </c>
      <c r="Q1401" s="2">
        <f t="shared" si="665"/>
        <v>480.23784001840738</v>
      </c>
      <c r="R1401" s="2">
        <f t="shared" si="665"/>
        <v>976.46185813525358</v>
      </c>
      <c r="S1401" s="2">
        <f t="shared" si="665"/>
        <v>1000.8734045886349</v>
      </c>
      <c r="T1401" s="2">
        <f t="shared" si="665"/>
        <v>1025.8952397033506</v>
      </c>
      <c r="U1401" s="2">
        <f t="shared" si="665"/>
        <v>1051.5426206959344</v>
      </c>
      <c r="V1401" s="2">
        <f t="shared" si="665"/>
        <v>1077.8311862133326</v>
      </c>
      <c r="W1401" s="2">
        <f t="shared" si="665"/>
        <v>1104.7769658686659</v>
      </c>
      <c r="X1401" s="2">
        <f t="shared" si="665"/>
        <v>1132.3963900153826</v>
      </c>
      <c r="Y1401" s="2">
        <f t="shared" si="665"/>
        <v>1160.706299765767</v>
      </c>
      <c r="Z1401" s="2">
        <f t="shared" si="665"/>
        <v>1189.723957259911</v>
      </c>
      <c r="AA1401" s="2">
        <f t="shared" si="665"/>
        <v>1219.467056191409</v>
      </c>
      <c r="AB1401" s="2">
        <f t="shared" si="665"/>
        <v>1249.9537325961942</v>
      </c>
      <c r="AC1401" s="2">
        <f t="shared" si="665"/>
        <v>1281.2025759110988</v>
      </c>
      <c r="AD1401" s="2">
        <f t="shared" si="665"/>
        <v>1313.2326403088764</v>
      </c>
      <c r="AE1401" s="2">
        <f t="shared" si="665"/>
        <v>1346.0634563165984</v>
      </c>
      <c r="AF1401" s="2">
        <f t="shared" si="665"/>
        <v>1379.7150427245131</v>
      </c>
      <c r="AG1401" s="2">
        <f t="shared" si="665"/>
        <v>701.29214603141156</v>
      </c>
      <c r="AH1401" s="2">
        <f t="shared" si="665"/>
        <v>0</v>
      </c>
      <c r="AI1401" s="2">
        <f t="shared" si="665"/>
        <v>0</v>
      </c>
      <c r="AJ1401" s="2">
        <f t="shared" si="665"/>
        <v>0</v>
      </c>
      <c r="AK1401" s="2">
        <f t="shared" si="665"/>
        <v>0</v>
      </c>
      <c r="AL1401" s="2">
        <f t="shared" si="665"/>
        <v>0</v>
      </c>
      <c r="AM1401" s="2">
        <f t="shared" si="665"/>
        <v>0</v>
      </c>
      <c r="AN1401" s="2">
        <f t="shared" si="665"/>
        <v>0</v>
      </c>
      <c r="AO1401" s="2">
        <f t="shared" si="665"/>
        <v>0</v>
      </c>
      <c r="AP1401" s="2">
        <f t="shared" si="665"/>
        <v>0</v>
      </c>
      <c r="AQ1401" s="2">
        <f t="shared" si="665"/>
        <v>0</v>
      </c>
      <c r="AR1401" s="2">
        <f t="shared" si="665"/>
        <v>0</v>
      </c>
      <c r="AS1401" s="2">
        <f t="shared" si="665"/>
        <v>0</v>
      </c>
      <c r="AT1401" s="2">
        <f t="shared" si="665"/>
        <v>0</v>
      </c>
      <c r="AU1401" s="2">
        <f t="shared" si="665"/>
        <v>0</v>
      </c>
      <c r="AV1401" s="2">
        <f t="shared" si="665"/>
        <v>0</v>
      </c>
      <c r="AW1401" s="2">
        <f t="shared" si="665"/>
        <v>0</v>
      </c>
      <c r="AX1401" s="2">
        <f t="shared" si="665"/>
        <v>0</v>
      </c>
      <c r="AY1401" s="2">
        <f t="shared" si="665"/>
        <v>0</v>
      </c>
      <c r="AZ1401" s="2">
        <f t="shared" si="665"/>
        <v>0</v>
      </c>
      <c r="BA1401" s="2">
        <f t="shared" si="665"/>
        <v>0</v>
      </c>
      <c r="BB1401" s="2">
        <f t="shared" si="665"/>
        <v>0</v>
      </c>
      <c r="BC1401" s="2">
        <f t="shared" si="665"/>
        <v>0</v>
      </c>
      <c r="BD1401" s="2">
        <f t="shared" si="665"/>
        <v>0</v>
      </c>
      <c r="BE1401" s="2">
        <f t="shared" si="665"/>
        <v>0</v>
      </c>
      <c r="BF1401" s="2">
        <f t="shared" si="665"/>
        <v>0</v>
      </c>
      <c r="BG1401" s="2">
        <f t="shared" si="665"/>
        <v>0</v>
      </c>
      <c r="BH1401" s="2">
        <f t="shared" si="665"/>
        <v>0</v>
      </c>
      <c r="BI1401" s="2">
        <f t="shared" si="665"/>
        <v>0</v>
      </c>
      <c r="BJ1401" s="2">
        <f t="shared" si="665"/>
        <v>0</v>
      </c>
      <c r="BK1401" s="2">
        <f t="shared" si="665"/>
        <v>0</v>
      </c>
      <c r="BL1401" s="2">
        <f t="shared" si="665"/>
        <v>0</v>
      </c>
      <c r="BM1401" s="2">
        <f t="shared" si="665"/>
        <v>0</v>
      </c>
      <c r="BN1401" s="2">
        <f t="shared" si="665"/>
        <v>0</v>
      </c>
      <c r="BO1401" s="2">
        <f t="shared" si="665"/>
        <v>0</v>
      </c>
    </row>
    <row r="1402" spans="1:67" outlineLevel="2">
      <c r="B1402" s="14"/>
      <c r="E1402" s="178"/>
      <c r="F1402" s="178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</row>
    <row r="1403" spans="1:67" outlineLevel="2">
      <c r="B1403" s="15" t="s">
        <v>325</v>
      </c>
      <c r="E1403" s="178"/>
      <c r="F1403" s="178"/>
      <c r="L1403" s="18">
        <v>0</v>
      </c>
      <c r="M1403" s="18">
        <v>0</v>
      </c>
      <c r="N1403" s="18">
        <v>0</v>
      </c>
      <c r="O1403" s="18">
        <v>0</v>
      </c>
      <c r="P1403" s="18">
        <v>0</v>
      </c>
      <c r="Q1403" s="18">
        <v>458.82190704345703</v>
      </c>
      <c r="R1403" s="18">
        <v>779.74790191650391</v>
      </c>
      <c r="S1403" s="18">
        <v>780.40044403076172</v>
      </c>
      <c r="T1403" s="18">
        <v>690.38248443603516</v>
      </c>
      <c r="U1403" s="18">
        <v>669.42570495605469</v>
      </c>
      <c r="V1403" s="18">
        <v>656.25444030761719</v>
      </c>
      <c r="W1403" s="18">
        <v>737.39666748046875</v>
      </c>
      <c r="X1403" s="18">
        <v>785.05905914306641</v>
      </c>
      <c r="Y1403" s="18">
        <v>787.96323394775391</v>
      </c>
      <c r="Z1403" s="18">
        <v>750.41257476806641</v>
      </c>
      <c r="AA1403" s="18">
        <v>805.81320953369141</v>
      </c>
      <c r="AB1403" s="18">
        <v>839.19386291503906</v>
      </c>
      <c r="AC1403" s="18">
        <v>866.26644897460938</v>
      </c>
      <c r="AD1403" s="18">
        <v>859.33497619628906</v>
      </c>
      <c r="AE1403" s="18">
        <v>822.15585327148438</v>
      </c>
      <c r="AF1403" s="18">
        <v>860.27938842773438</v>
      </c>
      <c r="AG1403" s="18">
        <v>431.48608016967773</v>
      </c>
      <c r="AH1403" s="18">
        <v>0</v>
      </c>
      <c r="AI1403" s="18">
        <v>0</v>
      </c>
      <c r="AJ1403" s="18">
        <v>0</v>
      </c>
      <c r="AK1403" s="18">
        <v>0</v>
      </c>
      <c r="AL1403" s="18">
        <v>0</v>
      </c>
      <c r="AM1403" s="18">
        <v>0</v>
      </c>
      <c r="AN1403" s="18">
        <v>0</v>
      </c>
      <c r="AO1403" s="18">
        <v>0</v>
      </c>
      <c r="AP1403" s="18">
        <v>0</v>
      </c>
      <c r="AQ1403" s="18">
        <v>0</v>
      </c>
      <c r="AR1403" s="18">
        <v>0</v>
      </c>
      <c r="AS1403" s="18">
        <v>0</v>
      </c>
      <c r="AT1403" s="18">
        <v>0</v>
      </c>
      <c r="AU1403" s="18">
        <v>0</v>
      </c>
      <c r="AV1403" s="18">
        <v>0</v>
      </c>
      <c r="AW1403" s="18">
        <v>0</v>
      </c>
      <c r="AX1403" s="18">
        <v>0</v>
      </c>
      <c r="AY1403" s="18">
        <v>0</v>
      </c>
      <c r="AZ1403" s="18">
        <v>0</v>
      </c>
      <c r="BA1403" s="18">
        <v>0</v>
      </c>
      <c r="BB1403" s="18">
        <v>0</v>
      </c>
      <c r="BC1403" s="18">
        <v>0</v>
      </c>
      <c r="BD1403" s="18">
        <v>0</v>
      </c>
      <c r="BE1403" s="18">
        <v>0</v>
      </c>
      <c r="BF1403" s="18">
        <v>0</v>
      </c>
      <c r="BG1403" s="18">
        <v>0</v>
      </c>
      <c r="BH1403" s="18">
        <v>0</v>
      </c>
      <c r="BI1403" s="18">
        <v>0</v>
      </c>
      <c r="BJ1403" s="18">
        <v>0</v>
      </c>
      <c r="BK1403" s="18">
        <v>0</v>
      </c>
      <c r="BL1403" s="18">
        <v>0</v>
      </c>
      <c r="BM1403" s="18">
        <v>0</v>
      </c>
      <c r="BN1403" s="18">
        <v>0</v>
      </c>
      <c r="BO1403" s="18">
        <v>0</v>
      </c>
    </row>
    <row r="1404" spans="1:67" outlineLevel="2">
      <c r="B1404" s="14" t="s">
        <v>326</v>
      </c>
      <c r="E1404" s="178"/>
      <c r="F1404" s="178"/>
      <c r="L1404" s="2">
        <f t="shared" ref="L1404:BO1404" si="666">IF(L$10&lt;$C1400,0,$F1400*L1403*(1+$I1400)^(L$10-$E$1382))</f>
        <v>0</v>
      </c>
      <c r="M1404" s="2">
        <f t="shared" si="666"/>
        <v>0</v>
      </c>
      <c r="N1404" s="2">
        <f t="shared" si="666"/>
        <v>0</v>
      </c>
      <c r="O1404" s="2">
        <f t="shared" si="666"/>
        <v>0</v>
      </c>
      <c r="P1404" s="2">
        <f t="shared" si="666"/>
        <v>0</v>
      </c>
      <c r="Q1404" s="2">
        <f t="shared" si="666"/>
        <v>487.96798145011962</v>
      </c>
      <c r="R1404" s="2">
        <f t="shared" si="666"/>
        <v>850.01239913480697</v>
      </c>
      <c r="S1404" s="2">
        <f t="shared" si="666"/>
        <v>871.99183657717083</v>
      </c>
      <c r="T1404" s="2">
        <f t="shared" si="666"/>
        <v>790.69417826134327</v>
      </c>
      <c r="U1404" s="2">
        <f t="shared" si="666"/>
        <v>785.85971560768428</v>
      </c>
      <c r="V1404" s="2">
        <f t="shared" si="666"/>
        <v>789.65749613213086</v>
      </c>
      <c r="W1404" s="2">
        <f t="shared" si="666"/>
        <v>909.47662917374532</v>
      </c>
      <c r="X1404" s="2">
        <f t="shared" si="666"/>
        <v>992.46812571393366</v>
      </c>
      <c r="Y1404" s="2">
        <f t="shared" si="666"/>
        <v>1021.0430596785592</v>
      </c>
      <c r="Z1404" s="2">
        <f t="shared" si="666"/>
        <v>996.69452369218891</v>
      </c>
      <c r="AA1404" s="2">
        <f t="shared" si="666"/>
        <v>1097.0343262731467</v>
      </c>
      <c r="AB1404" s="2">
        <f t="shared" si="666"/>
        <v>1171.0407259419519</v>
      </c>
      <c r="AC1404" s="2">
        <f t="shared" si="666"/>
        <v>1239.039236936499</v>
      </c>
      <c r="AD1404" s="2">
        <f t="shared" si="666"/>
        <v>1259.853129831374</v>
      </c>
      <c r="AE1404" s="2">
        <f t="shared" si="666"/>
        <v>1235.4792310171069</v>
      </c>
      <c r="AF1404" s="2">
        <f t="shared" si="666"/>
        <v>1325.0878721734134</v>
      </c>
      <c r="AG1404" s="2">
        <f t="shared" si="666"/>
        <v>681.2332179801225</v>
      </c>
      <c r="AH1404" s="2">
        <f t="shared" si="666"/>
        <v>0</v>
      </c>
      <c r="AI1404" s="2">
        <f t="shared" si="666"/>
        <v>0</v>
      </c>
      <c r="AJ1404" s="2">
        <f t="shared" si="666"/>
        <v>0</v>
      </c>
      <c r="AK1404" s="2">
        <f t="shared" si="666"/>
        <v>0</v>
      </c>
      <c r="AL1404" s="2">
        <f t="shared" si="666"/>
        <v>0</v>
      </c>
      <c r="AM1404" s="2">
        <f t="shared" si="666"/>
        <v>0</v>
      </c>
      <c r="AN1404" s="2">
        <f t="shared" si="666"/>
        <v>0</v>
      </c>
      <c r="AO1404" s="2">
        <f t="shared" si="666"/>
        <v>0</v>
      </c>
      <c r="AP1404" s="2">
        <f t="shared" si="666"/>
        <v>0</v>
      </c>
      <c r="AQ1404" s="2">
        <f t="shared" si="666"/>
        <v>0</v>
      </c>
      <c r="AR1404" s="2">
        <f t="shared" si="666"/>
        <v>0</v>
      </c>
      <c r="AS1404" s="2">
        <f t="shared" si="666"/>
        <v>0</v>
      </c>
      <c r="AT1404" s="2">
        <f t="shared" si="666"/>
        <v>0</v>
      </c>
      <c r="AU1404" s="2">
        <f t="shared" si="666"/>
        <v>0</v>
      </c>
      <c r="AV1404" s="2">
        <f t="shared" si="666"/>
        <v>0</v>
      </c>
      <c r="AW1404" s="2">
        <f t="shared" si="666"/>
        <v>0</v>
      </c>
      <c r="AX1404" s="2">
        <f t="shared" si="666"/>
        <v>0</v>
      </c>
      <c r="AY1404" s="2">
        <f t="shared" si="666"/>
        <v>0</v>
      </c>
      <c r="AZ1404" s="2">
        <f t="shared" si="666"/>
        <v>0</v>
      </c>
      <c r="BA1404" s="2">
        <f t="shared" si="666"/>
        <v>0</v>
      </c>
      <c r="BB1404" s="2">
        <f t="shared" si="666"/>
        <v>0</v>
      </c>
      <c r="BC1404" s="2">
        <f t="shared" si="666"/>
        <v>0</v>
      </c>
      <c r="BD1404" s="2">
        <f t="shared" si="666"/>
        <v>0</v>
      </c>
      <c r="BE1404" s="2">
        <f t="shared" si="666"/>
        <v>0</v>
      </c>
      <c r="BF1404" s="2">
        <f t="shared" si="666"/>
        <v>0</v>
      </c>
      <c r="BG1404" s="2">
        <f t="shared" si="666"/>
        <v>0</v>
      </c>
      <c r="BH1404" s="2">
        <f t="shared" si="666"/>
        <v>0</v>
      </c>
      <c r="BI1404" s="2">
        <f t="shared" si="666"/>
        <v>0</v>
      </c>
      <c r="BJ1404" s="2">
        <f t="shared" si="666"/>
        <v>0</v>
      </c>
      <c r="BK1404" s="2">
        <f t="shared" si="666"/>
        <v>0</v>
      </c>
      <c r="BL1404" s="2">
        <f t="shared" si="666"/>
        <v>0</v>
      </c>
      <c r="BM1404" s="2">
        <f t="shared" si="666"/>
        <v>0</v>
      </c>
      <c r="BN1404" s="2">
        <f t="shared" si="666"/>
        <v>0</v>
      </c>
      <c r="BO1404" s="2">
        <f t="shared" si="666"/>
        <v>0</v>
      </c>
    </row>
    <row r="1405" spans="1:67" outlineLevel="2">
      <c r="B1405" s="14"/>
      <c r="E1405" s="178"/>
      <c r="F1405" s="178"/>
    </row>
    <row r="1406" spans="1:67" outlineLevel="2">
      <c r="B1406" s="14" t="s">
        <v>17</v>
      </c>
      <c r="E1406" s="178"/>
      <c r="F1406" s="178"/>
      <c r="I1406" s="196" t="s">
        <v>569</v>
      </c>
      <c r="L1406" s="2">
        <f t="shared" ref="L1406:BO1406" si="667">SUM(L1401,L1404)</f>
        <v>0</v>
      </c>
      <c r="M1406" s="2">
        <f t="shared" si="667"/>
        <v>0</v>
      </c>
      <c r="N1406" s="2">
        <f t="shared" si="667"/>
        <v>0</v>
      </c>
      <c r="O1406" s="2">
        <f t="shared" si="667"/>
        <v>0</v>
      </c>
      <c r="P1406" s="2">
        <f t="shared" si="667"/>
        <v>0</v>
      </c>
      <c r="Q1406" s="2">
        <f t="shared" si="667"/>
        <v>968.20582146852701</v>
      </c>
      <c r="R1406" s="2">
        <f t="shared" si="667"/>
        <v>1826.4742572700607</v>
      </c>
      <c r="S1406" s="2">
        <f t="shared" si="667"/>
        <v>1872.8652411658059</v>
      </c>
      <c r="T1406" s="2">
        <f t="shared" si="667"/>
        <v>1816.5894179646939</v>
      </c>
      <c r="U1406" s="2">
        <f t="shared" si="667"/>
        <v>1837.4023363036185</v>
      </c>
      <c r="V1406" s="2">
        <f t="shared" si="667"/>
        <v>1867.4886823454635</v>
      </c>
      <c r="W1406" s="2">
        <f t="shared" si="667"/>
        <v>2014.2535950424112</v>
      </c>
      <c r="X1406" s="2">
        <f t="shared" si="667"/>
        <v>2124.8645157293163</v>
      </c>
      <c r="Y1406" s="2">
        <f t="shared" si="667"/>
        <v>2181.7493594443263</v>
      </c>
      <c r="Z1406" s="2">
        <f t="shared" si="667"/>
        <v>2186.4184809520998</v>
      </c>
      <c r="AA1406" s="2">
        <f t="shared" si="667"/>
        <v>2316.5013824645557</v>
      </c>
      <c r="AB1406" s="2">
        <f t="shared" si="667"/>
        <v>2420.9944585381463</v>
      </c>
      <c r="AC1406" s="2">
        <f t="shared" si="667"/>
        <v>2520.2418128475979</v>
      </c>
      <c r="AD1406" s="2">
        <f t="shared" si="667"/>
        <v>2573.0857701402501</v>
      </c>
      <c r="AE1406" s="2">
        <f t="shared" si="667"/>
        <v>2581.5426873337055</v>
      </c>
      <c r="AF1406" s="2">
        <f t="shared" si="667"/>
        <v>2704.8029148979267</v>
      </c>
      <c r="AG1406" s="2">
        <f t="shared" si="667"/>
        <v>1382.5253640115341</v>
      </c>
      <c r="AH1406" s="2">
        <f t="shared" si="667"/>
        <v>0</v>
      </c>
      <c r="AI1406" s="2">
        <f t="shared" si="667"/>
        <v>0</v>
      </c>
      <c r="AJ1406" s="2">
        <f t="shared" si="667"/>
        <v>0</v>
      </c>
      <c r="AK1406" s="2">
        <f t="shared" si="667"/>
        <v>0</v>
      </c>
      <c r="AL1406" s="2">
        <f t="shared" si="667"/>
        <v>0</v>
      </c>
      <c r="AM1406" s="2">
        <f t="shared" si="667"/>
        <v>0</v>
      </c>
      <c r="AN1406" s="2">
        <f t="shared" si="667"/>
        <v>0</v>
      </c>
      <c r="AO1406" s="2">
        <f t="shared" si="667"/>
        <v>0</v>
      </c>
      <c r="AP1406" s="2">
        <f t="shared" si="667"/>
        <v>0</v>
      </c>
      <c r="AQ1406" s="2">
        <f t="shared" si="667"/>
        <v>0</v>
      </c>
      <c r="AR1406" s="2">
        <f t="shared" si="667"/>
        <v>0</v>
      </c>
      <c r="AS1406" s="2">
        <f t="shared" si="667"/>
        <v>0</v>
      </c>
      <c r="AT1406" s="2">
        <f t="shared" si="667"/>
        <v>0</v>
      </c>
      <c r="AU1406" s="2">
        <f t="shared" si="667"/>
        <v>0</v>
      </c>
      <c r="AV1406" s="2">
        <f t="shared" si="667"/>
        <v>0</v>
      </c>
      <c r="AW1406" s="2">
        <f t="shared" si="667"/>
        <v>0</v>
      </c>
      <c r="AX1406" s="2">
        <f t="shared" si="667"/>
        <v>0</v>
      </c>
      <c r="AY1406" s="2">
        <f t="shared" si="667"/>
        <v>0</v>
      </c>
      <c r="AZ1406" s="2">
        <f t="shared" si="667"/>
        <v>0</v>
      </c>
      <c r="BA1406" s="2">
        <f t="shared" si="667"/>
        <v>0</v>
      </c>
      <c r="BB1406" s="2">
        <f t="shared" si="667"/>
        <v>0</v>
      </c>
      <c r="BC1406" s="2">
        <f t="shared" si="667"/>
        <v>0</v>
      </c>
      <c r="BD1406" s="2">
        <f t="shared" si="667"/>
        <v>0</v>
      </c>
      <c r="BE1406" s="2">
        <f t="shared" si="667"/>
        <v>0</v>
      </c>
      <c r="BF1406" s="2">
        <f t="shared" si="667"/>
        <v>0</v>
      </c>
      <c r="BG1406" s="2">
        <f t="shared" si="667"/>
        <v>0</v>
      </c>
      <c r="BH1406" s="2">
        <f t="shared" si="667"/>
        <v>0</v>
      </c>
      <c r="BI1406" s="2">
        <f t="shared" si="667"/>
        <v>0</v>
      </c>
      <c r="BJ1406" s="2">
        <f t="shared" si="667"/>
        <v>0</v>
      </c>
      <c r="BK1406" s="2">
        <f t="shared" si="667"/>
        <v>0</v>
      </c>
      <c r="BL1406" s="2">
        <f t="shared" si="667"/>
        <v>0</v>
      </c>
      <c r="BM1406" s="2">
        <f t="shared" si="667"/>
        <v>0</v>
      </c>
      <c r="BN1406" s="2">
        <f t="shared" si="667"/>
        <v>0</v>
      </c>
      <c r="BO1406" s="2">
        <f t="shared" si="667"/>
        <v>0</v>
      </c>
    </row>
    <row r="1407" spans="1:67" outlineLevel="2">
      <c r="E1407" s="178"/>
      <c r="F1407" s="178"/>
    </row>
    <row r="1408" spans="1:67" outlineLevel="1">
      <c r="A1408">
        <f>+A1400+1</f>
        <v>4</v>
      </c>
      <c r="B1408" s="13" t="s">
        <v>621</v>
      </c>
      <c r="C1408" s="159">
        <v>2017</v>
      </c>
      <c r="D1408" s="159">
        <v>7</v>
      </c>
      <c r="E1408" s="194">
        <v>371</v>
      </c>
      <c r="F1408" s="195">
        <v>0.94</v>
      </c>
      <c r="G1408" s="159">
        <v>19</v>
      </c>
      <c r="H1408" s="59">
        <f>(DATE(C1408,12,31)-DATE(C1408,D1408,1)+1)/365</f>
        <v>0.50410958904109593</v>
      </c>
      <c r="I1408" s="177">
        <f>+$C$7</f>
        <v>2.5000000000000001E-2</v>
      </c>
      <c r="J1408" s="2">
        <f>NPV($C$4,M1408:BO1408)+L1408</f>
        <v>12629.63797469529</v>
      </c>
      <c r="L1408" s="2">
        <f>+L1414</f>
        <v>0</v>
      </c>
      <c r="M1408" s="2">
        <f t="shared" ref="M1408:BO1408" si="668">+M1414</f>
        <v>0</v>
      </c>
      <c r="N1408" s="2">
        <f t="shared" si="668"/>
        <v>0</v>
      </c>
      <c r="O1408" s="2">
        <f t="shared" si="668"/>
        <v>0</v>
      </c>
      <c r="P1408" s="2">
        <f t="shared" si="668"/>
        <v>0</v>
      </c>
      <c r="Q1408" s="2">
        <f t="shared" si="668"/>
        <v>618.84386827753383</v>
      </c>
      <c r="R1408" s="2">
        <f t="shared" si="668"/>
        <v>1411.2098941018539</v>
      </c>
      <c r="S1408" s="2">
        <f t="shared" si="668"/>
        <v>1448.9066879348541</v>
      </c>
      <c r="T1408" s="2">
        <f t="shared" si="668"/>
        <v>1450.0266203265378</v>
      </c>
      <c r="U1408" s="2">
        <f t="shared" si="668"/>
        <v>1467.0970815629371</v>
      </c>
      <c r="V1408" s="2">
        <f t="shared" si="668"/>
        <v>1476.8468707698682</v>
      </c>
      <c r="W1408" s="2">
        <f t="shared" si="668"/>
        <v>1554.0556921969319</v>
      </c>
      <c r="X1408" s="2">
        <f t="shared" si="668"/>
        <v>1615.4634524942805</v>
      </c>
      <c r="Y1408" s="2">
        <f t="shared" si="668"/>
        <v>1666.6646413735536</v>
      </c>
      <c r="Z1408" s="2">
        <f t="shared" si="668"/>
        <v>1687.1549556244895</v>
      </c>
      <c r="AA1408" s="2">
        <f t="shared" si="668"/>
        <v>1747.8810802303974</v>
      </c>
      <c r="AB1408" s="2">
        <f t="shared" si="668"/>
        <v>1808.372388908891</v>
      </c>
      <c r="AC1408" s="2">
        <f t="shared" si="668"/>
        <v>1857.8510117589281</v>
      </c>
      <c r="AD1408" s="2">
        <f t="shared" si="668"/>
        <v>1918.6686930059659</v>
      </c>
      <c r="AE1408" s="2">
        <f t="shared" si="668"/>
        <v>1941.6397555538297</v>
      </c>
      <c r="AF1408" s="2">
        <f t="shared" si="668"/>
        <v>2010.6943530275466</v>
      </c>
      <c r="AG1408" s="2">
        <f t="shared" si="668"/>
        <v>2071.4637074326365</v>
      </c>
      <c r="AH1408" s="2">
        <f t="shared" si="668"/>
        <v>2133.631413473357</v>
      </c>
      <c r="AI1408" s="2">
        <f t="shared" si="668"/>
        <v>2193.0114323946418</v>
      </c>
      <c r="AJ1408" s="2">
        <f t="shared" si="668"/>
        <v>1261.5039007834985</v>
      </c>
      <c r="AK1408" s="2">
        <f t="shared" si="668"/>
        <v>0</v>
      </c>
      <c r="AL1408" s="2">
        <f t="shared" si="668"/>
        <v>0</v>
      </c>
      <c r="AM1408" s="2">
        <f t="shared" si="668"/>
        <v>0</v>
      </c>
      <c r="AN1408" s="2">
        <f t="shared" si="668"/>
        <v>0</v>
      </c>
      <c r="AO1408" s="2">
        <f t="shared" si="668"/>
        <v>0</v>
      </c>
      <c r="AP1408" s="2">
        <f t="shared" si="668"/>
        <v>0</v>
      </c>
      <c r="AQ1408" s="2">
        <f t="shared" si="668"/>
        <v>0</v>
      </c>
      <c r="AR1408" s="2">
        <f t="shared" si="668"/>
        <v>0</v>
      </c>
      <c r="AS1408" s="2">
        <f t="shared" si="668"/>
        <v>0</v>
      </c>
      <c r="AT1408" s="2">
        <f t="shared" si="668"/>
        <v>0</v>
      </c>
      <c r="AU1408" s="2">
        <f t="shared" si="668"/>
        <v>0</v>
      </c>
      <c r="AV1408" s="2">
        <f t="shared" si="668"/>
        <v>0</v>
      </c>
      <c r="AW1408" s="2">
        <f t="shared" si="668"/>
        <v>0</v>
      </c>
      <c r="AX1408" s="2">
        <f t="shared" si="668"/>
        <v>0</v>
      </c>
      <c r="AY1408" s="2">
        <f t="shared" si="668"/>
        <v>0</v>
      </c>
      <c r="AZ1408" s="2">
        <f t="shared" si="668"/>
        <v>0</v>
      </c>
      <c r="BA1408" s="2">
        <f t="shared" si="668"/>
        <v>0</v>
      </c>
      <c r="BB1408" s="2">
        <f t="shared" si="668"/>
        <v>0</v>
      </c>
      <c r="BC1408" s="2">
        <f t="shared" si="668"/>
        <v>0</v>
      </c>
      <c r="BD1408" s="2">
        <f t="shared" si="668"/>
        <v>0</v>
      </c>
      <c r="BE1408" s="2">
        <f t="shared" si="668"/>
        <v>0</v>
      </c>
      <c r="BF1408" s="2">
        <f t="shared" si="668"/>
        <v>0</v>
      </c>
      <c r="BG1408" s="2">
        <f t="shared" si="668"/>
        <v>0</v>
      </c>
      <c r="BH1408" s="2">
        <f t="shared" si="668"/>
        <v>0</v>
      </c>
      <c r="BI1408" s="2">
        <f t="shared" si="668"/>
        <v>0</v>
      </c>
      <c r="BJ1408" s="2">
        <f t="shared" si="668"/>
        <v>0</v>
      </c>
      <c r="BK1408" s="2">
        <f t="shared" si="668"/>
        <v>0</v>
      </c>
      <c r="BL1408" s="2">
        <f t="shared" si="668"/>
        <v>0</v>
      </c>
      <c r="BM1408" s="2">
        <f t="shared" si="668"/>
        <v>0</v>
      </c>
      <c r="BN1408" s="2">
        <f t="shared" si="668"/>
        <v>0</v>
      </c>
      <c r="BO1408" s="2">
        <f t="shared" si="668"/>
        <v>0</v>
      </c>
    </row>
    <row r="1409" spans="1:67" outlineLevel="2">
      <c r="B1409" s="14" t="s">
        <v>324</v>
      </c>
      <c r="E1409" s="178"/>
      <c r="F1409" s="178"/>
      <c r="L1409" s="2">
        <f t="shared" ref="L1409:BO1409" si="669">IF(OR(L$10&lt;$C1408,L$10&gt;$C1408+$G1408),0,IF(L$10=$C1408,$E1408*(1+$I1408)^(L$10-$E$1382)*$H1408,IF(L$10=$C1408+$G1408,$E1408*(1+$I1408)^(L$10-$E$1382)*(1-$H1408),$E1408*(1+$I1408)^(L$10-$E$1382))))</f>
        <v>0</v>
      </c>
      <c r="M1409" s="2">
        <f t="shared" si="669"/>
        <v>0</v>
      </c>
      <c r="N1409" s="2">
        <f t="shared" si="669"/>
        <v>0</v>
      </c>
      <c r="O1409" s="2">
        <f t="shared" si="669"/>
        <v>0</v>
      </c>
      <c r="P1409" s="2">
        <f t="shared" si="669"/>
        <v>0</v>
      </c>
      <c r="Q1409" s="2">
        <f t="shared" si="669"/>
        <v>211.60123354730305</v>
      </c>
      <c r="R1409" s="2">
        <f t="shared" si="669"/>
        <v>430.24625815698226</v>
      </c>
      <c r="S1409" s="2">
        <f t="shared" si="669"/>
        <v>441.00241461090684</v>
      </c>
      <c r="T1409" s="2">
        <f t="shared" si="669"/>
        <v>452.02747497617946</v>
      </c>
      <c r="U1409" s="2">
        <f t="shared" si="669"/>
        <v>463.32816185058385</v>
      </c>
      <c r="V1409" s="2">
        <f t="shared" si="669"/>
        <v>474.91136589684845</v>
      </c>
      <c r="W1409" s="2">
        <f t="shared" si="669"/>
        <v>486.78415004426967</v>
      </c>
      <c r="X1409" s="2">
        <f t="shared" si="669"/>
        <v>498.95375379537637</v>
      </c>
      <c r="Y1409" s="2">
        <f t="shared" si="669"/>
        <v>511.42759764026079</v>
      </c>
      <c r="Z1409" s="2">
        <f t="shared" si="669"/>
        <v>524.2132875812672</v>
      </c>
      <c r="AA1409" s="2">
        <f t="shared" si="669"/>
        <v>537.31861977079905</v>
      </c>
      <c r="AB1409" s="2">
        <f t="shared" si="669"/>
        <v>550.75158526506891</v>
      </c>
      <c r="AC1409" s="2">
        <f t="shared" si="669"/>
        <v>564.52037489669556</v>
      </c>
      <c r="AD1409" s="2">
        <f t="shared" si="669"/>
        <v>578.63338426911298</v>
      </c>
      <c r="AE1409" s="2">
        <f t="shared" si="669"/>
        <v>593.09921887584085</v>
      </c>
      <c r="AF1409" s="2">
        <f t="shared" si="669"/>
        <v>607.92669934773676</v>
      </c>
      <c r="AG1409" s="2">
        <f t="shared" si="669"/>
        <v>623.12486683143015</v>
      </c>
      <c r="AH1409" s="2">
        <f t="shared" si="669"/>
        <v>638.70298850221582</v>
      </c>
      <c r="AI1409" s="2">
        <f t="shared" si="669"/>
        <v>654.67056321477128</v>
      </c>
      <c r="AJ1409" s="2">
        <f t="shared" si="669"/>
        <v>332.76097600115185</v>
      </c>
      <c r="AK1409" s="2">
        <f t="shared" si="669"/>
        <v>0</v>
      </c>
      <c r="AL1409" s="2">
        <f t="shared" si="669"/>
        <v>0</v>
      </c>
      <c r="AM1409" s="2">
        <f t="shared" si="669"/>
        <v>0</v>
      </c>
      <c r="AN1409" s="2">
        <f t="shared" si="669"/>
        <v>0</v>
      </c>
      <c r="AO1409" s="2">
        <f t="shared" si="669"/>
        <v>0</v>
      </c>
      <c r="AP1409" s="2">
        <f t="shared" si="669"/>
        <v>0</v>
      </c>
      <c r="AQ1409" s="2">
        <f t="shared" si="669"/>
        <v>0</v>
      </c>
      <c r="AR1409" s="2">
        <f t="shared" si="669"/>
        <v>0</v>
      </c>
      <c r="AS1409" s="2">
        <f t="shared" si="669"/>
        <v>0</v>
      </c>
      <c r="AT1409" s="2">
        <f t="shared" si="669"/>
        <v>0</v>
      </c>
      <c r="AU1409" s="2">
        <f t="shared" si="669"/>
        <v>0</v>
      </c>
      <c r="AV1409" s="2">
        <f t="shared" si="669"/>
        <v>0</v>
      </c>
      <c r="AW1409" s="2">
        <f t="shared" si="669"/>
        <v>0</v>
      </c>
      <c r="AX1409" s="2">
        <f t="shared" si="669"/>
        <v>0</v>
      </c>
      <c r="AY1409" s="2">
        <f t="shared" si="669"/>
        <v>0</v>
      </c>
      <c r="AZ1409" s="2">
        <f t="shared" si="669"/>
        <v>0</v>
      </c>
      <c r="BA1409" s="2">
        <f t="shared" si="669"/>
        <v>0</v>
      </c>
      <c r="BB1409" s="2">
        <f t="shared" si="669"/>
        <v>0</v>
      </c>
      <c r="BC1409" s="2">
        <f t="shared" si="669"/>
        <v>0</v>
      </c>
      <c r="BD1409" s="2">
        <f t="shared" si="669"/>
        <v>0</v>
      </c>
      <c r="BE1409" s="2">
        <f t="shared" si="669"/>
        <v>0</v>
      </c>
      <c r="BF1409" s="2">
        <f t="shared" si="669"/>
        <v>0</v>
      </c>
      <c r="BG1409" s="2">
        <f t="shared" si="669"/>
        <v>0</v>
      </c>
      <c r="BH1409" s="2">
        <f t="shared" si="669"/>
        <v>0</v>
      </c>
      <c r="BI1409" s="2">
        <f t="shared" si="669"/>
        <v>0</v>
      </c>
      <c r="BJ1409" s="2">
        <f t="shared" si="669"/>
        <v>0</v>
      </c>
      <c r="BK1409" s="2">
        <f t="shared" si="669"/>
        <v>0</v>
      </c>
      <c r="BL1409" s="2">
        <f t="shared" si="669"/>
        <v>0</v>
      </c>
      <c r="BM1409" s="2">
        <f t="shared" si="669"/>
        <v>0</v>
      </c>
      <c r="BN1409" s="2">
        <f t="shared" si="669"/>
        <v>0</v>
      </c>
      <c r="BO1409" s="2">
        <f t="shared" si="669"/>
        <v>0</v>
      </c>
    </row>
    <row r="1410" spans="1:67" outlineLevel="2">
      <c r="B1410" s="14"/>
      <c r="E1410" s="178"/>
      <c r="F1410" s="178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</row>
    <row r="1411" spans="1:67" outlineLevel="2">
      <c r="B1411" s="15" t="s">
        <v>325</v>
      </c>
      <c r="E1411" s="178"/>
      <c r="F1411" s="178"/>
      <c r="L1411" s="18">
        <v>0</v>
      </c>
      <c r="M1411" s="18">
        <v>0</v>
      </c>
      <c r="N1411" s="18">
        <v>0</v>
      </c>
      <c r="O1411" s="18">
        <v>0</v>
      </c>
      <c r="P1411" s="18">
        <v>0</v>
      </c>
      <c r="Q1411" s="18">
        <v>382.91824340820313</v>
      </c>
      <c r="R1411" s="18">
        <v>899.87432861328125</v>
      </c>
      <c r="S1411" s="18">
        <v>902.03704833984375</v>
      </c>
      <c r="T1411" s="18">
        <v>871.38763427734375</v>
      </c>
      <c r="U1411" s="18">
        <v>855.0491943359375</v>
      </c>
      <c r="V1411" s="18">
        <v>832.670654296875</v>
      </c>
      <c r="W1411" s="18">
        <v>865.3355712890625</v>
      </c>
      <c r="X1411" s="18">
        <v>883.17803955078125</v>
      </c>
      <c r="Y1411" s="18">
        <v>891.52392578125</v>
      </c>
      <c r="Z1411" s="18">
        <v>875.58026123046875</v>
      </c>
      <c r="AA1411" s="18">
        <v>889.20391845703125</v>
      </c>
      <c r="AB1411" s="18">
        <v>901.23907470703125</v>
      </c>
      <c r="AC1411" s="18">
        <v>904.22393798828125</v>
      </c>
      <c r="AD1411" s="18">
        <v>914.02655029296875</v>
      </c>
      <c r="AE1411" s="18">
        <v>897.39306640625</v>
      </c>
      <c r="AF1411" s="18">
        <v>910.71099853515625</v>
      </c>
      <c r="AG1411" s="18">
        <v>917.36285400390625</v>
      </c>
      <c r="AH1411" s="18">
        <v>923.77777099609375</v>
      </c>
      <c r="AI1411" s="18">
        <v>927.41864013671875</v>
      </c>
      <c r="AJ1411" s="18">
        <v>546.25433349609375</v>
      </c>
      <c r="AK1411" s="18">
        <v>0</v>
      </c>
      <c r="AL1411" s="18">
        <v>0</v>
      </c>
      <c r="AM1411" s="18">
        <v>0</v>
      </c>
      <c r="AN1411" s="18">
        <v>0</v>
      </c>
      <c r="AO1411" s="18">
        <v>0</v>
      </c>
      <c r="AP1411" s="18">
        <v>0</v>
      </c>
      <c r="AQ1411" s="18">
        <v>0</v>
      </c>
      <c r="AR1411" s="18">
        <v>0</v>
      </c>
      <c r="AS1411" s="18">
        <v>0</v>
      </c>
      <c r="AT1411" s="18">
        <v>0</v>
      </c>
      <c r="AU1411" s="18">
        <v>0</v>
      </c>
      <c r="AV1411" s="18">
        <v>0</v>
      </c>
      <c r="AW1411" s="18">
        <v>0</v>
      </c>
      <c r="AX1411" s="18">
        <v>0</v>
      </c>
      <c r="AY1411" s="18">
        <v>0</v>
      </c>
      <c r="AZ1411" s="18">
        <v>0</v>
      </c>
      <c r="BA1411" s="18">
        <v>0</v>
      </c>
      <c r="BB1411" s="18">
        <v>0</v>
      </c>
      <c r="BC1411" s="18">
        <v>0</v>
      </c>
      <c r="BD1411" s="18">
        <v>0</v>
      </c>
      <c r="BE1411" s="18">
        <v>0</v>
      </c>
      <c r="BF1411" s="18">
        <v>0</v>
      </c>
      <c r="BG1411" s="18">
        <v>0</v>
      </c>
      <c r="BH1411" s="18">
        <v>0</v>
      </c>
      <c r="BI1411" s="18">
        <v>0</v>
      </c>
      <c r="BJ1411" s="18">
        <v>0</v>
      </c>
      <c r="BK1411" s="18">
        <v>0</v>
      </c>
      <c r="BL1411" s="18">
        <v>0</v>
      </c>
      <c r="BM1411" s="18">
        <v>0</v>
      </c>
      <c r="BN1411" s="18">
        <v>0</v>
      </c>
      <c r="BO1411" s="18">
        <v>0</v>
      </c>
    </row>
    <row r="1412" spans="1:67" outlineLevel="2">
      <c r="B1412" s="14" t="s">
        <v>326</v>
      </c>
      <c r="E1412" s="178"/>
      <c r="F1412" s="178"/>
      <c r="L1412" s="2">
        <f t="shared" ref="L1412:BO1412" si="670">IF(L$10&lt;$C1408,0,$F1408*L1411*(1+$I1408)^(L$10-$E$1382))</f>
        <v>0</v>
      </c>
      <c r="M1412" s="2">
        <f t="shared" si="670"/>
        <v>0</v>
      </c>
      <c r="N1412" s="2">
        <f t="shared" si="670"/>
        <v>0</v>
      </c>
      <c r="O1412" s="2">
        <f t="shared" si="670"/>
        <v>0</v>
      </c>
      <c r="P1412" s="2">
        <f t="shared" si="670"/>
        <v>0</v>
      </c>
      <c r="Q1412" s="2">
        <f t="shared" si="670"/>
        <v>407.24263473023075</v>
      </c>
      <c r="R1412" s="2">
        <f t="shared" si="670"/>
        <v>980.96363594487173</v>
      </c>
      <c r="S1412" s="2">
        <f t="shared" si="670"/>
        <v>1007.9042733239472</v>
      </c>
      <c r="T1412" s="2">
        <f t="shared" si="670"/>
        <v>997.99914535035839</v>
      </c>
      <c r="U1412" s="2">
        <f t="shared" si="670"/>
        <v>1003.7689197123532</v>
      </c>
      <c r="V1412" s="2">
        <f t="shared" si="670"/>
        <v>1001.9355048730198</v>
      </c>
      <c r="W1412" s="2">
        <f t="shared" si="670"/>
        <v>1067.2715421526623</v>
      </c>
      <c r="X1412" s="2">
        <f t="shared" si="670"/>
        <v>1116.5096986989042</v>
      </c>
      <c r="Y1412" s="2">
        <f t="shared" si="670"/>
        <v>1155.2370437332929</v>
      </c>
      <c r="Z1412" s="2">
        <f t="shared" si="670"/>
        <v>1162.9416680432223</v>
      </c>
      <c r="AA1412" s="2">
        <f t="shared" si="670"/>
        <v>1210.5624604595985</v>
      </c>
      <c r="AB1412" s="2">
        <f t="shared" si="670"/>
        <v>1257.6208036438222</v>
      </c>
      <c r="AC1412" s="2">
        <f t="shared" si="670"/>
        <v>1293.3306368622325</v>
      </c>
      <c r="AD1412" s="2">
        <f t="shared" si="670"/>
        <v>1340.035308736853</v>
      </c>
      <c r="AE1412" s="2">
        <f t="shared" si="670"/>
        <v>1348.5405366779887</v>
      </c>
      <c r="AF1412" s="2">
        <f t="shared" si="670"/>
        <v>1402.7676536798099</v>
      </c>
      <c r="AG1412" s="2">
        <f t="shared" si="670"/>
        <v>1448.3388406012066</v>
      </c>
      <c r="AH1412" s="2">
        <f t="shared" si="670"/>
        <v>1494.9284249711413</v>
      </c>
      <c r="AI1412" s="2">
        <f t="shared" si="670"/>
        <v>1538.3408691798704</v>
      </c>
      <c r="AJ1412" s="2">
        <f t="shared" si="670"/>
        <v>928.74292478234668</v>
      </c>
      <c r="AK1412" s="2">
        <f t="shared" si="670"/>
        <v>0</v>
      </c>
      <c r="AL1412" s="2">
        <f t="shared" si="670"/>
        <v>0</v>
      </c>
      <c r="AM1412" s="2">
        <f t="shared" si="670"/>
        <v>0</v>
      </c>
      <c r="AN1412" s="2">
        <f t="shared" si="670"/>
        <v>0</v>
      </c>
      <c r="AO1412" s="2">
        <f t="shared" si="670"/>
        <v>0</v>
      </c>
      <c r="AP1412" s="2">
        <f t="shared" si="670"/>
        <v>0</v>
      </c>
      <c r="AQ1412" s="2">
        <f t="shared" si="670"/>
        <v>0</v>
      </c>
      <c r="AR1412" s="2">
        <f t="shared" si="670"/>
        <v>0</v>
      </c>
      <c r="AS1412" s="2">
        <f t="shared" si="670"/>
        <v>0</v>
      </c>
      <c r="AT1412" s="2">
        <f t="shared" si="670"/>
        <v>0</v>
      </c>
      <c r="AU1412" s="2">
        <f t="shared" si="670"/>
        <v>0</v>
      </c>
      <c r="AV1412" s="2">
        <f t="shared" si="670"/>
        <v>0</v>
      </c>
      <c r="AW1412" s="2">
        <f t="shared" si="670"/>
        <v>0</v>
      </c>
      <c r="AX1412" s="2">
        <f t="shared" si="670"/>
        <v>0</v>
      </c>
      <c r="AY1412" s="2">
        <f t="shared" si="670"/>
        <v>0</v>
      </c>
      <c r="AZ1412" s="2">
        <f t="shared" si="670"/>
        <v>0</v>
      </c>
      <c r="BA1412" s="2">
        <f t="shared" si="670"/>
        <v>0</v>
      </c>
      <c r="BB1412" s="2">
        <f t="shared" si="670"/>
        <v>0</v>
      </c>
      <c r="BC1412" s="2">
        <f t="shared" si="670"/>
        <v>0</v>
      </c>
      <c r="BD1412" s="2">
        <f t="shared" si="670"/>
        <v>0</v>
      </c>
      <c r="BE1412" s="2">
        <f t="shared" si="670"/>
        <v>0</v>
      </c>
      <c r="BF1412" s="2">
        <f t="shared" si="670"/>
        <v>0</v>
      </c>
      <c r="BG1412" s="2">
        <f t="shared" si="670"/>
        <v>0</v>
      </c>
      <c r="BH1412" s="2">
        <f t="shared" si="670"/>
        <v>0</v>
      </c>
      <c r="BI1412" s="2">
        <f t="shared" si="670"/>
        <v>0</v>
      </c>
      <c r="BJ1412" s="2">
        <f t="shared" si="670"/>
        <v>0</v>
      </c>
      <c r="BK1412" s="2">
        <f t="shared" si="670"/>
        <v>0</v>
      </c>
      <c r="BL1412" s="2">
        <f t="shared" si="670"/>
        <v>0</v>
      </c>
      <c r="BM1412" s="2">
        <f t="shared" si="670"/>
        <v>0</v>
      </c>
      <c r="BN1412" s="2">
        <f t="shared" si="670"/>
        <v>0</v>
      </c>
      <c r="BO1412" s="2">
        <f t="shared" si="670"/>
        <v>0</v>
      </c>
    </row>
    <row r="1413" spans="1:67" outlineLevel="2">
      <c r="B1413" s="14"/>
      <c r="E1413" s="178"/>
      <c r="F1413" s="178"/>
    </row>
    <row r="1414" spans="1:67" outlineLevel="2">
      <c r="B1414" s="14" t="s">
        <v>17</v>
      </c>
      <c r="E1414" s="178"/>
      <c r="F1414" s="178"/>
      <c r="I1414" s="196" t="s">
        <v>569</v>
      </c>
      <c r="L1414" s="2">
        <f t="shared" ref="L1414:BO1414" si="671">SUM(L1409,L1412)</f>
        <v>0</v>
      </c>
      <c r="M1414" s="2">
        <f t="shared" si="671"/>
        <v>0</v>
      </c>
      <c r="N1414" s="2">
        <f t="shared" si="671"/>
        <v>0</v>
      </c>
      <c r="O1414" s="2">
        <f t="shared" si="671"/>
        <v>0</v>
      </c>
      <c r="P1414" s="2">
        <f t="shared" si="671"/>
        <v>0</v>
      </c>
      <c r="Q1414" s="2">
        <f t="shared" si="671"/>
        <v>618.84386827753383</v>
      </c>
      <c r="R1414" s="2">
        <f t="shared" si="671"/>
        <v>1411.2098941018539</v>
      </c>
      <c r="S1414" s="2">
        <f t="shared" si="671"/>
        <v>1448.9066879348541</v>
      </c>
      <c r="T1414" s="2">
        <f t="shared" si="671"/>
        <v>1450.0266203265378</v>
      </c>
      <c r="U1414" s="2">
        <f t="shared" si="671"/>
        <v>1467.0970815629371</v>
      </c>
      <c r="V1414" s="2">
        <f t="shared" si="671"/>
        <v>1476.8468707698682</v>
      </c>
      <c r="W1414" s="2">
        <f t="shared" si="671"/>
        <v>1554.0556921969319</v>
      </c>
      <c r="X1414" s="2">
        <f t="shared" si="671"/>
        <v>1615.4634524942805</v>
      </c>
      <c r="Y1414" s="2">
        <f t="shared" si="671"/>
        <v>1666.6646413735536</v>
      </c>
      <c r="Z1414" s="2">
        <f t="shared" si="671"/>
        <v>1687.1549556244895</v>
      </c>
      <c r="AA1414" s="2">
        <f t="shared" si="671"/>
        <v>1747.8810802303974</v>
      </c>
      <c r="AB1414" s="2">
        <f t="shared" si="671"/>
        <v>1808.372388908891</v>
      </c>
      <c r="AC1414" s="2">
        <f t="shared" si="671"/>
        <v>1857.8510117589281</v>
      </c>
      <c r="AD1414" s="2">
        <f t="shared" si="671"/>
        <v>1918.6686930059659</v>
      </c>
      <c r="AE1414" s="2">
        <f t="shared" si="671"/>
        <v>1941.6397555538297</v>
      </c>
      <c r="AF1414" s="2">
        <f t="shared" si="671"/>
        <v>2010.6943530275466</v>
      </c>
      <c r="AG1414" s="2">
        <f t="shared" si="671"/>
        <v>2071.4637074326365</v>
      </c>
      <c r="AH1414" s="2">
        <f t="shared" si="671"/>
        <v>2133.631413473357</v>
      </c>
      <c r="AI1414" s="2">
        <f t="shared" si="671"/>
        <v>2193.0114323946418</v>
      </c>
      <c r="AJ1414" s="2">
        <f t="shared" si="671"/>
        <v>1261.5039007834985</v>
      </c>
      <c r="AK1414" s="2">
        <f t="shared" si="671"/>
        <v>0</v>
      </c>
      <c r="AL1414" s="2">
        <f t="shared" si="671"/>
        <v>0</v>
      </c>
      <c r="AM1414" s="2">
        <f t="shared" si="671"/>
        <v>0</v>
      </c>
      <c r="AN1414" s="2">
        <f t="shared" si="671"/>
        <v>0</v>
      </c>
      <c r="AO1414" s="2">
        <f t="shared" si="671"/>
        <v>0</v>
      </c>
      <c r="AP1414" s="2">
        <f t="shared" si="671"/>
        <v>0</v>
      </c>
      <c r="AQ1414" s="2">
        <f t="shared" si="671"/>
        <v>0</v>
      </c>
      <c r="AR1414" s="2">
        <f t="shared" si="671"/>
        <v>0</v>
      </c>
      <c r="AS1414" s="2">
        <f t="shared" si="671"/>
        <v>0</v>
      </c>
      <c r="AT1414" s="2">
        <f t="shared" si="671"/>
        <v>0</v>
      </c>
      <c r="AU1414" s="2">
        <f t="shared" si="671"/>
        <v>0</v>
      </c>
      <c r="AV1414" s="2">
        <f t="shared" si="671"/>
        <v>0</v>
      </c>
      <c r="AW1414" s="2">
        <f t="shared" si="671"/>
        <v>0</v>
      </c>
      <c r="AX1414" s="2">
        <f t="shared" si="671"/>
        <v>0</v>
      </c>
      <c r="AY1414" s="2">
        <f t="shared" si="671"/>
        <v>0</v>
      </c>
      <c r="AZ1414" s="2">
        <f t="shared" si="671"/>
        <v>0</v>
      </c>
      <c r="BA1414" s="2">
        <f t="shared" si="671"/>
        <v>0</v>
      </c>
      <c r="BB1414" s="2">
        <f t="shared" si="671"/>
        <v>0</v>
      </c>
      <c r="BC1414" s="2">
        <f t="shared" si="671"/>
        <v>0</v>
      </c>
      <c r="BD1414" s="2">
        <f t="shared" si="671"/>
        <v>0</v>
      </c>
      <c r="BE1414" s="2">
        <f t="shared" si="671"/>
        <v>0</v>
      </c>
      <c r="BF1414" s="2">
        <f t="shared" si="671"/>
        <v>0</v>
      </c>
      <c r="BG1414" s="2">
        <f t="shared" si="671"/>
        <v>0</v>
      </c>
      <c r="BH1414" s="2">
        <f t="shared" si="671"/>
        <v>0</v>
      </c>
      <c r="BI1414" s="2">
        <f t="shared" si="671"/>
        <v>0</v>
      </c>
      <c r="BJ1414" s="2">
        <f t="shared" si="671"/>
        <v>0</v>
      </c>
      <c r="BK1414" s="2">
        <f t="shared" si="671"/>
        <v>0</v>
      </c>
      <c r="BL1414" s="2">
        <f t="shared" si="671"/>
        <v>0</v>
      </c>
      <c r="BM1414" s="2">
        <f t="shared" si="671"/>
        <v>0</v>
      </c>
      <c r="BN1414" s="2">
        <f t="shared" si="671"/>
        <v>0</v>
      </c>
      <c r="BO1414" s="2">
        <f t="shared" si="671"/>
        <v>0</v>
      </c>
    </row>
    <row r="1415" spans="1:67" outlineLevel="2">
      <c r="E1415" s="178"/>
      <c r="F1415" s="178"/>
    </row>
    <row r="1416" spans="1:67" outlineLevel="1">
      <c r="A1416">
        <f>+A1408+1</f>
        <v>5</v>
      </c>
      <c r="B1416" s="13" t="s">
        <v>8</v>
      </c>
      <c r="C1416" s="159">
        <v>2017</v>
      </c>
      <c r="D1416" s="159">
        <v>11</v>
      </c>
      <c r="E1416" s="194">
        <v>609</v>
      </c>
      <c r="F1416" s="195">
        <v>0</v>
      </c>
      <c r="G1416" s="159">
        <v>60</v>
      </c>
      <c r="H1416" s="59">
        <f>(DATE(C1416,12,31)-DATE(C1416,D1416,1)+1)/365</f>
        <v>0.16712328767123288</v>
      </c>
      <c r="I1416" s="177">
        <f>+$C$7</f>
        <v>2.5000000000000001E-2</v>
      </c>
      <c r="J1416" s="2">
        <f>NPV($C$4,M1416:BO1416)+L1416</f>
        <v>9966.4061921281027</v>
      </c>
      <c r="L1416" s="2">
        <f>+L1422</f>
        <v>0</v>
      </c>
      <c r="M1416" s="2">
        <f t="shared" ref="M1416:BO1416" si="672">+M1422</f>
        <v>0</v>
      </c>
      <c r="N1416" s="2">
        <f t="shared" si="672"/>
        <v>0</v>
      </c>
      <c r="O1416" s="2">
        <f t="shared" si="672"/>
        <v>0</v>
      </c>
      <c r="P1416" s="2">
        <f t="shared" si="672"/>
        <v>0</v>
      </c>
      <c r="Q1416" s="2">
        <f t="shared" si="672"/>
        <v>115.15255808403786</v>
      </c>
      <c r="R1416" s="2">
        <f t="shared" si="672"/>
        <v>706.25329169165013</v>
      </c>
      <c r="S1416" s="2">
        <f t="shared" si="672"/>
        <v>723.9096239839414</v>
      </c>
      <c r="T1416" s="2">
        <f t="shared" si="672"/>
        <v>742.00736458353992</v>
      </c>
      <c r="U1416" s="2">
        <f t="shared" si="672"/>
        <v>760.55754869812824</v>
      </c>
      <c r="V1416" s="2">
        <f t="shared" si="672"/>
        <v>779.57148741558149</v>
      </c>
      <c r="W1416" s="2">
        <f t="shared" si="672"/>
        <v>799.06077460097094</v>
      </c>
      <c r="X1416" s="2">
        <f t="shared" si="672"/>
        <v>819.03729396599522</v>
      </c>
      <c r="Y1416" s="2">
        <f t="shared" si="672"/>
        <v>839.51322631514506</v>
      </c>
      <c r="Z1416" s="2">
        <f t="shared" si="672"/>
        <v>860.50105697302354</v>
      </c>
      <c r="AA1416" s="2">
        <f t="shared" si="672"/>
        <v>882.01358339734929</v>
      </c>
      <c r="AB1416" s="2">
        <f t="shared" si="672"/>
        <v>904.06392298228297</v>
      </c>
      <c r="AC1416" s="2">
        <f t="shared" si="672"/>
        <v>926.66552105683991</v>
      </c>
      <c r="AD1416" s="2">
        <f t="shared" si="672"/>
        <v>949.83215908326088</v>
      </c>
      <c r="AE1416" s="2">
        <f t="shared" si="672"/>
        <v>973.57796306034243</v>
      </c>
      <c r="AF1416" s="2">
        <f t="shared" si="672"/>
        <v>997.91741213685088</v>
      </c>
      <c r="AG1416" s="2">
        <f t="shared" si="672"/>
        <v>1022.865347440272</v>
      </c>
      <c r="AH1416" s="2">
        <f t="shared" si="672"/>
        <v>1048.4369811262789</v>
      </c>
      <c r="AI1416" s="2">
        <f t="shared" si="672"/>
        <v>1074.6479056544358</v>
      </c>
      <c r="AJ1416" s="2">
        <f t="shared" si="672"/>
        <v>1101.5141032957968</v>
      </c>
      <c r="AK1416" s="2">
        <f t="shared" si="672"/>
        <v>1129.0519558781914</v>
      </c>
      <c r="AL1416" s="2">
        <f t="shared" si="672"/>
        <v>1157.278254775146</v>
      </c>
      <c r="AM1416" s="2">
        <f t="shared" si="672"/>
        <v>1186.2102111445247</v>
      </c>
      <c r="AN1416" s="2">
        <f t="shared" si="672"/>
        <v>1215.8654664231378</v>
      </c>
      <c r="AO1416" s="2">
        <f t="shared" si="672"/>
        <v>1246.2621030837163</v>
      </c>
      <c r="AP1416" s="2">
        <f t="shared" si="672"/>
        <v>1277.418655660809</v>
      </c>
      <c r="AQ1416" s="2">
        <f t="shared" si="672"/>
        <v>1309.3541220523296</v>
      </c>
      <c r="AR1416" s="2">
        <f t="shared" si="672"/>
        <v>1342.0879751036375</v>
      </c>
      <c r="AS1416" s="2">
        <f t="shared" si="672"/>
        <v>1375.6401744812283</v>
      </c>
      <c r="AT1416" s="2">
        <f t="shared" si="672"/>
        <v>1410.0311788432589</v>
      </c>
      <c r="AU1416" s="2">
        <f t="shared" si="672"/>
        <v>1445.2819583143403</v>
      </c>
      <c r="AV1416" s="2">
        <f t="shared" si="672"/>
        <v>1481.4140072721989</v>
      </c>
      <c r="AW1416" s="2">
        <f t="shared" si="672"/>
        <v>1518.4493574540038</v>
      </c>
      <c r="AX1416" s="2">
        <f t="shared" si="672"/>
        <v>1556.4105913903534</v>
      </c>
      <c r="AY1416" s="2">
        <f t="shared" si="672"/>
        <v>1595.3208561751123</v>
      </c>
      <c r="AZ1416" s="2">
        <f t="shared" si="672"/>
        <v>1635.2038775794899</v>
      </c>
      <c r="BA1416" s="2">
        <f t="shared" si="672"/>
        <v>1676.0839745189774</v>
      </c>
      <c r="BB1416" s="2">
        <f t="shared" si="672"/>
        <v>1717.9860738819516</v>
      </c>
      <c r="BC1416" s="2">
        <f t="shared" si="672"/>
        <v>1760.9357257290005</v>
      </c>
      <c r="BD1416" s="2">
        <f t="shared" si="672"/>
        <v>1804.959118872225</v>
      </c>
      <c r="BE1416" s="2">
        <f t="shared" si="672"/>
        <v>1850.0830968440309</v>
      </c>
      <c r="BF1416" s="2">
        <f t="shared" si="672"/>
        <v>1896.3351742651312</v>
      </c>
      <c r="BG1416" s="2">
        <f t="shared" si="672"/>
        <v>1943.7435536217599</v>
      </c>
      <c r="BH1416" s="2">
        <f t="shared" si="672"/>
        <v>1992.3371424623035</v>
      </c>
      <c r="BI1416" s="2">
        <f t="shared" si="672"/>
        <v>2042.1455710238608</v>
      </c>
      <c r="BJ1416" s="2">
        <f t="shared" si="672"/>
        <v>2093.1992102994577</v>
      </c>
      <c r="BK1416" s="2">
        <f t="shared" si="672"/>
        <v>2145.5291905569443</v>
      </c>
      <c r="BL1416" s="2">
        <f t="shared" si="672"/>
        <v>2199.1674203208672</v>
      </c>
      <c r="BM1416" s="2">
        <f t="shared" si="672"/>
        <v>2254.1466058288888</v>
      </c>
      <c r="BN1416" s="2">
        <f t="shared" si="672"/>
        <v>2310.5002709746109</v>
      </c>
      <c r="BO1416" s="2">
        <f t="shared" si="672"/>
        <v>2368.2627777489761</v>
      </c>
    </row>
    <row r="1417" spans="1:67" outlineLevel="2">
      <c r="B1417" s="14" t="s">
        <v>324</v>
      </c>
      <c r="E1417" s="178"/>
      <c r="F1417" s="178"/>
      <c r="L1417" s="2">
        <f t="shared" ref="L1417:BO1417" si="673">IF(OR(L$10&lt;$C1416,L$10&gt;$C1416+$G1416),0,IF(L$10=$C1416,$E1416*(1+$I1416)^(L$10-$E$1382)*$H1416,IF(L$10=$C1416+$G1416,$E1416*(1+$I1416)^(L$10-$E$1382)*(1-$H1416),$E1416*(1+$I1416)^(L$10-$E$1382))))</f>
        <v>0</v>
      </c>
      <c r="M1417" s="2">
        <f t="shared" si="673"/>
        <v>0</v>
      </c>
      <c r="N1417" s="2">
        <f t="shared" si="673"/>
        <v>0</v>
      </c>
      <c r="O1417" s="2">
        <f t="shared" si="673"/>
        <v>0</v>
      </c>
      <c r="P1417" s="2">
        <f t="shared" si="673"/>
        <v>0</v>
      </c>
      <c r="Q1417" s="2">
        <f t="shared" si="673"/>
        <v>115.15255808403786</v>
      </c>
      <c r="R1417" s="2">
        <f t="shared" si="673"/>
        <v>706.25329169165013</v>
      </c>
      <c r="S1417" s="2">
        <f t="shared" si="673"/>
        <v>723.9096239839414</v>
      </c>
      <c r="T1417" s="2">
        <f t="shared" si="673"/>
        <v>742.00736458353992</v>
      </c>
      <c r="U1417" s="2">
        <f t="shared" si="673"/>
        <v>760.55754869812824</v>
      </c>
      <c r="V1417" s="2">
        <f t="shared" si="673"/>
        <v>779.57148741558149</v>
      </c>
      <c r="W1417" s="2">
        <f t="shared" si="673"/>
        <v>799.06077460097094</v>
      </c>
      <c r="X1417" s="2">
        <f t="shared" si="673"/>
        <v>819.03729396599522</v>
      </c>
      <c r="Y1417" s="2">
        <f t="shared" si="673"/>
        <v>839.51322631514506</v>
      </c>
      <c r="Z1417" s="2">
        <f t="shared" si="673"/>
        <v>860.50105697302354</v>
      </c>
      <c r="AA1417" s="2">
        <f t="shared" si="673"/>
        <v>882.01358339734929</v>
      </c>
      <c r="AB1417" s="2">
        <f t="shared" si="673"/>
        <v>904.06392298228297</v>
      </c>
      <c r="AC1417" s="2">
        <f t="shared" si="673"/>
        <v>926.66552105683991</v>
      </c>
      <c r="AD1417" s="2">
        <f t="shared" si="673"/>
        <v>949.83215908326088</v>
      </c>
      <c r="AE1417" s="2">
        <f t="shared" si="673"/>
        <v>973.57796306034243</v>
      </c>
      <c r="AF1417" s="2">
        <f t="shared" si="673"/>
        <v>997.91741213685088</v>
      </c>
      <c r="AG1417" s="2">
        <f t="shared" si="673"/>
        <v>1022.865347440272</v>
      </c>
      <c r="AH1417" s="2">
        <f t="shared" si="673"/>
        <v>1048.4369811262789</v>
      </c>
      <c r="AI1417" s="2">
        <f t="shared" si="673"/>
        <v>1074.6479056544358</v>
      </c>
      <c r="AJ1417" s="2">
        <f t="shared" si="673"/>
        <v>1101.5141032957968</v>
      </c>
      <c r="AK1417" s="2">
        <f t="shared" si="673"/>
        <v>1129.0519558781914</v>
      </c>
      <c r="AL1417" s="2">
        <f t="shared" si="673"/>
        <v>1157.278254775146</v>
      </c>
      <c r="AM1417" s="2">
        <f t="shared" si="673"/>
        <v>1186.2102111445247</v>
      </c>
      <c r="AN1417" s="2">
        <f t="shared" si="673"/>
        <v>1215.8654664231378</v>
      </c>
      <c r="AO1417" s="2">
        <f t="shared" si="673"/>
        <v>1246.2621030837163</v>
      </c>
      <c r="AP1417" s="2">
        <f t="shared" si="673"/>
        <v>1277.418655660809</v>
      </c>
      <c r="AQ1417" s="2">
        <f t="shared" si="673"/>
        <v>1309.3541220523296</v>
      </c>
      <c r="AR1417" s="2">
        <f t="shared" si="673"/>
        <v>1342.0879751036375</v>
      </c>
      <c r="AS1417" s="2">
        <f t="shared" si="673"/>
        <v>1375.6401744812283</v>
      </c>
      <c r="AT1417" s="2">
        <f t="shared" si="673"/>
        <v>1410.0311788432589</v>
      </c>
      <c r="AU1417" s="2">
        <f t="shared" si="673"/>
        <v>1445.2819583143403</v>
      </c>
      <c r="AV1417" s="2">
        <f t="shared" si="673"/>
        <v>1481.4140072721989</v>
      </c>
      <c r="AW1417" s="2">
        <f t="shared" si="673"/>
        <v>1518.4493574540038</v>
      </c>
      <c r="AX1417" s="2">
        <f t="shared" si="673"/>
        <v>1556.4105913903534</v>
      </c>
      <c r="AY1417" s="2">
        <f t="shared" si="673"/>
        <v>1595.3208561751123</v>
      </c>
      <c r="AZ1417" s="2">
        <f t="shared" si="673"/>
        <v>1635.2038775794899</v>
      </c>
      <c r="BA1417" s="2">
        <f t="shared" si="673"/>
        <v>1676.0839745189774</v>
      </c>
      <c r="BB1417" s="2">
        <f t="shared" si="673"/>
        <v>1717.9860738819516</v>
      </c>
      <c r="BC1417" s="2">
        <f t="shared" si="673"/>
        <v>1760.9357257290005</v>
      </c>
      <c r="BD1417" s="2">
        <f t="shared" si="673"/>
        <v>1804.959118872225</v>
      </c>
      <c r="BE1417" s="2">
        <f t="shared" si="673"/>
        <v>1850.0830968440309</v>
      </c>
      <c r="BF1417" s="2">
        <f t="shared" si="673"/>
        <v>1896.3351742651312</v>
      </c>
      <c r="BG1417" s="2">
        <f t="shared" si="673"/>
        <v>1943.7435536217599</v>
      </c>
      <c r="BH1417" s="2">
        <f t="shared" si="673"/>
        <v>1992.3371424623035</v>
      </c>
      <c r="BI1417" s="2">
        <f t="shared" si="673"/>
        <v>2042.1455710238608</v>
      </c>
      <c r="BJ1417" s="2">
        <f t="shared" si="673"/>
        <v>2093.1992102994577</v>
      </c>
      <c r="BK1417" s="2">
        <f t="shared" si="673"/>
        <v>2145.5291905569443</v>
      </c>
      <c r="BL1417" s="2">
        <f t="shared" si="673"/>
        <v>2199.1674203208672</v>
      </c>
      <c r="BM1417" s="2">
        <f t="shared" si="673"/>
        <v>2254.1466058288888</v>
      </c>
      <c r="BN1417" s="2">
        <f t="shared" si="673"/>
        <v>2310.5002709746109</v>
      </c>
      <c r="BO1417" s="2">
        <f t="shared" si="673"/>
        <v>2368.2627777489761</v>
      </c>
    </row>
    <row r="1418" spans="1:67" outlineLevel="2">
      <c r="B1418" s="14"/>
      <c r="E1418" s="178"/>
      <c r="F1418" s="178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</row>
    <row r="1419" spans="1:67" outlineLevel="2">
      <c r="B1419" s="15" t="s">
        <v>325</v>
      </c>
      <c r="E1419" s="178"/>
      <c r="F1419" s="178"/>
      <c r="L1419" s="18">
        <v>0</v>
      </c>
      <c r="M1419" s="18">
        <v>0</v>
      </c>
      <c r="N1419" s="18">
        <v>0</v>
      </c>
      <c r="O1419" s="18">
        <v>0</v>
      </c>
      <c r="P1419" s="18">
        <v>0</v>
      </c>
      <c r="Q1419" s="18">
        <v>31.960041046142578</v>
      </c>
      <c r="R1419" s="18">
        <v>188.00009155273438</v>
      </c>
      <c r="S1419" s="18">
        <v>188.00003051757813</v>
      </c>
      <c r="T1419" s="18">
        <v>188.00004577636719</v>
      </c>
      <c r="U1419" s="18">
        <v>188</v>
      </c>
      <c r="V1419" s="18">
        <v>188.00007629394531</v>
      </c>
      <c r="W1419" s="18">
        <v>188.00006103515625</v>
      </c>
      <c r="X1419" s="18">
        <v>188.00009155273438</v>
      </c>
      <c r="Y1419" s="18">
        <v>188.00015258789063</v>
      </c>
      <c r="Z1419" s="18">
        <v>188.00006103515625</v>
      </c>
      <c r="AA1419" s="18">
        <v>188.00010681152344</v>
      </c>
      <c r="AB1419" s="18">
        <v>188.00009155273438</v>
      </c>
      <c r="AC1419" s="18">
        <v>187.9998779296875</v>
      </c>
      <c r="AD1419" s="18">
        <v>187.99989318847656</v>
      </c>
      <c r="AE1419" s="18">
        <v>188.00006103515625</v>
      </c>
      <c r="AF1419" s="18">
        <v>187.99998474121094</v>
      </c>
      <c r="AG1419" s="18">
        <v>187.99989318847656</v>
      </c>
      <c r="AH1419" s="18">
        <v>187.99989318847656</v>
      </c>
      <c r="AI1419" s="18">
        <v>187.99990844726563</v>
      </c>
      <c r="AJ1419" s="18">
        <v>188.00006103515625</v>
      </c>
      <c r="AK1419" s="18">
        <v>188.00004577636719</v>
      </c>
      <c r="AL1419" s="18">
        <v>188.00004577636719</v>
      </c>
      <c r="AM1419" s="18">
        <v>188.00003051757813</v>
      </c>
      <c r="AN1419" s="18">
        <v>187.99993896484375</v>
      </c>
      <c r="AO1419" s="18">
        <v>187.99984741210938</v>
      </c>
      <c r="AP1419" s="18">
        <v>188.00003051757813</v>
      </c>
      <c r="AQ1419" s="18">
        <v>188.00001525878906</v>
      </c>
      <c r="AR1419" s="18">
        <v>188.00007629394531</v>
      </c>
      <c r="AS1419" s="18">
        <v>188.00004577636719</v>
      </c>
      <c r="AT1419" s="18">
        <v>188</v>
      </c>
      <c r="AU1419" s="18">
        <v>187.99989318847656</v>
      </c>
      <c r="AV1419" s="18">
        <v>187.99998474121094</v>
      </c>
      <c r="AW1419" s="18">
        <v>188.00004577636719</v>
      </c>
      <c r="AX1419" s="18">
        <v>188.0001220703125</v>
      </c>
      <c r="AY1419" s="18">
        <v>187.99990844726563</v>
      </c>
      <c r="AZ1419" s="18">
        <v>188</v>
      </c>
      <c r="BA1419" s="18">
        <v>187.99986267089844</v>
      </c>
      <c r="BB1419" s="18">
        <v>187.99990844726563</v>
      </c>
      <c r="BC1419" s="18">
        <v>188.00001525878906</v>
      </c>
      <c r="BD1419" s="18">
        <v>187.99984741210938</v>
      </c>
      <c r="BE1419" s="18">
        <v>187.99992370605469</v>
      </c>
      <c r="BF1419" s="18">
        <v>187.99995422363281</v>
      </c>
      <c r="BG1419" s="18">
        <v>188.00010681152344</v>
      </c>
      <c r="BH1419" s="18">
        <v>187.99996948242188</v>
      </c>
      <c r="BI1419" s="18">
        <v>187.9998779296875</v>
      </c>
      <c r="BJ1419" s="18">
        <v>187.99992370605469</v>
      </c>
      <c r="BK1419" s="18">
        <v>188.00010681152344</v>
      </c>
      <c r="BL1419" s="18">
        <v>188.00003051757813</v>
      </c>
      <c r="BM1419" s="18">
        <v>187.99993896484375</v>
      </c>
      <c r="BN1419" s="18">
        <v>187.99989318847656</v>
      </c>
      <c r="BO1419" s="18">
        <v>188.00003051757813</v>
      </c>
    </row>
    <row r="1420" spans="1:67" outlineLevel="2">
      <c r="B1420" s="14" t="s">
        <v>326</v>
      </c>
      <c r="E1420" s="178"/>
      <c r="F1420" s="178"/>
      <c r="L1420" s="2">
        <f t="shared" ref="L1420:BO1420" si="674">IF(L$10&lt;$C1416,0,$F1416*L1419*(1+$I1416)^(L$10-$E$1382))</f>
        <v>0</v>
      </c>
      <c r="M1420" s="2">
        <f t="shared" si="674"/>
        <v>0</v>
      </c>
      <c r="N1420" s="2">
        <f t="shared" si="674"/>
        <v>0</v>
      </c>
      <c r="O1420" s="2">
        <f t="shared" si="674"/>
        <v>0</v>
      </c>
      <c r="P1420" s="2">
        <f t="shared" si="674"/>
        <v>0</v>
      </c>
      <c r="Q1420" s="2">
        <f t="shared" si="674"/>
        <v>0</v>
      </c>
      <c r="R1420" s="2">
        <f t="shared" si="674"/>
        <v>0</v>
      </c>
      <c r="S1420" s="2">
        <f t="shared" si="674"/>
        <v>0</v>
      </c>
      <c r="T1420" s="2">
        <f t="shared" si="674"/>
        <v>0</v>
      </c>
      <c r="U1420" s="2">
        <f t="shared" si="674"/>
        <v>0</v>
      </c>
      <c r="V1420" s="2">
        <f t="shared" si="674"/>
        <v>0</v>
      </c>
      <c r="W1420" s="2">
        <f t="shared" si="674"/>
        <v>0</v>
      </c>
      <c r="X1420" s="2">
        <f t="shared" si="674"/>
        <v>0</v>
      </c>
      <c r="Y1420" s="2">
        <f t="shared" si="674"/>
        <v>0</v>
      </c>
      <c r="Z1420" s="2">
        <f t="shared" si="674"/>
        <v>0</v>
      </c>
      <c r="AA1420" s="2">
        <f t="shared" si="674"/>
        <v>0</v>
      </c>
      <c r="AB1420" s="2">
        <f t="shared" si="674"/>
        <v>0</v>
      </c>
      <c r="AC1420" s="2">
        <f t="shared" si="674"/>
        <v>0</v>
      </c>
      <c r="AD1420" s="2">
        <f t="shared" si="674"/>
        <v>0</v>
      </c>
      <c r="AE1420" s="2">
        <f t="shared" si="674"/>
        <v>0</v>
      </c>
      <c r="AF1420" s="2">
        <f t="shared" si="674"/>
        <v>0</v>
      </c>
      <c r="AG1420" s="2">
        <f t="shared" si="674"/>
        <v>0</v>
      </c>
      <c r="AH1420" s="2">
        <f t="shared" si="674"/>
        <v>0</v>
      </c>
      <c r="AI1420" s="2">
        <f t="shared" si="674"/>
        <v>0</v>
      </c>
      <c r="AJ1420" s="2">
        <f t="shared" si="674"/>
        <v>0</v>
      </c>
      <c r="AK1420" s="2">
        <f t="shared" si="674"/>
        <v>0</v>
      </c>
      <c r="AL1420" s="2">
        <f t="shared" si="674"/>
        <v>0</v>
      </c>
      <c r="AM1420" s="2">
        <f t="shared" si="674"/>
        <v>0</v>
      </c>
      <c r="AN1420" s="2">
        <f t="shared" si="674"/>
        <v>0</v>
      </c>
      <c r="AO1420" s="2">
        <f t="shared" si="674"/>
        <v>0</v>
      </c>
      <c r="AP1420" s="2">
        <f t="shared" si="674"/>
        <v>0</v>
      </c>
      <c r="AQ1420" s="2">
        <f t="shared" si="674"/>
        <v>0</v>
      </c>
      <c r="AR1420" s="2">
        <f t="shared" si="674"/>
        <v>0</v>
      </c>
      <c r="AS1420" s="2">
        <f t="shared" si="674"/>
        <v>0</v>
      </c>
      <c r="AT1420" s="2">
        <f t="shared" si="674"/>
        <v>0</v>
      </c>
      <c r="AU1420" s="2">
        <f t="shared" si="674"/>
        <v>0</v>
      </c>
      <c r="AV1420" s="2">
        <f t="shared" si="674"/>
        <v>0</v>
      </c>
      <c r="AW1420" s="2">
        <f t="shared" si="674"/>
        <v>0</v>
      </c>
      <c r="AX1420" s="2">
        <f t="shared" si="674"/>
        <v>0</v>
      </c>
      <c r="AY1420" s="2">
        <f t="shared" si="674"/>
        <v>0</v>
      </c>
      <c r="AZ1420" s="2">
        <f t="shared" si="674"/>
        <v>0</v>
      </c>
      <c r="BA1420" s="2">
        <f t="shared" si="674"/>
        <v>0</v>
      </c>
      <c r="BB1420" s="2">
        <f t="shared" si="674"/>
        <v>0</v>
      </c>
      <c r="BC1420" s="2">
        <f t="shared" si="674"/>
        <v>0</v>
      </c>
      <c r="BD1420" s="2">
        <f t="shared" si="674"/>
        <v>0</v>
      </c>
      <c r="BE1420" s="2">
        <f t="shared" si="674"/>
        <v>0</v>
      </c>
      <c r="BF1420" s="2">
        <f t="shared" si="674"/>
        <v>0</v>
      </c>
      <c r="BG1420" s="2">
        <f t="shared" si="674"/>
        <v>0</v>
      </c>
      <c r="BH1420" s="2">
        <f t="shared" si="674"/>
        <v>0</v>
      </c>
      <c r="BI1420" s="2">
        <f t="shared" si="674"/>
        <v>0</v>
      </c>
      <c r="BJ1420" s="2">
        <f t="shared" si="674"/>
        <v>0</v>
      </c>
      <c r="BK1420" s="2">
        <f t="shared" si="674"/>
        <v>0</v>
      </c>
      <c r="BL1420" s="2">
        <f t="shared" si="674"/>
        <v>0</v>
      </c>
      <c r="BM1420" s="2">
        <f t="shared" si="674"/>
        <v>0</v>
      </c>
      <c r="BN1420" s="2">
        <f t="shared" si="674"/>
        <v>0</v>
      </c>
      <c r="BO1420" s="2">
        <f t="shared" si="674"/>
        <v>0</v>
      </c>
    </row>
    <row r="1421" spans="1:67" outlineLevel="2">
      <c r="B1421" s="14"/>
      <c r="E1421" s="178"/>
      <c r="F1421" s="178"/>
    </row>
    <row r="1422" spans="1:67" outlineLevel="2">
      <c r="B1422" s="14" t="s">
        <v>17</v>
      </c>
      <c r="E1422" s="178"/>
      <c r="F1422" s="178"/>
      <c r="I1422" s="196" t="s">
        <v>333</v>
      </c>
      <c r="L1422" s="2">
        <f t="shared" ref="L1422:BO1422" si="675">SUM(L1417,L1420)</f>
        <v>0</v>
      </c>
      <c r="M1422" s="2">
        <f t="shared" si="675"/>
        <v>0</v>
      </c>
      <c r="N1422" s="2">
        <f t="shared" si="675"/>
        <v>0</v>
      </c>
      <c r="O1422" s="2">
        <f t="shared" si="675"/>
        <v>0</v>
      </c>
      <c r="P1422" s="2">
        <f t="shared" si="675"/>
        <v>0</v>
      </c>
      <c r="Q1422" s="2">
        <f t="shared" si="675"/>
        <v>115.15255808403786</v>
      </c>
      <c r="R1422" s="2">
        <f t="shared" si="675"/>
        <v>706.25329169165013</v>
      </c>
      <c r="S1422" s="2">
        <f t="shared" si="675"/>
        <v>723.9096239839414</v>
      </c>
      <c r="T1422" s="2">
        <f t="shared" si="675"/>
        <v>742.00736458353992</v>
      </c>
      <c r="U1422" s="2">
        <f t="shared" si="675"/>
        <v>760.55754869812824</v>
      </c>
      <c r="V1422" s="2">
        <f t="shared" si="675"/>
        <v>779.57148741558149</v>
      </c>
      <c r="W1422" s="2">
        <f t="shared" si="675"/>
        <v>799.06077460097094</v>
      </c>
      <c r="X1422" s="2">
        <f t="shared" si="675"/>
        <v>819.03729396599522</v>
      </c>
      <c r="Y1422" s="2">
        <f t="shared" si="675"/>
        <v>839.51322631514506</v>
      </c>
      <c r="Z1422" s="2">
        <f t="shared" si="675"/>
        <v>860.50105697302354</v>
      </c>
      <c r="AA1422" s="2">
        <f t="shared" si="675"/>
        <v>882.01358339734929</v>
      </c>
      <c r="AB1422" s="2">
        <f t="shared" si="675"/>
        <v>904.06392298228297</v>
      </c>
      <c r="AC1422" s="2">
        <f t="shared" si="675"/>
        <v>926.66552105683991</v>
      </c>
      <c r="AD1422" s="2">
        <f t="shared" si="675"/>
        <v>949.83215908326088</v>
      </c>
      <c r="AE1422" s="2">
        <f t="shared" si="675"/>
        <v>973.57796306034243</v>
      </c>
      <c r="AF1422" s="2">
        <f t="shared" si="675"/>
        <v>997.91741213685088</v>
      </c>
      <c r="AG1422" s="2">
        <f t="shared" si="675"/>
        <v>1022.865347440272</v>
      </c>
      <c r="AH1422" s="2">
        <f t="shared" si="675"/>
        <v>1048.4369811262789</v>
      </c>
      <c r="AI1422" s="2">
        <f t="shared" si="675"/>
        <v>1074.6479056544358</v>
      </c>
      <c r="AJ1422" s="2">
        <f t="shared" si="675"/>
        <v>1101.5141032957968</v>
      </c>
      <c r="AK1422" s="2">
        <f t="shared" si="675"/>
        <v>1129.0519558781914</v>
      </c>
      <c r="AL1422" s="2">
        <f t="shared" si="675"/>
        <v>1157.278254775146</v>
      </c>
      <c r="AM1422" s="2">
        <f t="shared" si="675"/>
        <v>1186.2102111445247</v>
      </c>
      <c r="AN1422" s="2">
        <f t="shared" si="675"/>
        <v>1215.8654664231378</v>
      </c>
      <c r="AO1422" s="2">
        <f t="shared" si="675"/>
        <v>1246.2621030837163</v>
      </c>
      <c r="AP1422" s="2">
        <f t="shared" si="675"/>
        <v>1277.418655660809</v>
      </c>
      <c r="AQ1422" s="2">
        <f t="shared" si="675"/>
        <v>1309.3541220523296</v>
      </c>
      <c r="AR1422" s="2">
        <f t="shared" si="675"/>
        <v>1342.0879751036375</v>
      </c>
      <c r="AS1422" s="2">
        <f t="shared" si="675"/>
        <v>1375.6401744812283</v>
      </c>
      <c r="AT1422" s="2">
        <f t="shared" si="675"/>
        <v>1410.0311788432589</v>
      </c>
      <c r="AU1422" s="2">
        <f t="shared" si="675"/>
        <v>1445.2819583143403</v>
      </c>
      <c r="AV1422" s="2">
        <f t="shared" si="675"/>
        <v>1481.4140072721989</v>
      </c>
      <c r="AW1422" s="2">
        <f t="shared" si="675"/>
        <v>1518.4493574540038</v>
      </c>
      <c r="AX1422" s="2">
        <f t="shared" si="675"/>
        <v>1556.4105913903534</v>
      </c>
      <c r="AY1422" s="2">
        <f t="shared" si="675"/>
        <v>1595.3208561751123</v>
      </c>
      <c r="AZ1422" s="2">
        <f t="shared" si="675"/>
        <v>1635.2038775794899</v>
      </c>
      <c r="BA1422" s="2">
        <f t="shared" si="675"/>
        <v>1676.0839745189774</v>
      </c>
      <c r="BB1422" s="2">
        <f t="shared" si="675"/>
        <v>1717.9860738819516</v>
      </c>
      <c r="BC1422" s="2">
        <f t="shared" si="675"/>
        <v>1760.9357257290005</v>
      </c>
      <c r="BD1422" s="2">
        <f t="shared" si="675"/>
        <v>1804.959118872225</v>
      </c>
      <c r="BE1422" s="2">
        <f t="shared" si="675"/>
        <v>1850.0830968440309</v>
      </c>
      <c r="BF1422" s="2">
        <f t="shared" si="675"/>
        <v>1896.3351742651312</v>
      </c>
      <c r="BG1422" s="2">
        <f t="shared" si="675"/>
        <v>1943.7435536217599</v>
      </c>
      <c r="BH1422" s="2">
        <f t="shared" si="675"/>
        <v>1992.3371424623035</v>
      </c>
      <c r="BI1422" s="2">
        <f t="shared" si="675"/>
        <v>2042.1455710238608</v>
      </c>
      <c r="BJ1422" s="2">
        <f t="shared" si="675"/>
        <v>2093.1992102994577</v>
      </c>
      <c r="BK1422" s="2">
        <f t="shared" si="675"/>
        <v>2145.5291905569443</v>
      </c>
      <c r="BL1422" s="2">
        <f t="shared" si="675"/>
        <v>2199.1674203208672</v>
      </c>
      <c r="BM1422" s="2">
        <f t="shared" si="675"/>
        <v>2254.1466058288888</v>
      </c>
      <c r="BN1422" s="2">
        <f t="shared" si="675"/>
        <v>2310.5002709746109</v>
      </c>
      <c r="BO1422" s="2">
        <f t="shared" si="675"/>
        <v>2368.2627777489761</v>
      </c>
    </row>
    <row r="1423" spans="1:67" outlineLevel="2">
      <c r="E1423" s="178"/>
      <c r="F1423" s="178"/>
    </row>
    <row r="1424" spans="1:67" outlineLevel="1">
      <c r="A1424">
        <f>+A1416+1</f>
        <v>6</v>
      </c>
      <c r="B1424" s="13" t="s">
        <v>622</v>
      </c>
      <c r="C1424" s="159">
        <v>2017</v>
      </c>
      <c r="D1424" s="159">
        <v>12</v>
      </c>
      <c r="E1424" s="194">
        <v>0</v>
      </c>
      <c r="F1424" s="195">
        <v>0</v>
      </c>
      <c r="G1424" s="159">
        <v>19</v>
      </c>
      <c r="H1424" s="59">
        <f>(DATE(C1424,12,31)-DATE(C1424,D1424,1)+1)/365</f>
        <v>8.4931506849315067E-2</v>
      </c>
      <c r="I1424" s="177">
        <f>+$C$7</f>
        <v>2.5000000000000001E-2</v>
      </c>
      <c r="J1424" s="2">
        <f>NPV($C$4,M1424:BO1424)+L1424</f>
        <v>0</v>
      </c>
      <c r="L1424" s="2">
        <f>+L1430</f>
        <v>0</v>
      </c>
      <c r="M1424" s="2">
        <f t="shared" ref="M1424:BO1424" si="676">+M1430</f>
        <v>0</v>
      </c>
      <c r="N1424" s="2">
        <f t="shared" si="676"/>
        <v>0</v>
      </c>
      <c r="O1424" s="2">
        <f t="shared" si="676"/>
        <v>0</v>
      </c>
      <c r="P1424" s="2">
        <f t="shared" si="676"/>
        <v>0</v>
      </c>
      <c r="Q1424" s="2">
        <f t="shared" si="676"/>
        <v>0</v>
      </c>
      <c r="R1424" s="2">
        <f t="shared" si="676"/>
        <v>0</v>
      </c>
      <c r="S1424" s="2">
        <f t="shared" si="676"/>
        <v>0</v>
      </c>
      <c r="T1424" s="2">
        <f t="shared" si="676"/>
        <v>0</v>
      </c>
      <c r="U1424" s="2">
        <f t="shared" si="676"/>
        <v>0</v>
      </c>
      <c r="V1424" s="2">
        <f t="shared" si="676"/>
        <v>0</v>
      </c>
      <c r="W1424" s="2">
        <f t="shared" si="676"/>
        <v>0</v>
      </c>
      <c r="X1424" s="2">
        <f t="shared" si="676"/>
        <v>0</v>
      </c>
      <c r="Y1424" s="2">
        <f t="shared" si="676"/>
        <v>0</v>
      </c>
      <c r="Z1424" s="2">
        <f t="shared" si="676"/>
        <v>0</v>
      </c>
      <c r="AA1424" s="2">
        <f t="shared" si="676"/>
        <v>0</v>
      </c>
      <c r="AB1424" s="2">
        <f t="shared" si="676"/>
        <v>0</v>
      </c>
      <c r="AC1424" s="2">
        <f t="shared" si="676"/>
        <v>0</v>
      </c>
      <c r="AD1424" s="2">
        <f t="shared" si="676"/>
        <v>0</v>
      </c>
      <c r="AE1424" s="2">
        <f t="shared" si="676"/>
        <v>0</v>
      </c>
      <c r="AF1424" s="2">
        <f t="shared" si="676"/>
        <v>0</v>
      </c>
      <c r="AG1424" s="2">
        <f t="shared" si="676"/>
        <v>0</v>
      </c>
      <c r="AH1424" s="2">
        <f t="shared" si="676"/>
        <v>0</v>
      </c>
      <c r="AI1424" s="2">
        <f t="shared" si="676"/>
        <v>0</v>
      </c>
      <c r="AJ1424" s="2">
        <f t="shared" si="676"/>
        <v>0</v>
      </c>
      <c r="AK1424" s="2">
        <f t="shared" si="676"/>
        <v>0</v>
      </c>
      <c r="AL1424" s="2">
        <f t="shared" si="676"/>
        <v>0</v>
      </c>
      <c r="AM1424" s="2">
        <f t="shared" si="676"/>
        <v>0</v>
      </c>
      <c r="AN1424" s="2">
        <f t="shared" si="676"/>
        <v>0</v>
      </c>
      <c r="AO1424" s="2">
        <f t="shared" si="676"/>
        <v>0</v>
      </c>
      <c r="AP1424" s="2">
        <f t="shared" si="676"/>
        <v>0</v>
      </c>
      <c r="AQ1424" s="2">
        <f t="shared" si="676"/>
        <v>0</v>
      </c>
      <c r="AR1424" s="2">
        <f t="shared" si="676"/>
        <v>0</v>
      </c>
      <c r="AS1424" s="2">
        <f t="shared" si="676"/>
        <v>0</v>
      </c>
      <c r="AT1424" s="2">
        <f t="shared" si="676"/>
        <v>0</v>
      </c>
      <c r="AU1424" s="2">
        <f t="shared" si="676"/>
        <v>0</v>
      </c>
      <c r="AV1424" s="2">
        <f t="shared" si="676"/>
        <v>0</v>
      </c>
      <c r="AW1424" s="2">
        <f t="shared" si="676"/>
        <v>0</v>
      </c>
      <c r="AX1424" s="2">
        <f t="shared" si="676"/>
        <v>0</v>
      </c>
      <c r="AY1424" s="2">
        <f t="shared" si="676"/>
        <v>0</v>
      </c>
      <c r="AZ1424" s="2">
        <f t="shared" si="676"/>
        <v>0</v>
      </c>
      <c r="BA1424" s="2">
        <f t="shared" si="676"/>
        <v>0</v>
      </c>
      <c r="BB1424" s="2">
        <f t="shared" si="676"/>
        <v>0</v>
      </c>
      <c r="BC1424" s="2">
        <f t="shared" si="676"/>
        <v>0</v>
      </c>
      <c r="BD1424" s="2">
        <f t="shared" si="676"/>
        <v>0</v>
      </c>
      <c r="BE1424" s="2">
        <f t="shared" si="676"/>
        <v>0</v>
      </c>
      <c r="BF1424" s="2">
        <f t="shared" si="676"/>
        <v>0</v>
      </c>
      <c r="BG1424" s="2">
        <f t="shared" si="676"/>
        <v>0</v>
      </c>
      <c r="BH1424" s="2">
        <f t="shared" si="676"/>
        <v>0</v>
      </c>
      <c r="BI1424" s="2">
        <f t="shared" si="676"/>
        <v>0</v>
      </c>
      <c r="BJ1424" s="2">
        <f t="shared" si="676"/>
        <v>0</v>
      </c>
      <c r="BK1424" s="2">
        <f t="shared" si="676"/>
        <v>0</v>
      </c>
      <c r="BL1424" s="2">
        <f t="shared" si="676"/>
        <v>0</v>
      </c>
      <c r="BM1424" s="2">
        <f t="shared" si="676"/>
        <v>0</v>
      </c>
      <c r="BN1424" s="2">
        <f t="shared" si="676"/>
        <v>0</v>
      </c>
      <c r="BO1424" s="2">
        <f t="shared" si="676"/>
        <v>0</v>
      </c>
    </row>
    <row r="1425" spans="1:67" outlineLevel="2">
      <c r="B1425" s="14" t="s">
        <v>324</v>
      </c>
      <c r="E1425" s="178"/>
      <c r="F1425" s="178"/>
      <c r="L1425" s="2">
        <f t="shared" ref="L1425:BO1425" si="677">IF(OR(L$10&lt;$C1424,L$10&gt;$C1424+$G1424),0,IF(L$10=$C1424,$E1424*(1+$I1424)^(L$10-$E$1382)*$H1424,IF(L$10=$C1424+$G1424,$E1424*(1+$I1424)^(L$10-$E$1382)*(1-$H1424),$E1424*(1+$I1424)^(L$10-$E$1382))))</f>
        <v>0</v>
      </c>
      <c r="M1425" s="2">
        <f t="shared" si="677"/>
        <v>0</v>
      </c>
      <c r="N1425" s="2">
        <f t="shared" si="677"/>
        <v>0</v>
      </c>
      <c r="O1425" s="2">
        <f t="shared" si="677"/>
        <v>0</v>
      </c>
      <c r="P1425" s="2">
        <f t="shared" si="677"/>
        <v>0</v>
      </c>
      <c r="Q1425" s="2">
        <f t="shared" si="677"/>
        <v>0</v>
      </c>
      <c r="R1425" s="2">
        <f t="shared" si="677"/>
        <v>0</v>
      </c>
      <c r="S1425" s="2">
        <f t="shared" si="677"/>
        <v>0</v>
      </c>
      <c r="T1425" s="2">
        <f t="shared" si="677"/>
        <v>0</v>
      </c>
      <c r="U1425" s="2">
        <f t="shared" si="677"/>
        <v>0</v>
      </c>
      <c r="V1425" s="2">
        <f t="shared" si="677"/>
        <v>0</v>
      </c>
      <c r="W1425" s="2">
        <f t="shared" si="677"/>
        <v>0</v>
      </c>
      <c r="X1425" s="2">
        <f t="shared" si="677"/>
        <v>0</v>
      </c>
      <c r="Y1425" s="2">
        <f t="shared" si="677"/>
        <v>0</v>
      </c>
      <c r="Z1425" s="2">
        <f t="shared" si="677"/>
        <v>0</v>
      </c>
      <c r="AA1425" s="2">
        <f t="shared" si="677"/>
        <v>0</v>
      </c>
      <c r="AB1425" s="2">
        <f t="shared" si="677"/>
        <v>0</v>
      </c>
      <c r="AC1425" s="2">
        <f t="shared" si="677"/>
        <v>0</v>
      </c>
      <c r="AD1425" s="2">
        <f t="shared" si="677"/>
        <v>0</v>
      </c>
      <c r="AE1425" s="2">
        <f t="shared" si="677"/>
        <v>0</v>
      </c>
      <c r="AF1425" s="2">
        <f t="shared" si="677"/>
        <v>0</v>
      </c>
      <c r="AG1425" s="2">
        <f t="shared" si="677"/>
        <v>0</v>
      </c>
      <c r="AH1425" s="2">
        <f t="shared" si="677"/>
        <v>0</v>
      </c>
      <c r="AI1425" s="2">
        <f t="shared" si="677"/>
        <v>0</v>
      </c>
      <c r="AJ1425" s="2">
        <f t="shared" si="677"/>
        <v>0</v>
      </c>
      <c r="AK1425" s="2">
        <f t="shared" si="677"/>
        <v>0</v>
      </c>
      <c r="AL1425" s="2">
        <f t="shared" si="677"/>
        <v>0</v>
      </c>
      <c r="AM1425" s="2">
        <f t="shared" si="677"/>
        <v>0</v>
      </c>
      <c r="AN1425" s="2">
        <f t="shared" si="677"/>
        <v>0</v>
      </c>
      <c r="AO1425" s="2">
        <f t="shared" si="677"/>
        <v>0</v>
      </c>
      <c r="AP1425" s="2">
        <f t="shared" si="677"/>
        <v>0</v>
      </c>
      <c r="AQ1425" s="2">
        <f t="shared" si="677"/>
        <v>0</v>
      </c>
      <c r="AR1425" s="2">
        <f t="shared" si="677"/>
        <v>0</v>
      </c>
      <c r="AS1425" s="2">
        <f t="shared" si="677"/>
        <v>0</v>
      </c>
      <c r="AT1425" s="2">
        <f t="shared" si="677"/>
        <v>0</v>
      </c>
      <c r="AU1425" s="2">
        <f t="shared" si="677"/>
        <v>0</v>
      </c>
      <c r="AV1425" s="2">
        <f t="shared" si="677"/>
        <v>0</v>
      </c>
      <c r="AW1425" s="2">
        <f t="shared" si="677"/>
        <v>0</v>
      </c>
      <c r="AX1425" s="2">
        <f t="shared" si="677"/>
        <v>0</v>
      </c>
      <c r="AY1425" s="2">
        <f t="shared" si="677"/>
        <v>0</v>
      </c>
      <c r="AZ1425" s="2">
        <f t="shared" si="677"/>
        <v>0</v>
      </c>
      <c r="BA1425" s="2">
        <f t="shared" si="677"/>
        <v>0</v>
      </c>
      <c r="BB1425" s="2">
        <f t="shared" si="677"/>
        <v>0</v>
      </c>
      <c r="BC1425" s="2">
        <f t="shared" si="677"/>
        <v>0</v>
      </c>
      <c r="BD1425" s="2">
        <f t="shared" si="677"/>
        <v>0</v>
      </c>
      <c r="BE1425" s="2">
        <f t="shared" si="677"/>
        <v>0</v>
      </c>
      <c r="BF1425" s="2">
        <f t="shared" si="677"/>
        <v>0</v>
      </c>
      <c r="BG1425" s="2">
        <f t="shared" si="677"/>
        <v>0</v>
      </c>
      <c r="BH1425" s="2">
        <f t="shared" si="677"/>
        <v>0</v>
      </c>
      <c r="BI1425" s="2">
        <f t="shared" si="677"/>
        <v>0</v>
      </c>
      <c r="BJ1425" s="2">
        <f t="shared" si="677"/>
        <v>0</v>
      </c>
      <c r="BK1425" s="2">
        <f t="shared" si="677"/>
        <v>0</v>
      </c>
      <c r="BL1425" s="2">
        <f t="shared" si="677"/>
        <v>0</v>
      </c>
      <c r="BM1425" s="2">
        <f t="shared" si="677"/>
        <v>0</v>
      </c>
      <c r="BN1425" s="2">
        <f t="shared" si="677"/>
        <v>0</v>
      </c>
      <c r="BO1425" s="2">
        <f t="shared" si="677"/>
        <v>0</v>
      </c>
    </row>
    <row r="1426" spans="1:67" outlineLevel="2">
      <c r="B1426" s="14"/>
      <c r="E1426" s="178"/>
      <c r="F1426" s="178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</row>
    <row r="1427" spans="1:67" outlineLevel="2">
      <c r="B1427" s="15" t="s">
        <v>325</v>
      </c>
      <c r="E1427" s="178"/>
      <c r="F1427" s="178"/>
      <c r="L1427" s="18">
        <v>0</v>
      </c>
      <c r="M1427" s="18">
        <v>0</v>
      </c>
      <c r="N1427" s="18">
        <v>0</v>
      </c>
      <c r="O1427" s="18">
        <v>0</v>
      </c>
      <c r="P1427" s="18">
        <v>0</v>
      </c>
      <c r="Q1427" s="18">
        <v>0</v>
      </c>
      <c r="R1427" s="18">
        <v>0</v>
      </c>
      <c r="S1427" s="18">
        <v>0</v>
      </c>
      <c r="T1427" s="18">
        <v>0</v>
      </c>
      <c r="U1427" s="18">
        <v>0</v>
      </c>
      <c r="V1427" s="18">
        <v>0</v>
      </c>
      <c r="W1427" s="18">
        <v>0</v>
      </c>
      <c r="X1427" s="18">
        <v>0</v>
      </c>
      <c r="Y1427" s="18">
        <v>0</v>
      </c>
      <c r="Z1427" s="18">
        <v>0</v>
      </c>
      <c r="AA1427" s="18">
        <v>0</v>
      </c>
      <c r="AB1427" s="18">
        <v>0</v>
      </c>
      <c r="AC1427" s="18">
        <v>0</v>
      </c>
      <c r="AD1427" s="18">
        <v>0</v>
      </c>
      <c r="AE1427" s="18">
        <v>0</v>
      </c>
      <c r="AF1427" s="18">
        <v>0</v>
      </c>
      <c r="AG1427" s="18">
        <v>0</v>
      </c>
      <c r="AH1427" s="18">
        <v>0</v>
      </c>
      <c r="AI1427" s="18">
        <v>0</v>
      </c>
      <c r="AJ1427" s="18">
        <v>0</v>
      </c>
      <c r="AK1427" s="18">
        <v>0</v>
      </c>
      <c r="AL1427" s="18">
        <v>0</v>
      </c>
      <c r="AM1427" s="18">
        <v>0</v>
      </c>
      <c r="AN1427" s="18">
        <v>0</v>
      </c>
      <c r="AO1427" s="18">
        <v>0</v>
      </c>
      <c r="AP1427" s="18">
        <v>0</v>
      </c>
      <c r="AQ1427" s="18">
        <v>0</v>
      </c>
      <c r="AR1427" s="18">
        <v>0</v>
      </c>
      <c r="AS1427" s="18">
        <v>0</v>
      </c>
      <c r="AT1427" s="18">
        <v>0</v>
      </c>
      <c r="AU1427" s="18">
        <v>0</v>
      </c>
      <c r="AV1427" s="18">
        <v>0</v>
      </c>
      <c r="AW1427" s="18">
        <v>0</v>
      </c>
      <c r="AX1427" s="18">
        <v>0</v>
      </c>
      <c r="AY1427" s="18">
        <v>0</v>
      </c>
      <c r="AZ1427" s="18">
        <v>0</v>
      </c>
      <c r="BA1427" s="18">
        <v>0</v>
      </c>
      <c r="BB1427" s="18">
        <v>0</v>
      </c>
      <c r="BC1427" s="18">
        <v>0</v>
      </c>
      <c r="BD1427" s="18">
        <v>0</v>
      </c>
      <c r="BE1427" s="18">
        <v>0</v>
      </c>
      <c r="BF1427" s="18">
        <v>0</v>
      </c>
      <c r="BG1427" s="18">
        <v>0</v>
      </c>
      <c r="BH1427" s="18">
        <v>0</v>
      </c>
      <c r="BI1427" s="18">
        <v>0</v>
      </c>
      <c r="BJ1427" s="18">
        <v>0</v>
      </c>
      <c r="BK1427" s="18">
        <v>0</v>
      </c>
      <c r="BL1427" s="18">
        <v>0</v>
      </c>
      <c r="BM1427" s="18">
        <v>0</v>
      </c>
      <c r="BN1427" s="18">
        <v>0</v>
      </c>
      <c r="BO1427" s="18">
        <v>0</v>
      </c>
    </row>
    <row r="1428" spans="1:67" outlineLevel="2">
      <c r="B1428" s="14" t="s">
        <v>326</v>
      </c>
      <c r="E1428" s="178"/>
      <c r="F1428" s="178"/>
      <c r="L1428" s="2">
        <f t="shared" ref="L1428:BO1428" si="678">IF(L$10&lt;$C1424,0,$F1424*L1427*(1+$I1424)^(L$10-$E$1382))</f>
        <v>0</v>
      </c>
      <c r="M1428" s="2">
        <f t="shared" si="678"/>
        <v>0</v>
      </c>
      <c r="N1428" s="2">
        <f t="shared" si="678"/>
        <v>0</v>
      </c>
      <c r="O1428" s="2">
        <f t="shared" si="678"/>
        <v>0</v>
      </c>
      <c r="P1428" s="2">
        <f t="shared" si="678"/>
        <v>0</v>
      </c>
      <c r="Q1428" s="2">
        <f t="shared" si="678"/>
        <v>0</v>
      </c>
      <c r="R1428" s="2">
        <f t="shared" si="678"/>
        <v>0</v>
      </c>
      <c r="S1428" s="2">
        <f t="shared" si="678"/>
        <v>0</v>
      </c>
      <c r="T1428" s="2">
        <f t="shared" si="678"/>
        <v>0</v>
      </c>
      <c r="U1428" s="2">
        <f t="shared" si="678"/>
        <v>0</v>
      </c>
      <c r="V1428" s="2">
        <f t="shared" si="678"/>
        <v>0</v>
      </c>
      <c r="W1428" s="2">
        <f t="shared" si="678"/>
        <v>0</v>
      </c>
      <c r="X1428" s="2">
        <f t="shared" si="678"/>
        <v>0</v>
      </c>
      <c r="Y1428" s="2">
        <f t="shared" si="678"/>
        <v>0</v>
      </c>
      <c r="Z1428" s="2">
        <f t="shared" si="678"/>
        <v>0</v>
      </c>
      <c r="AA1428" s="2">
        <f t="shared" si="678"/>
        <v>0</v>
      </c>
      <c r="AB1428" s="2">
        <f t="shared" si="678"/>
        <v>0</v>
      </c>
      <c r="AC1428" s="2">
        <f t="shared" si="678"/>
        <v>0</v>
      </c>
      <c r="AD1428" s="2">
        <f t="shared" si="678"/>
        <v>0</v>
      </c>
      <c r="AE1428" s="2">
        <f t="shared" si="678"/>
        <v>0</v>
      </c>
      <c r="AF1428" s="2">
        <f t="shared" si="678"/>
        <v>0</v>
      </c>
      <c r="AG1428" s="2">
        <f t="shared" si="678"/>
        <v>0</v>
      </c>
      <c r="AH1428" s="2">
        <f t="shared" si="678"/>
        <v>0</v>
      </c>
      <c r="AI1428" s="2">
        <f t="shared" si="678"/>
        <v>0</v>
      </c>
      <c r="AJ1428" s="2">
        <f t="shared" si="678"/>
        <v>0</v>
      </c>
      <c r="AK1428" s="2">
        <f t="shared" si="678"/>
        <v>0</v>
      </c>
      <c r="AL1428" s="2">
        <f t="shared" si="678"/>
        <v>0</v>
      </c>
      <c r="AM1428" s="2">
        <f t="shared" si="678"/>
        <v>0</v>
      </c>
      <c r="AN1428" s="2">
        <f t="shared" si="678"/>
        <v>0</v>
      </c>
      <c r="AO1428" s="2">
        <f t="shared" si="678"/>
        <v>0</v>
      </c>
      <c r="AP1428" s="2">
        <f t="shared" si="678"/>
        <v>0</v>
      </c>
      <c r="AQ1428" s="2">
        <f t="shared" si="678"/>
        <v>0</v>
      </c>
      <c r="AR1428" s="2">
        <f t="shared" si="678"/>
        <v>0</v>
      </c>
      <c r="AS1428" s="2">
        <f t="shared" si="678"/>
        <v>0</v>
      </c>
      <c r="AT1428" s="2">
        <f t="shared" si="678"/>
        <v>0</v>
      </c>
      <c r="AU1428" s="2">
        <f t="shared" si="678"/>
        <v>0</v>
      </c>
      <c r="AV1428" s="2">
        <f t="shared" si="678"/>
        <v>0</v>
      </c>
      <c r="AW1428" s="2">
        <f t="shared" si="678"/>
        <v>0</v>
      </c>
      <c r="AX1428" s="2">
        <f t="shared" si="678"/>
        <v>0</v>
      </c>
      <c r="AY1428" s="2">
        <f t="shared" si="678"/>
        <v>0</v>
      </c>
      <c r="AZ1428" s="2">
        <f t="shared" si="678"/>
        <v>0</v>
      </c>
      <c r="BA1428" s="2">
        <f t="shared" si="678"/>
        <v>0</v>
      </c>
      <c r="BB1428" s="2">
        <f t="shared" si="678"/>
        <v>0</v>
      </c>
      <c r="BC1428" s="2">
        <f t="shared" si="678"/>
        <v>0</v>
      </c>
      <c r="BD1428" s="2">
        <f t="shared" si="678"/>
        <v>0</v>
      </c>
      <c r="BE1428" s="2">
        <f t="shared" si="678"/>
        <v>0</v>
      </c>
      <c r="BF1428" s="2">
        <f t="shared" si="678"/>
        <v>0</v>
      </c>
      <c r="BG1428" s="2">
        <f t="shared" si="678"/>
        <v>0</v>
      </c>
      <c r="BH1428" s="2">
        <f t="shared" si="678"/>
        <v>0</v>
      </c>
      <c r="BI1428" s="2">
        <f t="shared" si="678"/>
        <v>0</v>
      </c>
      <c r="BJ1428" s="2">
        <f t="shared" si="678"/>
        <v>0</v>
      </c>
      <c r="BK1428" s="2">
        <f t="shared" si="678"/>
        <v>0</v>
      </c>
      <c r="BL1428" s="2">
        <f t="shared" si="678"/>
        <v>0</v>
      </c>
      <c r="BM1428" s="2">
        <f t="shared" si="678"/>
        <v>0</v>
      </c>
      <c r="BN1428" s="2">
        <f t="shared" si="678"/>
        <v>0</v>
      </c>
      <c r="BO1428" s="2">
        <f t="shared" si="678"/>
        <v>0</v>
      </c>
    </row>
    <row r="1429" spans="1:67" outlineLevel="2">
      <c r="B1429" s="14"/>
      <c r="E1429" s="178"/>
      <c r="F1429" s="178"/>
    </row>
    <row r="1430" spans="1:67" outlineLevel="2">
      <c r="B1430" s="14" t="s">
        <v>17</v>
      </c>
      <c r="E1430" s="178"/>
      <c r="F1430" s="178"/>
      <c r="I1430" s="196" t="s">
        <v>336</v>
      </c>
      <c r="L1430" s="2">
        <f t="shared" ref="L1430:BO1430" si="679">SUM(L1425,L1428)</f>
        <v>0</v>
      </c>
      <c r="M1430" s="2">
        <f t="shared" si="679"/>
        <v>0</v>
      </c>
      <c r="N1430" s="2">
        <f t="shared" si="679"/>
        <v>0</v>
      </c>
      <c r="O1430" s="2">
        <f t="shared" si="679"/>
        <v>0</v>
      </c>
      <c r="P1430" s="2">
        <f t="shared" si="679"/>
        <v>0</v>
      </c>
      <c r="Q1430" s="2">
        <f t="shared" si="679"/>
        <v>0</v>
      </c>
      <c r="R1430" s="2">
        <f t="shared" si="679"/>
        <v>0</v>
      </c>
      <c r="S1430" s="2">
        <f t="shared" si="679"/>
        <v>0</v>
      </c>
      <c r="T1430" s="2">
        <f t="shared" si="679"/>
        <v>0</v>
      </c>
      <c r="U1430" s="2">
        <f t="shared" si="679"/>
        <v>0</v>
      </c>
      <c r="V1430" s="2">
        <f t="shared" si="679"/>
        <v>0</v>
      </c>
      <c r="W1430" s="2">
        <f t="shared" si="679"/>
        <v>0</v>
      </c>
      <c r="X1430" s="2">
        <f t="shared" si="679"/>
        <v>0</v>
      </c>
      <c r="Y1430" s="2">
        <f t="shared" si="679"/>
        <v>0</v>
      </c>
      <c r="Z1430" s="2">
        <f t="shared" si="679"/>
        <v>0</v>
      </c>
      <c r="AA1430" s="2">
        <f t="shared" si="679"/>
        <v>0</v>
      </c>
      <c r="AB1430" s="2">
        <f t="shared" si="679"/>
        <v>0</v>
      </c>
      <c r="AC1430" s="2">
        <f t="shared" si="679"/>
        <v>0</v>
      </c>
      <c r="AD1430" s="2">
        <f t="shared" si="679"/>
        <v>0</v>
      </c>
      <c r="AE1430" s="2">
        <f t="shared" si="679"/>
        <v>0</v>
      </c>
      <c r="AF1430" s="2">
        <f t="shared" si="679"/>
        <v>0</v>
      </c>
      <c r="AG1430" s="2">
        <f t="shared" si="679"/>
        <v>0</v>
      </c>
      <c r="AH1430" s="2">
        <f t="shared" si="679"/>
        <v>0</v>
      </c>
      <c r="AI1430" s="2">
        <f t="shared" si="679"/>
        <v>0</v>
      </c>
      <c r="AJ1430" s="2">
        <f t="shared" si="679"/>
        <v>0</v>
      </c>
      <c r="AK1430" s="2">
        <f t="shared" si="679"/>
        <v>0</v>
      </c>
      <c r="AL1430" s="2">
        <f t="shared" si="679"/>
        <v>0</v>
      </c>
      <c r="AM1430" s="2">
        <f t="shared" si="679"/>
        <v>0</v>
      </c>
      <c r="AN1430" s="2">
        <f t="shared" si="679"/>
        <v>0</v>
      </c>
      <c r="AO1430" s="2">
        <f t="shared" si="679"/>
        <v>0</v>
      </c>
      <c r="AP1430" s="2">
        <f t="shared" si="679"/>
        <v>0</v>
      </c>
      <c r="AQ1430" s="2">
        <f t="shared" si="679"/>
        <v>0</v>
      </c>
      <c r="AR1430" s="2">
        <f t="shared" si="679"/>
        <v>0</v>
      </c>
      <c r="AS1430" s="2">
        <f t="shared" si="679"/>
        <v>0</v>
      </c>
      <c r="AT1430" s="2">
        <f t="shared" si="679"/>
        <v>0</v>
      </c>
      <c r="AU1430" s="2">
        <f t="shared" si="679"/>
        <v>0</v>
      </c>
      <c r="AV1430" s="2">
        <f t="shared" si="679"/>
        <v>0</v>
      </c>
      <c r="AW1430" s="2">
        <f t="shared" si="679"/>
        <v>0</v>
      </c>
      <c r="AX1430" s="2">
        <f t="shared" si="679"/>
        <v>0</v>
      </c>
      <c r="AY1430" s="2">
        <f t="shared" si="679"/>
        <v>0</v>
      </c>
      <c r="AZ1430" s="2">
        <f t="shared" si="679"/>
        <v>0</v>
      </c>
      <c r="BA1430" s="2">
        <f t="shared" si="679"/>
        <v>0</v>
      </c>
      <c r="BB1430" s="2">
        <f t="shared" si="679"/>
        <v>0</v>
      </c>
      <c r="BC1430" s="2">
        <f t="shared" si="679"/>
        <v>0</v>
      </c>
      <c r="BD1430" s="2">
        <f t="shared" si="679"/>
        <v>0</v>
      </c>
      <c r="BE1430" s="2">
        <f t="shared" si="679"/>
        <v>0</v>
      </c>
      <c r="BF1430" s="2">
        <f t="shared" si="679"/>
        <v>0</v>
      </c>
      <c r="BG1430" s="2">
        <f t="shared" si="679"/>
        <v>0</v>
      </c>
      <c r="BH1430" s="2">
        <f t="shared" si="679"/>
        <v>0</v>
      </c>
      <c r="BI1430" s="2">
        <f t="shared" si="679"/>
        <v>0</v>
      </c>
      <c r="BJ1430" s="2">
        <f t="shared" si="679"/>
        <v>0</v>
      </c>
      <c r="BK1430" s="2">
        <f t="shared" si="679"/>
        <v>0</v>
      </c>
      <c r="BL1430" s="2">
        <f t="shared" si="679"/>
        <v>0</v>
      </c>
      <c r="BM1430" s="2">
        <f t="shared" si="679"/>
        <v>0</v>
      </c>
      <c r="BN1430" s="2">
        <f t="shared" si="679"/>
        <v>0</v>
      </c>
      <c r="BO1430" s="2">
        <f t="shared" si="679"/>
        <v>0</v>
      </c>
    </row>
    <row r="1431" spans="1:67" outlineLevel="2">
      <c r="E1431" s="178"/>
      <c r="F1431" s="178"/>
    </row>
    <row r="1432" spans="1:67" outlineLevel="1">
      <c r="A1432">
        <f>+A1424+1</f>
        <v>7</v>
      </c>
      <c r="B1432" s="13" t="s">
        <v>623</v>
      </c>
      <c r="C1432" s="159">
        <v>2017</v>
      </c>
      <c r="D1432" s="159">
        <v>12</v>
      </c>
      <c r="E1432" s="194">
        <v>0</v>
      </c>
      <c r="F1432" s="195">
        <v>0</v>
      </c>
      <c r="G1432" s="159">
        <v>19</v>
      </c>
      <c r="H1432" s="59">
        <f>(DATE(C1432,12,31)-DATE(C1432,D1432,1)+1)/365</f>
        <v>8.4931506849315067E-2</v>
      </c>
      <c r="I1432" s="177">
        <f>+$C$7</f>
        <v>2.5000000000000001E-2</v>
      </c>
      <c r="J1432" s="2">
        <f>NPV($C$4,M1432:BO1432)+L1432</f>
        <v>0</v>
      </c>
      <c r="L1432" s="2">
        <f>+L1438</f>
        <v>0</v>
      </c>
      <c r="M1432" s="2">
        <f t="shared" ref="M1432:BO1432" si="680">+M1438</f>
        <v>0</v>
      </c>
      <c r="N1432" s="2">
        <f t="shared" si="680"/>
        <v>0</v>
      </c>
      <c r="O1432" s="2">
        <f t="shared" si="680"/>
        <v>0</v>
      </c>
      <c r="P1432" s="2">
        <f t="shared" si="680"/>
        <v>0</v>
      </c>
      <c r="Q1432" s="2">
        <f t="shared" si="680"/>
        <v>0</v>
      </c>
      <c r="R1432" s="2">
        <f t="shared" si="680"/>
        <v>0</v>
      </c>
      <c r="S1432" s="2">
        <f t="shared" si="680"/>
        <v>0</v>
      </c>
      <c r="T1432" s="2">
        <f t="shared" si="680"/>
        <v>0</v>
      </c>
      <c r="U1432" s="2">
        <f t="shared" si="680"/>
        <v>0</v>
      </c>
      <c r="V1432" s="2">
        <f t="shared" si="680"/>
        <v>0</v>
      </c>
      <c r="W1432" s="2">
        <f t="shared" si="680"/>
        <v>0</v>
      </c>
      <c r="X1432" s="2">
        <f t="shared" si="680"/>
        <v>0</v>
      </c>
      <c r="Y1432" s="2">
        <f t="shared" si="680"/>
        <v>0</v>
      </c>
      <c r="Z1432" s="2">
        <f t="shared" si="680"/>
        <v>0</v>
      </c>
      <c r="AA1432" s="2">
        <f t="shared" si="680"/>
        <v>0</v>
      </c>
      <c r="AB1432" s="2">
        <f t="shared" si="680"/>
        <v>0</v>
      </c>
      <c r="AC1432" s="2">
        <f t="shared" si="680"/>
        <v>0</v>
      </c>
      <c r="AD1432" s="2">
        <f t="shared" si="680"/>
        <v>0</v>
      </c>
      <c r="AE1432" s="2">
        <f t="shared" si="680"/>
        <v>0</v>
      </c>
      <c r="AF1432" s="2">
        <f t="shared" si="680"/>
        <v>0</v>
      </c>
      <c r="AG1432" s="2">
        <f t="shared" si="680"/>
        <v>0</v>
      </c>
      <c r="AH1432" s="2">
        <f t="shared" si="680"/>
        <v>0</v>
      </c>
      <c r="AI1432" s="2">
        <f t="shared" si="680"/>
        <v>0</v>
      </c>
      <c r="AJ1432" s="2">
        <f t="shared" si="680"/>
        <v>0</v>
      </c>
      <c r="AK1432" s="2">
        <f t="shared" si="680"/>
        <v>0</v>
      </c>
      <c r="AL1432" s="2">
        <f t="shared" si="680"/>
        <v>0</v>
      </c>
      <c r="AM1432" s="2">
        <f t="shared" si="680"/>
        <v>0</v>
      </c>
      <c r="AN1432" s="2">
        <f t="shared" si="680"/>
        <v>0</v>
      </c>
      <c r="AO1432" s="2">
        <f t="shared" si="680"/>
        <v>0</v>
      </c>
      <c r="AP1432" s="2">
        <f t="shared" si="680"/>
        <v>0</v>
      </c>
      <c r="AQ1432" s="2">
        <f t="shared" si="680"/>
        <v>0</v>
      </c>
      <c r="AR1432" s="2">
        <f t="shared" si="680"/>
        <v>0</v>
      </c>
      <c r="AS1432" s="2">
        <f t="shared" si="680"/>
        <v>0</v>
      </c>
      <c r="AT1432" s="2">
        <f t="shared" si="680"/>
        <v>0</v>
      </c>
      <c r="AU1432" s="2">
        <f t="shared" si="680"/>
        <v>0</v>
      </c>
      <c r="AV1432" s="2">
        <f t="shared" si="680"/>
        <v>0</v>
      </c>
      <c r="AW1432" s="2">
        <f t="shared" si="680"/>
        <v>0</v>
      </c>
      <c r="AX1432" s="2">
        <f t="shared" si="680"/>
        <v>0</v>
      </c>
      <c r="AY1432" s="2">
        <f t="shared" si="680"/>
        <v>0</v>
      </c>
      <c r="AZ1432" s="2">
        <f t="shared" si="680"/>
        <v>0</v>
      </c>
      <c r="BA1432" s="2">
        <f t="shared" si="680"/>
        <v>0</v>
      </c>
      <c r="BB1432" s="2">
        <f t="shared" si="680"/>
        <v>0</v>
      </c>
      <c r="BC1432" s="2">
        <f t="shared" si="680"/>
        <v>0</v>
      </c>
      <c r="BD1432" s="2">
        <f t="shared" si="680"/>
        <v>0</v>
      </c>
      <c r="BE1432" s="2">
        <f t="shared" si="680"/>
        <v>0</v>
      </c>
      <c r="BF1432" s="2">
        <f t="shared" si="680"/>
        <v>0</v>
      </c>
      <c r="BG1432" s="2">
        <f t="shared" si="680"/>
        <v>0</v>
      </c>
      <c r="BH1432" s="2">
        <f t="shared" si="680"/>
        <v>0</v>
      </c>
      <c r="BI1432" s="2">
        <f t="shared" si="680"/>
        <v>0</v>
      </c>
      <c r="BJ1432" s="2">
        <f t="shared" si="680"/>
        <v>0</v>
      </c>
      <c r="BK1432" s="2">
        <f t="shared" si="680"/>
        <v>0</v>
      </c>
      <c r="BL1432" s="2">
        <f t="shared" si="680"/>
        <v>0</v>
      </c>
      <c r="BM1432" s="2">
        <f t="shared" si="680"/>
        <v>0</v>
      </c>
      <c r="BN1432" s="2">
        <f t="shared" si="680"/>
        <v>0</v>
      </c>
      <c r="BO1432" s="2">
        <f t="shared" si="680"/>
        <v>0</v>
      </c>
    </row>
    <row r="1433" spans="1:67" outlineLevel="2">
      <c r="B1433" s="14" t="s">
        <v>324</v>
      </c>
      <c r="E1433" s="178"/>
      <c r="F1433" s="178"/>
      <c r="L1433" s="2">
        <f t="shared" ref="L1433:BO1433" si="681">IF(OR(L$10&lt;$C1432,L$10&gt;$C1432+$G1432),0,IF(L$10=$C1432,$E1432*(1+$I1432)^(L$10-$E$1382)*$H1432,IF(L$10=$C1432+$G1432,$E1432*(1+$I1432)^(L$10-$E$1382)*(1-$H1432),$E1432*(1+$I1432)^(L$10-$E$1382))))</f>
        <v>0</v>
      </c>
      <c r="M1433" s="2">
        <f t="shared" si="681"/>
        <v>0</v>
      </c>
      <c r="N1433" s="2">
        <f t="shared" si="681"/>
        <v>0</v>
      </c>
      <c r="O1433" s="2">
        <f t="shared" si="681"/>
        <v>0</v>
      </c>
      <c r="P1433" s="2">
        <f t="shared" si="681"/>
        <v>0</v>
      </c>
      <c r="Q1433" s="2">
        <f t="shared" si="681"/>
        <v>0</v>
      </c>
      <c r="R1433" s="2">
        <f t="shared" si="681"/>
        <v>0</v>
      </c>
      <c r="S1433" s="2">
        <f t="shared" si="681"/>
        <v>0</v>
      </c>
      <c r="T1433" s="2">
        <f t="shared" si="681"/>
        <v>0</v>
      </c>
      <c r="U1433" s="2">
        <f t="shared" si="681"/>
        <v>0</v>
      </c>
      <c r="V1433" s="2">
        <f t="shared" si="681"/>
        <v>0</v>
      </c>
      <c r="W1433" s="2">
        <f t="shared" si="681"/>
        <v>0</v>
      </c>
      <c r="X1433" s="2">
        <f t="shared" si="681"/>
        <v>0</v>
      </c>
      <c r="Y1433" s="2">
        <f t="shared" si="681"/>
        <v>0</v>
      </c>
      <c r="Z1433" s="2">
        <f t="shared" si="681"/>
        <v>0</v>
      </c>
      <c r="AA1433" s="2">
        <f t="shared" si="681"/>
        <v>0</v>
      </c>
      <c r="AB1433" s="2">
        <f t="shared" si="681"/>
        <v>0</v>
      </c>
      <c r="AC1433" s="2">
        <f t="shared" si="681"/>
        <v>0</v>
      </c>
      <c r="AD1433" s="2">
        <f t="shared" si="681"/>
        <v>0</v>
      </c>
      <c r="AE1433" s="2">
        <f t="shared" si="681"/>
        <v>0</v>
      </c>
      <c r="AF1433" s="2">
        <f t="shared" si="681"/>
        <v>0</v>
      </c>
      <c r="AG1433" s="2">
        <f t="shared" si="681"/>
        <v>0</v>
      </c>
      <c r="AH1433" s="2">
        <f t="shared" si="681"/>
        <v>0</v>
      </c>
      <c r="AI1433" s="2">
        <f t="shared" si="681"/>
        <v>0</v>
      </c>
      <c r="AJ1433" s="2">
        <f t="shared" si="681"/>
        <v>0</v>
      </c>
      <c r="AK1433" s="2">
        <f t="shared" si="681"/>
        <v>0</v>
      </c>
      <c r="AL1433" s="2">
        <f t="shared" si="681"/>
        <v>0</v>
      </c>
      <c r="AM1433" s="2">
        <f t="shared" si="681"/>
        <v>0</v>
      </c>
      <c r="AN1433" s="2">
        <f t="shared" si="681"/>
        <v>0</v>
      </c>
      <c r="AO1433" s="2">
        <f t="shared" si="681"/>
        <v>0</v>
      </c>
      <c r="AP1433" s="2">
        <f t="shared" si="681"/>
        <v>0</v>
      </c>
      <c r="AQ1433" s="2">
        <f t="shared" si="681"/>
        <v>0</v>
      </c>
      <c r="AR1433" s="2">
        <f t="shared" si="681"/>
        <v>0</v>
      </c>
      <c r="AS1433" s="2">
        <f t="shared" si="681"/>
        <v>0</v>
      </c>
      <c r="AT1433" s="2">
        <f t="shared" si="681"/>
        <v>0</v>
      </c>
      <c r="AU1433" s="2">
        <f t="shared" si="681"/>
        <v>0</v>
      </c>
      <c r="AV1433" s="2">
        <f t="shared" si="681"/>
        <v>0</v>
      </c>
      <c r="AW1433" s="2">
        <f t="shared" si="681"/>
        <v>0</v>
      </c>
      <c r="AX1433" s="2">
        <f t="shared" si="681"/>
        <v>0</v>
      </c>
      <c r="AY1433" s="2">
        <f t="shared" si="681"/>
        <v>0</v>
      </c>
      <c r="AZ1433" s="2">
        <f t="shared" si="681"/>
        <v>0</v>
      </c>
      <c r="BA1433" s="2">
        <f t="shared" si="681"/>
        <v>0</v>
      </c>
      <c r="BB1433" s="2">
        <f t="shared" si="681"/>
        <v>0</v>
      </c>
      <c r="BC1433" s="2">
        <f t="shared" si="681"/>
        <v>0</v>
      </c>
      <c r="BD1433" s="2">
        <f t="shared" si="681"/>
        <v>0</v>
      </c>
      <c r="BE1433" s="2">
        <f t="shared" si="681"/>
        <v>0</v>
      </c>
      <c r="BF1433" s="2">
        <f t="shared" si="681"/>
        <v>0</v>
      </c>
      <c r="BG1433" s="2">
        <f t="shared" si="681"/>
        <v>0</v>
      </c>
      <c r="BH1433" s="2">
        <f t="shared" si="681"/>
        <v>0</v>
      </c>
      <c r="BI1433" s="2">
        <f t="shared" si="681"/>
        <v>0</v>
      </c>
      <c r="BJ1433" s="2">
        <f t="shared" si="681"/>
        <v>0</v>
      </c>
      <c r="BK1433" s="2">
        <f t="shared" si="681"/>
        <v>0</v>
      </c>
      <c r="BL1433" s="2">
        <f t="shared" si="681"/>
        <v>0</v>
      </c>
      <c r="BM1433" s="2">
        <f t="shared" si="681"/>
        <v>0</v>
      </c>
      <c r="BN1433" s="2">
        <f t="shared" si="681"/>
        <v>0</v>
      </c>
      <c r="BO1433" s="2">
        <f t="shared" si="681"/>
        <v>0</v>
      </c>
    </row>
    <row r="1434" spans="1:67" outlineLevel="2">
      <c r="B1434" s="14"/>
      <c r="E1434" s="178"/>
      <c r="F1434" s="178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</row>
    <row r="1435" spans="1:67" outlineLevel="2">
      <c r="B1435" s="15" t="s">
        <v>325</v>
      </c>
      <c r="E1435" s="178"/>
      <c r="F1435" s="178"/>
      <c r="L1435" s="18">
        <v>0</v>
      </c>
      <c r="M1435" s="18">
        <v>0</v>
      </c>
      <c r="N1435" s="18">
        <v>0</v>
      </c>
      <c r="O1435" s="18">
        <v>0</v>
      </c>
      <c r="P1435" s="18">
        <v>0</v>
      </c>
      <c r="Q1435" s="18">
        <v>0</v>
      </c>
      <c r="R1435" s="18">
        <v>0</v>
      </c>
      <c r="S1435" s="18">
        <v>0</v>
      </c>
      <c r="T1435" s="18">
        <v>0</v>
      </c>
      <c r="U1435" s="18">
        <v>0</v>
      </c>
      <c r="V1435" s="18">
        <v>0</v>
      </c>
      <c r="W1435" s="18">
        <v>0</v>
      </c>
      <c r="X1435" s="18">
        <v>0</v>
      </c>
      <c r="Y1435" s="18">
        <v>0</v>
      </c>
      <c r="Z1435" s="18">
        <v>0</v>
      </c>
      <c r="AA1435" s="18">
        <v>0</v>
      </c>
      <c r="AB1435" s="18">
        <v>0</v>
      </c>
      <c r="AC1435" s="18">
        <v>0</v>
      </c>
      <c r="AD1435" s="18">
        <v>0</v>
      </c>
      <c r="AE1435" s="18">
        <v>0</v>
      </c>
      <c r="AF1435" s="18">
        <v>0</v>
      </c>
      <c r="AG1435" s="18">
        <v>0</v>
      </c>
      <c r="AH1435" s="18">
        <v>0</v>
      </c>
      <c r="AI1435" s="18">
        <v>0</v>
      </c>
      <c r="AJ1435" s="18">
        <v>0</v>
      </c>
      <c r="AK1435" s="18">
        <v>0</v>
      </c>
      <c r="AL1435" s="18">
        <v>0</v>
      </c>
      <c r="AM1435" s="18">
        <v>0</v>
      </c>
      <c r="AN1435" s="18">
        <v>0</v>
      </c>
      <c r="AO1435" s="18">
        <v>0</v>
      </c>
      <c r="AP1435" s="18">
        <v>0</v>
      </c>
      <c r="AQ1435" s="18">
        <v>0</v>
      </c>
      <c r="AR1435" s="18">
        <v>0</v>
      </c>
      <c r="AS1435" s="18">
        <v>0</v>
      </c>
      <c r="AT1435" s="18">
        <v>0</v>
      </c>
      <c r="AU1435" s="18">
        <v>0</v>
      </c>
      <c r="AV1435" s="18">
        <v>0</v>
      </c>
      <c r="AW1435" s="18">
        <v>0</v>
      </c>
      <c r="AX1435" s="18">
        <v>0</v>
      </c>
      <c r="AY1435" s="18">
        <v>0</v>
      </c>
      <c r="AZ1435" s="18">
        <v>0</v>
      </c>
      <c r="BA1435" s="18">
        <v>0</v>
      </c>
      <c r="BB1435" s="18">
        <v>0</v>
      </c>
      <c r="BC1435" s="18">
        <v>0</v>
      </c>
      <c r="BD1435" s="18">
        <v>0</v>
      </c>
      <c r="BE1435" s="18">
        <v>0</v>
      </c>
      <c r="BF1435" s="18">
        <v>0</v>
      </c>
      <c r="BG1435" s="18">
        <v>0</v>
      </c>
      <c r="BH1435" s="18">
        <v>0</v>
      </c>
      <c r="BI1435" s="18">
        <v>0</v>
      </c>
      <c r="BJ1435" s="18">
        <v>0</v>
      </c>
      <c r="BK1435" s="18">
        <v>0</v>
      </c>
      <c r="BL1435" s="18">
        <v>0</v>
      </c>
      <c r="BM1435" s="18">
        <v>0</v>
      </c>
      <c r="BN1435" s="18">
        <v>0</v>
      </c>
      <c r="BO1435" s="18">
        <v>0</v>
      </c>
    </row>
    <row r="1436" spans="1:67" outlineLevel="2">
      <c r="B1436" s="14" t="s">
        <v>326</v>
      </c>
      <c r="E1436" s="178"/>
      <c r="F1436" s="178"/>
      <c r="L1436" s="2">
        <f t="shared" ref="L1436:BO1436" si="682">IF(L$10&lt;$C1432,0,$F1432*L1435*(1+$I1432)^(L$10-$E$1382))</f>
        <v>0</v>
      </c>
      <c r="M1436" s="2">
        <f t="shared" si="682"/>
        <v>0</v>
      </c>
      <c r="N1436" s="2">
        <f t="shared" si="682"/>
        <v>0</v>
      </c>
      <c r="O1436" s="2">
        <f t="shared" si="682"/>
        <v>0</v>
      </c>
      <c r="P1436" s="2">
        <f t="shared" si="682"/>
        <v>0</v>
      </c>
      <c r="Q1436" s="2">
        <f t="shared" si="682"/>
        <v>0</v>
      </c>
      <c r="R1436" s="2">
        <f t="shared" si="682"/>
        <v>0</v>
      </c>
      <c r="S1436" s="2">
        <f t="shared" si="682"/>
        <v>0</v>
      </c>
      <c r="T1436" s="2">
        <f t="shared" si="682"/>
        <v>0</v>
      </c>
      <c r="U1436" s="2">
        <f t="shared" si="682"/>
        <v>0</v>
      </c>
      <c r="V1436" s="2">
        <f t="shared" si="682"/>
        <v>0</v>
      </c>
      <c r="W1436" s="2">
        <f t="shared" si="682"/>
        <v>0</v>
      </c>
      <c r="X1436" s="2">
        <f t="shared" si="682"/>
        <v>0</v>
      </c>
      <c r="Y1436" s="2">
        <f t="shared" si="682"/>
        <v>0</v>
      </c>
      <c r="Z1436" s="2">
        <f t="shared" si="682"/>
        <v>0</v>
      </c>
      <c r="AA1436" s="2">
        <f t="shared" si="682"/>
        <v>0</v>
      </c>
      <c r="AB1436" s="2">
        <f t="shared" si="682"/>
        <v>0</v>
      </c>
      <c r="AC1436" s="2">
        <f t="shared" si="682"/>
        <v>0</v>
      </c>
      <c r="AD1436" s="2">
        <f t="shared" si="682"/>
        <v>0</v>
      </c>
      <c r="AE1436" s="2">
        <f t="shared" si="682"/>
        <v>0</v>
      </c>
      <c r="AF1436" s="2">
        <f t="shared" si="682"/>
        <v>0</v>
      </c>
      <c r="AG1436" s="2">
        <f t="shared" si="682"/>
        <v>0</v>
      </c>
      <c r="AH1436" s="2">
        <f t="shared" si="682"/>
        <v>0</v>
      </c>
      <c r="AI1436" s="2">
        <f t="shared" si="682"/>
        <v>0</v>
      </c>
      <c r="AJ1436" s="2">
        <f t="shared" si="682"/>
        <v>0</v>
      </c>
      <c r="AK1436" s="2">
        <f t="shared" si="682"/>
        <v>0</v>
      </c>
      <c r="AL1436" s="2">
        <f t="shared" si="682"/>
        <v>0</v>
      </c>
      <c r="AM1436" s="2">
        <f t="shared" si="682"/>
        <v>0</v>
      </c>
      <c r="AN1436" s="2">
        <f t="shared" si="682"/>
        <v>0</v>
      </c>
      <c r="AO1436" s="2">
        <f t="shared" si="682"/>
        <v>0</v>
      </c>
      <c r="AP1436" s="2">
        <f t="shared" si="682"/>
        <v>0</v>
      </c>
      <c r="AQ1436" s="2">
        <f t="shared" si="682"/>
        <v>0</v>
      </c>
      <c r="AR1436" s="2">
        <f t="shared" si="682"/>
        <v>0</v>
      </c>
      <c r="AS1436" s="2">
        <f t="shared" si="682"/>
        <v>0</v>
      </c>
      <c r="AT1436" s="2">
        <f t="shared" si="682"/>
        <v>0</v>
      </c>
      <c r="AU1436" s="2">
        <f t="shared" si="682"/>
        <v>0</v>
      </c>
      <c r="AV1436" s="2">
        <f t="shared" si="682"/>
        <v>0</v>
      </c>
      <c r="AW1436" s="2">
        <f t="shared" si="682"/>
        <v>0</v>
      </c>
      <c r="AX1436" s="2">
        <f t="shared" si="682"/>
        <v>0</v>
      </c>
      <c r="AY1436" s="2">
        <f t="shared" si="682"/>
        <v>0</v>
      </c>
      <c r="AZ1436" s="2">
        <f t="shared" si="682"/>
        <v>0</v>
      </c>
      <c r="BA1436" s="2">
        <f t="shared" si="682"/>
        <v>0</v>
      </c>
      <c r="BB1436" s="2">
        <f t="shared" si="682"/>
        <v>0</v>
      </c>
      <c r="BC1436" s="2">
        <f t="shared" si="682"/>
        <v>0</v>
      </c>
      <c r="BD1436" s="2">
        <f t="shared" si="682"/>
        <v>0</v>
      </c>
      <c r="BE1436" s="2">
        <f t="shared" si="682"/>
        <v>0</v>
      </c>
      <c r="BF1436" s="2">
        <f t="shared" si="682"/>
        <v>0</v>
      </c>
      <c r="BG1436" s="2">
        <f t="shared" si="682"/>
        <v>0</v>
      </c>
      <c r="BH1436" s="2">
        <f t="shared" si="682"/>
        <v>0</v>
      </c>
      <c r="BI1436" s="2">
        <f t="shared" si="682"/>
        <v>0</v>
      </c>
      <c r="BJ1436" s="2">
        <f t="shared" si="682"/>
        <v>0</v>
      </c>
      <c r="BK1436" s="2">
        <f t="shared" si="682"/>
        <v>0</v>
      </c>
      <c r="BL1436" s="2">
        <f t="shared" si="682"/>
        <v>0</v>
      </c>
      <c r="BM1436" s="2">
        <f t="shared" si="682"/>
        <v>0</v>
      </c>
      <c r="BN1436" s="2">
        <f t="shared" si="682"/>
        <v>0</v>
      </c>
      <c r="BO1436" s="2">
        <f t="shared" si="682"/>
        <v>0</v>
      </c>
    </row>
    <row r="1437" spans="1:67" outlineLevel="2">
      <c r="B1437" s="14"/>
      <c r="E1437" s="178"/>
      <c r="F1437" s="178"/>
    </row>
    <row r="1438" spans="1:67" outlineLevel="2">
      <c r="B1438" s="14" t="s">
        <v>17</v>
      </c>
      <c r="E1438" s="178"/>
      <c r="F1438" s="178"/>
      <c r="I1438" s="196" t="s">
        <v>336</v>
      </c>
      <c r="L1438" s="2">
        <f t="shared" ref="L1438:BO1438" si="683">SUM(L1433,L1436)</f>
        <v>0</v>
      </c>
      <c r="M1438" s="2">
        <f t="shared" si="683"/>
        <v>0</v>
      </c>
      <c r="N1438" s="2">
        <f t="shared" si="683"/>
        <v>0</v>
      </c>
      <c r="O1438" s="2">
        <f t="shared" si="683"/>
        <v>0</v>
      </c>
      <c r="P1438" s="2">
        <f t="shared" si="683"/>
        <v>0</v>
      </c>
      <c r="Q1438" s="2">
        <f t="shared" si="683"/>
        <v>0</v>
      </c>
      <c r="R1438" s="2">
        <f t="shared" si="683"/>
        <v>0</v>
      </c>
      <c r="S1438" s="2">
        <f t="shared" si="683"/>
        <v>0</v>
      </c>
      <c r="T1438" s="2">
        <f t="shared" si="683"/>
        <v>0</v>
      </c>
      <c r="U1438" s="2">
        <f t="shared" si="683"/>
        <v>0</v>
      </c>
      <c r="V1438" s="2">
        <f t="shared" si="683"/>
        <v>0</v>
      </c>
      <c r="W1438" s="2">
        <f t="shared" si="683"/>
        <v>0</v>
      </c>
      <c r="X1438" s="2">
        <f t="shared" si="683"/>
        <v>0</v>
      </c>
      <c r="Y1438" s="2">
        <f t="shared" si="683"/>
        <v>0</v>
      </c>
      <c r="Z1438" s="2">
        <f t="shared" si="683"/>
        <v>0</v>
      </c>
      <c r="AA1438" s="2">
        <f t="shared" si="683"/>
        <v>0</v>
      </c>
      <c r="AB1438" s="2">
        <f t="shared" si="683"/>
        <v>0</v>
      </c>
      <c r="AC1438" s="2">
        <f t="shared" si="683"/>
        <v>0</v>
      </c>
      <c r="AD1438" s="2">
        <f t="shared" si="683"/>
        <v>0</v>
      </c>
      <c r="AE1438" s="2">
        <f t="shared" si="683"/>
        <v>0</v>
      </c>
      <c r="AF1438" s="2">
        <f t="shared" si="683"/>
        <v>0</v>
      </c>
      <c r="AG1438" s="2">
        <f t="shared" si="683"/>
        <v>0</v>
      </c>
      <c r="AH1438" s="2">
        <f t="shared" si="683"/>
        <v>0</v>
      </c>
      <c r="AI1438" s="2">
        <f t="shared" si="683"/>
        <v>0</v>
      </c>
      <c r="AJ1438" s="2">
        <f t="shared" si="683"/>
        <v>0</v>
      </c>
      <c r="AK1438" s="2">
        <f t="shared" si="683"/>
        <v>0</v>
      </c>
      <c r="AL1438" s="2">
        <f t="shared" si="683"/>
        <v>0</v>
      </c>
      <c r="AM1438" s="2">
        <f t="shared" si="683"/>
        <v>0</v>
      </c>
      <c r="AN1438" s="2">
        <f t="shared" si="683"/>
        <v>0</v>
      </c>
      <c r="AO1438" s="2">
        <f t="shared" si="683"/>
        <v>0</v>
      </c>
      <c r="AP1438" s="2">
        <f t="shared" si="683"/>
        <v>0</v>
      </c>
      <c r="AQ1438" s="2">
        <f t="shared" si="683"/>
        <v>0</v>
      </c>
      <c r="AR1438" s="2">
        <f t="shared" si="683"/>
        <v>0</v>
      </c>
      <c r="AS1438" s="2">
        <f t="shared" si="683"/>
        <v>0</v>
      </c>
      <c r="AT1438" s="2">
        <f t="shared" si="683"/>
        <v>0</v>
      </c>
      <c r="AU1438" s="2">
        <f t="shared" si="683"/>
        <v>0</v>
      </c>
      <c r="AV1438" s="2">
        <f t="shared" si="683"/>
        <v>0</v>
      </c>
      <c r="AW1438" s="2">
        <f t="shared" si="683"/>
        <v>0</v>
      </c>
      <c r="AX1438" s="2">
        <f t="shared" si="683"/>
        <v>0</v>
      </c>
      <c r="AY1438" s="2">
        <f t="shared" si="683"/>
        <v>0</v>
      </c>
      <c r="AZ1438" s="2">
        <f t="shared" si="683"/>
        <v>0</v>
      </c>
      <c r="BA1438" s="2">
        <f t="shared" si="683"/>
        <v>0</v>
      </c>
      <c r="BB1438" s="2">
        <f t="shared" si="683"/>
        <v>0</v>
      </c>
      <c r="BC1438" s="2">
        <f t="shared" si="683"/>
        <v>0</v>
      </c>
      <c r="BD1438" s="2">
        <f t="shared" si="683"/>
        <v>0</v>
      </c>
      <c r="BE1438" s="2">
        <f t="shared" si="683"/>
        <v>0</v>
      </c>
      <c r="BF1438" s="2">
        <f t="shared" si="683"/>
        <v>0</v>
      </c>
      <c r="BG1438" s="2">
        <f t="shared" si="683"/>
        <v>0</v>
      </c>
      <c r="BH1438" s="2">
        <f t="shared" si="683"/>
        <v>0</v>
      </c>
      <c r="BI1438" s="2">
        <f t="shared" si="683"/>
        <v>0</v>
      </c>
      <c r="BJ1438" s="2">
        <f t="shared" si="683"/>
        <v>0</v>
      </c>
      <c r="BK1438" s="2">
        <f t="shared" si="683"/>
        <v>0</v>
      </c>
      <c r="BL1438" s="2">
        <f t="shared" si="683"/>
        <v>0</v>
      </c>
      <c r="BM1438" s="2">
        <f t="shared" si="683"/>
        <v>0</v>
      </c>
      <c r="BN1438" s="2">
        <f t="shared" si="683"/>
        <v>0</v>
      </c>
      <c r="BO1438" s="2">
        <f t="shared" si="683"/>
        <v>0</v>
      </c>
    </row>
    <row r="1439" spans="1:67" outlineLevel="2">
      <c r="E1439" s="178"/>
      <c r="F1439" s="178"/>
    </row>
    <row r="1440" spans="1:67" outlineLevel="1">
      <c r="A1440">
        <f>+A1432+1</f>
        <v>8</v>
      </c>
      <c r="B1440" s="13" t="s">
        <v>332</v>
      </c>
      <c r="C1440" s="159">
        <v>2019</v>
      </c>
      <c r="D1440" s="159">
        <v>12</v>
      </c>
      <c r="E1440" s="194">
        <v>448</v>
      </c>
      <c r="F1440" s="195">
        <v>0</v>
      </c>
      <c r="G1440" s="159">
        <v>60</v>
      </c>
      <c r="H1440" s="59">
        <f>(DATE(C1440,12,31)-DATE(C1440,D1440,1)+1)/365</f>
        <v>8.4931506849315067E-2</v>
      </c>
      <c r="I1440" s="177">
        <f>+$C$7</f>
        <v>2.5000000000000001E-2</v>
      </c>
      <c r="J1440" s="2">
        <f>NPV($C$4,M1440:BO1440)+L1440</f>
        <v>6621.5514090689931</v>
      </c>
      <c r="L1440" s="2">
        <f>+L1446</f>
        <v>0</v>
      </c>
      <c r="M1440" s="2">
        <f t="shared" ref="M1440:BO1440" si="684">+M1446</f>
        <v>0</v>
      </c>
      <c r="N1440" s="2">
        <f t="shared" si="684"/>
        <v>0</v>
      </c>
      <c r="O1440" s="2">
        <f t="shared" si="684"/>
        <v>0</v>
      </c>
      <c r="P1440" s="2">
        <f t="shared" si="684"/>
        <v>0</v>
      </c>
      <c r="Q1440" s="2">
        <f t="shared" si="684"/>
        <v>0</v>
      </c>
      <c r="R1440" s="2">
        <f t="shared" si="684"/>
        <v>0</v>
      </c>
      <c r="S1440" s="2">
        <f t="shared" si="684"/>
        <v>45.228678758751059</v>
      </c>
      <c r="T1440" s="2">
        <f t="shared" si="684"/>
        <v>545.8444980844431</v>
      </c>
      <c r="U1440" s="2">
        <f t="shared" si="684"/>
        <v>559.49061053655407</v>
      </c>
      <c r="V1440" s="2">
        <f t="shared" si="684"/>
        <v>573.47787579996793</v>
      </c>
      <c r="W1440" s="2">
        <f t="shared" si="684"/>
        <v>587.81482269496712</v>
      </c>
      <c r="X1440" s="2">
        <f t="shared" si="684"/>
        <v>602.51019326234132</v>
      </c>
      <c r="Y1440" s="2">
        <f t="shared" si="684"/>
        <v>617.57294809389975</v>
      </c>
      <c r="Z1440" s="2">
        <f t="shared" si="684"/>
        <v>633.01227179624721</v>
      </c>
      <c r="AA1440" s="2">
        <f t="shared" si="684"/>
        <v>648.83757859115349</v>
      </c>
      <c r="AB1440" s="2">
        <f t="shared" si="684"/>
        <v>665.05851805593227</v>
      </c>
      <c r="AC1440" s="2">
        <f t="shared" si="684"/>
        <v>681.68498100733052</v>
      </c>
      <c r="AD1440" s="2">
        <f t="shared" si="684"/>
        <v>698.72710553251375</v>
      </c>
      <c r="AE1440" s="2">
        <f t="shared" si="684"/>
        <v>716.19528317082666</v>
      </c>
      <c r="AF1440" s="2">
        <f t="shared" si="684"/>
        <v>734.10016525009723</v>
      </c>
      <c r="AG1440" s="2">
        <f t="shared" si="684"/>
        <v>752.45266938134955</v>
      </c>
      <c r="AH1440" s="2">
        <f t="shared" si="684"/>
        <v>771.26398611588331</v>
      </c>
      <c r="AI1440" s="2">
        <f t="shared" si="684"/>
        <v>790.54558576878037</v>
      </c>
      <c r="AJ1440" s="2">
        <f t="shared" si="684"/>
        <v>810.30922541299981</v>
      </c>
      <c r="AK1440" s="2">
        <f t="shared" si="684"/>
        <v>830.56695604832476</v>
      </c>
      <c r="AL1440" s="2">
        <f t="shared" si="684"/>
        <v>851.33112994953274</v>
      </c>
      <c r="AM1440" s="2">
        <f t="shared" si="684"/>
        <v>872.61440819827101</v>
      </c>
      <c r="AN1440" s="2">
        <f t="shared" si="684"/>
        <v>894.42976840322774</v>
      </c>
      <c r="AO1440" s="2">
        <f t="shared" si="684"/>
        <v>916.79051261330858</v>
      </c>
      <c r="AP1440" s="2">
        <f t="shared" si="684"/>
        <v>939.71027542864101</v>
      </c>
      <c r="AQ1440" s="2">
        <f t="shared" si="684"/>
        <v>963.2030323143573</v>
      </c>
      <c r="AR1440" s="2">
        <f t="shared" si="684"/>
        <v>987.28310812221605</v>
      </c>
      <c r="AS1440" s="2">
        <f t="shared" si="684"/>
        <v>1011.9651858252714</v>
      </c>
      <c r="AT1440" s="2">
        <f t="shared" si="684"/>
        <v>1037.2643154709031</v>
      </c>
      <c r="AU1440" s="2">
        <f t="shared" si="684"/>
        <v>1063.1959233576756</v>
      </c>
      <c r="AV1440" s="2">
        <f t="shared" si="684"/>
        <v>1089.7758214416176</v>
      </c>
      <c r="AW1440" s="2">
        <f t="shared" si="684"/>
        <v>1117.0202169776578</v>
      </c>
      <c r="AX1440" s="2">
        <f t="shared" si="684"/>
        <v>1144.9457224020991</v>
      </c>
      <c r="AY1440" s="2">
        <f t="shared" si="684"/>
        <v>1173.5693654621516</v>
      </c>
      <c r="AZ1440" s="2">
        <f t="shared" si="684"/>
        <v>1202.9085995987052</v>
      </c>
      <c r="BA1440" s="2">
        <f t="shared" si="684"/>
        <v>1232.9813145886728</v>
      </c>
      <c r="BB1440" s="2">
        <f t="shared" si="684"/>
        <v>1263.8058474533896</v>
      </c>
      <c r="BC1440" s="2">
        <f t="shared" si="684"/>
        <v>1295.4009936397244</v>
      </c>
      <c r="BD1440" s="2">
        <f t="shared" si="684"/>
        <v>1327.7860184807173</v>
      </c>
      <c r="BE1440" s="2">
        <f t="shared" si="684"/>
        <v>1360.9806689427353</v>
      </c>
      <c r="BF1440" s="2">
        <f t="shared" si="684"/>
        <v>1395.0051856663033</v>
      </c>
      <c r="BG1440" s="2">
        <f t="shared" si="684"/>
        <v>1429.8803153079612</v>
      </c>
      <c r="BH1440" s="2">
        <f t="shared" si="684"/>
        <v>1465.62732319066</v>
      </c>
      <c r="BI1440" s="2">
        <f t="shared" si="684"/>
        <v>1502.2680062704264</v>
      </c>
      <c r="BJ1440" s="2">
        <f t="shared" si="684"/>
        <v>1539.8247064271873</v>
      </c>
      <c r="BK1440" s="2">
        <f t="shared" si="684"/>
        <v>1578.320324087867</v>
      </c>
      <c r="BL1440" s="2">
        <f t="shared" si="684"/>
        <v>1617.7783321900633</v>
      </c>
      <c r="BM1440" s="2">
        <f t="shared" si="684"/>
        <v>1658.2227904948149</v>
      </c>
      <c r="BN1440" s="2">
        <f t="shared" si="684"/>
        <v>1699.678360257185</v>
      </c>
      <c r="BO1440" s="2">
        <f t="shared" si="684"/>
        <v>1742.1703192636148</v>
      </c>
    </row>
    <row r="1441" spans="1:67" outlineLevel="2">
      <c r="B1441" s="14" t="s">
        <v>324</v>
      </c>
      <c r="E1441" s="178"/>
      <c r="F1441" s="178"/>
      <c r="L1441" s="2">
        <f t="shared" ref="L1441:BO1441" si="685">IF(OR(L$10&lt;$C1440,L$10&gt;$C1440+$G1440),0,IF(L$10=$C1440,$E1440*(1+$I1440)^(L$10-$E$1382)*$H1440,IF(L$10=$C1440+$G1440,$E1440*(1+$I1440)^(L$10-$E$1382)*(1-$H1440),$E1440*(1+$I1440)^(L$10-$E$1382))))</f>
        <v>0</v>
      </c>
      <c r="M1441" s="2">
        <f t="shared" si="685"/>
        <v>0</v>
      </c>
      <c r="N1441" s="2">
        <f t="shared" si="685"/>
        <v>0</v>
      </c>
      <c r="O1441" s="2">
        <f t="shared" si="685"/>
        <v>0</v>
      </c>
      <c r="P1441" s="2">
        <f t="shared" si="685"/>
        <v>0</v>
      </c>
      <c r="Q1441" s="2">
        <f t="shared" si="685"/>
        <v>0</v>
      </c>
      <c r="R1441" s="2">
        <f t="shared" si="685"/>
        <v>0</v>
      </c>
      <c r="S1441" s="2">
        <f t="shared" si="685"/>
        <v>45.228678758751059</v>
      </c>
      <c r="T1441" s="2">
        <f t="shared" si="685"/>
        <v>545.8444980844431</v>
      </c>
      <c r="U1441" s="2">
        <f t="shared" si="685"/>
        <v>559.49061053655407</v>
      </c>
      <c r="V1441" s="2">
        <f t="shared" si="685"/>
        <v>573.47787579996793</v>
      </c>
      <c r="W1441" s="2">
        <f t="shared" si="685"/>
        <v>587.81482269496712</v>
      </c>
      <c r="X1441" s="2">
        <f t="shared" si="685"/>
        <v>602.51019326234132</v>
      </c>
      <c r="Y1441" s="2">
        <f t="shared" si="685"/>
        <v>617.57294809389975</v>
      </c>
      <c r="Z1441" s="2">
        <f t="shared" si="685"/>
        <v>633.01227179624721</v>
      </c>
      <c r="AA1441" s="2">
        <f t="shared" si="685"/>
        <v>648.83757859115349</v>
      </c>
      <c r="AB1441" s="2">
        <f t="shared" si="685"/>
        <v>665.05851805593227</v>
      </c>
      <c r="AC1441" s="2">
        <f t="shared" si="685"/>
        <v>681.68498100733052</v>
      </c>
      <c r="AD1441" s="2">
        <f t="shared" si="685"/>
        <v>698.72710553251375</v>
      </c>
      <c r="AE1441" s="2">
        <f t="shared" si="685"/>
        <v>716.19528317082666</v>
      </c>
      <c r="AF1441" s="2">
        <f t="shared" si="685"/>
        <v>734.10016525009723</v>
      </c>
      <c r="AG1441" s="2">
        <f t="shared" si="685"/>
        <v>752.45266938134955</v>
      </c>
      <c r="AH1441" s="2">
        <f t="shared" si="685"/>
        <v>771.26398611588331</v>
      </c>
      <c r="AI1441" s="2">
        <f t="shared" si="685"/>
        <v>790.54558576878037</v>
      </c>
      <c r="AJ1441" s="2">
        <f t="shared" si="685"/>
        <v>810.30922541299981</v>
      </c>
      <c r="AK1441" s="2">
        <f t="shared" si="685"/>
        <v>830.56695604832476</v>
      </c>
      <c r="AL1441" s="2">
        <f t="shared" si="685"/>
        <v>851.33112994953274</v>
      </c>
      <c r="AM1441" s="2">
        <f t="shared" si="685"/>
        <v>872.61440819827101</v>
      </c>
      <c r="AN1441" s="2">
        <f t="shared" si="685"/>
        <v>894.42976840322774</v>
      </c>
      <c r="AO1441" s="2">
        <f t="shared" si="685"/>
        <v>916.79051261330858</v>
      </c>
      <c r="AP1441" s="2">
        <f t="shared" si="685"/>
        <v>939.71027542864101</v>
      </c>
      <c r="AQ1441" s="2">
        <f t="shared" si="685"/>
        <v>963.2030323143573</v>
      </c>
      <c r="AR1441" s="2">
        <f t="shared" si="685"/>
        <v>987.28310812221605</v>
      </c>
      <c r="AS1441" s="2">
        <f t="shared" si="685"/>
        <v>1011.9651858252714</v>
      </c>
      <c r="AT1441" s="2">
        <f t="shared" si="685"/>
        <v>1037.2643154709031</v>
      </c>
      <c r="AU1441" s="2">
        <f t="shared" si="685"/>
        <v>1063.1959233576756</v>
      </c>
      <c r="AV1441" s="2">
        <f t="shared" si="685"/>
        <v>1089.7758214416176</v>
      </c>
      <c r="AW1441" s="2">
        <f t="shared" si="685"/>
        <v>1117.0202169776578</v>
      </c>
      <c r="AX1441" s="2">
        <f t="shared" si="685"/>
        <v>1144.9457224020991</v>
      </c>
      <c r="AY1441" s="2">
        <f t="shared" si="685"/>
        <v>1173.5693654621516</v>
      </c>
      <c r="AZ1441" s="2">
        <f t="shared" si="685"/>
        <v>1202.9085995987052</v>
      </c>
      <c r="BA1441" s="2">
        <f t="shared" si="685"/>
        <v>1232.9813145886728</v>
      </c>
      <c r="BB1441" s="2">
        <f t="shared" si="685"/>
        <v>1263.8058474533896</v>
      </c>
      <c r="BC1441" s="2">
        <f t="shared" si="685"/>
        <v>1295.4009936397244</v>
      </c>
      <c r="BD1441" s="2">
        <f t="shared" si="685"/>
        <v>1327.7860184807173</v>
      </c>
      <c r="BE1441" s="2">
        <f t="shared" si="685"/>
        <v>1360.9806689427353</v>
      </c>
      <c r="BF1441" s="2">
        <f t="shared" si="685"/>
        <v>1395.0051856663033</v>
      </c>
      <c r="BG1441" s="2">
        <f t="shared" si="685"/>
        <v>1429.8803153079612</v>
      </c>
      <c r="BH1441" s="2">
        <f t="shared" si="685"/>
        <v>1465.62732319066</v>
      </c>
      <c r="BI1441" s="2">
        <f t="shared" si="685"/>
        <v>1502.2680062704264</v>
      </c>
      <c r="BJ1441" s="2">
        <f t="shared" si="685"/>
        <v>1539.8247064271873</v>
      </c>
      <c r="BK1441" s="2">
        <f t="shared" si="685"/>
        <v>1578.320324087867</v>
      </c>
      <c r="BL1441" s="2">
        <f t="shared" si="685"/>
        <v>1617.7783321900633</v>
      </c>
      <c r="BM1441" s="2">
        <f t="shared" si="685"/>
        <v>1658.2227904948149</v>
      </c>
      <c r="BN1441" s="2">
        <f t="shared" si="685"/>
        <v>1699.678360257185</v>
      </c>
      <c r="BO1441" s="2">
        <f t="shared" si="685"/>
        <v>1742.1703192636148</v>
      </c>
    </row>
    <row r="1442" spans="1:67" outlineLevel="2">
      <c r="B1442" s="14"/>
      <c r="E1442" s="178"/>
      <c r="F1442" s="178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</row>
    <row r="1443" spans="1:67" outlineLevel="2">
      <c r="B1443" s="15" t="s">
        <v>325</v>
      </c>
      <c r="E1443" s="178"/>
      <c r="F1443" s="178"/>
      <c r="L1443" s="18">
        <v>0</v>
      </c>
      <c r="M1443" s="18">
        <v>0</v>
      </c>
      <c r="N1443" s="18">
        <v>0</v>
      </c>
      <c r="O1443" s="18">
        <v>0</v>
      </c>
      <c r="P1443" s="18">
        <v>0</v>
      </c>
      <c r="Q1443" s="18">
        <v>0</v>
      </c>
      <c r="R1443" s="18">
        <v>0</v>
      </c>
      <c r="S1443" s="18">
        <v>8.3909473419189453</v>
      </c>
      <c r="T1443" s="18">
        <v>141.48591613769531</v>
      </c>
      <c r="U1443" s="18">
        <v>141.48585510253906</v>
      </c>
      <c r="V1443" s="18">
        <v>141.48591613769531</v>
      </c>
      <c r="W1443" s="18">
        <v>141.48590087890625</v>
      </c>
      <c r="X1443" s="18">
        <v>141.48591613769531</v>
      </c>
      <c r="Y1443" s="18">
        <v>141.48591613769531</v>
      </c>
      <c r="Z1443" s="18">
        <v>141.48590087890625</v>
      </c>
      <c r="AA1443" s="18">
        <v>141.48588562011719</v>
      </c>
      <c r="AB1443" s="18">
        <v>141.48583984375</v>
      </c>
      <c r="AC1443" s="18">
        <v>141.4859619140625</v>
      </c>
      <c r="AD1443" s="18">
        <v>141.48590087890625</v>
      </c>
      <c r="AE1443" s="18">
        <v>141.4859619140625</v>
      </c>
      <c r="AF1443" s="18">
        <v>141.48591613769531</v>
      </c>
      <c r="AG1443" s="18">
        <v>141.48590087890625</v>
      </c>
      <c r="AH1443" s="18">
        <v>141.48590087890625</v>
      </c>
      <c r="AI1443" s="18">
        <v>141.4859619140625</v>
      </c>
      <c r="AJ1443" s="18">
        <v>141.48593139648438</v>
      </c>
      <c r="AK1443" s="18">
        <v>141.48588562011719</v>
      </c>
      <c r="AL1443" s="18">
        <v>141.48594665527344</v>
      </c>
      <c r="AM1443" s="18">
        <v>141.48587036132813</v>
      </c>
      <c r="AN1443" s="18">
        <v>141.48594665527344</v>
      </c>
      <c r="AO1443" s="18">
        <v>141.48590087890625</v>
      </c>
      <c r="AP1443" s="18">
        <v>141.48582458496094</v>
      </c>
      <c r="AQ1443" s="18">
        <v>141.48594665527344</v>
      </c>
      <c r="AR1443" s="18">
        <v>141.48593139648438</v>
      </c>
      <c r="AS1443" s="18">
        <v>141.4859619140625</v>
      </c>
      <c r="AT1443" s="18">
        <v>141.48591613769531</v>
      </c>
      <c r="AU1443" s="18">
        <v>141.48594665527344</v>
      </c>
      <c r="AV1443" s="18">
        <v>141.48597717285156</v>
      </c>
      <c r="AW1443" s="18">
        <v>141.48591613769531</v>
      </c>
      <c r="AX1443" s="18">
        <v>141.48591613769531</v>
      </c>
      <c r="AY1443" s="18">
        <v>141.48600769042969</v>
      </c>
      <c r="AZ1443" s="18">
        <v>141.48593139648438</v>
      </c>
      <c r="BA1443" s="18">
        <v>141.48593139648438</v>
      </c>
      <c r="BB1443" s="18">
        <v>141.48593139648438</v>
      </c>
      <c r="BC1443" s="18">
        <v>141.48599243164063</v>
      </c>
      <c r="BD1443" s="18">
        <v>141.4859619140625</v>
      </c>
      <c r="BE1443" s="18">
        <v>141.48593139648438</v>
      </c>
      <c r="BF1443" s="18">
        <v>141.48594665527344</v>
      </c>
      <c r="BG1443" s="18">
        <v>141.48591613769531</v>
      </c>
      <c r="BH1443" s="18">
        <v>141.4859619140625</v>
      </c>
      <c r="BI1443" s="18">
        <v>141.4859619140625</v>
      </c>
      <c r="BJ1443" s="18">
        <v>141.48593139648438</v>
      </c>
      <c r="BK1443" s="18">
        <v>141.48597717285156</v>
      </c>
      <c r="BL1443" s="18">
        <v>141.48597717285156</v>
      </c>
      <c r="BM1443" s="18">
        <v>141.48597717285156</v>
      </c>
      <c r="BN1443" s="18">
        <v>141.4859619140625</v>
      </c>
      <c r="BO1443" s="18">
        <v>141.48590087890625</v>
      </c>
    </row>
    <row r="1444" spans="1:67" outlineLevel="2">
      <c r="B1444" s="14" t="s">
        <v>326</v>
      </c>
      <c r="E1444" s="178"/>
      <c r="F1444" s="178"/>
      <c r="L1444" s="2">
        <f t="shared" ref="L1444:BO1444" si="686">IF(L$10&lt;$C1440,0,$F1440*L1443*(1+$I1440)^(L$10-$E$1382))</f>
        <v>0</v>
      </c>
      <c r="M1444" s="2">
        <f t="shared" si="686"/>
        <v>0</v>
      </c>
      <c r="N1444" s="2">
        <f t="shared" si="686"/>
        <v>0</v>
      </c>
      <c r="O1444" s="2">
        <f t="shared" si="686"/>
        <v>0</v>
      </c>
      <c r="P1444" s="2">
        <f t="shared" si="686"/>
        <v>0</v>
      </c>
      <c r="Q1444" s="2">
        <f t="shared" si="686"/>
        <v>0</v>
      </c>
      <c r="R1444" s="2">
        <f t="shared" si="686"/>
        <v>0</v>
      </c>
      <c r="S1444" s="2">
        <f t="shared" si="686"/>
        <v>0</v>
      </c>
      <c r="T1444" s="2">
        <f t="shared" si="686"/>
        <v>0</v>
      </c>
      <c r="U1444" s="2">
        <f t="shared" si="686"/>
        <v>0</v>
      </c>
      <c r="V1444" s="2">
        <f t="shared" si="686"/>
        <v>0</v>
      </c>
      <c r="W1444" s="2">
        <f t="shared" si="686"/>
        <v>0</v>
      </c>
      <c r="X1444" s="2">
        <f t="shared" si="686"/>
        <v>0</v>
      </c>
      <c r="Y1444" s="2">
        <f t="shared" si="686"/>
        <v>0</v>
      </c>
      <c r="Z1444" s="2">
        <f t="shared" si="686"/>
        <v>0</v>
      </c>
      <c r="AA1444" s="2">
        <f t="shared" si="686"/>
        <v>0</v>
      </c>
      <c r="AB1444" s="2">
        <f t="shared" si="686"/>
        <v>0</v>
      </c>
      <c r="AC1444" s="2">
        <f t="shared" si="686"/>
        <v>0</v>
      </c>
      <c r="AD1444" s="2">
        <f t="shared" si="686"/>
        <v>0</v>
      </c>
      <c r="AE1444" s="2">
        <f t="shared" si="686"/>
        <v>0</v>
      </c>
      <c r="AF1444" s="2">
        <f t="shared" si="686"/>
        <v>0</v>
      </c>
      <c r="AG1444" s="2">
        <f t="shared" si="686"/>
        <v>0</v>
      </c>
      <c r="AH1444" s="2">
        <f t="shared" si="686"/>
        <v>0</v>
      </c>
      <c r="AI1444" s="2">
        <f t="shared" si="686"/>
        <v>0</v>
      </c>
      <c r="AJ1444" s="2">
        <f t="shared" si="686"/>
        <v>0</v>
      </c>
      <c r="AK1444" s="2">
        <f t="shared" si="686"/>
        <v>0</v>
      </c>
      <c r="AL1444" s="2">
        <f t="shared" si="686"/>
        <v>0</v>
      </c>
      <c r="AM1444" s="2">
        <f t="shared" si="686"/>
        <v>0</v>
      </c>
      <c r="AN1444" s="2">
        <f t="shared" si="686"/>
        <v>0</v>
      </c>
      <c r="AO1444" s="2">
        <f t="shared" si="686"/>
        <v>0</v>
      </c>
      <c r="AP1444" s="2">
        <f t="shared" si="686"/>
        <v>0</v>
      </c>
      <c r="AQ1444" s="2">
        <f t="shared" si="686"/>
        <v>0</v>
      </c>
      <c r="AR1444" s="2">
        <f t="shared" si="686"/>
        <v>0</v>
      </c>
      <c r="AS1444" s="2">
        <f t="shared" si="686"/>
        <v>0</v>
      </c>
      <c r="AT1444" s="2">
        <f t="shared" si="686"/>
        <v>0</v>
      </c>
      <c r="AU1444" s="2">
        <f t="shared" si="686"/>
        <v>0</v>
      </c>
      <c r="AV1444" s="2">
        <f t="shared" si="686"/>
        <v>0</v>
      </c>
      <c r="AW1444" s="2">
        <f t="shared" si="686"/>
        <v>0</v>
      </c>
      <c r="AX1444" s="2">
        <f t="shared" si="686"/>
        <v>0</v>
      </c>
      <c r="AY1444" s="2">
        <f t="shared" si="686"/>
        <v>0</v>
      </c>
      <c r="AZ1444" s="2">
        <f t="shared" si="686"/>
        <v>0</v>
      </c>
      <c r="BA1444" s="2">
        <f t="shared" si="686"/>
        <v>0</v>
      </c>
      <c r="BB1444" s="2">
        <f t="shared" si="686"/>
        <v>0</v>
      </c>
      <c r="BC1444" s="2">
        <f t="shared" si="686"/>
        <v>0</v>
      </c>
      <c r="BD1444" s="2">
        <f t="shared" si="686"/>
        <v>0</v>
      </c>
      <c r="BE1444" s="2">
        <f t="shared" si="686"/>
        <v>0</v>
      </c>
      <c r="BF1444" s="2">
        <f t="shared" si="686"/>
        <v>0</v>
      </c>
      <c r="BG1444" s="2">
        <f t="shared" si="686"/>
        <v>0</v>
      </c>
      <c r="BH1444" s="2">
        <f t="shared" si="686"/>
        <v>0</v>
      </c>
      <c r="BI1444" s="2">
        <f t="shared" si="686"/>
        <v>0</v>
      </c>
      <c r="BJ1444" s="2">
        <f t="shared" si="686"/>
        <v>0</v>
      </c>
      <c r="BK1444" s="2">
        <f t="shared" si="686"/>
        <v>0</v>
      </c>
      <c r="BL1444" s="2">
        <f t="shared" si="686"/>
        <v>0</v>
      </c>
      <c r="BM1444" s="2">
        <f t="shared" si="686"/>
        <v>0</v>
      </c>
      <c r="BN1444" s="2">
        <f t="shared" si="686"/>
        <v>0</v>
      </c>
      <c r="BO1444" s="2">
        <f t="shared" si="686"/>
        <v>0</v>
      </c>
    </row>
    <row r="1445" spans="1:67" outlineLevel="2">
      <c r="B1445" s="14"/>
      <c r="E1445" s="178"/>
      <c r="F1445" s="178"/>
    </row>
    <row r="1446" spans="1:67" outlineLevel="2">
      <c r="B1446" s="14" t="s">
        <v>17</v>
      </c>
      <c r="E1446" s="178"/>
      <c r="F1446" s="178"/>
      <c r="I1446" s="196" t="s">
        <v>333</v>
      </c>
      <c r="L1446" s="2">
        <f t="shared" ref="L1446:BO1446" si="687">SUM(L1441,L1444)</f>
        <v>0</v>
      </c>
      <c r="M1446" s="2">
        <f t="shared" si="687"/>
        <v>0</v>
      </c>
      <c r="N1446" s="2">
        <f t="shared" si="687"/>
        <v>0</v>
      </c>
      <c r="O1446" s="2">
        <f t="shared" si="687"/>
        <v>0</v>
      </c>
      <c r="P1446" s="2">
        <f t="shared" si="687"/>
        <v>0</v>
      </c>
      <c r="Q1446" s="2">
        <f t="shared" si="687"/>
        <v>0</v>
      </c>
      <c r="R1446" s="2">
        <f t="shared" si="687"/>
        <v>0</v>
      </c>
      <c r="S1446" s="2">
        <f t="shared" si="687"/>
        <v>45.228678758751059</v>
      </c>
      <c r="T1446" s="2">
        <f t="shared" si="687"/>
        <v>545.8444980844431</v>
      </c>
      <c r="U1446" s="2">
        <f t="shared" si="687"/>
        <v>559.49061053655407</v>
      </c>
      <c r="V1446" s="2">
        <f t="shared" si="687"/>
        <v>573.47787579996793</v>
      </c>
      <c r="W1446" s="2">
        <f t="shared" si="687"/>
        <v>587.81482269496712</v>
      </c>
      <c r="X1446" s="2">
        <f t="shared" si="687"/>
        <v>602.51019326234132</v>
      </c>
      <c r="Y1446" s="2">
        <f t="shared" si="687"/>
        <v>617.57294809389975</v>
      </c>
      <c r="Z1446" s="2">
        <f t="shared" si="687"/>
        <v>633.01227179624721</v>
      </c>
      <c r="AA1446" s="2">
        <f t="shared" si="687"/>
        <v>648.83757859115349</v>
      </c>
      <c r="AB1446" s="2">
        <f t="shared" si="687"/>
        <v>665.05851805593227</v>
      </c>
      <c r="AC1446" s="2">
        <f t="shared" si="687"/>
        <v>681.68498100733052</v>
      </c>
      <c r="AD1446" s="2">
        <f t="shared" si="687"/>
        <v>698.72710553251375</v>
      </c>
      <c r="AE1446" s="2">
        <f t="shared" si="687"/>
        <v>716.19528317082666</v>
      </c>
      <c r="AF1446" s="2">
        <f t="shared" si="687"/>
        <v>734.10016525009723</v>
      </c>
      <c r="AG1446" s="2">
        <f t="shared" si="687"/>
        <v>752.45266938134955</v>
      </c>
      <c r="AH1446" s="2">
        <f t="shared" si="687"/>
        <v>771.26398611588331</v>
      </c>
      <c r="AI1446" s="2">
        <f t="shared" si="687"/>
        <v>790.54558576878037</v>
      </c>
      <c r="AJ1446" s="2">
        <f t="shared" si="687"/>
        <v>810.30922541299981</v>
      </c>
      <c r="AK1446" s="2">
        <f t="shared" si="687"/>
        <v>830.56695604832476</v>
      </c>
      <c r="AL1446" s="2">
        <f t="shared" si="687"/>
        <v>851.33112994953274</v>
      </c>
      <c r="AM1446" s="2">
        <f t="shared" si="687"/>
        <v>872.61440819827101</v>
      </c>
      <c r="AN1446" s="2">
        <f t="shared" si="687"/>
        <v>894.42976840322774</v>
      </c>
      <c r="AO1446" s="2">
        <f t="shared" si="687"/>
        <v>916.79051261330858</v>
      </c>
      <c r="AP1446" s="2">
        <f t="shared" si="687"/>
        <v>939.71027542864101</v>
      </c>
      <c r="AQ1446" s="2">
        <f t="shared" si="687"/>
        <v>963.2030323143573</v>
      </c>
      <c r="AR1446" s="2">
        <f t="shared" si="687"/>
        <v>987.28310812221605</v>
      </c>
      <c r="AS1446" s="2">
        <f t="shared" si="687"/>
        <v>1011.9651858252714</v>
      </c>
      <c r="AT1446" s="2">
        <f t="shared" si="687"/>
        <v>1037.2643154709031</v>
      </c>
      <c r="AU1446" s="2">
        <f t="shared" si="687"/>
        <v>1063.1959233576756</v>
      </c>
      <c r="AV1446" s="2">
        <f t="shared" si="687"/>
        <v>1089.7758214416176</v>
      </c>
      <c r="AW1446" s="2">
        <f t="shared" si="687"/>
        <v>1117.0202169776578</v>
      </c>
      <c r="AX1446" s="2">
        <f t="shared" si="687"/>
        <v>1144.9457224020991</v>
      </c>
      <c r="AY1446" s="2">
        <f t="shared" si="687"/>
        <v>1173.5693654621516</v>
      </c>
      <c r="AZ1446" s="2">
        <f t="shared" si="687"/>
        <v>1202.9085995987052</v>
      </c>
      <c r="BA1446" s="2">
        <f t="shared" si="687"/>
        <v>1232.9813145886728</v>
      </c>
      <c r="BB1446" s="2">
        <f t="shared" si="687"/>
        <v>1263.8058474533896</v>
      </c>
      <c r="BC1446" s="2">
        <f t="shared" si="687"/>
        <v>1295.4009936397244</v>
      </c>
      <c r="BD1446" s="2">
        <f t="shared" si="687"/>
        <v>1327.7860184807173</v>
      </c>
      <c r="BE1446" s="2">
        <f t="shared" si="687"/>
        <v>1360.9806689427353</v>
      </c>
      <c r="BF1446" s="2">
        <f t="shared" si="687"/>
        <v>1395.0051856663033</v>
      </c>
      <c r="BG1446" s="2">
        <f t="shared" si="687"/>
        <v>1429.8803153079612</v>
      </c>
      <c r="BH1446" s="2">
        <f t="shared" si="687"/>
        <v>1465.62732319066</v>
      </c>
      <c r="BI1446" s="2">
        <f t="shared" si="687"/>
        <v>1502.2680062704264</v>
      </c>
      <c r="BJ1446" s="2">
        <f t="shared" si="687"/>
        <v>1539.8247064271873</v>
      </c>
      <c r="BK1446" s="2">
        <f t="shared" si="687"/>
        <v>1578.320324087867</v>
      </c>
      <c r="BL1446" s="2">
        <f t="shared" si="687"/>
        <v>1617.7783321900633</v>
      </c>
      <c r="BM1446" s="2">
        <f t="shared" si="687"/>
        <v>1658.2227904948149</v>
      </c>
      <c r="BN1446" s="2">
        <f t="shared" si="687"/>
        <v>1699.678360257185</v>
      </c>
      <c r="BO1446" s="2">
        <f t="shared" si="687"/>
        <v>1742.1703192636148</v>
      </c>
    </row>
    <row r="1447" spans="1:67" outlineLevel="2">
      <c r="E1447" s="178"/>
      <c r="F1447" s="178"/>
    </row>
    <row r="1448" spans="1:67" outlineLevel="1">
      <c r="A1448">
        <f>+A1440+1</f>
        <v>9</v>
      </c>
      <c r="B1448" s="13" t="s">
        <v>624</v>
      </c>
      <c r="C1448" s="159">
        <v>2020</v>
      </c>
      <c r="D1448" s="159">
        <v>10</v>
      </c>
      <c r="E1448" s="194">
        <v>1640</v>
      </c>
      <c r="F1448" s="195">
        <v>6.2</v>
      </c>
      <c r="G1448" s="159">
        <v>20</v>
      </c>
      <c r="H1448" s="59">
        <f>(DATE(C1448,12,31)-DATE(C1448,D1448,1)+1)/365</f>
        <v>0.25205479452054796</v>
      </c>
      <c r="I1448" s="177">
        <f>+$C$7</f>
        <v>2.5000000000000001E-2</v>
      </c>
      <c r="J1448" s="2">
        <f>NPV($C$4,M1448:BO1448)+L1448</f>
        <v>25682.199679528283</v>
      </c>
      <c r="L1448" s="2">
        <f>+L1454</f>
        <v>0</v>
      </c>
      <c r="M1448" s="2">
        <f t="shared" ref="M1448:BO1448" si="688">+M1454</f>
        <v>0</v>
      </c>
      <c r="N1448" s="2">
        <f t="shared" si="688"/>
        <v>0</v>
      </c>
      <c r="O1448" s="2">
        <f t="shared" si="688"/>
        <v>0</v>
      </c>
      <c r="P1448" s="2">
        <f t="shared" si="688"/>
        <v>0</v>
      </c>
      <c r="Q1448" s="2">
        <f t="shared" si="688"/>
        <v>0</v>
      </c>
      <c r="R1448" s="2">
        <f t="shared" si="688"/>
        <v>0</v>
      </c>
      <c r="S1448" s="2">
        <f t="shared" si="688"/>
        <v>0</v>
      </c>
      <c r="T1448" s="2">
        <f t="shared" si="688"/>
        <v>869.85713515992916</v>
      </c>
      <c r="U1448" s="2">
        <f t="shared" si="688"/>
        <v>3404.9717819207594</v>
      </c>
      <c r="V1448" s="2">
        <f t="shared" si="688"/>
        <v>3490.0960764687788</v>
      </c>
      <c r="W1448" s="2">
        <f t="shared" si="688"/>
        <v>3577.3484783804979</v>
      </c>
      <c r="X1448" s="2">
        <f t="shared" si="688"/>
        <v>3666.7824448050587</v>
      </c>
      <c r="Y1448" s="2">
        <f t="shared" si="688"/>
        <v>3758.4517450985104</v>
      </c>
      <c r="Z1448" s="2">
        <f t="shared" si="688"/>
        <v>3852.413038725972</v>
      </c>
      <c r="AA1448" s="2">
        <f t="shared" si="688"/>
        <v>3948.7233646941222</v>
      </c>
      <c r="AB1448" s="2">
        <f t="shared" si="688"/>
        <v>4047.4417296932761</v>
      </c>
      <c r="AC1448" s="2">
        <f t="shared" si="688"/>
        <v>4148.6274850317614</v>
      </c>
      <c r="AD1448" s="2">
        <f t="shared" si="688"/>
        <v>4252.3431721575553</v>
      </c>
      <c r="AE1448" s="2">
        <f t="shared" si="688"/>
        <v>4358.6517514614943</v>
      </c>
      <c r="AF1448" s="2">
        <f t="shared" si="688"/>
        <v>4467.6183552889843</v>
      </c>
      <c r="AG1448" s="2">
        <f t="shared" si="688"/>
        <v>4579.3084963792317</v>
      </c>
      <c r="AH1448" s="2">
        <f t="shared" si="688"/>
        <v>4693.7912087887116</v>
      </c>
      <c r="AI1448" s="2">
        <f t="shared" si="688"/>
        <v>4811.1359890084295</v>
      </c>
      <c r="AJ1448" s="2">
        <f t="shared" si="688"/>
        <v>4931.4147309608406</v>
      </c>
      <c r="AK1448" s="2">
        <f t="shared" si="688"/>
        <v>5054.6997484519807</v>
      </c>
      <c r="AL1448" s="2">
        <f t="shared" si="688"/>
        <v>5181.0672421632798</v>
      </c>
      <c r="AM1448" s="2">
        <f t="shared" si="688"/>
        <v>5310.5939232173614</v>
      </c>
      <c r="AN1448" s="2">
        <f t="shared" si="688"/>
        <v>4017.9969466756261</v>
      </c>
      <c r="AO1448" s="2">
        <f t="shared" si="688"/>
        <v>0</v>
      </c>
      <c r="AP1448" s="2">
        <f t="shared" si="688"/>
        <v>0</v>
      </c>
      <c r="AQ1448" s="2">
        <f t="shared" si="688"/>
        <v>0</v>
      </c>
      <c r="AR1448" s="2">
        <f t="shared" si="688"/>
        <v>0</v>
      </c>
      <c r="AS1448" s="2">
        <f t="shared" si="688"/>
        <v>0</v>
      </c>
      <c r="AT1448" s="2">
        <f t="shared" si="688"/>
        <v>0</v>
      </c>
      <c r="AU1448" s="2">
        <f t="shared" si="688"/>
        <v>0</v>
      </c>
      <c r="AV1448" s="2">
        <f t="shared" si="688"/>
        <v>0</v>
      </c>
      <c r="AW1448" s="2">
        <f t="shared" si="688"/>
        <v>0</v>
      </c>
      <c r="AX1448" s="2">
        <f t="shared" si="688"/>
        <v>0</v>
      </c>
      <c r="AY1448" s="2">
        <f t="shared" si="688"/>
        <v>0</v>
      </c>
      <c r="AZ1448" s="2">
        <f t="shared" si="688"/>
        <v>0</v>
      </c>
      <c r="BA1448" s="2">
        <f t="shared" si="688"/>
        <v>0</v>
      </c>
      <c r="BB1448" s="2">
        <f t="shared" si="688"/>
        <v>0</v>
      </c>
      <c r="BC1448" s="2">
        <f t="shared" si="688"/>
        <v>0</v>
      </c>
      <c r="BD1448" s="2">
        <f t="shared" si="688"/>
        <v>0</v>
      </c>
      <c r="BE1448" s="2">
        <f t="shared" si="688"/>
        <v>0</v>
      </c>
      <c r="BF1448" s="2">
        <f t="shared" si="688"/>
        <v>0</v>
      </c>
      <c r="BG1448" s="2">
        <f t="shared" si="688"/>
        <v>0</v>
      </c>
      <c r="BH1448" s="2">
        <f t="shared" si="688"/>
        <v>0</v>
      </c>
      <c r="BI1448" s="2">
        <f t="shared" si="688"/>
        <v>0</v>
      </c>
      <c r="BJ1448" s="2">
        <f t="shared" si="688"/>
        <v>0</v>
      </c>
      <c r="BK1448" s="2">
        <f t="shared" si="688"/>
        <v>0</v>
      </c>
      <c r="BL1448" s="2">
        <f t="shared" si="688"/>
        <v>0</v>
      </c>
      <c r="BM1448" s="2">
        <f t="shared" si="688"/>
        <v>0</v>
      </c>
      <c r="BN1448" s="2">
        <f t="shared" si="688"/>
        <v>0</v>
      </c>
      <c r="BO1448" s="2">
        <f t="shared" si="688"/>
        <v>0</v>
      </c>
    </row>
    <row r="1449" spans="1:67" outlineLevel="2">
      <c r="B1449" s="14" t="s">
        <v>324</v>
      </c>
      <c r="E1449" s="178"/>
      <c r="F1449" s="178"/>
      <c r="L1449" s="2">
        <f t="shared" ref="L1449:BO1449" si="689">IF(OR(L$10&lt;$C1448,L$10&gt;$C1448+$G1448),0,IF(L$10=$C1448,$E1448*(1+$I1448)^(L$10-$E$1382)*$H1448,IF(L$10=$C1448+$G1448,$E1448*(1+$I1448)^(L$10-$E$1382)*(1-$H1448),$E1448*(1+$I1448)^(L$10-$E$1382))))</f>
        <v>0</v>
      </c>
      <c r="M1449" s="2">
        <f t="shared" si="689"/>
        <v>0</v>
      </c>
      <c r="N1449" s="2">
        <f t="shared" si="689"/>
        <v>0</v>
      </c>
      <c r="O1449" s="2">
        <f t="shared" si="689"/>
        <v>0</v>
      </c>
      <c r="P1449" s="2">
        <f t="shared" si="689"/>
        <v>0</v>
      </c>
      <c r="Q1449" s="2">
        <f t="shared" si="689"/>
        <v>0</v>
      </c>
      <c r="R1449" s="2">
        <f t="shared" si="689"/>
        <v>0</v>
      </c>
      <c r="S1449" s="2">
        <f t="shared" si="689"/>
        <v>0</v>
      </c>
      <c r="T1449" s="2">
        <f t="shared" si="689"/>
        <v>503.65103883916822</v>
      </c>
      <c r="U1449" s="2">
        <f t="shared" si="689"/>
        <v>2048.1352707141714</v>
      </c>
      <c r="V1449" s="2">
        <f t="shared" si="689"/>
        <v>2099.3386524820257</v>
      </c>
      <c r="W1449" s="2">
        <f t="shared" si="689"/>
        <v>2151.8221187940762</v>
      </c>
      <c r="X1449" s="2">
        <f t="shared" si="689"/>
        <v>2205.6176717639278</v>
      </c>
      <c r="Y1449" s="2">
        <f t="shared" si="689"/>
        <v>2260.7581135580263</v>
      </c>
      <c r="Z1449" s="2">
        <f t="shared" si="689"/>
        <v>2317.2770663969764</v>
      </c>
      <c r="AA1449" s="2">
        <f t="shared" si="689"/>
        <v>2375.2089930569014</v>
      </c>
      <c r="AB1449" s="2">
        <f t="shared" si="689"/>
        <v>2434.5892178833237</v>
      </c>
      <c r="AC1449" s="2">
        <f t="shared" si="689"/>
        <v>2495.4539483304061</v>
      </c>
      <c r="AD1449" s="2">
        <f t="shared" si="689"/>
        <v>2557.8402970386664</v>
      </c>
      <c r="AE1449" s="2">
        <f t="shared" si="689"/>
        <v>2621.7863044646333</v>
      </c>
      <c r="AF1449" s="2">
        <f t="shared" si="689"/>
        <v>2687.3309620762489</v>
      </c>
      <c r="AG1449" s="2">
        <f t="shared" si="689"/>
        <v>2754.5142361281546</v>
      </c>
      <c r="AH1449" s="2">
        <f t="shared" si="689"/>
        <v>2823.3770920313582</v>
      </c>
      <c r="AI1449" s="2">
        <f t="shared" si="689"/>
        <v>2893.9615193321424</v>
      </c>
      <c r="AJ1449" s="2">
        <f t="shared" si="689"/>
        <v>2966.3105573154457</v>
      </c>
      <c r="AK1449" s="2">
        <f t="shared" si="689"/>
        <v>3040.4683212483314</v>
      </c>
      <c r="AL1449" s="2">
        <f t="shared" si="689"/>
        <v>3116.4800292795394</v>
      </c>
      <c r="AM1449" s="2">
        <f t="shared" si="689"/>
        <v>3194.3920300115278</v>
      </c>
      <c r="AN1449" s="2">
        <f t="shared" si="689"/>
        <v>2448.9609583506185</v>
      </c>
      <c r="AO1449" s="2">
        <f t="shared" si="689"/>
        <v>0</v>
      </c>
      <c r="AP1449" s="2">
        <f t="shared" si="689"/>
        <v>0</v>
      </c>
      <c r="AQ1449" s="2">
        <f t="shared" si="689"/>
        <v>0</v>
      </c>
      <c r="AR1449" s="2">
        <f t="shared" si="689"/>
        <v>0</v>
      </c>
      <c r="AS1449" s="2">
        <f t="shared" si="689"/>
        <v>0</v>
      </c>
      <c r="AT1449" s="2">
        <f t="shared" si="689"/>
        <v>0</v>
      </c>
      <c r="AU1449" s="2">
        <f t="shared" si="689"/>
        <v>0</v>
      </c>
      <c r="AV1449" s="2">
        <f t="shared" si="689"/>
        <v>0</v>
      </c>
      <c r="AW1449" s="2">
        <f t="shared" si="689"/>
        <v>0</v>
      </c>
      <c r="AX1449" s="2">
        <f t="shared" si="689"/>
        <v>0</v>
      </c>
      <c r="AY1449" s="2">
        <f t="shared" si="689"/>
        <v>0</v>
      </c>
      <c r="AZ1449" s="2">
        <f t="shared" si="689"/>
        <v>0</v>
      </c>
      <c r="BA1449" s="2">
        <f t="shared" si="689"/>
        <v>0</v>
      </c>
      <c r="BB1449" s="2">
        <f t="shared" si="689"/>
        <v>0</v>
      </c>
      <c r="BC1449" s="2">
        <f t="shared" si="689"/>
        <v>0</v>
      </c>
      <c r="BD1449" s="2">
        <f t="shared" si="689"/>
        <v>0</v>
      </c>
      <c r="BE1449" s="2">
        <f t="shared" si="689"/>
        <v>0</v>
      </c>
      <c r="BF1449" s="2">
        <f t="shared" si="689"/>
        <v>0</v>
      </c>
      <c r="BG1449" s="2">
        <f t="shared" si="689"/>
        <v>0</v>
      </c>
      <c r="BH1449" s="2">
        <f t="shared" si="689"/>
        <v>0</v>
      </c>
      <c r="BI1449" s="2">
        <f t="shared" si="689"/>
        <v>0</v>
      </c>
      <c r="BJ1449" s="2">
        <f t="shared" si="689"/>
        <v>0</v>
      </c>
      <c r="BK1449" s="2">
        <f t="shared" si="689"/>
        <v>0</v>
      </c>
      <c r="BL1449" s="2">
        <f t="shared" si="689"/>
        <v>0</v>
      </c>
      <c r="BM1449" s="2">
        <f t="shared" si="689"/>
        <v>0</v>
      </c>
      <c r="BN1449" s="2">
        <f t="shared" si="689"/>
        <v>0</v>
      </c>
      <c r="BO1449" s="2">
        <f t="shared" si="689"/>
        <v>0</v>
      </c>
    </row>
    <row r="1450" spans="1:67" outlineLevel="2">
      <c r="B1450" s="14"/>
      <c r="E1450" s="178"/>
      <c r="F1450" s="178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</row>
    <row r="1451" spans="1:67" outlineLevel="2">
      <c r="B1451" s="15" t="s">
        <v>325</v>
      </c>
      <c r="E1451" s="178"/>
      <c r="F1451" s="178"/>
      <c r="L1451" s="18">
        <v>0</v>
      </c>
      <c r="M1451" s="18">
        <v>0</v>
      </c>
      <c r="N1451" s="18">
        <v>0</v>
      </c>
      <c r="O1451" s="18">
        <v>0</v>
      </c>
      <c r="P1451" s="18">
        <v>0</v>
      </c>
      <c r="Q1451" s="18">
        <v>0</v>
      </c>
      <c r="R1451" s="18">
        <v>0</v>
      </c>
      <c r="S1451" s="18">
        <v>0</v>
      </c>
      <c r="T1451" s="18">
        <v>48.477806091308594</v>
      </c>
      <c r="U1451" s="18">
        <v>175.23507690429688</v>
      </c>
      <c r="V1451" s="18">
        <v>175.23507690429688</v>
      </c>
      <c r="W1451" s="18">
        <v>175.23507690429688</v>
      </c>
      <c r="X1451" s="18">
        <v>175.235107421875</v>
      </c>
      <c r="Y1451" s="18">
        <v>175.23507690429688</v>
      </c>
      <c r="Z1451" s="18">
        <v>175.23507690429688</v>
      </c>
      <c r="AA1451" s="18">
        <v>175.23507690429688</v>
      </c>
      <c r="AB1451" s="18">
        <v>175.235107421875</v>
      </c>
      <c r="AC1451" s="18">
        <v>175.23507690429688</v>
      </c>
      <c r="AD1451" s="18">
        <v>175.23507690429688</v>
      </c>
      <c r="AE1451" s="18">
        <v>175.23507690429688</v>
      </c>
      <c r="AF1451" s="18">
        <v>175.235107421875</v>
      </c>
      <c r="AG1451" s="18">
        <v>175.23507690429688</v>
      </c>
      <c r="AH1451" s="18">
        <v>175.23507690429688</v>
      </c>
      <c r="AI1451" s="18">
        <v>175.23507690429688</v>
      </c>
      <c r="AJ1451" s="18">
        <v>175.235107421875</v>
      </c>
      <c r="AK1451" s="18">
        <v>175.23507690429688</v>
      </c>
      <c r="AL1451" s="18">
        <v>175.23507690429688</v>
      </c>
      <c r="AM1451" s="18">
        <v>175.23507690429688</v>
      </c>
      <c r="AN1451" s="18">
        <v>126.75730133056641</v>
      </c>
      <c r="AO1451" s="18">
        <v>0</v>
      </c>
      <c r="AP1451" s="18">
        <v>0</v>
      </c>
      <c r="AQ1451" s="18">
        <v>0</v>
      </c>
      <c r="AR1451" s="18">
        <v>0</v>
      </c>
      <c r="AS1451" s="18">
        <v>0</v>
      </c>
      <c r="AT1451" s="18">
        <v>0</v>
      </c>
      <c r="AU1451" s="18">
        <v>0</v>
      </c>
      <c r="AV1451" s="18">
        <v>0</v>
      </c>
      <c r="AW1451" s="18">
        <v>0</v>
      </c>
      <c r="AX1451" s="18">
        <v>0</v>
      </c>
      <c r="AY1451" s="18">
        <v>0</v>
      </c>
      <c r="AZ1451" s="18">
        <v>0</v>
      </c>
      <c r="BA1451" s="18">
        <v>0</v>
      </c>
      <c r="BB1451" s="18">
        <v>0</v>
      </c>
      <c r="BC1451" s="18">
        <v>0</v>
      </c>
      <c r="BD1451" s="18">
        <v>0</v>
      </c>
      <c r="BE1451" s="18">
        <v>0</v>
      </c>
      <c r="BF1451" s="18">
        <v>0</v>
      </c>
      <c r="BG1451" s="18">
        <v>0</v>
      </c>
      <c r="BH1451" s="18">
        <v>0</v>
      </c>
      <c r="BI1451" s="18">
        <v>0</v>
      </c>
      <c r="BJ1451" s="18">
        <v>0</v>
      </c>
      <c r="BK1451" s="18">
        <v>0</v>
      </c>
      <c r="BL1451" s="18">
        <v>0</v>
      </c>
      <c r="BM1451" s="18">
        <v>0</v>
      </c>
      <c r="BN1451" s="18">
        <v>0</v>
      </c>
      <c r="BO1451" s="18">
        <v>0</v>
      </c>
    </row>
    <row r="1452" spans="1:67" outlineLevel="2">
      <c r="B1452" s="14" t="s">
        <v>326</v>
      </c>
      <c r="E1452" s="178"/>
      <c r="F1452" s="178"/>
      <c r="L1452" s="2">
        <f t="shared" ref="L1452:BO1452" si="690">IF(L$10&lt;$C1448,0,$F1448*L1451*(1+$I1448)^(L$10-$E$1382))</f>
        <v>0</v>
      </c>
      <c r="M1452" s="2">
        <f t="shared" si="690"/>
        <v>0</v>
      </c>
      <c r="N1452" s="2">
        <f t="shared" si="690"/>
        <v>0</v>
      </c>
      <c r="O1452" s="2">
        <f t="shared" si="690"/>
        <v>0</v>
      </c>
      <c r="P1452" s="2">
        <f t="shared" si="690"/>
        <v>0</v>
      </c>
      <c r="Q1452" s="2">
        <f t="shared" si="690"/>
        <v>0</v>
      </c>
      <c r="R1452" s="2">
        <f t="shared" si="690"/>
        <v>0</v>
      </c>
      <c r="S1452" s="2">
        <f t="shared" si="690"/>
        <v>0</v>
      </c>
      <c r="T1452" s="2">
        <f t="shared" si="690"/>
        <v>366.20609632076088</v>
      </c>
      <c r="U1452" s="2">
        <f t="shared" si="690"/>
        <v>1356.8365112065881</v>
      </c>
      <c r="V1452" s="2">
        <f t="shared" si="690"/>
        <v>1390.7574239867529</v>
      </c>
      <c r="W1452" s="2">
        <f t="shared" si="690"/>
        <v>1425.5263595864217</v>
      </c>
      <c r="X1452" s="2">
        <f t="shared" si="690"/>
        <v>1461.1647730411307</v>
      </c>
      <c r="Y1452" s="2">
        <f t="shared" si="690"/>
        <v>1497.6936315404839</v>
      </c>
      <c r="Z1452" s="2">
        <f t="shared" si="690"/>
        <v>1535.1359723289959</v>
      </c>
      <c r="AA1452" s="2">
        <f t="shared" si="690"/>
        <v>1573.5143716372211</v>
      </c>
      <c r="AB1452" s="2">
        <f t="shared" si="690"/>
        <v>1612.8525118099524</v>
      </c>
      <c r="AC1452" s="2">
        <f t="shared" si="690"/>
        <v>1653.173536701355</v>
      </c>
      <c r="AD1452" s="2">
        <f t="shared" si="690"/>
        <v>1694.5028751188891</v>
      </c>
      <c r="AE1452" s="2">
        <f t="shared" si="690"/>
        <v>1736.8654469968612</v>
      </c>
      <c r="AF1452" s="2">
        <f t="shared" si="690"/>
        <v>1780.2873932127352</v>
      </c>
      <c r="AG1452" s="2">
        <f t="shared" si="690"/>
        <v>1824.7942602510768</v>
      </c>
      <c r="AH1452" s="2">
        <f t="shared" si="690"/>
        <v>1870.4141167573537</v>
      </c>
      <c r="AI1452" s="2">
        <f t="shared" si="690"/>
        <v>1917.1744696762876</v>
      </c>
      <c r="AJ1452" s="2">
        <f t="shared" si="690"/>
        <v>1965.1041736453949</v>
      </c>
      <c r="AK1452" s="2">
        <f t="shared" si="690"/>
        <v>2014.2314272036492</v>
      </c>
      <c r="AL1452" s="2">
        <f t="shared" si="690"/>
        <v>2064.5872128837404</v>
      </c>
      <c r="AM1452" s="2">
        <f t="shared" si="690"/>
        <v>2116.2018932058336</v>
      </c>
      <c r="AN1452" s="2">
        <f t="shared" si="690"/>
        <v>1569.0359883250076</v>
      </c>
      <c r="AO1452" s="2">
        <f t="shared" si="690"/>
        <v>0</v>
      </c>
      <c r="AP1452" s="2">
        <f t="shared" si="690"/>
        <v>0</v>
      </c>
      <c r="AQ1452" s="2">
        <f t="shared" si="690"/>
        <v>0</v>
      </c>
      <c r="AR1452" s="2">
        <f t="shared" si="690"/>
        <v>0</v>
      </c>
      <c r="AS1452" s="2">
        <f t="shared" si="690"/>
        <v>0</v>
      </c>
      <c r="AT1452" s="2">
        <f t="shared" si="690"/>
        <v>0</v>
      </c>
      <c r="AU1452" s="2">
        <f t="shared" si="690"/>
        <v>0</v>
      </c>
      <c r="AV1452" s="2">
        <f t="shared" si="690"/>
        <v>0</v>
      </c>
      <c r="AW1452" s="2">
        <f t="shared" si="690"/>
        <v>0</v>
      </c>
      <c r="AX1452" s="2">
        <f t="shared" si="690"/>
        <v>0</v>
      </c>
      <c r="AY1452" s="2">
        <f t="shared" si="690"/>
        <v>0</v>
      </c>
      <c r="AZ1452" s="2">
        <f t="shared" si="690"/>
        <v>0</v>
      </c>
      <c r="BA1452" s="2">
        <f t="shared" si="690"/>
        <v>0</v>
      </c>
      <c r="BB1452" s="2">
        <f t="shared" si="690"/>
        <v>0</v>
      </c>
      <c r="BC1452" s="2">
        <f t="shared" si="690"/>
        <v>0</v>
      </c>
      <c r="BD1452" s="2">
        <f t="shared" si="690"/>
        <v>0</v>
      </c>
      <c r="BE1452" s="2">
        <f t="shared" si="690"/>
        <v>0</v>
      </c>
      <c r="BF1452" s="2">
        <f t="shared" si="690"/>
        <v>0</v>
      </c>
      <c r="BG1452" s="2">
        <f t="shared" si="690"/>
        <v>0</v>
      </c>
      <c r="BH1452" s="2">
        <f t="shared" si="690"/>
        <v>0</v>
      </c>
      <c r="BI1452" s="2">
        <f t="shared" si="690"/>
        <v>0</v>
      </c>
      <c r="BJ1452" s="2">
        <f t="shared" si="690"/>
        <v>0</v>
      </c>
      <c r="BK1452" s="2">
        <f t="shared" si="690"/>
        <v>0</v>
      </c>
      <c r="BL1452" s="2">
        <f t="shared" si="690"/>
        <v>0</v>
      </c>
      <c r="BM1452" s="2">
        <f t="shared" si="690"/>
        <v>0</v>
      </c>
      <c r="BN1452" s="2">
        <f t="shared" si="690"/>
        <v>0</v>
      </c>
      <c r="BO1452" s="2">
        <f t="shared" si="690"/>
        <v>0</v>
      </c>
    </row>
    <row r="1453" spans="1:67" outlineLevel="2">
      <c r="B1453" s="14"/>
      <c r="E1453" s="178"/>
      <c r="F1453" s="178"/>
    </row>
    <row r="1454" spans="1:67" outlineLevel="2">
      <c r="B1454" s="14" t="s">
        <v>17</v>
      </c>
      <c r="E1454" s="178"/>
      <c r="F1454" s="178"/>
      <c r="I1454" s="196" t="s">
        <v>334</v>
      </c>
      <c r="L1454" s="2">
        <f t="shared" ref="L1454:BO1454" si="691">SUM(L1449,L1452)</f>
        <v>0</v>
      </c>
      <c r="M1454" s="2">
        <f t="shared" si="691"/>
        <v>0</v>
      </c>
      <c r="N1454" s="2">
        <f t="shared" si="691"/>
        <v>0</v>
      </c>
      <c r="O1454" s="2">
        <f t="shared" si="691"/>
        <v>0</v>
      </c>
      <c r="P1454" s="2">
        <f t="shared" si="691"/>
        <v>0</v>
      </c>
      <c r="Q1454" s="2">
        <f t="shared" si="691"/>
        <v>0</v>
      </c>
      <c r="R1454" s="2">
        <f t="shared" si="691"/>
        <v>0</v>
      </c>
      <c r="S1454" s="2">
        <f t="shared" si="691"/>
        <v>0</v>
      </c>
      <c r="T1454" s="2">
        <f t="shared" si="691"/>
        <v>869.85713515992916</v>
      </c>
      <c r="U1454" s="2">
        <f t="shared" si="691"/>
        <v>3404.9717819207594</v>
      </c>
      <c r="V1454" s="2">
        <f t="shared" si="691"/>
        <v>3490.0960764687788</v>
      </c>
      <c r="W1454" s="2">
        <f t="shared" si="691"/>
        <v>3577.3484783804979</v>
      </c>
      <c r="X1454" s="2">
        <f t="shared" si="691"/>
        <v>3666.7824448050587</v>
      </c>
      <c r="Y1454" s="2">
        <f t="shared" si="691"/>
        <v>3758.4517450985104</v>
      </c>
      <c r="Z1454" s="2">
        <f t="shared" si="691"/>
        <v>3852.413038725972</v>
      </c>
      <c r="AA1454" s="2">
        <f t="shared" si="691"/>
        <v>3948.7233646941222</v>
      </c>
      <c r="AB1454" s="2">
        <f t="shared" si="691"/>
        <v>4047.4417296932761</v>
      </c>
      <c r="AC1454" s="2">
        <f t="shared" si="691"/>
        <v>4148.6274850317614</v>
      </c>
      <c r="AD1454" s="2">
        <f t="shared" si="691"/>
        <v>4252.3431721575553</v>
      </c>
      <c r="AE1454" s="2">
        <f t="shared" si="691"/>
        <v>4358.6517514614943</v>
      </c>
      <c r="AF1454" s="2">
        <f t="shared" si="691"/>
        <v>4467.6183552889843</v>
      </c>
      <c r="AG1454" s="2">
        <f t="shared" si="691"/>
        <v>4579.3084963792317</v>
      </c>
      <c r="AH1454" s="2">
        <f t="shared" si="691"/>
        <v>4693.7912087887116</v>
      </c>
      <c r="AI1454" s="2">
        <f t="shared" si="691"/>
        <v>4811.1359890084295</v>
      </c>
      <c r="AJ1454" s="2">
        <f t="shared" si="691"/>
        <v>4931.4147309608406</v>
      </c>
      <c r="AK1454" s="2">
        <f t="shared" si="691"/>
        <v>5054.6997484519807</v>
      </c>
      <c r="AL1454" s="2">
        <f t="shared" si="691"/>
        <v>5181.0672421632798</v>
      </c>
      <c r="AM1454" s="2">
        <f t="shared" si="691"/>
        <v>5310.5939232173614</v>
      </c>
      <c r="AN1454" s="2">
        <f t="shared" si="691"/>
        <v>4017.9969466756261</v>
      </c>
      <c r="AO1454" s="2">
        <f t="shared" si="691"/>
        <v>0</v>
      </c>
      <c r="AP1454" s="2">
        <f t="shared" si="691"/>
        <v>0</v>
      </c>
      <c r="AQ1454" s="2">
        <f t="shared" si="691"/>
        <v>0</v>
      </c>
      <c r="AR1454" s="2">
        <f t="shared" si="691"/>
        <v>0</v>
      </c>
      <c r="AS1454" s="2">
        <f t="shared" si="691"/>
        <v>0</v>
      </c>
      <c r="AT1454" s="2">
        <f t="shared" si="691"/>
        <v>0</v>
      </c>
      <c r="AU1454" s="2">
        <f t="shared" si="691"/>
        <v>0</v>
      </c>
      <c r="AV1454" s="2">
        <f t="shared" si="691"/>
        <v>0</v>
      </c>
      <c r="AW1454" s="2">
        <f t="shared" si="691"/>
        <v>0</v>
      </c>
      <c r="AX1454" s="2">
        <f t="shared" si="691"/>
        <v>0</v>
      </c>
      <c r="AY1454" s="2">
        <f t="shared" si="691"/>
        <v>0</v>
      </c>
      <c r="AZ1454" s="2">
        <f t="shared" si="691"/>
        <v>0</v>
      </c>
      <c r="BA1454" s="2">
        <f t="shared" si="691"/>
        <v>0</v>
      </c>
      <c r="BB1454" s="2">
        <f t="shared" si="691"/>
        <v>0</v>
      </c>
      <c r="BC1454" s="2">
        <f t="shared" si="691"/>
        <v>0</v>
      </c>
      <c r="BD1454" s="2">
        <f t="shared" si="691"/>
        <v>0</v>
      </c>
      <c r="BE1454" s="2">
        <f t="shared" si="691"/>
        <v>0</v>
      </c>
      <c r="BF1454" s="2">
        <f t="shared" si="691"/>
        <v>0</v>
      </c>
      <c r="BG1454" s="2">
        <f t="shared" si="691"/>
        <v>0</v>
      </c>
      <c r="BH1454" s="2">
        <f t="shared" si="691"/>
        <v>0</v>
      </c>
      <c r="BI1454" s="2">
        <f t="shared" si="691"/>
        <v>0</v>
      </c>
      <c r="BJ1454" s="2">
        <f t="shared" si="691"/>
        <v>0</v>
      </c>
      <c r="BK1454" s="2">
        <f t="shared" si="691"/>
        <v>0</v>
      </c>
      <c r="BL1454" s="2">
        <f t="shared" si="691"/>
        <v>0</v>
      </c>
      <c r="BM1454" s="2">
        <f t="shared" si="691"/>
        <v>0</v>
      </c>
      <c r="BN1454" s="2">
        <f t="shared" si="691"/>
        <v>0</v>
      </c>
      <c r="BO1454" s="2">
        <f t="shared" si="691"/>
        <v>0</v>
      </c>
    </row>
    <row r="1455" spans="1:67" outlineLevel="2">
      <c r="E1455" s="178"/>
      <c r="F1455" s="178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4"/>
      <c r="AF1455" s="4"/>
      <c r="AG1455" s="4"/>
      <c r="AH1455" s="4"/>
      <c r="AI1455" s="4"/>
      <c r="AJ1455" s="4"/>
      <c r="AK1455" s="4"/>
      <c r="AL1455" s="4"/>
      <c r="AM1455" s="4"/>
      <c r="AN1455" s="4"/>
      <c r="AO1455" s="4"/>
      <c r="AP1455" s="4"/>
      <c r="AQ1455" s="4"/>
      <c r="AR1455" s="4"/>
      <c r="AS1455" s="4"/>
      <c r="AT1455" s="4"/>
      <c r="AU1455" s="4"/>
      <c r="AV1455" s="4"/>
      <c r="AW1455" s="4"/>
      <c r="AX1455" s="4"/>
      <c r="AY1455" s="4"/>
      <c r="AZ1455" s="4"/>
      <c r="BA1455" s="4"/>
      <c r="BB1455" s="4"/>
      <c r="BC1455" s="4"/>
      <c r="BD1455" s="4"/>
      <c r="BE1455" s="4"/>
      <c r="BF1455" s="4"/>
      <c r="BG1455" s="4"/>
      <c r="BH1455" s="4"/>
      <c r="BI1455" s="4"/>
      <c r="BJ1455" s="4"/>
      <c r="BK1455" s="4"/>
      <c r="BL1455" s="4"/>
      <c r="BM1455" s="4"/>
      <c r="BN1455" s="4"/>
      <c r="BO1455" s="4"/>
    </row>
    <row r="1456" spans="1:67" outlineLevel="1">
      <c r="A1456">
        <f>+A1448+1</f>
        <v>10</v>
      </c>
      <c r="B1456" s="13" t="s">
        <v>6</v>
      </c>
      <c r="C1456" s="159">
        <v>2021</v>
      </c>
      <c r="D1456" s="159">
        <v>12</v>
      </c>
      <c r="E1456" s="194">
        <v>381</v>
      </c>
      <c r="F1456" s="195">
        <v>0</v>
      </c>
      <c r="G1456" s="159">
        <v>60</v>
      </c>
      <c r="H1456" s="59">
        <f>(DATE(C1456,12,31)-DATE(C1456,D1456,1)+1)/365</f>
        <v>8.4931506849315067E-2</v>
      </c>
      <c r="I1456" s="177">
        <f>+$C$7</f>
        <v>2.5000000000000001E-2</v>
      </c>
      <c r="J1456" s="2">
        <f>NPV($C$4,M1456:BO1456)+L1456</f>
        <v>5100.3141792899205</v>
      </c>
      <c r="L1456" s="2">
        <f>L1462</f>
        <v>0</v>
      </c>
      <c r="M1456" s="2">
        <f t="shared" ref="M1456:BO1456" si="692">M1462</f>
        <v>0</v>
      </c>
      <c r="N1456" s="2">
        <f t="shared" si="692"/>
        <v>0</v>
      </c>
      <c r="O1456" s="2">
        <f t="shared" si="692"/>
        <v>0</v>
      </c>
      <c r="P1456" s="2">
        <f t="shared" si="692"/>
        <v>0</v>
      </c>
      <c r="Q1456" s="2">
        <f t="shared" si="692"/>
        <v>0</v>
      </c>
      <c r="R1456" s="2">
        <f t="shared" si="692"/>
        <v>0</v>
      </c>
      <c r="S1456" s="2">
        <f t="shared" si="692"/>
        <v>0</v>
      </c>
      <c r="T1456" s="2">
        <f t="shared" si="692"/>
        <v>0</v>
      </c>
      <c r="U1456" s="2">
        <f t="shared" si="692"/>
        <v>40.411837090553085</v>
      </c>
      <c r="V1456" s="2">
        <f t="shared" si="692"/>
        <v>487.71221133881204</v>
      </c>
      <c r="W1456" s="2">
        <f t="shared" si="692"/>
        <v>499.90501662228235</v>
      </c>
      <c r="X1456" s="2">
        <f t="shared" si="692"/>
        <v>512.40264203783931</v>
      </c>
      <c r="Y1456" s="2">
        <f t="shared" si="692"/>
        <v>525.21270808878535</v>
      </c>
      <c r="Z1456" s="2">
        <f t="shared" si="692"/>
        <v>538.34302579100483</v>
      </c>
      <c r="AA1456" s="2">
        <f t="shared" si="692"/>
        <v>551.80160143578007</v>
      </c>
      <c r="AB1456" s="2">
        <f t="shared" si="692"/>
        <v>565.5966414716745</v>
      </c>
      <c r="AC1456" s="2">
        <f t="shared" si="692"/>
        <v>579.73655750846638</v>
      </c>
      <c r="AD1456" s="2">
        <f t="shared" si="692"/>
        <v>594.22997144617807</v>
      </c>
      <c r="AE1456" s="2">
        <f t="shared" si="692"/>
        <v>609.08572073233245</v>
      </c>
      <c r="AF1456" s="2">
        <f t="shared" si="692"/>
        <v>624.31286375064076</v>
      </c>
      <c r="AG1456" s="2">
        <f t="shared" si="692"/>
        <v>639.92068534440659</v>
      </c>
      <c r="AH1456" s="2">
        <f t="shared" si="692"/>
        <v>655.91870247801683</v>
      </c>
      <c r="AI1456" s="2">
        <f t="shared" si="692"/>
        <v>672.31667003996722</v>
      </c>
      <c r="AJ1456" s="2">
        <f t="shared" si="692"/>
        <v>689.12458679096642</v>
      </c>
      <c r="AK1456" s="2">
        <f t="shared" si="692"/>
        <v>706.35270146074038</v>
      </c>
      <c r="AL1456" s="2">
        <f t="shared" si="692"/>
        <v>724.01151899725892</v>
      </c>
      <c r="AM1456" s="2">
        <f t="shared" si="692"/>
        <v>742.11180697219038</v>
      </c>
      <c r="AN1456" s="2">
        <f t="shared" si="692"/>
        <v>760.66460214649499</v>
      </c>
      <c r="AO1456" s="2">
        <f t="shared" si="692"/>
        <v>779.68121720015745</v>
      </c>
      <c r="AP1456" s="2">
        <f t="shared" si="692"/>
        <v>799.1732476301612</v>
      </c>
      <c r="AQ1456" s="2">
        <f t="shared" si="692"/>
        <v>819.15257882091555</v>
      </c>
      <c r="AR1456" s="2">
        <f t="shared" si="692"/>
        <v>839.63139329143826</v>
      </c>
      <c r="AS1456" s="2">
        <f t="shared" si="692"/>
        <v>860.6221781237241</v>
      </c>
      <c r="AT1456" s="2">
        <f t="shared" si="692"/>
        <v>882.13773257681726</v>
      </c>
      <c r="AU1456" s="2">
        <f t="shared" si="692"/>
        <v>904.19117589123755</v>
      </c>
      <c r="AV1456" s="2">
        <f t="shared" si="692"/>
        <v>926.79595528851848</v>
      </c>
      <c r="AW1456" s="2">
        <f t="shared" si="692"/>
        <v>949.9658541707314</v>
      </c>
      <c r="AX1456" s="2">
        <f t="shared" si="692"/>
        <v>973.71500052499948</v>
      </c>
      <c r="AY1456" s="2">
        <f t="shared" si="692"/>
        <v>998.05787553812456</v>
      </c>
      <c r="AZ1456" s="2">
        <f t="shared" si="692"/>
        <v>1023.0093224265775</v>
      </c>
      <c r="BA1456" s="2">
        <f t="shared" si="692"/>
        <v>1048.5845554872419</v>
      </c>
      <c r="BB1456" s="2">
        <f t="shared" si="692"/>
        <v>1074.7991693744229</v>
      </c>
      <c r="BC1456" s="2">
        <f t="shared" si="692"/>
        <v>1101.6691486087836</v>
      </c>
      <c r="BD1456" s="2">
        <f t="shared" si="692"/>
        <v>1129.2108773240029</v>
      </c>
      <c r="BE1456" s="2">
        <f t="shared" si="692"/>
        <v>1157.441149257103</v>
      </c>
      <c r="BF1456" s="2">
        <f t="shared" si="692"/>
        <v>1186.3771779885303</v>
      </c>
      <c r="BG1456" s="2">
        <f t="shared" si="692"/>
        <v>1216.0366074382439</v>
      </c>
      <c r="BH1456" s="2">
        <f t="shared" si="692"/>
        <v>1246.4375226241998</v>
      </c>
      <c r="BI1456" s="2">
        <f t="shared" si="692"/>
        <v>1277.5984606898046</v>
      </c>
      <c r="BJ1456" s="2">
        <f t="shared" si="692"/>
        <v>1309.5384222070497</v>
      </c>
      <c r="BK1456" s="2">
        <f t="shared" si="692"/>
        <v>1342.2768827622263</v>
      </c>
      <c r="BL1456" s="2">
        <f t="shared" si="692"/>
        <v>1375.8338048312817</v>
      </c>
      <c r="BM1456" s="2">
        <f t="shared" si="692"/>
        <v>1410.2296499520635</v>
      </c>
      <c r="BN1456" s="2">
        <f t="shared" si="692"/>
        <v>1445.485391200865</v>
      </c>
      <c r="BO1456" s="2">
        <f t="shared" si="692"/>
        <v>1481.6225259808866</v>
      </c>
    </row>
    <row r="1457" spans="1:67" outlineLevel="2">
      <c r="B1457" s="14" t="s">
        <v>324</v>
      </c>
      <c r="E1457" s="178"/>
      <c r="F1457" s="178"/>
      <c r="J1457" s="2">
        <f>NPV($C$4,M1457:BO1457)+L1457</f>
        <v>5100.3141792899205</v>
      </c>
      <c r="L1457" s="2">
        <f t="shared" ref="L1457:BO1457" si="693">IF(OR(L$10&lt;$C1456,L$10&gt;$C1456+$G1456),0,IF(L$10=$C1456,$E1456*(1+$I1456)^(L$10-$E$1382)*$H1456,IF(L$10=$C1456+$G1456,$E1456*(1+$I1456)^(L$10-$E$1382)*(1-$H1456),$E1456*(1+$I1456)^(L$10-$E$1382))))</f>
        <v>0</v>
      </c>
      <c r="M1457" s="2">
        <f t="shared" si="693"/>
        <v>0</v>
      </c>
      <c r="N1457" s="2">
        <f t="shared" si="693"/>
        <v>0</v>
      </c>
      <c r="O1457" s="2">
        <f t="shared" si="693"/>
        <v>0</v>
      </c>
      <c r="P1457" s="2">
        <f t="shared" si="693"/>
        <v>0</v>
      </c>
      <c r="Q1457" s="2">
        <f t="shared" si="693"/>
        <v>0</v>
      </c>
      <c r="R1457" s="2">
        <f t="shared" si="693"/>
        <v>0</v>
      </c>
      <c r="S1457" s="2">
        <f t="shared" si="693"/>
        <v>0</v>
      </c>
      <c r="T1457" s="2">
        <f t="shared" si="693"/>
        <v>0</v>
      </c>
      <c r="U1457" s="2">
        <f t="shared" si="693"/>
        <v>40.411837090553085</v>
      </c>
      <c r="V1457" s="2">
        <f t="shared" si="693"/>
        <v>487.71221133881204</v>
      </c>
      <c r="W1457" s="2">
        <f t="shared" si="693"/>
        <v>499.90501662228235</v>
      </c>
      <c r="X1457" s="2">
        <f t="shared" si="693"/>
        <v>512.40264203783931</v>
      </c>
      <c r="Y1457" s="2">
        <f t="shared" si="693"/>
        <v>525.21270808878535</v>
      </c>
      <c r="Z1457" s="2">
        <f t="shared" si="693"/>
        <v>538.34302579100483</v>
      </c>
      <c r="AA1457" s="2">
        <f t="shared" si="693"/>
        <v>551.80160143578007</v>
      </c>
      <c r="AB1457" s="2">
        <f t="shared" si="693"/>
        <v>565.5966414716745</v>
      </c>
      <c r="AC1457" s="2">
        <f t="shared" si="693"/>
        <v>579.73655750846638</v>
      </c>
      <c r="AD1457" s="2">
        <f t="shared" si="693"/>
        <v>594.22997144617807</v>
      </c>
      <c r="AE1457" s="2">
        <f t="shared" si="693"/>
        <v>609.08572073233245</v>
      </c>
      <c r="AF1457" s="2">
        <f t="shared" si="693"/>
        <v>624.31286375064076</v>
      </c>
      <c r="AG1457" s="2">
        <f t="shared" si="693"/>
        <v>639.92068534440659</v>
      </c>
      <c r="AH1457" s="2">
        <f t="shared" si="693"/>
        <v>655.91870247801683</v>
      </c>
      <c r="AI1457" s="2">
        <f t="shared" si="693"/>
        <v>672.31667003996722</v>
      </c>
      <c r="AJ1457" s="2">
        <f t="shared" si="693"/>
        <v>689.12458679096642</v>
      </c>
      <c r="AK1457" s="2">
        <f t="shared" si="693"/>
        <v>706.35270146074038</v>
      </c>
      <c r="AL1457" s="2">
        <f t="shared" si="693"/>
        <v>724.01151899725892</v>
      </c>
      <c r="AM1457" s="2">
        <f t="shared" si="693"/>
        <v>742.11180697219038</v>
      </c>
      <c r="AN1457" s="2">
        <f t="shared" si="693"/>
        <v>760.66460214649499</v>
      </c>
      <c r="AO1457" s="2">
        <f t="shared" si="693"/>
        <v>779.68121720015745</v>
      </c>
      <c r="AP1457" s="2">
        <f t="shared" si="693"/>
        <v>799.1732476301612</v>
      </c>
      <c r="AQ1457" s="2">
        <f t="shared" si="693"/>
        <v>819.15257882091555</v>
      </c>
      <c r="AR1457" s="2">
        <f t="shared" si="693"/>
        <v>839.63139329143826</v>
      </c>
      <c r="AS1457" s="2">
        <f t="shared" si="693"/>
        <v>860.6221781237241</v>
      </c>
      <c r="AT1457" s="2">
        <f t="shared" si="693"/>
        <v>882.13773257681726</v>
      </c>
      <c r="AU1457" s="2">
        <f t="shared" si="693"/>
        <v>904.19117589123755</v>
      </c>
      <c r="AV1457" s="2">
        <f t="shared" si="693"/>
        <v>926.79595528851848</v>
      </c>
      <c r="AW1457" s="2">
        <f t="shared" si="693"/>
        <v>949.9658541707314</v>
      </c>
      <c r="AX1457" s="2">
        <f t="shared" si="693"/>
        <v>973.71500052499948</v>
      </c>
      <c r="AY1457" s="2">
        <f t="shared" si="693"/>
        <v>998.05787553812456</v>
      </c>
      <c r="AZ1457" s="2">
        <f t="shared" si="693"/>
        <v>1023.0093224265775</v>
      </c>
      <c r="BA1457" s="2">
        <f t="shared" si="693"/>
        <v>1048.5845554872419</v>
      </c>
      <c r="BB1457" s="2">
        <f t="shared" si="693"/>
        <v>1074.7991693744229</v>
      </c>
      <c r="BC1457" s="2">
        <f t="shared" si="693"/>
        <v>1101.6691486087836</v>
      </c>
      <c r="BD1457" s="2">
        <f t="shared" si="693"/>
        <v>1129.2108773240029</v>
      </c>
      <c r="BE1457" s="2">
        <f t="shared" si="693"/>
        <v>1157.441149257103</v>
      </c>
      <c r="BF1457" s="2">
        <f t="shared" si="693"/>
        <v>1186.3771779885303</v>
      </c>
      <c r="BG1457" s="2">
        <f t="shared" si="693"/>
        <v>1216.0366074382439</v>
      </c>
      <c r="BH1457" s="2">
        <f t="shared" si="693"/>
        <v>1246.4375226241998</v>
      </c>
      <c r="BI1457" s="2">
        <f t="shared" si="693"/>
        <v>1277.5984606898046</v>
      </c>
      <c r="BJ1457" s="2">
        <f t="shared" si="693"/>
        <v>1309.5384222070497</v>
      </c>
      <c r="BK1457" s="2">
        <f t="shared" si="693"/>
        <v>1342.2768827622263</v>
      </c>
      <c r="BL1457" s="2">
        <f t="shared" si="693"/>
        <v>1375.8338048312817</v>
      </c>
      <c r="BM1457" s="2">
        <f t="shared" si="693"/>
        <v>1410.2296499520635</v>
      </c>
      <c r="BN1457" s="2">
        <f t="shared" si="693"/>
        <v>1445.485391200865</v>
      </c>
      <c r="BO1457" s="2">
        <f t="shared" si="693"/>
        <v>1481.6225259808866</v>
      </c>
    </row>
    <row r="1458" spans="1:67" outlineLevel="2">
      <c r="B1458" s="14"/>
      <c r="E1458" s="178"/>
      <c r="F1458" s="178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</row>
    <row r="1459" spans="1:67" outlineLevel="2">
      <c r="B1459" s="15" t="s">
        <v>325</v>
      </c>
      <c r="E1459" s="178"/>
      <c r="F1459" s="178"/>
      <c r="L1459" s="18">
        <v>0</v>
      </c>
      <c r="M1459" s="18">
        <v>0</v>
      </c>
      <c r="N1459" s="18">
        <v>0</v>
      </c>
      <c r="O1459" s="18">
        <v>0</v>
      </c>
      <c r="P1459" s="18">
        <v>0</v>
      </c>
      <c r="Q1459" s="18">
        <v>0</v>
      </c>
      <c r="R1459" s="18">
        <v>0</v>
      </c>
      <c r="S1459" s="18">
        <v>0</v>
      </c>
      <c r="T1459" s="18">
        <v>0</v>
      </c>
      <c r="U1459" s="18">
        <v>12.371006965637207</v>
      </c>
      <c r="V1459" s="18">
        <v>139.00003051757813</v>
      </c>
      <c r="W1459" s="18">
        <v>138.99996948242188</v>
      </c>
      <c r="X1459" s="18">
        <v>138.99996948242188</v>
      </c>
      <c r="Y1459" s="18">
        <v>138.99992370605469</v>
      </c>
      <c r="Z1459" s="18">
        <v>138.99995422363281</v>
      </c>
      <c r="AA1459" s="18">
        <v>138.99996948242188</v>
      </c>
      <c r="AB1459" s="18">
        <v>138.9998779296875</v>
      </c>
      <c r="AC1459" s="18">
        <v>138.99992370605469</v>
      </c>
      <c r="AD1459" s="18">
        <v>138.99995422363281</v>
      </c>
      <c r="AE1459" s="18">
        <v>138.99992370605469</v>
      </c>
      <c r="AF1459" s="18">
        <v>138.99998474121094</v>
      </c>
      <c r="AG1459" s="18">
        <v>139</v>
      </c>
      <c r="AH1459" s="18">
        <v>138.99992370605469</v>
      </c>
      <c r="AI1459" s="18">
        <v>138.99992370605469</v>
      </c>
      <c r="AJ1459" s="18">
        <v>138.99992370605469</v>
      </c>
      <c r="AK1459" s="18">
        <v>138.99986267089844</v>
      </c>
      <c r="AL1459" s="18">
        <v>138.99983215332031</v>
      </c>
      <c r="AM1459" s="18">
        <v>138.99983215332031</v>
      </c>
      <c r="AN1459" s="18">
        <v>138.99980163574219</v>
      </c>
      <c r="AO1459" s="18">
        <v>138.99980163574219</v>
      </c>
      <c r="AP1459" s="18">
        <v>138.99980163574219</v>
      </c>
      <c r="AQ1459" s="18">
        <v>138.99978637695313</v>
      </c>
      <c r="AR1459" s="18">
        <v>138.99990844726563</v>
      </c>
      <c r="AS1459" s="18">
        <v>138.99992370605469</v>
      </c>
      <c r="AT1459" s="18">
        <v>138.99998474121094</v>
      </c>
      <c r="AU1459" s="18">
        <v>139</v>
      </c>
      <c r="AV1459" s="18">
        <v>138.99996948242188</v>
      </c>
      <c r="AW1459" s="18">
        <v>138.99996948242188</v>
      </c>
      <c r="AX1459" s="18">
        <v>138.99993896484375</v>
      </c>
      <c r="AY1459" s="18">
        <v>138.99996948242188</v>
      </c>
      <c r="AZ1459" s="18">
        <v>139</v>
      </c>
      <c r="BA1459" s="18">
        <v>139.00003051757813</v>
      </c>
      <c r="BB1459" s="18">
        <v>139.00004577636719</v>
      </c>
      <c r="BC1459" s="18">
        <v>139.00001525878906</v>
      </c>
      <c r="BD1459" s="18">
        <v>138.99995422363281</v>
      </c>
      <c r="BE1459" s="18">
        <v>139.00004577636719</v>
      </c>
      <c r="BF1459" s="18">
        <v>139.00006103515625</v>
      </c>
      <c r="BG1459" s="18">
        <v>139</v>
      </c>
      <c r="BH1459" s="18">
        <v>139.00004577636719</v>
      </c>
      <c r="BI1459" s="18">
        <v>139.00003051757813</v>
      </c>
      <c r="BJ1459" s="18">
        <v>139.00003051757813</v>
      </c>
      <c r="BK1459" s="18">
        <v>139.00006103515625</v>
      </c>
      <c r="BL1459" s="18">
        <v>138.99998474121094</v>
      </c>
      <c r="BM1459" s="18">
        <v>139</v>
      </c>
      <c r="BN1459" s="18">
        <v>139.00010681152344</v>
      </c>
      <c r="BO1459" s="18">
        <v>139.00003051757813</v>
      </c>
    </row>
    <row r="1460" spans="1:67" outlineLevel="2">
      <c r="B1460" s="14" t="s">
        <v>326</v>
      </c>
      <c r="E1460" s="178"/>
      <c r="F1460" s="178"/>
      <c r="J1460" s="2">
        <f>NPV($C$4,M1460:BO1460)+L1460</f>
        <v>0</v>
      </c>
      <c r="L1460" s="2">
        <f t="shared" ref="L1460:BO1460" si="694">IF(L$10&lt;$C1456,0,$F1456*L1459*(1+$I1456)^(L$10-$E$1382))</f>
        <v>0</v>
      </c>
      <c r="M1460" s="2">
        <f t="shared" si="694"/>
        <v>0</v>
      </c>
      <c r="N1460" s="2">
        <f t="shared" si="694"/>
        <v>0</v>
      </c>
      <c r="O1460" s="2">
        <f t="shared" si="694"/>
        <v>0</v>
      </c>
      <c r="P1460" s="2">
        <f t="shared" si="694"/>
        <v>0</v>
      </c>
      <c r="Q1460" s="2">
        <f t="shared" si="694"/>
        <v>0</v>
      </c>
      <c r="R1460" s="2">
        <f t="shared" si="694"/>
        <v>0</v>
      </c>
      <c r="S1460" s="2">
        <f t="shared" si="694"/>
        <v>0</v>
      </c>
      <c r="T1460" s="2">
        <f t="shared" si="694"/>
        <v>0</v>
      </c>
      <c r="U1460" s="2">
        <f t="shared" si="694"/>
        <v>0</v>
      </c>
      <c r="V1460" s="2">
        <f t="shared" si="694"/>
        <v>0</v>
      </c>
      <c r="W1460" s="2">
        <f t="shared" si="694"/>
        <v>0</v>
      </c>
      <c r="X1460" s="2">
        <f t="shared" si="694"/>
        <v>0</v>
      </c>
      <c r="Y1460" s="2">
        <f t="shared" si="694"/>
        <v>0</v>
      </c>
      <c r="Z1460" s="2">
        <f t="shared" si="694"/>
        <v>0</v>
      </c>
      <c r="AA1460" s="2">
        <f t="shared" si="694"/>
        <v>0</v>
      </c>
      <c r="AB1460" s="2">
        <f t="shared" si="694"/>
        <v>0</v>
      </c>
      <c r="AC1460" s="2">
        <f t="shared" si="694"/>
        <v>0</v>
      </c>
      <c r="AD1460" s="2">
        <f t="shared" si="694"/>
        <v>0</v>
      </c>
      <c r="AE1460" s="2">
        <f t="shared" si="694"/>
        <v>0</v>
      </c>
      <c r="AF1460" s="2">
        <f t="shared" si="694"/>
        <v>0</v>
      </c>
      <c r="AG1460" s="2">
        <f t="shared" si="694"/>
        <v>0</v>
      </c>
      <c r="AH1460" s="2">
        <f t="shared" si="694"/>
        <v>0</v>
      </c>
      <c r="AI1460" s="2">
        <f t="shared" si="694"/>
        <v>0</v>
      </c>
      <c r="AJ1460" s="2">
        <f t="shared" si="694"/>
        <v>0</v>
      </c>
      <c r="AK1460" s="2">
        <f t="shared" si="694"/>
        <v>0</v>
      </c>
      <c r="AL1460" s="2">
        <f t="shared" si="694"/>
        <v>0</v>
      </c>
      <c r="AM1460" s="2">
        <f t="shared" si="694"/>
        <v>0</v>
      </c>
      <c r="AN1460" s="2">
        <f t="shared" si="694"/>
        <v>0</v>
      </c>
      <c r="AO1460" s="2">
        <f t="shared" si="694"/>
        <v>0</v>
      </c>
      <c r="AP1460" s="2">
        <f t="shared" si="694"/>
        <v>0</v>
      </c>
      <c r="AQ1460" s="2">
        <f t="shared" si="694"/>
        <v>0</v>
      </c>
      <c r="AR1460" s="2">
        <f t="shared" si="694"/>
        <v>0</v>
      </c>
      <c r="AS1460" s="2">
        <f t="shared" si="694"/>
        <v>0</v>
      </c>
      <c r="AT1460" s="2">
        <f t="shared" si="694"/>
        <v>0</v>
      </c>
      <c r="AU1460" s="2">
        <f t="shared" si="694"/>
        <v>0</v>
      </c>
      <c r="AV1460" s="2">
        <f t="shared" si="694"/>
        <v>0</v>
      </c>
      <c r="AW1460" s="2">
        <f t="shared" si="694"/>
        <v>0</v>
      </c>
      <c r="AX1460" s="2">
        <f t="shared" si="694"/>
        <v>0</v>
      </c>
      <c r="AY1460" s="2">
        <f t="shared" si="694"/>
        <v>0</v>
      </c>
      <c r="AZ1460" s="2">
        <f t="shared" si="694"/>
        <v>0</v>
      </c>
      <c r="BA1460" s="2">
        <f t="shared" si="694"/>
        <v>0</v>
      </c>
      <c r="BB1460" s="2">
        <f t="shared" si="694"/>
        <v>0</v>
      </c>
      <c r="BC1460" s="2">
        <f t="shared" si="694"/>
        <v>0</v>
      </c>
      <c r="BD1460" s="2">
        <f t="shared" si="694"/>
        <v>0</v>
      </c>
      <c r="BE1460" s="2">
        <f t="shared" si="694"/>
        <v>0</v>
      </c>
      <c r="BF1460" s="2">
        <f t="shared" si="694"/>
        <v>0</v>
      </c>
      <c r="BG1460" s="2">
        <f t="shared" si="694"/>
        <v>0</v>
      </c>
      <c r="BH1460" s="2">
        <f t="shared" si="694"/>
        <v>0</v>
      </c>
      <c r="BI1460" s="2">
        <f t="shared" si="694"/>
        <v>0</v>
      </c>
      <c r="BJ1460" s="2">
        <f t="shared" si="694"/>
        <v>0</v>
      </c>
      <c r="BK1460" s="2">
        <f t="shared" si="694"/>
        <v>0</v>
      </c>
      <c r="BL1460" s="2">
        <f t="shared" si="694"/>
        <v>0</v>
      </c>
      <c r="BM1460" s="2">
        <f t="shared" si="694"/>
        <v>0</v>
      </c>
      <c r="BN1460" s="2">
        <f t="shared" si="694"/>
        <v>0</v>
      </c>
      <c r="BO1460" s="2">
        <f t="shared" si="694"/>
        <v>0</v>
      </c>
    </row>
    <row r="1461" spans="1:67" outlineLevel="2">
      <c r="B1461" s="14"/>
      <c r="E1461" s="178"/>
      <c r="F1461" s="178"/>
    </row>
    <row r="1462" spans="1:67" ht="11.25" customHeight="1" outlineLevel="2">
      <c r="B1462" s="14" t="s">
        <v>17</v>
      </c>
      <c r="E1462" s="178"/>
      <c r="F1462" s="178"/>
      <c r="I1462" s="196" t="s">
        <v>333</v>
      </c>
      <c r="J1462" s="2">
        <f>NPV($C$4,M1462:BO1462)+L1462</f>
        <v>5100.3141792899205</v>
      </c>
      <c r="L1462" s="2">
        <f t="shared" ref="L1462:BO1462" si="695">SUM(L1457,L1460)</f>
        <v>0</v>
      </c>
      <c r="M1462" s="2">
        <f t="shared" si="695"/>
        <v>0</v>
      </c>
      <c r="N1462" s="2">
        <f t="shared" si="695"/>
        <v>0</v>
      </c>
      <c r="O1462" s="2">
        <f t="shared" si="695"/>
        <v>0</v>
      </c>
      <c r="P1462" s="2">
        <f t="shared" si="695"/>
        <v>0</v>
      </c>
      <c r="Q1462" s="2">
        <f t="shared" si="695"/>
        <v>0</v>
      </c>
      <c r="R1462" s="2">
        <f t="shared" si="695"/>
        <v>0</v>
      </c>
      <c r="S1462" s="2">
        <f t="shared" si="695"/>
        <v>0</v>
      </c>
      <c r="T1462" s="2">
        <f t="shared" si="695"/>
        <v>0</v>
      </c>
      <c r="U1462" s="2">
        <f t="shared" si="695"/>
        <v>40.411837090553085</v>
      </c>
      <c r="V1462" s="2">
        <f t="shared" si="695"/>
        <v>487.71221133881204</v>
      </c>
      <c r="W1462" s="2">
        <f t="shared" si="695"/>
        <v>499.90501662228235</v>
      </c>
      <c r="X1462" s="2">
        <f t="shared" si="695"/>
        <v>512.40264203783931</v>
      </c>
      <c r="Y1462" s="2">
        <f t="shared" si="695"/>
        <v>525.21270808878535</v>
      </c>
      <c r="Z1462" s="2">
        <f t="shared" si="695"/>
        <v>538.34302579100483</v>
      </c>
      <c r="AA1462" s="2">
        <f t="shared" si="695"/>
        <v>551.80160143578007</v>
      </c>
      <c r="AB1462" s="2">
        <f t="shared" si="695"/>
        <v>565.5966414716745</v>
      </c>
      <c r="AC1462" s="2">
        <f t="shared" si="695"/>
        <v>579.73655750846638</v>
      </c>
      <c r="AD1462" s="2">
        <f t="shared" si="695"/>
        <v>594.22997144617807</v>
      </c>
      <c r="AE1462" s="2">
        <f t="shared" si="695"/>
        <v>609.08572073233245</v>
      </c>
      <c r="AF1462" s="2">
        <f t="shared" si="695"/>
        <v>624.31286375064076</v>
      </c>
      <c r="AG1462" s="2">
        <f t="shared" si="695"/>
        <v>639.92068534440659</v>
      </c>
      <c r="AH1462" s="2">
        <f t="shared" si="695"/>
        <v>655.91870247801683</v>
      </c>
      <c r="AI1462" s="2">
        <f t="shared" si="695"/>
        <v>672.31667003996722</v>
      </c>
      <c r="AJ1462" s="2">
        <f t="shared" si="695"/>
        <v>689.12458679096642</v>
      </c>
      <c r="AK1462" s="2">
        <f t="shared" si="695"/>
        <v>706.35270146074038</v>
      </c>
      <c r="AL1462" s="2">
        <f t="shared" si="695"/>
        <v>724.01151899725892</v>
      </c>
      <c r="AM1462" s="2">
        <f t="shared" si="695"/>
        <v>742.11180697219038</v>
      </c>
      <c r="AN1462" s="2">
        <f t="shared" si="695"/>
        <v>760.66460214649499</v>
      </c>
      <c r="AO1462" s="2">
        <f t="shared" si="695"/>
        <v>779.68121720015745</v>
      </c>
      <c r="AP1462" s="2">
        <f t="shared" si="695"/>
        <v>799.1732476301612</v>
      </c>
      <c r="AQ1462" s="2">
        <f t="shared" si="695"/>
        <v>819.15257882091555</v>
      </c>
      <c r="AR1462" s="2">
        <f t="shared" si="695"/>
        <v>839.63139329143826</v>
      </c>
      <c r="AS1462" s="2">
        <f t="shared" si="695"/>
        <v>860.6221781237241</v>
      </c>
      <c r="AT1462" s="2">
        <f t="shared" si="695"/>
        <v>882.13773257681726</v>
      </c>
      <c r="AU1462" s="2">
        <f t="shared" si="695"/>
        <v>904.19117589123755</v>
      </c>
      <c r="AV1462" s="2">
        <f t="shared" si="695"/>
        <v>926.79595528851848</v>
      </c>
      <c r="AW1462" s="2">
        <f t="shared" si="695"/>
        <v>949.9658541707314</v>
      </c>
      <c r="AX1462" s="2">
        <f t="shared" si="695"/>
        <v>973.71500052499948</v>
      </c>
      <c r="AY1462" s="2">
        <f t="shared" si="695"/>
        <v>998.05787553812456</v>
      </c>
      <c r="AZ1462" s="2">
        <f t="shared" si="695"/>
        <v>1023.0093224265775</v>
      </c>
      <c r="BA1462" s="2">
        <f t="shared" si="695"/>
        <v>1048.5845554872419</v>
      </c>
      <c r="BB1462" s="2">
        <f t="shared" si="695"/>
        <v>1074.7991693744229</v>
      </c>
      <c r="BC1462" s="2">
        <f t="shared" si="695"/>
        <v>1101.6691486087836</v>
      </c>
      <c r="BD1462" s="2">
        <f t="shared" si="695"/>
        <v>1129.2108773240029</v>
      </c>
      <c r="BE1462" s="2">
        <f t="shared" si="695"/>
        <v>1157.441149257103</v>
      </c>
      <c r="BF1462" s="2">
        <f t="shared" si="695"/>
        <v>1186.3771779885303</v>
      </c>
      <c r="BG1462" s="2">
        <f t="shared" si="695"/>
        <v>1216.0366074382439</v>
      </c>
      <c r="BH1462" s="2">
        <f t="shared" si="695"/>
        <v>1246.4375226241998</v>
      </c>
      <c r="BI1462" s="2">
        <f t="shared" si="695"/>
        <v>1277.5984606898046</v>
      </c>
      <c r="BJ1462" s="2">
        <f t="shared" si="695"/>
        <v>1309.5384222070497</v>
      </c>
      <c r="BK1462" s="2">
        <f t="shared" si="695"/>
        <v>1342.2768827622263</v>
      </c>
      <c r="BL1462" s="2">
        <f t="shared" si="695"/>
        <v>1375.8338048312817</v>
      </c>
      <c r="BM1462" s="2">
        <f t="shared" si="695"/>
        <v>1410.2296499520635</v>
      </c>
      <c r="BN1462" s="2">
        <f t="shared" si="695"/>
        <v>1445.485391200865</v>
      </c>
      <c r="BO1462" s="2">
        <f t="shared" si="695"/>
        <v>1481.6225259808866</v>
      </c>
    </row>
    <row r="1463" spans="1:67" outlineLevel="2">
      <c r="E1463" s="178"/>
      <c r="F1463" s="178"/>
    </row>
    <row r="1464" spans="1:67" outlineLevel="1">
      <c r="A1464">
        <f>+A1456+1</f>
        <v>11</v>
      </c>
      <c r="B1464" s="13" t="s">
        <v>625</v>
      </c>
      <c r="C1464" s="159">
        <v>2022</v>
      </c>
      <c r="D1464" s="159">
        <v>12</v>
      </c>
      <c r="E1464" s="194">
        <v>0</v>
      </c>
      <c r="F1464" s="195">
        <v>0</v>
      </c>
      <c r="G1464" s="159">
        <v>14</v>
      </c>
      <c r="H1464" s="59">
        <f>(DATE(C1464,12,31)-DATE(C1464,D1464,1)+1)/365</f>
        <v>8.4931506849315067E-2</v>
      </c>
      <c r="I1464" s="177">
        <f>+$C$7</f>
        <v>2.5000000000000001E-2</v>
      </c>
      <c r="J1464" s="2">
        <f>NPV($C$4,M1464:BO1464)+L1464</f>
        <v>0</v>
      </c>
      <c r="L1464" s="2">
        <f>L1470</f>
        <v>0</v>
      </c>
      <c r="M1464" s="2">
        <f t="shared" ref="M1464:BO1464" si="696">M1470</f>
        <v>0</v>
      </c>
      <c r="N1464" s="2">
        <f t="shared" si="696"/>
        <v>0</v>
      </c>
      <c r="O1464" s="2">
        <f t="shared" si="696"/>
        <v>0</v>
      </c>
      <c r="P1464" s="2">
        <f t="shared" si="696"/>
        <v>0</v>
      </c>
      <c r="Q1464" s="2">
        <f t="shared" si="696"/>
        <v>0</v>
      </c>
      <c r="R1464" s="2">
        <f t="shared" si="696"/>
        <v>0</v>
      </c>
      <c r="S1464" s="2">
        <f t="shared" si="696"/>
        <v>0</v>
      </c>
      <c r="T1464" s="2">
        <f t="shared" si="696"/>
        <v>0</v>
      </c>
      <c r="U1464" s="2">
        <f t="shared" si="696"/>
        <v>0</v>
      </c>
      <c r="V1464" s="2">
        <f t="shared" si="696"/>
        <v>0</v>
      </c>
      <c r="W1464" s="2">
        <f t="shared" si="696"/>
        <v>0</v>
      </c>
      <c r="X1464" s="2">
        <f t="shared" si="696"/>
        <v>0</v>
      </c>
      <c r="Y1464" s="2">
        <f t="shared" si="696"/>
        <v>0</v>
      </c>
      <c r="Z1464" s="2">
        <f t="shared" si="696"/>
        <v>0</v>
      </c>
      <c r="AA1464" s="2">
        <f t="shared" si="696"/>
        <v>0</v>
      </c>
      <c r="AB1464" s="2">
        <f t="shared" si="696"/>
        <v>0</v>
      </c>
      <c r="AC1464" s="2">
        <f t="shared" si="696"/>
        <v>0</v>
      </c>
      <c r="AD1464" s="2">
        <f t="shared" si="696"/>
        <v>0</v>
      </c>
      <c r="AE1464" s="2">
        <f t="shared" si="696"/>
        <v>0</v>
      </c>
      <c r="AF1464" s="2">
        <f t="shared" si="696"/>
        <v>0</v>
      </c>
      <c r="AG1464" s="2">
        <f t="shared" si="696"/>
        <v>0</v>
      </c>
      <c r="AH1464" s="2">
        <f t="shared" si="696"/>
        <v>0</v>
      </c>
      <c r="AI1464" s="2">
        <f t="shared" si="696"/>
        <v>0</v>
      </c>
      <c r="AJ1464" s="2">
        <f t="shared" si="696"/>
        <v>0</v>
      </c>
      <c r="AK1464" s="2">
        <f t="shared" si="696"/>
        <v>0</v>
      </c>
      <c r="AL1464" s="2">
        <f t="shared" si="696"/>
        <v>0</v>
      </c>
      <c r="AM1464" s="2">
        <f t="shared" si="696"/>
        <v>0</v>
      </c>
      <c r="AN1464" s="2">
        <f t="shared" si="696"/>
        <v>0</v>
      </c>
      <c r="AO1464" s="2">
        <f t="shared" si="696"/>
        <v>0</v>
      </c>
      <c r="AP1464" s="2">
        <f t="shared" si="696"/>
        <v>0</v>
      </c>
      <c r="AQ1464" s="2">
        <f t="shared" si="696"/>
        <v>0</v>
      </c>
      <c r="AR1464" s="2">
        <f t="shared" si="696"/>
        <v>0</v>
      </c>
      <c r="AS1464" s="2">
        <f t="shared" si="696"/>
        <v>0</v>
      </c>
      <c r="AT1464" s="2">
        <f t="shared" si="696"/>
        <v>0</v>
      </c>
      <c r="AU1464" s="2">
        <f t="shared" si="696"/>
        <v>0</v>
      </c>
      <c r="AV1464" s="2">
        <f t="shared" si="696"/>
        <v>0</v>
      </c>
      <c r="AW1464" s="2">
        <f t="shared" si="696"/>
        <v>0</v>
      </c>
      <c r="AX1464" s="2">
        <f t="shared" si="696"/>
        <v>0</v>
      </c>
      <c r="AY1464" s="2">
        <f t="shared" si="696"/>
        <v>0</v>
      </c>
      <c r="AZ1464" s="2">
        <f t="shared" si="696"/>
        <v>0</v>
      </c>
      <c r="BA1464" s="2">
        <f t="shared" si="696"/>
        <v>0</v>
      </c>
      <c r="BB1464" s="2">
        <f t="shared" si="696"/>
        <v>0</v>
      </c>
      <c r="BC1464" s="2">
        <f t="shared" si="696"/>
        <v>0</v>
      </c>
      <c r="BD1464" s="2">
        <f t="shared" si="696"/>
        <v>0</v>
      </c>
      <c r="BE1464" s="2">
        <f t="shared" si="696"/>
        <v>0</v>
      </c>
      <c r="BF1464" s="2">
        <f t="shared" si="696"/>
        <v>0</v>
      </c>
      <c r="BG1464" s="2">
        <f t="shared" si="696"/>
        <v>0</v>
      </c>
      <c r="BH1464" s="2">
        <f t="shared" si="696"/>
        <v>0</v>
      </c>
      <c r="BI1464" s="2">
        <f t="shared" si="696"/>
        <v>0</v>
      </c>
      <c r="BJ1464" s="2">
        <f t="shared" si="696"/>
        <v>0</v>
      </c>
      <c r="BK1464" s="2">
        <f t="shared" si="696"/>
        <v>0</v>
      </c>
      <c r="BL1464" s="2">
        <f t="shared" si="696"/>
        <v>0</v>
      </c>
      <c r="BM1464" s="2">
        <f t="shared" si="696"/>
        <v>0</v>
      </c>
      <c r="BN1464" s="2">
        <f t="shared" si="696"/>
        <v>0</v>
      </c>
      <c r="BO1464" s="2">
        <f t="shared" si="696"/>
        <v>0</v>
      </c>
    </row>
    <row r="1465" spans="1:67" outlineLevel="2">
      <c r="B1465" s="14" t="s">
        <v>324</v>
      </c>
      <c r="E1465" s="178"/>
      <c r="F1465" s="178"/>
      <c r="J1465" s="2">
        <f>NPV($C$4,M1465:BO1465)+L1465</f>
        <v>0</v>
      </c>
      <c r="L1465" s="2">
        <f t="shared" ref="L1465:BO1465" si="697">IF(OR(L$10&lt;$C1464,L$10&gt;$C1464+$G1464),0,IF(L$10=$C1464,$E1464*(1+$I1464)^(L$10-$E$1382)*$H1464,IF(L$10=$C1464+$G1464,$E1464*(1+$I1464)^(L$10-$E$1382)*(1-$H1464),$E1464*(1+$I1464)^(L$10-$E$1382))))</f>
        <v>0</v>
      </c>
      <c r="M1465" s="2">
        <f t="shared" si="697"/>
        <v>0</v>
      </c>
      <c r="N1465" s="2">
        <f t="shared" si="697"/>
        <v>0</v>
      </c>
      <c r="O1465" s="2">
        <f t="shared" si="697"/>
        <v>0</v>
      </c>
      <c r="P1465" s="2">
        <f t="shared" si="697"/>
        <v>0</v>
      </c>
      <c r="Q1465" s="2">
        <f t="shared" si="697"/>
        <v>0</v>
      </c>
      <c r="R1465" s="2">
        <f t="shared" si="697"/>
        <v>0</v>
      </c>
      <c r="S1465" s="2">
        <f t="shared" si="697"/>
        <v>0</v>
      </c>
      <c r="T1465" s="2">
        <f t="shared" si="697"/>
        <v>0</v>
      </c>
      <c r="U1465" s="2">
        <f t="shared" si="697"/>
        <v>0</v>
      </c>
      <c r="V1465" s="2">
        <f t="shared" si="697"/>
        <v>0</v>
      </c>
      <c r="W1465" s="2">
        <f t="shared" si="697"/>
        <v>0</v>
      </c>
      <c r="X1465" s="2">
        <f t="shared" si="697"/>
        <v>0</v>
      </c>
      <c r="Y1465" s="2">
        <f t="shared" si="697"/>
        <v>0</v>
      </c>
      <c r="Z1465" s="2">
        <f t="shared" si="697"/>
        <v>0</v>
      </c>
      <c r="AA1465" s="2">
        <f t="shared" si="697"/>
        <v>0</v>
      </c>
      <c r="AB1465" s="2">
        <f t="shared" si="697"/>
        <v>0</v>
      </c>
      <c r="AC1465" s="2">
        <f t="shared" si="697"/>
        <v>0</v>
      </c>
      <c r="AD1465" s="2">
        <f t="shared" si="697"/>
        <v>0</v>
      </c>
      <c r="AE1465" s="2">
        <f t="shared" si="697"/>
        <v>0</v>
      </c>
      <c r="AF1465" s="2">
        <f t="shared" si="697"/>
        <v>0</v>
      </c>
      <c r="AG1465" s="2">
        <f t="shared" si="697"/>
        <v>0</v>
      </c>
      <c r="AH1465" s="2">
        <f t="shared" si="697"/>
        <v>0</v>
      </c>
      <c r="AI1465" s="2">
        <f t="shared" si="697"/>
        <v>0</v>
      </c>
      <c r="AJ1465" s="2">
        <f t="shared" si="697"/>
        <v>0</v>
      </c>
      <c r="AK1465" s="2">
        <f t="shared" si="697"/>
        <v>0</v>
      </c>
      <c r="AL1465" s="2">
        <f t="shared" si="697"/>
        <v>0</v>
      </c>
      <c r="AM1465" s="2">
        <f t="shared" si="697"/>
        <v>0</v>
      </c>
      <c r="AN1465" s="2">
        <f t="shared" si="697"/>
        <v>0</v>
      </c>
      <c r="AO1465" s="2">
        <f t="shared" si="697"/>
        <v>0</v>
      </c>
      <c r="AP1465" s="2">
        <f t="shared" si="697"/>
        <v>0</v>
      </c>
      <c r="AQ1465" s="2">
        <f t="shared" si="697"/>
        <v>0</v>
      </c>
      <c r="AR1465" s="2">
        <f t="shared" si="697"/>
        <v>0</v>
      </c>
      <c r="AS1465" s="2">
        <f t="shared" si="697"/>
        <v>0</v>
      </c>
      <c r="AT1465" s="2">
        <f t="shared" si="697"/>
        <v>0</v>
      </c>
      <c r="AU1465" s="2">
        <f t="shared" si="697"/>
        <v>0</v>
      </c>
      <c r="AV1465" s="2">
        <f t="shared" si="697"/>
        <v>0</v>
      </c>
      <c r="AW1465" s="2">
        <f t="shared" si="697"/>
        <v>0</v>
      </c>
      <c r="AX1465" s="2">
        <f t="shared" si="697"/>
        <v>0</v>
      </c>
      <c r="AY1465" s="2">
        <f t="shared" si="697"/>
        <v>0</v>
      </c>
      <c r="AZ1465" s="2">
        <f t="shared" si="697"/>
        <v>0</v>
      </c>
      <c r="BA1465" s="2">
        <f t="shared" si="697"/>
        <v>0</v>
      </c>
      <c r="BB1465" s="2">
        <f t="shared" si="697"/>
        <v>0</v>
      </c>
      <c r="BC1465" s="2">
        <f t="shared" si="697"/>
        <v>0</v>
      </c>
      <c r="BD1465" s="2">
        <f t="shared" si="697"/>
        <v>0</v>
      </c>
      <c r="BE1465" s="2">
        <f t="shared" si="697"/>
        <v>0</v>
      </c>
      <c r="BF1465" s="2">
        <f t="shared" si="697"/>
        <v>0</v>
      </c>
      <c r="BG1465" s="2">
        <f t="shared" si="697"/>
        <v>0</v>
      </c>
      <c r="BH1465" s="2">
        <f t="shared" si="697"/>
        <v>0</v>
      </c>
      <c r="BI1465" s="2">
        <f t="shared" si="697"/>
        <v>0</v>
      </c>
      <c r="BJ1465" s="2">
        <f t="shared" si="697"/>
        <v>0</v>
      </c>
      <c r="BK1465" s="2">
        <f t="shared" si="697"/>
        <v>0</v>
      </c>
      <c r="BL1465" s="2">
        <f t="shared" si="697"/>
        <v>0</v>
      </c>
      <c r="BM1465" s="2">
        <f t="shared" si="697"/>
        <v>0</v>
      </c>
      <c r="BN1465" s="2">
        <f t="shared" si="697"/>
        <v>0</v>
      </c>
      <c r="BO1465" s="2">
        <f t="shared" si="697"/>
        <v>0</v>
      </c>
    </row>
    <row r="1466" spans="1:67" outlineLevel="2">
      <c r="B1466" s="14"/>
      <c r="E1466" s="178"/>
      <c r="F1466" s="178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</row>
    <row r="1467" spans="1:67" outlineLevel="2">
      <c r="B1467" s="15" t="s">
        <v>325</v>
      </c>
      <c r="E1467" s="178"/>
      <c r="F1467" s="178"/>
      <c r="L1467" s="18">
        <v>0</v>
      </c>
      <c r="M1467" s="18">
        <v>0</v>
      </c>
      <c r="N1467" s="18">
        <v>0</v>
      </c>
      <c r="O1467" s="18">
        <v>0</v>
      </c>
      <c r="P1467" s="18">
        <v>0</v>
      </c>
      <c r="Q1467" s="18">
        <v>0</v>
      </c>
      <c r="R1467" s="18">
        <v>0</v>
      </c>
      <c r="S1467" s="18">
        <v>0</v>
      </c>
      <c r="T1467" s="18">
        <v>0</v>
      </c>
      <c r="U1467" s="18">
        <v>0</v>
      </c>
      <c r="V1467" s="18">
        <v>0</v>
      </c>
      <c r="W1467" s="18">
        <v>0</v>
      </c>
      <c r="X1467" s="18">
        <v>0</v>
      </c>
      <c r="Y1467" s="18">
        <v>0</v>
      </c>
      <c r="Z1467" s="18">
        <v>0</v>
      </c>
      <c r="AA1467" s="18">
        <v>0</v>
      </c>
      <c r="AB1467" s="18">
        <v>0</v>
      </c>
      <c r="AC1467" s="18">
        <v>0</v>
      </c>
      <c r="AD1467" s="18">
        <v>0</v>
      </c>
      <c r="AE1467" s="18">
        <v>0</v>
      </c>
      <c r="AF1467" s="18">
        <v>0</v>
      </c>
      <c r="AG1467" s="18">
        <v>0</v>
      </c>
      <c r="AH1467" s="18">
        <v>0</v>
      </c>
      <c r="AI1467" s="18">
        <v>0</v>
      </c>
      <c r="AJ1467" s="18">
        <v>0</v>
      </c>
      <c r="AK1467" s="18">
        <v>0</v>
      </c>
      <c r="AL1467" s="18">
        <v>0</v>
      </c>
      <c r="AM1467" s="18">
        <v>0</v>
      </c>
      <c r="AN1467" s="18">
        <v>0</v>
      </c>
      <c r="AO1467" s="18">
        <v>0</v>
      </c>
      <c r="AP1467" s="18">
        <v>0</v>
      </c>
      <c r="AQ1467" s="18">
        <v>0</v>
      </c>
      <c r="AR1467" s="18">
        <v>0</v>
      </c>
      <c r="AS1467" s="18">
        <v>0</v>
      </c>
      <c r="AT1467" s="18">
        <v>0</v>
      </c>
      <c r="AU1467" s="18">
        <v>0</v>
      </c>
      <c r="AV1467" s="18">
        <v>0</v>
      </c>
      <c r="AW1467" s="18">
        <v>0</v>
      </c>
      <c r="AX1467" s="18">
        <v>0</v>
      </c>
      <c r="AY1467" s="18">
        <v>0</v>
      </c>
      <c r="AZ1467" s="18">
        <v>0</v>
      </c>
      <c r="BA1467" s="18">
        <v>0</v>
      </c>
      <c r="BB1467" s="18">
        <v>0</v>
      </c>
      <c r="BC1467" s="18">
        <v>0</v>
      </c>
      <c r="BD1467" s="18">
        <v>0</v>
      </c>
      <c r="BE1467" s="18">
        <v>0</v>
      </c>
      <c r="BF1467" s="18">
        <v>0</v>
      </c>
      <c r="BG1467" s="18">
        <v>0</v>
      </c>
      <c r="BH1467" s="18">
        <v>0</v>
      </c>
      <c r="BI1467" s="18">
        <v>0</v>
      </c>
      <c r="BJ1467" s="18">
        <v>0</v>
      </c>
      <c r="BK1467" s="18">
        <v>0</v>
      </c>
      <c r="BL1467" s="18">
        <v>0</v>
      </c>
      <c r="BM1467" s="18">
        <v>0</v>
      </c>
      <c r="BN1467" s="18">
        <v>0</v>
      </c>
      <c r="BO1467" s="18">
        <v>0</v>
      </c>
    </row>
    <row r="1468" spans="1:67" outlineLevel="2">
      <c r="B1468" s="14" t="s">
        <v>326</v>
      </c>
      <c r="E1468" s="178"/>
      <c r="F1468" s="178"/>
      <c r="J1468" s="2">
        <f>NPV($C$4,M1468:BO1468)+L1468</f>
        <v>0</v>
      </c>
      <c r="L1468" s="2">
        <f t="shared" ref="L1468:BO1468" si="698">IF(L$10&lt;$C1464,0,$F1464*L1467*(1+$I1464)^(L$10-$E$1382))</f>
        <v>0</v>
      </c>
      <c r="M1468" s="2">
        <f t="shared" si="698"/>
        <v>0</v>
      </c>
      <c r="N1468" s="2">
        <f t="shared" si="698"/>
        <v>0</v>
      </c>
      <c r="O1468" s="2">
        <f t="shared" si="698"/>
        <v>0</v>
      </c>
      <c r="P1468" s="2">
        <f t="shared" si="698"/>
        <v>0</v>
      </c>
      <c r="Q1468" s="2">
        <f t="shared" si="698"/>
        <v>0</v>
      </c>
      <c r="R1468" s="2">
        <f t="shared" si="698"/>
        <v>0</v>
      </c>
      <c r="S1468" s="2">
        <f t="shared" si="698"/>
        <v>0</v>
      </c>
      <c r="T1468" s="2">
        <f t="shared" si="698"/>
        <v>0</v>
      </c>
      <c r="U1468" s="2">
        <f t="shared" si="698"/>
        <v>0</v>
      </c>
      <c r="V1468" s="2">
        <f t="shared" si="698"/>
        <v>0</v>
      </c>
      <c r="W1468" s="2">
        <f t="shared" si="698"/>
        <v>0</v>
      </c>
      <c r="X1468" s="2">
        <f t="shared" si="698"/>
        <v>0</v>
      </c>
      <c r="Y1468" s="2">
        <f t="shared" si="698"/>
        <v>0</v>
      </c>
      <c r="Z1468" s="2">
        <f t="shared" si="698"/>
        <v>0</v>
      </c>
      <c r="AA1468" s="2">
        <f t="shared" si="698"/>
        <v>0</v>
      </c>
      <c r="AB1468" s="2">
        <f t="shared" si="698"/>
        <v>0</v>
      </c>
      <c r="AC1468" s="2">
        <f t="shared" si="698"/>
        <v>0</v>
      </c>
      <c r="AD1468" s="2">
        <f t="shared" si="698"/>
        <v>0</v>
      </c>
      <c r="AE1468" s="2">
        <f t="shared" si="698"/>
        <v>0</v>
      </c>
      <c r="AF1468" s="2">
        <f t="shared" si="698"/>
        <v>0</v>
      </c>
      <c r="AG1468" s="2">
        <f t="shared" si="698"/>
        <v>0</v>
      </c>
      <c r="AH1468" s="2">
        <f t="shared" si="698"/>
        <v>0</v>
      </c>
      <c r="AI1468" s="2">
        <f t="shared" si="698"/>
        <v>0</v>
      </c>
      <c r="AJ1468" s="2">
        <f t="shared" si="698"/>
        <v>0</v>
      </c>
      <c r="AK1468" s="2">
        <f t="shared" si="698"/>
        <v>0</v>
      </c>
      <c r="AL1468" s="2">
        <f t="shared" si="698"/>
        <v>0</v>
      </c>
      <c r="AM1468" s="2">
        <f t="shared" si="698"/>
        <v>0</v>
      </c>
      <c r="AN1468" s="2">
        <f t="shared" si="698"/>
        <v>0</v>
      </c>
      <c r="AO1468" s="2">
        <f t="shared" si="698"/>
        <v>0</v>
      </c>
      <c r="AP1468" s="2">
        <f t="shared" si="698"/>
        <v>0</v>
      </c>
      <c r="AQ1468" s="2">
        <f t="shared" si="698"/>
        <v>0</v>
      </c>
      <c r="AR1468" s="2">
        <f t="shared" si="698"/>
        <v>0</v>
      </c>
      <c r="AS1468" s="2">
        <f t="shared" si="698"/>
        <v>0</v>
      </c>
      <c r="AT1468" s="2">
        <f t="shared" si="698"/>
        <v>0</v>
      </c>
      <c r="AU1468" s="2">
        <f t="shared" si="698"/>
        <v>0</v>
      </c>
      <c r="AV1468" s="2">
        <f t="shared" si="698"/>
        <v>0</v>
      </c>
      <c r="AW1468" s="2">
        <f t="shared" si="698"/>
        <v>0</v>
      </c>
      <c r="AX1468" s="2">
        <f t="shared" si="698"/>
        <v>0</v>
      </c>
      <c r="AY1468" s="2">
        <f t="shared" si="698"/>
        <v>0</v>
      </c>
      <c r="AZ1468" s="2">
        <f t="shared" si="698"/>
        <v>0</v>
      </c>
      <c r="BA1468" s="2">
        <f t="shared" si="698"/>
        <v>0</v>
      </c>
      <c r="BB1468" s="2">
        <f t="shared" si="698"/>
        <v>0</v>
      </c>
      <c r="BC1468" s="2">
        <f t="shared" si="698"/>
        <v>0</v>
      </c>
      <c r="BD1468" s="2">
        <f t="shared" si="698"/>
        <v>0</v>
      </c>
      <c r="BE1468" s="2">
        <f t="shared" si="698"/>
        <v>0</v>
      </c>
      <c r="BF1468" s="2">
        <f t="shared" si="698"/>
        <v>0</v>
      </c>
      <c r="BG1468" s="2">
        <f t="shared" si="698"/>
        <v>0</v>
      </c>
      <c r="BH1468" s="2">
        <f t="shared" si="698"/>
        <v>0</v>
      </c>
      <c r="BI1468" s="2">
        <f t="shared" si="698"/>
        <v>0</v>
      </c>
      <c r="BJ1468" s="2">
        <f t="shared" si="698"/>
        <v>0</v>
      </c>
      <c r="BK1468" s="2">
        <f t="shared" si="698"/>
        <v>0</v>
      </c>
      <c r="BL1468" s="2">
        <f t="shared" si="698"/>
        <v>0</v>
      </c>
      <c r="BM1468" s="2">
        <f t="shared" si="698"/>
        <v>0</v>
      </c>
      <c r="BN1468" s="2">
        <f t="shared" si="698"/>
        <v>0</v>
      </c>
      <c r="BO1468" s="2">
        <f t="shared" si="698"/>
        <v>0</v>
      </c>
    </row>
    <row r="1469" spans="1:67" outlineLevel="2">
      <c r="B1469" s="14"/>
      <c r="E1469" s="178"/>
      <c r="F1469" s="178"/>
    </row>
    <row r="1470" spans="1:67" outlineLevel="2">
      <c r="B1470" s="14" t="s">
        <v>17</v>
      </c>
      <c r="E1470" s="178"/>
      <c r="F1470" s="178"/>
      <c r="I1470" s="196" t="s">
        <v>336</v>
      </c>
      <c r="J1470" s="2">
        <f>NPV($C$4,M1470:BO1470)+L1470</f>
        <v>0</v>
      </c>
      <c r="L1470" s="2">
        <f t="shared" ref="L1470:BO1470" si="699">SUM(L1465,L1468)</f>
        <v>0</v>
      </c>
      <c r="M1470" s="2">
        <f t="shared" si="699"/>
        <v>0</v>
      </c>
      <c r="N1470" s="2">
        <f t="shared" si="699"/>
        <v>0</v>
      </c>
      <c r="O1470" s="2">
        <f t="shared" si="699"/>
        <v>0</v>
      </c>
      <c r="P1470" s="2">
        <f t="shared" si="699"/>
        <v>0</v>
      </c>
      <c r="Q1470" s="2">
        <f t="shared" si="699"/>
        <v>0</v>
      </c>
      <c r="R1470" s="2">
        <f t="shared" si="699"/>
        <v>0</v>
      </c>
      <c r="S1470" s="2">
        <f t="shared" si="699"/>
        <v>0</v>
      </c>
      <c r="T1470" s="2">
        <f t="shared" si="699"/>
        <v>0</v>
      </c>
      <c r="U1470" s="2">
        <f t="shared" si="699"/>
        <v>0</v>
      </c>
      <c r="V1470" s="2">
        <f t="shared" si="699"/>
        <v>0</v>
      </c>
      <c r="W1470" s="2">
        <f t="shared" si="699"/>
        <v>0</v>
      </c>
      <c r="X1470" s="2">
        <f t="shared" si="699"/>
        <v>0</v>
      </c>
      <c r="Y1470" s="2">
        <f t="shared" si="699"/>
        <v>0</v>
      </c>
      <c r="Z1470" s="2">
        <f t="shared" si="699"/>
        <v>0</v>
      </c>
      <c r="AA1470" s="2">
        <f t="shared" si="699"/>
        <v>0</v>
      </c>
      <c r="AB1470" s="2">
        <f t="shared" si="699"/>
        <v>0</v>
      </c>
      <c r="AC1470" s="2">
        <f t="shared" si="699"/>
        <v>0</v>
      </c>
      <c r="AD1470" s="2">
        <f t="shared" si="699"/>
        <v>0</v>
      </c>
      <c r="AE1470" s="2">
        <f t="shared" si="699"/>
        <v>0</v>
      </c>
      <c r="AF1470" s="2">
        <f t="shared" si="699"/>
        <v>0</v>
      </c>
      <c r="AG1470" s="2">
        <f t="shared" si="699"/>
        <v>0</v>
      </c>
      <c r="AH1470" s="2">
        <f t="shared" si="699"/>
        <v>0</v>
      </c>
      <c r="AI1470" s="2">
        <f t="shared" si="699"/>
        <v>0</v>
      </c>
      <c r="AJ1470" s="2">
        <f t="shared" si="699"/>
        <v>0</v>
      </c>
      <c r="AK1470" s="2">
        <f t="shared" si="699"/>
        <v>0</v>
      </c>
      <c r="AL1470" s="2">
        <f t="shared" si="699"/>
        <v>0</v>
      </c>
      <c r="AM1470" s="2">
        <f t="shared" si="699"/>
        <v>0</v>
      </c>
      <c r="AN1470" s="2">
        <f t="shared" si="699"/>
        <v>0</v>
      </c>
      <c r="AO1470" s="2">
        <f t="shared" si="699"/>
        <v>0</v>
      </c>
      <c r="AP1470" s="2">
        <f t="shared" si="699"/>
        <v>0</v>
      </c>
      <c r="AQ1470" s="2">
        <f t="shared" si="699"/>
        <v>0</v>
      </c>
      <c r="AR1470" s="2">
        <f t="shared" si="699"/>
        <v>0</v>
      </c>
      <c r="AS1470" s="2">
        <f t="shared" si="699"/>
        <v>0</v>
      </c>
      <c r="AT1470" s="2">
        <f t="shared" si="699"/>
        <v>0</v>
      </c>
      <c r="AU1470" s="2">
        <f t="shared" si="699"/>
        <v>0</v>
      </c>
      <c r="AV1470" s="2">
        <f t="shared" si="699"/>
        <v>0</v>
      </c>
      <c r="AW1470" s="2">
        <f t="shared" si="699"/>
        <v>0</v>
      </c>
      <c r="AX1470" s="2">
        <f t="shared" si="699"/>
        <v>0</v>
      </c>
      <c r="AY1470" s="2">
        <f t="shared" si="699"/>
        <v>0</v>
      </c>
      <c r="AZ1470" s="2">
        <f t="shared" si="699"/>
        <v>0</v>
      </c>
      <c r="BA1470" s="2">
        <f t="shared" si="699"/>
        <v>0</v>
      </c>
      <c r="BB1470" s="2">
        <f t="shared" si="699"/>
        <v>0</v>
      </c>
      <c r="BC1470" s="2">
        <f t="shared" si="699"/>
        <v>0</v>
      </c>
      <c r="BD1470" s="2">
        <f t="shared" si="699"/>
        <v>0</v>
      </c>
      <c r="BE1470" s="2">
        <f t="shared" si="699"/>
        <v>0</v>
      </c>
      <c r="BF1470" s="2">
        <f t="shared" si="699"/>
        <v>0</v>
      </c>
      <c r="BG1470" s="2">
        <f t="shared" si="699"/>
        <v>0</v>
      </c>
      <c r="BH1470" s="2">
        <f t="shared" si="699"/>
        <v>0</v>
      </c>
      <c r="BI1470" s="2">
        <f t="shared" si="699"/>
        <v>0</v>
      </c>
      <c r="BJ1470" s="2">
        <f t="shared" si="699"/>
        <v>0</v>
      </c>
      <c r="BK1470" s="2">
        <f t="shared" si="699"/>
        <v>0</v>
      </c>
      <c r="BL1470" s="2">
        <f t="shared" si="699"/>
        <v>0</v>
      </c>
      <c r="BM1470" s="2">
        <f t="shared" si="699"/>
        <v>0</v>
      </c>
      <c r="BN1470" s="2">
        <f t="shared" si="699"/>
        <v>0</v>
      </c>
      <c r="BO1470" s="2">
        <f t="shared" si="699"/>
        <v>0</v>
      </c>
    </row>
    <row r="1471" spans="1:67" outlineLevel="2">
      <c r="E1471" s="178"/>
      <c r="F1471" s="178"/>
    </row>
    <row r="1472" spans="1:67" outlineLevel="1">
      <c r="A1472">
        <f>+A1464+1</f>
        <v>12</v>
      </c>
      <c r="B1472" s="13" t="s">
        <v>626</v>
      </c>
      <c r="C1472" s="159">
        <v>2025</v>
      </c>
      <c r="D1472" s="159">
        <v>12</v>
      </c>
      <c r="E1472" s="194">
        <v>1102</v>
      </c>
      <c r="F1472" s="195">
        <v>5.62</v>
      </c>
      <c r="G1472" s="159">
        <v>25</v>
      </c>
      <c r="H1472" s="59">
        <f>(DATE(C1472,12,31)-DATE(C1472,D1472,1)+1)/365</f>
        <v>8.4931506849315067E-2</v>
      </c>
      <c r="I1472" s="177">
        <f>+$C$7</f>
        <v>2.5000000000000001E-2</v>
      </c>
      <c r="J1472" s="2">
        <f>NPV($C$4,M1472:BO1472)+L1472</f>
        <v>9810.9795518707833</v>
      </c>
      <c r="L1472" s="2">
        <f>L1478</f>
        <v>0</v>
      </c>
      <c r="M1472" s="2">
        <f t="shared" ref="M1472:BO1472" si="700">M1478</f>
        <v>0</v>
      </c>
      <c r="N1472" s="2">
        <f t="shared" si="700"/>
        <v>0</v>
      </c>
      <c r="O1472" s="2">
        <f t="shared" si="700"/>
        <v>0</v>
      </c>
      <c r="P1472" s="2">
        <f t="shared" si="700"/>
        <v>0</v>
      </c>
      <c r="Q1472" s="2">
        <f t="shared" si="700"/>
        <v>0</v>
      </c>
      <c r="R1472" s="2">
        <f t="shared" si="700"/>
        <v>0</v>
      </c>
      <c r="S1472" s="2">
        <f t="shared" si="700"/>
        <v>0</v>
      </c>
      <c r="T1472" s="2">
        <f t="shared" si="700"/>
        <v>0</v>
      </c>
      <c r="U1472" s="2">
        <f t="shared" si="700"/>
        <v>0</v>
      </c>
      <c r="V1472" s="2">
        <f t="shared" si="700"/>
        <v>0</v>
      </c>
      <c r="W1472" s="2">
        <f t="shared" si="700"/>
        <v>0</v>
      </c>
      <c r="X1472" s="2">
        <f t="shared" si="700"/>
        <v>0</v>
      </c>
      <c r="Y1472" s="2">
        <f t="shared" si="700"/>
        <v>138.11345158455228</v>
      </c>
      <c r="Z1472" s="2">
        <f t="shared" si="700"/>
        <v>1671.3318757224426</v>
      </c>
      <c r="AA1472" s="2">
        <f t="shared" si="700"/>
        <v>1732.9874821900951</v>
      </c>
      <c r="AB1472" s="2">
        <f t="shared" si="700"/>
        <v>1789.1131342807121</v>
      </c>
      <c r="AC1472" s="2">
        <f t="shared" si="700"/>
        <v>1793.3585319100828</v>
      </c>
      <c r="AD1472" s="2">
        <f t="shared" si="700"/>
        <v>1793.8762576833915</v>
      </c>
      <c r="AE1472" s="2">
        <f t="shared" si="700"/>
        <v>1831.1268913875492</v>
      </c>
      <c r="AF1472" s="2">
        <f t="shared" si="700"/>
        <v>1877.8324312828349</v>
      </c>
      <c r="AG1472" s="2">
        <f t="shared" si="700"/>
        <v>1968.4785971766496</v>
      </c>
      <c r="AH1472" s="2">
        <f t="shared" si="700"/>
        <v>1928.6408051651204</v>
      </c>
      <c r="AI1472" s="2">
        <f t="shared" si="700"/>
        <v>1977.7456275545212</v>
      </c>
      <c r="AJ1472" s="2">
        <f t="shared" si="700"/>
        <v>2032.9056563014924</v>
      </c>
      <c r="AK1472" s="2">
        <f t="shared" si="700"/>
        <v>2054.2556088451138</v>
      </c>
      <c r="AL1472" s="2">
        <f t="shared" si="700"/>
        <v>2106.9840608368468</v>
      </c>
      <c r="AM1472" s="2">
        <f t="shared" si="700"/>
        <v>2161.4800574990486</v>
      </c>
      <c r="AN1472" s="2">
        <f t="shared" si="700"/>
        <v>2216.3404668207995</v>
      </c>
      <c r="AO1472" s="2">
        <f t="shared" si="700"/>
        <v>2267.4404572369094</v>
      </c>
      <c r="AP1472" s="2">
        <f t="shared" si="700"/>
        <v>2325.3746840371118</v>
      </c>
      <c r="AQ1472" s="2">
        <f t="shared" si="700"/>
        <v>2379.5562175555474</v>
      </c>
      <c r="AR1472" s="2">
        <f t="shared" si="700"/>
        <v>2440.6770612949995</v>
      </c>
      <c r="AS1472" s="2">
        <f t="shared" si="700"/>
        <v>2504.1345207139934</v>
      </c>
      <c r="AT1472" s="2">
        <f t="shared" si="700"/>
        <v>2569.2568479660649</v>
      </c>
      <c r="AU1472" s="2">
        <f t="shared" si="700"/>
        <v>2635.3601407052838</v>
      </c>
      <c r="AV1472" s="2">
        <f t="shared" si="700"/>
        <v>2695.9542201871636</v>
      </c>
      <c r="AW1472" s="2">
        <f t="shared" si="700"/>
        <v>2766.7970358458365</v>
      </c>
      <c r="AX1472" s="2">
        <f t="shared" si="700"/>
        <v>2596.1063613194165</v>
      </c>
      <c r="AY1472" s="2">
        <f t="shared" si="700"/>
        <v>0</v>
      </c>
      <c r="AZ1472" s="2">
        <f t="shared" si="700"/>
        <v>0</v>
      </c>
      <c r="BA1472" s="2">
        <f t="shared" si="700"/>
        <v>0</v>
      </c>
      <c r="BB1472" s="2">
        <f t="shared" si="700"/>
        <v>0</v>
      </c>
      <c r="BC1472" s="2">
        <f t="shared" si="700"/>
        <v>0</v>
      </c>
      <c r="BD1472" s="2">
        <f t="shared" si="700"/>
        <v>0</v>
      </c>
      <c r="BE1472" s="2">
        <f t="shared" si="700"/>
        <v>0</v>
      </c>
      <c r="BF1472" s="2">
        <f t="shared" si="700"/>
        <v>0</v>
      </c>
      <c r="BG1472" s="2">
        <f t="shared" si="700"/>
        <v>0</v>
      </c>
      <c r="BH1472" s="2">
        <f t="shared" si="700"/>
        <v>0</v>
      </c>
      <c r="BI1472" s="2">
        <f t="shared" si="700"/>
        <v>0</v>
      </c>
      <c r="BJ1472" s="2">
        <f t="shared" si="700"/>
        <v>0</v>
      </c>
      <c r="BK1472" s="2">
        <f t="shared" si="700"/>
        <v>0</v>
      </c>
      <c r="BL1472" s="2">
        <f t="shared" si="700"/>
        <v>0</v>
      </c>
      <c r="BM1472" s="2">
        <f t="shared" si="700"/>
        <v>0</v>
      </c>
      <c r="BN1472" s="2">
        <f t="shared" si="700"/>
        <v>0</v>
      </c>
      <c r="BO1472" s="2">
        <f t="shared" si="700"/>
        <v>0</v>
      </c>
    </row>
    <row r="1473" spans="1:67" outlineLevel="2">
      <c r="B1473" s="14" t="s">
        <v>324</v>
      </c>
      <c r="E1473" s="178"/>
      <c r="F1473" s="178"/>
      <c r="J1473" s="2">
        <f>NPV($C$4,M1473:BO1473)+L1473</f>
        <v>9489.1733502193911</v>
      </c>
      <c r="L1473" s="2">
        <f t="shared" ref="L1473:BO1473" si="701">IF(OR(L$10&lt;$C1472,L$10&gt;$C1472+$G1472),0,IF(L$10=$C1472,$E1472*(1+$I1472)^(L$10-$E$1382)*$H1472,IF(L$10=$C1472+$G1472,$E1472*(1+$I1472)^(L$10-$E$1382)*(1-$H1472),$E1472*(1+$I1472)^(L$10-$E$1382))))</f>
        <v>0</v>
      </c>
      <c r="M1473" s="2">
        <f t="shared" si="701"/>
        <v>0</v>
      </c>
      <c r="N1473" s="2">
        <f t="shared" si="701"/>
        <v>0</v>
      </c>
      <c r="O1473" s="2">
        <f t="shared" si="701"/>
        <v>0</v>
      </c>
      <c r="P1473" s="2">
        <f t="shared" si="701"/>
        <v>0</v>
      </c>
      <c r="Q1473" s="2">
        <f t="shared" si="701"/>
        <v>0</v>
      </c>
      <c r="R1473" s="2">
        <f t="shared" si="701"/>
        <v>0</v>
      </c>
      <c r="S1473" s="2">
        <f t="shared" si="701"/>
        <v>0</v>
      </c>
      <c r="T1473" s="2">
        <f t="shared" si="701"/>
        <v>0</v>
      </c>
      <c r="U1473" s="2">
        <f t="shared" si="701"/>
        <v>0</v>
      </c>
      <c r="V1473" s="2">
        <f t="shared" si="701"/>
        <v>0</v>
      </c>
      <c r="W1473" s="2">
        <f t="shared" si="701"/>
        <v>0</v>
      </c>
      <c r="X1473" s="2">
        <f t="shared" si="701"/>
        <v>0</v>
      </c>
      <c r="Y1473" s="2">
        <f t="shared" si="701"/>
        <v>129.0210803130125</v>
      </c>
      <c r="Z1473" s="2">
        <f t="shared" si="701"/>
        <v>1557.0971507130903</v>
      </c>
      <c r="AA1473" s="2">
        <f t="shared" si="701"/>
        <v>1596.0245794809177</v>
      </c>
      <c r="AB1473" s="2">
        <f t="shared" si="701"/>
        <v>1635.9251939679405</v>
      </c>
      <c r="AC1473" s="2">
        <f t="shared" si="701"/>
        <v>1676.8233238171388</v>
      </c>
      <c r="AD1473" s="2">
        <f t="shared" si="701"/>
        <v>1718.7439069125674</v>
      </c>
      <c r="AE1473" s="2">
        <f t="shared" si="701"/>
        <v>1761.7125045853816</v>
      </c>
      <c r="AF1473" s="2">
        <f t="shared" si="701"/>
        <v>1805.755317200016</v>
      </c>
      <c r="AG1473" s="2">
        <f t="shared" si="701"/>
        <v>1850.8992001300162</v>
      </c>
      <c r="AH1473" s="2">
        <f t="shared" si="701"/>
        <v>1897.1716801332664</v>
      </c>
      <c r="AI1473" s="2">
        <f t="shared" si="701"/>
        <v>1944.6009721365981</v>
      </c>
      <c r="AJ1473" s="2">
        <f t="shared" si="701"/>
        <v>1993.215996440013</v>
      </c>
      <c r="AK1473" s="2">
        <f t="shared" si="701"/>
        <v>2043.0463963510131</v>
      </c>
      <c r="AL1473" s="2">
        <f t="shared" si="701"/>
        <v>2094.1225562597883</v>
      </c>
      <c r="AM1473" s="2">
        <f t="shared" si="701"/>
        <v>2146.4756201662826</v>
      </c>
      <c r="AN1473" s="2">
        <f t="shared" si="701"/>
        <v>2200.1375106704395</v>
      </c>
      <c r="AO1473" s="2">
        <f t="shared" si="701"/>
        <v>2255.1409484372011</v>
      </c>
      <c r="AP1473" s="2">
        <f t="shared" si="701"/>
        <v>2311.5194721481303</v>
      </c>
      <c r="AQ1473" s="2">
        <f t="shared" si="701"/>
        <v>2369.3074589518342</v>
      </c>
      <c r="AR1473" s="2">
        <f t="shared" si="701"/>
        <v>2428.5401454256298</v>
      </c>
      <c r="AS1473" s="2">
        <f t="shared" si="701"/>
        <v>2489.2536490612702</v>
      </c>
      <c r="AT1473" s="2">
        <f t="shared" si="701"/>
        <v>2551.4849902878018</v>
      </c>
      <c r="AU1473" s="2">
        <f t="shared" si="701"/>
        <v>2615.2721150449966</v>
      </c>
      <c r="AV1473" s="2">
        <f t="shared" si="701"/>
        <v>2680.6539179211218</v>
      </c>
      <c r="AW1473" s="2">
        <f t="shared" si="701"/>
        <v>2747.6702658691497</v>
      </c>
      <c r="AX1473" s="2">
        <f t="shared" si="701"/>
        <v>2577.1641521104193</v>
      </c>
      <c r="AY1473" s="2">
        <f t="shared" si="701"/>
        <v>0</v>
      </c>
      <c r="AZ1473" s="2">
        <f t="shared" si="701"/>
        <v>0</v>
      </c>
      <c r="BA1473" s="2">
        <f t="shared" si="701"/>
        <v>0</v>
      </c>
      <c r="BB1473" s="2">
        <f t="shared" si="701"/>
        <v>0</v>
      </c>
      <c r="BC1473" s="2">
        <f t="shared" si="701"/>
        <v>0</v>
      </c>
      <c r="BD1473" s="2">
        <f t="shared" si="701"/>
        <v>0</v>
      </c>
      <c r="BE1473" s="2">
        <f t="shared" si="701"/>
        <v>0</v>
      </c>
      <c r="BF1473" s="2">
        <f t="shared" si="701"/>
        <v>0</v>
      </c>
      <c r="BG1473" s="2">
        <f t="shared" si="701"/>
        <v>0</v>
      </c>
      <c r="BH1473" s="2">
        <f t="shared" si="701"/>
        <v>0</v>
      </c>
      <c r="BI1473" s="2">
        <f t="shared" si="701"/>
        <v>0</v>
      </c>
      <c r="BJ1473" s="2">
        <f t="shared" si="701"/>
        <v>0</v>
      </c>
      <c r="BK1473" s="2">
        <f t="shared" si="701"/>
        <v>0</v>
      </c>
      <c r="BL1473" s="2">
        <f t="shared" si="701"/>
        <v>0</v>
      </c>
      <c r="BM1473" s="2">
        <f t="shared" si="701"/>
        <v>0</v>
      </c>
      <c r="BN1473" s="2">
        <f t="shared" si="701"/>
        <v>0</v>
      </c>
      <c r="BO1473" s="2">
        <f t="shared" si="701"/>
        <v>0</v>
      </c>
    </row>
    <row r="1474" spans="1:67" outlineLevel="2">
      <c r="B1474" s="14"/>
      <c r="E1474" s="178"/>
      <c r="F1474" s="178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</row>
    <row r="1475" spans="1:67" outlineLevel="2">
      <c r="B1475" s="15" t="s">
        <v>325</v>
      </c>
      <c r="E1475" s="178"/>
      <c r="F1475" s="178"/>
      <c r="L1475" s="18">
        <v>0</v>
      </c>
      <c r="M1475" s="18">
        <v>0</v>
      </c>
      <c r="N1475" s="18">
        <v>0</v>
      </c>
      <c r="O1475" s="18">
        <v>0</v>
      </c>
      <c r="P1475" s="18">
        <v>0</v>
      </c>
      <c r="Q1475" s="18">
        <v>0</v>
      </c>
      <c r="R1475" s="18">
        <v>0</v>
      </c>
      <c r="S1475" s="18">
        <v>0</v>
      </c>
      <c r="T1475" s="18">
        <v>0</v>
      </c>
      <c r="U1475" s="18">
        <v>0</v>
      </c>
      <c r="V1475" s="18">
        <v>0</v>
      </c>
      <c r="W1475" s="18">
        <v>0</v>
      </c>
      <c r="X1475" s="18">
        <v>0</v>
      </c>
      <c r="Y1475" s="18">
        <v>1.1736283600330353</v>
      </c>
      <c r="Z1475" s="18">
        <v>14.38559103012085</v>
      </c>
      <c r="AA1475" s="18">
        <v>16.827075958251953</v>
      </c>
      <c r="AB1475" s="18">
        <v>18.36142635345459</v>
      </c>
      <c r="AC1475" s="18">
        <v>13.627466678619385</v>
      </c>
      <c r="AD1475" s="18">
        <v>8.5715839862823486</v>
      </c>
      <c r="AE1475" s="18">
        <v>7.7260894775390625</v>
      </c>
      <c r="AF1475" s="18">
        <v>7.826791524887085</v>
      </c>
      <c r="AG1475" s="18">
        <v>12.45643424987793</v>
      </c>
      <c r="AH1475" s="18">
        <v>3.2525449991226196</v>
      </c>
      <c r="AI1475" s="18">
        <v>3.3421680927276611</v>
      </c>
      <c r="AJ1475" s="18">
        <v>3.9045257568359375</v>
      </c>
      <c r="AK1475" s="18">
        <v>1.0758262872695923</v>
      </c>
      <c r="AL1475" s="18">
        <v>1.2043007612228394</v>
      </c>
      <c r="AM1475" s="18">
        <v>1.370689332485199</v>
      </c>
      <c r="AN1475" s="18">
        <v>1.4440748691558838</v>
      </c>
      <c r="AO1475" s="18">
        <v>1.0694472193717957</v>
      </c>
      <c r="AP1475" s="18">
        <v>1.1753329038619995</v>
      </c>
      <c r="AQ1475" s="18">
        <v>0.84819385409355164</v>
      </c>
      <c r="AR1475" s="18">
        <v>0.97995996475219727</v>
      </c>
      <c r="AS1475" s="18">
        <v>1.1722075045108795</v>
      </c>
      <c r="AT1475" s="18">
        <v>1.3657936453819275</v>
      </c>
      <c r="AU1475" s="18">
        <v>1.5061410665512085</v>
      </c>
      <c r="AV1475" s="18">
        <v>1.1191918551921844</v>
      </c>
      <c r="AW1475" s="18">
        <v>1.3649674654006958</v>
      </c>
      <c r="AX1475" s="18">
        <v>1.3188257813453674</v>
      </c>
      <c r="AY1475" s="18">
        <v>0</v>
      </c>
      <c r="AZ1475" s="18">
        <v>0</v>
      </c>
      <c r="BA1475" s="18">
        <v>0</v>
      </c>
      <c r="BB1475" s="18">
        <v>0</v>
      </c>
      <c r="BC1475" s="18">
        <v>0</v>
      </c>
      <c r="BD1475" s="18">
        <v>0</v>
      </c>
      <c r="BE1475" s="18">
        <v>0</v>
      </c>
      <c r="BF1475" s="18">
        <v>0</v>
      </c>
      <c r="BG1475" s="18">
        <v>0</v>
      </c>
      <c r="BH1475" s="18">
        <v>0</v>
      </c>
      <c r="BI1475" s="18">
        <v>0</v>
      </c>
      <c r="BJ1475" s="18">
        <v>0</v>
      </c>
      <c r="BK1475" s="18">
        <v>0</v>
      </c>
      <c r="BL1475" s="18">
        <v>0</v>
      </c>
      <c r="BM1475" s="18">
        <v>0</v>
      </c>
      <c r="BN1475" s="18">
        <v>0</v>
      </c>
      <c r="BO1475" s="18">
        <v>0</v>
      </c>
    </row>
    <row r="1476" spans="1:67" outlineLevel="2">
      <c r="B1476" s="14" t="s">
        <v>326</v>
      </c>
      <c r="E1476" s="178"/>
      <c r="F1476" s="178"/>
      <c r="J1476" s="2">
        <f>NPV($C$4,M1476:BO1476)+L1476</f>
        <v>321.80620165139277</v>
      </c>
      <c r="L1476" s="2">
        <f t="shared" ref="L1476:BO1476" si="702">IF(L$10&lt;$C1472,0,$F1472*L1475*(1+$I1472)^(L$10-$E$1382))</f>
        <v>0</v>
      </c>
      <c r="M1476" s="2">
        <f t="shared" si="702"/>
        <v>0</v>
      </c>
      <c r="N1476" s="2">
        <f t="shared" si="702"/>
        <v>0</v>
      </c>
      <c r="O1476" s="2">
        <f t="shared" si="702"/>
        <v>0</v>
      </c>
      <c r="P1476" s="2">
        <f t="shared" si="702"/>
        <v>0</v>
      </c>
      <c r="Q1476" s="2">
        <f t="shared" si="702"/>
        <v>0</v>
      </c>
      <c r="R1476" s="2">
        <f t="shared" si="702"/>
        <v>0</v>
      </c>
      <c r="S1476" s="2">
        <f t="shared" si="702"/>
        <v>0</v>
      </c>
      <c r="T1476" s="2">
        <f t="shared" si="702"/>
        <v>0</v>
      </c>
      <c r="U1476" s="2">
        <f t="shared" si="702"/>
        <v>0</v>
      </c>
      <c r="V1476" s="2">
        <f t="shared" si="702"/>
        <v>0</v>
      </c>
      <c r="W1476" s="2">
        <f t="shared" si="702"/>
        <v>0</v>
      </c>
      <c r="X1476" s="2">
        <f t="shared" si="702"/>
        <v>0</v>
      </c>
      <c r="Y1476" s="2">
        <f t="shared" si="702"/>
        <v>9.0923712715397826</v>
      </c>
      <c r="Z1476" s="2">
        <f t="shared" si="702"/>
        <v>114.23472500935236</v>
      </c>
      <c r="AA1476" s="2">
        <f t="shared" si="702"/>
        <v>136.96290270917734</v>
      </c>
      <c r="AB1476" s="2">
        <f t="shared" si="702"/>
        <v>153.18794031277159</v>
      </c>
      <c r="AC1476" s="2">
        <f t="shared" si="702"/>
        <v>116.53520809294395</v>
      </c>
      <c r="AD1476" s="2">
        <f t="shared" si="702"/>
        <v>75.132350770824075</v>
      </c>
      <c r="AE1476" s="2">
        <f t="shared" si="702"/>
        <v>69.414386802167613</v>
      </c>
      <c r="AF1476" s="2">
        <f t="shared" si="702"/>
        <v>72.07711408281898</v>
      </c>
      <c r="AG1476" s="2">
        <f t="shared" si="702"/>
        <v>117.5793970466335</v>
      </c>
      <c r="AH1476" s="2">
        <f t="shared" si="702"/>
        <v>31.469125031854055</v>
      </c>
      <c r="AI1476" s="2">
        <f t="shared" si="702"/>
        <v>33.144655417923026</v>
      </c>
      <c r="AJ1476" s="2">
        <f t="shared" si="702"/>
        <v>39.689659861479498</v>
      </c>
      <c r="AK1476" s="2">
        <f t="shared" si="702"/>
        <v>11.209212494100514</v>
      </c>
      <c r="AL1476" s="2">
        <f t="shared" si="702"/>
        <v>12.861504577058446</v>
      </c>
      <c r="AM1476" s="2">
        <f t="shared" si="702"/>
        <v>15.004437332766146</v>
      </c>
      <c r="AN1476" s="2">
        <f t="shared" si="702"/>
        <v>16.202956150359874</v>
      </c>
      <c r="AO1476" s="2">
        <f t="shared" si="702"/>
        <v>12.299508799708466</v>
      </c>
      <c r="AP1476" s="2">
        <f t="shared" si="702"/>
        <v>13.855211888981682</v>
      </c>
      <c r="AQ1476" s="2">
        <f t="shared" si="702"/>
        <v>10.248758603713405</v>
      </c>
      <c r="AR1476" s="2">
        <f t="shared" si="702"/>
        <v>12.136915869369828</v>
      </c>
      <c r="AS1476" s="2">
        <f t="shared" si="702"/>
        <v>14.880871652723414</v>
      </c>
      <c r="AT1476" s="2">
        <f t="shared" si="702"/>
        <v>17.771857678263306</v>
      </c>
      <c r="AU1476" s="2">
        <f t="shared" si="702"/>
        <v>20.088025660287062</v>
      </c>
      <c r="AV1476" s="2">
        <f t="shared" si="702"/>
        <v>15.300302266041761</v>
      </c>
      <c r="AW1476" s="2">
        <f t="shared" si="702"/>
        <v>19.126769976686671</v>
      </c>
      <c r="AX1476" s="2">
        <f t="shared" si="702"/>
        <v>18.942209208997351</v>
      </c>
      <c r="AY1476" s="2">
        <f t="shared" si="702"/>
        <v>0</v>
      </c>
      <c r="AZ1476" s="2">
        <f t="shared" si="702"/>
        <v>0</v>
      </c>
      <c r="BA1476" s="2">
        <f t="shared" si="702"/>
        <v>0</v>
      </c>
      <c r="BB1476" s="2">
        <f t="shared" si="702"/>
        <v>0</v>
      </c>
      <c r="BC1476" s="2">
        <f t="shared" si="702"/>
        <v>0</v>
      </c>
      <c r="BD1476" s="2">
        <f t="shared" si="702"/>
        <v>0</v>
      </c>
      <c r="BE1476" s="2">
        <f t="shared" si="702"/>
        <v>0</v>
      </c>
      <c r="BF1476" s="2">
        <f t="shared" si="702"/>
        <v>0</v>
      </c>
      <c r="BG1476" s="2">
        <f t="shared" si="702"/>
        <v>0</v>
      </c>
      <c r="BH1476" s="2">
        <f t="shared" si="702"/>
        <v>0</v>
      </c>
      <c r="BI1476" s="2">
        <f t="shared" si="702"/>
        <v>0</v>
      </c>
      <c r="BJ1476" s="2">
        <f t="shared" si="702"/>
        <v>0</v>
      </c>
      <c r="BK1476" s="2">
        <f t="shared" si="702"/>
        <v>0</v>
      </c>
      <c r="BL1476" s="2">
        <f t="shared" si="702"/>
        <v>0</v>
      </c>
      <c r="BM1476" s="2">
        <f t="shared" si="702"/>
        <v>0</v>
      </c>
      <c r="BN1476" s="2">
        <f t="shared" si="702"/>
        <v>0</v>
      </c>
      <c r="BO1476" s="2">
        <f t="shared" si="702"/>
        <v>0</v>
      </c>
    </row>
    <row r="1477" spans="1:67" outlineLevel="2">
      <c r="B1477" s="14"/>
      <c r="E1477" s="178"/>
      <c r="F1477" s="178"/>
    </row>
    <row r="1478" spans="1:67" outlineLevel="2">
      <c r="B1478" s="14" t="s">
        <v>17</v>
      </c>
      <c r="E1478" s="178"/>
      <c r="F1478" s="178"/>
      <c r="I1478" s="196" t="s">
        <v>548</v>
      </c>
      <c r="J1478" s="2">
        <f>NPV($C$4,M1478:BO1478)+L1478</f>
        <v>9810.9795518707833</v>
      </c>
      <c r="L1478" s="2">
        <f t="shared" ref="L1478:BO1478" si="703">SUM(L1473,L1476)</f>
        <v>0</v>
      </c>
      <c r="M1478" s="2">
        <f t="shared" si="703"/>
        <v>0</v>
      </c>
      <c r="N1478" s="2">
        <f t="shared" si="703"/>
        <v>0</v>
      </c>
      <c r="O1478" s="2">
        <f t="shared" si="703"/>
        <v>0</v>
      </c>
      <c r="P1478" s="2">
        <f t="shared" si="703"/>
        <v>0</v>
      </c>
      <c r="Q1478" s="2">
        <f t="shared" si="703"/>
        <v>0</v>
      </c>
      <c r="R1478" s="2">
        <f t="shared" si="703"/>
        <v>0</v>
      </c>
      <c r="S1478" s="2">
        <f t="shared" si="703"/>
        <v>0</v>
      </c>
      <c r="T1478" s="2">
        <f t="shared" si="703"/>
        <v>0</v>
      </c>
      <c r="U1478" s="2">
        <f t="shared" si="703"/>
        <v>0</v>
      </c>
      <c r="V1478" s="2">
        <f t="shared" si="703"/>
        <v>0</v>
      </c>
      <c r="W1478" s="2">
        <f t="shared" si="703"/>
        <v>0</v>
      </c>
      <c r="X1478" s="2">
        <f t="shared" si="703"/>
        <v>0</v>
      </c>
      <c r="Y1478" s="2">
        <f t="shared" si="703"/>
        <v>138.11345158455228</v>
      </c>
      <c r="Z1478" s="2">
        <f t="shared" si="703"/>
        <v>1671.3318757224426</v>
      </c>
      <c r="AA1478" s="2">
        <f t="shared" si="703"/>
        <v>1732.9874821900951</v>
      </c>
      <c r="AB1478" s="2">
        <f t="shared" si="703"/>
        <v>1789.1131342807121</v>
      </c>
      <c r="AC1478" s="2">
        <f t="shared" si="703"/>
        <v>1793.3585319100828</v>
      </c>
      <c r="AD1478" s="2">
        <f t="shared" si="703"/>
        <v>1793.8762576833915</v>
      </c>
      <c r="AE1478" s="2">
        <f t="shared" si="703"/>
        <v>1831.1268913875492</v>
      </c>
      <c r="AF1478" s="2">
        <f t="shared" si="703"/>
        <v>1877.8324312828349</v>
      </c>
      <c r="AG1478" s="2">
        <f t="shared" si="703"/>
        <v>1968.4785971766496</v>
      </c>
      <c r="AH1478" s="2">
        <f t="shared" si="703"/>
        <v>1928.6408051651204</v>
      </c>
      <c r="AI1478" s="2">
        <f t="shared" si="703"/>
        <v>1977.7456275545212</v>
      </c>
      <c r="AJ1478" s="2">
        <f t="shared" si="703"/>
        <v>2032.9056563014924</v>
      </c>
      <c r="AK1478" s="2">
        <f t="shared" si="703"/>
        <v>2054.2556088451138</v>
      </c>
      <c r="AL1478" s="2">
        <f t="shared" si="703"/>
        <v>2106.9840608368468</v>
      </c>
      <c r="AM1478" s="2">
        <f t="shared" si="703"/>
        <v>2161.4800574990486</v>
      </c>
      <c r="AN1478" s="2">
        <f t="shared" si="703"/>
        <v>2216.3404668207995</v>
      </c>
      <c r="AO1478" s="2">
        <f t="shared" si="703"/>
        <v>2267.4404572369094</v>
      </c>
      <c r="AP1478" s="2">
        <f t="shared" si="703"/>
        <v>2325.3746840371118</v>
      </c>
      <c r="AQ1478" s="2">
        <f t="shared" si="703"/>
        <v>2379.5562175555474</v>
      </c>
      <c r="AR1478" s="2">
        <f t="shared" si="703"/>
        <v>2440.6770612949995</v>
      </c>
      <c r="AS1478" s="2">
        <f t="shared" si="703"/>
        <v>2504.1345207139934</v>
      </c>
      <c r="AT1478" s="2">
        <f t="shared" si="703"/>
        <v>2569.2568479660649</v>
      </c>
      <c r="AU1478" s="2">
        <f t="shared" si="703"/>
        <v>2635.3601407052838</v>
      </c>
      <c r="AV1478" s="2">
        <f t="shared" si="703"/>
        <v>2695.9542201871636</v>
      </c>
      <c r="AW1478" s="2">
        <f t="shared" si="703"/>
        <v>2766.7970358458365</v>
      </c>
      <c r="AX1478" s="2">
        <f t="shared" si="703"/>
        <v>2596.1063613194165</v>
      </c>
      <c r="AY1478" s="2">
        <f t="shared" si="703"/>
        <v>0</v>
      </c>
      <c r="AZ1478" s="2">
        <f t="shared" si="703"/>
        <v>0</v>
      </c>
      <c r="BA1478" s="2">
        <f t="shared" si="703"/>
        <v>0</v>
      </c>
      <c r="BB1478" s="2">
        <f t="shared" si="703"/>
        <v>0</v>
      </c>
      <c r="BC1478" s="2">
        <f t="shared" si="703"/>
        <v>0</v>
      </c>
      <c r="BD1478" s="2">
        <f t="shared" si="703"/>
        <v>0</v>
      </c>
      <c r="BE1478" s="2">
        <f t="shared" si="703"/>
        <v>0</v>
      </c>
      <c r="BF1478" s="2">
        <f t="shared" si="703"/>
        <v>0</v>
      </c>
      <c r="BG1478" s="2">
        <f t="shared" si="703"/>
        <v>0</v>
      </c>
      <c r="BH1478" s="2">
        <f t="shared" si="703"/>
        <v>0</v>
      </c>
      <c r="BI1478" s="2">
        <f t="shared" si="703"/>
        <v>0</v>
      </c>
      <c r="BJ1478" s="2">
        <f t="shared" si="703"/>
        <v>0</v>
      </c>
      <c r="BK1478" s="2">
        <f t="shared" si="703"/>
        <v>0</v>
      </c>
      <c r="BL1478" s="2">
        <f t="shared" si="703"/>
        <v>0</v>
      </c>
      <c r="BM1478" s="2">
        <f t="shared" si="703"/>
        <v>0</v>
      </c>
      <c r="BN1478" s="2">
        <f t="shared" si="703"/>
        <v>0</v>
      </c>
      <c r="BO1478" s="2">
        <f t="shared" si="703"/>
        <v>0</v>
      </c>
    </row>
    <row r="1479" spans="1:67" outlineLevel="2">
      <c r="D1479" s="10"/>
      <c r="E1479" s="179"/>
      <c r="F1479" s="179"/>
    </row>
    <row r="1480" spans="1:67" outlineLevel="1">
      <c r="A1480">
        <f>+A1472+1</f>
        <v>13</v>
      </c>
      <c r="B1480" s="13" t="s">
        <v>624</v>
      </c>
      <c r="C1480" s="159">
        <v>2025</v>
      </c>
      <c r="D1480" s="159">
        <v>10</v>
      </c>
      <c r="E1480" s="194">
        <v>1640</v>
      </c>
      <c r="F1480" s="195">
        <v>6.2</v>
      </c>
      <c r="G1480" s="159">
        <v>20</v>
      </c>
      <c r="H1480" s="59">
        <f>(DATE(C1480,12,31)-DATE(C1480,D1480,1)+1)/365</f>
        <v>0.25205479452054796</v>
      </c>
      <c r="I1480" s="177">
        <f>+$C$7</f>
        <v>2.5000000000000001E-2</v>
      </c>
      <c r="J1480" s="2">
        <f>NPV($C$4,M1480:BO1480)+L1480</f>
        <v>20717.276240808686</v>
      </c>
      <c r="L1480" s="2">
        <f>+L1486</f>
        <v>0</v>
      </c>
      <c r="M1480" s="2">
        <f t="shared" ref="M1480:BO1480" si="704">+M1486</f>
        <v>0</v>
      </c>
      <c r="N1480" s="2">
        <f t="shared" si="704"/>
        <v>0</v>
      </c>
      <c r="O1480" s="2">
        <f t="shared" si="704"/>
        <v>0</v>
      </c>
      <c r="P1480" s="2">
        <f t="shared" si="704"/>
        <v>0</v>
      </c>
      <c r="Q1480" s="2">
        <f t="shared" si="704"/>
        <v>0</v>
      </c>
      <c r="R1480" s="2">
        <f t="shared" si="704"/>
        <v>0</v>
      </c>
      <c r="S1480" s="2">
        <f t="shared" si="704"/>
        <v>0</v>
      </c>
      <c r="T1480" s="2">
        <f t="shared" si="704"/>
        <v>0</v>
      </c>
      <c r="U1480" s="2">
        <f t="shared" si="704"/>
        <v>0</v>
      </c>
      <c r="V1480" s="2">
        <f t="shared" si="704"/>
        <v>0</v>
      </c>
      <c r="W1480" s="2">
        <f t="shared" si="704"/>
        <v>0</v>
      </c>
      <c r="X1480" s="2">
        <f t="shared" si="704"/>
        <v>0</v>
      </c>
      <c r="Y1480" s="2">
        <f t="shared" si="704"/>
        <v>984.16350676145385</v>
      </c>
      <c r="Z1480" s="2">
        <f t="shared" si="704"/>
        <v>3852.413038725972</v>
      </c>
      <c r="AA1480" s="2">
        <f t="shared" si="704"/>
        <v>3948.7233646941222</v>
      </c>
      <c r="AB1480" s="2">
        <f t="shared" si="704"/>
        <v>4047.4417296932761</v>
      </c>
      <c r="AC1480" s="2">
        <f t="shared" si="704"/>
        <v>4148.6274850317614</v>
      </c>
      <c r="AD1480" s="2">
        <f t="shared" si="704"/>
        <v>4252.3431721575553</v>
      </c>
      <c r="AE1480" s="2">
        <f t="shared" si="704"/>
        <v>4358.6517514614943</v>
      </c>
      <c r="AF1480" s="2">
        <f t="shared" si="704"/>
        <v>4467.6183552889843</v>
      </c>
      <c r="AG1480" s="2">
        <f t="shared" si="704"/>
        <v>4579.3084963792317</v>
      </c>
      <c r="AH1480" s="2">
        <f t="shared" si="704"/>
        <v>4693.7912087887116</v>
      </c>
      <c r="AI1480" s="2">
        <f t="shared" si="704"/>
        <v>4811.1359890084295</v>
      </c>
      <c r="AJ1480" s="2">
        <f t="shared" si="704"/>
        <v>4931.4147309608406</v>
      </c>
      <c r="AK1480" s="2">
        <f t="shared" si="704"/>
        <v>5054.6997484519807</v>
      </c>
      <c r="AL1480" s="2">
        <f t="shared" si="704"/>
        <v>5181.0672421632798</v>
      </c>
      <c r="AM1480" s="2">
        <f t="shared" si="704"/>
        <v>5310.5939232173614</v>
      </c>
      <c r="AN1480" s="2">
        <f t="shared" si="704"/>
        <v>5443.3591490525905</v>
      </c>
      <c r="AO1480" s="2">
        <f t="shared" si="704"/>
        <v>5579.4427405802408</v>
      </c>
      <c r="AP1480" s="2">
        <f t="shared" si="704"/>
        <v>5718.9288090947457</v>
      </c>
      <c r="AQ1480" s="2">
        <f t="shared" si="704"/>
        <v>5861.9020293221156</v>
      </c>
      <c r="AR1480" s="2">
        <f t="shared" si="704"/>
        <v>6008.4499970257802</v>
      </c>
      <c r="AS1480" s="2">
        <f t="shared" si="704"/>
        <v>4545.9942105946611</v>
      </c>
      <c r="AT1480" s="2">
        <f t="shared" si="704"/>
        <v>0</v>
      </c>
      <c r="AU1480" s="2">
        <f t="shared" si="704"/>
        <v>0</v>
      </c>
      <c r="AV1480" s="2">
        <f t="shared" si="704"/>
        <v>0</v>
      </c>
      <c r="AW1480" s="2">
        <f t="shared" si="704"/>
        <v>0</v>
      </c>
      <c r="AX1480" s="2">
        <f t="shared" si="704"/>
        <v>0</v>
      </c>
      <c r="AY1480" s="2">
        <f t="shared" si="704"/>
        <v>0</v>
      </c>
      <c r="AZ1480" s="2">
        <f t="shared" si="704"/>
        <v>0</v>
      </c>
      <c r="BA1480" s="2">
        <f t="shared" si="704"/>
        <v>0</v>
      </c>
      <c r="BB1480" s="2">
        <f t="shared" si="704"/>
        <v>0</v>
      </c>
      <c r="BC1480" s="2">
        <f t="shared" si="704"/>
        <v>0</v>
      </c>
      <c r="BD1480" s="2">
        <f t="shared" si="704"/>
        <v>0</v>
      </c>
      <c r="BE1480" s="2">
        <f t="shared" si="704"/>
        <v>0</v>
      </c>
      <c r="BF1480" s="2">
        <f t="shared" si="704"/>
        <v>0</v>
      </c>
      <c r="BG1480" s="2">
        <f t="shared" si="704"/>
        <v>0</v>
      </c>
      <c r="BH1480" s="2">
        <f t="shared" si="704"/>
        <v>0</v>
      </c>
      <c r="BI1480" s="2">
        <f t="shared" si="704"/>
        <v>0</v>
      </c>
      <c r="BJ1480" s="2">
        <f t="shared" si="704"/>
        <v>0</v>
      </c>
      <c r="BK1480" s="2">
        <f t="shared" si="704"/>
        <v>0</v>
      </c>
      <c r="BL1480" s="2">
        <f t="shared" si="704"/>
        <v>0</v>
      </c>
      <c r="BM1480" s="2">
        <f t="shared" si="704"/>
        <v>0</v>
      </c>
      <c r="BN1480" s="2">
        <f t="shared" si="704"/>
        <v>0</v>
      </c>
      <c r="BO1480" s="2">
        <f t="shared" si="704"/>
        <v>0</v>
      </c>
    </row>
    <row r="1481" spans="1:67" outlineLevel="2">
      <c r="B1481" s="14" t="s">
        <v>324</v>
      </c>
      <c r="E1481" s="178"/>
      <c r="F1481" s="178"/>
      <c r="L1481" s="2">
        <f t="shared" ref="L1481:BO1481" si="705">IF(OR(L$10&lt;$C1480,L$10&gt;$C1480+$G1480),0,IF(L$10=$C1480,$E1480*(1+$I1480)^(L$10-$E$1382)*$H1480,IF(L$10=$C1480+$G1480,$E1480*(1+$I1480)^(L$10-$E$1382)*(1-$H1480),$E1480*(1+$I1480)^(L$10-$E$1382))))</f>
        <v>0</v>
      </c>
      <c r="M1481" s="2">
        <f t="shared" si="705"/>
        <v>0</v>
      </c>
      <c r="N1481" s="2">
        <f t="shared" si="705"/>
        <v>0</v>
      </c>
      <c r="O1481" s="2">
        <f t="shared" si="705"/>
        <v>0</v>
      </c>
      <c r="P1481" s="2">
        <f t="shared" si="705"/>
        <v>0</v>
      </c>
      <c r="Q1481" s="2">
        <f t="shared" si="705"/>
        <v>0</v>
      </c>
      <c r="R1481" s="2">
        <f t="shared" si="705"/>
        <v>0</v>
      </c>
      <c r="S1481" s="2">
        <f t="shared" si="705"/>
        <v>0</v>
      </c>
      <c r="T1481" s="2">
        <f t="shared" si="705"/>
        <v>0</v>
      </c>
      <c r="U1481" s="2">
        <f t="shared" si="705"/>
        <v>0</v>
      </c>
      <c r="V1481" s="2">
        <f t="shared" si="705"/>
        <v>0</v>
      </c>
      <c r="W1481" s="2">
        <f t="shared" si="705"/>
        <v>0</v>
      </c>
      <c r="X1481" s="2">
        <f t="shared" si="705"/>
        <v>0</v>
      </c>
      <c r="Y1481" s="2">
        <f t="shared" si="705"/>
        <v>569.83492177352991</v>
      </c>
      <c r="Z1481" s="2">
        <f t="shared" si="705"/>
        <v>2317.2770663969764</v>
      </c>
      <c r="AA1481" s="2">
        <f t="shared" si="705"/>
        <v>2375.2089930569014</v>
      </c>
      <c r="AB1481" s="2">
        <f t="shared" si="705"/>
        <v>2434.5892178833237</v>
      </c>
      <c r="AC1481" s="2">
        <f t="shared" si="705"/>
        <v>2495.4539483304061</v>
      </c>
      <c r="AD1481" s="2">
        <f t="shared" si="705"/>
        <v>2557.8402970386664</v>
      </c>
      <c r="AE1481" s="2">
        <f t="shared" si="705"/>
        <v>2621.7863044646333</v>
      </c>
      <c r="AF1481" s="2">
        <f t="shared" si="705"/>
        <v>2687.3309620762489</v>
      </c>
      <c r="AG1481" s="2">
        <f t="shared" si="705"/>
        <v>2754.5142361281546</v>
      </c>
      <c r="AH1481" s="2">
        <f t="shared" si="705"/>
        <v>2823.3770920313582</v>
      </c>
      <c r="AI1481" s="2">
        <f t="shared" si="705"/>
        <v>2893.9615193321424</v>
      </c>
      <c r="AJ1481" s="2">
        <f t="shared" si="705"/>
        <v>2966.3105573154457</v>
      </c>
      <c r="AK1481" s="2">
        <f t="shared" si="705"/>
        <v>3040.4683212483314</v>
      </c>
      <c r="AL1481" s="2">
        <f t="shared" si="705"/>
        <v>3116.4800292795394</v>
      </c>
      <c r="AM1481" s="2">
        <f t="shared" si="705"/>
        <v>3194.3920300115278</v>
      </c>
      <c r="AN1481" s="2">
        <f t="shared" si="705"/>
        <v>3274.2518307618161</v>
      </c>
      <c r="AO1481" s="2">
        <f t="shared" si="705"/>
        <v>3356.1081265308617</v>
      </c>
      <c r="AP1481" s="2">
        <f t="shared" si="705"/>
        <v>3440.0108296941326</v>
      </c>
      <c r="AQ1481" s="2">
        <f t="shared" si="705"/>
        <v>3526.0111004364867</v>
      </c>
      <c r="AR1481" s="2">
        <f t="shared" si="705"/>
        <v>3614.1613779473983</v>
      </c>
      <c r="AS1481" s="2">
        <f t="shared" si="705"/>
        <v>2770.7745413263851</v>
      </c>
      <c r="AT1481" s="2">
        <f t="shared" si="705"/>
        <v>0</v>
      </c>
      <c r="AU1481" s="2">
        <f t="shared" si="705"/>
        <v>0</v>
      </c>
      <c r="AV1481" s="2">
        <f t="shared" si="705"/>
        <v>0</v>
      </c>
      <c r="AW1481" s="2">
        <f t="shared" si="705"/>
        <v>0</v>
      </c>
      <c r="AX1481" s="2">
        <f t="shared" si="705"/>
        <v>0</v>
      </c>
      <c r="AY1481" s="2">
        <f t="shared" si="705"/>
        <v>0</v>
      </c>
      <c r="AZ1481" s="2">
        <f t="shared" si="705"/>
        <v>0</v>
      </c>
      <c r="BA1481" s="2">
        <f t="shared" si="705"/>
        <v>0</v>
      </c>
      <c r="BB1481" s="2">
        <f t="shared" si="705"/>
        <v>0</v>
      </c>
      <c r="BC1481" s="2">
        <f t="shared" si="705"/>
        <v>0</v>
      </c>
      <c r="BD1481" s="2">
        <f t="shared" si="705"/>
        <v>0</v>
      </c>
      <c r="BE1481" s="2">
        <f t="shared" si="705"/>
        <v>0</v>
      </c>
      <c r="BF1481" s="2">
        <f t="shared" si="705"/>
        <v>0</v>
      </c>
      <c r="BG1481" s="2">
        <f t="shared" si="705"/>
        <v>0</v>
      </c>
      <c r="BH1481" s="2">
        <f t="shared" si="705"/>
        <v>0</v>
      </c>
      <c r="BI1481" s="2">
        <f t="shared" si="705"/>
        <v>0</v>
      </c>
      <c r="BJ1481" s="2">
        <f t="shared" si="705"/>
        <v>0</v>
      </c>
      <c r="BK1481" s="2">
        <f t="shared" si="705"/>
        <v>0</v>
      </c>
      <c r="BL1481" s="2">
        <f t="shared" si="705"/>
        <v>0</v>
      </c>
      <c r="BM1481" s="2">
        <f t="shared" si="705"/>
        <v>0</v>
      </c>
      <c r="BN1481" s="2">
        <f t="shared" si="705"/>
        <v>0</v>
      </c>
      <c r="BO1481" s="2">
        <f t="shared" si="705"/>
        <v>0</v>
      </c>
    </row>
    <row r="1482" spans="1:67" outlineLevel="2">
      <c r="B1482" s="14"/>
      <c r="E1482" s="178"/>
      <c r="F1482" s="178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</row>
    <row r="1483" spans="1:67" outlineLevel="2">
      <c r="B1483" s="15" t="s">
        <v>325</v>
      </c>
      <c r="E1483" s="178"/>
      <c r="F1483" s="178"/>
      <c r="L1483" s="18">
        <v>0</v>
      </c>
      <c r="M1483" s="18">
        <v>0</v>
      </c>
      <c r="N1483" s="18">
        <v>0</v>
      </c>
      <c r="O1483" s="18">
        <v>0</v>
      </c>
      <c r="P1483" s="18">
        <v>0</v>
      </c>
      <c r="Q1483" s="18">
        <v>0</v>
      </c>
      <c r="R1483" s="18">
        <v>0</v>
      </c>
      <c r="S1483" s="18">
        <v>0</v>
      </c>
      <c r="T1483" s="18">
        <v>0</v>
      </c>
      <c r="U1483" s="18">
        <v>0</v>
      </c>
      <c r="V1483" s="18">
        <v>0</v>
      </c>
      <c r="W1483" s="18">
        <v>0</v>
      </c>
      <c r="X1483" s="18">
        <v>0</v>
      </c>
      <c r="Y1483" s="18">
        <v>48.477806091308594</v>
      </c>
      <c r="Z1483" s="18">
        <v>175.23507690429688</v>
      </c>
      <c r="AA1483" s="18">
        <v>175.23507690429688</v>
      </c>
      <c r="AB1483" s="18">
        <v>175.235107421875</v>
      </c>
      <c r="AC1483" s="18">
        <v>175.23507690429688</v>
      </c>
      <c r="AD1483" s="18">
        <v>175.23507690429688</v>
      </c>
      <c r="AE1483" s="18">
        <v>175.23507690429688</v>
      </c>
      <c r="AF1483" s="18">
        <v>175.235107421875</v>
      </c>
      <c r="AG1483" s="18">
        <v>175.23507690429688</v>
      </c>
      <c r="AH1483" s="18">
        <v>175.23507690429688</v>
      </c>
      <c r="AI1483" s="18">
        <v>175.23507690429688</v>
      </c>
      <c r="AJ1483" s="18">
        <v>175.235107421875</v>
      </c>
      <c r="AK1483" s="18">
        <v>175.23507690429688</v>
      </c>
      <c r="AL1483" s="18">
        <v>175.23507690429688</v>
      </c>
      <c r="AM1483" s="18">
        <v>175.23507690429688</v>
      </c>
      <c r="AN1483" s="18">
        <v>175.235107421875</v>
      </c>
      <c r="AO1483" s="18">
        <v>175.23507690429688</v>
      </c>
      <c r="AP1483" s="18">
        <v>175.23507690429688</v>
      </c>
      <c r="AQ1483" s="18">
        <v>175.23507690429688</v>
      </c>
      <c r="AR1483" s="18">
        <v>175.235107421875</v>
      </c>
      <c r="AS1483" s="18">
        <v>126.75726318359375</v>
      </c>
      <c r="AT1483" s="18">
        <v>0</v>
      </c>
      <c r="AU1483" s="18">
        <v>0</v>
      </c>
      <c r="AV1483" s="18">
        <v>0</v>
      </c>
      <c r="AW1483" s="18">
        <v>0</v>
      </c>
      <c r="AX1483" s="18">
        <v>0</v>
      </c>
      <c r="AY1483" s="18">
        <v>0</v>
      </c>
      <c r="AZ1483" s="18">
        <v>0</v>
      </c>
      <c r="BA1483" s="18">
        <v>0</v>
      </c>
      <c r="BB1483" s="18">
        <v>0</v>
      </c>
      <c r="BC1483" s="18">
        <v>0</v>
      </c>
      <c r="BD1483" s="18">
        <v>0</v>
      </c>
      <c r="BE1483" s="18">
        <v>0</v>
      </c>
      <c r="BF1483" s="18">
        <v>0</v>
      </c>
      <c r="BG1483" s="18">
        <v>0</v>
      </c>
      <c r="BH1483" s="18">
        <v>0</v>
      </c>
      <c r="BI1483" s="18">
        <v>0</v>
      </c>
      <c r="BJ1483" s="18">
        <v>0</v>
      </c>
      <c r="BK1483" s="18">
        <v>0</v>
      </c>
      <c r="BL1483" s="18">
        <v>0</v>
      </c>
      <c r="BM1483" s="18">
        <v>0</v>
      </c>
      <c r="BN1483" s="18">
        <v>0</v>
      </c>
      <c r="BO1483" s="18">
        <v>0</v>
      </c>
    </row>
    <row r="1484" spans="1:67" outlineLevel="2">
      <c r="B1484" s="14" t="s">
        <v>326</v>
      </c>
      <c r="E1484" s="178"/>
      <c r="F1484" s="178"/>
      <c r="L1484" s="2">
        <f t="shared" ref="L1484:BO1484" si="706">IF(L$10&lt;$C1480,0,$F1480*L1483*(1+$I1480)^(L$10-$E$1382))</f>
        <v>0</v>
      </c>
      <c r="M1484" s="2">
        <f t="shared" si="706"/>
        <v>0</v>
      </c>
      <c r="N1484" s="2">
        <f t="shared" si="706"/>
        <v>0</v>
      </c>
      <c r="O1484" s="2">
        <f t="shared" si="706"/>
        <v>0</v>
      </c>
      <c r="P1484" s="2">
        <f t="shared" si="706"/>
        <v>0</v>
      </c>
      <c r="Q1484" s="2">
        <f t="shared" si="706"/>
        <v>0</v>
      </c>
      <c r="R1484" s="2">
        <f t="shared" si="706"/>
        <v>0</v>
      </c>
      <c r="S1484" s="2">
        <f t="shared" si="706"/>
        <v>0</v>
      </c>
      <c r="T1484" s="2">
        <f t="shared" si="706"/>
        <v>0</v>
      </c>
      <c r="U1484" s="2">
        <f t="shared" si="706"/>
        <v>0</v>
      </c>
      <c r="V1484" s="2">
        <f t="shared" si="706"/>
        <v>0</v>
      </c>
      <c r="W1484" s="2">
        <f t="shared" si="706"/>
        <v>0</v>
      </c>
      <c r="X1484" s="2">
        <f t="shared" si="706"/>
        <v>0</v>
      </c>
      <c r="Y1484" s="2">
        <f t="shared" si="706"/>
        <v>414.32858498792399</v>
      </c>
      <c r="Z1484" s="2">
        <f t="shared" si="706"/>
        <v>1535.1359723289959</v>
      </c>
      <c r="AA1484" s="2">
        <f t="shared" si="706"/>
        <v>1573.5143716372211</v>
      </c>
      <c r="AB1484" s="2">
        <f t="shared" si="706"/>
        <v>1612.8525118099524</v>
      </c>
      <c r="AC1484" s="2">
        <f t="shared" si="706"/>
        <v>1653.173536701355</v>
      </c>
      <c r="AD1484" s="2">
        <f t="shared" si="706"/>
        <v>1694.5028751188891</v>
      </c>
      <c r="AE1484" s="2">
        <f t="shared" si="706"/>
        <v>1736.8654469968612</v>
      </c>
      <c r="AF1484" s="2">
        <f t="shared" si="706"/>
        <v>1780.2873932127352</v>
      </c>
      <c r="AG1484" s="2">
        <f t="shared" si="706"/>
        <v>1824.7942602510768</v>
      </c>
      <c r="AH1484" s="2">
        <f t="shared" si="706"/>
        <v>1870.4141167573537</v>
      </c>
      <c r="AI1484" s="2">
        <f t="shared" si="706"/>
        <v>1917.1744696762876</v>
      </c>
      <c r="AJ1484" s="2">
        <f t="shared" si="706"/>
        <v>1965.1041736453949</v>
      </c>
      <c r="AK1484" s="2">
        <f t="shared" si="706"/>
        <v>2014.2314272036492</v>
      </c>
      <c r="AL1484" s="2">
        <f t="shared" si="706"/>
        <v>2064.5872128837404</v>
      </c>
      <c r="AM1484" s="2">
        <f t="shared" si="706"/>
        <v>2116.2018932058336</v>
      </c>
      <c r="AN1484" s="2">
        <f t="shared" si="706"/>
        <v>2169.1073182907744</v>
      </c>
      <c r="AO1484" s="2">
        <f t="shared" si="706"/>
        <v>2223.3346140493791</v>
      </c>
      <c r="AP1484" s="2">
        <f t="shared" si="706"/>
        <v>2278.9179794006131</v>
      </c>
      <c r="AQ1484" s="2">
        <f t="shared" si="706"/>
        <v>2335.8909288856289</v>
      </c>
      <c r="AR1484" s="2">
        <f t="shared" si="706"/>
        <v>2394.2886190783815</v>
      </c>
      <c r="AS1484" s="2">
        <f t="shared" si="706"/>
        <v>1775.2196692682755</v>
      </c>
      <c r="AT1484" s="2">
        <f t="shared" si="706"/>
        <v>0</v>
      </c>
      <c r="AU1484" s="2">
        <f t="shared" si="706"/>
        <v>0</v>
      </c>
      <c r="AV1484" s="2">
        <f t="shared" si="706"/>
        <v>0</v>
      </c>
      <c r="AW1484" s="2">
        <f t="shared" si="706"/>
        <v>0</v>
      </c>
      <c r="AX1484" s="2">
        <f t="shared" si="706"/>
        <v>0</v>
      </c>
      <c r="AY1484" s="2">
        <f t="shared" si="706"/>
        <v>0</v>
      </c>
      <c r="AZ1484" s="2">
        <f t="shared" si="706"/>
        <v>0</v>
      </c>
      <c r="BA1484" s="2">
        <f t="shared" si="706"/>
        <v>0</v>
      </c>
      <c r="BB1484" s="2">
        <f t="shared" si="706"/>
        <v>0</v>
      </c>
      <c r="BC1484" s="2">
        <f t="shared" si="706"/>
        <v>0</v>
      </c>
      <c r="BD1484" s="2">
        <f t="shared" si="706"/>
        <v>0</v>
      </c>
      <c r="BE1484" s="2">
        <f t="shared" si="706"/>
        <v>0</v>
      </c>
      <c r="BF1484" s="2">
        <f t="shared" si="706"/>
        <v>0</v>
      </c>
      <c r="BG1484" s="2">
        <f t="shared" si="706"/>
        <v>0</v>
      </c>
      <c r="BH1484" s="2">
        <f t="shared" si="706"/>
        <v>0</v>
      </c>
      <c r="BI1484" s="2">
        <f t="shared" si="706"/>
        <v>0</v>
      </c>
      <c r="BJ1484" s="2">
        <f t="shared" si="706"/>
        <v>0</v>
      </c>
      <c r="BK1484" s="2">
        <f t="shared" si="706"/>
        <v>0</v>
      </c>
      <c r="BL1484" s="2">
        <f t="shared" si="706"/>
        <v>0</v>
      </c>
      <c r="BM1484" s="2">
        <f t="shared" si="706"/>
        <v>0</v>
      </c>
      <c r="BN1484" s="2">
        <f t="shared" si="706"/>
        <v>0</v>
      </c>
      <c r="BO1484" s="2">
        <f t="shared" si="706"/>
        <v>0</v>
      </c>
    </row>
    <row r="1485" spans="1:67" outlineLevel="2">
      <c r="B1485" s="14"/>
      <c r="E1485" s="178"/>
      <c r="F1485" s="178"/>
    </row>
    <row r="1486" spans="1:67" outlineLevel="2">
      <c r="B1486" s="14" t="s">
        <v>17</v>
      </c>
      <c r="E1486" s="178"/>
      <c r="F1486" s="178"/>
      <c r="I1486" s="196" t="s">
        <v>334</v>
      </c>
      <c r="L1486" s="2">
        <f t="shared" ref="L1486:BO1486" si="707">SUM(L1481,L1484)</f>
        <v>0</v>
      </c>
      <c r="M1486" s="2">
        <f t="shared" si="707"/>
        <v>0</v>
      </c>
      <c r="N1486" s="2">
        <f t="shared" si="707"/>
        <v>0</v>
      </c>
      <c r="O1486" s="2">
        <f t="shared" si="707"/>
        <v>0</v>
      </c>
      <c r="P1486" s="2">
        <f t="shared" si="707"/>
        <v>0</v>
      </c>
      <c r="Q1486" s="2">
        <f t="shared" si="707"/>
        <v>0</v>
      </c>
      <c r="R1486" s="2">
        <f t="shared" si="707"/>
        <v>0</v>
      </c>
      <c r="S1486" s="2">
        <f t="shared" si="707"/>
        <v>0</v>
      </c>
      <c r="T1486" s="2">
        <f t="shared" si="707"/>
        <v>0</v>
      </c>
      <c r="U1486" s="2">
        <f t="shared" si="707"/>
        <v>0</v>
      </c>
      <c r="V1486" s="2">
        <f t="shared" si="707"/>
        <v>0</v>
      </c>
      <c r="W1486" s="2">
        <f t="shared" si="707"/>
        <v>0</v>
      </c>
      <c r="X1486" s="2">
        <f t="shared" si="707"/>
        <v>0</v>
      </c>
      <c r="Y1486" s="2">
        <f t="shared" si="707"/>
        <v>984.16350676145385</v>
      </c>
      <c r="Z1486" s="2">
        <f t="shared" si="707"/>
        <v>3852.413038725972</v>
      </c>
      <c r="AA1486" s="2">
        <f t="shared" si="707"/>
        <v>3948.7233646941222</v>
      </c>
      <c r="AB1486" s="2">
        <f t="shared" si="707"/>
        <v>4047.4417296932761</v>
      </c>
      <c r="AC1486" s="2">
        <f t="shared" si="707"/>
        <v>4148.6274850317614</v>
      </c>
      <c r="AD1486" s="2">
        <f t="shared" si="707"/>
        <v>4252.3431721575553</v>
      </c>
      <c r="AE1486" s="2">
        <f t="shared" si="707"/>
        <v>4358.6517514614943</v>
      </c>
      <c r="AF1486" s="2">
        <f t="shared" si="707"/>
        <v>4467.6183552889843</v>
      </c>
      <c r="AG1486" s="2">
        <f t="shared" si="707"/>
        <v>4579.3084963792317</v>
      </c>
      <c r="AH1486" s="2">
        <f t="shared" si="707"/>
        <v>4693.7912087887116</v>
      </c>
      <c r="AI1486" s="2">
        <f t="shared" si="707"/>
        <v>4811.1359890084295</v>
      </c>
      <c r="AJ1486" s="2">
        <f t="shared" si="707"/>
        <v>4931.4147309608406</v>
      </c>
      <c r="AK1486" s="2">
        <f t="shared" si="707"/>
        <v>5054.6997484519807</v>
      </c>
      <c r="AL1486" s="2">
        <f t="shared" si="707"/>
        <v>5181.0672421632798</v>
      </c>
      <c r="AM1486" s="2">
        <f t="shared" si="707"/>
        <v>5310.5939232173614</v>
      </c>
      <c r="AN1486" s="2">
        <f t="shared" si="707"/>
        <v>5443.3591490525905</v>
      </c>
      <c r="AO1486" s="2">
        <f t="shared" si="707"/>
        <v>5579.4427405802408</v>
      </c>
      <c r="AP1486" s="2">
        <f t="shared" si="707"/>
        <v>5718.9288090947457</v>
      </c>
      <c r="AQ1486" s="2">
        <f t="shared" si="707"/>
        <v>5861.9020293221156</v>
      </c>
      <c r="AR1486" s="2">
        <f t="shared" si="707"/>
        <v>6008.4499970257802</v>
      </c>
      <c r="AS1486" s="2">
        <f t="shared" si="707"/>
        <v>4545.9942105946611</v>
      </c>
      <c r="AT1486" s="2">
        <f t="shared" si="707"/>
        <v>0</v>
      </c>
      <c r="AU1486" s="2">
        <f t="shared" si="707"/>
        <v>0</v>
      </c>
      <c r="AV1486" s="2">
        <f t="shared" si="707"/>
        <v>0</v>
      </c>
      <c r="AW1486" s="2">
        <f t="shared" si="707"/>
        <v>0</v>
      </c>
      <c r="AX1486" s="2">
        <f t="shared" si="707"/>
        <v>0</v>
      </c>
      <c r="AY1486" s="2">
        <f t="shared" si="707"/>
        <v>0</v>
      </c>
      <c r="AZ1486" s="2">
        <f t="shared" si="707"/>
        <v>0</v>
      </c>
      <c r="BA1486" s="2">
        <f t="shared" si="707"/>
        <v>0</v>
      </c>
      <c r="BB1486" s="2">
        <f t="shared" si="707"/>
        <v>0</v>
      </c>
      <c r="BC1486" s="2">
        <f t="shared" si="707"/>
        <v>0</v>
      </c>
      <c r="BD1486" s="2">
        <f t="shared" si="707"/>
        <v>0</v>
      </c>
      <c r="BE1486" s="2">
        <f t="shared" si="707"/>
        <v>0</v>
      </c>
      <c r="BF1486" s="2">
        <f t="shared" si="707"/>
        <v>0</v>
      </c>
      <c r="BG1486" s="2">
        <f t="shared" si="707"/>
        <v>0</v>
      </c>
      <c r="BH1486" s="2">
        <f t="shared" si="707"/>
        <v>0</v>
      </c>
      <c r="BI1486" s="2">
        <f t="shared" si="707"/>
        <v>0</v>
      </c>
      <c r="BJ1486" s="2">
        <f t="shared" si="707"/>
        <v>0</v>
      </c>
      <c r="BK1486" s="2">
        <f t="shared" si="707"/>
        <v>0</v>
      </c>
      <c r="BL1486" s="2">
        <f t="shared" si="707"/>
        <v>0</v>
      </c>
      <c r="BM1486" s="2">
        <f t="shared" si="707"/>
        <v>0</v>
      </c>
      <c r="BN1486" s="2">
        <f t="shared" si="707"/>
        <v>0</v>
      </c>
      <c r="BO1486" s="2">
        <f t="shared" si="707"/>
        <v>0</v>
      </c>
    </row>
    <row r="1487" spans="1:67" outlineLevel="2">
      <c r="B1487" s="14"/>
      <c r="E1487" s="178"/>
      <c r="F1487" s="178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</row>
    <row r="1488" spans="1:67" outlineLevel="1">
      <c r="A1488">
        <f>+A1480+1</f>
        <v>14</v>
      </c>
      <c r="B1488" s="13" t="s">
        <v>627</v>
      </c>
      <c r="C1488" s="159">
        <v>2027</v>
      </c>
      <c r="D1488" s="159">
        <v>12</v>
      </c>
      <c r="E1488" s="194">
        <v>0</v>
      </c>
      <c r="F1488" s="195">
        <v>0</v>
      </c>
      <c r="G1488" s="159">
        <v>9</v>
      </c>
      <c r="H1488" s="59">
        <f>(DATE(C1488,12,31)-DATE(C1488,D1488,1)+1)/365</f>
        <v>8.4931506849315067E-2</v>
      </c>
      <c r="I1488" s="177">
        <f>+$C$7</f>
        <v>2.5000000000000001E-2</v>
      </c>
      <c r="J1488" s="2">
        <f>NPV($C$4,M1488:BO1488)+L1488</f>
        <v>0</v>
      </c>
      <c r="L1488" s="2">
        <f>L1494</f>
        <v>0</v>
      </c>
      <c r="M1488" s="2">
        <f t="shared" ref="M1488:BO1488" si="708">M1494</f>
        <v>0</v>
      </c>
      <c r="N1488" s="2">
        <f t="shared" si="708"/>
        <v>0</v>
      </c>
      <c r="O1488" s="2">
        <f t="shared" si="708"/>
        <v>0</v>
      </c>
      <c r="P1488" s="2">
        <f t="shared" si="708"/>
        <v>0</v>
      </c>
      <c r="Q1488" s="2">
        <f t="shared" si="708"/>
        <v>0</v>
      </c>
      <c r="R1488" s="2">
        <f t="shared" si="708"/>
        <v>0</v>
      </c>
      <c r="S1488" s="2">
        <f t="shared" si="708"/>
        <v>0</v>
      </c>
      <c r="T1488" s="2">
        <f t="shared" si="708"/>
        <v>0</v>
      </c>
      <c r="U1488" s="2">
        <f t="shared" si="708"/>
        <v>0</v>
      </c>
      <c r="V1488" s="2">
        <f t="shared" si="708"/>
        <v>0</v>
      </c>
      <c r="W1488" s="2">
        <f t="shared" si="708"/>
        <v>0</v>
      </c>
      <c r="X1488" s="2">
        <f t="shared" si="708"/>
        <v>0</v>
      </c>
      <c r="Y1488" s="2">
        <f t="shared" si="708"/>
        <v>0</v>
      </c>
      <c r="Z1488" s="2">
        <f t="shared" si="708"/>
        <v>0</v>
      </c>
      <c r="AA1488" s="2">
        <f t="shared" si="708"/>
        <v>0</v>
      </c>
      <c r="AB1488" s="2">
        <f t="shared" si="708"/>
        <v>0</v>
      </c>
      <c r="AC1488" s="2">
        <f t="shared" si="708"/>
        <v>0</v>
      </c>
      <c r="AD1488" s="2">
        <f t="shared" si="708"/>
        <v>0</v>
      </c>
      <c r="AE1488" s="2">
        <f t="shared" si="708"/>
        <v>0</v>
      </c>
      <c r="AF1488" s="2">
        <f t="shared" si="708"/>
        <v>0</v>
      </c>
      <c r="AG1488" s="2">
        <f t="shared" si="708"/>
        <v>0</v>
      </c>
      <c r="AH1488" s="2">
        <f t="shared" si="708"/>
        <v>0</v>
      </c>
      <c r="AI1488" s="2">
        <f t="shared" si="708"/>
        <v>0</v>
      </c>
      <c r="AJ1488" s="2">
        <f t="shared" si="708"/>
        <v>0</v>
      </c>
      <c r="AK1488" s="2">
        <f t="shared" si="708"/>
        <v>0</v>
      </c>
      <c r="AL1488" s="2">
        <f t="shared" si="708"/>
        <v>0</v>
      </c>
      <c r="AM1488" s="2">
        <f t="shared" si="708"/>
        <v>0</v>
      </c>
      <c r="AN1488" s="2">
        <f t="shared" si="708"/>
        <v>0</v>
      </c>
      <c r="AO1488" s="2">
        <f t="shared" si="708"/>
        <v>0</v>
      </c>
      <c r="AP1488" s="2">
        <f t="shared" si="708"/>
        <v>0</v>
      </c>
      <c r="AQ1488" s="2">
        <f t="shared" si="708"/>
        <v>0</v>
      </c>
      <c r="AR1488" s="2">
        <f t="shared" si="708"/>
        <v>0</v>
      </c>
      <c r="AS1488" s="2">
        <f t="shared" si="708"/>
        <v>0</v>
      </c>
      <c r="AT1488" s="2">
        <f t="shared" si="708"/>
        <v>0</v>
      </c>
      <c r="AU1488" s="2">
        <f t="shared" si="708"/>
        <v>0</v>
      </c>
      <c r="AV1488" s="2">
        <f t="shared" si="708"/>
        <v>0</v>
      </c>
      <c r="AW1488" s="2">
        <f t="shared" si="708"/>
        <v>0</v>
      </c>
      <c r="AX1488" s="2">
        <f t="shared" si="708"/>
        <v>0</v>
      </c>
      <c r="AY1488" s="2">
        <f t="shared" si="708"/>
        <v>0</v>
      </c>
      <c r="AZ1488" s="2">
        <f t="shared" si="708"/>
        <v>0</v>
      </c>
      <c r="BA1488" s="2">
        <f t="shared" si="708"/>
        <v>0</v>
      </c>
      <c r="BB1488" s="2">
        <f t="shared" si="708"/>
        <v>0</v>
      </c>
      <c r="BC1488" s="2">
        <f t="shared" si="708"/>
        <v>0</v>
      </c>
      <c r="BD1488" s="2">
        <f t="shared" si="708"/>
        <v>0</v>
      </c>
      <c r="BE1488" s="2">
        <f t="shared" si="708"/>
        <v>0</v>
      </c>
      <c r="BF1488" s="2">
        <f t="shared" si="708"/>
        <v>0</v>
      </c>
      <c r="BG1488" s="2">
        <f t="shared" si="708"/>
        <v>0</v>
      </c>
      <c r="BH1488" s="2">
        <f t="shared" si="708"/>
        <v>0</v>
      </c>
      <c r="BI1488" s="2">
        <f t="shared" si="708"/>
        <v>0</v>
      </c>
      <c r="BJ1488" s="2">
        <f t="shared" si="708"/>
        <v>0</v>
      </c>
      <c r="BK1488" s="2">
        <f t="shared" si="708"/>
        <v>0</v>
      </c>
      <c r="BL1488" s="2">
        <f t="shared" si="708"/>
        <v>0</v>
      </c>
      <c r="BM1488" s="2">
        <f t="shared" si="708"/>
        <v>0</v>
      </c>
      <c r="BN1488" s="2">
        <f t="shared" si="708"/>
        <v>0</v>
      </c>
      <c r="BO1488" s="2">
        <f t="shared" si="708"/>
        <v>0</v>
      </c>
    </row>
    <row r="1489" spans="1:67" outlineLevel="2">
      <c r="B1489" s="14" t="s">
        <v>324</v>
      </c>
      <c r="E1489" s="178"/>
      <c r="F1489" s="178"/>
      <c r="J1489" s="2">
        <f>NPV($C$4,M1489:BO1489)+L1489</f>
        <v>0</v>
      </c>
      <c r="L1489" s="2">
        <f t="shared" ref="L1489:BO1489" si="709">IF(OR(L$10&lt;$C1488,L$10&gt;$C1488+$G1488),0,IF(L$10=$C1488,$E1488*(1+$I1488)^(L$10-$E$1382)*$H1488,IF(L$10=$C1488+$G1488,$E1488*(1+$I1488)^(L$10-$E$1382)*(1-$H1488),$E1488*(1+$I1488)^(L$10-$E$1382))))</f>
        <v>0</v>
      </c>
      <c r="M1489" s="2">
        <f t="shared" si="709"/>
        <v>0</v>
      </c>
      <c r="N1489" s="2">
        <f t="shared" si="709"/>
        <v>0</v>
      </c>
      <c r="O1489" s="2">
        <f t="shared" si="709"/>
        <v>0</v>
      </c>
      <c r="P1489" s="2">
        <f t="shared" si="709"/>
        <v>0</v>
      </c>
      <c r="Q1489" s="2">
        <f t="shared" si="709"/>
        <v>0</v>
      </c>
      <c r="R1489" s="2">
        <f t="shared" si="709"/>
        <v>0</v>
      </c>
      <c r="S1489" s="2">
        <f t="shared" si="709"/>
        <v>0</v>
      </c>
      <c r="T1489" s="2">
        <f t="shared" si="709"/>
        <v>0</v>
      </c>
      <c r="U1489" s="2">
        <f t="shared" si="709"/>
        <v>0</v>
      </c>
      <c r="V1489" s="2">
        <f t="shared" si="709"/>
        <v>0</v>
      </c>
      <c r="W1489" s="2">
        <f t="shared" si="709"/>
        <v>0</v>
      </c>
      <c r="X1489" s="2">
        <f t="shared" si="709"/>
        <v>0</v>
      </c>
      <c r="Y1489" s="2">
        <f t="shared" si="709"/>
        <v>0</v>
      </c>
      <c r="Z1489" s="2">
        <f t="shared" si="709"/>
        <v>0</v>
      </c>
      <c r="AA1489" s="2">
        <f t="shared" si="709"/>
        <v>0</v>
      </c>
      <c r="AB1489" s="2">
        <f t="shared" si="709"/>
        <v>0</v>
      </c>
      <c r="AC1489" s="2">
        <f t="shared" si="709"/>
        <v>0</v>
      </c>
      <c r="AD1489" s="2">
        <f t="shared" si="709"/>
        <v>0</v>
      </c>
      <c r="AE1489" s="2">
        <f t="shared" si="709"/>
        <v>0</v>
      </c>
      <c r="AF1489" s="2">
        <f t="shared" si="709"/>
        <v>0</v>
      </c>
      <c r="AG1489" s="2">
        <f t="shared" si="709"/>
        <v>0</v>
      </c>
      <c r="AH1489" s="2">
        <f t="shared" si="709"/>
        <v>0</v>
      </c>
      <c r="AI1489" s="2">
        <f t="shared" si="709"/>
        <v>0</v>
      </c>
      <c r="AJ1489" s="2">
        <f t="shared" si="709"/>
        <v>0</v>
      </c>
      <c r="AK1489" s="2">
        <f t="shared" si="709"/>
        <v>0</v>
      </c>
      <c r="AL1489" s="2">
        <f t="shared" si="709"/>
        <v>0</v>
      </c>
      <c r="AM1489" s="2">
        <f t="shared" si="709"/>
        <v>0</v>
      </c>
      <c r="AN1489" s="2">
        <f t="shared" si="709"/>
        <v>0</v>
      </c>
      <c r="AO1489" s="2">
        <f t="shared" si="709"/>
        <v>0</v>
      </c>
      <c r="AP1489" s="2">
        <f t="shared" si="709"/>
        <v>0</v>
      </c>
      <c r="AQ1489" s="2">
        <f t="shared" si="709"/>
        <v>0</v>
      </c>
      <c r="AR1489" s="2">
        <f t="shared" si="709"/>
        <v>0</v>
      </c>
      <c r="AS1489" s="2">
        <f t="shared" si="709"/>
        <v>0</v>
      </c>
      <c r="AT1489" s="2">
        <f t="shared" si="709"/>
        <v>0</v>
      </c>
      <c r="AU1489" s="2">
        <f t="shared" si="709"/>
        <v>0</v>
      </c>
      <c r="AV1489" s="2">
        <f t="shared" si="709"/>
        <v>0</v>
      </c>
      <c r="AW1489" s="2">
        <f t="shared" si="709"/>
        <v>0</v>
      </c>
      <c r="AX1489" s="2">
        <f t="shared" si="709"/>
        <v>0</v>
      </c>
      <c r="AY1489" s="2">
        <f t="shared" si="709"/>
        <v>0</v>
      </c>
      <c r="AZ1489" s="2">
        <f t="shared" si="709"/>
        <v>0</v>
      </c>
      <c r="BA1489" s="2">
        <f t="shared" si="709"/>
        <v>0</v>
      </c>
      <c r="BB1489" s="2">
        <f t="shared" si="709"/>
        <v>0</v>
      </c>
      <c r="BC1489" s="2">
        <f t="shared" si="709"/>
        <v>0</v>
      </c>
      <c r="BD1489" s="2">
        <f t="shared" si="709"/>
        <v>0</v>
      </c>
      <c r="BE1489" s="2">
        <f t="shared" si="709"/>
        <v>0</v>
      </c>
      <c r="BF1489" s="2">
        <f t="shared" si="709"/>
        <v>0</v>
      </c>
      <c r="BG1489" s="2">
        <f t="shared" si="709"/>
        <v>0</v>
      </c>
      <c r="BH1489" s="2">
        <f t="shared" si="709"/>
        <v>0</v>
      </c>
      <c r="BI1489" s="2">
        <f t="shared" si="709"/>
        <v>0</v>
      </c>
      <c r="BJ1489" s="2">
        <f t="shared" si="709"/>
        <v>0</v>
      </c>
      <c r="BK1489" s="2">
        <f t="shared" si="709"/>
        <v>0</v>
      </c>
      <c r="BL1489" s="2">
        <f t="shared" si="709"/>
        <v>0</v>
      </c>
      <c r="BM1489" s="2">
        <f t="shared" si="709"/>
        <v>0</v>
      </c>
      <c r="BN1489" s="2">
        <f t="shared" si="709"/>
        <v>0</v>
      </c>
      <c r="BO1489" s="2">
        <f t="shared" si="709"/>
        <v>0</v>
      </c>
    </row>
    <row r="1490" spans="1:67" outlineLevel="2">
      <c r="B1490" s="14"/>
      <c r="E1490" s="178"/>
      <c r="F1490" s="178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</row>
    <row r="1491" spans="1:67" outlineLevel="2">
      <c r="B1491" s="15" t="s">
        <v>325</v>
      </c>
      <c r="E1491" s="178"/>
      <c r="F1491" s="178"/>
      <c r="L1491" s="18">
        <v>0</v>
      </c>
      <c r="M1491" s="18">
        <v>0</v>
      </c>
      <c r="N1491" s="18">
        <v>0</v>
      </c>
      <c r="O1491" s="18">
        <v>0</v>
      </c>
      <c r="P1491" s="18">
        <v>0</v>
      </c>
      <c r="Q1491" s="18">
        <v>0</v>
      </c>
      <c r="R1491" s="18">
        <v>0</v>
      </c>
      <c r="S1491" s="18">
        <v>0</v>
      </c>
      <c r="T1491" s="18">
        <v>0</v>
      </c>
      <c r="U1491" s="18">
        <v>0</v>
      </c>
      <c r="V1491" s="18">
        <v>0</v>
      </c>
      <c r="W1491" s="18">
        <v>0</v>
      </c>
      <c r="X1491" s="18">
        <v>0</v>
      </c>
      <c r="Y1491" s="18">
        <v>0</v>
      </c>
      <c r="Z1491" s="18">
        <v>0</v>
      </c>
      <c r="AA1491" s="18">
        <v>0</v>
      </c>
      <c r="AB1491" s="18">
        <v>0</v>
      </c>
      <c r="AC1491" s="18">
        <v>0</v>
      </c>
      <c r="AD1491" s="18">
        <v>0</v>
      </c>
      <c r="AE1491" s="18">
        <v>0</v>
      </c>
      <c r="AF1491" s="18">
        <v>0</v>
      </c>
      <c r="AG1491" s="18">
        <v>0</v>
      </c>
      <c r="AH1491" s="18">
        <v>0</v>
      </c>
      <c r="AI1491" s="18">
        <v>0</v>
      </c>
      <c r="AJ1491" s="18">
        <v>0</v>
      </c>
      <c r="AK1491" s="18">
        <v>0</v>
      </c>
      <c r="AL1491" s="18">
        <v>0</v>
      </c>
      <c r="AM1491" s="18">
        <v>0</v>
      </c>
      <c r="AN1491" s="18">
        <v>0</v>
      </c>
      <c r="AO1491" s="18">
        <v>0</v>
      </c>
      <c r="AP1491" s="18">
        <v>0</v>
      </c>
      <c r="AQ1491" s="18">
        <v>0</v>
      </c>
      <c r="AR1491" s="18">
        <v>0</v>
      </c>
      <c r="AS1491" s="18">
        <v>0</v>
      </c>
      <c r="AT1491" s="18">
        <v>0</v>
      </c>
      <c r="AU1491" s="18">
        <v>0</v>
      </c>
      <c r="AV1491" s="18">
        <v>0</v>
      </c>
      <c r="AW1491" s="18">
        <v>0</v>
      </c>
      <c r="AX1491" s="18">
        <v>0</v>
      </c>
      <c r="AY1491" s="18">
        <v>0</v>
      </c>
      <c r="AZ1491" s="18">
        <v>0</v>
      </c>
      <c r="BA1491" s="18">
        <v>0</v>
      </c>
      <c r="BB1491" s="18">
        <v>0</v>
      </c>
      <c r="BC1491" s="18">
        <v>0</v>
      </c>
      <c r="BD1491" s="18">
        <v>0</v>
      </c>
      <c r="BE1491" s="18">
        <v>0</v>
      </c>
      <c r="BF1491" s="18">
        <v>0</v>
      </c>
      <c r="BG1491" s="18">
        <v>0</v>
      </c>
      <c r="BH1491" s="18">
        <v>0</v>
      </c>
      <c r="BI1491" s="18">
        <v>0</v>
      </c>
      <c r="BJ1491" s="18">
        <v>0</v>
      </c>
      <c r="BK1491" s="18">
        <v>0</v>
      </c>
      <c r="BL1491" s="18">
        <v>0</v>
      </c>
      <c r="BM1491" s="18">
        <v>0</v>
      </c>
      <c r="BN1491" s="18">
        <v>0</v>
      </c>
      <c r="BO1491" s="18">
        <v>0</v>
      </c>
    </row>
    <row r="1492" spans="1:67" outlineLevel="2">
      <c r="B1492" s="14" t="s">
        <v>326</v>
      </c>
      <c r="E1492" s="178"/>
      <c r="F1492" s="178"/>
      <c r="J1492" s="2">
        <f>NPV($C$4,M1492:BO1492)+L1492</f>
        <v>0</v>
      </c>
      <c r="L1492" s="2">
        <f t="shared" ref="L1492:BO1492" si="710">IF(L$10&lt;$C1488,0,$F1488*L1491*(1+$I1488)^(L$10-$E$1382))</f>
        <v>0</v>
      </c>
      <c r="M1492" s="2">
        <f t="shared" si="710"/>
        <v>0</v>
      </c>
      <c r="N1492" s="2">
        <f t="shared" si="710"/>
        <v>0</v>
      </c>
      <c r="O1492" s="2">
        <f t="shared" si="710"/>
        <v>0</v>
      </c>
      <c r="P1492" s="2">
        <f t="shared" si="710"/>
        <v>0</v>
      </c>
      <c r="Q1492" s="2">
        <f t="shared" si="710"/>
        <v>0</v>
      </c>
      <c r="R1492" s="2">
        <f t="shared" si="710"/>
        <v>0</v>
      </c>
      <c r="S1492" s="2">
        <f t="shared" si="710"/>
        <v>0</v>
      </c>
      <c r="T1492" s="2">
        <f t="shared" si="710"/>
        <v>0</v>
      </c>
      <c r="U1492" s="2">
        <f t="shared" si="710"/>
        <v>0</v>
      </c>
      <c r="V1492" s="2">
        <f t="shared" si="710"/>
        <v>0</v>
      </c>
      <c r="W1492" s="2">
        <f t="shared" si="710"/>
        <v>0</v>
      </c>
      <c r="X1492" s="2">
        <f t="shared" si="710"/>
        <v>0</v>
      </c>
      <c r="Y1492" s="2">
        <f t="shared" si="710"/>
        <v>0</v>
      </c>
      <c r="Z1492" s="2">
        <f t="shared" si="710"/>
        <v>0</v>
      </c>
      <c r="AA1492" s="2">
        <f t="shared" si="710"/>
        <v>0</v>
      </c>
      <c r="AB1492" s="2">
        <f t="shared" si="710"/>
        <v>0</v>
      </c>
      <c r="AC1492" s="2">
        <f t="shared" si="710"/>
        <v>0</v>
      </c>
      <c r="AD1492" s="2">
        <f t="shared" si="710"/>
        <v>0</v>
      </c>
      <c r="AE1492" s="2">
        <f t="shared" si="710"/>
        <v>0</v>
      </c>
      <c r="AF1492" s="2">
        <f t="shared" si="710"/>
        <v>0</v>
      </c>
      <c r="AG1492" s="2">
        <f t="shared" si="710"/>
        <v>0</v>
      </c>
      <c r="AH1492" s="2">
        <f t="shared" si="710"/>
        <v>0</v>
      </c>
      <c r="AI1492" s="2">
        <f t="shared" si="710"/>
        <v>0</v>
      </c>
      <c r="AJ1492" s="2">
        <f t="shared" si="710"/>
        <v>0</v>
      </c>
      <c r="AK1492" s="2">
        <f t="shared" si="710"/>
        <v>0</v>
      </c>
      <c r="AL1492" s="2">
        <f t="shared" si="710"/>
        <v>0</v>
      </c>
      <c r="AM1492" s="2">
        <f t="shared" si="710"/>
        <v>0</v>
      </c>
      <c r="AN1492" s="2">
        <f t="shared" si="710"/>
        <v>0</v>
      </c>
      <c r="AO1492" s="2">
        <f t="shared" si="710"/>
        <v>0</v>
      </c>
      <c r="AP1492" s="2">
        <f t="shared" si="710"/>
        <v>0</v>
      </c>
      <c r="AQ1492" s="2">
        <f t="shared" si="710"/>
        <v>0</v>
      </c>
      <c r="AR1492" s="2">
        <f t="shared" si="710"/>
        <v>0</v>
      </c>
      <c r="AS1492" s="2">
        <f t="shared" si="710"/>
        <v>0</v>
      </c>
      <c r="AT1492" s="2">
        <f t="shared" si="710"/>
        <v>0</v>
      </c>
      <c r="AU1492" s="2">
        <f t="shared" si="710"/>
        <v>0</v>
      </c>
      <c r="AV1492" s="2">
        <f t="shared" si="710"/>
        <v>0</v>
      </c>
      <c r="AW1492" s="2">
        <f t="shared" si="710"/>
        <v>0</v>
      </c>
      <c r="AX1492" s="2">
        <f t="shared" si="710"/>
        <v>0</v>
      </c>
      <c r="AY1492" s="2">
        <f t="shared" si="710"/>
        <v>0</v>
      </c>
      <c r="AZ1492" s="2">
        <f t="shared" si="710"/>
        <v>0</v>
      </c>
      <c r="BA1492" s="2">
        <f t="shared" si="710"/>
        <v>0</v>
      </c>
      <c r="BB1492" s="2">
        <f t="shared" si="710"/>
        <v>0</v>
      </c>
      <c r="BC1492" s="2">
        <f t="shared" si="710"/>
        <v>0</v>
      </c>
      <c r="BD1492" s="2">
        <f t="shared" si="710"/>
        <v>0</v>
      </c>
      <c r="BE1492" s="2">
        <f t="shared" si="710"/>
        <v>0</v>
      </c>
      <c r="BF1492" s="2">
        <f t="shared" si="710"/>
        <v>0</v>
      </c>
      <c r="BG1492" s="2">
        <f t="shared" si="710"/>
        <v>0</v>
      </c>
      <c r="BH1492" s="2">
        <f t="shared" si="710"/>
        <v>0</v>
      </c>
      <c r="BI1492" s="2">
        <f t="shared" si="710"/>
        <v>0</v>
      </c>
      <c r="BJ1492" s="2">
        <f t="shared" si="710"/>
        <v>0</v>
      </c>
      <c r="BK1492" s="2">
        <f t="shared" si="710"/>
        <v>0</v>
      </c>
      <c r="BL1492" s="2">
        <f t="shared" si="710"/>
        <v>0</v>
      </c>
      <c r="BM1492" s="2">
        <f t="shared" si="710"/>
        <v>0</v>
      </c>
      <c r="BN1492" s="2">
        <f t="shared" si="710"/>
        <v>0</v>
      </c>
      <c r="BO1492" s="2">
        <f t="shared" si="710"/>
        <v>0</v>
      </c>
    </row>
    <row r="1493" spans="1:67" outlineLevel="2">
      <c r="B1493" s="14"/>
      <c r="E1493" s="178"/>
      <c r="F1493" s="178"/>
    </row>
    <row r="1494" spans="1:67" outlineLevel="2">
      <c r="B1494" s="14" t="s">
        <v>17</v>
      </c>
      <c r="E1494" s="178"/>
      <c r="F1494" s="178"/>
      <c r="I1494" s="196" t="s">
        <v>336</v>
      </c>
      <c r="J1494" s="2">
        <f>NPV($C$4,M1494:BO1494)+L1494</f>
        <v>0</v>
      </c>
      <c r="L1494" s="2">
        <f t="shared" ref="L1494:BO1494" si="711">SUM(L1489,L1492)</f>
        <v>0</v>
      </c>
      <c r="M1494" s="2">
        <f t="shared" si="711"/>
        <v>0</v>
      </c>
      <c r="N1494" s="2">
        <f t="shared" si="711"/>
        <v>0</v>
      </c>
      <c r="O1494" s="2">
        <f t="shared" si="711"/>
        <v>0</v>
      </c>
      <c r="P1494" s="2">
        <f t="shared" si="711"/>
        <v>0</v>
      </c>
      <c r="Q1494" s="2">
        <f t="shared" si="711"/>
        <v>0</v>
      </c>
      <c r="R1494" s="2">
        <f t="shared" si="711"/>
        <v>0</v>
      </c>
      <c r="S1494" s="2">
        <f t="shared" si="711"/>
        <v>0</v>
      </c>
      <c r="T1494" s="2">
        <f t="shared" si="711"/>
        <v>0</v>
      </c>
      <c r="U1494" s="2">
        <f t="shared" si="711"/>
        <v>0</v>
      </c>
      <c r="V1494" s="2">
        <f t="shared" si="711"/>
        <v>0</v>
      </c>
      <c r="W1494" s="2">
        <f t="shared" si="711"/>
        <v>0</v>
      </c>
      <c r="X1494" s="2">
        <f t="shared" si="711"/>
        <v>0</v>
      </c>
      <c r="Y1494" s="2">
        <f t="shared" si="711"/>
        <v>0</v>
      </c>
      <c r="Z1494" s="2">
        <f t="shared" si="711"/>
        <v>0</v>
      </c>
      <c r="AA1494" s="2">
        <f t="shared" si="711"/>
        <v>0</v>
      </c>
      <c r="AB1494" s="2">
        <f t="shared" si="711"/>
        <v>0</v>
      </c>
      <c r="AC1494" s="2">
        <f t="shared" si="711"/>
        <v>0</v>
      </c>
      <c r="AD1494" s="2">
        <f t="shared" si="711"/>
        <v>0</v>
      </c>
      <c r="AE1494" s="2">
        <f t="shared" si="711"/>
        <v>0</v>
      </c>
      <c r="AF1494" s="2">
        <f t="shared" si="711"/>
        <v>0</v>
      </c>
      <c r="AG1494" s="2">
        <f t="shared" si="711"/>
        <v>0</v>
      </c>
      <c r="AH1494" s="2">
        <f t="shared" si="711"/>
        <v>0</v>
      </c>
      <c r="AI1494" s="2">
        <f t="shared" si="711"/>
        <v>0</v>
      </c>
      <c r="AJ1494" s="2">
        <f t="shared" si="711"/>
        <v>0</v>
      </c>
      <c r="AK1494" s="2">
        <f t="shared" si="711"/>
        <v>0</v>
      </c>
      <c r="AL1494" s="2">
        <f t="shared" si="711"/>
        <v>0</v>
      </c>
      <c r="AM1494" s="2">
        <f t="shared" si="711"/>
        <v>0</v>
      </c>
      <c r="AN1494" s="2">
        <f t="shared" si="711"/>
        <v>0</v>
      </c>
      <c r="AO1494" s="2">
        <f t="shared" si="711"/>
        <v>0</v>
      </c>
      <c r="AP1494" s="2">
        <f t="shared" si="711"/>
        <v>0</v>
      </c>
      <c r="AQ1494" s="2">
        <f t="shared" si="711"/>
        <v>0</v>
      </c>
      <c r="AR1494" s="2">
        <f t="shared" si="711"/>
        <v>0</v>
      </c>
      <c r="AS1494" s="2">
        <f t="shared" si="711"/>
        <v>0</v>
      </c>
      <c r="AT1494" s="2">
        <f t="shared" si="711"/>
        <v>0</v>
      </c>
      <c r="AU1494" s="2">
        <f t="shared" si="711"/>
        <v>0</v>
      </c>
      <c r="AV1494" s="2">
        <f t="shared" si="711"/>
        <v>0</v>
      </c>
      <c r="AW1494" s="2">
        <f t="shared" si="711"/>
        <v>0</v>
      </c>
      <c r="AX1494" s="2">
        <f t="shared" si="711"/>
        <v>0</v>
      </c>
      <c r="AY1494" s="2">
        <f t="shared" si="711"/>
        <v>0</v>
      </c>
      <c r="AZ1494" s="2">
        <f t="shared" si="711"/>
        <v>0</v>
      </c>
      <c r="BA1494" s="2">
        <f t="shared" si="711"/>
        <v>0</v>
      </c>
      <c r="BB1494" s="2">
        <f t="shared" si="711"/>
        <v>0</v>
      </c>
      <c r="BC1494" s="2">
        <f t="shared" si="711"/>
        <v>0</v>
      </c>
      <c r="BD1494" s="2">
        <f t="shared" si="711"/>
        <v>0</v>
      </c>
      <c r="BE1494" s="2">
        <f t="shared" si="711"/>
        <v>0</v>
      </c>
      <c r="BF1494" s="2">
        <f t="shared" si="711"/>
        <v>0</v>
      </c>
      <c r="BG1494" s="2">
        <f t="shared" si="711"/>
        <v>0</v>
      </c>
      <c r="BH1494" s="2">
        <f t="shared" si="711"/>
        <v>0</v>
      </c>
      <c r="BI1494" s="2">
        <f t="shared" si="711"/>
        <v>0</v>
      </c>
      <c r="BJ1494" s="2">
        <f t="shared" si="711"/>
        <v>0</v>
      </c>
      <c r="BK1494" s="2">
        <f t="shared" si="711"/>
        <v>0</v>
      </c>
      <c r="BL1494" s="2">
        <f t="shared" si="711"/>
        <v>0</v>
      </c>
      <c r="BM1494" s="2">
        <f t="shared" si="711"/>
        <v>0</v>
      </c>
      <c r="BN1494" s="2">
        <f t="shared" si="711"/>
        <v>0</v>
      </c>
      <c r="BO1494" s="2">
        <f t="shared" si="711"/>
        <v>0</v>
      </c>
    </row>
    <row r="1495" spans="1:67" outlineLevel="2">
      <c r="B1495" s="14"/>
      <c r="E1495" s="178"/>
      <c r="F1495" s="178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</row>
    <row r="1496" spans="1:67" outlineLevel="1">
      <c r="A1496">
        <f>+A1488+1</f>
        <v>15</v>
      </c>
      <c r="B1496" s="13" t="s">
        <v>628</v>
      </c>
      <c r="C1496" s="159">
        <v>2028</v>
      </c>
      <c r="D1496" s="159">
        <v>10</v>
      </c>
      <c r="E1496" s="194">
        <v>885</v>
      </c>
      <c r="F1496" s="195">
        <v>6.2</v>
      </c>
      <c r="G1496" s="159">
        <v>20</v>
      </c>
      <c r="H1496" s="59">
        <f>(DATE(C1496,12,31)-DATE(C1496,D1496,1)+1)/365</f>
        <v>0.25205479452054796</v>
      </c>
      <c r="I1496" s="177">
        <f>+$C$7</f>
        <v>2.5000000000000001E-2</v>
      </c>
      <c r="J1496" s="2">
        <f>NPV($C$4,M1496:BO1496)+L1496</f>
        <v>10252.813579807544</v>
      </c>
      <c r="L1496" s="2">
        <f>+L1502</f>
        <v>0</v>
      </c>
      <c r="M1496" s="2">
        <f t="shared" ref="M1496:BO1496" si="712">+M1502</f>
        <v>0</v>
      </c>
      <c r="N1496" s="2">
        <f t="shared" si="712"/>
        <v>0</v>
      </c>
      <c r="O1496" s="2">
        <f t="shared" si="712"/>
        <v>0</v>
      </c>
      <c r="P1496" s="2">
        <f t="shared" si="712"/>
        <v>0</v>
      </c>
      <c r="Q1496" s="2">
        <f t="shared" si="712"/>
        <v>0</v>
      </c>
      <c r="R1496" s="2">
        <f t="shared" si="712"/>
        <v>0</v>
      </c>
      <c r="S1496" s="2">
        <f t="shared" si="712"/>
        <v>0</v>
      </c>
      <c r="T1496" s="2">
        <f t="shared" si="712"/>
        <v>0</v>
      </c>
      <c r="U1496" s="2">
        <f t="shared" si="712"/>
        <v>0</v>
      </c>
      <c r="V1496" s="2">
        <f t="shared" si="712"/>
        <v>0</v>
      </c>
      <c r="W1496" s="2">
        <f t="shared" si="712"/>
        <v>0</v>
      </c>
      <c r="X1496" s="2">
        <f t="shared" si="712"/>
        <v>0</v>
      </c>
      <c r="Y1496" s="2">
        <f t="shared" si="712"/>
        <v>0</v>
      </c>
      <c r="Z1496" s="2">
        <f t="shared" si="712"/>
        <v>0</v>
      </c>
      <c r="AA1496" s="2">
        <f t="shared" si="712"/>
        <v>0</v>
      </c>
      <c r="AB1496" s="2">
        <f t="shared" si="712"/>
        <v>598.04375978164649</v>
      </c>
      <c r="AC1496" s="2">
        <f t="shared" si="712"/>
        <v>2335.5170211363898</v>
      </c>
      <c r="AD1496" s="2">
        <f t="shared" si="712"/>
        <v>2393.9049466647994</v>
      </c>
      <c r="AE1496" s="2">
        <f t="shared" si="712"/>
        <v>2453.7525703314195</v>
      </c>
      <c r="AF1496" s="2">
        <f t="shared" si="712"/>
        <v>2515.0963070794669</v>
      </c>
      <c r="AG1496" s="2">
        <f t="shared" si="712"/>
        <v>2577.9737942044467</v>
      </c>
      <c r="AH1496" s="2">
        <f t="shared" si="712"/>
        <v>2642.4231390595578</v>
      </c>
      <c r="AI1496" s="2">
        <f t="shared" si="712"/>
        <v>2708.4837175360472</v>
      </c>
      <c r="AJ1496" s="2">
        <f t="shared" si="712"/>
        <v>2776.1957249176485</v>
      </c>
      <c r="AK1496" s="2">
        <f t="shared" si="712"/>
        <v>2845.600705736309</v>
      </c>
      <c r="AL1496" s="2">
        <f t="shared" si="712"/>
        <v>2916.7407233797167</v>
      </c>
      <c r="AM1496" s="2">
        <f t="shared" si="712"/>
        <v>2989.6592414642091</v>
      </c>
      <c r="AN1496" s="2">
        <f t="shared" si="712"/>
        <v>3064.4006280621156</v>
      </c>
      <c r="AO1496" s="2">
        <f t="shared" si="712"/>
        <v>3141.0107405633348</v>
      </c>
      <c r="AP1496" s="2">
        <f t="shared" si="712"/>
        <v>3219.5360090774175</v>
      </c>
      <c r="AQ1496" s="2">
        <f t="shared" si="712"/>
        <v>3300.0244093043539</v>
      </c>
      <c r="AR1496" s="2">
        <f t="shared" si="712"/>
        <v>3382.5249152943093</v>
      </c>
      <c r="AS1496" s="2">
        <f t="shared" si="712"/>
        <v>3467.0881450253855</v>
      </c>
      <c r="AT1496" s="2">
        <f t="shared" si="712"/>
        <v>3553.7653486510203</v>
      </c>
      <c r="AU1496" s="2">
        <f t="shared" si="712"/>
        <v>3642.6094823672956</v>
      </c>
      <c r="AV1496" s="2">
        <f t="shared" si="712"/>
        <v>2753.7101525064236</v>
      </c>
      <c r="AW1496" s="2">
        <f t="shared" si="712"/>
        <v>0</v>
      </c>
      <c r="AX1496" s="2">
        <f t="shared" si="712"/>
        <v>0</v>
      </c>
      <c r="AY1496" s="2">
        <f t="shared" si="712"/>
        <v>0</v>
      </c>
      <c r="AZ1496" s="2">
        <f t="shared" si="712"/>
        <v>0</v>
      </c>
      <c r="BA1496" s="2">
        <f t="shared" si="712"/>
        <v>0</v>
      </c>
      <c r="BB1496" s="2">
        <f t="shared" si="712"/>
        <v>0</v>
      </c>
      <c r="BC1496" s="2">
        <f t="shared" si="712"/>
        <v>0</v>
      </c>
      <c r="BD1496" s="2">
        <f t="shared" si="712"/>
        <v>0</v>
      </c>
      <c r="BE1496" s="2">
        <f t="shared" si="712"/>
        <v>0</v>
      </c>
      <c r="BF1496" s="2">
        <f t="shared" si="712"/>
        <v>0</v>
      </c>
      <c r="BG1496" s="2">
        <f t="shared" si="712"/>
        <v>0</v>
      </c>
      <c r="BH1496" s="2">
        <f t="shared" si="712"/>
        <v>0</v>
      </c>
      <c r="BI1496" s="2">
        <f t="shared" si="712"/>
        <v>0</v>
      </c>
      <c r="BJ1496" s="2">
        <f t="shared" si="712"/>
        <v>0</v>
      </c>
      <c r="BK1496" s="2">
        <f t="shared" si="712"/>
        <v>0</v>
      </c>
      <c r="BL1496" s="2">
        <f t="shared" si="712"/>
        <v>0</v>
      </c>
      <c r="BM1496" s="2">
        <f t="shared" si="712"/>
        <v>0</v>
      </c>
      <c r="BN1496" s="2">
        <f t="shared" si="712"/>
        <v>0</v>
      </c>
      <c r="BO1496" s="2">
        <f t="shared" si="712"/>
        <v>0</v>
      </c>
    </row>
    <row r="1497" spans="1:67" outlineLevel="2">
      <c r="B1497" s="14" t="s">
        <v>324</v>
      </c>
      <c r="E1497" s="178"/>
      <c r="F1497" s="178"/>
      <c r="L1497" s="2">
        <f t="shared" ref="L1497:BO1497" si="713">IF(OR(L$10&lt;$C1496,L$10&gt;$C1496+$G1496),0,IF(L$10=$C1496,$E1496*(1+$I1496)^(L$10-$E$1382)*$H1496,IF(L$10=$C1496+$G1496,$E1496*(1+$I1496)^(L$10-$E$1382)*(1-$H1496),$E1496*(1+$I1496)^(L$10-$E$1382))))</f>
        <v>0</v>
      </c>
      <c r="M1497" s="2">
        <f t="shared" si="713"/>
        <v>0</v>
      </c>
      <c r="N1497" s="2">
        <f t="shared" si="713"/>
        <v>0</v>
      </c>
      <c r="O1497" s="2">
        <f t="shared" si="713"/>
        <v>0</v>
      </c>
      <c r="P1497" s="2">
        <f t="shared" si="713"/>
        <v>0</v>
      </c>
      <c r="Q1497" s="2">
        <f t="shared" si="713"/>
        <v>0</v>
      </c>
      <c r="R1497" s="2">
        <f t="shared" si="713"/>
        <v>0</v>
      </c>
      <c r="S1497" s="2">
        <f t="shared" si="713"/>
        <v>0</v>
      </c>
      <c r="T1497" s="2">
        <f t="shared" si="713"/>
        <v>0</v>
      </c>
      <c r="U1497" s="2">
        <f t="shared" si="713"/>
        <v>0</v>
      </c>
      <c r="V1497" s="2">
        <f t="shared" si="713"/>
        <v>0</v>
      </c>
      <c r="W1497" s="2">
        <f t="shared" si="713"/>
        <v>0</v>
      </c>
      <c r="X1497" s="2">
        <f t="shared" si="713"/>
        <v>0</v>
      </c>
      <c r="Y1497" s="2">
        <f t="shared" si="713"/>
        <v>0</v>
      </c>
      <c r="Z1497" s="2">
        <f t="shared" si="713"/>
        <v>0</v>
      </c>
      <c r="AA1497" s="2">
        <f t="shared" si="713"/>
        <v>0</v>
      </c>
      <c r="AB1497" s="2">
        <f t="shared" si="713"/>
        <v>331.14643187447416</v>
      </c>
      <c r="AC1497" s="2">
        <f t="shared" si="713"/>
        <v>1346.6321611417131</v>
      </c>
      <c r="AD1497" s="2">
        <f t="shared" si="713"/>
        <v>1380.297965170256</v>
      </c>
      <c r="AE1497" s="2">
        <f t="shared" si="713"/>
        <v>1414.8054142995124</v>
      </c>
      <c r="AF1497" s="2">
        <f t="shared" si="713"/>
        <v>1450.1755496570001</v>
      </c>
      <c r="AG1497" s="2">
        <f t="shared" si="713"/>
        <v>1486.4299383984248</v>
      </c>
      <c r="AH1497" s="2">
        <f t="shared" si="713"/>
        <v>1523.5906868583854</v>
      </c>
      <c r="AI1497" s="2">
        <f t="shared" si="713"/>
        <v>1561.6804540298451</v>
      </c>
      <c r="AJ1497" s="2">
        <f t="shared" si="713"/>
        <v>1600.7224653805913</v>
      </c>
      <c r="AK1497" s="2">
        <f t="shared" si="713"/>
        <v>1640.7405270151057</v>
      </c>
      <c r="AL1497" s="2">
        <f t="shared" si="713"/>
        <v>1681.7590401904833</v>
      </c>
      <c r="AM1497" s="2">
        <f t="shared" si="713"/>
        <v>1723.8030161952452</v>
      </c>
      <c r="AN1497" s="2">
        <f t="shared" si="713"/>
        <v>1766.8980916001262</v>
      </c>
      <c r="AO1497" s="2">
        <f t="shared" si="713"/>
        <v>1811.0705438901296</v>
      </c>
      <c r="AP1497" s="2">
        <f t="shared" si="713"/>
        <v>1856.3473074873825</v>
      </c>
      <c r="AQ1497" s="2">
        <f t="shared" si="713"/>
        <v>1902.7559901745674</v>
      </c>
      <c r="AR1497" s="2">
        <f t="shared" si="713"/>
        <v>1950.3248899289313</v>
      </c>
      <c r="AS1497" s="2">
        <f t="shared" si="713"/>
        <v>1999.0830121771544</v>
      </c>
      <c r="AT1497" s="2">
        <f t="shared" si="713"/>
        <v>2049.0600874815832</v>
      </c>
      <c r="AU1497" s="2">
        <f t="shared" si="713"/>
        <v>2100.2865896686226</v>
      </c>
      <c r="AV1497" s="2">
        <f t="shared" si="713"/>
        <v>1610.1717669973214</v>
      </c>
      <c r="AW1497" s="2">
        <f t="shared" si="713"/>
        <v>0</v>
      </c>
      <c r="AX1497" s="2">
        <f t="shared" si="713"/>
        <v>0</v>
      </c>
      <c r="AY1497" s="2">
        <f t="shared" si="713"/>
        <v>0</v>
      </c>
      <c r="AZ1497" s="2">
        <f t="shared" si="713"/>
        <v>0</v>
      </c>
      <c r="BA1497" s="2">
        <f t="shared" si="713"/>
        <v>0</v>
      </c>
      <c r="BB1497" s="2">
        <f t="shared" si="713"/>
        <v>0</v>
      </c>
      <c r="BC1497" s="2">
        <f t="shared" si="713"/>
        <v>0</v>
      </c>
      <c r="BD1497" s="2">
        <f t="shared" si="713"/>
        <v>0</v>
      </c>
      <c r="BE1497" s="2">
        <f t="shared" si="713"/>
        <v>0</v>
      </c>
      <c r="BF1497" s="2">
        <f t="shared" si="713"/>
        <v>0</v>
      </c>
      <c r="BG1497" s="2">
        <f t="shared" si="713"/>
        <v>0</v>
      </c>
      <c r="BH1497" s="2">
        <f t="shared" si="713"/>
        <v>0</v>
      </c>
      <c r="BI1497" s="2">
        <f t="shared" si="713"/>
        <v>0</v>
      </c>
      <c r="BJ1497" s="2">
        <f t="shared" si="713"/>
        <v>0</v>
      </c>
      <c r="BK1497" s="2">
        <f t="shared" si="713"/>
        <v>0</v>
      </c>
      <c r="BL1497" s="2">
        <f t="shared" si="713"/>
        <v>0</v>
      </c>
      <c r="BM1497" s="2">
        <f t="shared" si="713"/>
        <v>0</v>
      </c>
      <c r="BN1497" s="2">
        <f t="shared" si="713"/>
        <v>0</v>
      </c>
      <c r="BO1497" s="2">
        <f t="shared" si="713"/>
        <v>0</v>
      </c>
    </row>
    <row r="1498" spans="1:67" outlineLevel="2">
      <c r="B1498" s="14"/>
      <c r="E1498" s="178"/>
      <c r="F1498" s="178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</row>
    <row r="1499" spans="1:67" outlineLevel="2">
      <c r="B1499" s="15" t="s">
        <v>325</v>
      </c>
      <c r="E1499" s="178"/>
      <c r="F1499" s="178"/>
      <c r="L1499" s="18">
        <v>0</v>
      </c>
      <c r="M1499" s="18">
        <v>0</v>
      </c>
      <c r="N1499" s="18">
        <v>0</v>
      </c>
      <c r="O1499" s="18">
        <v>0</v>
      </c>
      <c r="P1499" s="18">
        <v>0</v>
      </c>
      <c r="Q1499" s="18">
        <v>0</v>
      </c>
      <c r="R1499" s="18">
        <v>0</v>
      </c>
      <c r="S1499" s="18">
        <v>0</v>
      </c>
      <c r="T1499" s="18">
        <v>0</v>
      </c>
      <c r="U1499" s="18">
        <v>0</v>
      </c>
      <c r="V1499" s="18">
        <v>0</v>
      </c>
      <c r="W1499" s="18">
        <v>0</v>
      </c>
      <c r="X1499" s="18">
        <v>0</v>
      </c>
      <c r="Y1499" s="18">
        <v>0</v>
      </c>
      <c r="Z1499" s="18">
        <v>0</v>
      </c>
      <c r="AA1499" s="18">
        <v>0</v>
      </c>
      <c r="AB1499" s="18">
        <v>28.998176574707031</v>
      </c>
      <c r="AC1499" s="18">
        <v>104.82100677490234</v>
      </c>
      <c r="AD1499" s="18">
        <v>104.82100677490234</v>
      </c>
      <c r="AE1499" s="18">
        <v>104.82100677490234</v>
      </c>
      <c r="AF1499" s="18">
        <v>104.82099914550781</v>
      </c>
      <c r="AG1499" s="18">
        <v>104.82100677490234</v>
      </c>
      <c r="AH1499" s="18">
        <v>104.82100677490234</v>
      </c>
      <c r="AI1499" s="18">
        <v>104.82100677490234</v>
      </c>
      <c r="AJ1499" s="18">
        <v>104.82099914550781</v>
      </c>
      <c r="AK1499" s="18">
        <v>104.82100677490234</v>
      </c>
      <c r="AL1499" s="18">
        <v>104.82100677490234</v>
      </c>
      <c r="AM1499" s="18">
        <v>104.82100677490234</v>
      </c>
      <c r="AN1499" s="18">
        <v>104.82099914550781</v>
      </c>
      <c r="AO1499" s="18">
        <v>104.82100677490234</v>
      </c>
      <c r="AP1499" s="18">
        <v>104.82100677490234</v>
      </c>
      <c r="AQ1499" s="18">
        <v>104.82100677490234</v>
      </c>
      <c r="AR1499" s="18">
        <v>104.82099914550781</v>
      </c>
      <c r="AS1499" s="18">
        <v>104.82100677490234</v>
      </c>
      <c r="AT1499" s="18">
        <v>104.82100677490234</v>
      </c>
      <c r="AU1499" s="18">
        <v>104.82100677490234</v>
      </c>
      <c r="AV1499" s="18">
        <v>75.82281494140625</v>
      </c>
      <c r="AW1499" s="18">
        <v>0</v>
      </c>
      <c r="AX1499" s="18">
        <v>0</v>
      </c>
      <c r="AY1499" s="18">
        <v>0</v>
      </c>
      <c r="AZ1499" s="18">
        <v>0</v>
      </c>
      <c r="BA1499" s="18">
        <v>0</v>
      </c>
      <c r="BB1499" s="18">
        <v>0</v>
      </c>
      <c r="BC1499" s="18">
        <v>0</v>
      </c>
      <c r="BD1499" s="18">
        <v>0</v>
      </c>
      <c r="BE1499" s="18">
        <v>0</v>
      </c>
      <c r="BF1499" s="18">
        <v>0</v>
      </c>
      <c r="BG1499" s="18">
        <v>0</v>
      </c>
      <c r="BH1499" s="18">
        <v>0</v>
      </c>
      <c r="BI1499" s="18">
        <v>0</v>
      </c>
      <c r="BJ1499" s="18">
        <v>0</v>
      </c>
      <c r="BK1499" s="18">
        <v>0</v>
      </c>
      <c r="BL1499" s="18">
        <v>0</v>
      </c>
      <c r="BM1499" s="18">
        <v>0</v>
      </c>
      <c r="BN1499" s="18">
        <v>0</v>
      </c>
      <c r="BO1499" s="18">
        <v>0</v>
      </c>
    </row>
    <row r="1500" spans="1:67" outlineLevel="2">
      <c r="B1500" s="14" t="s">
        <v>326</v>
      </c>
      <c r="E1500" s="178"/>
      <c r="F1500" s="178"/>
      <c r="L1500" s="2">
        <f t="shared" ref="L1500:BO1500" si="714">IF(L$10&lt;$C1496,0,$F1496*L1499*(1+$I1496)^(L$10-$E$1382))</f>
        <v>0</v>
      </c>
      <c r="M1500" s="2">
        <f t="shared" si="714"/>
        <v>0</v>
      </c>
      <c r="N1500" s="2">
        <f t="shared" si="714"/>
        <v>0</v>
      </c>
      <c r="O1500" s="2">
        <f t="shared" si="714"/>
        <v>0</v>
      </c>
      <c r="P1500" s="2">
        <f t="shared" si="714"/>
        <v>0</v>
      </c>
      <c r="Q1500" s="2">
        <f t="shared" si="714"/>
        <v>0</v>
      </c>
      <c r="R1500" s="2">
        <f t="shared" si="714"/>
        <v>0</v>
      </c>
      <c r="S1500" s="2">
        <f t="shared" si="714"/>
        <v>0</v>
      </c>
      <c r="T1500" s="2">
        <f t="shared" si="714"/>
        <v>0</v>
      </c>
      <c r="U1500" s="2">
        <f t="shared" si="714"/>
        <v>0</v>
      </c>
      <c r="V1500" s="2">
        <f t="shared" si="714"/>
        <v>0</v>
      </c>
      <c r="W1500" s="2">
        <f t="shared" si="714"/>
        <v>0</v>
      </c>
      <c r="X1500" s="2">
        <f t="shared" si="714"/>
        <v>0</v>
      </c>
      <c r="Y1500" s="2">
        <f t="shared" si="714"/>
        <v>0</v>
      </c>
      <c r="Z1500" s="2">
        <f t="shared" si="714"/>
        <v>0</v>
      </c>
      <c r="AA1500" s="2">
        <f t="shared" si="714"/>
        <v>0</v>
      </c>
      <c r="AB1500" s="2">
        <f t="shared" si="714"/>
        <v>266.89732790717238</v>
      </c>
      <c r="AC1500" s="2">
        <f t="shared" si="714"/>
        <v>988.8848599946765</v>
      </c>
      <c r="AD1500" s="2">
        <f t="shared" si="714"/>
        <v>1013.6069814945434</v>
      </c>
      <c r="AE1500" s="2">
        <f t="shared" si="714"/>
        <v>1038.9471560319071</v>
      </c>
      <c r="AF1500" s="2">
        <f t="shared" si="714"/>
        <v>1064.9207574224667</v>
      </c>
      <c r="AG1500" s="2">
        <f t="shared" si="714"/>
        <v>1091.5438558060221</v>
      </c>
      <c r="AH1500" s="2">
        <f t="shared" si="714"/>
        <v>1118.8324522011726</v>
      </c>
      <c r="AI1500" s="2">
        <f t="shared" si="714"/>
        <v>1146.803263506202</v>
      </c>
      <c r="AJ1500" s="2">
        <f t="shared" si="714"/>
        <v>1175.4732595370572</v>
      </c>
      <c r="AK1500" s="2">
        <f t="shared" si="714"/>
        <v>1204.8601787212033</v>
      </c>
      <c r="AL1500" s="2">
        <f t="shared" si="714"/>
        <v>1234.9816831892333</v>
      </c>
      <c r="AM1500" s="2">
        <f t="shared" si="714"/>
        <v>1265.856225268964</v>
      </c>
      <c r="AN1500" s="2">
        <f t="shared" si="714"/>
        <v>1297.5025364619894</v>
      </c>
      <c r="AO1500" s="2">
        <f t="shared" si="714"/>
        <v>1329.9401966732053</v>
      </c>
      <c r="AP1500" s="2">
        <f t="shared" si="714"/>
        <v>1363.1887015900352</v>
      </c>
      <c r="AQ1500" s="2">
        <f t="shared" si="714"/>
        <v>1397.2684191297865</v>
      </c>
      <c r="AR1500" s="2">
        <f t="shared" si="714"/>
        <v>1432.200025365378</v>
      </c>
      <c r="AS1500" s="2">
        <f t="shared" si="714"/>
        <v>1468.0051328482314</v>
      </c>
      <c r="AT1500" s="2">
        <f t="shared" si="714"/>
        <v>1504.7052611694371</v>
      </c>
      <c r="AU1500" s="2">
        <f t="shared" si="714"/>
        <v>1542.3228926986728</v>
      </c>
      <c r="AV1500" s="2">
        <f t="shared" si="714"/>
        <v>1143.5383855091025</v>
      </c>
      <c r="AW1500" s="2">
        <f t="shared" si="714"/>
        <v>0</v>
      </c>
      <c r="AX1500" s="2">
        <f t="shared" si="714"/>
        <v>0</v>
      </c>
      <c r="AY1500" s="2">
        <f t="shared" si="714"/>
        <v>0</v>
      </c>
      <c r="AZ1500" s="2">
        <f t="shared" si="714"/>
        <v>0</v>
      </c>
      <c r="BA1500" s="2">
        <f t="shared" si="714"/>
        <v>0</v>
      </c>
      <c r="BB1500" s="2">
        <f t="shared" si="714"/>
        <v>0</v>
      </c>
      <c r="BC1500" s="2">
        <f t="shared" si="714"/>
        <v>0</v>
      </c>
      <c r="BD1500" s="2">
        <f t="shared" si="714"/>
        <v>0</v>
      </c>
      <c r="BE1500" s="2">
        <f t="shared" si="714"/>
        <v>0</v>
      </c>
      <c r="BF1500" s="2">
        <f t="shared" si="714"/>
        <v>0</v>
      </c>
      <c r="BG1500" s="2">
        <f t="shared" si="714"/>
        <v>0</v>
      </c>
      <c r="BH1500" s="2">
        <f t="shared" si="714"/>
        <v>0</v>
      </c>
      <c r="BI1500" s="2">
        <f t="shared" si="714"/>
        <v>0</v>
      </c>
      <c r="BJ1500" s="2">
        <f t="shared" si="714"/>
        <v>0</v>
      </c>
      <c r="BK1500" s="2">
        <f t="shared" si="714"/>
        <v>0</v>
      </c>
      <c r="BL1500" s="2">
        <f t="shared" si="714"/>
        <v>0</v>
      </c>
      <c r="BM1500" s="2">
        <f t="shared" si="714"/>
        <v>0</v>
      </c>
      <c r="BN1500" s="2">
        <f t="shared" si="714"/>
        <v>0</v>
      </c>
      <c r="BO1500" s="2">
        <f t="shared" si="714"/>
        <v>0</v>
      </c>
    </row>
    <row r="1501" spans="1:67" outlineLevel="2">
      <c r="B1501" s="14"/>
      <c r="E1501" s="178"/>
      <c r="F1501" s="178"/>
    </row>
    <row r="1502" spans="1:67" outlineLevel="2">
      <c r="B1502" s="14" t="s">
        <v>17</v>
      </c>
      <c r="E1502" s="178"/>
      <c r="F1502" s="178"/>
      <c r="I1502" s="196" t="s">
        <v>334</v>
      </c>
      <c r="L1502" s="2">
        <f t="shared" ref="L1502:BO1502" si="715">SUM(L1497,L1500)</f>
        <v>0</v>
      </c>
      <c r="M1502" s="2">
        <f t="shared" si="715"/>
        <v>0</v>
      </c>
      <c r="N1502" s="2">
        <f t="shared" si="715"/>
        <v>0</v>
      </c>
      <c r="O1502" s="2">
        <f t="shared" si="715"/>
        <v>0</v>
      </c>
      <c r="P1502" s="2">
        <f t="shared" si="715"/>
        <v>0</v>
      </c>
      <c r="Q1502" s="2">
        <f t="shared" si="715"/>
        <v>0</v>
      </c>
      <c r="R1502" s="2">
        <f t="shared" si="715"/>
        <v>0</v>
      </c>
      <c r="S1502" s="2">
        <f t="shared" si="715"/>
        <v>0</v>
      </c>
      <c r="T1502" s="2">
        <f t="shared" si="715"/>
        <v>0</v>
      </c>
      <c r="U1502" s="2">
        <f t="shared" si="715"/>
        <v>0</v>
      </c>
      <c r="V1502" s="2">
        <f t="shared" si="715"/>
        <v>0</v>
      </c>
      <c r="W1502" s="2">
        <f t="shared" si="715"/>
        <v>0</v>
      </c>
      <c r="X1502" s="2">
        <f t="shared" si="715"/>
        <v>0</v>
      </c>
      <c r="Y1502" s="2">
        <f t="shared" si="715"/>
        <v>0</v>
      </c>
      <c r="Z1502" s="2">
        <f t="shared" si="715"/>
        <v>0</v>
      </c>
      <c r="AA1502" s="2">
        <f t="shared" si="715"/>
        <v>0</v>
      </c>
      <c r="AB1502" s="2">
        <f t="shared" si="715"/>
        <v>598.04375978164649</v>
      </c>
      <c r="AC1502" s="2">
        <f t="shared" si="715"/>
        <v>2335.5170211363898</v>
      </c>
      <c r="AD1502" s="2">
        <f t="shared" si="715"/>
        <v>2393.9049466647994</v>
      </c>
      <c r="AE1502" s="2">
        <f t="shared" si="715"/>
        <v>2453.7525703314195</v>
      </c>
      <c r="AF1502" s="2">
        <f t="shared" si="715"/>
        <v>2515.0963070794669</v>
      </c>
      <c r="AG1502" s="2">
        <f t="shared" si="715"/>
        <v>2577.9737942044467</v>
      </c>
      <c r="AH1502" s="2">
        <f t="shared" si="715"/>
        <v>2642.4231390595578</v>
      </c>
      <c r="AI1502" s="2">
        <f t="shared" si="715"/>
        <v>2708.4837175360472</v>
      </c>
      <c r="AJ1502" s="2">
        <f t="shared" si="715"/>
        <v>2776.1957249176485</v>
      </c>
      <c r="AK1502" s="2">
        <f t="shared" si="715"/>
        <v>2845.600705736309</v>
      </c>
      <c r="AL1502" s="2">
        <f t="shared" si="715"/>
        <v>2916.7407233797167</v>
      </c>
      <c r="AM1502" s="2">
        <f t="shared" si="715"/>
        <v>2989.6592414642091</v>
      </c>
      <c r="AN1502" s="2">
        <f t="shared" si="715"/>
        <v>3064.4006280621156</v>
      </c>
      <c r="AO1502" s="2">
        <f t="shared" si="715"/>
        <v>3141.0107405633348</v>
      </c>
      <c r="AP1502" s="2">
        <f t="shared" si="715"/>
        <v>3219.5360090774175</v>
      </c>
      <c r="AQ1502" s="2">
        <f t="shared" si="715"/>
        <v>3300.0244093043539</v>
      </c>
      <c r="AR1502" s="2">
        <f t="shared" si="715"/>
        <v>3382.5249152943093</v>
      </c>
      <c r="AS1502" s="2">
        <f t="shared" si="715"/>
        <v>3467.0881450253855</v>
      </c>
      <c r="AT1502" s="2">
        <f t="shared" si="715"/>
        <v>3553.7653486510203</v>
      </c>
      <c r="AU1502" s="2">
        <f t="shared" si="715"/>
        <v>3642.6094823672956</v>
      </c>
      <c r="AV1502" s="2">
        <f t="shared" si="715"/>
        <v>2753.7101525064236</v>
      </c>
      <c r="AW1502" s="2">
        <f t="shared" si="715"/>
        <v>0</v>
      </c>
      <c r="AX1502" s="2">
        <f t="shared" si="715"/>
        <v>0</v>
      </c>
      <c r="AY1502" s="2">
        <f t="shared" si="715"/>
        <v>0</v>
      </c>
      <c r="AZ1502" s="2">
        <f t="shared" si="715"/>
        <v>0</v>
      </c>
      <c r="BA1502" s="2">
        <f t="shared" si="715"/>
        <v>0</v>
      </c>
      <c r="BB1502" s="2">
        <f t="shared" si="715"/>
        <v>0</v>
      </c>
      <c r="BC1502" s="2">
        <f t="shared" si="715"/>
        <v>0</v>
      </c>
      <c r="BD1502" s="2">
        <f t="shared" si="715"/>
        <v>0</v>
      </c>
      <c r="BE1502" s="2">
        <f t="shared" si="715"/>
        <v>0</v>
      </c>
      <c r="BF1502" s="2">
        <f t="shared" si="715"/>
        <v>0</v>
      </c>
      <c r="BG1502" s="2">
        <f t="shared" si="715"/>
        <v>0</v>
      </c>
      <c r="BH1502" s="2">
        <f t="shared" si="715"/>
        <v>0</v>
      </c>
      <c r="BI1502" s="2">
        <f t="shared" si="715"/>
        <v>0</v>
      </c>
      <c r="BJ1502" s="2">
        <f t="shared" si="715"/>
        <v>0</v>
      </c>
      <c r="BK1502" s="2">
        <f t="shared" si="715"/>
        <v>0</v>
      </c>
      <c r="BL1502" s="2">
        <f t="shared" si="715"/>
        <v>0</v>
      </c>
      <c r="BM1502" s="2">
        <f t="shared" si="715"/>
        <v>0</v>
      </c>
      <c r="BN1502" s="2">
        <f t="shared" si="715"/>
        <v>0</v>
      </c>
      <c r="BO1502" s="2">
        <f t="shared" si="715"/>
        <v>0</v>
      </c>
    </row>
    <row r="1503" spans="1:67" outlineLevel="2">
      <c r="B1503" s="14"/>
      <c r="E1503" s="178"/>
      <c r="F1503" s="178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</row>
    <row r="1504" spans="1:67" outlineLevel="1">
      <c r="A1504">
        <f>+A1496+1</f>
        <v>16</v>
      </c>
      <c r="B1504" s="13" t="s">
        <v>629</v>
      </c>
      <c r="C1504" s="159">
        <v>2028</v>
      </c>
      <c r="D1504" s="159">
        <v>10</v>
      </c>
      <c r="E1504" s="194">
        <v>885</v>
      </c>
      <c r="F1504" s="195">
        <v>6.2</v>
      </c>
      <c r="G1504" s="159">
        <v>20</v>
      </c>
      <c r="H1504" s="59">
        <f>(DATE(C1504,12,31)-DATE(C1504,D1504,1)+1)/365</f>
        <v>0.25205479452054796</v>
      </c>
      <c r="I1504" s="177">
        <f>+$C$7</f>
        <v>2.5000000000000001E-2</v>
      </c>
      <c r="J1504" s="2">
        <f>NPV($C$4,M1504:BO1504)+L1504</f>
        <v>9407.2570474789809</v>
      </c>
      <c r="L1504" s="2">
        <f>+L1510</f>
        <v>0</v>
      </c>
      <c r="M1504" s="2">
        <f t="shared" ref="M1504:BO1504" si="716">+M1510</f>
        <v>0</v>
      </c>
      <c r="N1504" s="2">
        <f t="shared" si="716"/>
        <v>0</v>
      </c>
      <c r="O1504" s="2">
        <f t="shared" si="716"/>
        <v>0</v>
      </c>
      <c r="P1504" s="2">
        <f t="shared" si="716"/>
        <v>0</v>
      </c>
      <c r="Q1504" s="2">
        <f t="shared" si="716"/>
        <v>0</v>
      </c>
      <c r="R1504" s="2">
        <f t="shared" si="716"/>
        <v>0</v>
      </c>
      <c r="S1504" s="2">
        <f t="shared" si="716"/>
        <v>0</v>
      </c>
      <c r="T1504" s="2">
        <f t="shared" si="716"/>
        <v>0</v>
      </c>
      <c r="U1504" s="2">
        <f t="shared" si="716"/>
        <v>0</v>
      </c>
      <c r="V1504" s="2">
        <f t="shared" si="716"/>
        <v>0</v>
      </c>
      <c r="W1504" s="2">
        <f t="shared" si="716"/>
        <v>0</v>
      </c>
      <c r="X1504" s="2">
        <f t="shared" si="716"/>
        <v>0</v>
      </c>
      <c r="Y1504" s="2">
        <f t="shared" si="716"/>
        <v>0</v>
      </c>
      <c r="Z1504" s="2">
        <f t="shared" si="716"/>
        <v>0</v>
      </c>
      <c r="AA1504" s="2">
        <f t="shared" si="716"/>
        <v>0</v>
      </c>
      <c r="AB1504" s="2">
        <f t="shared" si="716"/>
        <v>546.09038727915345</v>
      </c>
      <c r="AC1504" s="2">
        <f t="shared" si="716"/>
        <v>2143.023790072376</v>
      </c>
      <c r="AD1504" s="2">
        <f t="shared" si="716"/>
        <v>2196.5993848241851</v>
      </c>
      <c r="AE1504" s="2">
        <f t="shared" si="716"/>
        <v>2251.5143694447897</v>
      </c>
      <c r="AF1504" s="2">
        <f t="shared" si="716"/>
        <v>2307.8021511706716</v>
      </c>
      <c r="AG1504" s="2">
        <f t="shared" si="716"/>
        <v>2365.4972843979317</v>
      </c>
      <c r="AH1504" s="2">
        <f t="shared" si="716"/>
        <v>2424.6347165078801</v>
      </c>
      <c r="AI1504" s="2">
        <f t="shared" si="716"/>
        <v>2485.2505844205771</v>
      </c>
      <c r="AJ1504" s="2">
        <f t="shared" si="716"/>
        <v>2547.3817634742918</v>
      </c>
      <c r="AK1504" s="2">
        <f t="shared" si="716"/>
        <v>2611.0663952568684</v>
      </c>
      <c r="AL1504" s="2">
        <f t="shared" si="716"/>
        <v>2676.3430551382899</v>
      </c>
      <c r="AM1504" s="2">
        <f t="shared" si="716"/>
        <v>2743.2516315167468</v>
      </c>
      <c r="AN1504" s="2">
        <f t="shared" si="716"/>
        <v>2811.8328278659669</v>
      </c>
      <c r="AO1504" s="2">
        <f t="shared" si="716"/>
        <v>2882.1287453622822</v>
      </c>
      <c r="AP1504" s="2">
        <f t="shared" si="716"/>
        <v>2954.1819639963387</v>
      </c>
      <c r="AQ1504" s="2">
        <f t="shared" si="716"/>
        <v>3028.0365130962477</v>
      </c>
      <c r="AR1504" s="2">
        <f t="shared" si="716"/>
        <v>3103.7373216810006</v>
      </c>
      <c r="AS1504" s="2">
        <f t="shared" si="716"/>
        <v>3181.3308615717447</v>
      </c>
      <c r="AT1504" s="2">
        <f t="shared" si="716"/>
        <v>3260.8641331110384</v>
      </c>
      <c r="AU1504" s="2">
        <f t="shared" si="716"/>
        <v>3342.3857364388136</v>
      </c>
      <c r="AV1504" s="2">
        <f t="shared" si="716"/>
        <v>2531.1126358374222</v>
      </c>
      <c r="AW1504" s="2">
        <f t="shared" si="716"/>
        <v>0</v>
      </c>
      <c r="AX1504" s="2">
        <f t="shared" si="716"/>
        <v>0</v>
      </c>
      <c r="AY1504" s="2">
        <f t="shared" si="716"/>
        <v>0</v>
      </c>
      <c r="AZ1504" s="2">
        <f t="shared" si="716"/>
        <v>0</v>
      </c>
      <c r="BA1504" s="2">
        <f t="shared" si="716"/>
        <v>0</v>
      </c>
      <c r="BB1504" s="2">
        <f t="shared" si="716"/>
        <v>0</v>
      </c>
      <c r="BC1504" s="2">
        <f t="shared" si="716"/>
        <v>0</v>
      </c>
      <c r="BD1504" s="2">
        <f t="shared" si="716"/>
        <v>0</v>
      </c>
      <c r="BE1504" s="2">
        <f t="shared" si="716"/>
        <v>0</v>
      </c>
      <c r="BF1504" s="2">
        <f t="shared" si="716"/>
        <v>0</v>
      </c>
      <c r="BG1504" s="2">
        <f t="shared" si="716"/>
        <v>0</v>
      </c>
      <c r="BH1504" s="2">
        <f t="shared" si="716"/>
        <v>0</v>
      </c>
      <c r="BI1504" s="2">
        <f t="shared" si="716"/>
        <v>0</v>
      </c>
      <c r="BJ1504" s="2">
        <f t="shared" si="716"/>
        <v>0</v>
      </c>
      <c r="BK1504" s="2">
        <f t="shared" si="716"/>
        <v>0</v>
      </c>
      <c r="BL1504" s="2">
        <f t="shared" si="716"/>
        <v>0</v>
      </c>
      <c r="BM1504" s="2">
        <f t="shared" si="716"/>
        <v>0</v>
      </c>
      <c r="BN1504" s="2">
        <f t="shared" si="716"/>
        <v>0</v>
      </c>
      <c r="BO1504" s="2">
        <f t="shared" si="716"/>
        <v>0</v>
      </c>
    </row>
    <row r="1505" spans="1:67" outlineLevel="2">
      <c r="B1505" s="14" t="s">
        <v>324</v>
      </c>
      <c r="E1505" s="178"/>
      <c r="F1505" s="178"/>
      <c r="L1505" s="2">
        <f t="shared" ref="L1505:BO1505" si="717">IF(OR(L$10&lt;$C1504,L$10&gt;$C1504+$G1504),0,IF(L$10=$C1504,$E1504*(1+$I1504)^(L$10-$E$1382)*$H1504,IF(L$10=$C1504+$G1504,$E1504*(1+$I1504)^(L$10-$E$1382)*(1-$H1504),$E1504*(1+$I1504)^(L$10-$E$1382))))</f>
        <v>0</v>
      </c>
      <c r="M1505" s="2">
        <f t="shared" si="717"/>
        <v>0</v>
      </c>
      <c r="N1505" s="2">
        <f t="shared" si="717"/>
        <v>0</v>
      </c>
      <c r="O1505" s="2">
        <f t="shared" si="717"/>
        <v>0</v>
      </c>
      <c r="P1505" s="2">
        <f t="shared" si="717"/>
        <v>0</v>
      </c>
      <c r="Q1505" s="2">
        <f t="shared" si="717"/>
        <v>0</v>
      </c>
      <c r="R1505" s="2">
        <f t="shared" si="717"/>
        <v>0</v>
      </c>
      <c r="S1505" s="2">
        <f t="shared" si="717"/>
        <v>0</v>
      </c>
      <c r="T1505" s="2">
        <f t="shared" si="717"/>
        <v>0</v>
      </c>
      <c r="U1505" s="2">
        <f t="shared" si="717"/>
        <v>0</v>
      </c>
      <c r="V1505" s="2">
        <f t="shared" si="717"/>
        <v>0</v>
      </c>
      <c r="W1505" s="2">
        <f t="shared" si="717"/>
        <v>0</v>
      </c>
      <c r="X1505" s="2">
        <f t="shared" si="717"/>
        <v>0</v>
      </c>
      <c r="Y1505" s="2">
        <f t="shared" si="717"/>
        <v>0</v>
      </c>
      <c r="Z1505" s="2">
        <f t="shared" si="717"/>
        <v>0</v>
      </c>
      <c r="AA1505" s="2">
        <f t="shared" si="717"/>
        <v>0</v>
      </c>
      <c r="AB1505" s="2">
        <f t="shared" si="717"/>
        <v>331.14643187447416</v>
      </c>
      <c r="AC1505" s="2">
        <f t="shared" si="717"/>
        <v>1346.6321611417131</v>
      </c>
      <c r="AD1505" s="2">
        <f t="shared" si="717"/>
        <v>1380.297965170256</v>
      </c>
      <c r="AE1505" s="2">
        <f t="shared" si="717"/>
        <v>1414.8054142995124</v>
      </c>
      <c r="AF1505" s="2">
        <f t="shared" si="717"/>
        <v>1450.1755496570001</v>
      </c>
      <c r="AG1505" s="2">
        <f t="shared" si="717"/>
        <v>1486.4299383984248</v>
      </c>
      <c r="AH1505" s="2">
        <f t="shared" si="717"/>
        <v>1523.5906868583854</v>
      </c>
      <c r="AI1505" s="2">
        <f t="shared" si="717"/>
        <v>1561.6804540298451</v>
      </c>
      <c r="AJ1505" s="2">
        <f t="shared" si="717"/>
        <v>1600.7224653805913</v>
      </c>
      <c r="AK1505" s="2">
        <f t="shared" si="717"/>
        <v>1640.7405270151057</v>
      </c>
      <c r="AL1505" s="2">
        <f t="shared" si="717"/>
        <v>1681.7590401904833</v>
      </c>
      <c r="AM1505" s="2">
        <f t="shared" si="717"/>
        <v>1723.8030161952452</v>
      </c>
      <c r="AN1505" s="2">
        <f t="shared" si="717"/>
        <v>1766.8980916001262</v>
      </c>
      <c r="AO1505" s="2">
        <f t="shared" si="717"/>
        <v>1811.0705438901296</v>
      </c>
      <c r="AP1505" s="2">
        <f t="shared" si="717"/>
        <v>1856.3473074873825</v>
      </c>
      <c r="AQ1505" s="2">
        <f t="shared" si="717"/>
        <v>1902.7559901745674</v>
      </c>
      <c r="AR1505" s="2">
        <f t="shared" si="717"/>
        <v>1950.3248899289313</v>
      </c>
      <c r="AS1505" s="2">
        <f t="shared" si="717"/>
        <v>1999.0830121771544</v>
      </c>
      <c r="AT1505" s="2">
        <f t="shared" si="717"/>
        <v>2049.0600874815832</v>
      </c>
      <c r="AU1505" s="2">
        <f t="shared" si="717"/>
        <v>2100.2865896686226</v>
      </c>
      <c r="AV1505" s="2">
        <f t="shared" si="717"/>
        <v>1610.1717669973214</v>
      </c>
      <c r="AW1505" s="2">
        <f t="shared" si="717"/>
        <v>0</v>
      </c>
      <c r="AX1505" s="2">
        <f t="shared" si="717"/>
        <v>0</v>
      </c>
      <c r="AY1505" s="2">
        <f t="shared" si="717"/>
        <v>0</v>
      </c>
      <c r="AZ1505" s="2">
        <f t="shared" si="717"/>
        <v>0</v>
      </c>
      <c r="BA1505" s="2">
        <f t="shared" si="717"/>
        <v>0</v>
      </c>
      <c r="BB1505" s="2">
        <f t="shared" si="717"/>
        <v>0</v>
      </c>
      <c r="BC1505" s="2">
        <f t="shared" si="717"/>
        <v>0</v>
      </c>
      <c r="BD1505" s="2">
        <f t="shared" si="717"/>
        <v>0</v>
      </c>
      <c r="BE1505" s="2">
        <f t="shared" si="717"/>
        <v>0</v>
      </c>
      <c r="BF1505" s="2">
        <f t="shared" si="717"/>
        <v>0</v>
      </c>
      <c r="BG1505" s="2">
        <f t="shared" si="717"/>
        <v>0</v>
      </c>
      <c r="BH1505" s="2">
        <f t="shared" si="717"/>
        <v>0</v>
      </c>
      <c r="BI1505" s="2">
        <f t="shared" si="717"/>
        <v>0</v>
      </c>
      <c r="BJ1505" s="2">
        <f t="shared" si="717"/>
        <v>0</v>
      </c>
      <c r="BK1505" s="2">
        <f t="shared" si="717"/>
        <v>0</v>
      </c>
      <c r="BL1505" s="2">
        <f t="shared" si="717"/>
        <v>0</v>
      </c>
      <c r="BM1505" s="2">
        <f t="shared" si="717"/>
        <v>0</v>
      </c>
      <c r="BN1505" s="2">
        <f t="shared" si="717"/>
        <v>0</v>
      </c>
      <c r="BO1505" s="2">
        <f t="shared" si="717"/>
        <v>0</v>
      </c>
    </row>
    <row r="1506" spans="1:67" outlineLevel="2">
      <c r="B1506" s="14"/>
      <c r="E1506" s="178"/>
      <c r="F1506" s="178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</row>
    <row r="1507" spans="1:67" outlineLevel="2">
      <c r="B1507" s="15" t="s">
        <v>325</v>
      </c>
      <c r="E1507" s="178"/>
      <c r="F1507" s="178"/>
      <c r="L1507" s="18">
        <v>0</v>
      </c>
      <c r="M1507" s="18">
        <v>0</v>
      </c>
      <c r="N1507" s="18">
        <v>0</v>
      </c>
      <c r="O1507" s="18">
        <v>0</v>
      </c>
      <c r="P1507" s="18">
        <v>0</v>
      </c>
      <c r="Q1507" s="18">
        <v>0</v>
      </c>
      <c r="R1507" s="18">
        <v>0</v>
      </c>
      <c r="S1507" s="18">
        <v>0</v>
      </c>
      <c r="T1507" s="18">
        <v>0</v>
      </c>
      <c r="U1507" s="18">
        <v>0</v>
      </c>
      <c r="V1507" s="18">
        <v>0</v>
      </c>
      <c r="W1507" s="18">
        <v>0</v>
      </c>
      <c r="X1507" s="18">
        <v>0</v>
      </c>
      <c r="Y1507" s="18">
        <v>0</v>
      </c>
      <c r="Z1507" s="18">
        <v>0</v>
      </c>
      <c r="AA1507" s="18">
        <v>0</v>
      </c>
      <c r="AB1507" s="18">
        <v>23.353485107421875</v>
      </c>
      <c r="AC1507" s="18">
        <v>84.416877746582031</v>
      </c>
      <c r="AD1507" s="18">
        <v>84.416877746582031</v>
      </c>
      <c r="AE1507" s="18">
        <v>84.416877746582031</v>
      </c>
      <c r="AF1507" s="18">
        <v>84.4168701171875</v>
      </c>
      <c r="AG1507" s="18">
        <v>84.416877746582031</v>
      </c>
      <c r="AH1507" s="18">
        <v>84.416877746582031</v>
      </c>
      <c r="AI1507" s="18">
        <v>84.416877746582031</v>
      </c>
      <c r="AJ1507" s="18">
        <v>84.4168701171875</v>
      </c>
      <c r="AK1507" s="18">
        <v>84.416877746582031</v>
      </c>
      <c r="AL1507" s="18">
        <v>84.416877746582031</v>
      </c>
      <c r="AM1507" s="18">
        <v>84.416877746582031</v>
      </c>
      <c r="AN1507" s="18">
        <v>84.4168701171875</v>
      </c>
      <c r="AO1507" s="18">
        <v>84.416877746582031</v>
      </c>
      <c r="AP1507" s="18">
        <v>84.416877746582031</v>
      </c>
      <c r="AQ1507" s="18">
        <v>84.416877746582031</v>
      </c>
      <c r="AR1507" s="18">
        <v>84.4168701171875</v>
      </c>
      <c r="AS1507" s="18">
        <v>84.416877746582031</v>
      </c>
      <c r="AT1507" s="18">
        <v>84.416877746582031</v>
      </c>
      <c r="AU1507" s="18">
        <v>84.416877746582031</v>
      </c>
      <c r="AV1507" s="18">
        <v>61.063388824462891</v>
      </c>
      <c r="AW1507" s="18">
        <v>0</v>
      </c>
      <c r="AX1507" s="18">
        <v>0</v>
      </c>
      <c r="AY1507" s="18">
        <v>0</v>
      </c>
      <c r="AZ1507" s="18">
        <v>0</v>
      </c>
      <c r="BA1507" s="18">
        <v>0</v>
      </c>
      <c r="BB1507" s="18">
        <v>0</v>
      </c>
      <c r="BC1507" s="18">
        <v>0</v>
      </c>
      <c r="BD1507" s="18">
        <v>0</v>
      </c>
      <c r="BE1507" s="18">
        <v>0</v>
      </c>
      <c r="BF1507" s="18">
        <v>0</v>
      </c>
      <c r="BG1507" s="18">
        <v>0</v>
      </c>
      <c r="BH1507" s="18">
        <v>0</v>
      </c>
      <c r="BI1507" s="18">
        <v>0</v>
      </c>
      <c r="BJ1507" s="18">
        <v>0</v>
      </c>
      <c r="BK1507" s="18">
        <v>0</v>
      </c>
      <c r="BL1507" s="18">
        <v>0</v>
      </c>
      <c r="BM1507" s="18">
        <v>0</v>
      </c>
      <c r="BN1507" s="18">
        <v>0</v>
      </c>
      <c r="BO1507" s="18">
        <v>0</v>
      </c>
    </row>
    <row r="1508" spans="1:67" outlineLevel="2">
      <c r="B1508" s="14" t="s">
        <v>326</v>
      </c>
      <c r="E1508" s="178"/>
      <c r="F1508" s="178"/>
      <c r="L1508" s="2">
        <f t="shared" ref="L1508:BO1508" si="718">IF(L$10&lt;$C1504,0,$F1504*L1507*(1+$I1504)^(L$10-$E$1382))</f>
        <v>0</v>
      </c>
      <c r="M1508" s="2">
        <f t="shared" si="718"/>
        <v>0</v>
      </c>
      <c r="N1508" s="2">
        <f t="shared" si="718"/>
        <v>0</v>
      </c>
      <c r="O1508" s="2">
        <f t="shared" si="718"/>
        <v>0</v>
      </c>
      <c r="P1508" s="2">
        <f t="shared" si="718"/>
        <v>0</v>
      </c>
      <c r="Q1508" s="2">
        <f t="shared" si="718"/>
        <v>0</v>
      </c>
      <c r="R1508" s="2">
        <f t="shared" si="718"/>
        <v>0</v>
      </c>
      <c r="S1508" s="2">
        <f t="shared" si="718"/>
        <v>0</v>
      </c>
      <c r="T1508" s="2">
        <f t="shared" si="718"/>
        <v>0</v>
      </c>
      <c r="U1508" s="2">
        <f t="shared" si="718"/>
        <v>0</v>
      </c>
      <c r="V1508" s="2">
        <f t="shared" si="718"/>
        <v>0</v>
      </c>
      <c r="W1508" s="2">
        <f t="shared" si="718"/>
        <v>0</v>
      </c>
      <c r="X1508" s="2">
        <f t="shared" si="718"/>
        <v>0</v>
      </c>
      <c r="Y1508" s="2">
        <f t="shared" si="718"/>
        <v>0</v>
      </c>
      <c r="Z1508" s="2">
        <f t="shared" si="718"/>
        <v>0</v>
      </c>
      <c r="AA1508" s="2">
        <f t="shared" si="718"/>
        <v>0</v>
      </c>
      <c r="AB1508" s="2">
        <f t="shared" si="718"/>
        <v>214.94395540467929</v>
      </c>
      <c r="AC1508" s="2">
        <f t="shared" si="718"/>
        <v>796.39162893066259</v>
      </c>
      <c r="AD1508" s="2">
        <f t="shared" si="718"/>
        <v>816.3014196539292</v>
      </c>
      <c r="AE1508" s="2">
        <f t="shared" si="718"/>
        <v>836.7089551452774</v>
      </c>
      <c r="AF1508" s="2">
        <f t="shared" si="718"/>
        <v>857.62660151367129</v>
      </c>
      <c r="AG1508" s="2">
        <f t="shared" si="718"/>
        <v>879.06734599950687</v>
      </c>
      <c r="AH1508" s="2">
        <f t="shared" si="718"/>
        <v>901.04402964949452</v>
      </c>
      <c r="AI1508" s="2">
        <f t="shared" si="718"/>
        <v>923.57013039073195</v>
      </c>
      <c r="AJ1508" s="2">
        <f t="shared" si="718"/>
        <v>946.65929809370039</v>
      </c>
      <c r="AK1508" s="2">
        <f t="shared" si="718"/>
        <v>970.32586824176246</v>
      </c>
      <c r="AL1508" s="2">
        <f t="shared" si="718"/>
        <v>994.58401494780651</v>
      </c>
      <c r="AM1508" s="2">
        <f t="shared" si="718"/>
        <v>1019.4486153215016</v>
      </c>
      <c r="AN1508" s="2">
        <f t="shared" si="718"/>
        <v>1044.9347362658407</v>
      </c>
      <c r="AO1508" s="2">
        <f t="shared" si="718"/>
        <v>1071.0582014721526</v>
      </c>
      <c r="AP1508" s="2">
        <f t="shared" si="718"/>
        <v>1097.8346565089562</v>
      </c>
      <c r="AQ1508" s="2">
        <f t="shared" si="718"/>
        <v>1125.2805229216804</v>
      </c>
      <c r="AR1508" s="2">
        <f t="shared" si="718"/>
        <v>1153.4124317520693</v>
      </c>
      <c r="AS1508" s="2">
        <f t="shared" si="718"/>
        <v>1182.2478493945903</v>
      </c>
      <c r="AT1508" s="2">
        <f t="shared" si="718"/>
        <v>1211.804045629455</v>
      </c>
      <c r="AU1508" s="2">
        <f t="shared" si="718"/>
        <v>1242.0991467701911</v>
      </c>
      <c r="AV1508" s="2">
        <f t="shared" si="718"/>
        <v>920.94086884010096</v>
      </c>
      <c r="AW1508" s="2">
        <f t="shared" si="718"/>
        <v>0</v>
      </c>
      <c r="AX1508" s="2">
        <f t="shared" si="718"/>
        <v>0</v>
      </c>
      <c r="AY1508" s="2">
        <f t="shared" si="718"/>
        <v>0</v>
      </c>
      <c r="AZ1508" s="2">
        <f t="shared" si="718"/>
        <v>0</v>
      </c>
      <c r="BA1508" s="2">
        <f t="shared" si="718"/>
        <v>0</v>
      </c>
      <c r="BB1508" s="2">
        <f t="shared" si="718"/>
        <v>0</v>
      </c>
      <c r="BC1508" s="2">
        <f t="shared" si="718"/>
        <v>0</v>
      </c>
      <c r="BD1508" s="2">
        <f t="shared" si="718"/>
        <v>0</v>
      </c>
      <c r="BE1508" s="2">
        <f t="shared" si="718"/>
        <v>0</v>
      </c>
      <c r="BF1508" s="2">
        <f t="shared" si="718"/>
        <v>0</v>
      </c>
      <c r="BG1508" s="2">
        <f t="shared" si="718"/>
        <v>0</v>
      </c>
      <c r="BH1508" s="2">
        <f t="shared" si="718"/>
        <v>0</v>
      </c>
      <c r="BI1508" s="2">
        <f t="shared" si="718"/>
        <v>0</v>
      </c>
      <c r="BJ1508" s="2">
        <f t="shared" si="718"/>
        <v>0</v>
      </c>
      <c r="BK1508" s="2">
        <f t="shared" si="718"/>
        <v>0</v>
      </c>
      <c r="BL1508" s="2">
        <f t="shared" si="718"/>
        <v>0</v>
      </c>
      <c r="BM1508" s="2">
        <f t="shared" si="718"/>
        <v>0</v>
      </c>
      <c r="BN1508" s="2">
        <f t="shared" si="718"/>
        <v>0</v>
      </c>
      <c r="BO1508" s="2">
        <f t="shared" si="718"/>
        <v>0</v>
      </c>
    </row>
    <row r="1509" spans="1:67" outlineLevel="2">
      <c r="B1509" s="14"/>
      <c r="E1509" s="178"/>
      <c r="F1509" s="178"/>
    </row>
    <row r="1510" spans="1:67" outlineLevel="2">
      <c r="B1510" s="14" t="s">
        <v>17</v>
      </c>
      <c r="E1510" s="178"/>
      <c r="F1510" s="178"/>
      <c r="I1510" s="196" t="s">
        <v>334</v>
      </c>
      <c r="L1510" s="2">
        <f t="shared" ref="L1510:BO1510" si="719">SUM(L1505,L1508)</f>
        <v>0</v>
      </c>
      <c r="M1510" s="2">
        <f t="shared" si="719"/>
        <v>0</v>
      </c>
      <c r="N1510" s="2">
        <f t="shared" si="719"/>
        <v>0</v>
      </c>
      <c r="O1510" s="2">
        <f t="shared" si="719"/>
        <v>0</v>
      </c>
      <c r="P1510" s="2">
        <f t="shared" si="719"/>
        <v>0</v>
      </c>
      <c r="Q1510" s="2">
        <f t="shared" si="719"/>
        <v>0</v>
      </c>
      <c r="R1510" s="2">
        <f t="shared" si="719"/>
        <v>0</v>
      </c>
      <c r="S1510" s="2">
        <f t="shared" si="719"/>
        <v>0</v>
      </c>
      <c r="T1510" s="2">
        <f t="shared" si="719"/>
        <v>0</v>
      </c>
      <c r="U1510" s="2">
        <f t="shared" si="719"/>
        <v>0</v>
      </c>
      <c r="V1510" s="2">
        <f t="shared" si="719"/>
        <v>0</v>
      </c>
      <c r="W1510" s="2">
        <f t="shared" si="719"/>
        <v>0</v>
      </c>
      <c r="X1510" s="2">
        <f t="shared" si="719"/>
        <v>0</v>
      </c>
      <c r="Y1510" s="2">
        <f t="shared" si="719"/>
        <v>0</v>
      </c>
      <c r="Z1510" s="2">
        <f t="shared" si="719"/>
        <v>0</v>
      </c>
      <c r="AA1510" s="2">
        <f t="shared" si="719"/>
        <v>0</v>
      </c>
      <c r="AB1510" s="2">
        <f t="shared" si="719"/>
        <v>546.09038727915345</v>
      </c>
      <c r="AC1510" s="2">
        <f t="shared" si="719"/>
        <v>2143.023790072376</v>
      </c>
      <c r="AD1510" s="2">
        <f t="shared" si="719"/>
        <v>2196.5993848241851</v>
      </c>
      <c r="AE1510" s="2">
        <f t="shared" si="719"/>
        <v>2251.5143694447897</v>
      </c>
      <c r="AF1510" s="2">
        <f t="shared" si="719"/>
        <v>2307.8021511706716</v>
      </c>
      <c r="AG1510" s="2">
        <f t="shared" si="719"/>
        <v>2365.4972843979317</v>
      </c>
      <c r="AH1510" s="2">
        <f t="shared" si="719"/>
        <v>2424.6347165078801</v>
      </c>
      <c r="AI1510" s="2">
        <f t="shared" si="719"/>
        <v>2485.2505844205771</v>
      </c>
      <c r="AJ1510" s="2">
        <f t="shared" si="719"/>
        <v>2547.3817634742918</v>
      </c>
      <c r="AK1510" s="2">
        <f t="shared" si="719"/>
        <v>2611.0663952568684</v>
      </c>
      <c r="AL1510" s="2">
        <f t="shared" si="719"/>
        <v>2676.3430551382899</v>
      </c>
      <c r="AM1510" s="2">
        <f t="shared" si="719"/>
        <v>2743.2516315167468</v>
      </c>
      <c r="AN1510" s="2">
        <f t="shared" si="719"/>
        <v>2811.8328278659669</v>
      </c>
      <c r="AO1510" s="2">
        <f t="shared" si="719"/>
        <v>2882.1287453622822</v>
      </c>
      <c r="AP1510" s="2">
        <f t="shared" si="719"/>
        <v>2954.1819639963387</v>
      </c>
      <c r="AQ1510" s="2">
        <f t="shared" si="719"/>
        <v>3028.0365130962477</v>
      </c>
      <c r="AR1510" s="2">
        <f t="shared" si="719"/>
        <v>3103.7373216810006</v>
      </c>
      <c r="AS1510" s="2">
        <f t="shared" si="719"/>
        <v>3181.3308615717447</v>
      </c>
      <c r="AT1510" s="2">
        <f t="shared" si="719"/>
        <v>3260.8641331110384</v>
      </c>
      <c r="AU1510" s="2">
        <f t="shared" si="719"/>
        <v>3342.3857364388136</v>
      </c>
      <c r="AV1510" s="2">
        <f t="shared" si="719"/>
        <v>2531.1126358374222</v>
      </c>
      <c r="AW1510" s="2">
        <f t="shared" si="719"/>
        <v>0</v>
      </c>
      <c r="AX1510" s="2">
        <f t="shared" si="719"/>
        <v>0</v>
      </c>
      <c r="AY1510" s="2">
        <f t="shared" si="719"/>
        <v>0</v>
      </c>
      <c r="AZ1510" s="2">
        <f t="shared" si="719"/>
        <v>0</v>
      </c>
      <c r="BA1510" s="2">
        <f t="shared" si="719"/>
        <v>0</v>
      </c>
      <c r="BB1510" s="2">
        <f t="shared" si="719"/>
        <v>0</v>
      </c>
      <c r="BC1510" s="2">
        <f t="shared" si="719"/>
        <v>0</v>
      </c>
      <c r="BD1510" s="2">
        <f t="shared" si="719"/>
        <v>0</v>
      </c>
      <c r="BE1510" s="2">
        <f t="shared" si="719"/>
        <v>0</v>
      </c>
      <c r="BF1510" s="2">
        <f t="shared" si="719"/>
        <v>0</v>
      </c>
      <c r="BG1510" s="2">
        <f t="shared" si="719"/>
        <v>0</v>
      </c>
      <c r="BH1510" s="2">
        <f t="shared" si="719"/>
        <v>0</v>
      </c>
      <c r="BI1510" s="2">
        <f t="shared" si="719"/>
        <v>0</v>
      </c>
      <c r="BJ1510" s="2">
        <f t="shared" si="719"/>
        <v>0</v>
      </c>
      <c r="BK1510" s="2">
        <f t="shared" si="719"/>
        <v>0</v>
      </c>
      <c r="BL1510" s="2">
        <f t="shared" si="719"/>
        <v>0</v>
      </c>
      <c r="BM1510" s="2">
        <f t="shared" si="719"/>
        <v>0</v>
      </c>
      <c r="BN1510" s="2">
        <f t="shared" si="719"/>
        <v>0</v>
      </c>
      <c r="BO1510" s="2">
        <f t="shared" si="719"/>
        <v>0</v>
      </c>
    </row>
    <row r="1511" spans="1:67" outlineLevel="2">
      <c r="B1511" s="14"/>
      <c r="E1511" s="178"/>
      <c r="F1511" s="178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</row>
    <row r="1512" spans="1:67" outlineLevel="1">
      <c r="A1512">
        <f>+A1504+1</f>
        <v>17</v>
      </c>
      <c r="B1512" s="13" t="s">
        <v>547</v>
      </c>
      <c r="C1512" s="159">
        <v>2028</v>
      </c>
      <c r="D1512" s="159">
        <v>12</v>
      </c>
      <c r="E1512" s="194">
        <v>551</v>
      </c>
      <c r="F1512" s="195">
        <v>5.62</v>
      </c>
      <c r="G1512" s="159">
        <v>25</v>
      </c>
      <c r="H1512" s="59">
        <f>(DATE(C1512,12,31)-DATE(C1512,D1512,1)+1)/365</f>
        <v>8.4931506849315067E-2</v>
      </c>
      <c r="I1512" s="177">
        <f>+$C$7</f>
        <v>2.5000000000000001E-2</v>
      </c>
      <c r="J1512" s="2">
        <f>NPV($C$4,M1512:BO1512)+L1512</f>
        <v>4325.0472256359217</v>
      </c>
      <c r="L1512" s="2">
        <f>L1518</f>
        <v>0</v>
      </c>
      <c r="M1512" s="2">
        <f t="shared" ref="M1512:BO1512" si="720">M1518</f>
        <v>0</v>
      </c>
      <c r="N1512" s="2">
        <f t="shared" si="720"/>
        <v>0</v>
      </c>
      <c r="O1512" s="2">
        <f t="shared" si="720"/>
        <v>0</v>
      </c>
      <c r="P1512" s="2">
        <f t="shared" si="720"/>
        <v>0</v>
      </c>
      <c r="Q1512" s="2">
        <f t="shared" si="720"/>
        <v>0</v>
      </c>
      <c r="R1512" s="2">
        <f t="shared" si="720"/>
        <v>0</v>
      </c>
      <c r="S1512" s="2">
        <f t="shared" si="720"/>
        <v>0</v>
      </c>
      <c r="T1512" s="2">
        <f t="shared" si="720"/>
        <v>0</v>
      </c>
      <c r="U1512" s="2">
        <f t="shared" si="720"/>
        <v>0</v>
      </c>
      <c r="V1512" s="2">
        <f t="shared" si="720"/>
        <v>0</v>
      </c>
      <c r="W1512" s="2">
        <f t="shared" si="720"/>
        <v>0</v>
      </c>
      <c r="X1512" s="2">
        <f t="shared" si="720"/>
        <v>0</v>
      </c>
      <c r="Y1512" s="2">
        <f t="shared" si="720"/>
        <v>0</v>
      </c>
      <c r="Z1512" s="2">
        <f t="shared" si="720"/>
        <v>0</v>
      </c>
      <c r="AA1512" s="2">
        <f t="shared" si="720"/>
        <v>0</v>
      </c>
      <c r="AB1512" s="2">
        <f t="shared" si="720"/>
        <v>75.84874830266439</v>
      </c>
      <c r="AC1512" s="2">
        <f t="shared" si="720"/>
        <v>926.14140301803855</v>
      </c>
      <c r="AD1512" s="2">
        <f t="shared" si="720"/>
        <v>928.86730937699451</v>
      </c>
      <c r="AE1512" s="2">
        <f t="shared" si="720"/>
        <v>945.309322853754</v>
      </c>
      <c r="AF1512" s="2">
        <f t="shared" si="720"/>
        <v>969.97513081858858</v>
      </c>
      <c r="AG1512" s="2">
        <f t="shared" si="720"/>
        <v>1014.3385295206593</v>
      </c>
      <c r="AH1512" s="2">
        <f t="shared" si="720"/>
        <v>979.65960461131942</v>
      </c>
      <c r="AI1512" s="2">
        <f t="shared" si="720"/>
        <v>1004.3457128107412</v>
      </c>
      <c r="AJ1512" s="2">
        <f t="shared" si="720"/>
        <v>1037.2418597953438</v>
      </c>
      <c r="AK1512" s="2">
        <f t="shared" si="720"/>
        <v>1032.6620491358162</v>
      </c>
      <c r="AL1512" s="2">
        <f t="shared" si="720"/>
        <v>1060.1696316577486</v>
      </c>
      <c r="AM1512" s="2">
        <f t="shared" si="720"/>
        <v>1088.3525507920078</v>
      </c>
      <c r="AN1512" s="2">
        <f t="shared" si="720"/>
        <v>1116.0413695494262</v>
      </c>
      <c r="AO1512" s="2">
        <f t="shared" si="720"/>
        <v>1140.2397885467415</v>
      </c>
      <c r="AP1512" s="2">
        <f t="shared" si="720"/>
        <v>1169.5989615157434</v>
      </c>
      <c r="AQ1512" s="2">
        <f t="shared" si="720"/>
        <v>1195.3922466943632</v>
      </c>
      <c r="AR1512" s="2">
        <f t="shared" si="720"/>
        <v>1226.6425802854653</v>
      </c>
      <c r="AS1512" s="2">
        <f t="shared" si="720"/>
        <v>1259.587959862866</v>
      </c>
      <c r="AT1512" s="2">
        <f t="shared" si="720"/>
        <v>1293.2975380377252</v>
      </c>
      <c r="AU1512" s="2">
        <f t="shared" si="720"/>
        <v>1326.6474831198482</v>
      </c>
      <c r="AV1512" s="2">
        <f t="shared" si="720"/>
        <v>1355.3671627694102</v>
      </c>
      <c r="AW1512" s="2">
        <f t="shared" si="720"/>
        <v>1391.8248799504915</v>
      </c>
      <c r="AX1512" s="2">
        <f t="shared" si="720"/>
        <v>1425.7246145934746</v>
      </c>
      <c r="AY1512" s="2">
        <f t="shared" si="720"/>
        <v>1446.0801320078192</v>
      </c>
      <c r="AZ1512" s="2">
        <f t="shared" si="720"/>
        <v>1482.5852198785731</v>
      </c>
      <c r="BA1512" s="2">
        <f t="shared" si="720"/>
        <v>1390.7141203936719</v>
      </c>
      <c r="BB1512" s="2">
        <f t="shared" si="720"/>
        <v>0</v>
      </c>
      <c r="BC1512" s="2">
        <f t="shared" si="720"/>
        <v>0</v>
      </c>
      <c r="BD1512" s="2">
        <f t="shared" si="720"/>
        <v>0</v>
      </c>
      <c r="BE1512" s="2">
        <f t="shared" si="720"/>
        <v>0</v>
      </c>
      <c r="BF1512" s="2">
        <f t="shared" si="720"/>
        <v>0</v>
      </c>
      <c r="BG1512" s="2">
        <f t="shared" si="720"/>
        <v>0</v>
      </c>
      <c r="BH1512" s="2">
        <f t="shared" si="720"/>
        <v>0</v>
      </c>
      <c r="BI1512" s="2">
        <f t="shared" si="720"/>
        <v>0</v>
      </c>
      <c r="BJ1512" s="2">
        <f t="shared" si="720"/>
        <v>0</v>
      </c>
      <c r="BK1512" s="2">
        <f t="shared" si="720"/>
        <v>0</v>
      </c>
      <c r="BL1512" s="2">
        <f t="shared" si="720"/>
        <v>0</v>
      </c>
      <c r="BM1512" s="2">
        <f t="shared" si="720"/>
        <v>0</v>
      </c>
      <c r="BN1512" s="2">
        <f t="shared" si="720"/>
        <v>0</v>
      </c>
      <c r="BO1512" s="2">
        <f t="shared" si="720"/>
        <v>0</v>
      </c>
    </row>
    <row r="1513" spans="1:67" outlineLevel="2">
      <c r="B1513" s="14" t="s">
        <v>324</v>
      </c>
      <c r="E1513" s="178"/>
      <c r="F1513" s="178"/>
      <c r="J1513" s="2">
        <f>NPV($C$4,M1513:BO1513)+L1513</f>
        <v>4170.7931149564147</v>
      </c>
      <c r="L1513" s="2">
        <f t="shared" ref="L1513:BO1513" si="721">IF(OR(L$10&lt;$C1512,L$10&gt;$C1512+$G1512),0,IF(L$10=$C1512,$E1512*(1+$I1512)^(L$10-$E$1382)*$H1512,IF(L$10=$C1512+$G1512,$E1512*(1+$I1512)^(L$10-$E$1382)*(1-$H1512),$E1512*(1+$I1512)^(L$10-$E$1382))))</f>
        <v>0</v>
      </c>
      <c r="M1513" s="2">
        <f t="shared" si="721"/>
        <v>0</v>
      </c>
      <c r="N1513" s="2">
        <f t="shared" si="721"/>
        <v>0</v>
      </c>
      <c r="O1513" s="2">
        <f t="shared" si="721"/>
        <v>0</v>
      </c>
      <c r="P1513" s="2">
        <f t="shared" si="721"/>
        <v>0</v>
      </c>
      <c r="Q1513" s="2">
        <f t="shared" si="721"/>
        <v>0</v>
      </c>
      <c r="R1513" s="2">
        <f t="shared" si="721"/>
        <v>0</v>
      </c>
      <c r="S1513" s="2">
        <f t="shared" si="721"/>
        <v>0</v>
      </c>
      <c r="T1513" s="2">
        <f t="shared" si="721"/>
        <v>0</v>
      </c>
      <c r="U1513" s="2">
        <f t="shared" si="721"/>
        <v>0</v>
      </c>
      <c r="V1513" s="2">
        <f t="shared" si="721"/>
        <v>0</v>
      </c>
      <c r="W1513" s="2">
        <f t="shared" si="721"/>
        <v>0</v>
      </c>
      <c r="X1513" s="2">
        <f t="shared" si="721"/>
        <v>0</v>
      </c>
      <c r="Y1513" s="2">
        <f t="shared" si="721"/>
        <v>0</v>
      </c>
      <c r="Z1513" s="2">
        <f t="shared" si="721"/>
        <v>0</v>
      </c>
      <c r="AA1513" s="2">
        <f t="shared" si="721"/>
        <v>0</v>
      </c>
      <c r="AB1513" s="2">
        <f t="shared" si="721"/>
        <v>69.470795908227601</v>
      </c>
      <c r="AC1513" s="2">
        <f t="shared" si="721"/>
        <v>838.41166190856939</v>
      </c>
      <c r="AD1513" s="2">
        <f t="shared" si="721"/>
        <v>859.37195345628368</v>
      </c>
      <c r="AE1513" s="2">
        <f t="shared" si="721"/>
        <v>880.85625229269078</v>
      </c>
      <c r="AF1513" s="2">
        <f t="shared" si="721"/>
        <v>902.87765860000798</v>
      </c>
      <c r="AG1513" s="2">
        <f t="shared" si="721"/>
        <v>925.4496000650081</v>
      </c>
      <c r="AH1513" s="2">
        <f t="shared" si="721"/>
        <v>948.58584006663318</v>
      </c>
      <c r="AI1513" s="2">
        <f t="shared" si="721"/>
        <v>972.30048606829905</v>
      </c>
      <c r="AJ1513" s="2">
        <f t="shared" si="721"/>
        <v>996.60799822000649</v>
      </c>
      <c r="AK1513" s="2">
        <f t="shared" si="721"/>
        <v>1021.5231981755065</v>
      </c>
      <c r="AL1513" s="2">
        <f t="shared" si="721"/>
        <v>1047.0612781298942</v>
      </c>
      <c r="AM1513" s="2">
        <f t="shared" si="721"/>
        <v>1073.2378100831413</v>
      </c>
      <c r="AN1513" s="2">
        <f t="shared" si="721"/>
        <v>1100.0687553352197</v>
      </c>
      <c r="AO1513" s="2">
        <f t="shared" si="721"/>
        <v>1127.5704742186006</v>
      </c>
      <c r="AP1513" s="2">
        <f t="shared" si="721"/>
        <v>1155.7597360740651</v>
      </c>
      <c r="AQ1513" s="2">
        <f t="shared" si="721"/>
        <v>1184.6537294759171</v>
      </c>
      <c r="AR1513" s="2">
        <f t="shared" si="721"/>
        <v>1214.2700727128149</v>
      </c>
      <c r="AS1513" s="2">
        <f t="shared" si="721"/>
        <v>1244.6268245306351</v>
      </c>
      <c r="AT1513" s="2">
        <f t="shared" si="721"/>
        <v>1275.7424951439009</v>
      </c>
      <c r="AU1513" s="2">
        <f t="shared" si="721"/>
        <v>1307.6360575224983</v>
      </c>
      <c r="AV1513" s="2">
        <f t="shared" si="721"/>
        <v>1340.3269589605609</v>
      </c>
      <c r="AW1513" s="2">
        <f t="shared" si="721"/>
        <v>1373.8351329345749</v>
      </c>
      <c r="AX1513" s="2">
        <f t="shared" si="721"/>
        <v>1408.1810112579387</v>
      </c>
      <c r="AY1513" s="2">
        <f t="shared" si="721"/>
        <v>1443.3855365393874</v>
      </c>
      <c r="AZ1513" s="2">
        <f t="shared" si="721"/>
        <v>1479.470174952872</v>
      </c>
      <c r="BA1513" s="2">
        <f t="shared" si="721"/>
        <v>1387.6619572468924</v>
      </c>
      <c r="BB1513" s="2">
        <f t="shared" si="721"/>
        <v>0</v>
      </c>
      <c r="BC1513" s="2">
        <f t="shared" si="721"/>
        <v>0</v>
      </c>
      <c r="BD1513" s="2">
        <f t="shared" si="721"/>
        <v>0</v>
      </c>
      <c r="BE1513" s="2">
        <f t="shared" si="721"/>
        <v>0</v>
      </c>
      <c r="BF1513" s="2">
        <f t="shared" si="721"/>
        <v>0</v>
      </c>
      <c r="BG1513" s="2">
        <f t="shared" si="721"/>
        <v>0</v>
      </c>
      <c r="BH1513" s="2">
        <f t="shared" si="721"/>
        <v>0</v>
      </c>
      <c r="BI1513" s="2">
        <f t="shared" si="721"/>
        <v>0</v>
      </c>
      <c r="BJ1513" s="2">
        <f t="shared" si="721"/>
        <v>0</v>
      </c>
      <c r="BK1513" s="2">
        <f t="shared" si="721"/>
        <v>0</v>
      </c>
      <c r="BL1513" s="2">
        <f t="shared" si="721"/>
        <v>0</v>
      </c>
      <c r="BM1513" s="2">
        <f t="shared" si="721"/>
        <v>0</v>
      </c>
      <c r="BN1513" s="2">
        <f t="shared" si="721"/>
        <v>0</v>
      </c>
      <c r="BO1513" s="2">
        <f t="shared" si="721"/>
        <v>0</v>
      </c>
    </row>
    <row r="1514" spans="1:67" outlineLevel="2">
      <c r="B1514" s="14"/>
      <c r="E1514" s="178"/>
      <c r="F1514" s="178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</row>
    <row r="1515" spans="1:67" outlineLevel="2">
      <c r="B1515" s="15" t="s">
        <v>325</v>
      </c>
      <c r="E1515" s="178"/>
      <c r="F1515" s="178"/>
      <c r="L1515" s="18">
        <v>0</v>
      </c>
      <c r="M1515" s="18">
        <v>0</v>
      </c>
      <c r="N1515" s="18">
        <v>0</v>
      </c>
      <c r="O1515" s="18">
        <v>0</v>
      </c>
      <c r="P1515" s="18">
        <v>0</v>
      </c>
      <c r="Q1515" s="18">
        <v>0</v>
      </c>
      <c r="R1515" s="18">
        <v>0</v>
      </c>
      <c r="S1515" s="18">
        <v>0</v>
      </c>
      <c r="T1515" s="18">
        <v>0</v>
      </c>
      <c r="U1515" s="18">
        <v>0</v>
      </c>
      <c r="V1515" s="18">
        <v>0</v>
      </c>
      <c r="W1515" s="18">
        <v>0</v>
      </c>
      <c r="X1515" s="18">
        <v>0</v>
      </c>
      <c r="Y1515" s="18">
        <v>0</v>
      </c>
      <c r="Z1515" s="18">
        <v>0</v>
      </c>
      <c r="AA1515" s="18">
        <v>0</v>
      </c>
      <c r="AB1515" s="18">
        <v>0.76447468996047974</v>
      </c>
      <c r="AC1515" s="18">
        <v>10.258995056152344</v>
      </c>
      <c r="AD1515" s="18">
        <v>7.9284791946411133</v>
      </c>
      <c r="AE1515" s="18">
        <v>7.1738758087158203</v>
      </c>
      <c r="AF1515" s="18">
        <v>7.2860565185546875</v>
      </c>
      <c r="AG1515" s="18">
        <v>9.4169483184814453</v>
      </c>
      <c r="AH1515" s="18">
        <v>3.2116818428039551</v>
      </c>
      <c r="AI1515" s="18">
        <v>3.2313063144683838</v>
      </c>
      <c r="AJ1515" s="18">
        <v>3.9974129199981689</v>
      </c>
      <c r="AK1515" s="18">
        <v>1.0690732002258301</v>
      </c>
      <c r="AL1515" s="18">
        <v>1.2274147272109985</v>
      </c>
      <c r="AM1515" s="18">
        <v>1.3807657957077026</v>
      </c>
      <c r="AN1515" s="18">
        <v>1.4235458374023438</v>
      </c>
      <c r="AO1515" s="18">
        <v>1.1016019582748413</v>
      </c>
      <c r="AP1515" s="18">
        <v>1.1739767789840698</v>
      </c>
      <c r="AQ1515" s="18">
        <v>0.88872659206390381</v>
      </c>
      <c r="AR1515" s="18">
        <v>0.99898213148117065</v>
      </c>
      <c r="AS1515" s="18">
        <v>1.1785300970077515</v>
      </c>
      <c r="AT1515" s="18">
        <v>1.3491311073303223</v>
      </c>
      <c r="AU1515" s="18">
        <v>1.4254207611083984</v>
      </c>
      <c r="AV1515" s="18">
        <v>1.1001660823822021</v>
      </c>
      <c r="AW1515" s="18">
        <v>1.2838246822357178</v>
      </c>
      <c r="AX1515" s="18">
        <v>1.2214497327804565</v>
      </c>
      <c r="AY1515" s="18">
        <v>0.18303178250789642</v>
      </c>
      <c r="AZ1515" s="18">
        <v>0.20643027126789093</v>
      </c>
      <c r="BA1515" s="18">
        <v>0.19732992351055145</v>
      </c>
      <c r="BB1515" s="18">
        <v>0</v>
      </c>
      <c r="BC1515" s="18">
        <v>0</v>
      </c>
      <c r="BD1515" s="18">
        <v>0</v>
      </c>
      <c r="BE1515" s="18">
        <v>0</v>
      </c>
      <c r="BF1515" s="18">
        <v>0</v>
      </c>
      <c r="BG1515" s="18">
        <v>0</v>
      </c>
      <c r="BH1515" s="18">
        <v>0</v>
      </c>
      <c r="BI1515" s="18">
        <v>0</v>
      </c>
      <c r="BJ1515" s="18">
        <v>0</v>
      </c>
      <c r="BK1515" s="18">
        <v>0</v>
      </c>
      <c r="BL1515" s="18">
        <v>0</v>
      </c>
      <c r="BM1515" s="18">
        <v>0</v>
      </c>
      <c r="BN1515" s="18">
        <v>0</v>
      </c>
      <c r="BO1515" s="18">
        <v>0</v>
      </c>
    </row>
    <row r="1516" spans="1:67" outlineLevel="2">
      <c r="B1516" s="14" t="s">
        <v>326</v>
      </c>
      <c r="E1516" s="178"/>
      <c r="F1516" s="178"/>
      <c r="J1516" s="2">
        <f>NPV($C$4,M1516:BO1516)+L1516</f>
        <v>154.25411067950756</v>
      </c>
      <c r="L1516" s="2">
        <f t="shared" ref="L1516:BO1516" si="722">IF(L$10&lt;$C1512,0,$F1512*L1515*(1+$I1512)^(L$10-$E$1382))</f>
        <v>0</v>
      </c>
      <c r="M1516" s="2">
        <f t="shared" si="722"/>
        <v>0</v>
      </c>
      <c r="N1516" s="2">
        <f t="shared" si="722"/>
        <v>0</v>
      </c>
      <c r="O1516" s="2">
        <f t="shared" si="722"/>
        <v>0</v>
      </c>
      <c r="P1516" s="2">
        <f t="shared" si="722"/>
        <v>0</v>
      </c>
      <c r="Q1516" s="2">
        <f t="shared" si="722"/>
        <v>0</v>
      </c>
      <c r="R1516" s="2">
        <f t="shared" si="722"/>
        <v>0</v>
      </c>
      <c r="S1516" s="2">
        <f t="shared" si="722"/>
        <v>0</v>
      </c>
      <c r="T1516" s="2">
        <f t="shared" si="722"/>
        <v>0</v>
      </c>
      <c r="U1516" s="2">
        <f t="shared" si="722"/>
        <v>0</v>
      </c>
      <c r="V1516" s="2">
        <f t="shared" si="722"/>
        <v>0</v>
      </c>
      <c r="W1516" s="2">
        <f t="shared" si="722"/>
        <v>0</v>
      </c>
      <c r="X1516" s="2">
        <f t="shared" si="722"/>
        <v>0</v>
      </c>
      <c r="Y1516" s="2">
        <f t="shared" si="722"/>
        <v>0</v>
      </c>
      <c r="Z1516" s="2">
        <f t="shared" si="722"/>
        <v>0</v>
      </c>
      <c r="AA1516" s="2">
        <f t="shared" si="722"/>
        <v>0</v>
      </c>
      <c r="AB1516" s="2">
        <f t="shared" si="722"/>
        <v>6.377952394436794</v>
      </c>
      <c r="AC1516" s="2">
        <f t="shared" si="722"/>
        <v>87.729741109469188</v>
      </c>
      <c r="AD1516" s="2">
        <f t="shared" si="722"/>
        <v>69.495355920710807</v>
      </c>
      <c r="AE1516" s="2">
        <f t="shared" si="722"/>
        <v>64.453070561063186</v>
      </c>
      <c r="AF1516" s="2">
        <f t="shared" si="722"/>
        <v>67.097472218580577</v>
      </c>
      <c r="AG1516" s="2">
        <f t="shared" si="722"/>
        <v>88.888929455651265</v>
      </c>
      <c r="AH1516" s="2">
        <f t="shared" si="722"/>
        <v>31.073764544686274</v>
      </c>
      <c r="AI1516" s="2">
        <f t="shared" si="722"/>
        <v>32.045226742442168</v>
      </c>
      <c r="AJ1516" s="2">
        <f t="shared" si="722"/>
        <v>40.63386157533737</v>
      </c>
      <c r="AK1516" s="2">
        <f t="shared" si="722"/>
        <v>11.138850960309771</v>
      </c>
      <c r="AL1516" s="2">
        <f t="shared" si="722"/>
        <v>13.108353527854446</v>
      </c>
      <c r="AM1516" s="2">
        <f t="shared" si="722"/>
        <v>15.114740708866588</v>
      </c>
      <c r="AN1516" s="2">
        <f t="shared" si="722"/>
        <v>15.972614214206391</v>
      </c>
      <c r="AO1516" s="2">
        <f t="shared" si="722"/>
        <v>12.669314328140857</v>
      </c>
      <c r="AP1516" s="2">
        <f t="shared" si="722"/>
        <v>13.839225441678201</v>
      </c>
      <c r="AQ1516" s="2">
        <f t="shared" si="722"/>
        <v>10.738517218446177</v>
      </c>
      <c r="AR1516" s="2">
        <f t="shared" si="722"/>
        <v>12.372507572650335</v>
      </c>
      <c r="AS1516" s="2">
        <f t="shared" si="722"/>
        <v>14.961135332230979</v>
      </c>
      <c r="AT1516" s="2">
        <f t="shared" si="722"/>
        <v>17.555042893824208</v>
      </c>
      <c r="AU1516" s="2">
        <f t="shared" si="722"/>
        <v>19.011425597349835</v>
      </c>
      <c r="AV1516" s="2">
        <f t="shared" si="722"/>
        <v>15.040203808849377</v>
      </c>
      <c r="AW1516" s="2">
        <f t="shared" si="722"/>
        <v>17.989747015916617</v>
      </c>
      <c r="AX1516" s="2">
        <f t="shared" si="722"/>
        <v>17.543603335535892</v>
      </c>
      <c r="AY1516" s="2">
        <f t="shared" si="722"/>
        <v>2.694595468431821</v>
      </c>
      <c r="AZ1516" s="2">
        <f t="shared" si="722"/>
        <v>3.115044925701103</v>
      </c>
      <c r="BA1516" s="2">
        <f t="shared" si="722"/>
        <v>3.052163146779459</v>
      </c>
      <c r="BB1516" s="2">
        <f t="shared" si="722"/>
        <v>0</v>
      </c>
      <c r="BC1516" s="2">
        <f t="shared" si="722"/>
        <v>0</v>
      </c>
      <c r="BD1516" s="2">
        <f t="shared" si="722"/>
        <v>0</v>
      </c>
      <c r="BE1516" s="2">
        <f t="shared" si="722"/>
        <v>0</v>
      </c>
      <c r="BF1516" s="2">
        <f t="shared" si="722"/>
        <v>0</v>
      </c>
      <c r="BG1516" s="2">
        <f t="shared" si="722"/>
        <v>0</v>
      </c>
      <c r="BH1516" s="2">
        <f t="shared" si="722"/>
        <v>0</v>
      </c>
      <c r="BI1516" s="2">
        <f t="shared" si="722"/>
        <v>0</v>
      </c>
      <c r="BJ1516" s="2">
        <f t="shared" si="722"/>
        <v>0</v>
      </c>
      <c r="BK1516" s="2">
        <f t="shared" si="722"/>
        <v>0</v>
      </c>
      <c r="BL1516" s="2">
        <f t="shared" si="722"/>
        <v>0</v>
      </c>
      <c r="BM1516" s="2">
        <f t="shared" si="722"/>
        <v>0</v>
      </c>
      <c r="BN1516" s="2">
        <f t="shared" si="722"/>
        <v>0</v>
      </c>
      <c r="BO1516" s="2">
        <f t="shared" si="722"/>
        <v>0</v>
      </c>
    </row>
    <row r="1517" spans="1:67" outlineLevel="2">
      <c r="B1517" s="14"/>
      <c r="E1517" s="178"/>
      <c r="F1517" s="178"/>
    </row>
    <row r="1518" spans="1:67" outlineLevel="2">
      <c r="B1518" s="14" t="s">
        <v>17</v>
      </c>
      <c r="E1518" s="178"/>
      <c r="F1518" s="178"/>
      <c r="I1518" s="196" t="s">
        <v>548</v>
      </c>
      <c r="J1518" s="2">
        <f>NPV($C$4,M1518:BO1518)+L1518</f>
        <v>4325.0472256359217</v>
      </c>
      <c r="L1518" s="2">
        <f t="shared" ref="L1518:BO1518" si="723">SUM(L1513,L1516)</f>
        <v>0</v>
      </c>
      <c r="M1518" s="2">
        <f t="shared" si="723"/>
        <v>0</v>
      </c>
      <c r="N1518" s="2">
        <f t="shared" si="723"/>
        <v>0</v>
      </c>
      <c r="O1518" s="2">
        <f t="shared" si="723"/>
        <v>0</v>
      </c>
      <c r="P1518" s="2">
        <f t="shared" si="723"/>
        <v>0</v>
      </c>
      <c r="Q1518" s="2">
        <f t="shared" si="723"/>
        <v>0</v>
      </c>
      <c r="R1518" s="2">
        <f t="shared" si="723"/>
        <v>0</v>
      </c>
      <c r="S1518" s="2">
        <f t="shared" si="723"/>
        <v>0</v>
      </c>
      <c r="T1518" s="2">
        <f t="shared" si="723"/>
        <v>0</v>
      </c>
      <c r="U1518" s="2">
        <f t="shared" si="723"/>
        <v>0</v>
      </c>
      <c r="V1518" s="2">
        <f t="shared" si="723"/>
        <v>0</v>
      </c>
      <c r="W1518" s="2">
        <f t="shared" si="723"/>
        <v>0</v>
      </c>
      <c r="X1518" s="2">
        <f t="shared" si="723"/>
        <v>0</v>
      </c>
      <c r="Y1518" s="2">
        <f t="shared" si="723"/>
        <v>0</v>
      </c>
      <c r="Z1518" s="2">
        <f t="shared" si="723"/>
        <v>0</v>
      </c>
      <c r="AA1518" s="2">
        <f t="shared" si="723"/>
        <v>0</v>
      </c>
      <c r="AB1518" s="2">
        <f t="shared" si="723"/>
        <v>75.84874830266439</v>
      </c>
      <c r="AC1518" s="2">
        <f t="shared" si="723"/>
        <v>926.14140301803855</v>
      </c>
      <c r="AD1518" s="2">
        <f t="shared" si="723"/>
        <v>928.86730937699451</v>
      </c>
      <c r="AE1518" s="2">
        <f t="shared" si="723"/>
        <v>945.309322853754</v>
      </c>
      <c r="AF1518" s="2">
        <f t="shared" si="723"/>
        <v>969.97513081858858</v>
      </c>
      <c r="AG1518" s="2">
        <f t="shared" si="723"/>
        <v>1014.3385295206593</v>
      </c>
      <c r="AH1518" s="2">
        <f t="shared" si="723"/>
        <v>979.65960461131942</v>
      </c>
      <c r="AI1518" s="2">
        <f t="shared" si="723"/>
        <v>1004.3457128107412</v>
      </c>
      <c r="AJ1518" s="2">
        <f t="shared" si="723"/>
        <v>1037.2418597953438</v>
      </c>
      <c r="AK1518" s="2">
        <f t="shared" si="723"/>
        <v>1032.6620491358162</v>
      </c>
      <c r="AL1518" s="2">
        <f t="shared" si="723"/>
        <v>1060.1696316577486</v>
      </c>
      <c r="AM1518" s="2">
        <f t="shared" si="723"/>
        <v>1088.3525507920078</v>
      </c>
      <c r="AN1518" s="2">
        <f t="shared" si="723"/>
        <v>1116.0413695494262</v>
      </c>
      <c r="AO1518" s="2">
        <f t="shared" si="723"/>
        <v>1140.2397885467415</v>
      </c>
      <c r="AP1518" s="2">
        <f t="shared" si="723"/>
        <v>1169.5989615157434</v>
      </c>
      <c r="AQ1518" s="2">
        <f t="shared" si="723"/>
        <v>1195.3922466943632</v>
      </c>
      <c r="AR1518" s="2">
        <f t="shared" si="723"/>
        <v>1226.6425802854653</v>
      </c>
      <c r="AS1518" s="2">
        <f t="shared" si="723"/>
        <v>1259.587959862866</v>
      </c>
      <c r="AT1518" s="2">
        <f t="shared" si="723"/>
        <v>1293.2975380377252</v>
      </c>
      <c r="AU1518" s="2">
        <f t="shared" si="723"/>
        <v>1326.6474831198482</v>
      </c>
      <c r="AV1518" s="2">
        <f t="shared" si="723"/>
        <v>1355.3671627694102</v>
      </c>
      <c r="AW1518" s="2">
        <f t="shared" si="723"/>
        <v>1391.8248799504915</v>
      </c>
      <c r="AX1518" s="2">
        <f t="shared" si="723"/>
        <v>1425.7246145934746</v>
      </c>
      <c r="AY1518" s="2">
        <f t="shared" si="723"/>
        <v>1446.0801320078192</v>
      </c>
      <c r="AZ1518" s="2">
        <f t="shared" si="723"/>
        <v>1482.5852198785731</v>
      </c>
      <c r="BA1518" s="2">
        <f t="shared" si="723"/>
        <v>1390.7141203936719</v>
      </c>
      <c r="BB1518" s="2">
        <f t="shared" si="723"/>
        <v>0</v>
      </c>
      <c r="BC1518" s="2">
        <f t="shared" si="723"/>
        <v>0</v>
      </c>
      <c r="BD1518" s="2">
        <f t="shared" si="723"/>
        <v>0</v>
      </c>
      <c r="BE1518" s="2">
        <f t="shared" si="723"/>
        <v>0</v>
      </c>
      <c r="BF1518" s="2">
        <f t="shared" si="723"/>
        <v>0</v>
      </c>
      <c r="BG1518" s="2">
        <f t="shared" si="723"/>
        <v>0</v>
      </c>
      <c r="BH1518" s="2">
        <f t="shared" si="723"/>
        <v>0</v>
      </c>
      <c r="BI1518" s="2">
        <f t="shared" si="723"/>
        <v>0</v>
      </c>
      <c r="BJ1518" s="2">
        <f t="shared" si="723"/>
        <v>0</v>
      </c>
      <c r="BK1518" s="2">
        <f t="shared" si="723"/>
        <v>0</v>
      </c>
      <c r="BL1518" s="2">
        <f t="shared" si="723"/>
        <v>0</v>
      </c>
      <c r="BM1518" s="2">
        <f t="shared" si="723"/>
        <v>0</v>
      </c>
      <c r="BN1518" s="2">
        <f t="shared" si="723"/>
        <v>0</v>
      </c>
      <c r="BO1518" s="2">
        <f t="shared" si="723"/>
        <v>0</v>
      </c>
    </row>
    <row r="1519" spans="1:67" outlineLevel="2">
      <c r="B1519" s="14"/>
      <c r="E1519" s="178"/>
      <c r="F1519" s="178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</row>
    <row r="1520" spans="1:67" outlineLevel="1">
      <c r="A1520">
        <f>+A1512+1</f>
        <v>18</v>
      </c>
      <c r="B1520" s="13" t="s">
        <v>547</v>
      </c>
      <c r="C1520" s="159">
        <v>2029</v>
      </c>
      <c r="D1520" s="159">
        <v>12</v>
      </c>
      <c r="E1520" s="194">
        <v>551</v>
      </c>
      <c r="F1520" s="195">
        <v>5.62</v>
      </c>
      <c r="G1520" s="159">
        <v>25</v>
      </c>
      <c r="H1520" s="59">
        <f>(DATE(C1520,12,31)-DATE(C1520,D1520,1)+1)/365</f>
        <v>8.4931506849315067E-2</v>
      </c>
      <c r="I1520" s="177">
        <f>+$C$7</f>
        <v>2.5000000000000001E-2</v>
      </c>
      <c r="J1520" s="2">
        <f>NPV($C$4,M1520:BO1520)+L1520</f>
        <v>4191.7817783560204</v>
      </c>
      <c r="L1520" s="2">
        <f>+L1526</f>
        <v>0</v>
      </c>
      <c r="M1520" s="2">
        <f t="shared" ref="M1520:BO1520" si="724">+M1526</f>
        <v>0</v>
      </c>
      <c r="N1520" s="2">
        <f t="shared" si="724"/>
        <v>0</v>
      </c>
      <c r="O1520" s="2">
        <f t="shared" si="724"/>
        <v>0</v>
      </c>
      <c r="P1520" s="2">
        <f t="shared" si="724"/>
        <v>0</v>
      </c>
      <c r="Q1520" s="2">
        <f t="shared" si="724"/>
        <v>0</v>
      </c>
      <c r="R1520" s="2">
        <f t="shared" si="724"/>
        <v>0</v>
      </c>
      <c r="S1520" s="2">
        <f t="shared" si="724"/>
        <v>0</v>
      </c>
      <c r="T1520" s="2">
        <f t="shared" si="724"/>
        <v>0</v>
      </c>
      <c r="U1520" s="2">
        <f t="shared" si="724"/>
        <v>0</v>
      </c>
      <c r="V1520" s="2">
        <f t="shared" si="724"/>
        <v>0</v>
      </c>
      <c r="W1520" s="2">
        <f t="shared" si="724"/>
        <v>0</v>
      </c>
      <c r="X1520" s="2">
        <f t="shared" si="724"/>
        <v>0</v>
      </c>
      <c r="Y1520" s="2">
        <f t="shared" si="724"/>
        <v>0</v>
      </c>
      <c r="Z1520" s="2">
        <f t="shared" si="724"/>
        <v>0</v>
      </c>
      <c r="AA1520" s="2">
        <f t="shared" si="724"/>
        <v>0</v>
      </c>
      <c r="AB1520" s="2">
        <f t="shared" si="724"/>
        <v>0</v>
      </c>
      <c r="AC1520" s="2">
        <f t="shared" si="724"/>
        <v>77.265922801733524</v>
      </c>
      <c r="AD1520" s="2">
        <f t="shared" si="724"/>
        <v>951.23790603752002</v>
      </c>
      <c r="AE1520" s="2">
        <f t="shared" si="724"/>
        <v>954.2245829151841</v>
      </c>
      <c r="AF1520" s="2">
        <f t="shared" si="724"/>
        <v>985.93737185163309</v>
      </c>
      <c r="AG1520" s="2">
        <f t="shared" si="724"/>
        <v>1169.7941486790542</v>
      </c>
      <c r="AH1520" s="2">
        <f t="shared" si="724"/>
        <v>982.56616882575486</v>
      </c>
      <c r="AI1520" s="2">
        <f t="shared" si="724"/>
        <v>1011.5415196926036</v>
      </c>
      <c r="AJ1520" s="2">
        <f t="shared" si="724"/>
        <v>1053.1969679815479</v>
      </c>
      <c r="AK1520" s="2">
        <f t="shared" si="724"/>
        <v>1038.5190875857697</v>
      </c>
      <c r="AL1520" s="2">
        <f t="shared" si="724"/>
        <v>1066.9129032427495</v>
      </c>
      <c r="AM1520" s="2">
        <f t="shared" si="724"/>
        <v>1096.1891229989981</v>
      </c>
      <c r="AN1520" s="2">
        <f t="shared" si="724"/>
        <v>1124.272049641462</v>
      </c>
      <c r="AO1520" s="2">
        <f t="shared" si="724"/>
        <v>1148.0750273710205</v>
      </c>
      <c r="AP1520" s="2">
        <f t="shared" si="724"/>
        <v>1177.6638346929942</v>
      </c>
      <c r="AQ1520" s="2">
        <f t="shared" si="724"/>
        <v>1201.9381110045649</v>
      </c>
      <c r="AR1520" s="2">
        <f t="shared" si="724"/>
        <v>1233.9331239966345</v>
      </c>
      <c r="AS1520" s="2">
        <f t="shared" si="724"/>
        <v>1267.7809319538937</v>
      </c>
      <c r="AT1520" s="2">
        <f t="shared" si="724"/>
        <v>1302.5098105454017</v>
      </c>
      <c r="AU1520" s="2">
        <f t="shared" si="724"/>
        <v>1337.3161442254752</v>
      </c>
      <c r="AV1520" s="2">
        <f t="shared" si="724"/>
        <v>1363.0866672846048</v>
      </c>
      <c r="AW1520" s="2">
        <f t="shared" si="724"/>
        <v>1401.0074033814249</v>
      </c>
      <c r="AX1520" s="2">
        <f t="shared" si="724"/>
        <v>1435.3202672803261</v>
      </c>
      <c r="AY1520" s="2">
        <f t="shared" si="724"/>
        <v>1447.5961768484951</v>
      </c>
      <c r="AZ1520" s="2">
        <f t="shared" si="724"/>
        <v>1484.3203804789798</v>
      </c>
      <c r="BA1520" s="2">
        <f t="shared" si="724"/>
        <v>1521.9202813698219</v>
      </c>
      <c r="BB1520" s="2">
        <f t="shared" si="724"/>
        <v>1425.91503074555</v>
      </c>
      <c r="BC1520" s="2">
        <f t="shared" si="724"/>
        <v>0</v>
      </c>
      <c r="BD1520" s="2">
        <f t="shared" si="724"/>
        <v>0</v>
      </c>
      <c r="BE1520" s="2">
        <f t="shared" si="724"/>
        <v>0</v>
      </c>
      <c r="BF1520" s="2">
        <f t="shared" si="724"/>
        <v>0</v>
      </c>
      <c r="BG1520" s="2">
        <f t="shared" si="724"/>
        <v>0</v>
      </c>
      <c r="BH1520" s="2">
        <f t="shared" si="724"/>
        <v>0</v>
      </c>
      <c r="BI1520" s="2">
        <f t="shared" si="724"/>
        <v>0</v>
      </c>
      <c r="BJ1520" s="2">
        <f t="shared" si="724"/>
        <v>0</v>
      </c>
      <c r="BK1520" s="2">
        <f t="shared" si="724"/>
        <v>0</v>
      </c>
      <c r="BL1520" s="2">
        <f t="shared" si="724"/>
        <v>0</v>
      </c>
      <c r="BM1520" s="2">
        <f t="shared" si="724"/>
        <v>0</v>
      </c>
      <c r="BN1520" s="2">
        <f t="shared" si="724"/>
        <v>0</v>
      </c>
      <c r="BO1520" s="2">
        <f t="shared" si="724"/>
        <v>0</v>
      </c>
    </row>
    <row r="1521" spans="1:67" outlineLevel="2">
      <c r="B1521" s="14" t="s">
        <v>324</v>
      </c>
      <c r="E1521" s="178"/>
      <c r="F1521" s="178"/>
      <c r="L1521" s="2">
        <f t="shared" ref="L1521:BO1521" si="725">IF(OR(L$10&lt;$C1520,L$10&gt;$C1520+$G1520),0,IF(L$10=$C1520,$E1520*(1+$I1520)^(L$10-$E$1382)*$H1520,IF(L$10=$C1520+$G1520,$E1520*(1+$I1520)^(L$10-$E$1382)*(1-$H1520),$E1520*(1+$I1520)^(L$10-$E$1382))))</f>
        <v>0</v>
      </c>
      <c r="M1521" s="2">
        <f t="shared" si="725"/>
        <v>0</v>
      </c>
      <c r="N1521" s="2">
        <f t="shared" si="725"/>
        <v>0</v>
      </c>
      <c r="O1521" s="2">
        <f t="shared" si="725"/>
        <v>0</v>
      </c>
      <c r="P1521" s="2">
        <f t="shared" si="725"/>
        <v>0</v>
      </c>
      <c r="Q1521" s="2">
        <f t="shared" si="725"/>
        <v>0</v>
      </c>
      <c r="R1521" s="2">
        <f t="shared" si="725"/>
        <v>0</v>
      </c>
      <c r="S1521" s="2">
        <f t="shared" si="725"/>
        <v>0</v>
      </c>
      <c r="T1521" s="2">
        <f t="shared" si="725"/>
        <v>0</v>
      </c>
      <c r="U1521" s="2">
        <f t="shared" si="725"/>
        <v>0</v>
      </c>
      <c r="V1521" s="2">
        <f t="shared" si="725"/>
        <v>0</v>
      </c>
      <c r="W1521" s="2">
        <f t="shared" si="725"/>
        <v>0</v>
      </c>
      <c r="X1521" s="2">
        <f t="shared" si="725"/>
        <v>0</v>
      </c>
      <c r="Y1521" s="2">
        <f t="shared" si="725"/>
        <v>0</v>
      </c>
      <c r="Z1521" s="2">
        <f t="shared" si="725"/>
        <v>0</v>
      </c>
      <c r="AA1521" s="2">
        <f t="shared" si="725"/>
        <v>0</v>
      </c>
      <c r="AB1521" s="2">
        <f t="shared" si="725"/>
        <v>0</v>
      </c>
      <c r="AC1521" s="2">
        <f t="shared" si="725"/>
        <v>71.207565805933285</v>
      </c>
      <c r="AD1521" s="2">
        <f t="shared" si="725"/>
        <v>859.37195345628368</v>
      </c>
      <c r="AE1521" s="2">
        <f t="shared" si="725"/>
        <v>880.85625229269078</v>
      </c>
      <c r="AF1521" s="2">
        <f t="shared" si="725"/>
        <v>902.87765860000798</v>
      </c>
      <c r="AG1521" s="2">
        <f t="shared" si="725"/>
        <v>925.4496000650081</v>
      </c>
      <c r="AH1521" s="2">
        <f t="shared" si="725"/>
        <v>948.58584006663318</v>
      </c>
      <c r="AI1521" s="2">
        <f t="shared" si="725"/>
        <v>972.30048606829905</v>
      </c>
      <c r="AJ1521" s="2">
        <f t="shared" si="725"/>
        <v>996.60799822000649</v>
      </c>
      <c r="AK1521" s="2">
        <f t="shared" si="725"/>
        <v>1021.5231981755065</v>
      </c>
      <c r="AL1521" s="2">
        <f t="shared" si="725"/>
        <v>1047.0612781298942</v>
      </c>
      <c r="AM1521" s="2">
        <f t="shared" si="725"/>
        <v>1073.2378100831413</v>
      </c>
      <c r="AN1521" s="2">
        <f t="shared" si="725"/>
        <v>1100.0687553352197</v>
      </c>
      <c r="AO1521" s="2">
        <f t="shared" si="725"/>
        <v>1127.5704742186006</v>
      </c>
      <c r="AP1521" s="2">
        <f t="shared" si="725"/>
        <v>1155.7597360740651</v>
      </c>
      <c r="AQ1521" s="2">
        <f t="shared" si="725"/>
        <v>1184.6537294759171</v>
      </c>
      <c r="AR1521" s="2">
        <f t="shared" si="725"/>
        <v>1214.2700727128149</v>
      </c>
      <c r="AS1521" s="2">
        <f t="shared" si="725"/>
        <v>1244.6268245306351</v>
      </c>
      <c r="AT1521" s="2">
        <f t="shared" si="725"/>
        <v>1275.7424951439009</v>
      </c>
      <c r="AU1521" s="2">
        <f t="shared" si="725"/>
        <v>1307.6360575224983</v>
      </c>
      <c r="AV1521" s="2">
        <f t="shared" si="725"/>
        <v>1340.3269589605609</v>
      </c>
      <c r="AW1521" s="2">
        <f t="shared" si="725"/>
        <v>1373.8351329345749</v>
      </c>
      <c r="AX1521" s="2">
        <f t="shared" si="725"/>
        <v>1408.1810112579387</v>
      </c>
      <c r="AY1521" s="2">
        <f t="shared" si="725"/>
        <v>1443.3855365393874</v>
      </c>
      <c r="AZ1521" s="2">
        <f t="shared" si="725"/>
        <v>1479.470174952872</v>
      </c>
      <c r="BA1521" s="2">
        <f t="shared" si="725"/>
        <v>1516.4569293266936</v>
      </c>
      <c r="BB1521" s="2">
        <f t="shared" si="725"/>
        <v>1422.3535061780647</v>
      </c>
      <c r="BC1521" s="2">
        <f t="shared" si="725"/>
        <v>0</v>
      </c>
      <c r="BD1521" s="2">
        <f t="shared" si="725"/>
        <v>0</v>
      </c>
      <c r="BE1521" s="2">
        <f t="shared" si="725"/>
        <v>0</v>
      </c>
      <c r="BF1521" s="2">
        <f t="shared" si="725"/>
        <v>0</v>
      </c>
      <c r="BG1521" s="2">
        <f t="shared" si="725"/>
        <v>0</v>
      </c>
      <c r="BH1521" s="2">
        <f t="shared" si="725"/>
        <v>0</v>
      </c>
      <c r="BI1521" s="2">
        <f t="shared" si="725"/>
        <v>0</v>
      </c>
      <c r="BJ1521" s="2">
        <f t="shared" si="725"/>
        <v>0</v>
      </c>
      <c r="BK1521" s="2">
        <f t="shared" si="725"/>
        <v>0</v>
      </c>
      <c r="BL1521" s="2">
        <f t="shared" si="725"/>
        <v>0</v>
      </c>
      <c r="BM1521" s="2">
        <f t="shared" si="725"/>
        <v>0</v>
      </c>
      <c r="BN1521" s="2">
        <f t="shared" si="725"/>
        <v>0</v>
      </c>
      <c r="BO1521" s="2">
        <f t="shared" si="725"/>
        <v>0</v>
      </c>
    </row>
    <row r="1522" spans="1:67" outlineLevel="2">
      <c r="B1522" s="14"/>
      <c r="E1522" s="178"/>
      <c r="F1522" s="178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</row>
    <row r="1523" spans="1:67" outlineLevel="2">
      <c r="B1523" s="15" t="s">
        <v>325</v>
      </c>
      <c r="E1523" s="178"/>
      <c r="F1523" s="178"/>
      <c r="L1523" s="18">
        <v>0</v>
      </c>
      <c r="M1523" s="18">
        <v>0</v>
      </c>
      <c r="N1523" s="18">
        <v>0</v>
      </c>
      <c r="O1523" s="18">
        <v>0</v>
      </c>
      <c r="P1523" s="18">
        <v>0</v>
      </c>
      <c r="Q1523" s="18">
        <v>0</v>
      </c>
      <c r="R1523" s="18">
        <v>0</v>
      </c>
      <c r="S1523" s="18">
        <v>0</v>
      </c>
      <c r="T1523" s="18">
        <v>0</v>
      </c>
      <c r="U1523" s="18">
        <v>0</v>
      </c>
      <c r="V1523" s="18">
        <v>0</v>
      </c>
      <c r="W1523" s="18">
        <v>0</v>
      </c>
      <c r="X1523" s="18">
        <v>0</v>
      </c>
      <c r="Y1523" s="18">
        <v>0</v>
      </c>
      <c r="Z1523" s="18">
        <v>0</v>
      </c>
      <c r="AA1523" s="18">
        <v>0</v>
      </c>
      <c r="AB1523" s="18">
        <v>0</v>
      </c>
      <c r="AC1523" s="18">
        <v>0.70845592021942139</v>
      </c>
      <c r="AD1523" s="18">
        <v>10.480661392211914</v>
      </c>
      <c r="AE1523" s="18">
        <v>8.1661787033081055</v>
      </c>
      <c r="AF1523" s="18">
        <v>9.0193824768066406</v>
      </c>
      <c r="AG1523" s="18">
        <v>25.886013031005859</v>
      </c>
      <c r="AH1523" s="18">
        <v>3.5120947360992432</v>
      </c>
      <c r="AI1523" s="18">
        <v>3.9569013118743896</v>
      </c>
      <c r="AJ1523" s="18">
        <v>5.567018985748291</v>
      </c>
      <c r="AK1523" s="18">
        <v>1.6312140226364136</v>
      </c>
      <c r="AL1523" s="18">
        <v>1.8588281869888306</v>
      </c>
      <c r="AM1523" s="18">
        <v>2.0966544151306152</v>
      </c>
      <c r="AN1523" s="18">
        <v>2.1570982933044434</v>
      </c>
      <c r="AO1523" s="18">
        <v>1.782879114151001</v>
      </c>
      <c r="AP1523" s="18">
        <v>1.8581172227859497</v>
      </c>
      <c r="AQ1523" s="18">
        <v>1.4304665327072144</v>
      </c>
      <c r="AR1523" s="18">
        <v>1.58763587474823</v>
      </c>
      <c r="AS1523" s="18">
        <v>1.8239132165908813</v>
      </c>
      <c r="AT1523" s="18">
        <v>2.0571079254150391</v>
      </c>
      <c r="AU1523" s="18">
        <v>2.2253255844116211</v>
      </c>
      <c r="AV1523" s="18">
        <v>1.6648350954055786</v>
      </c>
      <c r="AW1523" s="18">
        <v>1.9391285181045532</v>
      </c>
      <c r="AX1523" s="18">
        <v>1.8895341157913208</v>
      </c>
      <c r="AY1523" s="18">
        <v>0.28600990772247314</v>
      </c>
      <c r="AZ1523" s="18">
        <v>0.32141727209091187</v>
      </c>
      <c r="BA1523" s="18">
        <v>0.35321927070617676</v>
      </c>
      <c r="BB1523" s="18">
        <v>0.22464527189731598</v>
      </c>
      <c r="BC1523" s="18">
        <v>0</v>
      </c>
      <c r="BD1523" s="18">
        <v>0</v>
      </c>
      <c r="BE1523" s="18">
        <v>0</v>
      </c>
      <c r="BF1523" s="18">
        <v>0</v>
      </c>
      <c r="BG1523" s="18">
        <v>0</v>
      </c>
      <c r="BH1523" s="18">
        <v>0</v>
      </c>
      <c r="BI1523" s="18">
        <v>0</v>
      </c>
      <c r="BJ1523" s="18">
        <v>0</v>
      </c>
      <c r="BK1523" s="18">
        <v>0</v>
      </c>
      <c r="BL1523" s="18">
        <v>0</v>
      </c>
      <c r="BM1523" s="18">
        <v>0</v>
      </c>
      <c r="BN1523" s="18">
        <v>0</v>
      </c>
      <c r="BO1523" s="18">
        <v>0</v>
      </c>
    </row>
    <row r="1524" spans="1:67" outlineLevel="2">
      <c r="B1524" s="14" t="s">
        <v>326</v>
      </c>
      <c r="E1524" s="178"/>
      <c r="F1524" s="178"/>
      <c r="L1524" s="2">
        <f t="shared" ref="L1524:BO1524" si="726">IF(L$10&lt;$C1520,0,$F1520*L1523*(1+$I1520)^(L$10-$E$1382))</f>
        <v>0</v>
      </c>
      <c r="M1524" s="2">
        <f t="shared" si="726"/>
        <v>0</v>
      </c>
      <c r="N1524" s="2">
        <f t="shared" si="726"/>
        <v>0</v>
      </c>
      <c r="O1524" s="2">
        <f t="shared" si="726"/>
        <v>0</v>
      </c>
      <c r="P1524" s="2">
        <f t="shared" si="726"/>
        <v>0</v>
      </c>
      <c r="Q1524" s="2">
        <f t="shared" si="726"/>
        <v>0</v>
      </c>
      <c r="R1524" s="2">
        <f t="shared" si="726"/>
        <v>0</v>
      </c>
      <c r="S1524" s="2">
        <f t="shared" si="726"/>
        <v>0</v>
      </c>
      <c r="T1524" s="2">
        <f t="shared" si="726"/>
        <v>0</v>
      </c>
      <c r="U1524" s="2">
        <f t="shared" si="726"/>
        <v>0</v>
      </c>
      <c r="V1524" s="2">
        <f t="shared" si="726"/>
        <v>0</v>
      </c>
      <c r="W1524" s="2">
        <f t="shared" si="726"/>
        <v>0</v>
      </c>
      <c r="X1524" s="2">
        <f t="shared" si="726"/>
        <v>0</v>
      </c>
      <c r="Y1524" s="2">
        <f t="shared" si="726"/>
        <v>0</v>
      </c>
      <c r="Z1524" s="2">
        <f t="shared" si="726"/>
        <v>0</v>
      </c>
      <c r="AA1524" s="2">
        <f t="shared" si="726"/>
        <v>0</v>
      </c>
      <c r="AB1524" s="2">
        <f t="shared" si="726"/>
        <v>0</v>
      </c>
      <c r="AC1524" s="2">
        <f t="shared" si="726"/>
        <v>6.0583569958002368</v>
      </c>
      <c r="AD1524" s="2">
        <f t="shared" si="726"/>
        <v>91.865952581236328</v>
      </c>
      <c r="AE1524" s="2">
        <f t="shared" si="726"/>
        <v>73.368330622493289</v>
      </c>
      <c r="AF1524" s="2">
        <f t="shared" si="726"/>
        <v>83.05971325162507</v>
      </c>
      <c r="AG1524" s="2">
        <f t="shared" si="726"/>
        <v>244.34454861404612</v>
      </c>
      <c r="AH1524" s="2">
        <f t="shared" si="726"/>
        <v>33.980328759121619</v>
      </c>
      <c r="AI1524" s="2">
        <f t="shared" si="726"/>
        <v>39.241033624304627</v>
      </c>
      <c r="AJ1524" s="2">
        <f t="shared" si="726"/>
        <v>56.588969761541364</v>
      </c>
      <c r="AK1524" s="2">
        <f t="shared" si="726"/>
        <v>16.995889410263203</v>
      </c>
      <c r="AL1524" s="2">
        <f t="shared" si="726"/>
        <v>19.85162511285532</v>
      </c>
      <c r="AM1524" s="2">
        <f t="shared" si="726"/>
        <v>22.951312915856864</v>
      </c>
      <c r="AN1524" s="2">
        <f t="shared" si="726"/>
        <v>24.203294306242178</v>
      </c>
      <c r="AO1524" s="2">
        <f t="shared" si="726"/>
        <v>20.50455315241992</v>
      </c>
      <c r="AP1524" s="2">
        <f t="shared" si="726"/>
        <v>21.904098618929066</v>
      </c>
      <c r="AQ1524" s="2">
        <f t="shared" si="726"/>
        <v>17.284381528647771</v>
      </c>
      <c r="AR1524" s="2">
        <f t="shared" si="726"/>
        <v>19.66305128381974</v>
      </c>
      <c r="AS1524" s="2">
        <f t="shared" si="726"/>
        <v>23.154107423258626</v>
      </c>
      <c r="AT1524" s="2">
        <f t="shared" si="726"/>
        <v>26.767315401500781</v>
      </c>
      <c r="AU1524" s="2">
        <f t="shared" si="726"/>
        <v>29.680086702976887</v>
      </c>
      <c r="AV1524" s="2">
        <f t="shared" si="726"/>
        <v>22.759708324044013</v>
      </c>
      <c r="AW1524" s="2">
        <f t="shared" si="726"/>
        <v>27.172270446850007</v>
      </c>
      <c r="AX1524" s="2">
        <f t="shared" si="726"/>
        <v>27.139256022387396</v>
      </c>
      <c r="AY1524" s="2">
        <f t="shared" si="726"/>
        <v>4.2106403091076841</v>
      </c>
      <c r="AZ1524" s="2">
        <f t="shared" si="726"/>
        <v>4.8502055261079402</v>
      </c>
      <c r="BA1524" s="2">
        <f t="shared" si="726"/>
        <v>5.4633520431282374</v>
      </c>
      <c r="BB1524" s="2">
        <f t="shared" si="726"/>
        <v>3.56152456748528</v>
      </c>
      <c r="BC1524" s="2">
        <f t="shared" si="726"/>
        <v>0</v>
      </c>
      <c r="BD1524" s="2">
        <f t="shared" si="726"/>
        <v>0</v>
      </c>
      <c r="BE1524" s="2">
        <f t="shared" si="726"/>
        <v>0</v>
      </c>
      <c r="BF1524" s="2">
        <f t="shared" si="726"/>
        <v>0</v>
      </c>
      <c r="BG1524" s="2">
        <f t="shared" si="726"/>
        <v>0</v>
      </c>
      <c r="BH1524" s="2">
        <f t="shared" si="726"/>
        <v>0</v>
      </c>
      <c r="BI1524" s="2">
        <f t="shared" si="726"/>
        <v>0</v>
      </c>
      <c r="BJ1524" s="2">
        <f t="shared" si="726"/>
        <v>0</v>
      </c>
      <c r="BK1524" s="2">
        <f t="shared" si="726"/>
        <v>0</v>
      </c>
      <c r="BL1524" s="2">
        <f t="shared" si="726"/>
        <v>0</v>
      </c>
      <c r="BM1524" s="2">
        <f t="shared" si="726"/>
        <v>0</v>
      </c>
      <c r="BN1524" s="2">
        <f t="shared" si="726"/>
        <v>0</v>
      </c>
      <c r="BO1524" s="2">
        <f t="shared" si="726"/>
        <v>0</v>
      </c>
    </row>
    <row r="1525" spans="1:67" outlineLevel="2">
      <c r="B1525" s="14"/>
      <c r="E1525" s="178"/>
      <c r="F1525" s="178"/>
    </row>
    <row r="1526" spans="1:67" outlineLevel="2">
      <c r="B1526" s="14" t="s">
        <v>17</v>
      </c>
      <c r="E1526" s="178"/>
      <c r="F1526" s="178"/>
      <c r="I1526" s="196" t="s">
        <v>548</v>
      </c>
      <c r="L1526" s="2">
        <f t="shared" ref="L1526:BO1526" si="727">SUM(L1521,L1524)</f>
        <v>0</v>
      </c>
      <c r="M1526" s="2">
        <f t="shared" si="727"/>
        <v>0</v>
      </c>
      <c r="N1526" s="2">
        <f t="shared" si="727"/>
        <v>0</v>
      </c>
      <c r="O1526" s="2">
        <f t="shared" si="727"/>
        <v>0</v>
      </c>
      <c r="P1526" s="2">
        <f t="shared" si="727"/>
        <v>0</v>
      </c>
      <c r="Q1526" s="2">
        <f t="shared" si="727"/>
        <v>0</v>
      </c>
      <c r="R1526" s="2">
        <f t="shared" si="727"/>
        <v>0</v>
      </c>
      <c r="S1526" s="2">
        <f t="shared" si="727"/>
        <v>0</v>
      </c>
      <c r="T1526" s="2">
        <f t="shared" si="727"/>
        <v>0</v>
      </c>
      <c r="U1526" s="2">
        <f t="shared" si="727"/>
        <v>0</v>
      </c>
      <c r="V1526" s="2">
        <f t="shared" si="727"/>
        <v>0</v>
      </c>
      <c r="W1526" s="2">
        <f t="shared" si="727"/>
        <v>0</v>
      </c>
      <c r="X1526" s="2">
        <f t="shared" si="727"/>
        <v>0</v>
      </c>
      <c r="Y1526" s="2">
        <f t="shared" si="727"/>
        <v>0</v>
      </c>
      <c r="Z1526" s="2">
        <f t="shared" si="727"/>
        <v>0</v>
      </c>
      <c r="AA1526" s="2">
        <f t="shared" si="727"/>
        <v>0</v>
      </c>
      <c r="AB1526" s="2">
        <f t="shared" si="727"/>
        <v>0</v>
      </c>
      <c r="AC1526" s="2">
        <f t="shared" si="727"/>
        <v>77.265922801733524</v>
      </c>
      <c r="AD1526" s="2">
        <f t="shared" si="727"/>
        <v>951.23790603752002</v>
      </c>
      <c r="AE1526" s="2">
        <f t="shared" si="727"/>
        <v>954.2245829151841</v>
      </c>
      <c r="AF1526" s="2">
        <f t="shared" si="727"/>
        <v>985.93737185163309</v>
      </c>
      <c r="AG1526" s="2">
        <f t="shared" si="727"/>
        <v>1169.7941486790542</v>
      </c>
      <c r="AH1526" s="2">
        <f t="shared" si="727"/>
        <v>982.56616882575486</v>
      </c>
      <c r="AI1526" s="2">
        <f t="shared" si="727"/>
        <v>1011.5415196926036</v>
      </c>
      <c r="AJ1526" s="2">
        <f t="shared" si="727"/>
        <v>1053.1969679815479</v>
      </c>
      <c r="AK1526" s="2">
        <f t="shared" si="727"/>
        <v>1038.5190875857697</v>
      </c>
      <c r="AL1526" s="2">
        <f t="shared" si="727"/>
        <v>1066.9129032427495</v>
      </c>
      <c r="AM1526" s="2">
        <f t="shared" si="727"/>
        <v>1096.1891229989981</v>
      </c>
      <c r="AN1526" s="2">
        <f t="shared" si="727"/>
        <v>1124.272049641462</v>
      </c>
      <c r="AO1526" s="2">
        <f t="shared" si="727"/>
        <v>1148.0750273710205</v>
      </c>
      <c r="AP1526" s="2">
        <f t="shared" si="727"/>
        <v>1177.6638346929942</v>
      </c>
      <c r="AQ1526" s="2">
        <f t="shared" si="727"/>
        <v>1201.9381110045649</v>
      </c>
      <c r="AR1526" s="2">
        <f t="shared" si="727"/>
        <v>1233.9331239966345</v>
      </c>
      <c r="AS1526" s="2">
        <f t="shared" si="727"/>
        <v>1267.7809319538937</v>
      </c>
      <c r="AT1526" s="2">
        <f t="shared" si="727"/>
        <v>1302.5098105454017</v>
      </c>
      <c r="AU1526" s="2">
        <f t="shared" si="727"/>
        <v>1337.3161442254752</v>
      </c>
      <c r="AV1526" s="2">
        <f t="shared" si="727"/>
        <v>1363.0866672846048</v>
      </c>
      <c r="AW1526" s="2">
        <f t="shared" si="727"/>
        <v>1401.0074033814249</v>
      </c>
      <c r="AX1526" s="2">
        <f t="shared" si="727"/>
        <v>1435.3202672803261</v>
      </c>
      <c r="AY1526" s="2">
        <f t="shared" si="727"/>
        <v>1447.5961768484951</v>
      </c>
      <c r="AZ1526" s="2">
        <f t="shared" si="727"/>
        <v>1484.3203804789798</v>
      </c>
      <c r="BA1526" s="2">
        <f t="shared" si="727"/>
        <v>1521.9202813698219</v>
      </c>
      <c r="BB1526" s="2">
        <f t="shared" si="727"/>
        <v>1425.91503074555</v>
      </c>
      <c r="BC1526" s="2">
        <f t="shared" si="727"/>
        <v>0</v>
      </c>
      <c r="BD1526" s="2">
        <f t="shared" si="727"/>
        <v>0</v>
      </c>
      <c r="BE1526" s="2">
        <f t="shared" si="727"/>
        <v>0</v>
      </c>
      <c r="BF1526" s="2">
        <f t="shared" si="727"/>
        <v>0</v>
      </c>
      <c r="BG1526" s="2">
        <f t="shared" si="727"/>
        <v>0</v>
      </c>
      <c r="BH1526" s="2">
        <f t="shared" si="727"/>
        <v>0</v>
      </c>
      <c r="BI1526" s="2">
        <f t="shared" si="727"/>
        <v>0</v>
      </c>
      <c r="BJ1526" s="2">
        <f t="shared" si="727"/>
        <v>0</v>
      </c>
      <c r="BK1526" s="2">
        <f t="shared" si="727"/>
        <v>0</v>
      </c>
      <c r="BL1526" s="2">
        <f t="shared" si="727"/>
        <v>0</v>
      </c>
      <c r="BM1526" s="2">
        <f t="shared" si="727"/>
        <v>0</v>
      </c>
      <c r="BN1526" s="2">
        <f t="shared" si="727"/>
        <v>0</v>
      </c>
      <c r="BO1526" s="2">
        <f t="shared" si="727"/>
        <v>0</v>
      </c>
    </row>
    <row r="1527" spans="1:67" outlineLevel="2">
      <c r="B1527" s="14"/>
      <c r="E1527" s="178"/>
      <c r="F1527" s="178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</row>
    <row r="1528" spans="1:67" outlineLevel="1">
      <c r="A1528">
        <f>+A1520+1</f>
        <v>19</v>
      </c>
      <c r="B1528" s="13" t="s">
        <v>624</v>
      </c>
      <c r="C1528" s="159">
        <v>2030</v>
      </c>
      <c r="D1528" s="159">
        <v>10</v>
      </c>
      <c r="E1528" s="194">
        <v>1640</v>
      </c>
      <c r="F1528" s="195">
        <v>6.2</v>
      </c>
      <c r="G1528" s="159">
        <v>20</v>
      </c>
      <c r="H1528" s="59">
        <f>(DATE(C1528,12,31)-DATE(C1528,D1528,1)+1)/365</f>
        <v>0.25205479452054796</v>
      </c>
      <c r="I1528" s="177">
        <f>+$C$7</f>
        <v>2.5000000000000001E-2</v>
      </c>
      <c r="J1528" s="2">
        <f>NPV($C$4,M1528:BO1528)+L1528</f>
        <v>16712.179659235637</v>
      </c>
      <c r="L1528" s="2">
        <f>+L1534</f>
        <v>0</v>
      </c>
      <c r="M1528" s="2">
        <f t="shared" ref="M1528:BO1528" si="728">+M1534</f>
        <v>0</v>
      </c>
      <c r="N1528" s="2">
        <f t="shared" si="728"/>
        <v>0</v>
      </c>
      <c r="O1528" s="2">
        <f t="shared" si="728"/>
        <v>0</v>
      </c>
      <c r="P1528" s="2">
        <f t="shared" si="728"/>
        <v>0</v>
      </c>
      <c r="Q1528" s="2">
        <f t="shared" si="728"/>
        <v>0</v>
      </c>
      <c r="R1528" s="2">
        <f t="shared" si="728"/>
        <v>0</v>
      </c>
      <c r="S1528" s="2">
        <f t="shared" si="728"/>
        <v>0</v>
      </c>
      <c r="T1528" s="2">
        <f t="shared" si="728"/>
        <v>0</v>
      </c>
      <c r="U1528" s="2">
        <f t="shared" si="728"/>
        <v>0</v>
      </c>
      <c r="V1528" s="2">
        <f t="shared" si="728"/>
        <v>0</v>
      </c>
      <c r="W1528" s="2">
        <f t="shared" si="728"/>
        <v>0</v>
      </c>
      <c r="X1528" s="2">
        <f t="shared" si="728"/>
        <v>0</v>
      </c>
      <c r="Y1528" s="2">
        <f t="shared" si="728"/>
        <v>0</v>
      </c>
      <c r="Z1528" s="2">
        <f t="shared" si="728"/>
        <v>0</v>
      </c>
      <c r="AA1528" s="2">
        <f t="shared" si="728"/>
        <v>0</v>
      </c>
      <c r="AB1528" s="2">
        <f t="shared" si="728"/>
        <v>0</v>
      </c>
      <c r="AC1528" s="2">
        <f t="shared" si="728"/>
        <v>0</v>
      </c>
      <c r="AD1528" s="2">
        <f t="shared" si="728"/>
        <v>1113.4906743771469</v>
      </c>
      <c r="AE1528" s="2">
        <f t="shared" si="728"/>
        <v>4358.6517514614943</v>
      </c>
      <c r="AF1528" s="2">
        <f t="shared" si="728"/>
        <v>4467.6183552889843</v>
      </c>
      <c r="AG1528" s="2">
        <f t="shared" si="728"/>
        <v>4579.3084963792317</v>
      </c>
      <c r="AH1528" s="2">
        <f t="shared" si="728"/>
        <v>4693.7912087887116</v>
      </c>
      <c r="AI1528" s="2">
        <f t="shared" si="728"/>
        <v>4811.1359890084295</v>
      </c>
      <c r="AJ1528" s="2">
        <f t="shared" si="728"/>
        <v>4931.4147309608406</v>
      </c>
      <c r="AK1528" s="2">
        <f t="shared" si="728"/>
        <v>5054.6997484519807</v>
      </c>
      <c r="AL1528" s="2">
        <f t="shared" si="728"/>
        <v>5181.0672421632798</v>
      </c>
      <c r="AM1528" s="2">
        <f t="shared" si="728"/>
        <v>5310.5939232173614</v>
      </c>
      <c r="AN1528" s="2">
        <f t="shared" si="728"/>
        <v>5443.3591490525905</v>
      </c>
      <c r="AO1528" s="2">
        <f t="shared" si="728"/>
        <v>5579.4427405802408</v>
      </c>
      <c r="AP1528" s="2">
        <f t="shared" si="728"/>
        <v>5718.9288090947457</v>
      </c>
      <c r="AQ1528" s="2">
        <f t="shared" si="728"/>
        <v>5861.9020293221156</v>
      </c>
      <c r="AR1528" s="2">
        <f t="shared" si="728"/>
        <v>6008.4499970257802</v>
      </c>
      <c r="AS1528" s="2">
        <f t="shared" si="728"/>
        <v>6158.6608195565459</v>
      </c>
      <c r="AT1528" s="2">
        <f t="shared" si="728"/>
        <v>6312.6273400454602</v>
      </c>
      <c r="AU1528" s="2">
        <f t="shared" si="728"/>
        <v>6470.4430235465952</v>
      </c>
      <c r="AV1528" s="2">
        <f t="shared" si="728"/>
        <v>6632.2045593927978</v>
      </c>
      <c r="AW1528" s="2">
        <f t="shared" si="728"/>
        <v>6798.0092016136423</v>
      </c>
      <c r="AX1528" s="2">
        <f t="shared" si="728"/>
        <v>5143.3751856200306</v>
      </c>
      <c r="AY1528" s="2">
        <f t="shared" si="728"/>
        <v>0</v>
      </c>
      <c r="AZ1528" s="2">
        <f t="shared" si="728"/>
        <v>0</v>
      </c>
      <c r="BA1528" s="2">
        <f t="shared" si="728"/>
        <v>0</v>
      </c>
      <c r="BB1528" s="2">
        <f t="shared" si="728"/>
        <v>0</v>
      </c>
      <c r="BC1528" s="2">
        <f t="shared" si="728"/>
        <v>0</v>
      </c>
      <c r="BD1528" s="2">
        <f t="shared" si="728"/>
        <v>0</v>
      </c>
      <c r="BE1528" s="2">
        <f t="shared" si="728"/>
        <v>0</v>
      </c>
      <c r="BF1528" s="2">
        <f t="shared" si="728"/>
        <v>0</v>
      </c>
      <c r="BG1528" s="2">
        <f t="shared" si="728"/>
        <v>0</v>
      </c>
      <c r="BH1528" s="2">
        <f t="shared" si="728"/>
        <v>0</v>
      </c>
      <c r="BI1528" s="2">
        <f t="shared" si="728"/>
        <v>0</v>
      </c>
      <c r="BJ1528" s="2">
        <f t="shared" si="728"/>
        <v>0</v>
      </c>
      <c r="BK1528" s="2">
        <f t="shared" si="728"/>
        <v>0</v>
      </c>
      <c r="BL1528" s="2">
        <f t="shared" si="728"/>
        <v>0</v>
      </c>
      <c r="BM1528" s="2">
        <f t="shared" si="728"/>
        <v>0</v>
      </c>
      <c r="BN1528" s="2">
        <f t="shared" si="728"/>
        <v>0</v>
      </c>
      <c r="BO1528" s="2">
        <f t="shared" si="728"/>
        <v>0</v>
      </c>
    </row>
    <row r="1529" spans="1:67" outlineLevel="2">
      <c r="B1529" s="14" t="s">
        <v>324</v>
      </c>
      <c r="E1529" s="178"/>
      <c r="F1529" s="178"/>
      <c r="L1529" s="2">
        <f t="shared" ref="L1529:BO1529" si="729">IF(OR(L$10&lt;$C1528,L$10&gt;$C1528+$G1528),0,IF(L$10=$C1528,$E1528*(1+$I1528)^(L$10-$E$1382)*$H1528,IF(L$10=$C1528+$G1528,$E1528*(1+$I1528)^(L$10-$E$1382)*(1-$H1528),$E1528*(1+$I1528)^(L$10-$E$1382))))</f>
        <v>0</v>
      </c>
      <c r="M1529" s="2">
        <f t="shared" si="729"/>
        <v>0</v>
      </c>
      <c r="N1529" s="2">
        <f t="shared" si="729"/>
        <v>0</v>
      </c>
      <c r="O1529" s="2">
        <f t="shared" si="729"/>
        <v>0</v>
      </c>
      <c r="P1529" s="2">
        <f t="shared" si="729"/>
        <v>0</v>
      </c>
      <c r="Q1529" s="2">
        <f t="shared" si="729"/>
        <v>0</v>
      </c>
      <c r="R1529" s="2">
        <f t="shared" si="729"/>
        <v>0</v>
      </c>
      <c r="S1529" s="2">
        <f t="shared" si="729"/>
        <v>0</v>
      </c>
      <c r="T1529" s="2">
        <f t="shared" si="729"/>
        <v>0</v>
      </c>
      <c r="U1529" s="2">
        <f t="shared" si="729"/>
        <v>0</v>
      </c>
      <c r="V1529" s="2">
        <f t="shared" si="729"/>
        <v>0</v>
      </c>
      <c r="W1529" s="2">
        <f t="shared" si="729"/>
        <v>0</v>
      </c>
      <c r="X1529" s="2">
        <f t="shared" si="729"/>
        <v>0</v>
      </c>
      <c r="Y1529" s="2">
        <f t="shared" si="729"/>
        <v>0</v>
      </c>
      <c r="Z1529" s="2">
        <f t="shared" si="729"/>
        <v>0</v>
      </c>
      <c r="AA1529" s="2">
        <f t="shared" si="729"/>
        <v>0</v>
      </c>
      <c r="AB1529" s="2">
        <f t="shared" si="729"/>
        <v>0</v>
      </c>
      <c r="AC1529" s="2">
        <f t="shared" si="729"/>
        <v>0</v>
      </c>
      <c r="AD1529" s="2">
        <f t="shared" si="729"/>
        <v>644.71591048645848</v>
      </c>
      <c r="AE1529" s="2">
        <f t="shared" si="729"/>
        <v>2621.7863044646333</v>
      </c>
      <c r="AF1529" s="2">
        <f t="shared" si="729"/>
        <v>2687.3309620762489</v>
      </c>
      <c r="AG1529" s="2">
        <f t="shared" si="729"/>
        <v>2754.5142361281546</v>
      </c>
      <c r="AH1529" s="2">
        <f t="shared" si="729"/>
        <v>2823.3770920313582</v>
      </c>
      <c r="AI1529" s="2">
        <f t="shared" si="729"/>
        <v>2893.9615193321424</v>
      </c>
      <c r="AJ1529" s="2">
        <f t="shared" si="729"/>
        <v>2966.3105573154457</v>
      </c>
      <c r="AK1529" s="2">
        <f t="shared" si="729"/>
        <v>3040.4683212483314</v>
      </c>
      <c r="AL1529" s="2">
        <f t="shared" si="729"/>
        <v>3116.4800292795394</v>
      </c>
      <c r="AM1529" s="2">
        <f t="shared" si="729"/>
        <v>3194.3920300115278</v>
      </c>
      <c r="AN1529" s="2">
        <f t="shared" si="729"/>
        <v>3274.2518307618161</v>
      </c>
      <c r="AO1529" s="2">
        <f t="shared" si="729"/>
        <v>3356.1081265308617</v>
      </c>
      <c r="AP1529" s="2">
        <f t="shared" si="729"/>
        <v>3440.0108296941326</v>
      </c>
      <c r="AQ1529" s="2">
        <f t="shared" si="729"/>
        <v>3526.0111004364867</v>
      </c>
      <c r="AR1529" s="2">
        <f t="shared" si="729"/>
        <v>3614.1613779473983</v>
      </c>
      <c r="AS1529" s="2">
        <f t="shared" si="729"/>
        <v>3704.5154123960829</v>
      </c>
      <c r="AT1529" s="2">
        <f t="shared" si="729"/>
        <v>3797.128297705985</v>
      </c>
      <c r="AU1529" s="2">
        <f t="shared" si="729"/>
        <v>3892.0565051486337</v>
      </c>
      <c r="AV1529" s="2">
        <f t="shared" si="729"/>
        <v>3989.3579177773499</v>
      </c>
      <c r="AW1529" s="2">
        <f t="shared" si="729"/>
        <v>4089.0918657217835</v>
      </c>
      <c r="AX1529" s="2">
        <f t="shared" si="729"/>
        <v>3134.8770721249252</v>
      </c>
      <c r="AY1529" s="2">
        <f t="shared" si="729"/>
        <v>0</v>
      </c>
      <c r="AZ1529" s="2">
        <f t="shared" si="729"/>
        <v>0</v>
      </c>
      <c r="BA1529" s="2">
        <f t="shared" si="729"/>
        <v>0</v>
      </c>
      <c r="BB1529" s="2">
        <f t="shared" si="729"/>
        <v>0</v>
      </c>
      <c r="BC1529" s="2">
        <f t="shared" si="729"/>
        <v>0</v>
      </c>
      <c r="BD1529" s="2">
        <f t="shared" si="729"/>
        <v>0</v>
      </c>
      <c r="BE1529" s="2">
        <f t="shared" si="729"/>
        <v>0</v>
      </c>
      <c r="BF1529" s="2">
        <f t="shared" si="729"/>
        <v>0</v>
      </c>
      <c r="BG1529" s="2">
        <f t="shared" si="729"/>
        <v>0</v>
      </c>
      <c r="BH1529" s="2">
        <f t="shared" si="729"/>
        <v>0</v>
      </c>
      <c r="BI1529" s="2">
        <f t="shared" si="729"/>
        <v>0</v>
      </c>
      <c r="BJ1529" s="2">
        <f t="shared" si="729"/>
        <v>0</v>
      </c>
      <c r="BK1529" s="2">
        <f t="shared" si="729"/>
        <v>0</v>
      </c>
      <c r="BL1529" s="2">
        <f t="shared" si="729"/>
        <v>0</v>
      </c>
      <c r="BM1529" s="2">
        <f t="shared" si="729"/>
        <v>0</v>
      </c>
      <c r="BN1529" s="2">
        <f t="shared" si="729"/>
        <v>0</v>
      </c>
      <c r="BO1529" s="2">
        <f t="shared" si="729"/>
        <v>0</v>
      </c>
    </row>
    <row r="1530" spans="1:67" outlineLevel="2">
      <c r="B1530" s="14"/>
      <c r="E1530" s="178"/>
      <c r="F1530" s="178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</row>
    <row r="1531" spans="1:67" outlineLevel="2">
      <c r="B1531" s="15" t="s">
        <v>325</v>
      </c>
      <c r="E1531" s="178"/>
      <c r="F1531" s="178"/>
      <c r="L1531" s="18">
        <v>0</v>
      </c>
      <c r="M1531" s="18">
        <v>0</v>
      </c>
      <c r="N1531" s="18">
        <v>0</v>
      </c>
      <c r="O1531" s="18">
        <v>0</v>
      </c>
      <c r="P1531" s="18">
        <v>0</v>
      </c>
      <c r="Q1531" s="18">
        <v>0</v>
      </c>
      <c r="R1531" s="18">
        <v>0</v>
      </c>
      <c r="S1531" s="18">
        <v>0</v>
      </c>
      <c r="T1531" s="18">
        <v>0</v>
      </c>
      <c r="U1531" s="18">
        <v>0</v>
      </c>
      <c r="V1531" s="18">
        <v>0</v>
      </c>
      <c r="W1531" s="18">
        <v>0</v>
      </c>
      <c r="X1531" s="18">
        <v>0</v>
      </c>
      <c r="Y1531" s="18">
        <v>0</v>
      </c>
      <c r="Z1531" s="18">
        <v>0</v>
      </c>
      <c r="AA1531" s="18">
        <v>0</v>
      </c>
      <c r="AB1531" s="18">
        <v>0</v>
      </c>
      <c r="AC1531" s="18">
        <v>0</v>
      </c>
      <c r="AD1531" s="18">
        <v>48.477806091308594</v>
      </c>
      <c r="AE1531" s="18">
        <v>175.23507690429688</v>
      </c>
      <c r="AF1531" s="18">
        <v>175.235107421875</v>
      </c>
      <c r="AG1531" s="18">
        <v>175.23507690429688</v>
      </c>
      <c r="AH1531" s="18">
        <v>175.23507690429688</v>
      </c>
      <c r="AI1531" s="18">
        <v>175.23507690429688</v>
      </c>
      <c r="AJ1531" s="18">
        <v>175.235107421875</v>
      </c>
      <c r="AK1531" s="18">
        <v>175.23507690429688</v>
      </c>
      <c r="AL1531" s="18">
        <v>175.23507690429688</v>
      </c>
      <c r="AM1531" s="18">
        <v>175.23507690429688</v>
      </c>
      <c r="AN1531" s="18">
        <v>175.235107421875</v>
      </c>
      <c r="AO1531" s="18">
        <v>175.23507690429688</v>
      </c>
      <c r="AP1531" s="18">
        <v>175.23507690429688</v>
      </c>
      <c r="AQ1531" s="18">
        <v>175.23507690429688</v>
      </c>
      <c r="AR1531" s="18">
        <v>175.235107421875</v>
      </c>
      <c r="AS1531" s="18">
        <v>175.23507690429688</v>
      </c>
      <c r="AT1531" s="18">
        <v>175.23507690429688</v>
      </c>
      <c r="AU1531" s="18">
        <v>175.23507690429688</v>
      </c>
      <c r="AV1531" s="18">
        <v>175.235107421875</v>
      </c>
      <c r="AW1531" s="18">
        <v>175.23507690429688</v>
      </c>
      <c r="AX1531" s="18">
        <v>126.75726318359375</v>
      </c>
      <c r="AY1531" s="18">
        <v>0</v>
      </c>
      <c r="AZ1531" s="18">
        <v>0</v>
      </c>
      <c r="BA1531" s="18">
        <v>0</v>
      </c>
      <c r="BB1531" s="18">
        <v>0</v>
      </c>
      <c r="BC1531" s="18">
        <v>0</v>
      </c>
      <c r="BD1531" s="18">
        <v>0</v>
      </c>
      <c r="BE1531" s="18">
        <v>0</v>
      </c>
      <c r="BF1531" s="18">
        <v>0</v>
      </c>
      <c r="BG1531" s="18">
        <v>0</v>
      </c>
      <c r="BH1531" s="18">
        <v>0</v>
      </c>
      <c r="BI1531" s="18">
        <v>0</v>
      </c>
      <c r="BJ1531" s="18">
        <v>0</v>
      </c>
      <c r="BK1531" s="18">
        <v>0</v>
      </c>
      <c r="BL1531" s="18">
        <v>0</v>
      </c>
      <c r="BM1531" s="18">
        <v>0</v>
      </c>
      <c r="BN1531" s="18">
        <v>0</v>
      </c>
      <c r="BO1531" s="18">
        <v>0</v>
      </c>
    </row>
    <row r="1532" spans="1:67" outlineLevel="2">
      <c r="B1532" s="14" t="s">
        <v>326</v>
      </c>
      <c r="E1532" s="178"/>
      <c r="F1532" s="178"/>
      <c r="L1532" s="2">
        <f t="shared" ref="L1532:BO1532" si="730">IF(L$10&lt;$C1528,0,$F1528*L1531*(1+$I1528)^(L$10-$E$1382))</f>
        <v>0</v>
      </c>
      <c r="M1532" s="2">
        <f t="shared" si="730"/>
        <v>0</v>
      </c>
      <c r="N1532" s="2">
        <f t="shared" si="730"/>
        <v>0</v>
      </c>
      <c r="O1532" s="2">
        <f t="shared" si="730"/>
        <v>0</v>
      </c>
      <c r="P1532" s="2">
        <f t="shared" si="730"/>
        <v>0</v>
      </c>
      <c r="Q1532" s="2">
        <f t="shared" si="730"/>
        <v>0</v>
      </c>
      <c r="R1532" s="2">
        <f t="shared" si="730"/>
        <v>0</v>
      </c>
      <c r="S1532" s="2">
        <f t="shared" si="730"/>
        <v>0</v>
      </c>
      <c r="T1532" s="2">
        <f t="shared" si="730"/>
        <v>0</v>
      </c>
      <c r="U1532" s="2">
        <f t="shared" si="730"/>
        <v>0</v>
      </c>
      <c r="V1532" s="2">
        <f t="shared" si="730"/>
        <v>0</v>
      </c>
      <c r="W1532" s="2">
        <f t="shared" si="730"/>
        <v>0</v>
      </c>
      <c r="X1532" s="2">
        <f t="shared" si="730"/>
        <v>0</v>
      </c>
      <c r="Y1532" s="2">
        <f t="shared" si="730"/>
        <v>0</v>
      </c>
      <c r="Z1532" s="2">
        <f t="shared" si="730"/>
        <v>0</v>
      </c>
      <c r="AA1532" s="2">
        <f t="shared" si="730"/>
        <v>0</v>
      </c>
      <c r="AB1532" s="2">
        <f t="shared" si="730"/>
        <v>0</v>
      </c>
      <c r="AC1532" s="2">
        <f t="shared" si="730"/>
        <v>0</v>
      </c>
      <c r="AD1532" s="2">
        <f t="shared" si="730"/>
        <v>468.77476389068846</v>
      </c>
      <c r="AE1532" s="2">
        <f t="shared" si="730"/>
        <v>1736.8654469968612</v>
      </c>
      <c r="AF1532" s="2">
        <f t="shared" si="730"/>
        <v>1780.2873932127352</v>
      </c>
      <c r="AG1532" s="2">
        <f t="shared" si="730"/>
        <v>1824.7942602510768</v>
      </c>
      <c r="AH1532" s="2">
        <f t="shared" si="730"/>
        <v>1870.4141167573537</v>
      </c>
      <c r="AI1532" s="2">
        <f t="shared" si="730"/>
        <v>1917.1744696762876</v>
      </c>
      <c r="AJ1532" s="2">
        <f t="shared" si="730"/>
        <v>1965.1041736453949</v>
      </c>
      <c r="AK1532" s="2">
        <f t="shared" si="730"/>
        <v>2014.2314272036492</v>
      </c>
      <c r="AL1532" s="2">
        <f t="shared" si="730"/>
        <v>2064.5872128837404</v>
      </c>
      <c r="AM1532" s="2">
        <f t="shared" si="730"/>
        <v>2116.2018932058336</v>
      </c>
      <c r="AN1532" s="2">
        <f t="shared" si="730"/>
        <v>2169.1073182907744</v>
      </c>
      <c r="AO1532" s="2">
        <f t="shared" si="730"/>
        <v>2223.3346140493791</v>
      </c>
      <c r="AP1532" s="2">
        <f t="shared" si="730"/>
        <v>2278.9179794006131</v>
      </c>
      <c r="AQ1532" s="2">
        <f t="shared" si="730"/>
        <v>2335.8909288856289</v>
      </c>
      <c r="AR1532" s="2">
        <f t="shared" si="730"/>
        <v>2394.2886190783815</v>
      </c>
      <c r="AS1532" s="2">
        <f t="shared" si="730"/>
        <v>2454.1454071604635</v>
      </c>
      <c r="AT1532" s="2">
        <f t="shared" si="730"/>
        <v>2515.4990423394752</v>
      </c>
      <c r="AU1532" s="2">
        <f t="shared" si="730"/>
        <v>2578.3865183979615</v>
      </c>
      <c r="AV1532" s="2">
        <f t="shared" si="730"/>
        <v>2642.8466416154474</v>
      </c>
      <c r="AW1532" s="2">
        <f t="shared" si="730"/>
        <v>2708.9173358918583</v>
      </c>
      <c r="AX1532" s="2">
        <f t="shared" si="730"/>
        <v>2008.4981134951051</v>
      </c>
      <c r="AY1532" s="2">
        <f t="shared" si="730"/>
        <v>0</v>
      </c>
      <c r="AZ1532" s="2">
        <f t="shared" si="730"/>
        <v>0</v>
      </c>
      <c r="BA1532" s="2">
        <f t="shared" si="730"/>
        <v>0</v>
      </c>
      <c r="BB1532" s="2">
        <f t="shared" si="730"/>
        <v>0</v>
      </c>
      <c r="BC1532" s="2">
        <f t="shared" si="730"/>
        <v>0</v>
      </c>
      <c r="BD1532" s="2">
        <f t="shared" si="730"/>
        <v>0</v>
      </c>
      <c r="BE1532" s="2">
        <f t="shared" si="730"/>
        <v>0</v>
      </c>
      <c r="BF1532" s="2">
        <f t="shared" si="730"/>
        <v>0</v>
      </c>
      <c r="BG1532" s="2">
        <f t="shared" si="730"/>
        <v>0</v>
      </c>
      <c r="BH1532" s="2">
        <f t="shared" si="730"/>
        <v>0</v>
      </c>
      <c r="BI1532" s="2">
        <f t="shared" si="730"/>
        <v>0</v>
      </c>
      <c r="BJ1532" s="2">
        <f t="shared" si="730"/>
        <v>0</v>
      </c>
      <c r="BK1532" s="2">
        <f t="shared" si="730"/>
        <v>0</v>
      </c>
      <c r="BL1532" s="2">
        <f t="shared" si="730"/>
        <v>0</v>
      </c>
      <c r="BM1532" s="2">
        <f t="shared" si="730"/>
        <v>0</v>
      </c>
      <c r="BN1532" s="2">
        <f t="shared" si="730"/>
        <v>0</v>
      </c>
      <c r="BO1532" s="2">
        <f t="shared" si="730"/>
        <v>0</v>
      </c>
    </row>
    <row r="1533" spans="1:67" outlineLevel="2">
      <c r="B1533" s="14"/>
      <c r="E1533" s="178"/>
      <c r="F1533" s="178"/>
    </row>
    <row r="1534" spans="1:67" outlineLevel="2">
      <c r="B1534" s="14" t="s">
        <v>17</v>
      </c>
      <c r="E1534" s="178"/>
      <c r="F1534" s="178"/>
      <c r="I1534" s="196" t="s">
        <v>334</v>
      </c>
      <c r="L1534" s="2">
        <f t="shared" ref="L1534:BO1534" si="731">SUM(L1529,L1532)</f>
        <v>0</v>
      </c>
      <c r="M1534" s="2">
        <f t="shared" si="731"/>
        <v>0</v>
      </c>
      <c r="N1534" s="2">
        <f t="shared" si="731"/>
        <v>0</v>
      </c>
      <c r="O1534" s="2">
        <f t="shared" si="731"/>
        <v>0</v>
      </c>
      <c r="P1534" s="2">
        <f t="shared" si="731"/>
        <v>0</v>
      </c>
      <c r="Q1534" s="2">
        <f t="shared" si="731"/>
        <v>0</v>
      </c>
      <c r="R1534" s="2">
        <f t="shared" si="731"/>
        <v>0</v>
      </c>
      <c r="S1534" s="2">
        <f t="shared" si="731"/>
        <v>0</v>
      </c>
      <c r="T1534" s="2">
        <f t="shared" si="731"/>
        <v>0</v>
      </c>
      <c r="U1534" s="2">
        <f t="shared" si="731"/>
        <v>0</v>
      </c>
      <c r="V1534" s="2">
        <f t="shared" si="731"/>
        <v>0</v>
      </c>
      <c r="W1534" s="2">
        <f t="shared" si="731"/>
        <v>0</v>
      </c>
      <c r="X1534" s="2">
        <f t="shared" si="731"/>
        <v>0</v>
      </c>
      <c r="Y1534" s="2">
        <f t="shared" si="731"/>
        <v>0</v>
      </c>
      <c r="Z1534" s="2">
        <f t="shared" si="731"/>
        <v>0</v>
      </c>
      <c r="AA1534" s="2">
        <f t="shared" si="731"/>
        <v>0</v>
      </c>
      <c r="AB1534" s="2">
        <f t="shared" si="731"/>
        <v>0</v>
      </c>
      <c r="AC1534" s="2">
        <f t="shared" si="731"/>
        <v>0</v>
      </c>
      <c r="AD1534" s="2">
        <f t="shared" si="731"/>
        <v>1113.4906743771469</v>
      </c>
      <c r="AE1534" s="2">
        <f t="shared" si="731"/>
        <v>4358.6517514614943</v>
      </c>
      <c r="AF1534" s="2">
        <f t="shared" si="731"/>
        <v>4467.6183552889843</v>
      </c>
      <c r="AG1534" s="2">
        <f t="shared" si="731"/>
        <v>4579.3084963792317</v>
      </c>
      <c r="AH1534" s="2">
        <f t="shared" si="731"/>
        <v>4693.7912087887116</v>
      </c>
      <c r="AI1534" s="2">
        <f t="shared" si="731"/>
        <v>4811.1359890084295</v>
      </c>
      <c r="AJ1534" s="2">
        <f t="shared" si="731"/>
        <v>4931.4147309608406</v>
      </c>
      <c r="AK1534" s="2">
        <f t="shared" si="731"/>
        <v>5054.6997484519807</v>
      </c>
      <c r="AL1534" s="2">
        <f t="shared" si="731"/>
        <v>5181.0672421632798</v>
      </c>
      <c r="AM1534" s="2">
        <f t="shared" si="731"/>
        <v>5310.5939232173614</v>
      </c>
      <c r="AN1534" s="2">
        <f t="shared" si="731"/>
        <v>5443.3591490525905</v>
      </c>
      <c r="AO1534" s="2">
        <f t="shared" si="731"/>
        <v>5579.4427405802408</v>
      </c>
      <c r="AP1534" s="2">
        <f t="shared" si="731"/>
        <v>5718.9288090947457</v>
      </c>
      <c r="AQ1534" s="2">
        <f t="shared" si="731"/>
        <v>5861.9020293221156</v>
      </c>
      <c r="AR1534" s="2">
        <f t="shared" si="731"/>
        <v>6008.4499970257802</v>
      </c>
      <c r="AS1534" s="2">
        <f t="shared" si="731"/>
        <v>6158.6608195565459</v>
      </c>
      <c r="AT1534" s="2">
        <f t="shared" si="731"/>
        <v>6312.6273400454602</v>
      </c>
      <c r="AU1534" s="2">
        <f t="shared" si="731"/>
        <v>6470.4430235465952</v>
      </c>
      <c r="AV1534" s="2">
        <f t="shared" si="731"/>
        <v>6632.2045593927978</v>
      </c>
      <c r="AW1534" s="2">
        <f t="shared" si="731"/>
        <v>6798.0092016136423</v>
      </c>
      <c r="AX1534" s="2">
        <f t="shared" si="731"/>
        <v>5143.3751856200306</v>
      </c>
      <c r="AY1534" s="2">
        <f t="shared" si="731"/>
        <v>0</v>
      </c>
      <c r="AZ1534" s="2">
        <f t="shared" si="731"/>
        <v>0</v>
      </c>
      <c r="BA1534" s="2">
        <f t="shared" si="731"/>
        <v>0</v>
      </c>
      <c r="BB1534" s="2">
        <f t="shared" si="731"/>
        <v>0</v>
      </c>
      <c r="BC1534" s="2">
        <f t="shared" si="731"/>
        <v>0</v>
      </c>
      <c r="BD1534" s="2">
        <f t="shared" si="731"/>
        <v>0</v>
      </c>
      <c r="BE1534" s="2">
        <f t="shared" si="731"/>
        <v>0</v>
      </c>
      <c r="BF1534" s="2">
        <f t="shared" si="731"/>
        <v>0</v>
      </c>
      <c r="BG1534" s="2">
        <f t="shared" si="731"/>
        <v>0</v>
      </c>
      <c r="BH1534" s="2">
        <f t="shared" si="731"/>
        <v>0</v>
      </c>
      <c r="BI1534" s="2">
        <f t="shared" si="731"/>
        <v>0</v>
      </c>
      <c r="BJ1534" s="2">
        <f t="shared" si="731"/>
        <v>0</v>
      </c>
      <c r="BK1534" s="2">
        <f t="shared" si="731"/>
        <v>0</v>
      </c>
      <c r="BL1534" s="2">
        <f t="shared" si="731"/>
        <v>0</v>
      </c>
      <c r="BM1534" s="2">
        <f t="shared" si="731"/>
        <v>0</v>
      </c>
      <c r="BN1534" s="2">
        <f t="shared" si="731"/>
        <v>0</v>
      </c>
      <c r="BO1534" s="2">
        <f t="shared" si="731"/>
        <v>0</v>
      </c>
    </row>
    <row r="1535" spans="1:67" outlineLevel="2">
      <c r="B1535" s="14"/>
      <c r="E1535" s="178"/>
      <c r="F1535" s="178"/>
    </row>
    <row r="1536" spans="1:67" outlineLevel="1">
      <c r="A1536">
        <f>+A1528+1</f>
        <v>20</v>
      </c>
      <c r="B1536" s="13" t="s">
        <v>7</v>
      </c>
      <c r="C1536" s="159">
        <v>2032</v>
      </c>
      <c r="D1536" s="159">
        <v>12</v>
      </c>
      <c r="E1536" s="194">
        <v>2550</v>
      </c>
      <c r="F1536" s="195">
        <v>5.8</v>
      </c>
      <c r="G1536" s="159">
        <v>30</v>
      </c>
      <c r="H1536" s="59">
        <f>(DATE(C1536,12,31)-DATE(C1536,D1536,1)+1)/365</f>
        <v>8.4931506849315067E-2</v>
      </c>
      <c r="I1536" s="177">
        <f>+$C$7</f>
        <v>2.5000000000000001E-2</v>
      </c>
      <c r="J1536" s="2">
        <f>NPV($C$4,M1536:BO1536)+L1536</f>
        <v>22622.630809433456</v>
      </c>
      <c r="L1536" s="2">
        <f>+L1542</f>
        <v>0</v>
      </c>
      <c r="M1536" s="2">
        <f t="shared" ref="M1536:BO1536" si="732">+M1542</f>
        <v>0</v>
      </c>
      <c r="N1536" s="2">
        <f t="shared" si="732"/>
        <v>0</v>
      </c>
      <c r="O1536" s="2">
        <f t="shared" si="732"/>
        <v>0</v>
      </c>
      <c r="P1536" s="2">
        <f t="shared" si="732"/>
        <v>0</v>
      </c>
      <c r="Q1536" s="2">
        <f t="shared" si="732"/>
        <v>0</v>
      </c>
      <c r="R1536" s="2">
        <f t="shared" si="732"/>
        <v>0</v>
      </c>
      <c r="S1536" s="2">
        <f t="shared" si="732"/>
        <v>0</v>
      </c>
      <c r="T1536" s="2">
        <f t="shared" si="732"/>
        <v>0</v>
      </c>
      <c r="U1536" s="2">
        <f t="shared" si="732"/>
        <v>0</v>
      </c>
      <c r="V1536" s="2">
        <f t="shared" si="732"/>
        <v>0</v>
      </c>
      <c r="W1536" s="2">
        <f t="shared" si="732"/>
        <v>0</v>
      </c>
      <c r="X1536" s="2">
        <f t="shared" si="732"/>
        <v>0</v>
      </c>
      <c r="Y1536" s="2">
        <f t="shared" si="732"/>
        <v>0</v>
      </c>
      <c r="Z1536" s="2">
        <f t="shared" si="732"/>
        <v>0</v>
      </c>
      <c r="AA1536" s="2">
        <f t="shared" si="732"/>
        <v>0</v>
      </c>
      <c r="AB1536" s="2">
        <f t="shared" si="732"/>
        <v>0</v>
      </c>
      <c r="AC1536" s="2">
        <f t="shared" si="732"/>
        <v>0</v>
      </c>
      <c r="AD1536" s="2">
        <f t="shared" si="732"/>
        <v>0</v>
      </c>
      <c r="AE1536" s="2">
        <f t="shared" si="732"/>
        <v>0</v>
      </c>
      <c r="AF1536" s="2">
        <f t="shared" si="732"/>
        <v>376.78711595235313</v>
      </c>
      <c r="AG1536" s="2">
        <f t="shared" si="732"/>
        <v>7803.5167720873678</v>
      </c>
      <c r="AH1536" s="2">
        <f t="shared" si="732"/>
        <v>5527.4985985551966</v>
      </c>
      <c r="AI1536" s="2">
        <f t="shared" si="732"/>
        <v>5725.2144655107986</v>
      </c>
      <c r="AJ1536" s="2">
        <f t="shared" si="732"/>
        <v>6933.5004394936768</v>
      </c>
      <c r="AK1536" s="2">
        <f t="shared" si="732"/>
        <v>5337.5434358481016</v>
      </c>
      <c r="AL1536" s="2">
        <f t="shared" si="732"/>
        <v>5520.0425855588301</v>
      </c>
      <c r="AM1536" s="2">
        <f t="shared" si="732"/>
        <v>5711.8768024214014</v>
      </c>
      <c r="AN1536" s="2">
        <f t="shared" si="732"/>
        <v>5912.6441682635104</v>
      </c>
      <c r="AO1536" s="2">
        <f t="shared" si="732"/>
        <v>6159.8970207196171</v>
      </c>
      <c r="AP1536" s="2">
        <f t="shared" si="732"/>
        <v>6428.322163547552</v>
      </c>
      <c r="AQ1536" s="2">
        <f t="shared" si="732"/>
        <v>6715.5071379459459</v>
      </c>
      <c r="AR1536" s="2">
        <f t="shared" si="732"/>
        <v>6992.8338244160668</v>
      </c>
      <c r="AS1536" s="2">
        <f t="shared" si="732"/>
        <v>7418.8451209335944</v>
      </c>
      <c r="AT1536" s="2">
        <f t="shared" si="732"/>
        <v>7815.6713427464656</v>
      </c>
      <c r="AU1536" s="2">
        <f t="shared" si="732"/>
        <v>8262.5525373883465</v>
      </c>
      <c r="AV1536" s="2">
        <f t="shared" si="732"/>
        <v>8676.6961818643758</v>
      </c>
      <c r="AW1536" s="2">
        <f t="shared" si="732"/>
        <v>9368.531060049374</v>
      </c>
      <c r="AX1536" s="2">
        <f t="shared" si="732"/>
        <v>9584.5727778692435</v>
      </c>
      <c r="AY1536" s="2">
        <f t="shared" si="732"/>
        <v>7183.7539352995727</v>
      </c>
      <c r="AZ1536" s="2">
        <f t="shared" si="732"/>
        <v>7417.6679800377979</v>
      </c>
      <c r="BA1536" s="2">
        <f t="shared" si="732"/>
        <v>7690.2551317729722</v>
      </c>
      <c r="BB1536" s="2">
        <f t="shared" si="732"/>
        <v>7955.9162878805264</v>
      </c>
      <c r="BC1536" s="2">
        <f t="shared" si="732"/>
        <v>8230.6857872880501</v>
      </c>
      <c r="BD1536" s="2">
        <f t="shared" si="732"/>
        <v>8506.5816979819228</v>
      </c>
      <c r="BE1536" s="2">
        <f t="shared" si="732"/>
        <v>8825.8029670023425</v>
      </c>
      <c r="BF1536" s="2">
        <f t="shared" si="732"/>
        <v>9138.8990244263132</v>
      </c>
      <c r="BG1536" s="2">
        <f t="shared" si="732"/>
        <v>9480.513617915638</v>
      </c>
      <c r="BH1536" s="2">
        <f t="shared" si="732"/>
        <v>9797.2097526052821</v>
      </c>
      <c r="BI1536" s="2">
        <f t="shared" si="732"/>
        <v>10145.166069540042</v>
      </c>
      <c r="BJ1536" s="2">
        <f t="shared" si="732"/>
        <v>9485.9167334538961</v>
      </c>
      <c r="BK1536" s="2">
        <f t="shared" si="732"/>
        <v>0</v>
      </c>
      <c r="BL1536" s="2">
        <f t="shared" si="732"/>
        <v>0</v>
      </c>
      <c r="BM1536" s="2">
        <f t="shared" si="732"/>
        <v>0</v>
      </c>
      <c r="BN1536" s="2">
        <f t="shared" si="732"/>
        <v>0</v>
      </c>
      <c r="BO1536" s="2">
        <f t="shared" si="732"/>
        <v>0</v>
      </c>
    </row>
    <row r="1537" spans="1:67" outlineLevel="2">
      <c r="B1537" s="14" t="s">
        <v>324</v>
      </c>
      <c r="E1537" s="178"/>
      <c r="F1537" s="178"/>
      <c r="L1537" s="2">
        <f t="shared" ref="L1537:BO1537" si="733">IF(OR(L$10&lt;$C1536,L$10&gt;$C1536+$G1536),0,IF(L$10=$C1536,$E1536*(1+$I1536)^(L$10-$E$1382)*$H1536,IF(L$10=$C1536+$G1536,$E1536*(1+$I1536)^(L$10-$E$1382)*(1-$H1536),$E1536*(1+$I1536)^(L$10-$E$1382))))</f>
        <v>0</v>
      </c>
      <c r="M1537" s="2">
        <f t="shared" si="733"/>
        <v>0</v>
      </c>
      <c r="N1537" s="2">
        <f t="shared" si="733"/>
        <v>0</v>
      </c>
      <c r="O1537" s="2">
        <f t="shared" si="733"/>
        <v>0</v>
      </c>
      <c r="P1537" s="2">
        <f t="shared" si="733"/>
        <v>0</v>
      </c>
      <c r="Q1537" s="2">
        <f t="shared" si="733"/>
        <v>0</v>
      </c>
      <c r="R1537" s="2">
        <f t="shared" si="733"/>
        <v>0</v>
      </c>
      <c r="S1537" s="2">
        <f t="shared" si="733"/>
        <v>0</v>
      </c>
      <c r="T1537" s="2">
        <f t="shared" si="733"/>
        <v>0</v>
      </c>
      <c r="U1537" s="2">
        <f t="shared" si="733"/>
        <v>0</v>
      </c>
      <c r="V1537" s="2">
        <f t="shared" si="733"/>
        <v>0</v>
      </c>
      <c r="W1537" s="2">
        <f t="shared" si="733"/>
        <v>0</v>
      </c>
      <c r="X1537" s="2">
        <f t="shared" si="733"/>
        <v>0</v>
      </c>
      <c r="Y1537" s="2">
        <f t="shared" si="733"/>
        <v>0</v>
      </c>
      <c r="Z1537" s="2">
        <f t="shared" si="733"/>
        <v>0</v>
      </c>
      <c r="AA1537" s="2">
        <f t="shared" si="733"/>
        <v>0</v>
      </c>
      <c r="AB1537" s="2">
        <f t="shared" si="733"/>
        <v>0</v>
      </c>
      <c r="AC1537" s="2">
        <f t="shared" si="733"/>
        <v>0</v>
      </c>
      <c r="AD1537" s="2">
        <f t="shared" si="733"/>
        <v>0</v>
      </c>
      <c r="AE1537" s="2">
        <f t="shared" si="733"/>
        <v>0</v>
      </c>
      <c r="AF1537" s="2">
        <f t="shared" si="733"/>
        <v>354.8839167259062</v>
      </c>
      <c r="AG1537" s="2">
        <f t="shared" si="733"/>
        <v>4282.933720809021</v>
      </c>
      <c r="AH1537" s="2">
        <f t="shared" si="733"/>
        <v>4390.0070638292464</v>
      </c>
      <c r="AI1537" s="2">
        <f t="shared" si="733"/>
        <v>4499.7572404249777</v>
      </c>
      <c r="AJ1537" s="2">
        <f t="shared" si="733"/>
        <v>4612.2511714356015</v>
      </c>
      <c r="AK1537" s="2">
        <f t="shared" si="733"/>
        <v>4727.5574507214915</v>
      </c>
      <c r="AL1537" s="2">
        <f t="shared" si="733"/>
        <v>4845.7463869895282</v>
      </c>
      <c r="AM1537" s="2">
        <f t="shared" si="733"/>
        <v>4966.8900466642663</v>
      </c>
      <c r="AN1537" s="2">
        <f t="shared" si="733"/>
        <v>5091.062297830872</v>
      </c>
      <c r="AO1537" s="2">
        <f t="shared" si="733"/>
        <v>5218.3388552766446</v>
      </c>
      <c r="AP1537" s="2">
        <f t="shared" si="733"/>
        <v>5348.7973266585595</v>
      </c>
      <c r="AQ1537" s="2">
        <f t="shared" si="733"/>
        <v>5482.5172598250247</v>
      </c>
      <c r="AR1537" s="2">
        <f t="shared" si="733"/>
        <v>5619.5801913206496</v>
      </c>
      <c r="AS1537" s="2">
        <f t="shared" si="733"/>
        <v>5760.0696961036656</v>
      </c>
      <c r="AT1537" s="2">
        <f t="shared" si="733"/>
        <v>5904.0714385062565</v>
      </c>
      <c r="AU1537" s="2">
        <f t="shared" si="733"/>
        <v>6051.6732244689128</v>
      </c>
      <c r="AV1537" s="2">
        <f t="shared" si="733"/>
        <v>6202.9650550806355</v>
      </c>
      <c r="AW1537" s="2">
        <f t="shared" si="733"/>
        <v>6358.0391814576506</v>
      </c>
      <c r="AX1537" s="2">
        <f t="shared" si="733"/>
        <v>6516.9901609940907</v>
      </c>
      <c r="AY1537" s="2">
        <f t="shared" si="733"/>
        <v>6679.9149150189432</v>
      </c>
      <c r="AZ1537" s="2">
        <f t="shared" si="733"/>
        <v>6846.9127878944164</v>
      </c>
      <c r="BA1537" s="2">
        <f t="shared" si="733"/>
        <v>7018.0856075917764</v>
      </c>
      <c r="BB1537" s="2">
        <f t="shared" si="733"/>
        <v>7193.5377477815709</v>
      </c>
      <c r="BC1537" s="2">
        <f t="shared" si="733"/>
        <v>7373.3761914761099</v>
      </c>
      <c r="BD1537" s="2">
        <f t="shared" si="733"/>
        <v>7557.7105962630112</v>
      </c>
      <c r="BE1537" s="2">
        <f t="shared" si="733"/>
        <v>7746.6533611695868</v>
      </c>
      <c r="BF1537" s="2">
        <f t="shared" si="733"/>
        <v>7940.3196951988248</v>
      </c>
      <c r="BG1537" s="2">
        <f t="shared" si="733"/>
        <v>8138.8276875787978</v>
      </c>
      <c r="BH1537" s="2">
        <f t="shared" si="733"/>
        <v>8342.2983797682664</v>
      </c>
      <c r="BI1537" s="2">
        <f t="shared" si="733"/>
        <v>8550.8558392624727</v>
      </c>
      <c r="BJ1537" s="2">
        <f t="shared" si="733"/>
        <v>8020.2342371822115</v>
      </c>
      <c r="BK1537" s="2">
        <f t="shared" si="733"/>
        <v>0</v>
      </c>
      <c r="BL1537" s="2">
        <f t="shared" si="733"/>
        <v>0</v>
      </c>
      <c r="BM1537" s="2">
        <f t="shared" si="733"/>
        <v>0</v>
      </c>
      <c r="BN1537" s="2">
        <f t="shared" si="733"/>
        <v>0</v>
      </c>
      <c r="BO1537" s="2">
        <f t="shared" si="733"/>
        <v>0</v>
      </c>
    </row>
    <row r="1538" spans="1:67" outlineLevel="2">
      <c r="B1538" s="14"/>
      <c r="E1538" s="178"/>
      <c r="F1538" s="178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</row>
    <row r="1539" spans="1:67" outlineLevel="2">
      <c r="B1539" s="15" t="s">
        <v>325</v>
      </c>
      <c r="E1539" s="178"/>
      <c r="F1539" s="178"/>
      <c r="L1539" s="18">
        <v>0</v>
      </c>
      <c r="M1539" s="18">
        <v>0</v>
      </c>
      <c r="N1539" s="18">
        <v>0</v>
      </c>
      <c r="O1539" s="18">
        <v>0</v>
      </c>
      <c r="P1539" s="18">
        <v>0</v>
      </c>
      <c r="Q1539" s="18">
        <v>0</v>
      </c>
      <c r="R1539" s="18">
        <v>0</v>
      </c>
      <c r="S1539" s="18">
        <v>0</v>
      </c>
      <c r="T1539" s="18">
        <v>0</v>
      </c>
      <c r="U1539" s="18">
        <v>0</v>
      </c>
      <c r="V1539" s="18">
        <v>0</v>
      </c>
      <c r="W1539" s="18">
        <v>0</v>
      </c>
      <c r="X1539" s="18">
        <v>0</v>
      </c>
      <c r="Y1539" s="18">
        <v>0</v>
      </c>
      <c r="Z1539" s="18">
        <v>0</v>
      </c>
      <c r="AA1539" s="18">
        <v>0</v>
      </c>
      <c r="AB1539" s="18">
        <v>0</v>
      </c>
      <c r="AC1539" s="18">
        <v>0</v>
      </c>
      <c r="AD1539" s="18">
        <v>0</v>
      </c>
      <c r="AE1539" s="18">
        <v>0</v>
      </c>
      <c r="AF1539" s="18">
        <v>2.3046355247497559</v>
      </c>
      <c r="AG1539" s="18">
        <v>361.39773559570313</v>
      </c>
      <c r="AH1539" s="18">
        <v>113.91873168945313</v>
      </c>
      <c r="AI1539" s="18">
        <v>119.73503875732422</v>
      </c>
      <c r="AJ1539" s="18">
        <v>221.26922607421875</v>
      </c>
      <c r="AK1539" s="18">
        <v>56.727706909179688</v>
      </c>
      <c r="AL1539" s="18">
        <v>61.178977966308594</v>
      </c>
      <c r="AM1539" s="18">
        <v>65.944137573242188</v>
      </c>
      <c r="AN1539" s="18">
        <v>70.950363159179688</v>
      </c>
      <c r="AO1539" s="18">
        <v>79.328102111816406</v>
      </c>
      <c r="AP1539" s="18">
        <v>88.733718872070313</v>
      </c>
      <c r="AQ1539" s="18">
        <v>98.876182556152344</v>
      </c>
      <c r="AR1539" s="18">
        <v>107.43828582763672</v>
      </c>
      <c r="AS1539" s="18">
        <v>126.61117553710938</v>
      </c>
      <c r="AT1539" s="18">
        <v>142.35003662109375</v>
      </c>
      <c r="AU1539" s="18">
        <v>160.62078857421875</v>
      </c>
      <c r="AV1539" s="18">
        <v>175.33367919921875</v>
      </c>
      <c r="AW1539" s="18">
        <v>208.17398071289063</v>
      </c>
      <c r="AX1539" s="18">
        <v>206.94807434082031</v>
      </c>
      <c r="AY1539" s="18">
        <v>33.161415100097656</v>
      </c>
      <c r="AZ1539" s="18">
        <v>36.649433135986328</v>
      </c>
      <c r="BA1539" s="18">
        <v>42.108749389648438</v>
      </c>
      <c r="BB1539" s="18">
        <v>46.595108032226563</v>
      </c>
      <c r="BC1539" s="18">
        <v>51.119132995605469</v>
      </c>
      <c r="BD1539" s="18">
        <v>55.198738098144531</v>
      </c>
      <c r="BE1539" s="18">
        <v>61.246280670166016</v>
      </c>
      <c r="BF1539" s="18">
        <v>66.365287780761719</v>
      </c>
      <c r="BG1539" s="18">
        <v>72.477165222167969</v>
      </c>
      <c r="BH1539" s="18">
        <v>76.676628112792969</v>
      </c>
      <c r="BI1539" s="18">
        <v>81.973869323730469</v>
      </c>
      <c r="BJ1539" s="18">
        <v>73.522224426269531</v>
      </c>
      <c r="BK1539" s="18">
        <v>0</v>
      </c>
      <c r="BL1539" s="18">
        <v>0</v>
      </c>
      <c r="BM1539" s="18">
        <v>0</v>
      </c>
      <c r="BN1539" s="18">
        <v>0</v>
      </c>
      <c r="BO1539" s="18">
        <v>0</v>
      </c>
    </row>
    <row r="1540" spans="1:67" outlineLevel="2">
      <c r="B1540" s="14" t="s">
        <v>326</v>
      </c>
      <c r="E1540" s="178"/>
      <c r="F1540" s="178"/>
      <c r="L1540" s="2">
        <f t="shared" ref="L1540:BO1540" si="734">IF(L$10&lt;$C1536,0,$F1536*L1539*(1+$I1536)^(L$10-$E$1382))</f>
        <v>0</v>
      </c>
      <c r="M1540" s="2">
        <f t="shared" si="734"/>
        <v>0</v>
      </c>
      <c r="N1540" s="2">
        <f t="shared" si="734"/>
        <v>0</v>
      </c>
      <c r="O1540" s="2">
        <f t="shared" si="734"/>
        <v>0</v>
      </c>
      <c r="P1540" s="2">
        <f t="shared" si="734"/>
        <v>0</v>
      </c>
      <c r="Q1540" s="2">
        <f t="shared" si="734"/>
        <v>0</v>
      </c>
      <c r="R1540" s="2">
        <f t="shared" si="734"/>
        <v>0</v>
      </c>
      <c r="S1540" s="2">
        <f t="shared" si="734"/>
        <v>0</v>
      </c>
      <c r="T1540" s="2">
        <f t="shared" si="734"/>
        <v>0</v>
      </c>
      <c r="U1540" s="2">
        <f t="shared" si="734"/>
        <v>0</v>
      </c>
      <c r="V1540" s="2">
        <f t="shared" si="734"/>
        <v>0</v>
      </c>
      <c r="W1540" s="2">
        <f t="shared" si="734"/>
        <v>0</v>
      </c>
      <c r="X1540" s="2">
        <f t="shared" si="734"/>
        <v>0</v>
      </c>
      <c r="Y1540" s="2">
        <f t="shared" si="734"/>
        <v>0</v>
      </c>
      <c r="Z1540" s="2">
        <f t="shared" si="734"/>
        <v>0</v>
      </c>
      <c r="AA1540" s="2">
        <f t="shared" si="734"/>
        <v>0</v>
      </c>
      <c r="AB1540" s="2">
        <f t="shared" si="734"/>
        <v>0</v>
      </c>
      <c r="AC1540" s="2">
        <f t="shared" si="734"/>
        <v>0</v>
      </c>
      <c r="AD1540" s="2">
        <f t="shared" si="734"/>
        <v>0</v>
      </c>
      <c r="AE1540" s="2">
        <f t="shared" si="734"/>
        <v>0</v>
      </c>
      <c r="AF1540" s="2">
        <f t="shared" si="734"/>
        <v>21.903199226446951</v>
      </c>
      <c r="AG1540" s="2">
        <f t="shared" si="734"/>
        <v>3520.5830512783468</v>
      </c>
      <c r="AH1540" s="2">
        <f t="shared" si="734"/>
        <v>1137.4915347259503</v>
      </c>
      <c r="AI1540" s="2">
        <f t="shared" si="734"/>
        <v>1225.4572250858207</v>
      </c>
      <c r="AJ1540" s="2">
        <f t="shared" si="734"/>
        <v>2321.2492680580758</v>
      </c>
      <c r="AK1540" s="2">
        <f t="shared" si="734"/>
        <v>609.98598512661056</v>
      </c>
      <c r="AL1540" s="2">
        <f t="shared" si="734"/>
        <v>674.29619856930208</v>
      </c>
      <c r="AM1540" s="2">
        <f t="shared" si="734"/>
        <v>744.98675575713526</v>
      </c>
      <c r="AN1540" s="2">
        <f t="shared" si="734"/>
        <v>821.5818704326382</v>
      </c>
      <c r="AO1540" s="2">
        <f t="shared" si="734"/>
        <v>941.55816544297249</v>
      </c>
      <c r="AP1540" s="2">
        <f t="shared" si="734"/>
        <v>1079.5248368889925</v>
      </c>
      <c r="AQ1540" s="2">
        <f t="shared" si="734"/>
        <v>1232.989878120921</v>
      </c>
      <c r="AR1540" s="2">
        <f t="shared" si="734"/>
        <v>1373.2536330954169</v>
      </c>
      <c r="AS1540" s="2">
        <f t="shared" si="734"/>
        <v>1658.7754248299291</v>
      </c>
      <c r="AT1540" s="2">
        <f t="shared" si="734"/>
        <v>1911.5999042402086</v>
      </c>
      <c r="AU1540" s="2">
        <f t="shared" si="734"/>
        <v>2210.8793129194332</v>
      </c>
      <c r="AV1540" s="2">
        <f t="shared" si="734"/>
        <v>2473.7311267837413</v>
      </c>
      <c r="AW1540" s="2">
        <f t="shared" si="734"/>
        <v>3010.491878591723</v>
      </c>
      <c r="AX1540" s="2">
        <f t="shared" si="734"/>
        <v>3067.5826168751523</v>
      </c>
      <c r="AY1540" s="2">
        <f t="shared" si="734"/>
        <v>503.83902028062943</v>
      </c>
      <c r="AZ1540" s="2">
        <f t="shared" si="734"/>
        <v>570.75519214338181</v>
      </c>
      <c r="BA1540" s="2">
        <f t="shared" si="734"/>
        <v>672.16952418119536</v>
      </c>
      <c r="BB1540" s="2">
        <f t="shared" si="734"/>
        <v>762.37854009895511</v>
      </c>
      <c r="BC1540" s="2">
        <f t="shared" si="734"/>
        <v>857.30959581194111</v>
      </c>
      <c r="BD1540" s="2">
        <f t="shared" si="734"/>
        <v>948.87110171891106</v>
      </c>
      <c r="BE1540" s="2">
        <f t="shared" si="734"/>
        <v>1079.1496058327566</v>
      </c>
      <c r="BF1540" s="2">
        <f t="shared" si="734"/>
        <v>1198.5793292274891</v>
      </c>
      <c r="BG1540" s="2">
        <f t="shared" si="734"/>
        <v>1341.6859303368399</v>
      </c>
      <c r="BH1540" s="2">
        <f t="shared" si="734"/>
        <v>1454.911372837016</v>
      </c>
      <c r="BI1540" s="2">
        <f t="shared" si="734"/>
        <v>1594.3102302775706</v>
      </c>
      <c r="BJ1540" s="2">
        <f t="shared" si="734"/>
        <v>1465.6824962716846</v>
      </c>
      <c r="BK1540" s="2">
        <f t="shared" si="734"/>
        <v>0</v>
      </c>
      <c r="BL1540" s="2">
        <f t="shared" si="734"/>
        <v>0</v>
      </c>
      <c r="BM1540" s="2">
        <f t="shared" si="734"/>
        <v>0</v>
      </c>
      <c r="BN1540" s="2">
        <f t="shared" si="734"/>
        <v>0</v>
      </c>
      <c r="BO1540" s="2">
        <f t="shared" si="734"/>
        <v>0</v>
      </c>
    </row>
    <row r="1541" spans="1:67" outlineLevel="2">
      <c r="B1541" s="14"/>
      <c r="E1541" s="178"/>
      <c r="F1541" s="178"/>
    </row>
    <row r="1542" spans="1:67" outlineLevel="2">
      <c r="B1542" s="14" t="s">
        <v>17</v>
      </c>
      <c r="E1542" s="178"/>
      <c r="F1542" s="178"/>
      <c r="I1542" s="196" t="s">
        <v>567</v>
      </c>
      <c r="L1542" s="2">
        <f t="shared" ref="L1542:BO1542" si="735">SUM(L1537,L1540)</f>
        <v>0</v>
      </c>
      <c r="M1542" s="2">
        <f t="shared" si="735"/>
        <v>0</v>
      </c>
      <c r="N1542" s="2">
        <f t="shared" si="735"/>
        <v>0</v>
      </c>
      <c r="O1542" s="2">
        <f t="shared" si="735"/>
        <v>0</v>
      </c>
      <c r="P1542" s="2">
        <f t="shared" si="735"/>
        <v>0</v>
      </c>
      <c r="Q1542" s="2">
        <f t="shared" si="735"/>
        <v>0</v>
      </c>
      <c r="R1542" s="2">
        <f t="shared" si="735"/>
        <v>0</v>
      </c>
      <c r="S1542" s="2">
        <f t="shared" si="735"/>
        <v>0</v>
      </c>
      <c r="T1542" s="2">
        <f t="shared" si="735"/>
        <v>0</v>
      </c>
      <c r="U1542" s="2">
        <f t="shared" si="735"/>
        <v>0</v>
      </c>
      <c r="V1542" s="2">
        <f t="shared" si="735"/>
        <v>0</v>
      </c>
      <c r="W1542" s="2">
        <f t="shared" si="735"/>
        <v>0</v>
      </c>
      <c r="X1542" s="2">
        <f t="shared" si="735"/>
        <v>0</v>
      </c>
      <c r="Y1542" s="2">
        <f t="shared" si="735"/>
        <v>0</v>
      </c>
      <c r="Z1542" s="2">
        <f t="shared" si="735"/>
        <v>0</v>
      </c>
      <c r="AA1542" s="2">
        <f t="shared" si="735"/>
        <v>0</v>
      </c>
      <c r="AB1542" s="2">
        <f t="shared" si="735"/>
        <v>0</v>
      </c>
      <c r="AC1542" s="2">
        <f t="shared" si="735"/>
        <v>0</v>
      </c>
      <c r="AD1542" s="2">
        <f t="shared" si="735"/>
        <v>0</v>
      </c>
      <c r="AE1542" s="2">
        <f t="shared" si="735"/>
        <v>0</v>
      </c>
      <c r="AF1542" s="2">
        <f t="shared" si="735"/>
        <v>376.78711595235313</v>
      </c>
      <c r="AG1542" s="2">
        <f t="shared" si="735"/>
        <v>7803.5167720873678</v>
      </c>
      <c r="AH1542" s="2">
        <f t="shared" si="735"/>
        <v>5527.4985985551966</v>
      </c>
      <c r="AI1542" s="2">
        <f t="shared" si="735"/>
        <v>5725.2144655107986</v>
      </c>
      <c r="AJ1542" s="2">
        <f t="shared" si="735"/>
        <v>6933.5004394936768</v>
      </c>
      <c r="AK1542" s="2">
        <f t="shared" si="735"/>
        <v>5337.5434358481016</v>
      </c>
      <c r="AL1542" s="2">
        <f t="shared" si="735"/>
        <v>5520.0425855588301</v>
      </c>
      <c r="AM1542" s="2">
        <f t="shared" si="735"/>
        <v>5711.8768024214014</v>
      </c>
      <c r="AN1542" s="2">
        <f t="shared" si="735"/>
        <v>5912.6441682635104</v>
      </c>
      <c r="AO1542" s="2">
        <f t="shared" si="735"/>
        <v>6159.8970207196171</v>
      </c>
      <c r="AP1542" s="2">
        <f t="shared" si="735"/>
        <v>6428.322163547552</v>
      </c>
      <c r="AQ1542" s="2">
        <f t="shared" si="735"/>
        <v>6715.5071379459459</v>
      </c>
      <c r="AR1542" s="2">
        <f t="shared" si="735"/>
        <v>6992.8338244160668</v>
      </c>
      <c r="AS1542" s="2">
        <f t="shared" si="735"/>
        <v>7418.8451209335944</v>
      </c>
      <c r="AT1542" s="2">
        <f t="shared" si="735"/>
        <v>7815.6713427464656</v>
      </c>
      <c r="AU1542" s="2">
        <f t="shared" si="735"/>
        <v>8262.5525373883465</v>
      </c>
      <c r="AV1542" s="2">
        <f t="shared" si="735"/>
        <v>8676.6961818643758</v>
      </c>
      <c r="AW1542" s="2">
        <f t="shared" si="735"/>
        <v>9368.531060049374</v>
      </c>
      <c r="AX1542" s="2">
        <f t="shared" si="735"/>
        <v>9584.5727778692435</v>
      </c>
      <c r="AY1542" s="2">
        <f t="shared" si="735"/>
        <v>7183.7539352995727</v>
      </c>
      <c r="AZ1542" s="2">
        <f t="shared" si="735"/>
        <v>7417.6679800377979</v>
      </c>
      <c r="BA1542" s="2">
        <f t="shared" si="735"/>
        <v>7690.2551317729722</v>
      </c>
      <c r="BB1542" s="2">
        <f t="shared" si="735"/>
        <v>7955.9162878805264</v>
      </c>
      <c r="BC1542" s="2">
        <f t="shared" si="735"/>
        <v>8230.6857872880501</v>
      </c>
      <c r="BD1542" s="2">
        <f t="shared" si="735"/>
        <v>8506.5816979819228</v>
      </c>
      <c r="BE1542" s="2">
        <f t="shared" si="735"/>
        <v>8825.8029670023425</v>
      </c>
      <c r="BF1542" s="2">
        <f t="shared" si="735"/>
        <v>9138.8990244263132</v>
      </c>
      <c r="BG1542" s="2">
        <f t="shared" si="735"/>
        <v>9480.513617915638</v>
      </c>
      <c r="BH1542" s="2">
        <f t="shared" si="735"/>
        <v>9797.2097526052821</v>
      </c>
      <c r="BI1542" s="2">
        <f t="shared" si="735"/>
        <v>10145.166069540042</v>
      </c>
      <c r="BJ1542" s="2">
        <f t="shared" si="735"/>
        <v>9485.9167334538961</v>
      </c>
      <c r="BK1542" s="2">
        <f t="shared" si="735"/>
        <v>0</v>
      </c>
      <c r="BL1542" s="2">
        <f t="shared" si="735"/>
        <v>0</v>
      </c>
      <c r="BM1542" s="2">
        <f t="shared" si="735"/>
        <v>0</v>
      </c>
      <c r="BN1542" s="2">
        <f t="shared" si="735"/>
        <v>0</v>
      </c>
      <c r="BO1542" s="2">
        <f t="shared" si="735"/>
        <v>0</v>
      </c>
    </row>
    <row r="1543" spans="1:67" outlineLevel="2">
      <c r="B1543" s="14"/>
      <c r="E1543" s="178"/>
      <c r="F1543" s="178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</row>
    <row r="1544" spans="1:67" outlineLevel="1">
      <c r="A1544">
        <f>+A1536+1</f>
        <v>21</v>
      </c>
      <c r="B1544" s="13" t="s">
        <v>630</v>
      </c>
      <c r="C1544" s="159">
        <v>2032</v>
      </c>
      <c r="D1544" s="159">
        <v>12</v>
      </c>
      <c r="E1544" s="194">
        <v>0</v>
      </c>
      <c r="F1544" s="195">
        <v>0</v>
      </c>
      <c r="G1544" s="159">
        <v>4</v>
      </c>
      <c r="H1544" s="59">
        <f>(DATE(C1544,12,31)-DATE(C1544,D1544,1)+1)/365</f>
        <v>8.4931506849315067E-2</v>
      </c>
      <c r="I1544" s="177">
        <f>+$C$7</f>
        <v>2.5000000000000001E-2</v>
      </c>
      <c r="J1544" s="2">
        <f>NPV($C$4,M1544:BO1544)+L1544</f>
        <v>0</v>
      </c>
      <c r="L1544" s="2">
        <f>+L1550</f>
        <v>0</v>
      </c>
      <c r="M1544" s="2">
        <f t="shared" ref="M1544:BO1544" si="736">+M1550</f>
        <v>0</v>
      </c>
      <c r="N1544" s="2">
        <f t="shared" si="736"/>
        <v>0</v>
      </c>
      <c r="O1544" s="2">
        <f t="shared" si="736"/>
        <v>0</v>
      </c>
      <c r="P1544" s="2">
        <f t="shared" si="736"/>
        <v>0</v>
      </c>
      <c r="Q1544" s="2">
        <f t="shared" si="736"/>
        <v>0</v>
      </c>
      <c r="R1544" s="2">
        <f t="shared" si="736"/>
        <v>0</v>
      </c>
      <c r="S1544" s="2">
        <f t="shared" si="736"/>
        <v>0</v>
      </c>
      <c r="T1544" s="2">
        <f t="shared" si="736"/>
        <v>0</v>
      </c>
      <c r="U1544" s="2">
        <f t="shared" si="736"/>
        <v>0</v>
      </c>
      <c r="V1544" s="2">
        <f t="shared" si="736"/>
        <v>0</v>
      </c>
      <c r="W1544" s="2">
        <f t="shared" si="736"/>
        <v>0</v>
      </c>
      <c r="X1544" s="2">
        <f t="shared" si="736"/>
        <v>0</v>
      </c>
      <c r="Y1544" s="2">
        <f t="shared" si="736"/>
        <v>0</v>
      </c>
      <c r="Z1544" s="2">
        <f t="shared" si="736"/>
        <v>0</v>
      </c>
      <c r="AA1544" s="2">
        <f t="shared" si="736"/>
        <v>0</v>
      </c>
      <c r="AB1544" s="2">
        <f t="shared" si="736"/>
        <v>0</v>
      </c>
      <c r="AC1544" s="2">
        <f t="shared" si="736"/>
        <v>0</v>
      </c>
      <c r="AD1544" s="2">
        <f t="shared" si="736"/>
        <v>0</v>
      </c>
      <c r="AE1544" s="2">
        <f t="shared" si="736"/>
        <v>0</v>
      </c>
      <c r="AF1544" s="2">
        <f t="shared" si="736"/>
        <v>0</v>
      </c>
      <c r="AG1544" s="2">
        <f t="shared" si="736"/>
        <v>0</v>
      </c>
      <c r="AH1544" s="2">
        <f t="shared" si="736"/>
        <v>0</v>
      </c>
      <c r="AI1544" s="2">
        <f t="shared" si="736"/>
        <v>0</v>
      </c>
      <c r="AJ1544" s="2">
        <f t="shared" si="736"/>
        <v>0</v>
      </c>
      <c r="AK1544" s="2">
        <f t="shared" si="736"/>
        <v>0</v>
      </c>
      <c r="AL1544" s="2">
        <f t="shared" si="736"/>
        <v>0</v>
      </c>
      <c r="AM1544" s="2">
        <f t="shared" si="736"/>
        <v>0</v>
      </c>
      <c r="AN1544" s="2">
        <f t="shared" si="736"/>
        <v>0</v>
      </c>
      <c r="AO1544" s="2">
        <f t="shared" si="736"/>
        <v>0</v>
      </c>
      <c r="AP1544" s="2">
        <f t="shared" si="736"/>
        <v>0</v>
      </c>
      <c r="AQ1544" s="2">
        <f t="shared" si="736"/>
        <v>0</v>
      </c>
      <c r="AR1544" s="2">
        <f t="shared" si="736"/>
        <v>0</v>
      </c>
      <c r="AS1544" s="2">
        <f t="shared" si="736"/>
        <v>0</v>
      </c>
      <c r="AT1544" s="2">
        <f t="shared" si="736"/>
        <v>0</v>
      </c>
      <c r="AU1544" s="2">
        <f t="shared" si="736"/>
        <v>0</v>
      </c>
      <c r="AV1544" s="2">
        <f t="shared" si="736"/>
        <v>0</v>
      </c>
      <c r="AW1544" s="2">
        <f t="shared" si="736"/>
        <v>0</v>
      </c>
      <c r="AX1544" s="2">
        <f t="shared" si="736"/>
        <v>0</v>
      </c>
      <c r="AY1544" s="2">
        <f t="shared" si="736"/>
        <v>0</v>
      </c>
      <c r="AZ1544" s="2">
        <f t="shared" si="736"/>
        <v>0</v>
      </c>
      <c r="BA1544" s="2">
        <f t="shared" si="736"/>
        <v>0</v>
      </c>
      <c r="BB1544" s="2">
        <f t="shared" si="736"/>
        <v>0</v>
      </c>
      <c r="BC1544" s="2">
        <f t="shared" si="736"/>
        <v>0</v>
      </c>
      <c r="BD1544" s="2">
        <f t="shared" si="736"/>
        <v>0</v>
      </c>
      <c r="BE1544" s="2">
        <f t="shared" si="736"/>
        <v>0</v>
      </c>
      <c r="BF1544" s="2">
        <f t="shared" si="736"/>
        <v>0</v>
      </c>
      <c r="BG1544" s="2">
        <f t="shared" si="736"/>
        <v>0</v>
      </c>
      <c r="BH1544" s="2">
        <f t="shared" si="736"/>
        <v>0</v>
      </c>
      <c r="BI1544" s="2">
        <f t="shared" si="736"/>
        <v>0</v>
      </c>
      <c r="BJ1544" s="2">
        <f t="shared" si="736"/>
        <v>0</v>
      </c>
      <c r="BK1544" s="2">
        <f t="shared" si="736"/>
        <v>0</v>
      </c>
      <c r="BL1544" s="2">
        <f t="shared" si="736"/>
        <v>0</v>
      </c>
      <c r="BM1544" s="2">
        <f t="shared" si="736"/>
        <v>0</v>
      </c>
      <c r="BN1544" s="2">
        <f t="shared" si="736"/>
        <v>0</v>
      </c>
      <c r="BO1544" s="2">
        <f t="shared" si="736"/>
        <v>0</v>
      </c>
    </row>
    <row r="1545" spans="1:67" outlineLevel="2">
      <c r="B1545" s="14" t="s">
        <v>324</v>
      </c>
      <c r="E1545" s="178"/>
      <c r="F1545" s="178"/>
      <c r="L1545" s="2">
        <f t="shared" ref="L1545:BO1545" si="737">IF(OR(L$10&lt;$C1544,L$10&gt;$C1544+$G1544),0,IF(L$10=$C1544,$E1544*(1+$I1544)^(L$10-$E$1382)*$H1544,IF(L$10=$C1544+$G1544,$E1544*(1+$I1544)^(L$10-$E$1382)*(1-$H1544),$E1544*(1+$I1544)^(L$10-$E$1382))))</f>
        <v>0</v>
      </c>
      <c r="M1545" s="2">
        <f t="shared" si="737"/>
        <v>0</v>
      </c>
      <c r="N1545" s="2">
        <f t="shared" si="737"/>
        <v>0</v>
      </c>
      <c r="O1545" s="2">
        <f t="shared" si="737"/>
        <v>0</v>
      </c>
      <c r="P1545" s="2">
        <f t="shared" si="737"/>
        <v>0</v>
      </c>
      <c r="Q1545" s="2">
        <f t="shared" si="737"/>
        <v>0</v>
      </c>
      <c r="R1545" s="2">
        <f t="shared" si="737"/>
        <v>0</v>
      </c>
      <c r="S1545" s="2">
        <f t="shared" si="737"/>
        <v>0</v>
      </c>
      <c r="T1545" s="2">
        <f t="shared" si="737"/>
        <v>0</v>
      </c>
      <c r="U1545" s="2">
        <f t="shared" si="737"/>
        <v>0</v>
      </c>
      <c r="V1545" s="2">
        <f t="shared" si="737"/>
        <v>0</v>
      </c>
      <c r="W1545" s="2">
        <f t="shared" si="737"/>
        <v>0</v>
      </c>
      <c r="X1545" s="2">
        <f t="shared" si="737"/>
        <v>0</v>
      </c>
      <c r="Y1545" s="2">
        <f t="shared" si="737"/>
        <v>0</v>
      </c>
      <c r="Z1545" s="2">
        <f t="shared" si="737"/>
        <v>0</v>
      </c>
      <c r="AA1545" s="2">
        <f t="shared" si="737"/>
        <v>0</v>
      </c>
      <c r="AB1545" s="2">
        <f t="shared" si="737"/>
        <v>0</v>
      </c>
      <c r="AC1545" s="2">
        <f t="shared" si="737"/>
        <v>0</v>
      </c>
      <c r="AD1545" s="2">
        <f t="shared" si="737"/>
        <v>0</v>
      </c>
      <c r="AE1545" s="2">
        <f t="shared" si="737"/>
        <v>0</v>
      </c>
      <c r="AF1545" s="2">
        <f t="shared" si="737"/>
        <v>0</v>
      </c>
      <c r="AG1545" s="2">
        <f t="shared" si="737"/>
        <v>0</v>
      </c>
      <c r="AH1545" s="2">
        <f t="shared" si="737"/>
        <v>0</v>
      </c>
      <c r="AI1545" s="2">
        <f t="shared" si="737"/>
        <v>0</v>
      </c>
      <c r="AJ1545" s="2">
        <f t="shared" si="737"/>
        <v>0</v>
      </c>
      <c r="AK1545" s="2">
        <f t="shared" si="737"/>
        <v>0</v>
      </c>
      <c r="AL1545" s="2">
        <f t="shared" si="737"/>
        <v>0</v>
      </c>
      <c r="AM1545" s="2">
        <f t="shared" si="737"/>
        <v>0</v>
      </c>
      <c r="AN1545" s="2">
        <f t="shared" si="737"/>
        <v>0</v>
      </c>
      <c r="AO1545" s="2">
        <f t="shared" si="737"/>
        <v>0</v>
      </c>
      <c r="AP1545" s="2">
        <f t="shared" si="737"/>
        <v>0</v>
      </c>
      <c r="AQ1545" s="2">
        <f t="shared" si="737"/>
        <v>0</v>
      </c>
      <c r="AR1545" s="2">
        <f t="shared" si="737"/>
        <v>0</v>
      </c>
      <c r="AS1545" s="2">
        <f t="shared" si="737"/>
        <v>0</v>
      </c>
      <c r="AT1545" s="2">
        <f t="shared" si="737"/>
        <v>0</v>
      </c>
      <c r="AU1545" s="2">
        <f t="shared" si="737"/>
        <v>0</v>
      </c>
      <c r="AV1545" s="2">
        <f t="shared" si="737"/>
        <v>0</v>
      </c>
      <c r="AW1545" s="2">
        <f t="shared" si="737"/>
        <v>0</v>
      </c>
      <c r="AX1545" s="2">
        <f t="shared" si="737"/>
        <v>0</v>
      </c>
      <c r="AY1545" s="2">
        <f t="shared" si="737"/>
        <v>0</v>
      </c>
      <c r="AZ1545" s="2">
        <f t="shared" si="737"/>
        <v>0</v>
      </c>
      <c r="BA1545" s="2">
        <f t="shared" si="737"/>
        <v>0</v>
      </c>
      <c r="BB1545" s="2">
        <f t="shared" si="737"/>
        <v>0</v>
      </c>
      <c r="BC1545" s="2">
        <f t="shared" si="737"/>
        <v>0</v>
      </c>
      <c r="BD1545" s="2">
        <f t="shared" si="737"/>
        <v>0</v>
      </c>
      <c r="BE1545" s="2">
        <f t="shared" si="737"/>
        <v>0</v>
      </c>
      <c r="BF1545" s="2">
        <f t="shared" si="737"/>
        <v>0</v>
      </c>
      <c r="BG1545" s="2">
        <f t="shared" si="737"/>
        <v>0</v>
      </c>
      <c r="BH1545" s="2">
        <f t="shared" si="737"/>
        <v>0</v>
      </c>
      <c r="BI1545" s="2">
        <f t="shared" si="737"/>
        <v>0</v>
      </c>
      <c r="BJ1545" s="2">
        <f t="shared" si="737"/>
        <v>0</v>
      </c>
      <c r="BK1545" s="2">
        <f t="shared" si="737"/>
        <v>0</v>
      </c>
      <c r="BL1545" s="2">
        <f t="shared" si="737"/>
        <v>0</v>
      </c>
      <c r="BM1545" s="2">
        <f t="shared" si="737"/>
        <v>0</v>
      </c>
      <c r="BN1545" s="2">
        <f t="shared" si="737"/>
        <v>0</v>
      </c>
      <c r="BO1545" s="2">
        <f t="shared" si="737"/>
        <v>0</v>
      </c>
    </row>
    <row r="1546" spans="1:67" outlineLevel="2">
      <c r="B1546" s="14"/>
      <c r="E1546" s="178"/>
      <c r="F1546" s="178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</row>
    <row r="1547" spans="1:67" outlineLevel="2">
      <c r="B1547" s="15" t="s">
        <v>325</v>
      </c>
      <c r="E1547" s="178"/>
      <c r="F1547" s="178"/>
      <c r="L1547" s="18">
        <v>0</v>
      </c>
      <c r="M1547" s="18">
        <v>0</v>
      </c>
      <c r="N1547" s="18">
        <v>0</v>
      </c>
      <c r="O1547" s="18">
        <v>0</v>
      </c>
      <c r="P1547" s="18">
        <v>0</v>
      </c>
      <c r="Q1547" s="18">
        <v>0</v>
      </c>
      <c r="R1547" s="18">
        <v>0</v>
      </c>
      <c r="S1547" s="18">
        <v>0</v>
      </c>
      <c r="T1547" s="18">
        <v>0</v>
      </c>
      <c r="U1547" s="18">
        <v>0</v>
      </c>
      <c r="V1547" s="18">
        <v>0</v>
      </c>
      <c r="W1547" s="18">
        <v>0</v>
      </c>
      <c r="X1547" s="18">
        <v>0</v>
      </c>
      <c r="Y1547" s="18">
        <v>0</v>
      </c>
      <c r="Z1547" s="18">
        <v>0</v>
      </c>
      <c r="AA1547" s="18">
        <v>0</v>
      </c>
      <c r="AB1547" s="18">
        <v>0</v>
      </c>
      <c r="AC1547" s="18">
        <v>0</v>
      </c>
      <c r="AD1547" s="18">
        <v>0</v>
      </c>
      <c r="AE1547" s="18">
        <v>0</v>
      </c>
      <c r="AF1547" s="18">
        <v>0</v>
      </c>
      <c r="AG1547" s="18">
        <v>0</v>
      </c>
      <c r="AH1547" s="18">
        <v>0</v>
      </c>
      <c r="AI1547" s="18">
        <v>0</v>
      </c>
      <c r="AJ1547" s="18">
        <v>0</v>
      </c>
      <c r="AK1547" s="18">
        <v>0</v>
      </c>
      <c r="AL1547" s="18">
        <v>0</v>
      </c>
      <c r="AM1547" s="18">
        <v>0</v>
      </c>
      <c r="AN1547" s="18">
        <v>0</v>
      </c>
      <c r="AO1547" s="18">
        <v>0</v>
      </c>
      <c r="AP1547" s="18">
        <v>0</v>
      </c>
      <c r="AQ1547" s="18">
        <v>0</v>
      </c>
      <c r="AR1547" s="18">
        <v>0</v>
      </c>
      <c r="AS1547" s="18">
        <v>0</v>
      </c>
      <c r="AT1547" s="18">
        <v>0</v>
      </c>
      <c r="AU1547" s="18">
        <v>0</v>
      </c>
      <c r="AV1547" s="18">
        <v>0</v>
      </c>
      <c r="AW1547" s="18">
        <v>0</v>
      </c>
      <c r="AX1547" s="18">
        <v>0</v>
      </c>
      <c r="AY1547" s="18">
        <v>0</v>
      </c>
      <c r="AZ1547" s="18">
        <v>0</v>
      </c>
      <c r="BA1547" s="18">
        <v>0</v>
      </c>
      <c r="BB1547" s="18">
        <v>0</v>
      </c>
      <c r="BC1547" s="18">
        <v>0</v>
      </c>
      <c r="BD1547" s="18">
        <v>0</v>
      </c>
      <c r="BE1547" s="18">
        <v>0</v>
      </c>
      <c r="BF1547" s="18">
        <v>0</v>
      </c>
      <c r="BG1547" s="18">
        <v>0</v>
      </c>
      <c r="BH1547" s="18">
        <v>0</v>
      </c>
      <c r="BI1547" s="18">
        <v>0</v>
      </c>
      <c r="BJ1547" s="18">
        <v>0</v>
      </c>
      <c r="BK1547" s="18">
        <v>0</v>
      </c>
      <c r="BL1547" s="18">
        <v>0</v>
      </c>
      <c r="BM1547" s="18">
        <v>0</v>
      </c>
      <c r="BN1547" s="18">
        <v>0</v>
      </c>
      <c r="BO1547" s="18">
        <v>0</v>
      </c>
    </row>
    <row r="1548" spans="1:67" outlineLevel="2">
      <c r="B1548" s="14" t="s">
        <v>326</v>
      </c>
      <c r="E1548" s="178"/>
      <c r="F1548" s="178"/>
      <c r="L1548" s="2">
        <f t="shared" ref="L1548:BO1548" si="738">IF(L$10&lt;$C1544,0,$F1544*L1547*(1+$I1544)^(L$10-$E$1382))</f>
        <v>0</v>
      </c>
      <c r="M1548" s="2">
        <f t="shared" si="738"/>
        <v>0</v>
      </c>
      <c r="N1548" s="2">
        <f t="shared" si="738"/>
        <v>0</v>
      </c>
      <c r="O1548" s="2">
        <f t="shared" si="738"/>
        <v>0</v>
      </c>
      <c r="P1548" s="2">
        <f t="shared" si="738"/>
        <v>0</v>
      </c>
      <c r="Q1548" s="2">
        <f t="shared" si="738"/>
        <v>0</v>
      </c>
      <c r="R1548" s="2">
        <f t="shared" si="738"/>
        <v>0</v>
      </c>
      <c r="S1548" s="2">
        <f t="shared" si="738"/>
        <v>0</v>
      </c>
      <c r="T1548" s="2">
        <f t="shared" si="738"/>
        <v>0</v>
      </c>
      <c r="U1548" s="2">
        <f t="shared" si="738"/>
        <v>0</v>
      </c>
      <c r="V1548" s="2">
        <f t="shared" si="738"/>
        <v>0</v>
      </c>
      <c r="W1548" s="2">
        <f t="shared" si="738"/>
        <v>0</v>
      </c>
      <c r="X1548" s="2">
        <f t="shared" si="738"/>
        <v>0</v>
      </c>
      <c r="Y1548" s="2">
        <f t="shared" si="738"/>
        <v>0</v>
      </c>
      <c r="Z1548" s="2">
        <f t="shared" si="738"/>
        <v>0</v>
      </c>
      <c r="AA1548" s="2">
        <f t="shared" si="738"/>
        <v>0</v>
      </c>
      <c r="AB1548" s="2">
        <f t="shared" si="738"/>
        <v>0</v>
      </c>
      <c r="AC1548" s="2">
        <f t="shared" si="738"/>
        <v>0</v>
      </c>
      <c r="AD1548" s="2">
        <f t="shared" si="738"/>
        <v>0</v>
      </c>
      <c r="AE1548" s="2">
        <f t="shared" si="738"/>
        <v>0</v>
      </c>
      <c r="AF1548" s="2">
        <f t="shared" si="738"/>
        <v>0</v>
      </c>
      <c r="AG1548" s="2">
        <f t="shared" si="738"/>
        <v>0</v>
      </c>
      <c r="AH1548" s="2">
        <f t="shared" si="738"/>
        <v>0</v>
      </c>
      <c r="AI1548" s="2">
        <f t="shared" si="738"/>
        <v>0</v>
      </c>
      <c r="AJ1548" s="2">
        <f t="shared" si="738"/>
        <v>0</v>
      </c>
      <c r="AK1548" s="2">
        <f t="shared" si="738"/>
        <v>0</v>
      </c>
      <c r="AL1548" s="2">
        <f t="shared" si="738"/>
        <v>0</v>
      </c>
      <c r="AM1548" s="2">
        <f t="shared" si="738"/>
        <v>0</v>
      </c>
      <c r="AN1548" s="2">
        <f t="shared" si="738"/>
        <v>0</v>
      </c>
      <c r="AO1548" s="2">
        <f t="shared" si="738"/>
        <v>0</v>
      </c>
      <c r="AP1548" s="2">
        <f t="shared" si="738"/>
        <v>0</v>
      </c>
      <c r="AQ1548" s="2">
        <f t="shared" si="738"/>
        <v>0</v>
      </c>
      <c r="AR1548" s="2">
        <f t="shared" si="738"/>
        <v>0</v>
      </c>
      <c r="AS1548" s="2">
        <f t="shared" si="738"/>
        <v>0</v>
      </c>
      <c r="AT1548" s="2">
        <f t="shared" si="738"/>
        <v>0</v>
      </c>
      <c r="AU1548" s="2">
        <f t="shared" si="738"/>
        <v>0</v>
      </c>
      <c r="AV1548" s="2">
        <f t="shared" si="738"/>
        <v>0</v>
      </c>
      <c r="AW1548" s="2">
        <f t="shared" si="738"/>
        <v>0</v>
      </c>
      <c r="AX1548" s="2">
        <f t="shared" si="738"/>
        <v>0</v>
      </c>
      <c r="AY1548" s="2">
        <f t="shared" si="738"/>
        <v>0</v>
      </c>
      <c r="AZ1548" s="2">
        <f t="shared" si="738"/>
        <v>0</v>
      </c>
      <c r="BA1548" s="2">
        <f t="shared" si="738"/>
        <v>0</v>
      </c>
      <c r="BB1548" s="2">
        <f t="shared" si="738"/>
        <v>0</v>
      </c>
      <c r="BC1548" s="2">
        <f t="shared" si="738"/>
        <v>0</v>
      </c>
      <c r="BD1548" s="2">
        <f t="shared" si="738"/>
        <v>0</v>
      </c>
      <c r="BE1548" s="2">
        <f t="shared" si="738"/>
        <v>0</v>
      </c>
      <c r="BF1548" s="2">
        <f t="shared" si="738"/>
        <v>0</v>
      </c>
      <c r="BG1548" s="2">
        <f t="shared" si="738"/>
        <v>0</v>
      </c>
      <c r="BH1548" s="2">
        <f t="shared" si="738"/>
        <v>0</v>
      </c>
      <c r="BI1548" s="2">
        <f t="shared" si="738"/>
        <v>0</v>
      </c>
      <c r="BJ1548" s="2">
        <f t="shared" si="738"/>
        <v>0</v>
      </c>
      <c r="BK1548" s="2">
        <f t="shared" si="738"/>
        <v>0</v>
      </c>
      <c r="BL1548" s="2">
        <f t="shared" si="738"/>
        <v>0</v>
      </c>
      <c r="BM1548" s="2">
        <f t="shared" si="738"/>
        <v>0</v>
      </c>
      <c r="BN1548" s="2">
        <f t="shared" si="738"/>
        <v>0</v>
      </c>
      <c r="BO1548" s="2">
        <f t="shared" si="738"/>
        <v>0</v>
      </c>
    </row>
    <row r="1549" spans="1:67" outlineLevel="2">
      <c r="B1549" s="14"/>
      <c r="E1549" s="178"/>
      <c r="F1549" s="178"/>
    </row>
    <row r="1550" spans="1:67" outlineLevel="2">
      <c r="B1550" s="14" t="s">
        <v>17</v>
      </c>
      <c r="E1550" s="178"/>
      <c r="F1550" s="178"/>
      <c r="I1550" s="196" t="s">
        <v>336</v>
      </c>
      <c r="L1550" s="2">
        <f t="shared" ref="L1550:BO1550" si="739">SUM(L1545,L1548)</f>
        <v>0</v>
      </c>
      <c r="M1550" s="2">
        <f t="shared" si="739"/>
        <v>0</v>
      </c>
      <c r="N1550" s="2">
        <f t="shared" si="739"/>
        <v>0</v>
      </c>
      <c r="O1550" s="2">
        <f t="shared" si="739"/>
        <v>0</v>
      </c>
      <c r="P1550" s="2">
        <f t="shared" si="739"/>
        <v>0</v>
      </c>
      <c r="Q1550" s="2">
        <f t="shared" si="739"/>
        <v>0</v>
      </c>
      <c r="R1550" s="2">
        <f t="shared" si="739"/>
        <v>0</v>
      </c>
      <c r="S1550" s="2">
        <f t="shared" si="739"/>
        <v>0</v>
      </c>
      <c r="T1550" s="2">
        <f t="shared" si="739"/>
        <v>0</v>
      </c>
      <c r="U1550" s="2">
        <f t="shared" si="739"/>
        <v>0</v>
      </c>
      <c r="V1550" s="2">
        <f t="shared" si="739"/>
        <v>0</v>
      </c>
      <c r="W1550" s="2">
        <f t="shared" si="739"/>
        <v>0</v>
      </c>
      <c r="X1550" s="2">
        <f t="shared" si="739"/>
        <v>0</v>
      </c>
      <c r="Y1550" s="2">
        <f t="shared" si="739"/>
        <v>0</v>
      </c>
      <c r="Z1550" s="2">
        <f t="shared" si="739"/>
        <v>0</v>
      </c>
      <c r="AA1550" s="2">
        <f t="shared" si="739"/>
        <v>0</v>
      </c>
      <c r="AB1550" s="2">
        <f t="shared" si="739"/>
        <v>0</v>
      </c>
      <c r="AC1550" s="2">
        <f t="shared" si="739"/>
        <v>0</v>
      </c>
      <c r="AD1550" s="2">
        <f t="shared" si="739"/>
        <v>0</v>
      </c>
      <c r="AE1550" s="2">
        <f t="shared" si="739"/>
        <v>0</v>
      </c>
      <c r="AF1550" s="2">
        <f t="shared" si="739"/>
        <v>0</v>
      </c>
      <c r="AG1550" s="2">
        <f t="shared" si="739"/>
        <v>0</v>
      </c>
      <c r="AH1550" s="2">
        <f t="shared" si="739"/>
        <v>0</v>
      </c>
      <c r="AI1550" s="2">
        <f t="shared" si="739"/>
        <v>0</v>
      </c>
      <c r="AJ1550" s="2">
        <f t="shared" si="739"/>
        <v>0</v>
      </c>
      <c r="AK1550" s="2">
        <f t="shared" si="739"/>
        <v>0</v>
      </c>
      <c r="AL1550" s="2">
        <f t="shared" si="739"/>
        <v>0</v>
      </c>
      <c r="AM1550" s="2">
        <f t="shared" si="739"/>
        <v>0</v>
      </c>
      <c r="AN1550" s="2">
        <f t="shared" si="739"/>
        <v>0</v>
      </c>
      <c r="AO1550" s="2">
        <f t="shared" si="739"/>
        <v>0</v>
      </c>
      <c r="AP1550" s="2">
        <f t="shared" si="739"/>
        <v>0</v>
      </c>
      <c r="AQ1550" s="2">
        <f t="shared" si="739"/>
        <v>0</v>
      </c>
      <c r="AR1550" s="2">
        <f t="shared" si="739"/>
        <v>0</v>
      </c>
      <c r="AS1550" s="2">
        <f t="shared" si="739"/>
        <v>0</v>
      </c>
      <c r="AT1550" s="2">
        <f t="shared" si="739"/>
        <v>0</v>
      </c>
      <c r="AU1550" s="2">
        <f t="shared" si="739"/>
        <v>0</v>
      </c>
      <c r="AV1550" s="2">
        <f t="shared" si="739"/>
        <v>0</v>
      </c>
      <c r="AW1550" s="2">
        <f t="shared" si="739"/>
        <v>0</v>
      </c>
      <c r="AX1550" s="2">
        <f t="shared" si="739"/>
        <v>0</v>
      </c>
      <c r="AY1550" s="2">
        <f t="shared" si="739"/>
        <v>0</v>
      </c>
      <c r="AZ1550" s="2">
        <f t="shared" si="739"/>
        <v>0</v>
      </c>
      <c r="BA1550" s="2">
        <f t="shared" si="739"/>
        <v>0</v>
      </c>
      <c r="BB1550" s="2">
        <f t="shared" si="739"/>
        <v>0</v>
      </c>
      <c r="BC1550" s="2">
        <f t="shared" si="739"/>
        <v>0</v>
      </c>
      <c r="BD1550" s="2">
        <f t="shared" si="739"/>
        <v>0</v>
      </c>
      <c r="BE1550" s="2">
        <f t="shared" si="739"/>
        <v>0</v>
      </c>
      <c r="BF1550" s="2">
        <f t="shared" si="739"/>
        <v>0</v>
      </c>
      <c r="BG1550" s="2">
        <f t="shared" si="739"/>
        <v>0</v>
      </c>
      <c r="BH1550" s="2">
        <f t="shared" si="739"/>
        <v>0</v>
      </c>
      <c r="BI1550" s="2">
        <f t="shared" si="739"/>
        <v>0</v>
      </c>
      <c r="BJ1550" s="2">
        <f t="shared" si="739"/>
        <v>0</v>
      </c>
      <c r="BK1550" s="2">
        <f t="shared" si="739"/>
        <v>0</v>
      </c>
      <c r="BL1550" s="2">
        <f t="shared" si="739"/>
        <v>0</v>
      </c>
      <c r="BM1550" s="2">
        <f t="shared" si="739"/>
        <v>0</v>
      </c>
      <c r="BN1550" s="2">
        <f t="shared" si="739"/>
        <v>0</v>
      </c>
      <c r="BO1550" s="2">
        <f t="shared" si="739"/>
        <v>0</v>
      </c>
    </row>
    <row r="1551" spans="1:67" outlineLevel="2">
      <c r="B1551" s="14"/>
      <c r="E1551" s="178"/>
      <c r="F1551" s="178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</row>
    <row r="1552" spans="1:67" outlineLevel="1">
      <c r="A1552">
        <f>+A1544+1</f>
        <v>22</v>
      </c>
      <c r="B1552" s="13" t="s">
        <v>631</v>
      </c>
      <c r="C1552" s="159">
        <v>2033</v>
      </c>
      <c r="D1552" s="159">
        <v>12</v>
      </c>
      <c r="E1552" s="194">
        <v>2550</v>
      </c>
      <c r="F1552" s="195">
        <v>5.8</v>
      </c>
      <c r="G1552" s="159">
        <v>30</v>
      </c>
      <c r="H1552" s="59">
        <f>(DATE(C1552,12,31)-DATE(C1552,D1552,1)+1)/365</f>
        <v>8.4931506849315067E-2</v>
      </c>
      <c r="I1552" s="177">
        <f>+$C$7</f>
        <v>2.5000000000000001E-2</v>
      </c>
      <c r="J1552" s="2">
        <f>NPV($C$4,M1552:BO1552)+L1552</f>
        <v>45064.6947888621</v>
      </c>
      <c r="L1552" s="2">
        <f>+L1558</f>
        <v>0</v>
      </c>
      <c r="M1552" s="2">
        <f t="shared" ref="M1552:BO1552" si="740">+M1558</f>
        <v>0</v>
      </c>
      <c r="N1552" s="2">
        <f t="shared" si="740"/>
        <v>0</v>
      </c>
      <c r="O1552" s="2">
        <f t="shared" si="740"/>
        <v>0</v>
      </c>
      <c r="P1552" s="2">
        <f t="shared" si="740"/>
        <v>0</v>
      </c>
      <c r="Q1552" s="2">
        <f t="shared" si="740"/>
        <v>0</v>
      </c>
      <c r="R1552" s="2">
        <f t="shared" si="740"/>
        <v>0</v>
      </c>
      <c r="S1552" s="2">
        <f t="shared" si="740"/>
        <v>0</v>
      </c>
      <c r="T1552" s="2">
        <f t="shared" si="740"/>
        <v>0</v>
      </c>
      <c r="U1552" s="2">
        <f t="shared" si="740"/>
        <v>0</v>
      </c>
      <c r="V1552" s="2">
        <f t="shared" si="740"/>
        <v>0</v>
      </c>
      <c r="W1552" s="2">
        <f t="shared" si="740"/>
        <v>0</v>
      </c>
      <c r="X1552" s="2">
        <f t="shared" si="740"/>
        <v>0</v>
      </c>
      <c r="Y1552" s="2">
        <f t="shared" si="740"/>
        <v>0</v>
      </c>
      <c r="Z1552" s="2">
        <f t="shared" si="740"/>
        <v>0</v>
      </c>
      <c r="AA1552" s="2">
        <f t="shared" si="740"/>
        <v>0</v>
      </c>
      <c r="AB1552" s="2">
        <f t="shared" si="740"/>
        <v>0</v>
      </c>
      <c r="AC1552" s="2">
        <f t="shared" si="740"/>
        <v>0</v>
      </c>
      <c r="AD1552" s="2">
        <f t="shared" si="740"/>
        <v>0</v>
      </c>
      <c r="AE1552" s="2">
        <f t="shared" si="740"/>
        <v>0</v>
      </c>
      <c r="AF1552" s="2">
        <f t="shared" si="740"/>
        <v>0</v>
      </c>
      <c r="AG1552" s="2">
        <f t="shared" si="740"/>
        <v>1265.9116627507028</v>
      </c>
      <c r="AH1552" s="2">
        <f t="shared" si="740"/>
        <v>12983.384946975031</v>
      </c>
      <c r="AI1552" s="2">
        <f t="shared" si="740"/>
        <v>13514.529701538504</v>
      </c>
      <c r="AJ1552" s="2">
        <f t="shared" si="740"/>
        <v>15322.581189970871</v>
      </c>
      <c r="AK1552" s="2">
        <f t="shared" si="740"/>
        <v>11093.874206752234</v>
      </c>
      <c r="AL1552" s="2">
        <f t="shared" si="740"/>
        <v>11837.867255520152</v>
      </c>
      <c r="AM1552" s="2">
        <f t="shared" si="740"/>
        <v>12607.550572130425</v>
      </c>
      <c r="AN1552" s="2">
        <f t="shared" si="740"/>
        <v>13370.288960126054</v>
      </c>
      <c r="AO1552" s="2">
        <f t="shared" si="740"/>
        <v>14247.078636106575</v>
      </c>
      <c r="AP1552" s="2">
        <f t="shared" si="740"/>
        <v>15098.06820920441</v>
      </c>
      <c r="AQ1552" s="2">
        <f t="shared" si="740"/>
        <v>15993.796787750704</v>
      </c>
      <c r="AR1552" s="2">
        <f t="shared" si="740"/>
        <v>16917.557802859508</v>
      </c>
      <c r="AS1552" s="2">
        <f t="shared" si="740"/>
        <v>17818.642698876778</v>
      </c>
      <c r="AT1552" s="2">
        <f t="shared" si="740"/>
        <v>18754.844401337599</v>
      </c>
      <c r="AU1552" s="2">
        <f t="shared" si="740"/>
        <v>19686.703595458443</v>
      </c>
      <c r="AV1552" s="2">
        <f t="shared" si="740"/>
        <v>20653.905869132603</v>
      </c>
      <c r="AW1552" s="2">
        <f t="shared" si="740"/>
        <v>21473.286691898575</v>
      </c>
      <c r="AX1552" s="2">
        <f t="shared" si="740"/>
        <v>21065.452939244617</v>
      </c>
      <c r="AY1552" s="2">
        <f t="shared" si="740"/>
        <v>10747.738744281569</v>
      </c>
      <c r="AZ1552" s="2">
        <f t="shared" si="740"/>
        <v>11360.679357331184</v>
      </c>
      <c r="BA1552" s="2">
        <f t="shared" si="740"/>
        <v>12212.215596372447</v>
      </c>
      <c r="BB1552" s="2">
        <f t="shared" si="740"/>
        <v>12989.171737196019</v>
      </c>
      <c r="BC1552" s="2">
        <f t="shared" si="740"/>
        <v>13796.149009946088</v>
      </c>
      <c r="BD1552" s="2">
        <f t="shared" si="740"/>
        <v>14575.105051065482</v>
      </c>
      <c r="BE1552" s="2">
        <f t="shared" si="740"/>
        <v>15620.753365801498</v>
      </c>
      <c r="BF1552" s="2">
        <f t="shared" si="740"/>
        <v>16587.199461540822</v>
      </c>
      <c r="BG1552" s="2">
        <f t="shared" si="740"/>
        <v>17569.191067871358</v>
      </c>
      <c r="BH1552" s="2">
        <f t="shared" si="740"/>
        <v>18483.424375974788</v>
      </c>
      <c r="BI1552" s="2">
        <f t="shared" si="740"/>
        <v>19499.08727407633</v>
      </c>
      <c r="BJ1552" s="2">
        <f t="shared" si="740"/>
        <v>18931.711636118758</v>
      </c>
      <c r="BK1552" s="2">
        <f t="shared" si="740"/>
        <v>9808.9361114887688</v>
      </c>
      <c r="BL1552" s="2">
        <f t="shared" si="740"/>
        <v>0</v>
      </c>
      <c r="BM1552" s="2">
        <f t="shared" si="740"/>
        <v>0</v>
      </c>
      <c r="BN1552" s="2">
        <f t="shared" si="740"/>
        <v>0</v>
      </c>
      <c r="BO1552" s="2">
        <f t="shared" si="740"/>
        <v>0</v>
      </c>
    </row>
    <row r="1553" spans="1:67" outlineLevel="2">
      <c r="B1553" s="14" t="s">
        <v>324</v>
      </c>
      <c r="E1553" s="178"/>
      <c r="F1553" s="178"/>
      <c r="L1553" s="2">
        <f t="shared" ref="L1553:BO1553" si="741">IF(OR(L$10&lt;$C1552,L$10&gt;$C1552+$G1552),0,IF(L$10=$C1552,$E1552*(1+$I1552)^(L$10-$E$1382)*$H1552,IF(L$10=$C1552+$G1552,$E1552*(1+$I1552)^(L$10-$E$1382)*(1-$H1552),$E1552*(1+$I1552)^(L$10-$E$1382))))</f>
        <v>0</v>
      </c>
      <c r="M1553" s="2">
        <f t="shared" si="741"/>
        <v>0</v>
      </c>
      <c r="N1553" s="2">
        <f t="shared" si="741"/>
        <v>0</v>
      </c>
      <c r="O1553" s="2">
        <f t="shared" si="741"/>
        <v>0</v>
      </c>
      <c r="P1553" s="2">
        <f t="shared" si="741"/>
        <v>0</v>
      </c>
      <c r="Q1553" s="2">
        <f t="shared" si="741"/>
        <v>0</v>
      </c>
      <c r="R1553" s="2">
        <f t="shared" si="741"/>
        <v>0</v>
      </c>
      <c r="S1553" s="2">
        <f t="shared" si="741"/>
        <v>0</v>
      </c>
      <c r="T1553" s="2">
        <f t="shared" si="741"/>
        <v>0</v>
      </c>
      <c r="U1553" s="2">
        <f t="shared" si="741"/>
        <v>0</v>
      </c>
      <c r="V1553" s="2">
        <f t="shared" si="741"/>
        <v>0</v>
      </c>
      <c r="W1553" s="2">
        <f t="shared" si="741"/>
        <v>0</v>
      </c>
      <c r="X1553" s="2">
        <f t="shared" si="741"/>
        <v>0</v>
      </c>
      <c r="Y1553" s="2">
        <f t="shared" si="741"/>
        <v>0</v>
      </c>
      <c r="Z1553" s="2">
        <f t="shared" si="741"/>
        <v>0</v>
      </c>
      <c r="AA1553" s="2">
        <f t="shared" si="741"/>
        <v>0</v>
      </c>
      <c r="AB1553" s="2">
        <f t="shared" si="741"/>
        <v>0</v>
      </c>
      <c r="AC1553" s="2">
        <f t="shared" si="741"/>
        <v>0</v>
      </c>
      <c r="AD1553" s="2">
        <f t="shared" si="741"/>
        <v>0</v>
      </c>
      <c r="AE1553" s="2">
        <f t="shared" si="741"/>
        <v>0</v>
      </c>
      <c r="AF1553" s="2">
        <f t="shared" si="741"/>
        <v>0</v>
      </c>
      <c r="AG1553" s="2">
        <f t="shared" si="741"/>
        <v>363.75601464405383</v>
      </c>
      <c r="AH1553" s="2">
        <f t="shared" si="741"/>
        <v>4390.0070638292464</v>
      </c>
      <c r="AI1553" s="2">
        <f t="shared" si="741"/>
        <v>4499.7572404249777</v>
      </c>
      <c r="AJ1553" s="2">
        <f t="shared" si="741"/>
        <v>4612.2511714356015</v>
      </c>
      <c r="AK1553" s="2">
        <f t="shared" si="741"/>
        <v>4727.5574507214915</v>
      </c>
      <c r="AL1553" s="2">
        <f t="shared" si="741"/>
        <v>4845.7463869895282</v>
      </c>
      <c r="AM1553" s="2">
        <f t="shared" si="741"/>
        <v>4966.8900466642663</v>
      </c>
      <c r="AN1553" s="2">
        <f t="shared" si="741"/>
        <v>5091.062297830872</v>
      </c>
      <c r="AO1553" s="2">
        <f t="shared" si="741"/>
        <v>5218.3388552766446</v>
      </c>
      <c r="AP1553" s="2">
        <f t="shared" si="741"/>
        <v>5348.7973266585595</v>
      </c>
      <c r="AQ1553" s="2">
        <f t="shared" si="741"/>
        <v>5482.5172598250247</v>
      </c>
      <c r="AR1553" s="2">
        <f t="shared" si="741"/>
        <v>5619.5801913206496</v>
      </c>
      <c r="AS1553" s="2">
        <f t="shared" si="741"/>
        <v>5760.0696961036656</v>
      </c>
      <c r="AT1553" s="2">
        <f t="shared" si="741"/>
        <v>5904.0714385062565</v>
      </c>
      <c r="AU1553" s="2">
        <f t="shared" si="741"/>
        <v>6051.6732244689128</v>
      </c>
      <c r="AV1553" s="2">
        <f t="shared" si="741"/>
        <v>6202.9650550806355</v>
      </c>
      <c r="AW1553" s="2">
        <f t="shared" si="741"/>
        <v>6358.0391814576506</v>
      </c>
      <c r="AX1553" s="2">
        <f t="shared" si="741"/>
        <v>6516.9901609940907</v>
      </c>
      <c r="AY1553" s="2">
        <f t="shared" si="741"/>
        <v>6679.9149150189432</v>
      </c>
      <c r="AZ1553" s="2">
        <f t="shared" si="741"/>
        <v>6846.9127878944164</v>
      </c>
      <c r="BA1553" s="2">
        <f t="shared" si="741"/>
        <v>7018.0856075917764</v>
      </c>
      <c r="BB1553" s="2">
        <f t="shared" si="741"/>
        <v>7193.5377477815709</v>
      </c>
      <c r="BC1553" s="2">
        <f t="shared" si="741"/>
        <v>7373.3761914761099</v>
      </c>
      <c r="BD1553" s="2">
        <f t="shared" si="741"/>
        <v>7557.7105962630112</v>
      </c>
      <c r="BE1553" s="2">
        <f t="shared" si="741"/>
        <v>7746.6533611695868</v>
      </c>
      <c r="BF1553" s="2">
        <f t="shared" si="741"/>
        <v>7940.3196951988248</v>
      </c>
      <c r="BG1553" s="2">
        <f t="shared" si="741"/>
        <v>8138.8276875787978</v>
      </c>
      <c r="BH1553" s="2">
        <f t="shared" si="741"/>
        <v>8342.2983797682664</v>
      </c>
      <c r="BI1553" s="2">
        <f t="shared" si="741"/>
        <v>8550.8558392624727</v>
      </c>
      <c r="BJ1553" s="2">
        <f t="shared" si="741"/>
        <v>8764.6272352440337</v>
      </c>
      <c r="BK1553" s="2">
        <f t="shared" si="741"/>
        <v>8220.7400931117681</v>
      </c>
      <c r="BL1553" s="2">
        <f t="shared" si="741"/>
        <v>0</v>
      </c>
      <c r="BM1553" s="2">
        <f t="shared" si="741"/>
        <v>0</v>
      </c>
      <c r="BN1553" s="2">
        <f t="shared" si="741"/>
        <v>0</v>
      </c>
      <c r="BO1553" s="2">
        <f t="shared" si="741"/>
        <v>0</v>
      </c>
    </row>
    <row r="1554" spans="1:67" outlineLevel="2">
      <c r="B1554" s="14"/>
      <c r="E1554" s="178"/>
      <c r="F1554" s="178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</row>
    <row r="1555" spans="1:67" outlineLevel="2">
      <c r="B1555" s="15" t="s">
        <v>325</v>
      </c>
      <c r="E1555" s="178"/>
      <c r="F1555" s="178"/>
      <c r="L1555" s="18">
        <v>0</v>
      </c>
      <c r="M1555" s="18">
        <v>0</v>
      </c>
      <c r="N1555" s="18">
        <v>0</v>
      </c>
      <c r="O1555" s="18">
        <v>0</v>
      </c>
      <c r="P1555" s="18">
        <v>0</v>
      </c>
      <c r="Q1555" s="18">
        <v>0</v>
      </c>
      <c r="R1555" s="18">
        <v>0</v>
      </c>
      <c r="S1555" s="18">
        <v>0</v>
      </c>
      <c r="T1555" s="18">
        <v>0</v>
      </c>
      <c r="U1555" s="18">
        <v>0</v>
      </c>
      <c r="V1555" s="18">
        <v>0</v>
      </c>
      <c r="W1555" s="18">
        <v>0</v>
      </c>
      <c r="X1555" s="18">
        <v>0</v>
      </c>
      <c r="Y1555" s="18">
        <v>0</v>
      </c>
      <c r="Z1555" s="18">
        <v>0</v>
      </c>
      <c r="AA1555" s="18">
        <v>0</v>
      </c>
      <c r="AB1555" s="18">
        <v>0</v>
      </c>
      <c r="AC1555" s="18">
        <v>0</v>
      </c>
      <c r="AD1555" s="18">
        <v>0</v>
      </c>
      <c r="AE1555" s="18">
        <v>0</v>
      </c>
      <c r="AF1555" s="18">
        <v>0</v>
      </c>
      <c r="AG1555" s="18">
        <v>92.608810424804688</v>
      </c>
      <c r="AH1555" s="18">
        <v>860.618896484375</v>
      </c>
      <c r="AI1555" s="18">
        <v>880.8011474609375</v>
      </c>
      <c r="AJ1555" s="18">
        <v>1020.9443969726563</v>
      </c>
      <c r="AK1555" s="18">
        <v>592.05712890625</v>
      </c>
      <c r="AL1555" s="18">
        <v>634.39599609375</v>
      </c>
      <c r="AM1555" s="18">
        <v>676.329833984375</v>
      </c>
      <c r="AN1555" s="18">
        <v>714.97943115234375</v>
      </c>
      <c r="AO1555" s="18">
        <v>760.6888427734375</v>
      </c>
      <c r="AP1555" s="18">
        <v>801.3609619140625</v>
      </c>
      <c r="AQ1555" s="18">
        <v>842.9227294921875</v>
      </c>
      <c r="AR1555" s="18">
        <v>883.9119873046875</v>
      </c>
      <c r="AS1555" s="18">
        <v>920.407958984375</v>
      </c>
      <c r="AT1555" s="18">
        <v>956.9512939453125</v>
      </c>
      <c r="AU1555" s="18">
        <v>990.58746337890625</v>
      </c>
      <c r="AV1555" s="18">
        <v>1024.257080078125</v>
      </c>
      <c r="AW1555" s="18">
        <v>1045.211669921875</v>
      </c>
      <c r="AX1555" s="18">
        <v>981.48175048828125</v>
      </c>
      <c r="AY1555" s="18">
        <v>267.73391723632813</v>
      </c>
      <c r="AZ1555" s="18">
        <v>289.83877563476563</v>
      </c>
      <c r="BA1555" s="18">
        <v>325.3916015625</v>
      </c>
      <c r="BB1555" s="18">
        <v>354.21798706054688</v>
      </c>
      <c r="BC1555" s="18">
        <v>382.97317504882813</v>
      </c>
      <c r="BD1555" s="18">
        <v>408.22332763671875</v>
      </c>
      <c r="BE1555" s="18">
        <v>446.8883056640625</v>
      </c>
      <c r="BF1555" s="18">
        <v>478.77737426757813</v>
      </c>
      <c r="BG1555" s="18">
        <v>509.42324829101563</v>
      </c>
      <c r="BH1555" s="18">
        <v>534.45684814453125</v>
      </c>
      <c r="BI1555" s="18">
        <v>562.91986083984375</v>
      </c>
      <c r="BJ1555" s="18">
        <v>510.005859375</v>
      </c>
      <c r="BK1555" s="18">
        <v>77.724685668945313</v>
      </c>
      <c r="BL1555" s="18">
        <v>0</v>
      </c>
      <c r="BM1555" s="18">
        <v>0</v>
      </c>
      <c r="BN1555" s="18">
        <v>0</v>
      </c>
      <c r="BO1555" s="18">
        <v>0</v>
      </c>
    </row>
    <row r="1556" spans="1:67" outlineLevel="2">
      <c r="B1556" s="14" t="s">
        <v>326</v>
      </c>
      <c r="E1556" s="178"/>
      <c r="F1556" s="178"/>
      <c r="L1556" s="2">
        <f t="shared" ref="L1556:BO1556" si="742">IF(L$10&lt;$C1552,0,$F1552*L1555*(1+$I1552)^(L$10-$E$1382))</f>
        <v>0</v>
      </c>
      <c r="M1556" s="2">
        <f t="shared" si="742"/>
        <v>0</v>
      </c>
      <c r="N1556" s="2">
        <f t="shared" si="742"/>
        <v>0</v>
      </c>
      <c r="O1556" s="2">
        <f t="shared" si="742"/>
        <v>0</v>
      </c>
      <c r="P1556" s="2">
        <f t="shared" si="742"/>
        <v>0</v>
      </c>
      <c r="Q1556" s="2">
        <f t="shared" si="742"/>
        <v>0</v>
      </c>
      <c r="R1556" s="2">
        <f t="shared" si="742"/>
        <v>0</v>
      </c>
      <c r="S1556" s="2">
        <f t="shared" si="742"/>
        <v>0</v>
      </c>
      <c r="T1556" s="2">
        <f t="shared" si="742"/>
        <v>0</v>
      </c>
      <c r="U1556" s="2">
        <f t="shared" si="742"/>
        <v>0</v>
      </c>
      <c r="V1556" s="2">
        <f t="shared" si="742"/>
        <v>0</v>
      </c>
      <c r="W1556" s="2">
        <f t="shared" si="742"/>
        <v>0</v>
      </c>
      <c r="X1556" s="2">
        <f t="shared" si="742"/>
        <v>0</v>
      </c>
      <c r="Y1556" s="2">
        <f t="shared" si="742"/>
        <v>0</v>
      </c>
      <c r="Z1556" s="2">
        <f t="shared" si="742"/>
        <v>0</v>
      </c>
      <c r="AA1556" s="2">
        <f t="shared" si="742"/>
        <v>0</v>
      </c>
      <c r="AB1556" s="2">
        <f t="shared" si="742"/>
        <v>0</v>
      </c>
      <c r="AC1556" s="2">
        <f t="shared" si="742"/>
        <v>0</v>
      </c>
      <c r="AD1556" s="2">
        <f t="shared" si="742"/>
        <v>0</v>
      </c>
      <c r="AE1556" s="2">
        <f t="shared" si="742"/>
        <v>0</v>
      </c>
      <c r="AF1556" s="2">
        <f t="shared" si="742"/>
        <v>0</v>
      </c>
      <c r="AG1556" s="2">
        <f t="shared" si="742"/>
        <v>902.15564810664887</v>
      </c>
      <c r="AH1556" s="2">
        <f t="shared" si="742"/>
        <v>8593.3778831457857</v>
      </c>
      <c r="AI1556" s="2">
        <f t="shared" si="742"/>
        <v>9014.7724611135272</v>
      </c>
      <c r="AJ1556" s="2">
        <f t="shared" si="742"/>
        <v>10710.330018535269</v>
      </c>
      <c r="AK1556" s="2">
        <f t="shared" si="742"/>
        <v>6366.3167560307429</v>
      </c>
      <c r="AL1556" s="2">
        <f t="shared" si="742"/>
        <v>6992.1208685306228</v>
      </c>
      <c r="AM1556" s="2">
        <f t="shared" si="742"/>
        <v>7640.6605254661599</v>
      </c>
      <c r="AN1556" s="2">
        <f t="shared" si="742"/>
        <v>8279.2266622951811</v>
      </c>
      <c r="AO1556" s="2">
        <f t="shared" si="742"/>
        <v>9028.7397808299302</v>
      </c>
      <c r="AP1556" s="2">
        <f t="shared" si="742"/>
        <v>9749.2708825458503</v>
      </c>
      <c r="AQ1556" s="2">
        <f t="shared" si="742"/>
        <v>10511.279527925679</v>
      </c>
      <c r="AR1556" s="2">
        <f t="shared" si="742"/>
        <v>11297.977611538859</v>
      </c>
      <c r="AS1556" s="2">
        <f t="shared" si="742"/>
        <v>12058.573002773113</v>
      </c>
      <c r="AT1556" s="2">
        <f t="shared" si="742"/>
        <v>12850.772962831343</v>
      </c>
      <c r="AU1556" s="2">
        <f t="shared" si="742"/>
        <v>13635.030370989529</v>
      </c>
      <c r="AV1556" s="2">
        <f t="shared" si="742"/>
        <v>14450.940814051966</v>
      </c>
      <c r="AW1556" s="2">
        <f t="shared" si="742"/>
        <v>15115.247510440926</v>
      </c>
      <c r="AX1556" s="2">
        <f t="shared" si="742"/>
        <v>14548.462778250525</v>
      </c>
      <c r="AY1556" s="2">
        <f t="shared" si="742"/>
        <v>4067.8238292626256</v>
      </c>
      <c r="AZ1556" s="2">
        <f t="shared" si="742"/>
        <v>4513.766569436767</v>
      </c>
      <c r="BA1556" s="2">
        <f t="shared" si="742"/>
        <v>5194.1299887806708</v>
      </c>
      <c r="BB1556" s="2">
        <f t="shared" si="742"/>
        <v>5795.6339894144467</v>
      </c>
      <c r="BC1556" s="2">
        <f t="shared" si="742"/>
        <v>6422.7728184699781</v>
      </c>
      <c r="BD1556" s="2">
        <f t="shared" si="742"/>
        <v>7017.394454802471</v>
      </c>
      <c r="BE1556" s="2">
        <f t="shared" si="742"/>
        <v>7874.1000046319105</v>
      </c>
      <c r="BF1556" s="2">
        <f t="shared" si="742"/>
        <v>8646.8797663419973</v>
      </c>
      <c r="BG1556" s="2">
        <f t="shared" si="742"/>
        <v>9430.3633802925597</v>
      </c>
      <c r="BH1556" s="2">
        <f t="shared" si="742"/>
        <v>10141.125996206521</v>
      </c>
      <c r="BI1556" s="2">
        <f t="shared" si="742"/>
        <v>10948.231434813857</v>
      </c>
      <c r="BJ1556" s="2">
        <f t="shared" si="742"/>
        <v>10167.084400874724</v>
      </c>
      <c r="BK1556" s="2">
        <f t="shared" si="742"/>
        <v>1588.1960183770016</v>
      </c>
      <c r="BL1556" s="2">
        <f t="shared" si="742"/>
        <v>0</v>
      </c>
      <c r="BM1556" s="2">
        <f t="shared" si="742"/>
        <v>0</v>
      </c>
      <c r="BN1556" s="2">
        <f t="shared" si="742"/>
        <v>0</v>
      </c>
      <c r="BO1556" s="2">
        <f t="shared" si="742"/>
        <v>0</v>
      </c>
    </row>
    <row r="1557" spans="1:67" outlineLevel="2">
      <c r="B1557" s="14"/>
      <c r="E1557" s="178"/>
      <c r="F1557" s="178"/>
    </row>
    <row r="1558" spans="1:67" outlineLevel="2">
      <c r="B1558" s="14" t="s">
        <v>17</v>
      </c>
      <c r="E1558" s="178"/>
      <c r="F1558" s="178"/>
      <c r="I1558" s="196" t="s">
        <v>567</v>
      </c>
      <c r="L1558" s="2">
        <f t="shared" ref="L1558:BO1558" si="743">SUM(L1553,L1556)</f>
        <v>0</v>
      </c>
      <c r="M1558" s="2">
        <f t="shared" si="743"/>
        <v>0</v>
      </c>
      <c r="N1558" s="2">
        <f t="shared" si="743"/>
        <v>0</v>
      </c>
      <c r="O1558" s="2">
        <f t="shared" si="743"/>
        <v>0</v>
      </c>
      <c r="P1558" s="2">
        <f t="shared" si="743"/>
        <v>0</v>
      </c>
      <c r="Q1558" s="2">
        <f t="shared" si="743"/>
        <v>0</v>
      </c>
      <c r="R1558" s="2">
        <f t="shared" si="743"/>
        <v>0</v>
      </c>
      <c r="S1558" s="2">
        <f t="shared" si="743"/>
        <v>0</v>
      </c>
      <c r="T1558" s="2">
        <f t="shared" si="743"/>
        <v>0</v>
      </c>
      <c r="U1558" s="2">
        <f t="shared" si="743"/>
        <v>0</v>
      </c>
      <c r="V1558" s="2">
        <f t="shared" si="743"/>
        <v>0</v>
      </c>
      <c r="W1558" s="2">
        <f t="shared" si="743"/>
        <v>0</v>
      </c>
      <c r="X1558" s="2">
        <f t="shared" si="743"/>
        <v>0</v>
      </c>
      <c r="Y1558" s="2">
        <f t="shared" si="743"/>
        <v>0</v>
      </c>
      <c r="Z1558" s="2">
        <f t="shared" si="743"/>
        <v>0</v>
      </c>
      <c r="AA1558" s="2">
        <f t="shared" si="743"/>
        <v>0</v>
      </c>
      <c r="AB1558" s="2">
        <f t="shared" si="743"/>
        <v>0</v>
      </c>
      <c r="AC1558" s="2">
        <f t="shared" si="743"/>
        <v>0</v>
      </c>
      <c r="AD1558" s="2">
        <f t="shared" si="743"/>
        <v>0</v>
      </c>
      <c r="AE1558" s="2">
        <f t="shared" si="743"/>
        <v>0</v>
      </c>
      <c r="AF1558" s="2">
        <f t="shared" si="743"/>
        <v>0</v>
      </c>
      <c r="AG1558" s="2">
        <f t="shared" si="743"/>
        <v>1265.9116627507028</v>
      </c>
      <c r="AH1558" s="2">
        <f t="shared" si="743"/>
        <v>12983.384946975031</v>
      </c>
      <c r="AI1558" s="2">
        <f t="shared" si="743"/>
        <v>13514.529701538504</v>
      </c>
      <c r="AJ1558" s="2">
        <f t="shared" si="743"/>
        <v>15322.581189970871</v>
      </c>
      <c r="AK1558" s="2">
        <f t="shared" si="743"/>
        <v>11093.874206752234</v>
      </c>
      <c r="AL1558" s="2">
        <f t="shared" si="743"/>
        <v>11837.867255520152</v>
      </c>
      <c r="AM1558" s="2">
        <f t="shared" si="743"/>
        <v>12607.550572130425</v>
      </c>
      <c r="AN1558" s="2">
        <f t="shared" si="743"/>
        <v>13370.288960126054</v>
      </c>
      <c r="AO1558" s="2">
        <f t="shared" si="743"/>
        <v>14247.078636106575</v>
      </c>
      <c r="AP1558" s="2">
        <f t="shared" si="743"/>
        <v>15098.06820920441</v>
      </c>
      <c r="AQ1558" s="2">
        <f t="shared" si="743"/>
        <v>15993.796787750704</v>
      </c>
      <c r="AR1558" s="2">
        <f t="shared" si="743"/>
        <v>16917.557802859508</v>
      </c>
      <c r="AS1558" s="2">
        <f t="shared" si="743"/>
        <v>17818.642698876778</v>
      </c>
      <c r="AT1558" s="2">
        <f t="shared" si="743"/>
        <v>18754.844401337599</v>
      </c>
      <c r="AU1558" s="2">
        <f t="shared" si="743"/>
        <v>19686.703595458443</v>
      </c>
      <c r="AV1558" s="2">
        <f t="shared" si="743"/>
        <v>20653.905869132603</v>
      </c>
      <c r="AW1558" s="2">
        <f t="shared" si="743"/>
        <v>21473.286691898575</v>
      </c>
      <c r="AX1558" s="2">
        <f t="shared" si="743"/>
        <v>21065.452939244617</v>
      </c>
      <c r="AY1558" s="2">
        <f t="shared" si="743"/>
        <v>10747.738744281569</v>
      </c>
      <c r="AZ1558" s="2">
        <f t="shared" si="743"/>
        <v>11360.679357331184</v>
      </c>
      <c r="BA1558" s="2">
        <f t="shared" si="743"/>
        <v>12212.215596372447</v>
      </c>
      <c r="BB1558" s="2">
        <f t="shared" si="743"/>
        <v>12989.171737196019</v>
      </c>
      <c r="BC1558" s="2">
        <f t="shared" si="743"/>
        <v>13796.149009946088</v>
      </c>
      <c r="BD1558" s="2">
        <f t="shared" si="743"/>
        <v>14575.105051065482</v>
      </c>
      <c r="BE1558" s="2">
        <f t="shared" si="743"/>
        <v>15620.753365801498</v>
      </c>
      <c r="BF1558" s="2">
        <f t="shared" si="743"/>
        <v>16587.199461540822</v>
      </c>
      <c r="BG1558" s="2">
        <f t="shared" si="743"/>
        <v>17569.191067871358</v>
      </c>
      <c r="BH1558" s="2">
        <f t="shared" si="743"/>
        <v>18483.424375974788</v>
      </c>
      <c r="BI1558" s="2">
        <f t="shared" si="743"/>
        <v>19499.08727407633</v>
      </c>
      <c r="BJ1558" s="2">
        <f t="shared" si="743"/>
        <v>18931.711636118758</v>
      </c>
      <c r="BK1558" s="2">
        <f t="shared" si="743"/>
        <v>9808.9361114887688</v>
      </c>
      <c r="BL1558" s="2">
        <f t="shared" si="743"/>
        <v>0</v>
      </c>
      <c r="BM1558" s="2">
        <f t="shared" si="743"/>
        <v>0</v>
      </c>
      <c r="BN1558" s="2">
        <f t="shared" si="743"/>
        <v>0</v>
      </c>
      <c r="BO1558" s="2">
        <f t="shared" si="743"/>
        <v>0</v>
      </c>
    </row>
    <row r="1559" spans="1:67" outlineLevel="2">
      <c r="B1559" s="14"/>
      <c r="E1559" s="178"/>
      <c r="F1559" s="178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</row>
    <row r="1560" spans="1:67" outlineLevel="1">
      <c r="A1560">
        <f>+A1552+1</f>
        <v>23</v>
      </c>
      <c r="B1560" s="13" t="s">
        <v>632</v>
      </c>
      <c r="C1560" s="159">
        <v>2035</v>
      </c>
      <c r="D1560" s="159">
        <v>10</v>
      </c>
      <c r="E1560" s="194">
        <v>2460</v>
      </c>
      <c r="F1560" s="195">
        <v>6.2</v>
      </c>
      <c r="G1560" s="159">
        <v>20</v>
      </c>
      <c r="H1560" s="59">
        <f>(DATE(C1560,12,31)-DATE(C1560,D1560,1)+1)/365</f>
        <v>0.25205479452054796</v>
      </c>
      <c r="I1560" s="177">
        <f>+$C$7</f>
        <v>2.5000000000000001E-2</v>
      </c>
      <c r="J1560" s="2">
        <f>NPV($C$4,M1560:BO1560)+L1560</f>
        <v>20222.032017517813</v>
      </c>
      <c r="L1560" s="2">
        <f>+L1566</f>
        <v>0</v>
      </c>
      <c r="M1560" s="2">
        <f t="shared" ref="M1560:BO1560" si="744">+M1566</f>
        <v>0</v>
      </c>
      <c r="N1560" s="2">
        <f t="shared" si="744"/>
        <v>0</v>
      </c>
      <c r="O1560" s="2">
        <f t="shared" si="744"/>
        <v>0</v>
      </c>
      <c r="P1560" s="2">
        <f t="shared" si="744"/>
        <v>0</v>
      </c>
      <c r="Q1560" s="2">
        <f t="shared" si="744"/>
        <v>0</v>
      </c>
      <c r="R1560" s="2">
        <f t="shared" si="744"/>
        <v>0</v>
      </c>
      <c r="S1560" s="2">
        <f t="shared" si="744"/>
        <v>0</v>
      </c>
      <c r="T1560" s="2">
        <f t="shared" si="744"/>
        <v>0</v>
      </c>
      <c r="U1560" s="2">
        <f t="shared" si="744"/>
        <v>0</v>
      </c>
      <c r="V1560" s="2">
        <f t="shared" si="744"/>
        <v>0</v>
      </c>
      <c r="W1560" s="2">
        <f t="shared" si="744"/>
        <v>0</v>
      </c>
      <c r="X1560" s="2">
        <f t="shared" si="744"/>
        <v>0</v>
      </c>
      <c r="Y1560" s="2">
        <f t="shared" si="744"/>
        <v>0</v>
      </c>
      <c r="Z1560" s="2">
        <f t="shared" si="744"/>
        <v>0</v>
      </c>
      <c r="AA1560" s="2">
        <f t="shared" si="744"/>
        <v>0</v>
      </c>
      <c r="AB1560" s="2">
        <f t="shared" si="744"/>
        <v>0</v>
      </c>
      <c r="AC1560" s="2">
        <f t="shared" si="744"/>
        <v>0</v>
      </c>
      <c r="AD1560" s="2">
        <f t="shared" si="744"/>
        <v>0</v>
      </c>
      <c r="AE1560" s="2">
        <f t="shared" si="744"/>
        <v>0</v>
      </c>
      <c r="AF1560" s="2">
        <f t="shared" si="744"/>
        <v>0</v>
      </c>
      <c r="AG1560" s="2">
        <f t="shared" si="744"/>
        <v>0</v>
      </c>
      <c r="AH1560" s="2">
        <f t="shared" si="744"/>
        <v>0</v>
      </c>
      <c r="AI1560" s="2">
        <f t="shared" si="744"/>
        <v>1889.7187409511364</v>
      </c>
      <c r="AJ1560" s="2">
        <f t="shared" si="744"/>
        <v>7397.1220964412605</v>
      </c>
      <c r="AK1560" s="2">
        <f t="shared" si="744"/>
        <v>7582.0496226779715</v>
      </c>
      <c r="AL1560" s="2">
        <f t="shared" si="744"/>
        <v>7771.6008632449193</v>
      </c>
      <c r="AM1560" s="2">
        <f t="shared" si="744"/>
        <v>7965.8908848260417</v>
      </c>
      <c r="AN1560" s="2">
        <f t="shared" si="744"/>
        <v>8165.0387235788849</v>
      </c>
      <c r="AO1560" s="2">
        <f t="shared" si="744"/>
        <v>8369.1641108703607</v>
      </c>
      <c r="AP1560" s="2">
        <f t="shared" si="744"/>
        <v>8578.3932136421172</v>
      </c>
      <c r="AQ1560" s="2">
        <f t="shared" si="744"/>
        <v>8792.8530439831738</v>
      </c>
      <c r="AR1560" s="2">
        <f t="shared" si="744"/>
        <v>9012.6749955386695</v>
      </c>
      <c r="AS1560" s="2">
        <f t="shared" si="744"/>
        <v>9237.9912293348189</v>
      </c>
      <c r="AT1560" s="2">
        <f t="shared" si="744"/>
        <v>9468.9410100681889</v>
      </c>
      <c r="AU1560" s="2">
        <f t="shared" si="744"/>
        <v>9705.6645353198928</v>
      </c>
      <c r="AV1560" s="2">
        <f t="shared" si="744"/>
        <v>9948.3068390891967</v>
      </c>
      <c r="AW1560" s="2">
        <f t="shared" si="744"/>
        <v>10197.013802420463</v>
      </c>
      <c r="AX1560" s="2">
        <f t="shared" si="744"/>
        <v>10451.939147480971</v>
      </c>
      <c r="AY1560" s="2">
        <f t="shared" si="744"/>
        <v>10713.237626167996</v>
      </c>
      <c r="AZ1560" s="2">
        <f t="shared" si="744"/>
        <v>10981.069328879497</v>
      </c>
      <c r="BA1560" s="2">
        <f t="shared" si="744"/>
        <v>11255.595280992749</v>
      </c>
      <c r="BB1560" s="2">
        <f t="shared" si="744"/>
        <v>11536.985163017569</v>
      </c>
      <c r="BC1560" s="2">
        <f t="shared" si="744"/>
        <v>8728.8853904825173</v>
      </c>
      <c r="BD1560" s="2">
        <f t="shared" si="744"/>
        <v>0</v>
      </c>
      <c r="BE1560" s="2">
        <f t="shared" si="744"/>
        <v>0</v>
      </c>
      <c r="BF1560" s="2">
        <f t="shared" si="744"/>
        <v>0</v>
      </c>
      <c r="BG1560" s="2">
        <f t="shared" si="744"/>
        <v>0</v>
      </c>
      <c r="BH1560" s="2">
        <f t="shared" si="744"/>
        <v>0</v>
      </c>
      <c r="BI1560" s="2">
        <f t="shared" si="744"/>
        <v>0</v>
      </c>
      <c r="BJ1560" s="2">
        <f t="shared" si="744"/>
        <v>0</v>
      </c>
      <c r="BK1560" s="2">
        <f t="shared" si="744"/>
        <v>0</v>
      </c>
      <c r="BL1560" s="2">
        <f t="shared" si="744"/>
        <v>0</v>
      </c>
      <c r="BM1560" s="2">
        <f t="shared" si="744"/>
        <v>0</v>
      </c>
      <c r="BN1560" s="2">
        <f t="shared" si="744"/>
        <v>0</v>
      </c>
      <c r="BO1560" s="2">
        <f t="shared" si="744"/>
        <v>0</v>
      </c>
    </row>
    <row r="1561" spans="1:67" outlineLevel="2">
      <c r="B1561" s="14" t="s">
        <v>324</v>
      </c>
      <c r="E1561" s="178"/>
      <c r="F1561" s="178"/>
      <c r="L1561" s="2">
        <f t="shared" ref="L1561:BO1561" si="745">IF(OR(L$10&lt;$C1560,L$10&gt;$C1560+$G1560),0,IF(L$10=$C1560,$E1560*(1+$I1560)^(L$10-$E$1382)*$H1560,IF(L$10=$C1560+$G1560,$E1560*(1+$I1560)^(L$10-$E$1382)*(1-$H1560),$E1560*(1+$I1560)^(L$10-$E$1382))))</f>
        <v>0</v>
      </c>
      <c r="M1561" s="2">
        <f t="shared" si="745"/>
        <v>0</v>
      </c>
      <c r="N1561" s="2">
        <f t="shared" si="745"/>
        <v>0</v>
      </c>
      <c r="O1561" s="2">
        <f t="shared" si="745"/>
        <v>0</v>
      </c>
      <c r="P1561" s="2">
        <f t="shared" si="745"/>
        <v>0</v>
      </c>
      <c r="Q1561" s="2">
        <f t="shared" si="745"/>
        <v>0</v>
      </c>
      <c r="R1561" s="2">
        <f t="shared" si="745"/>
        <v>0</v>
      </c>
      <c r="S1561" s="2">
        <f t="shared" si="745"/>
        <v>0</v>
      </c>
      <c r="T1561" s="2">
        <f t="shared" si="745"/>
        <v>0</v>
      </c>
      <c r="U1561" s="2">
        <f t="shared" si="745"/>
        <v>0</v>
      </c>
      <c r="V1561" s="2">
        <f t="shared" si="745"/>
        <v>0</v>
      </c>
      <c r="W1561" s="2">
        <f t="shared" si="745"/>
        <v>0</v>
      </c>
      <c r="X1561" s="2">
        <f t="shared" si="745"/>
        <v>0</v>
      </c>
      <c r="Y1561" s="2">
        <f t="shared" si="745"/>
        <v>0</v>
      </c>
      <c r="Z1561" s="2">
        <f t="shared" si="745"/>
        <v>0</v>
      </c>
      <c r="AA1561" s="2">
        <f t="shared" si="745"/>
        <v>0</v>
      </c>
      <c r="AB1561" s="2">
        <f t="shared" si="745"/>
        <v>0</v>
      </c>
      <c r="AC1561" s="2">
        <f t="shared" si="745"/>
        <v>0</v>
      </c>
      <c r="AD1561" s="2">
        <f t="shared" si="745"/>
        <v>0</v>
      </c>
      <c r="AE1561" s="2">
        <f t="shared" si="745"/>
        <v>0</v>
      </c>
      <c r="AF1561" s="2">
        <f t="shared" si="745"/>
        <v>0</v>
      </c>
      <c r="AG1561" s="2">
        <f t="shared" si="745"/>
        <v>0</v>
      </c>
      <c r="AH1561" s="2">
        <f t="shared" si="745"/>
        <v>0</v>
      </c>
      <c r="AI1561" s="2">
        <f t="shared" si="745"/>
        <v>1094.1553141584538</v>
      </c>
      <c r="AJ1561" s="2">
        <f t="shared" si="745"/>
        <v>4449.4658359731684</v>
      </c>
      <c r="AK1561" s="2">
        <f t="shared" si="745"/>
        <v>4560.7024818724976</v>
      </c>
      <c r="AL1561" s="2">
        <f t="shared" si="745"/>
        <v>4674.7200439193093</v>
      </c>
      <c r="AM1561" s="2">
        <f t="shared" si="745"/>
        <v>4791.5880450172917</v>
      </c>
      <c r="AN1561" s="2">
        <f t="shared" si="745"/>
        <v>4911.3777461427235</v>
      </c>
      <c r="AO1561" s="2">
        <f t="shared" si="745"/>
        <v>5034.1621897962923</v>
      </c>
      <c r="AP1561" s="2">
        <f t="shared" si="745"/>
        <v>5160.0162445411988</v>
      </c>
      <c r="AQ1561" s="2">
        <f t="shared" si="745"/>
        <v>5289.0166506547303</v>
      </c>
      <c r="AR1561" s="2">
        <f t="shared" si="745"/>
        <v>5421.2420669210969</v>
      </c>
      <c r="AS1561" s="2">
        <f t="shared" si="745"/>
        <v>5556.7731185941238</v>
      </c>
      <c r="AT1561" s="2">
        <f t="shared" si="745"/>
        <v>5695.6924465589773</v>
      </c>
      <c r="AU1561" s="2">
        <f t="shared" si="745"/>
        <v>5838.0847577229506</v>
      </c>
      <c r="AV1561" s="2">
        <f t="shared" si="745"/>
        <v>5984.0368766660249</v>
      </c>
      <c r="AW1561" s="2">
        <f t="shared" si="745"/>
        <v>6133.6377985826748</v>
      </c>
      <c r="AX1561" s="2">
        <f t="shared" si="745"/>
        <v>6286.9787435472408</v>
      </c>
      <c r="AY1561" s="2">
        <f t="shared" si="745"/>
        <v>6444.1532121359223</v>
      </c>
      <c r="AZ1561" s="2">
        <f t="shared" si="745"/>
        <v>6605.2570424393198</v>
      </c>
      <c r="BA1561" s="2">
        <f t="shared" si="745"/>
        <v>6770.3884685003022</v>
      </c>
      <c r="BB1561" s="2">
        <f t="shared" si="745"/>
        <v>6939.6481802128092</v>
      </c>
      <c r="BC1561" s="2">
        <f t="shared" si="745"/>
        <v>5320.2384987069845</v>
      </c>
      <c r="BD1561" s="2">
        <f t="shared" si="745"/>
        <v>0</v>
      </c>
      <c r="BE1561" s="2">
        <f t="shared" si="745"/>
        <v>0</v>
      </c>
      <c r="BF1561" s="2">
        <f t="shared" si="745"/>
        <v>0</v>
      </c>
      <c r="BG1561" s="2">
        <f t="shared" si="745"/>
        <v>0</v>
      </c>
      <c r="BH1561" s="2">
        <f t="shared" si="745"/>
        <v>0</v>
      </c>
      <c r="BI1561" s="2">
        <f t="shared" si="745"/>
        <v>0</v>
      </c>
      <c r="BJ1561" s="2">
        <f t="shared" si="745"/>
        <v>0</v>
      </c>
      <c r="BK1561" s="2">
        <f t="shared" si="745"/>
        <v>0</v>
      </c>
      <c r="BL1561" s="2">
        <f t="shared" si="745"/>
        <v>0</v>
      </c>
      <c r="BM1561" s="2">
        <f t="shared" si="745"/>
        <v>0</v>
      </c>
      <c r="BN1561" s="2">
        <f t="shared" si="745"/>
        <v>0</v>
      </c>
      <c r="BO1561" s="2">
        <f t="shared" si="745"/>
        <v>0</v>
      </c>
    </row>
    <row r="1562" spans="1:67" outlineLevel="2">
      <c r="B1562" s="14"/>
      <c r="E1562" s="178"/>
      <c r="F1562" s="178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</row>
    <row r="1563" spans="1:67" outlineLevel="2">
      <c r="B1563" s="15" t="s">
        <v>325</v>
      </c>
      <c r="E1563" s="178"/>
      <c r="F1563" s="178"/>
      <c r="L1563" s="18">
        <v>0</v>
      </c>
      <c r="M1563" s="18">
        <v>0</v>
      </c>
      <c r="N1563" s="18">
        <v>0</v>
      </c>
      <c r="O1563" s="18">
        <v>0</v>
      </c>
      <c r="P1563" s="18">
        <v>0</v>
      </c>
      <c r="Q1563" s="18">
        <v>0</v>
      </c>
      <c r="R1563" s="18">
        <v>0</v>
      </c>
      <c r="S1563" s="18">
        <v>0</v>
      </c>
      <c r="T1563" s="18">
        <v>0</v>
      </c>
      <c r="U1563" s="18">
        <v>0</v>
      </c>
      <c r="V1563" s="18">
        <v>0</v>
      </c>
      <c r="W1563" s="18">
        <v>0</v>
      </c>
      <c r="X1563" s="18">
        <v>0</v>
      </c>
      <c r="Y1563" s="18">
        <v>0</v>
      </c>
      <c r="Z1563" s="18">
        <v>0</v>
      </c>
      <c r="AA1563" s="18">
        <v>0</v>
      </c>
      <c r="AB1563" s="18">
        <v>0</v>
      </c>
      <c r="AC1563" s="18">
        <v>0</v>
      </c>
      <c r="AD1563" s="18">
        <v>0</v>
      </c>
      <c r="AE1563" s="18">
        <v>0</v>
      </c>
      <c r="AF1563" s="18">
        <v>0</v>
      </c>
      <c r="AG1563" s="18">
        <v>0</v>
      </c>
      <c r="AH1563" s="18">
        <v>0</v>
      </c>
      <c r="AI1563" s="18">
        <v>72.716709136962891</v>
      </c>
      <c r="AJ1563" s="18">
        <v>262.8526611328125</v>
      </c>
      <c r="AK1563" s="18">
        <v>262.85261535644531</v>
      </c>
      <c r="AL1563" s="18">
        <v>262.85261535644531</v>
      </c>
      <c r="AM1563" s="18">
        <v>262.85261535644531</v>
      </c>
      <c r="AN1563" s="18">
        <v>262.8526611328125</v>
      </c>
      <c r="AO1563" s="18">
        <v>262.85261535644531</v>
      </c>
      <c r="AP1563" s="18">
        <v>262.85261535644531</v>
      </c>
      <c r="AQ1563" s="18">
        <v>262.85261535644531</v>
      </c>
      <c r="AR1563" s="18">
        <v>262.8526611328125</v>
      </c>
      <c r="AS1563" s="18">
        <v>262.85261535644531</v>
      </c>
      <c r="AT1563" s="18">
        <v>262.85261535644531</v>
      </c>
      <c r="AU1563" s="18">
        <v>262.85261535644531</v>
      </c>
      <c r="AV1563" s="18">
        <v>262.8526611328125</v>
      </c>
      <c r="AW1563" s="18">
        <v>262.85261535644531</v>
      </c>
      <c r="AX1563" s="18">
        <v>262.85261535644531</v>
      </c>
      <c r="AY1563" s="18">
        <v>262.85261535644531</v>
      </c>
      <c r="AZ1563" s="18">
        <v>262.8526611328125</v>
      </c>
      <c r="BA1563" s="18">
        <v>262.85261535644531</v>
      </c>
      <c r="BB1563" s="18">
        <v>262.85261535644531</v>
      </c>
      <c r="BC1563" s="18">
        <v>190.13589477539063</v>
      </c>
      <c r="BD1563" s="18">
        <v>0</v>
      </c>
      <c r="BE1563" s="18">
        <v>0</v>
      </c>
      <c r="BF1563" s="18">
        <v>0</v>
      </c>
      <c r="BG1563" s="18">
        <v>0</v>
      </c>
      <c r="BH1563" s="18">
        <v>0</v>
      </c>
      <c r="BI1563" s="18">
        <v>0</v>
      </c>
      <c r="BJ1563" s="18">
        <v>0</v>
      </c>
      <c r="BK1563" s="18">
        <v>0</v>
      </c>
      <c r="BL1563" s="18">
        <v>0</v>
      </c>
      <c r="BM1563" s="18">
        <v>0</v>
      </c>
      <c r="BN1563" s="18">
        <v>0</v>
      </c>
      <c r="BO1563" s="18">
        <v>0</v>
      </c>
    </row>
    <row r="1564" spans="1:67" outlineLevel="2">
      <c r="B1564" s="14" t="s">
        <v>326</v>
      </c>
      <c r="E1564" s="178"/>
      <c r="F1564" s="178"/>
      <c r="L1564" s="2">
        <f t="shared" ref="L1564:BO1564" si="746">IF(L$10&lt;$C1560,0,$F1560*L1563*(1+$I1560)^(L$10-$E$1382))</f>
        <v>0</v>
      </c>
      <c r="M1564" s="2">
        <f t="shared" si="746"/>
        <v>0</v>
      </c>
      <c r="N1564" s="2">
        <f t="shared" si="746"/>
        <v>0</v>
      </c>
      <c r="O1564" s="2">
        <f t="shared" si="746"/>
        <v>0</v>
      </c>
      <c r="P1564" s="2">
        <f t="shared" si="746"/>
        <v>0</v>
      </c>
      <c r="Q1564" s="2">
        <f t="shared" si="746"/>
        <v>0</v>
      </c>
      <c r="R1564" s="2">
        <f t="shared" si="746"/>
        <v>0</v>
      </c>
      <c r="S1564" s="2">
        <f t="shared" si="746"/>
        <v>0</v>
      </c>
      <c r="T1564" s="2">
        <f t="shared" si="746"/>
        <v>0</v>
      </c>
      <c r="U1564" s="2">
        <f t="shared" si="746"/>
        <v>0</v>
      </c>
      <c r="V1564" s="2">
        <f t="shared" si="746"/>
        <v>0</v>
      </c>
      <c r="W1564" s="2">
        <f t="shared" si="746"/>
        <v>0</v>
      </c>
      <c r="X1564" s="2">
        <f t="shared" si="746"/>
        <v>0</v>
      </c>
      <c r="Y1564" s="2">
        <f t="shared" si="746"/>
        <v>0</v>
      </c>
      <c r="Z1564" s="2">
        <f t="shared" si="746"/>
        <v>0</v>
      </c>
      <c r="AA1564" s="2">
        <f t="shared" si="746"/>
        <v>0</v>
      </c>
      <c r="AB1564" s="2">
        <f t="shared" si="746"/>
        <v>0</v>
      </c>
      <c r="AC1564" s="2">
        <f t="shared" si="746"/>
        <v>0</v>
      </c>
      <c r="AD1564" s="2">
        <f t="shared" si="746"/>
        <v>0</v>
      </c>
      <c r="AE1564" s="2">
        <f t="shared" si="746"/>
        <v>0</v>
      </c>
      <c r="AF1564" s="2">
        <f t="shared" si="746"/>
        <v>0</v>
      </c>
      <c r="AG1564" s="2">
        <f t="shared" si="746"/>
        <v>0</v>
      </c>
      <c r="AH1564" s="2">
        <f t="shared" si="746"/>
        <v>0</v>
      </c>
      <c r="AI1564" s="2">
        <f t="shared" si="746"/>
        <v>795.56342679268255</v>
      </c>
      <c r="AJ1564" s="2">
        <f t="shared" si="746"/>
        <v>2947.6562604680921</v>
      </c>
      <c r="AK1564" s="2">
        <f t="shared" si="746"/>
        <v>3021.3471408054738</v>
      </c>
      <c r="AL1564" s="2">
        <f t="shared" si="746"/>
        <v>3096.8808193256104</v>
      </c>
      <c r="AM1564" s="2">
        <f t="shared" si="746"/>
        <v>3174.3028398087504</v>
      </c>
      <c r="AN1564" s="2">
        <f t="shared" si="746"/>
        <v>3253.6609774361614</v>
      </c>
      <c r="AO1564" s="2">
        <f t="shared" si="746"/>
        <v>3335.0019210740684</v>
      </c>
      <c r="AP1564" s="2">
        <f t="shared" si="746"/>
        <v>3418.3769691009193</v>
      </c>
      <c r="AQ1564" s="2">
        <f t="shared" si="746"/>
        <v>3503.8363933284436</v>
      </c>
      <c r="AR1564" s="2">
        <f t="shared" si="746"/>
        <v>3591.4329286175721</v>
      </c>
      <c r="AS1564" s="2">
        <f t="shared" si="746"/>
        <v>3681.218110740695</v>
      </c>
      <c r="AT1564" s="2">
        <f t="shared" si="746"/>
        <v>3773.2485635092121</v>
      </c>
      <c r="AU1564" s="2">
        <f t="shared" si="746"/>
        <v>3867.5797775969422</v>
      </c>
      <c r="AV1564" s="2">
        <f t="shared" si="746"/>
        <v>3964.2699624231709</v>
      </c>
      <c r="AW1564" s="2">
        <f t="shared" si="746"/>
        <v>4063.3760038377873</v>
      </c>
      <c r="AX1564" s="2">
        <f t="shared" si="746"/>
        <v>4164.960403933731</v>
      </c>
      <c r="AY1564" s="2">
        <f t="shared" si="746"/>
        <v>4269.0844140320742</v>
      </c>
      <c r="AZ1564" s="2">
        <f t="shared" si="746"/>
        <v>4375.8122864401785</v>
      </c>
      <c r="BA1564" s="2">
        <f t="shared" si="746"/>
        <v>4485.2068124924472</v>
      </c>
      <c r="BB1564" s="2">
        <f t="shared" si="746"/>
        <v>4597.3369828047589</v>
      </c>
      <c r="BC1564" s="2">
        <f t="shared" si="746"/>
        <v>3408.6468917755324</v>
      </c>
      <c r="BD1564" s="2">
        <f t="shared" si="746"/>
        <v>0</v>
      </c>
      <c r="BE1564" s="2">
        <f t="shared" si="746"/>
        <v>0</v>
      </c>
      <c r="BF1564" s="2">
        <f t="shared" si="746"/>
        <v>0</v>
      </c>
      <c r="BG1564" s="2">
        <f t="shared" si="746"/>
        <v>0</v>
      </c>
      <c r="BH1564" s="2">
        <f t="shared" si="746"/>
        <v>0</v>
      </c>
      <c r="BI1564" s="2">
        <f t="shared" si="746"/>
        <v>0</v>
      </c>
      <c r="BJ1564" s="2">
        <f t="shared" si="746"/>
        <v>0</v>
      </c>
      <c r="BK1564" s="2">
        <f t="shared" si="746"/>
        <v>0</v>
      </c>
      <c r="BL1564" s="2">
        <f t="shared" si="746"/>
        <v>0</v>
      </c>
      <c r="BM1564" s="2">
        <f t="shared" si="746"/>
        <v>0</v>
      </c>
      <c r="BN1564" s="2">
        <f t="shared" si="746"/>
        <v>0</v>
      </c>
      <c r="BO1564" s="2">
        <f t="shared" si="746"/>
        <v>0</v>
      </c>
    </row>
    <row r="1565" spans="1:67" outlineLevel="2">
      <c r="B1565" s="14"/>
      <c r="E1565" s="178"/>
      <c r="F1565" s="178"/>
    </row>
    <row r="1566" spans="1:67" outlineLevel="2">
      <c r="B1566" s="14" t="s">
        <v>17</v>
      </c>
      <c r="E1566" s="178"/>
      <c r="F1566" s="178"/>
      <c r="I1566" s="196" t="s">
        <v>334</v>
      </c>
      <c r="L1566" s="2">
        <f t="shared" ref="L1566:BO1566" si="747">SUM(L1561,L1564)</f>
        <v>0</v>
      </c>
      <c r="M1566" s="2">
        <f t="shared" si="747"/>
        <v>0</v>
      </c>
      <c r="N1566" s="2">
        <f t="shared" si="747"/>
        <v>0</v>
      </c>
      <c r="O1566" s="2">
        <f t="shared" si="747"/>
        <v>0</v>
      </c>
      <c r="P1566" s="2">
        <f t="shared" si="747"/>
        <v>0</v>
      </c>
      <c r="Q1566" s="2">
        <f t="shared" si="747"/>
        <v>0</v>
      </c>
      <c r="R1566" s="2">
        <f t="shared" si="747"/>
        <v>0</v>
      </c>
      <c r="S1566" s="2">
        <f t="shared" si="747"/>
        <v>0</v>
      </c>
      <c r="T1566" s="2">
        <f t="shared" si="747"/>
        <v>0</v>
      </c>
      <c r="U1566" s="2">
        <f t="shared" si="747"/>
        <v>0</v>
      </c>
      <c r="V1566" s="2">
        <f t="shared" si="747"/>
        <v>0</v>
      </c>
      <c r="W1566" s="2">
        <f t="shared" si="747"/>
        <v>0</v>
      </c>
      <c r="X1566" s="2">
        <f t="shared" si="747"/>
        <v>0</v>
      </c>
      <c r="Y1566" s="2">
        <f t="shared" si="747"/>
        <v>0</v>
      </c>
      <c r="Z1566" s="2">
        <f t="shared" si="747"/>
        <v>0</v>
      </c>
      <c r="AA1566" s="2">
        <f t="shared" si="747"/>
        <v>0</v>
      </c>
      <c r="AB1566" s="2">
        <f t="shared" si="747"/>
        <v>0</v>
      </c>
      <c r="AC1566" s="2">
        <f t="shared" si="747"/>
        <v>0</v>
      </c>
      <c r="AD1566" s="2">
        <f t="shared" si="747"/>
        <v>0</v>
      </c>
      <c r="AE1566" s="2">
        <f t="shared" si="747"/>
        <v>0</v>
      </c>
      <c r="AF1566" s="2">
        <f t="shared" si="747"/>
        <v>0</v>
      </c>
      <c r="AG1566" s="2">
        <f t="shared" si="747"/>
        <v>0</v>
      </c>
      <c r="AH1566" s="2">
        <f t="shared" si="747"/>
        <v>0</v>
      </c>
      <c r="AI1566" s="2">
        <f t="shared" si="747"/>
        <v>1889.7187409511364</v>
      </c>
      <c r="AJ1566" s="2">
        <f t="shared" si="747"/>
        <v>7397.1220964412605</v>
      </c>
      <c r="AK1566" s="2">
        <f t="shared" si="747"/>
        <v>7582.0496226779715</v>
      </c>
      <c r="AL1566" s="2">
        <f t="shared" si="747"/>
        <v>7771.6008632449193</v>
      </c>
      <c r="AM1566" s="2">
        <f t="shared" si="747"/>
        <v>7965.8908848260417</v>
      </c>
      <c r="AN1566" s="2">
        <f t="shared" si="747"/>
        <v>8165.0387235788849</v>
      </c>
      <c r="AO1566" s="2">
        <f t="shared" si="747"/>
        <v>8369.1641108703607</v>
      </c>
      <c r="AP1566" s="2">
        <f t="shared" si="747"/>
        <v>8578.3932136421172</v>
      </c>
      <c r="AQ1566" s="2">
        <f t="shared" si="747"/>
        <v>8792.8530439831738</v>
      </c>
      <c r="AR1566" s="2">
        <f t="shared" si="747"/>
        <v>9012.6749955386695</v>
      </c>
      <c r="AS1566" s="2">
        <f t="shared" si="747"/>
        <v>9237.9912293348189</v>
      </c>
      <c r="AT1566" s="2">
        <f t="shared" si="747"/>
        <v>9468.9410100681889</v>
      </c>
      <c r="AU1566" s="2">
        <f t="shared" si="747"/>
        <v>9705.6645353198928</v>
      </c>
      <c r="AV1566" s="2">
        <f t="shared" si="747"/>
        <v>9948.3068390891967</v>
      </c>
      <c r="AW1566" s="2">
        <f t="shared" si="747"/>
        <v>10197.013802420463</v>
      </c>
      <c r="AX1566" s="2">
        <f t="shared" si="747"/>
        <v>10451.939147480971</v>
      </c>
      <c r="AY1566" s="2">
        <f t="shared" si="747"/>
        <v>10713.237626167996</v>
      </c>
      <c r="AZ1566" s="2">
        <f t="shared" si="747"/>
        <v>10981.069328879497</v>
      </c>
      <c r="BA1566" s="2">
        <f t="shared" si="747"/>
        <v>11255.595280992749</v>
      </c>
      <c r="BB1566" s="2">
        <f t="shared" si="747"/>
        <v>11536.985163017569</v>
      </c>
      <c r="BC1566" s="2">
        <f t="shared" si="747"/>
        <v>8728.8853904825173</v>
      </c>
      <c r="BD1566" s="2">
        <f t="shared" si="747"/>
        <v>0</v>
      </c>
      <c r="BE1566" s="2">
        <f t="shared" si="747"/>
        <v>0</v>
      </c>
      <c r="BF1566" s="2">
        <f t="shared" si="747"/>
        <v>0</v>
      </c>
      <c r="BG1566" s="2">
        <f t="shared" si="747"/>
        <v>0</v>
      </c>
      <c r="BH1566" s="2">
        <f t="shared" si="747"/>
        <v>0</v>
      </c>
      <c r="BI1566" s="2">
        <f t="shared" si="747"/>
        <v>0</v>
      </c>
      <c r="BJ1566" s="2">
        <f t="shared" si="747"/>
        <v>0</v>
      </c>
      <c r="BK1566" s="2">
        <f t="shared" si="747"/>
        <v>0</v>
      </c>
      <c r="BL1566" s="2">
        <f t="shared" si="747"/>
        <v>0</v>
      </c>
      <c r="BM1566" s="2">
        <f t="shared" si="747"/>
        <v>0</v>
      </c>
      <c r="BN1566" s="2">
        <f t="shared" si="747"/>
        <v>0</v>
      </c>
      <c r="BO1566" s="2">
        <f t="shared" si="747"/>
        <v>0</v>
      </c>
    </row>
    <row r="1567" spans="1:67" outlineLevel="2">
      <c r="B1567" s="14"/>
      <c r="E1567" s="178"/>
      <c r="F1567" s="178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</row>
    <row r="1568" spans="1:67" outlineLevel="1">
      <c r="A1568">
        <f>+A1560+1</f>
        <v>24</v>
      </c>
      <c r="B1568" s="13" t="s">
        <v>547</v>
      </c>
      <c r="C1568" s="159">
        <v>2035</v>
      </c>
      <c r="D1568" s="159">
        <v>12</v>
      </c>
      <c r="E1568" s="194">
        <v>551</v>
      </c>
      <c r="F1568" s="195">
        <v>5.62</v>
      </c>
      <c r="G1568" s="159">
        <v>25</v>
      </c>
      <c r="H1568" s="59">
        <f>(DATE(C1568,12,31)-DATE(C1568,D1568,1)+1)/365</f>
        <v>8.4931506849315067E-2</v>
      </c>
      <c r="I1568" s="177">
        <f>+$C$7</f>
        <v>2.5000000000000001E-2</v>
      </c>
      <c r="J1568" s="2">
        <f>NPV($C$4,M1568:BO1568)+L1568</f>
        <v>3157.1690459965876</v>
      </c>
      <c r="L1568" s="2">
        <f>L1574</f>
        <v>0</v>
      </c>
      <c r="M1568" s="2">
        <f t="shared" ref="M1568:BO1568" si="748">M1574</f>
        <v>0</v>
      </c>
      <c r="N1568" s="2">
        <f t="shared" si="748"/>
        <v>0</v>
      </c>
      <c r="O1568" s="2">
        <f t="shared" si="748"/>
        <v>0</v>
      </c>
      <c r="P1568" s="2">
        <f t="shared" si="748"/>
        <v>0</v>
      </c>
      <c r="Q1568" s="2">
        <f t="shared" si="748"/>
        <v>0</v>
      </c>
      <c r="R1568" s="2">
        <f t="shared" si="748"/>
        <v>0</v>
      </c>
      <c r="S1568" s="2">
        <f t="shared" si="748"/>
        <v>0</v>
      </c>
      <c r="T1568" s="2">
        <f t="shared" si="748"/>
        <v>0</v>
      </c>
      <c r="U1568" s="2">
        <f t="shared" si="748"/>
        <v>0</v>
      </c>
      <c r="V1568" s="2">
        <f t="shared" si="748"/>
        <v>0</v>
      </c>
      <c r="W1568" s="2">
        <f t="shared" si="748"/>
        <v>0</v>
      </c>
      <c r="X1568" s="2">
        <f t="shared" si="748"/>
        <v>0</v>
      </c>
      <c r="Y1568" s="2">
        <f t="shared" si="748"/>
        <v>0</v>
      </c>
      <c r="Z1568" s="2">
        <f t="shared" si="748"/>
        <v>0</v>
      </c>
      <c r="AA1568" s="2">
        <f t="shared" si="748"/>
        <v>0</v>
      </c>
      <c r="AB1568" s="2">
        <f t="shared" si="748"/>
        <v>0</v>
      </c>
      <c r="AC1568" s="2">
        <f t="shared" si="748"/>
        <v>0</v>
      </c>
      <c r="AD1568" s="2">
        <f t="shared" si="748"/>
        <v>0</v>
      </c>
      <c r="AE1568" s="2">
        <f t="shared" si="748"/>
        <v>0</v>
      </c>
      <c r="AF1568" s="2">
        <f t="shared" si="748"/>
        <v>0</v>
      </c>
      <c r="AG1568" s="2">
        <f t="shared" si="748"/>
        <v>0</v>
      </c>
      <c r="AH1568" s="2">
        <f t="shared" si="748"/>
        <v>0</v>
      </c>
      <c r="AI1568" s="2">
        <f t="shared" si="748"/>
        <v>86.047203636064353</v>
      </c>
      <c r="AJ1568" s="2">
        <f t="shared" si="748"/>
        <v>1075.2259064607169</v>
      </c>
      <c r="AK1568" s="2">
        <f t="shared" si="748"/>
        <v>1037.8980767804451</v>
      </c>
      <c r="AL1568" s="2">
        <f t="shared" si="748"/>
        <v>1064.9482036022646</v>
      </c>
      <c r="AM1568" s="2">
        <f t="shared" si="748"/>
        <v>1093.2747062543315</v>
      </c>
      <c r="AN1568" s="2">
        <f t="shared" si="748"/>
        <v>1124.9032274759879</v>
      </c>
      <c r="AO1568" s="2">
        <f t="shared" si="748"/>
        <v>1157.7934887171757</v>
      </c>
      <c r="AP1568" s="2">
        <f t="shared" si="748"/>
        <v>1189.0076313596246</v>
      </c>
      <c r="AQ1568" s="2">
        <f t="shared" si="748"/>
        <v>1211.0256903423699</v>
      </c>
      <c r="AR1568" s="2">
        <f t="shared" si="748"/>
        <v>1244.1180360861499</v>
      </c>
      <c r="AS1568" s="2">
        <f t="shared" si="748"/>
        <v>1279.92314599564</v>
      </c>
      <c r="AT1568" s="2">
        <f t="shared" si="748"/>
        <v>1316.6408130661214</v>
      </c>
      <c r="AU1568" s="2">
        <f t="shared" si="748"/>
        <v>1353.0092018288087</v>
      </c>
      <c r="AV1568" s="2">
        <f t="shared" si="748"/>
        <v>1374.7670342316319</v>
      </c>
      <c r="AW1568" s="2">
        <f t="shared" si="748"/>
        <v>1415.11028499245</v>
      </c>
      <c r="AX1568" s="2">
        <f t="shared" si="748"/>
        <v>1449.9178947804312</v>
      </c>
      <c r="AY1568" s="2">
        <f t="shared" si="748"/>
        <v>1449.8063108788551</v>
      </c>
      <c r="AZ1568" s="2">
        <f t="shared" si="748"/>
        <v>1486.7808118015198</v>
      </c>
      <c r="BA1568" s="2">
        <f t="shared" si="748"/>
        <v>1524.6879953822734</v>
      </c>
      <c r="BB1568" s="2">
        <f t="shared" si="748"/>
        <v>1560.7482056117999</v>
      </c>
      <c r="BC1568" s="2">
        <f t="shared" si="748"/>
        <v>1598.3260105238924</v>
      </c>
      <c r="BD1568" s="2">
        <f t="shared" si="748"/>
        <v>1639.0074830301169</v>
      </c>
      <c r="BE1568" s="2">
        <f t="shared" si="748"/>
        <v>1680.5234814931514</v>
      </c>
      <c r="BF1568" s="2">
        <f t="shared" si="748"/>
        <v>1720.9473744991797</v>
      </c>
      <c r="BG1568" s="2">
        <f t="shared" si="748"/>
        <v>1764.7998522058174</v>
      </c>
      <c r="BH1568" s="2">
        <f t="shared" si="748"/>
        <v>1655.2259696277067</v>
      </c>
      <c r="BI1568" s="2">
        <f t="shared" si="748"/>
        <v>0</v>
      </c>
      <c r="BJ1568" s="2">
        <f t="shared" si="748"/>
        <v>0</v>
      </c>
      <c r="BK1568" s="2">
        <f t="shared" si="748"/>
        <v>0</v>
      </c>
      <c r="BL1568" s="2">
        <f t="shared" si="748"/>
        <v>0</v>
      </c>
      <c r="BM1568" s="2">
        <f t="shared" si="748"/>
        <v>0</v>
      </c>
      <c r="BN1568" s="2">
        <f t="shared" si="748"/>
        <v>0</v>
      </c>
      <c r="BO1568" s="2">
        <f t="shared" si="748"/>
        <v>0</v>
      </c>
    </row>
    <row r="1569" spans="1:67" outlineLevel="2">
      <c r="B1569" s="14" t="s">
        <v>324</v>
      </c>
      <c r="E1569" s="178"/>
      <c r="F1569" s="178"/>
      <c r="J1569" s="2">
        <f>NPV($C$4,M1569:BO1569)+L1569</f>
        <v>3087.4452283001851</v>
      </c>
      <c r="L1569" s="2">
        <f t="shared" ref="L1569:BO1569" si="749">IF(OR(L$10&lt;$C1568,L$10&gt;$C1568+$G1568),0,IF(L$10=$C1568,$E1568*(1+$I1568)^(L$10-$E$1382)*$H1568,IF(L$10=$C1568+$G1568,$E1568*(1+$I1568)^(L$10-$E$1382)*(1-$H1568),$E1568*(1+$I1568)^(L$10-$E$1382))))</f>
        <v>0</v>
      </c>
      <c r="M1569" s="2">
        <f t="shared" si="749"/>
        <v>0</v>
      </c>
      <c r="N1569" s="2">
        <f t="shared" si="749"/>
        <v>0</v>
      </c>
      <c r="O1569" s="2">
        <f t="shared" si="749"/>
        <v>0</v>
      </c>
      <c r="P1569" s="2">
        <f t="shared" si="749"/>
        <v>0</v>
      </c>
      <c r="Q1569" s="2">
        <f t="shared" si="749"/>
        <v>0</v>
      </c>
      <c r="R1569" s="2">
        <f t="shared" si="749"/>
        <v>0</v>
      </c>
      <c r="S1569" s="2">
        <f t="shared" si="749"/>
        <v>0</v>
      </c>
      <c r="T1569" s="2">
        <f t="shared" si="749"/>
        <v>0</v>
      </c>
      <c r="U1569" s="2">
        <f t="shared" si="749"/>
        <v>0</v>
      </c>
      <c r="V1569" s="2">
        <f t="shared" si="749"/>
        <v>0</v>
      </c>
      <c r="W1569" s="2">
        <f t="shared" si="749"/>
        <v>0</v>
      </c>
      <c r="X1569" s="2">
        <f t="shared" si="749"/>
        <v>0</v>
      </c>
      <c r="Y1569" s="2">
        <f t="shared" si="749"/>
        <v>0</v>
      </c>
      <c r="Z1569" s="2">
        <f t="shared" si="749"/>
        <v>0</v>
      </c>
      <c r="AA1569" s="2">
        <f t="shared" si="749"/>
        <v>0</v>
      </c>
      <c r="AB1569" s="2">
        <f t="shared" si="749"/>
        <v>0</v>
      </c>
      <c r="AC1569" s="2">
        <f t="shared" si="749"/>
        <v>0</v>
      </c>
      <c r="AD1569" s="2">
        <f t="shared" si="749"/>
        <v>0</v>
      </c>
      <c r="AE1569" s="2">
        <f t="shared" si="749"/>
        <v>0</v>
      </c>
      <c r="AF1569" s="2">
        <f t="shared" si="749"/>
        <v>0</v>
      </c>
      <c r="AG1569" s="2">
        <f t="shared" si="749"/>
        <v>0</v>
      </c>
      <c r="AH1569" s="2">
        <f t="shared" si="749"/>
        <v>0</v>
      </c>
      <c r="AI1569" s="2">
        <f t="shared" si="749"/>
        <v>82.578945392102113</v>
      </c>
      <c r="AJ1569" s="2">
        <f t="shared" si="749"/>
        <v>996.60799822000649</v>
      </c>
      <c r="AK1569" s="2">
        <f t="shared" si="749"/>
        <v>1021.5231981755065</v>
      </c>
      <c r="AL1569" s="2">
        <f t="shared" si="749"/>
        <v>1047.0612781298942</v>
      </c>
      <c r="AM1569" s="2">
        <f t="shared" si="749"/>
        <v>1073.2378100831413</v>
      </c>
      <c r="AN1569" s="2">
        <f t="shared" si="749"/>
        <v>1100.0687553352197</v>
      </c>
      <c r="AO1569" s="2">
        <f t="shared" si="749"/>
        <v>1127.5704742186006</v>
      </c>
      <c r="AP1569" s="2">
        <f t="shared" si="749"/>
        <v>1155.7597360740651</v>
      </c>
      <c r="AQ1569" s="2">
        <f t="shared" si="749"/>
        <v>1184.6537294759171</v>
      </c>
      <c r="AR1569" s="2">
        <f t="shared" si="749"/>
        <v>1214.2700727128149</v>
      </c>
      <c r="AS1569" s="2">
        <f t="shared" si="749"/>
        <v>1244.6268245306351</v>
      </c>
      <c r="AT1569" s="2">
        <f t="shared" si="749"/>
        <v>1275.7424951439009</v>
      </c>
      <c r="AU1569" s="2">
        <f t="shared" si="749"/>
        <v>1307.6360575224983</v>
      </c>
      <c r="AV1569" s="2">
        <f t="shared" si="749"/>
        <v>1340.3269589605609</v>
      </c>
      <c r="AW1569" s="2">
        <f t="shared" si="749"/>
        <v>1373.8351329345749</v>
      </c>
      <c r="AX1569" s="2">
        <f t="shared" si="749"/>
        <v>1408.1810112579387</v>
      </c>
      <c r="AY1569" s="2">
        <f t="shared" si="749"/>
        <v>1443.3855365393874</v>
      </c>
      <c r="AZ1569" s="2">
        <f t="shared" si="749"/>
        <v>1479.470174952872</v>
      </c>
      <c r="BA1569" s="2">
        <f t="shared" si="749"/>
        <v>1516.4569293266936</v>
      </c>
      <c r="BB1569" s="2">
        <f t="shared" si="749"/>
        <v>1554.368352559861</v>
      </c>
      <c r="BC1569" s="2">
        <f t="shared" si="749"/>
        <v>1593.2275613738575</v>
      </c>
      <c r="BD1569" s="2">
        <f t="shared" si="749"/>
        <v>1633.0582504082035</v>
      </c>
      <c r="BE1569" s="2">
        <f t="shared" si="749"/>
        <v>1673.8847066684089</v>
      </c>
      <c r="BF1569" s="2">
        <f t="shared" si="749"/>
        <v>1715.7318243351187</v>
      </c>
      <c r="BG1569" s="2">
        <f t="shared" si="749"/>
        <v>1758.6251199434971</v>
      </c>
      <c r="BH1569" s="2">
        <f t="shared" si="749"/>
        <v>1649.4939994867291</v>
      </c>
      <c r="BI1569" s="2">
        <f t="shared" si="749"/>
        <v>0</v>
      </c>
      <c r="BJ1569" s="2">
        <f t="shared" si="749"/>
        <v>0</v>
      </c>
      <c r="BK1569" s="2">
        <f t="shared" si="749"/>
        <v>0</v>
      </c>
      <c r="BL1569" s="2">
        <f t="shared" si="749"/>
        <v>0</v>
      </c>
      <c r="BM1569" s="2">
        <f t="shared" si="749"/>
        <v>0</v>
      </c>
      <c r="BN1569" s="2">
        <f t="shared" si="749"/>
        <v>0</v>
      </c>
      <c r="BO1569" s="2">
        <f t="shared" si="749"/>
        <v>0</v>
      </c>
    </row>
    <row r="1570" spans="1:67" outlineLevel="2">
      <c r="B1570" s="14"/>
      <c r="E1570" s="178"/>
      <c r="F1570" s="178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</row>
    <row r="1571" spans="1:67" outlineLevel="2">
      <c r="B1571" s="15" t="s">
        <v>325</v>
      </c>
      <c r="E1571" s="178"/>
      <c r="F1571" s="178"/>
      <c r="L1571" s="18">
        <v>0</v>
      </c>
      <c r="M1571" s="18">
        <v>0</v>
      </c>
      <c r="N1571" s="18">
        <v>0</v>
      </c>
      <c r="O1571" s="18">
        <v>0</v>
      </c>
      <c r="P1571" s="18">
        <v>0</v>
      </c>
      <c r="Q1571" s="18">
        <v>0</v>
      </c>
      <c r="R1571" s="18">
        <v>0</v>
      </c>
      <c r="S1571" s="18">
        <v>0</v>
      </c>
      <c r="T1571" s="18">
        <v>0</v>
      </c>
      <c r="U1571" s="18">
        <v>0</v>
      </c>
      <c r="V1571" s="18">
        <v>0</v>
      </c>
      <c r="W1571" s="18">
        <v>0</v>
      </c>
      <c r="X1571" s="18">
        <v>0</v>
      </c>
      <c r="Y1571" s="18">
        <v>0</v>
      </c>
      <c r="Z1571" s="18">
        <v>0</v>
      </c>
      <c r="AA1571" s="18">
        <v>0</v>
      </c>
      <c r="AB1571" s="18">
        <v>0</v>
      </c>
      <c r="AC1571" s="18">
        <v>0</v>
      </c>
      <c r="AD1571" s="18">
        <v>0</v>
      </c>
      <c r="AE1571" s="18">
        <v>0</v>
      </c>
      <c r="AF1571" s="18">
        <v>0</v>
      </c>
      <c r="AG1571" s="18">
        <v>0</v>
      </c>
      <c r="AH1571" s="18">
        <v>0</v>
      </c>
      <c r="AI1571" s="18">
        <v>0.34972462058067322</v>
      </c>
      <c r="AJ1571" s="18">
        <v>7.7341465950012207</v>
      </c>
      <c r="AK1571" s="18">
        <v>1.5716112852096558</v>
      </c>
      <c r="AL1571" s="18">
        <v>1.6748614311218262</v>
      </c>
      <c r="AM1571" s="18">
        <v>1.8304158449172974</v>
      </c>
      <c r="AN1571" s="18">
        <v>2.2133514881134033</v>
      </c>
      <c r="AO1571" s="18">
        <v>2.6279032230377197</v>
      </c>
      <c r="AP1571" s="18">
        <v>2.8204076290130615</v>
      </c>
      <c r="AQ1571" s="18">
        <v>2.1825604438781738</v>
      </c>
      <c r="AR1571" s="18">
        <v>2.4099869728088379</v>
      </c>
      <c r="AS1571" s="18">
        <v>2.7803890705108643</v>
      </c>
      <c r="AT1571" s="18">
        <v>3.1430964469909668</v>
      </c>
      <c r="AU1571" s="18">
        <v>3.4019448757171631</v>
      </c>
      <c r="AV1571" s="18">
        <v>2.5192346572875977</v>
      </c>
      <c r="AW1571" s="18">
        <v>2.9455699920654297</v>
      </c>
      <c r="AX1571" s="18">
        <v>2.9058742523193359</v>
      </c>
      <c r="AY1571" s="18">
        <v>0.43613439798355103</v>
      </c>
      <c r="AZ1571" s="18">
        <v>0.48446708917617798</v>
      </c>
      <c r="BA1571" s="18">
        <v>0.53215885162353516</v>
      </c>
      <c r="BB1571" s="18">
        <v>0.402413010597229</v>
      </c>
      <c r="BC1571" s="18">
        <v>0.31374409794807434</v>
      </c>
      <c r="BD1571" s="18">
        <v>0.35716965794563293</v>
      </c>
      <c r="BE1571" s="18">
        <v>0.38884603977203369</v>
      </c>
      <c r="BF1571" s="18">
        <v>0.29803413152694702</v>
      </c>
      <c r="BG1571" s="18">
        <v>0.34423905611038208</v>
      </c>
      <c r="BH1571" s="18">
        <v>0.31176120042800903</v>
      </c>
      <c r="BI1571" s="18">
        <v>0</v>
      </c>
      <c r="BJ1571" s="18">
        <v>0</v>
      </c>
      <c r="BK1571" s="18">
        <v>0</v>
      </c>
      <c r="BL1571" s="18">
        <v>0</v>
      </c>
      <c r="BM1571" s="18">
        <v>0</v>
      </c>
      <c r="BN1571" s="18">
        <v>0</v>
      </c>
      <c r="BO1571" s="18">
        <v>0</v>
      </c>
    </row>
    <row r="1572" spans="1:67" outlineLevel="2">
      <c r="B1572" s="14" t="s">
        <v>326</v>
      </c>
      <c r="E1572" s="178"/>
      <c r="F1572" s="178"/>
      <c r="J1572" s="2">
        <f>NPV($C$4,M1572:BO1572)+L1572</f>
        <v>69.723817696402776</v>
      </c>
      <c r="L1572" s="2">
        <f t="shared" ref="L1572:BO1572" si="750">IF(L$10&lt;$C1568,0,$F1568*L1571*(1+$I1568)^(L$10-$E$1382))</f>
        <v>0</v>
      </c>
      <c r="M1572" s="2">
        <f t="shared" si="750"/>
        <v>0</v>
      </c>
      <c r="N1572" s="2">
        <f t="shared" si="750"/>
        <v>0</v>
      </c>
      <c r="O1572" s="2">
        <f t="shared" si="750"/>
        <v>0</v>
      </c>
      <c r="P1572" s="2">
        <f t="shared" si="750"/>
        <v>0</v>
      </c>
      <c r="Q1572" s="2">
        <f t="shared" si="750"/>
        <v>0</v>
      </c>
      <c r="R1572" s="2">
        <f t="shared" si="750"/>
        <v>0</v>
      </c>
      <c r="S1572" s="2">
        <f t="shared" si="750"/>
        <v>0</v>
      </c>
      <c r="T1572" s="2">
        <f t="shared" si="750"/>
        <v>0</v>
      </c>
      <c r="U1572" s="2">
        <f t="shared" si="750"/>
        <v>0</v>
      </c>
      <c r="V1572" s="2">
        <f t="shared" si="750"/>
        <v>0</v>
      </c>
      <c r="W1572" s="2">
        <f t="shared" si="750"/>
        <v>0</v>
      </c>
      <c r="X1572" s="2">
        <f t="shared" si="750"/>
        <v>0</v>
      </c>
      <c r="Y1572" s="2">
        <f t="shared" si="750"/>
        <v>0</v>
      </c>
      <c r="Z1572" s="2">
        <f t="shared" si="750"/>
        <v>0</v>
      </c>
      <c r="AA1572" s="2">
        <f t="shared" si="750"/>
        <v>0</v>
      </c>
      <c r="AB1572" s="2">
        <f t="shared" si="750"/>
        <v>0</v>
      </c>
      <c r="AC1572" s="2">
        <f t="shared" si="750"/>
        <v>0</v>
      </c>
      <c r="AD1572" s="2">
        <f t="shared" si="750"/>
        <v>0</v>
      </c>
      <c r="AE1572" s="2">
        <f t="shared" si="750"/>
        <v>0</v>
      </c>
      <c r="AF1572" s="2">
        <f t="shared" si="750"/>
        <v>0</v>
      </c>
      <c r="AG1572" s="2">
        <f t="shared" si="750"/>
        <v>0</v>
      </c>
      <c r="AH1572" s="2">
        <f t="shared" si="750"/>
        <v>0</v>
      </c>
      <c r="AI1572" s="2">
        <f t="shared" si="750"/>
        <v>3.4682582439622451</v>
      </c>
      <c r="AJ1572" s="2">
        <f t="shared" si="750"/>
        <v>78.617908240710449</v>
      </c>
      <c r="AK1572" s="2">
        <f t="shared" si="750"/>
        <v>16.374878604938658</v>
      </c>
      <c r="AL1572" s="2">
        <f t="shared" si="750"/>
        <v>17.886925472370528</v>
      </c>
      <c r="AM1572" s="2">
        <f t="shared" si="750"/>
        <v>20.03689617119009</v>
      </c>
      <c r="AN1572" s="2">
        <f t="shared" si="750"/>
        <v>24.834472140768181</v>
      </c>
      <c r="AO1572" s="2">
        <f t="shared" si="750"/>
        <v>30.223014498575161</v>
      </c>
      <c r="AP1572" s="2">
        <f t="shared" si="750"/>
        <v>33.247895285559558</v>
      </c>
      <c r="AQ1572" s="2">
        <f t="shared" si="750"/>
        <v>26.37196086645287</v>
      </c>
      <c r="AR1572" s="2">
        <f t="shared" si="750"/>
        <v>29.847963373334895</v>
      </c>
      <c r="AS1572" s="2">
        <f t="shared" si="750"/>
        <v>35.296321465004844</v>
      </c>
      <c r="AT1572" s="2">
        <f t="shared" si="750"/>
        <v>40.898317922220478</v>
      </c>
      <c r="AU1572" s="2">
        <f t="shared" si="750"/>
        <v>45.37314430631055</v>
      </c>
      <c r="AV1572" s="2">
        <f t="shared" si="750"/>
        <v>34.440075271070945</v>
      </c>
      <c r="AW1572" s="2">
        <f t="shared" si="750"/>
        <v>41.275152057875225</v>
      </c>
      <c r="AX1572" s="2">
        <f t="shared" si="750"/>
        <v>41.736883522492391</v>
      </c>
      <c r="AY1572" s="2">
        <f t="shared" si="750"/>
        <v>6.4207743394676058</v>
      </c>
      <c r="AZ1572" s="2">
        <f t="shared" si="750"/>
        <v>7.310636848647956</v>
      </c>
      <c r="BA1572" s="2">
        <f t="shared" si="750"/>
        <v>8.2310660555796673</v>
      </c>
      <c r="BB1572" s="2">
        <f t="shared" si="750"/>
        <v>6.3798530519389436</v>
      </c>
      <c r="BC1572" s="2">
        <f t="shared" si="750"/>
        <v>5.0984491500348303</v>
      </c>
      <c r="BD1572" s="2">
        <f t="shared" si="750"/>
        <v>5.9492326219132234</v>
      </c>
      <c r="BE1572" s="2">
        <f t="shared" si="750"/>
        <v>6.6387748247425868</v>
      </c>
      <c r="BF1572" s="2">
        <f t="shared" si="750"/>
        <v>5.2155501640609838</v>
      </c>
      <c r="BG1572" s="2">
        <f t="shared" si="750"/>
        <v>6.1747322623201919</v>
      </c>
      <c r="BH1572" s="2">
        <f t="shared" si="750"/>
        <v>5.7319701409777117</v>
      </c>
      <c r="BI1572" s="2">
        <f t="shared" si="750"/>
        <v>0</v>
      </c>
      <c r="BJ1572" s="2">
        <f t="shared" si="750"/>
        <v>0</v>
      </c>
      <c r="BK1572" s="2">
        <f t="shared" si="750"/>
        <v>0</v>
      </c>
      <c r="BL1572" s="2">
        <f t="shared" si="750"/>
        <v>0</v>
      </c>
      <c r="BM1572" s="2">
        <f t="shared" si="750"/>
        <v>0</v>
      </c>
      <c r="BN1572" s="2">
        <f t="shared" si="750"/>
        <v>0</v>
      </c>
      <c r="BO1572" s="2">
        <f t="shared" si="750"/>
        <v>0</v>
      </c>
    </row>
    <row r="1573" spans="1:67" outlineLevel="2">
      <c r="B1573" s="14"/>
      <c r="E1573" s="178"/>
      <c r="F1573" s="178"/>
    </row>
    <row r="1574" spans="1:67" outlineLevel="2">
      <c r="B1574" s="14" t="s">
        <v>17</v>
      </c>
      <c r="E1574" s="178"/>
      <c r="F1574" s="178"/>
      <c r="I1574" s="196" t="s">
        <v>548</v>
      </c>
      <c r="J1574" s="2">
        <f>NPV($C$4,M1574:BO1574)+L1574</f>
        <v>3157.1690459965876</v>
      </c>
      <c r="L1574" s="2">
        <f t="shared" ref="L1574:BO1574" si="751">SUM(L1569,L1572)</f>
        <v>0</v>
      </c>
      <c r="M1574" s="2">
        <f t="shared" si="751"/>
        <v>0</v>
      </c>
      <c r="N1574" s="2">
        <f t="shared" si="751"/>
        <v>0</v>
      </c>
      <c r="O1574" s="2">
        <f t="shared" si="751"/>
        <v>0</v>
      </c>
      <c r="P1574" s="2">
        <f t="shared" si="751"/>
        <v>0</v>
      </c>
      <c r="Q1574" s="2">
        <f t="shared" si="751"/>
        <v>0</v>
      </c>
      <c r="R1574" s="2">
        <f t="shared" si="751"/>
        <v>0</v>
      </c>
      <c r="S1574" s="2">
        <f t="shared" si="751"/>
        <v>0</v>
      </c>
      <c r="T1574" s="2">
        <f t="shared" si="751"/>
        <v>0</v>
      </c>
      <c r="U1574" s="2">
        <f t="shared" si="751"/>
        <v>0</v>
      </c>
      <c r="V1574" s="2">
        <f t="shared" si="751"/>
        <v>0</v>
      </c>
      <c r="W1574" s="2">
        <f t="shared" si="751"/>
        <v>0</v>
      </c>
      <c r="X1574" s="2">
        <f t="shared" si="751"/>
        <v>0</v>
      </c>
      <c r="Y1574" s="2">
        <f t="shared" si="751"/>
        <v>0</v>
      </c>
      <c r="Z1574" s="2">
        <f t="shared" si="751"/>
        <v>0</v>
      </c>
      <c r="AA1574" s="2">
        <f t="shared" si="751"/>
        <v>0</v>
      </c>
      <c r="AB1574" s="2">
        <f t="shared" si="751"/>
        <v>0</v>
      </c>
      <c r="AC1574" s="2">
        <f t="shared" si="751"/>
        <v>0</v>
      </c>
      <c r="AD1574" s="2">
        <f t="shared" si="751"/>
        <v>0</v>
      </c>
      <c r="AE1574" s="2">
        <f t="shared" si="751"/>
        <v>0</v>
      </c>
      <c r="AF1574" s="2">
        <f t="shared" si="751"/>
        <v>0</v>
      </c>
      <c r="AG1574" s="2">
        <f t="shared" si="751"/>
        <v>0</v>
      </c>
      <c r="AH1574" s="2">
        <f t="shared" si="751"/>
        <v>0</v>
      </c>
      <c r="AI1574" s="2">
        <f t="shared" si="751"/>
        <v>86.047203636064353</v>
      </c>
      <c r="AJ1574" s="2">
        <f t="shared" si="751"/>
        <v>1075.2259064607169</v>
      </c>
      <c r="AK1574" s="2">
        <f t="shared" si="751"/>
        <v>1037.8980767804451</v>
      </c>
      <c r="AL1574" s="2">
        <f t="shared" si="751"/>
        <v>1064.9482036022646</v>
      </c>
      <c r="AM1574" s="2">
        <f t="shared" si="751"/>
        <v>1093.2747062543315</v>
      </c>
      <c r="AN1574" s="2">
        <f t="shared" si="751"/>
        <v>1124.9032274759879</v>
      </c>
      <c r="AO1574" s="2">
        <f t="shared" si="751"/>
        <v>1157.7934887171757</v>
      </c>
      <c r="AP1574" s="2">
        <f t="shared" si="751"/>
        <v>1189.0076313596246</v>
      </c>
      <c r="AQ1574" s="2">
        <f t="shared" si="751"/>
        <v>1211.0256903423699</v>
      </c>
      <c r="AR1574" s="2">
        <f t="shared" si="751"/>
        <v>1244.1180360861499</v>
      </c>
      <c r="AS1574" s="2">
        <f t="shared" si="751"/>
        <v>1279.92314599564</v>
      </c>
      <c r="AT1574" s="2">
        <f t="shared" si="751"/>
        <v>1316.6408130661214</v>
      </c>
      <c r="AU1574" s="2">
        <f t="shared" si="751"/>
        <v>1353.0092018288087</v>
      </c>
      <c r="AV1574" s="2">
        <f t="shared" si="751"/>
        <v>1374.7670342316319</v>
      </c>
      <c r="AW1574" s="2">
        <f t="shared" si="751"/>
        <v>1415.11028499245</v>
      </c>
      <c r="AX1574" s="2">
        <f t="shared" si="751"/>
        <v>1449.9178947804312</v>
      </c>
      <c r="AY1574" s="2">
        <f t="shared" si="751"/>
        <v>1449.8063108788551</v>
      </c>
      <c r="AZ1574" s="2">
        <f t="shared" si="751"/>
        <v>1486.7808118015198</v>
      </c>
      <c r="BA1574" s="2">
        <f t="shared" si="751"/>
        <v>1524.6879953822734</v>
      </c>
      <c r="BB1574" s="2">
        <f t="shared" si="751"/>
        <v>1560.7482056117999</v>
      </c>
      <c r="BC1574" s="2">
        <f t="shared" si="751"/>
        <v>1598.3260105238924</v>
      </c>
      <c r="BD1574" s="2">
        <f t="shared" si="751"/>
        <v>1639.0074830301169</v>
      </c>
      <c r="BE1574" s="2">
        <f t="shared" si="751"/>
        <v>1680.5234814931514</v>
      </c>
      <c r="BF1574" s="2">
        <f t="shared" si="751"/>
        <v>1720.9473744991797</v>
      </c>
      <c r="BG1574" s="2">
        <f t="shared" si="751"/>
        <v>1764.7998522058174</v>
      </c>
      <c r="BH1574" s="2">
        <f t="shared" si="751"/>
        <v>1655.2259696277067</v>
      </c>
      <c r="BI1574" s="2">
        <f t="shared" si="751"/>
        <v>0</v>
      </c>
      <c r="BJ1574" s="2">
        <f t="shared" si="751"/>
        <v>0</v>
      </c>
      <c r="BK1574" s="2">
        <f t="shared" si="751"/>
        <v>0</v>
      </c>
      <c r="BL1574" s="2">
        <f t="shared" si="751"/>
        <v>0</v>
      </c>
      <c r="BM1574" s="2">
        <f t="shared" si="751"/>
        <v>0</v>
      </c>
      <c r="BN1574" s="2">
        <f t="shared" si="751"/>
        <v>0</v>
      </c>
      <c r="BO1574" s="2">
        <f t="shared" si="751"/>
        <v>0</v>
      </c>
    </row>
    <row r="1575" spans="1:67" outlineLevel="2">
      <c r="B1575" s="14"/>
      <c r="E1575" s="178"/>
      <c r="F1575" s="178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</row>
    <row r="1576" spans="1:67" outlineLevel="1">
      <c r="A1576">
        <f>+A1568+1</f>
        <v>25</v>
      </c>
      <c r="B1576" s="13" t="s">
        <v>633</v>
      </c>
      <c r="C1576" s="159">
        <v>2036</v>
      </c>
      <c r="D1576" s="159">
        <v>12</v>
      </c>
      <c r="E1576" s="194">
        <v>2550</v>
      </c>
      <c r="F1576" s="195">
        <v>5.8</v>
      </c>
      <c r="G1576" s="159">
        <v>30</v>
      </c>
      <c r="H1576" s="59">
        <f>(DATE(C1576,12,31)-DATE(C1576,D1576,1)+1)/365</f>
        <v>8.4931506849315067E-2</v>
      </c>
      <c r="I1576" s="177">
        <f>+$C$7</f>
        <v>2.5000000000000001E-2</v>
      </c>
      <c r="J1576" s="2">
        <f>NPV($C$4,M1576:BO1576)+L1576</f>
        <v>56960.353391015844</v>
      </c>
      <c r="L1576" s="2">
        <f>L1582</f>
        <v>0</v>
      </c>
      <c r="M1576" s="2">
        <f t="shared" ref="M1576:BO1576" si="752">M1582</f>
        <v>0</v>
      </c>
      <c r="N1576" s="2">
        <f t="shared" si="752"/>
        <v>0</v>
      </c>
      <c r="O1576" s="2">
        <f t="shared" si="752"/>
        <v>0</v>
      </c>
      <c r="P1576" s="2">
        <f t="shared" si="752"/>
        <v>0</v>
      </c>
      <c r="Q1576" s="2">
        <f t="shared" si="752"/>
        <v>0</v>
      </c>
      <c r="R1576" s="2">
        <f t="shared" si="752"/>
        <v>0</v>
      </c>
      <c r="S1576" s="2">
        <f t="shared" si="752"/>
        <v>0</v>
      </c>
      <c r="T1576" s="2">
        <f t="shared" si="752"/>
        <v>0</v>
      </c>
      <c r="U1576" s="2">
        <f t="shared" si="752"/>
        <v>0</v>
      </c>
      <c r="V1576" s="2">
        <f t="shared" si="752"/>
        <v>0</v>
      </c>
      <c r="W1576" s="2">
        <f t="shared" si="752"/>
        <v>0</v>
      </c>
      <c r="X1576" s="2">
        <f t="shared" si="752"/>
        <v>0</v>
      </c>
      <c r="Y1576" s="2">
        <f t="shared" si="752"/>
        <v>0</v>
      </c>
      <c r="Z1576" s="2">
        <f t="shared" si="752"/>
        <v>0</v>
      </c>
      <c r="AA1576" s="2">
        <f t="shared" si="752"/>
        <v>0</v>
      </c>
      <c r="AB1576" s="2">
        <f t="shared" si="752"/>
        <v>0</v>
      </c>
      <c r="AC1576" s="2">
        <f t="shared" si="752"/>
        <v>0</v>
      </c>
      <c r="AD1576" s="2">
        <f t="shared" si="752"/>
        <v>0</v>
      </c>
      <c r="AE1576" s="2">
        <f t="shared" si="752"/>
        <v>0</v>
      </c>
      <c r="AF1576" s="2">
        <f t="shared" si="752"/>
        <v>0</v>
      </c>
      <c r="AG1576" s="2">
        <f t="shared" si="752"/>
        <v>0</v>
      </c>
      <c r="AH1576" s="2">
        <f t="shared" si="752"/>
        <v>0</v>
      </c>
      <c r="AI1576" s="2">
        <f t="shared" si="752"/>
        <v>0</v>
      </c>
      <c r="AJ1576" s="2">
        <f t="shared" si="752"/>
        <v>1652.2351395006165</v>
      </c>
      <c r="AK1576" s="2">
        <f t="shared" si="752"/>
        <v>19044.13077960036</v>
      </c>
      <c r="AL1576" s="2">
        <f t="shared" si="752"/>
        <v>19601.446416574017</v>
      </c>
      <c r="AM1576" s="2">
        <f t="shared" si="752"/>
        <v>20174.730769889633</v>
      </c>
      <c r="AN1576" s="2">
        <f t="shared" si="752"/>
        <v>20798.932803531272</v>
      </c>
      <c r="AO1576" s="2">
        <f t="shared" si="752"/>
        <v>21311.609602098993</v>
      </c>
      <c r="AP1576" s="2">
        <f t="shared" si="752"/>
        <v>21884.096411005878</v>
      </c>
      <c r="AQ1576" s="2">
        <f t="shared" si="752"/>
        <v>22447.707314414467</v>
      </c>
      <c r="AR1576" s="2">
        <f t="shared" si="752"/>
        <v>23058.441916668296</v>
      </c>
      <c r="AS1576" s="2">
        <f t="shared" si="752"/>
        <v>23584.122497206692</v>
      </c>
      <c r="AT1576" s="2">
        <f t="shared" si="752"/>
        <v>24173.72555963686</v>
      </c>
      <c r="AU1576" s="2">
        <f t="shared" si="752"/>
        <v>24778.068698627776</v>
      </c>
      <c r="AV1576" s="2">
        <f t="shared" si="752"/>
        <v>25452.205425346296</v>
      </c>
      <c r="AW1576" s="2">
        <f t="shared" si="752"/>
        <v>26032.458426495807</v>
      </c>
      <c r="AX1576" s="2">
        <f t="shared" si="752"/>
        <v>26683.269887158196</v>
      </c>
      <c r="AY1576" s="2">
        <f t="shared" si="752"/>
        <v>23201.603051438837</v>
      </c>
      <c r="AZ1576" s="2">
        <f t="shared" si="752"/>
        <v>24168.464201248473</v>
      </c>
      <c r="BA1576" s="2">
        <f t="shared" si="752"/>
        <v>25045.409680881534</v>
      </c>
      <c r="BB1576" s="2">
        <f t="shared" si="752"/>
        <v>26014.51498967587</v>
      </c>
      <c r="BC1576" s="2">
        <f t="shared" si="752"/>
        <v>27016.389427358521</v>
      </c>
      <c r="BD1576" s="2">
        <f t="shared" si="752"/>
        <v>28052.992433147156</v>
      </c>
      <c r="BE1576" s="2">
        <f t="shared" si="752"/>
        <v>28985.59913967389</v>
      </c>
      <c r="BF1576" s="2">
        <f t="shared" si="752"/>
        <v>30017.319928815166</v>
      </c>
      <c r="BG1576" s="2">
        <f t="shared" si="752"/>
        <v>31082.506238458205</v>
      </c>
      <c r="BH1576" s="2">
        <f t="shared" si="752"/>
        <v>32255.761775067651</v>
      </c>
      <c r="BI1576" s="2">
        <f t="shared" si="752"/>
        <v>33223.374589377781</v>
      </c>
      <c r="BJ1576" s="2">
        <f t="shared" si="752"/>
        <v>33644.838963371498</v>
      </c>
      <c r="BK1576" s="2">
        <f t="shared" si="752"/>
        <v>19816.951718697754</v>
      </c>
      <c r="BL1576" s="2">
        <f t="shared" si="752"/>
        <v>11201.709875285283</v>
      </c>
      <c r="BM1576" s="2">
        <f t="shared" si="752"/>
        <v>11656.150168704893</v>
      </c>
      <c r="BN1576" s="2">
        <f t="shared" si="752"/>
        <v>10956.646161625393</v>
      </c>
      <c r="BO1576" s="2">
        <f t="shared" si="752"/>
        <v>0</v>
      </c>
    </row>
    <row r="1577" spans="1:67" outlineLevel="2">
      <c r="B1577" s="14" t="s">
        <v>324</v>
      </c>
      <c r="E1577" s="178"/>
      <c r="F1577" s="178"/>
      <c r="J1577" s="2">
        <f>NPV($C$4,M1577:BO1577)+L1577</f>
        <v>15060.436293989793</v>
      </c>
      <c r="L1577" s="2">
        <f t="shared" ref="L1577:BO1577" si="753">IF(OR(L$10&lt;$C1576,L$10&gt;$C1576+$G1576),0,IF(L$10=$C1576,$E1576*(1+$I1576)^(L$10-$E$1382)*$H1576,IF(L$10=$C1576+$G1576,$E1576*(1+$I1576)^(L$10-$E$1382)*(1-$H1576),$E1576*(1+$I1576)^(L$10-$E$1382))))</f>
        <v>0</v>
      </c>
      <c r="M1577" s="2">
        <f t="shared" si="753"/>
        <v>0</v>
      </c>
      <c r="N1577" s="2">
        <f t="shared" si="753"/>
        <v>0</v>
      </c>
      <c r="O1577" s="2">
        <f t="shared" si="753"/>
        <v>0</v>
      </c>
      <c r="P1577" s="2">
        <f t="shared" si="753"/>
        <v>0</v>
      </c>
      <c r="Q1577" s="2">
        <f t="shared" si="753"/>
        <v>0</v>
      </c>
      <c r="R1577" s="2">
        <f t="shared" si="753"/>
        <v>0</v>
      </c>
      <c r="S1577" s="2">
        <f t="shared" si="753"/>
        <v>0</v>
      </c>
      <c r="T1577" s="2">
        <f t="shared" si="753"/>
        <v>0</v>
      </c>
      <c r="U1577" s="2">
        <f t="shared" si="753"/>
        <v>0</v>
      </c>
      <c r="V1577" s="2">
        <f t="shared" si="753"/>
        <v>0</v>
      </c>
      <c r="W1577" s="2">
        <f t="shared" si="753"/>
        <v>0</v>
      </c>
      <c r="X1577" s="2">
        <f t="shared" si="753"/>
        <v>0</v>
      </c>
      <c r="Y1577" s="2">
        <f t="shared" si="753"/>
        <v>0</v>
      </c>
      <c r="Z1577" s="2">
        <f t="shared" si="753"/>
        <v>0</v>
      </c>
      <c r="AA1577" s="2">
        <f t="shared" si="753"/>
        <v>0</v>
      </c>
      <c r="AB1577" s="2">
        <f t="shared" si="753"/>
        <v>0</v>
      </c>
      <c r="AC1577" s="2">
        <f t="shared" si="753"/>
        <v>0</v>
      </c>
      <c r="AD1577" s="2">
        <f t="shared" si="753"/>
        <v>0</v>
      </c>
      <c r="AE1577" s="2">
        <f t="shared" si="753"/>
        <v>0</v>
      </c>
      <c r="AF1577" s="2">
        <f t="shared" si="753"/>
        <v>0</v>
      </c>
      <c r="AG1577" s="2">
        <f t="shared" si="753"/>
        <v>0</v>
      </c>
      <c r="AH1577" s="2">
        <f t="shared" si="753"/>
        <v>0</v>
      </c>
      <c r="AI1577" s="2">
        <f t="shared" si="753"/>
        <v>0</v>
      </c>
      <c r="AJ1577" s="2">
        <f t="shared" si="753"/>
        <v>391.72544195754421</v>
      </c>
      <c r="AK1577" s="2">
        <f t="shared" si="753"/>
        <v>4727.5574507214915</v>
      </c>
      <c r="AL1577" s="2">
        <f t="shared" si="753"/>
        <v>4845.7463869895282</v>
      </c>
      <c r="AM1577" s="2">
        <f t="shared" si="753"/>
        <v>4966.8900466642663</v>
      </c>
      <c r="AN1577" s="2">
        <f t="shared" si="753"/>
        <v>5091.062297830872</v>
      </c>
      <c r="AO1577" s="2">
        <f t="shared" si="753"/>
        <v>5218.3388552766446</v>
      </c>
      <c r="AP1577" s="2">
        <f t="shared" si="753"/>
        <v>5348.7973266585595</v>
      </c>
      <c r="AQ1577" s="2">
        <f t="shared" si="753"/>
        <v>5482.5172598250247</v>
      </c>
      <c r="AR1577" s="2">
        <f t="shared" si="753"/>
        <v>5619.5801913206496</v>
      </c>
      <c r="AS1577" s="2">
        <f t="shared" si="753"/>
        <v>5760.0696961036656</v>
      </c>
      <c r="AT1577" s="2">
        <f t="shared" si="753"/>
        <v>5904.0714385062565</v>
      </c>
      <c r="AU1577" s="2">
        <f t="shared" si="753"/>
        <v>6051.6732244689128</v>
      </c>
      <c r="AV1577" s="2">
        <f t="shared" si="753"/>
        <v>6202.9650550806355</v>
      </c>
      <c r="AW1577" s="2">
        <f t="shared" si="753"/>
        <v>6358.0391814576506</v>
      </c>
      <c r="AX1577" s="2">
        <f t="shared" si="753"/>
        <v>6516.9901609940907</v>
      </c>
      <c r="AY1577" s="2">
        <f t="shared" si="753"/>
        <v>6679.9149150189432</v>
      </c>
      <c r="AZ1577" s="2">
        <f t="shared" si="753"/>
        <v>6846.9127878944164</v>
      </c>
      <c r="BA1577" s="2">
        <f t="shared" si="753"/>
        <v>7018.0856075917764</v>
      </c>
      <c r="BB1577" s="2">
        <f t="shared" si="753"/>
        <v>7193.5377477815709</v>
      </c>
      <c r="BC1577" s="2">
        <f t="shared" si="753"/>
        <v>7373.3761914761099</v>
      </c>
      <c r="BD1577" s="2">
        <f t="shared" si="753"/>
        <v>7557.7105962630112</v>
      </c>
      <c r="BE1577" s="2">
        <f t="shared" si="753"/>
        <v>7746.6533611695868</v>
      </c>
      <c r="BF1577" s="2">
        <f t="shared" si="753"/>
        <v>7940.3196951988248</v>
      </c>
      <c r="BG1577" s="2">
        <f t="shared" si="753"/>
        <v>8138.8276875787978</v>
      </c>
      <c r="BH1577" s="2">
        <f t="shared" si="753"/>
        <v>8342.2983797682664</v>
      </c>
      <c r="BI1577" s="2">
        <f t="shared" si="753"/>
        <v>8550.8558392624727</v>
      </c>
      <c r="BJ1577" s="2">
        <f t="shared" si="753"/>
        <v>8764.6272352440337</v>
      </c>
      <c r="BK1577" s="2">
        <f t="shared" si="753"/>
        <v>8983.7429161251348</v>
      </c>
      <c r="BL1577" s="2">
        <f t="shared" si="753"/>
        <v>9208.3364890282628</v>
      </c>
      <c r="BM1577" s="2">
        <f t="shared" si="753"/>
        <v>9438.5449012539684</v>
      </c>
      <c r="BN1577" s="2">
        <f t="shared" si="753"/>
        <v>8852.8379368336864</v>
      </c>
      <c r="BO1577" s="2">
        <f t="shared" si="753"/>
        <v>0</v>
      </c>
    </row>
    <row r="1578" spans="1:67" outlineLevel="2">
      <c r="B1578" s="14"/>
      <c r="E1578" s="178"/>
      <c r="F1578" s="178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</row>
    <row r="1579" spans="1:67" outlineLevel="2">
      <c r="B1579" s="15" t="s">
        <v>325</v>
      </c>
      <c r="E1579" s="178"/>
      <c r="F1579" s="178"/>
      <c r="L1579" s="18">
        <v>0</v>
      </c>
      <c r="M1579" s="18">
        <v>0</v>
      </c>
      <c r="N1579" s="18">
        <v>0</v>
      </c>
      <c r="O1579" s="18">
        <v>0</v>
      </c>
      <c r="P1579" s="18">
        <v>0</v>
      </c>
      <c r="Q1579" s="18">
        <v>0</v>
      </c>
      <c r="R1579" s="18">
        <v>0</v>
      </c>
      <c r="S1579" s="18">
        <v>0</v>
      </c>
      <c r="T1579" s="18">
        <v>0</v>
      </c>
      <c r="U1579" s="18">
        <v>0</v>
      </c>
      <c r="V1579" s="18">
        <v>0</v>
      </c>
      <c r="W1579" s="18">
        <v>0</v>
      </c>
      <c r="X1579" s="18">
        <v>0</v>
      </c>
      <c r="Y1579" s="18">
        <v>0</v>
      </c>
      <c r="Z1579" s="18">
        <v>0</v>
      </c>
      <c r="AA1579" s="18">
        <v>0</v>
      </c>
      <c r="AB1579" s="18">
        <v>0</v>
      </c>
      <c r="AC1579" s="18">
        <v>0</v>
      </c>
      <c r="AD1579" s="18">
        <v>0</v>
      </c>
      <c r="AE1579" s="18">
        <v>0</v>
      </c>
      <c r="AF1579" s="18">
        <v>0</v>
      </c>
      <c r="AG1579" s="18">
        <v>0</v>
      </c>
      <c r="AH1579" s="18">
        <v>0</v>
      </c>
      <c r="AI1579" s="18">
        <v>0</v>
      </c>
      <c r="AJ1579" s="18">
        <v>120.15599060058594</v>
      </c>
      <c r="AK1579" s="18">
        <v>1331.4180908203125</v>
      </c>
      <c r="AL1579" s="18">
        <v>1338.7864990234375</v>
      </c>
      <c r="AM1579" s="18">
        <v>1346.1553955078125</v>
      </c>
      <c r="AN1579" s="18">
        <v>1356.5040283203125</v>
      </c>
      <c r="AO1579" s="18">
        <v>1355.8892822265625</v>
      </c>
      <c r="AP1579" s="18">
        <v>1359.1522216796875</v>
      </c>
      <c r="AQ1579" s="18">
        <v>1360.47607421875</v>
      </c>
      <c r="AR1579" s="18">
        <v>1364.35205078125</v>
      </c>
      <c r="AS1579" s="18">
        <v>1360.47607421875</v>
      </c>
      <c r="AT1579" s="18">
        <v>1360.47607421875</v>
      </c>
      <c r="AU1579" s="18">
        <v>1360.47607421875</v>
      </c>
      <c r="AV1579" s="18">
        <v>1364.35205078125</v>
      </c>
      <c r="AW1579" s="18">
        <v>1360.47607421875</v>
      </c>
      <c r="AX1579" s="18">
        <v>1360.47607421875</v>
      </c>
      <c r="AY1579" s="18">
        <v>1087.4158935546875</v>
      </c>
      <c r="AZ1579" s="18">
        <v>1112.2545166015625</v>
      </c>
      <c r="BA1579" s="18">
        <v>1129.3402099609375</v>
      </c>
      <c r="BB1579" s="18">
        <v>1150.3018798828125</v>
      </c>
      <c r="BC1579" s="18">
        <v>1171.2615966796875</v>
      </c>
      <c r="BD1579" s="18">
        <v>1192.2733154296875</v>
      </c>
      <c r="BE1579" s="18">
        <v>1205.3995361328125</v>
      </c>
      <c r="BF1579" s="18">
        <v>1222.402587890625</v>
      </c>
      <c r="BG1579" s="18">
        <v>1239.4053955078125</v>
      </c>
      <c r="BH1579" s="18">
        <v>1260.2855224609375</v>
      </c>
      <c r="BI1579" s="18">
        <v>1268.5748291015625</v>
      </c>
      <c r="BJ1579" s="18">
        <v>1248.0523681640625</v>
      </c>
      <c r="BK1579" s="18">
        <v>530.1661376953125</v>
      </c>
      <c r="BL1579" s="18">
        <v>95.174293518066406</v>
      </c>
      <c r="BM1579" s="18">
        <v>103.29787445068359</v>
      </c>
      <c r="BN1579" s="18">
        <v>95.606941223144531</v>
      </c>
      <c r="BO1579" s="18">
        <v>0</v>
      </c>
    </row>
    <row r="1580" spans="1:67" outlineLevel="2">
      <c r="B1580" s="14" t="s">
        <v>326</v>
      </c>
      <c r="E1580" s="178"/>
      <c r="F1580" s="178"/>
      <c r="J1580" s="2">
        <f>NPV($C$4,M1580:BO1580)+L1580</f>
        <v>41899.91709702606</v>
      </c>
      <c r="L1580" s="2">
        <f t="shared" ref="L1580:BO1580" si="754">IF(L$10&lt;$C1576,0,$F1576*L1579*(1+$I1576)^(L$10-$E$1382))</f>
        <v>0</v>
      </c>
      <c r="M1580" s="2">
        <f t="shared" si="754"/>
        <v>0</v>
      </c>
      <c r="N1580" s="2">
        <f t="shared" si="754"/>
        <v>0</v>
      </c>
      <c r="O1580" s="2">
        <f t="shared" si="754"/>
        <v>0</v>
      </c>
      <c r="P1580" s="2">
        <f t="shared" si="754"/>
        <v>0</v>
      </c>
      <c r="Q1580" s="2">
        <f t="shared" si="754"/>
        <v>0</v>
      </c>
      <c r="R1580" s="2">
        <f t="shared" si="754"/>
        <v>0</v>
      </c>
      <c r="S1580" s="2">
        <f t="shared" si="754"/>
        <v>0</v>
      </c>
      <c r="T1580" s="2">
        <f t="shared" si="754"/>
        <v>0</v>
      </c>
      <c r="U1580" s="2">
        <f t="shared" si="754"/>
        <v>0</v>
      </c>
      <c r="V1580" s="2">
        <f t="shared" si="754"/>
        <v>0</v>
      </c>
      <c r="W1580" s="2">
        <f t="shared" si="754"/>
        <v>0</v>
      </c>
      <c r="X1580" s="2">
        <f t="shared" si="754"/>
        <v>0</v>
      </c>
      <c r="Y1580" s="2">
        <f t="shared" si="754"/>
        <v>0</v>
      </c>
      <c r="Z1580" s="2">
        <f t="shared" si="754"/>
        <v>0</v>
      </c>
      <c r="AA1580" s="2">
        <f t="shared" si="754"/>
        <v>0</v>
      </c>
      <c r="AB1580" s="2">
        <f t="shared" si="754"/>
        <v>0</v>
      </c>
      <c r="AC1580" s="2">
        <f t="shared" si="754"/>
        <v>0</v>
      </c>
      <c r="AD1580" s="2">
        <f t="shared" si="754"/>
        <v>0</v>
      </c>
      <c r="AE1580" s="2">
        <f t="shared" si="754"/>
        <v>0</v>
      </c>
      <c r="AF1580" s="2">
        <f t="shared" si="754"/>
        <v>0</v>
      </c>
      <c r="AG1580" s="2">
        <f t="shared" si="754"/>
        <v>0</v>
      </c>
      <c r="AH1580" s="2">
        <f t="shared" si="754"/>
        <v>0</v>
      </c>
      <c r="AI1580" s="2">
        <f t="shared" si="754"/>
        <v>0</v>
      </c>
      <c r="AJ1580" s="2">
        <f t="shared" si="754"/>
        <v>1260.5096975430722</v>
      </c>
      <c r="AK1580" s="2">
        <f t="shared" si="754"/>
        <v>14316.573328878869</v>
      </c>
      <c r="AL1580" s="2">
        <f t="shared" si="754"/>
        <v>14755.70002958449</v>
      </c>
      <c r="AM1580" s="2">
        <f t="shared" si="754"/>
        <v>15207.840723225367</v>
      </c>
      <c r="AN1580" s="2">
        <f t="shared" si="754"/>
        <v>15707.870505700399</v>
      </c>
      <c r="AO1580" s="2">
        <f t="shared" si="754"/>
        <v>16093.270746822347</v>
      </c>
      <c r="AP1580" s="2">
        <f t="shared" si="754"/>
        <v>16535.299084347316</v>
      </c>
      <c r="AQ1580" s="2">
        <f t="shared" si="754"/>
        <v>16965.190054589442</v>
      </c>
      <c r="AR1580" s="2">
        <f t="shared" si="754"/>
        <v>17438.861725347648</v>
      </c>
      <c r="AS1580" s="2">
        <f t="shared" si="754"/>
        <v>17824.052801103026</v>
      </c>
      <c r="AT1580" s="2">
        <f t="shared" si="754"/>
        <v>18269.654121130603</v>
      </c>
      <c r="AU1580" s="2">
        <f t="shared" si="754"/>
        <v>18726.395474158864</v>
      </c>
      <c r="AV1580" s="2">
        <f t="shared" si="754"/>
        <v>19249.240370265659</v>
      </c>
      <c r="AW1580" s="2">
        <f t="shared" si="754"/>
        <v>19674.419245038156</v>
      </c>
      <c r="AX1580" s="2">
        <f t="shared" si="754"/>
        <v>20166.279726164106</v>
      </c>
      <c r="AY1580" s="2">
        <f t="shared" si="754"/>
        <v>16521.688136419893</v>
      </c>
      <c r="AZ1580" s="2">
        <f t="shared" si="754"/>
        <v>17321.551413354056</v>
      </c>
      <c r="BA1580" s="2">
        <f t="shared" si="754"/>
        <v>18027.324073289758</v>
      </c>
      <c r="BB1580" s="2">
        <f t="shared" si="754"/>
        <v>18820.977241894299</v>
      </c>
      <c r="BC1580" s="2">
        <f t="shared" si="754"/>
        <v>19643.013235882412</v>
      </c>
      <c r="BD1580" s="2">
        <f t="shared" si="754"/>
        <v>20495.281836884144</v>
      </c>
      <c r="BE1580" s="2">
        <f t="shared" si="754"/>
        <v>21238.945778504305</v>
      </c>
      <c r="BF1580" s="2">
        <f t="shared" si="754"/>
        <v>22077.000233616342</v>
      </c>
      <c r="BG1580" s="2">
        <f t="shared" si="754"/>
        <v>22943.678550879409</v>
      </c>
      <c r="BH1580" s="2">
        <f t="shared" si="754"/>
        <v>23913.463395299386</v>
      </c>
      <c r="BI1580" s="2">
        <f t="shared" si="754"/>
        <v>24672.518750115305</v>
      </c>
      <c r="BJ1580" s="2">
        <f t="shared" si="754"/>
        <v>24880.211728127462</v>
      </c>
      <c r="BK1580" s="2">
        <f t="shared" si="754"/>
        <v>10833.208802572621</v>
      </c>
      <c r="BL1580" s="2">
        <f t="shared" si="754"/>
        <v>1993.3733862570205</v>
      </c>
      <c r="BM1580" s="2">
        <f t="shared" si="754"/>
        <v>2217.6052674509251</v>
      </c>
      <c r="BN1580" s="2">
        <f t="shared" si="754"/>
        <v>2103.8082247917059</v>
      </c>
      <c r="BO1580" s="2">
        <f t="shared" si="754"/>
        <v>0</v>
      </c>
    </row>
    <row r="1581" spans="1:67" outlineLevel="2">
      <c r="B1581" s="14"/>
      <c r="E1581" s="178"/>
      <c r="F1581" s="178"/>
    </row>
    <row r="1582" spans="1:67" outlineLevel="2">
      <c r="B1582" s="14" t="s">
        <v>17</v>
      </c>
      <c r="E1582" s="178"/>
      <c r="F1582" s="178"/>
      <c r="I1582" s="196" t="s">
        <v>567</v>
      </c>
      <c r="J1582" s="2">
        <f>NPV($C$4,M1582:BO1582)+L1582</f>
        <v>56960.353391015844</v>
      </c>
      <c r="L1582" s="2">
        <f t="shared" ref="L1582:BO1582" si="755">SUM(L1577,L1580)</f>
        <v>0</v>
      </c>
      <c r="M1582" s="2">
        <f t="shared" si="755"/>
        <v>0</v>
      </c>
      <c r="N1582" s="2">
        <f t="shared" si="755"/>
        <v>0</v>
      </c>
      <c r="O1582" s="2">
        <f t="shared" si="755"/>
        <v>0</v>
      </c>
      <c r="P1582" s="2">
        <f t="shared" si="755"/>
        <v>0</v>
      </c>
      <c r="Q1582" s="2">
        <f t="shared" si="755"/>
        <v>0</v>
      </c>
      <c r="R1582" s="2">
        <f t="shared" si="755"/>
        <v>0</v>
      </c>
      <c r="S1582" s="2">
        <f t="shared" si="755"/>
        <v>0</v>
      </c>
      <c r="T1582" s="2">
        <f t="shared" si="755"/>
        <v>0</v>
      </c>
      <c r="U1582" s="2">
        <f t="shared" si="755"/>
        <v>0</v>
      </c>
      <c r="V1582" s="2">
        <f t="shared" si="755"/>
        <v>0</v>
      </c>
      <c r="W1582" s="2">
        <f t="shared" si="755"/>
        <v>0</v>
      </c>
      <c r="X1582" s="2">
        <f t="shared" si="755"/>
        <v>0</v>
      </c>
      <c r="Y1582" s="2">
        <f t="shared" si="755"/>
        <v>0</v>
      </c>
      <c r="Z1582" s="2">
        <f t="shared" si="755"/>
        <v>0</v>
      </c>
      <c r="AA1582" s="2">
        <f t="shared" si="755"/>
        <v>0</v>
      </c>
      <c r="AB1582" s="2">
        <f t="shared" si="755"/>
        <v>0</v>
      </c>
      <c r="AC1582" s="2">
        <f t="shared" si="755"/>
        <v>0</v>
      </c>
      <c r="AD1582" s="2">
        <f t="shared" si="755"/>
        <v>0</v>
      </c>
      <c r="AE1582" s="2">
        <f t="shared" si="755"/>
        <v>0</v>
      </c>
      <c r="AF1582" s="2">
        <f t="shared" si="755"/>
        <v>0</v>
      </c>
      <c r="AG1582" s="2">
        <f t="shared" si="755"/>
        <v>0</v>
      </c>
      <c r="AH1582" s="2">
        <f t="shared" si="755"/>
        <v>0</v>
      </c>
      <c r="AI1582" s="2">
        <f t="shared" si="755"/>
        <v>0</v>
      </c>
      <c r="AJ1582" s="2">
        <f t="shared" si="755"/>
        <v>1652.2351395006165</v>
      </c>
      <c r="AK1582" s="2">
        <f t="shared" si="755"/>
        <v>19044.13077960036</v>
      </c>
      <c r="AL1582" s="2">
        <f t="shared" si="755"/>
        <v>19601.446416574017</v>
      </c>
      <c r="AM1582" s="2">
        <f t="shared" si="755"/>
        <v>20174.730769889633</v>
      </c>
      <c r="AN1582" s="2">
        <f t="shared" si="755"/>
        <v>20798.932803531272</v>
      </c>
      <c r="AO1582" s="2">
        <f t="shared" si="755"/>
        <v>21311.609602098993</v>
      </c>
      <c r="AP1582" s="2">
        <f t="shared" si="755"/>
        <v>21884.096411005878</v>
      </c>
      <c r="AQ1582" s="2">
        <f t="shared" si="755"/>
        <v>22447.707314414467</v>
      </c>
      <c r="AR1582" s="2">
        <f t="shared" si="755"/>
        <v>23058.441916668296</v>
      </c>
      <c r="AS1582" s="2">
        <f t="shared" si="755"/>
        <v>23584.122497206692</v>
      </c>
      <c r="AT1582" s="2">
        <f t="shared" si="755"/>
        <v>24173.72555963686</v>
      </c>
      <c r="AU1582" s="2">
        <f t="shared" si="755"/>
        <v>24778.068698627776</v>
      </c>
      <c r="AV1582" s="2">
        <f t="shared" si="755"/>
        <v>25452.205425346296</v>
      </c>
      <c r="AW1582" s="2">
        <f t="shared" si="755"/>
        <v>26032.458426495807</v>
      </c>
      <c r="AX1582" s="2">
        <f t="shared" si="755"/>
        <v>26683.269887158196</v>
      </c>
      <c r="AY1582" s="2">
        <f t="shared" si="755"/>
        <v>23201.603051438837</v>
      </c>
      <c r="AZ1582" s="2">
        <f t="shared" si="755"/>
        <v>24168.464201248473</v>
      </c>
      <c r="BA1582" s="2">
        <f t="shared" si="755"/>
        <v>25045.409680881534</v>
      </c>
      <c r="BB1582" s="2">
        <f t="shared" si="755"/>
        <v>26014.51498967587</v>
      </c>
      <c r="BC1582" s="2">
        <f t="shared" si="755"/>
        <v>27016.389427358521</v>
      </c>
      <c r="BD1582" s="2">
        <f t="shared" si="755"/>
        <v>28052.992433147156</v>
      </c>
      <c r="BE1582" s="2">
        <f t="shared" si="755"/>
        <v>28985.59913967389</v>
      </c>
      <c r="BF1582" s="2">
        <f t="shared" si="755"/>
        <v>30017.319928815166</v>
      </c>
      <c r="BG1582" s="2">
        <f t="shared" si="755"/>
        <v>31082.506238458205</v>
      </c>
      <c r="BH1582" s="2">
        <f t="shared" si="755"/>
        <v>32255.761775067651</v>
      </c>
      <c r="BI1582" s="2">
        <f t="shared" si="755"/>
        <v>33223.374589377781</v>
      </c>
      <c r="BJ1582" s="2">
        <f t="shared" si="755"/>
        <v>33644.838963371498</v>
      </c>
      <c r="BK1582" s="2">
        <f t="shared" si="755"/>
        <v>19816.951718697754</v>
      </c>
      <c r="BL1582" s="2">
        <f t="shared" si="755"/>
        <v>11201.709875285283</v>
      </c>
      <c r="BM1582" s="2">
        <f t="shared" si="755"/>
        <v>11656.150168704893</v>
      </c>
      <c r="BN1582" s="2">
        <f t="shared" si="755"/>
        <v>10956.646161625393</v>
      </c>
      <c r="BO1582" s="2">
        <f t="shared" si="755"/>
        <v>0</v>
      </c>
    </row>
    <row r="1583" spans="1:67" outlineLevel="2">
      <c r="B1583" s="14"/>
      <c r="E1583" s="178"/>
      <c r="F1583" s="178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</row>
    <row r="1584" spans="1:67" outlineLevel="1">
      <c r="A1584">
        <f>+A1576+1</f>
        <v>26</v>
      </c>
      <c r="B1584" s="13" t="s">
        <v>624</v>
      </c>
      <c r="C1584" s="159">
        <v>2040</v>
      </c>
      <c r="D1584" s="159">
        <v>10</v>
      </c>
      <c r="E1584" s="194">
        <v>1640</v>
      </c>
      <c r="F1584" s="195">
        <v>6.2</v>
      </c>
      <c r="G1584" s="159">
        <v>20</v>
      </c>
      <c r="H1584" s="59">
        <f>(DATE(C1584,12,31)-DATE(C1584,D1584,1)+1)/365</f>
        <v>0.25205479452054796</v>
      </c>
      <c r="I1584" s="177">
        <f>+$C$7</f>
        <v>2.5000000000000001E-2</v>
      </c>
      <c r="J1584" s="2">
        <f>NPV($C$4,M1584:BO1584)+L1584</f>
        <v>10875.117861847115</v>
      </c>
      <c r="L1584" s="2">
        <f>+L1590</f>
        <v>0</v>
      </c>
      <c r="M1584" s="2">
        <f t="shared" ref="M1584:BO1584" si="756">+M1590</f>
        <v>0</v>
      </c>
      <c r="N1584" s="2">
        <f t="shared" si="756"/>
        <v>0</v>
      </c>
      <c r="O1584" s="2">
        <f t="shared" si="756"/>
        <v>0</v>
      </c>
      <c r="P1584" s="2">
        <f t="shared" si="756"/>
        <v>0</v>
      </c>
      <c r="Q1584" s="2">
        <f t="shared" si="756"/>
        <v>0</v>
      </c>
      <c r="R1584" s="2">
        <f t="shared" si="756"/>
        <v>0</v>
      </c>
      <c r="S1584" s="2">
        <f t="shared" si="756"/>
        <v>0</v>
      </c>
      <c r="T1584" s="2">
        <f t="shared" si="756"/>
        <v>0</v>
      </c>
      <c r="U1584" s="2">
        <f t="shared" si="756"/>
        <v>0</v>
      </c>
      <c r="V1584" s="2">
        <f t="shared" si="756"/>
        <v>0</v>
      </c>
      <c r="W1584" s="2">
        <f t="shared" si="756"/>
        <v>0</v>
      </c>
      <c r="X1584" s="2">
        <f t="shared" si="756"/>
        <v>0</v>
      </c>
      <c r="Y1584" s="2">
        <f t="shared" si="756"/>
        <v>0</v>
      </c>
      <c r="Z1584" s="2">
        <f t="shared" si="756"/>
        <v>0</v>
      </c>
      <c r="AA1584" s="2">
        <f t="shared" si="756"/>
        <v>0</v>
      </c>
      <c r="AB1584" s="2">
        <f t="shared" si="756"/>
        <v>0</v>
      </c>
      <c r="AC1584" s="2">
        <f t="shared" si="756"/>
        <v>0</v>
      </c>
      <c r="AD1584" s="2">
        <f t="shared" si="756"/>
        <v>0</v>
      </c>
      <c r="AE1584" s="2">
        <f t="shared" si="756"/>
        <v>0</v>
      </c>
      <c r="AF1584" s="2">
        <f t="shared" si="756"/>
        <v>0</v>
      </c>
      <c r="AG1584" s="2">
        <f t="shared" si="756"/>
        <v>0</v>
      </c>
      <c r="AH1584" s="2">
        <f t="shared" si="756"/>
        <v>0</v>
      </c>
      <c r="AI1584" s="2">
        <f t="shared" si="756"/>
        <v>0</v>
      </c>
      <c r="AJ1584" s="2">
        <f t="shared" si="756"/>
        <v>0</v>
      </c>
      <c r="AK1584" s="2">
        <f t="shared" si="756"/>
        <v>0</v>
      </c>
      <c r="AL1584" s="2">
        <f t="shared" si="756"/>
        <v>0</v>
      </c>
      <c r="AM1584" s="2">
        <f t="shared" si="756"/>
        <v>0</v>
      </c>
      <c r="AN1584" s="2">
        <f t="shared" si="756"/>
        <v>1425.3622023769644</v>
      </c>
      <c r="AO1584" s="2">
        <f t="shared" si="756"/>
        <v>5579.4427405802408</v>
      </c>
      <c r="AP1584" s="2">
        <f t="shared" si="756"/>
        <v>5718.9288090947457</v>
      </c>
      <c r="AQ1584" s="2">
        <f t="shared" si="756"/>
        <v>5861.9020293221156</v>
      </c>
      <c r="AR1584" s="2">
        <f t="shared" si="756"/>
        <v>6008.4499970257802</v>
      </c>
      <c r="AS1584" s="2">
        <f t="shared" si="756"/>
        <v>6158.6608195565459</v>
      </c>
      <c r="AT1584" s="2">
        <f t="shared" si="756"/>
        <v>6312.6273400454602</v>
      </c>
      <c r="AU1584" s="2">
        <f t="shared" si="756"/>
        <v>6470.4430235465952</v>
      </c>
      <c r="AV1584" s="2">
        <f t="shared" si="756"/>
        <v>6632.2045593927978</v>
      </c>
      <c r="AW1584" s="2">
        <f t="shared" si="756"/>
        <v>6798.0092016136423</v>
      </c>
      <c r="AX1584" s="2">
        <f t="shared" si="756"/>
        <v>6967.9594316539806</v>
      </c>
      <c r="AY1584" s="2">
        <f t="shared" si="756"/>
        <v>7142.158417445331</v>
      </c>
      <c r="AZ1584" s="2">
        <f t="shared" si="756"/>
        <v>7320.7128859196655</v>
      </c>
      <c r="BA1584" s="2">
        <f t="shared" si="756"/>
        <v>7503.7301873285005</v>
      </c>
      <c r="BB1584" s="2">
        <f t="shared" si="756"/>
        <v>7691.3234420117114</v>
      </c>
      <c r="BC1584" s="2">
        <f t="shared" si="756"/>
        <v>7883.606528062006</v>
      </c>
      <c r="BD1584" s="2">
        <f t="shared" si="756"/>
        <v>8080.6972520426698</v>
      </c>
      <c r="BE1584" s="2">
        <f t="shared" si="756"/>
        <v>8282.714108545144</v>
      </c>
      <c r="BF1584" s="2">
        <f t="shared" si="756"/>
        <v>8489.78196125877</v>
      </c>
      <c r="BG1584" s="2">
        <f t="shared" si="756"/>
        <v>8702.0265102902413</v>
      </c>
      <c r="BH1584" s="2">
        <f t="shared" si="756"/>
        <v>6583.9558538592928</v>
      </c>
      <c r="BI1584" s="2">
        <f t="shared" si="756"/>
        <v>0</v>
      </c>
      <c r="BJ1584" s="2">
        <f t="shared" si="756"/>
        <v>0</v>
      </c>
      <c r="BK1584" s="2">
        <f t="shared" si="756"/>
        <v>0</v>
      </c>
      <c r="BL1584" s="2">
        <f t="shared" si="756"/>
        <v>0</v>
      </c>
      <c r="BM1584" s="2">
        <f t="shared" si="756"/>
        <v>0</v>
      </c>
      <c r="BN1584" s="2">
        <f t="shared" si="756"/>
        <v>0</v>
      </c>
      <c r="BO1584" s="2">
        <f t="shared" si="756"/>
        <v>0</v>
      </c>
    </row>
    <row r="1585" spans="1:67" outlineLevel="2">
      <c r="B1585" s="14" t="s">
        <v>324</v>
      </c>
      <c r="E1585" s="178"/>
      <c r="F1585" s="178"/>
      <c r="L1585" s="2">
        <f t="shared" ref="L1585:BO1585" si="757">IF(OR(L$10&lt;$C1584,L$10&gt;$C1584+$G1584),0,IF(L$10=$C1584,$E1584*(1+$I1584)^(L$10-$E$1382)*$H1584,IF(L$10=$C1584+$G1584,$E1584*(1+$I1584)^(L$10-$E$1382)*(1-$H1584),$E1584*(1+$I1584)^(L$10-$E$1382))))</f>
        <v>0</v>
      </c>
      <c r="M1585" s="2">
        <f t="shared" si="757"/>
        <v>0</v>
      </c>
      <c r="N1585" s="2">
        <f t="shared" si="757"/>
        <v>0</v>
      </c>
      <c r="O1585" s="2">
        <f t="shared" si="757"/>
        <v>0</v>
      </c>
      <c r="P1585" s="2">
        <f t="shared" si="757"/>
        <v>0</v>
      </c>
      <c r="Q1585" s="2">
        <f t="shared" si="757"/>
        <v>0</v>
      </c>
      <c r="R1585" s="2">
        <f t="shared" si="757"/>
        <v>0</v>
      </c>
      <c r="S1585" s="2">
        <f t="shared" si="757"/>
        <v>0</v>
      </c>
      <c r="T1585" s="2">
        <f t="shared" si="757"/>
        <v>0</v>
      </c>
      <c r="U1585" s="2">
        <f t="shared" si="757"/>
        <v>0</v>
      </c>
      <c r="V1585" s="2">
        <f t="shared" si="757"/>
        <v>0</v>
      </c>
      <c r="W1585" s="2">
        <f t="shared" si="757"/>
        <v>0</v>
      </c>
      <c r="X1585" s="2">
        <f t="shared" si="757"/>
        <v>0</v>
      </c>
      <c r="Y1585" s="2">
        <f t="shared" si="757"/>
        <v>0</v>
      </c>
      <c r="Z1585" s="2">
        <f t="shared" si="757"/>
        <v>0</v>
      </c>
      <c r="AA1585" s="2">
        <f t="shared" si="757"/>
        <v>0</v>
      </c>
      <c r="AB1585" s="2">
        <f t="shared" si="757"/>
        <v>0</v>
      </c>
      <c r="AC1585" s="2">
        <f t="shared" si="757"/>
        <v>0</v>
      </c>
      <c r="AD1585" s="2">
        <f t="shared" si="757"/>
        <v>0</v>
      </c>
      <c r="AE1585" s="2">
        <f t="shared" si="757"/>
        <v>0</v>
      </c>
      <c r="AF1585" s="2">
        <f t="shared" si="757"/>
        <v>0</v>
      </c>
      <c r="AG1585" s="2">
        <f t="shared" si="757"/>
        <v>0</v>
      </c>
      <c r="AH1585" s="2">
        <f t="shared" si="757"/>
        <v>0</v>
      </c>
      <c r="AI1585" s="2">
        <f t="shared" si="757"/>
        <v>0</v>
      </c>
      <c r="AJ1585" s="2">
        <f t="shared" si="757"/>
        <v>0</v>
      </c>
      <c r="AK1585" s="2">
        <f t="shared" si="757"/>
        <v>0</v>
      </c>
      <c r="AL1585" s="2">
        <f t="shared" si="757"/>
        <v>0</v>
      </c>
      <c r="AM1585" s="2">
        <f t="shared" si="757"/>
        <v>0</v>
      </c>
      <c r="AN1585" s="2">
        <f t="shared" si="757"/>
        <v>825.2908724111976</v>
      </c>
      <c r="AO1585" s="2">
        <f t="shared" si="757"/>
        <v>3356.1081265308617</v>
      </c>
      <c r="AP1585" s="2">
        <f t="shared" si="757"/>
        <v>3440.0108296941326</v>
      </c>
      <c r="AQ1585" s="2">
        <f t="shared" si="757"/>
        <v>3526.0111004364867</v>
      </c>
      <c r="AR1585" s="2">
        <f t="shared" si="757"/>
        <v>3614.1613779473983</v>
      </c>
      <c r="AS1585" s="2">
        <f t="shared" si="757"/>
        <v>3704.5154123960829</v>
      </c>
      <c r="AT1585" s="2">
        <f t="shared" si="757"/>
        <v>3797.128297705985</v>
      </c>
      <c r="AU1585" s="2">
        <f t="shared" si="757"/>
        <v>3892.0565051486337</v>
      </c>
      <c r="AV1585" s="2">
        <f t="shared" si="757"/>
        <v>3989.3579177773499</v>
      </c>
      <c r="AW1585" s="2">
        <f t="shared" si="757"/>
        <v>4089.0918657217835</v>
      </c>
      <c r="AX1585" s="2">
        <f t="shared" si="757"/>
        <v>4191.3191623648272</v>
      </c>
      <c r="AY1585" s="2">
        <f t="shared" si="757"/>
        <v>4296.1021414239476</v>
      </c>
      <c r="AZ1585" s="2">
        <f t="shared" si="757"/>
        <v>4403.5046949595462</v>
      </c>
      <c r="BA1585" s="2">
        <f t="shared" si="757"/>
        <v>4513.5923123335351</v>
      </c>
      <c r="BB1585" s="2">
        <f t="shared" si="757"/>
        <v>4626.4321201418725</v>
      </c>
      <c r="BC1585" s="2">
        <f t="shared" si="757"/>
        <v>4742.0929231454202</v>
      </c>
      <c r="BD1585" s="2">
        <f t="shared" si="757"/>
        <v>4860.6452462240541</v>
      </c>
      <c r="BE1585" s="2">
        <f t="shared" si="757"/>
        <v>4982.1613773796562</v>
      </c>
      <c r="BF1585" s="2">
        <f t="shared" si="757"/>
        <v>5106.7154118141461</v>
      </c>
      <c r="BG1585" s="2">
        <f t="shared" si="757"/>
        <v>5234.3832971095007</v>
      </c>
      <c r="BH1585" s="2">
        <f t="shared" si="757"/>
        <v>4012.9076879826462</v>
      </c>
      <c r="BI1585" s="2">
        <f t="shared" si="757"/>
        <v>0</v>
      </c>
      <c r="BJ1585" s="2">
        <f t="shared" si="757"/>
        <v>0</v>
      </c>
      <c r="BK1585" s="2">
        <f t="shared" si="757"/>
        <v>0</v>
      </c>
      <c r="BL1585" s="2">
        <f t="shared" si="757"/>
        <v>0</v>
      </c>
      <c r="BM1585" s="2">
        <f t="shared" si="757"/>
        <v>0</v>
      </c>
      <c r="BN1585" s="2">
        <f t="shared" si="757"/>
        <v>0</v>
      </c>
      <c r="BO1585" s="2">
        <f t="shared" si="757"/>
        <v>0</v>
      </c>
    </row>
    <row r="1586" spans="1:67" outlineLevel="2">
      <c r="B1586" s="14"/>
      <c r="E1586" s="178"/>
      <c r="F1586" s="178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</row>
    <row r="1587" spans="1:67" outlineLevel="2">
      <c r="B1587" s="15" t="s">
        <v>325</v>
      </c>
      <c r="E1587" s="178"/>
      <c r="F1587" s="178"/>
      <c r="L1587" s="18">
        <v>0</v>
      </c>
      <c r="M1587" s="18">
        <v>0</v>
      </c>
      <c r="N1587" s="18">
        <v>0</v>
      </c>
      <c r="O1587" s="18">
        <v>0</v>
      </c>
      <c r="P1587" s="18">
        <v>0</v>
      </c>
      <c r="Q1587" s="18">
        <v>0</v>
      </c>
      <c r="R1587" s="18">
        <v>0</v>
      </c>
      <c r="S1587" s="18">
        <v>0</v>
      </c>
      <c r="T1587" s="18">
        <v>0</v>
      </c>
      <c r="U1587" s="18">
        <v>0</v>
      </c>
      <c r="V1587" s="18">
        <v>0</v>
      </c>
      <c r="W1587" s="18">
        <v>0</v>
      </c>
      <c r="X1587" s="18">
        <v>0</v>
      </c>
      <c r="Y1587" s="18">
        <v>0</v>
      </c>
      <c r="Z1587" s="18">
        <v>0</v>
      </c>
      <c r="AA1587" s="18">
        <v>0</v>
      </c>
      <c r="AB1587" s="18">
        <v>0</v>
      </c>
      <c r="AC1587" s="18">
        <v>0</v>
      </c>
      <c r="AD1587" s="18">
        <v>0</v>
      </c>
      <c r="AE1587" s="18">
        <v>0</v>
      </c>
      <c r="AF1587" s="18">
        <v>0</v>
      </c>
      <c r="AG1587" s="18">
        <v>0</v>
      </c>
      <c r="AH1587" s="18">
        <v>0</v>
      </c>
      <c r="AI1587" s="18">
        <v>0</v>
      </c>
      <c r="AJ1587" s="18">
        <v>0</v>
      </c>
      <c r="AK1587" s="18">
        <v>0</v>
      </c>
      <c r="AL1587" s="18">
        <v>0</v>
      </c>
      <c r="AM1587" s="18">
        <v>0</v>
      </c>
      <c r="AN1587" s="18">
        <v>48.477806091308594</v>
      </c>
      <c r="AO1587" s="18">
        <v>175.23507690429688</v>
      </c>
      <c r="AP1587" s="18">
        <v>175.23507690429688</v>
      </c>
      <c r="AQ1587" s="18">
        <v>175.23507690429688</v>
      </c>
      <c r="AR1587" s="18">
        <v>175.235107421875</v>
      </c>
      <c r="AS1587" s="18">
        <v>175.23507690429688</v>
      </c>
      <c r="AT1587" s="18">
        <v>175.23507690429688</v>
      </c>
      <c r="AU1587" s="18">
        <v>175.23507690429688</v>
      </c>
      <c r="AV1587" s="18">
        <v>175.235107421875</v>
      </c>
      <c r="AW1587" s="18">
        <v>175.23507690429688</v>
      </c>
      <c r="AX1587" s="18">
        <v>175.23507690429688</v>
      </c>
      <c r="AY1587" s="18">
        <v>175.23507690429688</v>
      </c>
      <c r="AZ1587" s="18">
        <v>175.235107421875</v>
      </c>
      <c r="BA1587" s="18">
        <v>175.23507690429688</v>
      </c>
      <c r="BB1587" s="18">
        <v>175.23507690429688</v>
      </c>
      <c r="BC1587" s="18">
        <v>175.23507690429688</v>
      </c>
      <c r="BD1587" s="18">
        <v>175.235107421875</v>
      </c>
      <c r="BE1587" s="18">
        <v>175.23507690429688</v>
      </c>
      <c r="BF1587" s="18">
        <v>175.23507690429688</v>
      </c>
      <c r="BG1587" s="18">
        <v>175.23507690429688</v>
      </c>
      <c r="BH1587" s="18">
        <v>126.75730133056641</v>
      </c>
      <c r="BI1587" s="18">
        <v>0</v>
      </c>
      <c r="BJ1587" s="18">
        <v>0</v>
      </c>
      <c r="BK1587" s="18">
        <v>0</v>
      </c>
      <c r="BL1587" s="18">
        <v>0</v>
      </c>
      <c r="BM1587" s="18">
        <v>0</v>
      </c>
      <c r="BN1587" s="18">
        <v>0</v>
      </c>
      <c r="BO1587" s="18">
        <v>0</v>
      </c>
    </row>
    <row r="1588" spans="1:67" outlineLevel="2">
      <c r="B1588" s="14" t="s">
        <v>326</v>
      </c>
      <c r="E1588" s="178"/>
      <c r="F1588" s="178"/>
      <c r="L1588" s="2">
        <f t="shared" ref="L1588:BO1588" si="758">IF(L$10&lt;$C1584,0,$F1584*L1587*(1+$I1584)^(L$10-$E$1382))</f>
        <v>0</v>
      </c>
      <c r="M1588" s="2">
        <f t="shared" si="758"/>
        <v>0</v>
      </c>
      <c r="N1588" s="2">
        <f t="shared" si="758"/>
        <v>0</v>
      </c>
      <c r="O1588" s="2">
        <f t="shared" si="758"/>
        <v>0</v>
      </c>
      <c r="P1588" s="2">
        <f t="shared" si="758"/>
        <v>0</v>
      </c>
      <c r="Q1588" s="2">
        <f t="shared" si="758"/>
        <v>0</v>
      </c>
      <c r="R1588" s="2">
        <f t="shared" si="758"/>
        <v>0</v>
      </c>
      <c r="S1588" s="2">
        <f t="shared" si="758"/>
        <v>0</v>
      </c>
      <c r="T1588" s="2">
        <f t="shared" si="758"/>
        <v>0</v>
      </c>
      <c r="U1588" s="2">
        <f t="shared" si="758"/>
        <v>0</v>
      </c>
      <c r="V1588" s="2">
        <f t="shared" si="758"/>
        <v>0</v>
      </c>
      <c r="W1588" s="2">
        <f t="shared" si="758"/>
        <v>0</v>
      </c>
      <c r="X1588" s="2">
        <f t="shared" si="758"/>
        <v>0</v>
      </c>
      <c r="Y1588" s="2">
        <f t="shared" si="758"/>
        <v>0</v>
      </c>
      <c r="Z1588" s="2">
        <f t="shared" si="758"/>
        <v>0</v>
      </c>
      <c r="AA1588" s="2">
        <f t="shared" si="758"/>
        <v>0</v>
      </c>
      <c r="AB1588" s="2">
        <f t="shared" si="758"/>
        <v>0</v>
      </c>
      <c r="AC1588" s="2">
        <f t="shared" si="758"/>
        <v>0</v>
      </c>
      <c r="AD1588" s="2">
        <f t="shared" si="758"/>
        <v>0</v>
      </c>
      <c r="AE1588" s="2">
        <f t="shared" si="758"/>
        <v>0</v>
      </c>
      <c r="AF1588" s="2">
        <f t="shared" si="758"/>
        <v>0</v>
      </c>
      <c r="AG1588" s="2">
        <f t="shared" si="758"/>
        <v>0</v>
      </c>
      <c r="AH1588" s="2">
        <f t="shared" si="758"/>
        <v>0</v>
      </c>
      <c r="AI1588" s="2">
        <f t="shared" si="758"/>
        <v>0</v>
      </c>
      <c r="AJ1588" s="2">
        <f t="shared" si="758"/>
        <v>0</v>
      </c>
      <c r="AK1588" s="2">
        <f t="shared" si="758"/>
        <v>0</v>
      </c>
      <c r="AL1588" s="2">
        <f t="shared" si="758"/>
        <v>0</v>
      </c>
      <c r="AM1588" s="2">
        <f t="shared" si="758"/>
        <v>0</v>
      </c>
      <c r="AN1588" s="2">
        <f t="shared" si="758"/>
        <v>600.07132996576684</v>
      </c>
      <c r="AO1588" s="2">
        <f t="shared" si="758"/>
        <v>2223.3346140493791</v>
      </c>
      <c r="AP1588" s="2">
        <f t="shared" si="758"/>
        <v>2278.9179794006131</v>
      </c>
      <c r="AQ1588" s="2">
        <f t="shared" si="758"/>
        <v>2335.8909288856289</v>
      </c>
      <c r="AR1588" s="2">
        <f t="shared" si="758"/>
        <v>2394.2886190783815</v>
      </c>
      <c r="AS1588" s="2">
        <f t="shared" si="758"/>
        <v>2454.1454071604635</v>
      </c>
      <c r="AT1588" s="2">
        <f t="shared" si="758"/>
        <v>2515.4990423394752</v>
      </c>
      <c r="AU1588" s="2">
        <f t="shared" si="758"/>
        <v>2578.3865183979615</v>
      </c>
      <c r="AV1588" s="2">
        <f t="shared" si="758"/>
        <v>2642.8466416154474</v>
      </c>
      <c r="AW1588" s="2">
        <f t="shared" si="758"/>
        <v>2708.9173358918583</v>
      </c>
      <c r="AX1588" s="2">
        <f t="shared" si="758"/>
        <v>2776.6402692891538</v>
      </c>
      <c r="AY1588" s="2">
        <f t="shared" si="758"/>
        <v>2846.0562760213829</v>
      </c>
      <c r="AZ1588" s="2">
        <f t="shared" si="758"/>
        <v>2917.2081909601193</v>
      </c>
      <c r="BA1588" s="2">
        <f t="shared" si="758"/>
        <v>2990.1378749949654</v>
      </c>
      <c r="BB1588" s="2">
        <f t="shared" si="758"/>
        <v>3064.8913218698394</v>
      </c>
      <c r="BC1588" s="2">
        <f t="shared" si="758"/>
        <v>3141.5136049165853</v>
      </c>
      <c r="BD1588" s="2">
        <f t="shared" si="758"/>
        <v>3220.0520058186157</v>
      </c>
      <c r="BE1588" s="2">
        <f t="shared" si="758"/>
        <v>3300.5527311654869</v>
      </c>
      <c r="BF1588" s="2">
        <f t="shared" si="758"/>
        <v>3383.0665494446234</v>
      </c>
      <c r="BG1588" s="2">
        <f t="shared" si="758"/>
        <v>3467.6432131807396</v>
      </c>
      <c r="BH1588" s="2">
        <f t="shared" si="758"/>
        <v>2571.0481658766466</v>
      </c>
      <c r="BI1588" s="2">
        <f t="shared" si="758"/>
        <v>0</v>
      </c>
      <c r="BJ1588" s="2">
        <f t="shared" si="758"/>
        <v>0</v>
      </c>
      <c r="BK1588" s="2">
        <f t="shared" si="758"/>
        <v>0</v>
      </c>
      <c r="BL1588" s="2">
        <f t="shared" si="758"/>
        <v>0</v>
      </c>
      <c r="BM1588" s="2">
        <f t="shared" si="758"/>
        <v>0</v>
      </c>
      <c r="BN1588" s="2">
        <f t="shared" si="758"/>
        <v>0</v>
      </c>
      <c r="BO1588" s="2">
        <f t="shared" si="758"/>
        <v>0</v>
      </c>
    </row>
    <row r="1589" spans="1:67" outlineLevel="2">
      <c r="B1589" s="14"/>
      <c r="E1589" s="178"/>
      <c r="F1589" s="178"/>
    </row>
    <row r="1590" spans="1:67" outlineLevel="2">
      <c r="B1590" s="14" t="s">
        <v>17</v>
      </c>
      <c r="E1590" s="178"/>
      <c r="F1590" s="178"/>
      <c r="I1590" s="196" t="s">
        <v>334</v>
      </c>
      <c r="L1590" s="2">
        <f t="shared" ref="L1590:BO1590" si="759">SUM(L1585,L1588)</f>
        <v>0</v>
      </c>
      <c r="M1590" s="2">
        <f t="shared" si="759"/>
        <v>0</v>
      </c>
      <c r="N1590" s="2">
        <f t="shared" si="759"/>
        <v>0</v>
      </c>
      <c r="O1590" s="2">
        <f t="shared" si="759"/>
        <v>0</v>
      </c>
      <c r="P1590" s="2">
        <f t="shared" si="759"/>
        <v>0</v>
      </c>
      <c r="Q1590" s="2">
        <f t="shared" si="759"/>
        <v>0</v>
      </c>
      <c r="R1590" s="2">
        <f t="shared" si="759"/>
        <v>0</v>
      </c>
      <c r="S1590" s="2">
        <f t="shared" si="759"/>
        <v>0</v>
      </c>
      <c r="T1590" s="2">
        <f t="shared" si="759"/>
        <v>0</v>
      </c>
      <c r="U1590" s="2">
        <f t="shared" si="759"/>
        <v>0</v>
      </c>
      <c r="V1590" s="2">
        <f t="shared" si="759"/>
        <v>0</v>
      </c>
      <c r="W1590" s="2">
        <f t="shared" si="759"/>
        <v>0</v>
      </c>
      <c r="X1590" s="2">
        <f t="shared" si="759"/>
        <v>0</v>
      </c>
      <c r="Y1590" s="2">
        <f t="shared" si="759"/>
        <v>0</v>
      </c>
      <c r="Z1590" s="2">
        <f t="shared" si="759"/>
        <v>0</v>
      </c>
      <c r="AA1590" s="2">
        <f t="shared" si="759"/>
        <v>0</v>
      </c>
      <c r="AB1590" s="2">
        <f t="shared" si="759"/>
        <v>0</v>
      </c>
      <c r="AC1590" s="2">
        <f t="shared" si="759"/>
        <v>0</v>
      </c>
      <c r="AD1590" s="2">
        <f t="shared" si="759"/>
        <v>0</v>
      </c>
      <c r="AE1590" s="2">
        <f t="shared" si="759"/>
        <v>0</v>
      </c>
      <c r="AF1590" s="2">
        <f t="shared" si="759"/>
        <v>0</v>
      </c>
      <c r="AG1590" s="2">
        <f t="shared" si="759"/>
        <v>0</v>
      </c>
      <c r="AH1590" s="2">
        <f t="shared" si="759"/>
        <v>0</v>
      </c>
      <c r="AI1590" s="2">
        <f t="shared" si="759"/>
        <v>0</v>
      </c>
      <c r="AJ1590" s="2">
        <f t="shared" si="759"/>
        <v>0</v>
      </c>
      <c r="AK1590" s="2">
        <f t="shared" si="759"/>
        <v>0</v>
      </c>
      <c r="AL1590" s="2">
        <f t="shared" si="759"/>
        <v>0</v>
      </c>
      <c r="AM1590" s="2">
        <f t="shared" si="759"/>
        <v>0</v>
      </c>
      <c r="AN1590" s="2">
        <f t="shared" si="759"/>
        <v>1425.3622023769644</v>
      </c>
      <c r="AO1590" s="2">
        <f t="shared" si="759"/>
        <v>5579.4427405802408</v>
      </c>
      <c r="AP1590" s="2">
        <f t="shared" si="759"/>
        <v>5718.9288090947457</v>
      </c>
      <c r="AQ1590" s="2">
        <f t="shared" si="759"/>
        <v>5861.9020293221156</v>
      </c>
      <c r="AR1590" s="2">
        <f t="shared" si="759"/>
        <v>6008.4499970257802</v>
      </c>
      <c r="AS1590" s="2">
        <f t="shared" si="759"/>
        <v>6158.6608195565459</v>
      </c>
      <c r="AT1590" s="2">
        <f t="shared" si="759"/>
        <v>6312.6273400454602</v>
      </c>
      <c r="AU1590" s="2">
        <f t="shared" si="759"/>
        <v>6470.4430235465952</v>
      </c>
      <c r="AV1590" s="2">
        <f t="shared" si="759"/>
        <v>6632.2045593927978</v>
      </c>
      <c r="AW1590" s="2">
        <f t="shared" si="759"/>
        <v>6798.0092016136423</v>
      </c>
      <c r="AX1590" s="2">
        <f t="shared" si="759"/>
        <v>6967.9594316539806</v>
      </c>
      <c r="AY1590" s="2">
        <f t="shared" si="759"/>
        <v>7142.158417445331</v>
      </c>
      <c r="AZ1590" s="2">
        <f t="shared" si="759"/>
        <v>7320.7128859196655</v>
      </c>
      <c r="BA1590" s="2">
        <f t="shared" si="759"/>
        <v>7503.7301873285005</v>
      </c>
      <c r="BB1590" s="2">
        <f t="shared" si="759"/>
        <v>7691.3234420117114</v>
      </c>
      <c r="BC1590" s="2">
        <f t="shared" si="759"/>
        <v>7883.606528062006</v>
      </c>
      <c r="BD1590" s="2">
        <f t="shared" si="759"/>
        <v>8080.6972520426698</v>
      </c>
      <c r="BE1590" s="2">
        <f t="shared" si="759"/>
        <v>8282.714108545144</v>
      </c>
      <c r="BF1590" s="2">
        <f t="shared" si="759"/>
        <v>8489.78196125877</v>
      </c>
      <c r="BG1590" s="2">
        <f t="shared" si="759"/>
        <v>8702.0265102902413</v>
      </c>
      <c r="BH1590" s="2">
        <f t="shared" si="759"/>
        <v>6583.9558538592928</v>
      </c>
      <c r="BI1590" s="2">
        <f t="shared" si="759"/>
        <v>0</v>
      </c>
      <c r="BJ1590" s="2">
        <f t="shared" si="759"/>
        <v>0</v>
      </c>
      <c r="BK1590" s="2">
        <f t="shared" si="759"/>
        <v>0</v>
      </c>
      <c r="BL1590" s="2">
        <f t="shared" si="759"/>
        <v>0</v>
      </c>
      <c r="BM1590" s="2">
        <f t="shared" si="759"/>
        <v>0</v>
      </c>
      <c r="BN1590" s="2">
        <f t="shared" si="759"/>
        <v>0</v>
      </c>
      <c r="BO1590" s="2">
        <f t="shared" si="759"/>
        <v>0</v>
      </c>
    </row>
    <row r="1591" spans="1:67" outlineLevel="2">
      <c r="B1591" s="14"/>
      <c r="E1591" s="178"/>
      <c r="F1591" s="178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</row>
    <row r="1592" spans="1:67" outlineLevel="1">
      <c r="A1592">
        <f>+A1584+1</f>
        <v>27</v>
      </c>
      <c r="B1592" s="13" t="s">
        <v>547</v>
      </c>
      <c r="C1592" s="159">
        <v>2040</v>
      </c>
      <c r="D1592" s="159">
        <v>12</v>
      </c>
      <c r="E1592" s="194">
        <v>551</v>
      </c>
      <c r="F1592" s="195">
        <v>5.62</v>
      </c>
      <c r="G1592" s="159">
        <v>25</v>
      </c>
      <c r="H1592" s="59">
        <f>(DATE(C1592,12,31)-DATE(C1592,D1592,1)+1)/365</f>
        <v>8.4931506849315067E-2</v>
      </c>
      <c r="I1592" s="177">
        <f>+$C$7</f>
        <v>2.5000000000000001E-2</v>
      </c>
      <c r="J1592" s="2">
        <f>NPV($C$4,M1592:BO1592)+L1592</f>
        <v>2550.2551319538566</v>
      </c>
      <c r="L1592" s="2">
        <f>L1598</f>
        <v>0</v>
      </c>
      <c r="M1592" s="2">
        <f t="shared" ref="M1592:BO1592" si="760">M1598</f>
        <v>0</v>
      </c>
      <c r="N1592" s="2">
        <f t="shared" si="760"/>
        <v>0</v>
      </c>
      <c r="O1592" s="2">
        <f t="shared" si="760"/>
        <v>0</v>
      </c>
      <c r="P1592" s="2">
        <f t="shared" si="760"/>
        <v>0</v>
      </c>
      <c r="Q1592" s="2">
        <f t="shared" si="760"/>
        <v>0</v>
      </c>
      <c r="R1592" s="2">
        <f t="shared" si="760"/>
        <v>0</v>
      </c>
      <c r="S1592" s="2">
        <f t="shared" si="760"/>
        <v>0</v>
      </c>
      <c r="T1592" s="2">
        <f t="shared" si="760"/>
        <v>0</v>
      </c>
      <c r="U1592" s="2">
        <f t="shared" si="760"/>
        <v>0</v>
      </c>
      <c r="V1592" s="2">
        <f t="shared" si="760"/>
        <v>0</v>
      </c>
      <c r="W1592" s="2">
        <f t="shared" si="760"/>
        <v>0</v>
      </c>
      <c r="X1592" s="2">
        <f t="shared" si="760"/>
        <v>0</v>
      </c>
      <c r="Y1592" s="2">
        <f t="shared" si="760"/>
        <v>0</v>
      </c>
      <c r="Z1592" s="2">
        <f t="shared" si="760"/>
        <v>0</v>
      </c>
      <c r="AA1592" s="2">
        <f t="shared" si="760"/>
        <v>0</v>
      </c>
      <c r="AB1592" s="2">
        <f t="shared" si="760"/>
        <v>0</v>
      </c>
      <c r="AC1592" s="2">
        <f t="shared" si="760"/>
        <v>0</v>
      </c>
      <c r="AD1592" s="2">
        <f t="shared" si="760"/>
        <v>0</v>
      </c>
      <c r="AE1592" s="2">
        <f t="shared" si="760"/>
        <v>0</v>
      </c>
      <c r="AF1592" s="2">
        <f t="shared" si="760"/>
        <v>0</v>
      </c>
      <c r="AG1592" s="2">
        <f t="shared" si="760"/>
        <v>0</v>
      </c>
      <c r="AH1592" s="2">
        <f t="shared" si="760"/>
        <v>0</v>
      </c>
      <c r="AI1592" s="2">
        <f t="shared" si="760"/>
        <v>0</v>
      </c>
      <c r="AJ1592" s="2">
        <f t="shared" si="760"/>
        <v>0</v>
      </c>
      <c r="AK1592" s="2">
        <f t="shared" si="760"/>
        <v>0</v>
      </c>
      <c r="AL1592" s="2">
        <f t="shared" si="760"/>
        <v>0</v>
      </c>
      <c r="AM1592" s="2">
        <f t="shared" si="760"/>
        <v>0</v>
      </c>
      <c r="AN1592" s="2">
        <f t="shared" si="760"/>
        <v>96.620802397536451</v>
      </c>
      <c r="AO1592" s="2">
        <f t="shared" si="760"/>
        <v>1157.0004318372489</v>
      </c>
      <c r="AP1592" s="2">
        <f t="shared" si="760"/>
        <v>1194.5879863434791</v>
      </c>
      <c r="AQ1592" s="2">
        <f t="shared" si="760"/>
        <v>1224.4224143375145</v>
      </c>
      <c r="AR1592" s="2">
        <f t="shared" si="760"/>
        <v>1259.4405922887343</v>
      </c>
      <c r="AS1592" s="2">
        <f t="shared" si="760"/>
        <v>1298.2938209618408</v>
      </c>
      <c r="AT1592" s="2">
        <f t="shared" si="760"/>
        <v>1338.0486630014257</v>
      </c>
      <c r="AU1592" s="2">
        <f t="shared" si="760"/>
        <v>1376.7947286511517</v>
      </c>
      <c r="AV1592" s="2">
        <f t="shared" si="760"/>
        <v>1393.8361759721427</v>
      </c>
      <c r="AW1592" s="2">
        <f t="shared" si="760"/>
        <v>1437.8597244633875</v>
      </c>
      <c r="AX1592" s="2">
        <f t="shared" si="760"/>
        <v>1473.2090928890191</v>
      </c>
      <c r="AY1592" s="2">
        <f t="shared" si="760"/>
        <v>1453.0201672451965</v>
      </c>
      <c r="AZ1592" s="2">
        <f t="shared" si="760"/>
        <v>1490.6071794208849</v>
      </c>
      <c r="BA1592" s="2">
        <f t="shared" si="760"/>
        <v>1529.4935531410813</v>
      </c>
      <c r="BB1592" s="2">
        <f t="shared" si="760"/>
        <v>1563.9728976437009</v>
      </c>
      <c r="BC1592" s="2">
        <f t="shared" si="760"/>
        <v>1600.9990606423701</v>
      </c>
      <c r="BD1592" s="2">
        <f t="shared" si="760"/>
        <v>1642.0823149051644</v>
      </c>
      <c r="BE1592" s="2">
        <f t="shared" si="760"/>
        <v>1684.0054822814861</v>
      </c>
      <c r="BF1592" s="2">
        <f t="shared" si="760"/>
        <v>1723.7534229381024</v>
      </c>
      <c r="BG1592" s="2">
        <f t="shared" si="760"/>
        <v>1768.0836781439482</v>
      </c>
      <c r="BH1592" s="2">
        <f t="shared" si="760"/>
        <v>1812.8221987820946</v>
      </c>
      <c r="BI1592" s="2">
        <f t="shared" si="760"/>
        <v>1855.8010115792199</v>
      </c>
      <c r="BJ1592" s="2">
        <f t="shared" si="760"/>
        <v>1902.4808593557898</v>
      </c>
      <c r="BK1592" s="2">
        <f t="shared" si="760"/>
        <v>1947.8617123376596</v>
      </c>
      <c r="BL1592" s="2">
        <f t="shared" si="760"/>
        <v>1997.0304770112618</v>
      </c>
      <c r="BM1592" s="2">
        <f t="shared" si="760"/>
        <v>1873.1066438701312</v>
      </c>
      <c r="BN1592" s="2">
        <f t="shared" si="760"/>
        <v>0</v>
      </c>
      <c r="BO1592" s="2">
        <f t="shared" si="760"/>
        <v>0</v>
      </c>
    </row>
    <row r="1593" spans="1:67" outlineLevel="2">
      <c r="B1593" s="14" t="s">
        <v>324</v>
      </c>
      <c r="E1593" s="178"/>
      <c r="F1593" s="178"/>
      <c r="J1593" s="2">
        <f>NPV($C$4,M1593:BO1593)+L1593</f>
        <v>2490.5754359629896</v>
      </c>
      <c r="L1593" s="2">
        <f t="shared" ref="L1593:BO1593" si="761">IF(OR(L$10&lt;$C1592,L$10&gt;$C1592+$G1592),0,IF(L$10=$C1592,$E1592*(1+$I1592)^(L$10-$E$1382)*$H1592,IF(L$10=$C1592+$G1592,$E1592*(1+$I1592)^(L$10-$E$1382)*(1-$H1592),$E1592*(1+$I1592)^(L$10-$E$1382))))</f>
        <v>0</v>
      </c>
      <c r="M1593" s="2">
        <f t="shared" si="761"/>
        <v>0</v>
      </c>
      <c r="N1593" s="2">
        <f t="shared" si="761"/>
        <v>0</v>
      </c>
      <c r="O1593" s="2">
        <f t="shared" si="761"/>
        <v>0</v>
      </c>
      <c r="P1593" s="2">
        <f t="shared" si="761"/>
        <v>0</v>
      </c>
      <c r="Q1593" s="2">
        <f t="shared" si="761"/>
        <v>0</v>
      </c>
      <c r="R1593" s="2">
        <f t="shared" si="761"/>
        <v>0</v>
      </c>
      <c r="S1593" s="2">
        <f t="shared" si="761"/>
        <v>0</v>
      </c>
      <c r="T1593" s="2">
        <f t="shared" si="761"/>
        <v>0</v>
      </c>
      <c r="U1593" s="2">
        <f t="shared" si="761"/>
        <v>0</v>
      </c>
      <c r="V1593" s="2">
        <f t="shared" si="761"/>
        <v>0</v>
      </c>
      <c r="W1593" s="2">
        <f t="shared" si="761"/>
        <v>0</v>
      </c>
      <c r="X1593" s="2">
        <f t="shared" si="761"/>
        <v>0</v>
      </c>
      <c r="Y1593" s="2">
        <f t="shared" si="761"/>
        <v>0</v>
      </c>
      <c r="Z1593" s="2">
        <f t="shared" si="761"/>
        <v>0</v>
      </c>
      <c r="AA1593" s="2">
        <f t="shared" si="761"/>
        <v>0</v>
      </c>
      <c r="AB1593" s="2">
        <f t="shared" si="761"/>
        <v>0</v>
      </c>
      <c r="AC1593" s="2">
        <f t="shared" si="761"/>
        <v>0</v>
      </c>
      <c r="AD1593" s="2">
        <f t="shared" si="761"/>
        <v>0</v>
      </c>
      <c r="AE1593" s="2">
        <f t="shared" si="761"/>
        <v>0</v>
      </c>
      <c r="AF1593" s="2">
        <f t="shared" si="761"/>
        <v>0</v>
      </c>
      <c r="AG1593" s="2">
        <f t="shared" si="761"/>
        <v>0</v>
      </c>
      <c r="AH1593" s="2">
        <f t="shared" si="761"/>
        <v>0</v>
      </c>
      <c r="AI1593" s="2">
        <f t="shared" si="761"/>
        <v>0</v>
      </c>
      <c r="AJ1593" s="2">
        <f t="shared" si="761"/>
        <v>0</v>
      </c>
      <c r="AK1593" s="2">
        <f t="shared" si="761"/>
        <v>0</v>
      </c>
      <c r="AL1593" s="2">
        <f t="shared" si="761"/>
        <v>0</v>
      </c>
      <c r="AM1593" s="2">
        <f t="shared" si="761"/>
        <v>0</v>
      </c>
      <c r="AN1593" s="2">
        <f t="shared" si="761"/>
        <v>93.430497028470711</v>
      </c>
      <c r="AO1593" s="2">
        <f t="shared" si="761"/>
        <v>1127.5704742186006</v>
      </c>
      <c r="AP1593" s="2">
        <f t="shared" si="761"/>
        <v>1155.7597360740651</v>
      </c>
      <c r="AQ1593" s="2">
        <f t="shared" si="761"/>
        <v>1184.6537294759171</v>
      </c>
      <c r="AR1593" s="2">
        <f t="shared" si="761"/>
        <v>1214.2700727128149</v>
      </c>
      <c r="AS1593" s="2">
        <f t="shared" si="761"/>
        <v>1244.6268245306351</v>
      </c>
      <c r="AT1593" s="2">
        <f t="shared" si="761"/>
        <v>1275.7424951439009</v>
      </c>
      <c r="AU1593" s="2">
        <f t="shared" si="761"/>
        <v>1307.6360575224983</v>
      </c>
      <c r="AV1593" s="2">
        <f t="shared" si="761"/>
        <v>1340.3269589605609</v>
      </c>
      <c r="AW1593" s="2">
        <f t="shared" si="761"/>
        <v>1373.8351329345749</v>
      </c>
      <c r="AX1593" s="2">
        <f t="shared" si="761"/>
        <v>1408.1810112579387</v>
      </c>
      <c r="AY1593" s="2">
        <f t="shared" si="761"/>
        <v>1443.3855365393874</v>
      </c>
      <c r="AZ1593" s="2">
        <f t="shared" si="761"/>
        <v>1479.470174952872</v>
      </c>
      <c r="BA1593" s="2">
        <f t="shared" si="761"/>
        <v>1516.4569293266936</v>
      </c>
      <c r="BB1593" s="2">
        <f t="shared" si="761"/>
        <v>1554.368352559861</v>
      </c>
      <c r="BC1593" s="2">
        <f t="shared" si="761"/>
        <v>1593.2275613738575</v>
      </c>
      <c r="BD1593" s="2">
        <f t="shared" si="761"/>
        <v>1633.0582504082035</v>
      </c>
      <c r="BE1593" s="2">
        <f t="shared" si="761"/>
        <v>1673.8847066684089</v>
      </c>
      <c r="BF1593" s="2">
        <f t="shared" si="761"/>
        <v>1715.7318243351187</v>
      </c>
      <c r="BG1593" s="2">
        <f t="shared" si="761"/>
        <v>1758.6251199434971</v>
      </c>
      <c r="BH1593" s="2">
        <f t="shared" si="761"/>
        <v>1802.5907479420841</v>
      </c>
      <c r="BI1593" s="2">
        <f t="shared" si="761"/>
        <v>1847.6555166406361</v>
      </c>
      <c r="BJ1593" s="2">
        <f t="shared" si="761"/>
        <v>1893.8469045566521</v>
      </c>
      <c r="BK1593" s="2">
        <f t="shared" si="761"/>
        <v>1941.1930771705686</v>
      </c>
      <c r="BL1593" s="2">
        <f t="shared" si="761"/>
        <v>1989.7229040998325</v>
      </c>
      <c r="BM1593" s="2">
        <f t="shared" si="761"/>
        <v>1866.2510581330894</v>
      </c>
      <c r="BN1593" s="2">
        <f t="shared" si="761"/>
        <v>0</v>
      </c>
      <c r="BO1593" s="2">
        <f t="shared" si="761"/>
        <v>0</v>
      </c>
    </row>
    <row r="1594" spans="1:67" outlineLevel="2">
      <c r="B1594" s="14"/>
      <c r="E1594" s="178"/>
      <c r="F1594" s="178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</row>
    <row r="1595" spans="1:67" outlineLevel="2">
      <c r="B1595" s="15" t="s">
        <v>325</v>
      </c>
      <c r="E1595" s="178"/>
      <c r="F1595" s="178"/>
      <c r="L1595" s="18">
        <v>0</v>
      </c>
      <c r="M1595" s="18">
        <v>0</v>
      </c>
      <c r="N1595" s="18">
        <v>0</v>
      </c>
      <c r="O1595" s="18">
        <v>0</v>
      </c>
      <c r="P1595" s="18">
        <v>0</v>
      </c>
      <c r="Q1595" s="18">
        <v>0</v>
      </c>
      <c r="R1595" s="18">
        <v>0</v>
      </c>
      <c r="S1595" s="18">
        <v>0</v>
      </c>
      <c r="T1595" s="18">
        <v>0</v>
      </c>
      <c r="U1595" s="18">
        <v>0</v>
      </c>
      <c r="V1595" s="18">
        <v>0</v>
      </c>
      <c r="W1595" s="18">
        <v>0</v>
      </c>
      <c r="X1595" s="18">
        <v>0</v>
      </c>
      <c r="Y1595" s="18">
        <v>0</v>
      </c>
      <c r="Z1595" s="18">
        <v>0</v>
      </c>
      <c r="AA1595" s="18">
        <v>0</v>
      </c>
      <c r="AB1595" s="18">
        <v>0</v>
      </c>
      <c r="AC1595" s="18">
        <v>0</v>
      </c>
      <c r="AD1595" s="18">
        <v>0</v>
      </c>
      <c r="AE1595" s="18">
        <v>0</v>
      </c>
      <c r="AF1595" s="18">
        <v>0</v>
      </c>
      <c r="AG1595" s="18">
        <v>0</v>
      </c>
      <c r="AH1595" s="18">
        <v>0</v>
      </c>
      <c r="AI1595" s="18">
        <v>0</v>
      </c>
      <c r="AJ1595" s="18">
        <v>0</v>
      </c>
      <c r="AK1595" s="18">
        <v>0</v>
      </c>
      <c r="AL1595" s="18">
        <v>0</v>
      </c>
      <c r="AM1595" s="18">
        <v>0</v>
      </c>
      <c r="AN1595" s="18">
        <v>0.28433328866958618</v>
      </c>
      <c r="AO1595" s="18">
        <v>2.5589466094970703</v>
      </c>
      <c r="AP1595" s="18">
        <v>3.2937872409820557</v>
      </c>
      <c r="AQ1595" s="18">
        <v>3.2912819385528564</v>
      </c>
      <c r="AR1595" s="18">
        <v>3.6471621990203857</v>
      </c>
      <c r="AS1595" s="18">
        <v>4.2274980545043945</v>
      </c>
      <c r="AT1595" s="18">
        <v>4.7883214950561523</v>
      </c>
      <c r="AU1595" s="18">
        <v>5.1853137016296387</v>
      </c>
      <c r="AV1595" s="18">
        <v>3.9141108989715576</v>
      </c>
      <c r="AW1595" s="18">
        <v>4.5690665245056152</v>
      </c>
      <c r="AX1595" s="18">
        <v>4.5274925231933594</v>
      </c>
      <c r="AY1595" s="18">
        <v>0.65443724393844604</v>
      </c>
      <c r="AZ1595" s="18">
        <v>0.73803585767745972</v>
      </c>
      <c r="BA1595" s="18">
        <v>0.84285008907318115</v>
      </c>
      <c r="BB1595" s="18">
        <v>0.60581237077713013</v>
      </c>
      <c r="BC1595" s="18">
        <v>0.47823601961135864</v>
      </c>
      <c r="BD1595" s="18">
        <v>0.5417710542678833</v>
      </c>
      <c r="BE1595" s="18">
        <v>0.59279364347457886</v>
      </c>
      <c r="BF1595" s="18">
        <v>0.45838120579719543</v>
      </c>
      <c r="BG1595" s="18">
        <v>0.52731114625930786</v>
      </c>
      <c r="BH1595" s="18">
        <v>0.55648744106292725</v>
      </c>
      <c r="BI1595" s="18">
        <v>0.43222686648368835</v>
      </c>
      <c r="BJ1595" s="18">
        <v>0.44697186350822449</v>
      </c>
      <c r="BK1595" s="18">
        <v>0.33680886030197144</v>
      </c>
      <c r="BL1595" s="18">
        <v>0.3600773811340332</v>
      </c>
      <c r="BM1595" s="18">
        <v>0.32956674695014954</v>
      </c>
      <c r="BN1595" s="18">
        <v>0</v>
      </c>
      <c r="BO1595" s="18">
        <v>0</v>
      </c>
    </row>
    <row r="1596" spans="1:67" outlineLevel="2">
      <c r="B1596" s="14" t="s">
        <v>326</v>
      </c>
      <c r="E1596" s="178"/>
      <c r="F1596" s="178"/>
      <c r="J1596" s="2">
        <f>NPV($C$4,M1596:BO1596)+L1596</f>
        <v>59.679695990867508</v>
      </c>
      <c r="L1596" s="2">
        <f t="shared" ref="L1596:BO1596" si="762">IF(L$10&lt;$C1592,0,$F1592*L1595*(1+$I1592)^(L$10-$E$1382))</f>
        <v>0</v>
      </c>
      <c r="M1596" s="2">
        <f t="shared" si="762"/>
        <v>0</v>
      </c>
      <c r="N1596" s="2">
        <f t="shared" si="762"/>
        <v>0</v>
      </c>
      <c r="O1596" s="2">
        <f t="shared" si="762"/>
        <v>0</v>
      </c>
      <c r="P1596" s="2">
        <f t="shared" si="762"/>
        <v>0</v>
      </c>
      <c r="Q1596" s="2">
        <f t="shared" si="762"/>
        <v>0</v>
      </c>
      <c r="R1596" s="2">
        <f t="shared" si="762"/>
        <v>0</v>
      </c>
      <c r="S1596" s="2">
        <f t="shared" si="762"/>
        <v>0</v>
      </c>
      <c r="T1596" s="2">
        <f t="shared" si="762"/>
        <v>0</v>
      </c>
      <c r="U1596" s="2">
        <f t="shared" si="762"/>
        <v>0</v>
      </c>
      <c r="V1596" s="2">
        <f t="shared" si="762"/>
        <v>0</v>
      </c>
      <c r="W1596" s="2">
        <f t="shared" si="762"/>
        <v>0</v>
      </c>
      <c r="X1596" s="2">
        <f t="shared" si="762"/>
        <v>0</v>
      </c>
      <c r="Y1596" s="2">
        <f t="shared" si="762"/>
        <v>0</v>
      </c>
      <c r="Z1596" s="2">
        <f t="shared" si="762"/>
        <v>0</v>
      </c>
      <c r="AA1596" s="2">
        <f t="shared" si="762"/>
        <v>0</v>
      </c>
      <c r="AB1596" s="2">
        <f t="shared" si="762"/>
        <v>0</v>
      </c>
      <c r="AC1596" s="2">
        <f t="shared" si="762"/>
        <v>0</v>
      </c>
      <c r="AD1596" s="2">
        <f t="shared" si="762"/>
        <v>0</v>
      </c>
      <c r="AE1596" s="2">
        <f t="shared" si="762"/>
        <v>0</v>
      </c>
      <c r="AF1596" s="2">
        <f t="shared" si="762"/>
        <v>0</v>
      </c>
      <c r="AG1596" s="2">
        <f t="shared" si="762"/>
        <v>0</v>
      </c>
      <c r="AH1596" s="2">
        <f t="shared" si="762"/>
        <v>0</v>
      </c>
      <c r="AI1596" s="2">
        <f t="shared" si="762"/>
        <v>0</v>
      </c>
      <c r="AJ1596" s="2">
        <f t="shared" si="762"/>
        <v>0</v>
      </c>
      <c r="AK1596" s="2">
        <f t="shared" si="762"/>
        <v>0</v>
      </c>
      <c r="AL1596" s="2">
        <f t="shared" si="762"/>
        <v>0</v>
      </c>
      <c r="AM1596" s="2">
        <f t="shared" si="762"/>
        <v>0</v>
      </c>
      <c r="AN1596" s="2">
        <f t="shared" si="762"/>
        <v>3.1903053690657397</v>
      </c>
      <c r="AO1596" s="2">
        <f t="shared" si="762"/>
        <v>29.42995761864843</v>
      </c>
      <c r="AP1596" s="2">
        <f t="shared" si="762"/>
        <v>38.828250269413935</v>
      </c>
      <c r="AQ1596" s="2">
        <f t="shared" si="762"/>
        <v>39.768684861597329</v>
      </c>
      <c r="AR1596" s="2">
        <f t="shared" si="762"/>
        <v>45.170519575919265</v>
      </c>
      <c r="AS1596" s="2">
        <f t="shared" si="762"/>
        <v>53.666996431205632</v>
      </c>
      <c r="AT1596" s="2">
        <f t="shared" si="762"/>
        <v>62.306167857524684</v>
      </c>
      <c r="AU1596" s="2">
        <f t="shared" si="762"/>
        <v>69.158671128653395</v>
      </c>
      <c r="AV1596" s="2">
        <f t="shared" si="762"/>
        <v>53.509217011581661</v>
      </c>
      <c r="AW1596" s="2">
        <f t="shared" si="762"/>
        <v>64.02459152881255</v>
      </c>
      <c r="AX1596" s="2">
        <f t="shared" si="762"/>
        <v>65.028081631080369</v>
      </c>
      <c r="AY1596" s="2">
        <f t="shared" si="762"/>
        <v>9.6346307058090748</v>
      </c>
      <c r="AZ1596" s="2">
        <f t="shared" si="762"/>
        <v>11.137004468012977</v>
      </c>
      <c r="BA1596" s="2">
        <f t="shared" si="762"/>
        <v>13.036623814387648</v>
      </c>
      <c r="BB1596" s="2">
        <f t="shared" si="762"/>
        <v>9.6045450838399287</v>
      </c>
      <c r="BC1596" s="2">
        <f t="shared" si="762"/>
        <v>7.7714992685124944</v>
      </c>
      <c r="BD1596" s="2">
        <f t="shared" si="762"/>
        <v>9.0240644969607775</v>
      </c>
      <c r="BE1596" s="2">
        <f t="shared" si="762"/>
        <v>10.120775613077253</v>
      </c>
      <c r="BF1596" s="2">
        <f t="shared" si="762"/>
        <v>8.0215986029837509</v>
      </c>
      <c r="BG1596" s="2">
        <f t="shared" si="762"/>
        <v>9.4585582004510673</v>
      </c>
      <c r="BH1596" s="2">
        <f t="shared" si="762"/>
        <v>10.231450840010366</v>
      </c>
      <c r="BI1596" s="2">
        <f t="shared" si="762"/>
        <v>8.145494938583882</v>
      </c>
      <c r="BJ1596" s="2">
        <f t="shared" si="762"/>
        <v>8.633954799137582</v>
      </c>
      <c r="BK1596" s="2">
        <f t="shared" si="762"/>
        <v>6.6686351670910637</v>
      </c>
      <c r="BL1596" s="2">
        <f t="shared" si="762"/>
        <v>7.3075729114293466</v>
      </c>
      <c r="BM1596" s="2">
        <f t="shared" si="762"/>
        <v>6.8555857370417455</v>
      </c>
      <c r="BN1596" s="2">
        <f t="shared" si="762"/>
        <v>0</v>
      </c>
      <c r="BO1596" s="2">
        <f t="shared" si="762"/>
        <v>0</v>
      </c>
    </row>
    <row r="1597" spans="1:67" outlineLevel="2">
      <c r="B1597" s="14"/>
      <c r="E1597" s="178"/>
      <c r="F1597" s="178"/>
    </row>
    <row r="1598" spans="1:67" outlineLevel="2">
      <c r="B1598" s="14" t="s">
        <v>17</v>
      </c>
      <c r="E1598" s="178"/>
      <c r="F1598" s="178"/>
      <c r="I1598" s="196" t="s">
        <v>548</v>
      </c>
      <c r="J1598" s="2">
        <f>NPV($C$4,M1598:BO1598)+L1598</f>
        <v>2550.2551319538566</v>
      </c>
      <c r="L1598" s="2">
        <f t="shared" ref="L1598:BO1598" si="763">SUM(L1593,L1596)</f>
        <v>0</v>
      </c>
      <c r="M1598" s="2">
        <f t="shared" si="763"/>
        <v>0</v>
      </c>
      <c r="N1598" s="2">
        <f t="shared" si="763"/>
        <v>0</v>
      </c>
      <c r="O1598" s="2">
        <f t="shared" si="763"/>
        <v>0</v>
      </c>
      <c r="P1598" s="2">
        <f t="shared" si="763"/>
        <v>0</v>
      </c>
      <c r="Q1598" s="2">
        <f t="shared" si="763"/>
        <v>0</v>
      </c>
      <c r="R1598" s="2">
        <f t="shared" si="763"/>
        <v>0</v>
      </c>
      <c r="S1598" s="2">
        <f t="shared" si="763"/>
        <v>0</v>
      </c>
      <c r="T1598" s="2">
        <f t="shared" si="763"/>
        <v>0</v>
      </c>
      <c r="U1598" s="2">
        <f t="shared" si="763"/>
        <v>0</v>
      </c>
      <c r="V1598" s="2">
        <f t="shared" si="763"/>
        <v>0</v>
      </c>
      <c r="W1598" s="2">
        <f t="shared" si="763"/>
        <v>0</v>
      </c>
      <c r="X1598" s="2">
        <f t="shared" si="763"/>
        <v>0</v>
      </c>
      <c r="Y1598" s="2">
        <f t="shared" si="763"/>
        <v>0</v>
      </c>
      <c r="Z1598" s="2">
        <f t="shared" si="763"/>
        <v>0</v>
      </c>
      <c r="AA1598" s="2">
        <f t="shared" si="763"/>
        <v>0</v>
      </c>
      <c r="AB1598" s="2">
        <f t="shared" si="763"/>
        <v>0</v>
      </c>
      <c r="AC1598" s="2">
        <f t="shared" si="763"/>
        <v>0</v>
      </c>
      <c r="AD1598" s="2">
        <f t="shared" si="763"/>
        <v>0</v>
      </c>
      <c r="AE1598" s="2">
        <f t="shared" si="763"/>
        <v>0</v>
      </c>
      <c r="AF1598" s="2">
        <f t="shared" si="763"/>
        <v>0</v>
      </c>
      <c r="AG1598" s="2">
        <f t="shared" si="763"/>
        <v>0</v>
      </c>
      <c r="AH1598" s="2">
        <f t="shared" si="763"/>
        <v>0</v>
      </c>
      <c r="AI1598" s="2">
        <f t="shared" si="763"/>
        <v>0</v>
      </c>
      <c r="AJ1598" s="2">
        <f t="shared" si="763"/>
        <v>0</v>
      </c>
      <c r="AK1598" s="2">
        <f t="shared" si="763"/>
        <v>0</v>
      </c>
      <c r="AL1598" s="2">
        <f t="shared" si="763"/>
        <v>0</v>
      </c>
      <c r="AM1598" s="2">
        <f t="shared" si="763"/>
        <v>0</v>
      </c>
      <c r="AN1598" s="2">
        <f t="shared" si="763"/>
        <v>96.620802397536451</v>
      </c>
      <c r="AO1598" s="2">
        <f t="shared" si="763"/>
        <v>1157.0004318372489</v>
      </c>
      <c r="AP1598" s="2">
        <f t="shared" si="763"/>
        <v>1194.5879863434791</v>
      </c>
      <c r="AQ1598" s="2">
        <f t="shared" si="763"/>
        <v>1224.4224143375145</v>
      </c>
      <c r="AR1598" s="2">
        <f t="shared" si="763"/>
        <v>1259.4405922887343</v>
      </c>
      <c r="AS1598" s="2">
        <f t="shared" si="763"/>
        <v>1298.2938209618408</v>
      </c>
      <c r="AT1598" s="2">
        <f t="shared" si="763"/>
        <v>1338.0486630014257</v>
      </c>
      <c r="AU1598" s="2">
        <f t="shared" si="763"/>
        <v>1376.7947286511517</v>
      </c>
      <c r="AV1598" s="2">
        <f t="shared" si="763"/>
        <v>1393.8361759721427</v>
      </c>
      <c r="AW1598" s="2">
        <f t="shared" si="763"/>
        <v>1437.8597244633875</v>
      </c>
      <c r="AX1598" s="2">
        <f t="shared" si="763"/>
        <v>1473.2090928890191</v>
      </c>
      <c r="AY1598" s="2">
        <f t="shared" si="763"/>
        <v>1453.0201672451965</v>
      </c>
      <c r="AZ1598" s="2">
        <f t="shared" si="763"/>
        <v>1490.6071794208849</v>
      </c>
      <c r="BA1598" s="2">
        <f t="shared" si="763"/>
        <v>1529.4935531410813</v>
      </c>
      <c r="BB1598" s="2">
        <f t="shared" si="763"/>
        <v>1563.9728976437009</v>
      </c>
      <c r="BC1598" s="2">
        <f t="shared" si="763"/>
        <v>1600.9990606423701</v>
      </c>
      <c r="BD1598" s="2">
        <f t="shared" si="763"/>
        <v>1642.0823149051644</v>
      </c>
      <c r="BE1598" s="2">
        <f t="shared" si="763"/>
        <v>1684.0054822814861</v>
      </c>
      <c r="BF1598" s="2">
        <f t="shared" si="763"/>
        <v>1723.7534229381024</v>
      </c>
      <c r="BG1598" s="2">
        <f t="shared" si="763"/>
        <v>1768.0836781439482</v>
      </c>
      <c r="BH1598" s="2">
        <f t="shared" si="763"/>
        <v>1812.8221987820946</v>
      </c>
      <c r="BI1598" s="2">
        <f t="shared" si="763"/>
        <v>1855.8010115792199</v>
      </c>
      <c r="BJ1598" s="2">
        <f t="shared" si="763"/>
        <v>1902.4808593557898</v>
      </c>
      <c r="BK1598" s="2">
        <f t="shared" si="763"/>
        <v>1947.8617123376596</v>
      </c>
      <c r="BL1598" s="2">
        <f t="shared" si="763"/>
        <v>1997.0304770112618</v>
      </c>
      <c r="BM1598" s="2">
        <f t="shared" si="763"/>
        <v>1873.1066438701312</v>
      </c>
      <c r="BN1598" s="2">
        <f t="shared" si="763"/>
        <v>0</v>
      </c>
      <c r="BO1598" s="2">
        <f t="shared" si="763"/>
        <v>0</v>
      </c>
    </row>
    <row r="1599" spans="1:67" outlineLevel="2">
      <c r="B1599" s="14"/>
      <c r="E1599" s="178"/>
      <c r="F1599" s="178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</row>
    <row r="1600" spans="1:67" outlineLevel="1">
      <c r="A1600">
        <f>+A1592+1</f>
        <v>28</v>
      </c>
      <c r="B1600" s="13" t="s">
        <v>547</v>
      </c>
      <c r="C1600" s="159">
        <v>2042</v>
      </c>
      <c r="D1600" s="159">
        <v>12</v>
      </c>
      <c r="E1600" s="194">
        <v>551</v>
      </c>
      <c r="F1600" s="195">
        <v>5.62</v>
      </c>
      <c r="G1600" s="159">
        <v>25</v>
      </c>
      <c r="H1600" s="59">
        <f>(DATE(C1600,12,31)-DATE(C1600,D1600,1)+1)/365</f>
        <v>8.4931506849315067E-2</v>
      </c>
      <c r="I1600" s="177">
        <f>+$C$7</f>
        <v>2.5000000000000001E-2</v>
      </c>
      <c r="J1600" s="2">
        <f>NPV($C$4,M1600:BO1600)+L1600</f>
        <v>2354.9083240233108</v>
      </c>
      <c r="L1600" s="2">
        <f>+L1606</f>
        <v>0</v>
      </c>
      <c r="M1600" s="2">
        <f t="shared" ref="M1600:BO1600" si="764">+M1606</f>
        <v>0</v>
      </c>
      <c r="N1600" s="2">
        <f t="shared" si="764"/>
        <v>0</v>
      </c>
      <c r="O1600" s="2">
        <f t="shared" si="764"/>
        <v>0</v>
      </c>
      <c r="P1600" s="2">
        <f t="shared" si="764"/>
        <v>0</v>
      </c>
      <c r="Q1600" s="2">
        <f t="shared" si="764"/>
        <v>0</v>
      </c>
      <c r="R1600" s="2">
        <f t="shared" si="764"/>
        <v>0</v>
      </c>
      <c r="S1600" s="2">
        <f t="shared" si="764"/>
        <v>0</v>
      </c>
      <c r="T1600" s="2">
        <f t="shared" si="764"/>
        <v>0</v>
      </c>
      <c r="U1600" s="2">
        <f t="shared" si="764"/>
        <v>0</v>
      </c>
      <c r="V1600" s="2">
        <f t="shared" si="764"/>
        <v>0</v>
      </c>
      <c r="W1600" s="2">
        <f t="shared" si="764"/>
        <v>0</v>
      </c>
      <c r="X1600" s="2">
        <f t="shared" si="764"/>
        <v>0</v>
      </c>
      <c r="Y1600" s="2">
        <f t="shared" si="764"/>
        <v>0</v>
      </c>
      <c r="Z1600" s="2">
        <f t="shared" si="764"/>
        <v>0</v>
      </c>
      <c r="AA1600" s="2">
        <f t="shared" si="764"/>
        <v>0</v>
      </c>
      <c r="AB1600" s="2">
        <f t="shared" si="764"/>
        <v>0</v>
      </c>
      <c r="AC1600" s="2">
        <f t="shared" si="764"/>
        <v>0</v>
      </c>
      <c r="AD1600" s="2">
        <f t="shared" si="764"/>
        <v>0</v>
      </c>
      <c r="AE1600" s="2">
        <f t="shared" si="764"/>
        <v>0</v>
      </c>
      <c r="AF1600" s="2">
        <f t="shared" si="764"/>
        <v>0</v>
      </c>
      <c r="AG1600" s="2">
        <f t="shared" si="764"/>
        <v>0</v>
      </c>
      <c r="AH1600" s="2">
        <f t="shared" si="764"/>
        <v>0</v>
      </c>
      <c r="AI1600" s="2">
        <f t="shared" si="764"/>
        <v>0</v>
      </c>
      <c r="AJ1600" s="2">
        <f t="shared" si="764"/>
        <v>0</v>
      </c>
      <c r="AK1600" s="2">
        <f t="shared" si="764"/>
        <v>0</v>
      </c>
      <c r="AL1600" s="2">
        <f t="shared" si="764"/>
        <v>0</v>
      </c>
      <c r="AM1600" s="2">
        <f t="shared" si="764"/>
        <v>0</v>
      </c>
      <c r="AN1600" s="2">
        <f t="shared" si="764"/>
        <v>0</v>
      </c>
      <c r="AO1600" s="2">
        <f t="shared" si="764"/>
        <v>0</v>
      </c>
      <c r="AP1600" s="2">
        <f t="shared" si="764"/>
        <v>101.44089120861172</v>
      </c>
      <c r="AQ1600" s="2">
        <f t="shared" si="764"/>
        <v>1229.8667824258121</v>
      </c>
      <c r="AR1600" s="2">
        <f t="shared" si="764"/>
        <v>1265.4229512773893</v>
      </c>
      <c r="AS1600" s="2">
        <f t="shared" si="764"/>
        <v>1315.3804193090491</v>
      </c>
      <c r="AT1600" s="2">
        <f t="shared" si="764"/>
        <v>1361.1712445587139</v>
      </c>
      <c r="AU1600" s="2">
        <f t="shared" si="764"/>
        <v>1403.2758235013989</v>
      </c>
      <c r="AV1600" s="2">
        <f t="shared" si="764"/>
        <v>1420.4134267126624</v>
      </c>
      <c r="AW1600" s="2">
        <f t="shared" si="764"/>
        <v>1469.2958372772543</v>
      </c>
      <c r="AX1600" s="2">
        <f t="shared" si="764"/>
        <v>1503.9729893094891</v>
      </c>
      <c r="AY1600" s="2">
        <f t="shared" si="764"/>
        <v>1457.788227201773</v>
      </c>
      <c r="AZ1600" s="2">
        <f t="shared" si="764"/>
        <v>1495.8889746792388</v>
      </c>
      <c r="BA1600" s="2">
        <f t="shared" si="764"/>
        <v>1534.879336382028</v>
      </c>
      <c r="BB1600" s="2">
        <f t="shared" si="764"/>
        <v>1569.7096398643744</v>
      </c>
      <c r="BC1600" s="2">
        <f t="shared" si="764"/>
        <v>1605.395766413289</v>
      </c>
      <c r="BD1600" s="2">
        <f t="shared" si="764"/>
        <v>1646.6819388800943</v>
      </c>
      <c r="BE1600" s="2">
        <f t="shared" si="764"/>
        <v>1689.2185773342458</v>
      </c>
      <c r="BF1600" s="2">
        <f t="shared" si="764"/>
        <v>1727.8466762875375</v>
      </c>
      <c r="BG1600" s="2">
        <f t="shared" si="764"/>
        <v>1772.8443116321398</v>
      </c>
      <c r="BH1600" s="2">
        <f t="shared" si="764"/>
        <v>1817.8871522035888</v>
      </c>
      <c r="BI1600" s="2">
        <f t="shared" si="764"/>
        <v>1860.0196417712909</v>
      </c>
      <c r="BJ1600" s="2">
        <f t="shared" si="764"/>
        <v>1906.9316666535967</v>
      </c>
      <c r="BK1600" s="2">
        <f t="shared" si="764"/>
        <v>1951.2598064605249</v>
      </c>
      <c r="BL1600" s="2">
        <f t="shared" si="764"/>
        <v>2000.7052447346387</v>
      </c>
      <c r="BM1600" s="2">
        <f t="shared" si="764"/>
        <v>2051.5548471361944</v>
      </c>
      <c r="BN1600" s="2">
        <f t="shared" si="764"/>
        <v>2099.9694762127342</v>
      </c>
      <c r="BO1600" s="2">
        <f t="shared" si="764"/>
        <v>1969.450858632953</v>
      </c>
    </row>
    <row r="1601" spans="1:67" outlineLevel="2">
      <c r="B1601" s="14" t="s">
        <v>324</v>
      </c>
      <c r="E1601" s="178"/>
      <c r="F1601" s="178"/>
      <c r="L1601" s="2">
        <f t="shared" ref="L1601:BO1601" si="765">IF(OR(L$10&lt;$C1600,L$10&gt;$C1600+$G1600),0,IF(L$10=$C1600,$E1600*(1+$I1600)^(L$10-$E$1382)*$H1600,IF(L$10=$C1600+$G1600,$E1600*(1+$I1600)^(L$10-$E$1382)*(1-$H1600),$E1600*(1+$I1600)^(L$10-$E$1382))))</f>
        <v>0</v>
      </c>
      <c r="M1601" s="2">
        <f t="shared" si="765"/>
        <v>0</v>
      </c>
      <c r="N1601" s="2">
        <f t="shared" si="765"/>
        <v>0</v>
      </c>
      <c r="O1601" s="2">
        <f t="shared" si="765"/>
        <v>0</v>
      </c>
      <c r="P1601" s="2">
        <f t="shared" si="765"/>
        <v>0</v>
      </c>
      <c r="Q1601" s="2">
        <f t="shared" si="765"/>
        <v>0</v>
      </c>
      <c r="R1601" s="2">
        <f t="shared" si="765"/>
        <v>0</v>
      </c>
      <c r="S1601" s="2">
        <f t="shared" si="765"/>
        <v>0</v>
      </c>
      <c r="T1601" s="2">
        <f t="shared" si="765"/>
        <v>0</v>
      </c>
      <c r="U1601" s="2">
        <f t="shared" si="765"/>
        <v>0</v>
      </c>
      <c r="V1601" s="2">
        <f t="shared" si="765"/>
        <v>0</v>
      </c>
      <c r="W1601" s="2">
        <f t="shared" si="765"/>
        <v>0</v>
      </c>
      <c r="X1601" s="2">
        <f t="shared" si="765"/>
        <v>0</v>
      </c>
      <c r="Y1601" s="2">
        <f t="shared" si="765"/>
        <v>0</v>
      </c>
      <c r="Z1601" s="2">
        <f t="shared" si="765"/>
        <v>0</v>
      </c>
      <c r="AA1601" s="2">
        <f t="shared" si="765"/>
        <v>0</v>
      </c>
      <c r="AB1601" s="2">
        <f t="shared" si="765"/>
        <v>0</v>
      </c>
      <c r="AC1601" s="2">
        <f t="shared" si="765"/>
        <v>0</v>
      </c>
      <c r="AD1601" s="2">
        <f t="shared" si="765"/>
        <v>0</v>
      </c>
      <c r="AE1601" s="2">
        <f t="shared" si="765"/>
        <v>0</v>
      </c>
      <c r="AF1601" s="2">
        <f t="shared" si="765"/>
        <v>0</v>
      </c>
      <c r="AG1601" s="2">
        <f t="shared" si="765"/>
        <v>0</v>
      </c>
      <c r="AH1601" s="2">
        <f t="shared" si="765"/>
        <v>0</v>
      </c>
      <c r="AI1601" s="2">
        <f t="shared" si="765"/>
        <v>0</v>
      </c>
      <c r="AJ1601" s="2">
        <f t="shared" si="765"/>
        <v>0</v>
      </c>
      <c r="AK1601" s="2">
        <f t="shared" si="765"/>
        <v>0</v>
      </c>
      <c r="AL1601" s="2">
        <f t="shared" si="765"/>
        <v>0</v>
      </c>
      <c r="AM1601" s="2">
        <f t="shared" si="765"/>
        <v>0</v>
      </c>
      <c r="AN1601" s="2">
        <f t="shared" si="765"/>
        <v>0</v>
      </c>
      <c r="AO1601" s="2">
        <f t="shared" si="765"/>
        <v>0</v>
      </c>
      <c r="AP1601" s="2">
        <f t="shared" si="765"/>
        <v>98.160415940537035</v>
      </c>
      <c r="AQ1601" s="2">
        <f t="shared" si="765"/>
        <v>1184.6537294759171</v>
      </c>
      <c r="AR1601" s="2">
        <f t="shared" si="765"/>
        <v>1214.2700727128149</v>
      </c>
      <c r="AS1601" s="2">
        <f t="shared" si="765"/>
        <v>1244.6268245306351</v>
      </c>
      <c r="AT1601" s="2">
        <f t="shared" si="765"/>
        <v>1275.7424951439009</v>
      </c>
      <c r="AU1601" s="2">
        <f t="shared" si="765"/>
        <v>1307.6360575224983</v>
      </c>
      <c r="AV1601" s="2">
        <f t="shared" si="765"/>
        <v>1340.3269589605609</v>
      </c>
      <c r="AW1601" s="2">
        <f t="shared" si="765"/>
        <v>1373.8351329345749</v>
      </c>
      <c r="AX1601" s="2">
        <f t="shared" si="765"/>
        <v>1408.1810112579387</v>
      </c>
      <c r="AY1601" s="2">
        <f t="shared" si="765"/>
        <v>1443.3855365393874</v>
      </c>
      <c r="AZ1601" s="2">
        <f t="shared" si="765"/>
        <v>1479.470174952872</v>
      </c>
      <c r="BA1601" s="2">
        <f t="shared" si="765"/>
        <v>1516.4569293266936</v>
      </c>
      <c r="BB1601" s="2">
        <f t="shared" si="765"/>
        <v>1554.368352559861</v>
      </c>
      <c r="BC1601" s="2">
        <f t="shared" si="765"/>
        <v>1593.2275613738575</v>
      </c>
      <c r="BD1601" s="2">
        <f t="shared" si="765"/>
        <v>1633.0582504082035</v>
      </c>
      <c r="BE1601" s="2">
        <f t="shared" si="765"/>
        <v>1673.8847066684089</v>
      </c>
      <c r="BF1601" s="2">
        <f t="shared" si="765"/>
        <v>1715.7318243351187</v>
      </c>
      <c r="BG1601" s="2">
        <f t="shared" si="765"/>
        <v>1758.6251199434971</v>
      </c>
      <c r="BH1601" s="2">
        <f t="shared" si="765"/>
        <v>1802.5907479420841</v>
      </c>
      <c r="BI1601" s="2">
        <f t="shared" si="765"/>
        <v>1847.6555166406361</v>
      </c>
      <c r="BJ1601" s="2">
        <f t="shared" si="765"/>
        <v>1893.8469045566521</v>
      </c>
      <c r="BK1601" s="2">
        <f t="shared" si="765"/>
        <v>1941.1930771705686</v>
      </c>
      <c r="BL1601" s="2">
        <f t="shared" si="765"/>
        <v>1989.7229040998325</v>
      </c>
      <c r="BM1601" s="2">
        <f t="shared" si="765"/>
        <v>2039.4659767023281</v>
      </c>
      <c r="BN1601" s="2">
        <f t="shared" si="765"/>
        <v>2090.4526261198862</v>
      </c>
      <c r="BO1601" s="2">
        <f t="shared" si="765"/>
        <v>1960.7300179510767</v>
      </c>
    </row>
    <row r="1602" spans="1:67" outlineLevel="2">
      <c r="B1602" s="14"/>
      <c r="E1602" s="178"/>
      <c r="F1602" s="178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</row>
    <row r="1603" spans="1:67" outlineLevel="2">
      <c r="B1603" s="15" t="s">
        <v>325</v>
      </c>
      <c r="E1603" s="178"/>
      <c r="F1603" s="178"/>
      <c r="L1603" s="18">
        <v>0</v>
      </c>
      <c r="M1603" s="18">
        <v>0</v>
      </c>
      <c r="N1603" s="18">
        <v>0</v>
      </c>
      <c r="O1603" s="18">
        <v>0</v>
      </c>
      <c r="P1603" s="18">
        <v>0</v>
      </c>
      <c r="Q1603" s="18">
        <v>0</v>
      </c>
      <c r="R1603" s="18">
        <v>0</v>
      </c>
      <c r="S1603" s="18">
        <v>0</v>
      </c>
      <c r="T1603" s="18">
        <v>0</v>
      </c>
      <c r="U1603" s="18">
        <v>0</v>
      </c>
      <c r="V1603" s="18">
        <v>0</v>
      </c>
      <c r="W1603" s="18">
        <v>0</v>
      </c>
      <c r="X1603" s="18">
        <v>0</v>
      </c>
      <c r="Y1603" s="18">
        <v>0</v>
      </c>
      <c r="Z1603" s="18">
        <v>0</v>
      </c>
      <c r="AA1603" s="18">
        <v>0</v>
      </c>
      <c r="AB1603" s="18">
        <v>0</v>
      </c>
      <c r="AC1603" s="18">
        <v>0</v>
      </c>
      <c r="AD1603" s="18">
        <v>0</v>
      </c>
      <c r="AE1603" s="18">
        <v>0</v>
      </c>
      <c r="AF1603" s="18">
        <v>0</v>
      </c>
      <c r="AG1603" s="18">
        <v>0</v>
      </c>
      <c r="AH1603" s="18">
        <v>0</v>
      </c>
      <c r="AI1603" s="18">
        <v>0</v>
      </c>
      <c r="AJ1603" s="18">
        <v>0</v>
      </c>
      <c r="AK1603" s="18">
        <v>0</v>
      </c>
      <c r="AL1603" s="18">
        <v>0</v>
      </c>
      <c r="AM1603" s="18">
        <v>0</v>
      </c>
      <c r="AN1603" s="18">
        <v>0</v>
      </c>
      <c r="AO1603" s="18">
        <v>0</v>
      </c>
      <c r="AP1603" s="18">
        <v>0.27828159928321838</v>
      </c>
      <c r="AQ1603" s="18">
        <v>3.7418613433837891</v>
      </c>
      <c r="AR1603" s="18">
        <v>4.130190372467041</v>
      </c>
      <c r="AS1603" s="18">
        <v>5.5734567642211914</v>
      </c>
      <c r="AT1603" s="18">
        <v>6.5653262138366699</v>
      </c>
      <c r="AU1603" s="18">
        <v>7.1707882881164551</v>
      </c>
      <c r="AV1603" s="18">
        <v>5.8581929206848145</v>
      </c>
      <c r="AW1603" s="18">
        <v>6.8124809265136719</v>
      </c>
      <c r="AX1603" s="18">
        <v>6.6693873405456543</v>
      </c>
      <c r="AY1603" s="18">
        <v>0.97831016778945923</v>
      </c>
      <c r="AZ1603" s="18">
        <v>1.0880540609359741</v>
      </c>
      <c r="BA1603" s="18">
        <v>1.1910543441772461</v>
      </c>
      <c r="BB1603" s="18">
        <v>0.96766078472137451</v>
      </c>
      <c r="BC1603" s="18">
        <v>0.74879682064056396</v>
      </c>
      <c r="BD1603" s="18">
        <v>0.81791526079177856</v>
      </c>
      <c r="BE1603" s="18">
        <v>0.89813482761383057</v>
      </c>
      <c r="BF1603" s="18">
        <v>0.6922835111618042</v>
      </c>
      <c r="BG1603" s="18">
        <v>0.79271471500396729</v>
      </c>
      <c r="BH1603" s="18">
        <v>0.83196967840194702</v>
      </c>
      <c r="BI1603" s="18">
        <v>0.65608131885528564</v>
      </c>
      <c r="BJ1603" s="18">
        <v>0.67738604545593262</v>
      </c>
      <c r="BK1603" s="18">
        <v>0.50843441486358643</v>
      </c>
      <c r="BL1603" s="18">
        <v>0.54114991426467896</v>
      </c>
      <c r="BM1603" s="18">
        <v>0.58114504814147949</v>
      </c>
      <c r="BN1603" s="18">
        <v>0.44634243845939636</v>
      </c>
      <c r="BO1603" s="18">
        <v>0.39903357625007629</v>
      </c>
    </row>
    <row r="1604" spans="1:67" outlineLevel="2">
      <c r="B1604" s="14" t="s">
        <v>326</v>
      </c>
      <c r="E1604" s="178"/>
      <c r="F1604" s="178"/>
      <c r="L1604" s="2">
        <f t="shared" ref="L1604:BO1604" si="766">IF(L$10&lt;$C1600,0,$F1600*L1603*(1+$I1600)^(L$10-$E$1382))</f>
        <v>0</v>
      </c>
      <c r="M1604" s="2">
        <f t="shared" si="766"/>
        <v>0</v>
      </c>
      <c r="N1604" s="2">
        <f t="shared" si="766"/>
        <v>0</v>
      </c>
      <c r="O1604" s="2">
        <f t="shared" si="766"/>
        <v>0</v>
      </c>
      <c r="P1604" s="2">
        <f t="shared" si="766"/>
        <v>0</v>
      </c>
      <c r="Q1604" s="2">
        <f t="shared" si="766"/>
        <v>0</v>
      </c>
      <c r="R1604" s="2">
        <f t="shared" si="766"/>
        <v>0</v>
      </c>
      <c r="S1604" s="2">
        <f t="shared" si="766"/>
        <v>0</v>
      </c>
      <c r="T1604" s="2">
        <f t="shared" si="766"/>
        <v>0</v>
      </c>
      <c r="U1604" s="2">
        <f t="shared" si="766"/>
        <v>0</v>
      </c>
      <c r="V1604" s="2">
        <f t="shared" si="766"/>
        <v>0</v>
      </c>
      <c r="W1604" s="2">
        <f t="shared" si="766"/>
        <v>0</v>
      </c>
      <c r="X1604" s="2">
        <f t="shared" si="766"/>
        <v>0</v>
      </c>
      <c r="Y1604" s="2">
        <f t="shared" si="766"/>
        <v>0</v>
      </c>
      <c r="Z1604" s="2">
        <f t="shared" si="766"/>
        <v>0</v>
      </c>
      <c r="AA1604" s="2">
        <f t="shared" si="766"/>
        <v>0</v>
      </c>
      <c r="AB1604" s="2">
        <f t="shared" si="766"/>
        <v>0</v>
      </c>
      <c r="AC1604" s="2">
        <f t="shared" si="766"/>
        <v>0</v>
      </c>
      <c r="AD1604" s="2">
        <f t="shared" si="766"/>
        <v>0</v>
      </c>
      <c r="AE1604" s="2">
        <f t="shared" si="766"/>
        <v>0</v>
      </c>
      <c r="AF1604" s="2">
        <f t="shared" si="766"/>
        <v>0</v>
      </c>
      <c r="AG1604" s="2">
        <f t="shared" si="766"/>
        <v>0</v>
      </c>
      <c r="AH1604" s="2">
        <f t="shared" si="766"/>
        <v>0</v>
      </c>
      <c r="AI1604" s="2">
        <f t="shared" si="766"/>
        <v>0</v>
      </c>
      <c r="AJ1604" s="2">
        <f t="shared" si="766"/>
        <v>0</v>
      </c>
      <c r="AK1604" s="2">
        <f t="shared" si="766"/>
        <v>0</v>
      </c>
      <c r="AL1604" s="2">
        <f t="shared" si="766"/>
        <v>0</v>
      </c>
      <c r="AM1604" s="2">
        <f t="shared" si="766"/>
        <v>0</v>
      </c>
      <c r="AN1604" s="2">
        <f t="shared" si="766"/>
        <v>0</v>
      </c>
      <c r="AO1604" s="2">
        <f t="shared" si="766"/>
        <v>0</v>
      </c>
      <c r="AP1604" s="2">
        <f t="shared" si="766"/>
        <v>3.2804752680746785</v>
      </c>
      <c r="AQ1604" s="2">
        <f t="shared" si="766"/>
        <v>45.21305294989493</v>
      </c>
      <c r="AR1604" s="2">
        <f t="shared" si="766"/>
        <v>51.152878564574351</v>
      </c>
      <c r="AS1604" s="2">
        <f t="shared" si="766"/>
        <v>70.753594778414026</v>
      </c>
      <c r="AT1604" s="2">
        <f t="shared" si="766"/>
        <v>85.428749414812941</v>
      </c>
      <c r="AU1604" s="2">
        <f t="shared" si="766"/>
        <v>95.639765978900584</v>
      </c>
      <c r="AV1604" s="2">
        <f t="shared" si="766"/>
        <v>80.086467752101612</v>
      </c>
      <c r="AW1604" s="2">
        <f t="shared" si="766"/>
        <v>95.460704342679406</v>
      </c>
      <c r="AX1604" s="2">
        <f t="shared" si="766"/>
        <v>95.791978051550402</v>
      </c>
      <c r="AY1604" s="2">
        <f t="shared" si="766"/>
        <v>14.402690662385488</v>
      </c>
      <c r="AZ1604" s="2">
        <f t="shared" si="766"/>
        <v>16.418799726366863</v>
      </c>
      <c r="BA1604" s="2">
        <f t="shared" si="766"/>
        <v>18.42240705533434</v>
      </c>
      <c r="BB1604" s="2">
        <f t="shared" si="766"/>
        <v>15.341287304513424</v>
      </c>
      <c r="BC1604" s="2">
        <f t="shared" si="766"/>
        <v>12.168205039431561</v>
      </c>
      <c r="BD1604" s="2">
        <f t="shared" si="766"/>
        <v>13.623688471890832</v>
      </c>
      <c r="BE1604" s="2">
        <f t="shared" si="766"/>
        <v>15.333870665836859</v>
      </c>
      <c r="BF1604" s="2">
        <f t="shared" si="766"/>
        <v>12.114851952418753</v>
      </c>
      <c r="BG1604" s="2">
        <f t="shared" si="766"/>
        <v>14.219191688642699</v>
      </c>
      <c r="BH1604" s="2">
        <f t="shared" si="766"/>
        <v>15.296404261504609</v>
      </c>
      <c r="BI1604" s="2">
        <f t="shared" si="766"/>
        <v>12.364125130654847</v>
      </c>
      <c r="BJ1604" s="2">
        <f t="shared" si="766"/>
        <v>13.084762096944527</v>
      </c>
      <c r="BK1604" s="2">
        <f t="shared" si="766"/>
        <v>10.066729289956372</v>
      </c>
      <c r="BL1604" s="2">
        <f t="shared" si="766"/>
        <v>10.982340634806169</v>
      </c>
      <c r="BM1604" s="2">
        <f t="shared" si="766"/>
        <v>12.088870433866319</v>
      </c>
      <c r="BN1604" s="2">
        <f t="shared" si="766"/>
        <v>9.5168500928479816</v>
      </c>
      <c r="BO1604" s="2">
        <f t="shared" si="766"/>
        <v>8.7208406818764193</v>
      </c>
    </row>
    <row r="1605" spans="1:67" outlineLevel="2">
      <c r="B1605" s="14"/>
      <c r="E1605" s="178"/>
      <c r="F1605" s="178"/>
    </row>
    <row r="1606" spans="1:67" outlineLevel="2">
      <c r="B1606" s="14" t="s">
        <v>17</v>
      </c>
      <c r="E1606" s="178"/>
      <c r="F1606" s="178"/>
      <c r="I1606" s="196" t="s">
        <v>548</v>
      </c>
      <c r="L1606" s="2">
        <f t="shared" ref="L1606:BO1606" si="767">SUM(L1601,L1604)</f>
        <v>0</v>
      </c>
      <c r="M1606" s="2">
        <f t="shared" si="767"/>
        <v>0</v>
      </c>
      <c r="N1606" s="2">
        <f t="shared" si="767"/>
        <v>0</v>
      </c>
      <c r="O1606" s="2">
        <f t="shared" si="767"/>
        <v>0</v>
      </c>
      <c r="P1606" s="2">
        <f t="shared" si="767"/>
        <v>0</v>
      </c>
      <c r="Q1606" s="2">
        <f t="shared" si="767"/>
        <v>0</v>
      </c>
      <c r="R1606" s="2">
        <f t="shared" si="767"/>
        <v>0</v>
      </c>
      <c r="S1606" s="2">
        <f t="shared" si="767"/>
        <v>0</v>
      </c>
      <c r="T1606" s="2">
        <f t="shared" si="767"/>
        <v>0</v>
      </c>
      <c r="U1606" s="2">
        <f t="shared" si="767"/>
        <v>0</v>
      </c>
      <c r="V1606" s="2">
        <f t="shared" si="767"/>
        <v>0</v>
      </c>
      <c r="W1606" s="2">
        <f t="shared" si="767"/>
        <v>0</v>
      </c>
      <c r="X1606" s="2">
        <f t="shared" si="767"/>
        <v>0</v>
      </c>
      <c r="Y1606" s="2">
        <f t="shared" si="767"/>
        <v>0</v>
      </c>
      <c r="Z1606" s="2">
        <f t="shared" si="767"/>
        <v>0</v>
      </c>
      <c r="AA1606" s="2">
        <f t="shared" si="767"/>
        <v>0</v>
      </c>
      <c r="AB1606" s="2">
        <f t="shared" si="767"/>
        <v>0</v>
      </c>
      <c r="AC1606" s="2">
        <f t="shared" si="767"/>
        <v>0</v>
      </c>
      <c r="AD1606" s="2">
        <f t="shared" si="767"/>
        <v>0</v>
      </c>
      <c r="AE1606" s="2">
        <f t="shared" si="767"/>
        <v>0</v>
      </c>
      <c r="AF1606" s="2">
        <f t="shared" si="767"/>
        <v>0</v>
      </c>
      <c r="AG1606" s="2">
        <f t="shared" si="767"/>
        <v>0</v>
      </c>
      <c r="AH1606" s="2">
        <f t="shared" si="767"/>
        <v>0</v>
      </c>
      <c r="AI1606" s="2">
        <f t="shared" si="767"/>
        <v>0</v>
      </c>
      <c r="AJ1606" s="2">
        <f t="shared" si="767"/>
        <v>0</v>
      </c>
      <c r="AK1606" s="2">
        <f t="shared" si="767"/>
        <v>0</v>
      </c>
      <c r="AL1606" s="2">
        <f t="shared" si="767"/>
        <v>0</v>
      </c>
      <c r="AM1606" s="2">
        <f t="shared" si="767"/>
        <v>0</v>
      </c>
      <c r="AN1606" s="2">
        <f t="shared" si="767"/>
        <v>0</v>
      </c>
      <c r="AO1606" s="2">
        <f t="shared" si="767"/>
        <v>0</v>
      </c>
      <c r="AP1606" s="2">
        <f t="shared" si="767"/>
        <v>101.44089120861172</v>
      </c>
      <c r="AQ1606" s="2">
        <f t="shared" si="767"/>
        <v>1229.8667824258121</v>
      </c>
      <c r="AR1606" s="2">
        <f t="shared" si="767"/>
        <v>1265.4229512773893</v>
      </c>
      <c r="AS1606" s="2">
        <f t="shared" si="767"/>
        <v>1315.3804193090491</v>
      </c>
      <c r="AT1606" s="2">
        <f t="shared" si="767"/>
        <v>1361.1712445587139</v>
      </c>
      <c r="AU1606" s="2">
        <f t="shared" si="767"/>
        <v>1403.2758235013989</v>
      </c>
      <c r="AV1606" s="2">
        <f t="shared" si="767"/>
        <v>1420.4134267126624</v>
      </c>
      <c r="AW1606" s="2">
        <f t="shared" si="767"/>
        <v>1469.2958372772543</v>
      </c>
      <c r="AX1606" s="2">
        <f t="shared" si="767"/>
        <v>1503.9729893094891</v>
      </c>
      <c r="AY1606" s="2">
        <f t="shared" si="767"/>
        <v>1457.788227201773</v>
      </c>
      <c r="AZ1606" s="2">
        <f t="shared" si="767"/>
        <v>1495.8889746792388</v>
      </c>
      <c r="BA1606" s="2">
        <f t="shared" si="767"/>
        <v>1534.879336382028</v>
      </c>
      <c r="BB1606" s="2">
        <f t="shared" si="767"/>
        <v>1569.7096398643744</v>
      </c>
      <c r="BC1606" s="2">
        <f t="shared" si="767"/>
        <v>1605.395766413289</v>
      </c>
      <c r="BD1606" s="2">
        <f t="shared" si="767"/>
        <v>1646.6819388800943</v>
      </c>
      <c r="BE1606" s="2">
        <f t="shared" si="767"/>
        <v>1689.2185773342458</v>
      </c>
      <c r="BF1606" s="2">
        <f t="shared" si="767"/>
        <v>1727.8466762875375</v>
      </c>
      <c r="BG1606" s="2">
        <f t="shared" si="767"/>
        <v>1772.8443116321398</v>
      </c>
      <c r="BH1606" s="2">
        <f t="shared" si="767"/>
        <v>1817.8871522035888</v>
      </c>
      <c r="BI1606" s="2">
        <f t="shared" si="767"/>
        <v>1860.0196417712909</v>
      </c>
      <c r="BJ1606" s="2">
        <f t="shared" si="767"/>
        <v>1906.9316666535967</v>
      </c>
      <c r="BK1606" s="2">
        <f t="shared" si="767"/>
        <v>1951.2598064605249</v>
      </c>
      <c r="BL1606" s="2">
        <f t="shared" si="767"/>
        <v>2000.7052447346387</v>
      </c>
      <c r="BM1606" s="2">
        <f t="shared" si="767"/>
        <v>2051.5548471361944</v>
      </c>
      <c r="BN1606" s="2">
        <f t="shared" si="767"/>
        <v>2099.9694762127342</v>
      </c>
      <c r="BO1606" s="2">
        <f t="shared" si="767"/>
        <v>1969.450858632953</v>
      </c>
    </row>
    <row r="1607" spans="1:67" outlineLevel="2">
      <c r="B1607" s="14"/>
      <c r="E1607" s="178"/>
      <c r="F1607" s="178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</row>
    <row r="1608" spans="1:67" outlineLevel="1">
      <c r="A1608">
        <f>+A1600+1</f>
        <v>29</v>
      </c>
      <c r="B1608" s="13" t="s">
        <v>624</v>
      </c>
      <c r="C1608" s="159">
        <v>2045</v>
      </c>
      <c r="D1608" s="159">
        <v>10</v>
      </c>
      <c r="E1608" s="194">
        <v>1640</v>
      </c>
      <c r="F1608" s="195">
        <v>6.2</v>
      </c>
      <c r="G1608" s="159">
        <v>20</v>
      </c>
      <c r="H1608" s="59">
        <f>(DATE(C1608,12,31)-DATE(C1608,D1608,1)+1)/365</f>
        <v>0.25205479452054796</v>
      </c>
      <c r="I1608" s="177">
        <f>+$C$7</f>
        <v>2.5000000000000001E-2</v>
      </c>
      <c r="J1608" s="2">
        <f>NPV($C$4,M1608:BO1608)+L1608</f>
        <v>8772.7228861487329</v>
      </c>
      <c r="L1608" s="2">
        <f>+L1614</f>
        <v>0</v>
      </c>
      <c r="M1608" s="2">
        <f t="shared" ref="M1608:BO1608" si="768">+M1614</f>
        <v>0</v>
      </c>
      <c r="N1608" s="2">
        <f t="shared" si="768"/>
        <v>0</v>
      </c>
      <c r="O1608" s="2">
        <f t="shared" si="768"/>
        <v>0</v>
      </c>
      <c r="P1608" s="2">
        <f t="shared" si="768"/>
        <v>0</v>
      </c>
      <c r="Q1608" s="2">
        <f t="shared" si="768"/>
        <v>0</v>
      </c>
      <c r="R1608" s="2">
        <f t="shared" si="768"/>
        <v>0</v>
      </c>
      <c r="S1608" s="2">
        <f t="shared" si="768"/>
        <v>0</v>
      </c>
      <c r="T1608" s="2">
        <f t="shared" si="768"/>
        <v>0</v>
      </c>
      <c r="U1608" s="2">
        <f t="shared" si="768"/>
        <v>0</v>
      </c>
      <c r="V1608" s="2">
        <f t="shared" si="768"/>
        <v>0</v>
      </c>
      <c r="W1608" s="2">
        <f t="shared" si="768"/>
        <v>0</v>
      </c>
      <c r="X1608" s="2">
        <f t="shared" si="768"/>
        <v>0</v>
      </c>
      <c r="Y1608" s="2">
        <f t="shared" si="768"/>
        <v>0</v>
      </c>
      <c r="Z1608" s="2">
        <f t="shared" si="768"/>
        <v>0</v>
      </c>
      <c r="AA1608" s="2">
        <f t="shared" si="768"/>
        <v>0</v>
      </c>
      <c r="AB1608" s="2">
        <f t="shared" si="768"/>
        <v>0</v>
      </c>
      <c r="AC1608" s="2">
        <f t="shared" si="768"/>
        <v>0</v>
      </c>
      <c r="AD1608" s="2">
        <f t="shared" si="768"/>
        <v>0</v>
      </c>
      <c r="AE1608" s="2">
        <f t="shared" si="768"/>
        <v>0</v>
      </c>
      <c r="AF1608" s="2">
        <f t="shared" si="768"/>
        <v>0</v>
      </c>
      <c r="AG1608" s="2">
        <f t="shared" si="768"/>
        <v>0</v>
      </c>
      <c r="AH1608" s="2">
        <f t="shared" si="768"/>
        <v>0</v>
      </c>
      <c r="AI1608" s="2">
        <f t="shared" si="768"/>
        <v>0</v>
      </c>
      <c r="AJ1608" s="2">
        <f t="shared" si="768"/>
        <v>0</v>
      </c>
      <c r="AK1608" s="2">
        <f t="shared" si="768"/>
        <v>0</v>
      </c>
      <c r="AL1608" s="2">
        <f t="shared" si="768"/>
        <v>0</v>
      </c>
      <c r="AM1608" s="2">
        <f t="shared" si="768"/>
        <v>0</v>
      </c>
      <c r="AN1608" s="2">
        <f t="shared" si="768"/>
        <v>0</v>
      </c>
      <c r="AO1608" s="2">
        <f t="shared" si="768"/>
        <v>0</v>
      </c>
      <c r="AP1608" s="2">
        <f t="shared" si="768"/>
        <v>0</v>
      </c>
      <c r="AQ1608" s="2">
        <f t="shared" si="768"/>
        <v>0</v>
      </c>
      <c r="AR1608" s="2">
        <f t="shared" si="768"/>
        <v>0</v>
      </c>
      <c r="AS1608" s="2">
        <f t="shared" si="768"/>
        <v>1612.6665021131662</v>
      </c>
      <c r="AT1608" s="2">
        <f t="shared" si="768"/>
        <v>6312.6273400454602</v>
      </c>
      <c r="AU1608" s="2">
        <f t="shared" si="768"/>
        <v>6470.4430235465952</v>
      </c>
      <c r="AV1608" s="2">
        <f t="shared" si="768"/>
        <v>6632.2045593927978</v>
      </c>
      <c r="AW1608" s="2">
        <f t="shared" si="768"/>
        <v>6798.0092016136423</v>
      </c>
      <c r="AX1608" s="2">
        <f t="shared" si="768"/>
        <v>6967.9594316539806</v>
      </c>
      <c r="AY1608" s="2">
        <f t="shared" si="768"/>
        <v>7142.158417445331</v>
      </c>
      <c r="AZ1608" s="2">
        <f t="shared" si="768"/>
        <v>7320.7128859196655</v>
      </c>
      <c r="BA1608" s="2">
        <f t="shared" si="768"/>
        <v>7503.7301873285005</v>
      </c>
      <c r="BB1608" s="2">
        <f t="shared" si="768"/>
        <v>7691.3234420117114</v>
      </c>
      <c r="BC1608" s="2">
        <f t="shared" si="768"/>
        <v>7883.606528062006</v>
      </c>
      <c r="BD1608" s="2">
        <f t="shared" si="768"/>
        <v>8080.6972520426698</v>
      </c>
      <c r="BE1608" s="2">
        <f t="shared" si="768"/>
        <v>8282.714108545144</v>
      </c>
      <c r="BF1608" s="2">
        <f t="shared" si="768"/>
        <v>8489.78196125877</v>
      </c>
      <c r="BG1608" s="2">
        <f t="shared" si="768"/>
        <v>8702.0265102902413</v>
      </c>
      <c r="BH1608" s="2">
        <f t="shared" si="768"/>
        <v>8919.5777920427136</v>
      </c>
      <c r="BI1608" s="2">
        <f t="shared" si="768"/>
        <v>9142.5666023736812</v>
      </c>
      <c r="BJ1608" s="2">
        <f t="shared" si="768"/>
        <v>9371.1307674330237</v>
      </c>
      <c r="BK1608" s="2">
        <f t="shared" si="768"/>
        <v>9605.4090366188502</v>
      </c>
      <c r="BL1608" s="2">
        <f t="shared" si="768"/>
        <v>9845.5449457892209</v>
      </c>
      <c r="BM1608" s="2">
        <f t="shared" si="768"/>
        <v>7449.1408509453686</v>
      </c>
      <c r="BN1608" s="2">
        <f t="shared" si="768"/>
        <v>0</v>
      </c>
      <c r="BO1608" s="2">
        <f t="shared" si="768"/>
        <v>0</v>
      </c>
    </row>
    <row r="1609" spans="1:67" outlineLevel="2">
      <c r="B1609" s="14" t="s">
        <v>324</v>
      </c>
      <c r="E1609" s="178"/>
      <c r="F1609" s="178"/>
      <c r="L1609" s="2">
        <f t="shared" ref="L1609:BO1609" si="769">IF(OR(L$10&lt;$C1608,L$10&gt;$C1608+$G1608),0,IF(L$10=$C1608,$E1608*(1+$I1608)^(L$10-$E$1382)*$H1608,IF(L$10=$C1608+$G1608,$E1608*(1+$I1608)^(L$10-$E$1382)*(1-$H1608),$E1608*(1+$I1608)^(L$10-$E$1382))))</f>
        <v>0</v>
      </c>
      <c r="M1609" s="2">
        <f t="shared" si="769"/>
        <v>0</v>
      </c>
      <c r="N1609" s="2">
        <f t="shared" si="769"/>
        <v>0</v>
      </c>
      <c r="O1609" s="2">
        <f t="shared" si="769"/>
        <v>0</v>
      </c>
      <c r="P1609" s="2">
        <f t="shared" si="769"/>
        <v>0</v>
      </c>
      <c r="Q1609" s="2">
        <f t="shared" si="769"/>
        <v>0</v>
      </c>
      <c r="R1609" s="2">
        <f t="shared" si="769"/>
        <v>0</v>
      </c>
      <c r="S1609" s="2">
        <f t="shared" si="769"/>
        <v>0</v>
      </c>
      <c r="T1609" s="2">
        <f t="shared" si="769"/>
        <v>0</v>
      </c>
      <c r="U1609" s="2">
        <f t="shared" si="769"/>
        <v>0</v>
      </c>
      <c r="V1609" s="2">
        <f t="shared" si="769"/>
        <v>0</v>
      </c>
      <c r="W1609" s="2">
        <f t="shared" si="769"/>
        <v>0</v>
      </c>
      <c r="X1609" s="2">
        <f t="shared" si="769"/>
        <v>0</v>
      </c>
      <c r="Y1609" s="2">
        <f t="shared" si="769"/>
        <v>0</v>
      </c>
      <c r="Z1609" s="2">
        <f t="shared" si="769"/>
        <v>0</v>
      </c>
      <c r="AA1609" s="2">
        <f t="shared" si="769"/>
        <v>0</v>
      </c>
      <c r="AB1609" s="2">
        <f t="shared" si="769"/>
        <v>0</v>
      </c>
      <c r="AC1609" s="2">
        <f t="shared" si="769"/>
        <v>0</v>
      </c>
      <c r="AD1609" s="2">
        <f t="shared" si="769"/>
        <v>0</v>
      </c>
      <c r="AE1609" s="2">
        <f t="shared" si="769"/>
        <v>0</v>
      </c>
      <c r="AF1609" s="2">
        <f t="shared" si="769"/>
        <v>0</v>
      </c>
      <c r="AG1609" s="2">
        <f t="shared" si="769"/>
        <v>0</v>
      </c>
      <c r="AH1609" s="2">
        <f t="shared" si="769"/>
        <v>0</v>
      </c>
      <c r="AI1609" s="2">
        <f t="shared" si="769"/>
        <v>0</v>
      </c>
      <c r="AJ1609" s="2">
        <f t="shared" si="769"/>
        <v>0</v>
      </c>
      <c r="AK1609" s="2">
        <f t="shared" si="769"/>
        <v>0</v>
      </c>
      <c r="AL1609" s="2">
        <f t="shared" si="769"/>
        <v>0</v>
      </c>
      <c r="AM1609" s="2">
        <f t="shared" si="769"/>
        <v>0</v>
      </c>
      <c r="AN1609" s="2">
        <f t="shared" si="769"/>
        <v>0</v>
      </c>
      <c r="AO1609" s="2">
        <f t="shared" si="769"/>
        <v>0</v>
      </c>
      <c r="AP1609" s="2">
        <f t="shared" si="769"/>
        <v>0</v>
      </c>
      <c r="AQ1609" s="2">
        <f t="shared" si="769"/>
        <v>0</v>
      </c>
      <c r="AR1609" s="2">
        <f t="shared" si="769"/>
        <v>0</v>
      </c>
      <c r="AS1609" s="2">
        <f t="shared" si="769"/>
        <v>933.74087106969762</v>
      </c>
      <c r="AT1609" s="2">
        <f t="shared" si="769"/>
        <v>3797.128297705985</v>
      </c>
      <c r="AU1609" s="2">
        <f t="shared" si="769"/>
        <v>3892.0565051486337</v>
      </c>
      <c r="AV1609" s="2">
        <f t="shared" si="769"/>
        <v>3989.3579177773499</v>
      </c>
      <c r="AW1609" s="2">
        <f t="shared" si="769"/>
        <v>4089.0918657217835</v>
      </c>
      <c r="AX1609" s="2">
        <f t="shared" si="769"/>
        <v>4191.3191623648272</v>
      </c>
      <c r="AY1609" s="2">
        <f t="shared" si="769"/>
        <v>4296.1021414239476</v>
      </c>
      <c r="AZ1609" s="2">
        <f t="shared" si="769"/>
        <v>4403.5046949595462</v>
      </c>
      <c r="BA1609" s="2">
        <f t="shared" si="769"/>
        <v>4513.5923123335351</v>
      </c>
      <c r="BB1609" s="2">
        <f t="shared" si="769"/>
        <v>4626.4321201418725</v>
      </c>
      <c r="BC1609" s="2">
        <f t="shared" si="769"/>
        <v>4742.0929231454202</v>
      </c>
      <c r="BD1609" s="2">
        <f t="shared" si="769"/>
        <v>4860.6452462240541</v>
      </c>
      <c r="BE1609" s="2">
        <f t="shared" si="769"/>
        <v>4982.1613773796562</v>
      </c>
      <c r="BF1609" s="2">
        <f t="shared" si="769"/>
        <v>5106.7154118141461</v>
      </c>
      <c r="BG1609" s="2">
        <f t="shared" si="769"/>
        <v>5234.3832971095007</v>
      </c>
      <c r="BH1609" s="2">
        <f t="shared" si="769"/>
        <v>5365.242879537238</v>
      </c>
      <c r="BI1609" s="2">
        <f t="shared" si="769"/>
        <v>5499.3739515256684</v>
      </c>
      <c r="BJ1609" s="2">
        <f t="shared" si="769"/>
        <v>5636.8583003138101</v>
      </c>
      <c r="BK1609" s="2">
        <f t="shared" si="769"/>
        <v>5777.7797578216559</v>
      </c>
      <c r="BL1609" s="2">
        <f t="shared" si="769"/>
        <v>5922.2242517671966</v>
      </c>
      <c r="BM1609" s="2">
        <f t="shared" si="769"/>
        <v>4540.2367157554936</v>
      </c>
      <c r="BN1609" s="2">
        <f t="shared" si="769"/>
        <v>0</v>
      </c>
      <c r="BO1609" s="2">
        <f t="shared" si="769"/>
        <v>0</v>
      </c>
    </row>
    <row r="1610" spans="1:67" outlineLevel="2">
      <c r="B1610" s="14"/>
      <c r="E1610" s="178"/>
      <c r="F1610" s="178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</row>
    <row r="1611" spans="1:67" outlineLevel="2">
      <c r="B1611" s="15" t="s">
        <v>325</v>
      </c>
      <c r="E1611" s="178"/>
      <c r="F1611" s="178"/>
      <c r="L1611" s="18">
        <v>0</v>
      </c>
      <c r="M1611" s="18">
        <v>0</v>
      </c>
      <c r="N1611" s="18">
        <v>0</v>
      </c>
      <c r="O1611" s="18">
        <v>0</v>
      </c>
      <c r="P1611" s="18">
        <v>0</v>
      </c>
      <c r="Q1611" s="18">
        <v>0</v>
      </c>
      <c r="R1611" s="18">
        <v>0</v>
      </c>
      <c r="S1611" s="18">
        <v>0</v>
      </c>
      <c r="T1611" s="18">
        <v>0</v>
      </c>
      <c r="U1611" s="18">
        <v>0</v>
      </c>
      <c r="V1611" s="18">
        <v>0</v>
      </c>
      <c r="W1611" s="18">
        <v>0</v>
      </c>
      <c r="X1611" s="18">
        <v>0</v>
      </c>
      <c r="Y1611" s="18">
        <v>0</v>
      </c>
      <c r="Z1611" s="18">
        <v>0</v>
      </c>
      <c r="AA1611" s="18">
        <v>0</v>
      </c>
      <c r="AB1611" s="18">
        <v>0</v>
      </c>
      <c r="AC1611" s="18">
        <v>0</v>
      </c>
      <c r="AD1611" s="18">
        <v>0</v>
      </c>
      <c r="AE1611" s="18">
        <v>0</v>
      </c>
      <c r="AF1611" s="18">
        <v>0</v>
      </c>
      <c r="AG1611" s="18">
        <v>0</v>
      </c>
      <c r="AH1611" s="18">
        <v>0</v>
      </c>
      <c r="AI1611" s="18">
        <v>0</v>
      </c>
      <c r="AJ1611" s="18">
        <v>0</v>
      </c>
      <c r="AK1611" s="18">
        <v>0</v>
      </c>
      <c r="AL1611" s="18">
        <v>0</v>
      </c>
      <c r="AM1611" s="18">
        <v>0</v>
      </c>
      <c r="AN1611" s="18">
        <v>0</v>
      </c>
      <c r="AO1611" s="18">
        <v>0</v>
      </c>
      <c r="AP1611" s="18">
        <v>0</v>
      </c>
      <c r="AQ1611" s="18">
        <v>0</v>
      </c>
      <c r="AR1611" s="18">
        <v>0</v>
      </c>
      <c r="AS1611" s="18">
        <v>48.477806091308594</v>
      </c>
      <c r="AT1611" s="18">
        <v>175.23507690429688</v>
      </c>
      <c r="AU1611" s="18">
        <v>175.23507690429688</v>
      </c>
      <c r="AV1611" s="18">
        <v>175.235107421875</v>
      </c>
      <c r="AW1611" s="18">
        <v>175.23507690429688</v>
      </c>
      <c r="AX1611" s="18">
        <v>175.23507690429688</v>
      </c>
      <c r="AY1611" s="18">
        <v>175.23507690429688</v>
      </c>
      <c r="AZ1611" s="18">
        <v>175.235107421875</v>
      </c>
      <c r="BA1611" s="18">
        <v>175.23507690429688</v>
      </c>
      <c r="BB1611" s="18">
        <v>175.23507690429688</v>
      </c>
      <c r="BC1611" s="18">
        <v>175.23507690429688</v>
      </c>
      <c r="BD1611" s="18">
        <v>175.235107421875</v>
      </c>
      <c r="BE1611" s="18">
        <v>175.23507690429688</v>
      </c>
      <c r="BF1611" s="18">
        <v>175.23507690429688</v>
      </c>
      <c r="BG1611" s="18">
        <v>175.23507690429688</v>
      </c>
      <c r="BH1611" s="18">
        <v>175.235107421875</v>
      </c>
      <c r="BI1611" s="18">
        <v>175.23507690429688</v>
      </c>
      <c r="BJ1611" s="18">
        <v>175.23507690429688</v>
      </c>
      <c r="BK1611" s="18">
        <v>175.23507690429688</v>
      </c>
      <c r="BL1611" s="18">
        <v>175.235107421875</v>
      </c>
      <c r="BM1611" s="18">
        <v>126.75726318359375</v>
      </c>
      <c r="BN1611" s="18">
        <v>0</v>
      </c>
      <c r="BO1611" s="18">
        <v>0</v>
      </c>
    </row>
    <row r="1612" spans="1:67" outlineLevel="2">
      <c r="B1612" s="14" t="s">
        <v>326</v>
      </c>
      <c r="E1612" s="178"/>
      <c r="F1612" s="178"/>
      <c r="L1612" s="2">
        <f t="shared" ref="L1612:BO1612" si="770">IF(L$10&lt;$C1608,0,$F1608*L1611*(1+$I1608)^(L$10-$E$1382))</f>
        <v>0</v>
      </c>
      <c r="M1612" s="2">
        <f t="shared" si="770"/>
        <v>0</v>
      </c>
      <c r="N1612" s="2">
        <f t="shared" si="770"/>
        <v>0</v>
      </c>
      <c r="O1612" s="2">
        <f t="shared" si="770"/>
        <v>0</v>
      </c>
      <c r="P1612" s="2">
        <f t="shared" si="770"/>
        <v>0</v>
      </c>
      <c r="Q1612" s="2">
        <f t="shared" si="770"/>
        <v>0</v>
      </c>
      <c r="R1612" s="2">
        <f t="shared" si="770"/>
        <v>0</v>
      </c>
      <c r="S1612" s="2">
        <f t="shared" si="770"/>
        <v>0</v>
      </c>
      <c r="T1612" s="2">
        <f t="shared" si="770"/>
        <v>0</v>
      </c>
      <c r="U1612" s="2">
        <f t="shared" si="770"/>
        <v>0</v>
      </c>
      <c r="V1612" s="2">
        <f t="shared" si="770"/>
        <v>0</v>
      </c>
      <c r="W1612" s="2">
        <f t="shared" si="770"/>
        <v>0</v>
      </c>
      <c r="X1612" s="2">
        <f t="shared" si="770"/>
        <v>0</v>
      </c>
      <c r="Y1612" s="2">
        <f t="shared" si="770"/>
        <v>0</v>
      </c>
      <c r="Z1612" s="2">
        <f t="shared" si="770"/>
        <v>0</v>
      </c>
      <c r="AA1612" s="2">
        <f t="shared" si="770"/>
        <v>0</v>
      </c>
      <c r="AB1612" s="2">
        <f t="shared" si="770"/>
        <v>0</v>
      </c>
      <c r="AC1612" s="2">
        <f t="shared" si="770"/>
        <v>0</v>
      </c>
      <c r="AD1612" s="2">
        <f t="shared" si="770"/>
        <v>0</v>
      </c>
      <c r="AE1612" s="2">
        <f t="shared" si="770"/>
        <v>0</v>
      </c>
      <c r="AF1612" s="2">
        <f t="shared" si="770"/>
        <v>0</v>
      </c>
      <c r="AG1612" s="2">
        <f t="shared" si="770"/>
        <v>0</v>
      </c>
      <c r="AH1612" s="2">
        <f t="shared" si="770"/>
        <v>0</v>
      </c>
      <c r="AI1612" s="2">
        <f t="shared" si="770"/>
        <v>0</v>
      </c>
      <c r="AJ1612" s="2">
        <f t="shared" si="770"/>
        <v>0</v>
      </c>
      <c r="AK1612" s="2">
        <f t="shared" si="770"/>
        <v>0</v>
      </c>
      <c r="AL1612" s="2">
        <f t="shared" si="770"/>
        <v>0</v>
      </c>
      <c r="AM1612" s="2">
        <f t="shared" si="770"/>
        <v>0</v>
      </c>
      <c r="AN1612" s="2">
        <f t="shared" si="770"/>
        <v>0</v>
      </c>
      <c r="AO1612" s="2">
        <f t="shared" si="770"/>
        <v>0</v>
      </c>
      <c r="AP1612" s="2">
        <f t="shared" si="770"/>
        <v>0</v>
      </c>
      <c r="AQ1612" s="2">
        <f t="shared" si="770"/>
        <v>0</v>
      </c>
      <c r="AR1612" s="2">
        <f t="shared" si="770"/>
        <v>0</v>
      </c>
      <c r="AS1612" s="2">
        <f t="shared" si="770"/>
        <v>678.92563104346868</v>
      </c>
      <c r="AT1612" s="2">
        <f t="shared" si="770"/>
        <v>2515.4990423394752</v>
      </c>
      <c r="AU1612" s="2">
        <f t="shared" si="770"/>
        <v>2578.3865183979615</v>
      </c>
      <c r="AV1612" s="2">
        <f t="shared" si="770"/>
        <v>2642.8466416154474</v>
      </c>
      <c r="AW1612" s="2">
        <f t="shared" si="770"/>
        <v>2708.9173358918583</v>
      </c>
      <c r="AX1612" s="2">
        <f t="shared" si="770"/>
        <v>2776.6402692891538</v>
      </c>
      <c r="AY1612" s="2">
        <f t="shared" si="770"/>
        <v>2846.0562760213829</v>
      </c>
      <c r="AZ1612" s="2">
        <f t="shared" si="770"/>
        <v>2917.2081909601193</v>
      </c>
      <c r="BA1612" s="2">
        <f t="shared" si="770"/>
        <v>2990.1378749949654</v>
      </c>
      <c r="BB1612" s="2">
        <f t="shared" si="770"/>
        <v>3064.8913218698394</v>
      </c>
      <c r="BC1612" s="2">
        <f t="shared" si="770"/>
        <v>3141.5136049165853</v>
      </c>
      <c r="BD1612" s="2">
        <f t="shared" si="770"/>
        <v>3220.0520058186157</v>
      </c>
      <c r="BE1612" s="2">
        <f t="shared" si="770"/>
        <v>3300.5527311654869</v>
      </c>
      <c r="BF1612" s="2">
        <f t="shared" si="770"/>
        <v>3383.0665494446234</v>
      </c>
      <c r="BG1612" s="2">
        <f t="shared" si="770"/>
        <v>3467.6432131807396</v>
      </c>
      <c r="BH1612" s="2">
        <f t="shared" si="770"/>
        <v>3554.3349125054751</v>
      </c>
      <c r="BI1612" s="2">
        <f t="shared" si="770"/>
        <v>3643.1926508480137</v>
      </c>
      <c r="BJ1612" s="2">
        <f t="shared" si="770"/>
        <v>3734.2724671192141</v>
      </c>
      <c r="BK1612" s="2">
        <f t="shared" si="770"/>
        <v>3827.6292787971947</v>
      </c>
      <c r="BL1612" s="2">
        <f t="shared" si="770"/>
        <v>3923.3206940220243</v>
      </c>
      <c r="BM1612" s="2">
        <f t="shared" si="770"/>
        <v>2908.904135189875</v>
      </c>
      <c r="BN1612" s="2">
        <f t="shared" si="770"/>
        <v>0</v>
      </c>
      <c r="BO1612" s="2">
        <f t="shared" si="770"/>
        <v>0</v>
      </c>
    </row>
    <row r="1613" spans="1:67" outlineLevel="2">
      <c r="B1613" s="14"/>
      <c r="E1613" s="178"/>
      <c r="F1613" s="178"/>
    </row>
    <row r="1614" spans="1:67" outlineLevel="2">
      <c r="B1614" s="14" t="s">
        <v>17</v>
      </c>
      <c r="E1614" s="178"/>
      <c r="F1614" s="178"/>
      <c r="I1614" s="196" t="s">
        <v>334</v>
      </c>
      <c r="L1614" s="2">
        <f t="shared" ref="L1614:BO1614" si="771">SUM(L1609,L1612)</f>
        <v>0</v>
      </c>
      <c r="M1614" s="2">
        <f t="shared" si="771"/>
        <v>0</v>
      </c>
      <c r="N1614" s="2">
        <f t="shared" si="771"/>
        <v>0</v>
      </c>
      <c r="O1614" s="2">
        <f t="shared" si="771"/>
        <v>0</v>
      </c>
      <c r="P1614" s="2">
        <f t="shared" si="771"/>
        <v>0</v>
      </c>
      <c r="Q1614" s="2">
        <f t="shared" si="771"/>
        <v>0</v>
      </c>
      <c r="R1614" s="2">
        <f t="shared" si="771"/>
        <v>0</v>
      </c>
      <c r="S1614" s="2">
        <f t="shared" si="771"/>
        <v>0</v>
      </c>
      <c r="T1614" s="2">
        <f t="shared" si="771"/>
        <v>0</v>
      </c>
      <c r="U1614" s="2">
        <f t="shared" si="771"/>
        <v>0</v>
      </c>
      <c r="V1614" s="2">
        <f t="shared" si="771"/>
        <v>0</v>
      </c>
      <c r="W1614" s="2">
        <f t="shared" si="771"/>
        <v>0</v>
      </c>
      <c r="X1614" s="2">
        <f t="shared" si="771"/>
        <v>0</v>
      </c>
      <c r="Y1614" s="2">
        <f t="shared" si="771"/>
        <v>0</v>
      </c>
      <c r="Z1614" s="2">
        <f t="shared" si="771"/>
        <v>0</v>
      </c>
      <c r="AA1614" s="2">
        <f t="shared" si="771"/>
        <v>0</v>
      </c>
      <c r="AB1614" s="2">
        <f t="shared" si="771"/>
        <v>0</v>
      </c>
      <c r="AC1614" s="2">
        <f t="shared" si="771"/>
        <v>0</v>
      </c>
      <c r="AD1614" s="2">
        <f t="shared" si="771"/>
        <v>0</v>
      </c>
      <c r="AE1614" s="2">
        <f t="shared" si="771"/>
        <v>0</v>
      </c>
      <c r="AF1614" s="2">
        <f t="shared" si="771"/>
        <v>0</v>
      </c>
      <c r="AG1614" s="2">
        <f t="shared" si="771"/>
        <v>0</v>
      </c>
      <c r="AH1614" s="2">
        <f t="shared" si="771"/>
        <v>0</v>
      </c>
      <c r="AI1614" s="2">
        <f t="shared" si="771"/>
        <v>0</v>
      </c>
      <c r="AJ1614" s="2">
        <f t="shared" si="771"/>
        <v>0</v>
      </c>
      <c r="AK1614" s="2">
        <f t="shared" si="771"/>
        <v>0</v>
      </c>
      <c r="AL1614" s="2">
        <f t="shared" si="771"/>
        <v>0</v>
      </c>
      <c r="AM1614" s="2">
        <f t="shared" si="771"/>
        <v>0</v>
      </c>
      <c r="AN1614" s="2">
        <f t="shared" si="771"/>
        <v>0</v>
      </c>
      <c r="AO1614" s="2">
        <f t="shared" si="771"/>
        <v>0</v>
      </c>
      <c r="AP1614" s="2">
        <f t="shared" si="771"/>
        <v>0</v>
      </c>
      <c r="AQ1614" s="2">
        <f t="shared" si="771"/>
        <v>0</v>
      </c>
      <c r="AR1614" s="2">
        <f t="shared" si="771"/>
        <v>0</v>
      </c>
      <c r="AS1614" s="2">
        <f t="shared" si="771"/>
        <v>1612.6665021131662</v>
      </c>
      <c r="AT1614" s="2">
        <f t="shared" si="771"/>
        <v>6312.6273400454602</v>
      </c>
      <c r="AU1614" s="2">
        <f t="shared" si="771"/>
        <v>6470.4430235465952</v>
      </c>
      <c r="AV1614" s="2">
        <f t="shared" si="771"/>
        <v>6632.2045593927978</v>
      </c>
      <c r="AW1614" s="2">
        <f t="shared" si="771"/>
        <v>6798.0092016136423</v>
      </c>
      <c r="AX1614" s="2">
        <f t="shared" si="771"/>
        <v>6967.9594316539806</v>
      </c>
      <c r="AY1614" s="2">
        <f t="shared" si="771"/>
        <v>7142.158417445331</v>
      </c>
      <c r="AZ1614" s="2">
        <f t="shared" si="771"/>
        <v>7320.7128859196655</v>
      </c>
      <c r="BA1614" s="2">
        <f t="shared" si="771"/>
        <v>7503.7301873285005</v>
      </c>
      <c r="BB1614" s="2">
        <f t="shared" si="771"/>
        <v>7691.3234420117114</v>
      </c>
      <c r="BC1614" s="2">
        <f t="shared" si="771"/>
        <v>7883.606528062006</v>
      </c>
      <c r="BD1614" s="2">
        <f t="shared" si="771"/>
        <v>8080.6972520426698</v>
      </c>
      <c r="BE1614" s="2">
        <f t="shared" si="771"/>
        <v>8282.714108545144</v>
      </c>
      <c r="BF1614" s="2">
        <f t="shared" si="771"/>
        <v>8489.78196125877</v>
      </c>
      <c r="BG1614" s="2">
        <f t="shared" si="771"/>
        <v>8702.0265102902413</v>
      </c>
      <c r="BH1614" s="2">
        <f t="shared" si="771"/>
        <v>8919.5777920427136</v>
      </c>
      <c r="BI1614" s="2">
        <f t="shared" si="771"/>
        <v>9142.5666023736812</v>
      </c>
      <c r="BJ1614" s="2">
        <f t="shared" si="771"/>
        <v>9371.1307674330237</v>
      </c>
      <c r="BK1614" s="2">
        <f t="shared" si="771"/>
        <v>9605.4090366188502</v>
      </c>
      <c r="BL1614" s="2">
        <f t="shared" si="771"/>
        <v>9845.5449457892209</v>
      </c>
      <c r="BM1614" s="2">
        <f t="shared" si="771"/>
        <v>7449.1408509453686</v>
      </c>
      <c r="BN1614" s="2">
        <f t="shared" si="771"/>
        <v>0</v>
      </c>
      <c r="BO1614" s="2">
        <f t="shared" si="771"/>
        <v>0</v>
      </c>
    </row>
    <row r="1615" spans="1:67" outlineLevel="2">
      <c r="B1615" s="14"/>
      <c r="E1615" s="178"/>
      <c r="F1615" s="178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</row>
    <row r="1616" spans="1:67" outlineLevel="1">
      <c r="A1616">
        <f>+A1608+1</f>
        <v>30</v>
      </c>
      <c r="B1616" s="13" t="s">
        <v>547</v>
      </c>
      <c r="C1616" s="159">
        <v>2047</v>
      </c>
      <c r="D1616" s="159">
        <v>12</v>
      </c>
      <c r="E1616" s="194">
        <v>551</v>
      </c>
      <c r="F1616" s="195">
        <v>5.62</v>
      </c>
      <c r="G1616" s="159">
        <v>25</v>
      </c>
      <c r="H1616" s="59">
        <f>(DATE(C1616,12,31)-DATE(C1616,D1616,1)+1)/365</f>
        <v>8.4931506849315067E-2</v>
      </c>
      <c r="I1616" s="177">
        <f>+$C$7</f>
        <v>2.5000000000000001E-2</v>
      </c>
      <c r="J1616" s="2">
        <f>NPV($C$4,M1616:BO1616)+L1616</f>
        <v>1670.5482983940624</v>
      </c>
      <c r="L1616" s="2">
        <f>+L1622</f>
        <v>0</v>
      </c>
      <c r="M1616" s="2">
        <f t="shared" ref="M1616:BO1616" si="772">+M1622</f>
        <v>0</v>
      </c>
      <c r="N1616" s="2">
        <f t="shared" si="772"/>
        <v>0</v>
      </c>
      <c r="O1616" s="2">
        <f t="shared" si="772"/>
        <v>0</v>
      </c>
      <c r="P1616" s="2">
        <f t="shared" si="772"/>
        <v>0</v>
      </c>
      <c r="Q1616" s="2">
        <f t="shared" si="772"/>
        <v>0</v>
      </c>
      <c r="R1616" s="2">
        <f t="shared" si="772"/>
        <v>0</v>
      </c>
      <c r="S1616" s="2">
        <f t="shared" si="772"/>
        <v>0</v>
      </c>
      <c r="T1616" s="2">
        <f t="shared" si="772"/>
        <v>0</v>
      </c>
      <c r="U1616" s="2">
        <f t="shared" si="772"/>
        <v>0</v>
      </c>
      <c r="V1616" s="2">
        <f t="shared" si="772"/>
        <v>0</v>
      </c>
      <c r="W1616" s="2">
        <f t="shared" si="772"/>
        <v>0</v>
      </c>
      <c r="X1616" s="2">
        <f t="shared" si="772"/>
        <v>0</v>
      </c>
      <c r="Y1616" s="2">
        <f t="shared" si="772"/>
        <v>0</v>
      </c>
      <c r="Z1616" s="2">
        <f t="shared" si="772"/>
        <v>0</v>
      </c>
      <c r="AA1616" s="2">
        <f t="shared" si="772"/>
        <v>0</v>
      </c>
      <c r="AB1616" s="2">
        <f t="shared" si="772"/>
        <v>0</v>
      </c>
      <c r="AC1616" s="2">
        <f t="shared" si="772"/>
        <v>0</v>
      </c>
      <c r="AD1616" s="2">
        <f t="shared" si="772"/>
        <v>0</v>
      </c>
      <c r="AE1616" s="2">
        <f t="shared" si="772"/>
        <v>0</v>
      </c>
      <c r="AF1616" s="2">
        <f t="shared" si="772"/>
        <v>0</v>
      </c>
      <c r="AG1616" s="2">
        <f t="shared" si="772"/>
        <v>0</v>
      </c>
      <c r="AH1616" s="2">
        <f t="shared" si="772"/>
        <v>0</v>
      </c>
      <c r="AI1616" s="2">
        <f t="shared" si="772"/>
        <v>0</v>
      </c>
      <c r="AJ1616" s="2">
        <f t="shared" si="772"/>
        <v>0</v>
      </c>
      <c r="AK1616" s="2">
        <f t="shared" si="772"/>
        <v>0</v>
      </c>
      <c r="AL1616" s="2">
        <f t="shared" si="772"/>
        <v>0</v>
      </c>
      <c r="AM1616" s="2">
        <f t="shared" si="772"/>
        <v>0</v>
      </c>
      <c r="AN1616" s="2">
        <f t="shared" si="772"/>
        <v>0</v>
      </c>
      <c r="AO1616" s="2">
        <f t="shared" si="772"/>
        <v>0</v>
      </c>
      <c r="AP1616" s="2">
        <f t="shared" si="772"/>
        <v>0</v>
      </c>
      <c r="AQ1616" s="2">
        <f t="shared" si="772"/>
        <v>0</v>
      </c>
      <c r="AR1616" s="2">
        <f t="shared" si="772"/>
        <v>0</v>
      </c>
      <c r="AS1616" s="2">
        <f t="shared" si="772"/>
        <v>0</v>
      </c>
      <c r="AT1616" s="2">
        <f t="shared" si="772"/>
        <v>0</v>
      </c>
      <c r="AU1616" s="2">
        <f t="shared" si="772"/>
        <v>127.63576565899214</v>
      </c>
      <c r="AV1616" s="2">
        <f t="shared" si="772"/>
        <v>1456.9534645989233</v>
      </c>
      <c r="AW1616" s="2">
        <f t="shared" si="772"/>
        <v>1523.2907863109979</v>
      </c>
      <c r="AX1616" s="2">
        <f t="shared" si="772"/>
        <v>1561.0485744133678</v>
      </c>
      <c r="AY1616" s="2">
        <f t="shared" si="772"/>
        <v>1468.8293062775838</v>
      </c>
      <c r="AZ1616" s="2">
        <f t="shared" si="772"/>
        <v>1508.3989715319917</v>
      </c>
      <c r="BA1616" s="2">
        <f t="shared" si="772"/>
        <v>1544.7767441895944</v>
      </c>
      <c r="BB1616" s="2">
        <f t="shared" si="772"/>
        <v>1575.3466526150971</v>
      </c>
      <c r="BC1616" s="2">
        <f t="shared" si="772"/>
        <v>1611.5673283008232</v>
      </c>
      <c r="BD1616" s="2">
        <f t="shared" si="772"/>
        <v>1653.653387878127</v>
      </c>
      <c r="BE1616" s="2">
        <f t="shared" si="772"/>
        <v>1696.3951172676336</v>
      </c>
      <c r="BF1616" s="2">
        <f t="shared" si="772"/>
        <v>1733.9668503374112</v>
      </c>
      <c r="BG1616" s="2">
        <f t="shared" si="772"/>
        <v>1780.2994937412464</v>
      </c>
      <c r="BH1616" s="2">
        <f t="shared" si="772"/>
        <v>1825.0053348885863</v>
      </c>
      <c r="BI1616" s="2">
        <f t="shared" si="772"/>
        <v>1866.6387175741554</v>
      </c>
      <c r="BJ1616" s="2">
        <f t="shared" si="772"/>
        <v>1913.3557642782328</v>
      </c>
      <c r="BK1616" s="2">
        <f t="shared" si="772"/>
        <v>1956.3506356656856</v>
      </c>
      <c r="BL1616" s="2">
        <f t="shared" si="772"/>
        <v>2006.5201864346045</v>
      </c>
      <c r="BM1616" s="2">
        <f t="shared" si="772"/>
        <v>2057.3157529693622</v>
      </c>
      <c r="BN1616" s="2">
        <f t="shared" si="772"/>
        <v>2104.6811693477948</v>
      </c>
      <c r="BO1616" s="2">
        <f t="shared" si="772"/>
        <v>2159.0789068087424</v>
      </c>
    </row>
    <row r="1617" spans="1:67" outlineLevel="2">
      <c r="B1617" s="14" t="s">
        <v>324</v>
      </c>
      <c r="E1617" s="178"/>
      <c r="F1617" s="178"/>
      <c r="L1617" s="2">
        <f t="shared" ref="L1617:BO1617" si="773">IF(OR(L$10&lt;$C1616,L$10&gt;$C1616+$G1616),0,IF(L$10=$C1616,$E1616*(1+$I1616)^(L$10-$E$1382)*$H1616,IF(L$10=$C1616+$G1616,$E1616*(1+$I1616)^(L$10-$E$1382)*(1-$H1616),$E1616*(1+$I1616)^(L$10-$E$1382))))</f>
        <v>0</v>
      </c>
      <c r="M1617" s="2">
        <f t="shared" si="773"/>
        <v>0</v>
      </c>
      <c r="N1617" s="2">
        <f t="shared" si="773"/>
        <v>0</v>
      </c>
      <c r="O1617" s="2">
        <f t="shared" si="773"/>
        <v>0</v>
      </c>
      <c r="P1617" s="2">
        <f t="shared" si="773"/>
        <v>0</v>
      </c>
      <c r="Q1617" s="2">
        <f t="shared" si="773"/>
        <v>0</v>
      </c>
      <c r="R1617" s="2">
        <f t="shared" si="773"/>
        <v>0</v>
      </c>
      <c r="S1617" s="2">
        <f t="shared" si="773"/>
        <v>0</v>
      </c>
      <c r="T1617" s="2">
        <f t="shared" si="773"/>
        <v>0</v>
      </c>
      <c r="U1617" s="2">
        <f t="shared" si="773"/>
        <v>0</v>
      </c>
      <c r="V1617" s="2">
        <f t="shared" si="773"/>
        <v>0</v>
      </c>
      <c r="W1617" s="2">
        <f t="shared" si="773"/>
        <v>0</v>
      </c>
      <c r="X1617" s="2">
        <f t="shared" si="773"/>
        <v>0</v>
      </c>
      <c r="Y1617" s="2">
        <f t="shared" si="773"/>
        <v>0</v>
      </c>
      <c r="Z1617" s="2">
        <f t="shared" si="773"/>
        <v>0</v>
      </c>
      <c r="AA1617" s="2">
        <f t="shared" si="773"/>
        <v>0</v>
      </c>
      <c r="AB1617" s="2">
        <f t="shared" si="773"/>
        <v>0</v>
      </c>
      <c r="AC1617" s="2">
        <f t="shared" si="773"/>
        <v>0</v>
      </c>
      <c r="AD1617" s="2">
        <f t="shared" si="773"/>
        <v>0</v>
      </c>
      <c r="AE1617" s="2">
        <f t="shared" si="773"/>
        <v>0</v>
      </c>
      <c r="AF1617" s="2">
        <f t="shared" si="773"/>
        <v>0</v>
      </c>
      <c r="AG1617" s="2">
        <f t="shared" si="773"/>
        <v>0</v>
      </c>
      <c r="AH1617" s="2">
        <f t="shared" si="773"/>
        <v>0</v>
      </c>
      <c r="AI1617" s="2">
        <f t="shared" si="773"/>
        <v>0</v>
      </c>
      <c r="AJ1617" s="2">
        <f t="shared" si="773"/>
        <v>0</v>
      </c>
      <c r="AK1617" s="2">
        <f t="shared" si="773"/>
        <v>0</v>
      </c>
      <c r="AL1617" s="2">
        <f t="shared" si="773"/>
        <v>0</v>
      </c>
      <c r="AM1617" s="2">
        <f t="shared" si="773"/>
        <v>0</v>
      </c>
      <c r="AN1617" s="2">
        <f t="shared" si="773"/>
        <v>0</v>
      </c>
      <c r="AO1617" s="2">
        <f t="shared" si="773"/>
        <v>0</v>
      </c>
      <c r="AP1617" s="2">
        <f t="shared" si="773"/>
        <v>0</v>
      </c>
      <c r="AQ1617" s="2">
        <f t="shared" si="773"/>
        <v>0</v>
      </c>
      <c r="AR1617" s="2">
        <f t="shared" si="773"/>
        <v>0</v>
      </c>
      <c r="AS1617" s="2">
        <f t="shared" si="773"/>
        <v>0</v>
      </c>
      <c r="AT1617" s="2">
        <f t="shared" si="773"/>
        <v>0</v>
      </c>
      <c r="AU1617" s="2">
        <f t="shared" si="773"/>
        <v>111.05950077588341</v>
      </c>
      <c r="AV1617" s="2">
        <f t="shared" si="773"/>
        <v>1340.3269589605609</v>
      </c>
      <c r="AW1617" s="2">
        <f t="shared" si="773"/>
        <v>1373.8351329345749</v>
      </c>
      <c r="AX1617" s="2">
        <f t="shared" si="773"/>
        <v>1408.1810112579387</v>
      </c>
      <c r="AY1617" s="2">
        <f t="shared" si="773"/>
        <v>1443.3855365393874</v>
      </c>
      <c r="AZ1617" s="2">
        <f t="shared" si="773"/>
        <v>1479.470174952872</v>
      </c>
      <c r="BA1617" s="2">
        <f t="shared" si="773"/>
        <v>1516.4569293266936</v>
      </c>
      <c r="BB1617" s="2">
        <f t="shared" si="773"/>
        <v>1554.368352559861</v>
      </c>
      <c r="BC1617" s="2">
        <f t="shared" si="773"/>
        <v>1593.2275613738575</v>
      </c>
      <c r="BD1617" s="2">
        <f t="shared" si="773"/>
        <v>1633.0582504082035</v>
      </c>
      <c r="BE1617" s="2">
        <f t="shared" si="773"/>
        <v>1673.8847066684089</v>
      </c>
      <c r="BF1617" s="2">
        <f t="shared" si="773"/>
        <v>1715.7318243351187</v>
      </c>
      <c r="BG1617" s="2">
        <f t="shared" si="773"/>
        <v>1758.6251199434971</v>
      </c>
      <c r="BH1617" s="2">
        <f t="shared" si="773"/>
        <v>1802.5907479420841</v>
      </c>
      <c r="BI1617" s="2">
        <f t="shared" si="773"/>
        <v>1847.6555166406361</v>
      </c>
      <c r="BJ1617" s="2">
        <f t="shared" si="773"/>
        <v>1893.8469045566521</v>
      </c>
      <c r="BK1617" s="2">
        <f t="shared" si="773"/>
        <v>1941.1930771705686</v>
      </c>
      <c r="BL1617" s="2">
        <f t="shared" si="773"/>
        <v>1989.7229040998325</v>
      </c>
      <c r="BM1617" s="2">
        <f t="shared" si="773"/>
        <v>2039.4659767023281</v>
      </c>
      <c r="BN1617" s="2">
        <f t="shared" si="773"/>
        <v>2090.4526261198862</v>
      </c>
      <c r="BO1617" s="2">
        <f t="shared" si="773"/>
        <v>2142.7139417728831</v>
      </c>
    </row>
    <row r="1618" spans="1:67" outlineLevel="2">
      <c r="B1618" s="14"/>
      <c r="E1618" s="178"/>
      <c r="F1618" s="178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</row>
    <row r="1619" spans="1:67" outlineLevel="2">
      <c r="B1619" s="15" t="s">
        <v>325</v>
      </c>
      <c r="E1619" s="178"/>
      <c r="F1619" s="178"/>
      <c r="L1619" s="18">
        <v>0</v>
      </c>
      <c r="M1619" s="18">
        <v>0</v>
      </c>
      <c r="N1619" s="18">
        <v>0</v>
      </c>
      <c r="O1619" s="18">
        <v>0</v>
      </c>
      <c r="P1619" s="18">
        <v>0</v>
      </c>
      <c r="Q1619" s="18">
        <v>0</v>
      </c>
      <c r="R1619" s="18">
        <v>0</v>
      </c>
      <c r="S1619" s="18">
        <v>0</v>
      </c>
      <c r="T1619" s="18">
        <v>0</v>
      </c>
      <c r="U1619" s="18">
        <v>0</v>
      </c>
      <c r="V1619" s="18">
        <v>0</v>
      </c>
      <c r="W1619" s="18">
        <v>0</v>
      </c>
      <c r="X1619" s="18">
        <v>0</v>
      </c>
      <c r="Y1619" s="18">
        <v>0</v>
      </c>
      <c r="Z1619" s="18">
        <v>0</v>
      </c>
      <c r="AA1619" s="18">
        <v>0</v>
      </c>
      <c r="AB1619" s="18">
        <v>0</v>
      </c>
      <c r="AC1619" s="18">
        <v>0</v>
      </c>
      <c r="AD1619" s="18">
        <v>0</v>
      </c>
      <c r="AE1619" s="18">
        <v>0</v>
      </c>
      <c r="AF1619" s="18">
        <v>0</v>
      </c>
      <c r="AG1619" s="18">
        <v>0</v>
      </c>
      <c r="AH1619" s="18">
        <v>0</v>
      </c>
      <c r="AI1619" s="18">
        <v>0</v>
      </c>
      <c r="AJ1619" s="18">
        <v>0</v>
      </c>
      <c r="AK1619" s="18">
        <v>0</v>
      </c>
      <c r="AL1619" s="18">
        <v>0</v>
      </c>
      <c r="AM1619" s="18">
        <v>0</v>
      </c>
      <c r="AN1619" s="18">
        <v>0</v>
      </c>
      <c r="AO1619" s="18">
        <v>0</v>
      </c>
      <c r="AP1619" s="18">
        <v>0</v>
      </c>
      <c r="AQ1619" s="18">
        <v>0</v>
      </c>
      <c r="AR1619" s="18">
        <v>0</v>
      </c>
      <c r="AS1619" s="18">
        <v>0</v>
      </c>
      <c r="AT1619" s="18">
        <v>0</v>
      </c>
      <c r="AU1619" s="18">
        <v>1.2428395748138428</v>
      </c>
      <c r="AV1619" s="18">
        <v>8.531036376953125</v>
      </c>
      <c r="AW1619" s="18">
        <v>10.665789604187012</v>
      </c>
      <c r="AX1619" s="18">
        <v>10.643198013305664</v>
      </c>
      <c r="AY1619" s="18">
        <v>1.7282811403274536</v>
      </c>
      <c r="AZ1619" s="18">
        <v>1.9170764684677124</v>
      </c>
      <c r="BA1619" s="18">
        <v>1.8309463262557983</v>
      </c>
      <c r="BB1619" s="18">
        <v>1.3232187032699585</v>
      </c>
      <c r="BC1619" s="18">
        <v>1.1285772323608398</v>
      </c>
      <c r="BD1619" s="18">
        <v>1.236454963684082</v>
      </c>
      <c r="BE1619" s="18">
        <v>1.3184788227081299</v>
      </c>
      <c r="BF1619" s="18">
        <v>1.0420109033584595</v>
      </c>
      <c r="BG1619" s="18">
        <v>1.2083383798599243</v>
      </c>
      <c r="BH1619" s="18">
        <v>1.21912682056427</v>
      </c>
      <c r="BI1619" s="18">
        <v>1.0073113441467285</v>
      </c>
      <c r="BJ1619" s="18">
        <v>1.0099556446075439</v>
      </c>
      <c r="BK1619" s="18">
        <v>0.76555395126342773</v>
      </c>
      <c r="BL1619" s="18">
        <v>0.82767856121063232</v>
      </c>
      <c r="BM1619" s="18">
        <v>0.85808753967285156</v>
      </c>
      <c r="BN1619" s="18">
        <v>0.66732192039489746</v>
      </c>
      <c r="BO1619" s="18">
        <v>0.74880057573318481</v>
      </c>
    </row>
    <row r="1620" spans="1:67" outlineLevel="2">
      <c r="B1620" s="14" t="s">
        <v>326</v>
      </c>
      <c r="E1620" s="178"/>
      <c r="F1620" s="178"/>
      <c r="L1620" s="2">
        <f t="shared" ref="L1620:BO1620" si="774">IF(L$10&lt;$C1616,0,$F1616*L1619*(1+$I1616)^(L$10-$E$1382))</f>
        <v>0</v>
      </c>
      <c r="M1620" s="2">
        <f t="shared" si="774"/>
        <v>0</v>
      </c>
      <c r="N1620" s="2">
        <f t="shared" si="774"/>
        <v>0</v>
      </c>
      <c r="O1620" s="2">
        <f t="shared" si="774"/>
        <v>0</v>
      </c>
      <c r="P1620" s="2">
        <f t="shared" si="774"/>
        <v>0</v>
      </c>
      <c r="Q1620" s="2">
        <f t="shared" si="774"/>
        <v>0</v>
      </c>
      <c r="R1620" s="2">
        <f t="shared" si="774"/>
        <v>0</v>
      </c>
      <c r="S1620" s="2">
        <f t="shared" si="774"/>
        <v>0</v>
      </c>
      <c r="T1620" s="2">
        <f t="shared" si="774"/>
        <v>0</v>
      </c>
      <c r="U1620" s="2">
        <f t="shared" si="774"/>
        <v>0</v>
      </c>
      <c r="V1620" s="2">
        <f t="shared" si="774"/>
        <v>0</v>
      </c>
      <c r="W1620" s="2">
        <f t="shared" si="774"/>
        <v>0</v>
      </c>
      <c r="X1620" s="2">
        <f t="shared" si="774"/>
        <v>0</v>
      </c>
      <c r="Y1620" s="2">
        <f t="shared" si="774"/>
        <v>0</v>
      </c>
      <c r="Z1620" s="2">
        <f t="shared" si="774"/>
        <v>0</v>
      </c>
      <c r="AA1620" s="2">
        <f t="shared" si="774"/>
        <v>0</v>
      </c>
      <c r="AB1620" s="2">
        <f t="shared" si="774"/>
        <v>0</v>
      </c>
      <c r="AC1620" s="2">
        <f t="shared" si="774"/>
        <v>0</v>
      </c>
      <c r="AD1620" s="2">
        <f t="shared" si="774"/>
        <v>0</v>
      </c>
      <c r="AE1620" s="2">
        <f t="shared" si="774"/>
        <v>0</v>
      </c>
      <c r="AF1620" s="2">
        <f t="shared" si="774"/>
        <v>0</v>
      </c>
      <c r="AG1620" s="2">
        <f t="shared" si="774"/>
        <v>0</v>
      </c>
      <c r="AH1620" s="2">
        <f t="shared" si="774"/>
        <v>0</v>
      </c>
      <c r="AI1620" s="2">
        <f t="shared" si="774"/>
        <v>0</v>
      </c>
      <c r="AJ1620" s="2">
        <f t="shared" si="774"/>
        <v>0</v>
      </c>
      <c r="AK1620" s="2">
        <f t="shared" si="774"/>
        <v>0</v>
      </c>
      <c r="AL1620" s="2">
        <f t="shared" si="774"/>
        <v>0</v>
      </c>
      <c r="AM1620" s="2">
        <f t="shared" si="774"/>
        <v>0</v>
      </c>
      <c r="AN1620" s="2">
        <f t="shared" si="774"/>
        <v>0</v>
      </c>
      <c r="AO1620" s="2">
        <f t="shared" si="774"/>
        <v>0</v>
      </c>
      <c r="AP1620" s="2">
        <f t="shared" si="774"/>
        <v>0</v>
      </c>
      <c r="AQ1620" s="2">
        <f t="shared" si="774"/>
        <v>0</v>
      </c>
      <c r="AR1620" s="2">
        <f t="shared" si="774"/>
        <v>0</v>
      </c>
      <c r="AS1620" s="2">
        <f t="shared" si="774"/>
        <v>0</v>
      </c>
      <c r="AT1620" s="2">
        <f t="shared" si="774"/>
        <v>0</v>
      </c>
      <c r="AU1620" s="2">
        <f t="shared" si="774"/>
        <v>16.576264883108738</v>
      </c>
      <c r="AV1620" s="2">
        <f t="shared" si="774"/>
        <v>116.62650563836242</v>
      </c>
      <c r="AW1620" s="2">
        <f t="shared" si="774"/>
        <v>149.45565337642293</v>
      </c>
      <c r="AX1620" s="2">
        <f t="shared" si="774"/>
        <v>152.86756315542894</v>
      </c>
      <c r="AY1620" s="2">
        <f t="shared" si="774"/>
        <v>25.443769738196274</v>
      </c>
      <c r="AZ1620" s="2">
        <f t="shared" si="774"/>
        <v>28.928796579119812</v>
      </c>
      <c r="BA1620" s="2">
        <f t="shared" si="774"/>
        <v>28.319814862900774</v>
      </c>
      <c r="BB1620" s="2">
        <f t="shared" si="774"/>
        <v>20.978300055236009</v>
      </c>
      <c r="BC1620" s="2">
        <f t="shared" si="774"/>
        <v>18.339766926965716</v>
      </c>
      <c r="BD1620" s="2">
        <f t="shared" si="774"/>
        <v>20.595137469923518</v>
      </c>
      <c r="BE1620" s="2">
        <f t="shared" si="774"/>
        <v>22.510410599224802</v>
      </c>
      <c r="BF1620" s="2">
        <f t="shared" si="774"/>
        <v>18.235026002292518</v>
      </c>
      <c r="BG1620" s="2">
        <f t="shared" si="774"/>
        <v>21.674373797749212</v>
      </c>
      <c r="BH1620" s="2">
        <f t="shared" si="774"/>
        <v>22.414586946502141</v>
      </c>
      <c r="BI1620" s="2">
        <f t="shared" si="774"/>
        <v>18.98320093351937</v>
      </c>
      <c r="BJ1620" s="2">
        <f t="shared" si="774"/>
        <v>19.508859721580539</v>
      </c>
      <c r="BK1620" s="2">
        <f t="shared" si="774"/>
        <v>15.157558495116973</v>
      </c>
      <c r="BL1620" s="2">
        <f t="shared" si="774"/>
        <v>16.797282334771925</v>
      </c>
      <c r="BM1620" s="2">
        <f t="shared" si="774"/>
        <v>17.849776267034198</v>
      </c>
      <c r="BN1620" s="2">
        <f t="shared" si="774"/>
        <v>14.22854322790864</v>
      </c>
      <c r="BO1620" s="2">
        <f t="shared" si="774"/>
        <v>16.36496503585942</v>
      </c>
    </row>
    <row r="1621" spans="1:67" outlineLevel="2">
      <c r="B1621" s="14"/>
      <c r="E1621" s="178"/>
      <c r="F1621" s="178"/>
    </row>
    <row r="1622" spans="1:67" outlineLevel="2">
      <c r="B1622" s="14" t="s">
        <v>17</v>
      </c>
      <c r="E1622" s="178"/>
      <c r="F1622" s="178"/>
      <c r="I1622" s="196" t="s">
        <v>548</v>
      </c>
      <c r="L1622" s="2">
        <f t="shared" ref="L1622:BO1622" si="775">SUM(L1617,L1620)</f>
        <v>0</v>
      </c>
      <c r="M1622" s="2">
        <f t="shared" si="775"/>
        <v>0</v>
      </c>
      <c r="N1622" s="2">
        <f t="shared" si="775"/>
        <v>0</v>
      </c>
      <c r="O1622" s="2">
        <f t="shared" si="775"/>
        <v>0</v>
      </c>
      <c r="P1622" s="2">
        <f t="shared" si="775"/>
        <v>0</v>
      </c>
      <c r="Q1622" s="2">
        <f t="shared" si="775"/>
        <v>0</v>
      </c>
      <c r="R1622" s="2">
        <f t="shared" si="775"/>
        <v>0</v>
      </c>
      <c r="S1622" s="2">
        <f t="shared" si="775"/>
        <v>0</v>
      </c>
      <c r="T1622" s="2">
        <f t="shared" si="775"/>
        <v>0</v>
      </c>
      <c r="U1622" s="2">
        <f t="shared" si="775"/>
        <v>0</v>
      </c>
      <c r="V1622" s="2">
        <f t="shared" si="775"/>
        <v>0</v>
      </c>
      <c r="W1622" s="2">
        <f t="shared" si="775"/>
        <v>0</v>
      </c>
      <c r="X1622" s="2">
        <f t="shared" si="775"/>
        <v>0</v>
      </c>
      <c r="Y1622" s="2">
        <f t="shared" si="775"/>
        <v>0</v>
      </c>
      <c r="Z1622" s="2">
        <f t="shared" si="775"/>
        <v>0</v>
      </c>
      <c r="AA1622" s="2">
        <f t="shared" si="775"/>
        <v>0</v>
      </c>
      <c r="AB1622" s="2">
        <f t="shared" si="775"/>
        <v>0</v>
      </c>
      <c r="AC1622" s="2">
        <f t="shared" si="775"/>
        <v>0</v>
      </c>
      <c r="AD1622" s="2">
        <f t="shared" si="775"/>
        <v>0</v>
      </c>
      <c r="AE1622" s="2">
        <f t="shared" si="775"/>
        <v>0</v>
      </c>
      <c r="AF1622" s="2">
        <f t="shared" si="775"/>
        <v>0</v>
      </c>
      <c r="AG1622" s="2">
        <f t="shared" si="775"/>
        <v>0</v>
      </c>
      <c r="AH1622" s="2">
        <f t="shared" si="775"/>
        <v>0</v>
      </c>
      <c r="AI1622" s="2">
        <f t="shared" si="775"/>
        <v>0</v>
      </c>
      <c r="AJ1622" s="2">
        <f t="shared" si="775"/>
        <v>0</v>
      </c>
      <c r="AK1622" s="2">
        <f t="shared" si="775"/>
        <v>0</v>
      </c>
      <c r="AL1622" s="2">
        <f t="shared" si="775"/>
        <v>0</v>
      </c>
      <c r="AM1622" s="2">
        <f t="shared" si="775"/>
        <v>0</v>
      </c>
      <c r="AN1622" s="2">
        <f t="shared" si="775"/>
        <v>0</v>
      </c>
      <c r="AO1622" s="2">
        <f t="shared" si="775"/>
        <v>0</v>
      </c>
      <c r="AP1622" s="2">
        <f t="shared" si="775"/>
        <v>0</v>
      </c>
      <c r="AQ1622" s="2">
        <f t="shared" si="775"/>
        <v>0</v>
      </c>
      <c r="AR1622" s="2">
        <f t="shared" si="775"/>
        <v>0</v>
      </c>
      <c r="AS1622" s="2">
        <f t="shared" si="775"/>
        <v>0</v>
      </c>
      <c r="AT1622" s="2">
        <f t="shared" si="775"/>
        <v>0</v>
      </c>
      <c r="AU1622" s="2">
        <f t="shared" si="775"/>
        <v>127.63576565899214</v>
      </c>
      <c r="AV1622" s="2">
        <f t="shared" si="775"/>
        <v>1456.9534645989233</v>
      </c>
      <c r="AW1622" s="2">
        <f t="shared" si="775"/>
        <v>1523.2907863109979</v>
      </c>
      <c r="AX1622" s="2">
        <f t="shared" si="775"/>
        <v>1561.0485744133678</v>
      </c>
      <c r="AY1622" s="2">
        <f t="shared" si="775"/>
        <v>1468.8293062775838</v>
      </c>
      <c r="AZ1622" s="2">
        <f t="shared" si="775"/>
        <v>1508.3989715319917</v>
      </c>
      <c r="BA1622" s="2">
        <f t="shared" si="775"/>
        <v>1544.7767441895944</v>
      </c>
      <c r="BB1622" s="2">
        <f t="shared" si="775"/>
        <v>1575.3466526150971</v>
      </c>
      <c r="BC1622" s="2">
        <f t="shared" si="775"/>
        <v>1611.5673283008232</v>
      </c>
      <c r="BD1622" s="2">
        <f t="shared" si="775"/>
        <v>1653.653387878127</v>
      </c>
      <c r="BE1622" s="2">
        <f t="shared" si="775"/>
        <v>1696.3951172676336</v>
      </c>
      <c r="BF1622" s="2">
        <f t="shared" si="775"/>
        <v>1733.9668503374112</v>
      </c>
      <c r="BG1622" s="2">
        <f t="shared" si="775"/>
        <v>1780.2994937412464</v>
      </c>
      <c r="BH1622" s="2">
        <f t="shared" si="775"/>
        <v>1825.0053348885863</v>
      </c>
      <c r="BI1622" s="2">
        <f t="shared" si="775"/>
        <v>1866.6387175741554</v>
      </c>
      <c r="BJ1622" s="2">
        <f t="shared" si="775"/>
        <v>1913.3557642782328</v>
      </c>
      <c r="BK1622" s="2">
        <f t="shared" si="775"/>
        <v>1956.3506356656856</v>
      </c>
      <c r="BL1622" s="2">
        <f t="shared" si="775"/>
        <v>2006.5201864346045</v>
      </c>
      <c r="BM1622" s="2">
        <f t="shared" si="775"/>
        <v>2057.3157529693622</v>
      </c>
      <c r="BN1622" s="2">
        <f t="shared" si="775"/>
        <v>2104.6811693477948</v>
      </c>
      <c r="BO1622" s="2">
        <f t="shared" si="775"/>
        <v>2159.0789068087424</v>
      </c>
    </row>
    <row r="1623" spans="1:67" outlineLevel="2">
      <c r="B1623" s="14"/>
      <c r="E1623" s="178"/>
      <c r="F1623" s="178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</row>
    <row r="1624" spans="1:67" outlineLevel="1">
      <c r="A1624">
        <f>+A1616+1</f>
        <v>31</v>
      </c>
      <c r="B1624" s="13" t="s">
        <v>634</v>
      </c>
      <c r="C1624" s="159">
        <v>2048</v>
      </c>
      <c r="D1624" s="159">
        <v>10</v>
      </c>
      <c r="E1624" s="194">
        <v>1770</v>
      </c>
      <c r="F1624" s="195">
        <v>6.2</v>
      </c>
      <c r="G1624" s="159">
        <v>20</v>
      </c>
      <c r="H1624" s="59">
        <f>(DATE(C1624,12,31)-DATE(C1624,D1624,1)+1)/365</f>
        <v>0.25205479452054796</v>
      </c>
      <c r="I1624" s="177">
        <f>+$C$7</f>
        <v>2.5000000000000001E-2</v>
      </c>
      <c r="J1624" s="2">
        <f>NPV($C$4,M1624:BO1624)+L1624</f>
        <v>8129.157795715174</v>
      </c>
      <c r="L1624" s="2">
        <f>+L1630</f>
        <v>0</v>
      </c>
      <c r="M1624" s="2">
        <f t="shared" ref="M1624:BO1624" si="776">+M1630</f>
        <v>0</v>
      </c>
      <c r="N1624" s="2">
        <f t="shared" si="776"/>
        <v>0</v>
      </c>
      <c r="O1624" s="2">
        <f t="shared" si="776"/>
        <v>0</v>
      </c>
      <c r="P1624" s="2">
        <f t="shared" si="776"/>
        <v>0</v>
      </c>
      <c r="Q1624" s="2">
        <f t="shared" si="776"/>
        <v>0</v>
      </c>
      <c r="R1624" s="2">
        <f t="shared" si="776"/>
        <v>0</v>
      </c>
      <c r="S1624" s="2">
        <f t="shared" si="776"/>
        <v>0</v>
      </c>
      <c r="T1624" s="2">
        <f t="shared" si="776"/>
        <v>0</v>
      </c>
      <c r="U1624" s="2">
        <f t="shared" si="776"/>
        <v>0</v>
      </c>
      <c r="V1624" s="2">
        <f t="shared" si="776"/>
        <v>0</v>
      </c>
      <c r="W1624" s="2">
        <f t="shared" si="776"/>
        <v>0</v>
      </c>
      <c r="X1624" s="2">
        <f t="shared" si="776"/>
        <v>0</v>
      </c>
      <c r="Y1624" s="2">
        <f t="shared" si="776"/>
        <v>0</v>
      </c>
      <c r="Z1624" s="2">
        <f t="shared" si="776"/>
        <v>0</v>
      </c>
      <c r="AA1624" s="2">
        <f t="shared" si="776"/>
        <v>0</v>
      </c>
      <c r="AB1624" s="2">
        <f t="shared" si="776"/>
        <v>0</v>
      </c>
      <c r="AC1624" s="2">
        <f t="shared" si="776"/>
        <v>0</v>
      </c>
      <c r="AD1624" s="2">
        <f t="shared" si="776"/>
        <v>0</v>
      </c>
      <c r="AE1624" s="2">
        <f t="shared" si="776"/>
        <v>0</v>
      </c>
      <c r="AF1624" s="2">
        <f t="shared" si="776"/>
        <v>0</v>
      </c>
      <c r="AG1624" s="2">
        <f t="shared" si="776"/>
        <v>0</v>
      </c>
      <c r="AH1624" s="2">
        <f t="shared" si="776"/>
        <v>0</v>
      </c>
      <c r="AI1624" s="2">
        <f t="shared" si="776"/>
        <v>0</v>
      </c>
      <c r="AJ1624" s="2">
        <f t="shared" si="776"/>
        <v>0</v>
      </c>
      <c r="AK1624" s="2">
        <f t="shared" si="776"/>
        <v>0</v>
      </c>
      <c r="AL1624" s="2">
        <f t="shared" si="776"/>
        <v>0</v>
      </c>
      <c r="AM1624" s="2">
        <f t="shared" si="776"/>
        <v>0</v>
      </c>
      <c r="AN1624" s="2">
        <f t="shared" si="776"/>
        <v>0</v>
      </c>
      <c r="AO1624" s="2">
        <f t="shared" si="776"/>
        <v>0</v>
      </c>
      <c r="AP1624" s="2">
        <f t="shared" si="776"/>
        <v>0</v>
      </c>
      <c r="AQ1624" s="2">
        <f t="shared" si="776"/>
        <v>0</v>
      </c>
      <c r="AR1624" s="2">
        <f t="shared" si="776"/>
        <v>0</v>
      </c>
      <c r="AS1624" s="2">
        <f t="shared" si="776"/>
        <v>0</v>
      </c>
      <c r="AT1624" s="2">
        <f t="shared" si="776"/>
        <v>0</v>
      </c>
      <c r="AU1624" s="2">
        <f t="shared" si="776"/>
        <v>0</v>
      </c>
      <c r="AV1624" s="2">
        <f t="shared" si="776"/>
        <v>1874.7970232714561</v>
      </c>
      <c r="AW1624" s="2">
        <f t="shared" si="776"/>
        <v>7338.6106017581678</v>
      </c>
      <c r="AX1624" s="2">
        <f t="shared" si="776"/>
        <v>7522.0758668021208</v>
      </c>
      <c r="AY1624" s="2">
        <f t="shared" si="776"/>
        <v>7710.1277634721737</v>
      </c>
      <c r="AZ1624" s="2">
        <f t="shared" si="776"/>
        <v>7902.8807035398777</v>
      </c>
      <c r="BA1624" s="2">
        <f t="shared" si="776"/>
        <v>8100.4529814979524</v>
      </c>
      <c r="BB1624" s="2">
        <f t="shared" si="776"/>
        <v>8302.964306035401</v>
      </c>
      <c r="BC1624" s="2">
        <f t="shared" si="776"/>
        <v>8510.5384136862849</v>
      </c>
      <c r="BD1624" s="2">
        <f t="shared" si="776"/>
        <v>8723.3015936388838</v>
      </c>
      <c r="BE1624" s="2">
        <f t="shared" si="776"/>
        <v>8941.3844208791525</v>
      </c>
      <c r="BF1624" s="2">
        <f t="shared" si="776"/>
        <v>9164.9190314011303</v>
      </c>
      <c r="BG1624" s="2">
        <f t="shared" si="776"/>
        <v>9394.042007186159</v>
      </c>
      <c r="BH1624" s="2">
        <f t="shared" si="776"/>
        <v>9628.8927478682053</v>
      </c>
      <c r="BI1624" s="2">
        <f t="shared" si="776"/>
        <v>9869.6153837999555</v>
      </c>
      <c r="BJ1624" s="2">
        <f t="shared" si="776"/>
        <v>10116.355768394955</v>
      </c>
      <c r="BK1624" s="2">
        <f t="shared" si="776"/>
        <v>10369.26466260483</v>
      </c>
      <c r="BL1624" s="2">
        <f t="shared" si="776"/>
        <v>10628.495937542501</v>
      </c>
      <c r="BM1624" s="2">
        <f t="shared" si="776"/>
        <v>10894.208686149199</v>
      </c>
      <c r="BN1624" s="2">
        <f t="shared" si="776"/>
        <v>11166.563903302927</v>
      </c>
      <c r="BO1624" s="2">
        <f t="shared" si="776"/>
        <v>11445.728000885501</v>
      </c>
    </row>
    <row r="1625" spans="1:67" outlineLevel="2">
      <c r="B1625" s="14" t="s">
        <v>324</v>
      </c>
      <c r="E1625" s="178"/>
      <c r="F1625" s="178"/>
      <c r="L1625" s="2">
        <f t="shared" ref="L1625:BO1625" si="777">IF(OR(L$10&lt;$C1624,L$10&gt;$C1624+$G1624),0,IF(L$10=$C1624,$E1624*(1+$I1624)^(L$10-$E$1382)*$H1624,IF(L$10=$C1624+$G1624,$E1624*(1+$I1624)^(L$10-$E$1382)*(1-$H1624),$E1624*(1+$I1624)^(L$10-$E$1382))))</f>
        <v>0</v>
      </c>
      <c r="M1625" s="2">
        <f t="shared" si="777"/>
        <v>0</v>
      </c>
      <c r="N1625" s="2">
        <f t="shared" si="777"/>
        <v>0</v>
      </c>
      <c r="O1625" s="2">
        <f t="shared" si="777"/>
        <v>0</v>
      </c>
      <c r="P1625" s="2">
        <f t="shared" si="777"/>
        <v>0</v>
      </c>
      <c r="Q1625" s="2">
        <f t="shared" si="777"/>
        <v>0</v>
      </c>
      <c r="R1625" s="2">
        <f t="shared" si="777"/>
        <v>0</v>
      </c>
      <c r="S1625" s="2">
        <f t="shared" si="777"/>
        <v>0</v>
      </c>
      <c r="T1625" s="2">
        <f t="shared" si="777"/>
        <v>0</v>
      </c>
      <c r="U1625" s="2">
        <f t="shared" si="777"/>
        <v>0</v>
      </c>
      <c r="V1625" s="2">
        <f t="shared" si="777"/>
        <v>0</v>
      </c>
      <c r="W1625" s="2">
        <f t="shared" si="777"/>
        <v>0</v>
      </c>
      <c r="X1625" s="2">
        <f t="shared" si="777"/>
        <v>0</v>
      </c>
      <c r="Y1625" s="2">
        <f t="shared" si="777"/>
        <v>0</v>
      </c>
      <c r="Z1625" s="2">
        <f t="shared" si="777"/>
        <v>0</v>
      </c>
      <c r="AA1625" s="2">
        <f t="shared" si="777"/>
        <v>0</v>
      </c>
      <c r="AB1625" s="2">
        <f t="shared" si="777"/>
        <v>0</v>
      </c>
      <c r="AC1625" s="2">
        <f t="shared" si="777"/>
        <v>0</v>
      </c>
      <c r="AD1625" s="2">
        <f t="shared" si="777"/>
        <v>0</v>
      </c>
      <c r="AE1625" s="2">
        <f t="shared" si="777"/>
        <v>0</v>
      </c>
      <c r="AF1625" s="2">
        <f t="shared" si="777"/>
        <v>0</v>
      </c>
      <c r="AG1625" s="2">
        <f t="shared" si="777"/>
        <v>0</v>
      </c>
      <c r="AH1625" s="2">
        <f t="shared" si="777"/>
        <v>0</v>
      </c>
      <c r="AI1625" s="2">
        <f t="shared" si="777"/>
        <v>0</v>
      </c>
      <c r="AJ1625" s="2">
        <f t="shared" si="777"/>
        <v>0</v>
      </c>
      <c r="AK1625" s="2">
        <f t="shared" si="777"/>
        <v>0</v>
      </c>
      <c r="AL1625" s="2">
        <f t="shared" si="777"/>
        <v>0</v>
      </c>
      <c r="AM1625" s="2">
        <f t="shared" si="777"/>
        <v>0</v>
      </c>
      <c r="AN1625" s="2">
        <f t="shared" si="777"/>
        <v>0</v>
      </c>
      <c r="AO1625" s="2">
        <f t="shared" si="777"/>
        <v>0</v>
      </c>
      <c r="AP1625" s="2">
        <f t="shared" si="777"/>
        <v>0</v>
      </c>
      <c r="AQ1625" s="2">
        <f t="shared" si="777"/>
        <v>0</v>
      </c>
      <c r="AR1625" s="2">
        <f t="shared" si="777"/>
        <v>0</v>
      </c>
      <c r="AS1625" s="2">
        <f t="shared" si="777"/>
        <v>0</v>
      </c>
      <c r="AT1625" s="2">
        <f t="shared" si="777"/>
        <v>0</v>
      </c>
      <c r="AU1625" s="2">
        <f t="shared" si="777"/>
        <v>0</v>
      </c>
      <c r="AV1625" s="2">
        <f t="shared" si="777"/>
        <v>1085.2439748260338</v>
      </c>
      <c r="AW1625" s="2">
        <f t="shared" si="777"/>
        <v>4413.2271965411928</v>
      </c>
      <c r="AX1625" s="2">
        <f t="shared" si="777"/>
        <v>4523.5578764547217</v>
      </c>
      <c r="AY1625" s="2">
        <f t="shared" si="777"/>
        <v>4636.6468233660898</v>
      </c>
      <c r="AZ1625" s="2">
        <f t="shared" si="777"/>
        <v>4752.5629939502423</v>
      </c>
      <c r="BA1625" s="2">
        <f t="shared" si="777"/>
        <v>4871.3770687989982</v>
      </c>
      <c r="BB1625" s="2">
        <f t="shared" si="777"/>
        <v>4993.1614955189725</v>
      </c>
      <c r="BC1625" s="2">
        <f t="shared" si="777"/>
        <v>5117.990532906947</v>
      </c>
      <c r="BD1625" s="2">
        <f t="shared" si="777"/>
        <v>5245.9402962296199</v>
      </c>
      <c r="BE1625" s="2">
        <f t="shared" si="777"/>
        <v>5377.0888036353608</v>
      </c>
      <c r="BF1625" s="2">
        <f t="shared" si="777"/>
        <v>5511.5160237262435</v>
      </c>
      <c r="BG1625" s="2">
        <f t="shared" si="777"/>
        <v>5649.3039243194007</v>
      </c>
      <c r="BH1625" s="2">
        <f t="shared" si="777"/>
        <v>5790.5365224273846</v>
      </c>
      <c r="BI1625" s="2">
        <f t="shared" si="777"/>
        <v>5935.2999354880685</v>
      </c>
      <c r="BJ1625" s="2">
        <f t="shared" si="777"/>
        <v>6083.6824338752704</v>
      </c>
      <c r="BK1625" s="2">
        <f t="shared" si="777"/>
        <v>6235.7744947221527</v>
      </c>
      <c r="BL1625" s="2">
        <f t="shared" si="777"/>
        <v>6391.6688570902061</v>
      </c>
      <c r="BM1625" s="2">
        <f t="shared" si="777"/>
        <v>6551.4605785174608</v>
      </c>
      <c r="BN1625" s="2">
        <f t="shared" si="777"/>
        <v>6715.2470929803967</v>
      </c>
      <c r="BO1625" s="2">
        <f t="shared" si="777"/>
        <v>6883.1282703049064</v>
      </c>
    </row>
    <row r="1626" spans="1:67" outlineLevel="2">
      <c r="B1626" s="14"/>
      <c r="E1626" s="178"/>
      <c r="F1626" s="178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</row>
    <row r="1627" spans="1:67" outlineLevel="2">
      <c r="B1627" s="15" t="s">
        <v>325</v>
      </c>
      <c r="E1627" s="178"/>
      <c r="F1627" s="178"/>
      <c r="L1627" s="18">
        <v>0</v>
      </c>
      <c r="M1627" s="18">
        <v>0</v>
      </c>
      <c r="N1627" s="18">
        <v>0</v>
      </c>
      <c r="O1627" s="18">
        <v>0</v>
      </c>
      <c r="P1627" s="18">
        <v>0</v>
      </c>
      <c r="Q1627" s="18">
        <v>0</v>
      </c>
      <c r="R1627" s="18">
        <v>0</v>
      </c>
      <c r="S1627" s="18">
        <v>0</v>
      </c>
      <c r="T1627" s="18">
        <v>0</v>
      </c>
      <c r="U1627" s="18">
        <v>0</v>
      </c>
      <c r="V1627" s="18">
        <v>0</v>
      </c>
      <c r="W1627" s="18">
        <v>0</v>
      </c>
      <c r="X1627" s="18">
        <v>0</v>
      </c>
      <c r="Y1627" s="18">
        <v>0</v>
      </c>
      <c r="Z1627" s="18">
        <v>0</v>
      </c>
      <c r="AA1627" s="18">
        <v>0</v>
      </c>
      <c r="AB1627" s="18">
        <v>0</v>
      </c>
      <c r="AC1627" s="18">
        <v>0</v>
      </c>
      <c r="AD1627" s="18">
        <v>0</v>
      </c>
      <c r="AE1627" s="18">
        <v>0</v>
      </c>
      <c r="AF1627" s="18">
        <v>0</v>
      </c>
      <c r="AG1627" s="18">
        <v>0</v>
      </c>
      <c r="AH1627" s="18">
        <v>0</v>
      </c>
      <c r="AI1627" s="18">
        <v>0</v>
      </c>
      <c r="AJ1627" s="18">
        <v>0</v>
      </c>
      <c r="AK1627" s="18">
        <v>0</v>
      </c>
      <c r="AL1627" s="18">
        <v>0</v>
      </c>
      <c r="AM1627" s="18">
        <v>0</v>
      </c>
      <c r="AN1627" s="18">
        <v>0</v>
      </c>
      <c r="AO1627" s="18">
        <v>0</v>
      </c>
      <c r="AP1627" s="18">
        <v>0</v>
      </c>
      <c r="AQ1627" s="18">
        <v>0</v>
      </c>
      <c r="AR1627" s="18">
        <v>0</v>
      </c>
      <c r="AS1627" s="18">
        <v>0</v>
      </c>
      <c r="AT1627" s="18">
        <v>0</v>
      </c>
      <c r="AU1627" s="18">
        <v>0</v>
      </c>
      <c r="AV1627" s="18">
        <v>52.351661682128906</v>
      </c>
      <c r="AW1627" s="18">
        <v>189.23788452148438</v>
      </c>
      <c r="AX1627" s="18">
        <v>189.23788452148438</v>
      </c>
      <c r="AY1627" s="18">
        <v>189.23788452148438</v>
      </c>
      <c r="AZ1627" s="18">
        <v>189.23786926269531</v>
      </c>
      <c r="BA1627" s="18">
        <v>189.23788452148438</v>
      </c>
      <c r="BB1627" s="18">
        <v>189.23788452148438</v>
      </c>
      <c r="BC1627" s="18">
        <v>189.23788452148438</v>
      </c>
      <c r="BD1627" s="18">
        <v>189.23786926269531</v>
      </c>
      <c r="BE1627" s="18">
        <v>189.23788452148438</v>
      </c>
      <c r="BF1627" s="18">
        <v>189.23788452148438</v>
      </c>
      <c r="BG1627" s="18">
        <v>189.23788452148438</v>
      </c>
      <c r="BH1627" s="18">
        <v>189.23786926269531</v>
      </c>
      <c r="BI1627" s="18">
        <v>189.23788452148438</v>
      </c>
      <c r="BJ1627" s="18">
        <v>189.23788452148438</v>
      </c>
      <c r="BK1627" s="18">
        <v>189.23788452148438</v>
      </c>
      <c r="BL1627" s="18">
        <v>189.23786926269531</v>
      </c>
      <c r="BM1627" s="18">
        <v>189.23788452148438</v>
      </c>
      <c r="BN1627" s="18">
        <v>189.23788452148438</v>
      </c>
      <c r="BO1627" s="18">
        <v>189.23788452148438</v>
      </c>
    </row>
    <row r="1628" spans="1:67" outlineLevel="2">
      <c r="B1628" s="14" t="s">
        <v>326</v>
      </c>
      <c r="E1628" s="178"/>
      <c r="F1628" s="178"/>
      <c r="L1628" s="2">
        <f t="shared" ref="L1628:BO1628" si="778">IF(L$10&lt;$C1624,0,$F1624*L1627*(1+$I1624)^(L$10-$E$1382))</f>
        <v>0</v>
      </c>
      <c r="M1628" s="2">
        <f t="shared" si="778"/>
        <v>0</v>
      </c>
      <c r="N1628" s="2">
        <f t="shared" si="778"/>
        <v>0</v>
      </c>
      <c r="O1628" s="2">
        <f t="shared" si="778"/>
        <v>0</v>
      </c>
      <c r="P1628" s="2">
        <f t="shared" si="778"/>
        <v>0</v>
      </c>
      <c r="Q1628" s="2">
        <f t="shared" si="778"/>
        <v>0</v>
      </c>
      <c r="R1628" s="2">
        <f t="shared" si="778"/>
        <v>0</v>
      </c>
      <c r="S1628" s="2">
        <f t="shared" si="778"/>
        <v>0</v>
      </c>
      <c r="T1628" s="2">
        <f t="shared" si="778"/>
        <v>0</v>
      </c>
      <c r="U1628" s="2">
        <f t="shared" si="778"/>
        <v>0</v>
      </c>
      <c r="V1628" s="2">
        <f t="shared" si="778"/>
        <v>0</v>
      </c>
      <c r="W1628" s="2">
        <f t="shared" si="778"/>
        <v>0</v>
      </c>
      <c r="X1628" s="2">
        <f t="shared" si="778"/>
        <v>0</v>
      </c>
      <c r="Y1628" s="2">
        <f t="shared" si="778"/>
        <v>0</v>
      </c>
      <c r="Z1628" s="2">
        <f t="shared" si="778"/>
        <v>0</v>
      </c>
      <c r="AA1628" s="2">
        <f t="shared" si="778"/>
        <v>0</v>
      </c>
      <c r="AB1628" s="2">
        <f t="shared" si="778"/>
        <v>0</v>
      </c>
      <c r="AC1628" s="2">
        <f t="shared" si="778"/>
        <v>0</v>
      </c>
      <c r="AD1628" s="2">
        <f t="shared" si="778"/>
        <v>0</v>
      </c>
      <c r="AE1628" s="2">
        <f t="shared" si="778"/>
        <v>0</v>
      </c>
      <c r="AF1628" s="2">
        <f t="shared" si="778"/>
        <v>0</v>
      </c>
      <c r="AG1628" s="2">
        <f t="shared" si="778"/>
        <v>0</v>
      </c>
      <c r="AH1628" s="2">
        <f t="shared" si="778"/>
        <v>0</v>
      </c>
      <c r="AI1628" s="2">
        <f t="shared" si="778"/>
        <v>0</v>
      </c>
      <c r="AJ1628" s="2">
        <f t="shared" si="778"/>
        <v>0</v>
      </c>
      <c r="AK1628" s="2">
        <f t="shared" si="778"/>
        <v>0</v>
      </c>
      <c r="AL1628" s="2">
        <f t="shared" si="778"/>
        <v>0</v>
      </c>
      <c r="AM1628" s="2">
        <f t="shared" si="778"/>
        <v>0</v>
      </c>
      <c r="AN1628" s="2">
        <f t="shared" si="778"/>
        <v>0</v>
      </c>
      <c r="AO1628" s="2">
        <f t="shared" si="778"/>
        <v>0</v>
      </c>
      <c r="AP1628" s="2">
        <f t="shared" si="778"/>
        <v>0</v>
      </c>
      <c r="AQ1628" s="2">
        <f t="shared" si="778"/>
        <v>0</v>
      </c>
      <c r="AR1628" s="2">
        <f t="shared" si="778"/>
        <v>0</v>
      </c>
      <c r="AS1628" s="2">
        <f t="shared" si="778"/>
        <v>0</v>
      </c>
      <c r="AT1628" s="2">
        <f t="shared" si="778"/>
        <v>0</v>
      </c>
      <c r="AU1628" s="2">
        <f t="shared" si="778"/>
        <v>0</v>
      </c>
      <c r="AV1628" s="2">
        <f t="shared" si="778"/>
        <v>789.55304844542241</v>
      </c>
      <c r="AW1628" s="2">
        <f t="shared" si="778"/>
        <v>2925.3834052169755</v>
      </c>
      <c r="AX1628" s="2">
        <f t="shared" si="778"/>
        <v>2998.5179903473991</v>
      </c>
      <c r="AY1628" s="2">
        <f t="shared" si="778"/>
        <v>3073.4809401060843</v>
      </c>
      <c r="AZ1628" s="2">
        <f t="shared" si="778"/>
        <v>3150.3177095896353</v>
      </c>
      <c r="BA1628" s="2">
        <f t="shared" si="778"/>
        <v>3229.0759126989542</v>
      </c>
      <c r="BB1628" s="2">
        <f t="shared" si="778"/>
        <v>3309.8028105164281</v>
      </c>
      <c r="BC1628" s="2">
        <f t="shared" si="778"/>
        <v>3392.5478807793388</v>
      </c>
      <c r="BD1628" s="2">
        <f t="shared" si="778"/>
        <v>3477.3612974092639</v>
      </c>
      <c r="BE1628" s="2">
        <f t="shared" si="778"/>
        <v>3564.2956172437921</v>
      </c>
      <c r="BF1628" s="2">
        <f t="shared" si="778"/>
        <v>3653.4030076748863</v>
      </c>
      <c r="BG1628" s="2">
        <f t="shared" si="778"/>
        <v>3744.7380828667592</v>
      </c>
      <c r="BH1628" s="2">
        <f t="shared" si="778"/>
        <v>3838.3562254408198</v>
      </c>
      <c r="BI1628" s="2">
        <f t="shared" si="778"/>
        <v>3934.3154483118878</v>
      </c>
      <c r="BJ1628" s="2">
        <f t="shared" si="778"/>
        <v>4032.6733345196853</v>
      </c>
      <c r="BK1628" s="2">
        <f t="shared" si="778"/>
        <v>4133.4901678826773</v>
      </c>
      <c r="BL1628" s="2">
        <f t="shared" si="778"/>
        <v>4236.8270804522945</v>
      </c>
      <c r="BM1628" s="2">
        <f t="shared" si="778"/>
        <v>4342.7481076317372</v>
      </c>
      <c r="BN1628" s="2">
        <f t="shared" si="778"/>
        <v>4451.3168103225307</v>
      </c>
      <c r="BO1628" s="2">
        <f t="shared" si="778"/>
        <v>4562.599730580594</v>
      </c>
    </row>
    <row r="1629" spans="1:67" outlineLevel="2">
      <c r="B1629" s="14"/>
      <c r="E1629" s="178"/>
      <c r="F1629" s="178"/>
    </row>
    <row r="1630" spans="1:67" outlineLevel="2">
      <c r="B1630" s="14" t="s">
        <v>17</v>
      </c>
      <c r="E1630" s="178"/>
      <c r="F1630" s="178"/>
      <c r="I1630" s="196" t="s">
        <v>334</v>
      </c>
      <c r="L1630" s="2">
        <f t="shared" ref="L1630:BO1630" si="779">SUM(L1625,L1628)</f>
        <v>0</v>
      </c>
      <c r="M1630" s="2">
        <f t="shared" si="779"/>
        <v>0</v>
      </c>
      <c r="N1630" s="2">
        <f t="shared" si="779"/>
        <v>0</v>
      </c>
      <c r="O1630" s="2">
        <f t="shared" si="779"/>
        <v>0</v>
      </c>
      <c r="P1630" s="2">
        <f t="shared" si="779"/>
        <v>0</v>
      </c>
      <c r="Q1630" s="2">
        <f t="shared" si="779"/>
        <v>0</v>
      </c>
      <c r="R1630" s="2">
        <f t="shared" si="779"/>
        <v>0</v>
      </c>
      <c r="S1630" s="2">
        <f t="shared" si="779"/>
        <v>0</v>
      </c>
      <c r="T1630" s="2">
        <f t="shared" si="779"/>
        <v>0</v>
      </c>
      <c r="U1630" s="2">
        <f t="shared" si="779"/>
        <v>0</v>
      </c>
      <c r="V1630" s="2">
        <f t="shared" si="779"/>
        <v>0</v>
      </c>
      <c r="W1630" s="2">
        <f t="shared" si="779"/>
        <v>0</v>
      </c>
      <c r="X1630" s="2">
        <f t="shared" si="779"/>
        <v>0</v>
      </c>
      <c r="Y1630" s="2">
        <f t="shared" si="779"/>
        <v>0</v>
      </c>
      <c r="Z1630" s="2">
        <f t="shared" si="779"/>
        <v>0</v>
      </c>
      <c r="AA1630" s="2">
        <f t="shared" si="779"/>
        <v>0</v>
      </c>
      <c r="AB1630" s="2">
        <f t="shared" si="779"/>
        <v>0</v>
      </c>
      <c r="AC1630" s="2">
        <f t="shared" si="779"/>
        <v>0</v>
      </c>
      <c r="AD1630" s="2">
        <f t="shared" si="779"/>
        <v>0</v>
      </c>
      <c r="AE1630" s="2">
        <f t="shared" si="779"/>
        <v>0</v>
      </c>
      <c r="AF1630" s="2">
        <f t="shared" si="779"/>
        <v>0</v>
      </c>
      <c r="AG1630" s="2">
        <f t="shared" si="779"/>
        <v>0</v>
      </c>
      <c r="AH1630" s="2">
        <f t="shared" si="779"/>
        <v>0</v>
      </c>
      <c r="AI1630" s="2">
        <f t="shared" si="779"/>
        <v>0</v>
      </c>
      <c r="AJ1630" s="2">
        <f t="shared" si="779"/>
        <v>0</v>
      </c>
      <c r="AK1630" s="2">
        <f t="shared" si="779"/>
        <v>0</v>
      </c>
      <c r="AL1630" s="2">
        <f t="shared" si="779"/>
        <v>0</v>
      </c>
      <c r="AM1630" s="2">
        <f t="shared" si="779"/>
        <v>0</v>
      </c>
      <c r="AN1630" s="2">
        <f t="shared" si="779"/>
        <v>0</v>
      </c>
      <c r="AO1630" s="2">
        <f t="shared" si="779"/>
        <v>0</v>
      </c>
      <c r="AP1630" s="2">
        <f t="shared" si="779"/>
        <v>0</v>
      </c>
      <c r="AQ1630" s="2">
        <f t="shared" si="779"/>
        <v>0</v>
      </c>
      <c r="AR1630" s="2">
        <f t="shared" si="779"/>
        <v>0</v>
      </c>
      <c r="AS1630" s="2">
        <f t="shared" si="779"/>
        <v>0</v>
      </c>
      <c r="AT1630" s="2">
        <f t="shared" si="779"/>
        <v>0</v>
      </c>
      <c r="AU1630" s="2">
        <f t="shared" si="779"/>
        <v>0</v>
      </c>
      <c r="AV1630" s="2">
        <f t="shared" si="779"/>
        <v>1874.7970232714561</v>
      </c>
      <c r="AW1630" s="2">
        <f t="shared" si="779"/>
        <v>7338.6106017581678</v>
      </c>
      <c r="AX1630" s="2">
        <f t="shared" si="779"/>
        <v>7522.0758668021208</v>
      </c>
      <c r="AY1630" s="2">
        <f t="shared" si="779"/>
        <v>7710.1277634721737</v>
      </c>
      <c r="AZ1630" s="2">
        <f t="shared" si="779"/>
        <v>7902.8807035398777</v>
      </c>
      <c r="BA1630" s="2">
        <f t="shared" si="779"/>
        <v>8100.4529814979524</v>
      </c>
      <c r="BB1630" s="2">
        <f t="shared" si="779"/>
        <v>8302.964306035401</v>
      </c>
      <c r="BC1630" s="2">
        <f t="shared" si="779"/>
        <v>8510.5384136862849</v>
      </c>
      <c r="BD1630" s="2">
        <f t="shared" si="779"/>
        <v>8723.3015936388838</v>
      </c>
      <c r="BE1630" s="2">
        <f t="shared" si="779"/>
        <v>8941.3844208791525</v>
      </c>
      <c r="BF1630" s="2">
        <f t="shared" si="779"/>
        <v>9164.9190314011303</v>
      </c>
      <c r="BG1630" s="2">
        <f t="shared" si="779"/>
        <v>9394.042007186159</v>
      </c>
      <c r="BH1630" s="2">
        <f t="shared" si="779"/>
        <v>9628.8927478682053</v>
      </c>
      <c r="BI1630" s="2">
        <f t="shared" si="779"/>
        <v>9869.6153837999555</v>
      </c>
      <c r="BJ1630" s="2">
        <f t="shared" si="779"/>
        <v>10116.355768394955</v>
      </c>
      <c r="BK1630" s="2">
        <f t="shared" si="779"/>
        <v>10369.26466260483</v>
      </c>
      <c r="BL1630" s="2">
        <f t="shared" si="779"/>
        <v>10628.495937542501</v>
      </c>
      <c r="BM1630" s="2">
        <f t="shared" si="779"/>
        <v>10894.208686149199</v>
      </c>
      <c r="BN1630" s="2">
        <f t="shared" si="779"/>
        <v>11166.563903302927</v>
      </c>
      <c r="BO1630" s="2">
        <f t="shared" si="779"/>
        <v>11445.728000885501</v>
      </c>
    </row>
    <row r="1631" spans="1:67" outlineLevel="2">
      <c r="B1631" s="14"/>
      <c r="E1631" s="178"/>
      <c r="F1631" s="178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</row>
    <row r="1632" spans="1:67" outlineLevel="1">
      <c r="A1632">
        <f>+A1624+1</f>
        <v>32</v>
      </c>
      <c r="B1632" s="13" t="s">
        <v>624</v>
      </c>
      <c r="C1632" s="159">
        <v>2050</v>
      </c>
      <c r="D1632" s="159">
        <v>10</v>
      </c>
      <c r="E1632" s="194">
        <v>1640</v>
      </c>
      <c r="F1632" s="195">
        <v>6.2</v>
      </c>
      <c r="G1632" s="159">
        <v>20</v>
      </c>
      <c r="H1632" s="59">
        <f>(DATE(C1632,12,31)-DATE(C1632,D1632,1)+1)/365</f>
        <v>0.25205479452054796</v>
      </c>
      <c r="I1632" s="177">
        <f>+$C$7</f>
        <v>2.5000000000000001E-2</v>
      </c>
      <c r="J1632" s="2">
        <f>NPV($C$4,M1632:BO1632)+L1632</f>
        <v>6428.9151528635839</v>
      </c>
      <c r="L1632" s="2">
        <f>L1638</f>
        <v>0</v>
      </c>
      <c r="M1632" s="2">
        <f t="shared" ref="M1632:BO1632" si="780">M1638</f>
        <v>0</v>
      </c>
      <c r="N1632" s="2">
        <f t="shared" si="780"/>
        <v>0</v>
      </c>
      <c r="O1632" s="2">
        <f t="shared" si="780"/>
        <v>0</v>
      </c>
      <c r="P1632" s="2">
        <f t="shared" si="780"/>
        <v>0</v>
      </c>
      <c r="Q1632" s="2">
        <f t="shared" si="780"/>
        <v>0</v>
      </c>
      <c r="R1632" s="2">
        <f t="shared" si="780"/>
        <v>0</v>
      </c>
      <c r="S1632" s="2">
        <f t="shared" si="780"/>
        <v>0</v>
      </c>
      <c r="T1632" s="2">
        <f t="shared" si="780"/>
        <v>0</v>
      </c>
      <c r="U1632" s="2">
        <f t="shared" si="780"/>
        <v>0</v>
      </c>
      <c r="V1632" s="2">
        <f t="shared" si="780"/>
        <v>0</v>
      </c>
      <c r="W1632" s="2">
        <f t="shared" si="780"/>
        <v>0</v>
      </c>
      <c r="X1632" s="2">
        <f t="shared" si="780"/>
        <v>0</v>
      </c>
      <c r="Y1632" s="2">
        <f t="shared" si="780"/>
        <v>0</v>
      </c>
      <c r="Z1632" s="2">
        <f t="shared" si="780"/>
        <v>0</v>
      </c>
      <c r="AA1632" s="2">
        <f t="shared" si="780"/>
        <v>0</v>
      </c>
      <c r="AB1632" s="2">
        <f t="shared" si="780"/>
        <v>0</v>
      </c>
      <c r="AC1632" s="2">
        <f t="shared" si="780"/>
        <v>0</v>
      </c>
      <c r="AD1632" s="2">
        <f t="shared" si="780"/>
        <v>0</v>
      </c>
      <c r="AE1632" s="2">
        <f t="shared" si="780"/>
        <v>0</v>
      </c>
      <c r="AF1632" s="2">
        <f t="shared" si="780"/>
        <v>0</v>
      </c>
      <c r="AG1632" s="2">
        <f t="shared" si="780"/>
        <v>0</v>
      </c>
      <c r="AH1632" s="2">
        <f t="shared" si="780"/>
        <v>0</v>
      </c>
      <c r="AI1632" s="2">
        <f t="shared" si="780"/>
        <v>0</v>
      </c>
      <c r="AJ1632" s="2">
        <f t="shared" si="780"/>
        <v>0</v>
      </c>
      <c r="AK1632" s="2">
        <f t="shared" si="780"/>
        <v>0</v>
      </c>
      <c r="AL1632" s="2">
        <f t="shared" si="780"/>
        <v>0</v>
      </c>
      <c r="AM1632" s="2">
        <f t="shared" si="780"/>
        <v>0</v>
      </c>
      <c r="AN1632" s="2">
        <f t="shared" si="780"/>
        <v>0</v>
      </c>
      <c r="AO1632" s="2">
        <f t="shared" si="780"/>
        <v>0</v>
      </c>
      <c r="AP1632" s="2">
        <f t="shared" si="780"/>
        <v>0</v>
      </c>
      <c r="AQ1632" s="2">
        <f t="shared" si="780"/>
        <v>0</v>
      </c>
      <c r="AR1632" s="2">
        <f t="shared" si="780"/>
        <v>0</v>
      </c>
      <c r="AS1632" s="2">
        <f t="shared" si="780"/>
        <v>0</v>
      </c>
      <c r="AT1632" s="2">
        <f t="shared" si="780"/>
        <v>0</v>
      </c>
      <c r="AU1632" s="2">
        <f t="shared" si="780"/>
        <v>0</v>
      </c>
      <c r="AV1632" s="2">
        <f t="shared" si="780"/>
        <v>0</v>
      </c>
      <c r="AW1632" s="2">
        <f t="shared" si="780"/>
        <v>0</v>
      </c>
      <c r="AX1632" s="2">
        <f t="shared" si="780"/>
        <v>1824.5841251444322</v>
      </c>
      <c r="AY1632" s="2">
        <f t="shared" si="780"/>
        <v>7142.158417445331</v>
      </c>
      <c r="AZ1632" s="2">
        <f t="shared" si="780"/>
        <v>7320.7128859196655</v>
      </c>
      <c r="BA1632" s="2">
        <f t="shared" si="780"/>
        <v>7503.7301873285005</v>
      </c>
      <c r="BB1632" s="2">
        <f t="shared" si="780"/>
        <v>7691.3234420117114</v>
      </c>
      <c r="BC1632" s="2">
        <f t="shared" si="780"/>
        <v>7883.606528062006</v>
      </c>
      <c r="BD1632" s="2">
        <f t="shared" si="780"/>
        <v>8080.6972520426698</v>
      </c>
      <c r="BE1632" s="2">
        <f t="shared" si="780"/>
        <v>8282.714108545144</v>
      </c>
      <c r="BF1632" s="2">
        <f t="shared" si="780"/>
        <v>8489.78196125877</v>
      </c>
      <c r="BG1632" s="2">
        <f t="shared" si="780"/>
        <v>8702.0265102902413</v>
      </c>
      <c r="BH1632" s="2">
        <f t="shared" si="780"/>
        <v>8919.5777920427136</v>
      </c>
      <c r="BI1632" s="2">
        <f t="shared" si="780"/>
        <v>9142.5666023736812</v>
      </c>
      <c r="BJ1632" s="2">
        <f t="shared" si="780"/>
        <v>9371.1307674330237</v>
      </c>
      <c r="BK1632" s="2">
        <f t="shared" si="780"/>
        <v>9605.4090366188502</v>
      </c>
      <c r="BL1632" s="2">
        <f t="shared" si="780"/>
        <v>9845.5449457892209</v>
      </c>
      <c r="BM1632" s="2">
        <f t="shared" si="780"/>
        <v>10091.682869097676</v>
      </c>
      <c r="BN1632" s="2">
        <f t="shared" si="780"/>
        <v>10343.974940825119</v>
      </c>
      <c r="BO1632" s="2">
        <f t="shared" si="780"/>
        <v>10602.574314345748</v>
      </c>
    </row>
    <row r="1633" spans="1:67" outlineLevel="2">
      <c r="B1633" s="14" t="s">
        <v>324</v>
      </c>
      <c r="E1633" s="178"/>
      <c r="F1633" s="178"/>
      <c r="J1633" s="2">
        <f>NPV($C$4,M1633:BO1633)+L1633</f>
        <v>3863.9368561106348</v>
      </c>
      <c r="L1633" s="2">
        <f t="shared" ref="L1633:BO1633" si="781">IF(OR(L$10&lt;$C1632,L$10&gt;$C1632+$G1632),0,IF(L$10=$C1632,$E1632*(1+$I1632)^(L$10-$E$1382)*$H1632,IF(L$10=$C1632+$G1632,$E1632*(1+$I1632)^(L$10-$E$1382)*(1-$H1632),$E1632*(1+$I1632)^(L$10-$E$1382))))</f>
        <v>0</v>
      </c>
      <c r="M1633" s="2">
        <f t="shared" si="781"/>
        <v>0</v>
      </c>
      <c r="N1633" s="2">
        <f t="shared" si="781"/>
        <v>0</v>
      </c>
      <c r="O1633" s="2">
        <f t="shared" si="781"/>
        <v>0</v>
      </c>
      <c r="P1633" s="2">
        <f t="shared" si="781"/>
        <v>0</v>
      </c>
      <c r="Q1633" s="2">
        <f t="shared" si="781"/>
        <v>0</v>
      </c>
      <c r="R1633" s="2">
        <f t="shared" si="781"/>
        <v>0</v>
      </c>
      <c r="S1633" s="2">
        <f t="shared" si="781"/>
        <v>0</v>
      </c>
      <c r="T1633" s="2">
        <f t="shared" si="781"/>
        <v>0</v>
      </c>
      <c r="U1633" s="2">
        <f t="shared" si="781"/>
        <v>0</v>
      </c>
      <c r="V1633" s="2">
        <f t="shared" si="781"/>
        <v>0</v>
      </c>
      <c r="W1633" s="2">
        <f t="shared" si="781"/>
        <v>0</v>
      </c>
      <c r="X1633" s="2">
        <f t="shared" si="781"/>
        <v>0</v>
      </c>
      <c r="Y1633" s="2">
        <f t="shared" si="781"/>
        <v>0</v>
      </c>
      <c r="Z1633" s="2">
        <f t="shared" si="781"/>
        <v>0</v>
      </c>
      <c r="AA1633" s="2">
        <f t="shared" si="781"/>
        <v>0</v>
      </c>
      <c r="AB1633" s="2">
        <f t="shared" si="781"/>
        <v>0</v>
      </c>
      <c r="AC1633" s="2">
        <f t="shared" si="781"/>
        <v>0</v>
      </c>
      <c r="AD1633" s="2">
        <f t="shared" si="781"/>
        <v>0</v>
      </c>
      <c r="AE1633" s="2">
        <f t="shared" si="781"/>
        <v>0</v>
      </c>
      <c r="AF1633" s="2">
        <f t="shared" si="781"/>
        <v>0</v>
      </c>
      <c r="AG1633" s="2">
        <f t="shared" si="781"/>
        <v>0</v>
      </c>
      <c r="AH1633" s="2">
        <f t="shared" si="781"/>
        <v>0</v>
      </c>
      <c r="AI1633" s="2">
        <f t="shared" si="781"/>
        <v>0</v>
      </c>
      <c r="AJ1633" s="2">
        <f t="shared" si="781"/>
        <v>0</v>
      </c>
      <c r="AK1633" s="2">
        <f t="shared" si="781"/>
        <v>0</v>
      </c>
      <c r="AL1633" s="2">
        <f t="shared" si="781"/>
        <v>0</v>
      </c>
      <c r="AM1633" s="2">
        <f t="shared" si="781"/>
        <v>0</v>
      </c>
      <c r="AN1633" s="2">
        <f t="shared" si="781"/>
        <v>0</v>
      </c>
      <c r="AO1633" s="2">
        <f t="shared" si="781"/>
        <v>0</v>
      </c>
      <c r="AP1633" s="2">
        <f t="shared" si="781"/>
        <v>0</v>
      </c>
      <c r="AQ1633" s="2">
        <f t="shared" si="781"/>
        <v>0</v>
      </c>
      <c r="AR1633" s="2">
        <f t="shared" si="781"/>
        <v>0</v>
      </c>
      <c r="AS1633" s="2">
        <f t="shared" si="781"/>
        <v>0</v>
      </c>
      <c r="AT1633" s="2">
        <f t="shared" si="781"/>
        <v>0</v>
      </c>
      <c r="AU1633" s="2">
        <f t="shared" si="781"/>
        <v>0</v>
      </c>
      <c r="AV1633" s="2">
        <f t="shared" si="781"/>
        <v>0</v>
      </c>
      <c r="AW1633" s="2">
        <f t="shared" si="781"/>
        <v>0</v>
      </c>
      <c r="AX1633" s="2">
        <f t="shared" si="781"/>
        <v>1056.4420902399017</v>
      </c>
      <c r="AY1633" s="2">
        <f t="shared" si="781"/>
        <v>4296.1021414239476</v>
      </c>
      <c r="AZ1633" s="2">
        <f t="shared" si="781"/>
        <v>4403.5046949595462</v>
      </c>
      <c r="BA1633" s="2">
        <f t="shared" si="781"/>
        <v>4513.5923123335351</v>
      </c>
      <c r="BB1633" s="2">
        <f t="shared" si="781"/>
        <v>4626.4321201418725</v>
      </c>
      <c r="BC1633" s="2">
        <f t="shared" si="781"/>
        <v>4742.0929231454202</v>
      </c>
      <c r="BD1633" s="2">
        <f t="shared" si="781"/>
        <v>4860.6452462240541</v>
      </c>
      <c r="BE1633" s="2">
        <f t="shared" si="781"/>
        <v>4982.1613773796562</v>
      </c>
      <c r="BF1633" s="2">
        <f t="shared" si="781"/>
        <v>5106.7154118141461</v>
      </c>
      <c r="BG1633" s="2">
        <f t="shared" si="781"/>
        <v>5234.3832971095007</v>
      </c>
      <c r="BH1633" s="2">
        <f t="shared" si="781"/>
        <v>5365.242879537238</v>
      </c>
      <c r="BI1633" s="2">
        <f t="shared" si="781"/>
        <v>5499.3739515256684</v>
      </c>
      <c r="BJ1633" s="2">
        <f t="shared" si="781"/>
        <v>5636.8583003138101</v>
      </c>
      <c r="BK1633" s="2">
        <f t="shared" si="781"/>
        <v>5777.7797578216559</v>
      </c>
      <c r="BL1633" s="2">
        <f t="shared" si="781"/>
        <v>5922.2242517671966</v>
      </c>
      <c r="BM1633" s="2">
        <f t="shared" si="781"/>
        <v>6070.2798580613753</v>
      </c>
      <c r="BN1633" s="2">
        <f t="shared" si="781"/>
        <v>6222.0368545129095</v>
      </c>
      <c r="BO1633" s="2">
        <f t="shared" si="781"/>
        <v>6377.5877758757324</v>
      </c>
    </row>
    <row r="1634" spans="1:67" outlineLevel="2">
      <c r="B1634" s="14"/>
      <c r="E1634" s="178"/>
      <c r="F1634" s="178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</row>
    <row r="1635" spans="1:67" outlineLevel="2">
      <c r="B1635" s="15" t="s">
        <v>325</v>
      </c>
      <c r="E1635" s="178"/>
      <c r="F1635" s="178"/>
      <c r="L1635" s="18">
        <v>0</v>
      </c>
      <c r="M1635" s="18">
        <v>0</v>
      </c>
      <c r="N1635" s="18">
        <v>0</v>
      </c>
      <c r="O1635" s="18">
        <v>0</v>
      </c>
      <c r="P1635" s="18">
        <v>0</v>
      </c>
      <c r="Q1635" s="18">
        <v>0</v>
      </c>
      <c r="R1635" s="18">
        <v>0</v>
      </c>
      <c r="S1635" s="18">
        <v>0</v>
      </c>
      <c r="T1635" s="18">
        <v>0</v>
      </c>
      <c r="U1635" s="18">
        <v>0</v>
      </c>
      <c r="V1635" s="18">
        <v>0</v>
      </c>
      <c r="W1635" s="18">
        <v>0</v>
      </c>
      <c r="X1635" s="18">
        <v>0</v>
      </c>
      <c r="Y1635" s="18">
        <v>0</v>
      </c>
      <c r="Z1635" s="18">
        <v>0</v>
      </c>
      <c r="AA1635" s="18">
        <v>0</v>
      </c>
      <c r="AB1635" s="18">
        <v>0</v>
      </c>
      <c r="AC1635" s="18">
        <v>0</v>
      </c>
      <c r="AD1635" s="18">
        <v>0</v>
      </c>
      <c r="AE1635" s="18">
        <v>0</v>
      </c>
      <c r="AF1635" s="18">
        <v>0</v>
      </c>
      <c r="AG1635" s="18">
        <v>0</v>
      </c>
      <c r="AH1635" s="18">
        <v>0</v>
      </c>
      <c r="AI1635" s="18">
        <v>0</v>
      </c>
      <c r="AJ1635" s="18">
        <v>0</v>
      </c>
      <c r="AK1635" s="18">
        <v>0</v>
      </c>
      <c r="AL1635" s="18">
        <v>0</v>
      </c>
      <c r="AM1635" s="18">
        <v>0</v>
      </c>
      <c r="AN1635" s="18">
        <v>0</v>
      </c>
      <c r="AO1635" s="18">
        <v>0</v>
      </c>
      <c r="AP1635" s="18">
        <v>0</v>
      </c>
      <c r="AQ1635" s="18">
        <v>0</v>
      </c>
      <c r="AR1635" s="18">
        <v>0</v>
      </c>
      <c r="AS1635" s="18">
        <v>0</v>
      </c>
      <c r="AT1635" s="18">
        <v>0</v>
      </c>
      <c r="AU1635" s="18">
        <v>0</v>
      </c>
      <c r="AV1635" s="18">
        <v>0</v>
      </c>
      <c r="AW1635" s="18">
        <v>0</v>
      </c>
      <c r="AX1635" s="18">
        <v>48.477806091308594</v>
      </c>
      <c r="AY1635" s="18">
        <v>175.23507690429688</v>
      </c>
      <c r="AZ1635" s="18">
        <v>175.235107421875</v>
      </c>
      <c r="BA1635" s="18">
        <v>175.23507690429688</v>
      </c>
      <c r="BB1635" s="18">
        <v>175.23507690429688</v>
      </c>
      <c r="BC1635" s="18">
        <v>175.23507690429688</v>
      </c>
      <c r="BD1635" s="18">
        <v>175.235107421875</v>
      </c>
      <c r="BE1635" s="18">
        <v>175.23507690429688</v>
      </c>
      <c r="BF1635" s="18">
        <v>175.23507690429688</v>
      </c>
      <c r="BG1635" s="18">
        <v>175.23507690429688</v>
      </c>
      <c r="BH1635" s="18">
        <v>175.235107421875</v>
      </c>
      <c r="BI1635" s="18">
        <v>175.23507690429688</v>
      </c>
      <c r="BJ1635" s="18">
        <v>175.23507690429688</v>
      </c>
      <c r="BK1635" s="18">
        <v>175.23507690429688</v>
      </c>
      <c r="BL1635" s="18">
        <v>175.235107421875</v>
      </c>
      <c r="BM1635" s="18">
        <v>175.23507690429688</v>
      </c>
      <c r="BN1635" s="18">
        <v>175.23507690429688</v>
      </c>
      <c r="BO1635" s="18">
        <v>175.23507690429688</v>
      </c>
    </row>
    <row r="1636" spans="1:67" outlineLevel="2">
      <c r="B1636" s="14" t="s">
        <v>326</v>
      </c>
      <c r="E1636" s="178"/>
      <c r="F1636" s="178"/>
      <c r="J1636" s="2">
        <f>NPV($C$4,M1636:BO1636)+L1636</f>
        <v>2564.9782967529472</v>
      </c>
      <c r="L1636" s="2">
        <f t="shared" ref="L1636:BO1636" si="782">IF(L$10&lt;$C1632,0,$F1632*L1635*(1+$I1632)^(L$10-$E$1382))</f>
        <v>0</v>
      </c>
      <c r="M1636" s="2">
        <f t="shared" si="782"/>
        <v>0</v>
      </c>
      <c r="N1636" s="2">
        <f t="shared" si="782"/>
        <v>0</v>
      </c>
      <c r="O1636" s="2">
        <f t="shared" si="782"/>
        <v>0</v>
      </c>
      <c r="P1636" s="2">
        <f t="shared" si="782"/>
        <v>0</v>
      </c>
      <c r="Q1636" s="2">
        <f t="shared" si="782"/>
        <v>0</v>
      </c>
      <c r="R1636" s="2">
        <f t="shared" si="782"/>
        <v>0</v>
      </c>
      <c r="S1636" s="2">
        <f t="shared" si="782"/>
        <v>0</v>
      </c>
      <c r="T1636" s="2">
        <f t="shared" si="782"/>
        <v>0</v>
      </c>
      <c r="U1636" s="2">
        <f t="shared" si="782"/>
        <v>0</v>
      </c>
      <c r="V1636" s="2">
        <f t="shared" si="782"/>
        <v>0</v>
      </c>
      <c r="W1636" s="2">
        <f t="shared" si="782"/>
        <v>0</v>
      </c>
      <c r="X1636" s="2">
        <f t="shared" si="782"/>
        <v>0</v>
      </c>
      <c r="Y1636" s="2">
        <f t="shared" si="782"/>
        <v>0</v>
      </c>
      <c r="Z1636" s="2">
        <f t="shared" si="782"/>
        <v>0</v>
      </c>
      <c r="AA1636" s="2">
        <f t="shared" si="782"/>
        <v>0</v>
      </c>
      <c r="AB1636" s="2">
        <f t="shared" si="782"/>
        <v>0</v>
      </c>
      <c r="AC1636" s="2">
        <f t="shared" si="782"/>
        <v>0</v>
      </c>
      <c r="AD1636" s="2">
        <f t="shared" si="782"/>
        <v>0</v>
      </c>
      <c r="AE1636" s="2">
        <f t="shared" si="782"/>
        <v>0</v>
      </c>
      <c r="AF1636" s="2">
        <f t="shared" si="782"/>
        <v>0</v>
      </c>
      <c r="AG1636" s="2">
        <f t="shared" si="782"/>
        <v>0</v>
      </c>
      <c r="AH1636" s="2">
        <f t="shared" si="782"/>
        <v>0</v>
      </c>
      <c r="AI1636" s="2">
        <f t="shared" si="782"/>
        <v>0</v>
      </c>
      <c r="AJ1636" s="2">
        <f t="shared" si="782"/>
        <v>0</v>
      </c>
      <c r="AK1636" s="2">
        <f t="shared" si="782"/>
        <v>0</v>
      </c>
      <c r="AL1636" s="2">
        <f t="shared" si="782"/>
        <v>0</v>
      </c>
      <c r="AM1636" s="2">
        <f t="shared" si="782"/>
        <v>0</v>
      </c>
      <c r="AN1636" s="2">
        <f t="shared" si="782"/>
        <v>0</v>
      </c>
      <c r="AO1636" s="2">
        <f t="shared" si="782"/>
        <v>0</v>
      </c>
      <c r="AP1636" s="2">
        <f t="shared" si="782"/>
        <v>0</v>
      </c>
      <c r="AQ1636" s="2">
        <f t="shared" si="782"/>
        <v>0</v>
      </c>
      <c r="AR1636" s="2">
        <f t="shared" si="782"/>
        <v>0</v>
      </c>
      <c r="AS1636" s="2">
        <f t="shared" si="782"/>
        <v>0</v>
      </c>
      <c r="AT1636" s="2">
        <f t="shared" si="782"/>
        <v>0</v>
      </c>
      <c r="AU1636" s="2">
        <f t="shared" si="782"/>
        <v>0</v>
      </c>
      <c r="AV1636" s="2">
        <f t="shared" si="782"/>
        <v>0</v>
      </c>
      <c r="AW1636" s="2">
        <f t="shared" si="782"/>
        <v>0</v>
      </c>
      <c r="AX1636" s="2">
        <f t="shared" si="782"/>
        <v>768.14203490453042</v>
      </c>
      <c r="AY1636" s="2">
        <f t="shared" si="782"/>
        <v>2846.0562760213829</v>
      </c>
      <c r="AZ1636" s="2">
        <f t="shared" si="782"/>
        <v>2917.2081909601193</v>
      </c>
      <c r="BA1636" s="2">
        <f t="shared" si="782"/>
        <v>2990.1378749949654</v>
      </c>
      <c r="BB1636" s="2">
        <f t="shared" si="782"/>
        <v>3064.8913218698394</v>
      </c>
      <c r="BC1636" s="2">
        <f t="shared" si="782"/>
        <v>3141.5136049165853</v>
      </c>
      <c r="BD1636" s="2">
        <f t="shared" si="782"/>
        <v>3220.0520058186157</v>
      </c>
      <c r="BE1636" s="2">
        <f t="shared" si="782"/>
        <v>3300.5527311654869</v>
      </c>
      <c r="BF1636" s="2">
        <f t="shared" si="782"/>
        <v>3383.0665494446234</v>
      </c>
      <c r="BG1636" s="2">
        <f t="shared" si="782"/>
        <v>3467.6432131807396</v>
      </c>
      <c r="BH1636" s="2">
        <f t="shared" si="782"/>
        <v>3554.3349125054751</v>
      </c>
      <c r="BI1636" s="2">
        <f t="shared" si="782"/>
        <v>3643.1926508480137</v>
      </c>
      <c r="BJ1636" s="2">
        <f t="shared" si="782"/>
        <v>3734.2724671192141</v>
      </c>
      <c r="BK1636" s="2">
        <f t="shared" si="782"/>
        <v>3827.6292787971947</v>
      </c>
      <c r="BL1636" s="2">
        <f t="shared" si="782"/>
        <v>3923.3206940220243</v>
      </c>
      <c r="BM1636" s="2">
        <f t="shared" si="782"/>
        <v>4021.4030110363019</v>
      </c>
      <c r="BN1636" s="2">
        <f t="shared" si="782"/>
        <v>4121.9380863122087</v>
      </c>
      <c r="BO1636" s="2">
        <f t="shared" si="782"/>
        <v>4224.9865384700142</v>
      </c>
    </row>
    <row r="1637" spans="1:67" outlineLevel="2">
      <c r="B1637" s="14"/>
      <c r="E1637" s="178"/>
      <c r="F1637" s="178"/>
    </row>
    <row r="1638" spans="1:67" outlineLevel="2">
      <c r="B1638" s="14" t="s">
        <v>17</v>
      </c>
      <c r="E1638" s="178"/>
      <c r="F1638" s="178"/>
      <c r="I1638" s="196" t="s">
        <v>334</v>
      </c>
      <c r="J1638" s="2">
        <f>NPV($C$4,M1638:BO1638)+L1638</f>
        <v>6428.9151528635839</v>
      </c>
      <c r="L1638" s="2">
        <f t="shared" ref="L1638:BO1638" si="783">SUM(L1633,L1636)</f>
        <v>0</v>
      </c>
      <c r="M1638" s="2">
        <f t="shared" si="783"/>
        <v>0</v>
      </c>
      <c r="N1638" s="2">
        <f t="shared" si="783"/>
        <v>0</v>
      </c>
      <c r="O1638" s="2">
        <f t="shared" si="783"/>
        <v>0</v>
      </c>
      <c r="P1638" s="2">
        <f t="shared" si="783"/>
        <v>0</v>
      </c>
      <c r="Q1638" s="2">
        <f t="shared" si="783"/>
        <v>0</v>
      </c>
      <c r="R1638" s="2">
        <f t="shared" si="783"/>
        <v>0</v>
      </c>
      <c r="S1638" s="2">
        <f t="shared" si="783"/>
        <v>0</v>
      </c>
      <c r="T1638" s="2">
        <f t="shared" si="783"/>
        <v>0</v>
      </c>
      <c r="U1638" s="2">
        <f t="shared" si="783"/>
        <v>0</v>
      </c>
      <c r="V1638" s="2">
        <f t="shared" si="783"/>
        <v>0</v>
      </c>
      <c r="W1638" s="2">
        <f t="shared" si="783"/>
        <v>0</v>
      </c>
      <c r="X1638" s="2">
        <f t="shared" si="783"/>
        <v>0</v>
      </c>
      <c r="Y1638" s="2">
        <f t="shared" si="783"/>
        <v>0</v>
      </c>
      <c r="Z1638" s="2">
        <f t="shared" si="783"/>
        <v>0</v>
      </c>
      <c r="AA1638" s="2">
        <f t="shared" si="783"/>
        <v>0</v>
      </c>
      <c r="AB1638" s="2">
        <f t="shared" si="783"/>
        <v>0</v>
      </c>
      <c r="AC1638" s="2">
        <f t="shared" si="783"/>
        <v>0</v>
      </c>
      <c r="AD1638" s="2">
        <f t="shared" si="783"/>
        <v>0</v>
      </c>
      <c r="AE1638" s="2">
        <f t="shared" si="783"/>
        <v>0</v>
      </c>
      <c r="AF1638" s="2">
        <f t="shared" si="783"/>
        <v>0</v>
      </c>
      <c r="AG1638" s="2">
        <f t="shared" si="783"/>
        <v>0</v>
      </c>
      <c r="AH1638" s="2">
        <f t="shared" si="783"/>
        <v>0</v>
      </c>
      <c r="AI1638" s="2">
        <f t="shared" si="783"/>
        <v>0</v>
      </c>
      <c r="AJ1638" s="2">
        <f t="shared" si="783"/>
        <v>0</v>
      </c>
      <c r="AK1638" s="2">
        <f t="shared" si="783"/>
        <v>0</v>
      </c>
      <c r="AL1638" s="2">
        <f t="shared" si="783"/>
        <v>0</v>
      </c>
      <c r="AM1638" s="2">
        <f t="shared" si="783"/>
        <v>0</v>
      </c>
      <c r="AN1638" s="2">
        <f t="shared" si="783"/>
        <v>0</v>
      </c>
      <c r="AO1638" s="2">
        <f t="shared" si="783"/>
        <v>0</v>
      </c>
      <c r="AP1638" s="2">
        <f t="shared" si="783"/>
        <v>0</v>
      </c>
      <c r="AQ1638" s="2">
        <f t="shared" si="783"/>
        <v>0</v>
      </c>
      <c r="AR1638" s="2">
        <f t="shared" si="783"/>
        <v>0</v>
      </c>
      <c r="AS1638" s="2">
        <f t="shared" si="783"/>
        <v>0</v>
      </c>
      <c r="AT1638" s="2">
        <f t="shared" si="783"/>
        <v>0</v>
      </c>
      <c r="AU1638" s="2">
        <f t="shared" si="783"/>
        <v>0</v>
      </c>
      <c r="AV1638" s="2">
        <f t="shared" si="783"/>
        <v>0</v>
      </c>
      <c r="AW1638" s="2">
        <f t="shared" si="783"/>
        <v>0</v>
      </c>
      <c r="AX1638" s="2">
        <f t="shared" si="783"/>
        <v>1824.5841251444322</v>
      </c>
      <c r="AY1638" s="2">
        <f t="shared" si="783"/>
        <v>7142.158417445331</v>
      </c>
      <c r="AZ1638" s="2">
        <f t="shared" si="783"/>
        <v>7320.7128859196655</v>
      </c>
      <c r="BA1638" s="2">
        <f t="shared" si="783"/>
        <v>7503.7301873285005</v>
      </c>
      <c r="BB1638" s="2">
        <f t="shared" si="783"/>
        <v>7691.3234420117114</v>
      </c>
      <c r="BC1638" s="2">
        <f t="shared" si="783"/>
        <v>7883.606528062006</v>
      </c>
      <c r="BD1638" s="2">
        <f t="shared" si="783"/>
        <v>8080.6972520426698</v>
      </c>
      <c r="BE1638" s="2">
        <f t="shared" si="783"/>
        <v>8282.714108545144</v>
      </c>
      <c r="BF1638" s="2">
        <f t="shared" si="783"/>
        <v>8489.78196125877</v>
      </c>
      <c r="BG1638" s="2">
        <f t="shared" si="783"/>
        <v>8702.0265102902413</v>
      </c>
      <c r="BH1638" s="2">
        <f t="shared" si="783"/>
        <v>8919.5777920427136</v>
      </c>
      <c r="BI1638" s="2">
        <f t="shared" si="783"/>
        <v>9142.5666023736812</v>
      </c>
      <c r="BJ1638" s="2">
        <f t="shared" si="783"/>
        <v>9371.1307674330237</v>
      </c>
      <c r="BK1638" s="2">
        <f t="shared" si="783"/>
        <v>9605.4090366188502</v>
      </c>
      <c r="BL1638" s="2">
        <f t="shared" si="783"/>
        <v>9845.5449457892209</v>
      </c>
      <c r="BM1638" s="2">
        <f t="shared" si="783"/>
        <v>10091.682869097676</v>
      </c>
      <c r="BN1638" s="2">
        <f t="shared" si="783"/>
        <v>10343.974940825119</v>
      </c>
      <c r="BO1638" s="2">
        <f t="shared" si="783"/>
        <v>10602.574314345748</v>
      </c>
    </row>
    <row r="1639" spans="1:67" outlineLevel="2">
      <c r="B1639" s="14"/>
      <c r="E1639" s="178"/>
      <c r="F1639" s="178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</row>
    <row r="1640" spans="1:67" outlineLevel="1">
      <c r="A1640">
        <f>+A1632+1</f>
        <v>33</v>
      </c>
      <c r="B1640" s="13" t="s">
        <v>631</v>
      </c>
      <c r="C1640" s="159">
        <v>2050</v>
      </c>
      <c r="D1640" s="159">
        <v>12</v>
      </c>
      <c r="E1640" s="194">
        <v>2550</v>
      </c>
      <c r="F1640" s="195">
        <v>5.8</v>
      </c>
      <c r="G1640" s="159">
        <v>30</v>
      </c>
      <c r="H1640" s="59">
        <f>(DATE(C1640,12,31)-DATE(C1640,D1640,1)+1)/365</f>
        <v>8.4931506849315067E-2</v>
      </c>
      <c r="I1640" s="177">
        <f>+$C$7</f>
        <v>2.5000000000000001E-2</v>
      </c>
      <c r="J1640" s="2">
        <f>NPV($C$4,M1640:BO1640)+L1640</f>
        <v>22216.536640241666</v>
      </c>
      <c r="L1640" s="2">
        <f>L1646</f>
        <v>0</v>
      </c>
      <c r="M1640" s="2">
        <f t="shared" ref="M1640:BO1640" si="784">M1646</f>
        <v>0</v>
      </c>
      <c r="N1640" s="2">
        <f t="shared" si="784"/>
        <v>0</v>
      </c>
      <c r="O1640" s="2">
        <f t="shared" si="784"/>
        <v>0</v>
      </c>
      <c r="P1640" s="2">
        <f t="shared" si="784"/>
        <v>0</v>
      </c>
      <c r="Q1640" s="2">
        <f t="shared" si="784"/>
        <v>0</v>
      </c>
      <c r="R1640" s="2">
        <f t="shared" si="784"/>
        <v>0</v>
      </c>
      <c r="S1640" s="2">
        <f t="shared" si="784"/>
        <v>0</v>
      </c>
      <c r="T1640" s="2">
        <f t="shared" si="784"/>
        <v>0</v>
      </c>
      <c r="U1640" s="2">
        <f t="shared" si="784"/>
        <v>0</v>
      </c>
      <c r="V1640" s="2">
        <f t="shared" si="784"/>
        <v>0</v>
      </c>
      <c r="W1640" s="2">
        <f t="shared" si="784"/>
        <v>0</v>
      </c>
      <c r="X1640" s="2">
        <f t="shared" si="784"/>
        <v>0</v>
      </c>
      <c r="Y1640" s="2">
        <f t="shared" si="784"/>
        <v>0</v>
      </c>
      <c r="Z1640" s="2">
        <f t="shared" si="784"/>
        <v>0</v>
      </c>
      <c r="AA1640" s="2">
        <f t="shared" si="784"/>
        <v>0</v>
      </c>
      <c r="AB1640" s="2">
        <f t="shared" si="784"/>
        <v>0</v>
      </c>
      <c r="AC1640" s="2">
        <f t="shared" si="784"/>
        <v>0</v>
      </c>
      <c r="AD1640" s="2">
        <f t="shared" si="784"/>
        <v>0</v>
      </c>
      <c r="AE1640" s="2">
        <f t="shared" si="784"/>
        <v>0</v>
      </c>
      <c r="AF1640" s="2">
        <f t="shared" si="784"/>
        <v>0</v>
      </c>
      <c r="AG1640" s="2">
        <f t="shared" si="784"/>
        <v>0</v>
      </c>
      <c r="AH1640" s="2">
        <f t="shared" si="784"/>
        <v>0</v>
      </c>
      <c r="AI1640" s="2">
        <f t="shared" si="784"/>
        <v>0</v>
      </c>
      <c r="AJ1640" s="2">
        <f t="shared" si="784"/>
        <v>0</v>
      </c>
      <c r="AK1640" s="2">
        <f t="shared" si="784"/>
        <v>0</v>
      </c>
      <c r="AL1640" s="2">
        <f t="shared" si="784"/>
        <v>0</v>
      </c>
      <c r="AM1640" s="2">
        <f t="shared" si="784"/>
        <v>0</v>
      </c>
      <c r="AN1640" s="2">
        <f t="shared" si="784"/>
        <v>0</v>
      </c>
      <c r="AO1640" s="2">
        <f t="shared" si="784"/>
        <v>0</v>
      </c>
      <c r="AP1640" s="2">
        <f t="shared" si="784"/>
        <v>0</v>
      </c>
      <c r="AQ1640" s="2">
        <f t="shared" si="784"/>
        <v>0</v>
      </c>
      <c r="AR1640" s="2">
        <f t="shared" si="784"/>
        <v>0</v>
      </c>
      <c r="AS1640" s="2">
        <f t="shared" si="784"/>
        <v>0</v>
      </c>
      <c r="AT1640" s="2">
        <f t="shared" si="784"/>
        <v>0</v>
      </c>
      <c r="AU1640" s="2">
        <f t="shared" si="784"/>
        <v>0</v>
      </c>
      <c r="AV1640" s="2">
        <f t="shared" si="784"/>
        <v>0</v>
      </c>
      <c r="AW1640" s="2">
        <f t="shared" si="784"/>
        <v>0</v>
      </c>
      <c r="AX1640" s="2">
        <f t="shared" si="784"/>
        <v>2334.5649982073091</v>
      </c>
      <c r="AY1640" s="2">
        <f t="shared" si="784"/>
        <v>27350.351634337156</v>
      </c>
      <c r="AZ1640" s="2">
        <f t="shared" si="784"/>
        <v>28094.47244333279</v>
      </c>
      <c r="BA1640" s="2">
        <f t="shared" si="784"/>
        <v>28734.963185825469</v>
      </c>
      <c r="BB1640" s="2">
        <f t="shared" si="784"/>
        <v>29453.337265471102</v>
      </c>
      <c r="BC1640" s="2">
        <f t="shared" si="784"/>
        <v>30189.670697107882</v>
      </c>
      <c r="BD1640" s="2">
        <f t="shared" si="784"/>
        <v>31011.040838259567</v>
      </c>
      <c r="BE1640" s="2">
        <f t="shared" si="784"/>
        <v>31718.022776148966</v>
      </c>
      <c r="BF1640" s="2">
        <f t="shared" si="784"/>
        <v>32510.97334555268</v>
      </c>
      <c r="BG1640" s="2">
        <f t="shared" si="784"/>
        <v>33323.747679191503</v>
      </c>
      <c r="BH1640" s="2">
        <f t="shared" si="784"/>
        <v>34230.386628969216</v>
      </c>
      <c r="BI1640" s="2">
        <f t="shared" si="784"/>
        <v>35010.762405450565</v>
      </c>
      <c r="BJ1640" s="2">
        <f t="shared" si="784"/>
        <v>35886.031465586828</v>
      </c>
      <c r="BK1640" s="2">
        <f t="shared" si="784"/>
        <v>34767.600553113531</v>
      </c>
      <c r="BL1640" s="2">
        <f t="shared" si="784"/>
        <v>22298.869309026904</v>
      </c>
      <c r="BM1640" s="2">
        <f t="shared" si="784"/>
        <v>23491.248782003102</v>
      </c>
      <c r="BN1640" s="2">
        <f t="shared" si="784"/>
        <v>22700.226443445124</v>
      </c>
      <c r="BO1640" s="2">
        <f t="shared" si="784"/>
        <v>12571.317233471473</v>
      </c>
    </row>
    <row r="1641" spans="1:67" outlineLevel="2">
      <c r="B1641" s="14" t="s">
        <v>324</v>
      </c>
      <c r="E1641" s="178"/>
      <c r="F1641" s="178"/>
      <c r="J1641" s="2">
        <f>NPV($C$4,M1641:BO1641)+L1641</f>
        <v>5924.6783140700763</v>
      </c>
      <c r="L1641" s="2">
        <f t="shared" ref="L1641:BO1641" si="785">IF(OR(L$10&lt;$C1640,L$10&gt;$C1640+$G1640),0,IF(L$10=$C1640,$E1640*(1+$I1640)^(L$10-$E$1382)*$H1640,IF(L$10=$C1640+$G1640,$E1640*(1+$I1640)^(L$10-$E$1382)*(1-$H1640),$E1640*(1+$I1640)^(L$10-$E$1382))))</f>
        <v>0</v>
      </c>
      <c r="M1641" s="2">
        <f t="shared" si="785"/>
        <v>0</v>
      </c>
      <c r="N1641" s="2">
        <f t="shared" si="785"/>
        <v>0</v>
      </c>
      <c r="O1641" s="2">
        <f t="shared" si="785"/>
        <v>0</v>
      </c>
      <c r="P1641" s="2">
        <f t="shared" si="785"/>
        <v>0</v>
      </c>
      <c r="Q1641" s="2">
        <f t="shared" si="785"/>
        <v>0</v>
      </c>
      <c r="R1641" s="2">
        <f t="shared" si="785"/>
        <v>0</v>
      </c>
      <c r="S1641" s="2">
        <f t="shared" si="785"/>
        <v>0</v>
      </c>
      <c r="T1641" s="2">
        <f t="shared" si="785"/>
        <v>0</v>
      </c>
      <c r="U1641" s="2">
        <f t="shared" si="785"/>
        <v>0</v>
      </c>
      <c r="V1641" s="2">
        <f t="shared" si="785"/>
        <v>0</v>
      </c>
      <c r="W1641" s="2">
        <f t="shared" si="785"/>
        <v>0</v>
      </c>
      <c r="X1641" s="2">
        <f t="shared" si="785"/>
        <v>0</v>
      </c>
      <c r="Y1641" s="2">
        <f t="shared" si="785"/>
        <v>0</v>
      </c>
      <c r="Z1641" s="2">
        <f t="shared" si="785"/>
        <v>0</v>
      </c>
      <c r="AA1641" s="2">
        <f t="shared" si="785"/>
        <v>0</v>
      </c>
      <c r="AB1641" s="2">
        <f t="shared" si="785"/>
        <v>0</v>
      </c>
      <c r="AC1641" s="2">
        <f t="shared" si="785"/>
        <v>0</v>
      </c>
      <c r="AD1641" s="2">
        <f t="shared" si="785"/>
        <v>0</v>
      </c>
      <c r="AE1641" s="2">
        <f t="shared" si="785"/>
        <v>0</v>
      </c>
      <c r="AF1641" s="2">
        <f t="shared" si="785"/>
        <v>0</v>
      </c>
      <c r="AG1641" s="2">
        <f t="shared" si="785"/>
        <v>0</v>
      </c>
      <c r="AH1641" s="2">
        <f t="shared" si="785"/>
        <v>0</v>
      </c>
      <c r="AI1641" s="2">
        <f t="shared" si="785"/>
        <v>0</v>
      </c>
      <c r="AJ1641" s="2">
        <f t="shared" si="785"/>
        <v>0</v>
      </c>
      <c r="AK1641" s="2">
        <f t="shared" si="785"/>
        <v>0</v>
      </c>
      <c r="AL1641" s="2">
        <f t="shared" si="785"/>
        <v>0</v>
      </c>
      <c r="AM1641" s="2">
        <f t="shared" si="785"/>
        <v>0</v>
      </c>
      <c r="AN1641" s="2">
        <f t="shared" si="785"/>
        <v>0</v>
      </c>
      <c r="AO1641" s="2">
        <f t="shared" si="785"/>
        <v>0</v>
      </c>
      <c r="AP1641" s="2">
        <f t="shared" si="785"/>
        <v>0</v>
      </c>
      <c r="AQ1641" s="2">
        <f t="shared" si="785"/>
        <v>0</v>
      </c>
      <c r="AR1641" s="2">
        <f t="shared" si="785"/>
        <v>0</v>
      </c>
      <c r="AS1641" s="2">
        <f t="shared" si="785"/>
        <v>0</v>
      </c>
      <c r="AT1641" s="2">
        <f t="shared" si="785"/>
        <v>0</v>
      </c>
      <c r="AU1641" s="2">
        <f t="shared" si="785"/>
        <v>0</v>
      </c>
      <c r="AV1641" s="2">
        <f t="shared" si="785"/>
        <v>0</v>
      </c>
      <c r="AW1641" s="2">
        <f t="shared" si="785"/>
        <v>0</v>
      </c>
      <c r="AX1641" s="2">
        <f t="shared" si="785"/>
        <v>553.49779449538846</v>
      </c>
      <c r="AY1641" s="2">
        <f t="shared" si="785"/>
        <v>6679.9149150189432</v>
      </c>
      <c r="AZ1641" s="2">
        <f t="shared" si="785"/>
        <v>6846.9127878944164</v>
      </c>
      <c r="BA1641" s="2">
        <f t="shared" si="785"/>
        <v>7018.0856075917764</v>
      </c>
      <c r="BB1641" s="2">
        <f t="shared" si="785"/>
        <v>7193.5377477815709</v>
      </c>
      <c r="BC1641" s="2">
        <f t="shared" si="785"/>
        <v>7373.3761914761099</v>
      </c>
      <c r="BD1641" s="2">
        <f t="shared" si="785"/>
        <v>7557.7105962630112</v>
      </c>
      <c r="BE1641" s="2">
        <f t="shared" si="785"/>
        <v>7746.6533611695868</v>
      </c>
      <c r="BF1641" s="2">
        <f t="shared" si="785"/>
        <v>7940.3196951988248</v>
      </c>
      <c r="BG1641" s="2">
        <f t="shared" si="785"/>
        <v>8138.8276875787978</v>
      </c>
      <c r="BH1641" s="2">
        <f t="shared" si="785"/>
        <v>8342.2983797682664</v>
      </c>
      <c r="BI1641" s="2">
        <f t="shared" si="785"/>
        <v>8550.8558392624727</v>
      </c>
      <c r="BJ1641" s="2">
        <f t="shared" si="785"/>
        <v>8764.6272352440337</v>
      </c>
      <c r="BK1641" s="2">
        <f t="shared" si="785"/>
        <v>8983.7429161251348</v>
      </c>
      <c r="BL1641" s="2">
        <f t="shared" si="785"/>
        <v>9208.3364890282628</v>
      </c>
      <c r="BM1641" s="2">
        <f t="shared" si="785"/>
        <v>9438.5449012539684</v>
      </c>
      <c r="BN1641" s="2">
        <f t="shared" si="785"/>
        <v>9674.5085237853164</v>
      </c>
      <c r="BO1641" s="2">
        <f t="shared" si="785"/>
        <v>9916.3712368799497</v>
      </c>
    </row>
    <row r="1642" spans="1:67" outlineLevel="2">
      <c r="B1642" s="14"/>
      <c r="E1642" s="178"/>
      <c r="F1642" s="178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</row>
    <row r="1643" spans="1:67" outlineLevel="2">
      <c r="B1643" s="15" t="s">
        <v>325</v>
      </c>
      <c r="E1643" s="178"/>
      <c r="F1643" s="178"/>
      <c r="L1643" s="18">
        <v>0</v>
      </c>
      <c r="M1643" s="18">
        <v>0</v>
      </c>
      <c r="N1643" s="18">
        <v>0</v>
      </c>
      <c r="O1643" s="18">
        <v>0</v>
      </c>
      <c r="P1643" s="18">
        <v>0</v>
      </c>
      <c r="Q1643" s="18">
        <v>0</v>
      </c>
      <c r="R1643" s="18">
        <v>0</v>
      </c>
      <c r="S1643" s="18">
        <v>0</v>
      </c>
      <c r="T1643" s="18">
        <v>0</v>
      </c>
      <c r="U1643" s="18">
        <v>0</v>
      </c>
      <c r="V1643" s="18">
        <v>0</v>
      </c>
      <c r="W1643" s="18">
        <v>0</v>
      </c>
      <c r="X1643" s="18">
        <v>0</v>
      </c>
      <c r="Y1643" s="18">
        <v>0</v>
      </c>
      <c r="Z1643" s="18">
        <v>0</v>
      </c>
      <c r="AA1643" s="18">
        <v>0</v>
      </c>
      <c r="AB1643" s="18">
        <v>0</v>
      </c>
      <c r="AC1643" s="18">
        <v>0</v>
      </c>
      <c r="AD1643" s="18">
        <v>0</v>
      </c>
      <c r="AE1643" s="18">
        <v>0</v>
      </c>
      <c r="AF1643" s="18">
        <v>0</v>
      </c>
      <c r="AG1643" s="18">
        <v>0</v>
      </c>
      <c r="AH1643" s="18">
        <v>0</v>
      </c>
      <c r="AI1643" s="18">
        <v>0</v>
      </c>
      <c r="AJ1643" s="18">
        <v>0</v>
      </c>
      <c r="AK1643" s="18">
        <v>0</v>
      </c>
      <c r="AL1643" s="18">
        <v>0</v>
      </c>
      <c r="AM1643" s="18">
        <v>0</v>
      </c>
      <c r="AN1643" s="18">
        <v>0</v>
      </c>
      <c r="AO1643" s="18">
        <v>0</v>
      </c>
      <c r="AP1643" s="18">
        <v>0</v>
      </c>
      <c r="AQ1643" s="18">
        <v>0</v>
      </c>
      <c r="AR1643" s="18">
        <v>0</v>
      </c>
      <c r="AS1643" s="18">
        <v>0</v>
      </c>
      <c r="AT1643" s="18">
        <v>0</v>
      </c>
      <c r="AU1643" s="18">
        <v>0</v>
      </c>
      <c r="AV1643" s="18">
        <v>0</v>
      </c>
      <c r="AW1643" s="18">
        <v>0</v>
      </c>
      <c r="AX1643" s="18">
        <v>120.15599060058594</v>
      </c>
      <c r="AY1643" s="18">
        <v>1360.47607421875</v>
      </c>
      <c r="AZ1643" s="18">
        <v>1364.35205078125</v>
      </c>
      <c r="BA1643" s="18">
        <v>1360.47607421875</v>
      </c>
      <c r="BB1643" s="18">
        <v>1360.47607421875</v>
      </c>
      <c r="BC1643" s="18">
        <v>1360.47607421875</v>
      </c>
      <c r="BD1643" s="18">
        <v>1364.35205078125</v>
      </c>
      <c r="BE1643" s="18">
        <v>1360.47607421875</v>
      </c>
      <c r="BF1643" s="18">
        <v>1360.47607421875</v>
      </c>
      <c r="BG1643" s="18">
        <v>1360.47607421875</v>
      </c>
      <c r="BH1643" s="18">
        <v>1364.35205078125</v>
      </c>
      <c r="BI1643" s="18">
        <v>1360.47607421875</v>
      </c>
      <c r="BJ1643" s="18">
        <v>1360.47607421875</v>
      </c>
      <c r="BK1643" s="18">
        <v>1261.8355712890625</v>
      </c>
      <c r="BL1643" s="18">
        <v>625.011962890625</v>
      </c>
      <c r="BM1643" s="18">
        <v>654.58648681640625</v>
      </c>
      <c r="BN1643" s="18">
        <v>591.94989013671875</v>
      </c>
      <c r="BO1643" s="18">
        <v>117.71047210693359</v>
      </c>
    </row>
    <row r="1644" spans="1:67" outlineLevel="2">
      <c r="B1644" s="14" t="s">
        <v>326</v>
      </c>
      <c r="E1644" s="178"/>
      <c r="F1644" s="178"/>
      <c r="J1644" s="2">
        <f>NPV($C$4,M1644:BO1644)+L1644</f>
        <v>16291.858326171594</v>
      </c>
      <c r="L1644" s="2">
        <f t="shared" ref="L1644:BO1644" si="786">IF(L$10&lt;$C1640,0,$F1640*L1643*(1+$I1640)^(L$10-$E$1382))</f>
        <v>0</v>
      </c>
      <c r="M1644" s="2">
        <f t="shared" si="786"/>
        <v>0</v>
      </c>
      <c r="N1644" s="2">
        <f t="shared" si="786"/>
        <v>0</v>
      </c>
      <c r="O1644" s="2">
        <f t="shared" si="786"/>
        <v>0</v>
      </c>
      <c r="P1644" s="2">
        <f t="shared" si="786"/>
        <v>0</v>
      </c>
      <c r="Q1644" s="2">
        <f t="shared" si="786"/>
        <v>0</v>
      </c>
      <c r="R1644" s="2">
        <f t="shared" si="786"/>
        <v>0</v>
      </c>
      <c r="S1644" s="2">
        <f t="shared" si="786"/>
        <v>0</v>
      </c>
      <c r="T1644" s="2">
        <f t="shared" si="786"/>
        <v>0</v>
      </c>
      <c r="U1644" s="2">
        <f t="shared" si="786"/>
        <v>0</v>
      </c>
      <c r="V1644" s="2">
        <f t="shared" si="786"/>
        <v>0</v>
      </c>
      <c r="W1644" s="2">
        <f t="shared" si="786"/>
        <v>0</v>
      </c>
      <c r="X1644" s="2">
        <f t="shared" si="786"/>
        <v>0</v>
      </c>
      <c r="Y1644" s="2">
        <f t="shared" si="786"/>
        <v>0</v>
      </c>
      <c r="Z1644" s="2">
        <f t="shared" si="786"/>
        <v>0</v>
      </c>
      <c r="AA1644" s="2">
        <f t="shared" si="786"/>
        <v>0</v>
      </c>
      <c r="AB1644" s="2">
        <f t="shared" si="786"/>
        <v>0</v>
      </c>
      <c r="AC1644" s="2">
        <f t="shared" si="786"/>
        <v>0</v>
      </c>
      <c r="AD1644" s="2">
        <f t="shared" si="786"/>
        <v>0</v>
      </c>
      <c r="AE1644" s="2">
        <f t="shared" si="786"/>
        <v>0</v>
      </c>
      <c r="AF1644" s="2">
        <f t="shared" si="786"/>
        <v>0</v>
      </c>
      <c r="AG1644" s="2">
        <f t="shared" si="786"/>
        <v>0</v>
      </c>
      <c r="AH1644" s="2">
        <f t="shared" si="786"/>
        <v>0</v>
      </c>
      <c r="AI1644" s="2">
        <f t="shared" si="786"/>
        <v>0</v>
      </c>
      <c r="AJ1644" s="2">
        <f t="shared" si="786"/>
        <v>0</v>
      </c>
      <c r="AK1644" s="2">
        <f t="shared" si="786"/>
        <v>0</v>
      </c>
      <c r="AL1644" s="2">
        <f t="shared" si="786"/>
        <v>0</v>
      </c>
      <c r="AM1644" s="2">
        <f t="shared" si="786"/>
        <v>0</v>
      </c>
      <c r="AN1644" s="2">
        <f t="shared" si="786"/>
        <v>0</v>
      </c>
      <c r="AO1644" s="2">
        <f t="shared" si="786"/>
        <v>0</v>
      </c>
      <c r="AP1644" s="2">
        <f t="shared" si="786"/>
        <v>0</v>
      </c>
      <c r="AQ1644" s="2">
        <f t="shared" si="786"/>
        <v>0</v>
      </c>
      <c r="AR1644" s="2">
        <f t="shared" si="786"/>
        <v>0</v>
      </c>
      <c r="AS1644" s="2">
        <f t="shared" si="786"/>
        <v>0</v>
      </c>
      <c r="AT1644" s="2">
        <f t="shared" si="786"/>
        <v>0</v>
      </c>
      <c r="AU1644" s="2">
        <f t="shared" si="786"/>
        <v>0</v>
      </c>
      <c r="AV1644" s="2">
        <f t="shared" si="786"/>
        <v>0</v>
      </c>
      <c r="AW1644" s="2">
        <f t="shared" si="786"/>
        <v>0</v>
      </c>
      <c r="AX1644" s="2">
        <f t="shared" si="786"/>
        <v>1781.0672037119209</v>
      </c>
      <c r="AY1644" s="2">
        <f t="shared" si="786"/>
        <v>20670.436719318212</v>
      </c>
      <c r="AZ1644" s="2">
        <f t="shared" si="786"/>
        <v>21247.559655438374</v>
      </c>
      <c r="BA1644" s="2">
        <f t="shared" si="786"/>
        <v>21716.877578233692</v>
      </c>
      <c r="BB1644" s="2">
        <f t="shared" si="786"/>
        <v>22259.799517689531</v>
      </c>
      <c r="BC1644" s="2">
        <f t="shared" si="786"/>
        <v>22816.294505631773</v>
      </c>
      <c r="BD1644" s="2">
        <f t="shared" si="786"/>
        <v>23453.330241996555</v>
      </c>
      <c r="BE1644" s="2">
        <f t="shared" si="786"/>
        <v>23971.369414979377</v>
      </c>
      <c r="BF1644" s="2">
        <f t="shared" si="786"/>
        <v>24570.653650353855</v>
      </c>
      <c r="BG1644" s="2">
        <f t="shared" si="786"/>
        <v>25184.919991612707</v>
      </c>
      <c r="BH1644" s="2">
        <f t="shared" si="786"/>
        <v>25888.088249200948</v>
      </c>
      <c r="BI1644" s="2">
        <f t="shared" si="786"/>
        <v>26459.906566188092</v>
      </c>
      <c r="BJ1644" s="2">
        <f t="shared" si="786"/>
        <v>27121.404230342796</v>
      </c>
      <c r="BK1644" s="2">
        <f t="shared" si="786"/>
        <v>25783.857636988396</v>
      </c>
      <c r="BL1644" s="2">
        <f t="shared" si="786"/>
        <v>13090.532819998642</v>
      </c>
      <c r="BM1644" s="2">
        <f t="shared" si="786"/>
        <v>14052.703880749132</v>
      </c>
      <c r="BN1644" s="2">
        <f t="shared" si="786"/>
        <v>13025.717919659808</v>
      </c>
      <c r="BO1644" s="2">
        <f t="shared" si="786"/>
        <v>2654.945996591523</v>
      </c>
    </row>
    <row r="1645" spans="1:67" outlineLevel="2">
      <c r="B1645" s="14"/>
      <c r="E1645" s="178"/>
      <c r="F1645" s="178"/>
    </row>
    <row r="1646" spans="1:67" outlineLevel="2">
      <c r="B1646" s="14" t="s">
        <v>17</v>
      </c>
      <c r="E1646" s="178"/>
      <c r="F1646" s="178"/>
      <c r="I1646" s="196" t="s">
        <v>567</v>
      </c>
      <c r="J1646" s="2">
        <f>NPV($C$4,M1646:BO1646)+L1646</f>
        <v>22216.536640241666</v>
      </c>
      <c r="L1646" s="2">
        <f t="shared" ref="L1646:BO1646" si="787">SUM(L1641,L1644)</f>
        <v>0</v>
      </c>
      <c r="M1646" s="2">
        <f t="shared" si="787"/>
        <v>0</v>
      </c>
      <c r="N1646" s="2">
        <f t="shared" si="787"/>
        <v>0</v>
      </c>
      <c r="O1646" s="2">
        <f t="shared" si="787"/>
        <v>0</v>
      </c>
      <c r="P1646" s="2">
        <f t="shared" si="787"/>
        <v>0</v>
      </c>
      <c r="Q1646" s="2">
        <f t="shared" si="787"/>
        <v>0</v>
      </c>
      <c r="R1646" s="2">
        <f t="shared" si="787"/>
        <v>0</v>
      </c>
      <c r="S1646" s="2">
        <f t="shared" si="787"/>
        <v>0</v>
      </c>
      <c r="T1646" s="2">
        <f t="shared" si="787"/>
        <v>0</v>
      </c>
      <c r="U1646" s="2">
        <f t="shared" si="787"/>
        <v>0</v>
      </c>
      <c r="V1646" s="2">
        <f t="shared" si="787"/>
        <v>0</v>
      </c>
      <c r="W1646" s="2">
        <f t="shared" si="787"/>
        <v>0</v>
      </c>
      <c r="X1646" s="2">
        <f t="shared" si="787"/>
        <v>0</v>
      </c>
      <c r="Y1646" s="2">
        <f t="shared" si="787"/>
        <v>0</v>
      </c>
      <c r="Z1646" s="2">
        <f t="shared" si="787"/>
        <v>0</v>
      </c>
      <c r="AA1646" s="2">
        <f t="shared" si="787"/>
        <v>0</v>
      </c>
      <c r="AB1646" s="2">
        <f t="shared" si="787"/>
        <v>0</v>
      </c>
      <c r="AC1646" s="2">
        <f t="shared" si="787"/>
        <v>0</v>
      </c>
      <c r="AD1646" s="2">
        <f t="shared" si="787"/>
        <v>0</v>
      </c>
      <c r="AE1646" s="2">
        <f t="shared" si="787"/>
        <v>0</v>
      </c>
      <c r="AF1646" s="2">
        <f t="shared" si="787"/>
        <v>0</v>
      </c>
      <c r="AG1646" s="2">
        <f t="shared" si="787"/>
        <v>0</v>
      </c>
      <c r="AH1646" s="2">
        <f t="shared" si="787"/>
        <v>0</v>
      </c>
      <c r="AI1646" s="2">
        <f t="shared" si="787"/>
        <v>0</v>
      </c>
      <c r="AJ1646" s="2">
        <f t="shared" si="787"/>
        <v>0</v>
      </c>
      <c r="AK1646" s="2">
        <f t="shared" si="787"/>
        <v>0</v>
      </c>
      <c r="AL1646" s="2">
        <f t="shared" si="787"/>
        <v>0</v>
      </c>
      <c r="AM1646" s="2">
        <f t="shared" si="787"/>
        <v>0</v>
      </c>
      <c r="AN1646" s="2">
        <f t="shared" si="787"/>
        <v>0</v>
      </c>
      <c r="AO1646" s="2">
        <f t="shared" si="787"/>
        <v>0</v>
      </c>
      <c r="AP1646" s="2">
        <f t="shared" si="787"/>
        <v>0</v>
      </c>
      <c r="AQ1646" s="2">
        <f t="shared" si="787"/>
        <v>0</v>
      </c>
      <c r="AR1646" s="2">
        <f t="shared" si="787"/>
        <v>0</v>
      </c>
      <c r="AS1646" s="2">
        <f t="shared" si="787"/>
        <v>0</v>
      </c>
      <c r="AT1646" s="2">
        <f t="shared" si="787"/>
        <v>0</v>
      </c>
      <c r="AU1646" s="2">
        <f t="shared" si="787"/>
        <v>0</v>
      </c>
      <c r="AV1646" s="2">
        <f t="shared" si="787"/>
        <v>0</v>
      </c>
      <c r="AW1646" s="2">
        <f t="shared" si="787"/>
        <v>0</v>
      </c>
      <c r="AX1646" s="2">
        <f t="shared" si="787"/>
        <v>2334.5649982073091</v>
      </c>
      <c r="AY1646" s="2">
        <f t="shared" si="787"/>
        <v>27350.351634337156</v>
      </c>
      <c r="AZ1646" s="2">
        <f t="shared" si="787"/>
        <v>28094.47244333279</v>
      </c>
      <c r="BA1646" s="2">
        <f t="shared" si="787"/>
        <v>28734.963185825469</v>
      </c>
      <c r="BB1646" s="2">
        <f t="shared" si="787"/>
        <v>29453.337265471102</v>
      </c>
      <c r="BC1646" s="2">
        <f t="shared" si="787"/>
        <v>30189.670697107882</v>
      </c>
      <c r="BD1646" s="2">
        <f t="shared" si="787"/>
        <v>31011.040838259567</v>
      </c>
      <c r="BE1646" s="2">
        <f t="shared" si="787"/>
        <v>31718.022776148966</v>
      </c>
      <c r="BF1646" s="2">
        <f t="shared" si="787"/>
        <v>32510.97334555268</v>
      </c>
      <c r="BG1646" s="2">
        <f t="shared" si="787"/>
        <v>33323.747679191503</v>
      </c>
      <c r="BH1646" s="2">
        <f t="shared" si="787"/>
        <v>34230.386628969216</v>
      </c>
      <c r="BI1646" s="2">
        <f t="shared" si="787"/>
        <v>35010.762405450565</v>
      </c>
      <c r="BJ1646" s="2">
        <f t="shared" si="787"/>
        <v>35886.031465586828</v>
      </c>
      <c r="BK1646" s="2">
        <f t="shared" si="787"/>
        <v>34767.600553113531</v>
      </c>
      <c r="BL1646" s="2">
        <f t="shared" si="787"/>
        <v>22298.869309026904</v>
      </c>
      <c r="BM1646" s="2">
        <f t="shared" si="787"/>
        <v>23491.248782003102</v>
      </c>
      <c r="BN1646" s="2">
        <f t="shared" si="787"/>
        <v>22700.226443445124</v>
      </c>
      <c r="BO1646" s="2">
        <f t="shared" si="787"/>
        <v>12571.317233471473</v>
      </c>
    </row>
    <row r="1647" spans="1:67" outlineLevel="2">
      <c r="B1647" s="14"/>
      <c r="E1647" s="178"/>
      <c r="F1647" s="178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</row>
    <row r="1648" spans="1:67" outlineLevel="1">
      <c r="A1648">
        <f>+A1640+1</f>
        <v>34</v>
      </c>
      <c r="B1648" s="13" t="s">
        <v>547</v>
      </c>
      <c r="C1648" s="159">
        <v>2053</v>
      </c>
      <c r="D1648" s="159">
        <v>12</v>
      </c>
      <c r="E1648" s="194">
        <v>551</v>
      </c>
      <c r="F1648" s="195">
        <v>5.62</v>
      </c>
      <c r="G1648" s="159">
        <v>25</v>
      </c>
      <c r="H1648" s="59">
        <f>(DATE(C1648,12,31)-DATE(C1648,D1648,1)+1)/365</f>
        <v>8.4931506849315067E-2</v>
      </c>
      <c r="I1648" s="177">
        <f>+$C$7</f>
        <v>2.5000000000000001E-2</v>
      </c>
      <c r="J1648" s="2">
        <f>NPV($C$4,M1648:BO1648)+L1648</f>
        <v>998.33949903234679</v>
      </c>
      <c r="L1648" s="2">
        <f>+L1654</f>
        <v>0</v>
      </c>
      <c r="M1648" s="2">
        <f t="shared" ref="M1648:BO1648" si="788">+M1654</f>
        <v>0</v>
      </c>
      <c r="N1648" s="2">
        <f t="shared" si="788"/>
        <v>0</v>
      </c>
      <c r="O1648" s="2">
        <f t="shared" si="788"/>
        <v>0</v>
      </c>
      <c r="P1648" s="2">
        <f t="shared" si="788"/>
        <v>0</v>
      </c>
      <c r="Q1648" s="2">
        <f t="shared" si="788"/>
        <v>0</v>
      </c>
      <c r="R1648" s="2">
        <f t="shared" si="788"/>
        <v>0</v>
      </c>
      <c r="S1648" s="2">
        <f t="shared" si="788"/>
        <v>0</v>
      </c>
      <c r="T1648" s="2">
        <f t="shared" si="788"/>
        <v>0</v>
      </c>
      <c r="U1648" s="2">
        <f t="shared" si="788"/>
        <v>0</v>
      </c>
      <c r="V1648" s="2">
        <f t="shared" si="788"/>
        <v>0</v>
      </c>
      <c r="W1648" s="2">
        <f t="shared" si="788"/>
        <v>0</v>
      </c>
      <c r="X1648" s="2">
        <f t="shared" si="788"/>
        <v>0</v>
      </c>
      <c r="Y1648" s="2">
        <f t="shared" si="788"/>
        <v>0</v>
      </c>
      <c r="Z1648" s="2">
        <f t="shared" si="788"/>
        <v>0</v>
      </c>
      <c r="AA1648" s="2">
        <f t="shared" si="788"/>
        <v>0</v>
      </c>
      <c r="AB1648" s="2">
        <f t="shared" si="788"/>
        <v>0</v>
      </c>
      <c r="AC1648" s="2">
        <f t="shared" si="788"/>
        <v>0</v>
      </c>
      <c r="AD1648" s="2">
        <f t="shared" si="788"/>
        <v>0</v>
      </c>
      <c r="AE1648" s="2">
        <f t="shared" si="788"/>
        <v>0</v>
      </c>
      <c r="AF1648" s="2">
        <f t="shared" si="788"/>
        <v>0</v>
      </c>
      <c r="AG1648" s="2">
        <f t="shared" si="788"/>
        <v>0</v>
      </c>
      <c r="AH1648" s="2">
        <f t="shared" si="788"/>
        <v>0</v>
      </c>
      <c r="AI1648" s="2">
        <f t="shared" si="788"/>
        <v>0</v>
      </c>
      <c r="AJ1648" s="2">
        <f t="shared" si="788"/>
        <v>0</v>
      </c>
      <c r="AK1648" s="2">
        <f t="shared" si="788"/>
        <v>0</v>
      </c>
      <c r="AL1648" s="2">
        <f t="shared" si="788"/>
        <v>0</v>
      </c>
      <c r="AM1648" s="2">
        <f t="shared" si="788"/>
        <v>0</v>
      </c>
      <c r="AN1648" s="2">
        <f t="shared" si="788"/>
        <v>0</v>
      </c>
      <c r="AO1648" s="2">
        <f t="shared" si="788"/>
        <v>0</v>
      </c>
      <c r="AP1648" s="2">
        <f t="shared" si="788"/>
        <v>0</v>
      </c>
      <c r="AQ1648" s="2">
        <f t="shared" si="788"/>
        <v>0</v>
      </c>
      <c r="AR1648" s="2">
        <f t="shared" si="788"/>
        <v>0</v>
      </c>
      <c r="AS1648" s="2">
        <f t="shared" si="788"/>
        <v>0</v>
      </c>
      <c r="AT1648" s="2">
        <f t="shared" si="788"/>
        <v>0</v>
      </c>
      <c r="AU1648" s="2">
        <f t="shared" si="788"/>
        <v>0</v>
      </c>
      <c r="AV1648" s="2">
        <f t="shared" si="788"/>
        <v>0</v>
      </c>
      <c r="AW1648" s="2">
        <f t="shared" si="788"/>
        <v>0</v>
      </c>
      <c r="AX1648" s="2">
        <f t="shared" si="788"/>
        <v>0</v>
      </c>
      <c r="AY1648" s="2">
        <f t="shared" si="788"/>
        <v>0</v>
      </c>
      <c r="AZ1648" s="2">
        <f t="shared" si="788"/>
        <v>0</v>
      </c>
      <c r="BA1648" s="2">
        <f t="shared" si="788"/>
        <v>134.70667167046966</v>
      </c>
      <c r="BB1648" s="2">
        <f t="shared" si="788"/>
        <v>1585.0943694042421</v>
      </c>
      <c r="BC1648" s="2">
        <f t="shared" si="788"/>
        <v>1619.2535901605381</v>
      </c>
      <c r="BD1648" s="2">
        <f t="shared" si="788"/>
        <v>1662.0345954624217</v>
      </c>
      <c r="BE1648" s="2">
        <f t="shared" si="788"/>
        <v>1706.1228725639057</v>
      </c>
      <c r="BF1648" s="2">
        <f t="shared" si="788"/>
        <v>1743.1387209422091</v>
      </c>
      <c r="BG1648" s="2">
        <f t="shared" si="788"/>
        <v>1790.2494615295341</v>
      </c>
      <c r="BH1648" s="2">
        <f t="shared" si="788"/>
        <v>1836.2501939421732</v>
      </c>
      <c r="BI1648" s="2">
        <f t="shared" si="788"/>
        <v>1875.4340789294763</v>
      </c>
      <c r="BJ1648" s="2">
        <f t="shared" si="788"/>
        <v>1922.9104891101986</v>
      </c>
      <c r="BK1648" s="2">
        <f t="shared" si="788"/>
        <v>1964.4936021138126</v>
      </c>
      <c r="BL1648" s="2">
        <f t="shared" si="788"/>
        <v>2014.8075246684996</v>
      </c>
      <c r="BM1648" s="2">
        <f t="shared" si="788"/>
        <v>2066.3768349930037</v>
      </c>
      <c r="BN1648" s="2">
        <f t="shared" si="788"/>
        <v>2112.6158764820907</v>
      </c>
      <c r="BO1648" s="2">
        <f t="shared" si="788"/>
        <v>2167.4521792612613</v>
      </c>
    </row>
    <row r="1649" spans="1:67" outlineLevel="2">
      <c r="B1649" s="14" t="s">
        <v>324</v>
      </c>
      <c r="E1649" s="178"/>
      <c r="F1649" s="178"/>
      <c r="L1649" s="2">
        <f t="shared" ref="L1649:BO1649" si="789">IF(OR(L$10&lt;$C1648,L$10&gt;$C1648+$G1648),0,IF(L$10=$C1648,$E1648*(1+$I1648)^(L$10-$E$1382)*$H1648,IF(L$10=$C1648+$G1648,$E1648*(1+$I1648)^(L$10-$E$1382)*(1-$H1648),$E1648*(1+$I1648)^(L$10-$E$1382))))</f>
        <v>0</v>
      </c>
      <c r="M1649" s="2">
        <f t="shared" si="789"/>
        <v>0</v>
      </c>
      <c r="N1649" s="2">
        <f t="shared" si="789"/>
        <v>0</v>
      </c>
      <c r="O1649" s="2">
        <f t="shared" si="789"/>
        <v>0</v>
      </c>
      <c r="P1649" s="2">
        <f t="shared" si="789"/>
        <v>0</v>
      </c>
      <c r="Q1649" s="2">
        <f t="shared" si="789"/>
        <v>0</v>
      </c>
      <c r="R1649" s="2">
        <f t="shared" si="789"/>
        <v>0</v>
      </c>
      <c r="S1649" s="2">
        <f t="shared" si="789"/>
        <v>0</v>
      </c>
      <c r="T1649" s="2">
        <f t="shared" si="789"/>
        <v>0</v>
      </c>
      <c r="U1649" s="2">
        <f t="shared" si="789"/>
        <v>0</v>
      </c>
      <c r="V1649" s="2">
        <f t="shared" si="789"/>
        <v>0</v>
      </c>
      <c r="W1649" s="2">
        <f t="shared" si="789"/>
        <v>0</v>
      </c>
      <c r="X1649" s="2">
        <f t="shared" si="789"/>
        <v>0</v>
      </c>
      <c r="Y1649" s="2">
        <f t="shared" si="789"/>
        <v>0</v>
      </c>
      <c r="Z1649" s="2">
        <f t="shared" si="789"/>
        <v>0</v>
      </c>
      <c r="AA1649" s="2">
        <f t="shared" si="789"/>
        <v>0</v>
      </c>
      <c r="AB1649" s="2">
        <f t="shared" si="789"/>
        <v>0</v>
      </c>
      <c r="AC1649" s="2">
        <f t="shared" si="789"/>
        <v>0</v>
      </c>
      <c r="AD1649" s="2">
        <f t="shared" si="789"/>
        <v>0</v>
      </c>
      <c r="AE1649" s="2">
        <f t="shared" si="789"/>
        <v>0</v>
      </c>
      <c r="AF1649" s="2">
        <f t="shared" si="789"/>
        <v>0</v>
      </c>
      <c r="AG1649" s="2">
        <f t="shared" si="789"/>
        <v>0</v>
      </c>
      <c r="AH1649" s="2">
        <f t="shared" si="789"/>
        <v>0</v>
      </c>
      <c r="AI1649" s="2">
        <f t="shared" si="789"/>
        <v>0</v>
      </c>
      <c r="AJ1649" s="2">
        <f t="shared" si="789"/>
        <v>0</v>
      </c>
      <c r="AK1649" s="2">
        <f t="shared" si="789"/>
        <v>0</v>
      </c>
      <c r="AL1649" s="2">
        <f t="shared" si="789"/>
        <v>0</v>
      </c>
      <c r="AM1649" s="2">
        <f t="shared" si="789"/>
        <v>0</v>
      </c>
      <c r="AN1649" s="2">
        <f t="shared" si="789"/>
        <v>0</v>
      </c>
      <c r="AO1649" s="2">
        <f t="shared" si="789"/>
        <v>0</v>
      </c>
      <c r="AP1649" s="2">
        <f t="shared" si="789"/>
        <v>0</v>
      </c>
      <c r="AQ1649" s="2">
        <f t="shared" si="789"/>
        <v>0</v>
      </c>
      <c r="AR1649" s="2">
        <f t="shared" si="789"/>
        <v>0</v>
      </c>
      <c r="AS1649" s="2">
        <f t="shared" si="789"/>
        <v>0</v>
      </c>
      <c r="AT1649" s="2">
        <f t="shared" si="789"/>
        <v>0</v>
      </c>
      <c r="AU1649" s="2">
        <f t="shared" si="789"/>
        <v>0</v>
      </c>
      <c r="AV1649" s="2">
        <f t="shared" si="789"/>
        <v>0</v>
      </c>
      <c r="AW1649" s="2">
        <f t="shared" si="789"/>
        <v>0</v>
      </c>
      <c r="AX1649" s="2">
        <f t="shared" si="789"/>
        <v>0</v>
      </c>
      <c r="AY1649" s="2">
        <f t="shared" si="789"/>
        <v>0</v>
      </c>
      <c r="AZ1649" s="2">
        <f t="shared" si="789"/>
        <v>0</v>
      </c>
      <c r="BA1649" s="2">
        <f t="shared" si="789"/>
        <v>128.79497207980137</v>
      </c>
      <c r="BB1649" s="2">
        <f t="shared" si="789"/>
        <v>1554.368352559861</v>
      </c>
      <c r="BC1649" s="2">
        <f t="shared" si="789"/>
        <v>1593.2275613738575</v>
      </c>
      <c r="BD1649" s="2">
        <f t="shared" si="789"/>
        <v>1633.0582504082035</v>
      </c>
      <c r="BE1649" s="2">
        <f t="shared" si="789"/>
        <v>1673.8847066684089</v>
      </c>
      <c r="BF1649" s="2">
        <f t="shared" si="789"/>
        <v>1715.7318243351187</v>
      </c>
      <c r="BG1649" s="2">
        <f t="shared" si="789"/>
        <v>1758.6251199434971</v>
      </c>
      <c r="BH1649" s="2">
        <f t="shared" si="789"/>
        <v>1802.5907479420841</v>
      </c>
      <c r="BI1649" s="2">
        <f t="shared" si="789"/>
        <v>1847.6555166406361</v>
      </c>
      <c r="BJ1649" s="2">
        <f t="shared" si="789"/>
        <v>1893.8469045566521</v>
      </c>
      <c r="BK1649" s="2">
        <f t="shared" si="789"/>
        <v>1941.1930771705686</v>
      </c>
      <c r="BL1649" s="2">
        <f t="shared" si="789"/>
        <v>1989.7229040998325</v>
      </c>
      <c r="BM1649" s="2">
        <f t="shared" si="789"/>
        <v>2039.4659767023281</v>
      </c>
      <c r="BN1649" s="2">
        <f t="shared" si="789"/>
        <v>2090.4526261198862</v>
      </c>
      <c r="BO1649" s="2">
        <f t="shared" si="789"/>
        <v>2142.7139417728831</v>
      </c>
    </row>
    <row r="1650" spans="1:67" outlineLevel="2">
      <c r="B1650" s="14"/>
      <c r="E1650" s="178"/>
      <c r="F1650" s="178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</row>
    <row r="1651" spans="1:67" outlineLevel="2">
      <c r="B1651" s="15" t="s">
        <v>325</v>
      </c>
      <c r="E1651" s="178"/>
      <c r="F1651" s="178"/>
      <c r="L1651" s="18">
        <v>0</v>
      </c>
      <c r="M1651" s="18">
        <v>0</v>
      </c>
      <c r="N1651" s="18">
        <v>0</v>
      </c>
      <c r="O1651" s="18">
        <v>0</v>
      </c>
      <c r="P1651" s="18">
        <v>0</v>
      </c>
      <c r="Q1651" s="18">
        <v>0</v>
      </c>
      <c r="R1651" s="18">
        <v>0</v>
      </c>
      <c r="S1651" s="18">
        <v>0</v>
      </c>
      <c r="T1651" s="18">
        <v>0</v>
      </c>
      <c r="U1651" s="18">
        <v>0</v>
      </c>
      <c r="V1651" s="18">
        <v>0</v>
      </c>
      <c r="W1651" s="18">
        <v>0</v>
      </c>
      <c r="X1651" s="18">
        <v>0</v>
      </c>
      <c r="Y1651" s="18">
        <v>0</v>
      </c>
      <c r="Z1651" s="18">
        <v>0</v>
      </c>
      <c r="AA1651" s="18">
        <v>0</v>
      </c>
      <c r="AB1651" s="18">
        <v>0</v>
      </c>
      <c r="AC1651" s="18">
        <v>0</v>
      </c>
      <c r="AD1651" s="18">
        <v>0</v>
      </c>
      <c r="AE1651" s="18">
        <v>0</v>
      </c>
      <c r="AF1651" s="18">
        <v>0</v>
      </c>
      <c r="AG1651" s="18">
        <v>0</v>
      </c>
      <c r="AH1651" s="18">
        <v>0</v>
      </c>
      <c r="AI1651" s="18">
        <v>0</v>
      </c>
      <c r="AJ1651" s="18">
        <v>0</v>
      </c>
      <c r="AK1651" s="18">
        <v>0</v>
      </c>
      <c r="AL1651" s="18">
        <v>0</v>
      </c>
      <c r="AM1651" s="18">
        <v>0</v>
      </c>
      <c r="AN1651" s="18">
        <v>0</v>
      </c>
      <c r="AO1651" s="18">
        <v>0</v>
      </c>
      <c r="AP1651" s="18">
        <v>0</v>
      </c>
      <c r="AQ1651" s="18">
        <v>0</v>
      </c>
      <c r="AR1651" s="18">
        <v>0</v>
      </c>
      <c r="AS1651" s="18">
        <v>0</v>
      </c>
      <c r="AT1651" s="18">
        <v>0</v>
      </c>
      <c r="AU1651" s="18">
        <v>0</v>
      </c>
      <c r="AV1651" s="18">
        <v>0</v>
      </c>
      <c r="AW1651" s="18">
        <v>0</v>
      </c>
      <c r="AX1651" s="18">
        <v>0</v>
      </c>
      <c r="AY1651" s="18">
        <v>0</v>
      </c>
      <c r="AZ1651" s="18">
        <v>0</v>
      </c>
      <c r="BA1651" s="18">
        <v>0.38220605254173279</v>
      </c>
      <c r="BB1651" s="18">
        <v>1.9380617141723633</v>
      </c>
      <c r="BC1651" s="18">
        <v>1.6015679836273193</v>
      </c>
      <c r="BD1651" s="18">
        <v>1.7396312952041626</v>
      </c>
      <c r="BE1651" s="18">
        <v>1.8882524967193604</v>
      </c>
      <c r="BF1651" s="18">
        <v>1.5661225318908691</v>
      </c>
      <c r="BG1651" s="18">
        <v>1.7630454301834106</v>
      </c>
      <c r="BH1651" s="18">
        <v>1.8307334184646606</v>
      </c>
      <c r="BI1651" s="18">
        <v>1.4740222692489624</v>
      </c>
      <c r="BJ1651" s="18">
        <v>1.5045949220657349</v>
      </c>
      <c r="BK1651" s="18">
        <v>1.176826000213623</v>
      </c>
      <c r="BL1651" s="18">
        <v>1.2360334396362305</v>
      </c>
      <c r="BM1651" s="18">
        <v>1.2936785221099854</v>
      </c>
      <c r="BN1651" s="18">
        <v>1.0394614934921265</v>
      </c>
      <c r="BO1651" s="18">
        <v>1.1319307088851929</v>
      </c>
    </row>
    <row r="1652" spans="1:67" outlineLevel="2">
      <c r="B1652" s="14" t="s">
        <v>326</v>
      </c>
      <c r="E1652" s="178"/>
      <c r="F1652" s="178"/>
      <c r="L1652" s="2">
        <f t="shared" ref="L1652:BO1652" si="790">IF(L$10&lt;$C1648,0,$F1648*L1651*(1+$I1648)^(L$10-$E$1382))</f>
        <v>0</v>
      </c>
      <c r="M1652" s="2">
        <f t="shared" si="790"/>
        <v>0</v>
      </c>
      <c r="N1652" s="2">
        <f t="shared" si="790"/>
        <v>0</v>
      </c>
      <c r="O1652" s="2">
        <f t="shared" si="790"/>
        <v>0</v>
      </c>
      <c r="P1652" s="2">
        <f t="shared" si="790"/>
        <v>0</v>
      </c>
      <c r="Q1652" s="2">
        <f t="shared" si="790"/>
        <v>0</v>
      </c>
      <c r="R1652" s="2">
        <f t="shared" si="790"/>
        <v>0</v>
      </c>
      <c r="S1652" s="2">
        <f t="shared" si="790"/>
        <v>0</v>
      </c>
      <c r="T1652" s="2">
        <f t="shared" si="790"/>
        <v>0</v>
      </c>
      <c r="U1652" s="2">
        <f t="shared" si="790"/>
        <v>0</v>
      </c>
      <c r="V1652" s="2">
        <f t="shared" si="790"/>
        <v>0</v>
      </c>
      <c r="W1652" s="2">
        <f t="shared" si="790"/>
        <v>0</v>
      </c>
      <c r="X1652" s="2">
        <f t="shared" si="790"/>
        <v>0</v>
      </c>
      <c r="Y1652" s="2">
        <f t="shared" si="790"/>
        <v>0</v>
      </c>
      <c r="Z1652" s="2">
        <f t="shared" si="790"/>
        <v>0</v>
      </c>
      <c r="AA1652" s="2">
        <f t="shared" si="790"/>
        <v>0</v>
      </c>
      <c r="AB1652" s="2">
        <f t="shared" si="790"/>
        <v>0</v>
      </c>
      <c r="AC1652" s="2">
        <f t="shared" si="790"/>
        <v>0</v>
      </c>
      <c r="AD1652" s="2">
        <f t="shared" si="790"/>
        <v>0</v>
      </c>
      <c r="AE1652" s="2">
        <f t="shared" si="790"/>
        <v>0</v>
      </c>
      <c r="AF1652" s="2">
        <f t="shared" si="790"/>
        <v>0</v>
      </c>
      <c r="AG1652" s="2">
        <f t="shared" si="790"/>
        <v>0</v>
      </c>
      <c r="AH1652" s="2">
        <f t="shared" si="790"/>
        <v>0</v>
      </c>
      <c r="AI1652" s="2">
        <f t="shared" si="790"/>
        <v>0</v>
      </c>
      <c r="AJ1652" s="2">
        <f t="shared" si="790"/>
        <v>0</v>
      </c>
      <c r="AK1652" s="2">
        <f t="shared" si="790"/>
        <v>0</v>
      </c>
      <c r="AL1652" s="2">
        <f t="shared" si="790"/>
        <v>0</v>
      </c>
      <c r="AM1652" s="2">
        <f t="shared" si="790"/>
        <v>0</v>
      </c>
      <c r="AN1652" s="2">
        <f t="shared" si="790"/>
        <v>0</v>
      </c>
      <c r="AO1652" s="2">
        <f t="shared" si="790"/>
        <v>0</v>
      </c>
      <c r="AP1652" s="2">
        <f t="shared" si="790"/>
        <v>0</v>
      </c>
      <c r="AQ1652" s="2">
        <f t="shared" si="790"/>
        <v>0</v>
      </c>
      <c r="AR1652" s="2">
        <f t="shared" si="790"/>
        <v>0</v>
      </c>
      <c r="AS1652" s="2">
        <f t="shared" si="790"/>
        <v>0</v>
      </c>
      <c r="AT1652" s="2">
        <f t="shared" si="790"/>
        <v>0</v>
      </c>
      <c r="AU1652" s="2">
        <f t="shared" si="790"/>
        <v>0</v>
      </c>
      <c r="AV1652" s="2">
        <f t="shared" si="790"/>
        <v>0</v>
      </c>
      <c r="AW1652" s="2">
        <f t="shared" si="790"/>
        <v>0</v>
      </c>
      <c r="AX1652" s="2">
        <f t="shared" si="790"/>
        <v>0</v>
      </c>
      <c r="AY1652" s="2">
        <f t="shared" si="790"/>
        <v>0</v>
      </c>
      <c r="AZ1652" s="2">
        <f t="shared" si="790"/>
        <v>0</v>
      </c>
      <c r="BA1652" s="2">
        <f t="shared" si="790"/>
        <v>5.9116995906682819</v>
      </c>
      <c r="BB1652" s="2">
        <f t="shared" si="790"/>
        <v>30.72601684438111</v>
      </c>
      <c r="BC1652" s="2">
        <f t="shared" si="790"/>
        <v>26.026028786680548</v>
      </c>
      <c r="BD1652" s="2">
        <f t="shared" si="790"/>
        <v>28.976345054218228</v>
      </c>
      <c r="BE1652" s="2">
        <f t="shared" si="790"/>
        <v>32.238165895496934</v>
      </c>
      <c r="BF1652" s="2">
        <f t="shared" si="790"/>
        <v>27.406896607090424</v>
      </c>
      <c r="BG1652" s="2">
        <f t="shared" si="790"/>
        <v>31.624341586037019</v>
      </c>
      <c r="BH1652" s="2">
        <f t="shared" si="790"/>
        <v>33.659446000088991</v>
      </c>
      <c r="BI1652" s="2">
        <f t="shared" si="790"/>
        <v>27.778562288840199</v>
      </c>
      <c r="BJ1652" s="2">
        <f t="shared" si="790"/>
        <v>29.063584553546413</v>
      </c>
      <c r="BK1652" s="2">
        <f t="shared" si="790"/>
        <v>23.300524943244039</v>
      </c>
      <c r="BL1652" s="2">
        <f t="shared" si="790"/>
        <v>25.084620568667116</v>
      </c>
      <c r="BM1652" s="2">
        <f t="shared" si="790"/>
        <v>26.910858290675723</v>
      </c>
      <c r="BN1652" s="2">
        <f t="shared" si="790"/>
        <v>22.163250362204472</v>
      </c>
      <c r="BO1652" s="2">
        <f t="shared" si="790"/>
        <v>24.738237488378058</v>
      </c>
    </row>
    <row r="1653" spans="1:67" outlineLevel="2">
      <c r="B1653" s="14"/>
      <c r="E1653" s="178"/>
      <c r="F1653" s="178"/>
    </row>
    <row r="1654" spans="1:67" outlineLevel="2">
      <c r="B1654" s="14" t="s">
        <v>17</v>
      </c>
      <c r="E1654" s="178"/>
      <c r="F1654" s="178"/>
      <c r="I1654" s="196" t="s">
        <v>548</v>
      </c>
      <c r="L1654" s="2">
        <f t="shared" ref="L1654:BO1654" si="791">SUM(L1649,L1652)</f>
        <v>0</v>
      </c>
      <c r="M1654" s="2">
        <f t="shared" si="791"/>
        <v>0</v>
      </c>
      <c r="N1654" s="2">
        <f t="shared" si="791"/>
        <v>0</v>
      </c>
      <c r="O1654" s="2">
        <f t="shared" si="791"/>
        <v>0</v>
      </c>
      <c r="P1654" s="2">
        <f t="shared" si="791"/>
        <v>0</v>
      </c>
      <c r="Q1654" s="2">
        <f t="shared" si="791"/>
        <v>0</v>
      </c>
      <c r="R1654" s="2">
        <f t="shared" si="791"/>
        <v>0</v>
      </c>
      <c r="S1654" s="2">
        <f t="shared" si="791"/>
        <v>0</v>
      </c>
      <c r="T1654" s="2">
        <f t="shared" si="791"/>
        <v>0</v>
      </c>
      <c r="U1654" s="2">
        <f t="shared" si="791"/>
        <v>0</v>
      </c>
      <c r="V1654" s="2">
        <f t="shared" si="791"/>
        <v>0</v>
      </c>
      <c r="W1654" s="2">
        <f t="shared" si="791"/>
        <v>0</v>
      </c>
      <c r="X1654" s="2">
        <f t="shared" si="791"/>
        <v>0</v>
      </c>
      <c r="Y1654" s="2">
        <f t="shared" si="791"/>
        <v>0</v>
      </c>
      <c r="Z1654" s="2">
        <f t="shared" si="791"/>
        <v>0</v>
      </c>
      <c r="AA1654" s="2">
        <f t="shared" si="791"/>
        <v>0</v>
      </c>
      <c r="AB1654" s="2">
        <f t="shared" si="791"/>
        <v>0</v>
      </c>
      <c r="AC1654" s="2">
        <f t="shared" si="791"/>
        <v>0</v>
      </c>
      <c r="AD1654" s="2">
        <f t="shared" si="791"/>
        <v>0</v>
      </c>
      <c r="AE1654" s="2">
        <f t="shared" si="791"/>
        <v>0</v>
      </c>
      <c r="AF1654" s="2">
        <f t="shared" si="791"/>
        <v>0</v>
      </c>
      <c r="AG1654" s="2">
        <f t="shared" si="791"/>
        <v>0</v>
      </c>
      <c r="AH1654" s="2">
        <f t="shared" si="791"/>
        <v>0</v>
      </c>
      <c r="AI1654" s="2">
        <f t="shared" si="791"/>
        <v>0</v>
      </c>
      <c r="AJ1654" s="2">
        <f t="shared" si="791"/>
        <v>0</v>
      </c>
      <c r="AK1654" s="2">
        <f t="shared" si="791"/>
        <v>0</v>
      </c>
      <c r="AL1654" s="2">
        <f t="shared" si="791"/>
        <v>0</v>
      </c>
      <c r="AM1654" s="2">
        <f t="shared" si="791"/>
        <v>0</v>
      </c>
      <c r="AN1654" s="2">
        <f t="shared" si="791"/>
        <v>0</v>
      </c>
      <c r="AO1654" s="2">
        <f t="shared" si="791"/>
        <v>0</v>
      </c>
      <c r="AP1654" s="2">
        <f t="shared" si="791"/>
        <v>0</v>
      </c>
      <c r="AQ1654" s="2">
        <f t="shared" si="791"/>
        <v>0</v>
      </c>
      <c r="AR1654" s="2">
        <f t="shared" si="791"/>
        <v>0</v>
      </c>
      <c r="AS1654" s="2">
        <f t="shared" si="791"/>
        <v>0</v>
      </c>
      <c r="AT1654" s="2">
        <f t="shared" si="791"/>
        <v>0</v>
      </c>
      <c r="AU1654" s="2">
        <f t="shared" si="791"/>
        <v>0</v>
      </c>
      <c r="AV1654" s="2">
        <f t="shared" si="791"/>
        <v>0</v>
      </c>
      <c r="AW1654" s="2">
        <f t="shared" si="791"/>
        <v>0</v>
      </c>
      <c r="AX1654" s="2">
        <f t="shared" si="791"/>
        <v>0</v>
      </c>
      <c r="AY1654" s="2">
        <f t="shared" si="791"/>
        <v>0</v>
      </c>
      <c r="AZ1654" s="2">
        <f t="shared" si="791"/>
        <v>0</v>
      </c>
      <c r="BA1654" s="2">
        <f t="shared" si="791"/>
        <v>134.70667167046966</v>
      </c>
      <c r="BB1654" s="2">
        <f t="shared" si="791"/>
        <v>1585.0943694042421</v>
      </c>
      <c r="BC1654" s="2">
        <f t="shared" si="791"/>
        <v>1619.2535901605381</v>
      </c>
      <c r="BD1654" s="2">
        <f t="shared" si="791"/>
        <v>1662.0345954624217</v>
      </c>
      <c r="BE1654" s="2">
        <f t="shared" si="791"/>
        <v>1706.1228725639057</v>
      </c>
      <c r="BF1654" s="2">
        <f t="shared" si="791"/>
        <v>1743.1387209422091</v>
      </c>
      <c r="BG1654" s="2">
        <f t="shared" si="791"/>
        <v>1790.2494615295341</v>
      </c>
      <c r="BH1654" s="2">
        <f t="shared" si="791"/>
        <v>1836.2501939421732</v>
      </c>
      <c r="BI1654" s="2">
        <f t="shared" si="791"/>
        <v>1875.4340789294763</v>
      </c>
      <c r="BJ1654" s="2">
        <f t="shared" si="791"/>
        <v>1922.9104891101986</v>
      </c>
      <c r="BK1654" s="2">
        <f t="shared" si="791"/>
        <v>1964.4936021138126</v>
      </c>
      <c r="BL1654" s="2">
        <f t="shared" si="791"/>
        <v>2014.8075246684996</v>
      </c>
      <c r="BM1654" s="2">
        <f t="shared" si="791"/>
        <v>2066.3768349930037</v>
      </c>
      <c r="BN1654" s="2">
        <f t="shared" si="791"/>
        <v>2112.6158764820907</v>
      </c>
      <c r="BO1654" s="2">
        <f t="shared" si="791"/>
        <v>2167.4521792612613</v>
      </c>
    </row>
    <row r="1655" spans="1:67" outlineLevel="2">
      <c r="B1655" s="14"/>
      <c r="E1655" s="178"/>
      <c r="F1655" s="178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</row>
    <row r="1656" spans="1:67" outlineLevel="1">
      <c r="A1656">
        <f>+A1648+1</f>
        <v>35</v>
      </c>
      <c r="B1656" s="13" t="s">
        <v>547</v>
      </c>
      <c r="C1656" s="159">
        <v>2054</v>
      </c>
      <c r="D1656" s="159">
        <v>12</v>
      </c>
      <c r="E1656" s="194">
        <v>551</v>
      </c>
      <c r="F1656" s="195">
        <v>5.62</v>
      </c>
      <c r="G1656" s="159">
        <v>25</v>
      </c>
      <c r="H1656" s="59">
        <f>(DATE(C1656,12,31)-DATE(C1656,D1656,1)+1)/365</f>
        <v>8.4931506849315067E-2</v>
      </c>
      <c r="I1656" s="177">
        <f>+$C$7</f>
        <v>2.5000000000000001E-2</v>
      </c>
      <c r="J1656" s="2">
        <f>NPV($C$4,M1656:BO1656)+L1656</f>
        <v>910.65144829017129</v>
      </c>
      <c r="L1656" s="2">
        <f>+L1662</f>
        <v>0</v>
      </c>
      <c r="M1656" s="2">
        <f t="shared" ref="M1656:BO1656" si="792">+M1662</f>
        <v>0</v>
      </c>
      <c r="N1656" s="2">
        <f t="shared" si="792"/>
        <v>0</v>
      </c>
      <c r="O1656" s="2">
        <f t="shared" si="792"/>
        <v>0</v>
      </c>
      <c r="P1656" s="2">
        <f t="shared" si="792"/>
        <v>0</v>
      </c>
      <c r="Q1656" s="2">
        <f t="shared" si="792"/>
        <v>0</v>
      </c>
      <c r="R1656" s="2">
        <f t="shared" si="792"/>
        <v>0</v>
      </c>
      <c r="S1656" s="2">
        <f t="shared" si="792"/>
        <v>0</v>
      </c>
      <c r="T1656" s="2">
        <f t="shared" si="792"/>
        <v>0</v>
      </c>
      <c r="U1656" s="2">
        <f t="shared" si="792"/>
        <v>0</v>
      </c>
      <c r="V1656" s="2">
        <f t="shared" si="792"/>
        <v>0</v>
      </c>
      <c r="W1656" s="2">
        <f t="shared" si="792"/>
        <v>0</v>
      </c>
      <c r="X1656" s="2">
        <f t="shared" si="792"/>
        <v>0</v>
      </c>
      <c r="Y1656" s="2">
        <f t="shared" si="792"/>
        <v>0</v>
      </c>
      <c r="Z1656" s="2">
        <f t="shared" si="792"/>
        <v>0</v>
      </c>
      <c r="AA1656" s="2">
        <f t="shared" si="792"/>
        <v>0</v>
      </c>
      <c r="AB1656" s="2">
        <f t="shared" si="792"/>
        <v>0</v>
      </c>
      <c r="AC1656" s="2">
        <f t="shared" si="792"/>
        <v>0</v>
      </c>
      <c r="AD1656" s="2">
        <f t="shared" si="792"/>
        <v>0</v>
      </c>
      <c r="AE1656" s="2">
        <f t="shared" si="792"/>
        <v>0</v>
      </c>
      <c r="AF1656" s="2">
        <f t="shared" si="792"/>
        <v>0</v>
      </c>
      <c r="AG1656" s="2">
        <f t="shared" si="792"/>
        <v>0</v>
      </c>
      <c r="AH1656" s="2">
        <f t="shared" si="792"/>
        <v>0</v>
      </c>
      <c r="AI1656" s="2">
        <f t="shared" si="792"/>
        <v>0</v>
      </c>
      <c r="AJ1656" s="2">
        <f t="shared" si="792"/>
        <v>0</v>
      </c>
      <c r="AK1656" s="2">
        <f t="shared" si="792"/>
        <v>0</v>
      </c>
      <c r="AL1656" s="2">
        <f t="shared" si="792"/>
        <v>0</v>
      </c>
      <c r="AM1656" s="2">
        <f t="shared" si="792"/>
        <v>0</v>
      </c>
      <c r="AN1656" s="2">
        <f t="shared" si="792"/>
        <v>0</v>
      </c>
      <c r="AO1656" s="2">
        <f t="shared" si="792"/>
        <v>0</v>
      </c>
      <c r="AP1656" s="2">
        <f t="shared" si="792"/>
        <v>0</v>
      </c>
      <c r="AQ1656" s="2">
        <f t="shared" si="792"/>
        <v>0</v>
      </c>
      <c r="AR1656" s="2">
        <f t="shared" si="792"/>
        <v>0</v>
      </c>
      <c r="AS1656" s="2">
        <f t="shared" si="792"/>
        <v>0</v>
      </c>
      <c r="AT1656" s="2">
        <f t="shared" si="792"/>
        <v>0</v>
      </c>
      <c r="AU1656" s="2">
        <f t="shared" si="792"/>
        <v>0</v>
      </c>
      <c r="AV1656" s="2">
        <f t="shared" si="792"/>
        <v>0</v>
      </c>
      <c r="AW1656" s="2">
        <f t="shared" si="792"/>
        <v>0</v>
      </c>
      <c r="AX1656" s="2">
        <f t="shared" si="792"/>
        <v>0</v>
      </c>
      <c r="AY1656" s="2">
        <f t="shared" si="792"/>
        <v>0</v>
      </c>
      <c r="AZ1656" s="2">
        <f t="shared" si="792"/>
        <v>0</v>
      </c>
      <c r="BA1656" s="2">
        <f t="shared" si="792"/>
        <v>0</v>
      </c>
      <c r="BB1656" s="2">
        <f t="shared" si="792"/>
        <v>138.18914400942154</v>
      </c>
      <c r="BC1656" s="2">
        <f t="shared" si="792"/>
        <v>1627.9497643588325</v>
      </c>
      <c r="BD1656" s="2">
        <f t="shared" si="792"/>
        <v>1671.2224221167332</v>
      </c>
      <c r="BE1656" s="2">
        <f t="shared" si="792"/>
        <v>1713.8410669919244</v>
      </c>
      <c r="BF1656" s="2">
        <f t="shared" si="792"/>
        <v>1753.608700730706</v>
      </c>
      <c r="BG1656" s="2">
        <f t="shared" si="792"/>
        <v>1802.1738753157706</v>
      </c>
      <c r="BH1656" s="2">
        <f t="shared" si="792"/>
        <v>1849.1743995854888</v>
      </c>
      <c r="BI1656" s="2">
        <f t="shared" si="792"/>
        <v>1887.3959999699803</v>
      </c>
      <c r="BJ1656" s="2">
        <f t="shared" si="792"/>
        <v>1935.8681852385114</v>
      </c>
      <c r="BK1656" s="2">
        <f t="shared" si="792"/>
        <v>1974.5915555496074</v>
      </c>
      <c r="BL1656" s="2">
        <f t="shared" si="792"/>
        <v>2025.6357917925882</v>
      </c>
      <c r="BM1656" s="2">
        <f t="shared" si="792"/>
        <v>2078.5514955259696</v>
      </c>
      <c r="BN1656" s="2">
        <f t="shared" si="792"/>
        <v>2121.9230037585794</v>
      </c>
      <c r="BO1656" s="2">
        <f t="shared" si="792"/>
        <v>2177.661241355007</v>
      </c>
    </row>
    <row r="1657" spans="1:67" outlineLevel="2">
      <c r="B1657" s="14" t="s">
        <v>324</v>
      </c>
      <c r="E1657" s="178"/>
      <c r="F1657" s="178"/>
      <c r="L1657" s="2">
        <f t="shared" ref="L1657:BO1657" si="793">IF(OR(L$10&lt;$C1656,L$10&gt;$C1656+$G1656),0,IF(L$10=$C1656,$E1656*(1+$I1656)^(L$10-$E$1382)*$H1656,IF(L$10=$C1656+$G1656,$E1656*(1+$I1656)^(L$10-$E$1382)*(1-$H1656),$E1656*(1+$I1656)^(L$10-$E$1382))))</f>
        <v>0</v>
      </c>
      <c r="M1657" s="2">
        <f t="shared" si="793"/>
        <v>0</v>
      </c>
      <c r="N1657" s="2">
        <f t="shared" si="793"/>
        <v>0</v>
      </c>
      <c r="O1657" s="2">
        <f t="shared" si="793"/>
        <v>0</v>
      </c>
      <c r="P1657" s="2">
        <f t="shared" si="793"/>
        <v>0</v>
      </c>
      <c r="Q1657" s="2">
        <f t="shared" si="793"/>
        <v>0</v>
      </c>
      <c r="R1657" s="2">
        <f t="shared" si="793"/>
        <v>0</v>
      </c>
      <c r="S1657" s="2">
        <f t="shared" si="793"/>
        <v>0</v>
      </c>
      <c r="T1657" s="2">
        <f t="shared" si="793"/>
        <v>0</v>
      </c>
      <c r="U1657" s="2">
        <f t="shared" si="793"/>
        <v>0</v>
      </c>
      <c r="V1657" s="2">
        <f t="shared" si="793"/>
        <v>0</v>
      </c>
      <c r="W1657" s="2">
        <f t="shared" si="793"/>
        <v>0</v>
      </c>
      <c r="X1657" s="2">
        <f t="shared" si="793"/>
        <v>0</v>
      </c>
      <c r="Y1657" s="2">
        <f t="shared" si="793"/>
        <v>0</v>
      </c>
      <c r="Z1657" s="2">
        <f t="shared" si="793"/>
        <v>0</v>
      </c>
      <c r="AA1657" s="2">
        <f t="shared" si="793"/>
        <v>0</v>
      </c>
      <c r="AB1657" s="2">
        <f t="shared" si="793"/>
        <v>0</v>
      </c>
      <c r="AC1657" s="2">
        <f t="shared" si="793"/>
        <v>0</v>
      </c>
      <c r="AD1657" s="2">
        <f t="shared" si="793"/>
        <v>0</v>
      </c>
      <c r="AE1657" s="2">
        <f t="shared" si="793"/>
        <v>0</v>
      </c>
      <c r="AF1657" s="2">
        <f t="shared" si="793"/>
        <v>0</v>
      </c>
      <c r="AG1657" s="2">
        <f t="shared" si="793"/>
        <v>0</v>
      </c>
      <c r="AH1657" s="2">
        <f t="shared" si="793"/>
        <v>0</v>
      </c>
      <c r="AI1657" s="2">
        <f t="shared" si="793"/>
        <v>0</v>
      </c>
      <c r="AJ1657" s="2">
        <f t="shared" si="793"/>
        <v>0</v>
      </c>
      <c r="AK1657" s="2">
        <f t="shared" si="793"/>
        <v>0</v>
      </c>
      <c r="AL1657" s="2">
        <f t="shared" si="793"/>
        <v>0</v>
      </c>
      <c r="AM1657" s="2">
        <f t="shared" si="793"/>
        <v>0</v>
      </c>
      <c r="AN1657" s="2">
        <f t="shared" si="793"/>
        <v>0</v>
      </c>
      <c r="AO1657" s="2">
        <f t="shared" si="793"/>
        <v>0</v>
      </c>
      <c r="AP1657" s="2">
        <f t="shared" si="793"/>
        <v>0</v>
      </c>
      <c r="AQ1657" s="2">
        <f t="shared" si="793"/>
        <v>0</v>
      </c>
      <c r="AR1657" s="2">
        <f t="shared" si="793"/>
        <v>0</v>
      </c>
      <c r="AS1657" s="2">
        <f t="shared" si="793"/>
        <v>0</v>
      </c>
      <c r="AT1657" s="2">
        <f t="shared" si="793"/>
        <v>0</v>
      </c>
      <c r="AU1657" s="2">
        <f t="shared" si="793"/>
        <v>0</v>
      </c>
      <c r="AV1657" s="2">
        <f t="shared" si="793"/>
        <v>0</v>
      </c>
      <c r="AW1657" s="2">
        <f t="shared" si="793"/>
        <v>0</v>
      </c>
      <c r="AX1657" s="2">
        <f t="shared" si="793"/>
        <v>0</v>
      </c>
      <c r="AY1657" s="2">
        <f t="shared" si="793"/>
        <v>0</v>
      </c>
      <c r="AZ1657" s="2">
        <f t="shared" si="793"/>
        <v>0</v>
      </c>
      <c r="BA1657" s="2">
        <f t="shared" si="793"/>
        <v>0</v>
      </c>
      <c r="BB1657" s="2">
        <f t="shared" si="793"/>
        <v>132.01484638179642</v>
      </c>
      <c r="BC1657" s="2">
        <f t="shared" si="793"/>
        <v>1593.2275613738575</v>
      </c>
      <c r="BD1657" s="2">
        <f t="shared" si="793"/>
        <v>1633.0582504082035</v>
      </c>
      <c r="BE1657" s="2">
        <f t="shared" si="793"/>
        <v>1673.8847066684089</v>
      </c>
      <c r="BF1657" s="2">
        <f t="shared" si="793"/>
        <v>1715.7318243351187</v>
      </c>
      <c r="BG1657" s="2">
        <f t="shared" si="793"/>
        <v>1758.6251199434971</v>
      </c>
      <c r="BH1657" s="2">
        <f t="shared" si="793"/>
        <v>1802.5907479420841</v>
      </c>
      <c r="BI1657" s="2">
        <f t="shared" si="793"/>
        <v>1847.6555166406361</v>
      </c>
      <c r="BJ1657" s="2">
        <f t="shared" si="793"/>
        <v>1893.8469045566521</v>
      </c>
      <c r="BK1657" s="2">
        <f t="shared" si="793"/>
        <v>1941.1930771705686</v>
      </c>
      <c r="BL1657" s="2">
        <f t="shared" si="793"/>
        <v>1989.7229040998325</v>
      </c>
      <c r="BM1657" s="2">
        <f t="shared" si="793"/>
        <v>2039.4659767023281</v>
      </c>
      <c r="BN1657" s="2">
        <f t="shared" si="793"/>
        <v>2090.4526261198862</v>
      </c>
      <c r="BO1657" s="2">
        <f t="shared" si="793"/>
        <v>2142.7139417728831</v>
      </c>
    </row>
    <row r="1658" spans="1:67" outlineLevel="2">
      <c r="B1658" s="14"/>
      <c r="E1658" s="178"/>
      <c r="F1658" s="178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</row>
    <row r="1659" spans="1:67" outlineLevel="2">
      <c r="B1659" s="15" t="s">
        <v>325</v>
      </c>
      <c r="E1659" s="178"/>
      <c r="F1659" s="178"/>
      <c r="L1659" s="18">
        <v>0</v>
      </c>
      <c r="M1659" s="18">
        <v>0</v>
      </c>
      <c r="N1659" s="18">
        <v>0</v>
      </c>
      <c r="O1659" s="18">
        <v>0</v>
      </c>
      <c r="P1659" s="18">
        <v>0</v>
      </c>
      <c r="Q1659" s="18">
        <v>0</v>
      </c>
      <c r="R1659" s="18">
        <v>0</v>
      </c>
      <c r="S1659" s="18">
        <v>0</v>
      </c>
      <c r="T1659" s="18">
        <v>0</v>
      </c>
      <c r="U1659" s="18">
        <v>0</v>
      </c>
      <c r="V1659" s="18">
        <v>0</v>
      </c>
      <c r="W1659" s="18">
        <v>0</v>
      </c>
      <c r="X1659" s="18">
        <v>0</v>
      </c>
      <c r="Y1659" s="18">
        <v>0</v>
      </c>
      <c r="Z1659" s="18">
        <v>0</v>
      </c>
      <c r="AA1659" s="18">
        <v>0</v>
      </c>
      <c r="AB1659" s="18">
        <v>0</v>
      </c>
      <c r="AC1659" s="18">
        <v>0</v>
      </c>
      <c r="AD1659" s="18">
        <v>0</v>
      </c>
      <c r="AE1659" s="18">
        <v>0</v>
      </c>
      <c r="AF1659" s="18">
        <v>0</v>
      </c>
      <c r="AG1659" s="18">
        <v>0</v>
      </c>
      <c r="AH1659" s="18">
        <v>0</v>
      </c>
      <c r="AI1659" s="18">
        <v>0</v>
      </c>
      <c r="AJ1659" s="18">
        <v>0</v>
      </c>
      <c r="AK1659" s="18">
        <v>0</v>
      </c>
      <c r="AL1659" s="18">
        <v>0</v>
      </c>
      <c r="AM1659" s="18">
        <v>0</v>
      </c>
      <c r="AN1659" s="18">
        <v>0</v>
      </c>
      <c r="AO1659" s="18">
        <v>0</v>
      </c>
      <c r="AP1659" s="18">
        <v>0</v>
      </c>
      <c r="AQ1659" s="18">
        <v>0</v>
      </c>
      <c r="AR1659" s="18">
        <v>0</v>
      </c>
      <c r="AS1659" s="18">
        <v>0</v>
      </c>
      <c r="AT1659" s="18">
        <v>0</v>
      </c>
      <c r="AU1659" s="18">
        <v>0</v>
      </c>
      <c r="AV1659" s="18">
        <v>0</v>
      </c>
      <c r="AW1659" s="18">
        <v>0</v>
      </c>
      <c r="AX1659" s="18">
        <v>0</v>
      </c>
      <c r="AY1659" s="18">
        <v>0</v>
      </c>
      <c r="AZ1659" s="18">
        <v>0</v>
      </c>
      <c r="BA1659" s="18">
        <v>0</v>
      </c>
      <c r="BB1659" s="18">
        <v>0.38944748044013977</v>
      </c>
      <c r="BC1659" s="18">
        <v>2.1367058753967285</v>
      </c>
      <c r="BD1659" s="18">
        <v>2.291234016418457</v>
      </c>
      <c r="BE1659" s="18">
        <v>2.3403222560882568</v>
      </c>
      <c r="BF1659" s="18">
        <v>2.1644124984741211</v>
      </c>
      <c r="BG1659" s="18">
        <v>2.4278271198272705</v>
      </c>
      <c r="BH1659" s="18">
        <v>2.5336794853210449</v>
      </c>
      <c r="BI1659" s="18">
        <v>2.1087613105773926</v>
      </c>
      <c r="BJ1659" s="18">
        <v>2.1754028797149658</v>
      </c>
      <c r="BK1659" s="18">
        <v>1.6868374347686768</v>
      </c>
      <c r="BL1659" s="18">
        <v>1.7695914506912231</v>
      </c>
      <c r="BM1659" s="18">
        <v>1.8789477348327637</v>
      </c>
      <c r="BN1659" s="18">
        <v>1.4759678840637207</v>
      </c>
      <c r="BO1659" s="18">
        <v>1.5990598201751709</v>
      </c>
    </row>
    <row r="1660" spans="1:67" outlineLevel="2">
      <c r="B1660" s="14" t="s">
        <v>326</v>
      </c>
      <c r="E1660" s="178"/>
      <c r="F1660" s="178"/>
      <c r="L1660" s="2">
        <f t="shared" ref="L1660:BO1660" si="794">IF(L$10&lt;$C1656,0,$F1656*L1659*(1+$I1656)^(L$10-$E$1382))</f>
        <v>0</v>
      </c>
      <c r="M1660" s="2">
        <f t="shared" si="794"/>
        <v>0</v>
      </c>
      <c r="N1660" s="2">
        <f t="shared" si="794"/>
        <v>0</v>
      </c>
      <c r="O1660" s="2">
        <f t="shared" si="794"/>
        <v>0</v>
      </c>
      <c r="P1660" s="2">
        <f t="shared" si="794"/>
        <v>0</v>
      </c>
      <c r="Q1660" s="2">
        <f t="shared" si="794"/>
        <v>0</v>
      </c>
      <c r="R1660" s="2">
        <f t="shared" si="794"/>
        <v>0</v>
      </c>
      <c r="S1660" s="2">
        <f t="shared" si="794"/>
        <v>0</v>
      </c>
      <c r="T1660" s="2">
        <f t="shared" si="794"/>
        <v>0</v>
      </c>
      <c r="U1660" s="2">
        <f t="shared" si="794"/>
        <v>0</v>
      </c>
      <c r="V1660" s="2">
        <f t="shared" si="794"/>
        <v>0</v>
      </c>
      <c r="W1660" s="2">
        <f t="shared" si="794"/>
        <v>0</v>
      </c>
      <c r="X1660" s="2">
        <f t="shared" si="794"/>
        <v>0</v>
      </c>
      <c r="Y1660" s="2">
        <f t="shared" si="794"/>
        <v>0</v>
      </c>
      <c r="Z1660" s="2">
        <f t="shared" si="794"/>
        <v>0</v>
      </c>
      <c r="AA1660" s="2">
        <f t="shared" si="794"/>
        <v>0</v>
      </c>
      <c r="AB1660" s="2">
        <f t="shared" si="794"/>
        <v>0</v>
      </c>
      <c r="AC1660" s="2">
        <f t="shared" si="794"/>
        <v>0</v>
      </c>
      <c r="AD1660" s="2">
        <f t="shared" si="794"/>
        <v>0</v>
      </c>
      <c r="AE1660" s="2">
        <f t="shared" si="794"/>
        <v>0</v>
      </c>
      <c r="AF1660" s="2">
        <f t="shared" si="794"/>
        <v>0</v>
      </c>
      <c r="AG1660" s="2">
        <f t="shared" si="794"/>
        <v>0</v>
      </c>
      <c r="AH1660" s="2">
        <f t="shared" si="794"/>
        <v>0</v>
      </c>
      <c r="AI1660" s="2">
        <f t="shared" si="794"/>
        <v>0</v>
      </c>
      <c r="AJ1660" s="2">
        <f t="shared" si="794"/>
        <v>0</v>
      </c>
      <c r="AK1660" s="2">
        <f t="shared" si="794"/>
        <v>0</v>
      </c>
      <c r="AL1660" s="2">
        <f t="shared" si="794"/>
        <v>0</v>
      </c>
      <c r="AM1660" s="2">
        <f t="shared" si="794"/>
        <v>0</v>
      </c>
      <c r="AN1660" s="2">
        <f t="shared" si="794"/>
        <v>0</v>
      </c>
      <c r="AO1660" s="2">
        <f t="shared" si="794"/>
        <v>0</v>
      </c>
      <c r="AP1660" s="2">
        <f t="shared" si="794"/>
        <v>0</v>
      </c>
      <c r="AQ1660" s="2">
        <f t="shared" si="794"/>
        <v>0</v>
      </c>
      <c r="AR1660" s="2">
        <f t="shared" si="794"/>
        <v>0</v>
      </c>
      <c r="AS1660" s="2">
        <f t="shared" si="794"/>
        <v>0</v>
      </c>
      <c r="AT1660" s="2">
        <f t="shared" si="794"/>
        <v>0</v>
      </c>
      <c r="AU1660" s="2">
        <f t="shared" si="794"/>
        <v>0</v>
      </c>
      <c r="AV1660" s="2">
        <f t="shared" si="794"/>
        <v>0</v>
      </c>
      <c r="AW1660" s="2">
        <f t="shared" si="794"/>
        <v>0</v>
      </c>
      <c r="AX1660" s="2">
        <f t="shared" si="794"/>
        <v>0</v>
      </c>
      <c r="AY1660" s="2">
        <f t="shared" si="794"/>
        <v>0</v>
      </c>
      <c r="AZ1660" s="2">
        <f t="shared" si="794"/>
        <v>0</v>
      </c>
      <c r="BA1660" s="2">
        <f t="shared" si="794"/>
        <v>0</v>
      </c>
      <c r="BB1660" s="2">
        <f t="shared" si="794"/>
        <v>6.1742976276251325</v>
      </c>
      <c r="BC1660" s="2">
        <f t="shared" si="794"/>
        <v>34.722202984974885</v>
      </c>
      <c r="BD1660" s="2">
        <f t="shared" si="794"/>
        <v>38.164171708529672</v>
      </c>
      <c r="BE1660" s="2">
        <f t="shared" si="794"/>
        <v>39.956360323515689</v>
      </c>
      <c r="BF1660" s="2">
        <f t="shared" si="794"/>
        <v>37.876876395587182</v>
      </c>
      <c r="BG1660" s="2">
        <f t="shared" si="794"/>
        <v>43.54875537227349</v>
      </c>
      <c r="BH1660" s="2">
        <f t="shared" si="794"/>
        <v>46.583651643404572</v>
      </c>
      <c r="BI1660" s="2">
        <f t="shared" si="794"/>
        <v>39.740483329344123</v>
      </c>
      <c r="BJ1660" s="2">
        <f t="shared" si="794"/>
        <v>42.02128068185916</v>
      </c>
      <c r="BK1660" s="2">
        <f t="shared" si="794"/>
        <v>33.39847837903875</v>
      </c>
      <c r="BL1660" s="2">
        <f t="shared" si="794"/>
        <v>35.912887692755746</v>
      </c>
      <c r="BM1660" s="2">
        <f t="shared" si="794"/>
        <v>39.085518823641578</v>
      </c>
      <c r="BN1660" s="2">
        <f t="shared" si="794"/>
        <v>31.470377638693368</v>
      </c>
      <c r="BO1660" s="2">
        <f t="shared" si="794"/>
        <v>34.947299582123712</v>
      </c>
    </row>
    <row r="1661" spans="1:67" outlineLevel="2">
      <c r="B1661" s="14"/>
      <c r="E1661" s="178"/>
      <c r="F1661" s="178"/>
    </row>
    <row r="1662" spans="1:67" outlineLevel="2">
      <c r="B1662" s="14" t="s">
        <v>17</v>
      </c>
      <c r="E1662" s="178"/>
      <c r="F1662" s="178"/>
      <c r="I1662" s="196" t="s">
        <v>548</v>
      </c>
      <c r="L1662" s="2">
        <f t="shared" ref="L1662:BO1662" si="795">SUM(L1657,L1660)</f>
        <v>0</v>
      </c>
      <c r="M1662" s="2">
        <f t="shared" si="795"/>
        <v>0</v>
      </c>
      <c r="N1662" s="2">
        <f t="shared" si="795"/>
        <v>0</v>
      </c>
      <c r="O1662" s="2">
        <f t="shared" si="795"/>
        <v>0</v>
      </c>
      <c r="P1662" s="2">
        <f t="shared" si="795"/>
        <v>0</v>
      </c>
      <c r="Q1662" s="2">
        <f t="shared" si="795"/>
        <v>0</v>
      </c>
      <c r="R1662" s="2">
        <f t="shared" si="795"/>
        <v>0</v>
      </c>
      <c r="S1662" s="2">
        <f t="shared" si="795"/>
        <v>0</v>
      </c>
      <c r="T1662" s="2">
        <f t="shared" si="795"/>
        <v>0</v>
      </c>
      <c r="U1662" s="2">
        <f t="shared" si="795"/>
        <v>0</v>
      </c>
      <c r="V1662" s="2">
        <f t="shared" si="795"/>
        <v>0</v>
      </c>
      <c r="W1662" s="2">
        <f t="shared" si="795"/>
        <v>0</v>
      </c>
      <c r="X1662" s="2">
        <f t="shared" si="795"/>
        <v>0</v>
      </c>
      <c r="Y1662" s="2">
        <f t="shared" si="795"/>
        <v>0</v>
      </c>
      <c r="Z1662" s="2">
        <f t="shared" si="795"/>
        <v>0</v>
      </c>
      <c r="AA1662" s="2">
        <f t="shared" si="795"/>
        <v>0</v>
      </c>
      <c r="AB1662" s="2">
        <f t="shared" si="795"/>
        <v>0</v>
      </c>
      <c r="AC1662" s="2">
        <f t="shared" si="795"/>
        <v>0</v>
      </c>
      <c r="AD1662" s="2">
        <f t="shared" si="795"/>
        <v>0</v>
      </c>
      <c r="AE1662" s="2">
        <f t="shared" si="795"/>
        <v>0</v>
      </c>
      <c r="AF1662" s="2">
        <f t="shared" si="795"/>
        <v>0</v>
      </c>
      <c r="AG1662" s="2">
        <f t="shared" si="795"/>
        <v>0</v>
      </c>
      <c r="AH1662" s="2">
        <f t="shared" si="795"/>
        <v>0</v>
      </c>
      <c r="AI1662" s="2">
        <f t="shared" si="795"/>
        <v>0</v>
      </c>
      <c r="AJ1662" s="2">
        <f t="shared" si="795"/>
        <v>0</v>
      </c>
      <c r="AK1662" s="2">
        <f t="shared" si="795"/>
        <v>0</v>
      </c>
      <c r="AL1662" s="2">
        <f t="shared" si="795"/>
        <v>0</v>
      </c>
      <c r="AM1662" s="2">
        <f t="shared" si="795"/>
        <v>0</v>
      </c>
      <c r="AN1662" s="2">
        <f t="shared" si="795"/>
        <v>0</v>
      </c>
      <c r="AO1662" s="2">
        <f t="shared" si="795"/>
        <v>0</v>
      </c>
      <c r="AP1662" s="2">
        <f t="shared" si="795"/>
        <v>0</v>
      </c>
      <c r="AQ1662" s="2">
        <f t="shared" si="795"/>
        <v>0</v>
      </c>
      <c r="AR1662" s="2">
        <f t="shared" si="795"/>
        <v>0</v>
      </c>
      <c r="AS1662" s="2">
        <f t="shared" si="795"/>
        <v>0</v>
      </c>
      <c r="AT1662" s="2">
        <f t="shared" si="795"/>
        <v>0</v>
      </c>
      <c r="AU1662" s="2">
        <f t="shared" si="795"/>
        <v>0</v>
      </c>
      <c r="AV1662" s="2">
        <f t="shared" si="795"/>
        <v>0</v>
      </c>
      <c r="AW1662" s="2">
        <f t="shared" si="795"/>
        <v>0</v>
      </c>
      <c r="AX1662" s="2">
        <f t="shared" si="795"/>
        <v>0</v>
      </c>
      <c r="AY1662" s="2">
        <f t="shared" si="795"/>
        <v>0</v>
      </c>
      <c r="AZ1662" s="2">
        <f t="shared" si="795"/>
        <v>0</v>
      </c>
      <c r="BA1662" s="2">
        <f t="shared" si="795"/>
        <v>0</v>
      </c>
      <c r="BB1662" s="2">
        <f t="shared" si="795"/>
        <v>138.18914400942154</v>
      </c>
      <c r="BC1662" s="2">
        <f t="shared" si="795"/>
        <v>1627.9497643588325</v>
      </c>
      <c r="BD1662" s="2">
        <f t="shared" si="795"/>
        <v>1671.2224221167332</v>
      </c>
      <c r="BE1662" s="2">
        <f t="shared" si="795"/>
        <v>1713.8410669919244</v>
      </c>
      <c r="BF1662" s="2">
        <f t="shared" si="795"/>
        <v>1753.608700730706</v>
      </c>
      <c r="BG1662" s="2">
        <f t="shared" si="795"/>
        <v>1802.1738753157706</v>
      </c>
      <c r="BH1662" s="2">
        <f t="shared" si="795"/>
        <v>1849.1743995854888</v>
      </c>
      <c r="BI1662" s="2">
        <f t="shared" si="795"/>
        <v>1887.3959999699803</v>
      </c>
      <c r="BJ1662" s="2">
        <f t="shared" si="795"/>
        <v>1935.8681852385114</v>
      </c>
      <c r="BK1662" s="2">
        <f t="shared" si="795"/>
        <v>1974.5915555496074</v>
      </c>
      <c r="BL1662" s="2">
        <f t="shared" si="795"/>
        <v>2025.6357917925882</v>
      </c>
      <c r="BM1662" s="2">
        <f t="shared" si="795"/>
        <v>2078.5514955259696</v>
      </c>
      <c r="BN1662" s="2">
        <f t="shared" si="795"/>
        <v>2121.9230037585794</v>
      </c>
      <c r="BO1662" s="2">
        <f t="shared" si="795"/>
        <v>2177.661241355007</v>
      </c>
    </row>
    <row r="1663" spans="1:67" outlineLevel="2">
      <c r="B1663" s="14"/>
      <c r="E1663" s="178"/>
      <c r="F1663" s="178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</row>
    <row r="1664" spans="1:67" outlineLevel="1">
      <c r="A1664">
        <f>+A1656+1</f>
        <v>36</v>
      </c>
      <c r="B1664" s="13" t="s">
        <v>632</v>
      </c>
      <c r="C1664" s="159">
        <v>2055</v>
      </c>
      <c r="D1664" s="159">
        <v>10</v>
      </c>
      <c r="E1664" s="194">
        <v>2460</v>
      </c>
      <c r="F1664" s="195">
        <v>6.2</v>
      </c>
      <c r="G1664" s="159">
        <v>20</v>
      </c>
      <c r="H1664" s="59">
        <f>(DATE(C1664,12,31)-DATE(C1664,D1664,1)+1)/365</f>
        <v>0.25205479452054796</v>
      </c>
      <c r="I1664" s="177">
        <f>+$C$7</f>
        <v>2.5000000000000001E-2</v>
      </c>
      <c r="J1664" s="2">
        <f>NPV($C$4,M1664:BO1664)+L1664</f>
        <v>6084.0350849602182</v>
      </c>
      <c r="L1664" s="2">
        <f>L1670</f>
        <v>0</v>
      </c>
      <c r="M1664" s="2">
        <f t="shared" ref="M1664:BO1664" si="796">M1670</f>
        <v>0</v>
      </c>
      <c r="N1664" s="2">
        <f t="shared" si="796"/>
        <v>0</v>
      </c>
      <c r="O1664" s="2">
        <f t="shared" si="796"/>
        <v>0</v>
      </c>
      <c r="P1664" s="2">
        <f t="shared" si="796"/>
        <v>0</v>
      </c>
      <c r="Q1664" s="2">
        <f t="shared" si="796"/>
        <v>0</v>
      </c>
      <c r="R1664" s="2">
        <f t="shared" si="796"/>
        <v>0</v>
      </c>
      <c r="S1664" s="2">
        <f t="shared" si="796"/>
        <v>0</v>
      </c>
      <c r="T1664" s="2">
        <f t="shared" si="796"/>
        <v>0</v>
      </c>
      <c r="U1664" s="2">
        <f t="shared" si="796"/>
        <v>0</v>
      </c>
      <c r="V1664" s="2">
        <f t="shared" si="796"/>
        <v>0</v>
      </c>
      <c r="W1664" s="2">
        <f t="shared" si="796"/>
        <v>0</v>
      </c>
      <c r="X1664" s="2">
        <f t="shared" si="796"/>
        <v>0</v>
      </c>
      <c r="Y1664" s="2">
        <f t="shared" si="796"/>
        <v>0</v>
      </c>
      <c r="Z1664" s="2">
        <f t="shared" si="796"/>
        <v>0</v>
      </c>
      <c r="AA1664" s="2">
        <f t="shared" si="796"/>
        <v>0</v>
      </c>
      <c r="AB1664" s="2">
        <f t="shared" si="796"/>
        <v>0</v>
      </c>
      <c r="AC1664" s="2">
        <f t="shared" si="796"/>
        <v>0</v>
      </c>
      <c r="AD1664" s="2">
        <f t="shared" si="796"/>
        <v>0</v>
      </c>
      <c r="AE1664" s="2">
        <f t="shared" si="796"/>
        <v>0</v>
      </c>
      <c r="AF1664" s="2">
        <f t="shared" si="796"/>
        <v>0</v>
      </c>
      <c r="AG1664" s="2">
        <f t="shared" si="796"/>
        <v>0</v>
      </c>
      <c r="AH1664" s="2">
        <f t="shared" si="796"/>
        <v>0</v>
      </c>
      <c r="AI1664" s="2">
        <f t="shared" si="796"/>
        <v>0</v>
      </c>
      <c r="AJ1664" s="2">
        <f t="shared" si="796"/>
        <v>0</v>
      </c>
      <c r="AK1664" s="2">
        <f t="shared" si="796"/>
        <v>0</v>
      </c>
      <c r="AL1664" s="2">
        <f t="shared" si="796"/>
        <v>0</v>
      </c>
      <c r="AM1664" s="2">
        <f t="shared" si="796"/>
        <v>0</v>
      </c>
      <c r="AN1664" s="2">
        <f t="shared" si="796"/>
        <v>0</v>
      </c>
      <c r="AO1664" s="2">
        <f t="shared" si="796"/>
        <v>0</v>
      </c>
      <c r="AP1664" s="2">
        <f t="shared" si="796"/>
        <v>0</v>
      </c>
      <c r="AQ1664" s="2">
        <f t="shared" si="796"/>
        <v>0</v>
      </c>
      <c r="AR1664" s="2">
        <f t="shared" si="796"/>
        <v>0</v>
      </c>
      <c r="AS1664" s="2">
        <f t="shared" si="796"/>
        <v>0</v>
      </c>
      <c r="AT1664" s="2">
        <f t="shared" si="796"/>
        <v>0</v>
      </c>
      <c r="AU1664" s="2">
        <f t="shared" si="796"/>
        <v>0</v>
      </c>
      <c r="AV1664" s="2">
        <f t="shared" si="796"/>
        <v>0</v>
      </c>
      <c r="AW1664" s="2">
        <f t="shared" si="796"/>
        <v>0</v>
      </c>
      <c r="AX1664" s="2">
        <f t="shared" si="796"/>
        <v>0</v>
      </c>
      <c r="AY1664" s="2">
        <f t="shared" si="796"/>
        <v>0</v>
      </c>
      <c r="AZ1664" s="2">
        <f t="shared" si="796"/>
        <v>0</v>
      </c>
      <c r="BA1664" s="2">
        <f t="shared" si="796"/>
        <v>0</v>
      </c>
      <c r="BB1664" s="2">
        <f t="shared" si="796"/>
        <v>0</v>
      </c>
      <c r="BC1664" s="2">
        <f t="shared" si="796"/>
        <v>3096.5241964473989</v>
      </c>
      <c r="BD1664" s="2">
        <f t="shared" si="796"/>
        <v>12121.045878064004</v>
      </c>
      <c r="BE1664" s="2">
        <f t="shared" si="796"/>
        <v>12424.071162817714</v>
      </c>
      <c r="BF1664" s="2">
        <f t="shared" si="796"/>
        <v>12734.672941888155</v>
      </c>
      <c r="BG1664" s="2">
        <f t="shared" si="796"/>
        <v>13053.039765435362</v>
      </c>
      <c r="BH1664" s="2">
        <f t="shared" si="796"/>
        <v>13379.36668806407</v>
      </c>
      <c r="BI1664" s="2">
        <f t="shared" si="796"/>
        <v>13713.849903560524</v>
      </c>
      <c r="BJ1664" s="2">
        <f t="shared" si="796"/>
        <v>14056.696151149537</v>
      </c>
      <c r="BK1664" s="2">
        <f t="shared" si="796"/>
        <v>14408.113554928277</v>
      </c>
      <c r="BL1664" s="2">
        <f t="shared" si="796"/>
        <v>14768.31741868383</v>
      </c>
      <c r="BM1664" s="2">
        <f t="shared" si="796"/>
        <v>15137.524303646516</v>
      </c>
      <c r="BN1664" s="2">
        <f t="shared" si="796"/>
        <v>15515.962411237677</v>
      </c>
      <c r="BO1664" s="2">
        <f t="shared" si="796"/>
        <v>15903.86147151862</v>
      </c>
    </row>
    <row r="1665" spans="1:67" outlineLevel="2">
      <c r="B1665" s="14" t="s">
        <v>324</v>
      </c>
      <c r="E1665" s="178"/>
      <c r="F1665" s="178"/>
      <c r="J1665" s="2">
        <f>NPV($C$4,M1665:BO1665)+L1665</f>
        <v>3655.8275011934156</v>
      </c>
      <c r="L1665" s="2">
        <f t="shared" ref="L1665:BO1665" si="797">IF(OR(L$10&lt;$C1664,L$10&gt;$C1664+$G1664),0,IF(L$10=$C1664,$E1664*(1+$I1664)^(L$10-$E$1382)*$H1664,IF(L$10=$C1664+$G1664,$E1664*(1+$I1664)^(L$10-$E$1382)*(1-$H1664),$E1664*(1+$I1664)^(L$10-$E$1382))))</f>
        <v>0</v>
      </c>
      <c r="M1665" s="2">
        <f t="shared" si="797"/>
        <v>0</v>
      </c>
      <c r="N1665" s="2">
        <f t="shared" si="797"/>
        <v>0</v>
      </c>
      <c r="O1665" s="2">
        <f t="shared" si="797"/>
        <v>0</v>
      </c>
      <c r="P1665" s="2">
        <f t="shared" si="797"/>
        <v>0</v>
      </c>
      <c r="Q1665" s="2">
        <f t="shared" si="797"/>
        <v>0</v>
      </c>
      <c r="R1665" s="2">
        <f t="shared" si="797"/>
        <v>0</v>
      </c>
      <c r="S1665" s="2">
        <f t="shared" si="797"/>
        <v>0</v>
      </c>
      <c r="T1665" s="2">
        <f t="shared" si="797"/>
        <v>0</v>
      </c>
      <c r="U1665" s="2">
        <f t="shared" si="797"/>
        <v>0</v>
      </c>
      <c r="V1665" s="2">
        <f t="shared" si="797"/>
        <v>0</v>
      </c>
      <c r="W1665" s="2">
        <f t="shared" si="797"/>
        <v>0</v>
      </c>
      <c r="X1665" s="2">
        <f t="shared" si="797"/>
        <v>0</v>
      </c>
      <c r="Y1665" s="2">
        <f t="shared" si="797"/>
        <v>0</v>
      </c>
      <c r="Z1665" s="2">
        <f t="shared" si="797"/>
        <v>0</v>
      </c>
      <c r="AA1665" s="2">
        <f t="shared" si="797"/>
        <v>0</v>
      </c>
      <c r="AB1665" s="2">
        <f t="shared" si="797"/>
        <v>0</v>
      </c>
      <c r="AC1665" s="2">
        <f t="shared" si="797"/>
        <v>0</v>
      </c>
      <c r="AD1665" s="2">
        <f t="shared" si="797"/>
        <v>0</v>
      </c>
      <c r="AE1665" s="2">
        <f t="shared" si="797"/>
        <v>0</v>
      </c>
      <c r="AF1665" s="2">
        <f t="shared" si="797"/>
        <v>0</v>
      </c>
      <c r="AG1665" s="2">
        <f t="shared" si="797"/>
        <v>0</v>
      </c>
      <c r="AH1665" s="2">
        <f t="shared" si="797"/>
        <v>0</v>
      </c>
      <c r="AI1665" s="2">
        <f t="shared" si="797"/>
        <v>0</v>
      </c>
      <c r="AJ1665" s="2">
        <f t="shared" si="797"/>
        <v>0</v>
      </c>
      <c r="AK1665" s="2">
        <f t="shared" si="797"/>
        <v>0</v>
      </c>
      <c r="AL1665" s="2">
        <f t="shared" si="797"/>
        <v>0</v>
      </c>
      <c r="AM1665" s="2">
        <f t="shared" si="797"/>
        <v>0</v>
      </c>
      <c r="AN1665" s="2">
        <f t="shared" si="797"/>
        <v>0</v>
      </c>
      <c r="AO1665" s="2">
        <f t="shared" si="797"/>
        <v>0</v>
      </c>
      <c r="AP1665" s="2">
        <f t="shared" si="797"/>
        <v>0</v>
      </c>
      <c r="AQ1665" s="2">
        <f t="shared" si="797"/>
        <v>0</v>
      </c>
      <c r="AR1665" s="2">
        <f t="shared" si="797"/>
        <v>0</v>
      </c>
      <c r="AS1665" s="2">
        <f t="shared" si="797"/>
        <v>0</v>
      </c>
      <c r="AT1665" s="2">
        <f t="shared" si="797"/>
        <v>0</v>
      </c>
      <c r="AU1665" s="2">
        <f t="shared" si="797"/>
        <v>0</v>
      </c>
      <c r="AV1665" s="2">
        <f t="shared" si="797"/>
        <v>0</v>
      </c>
      <c r="AW1665" s="2">
        <f t="shared" si="797"/>
        <v>0</v>
      </c>
      <c r="AX1665" s="2">
        <f t="shared" si="797"/>
        <v>0</v>
      </c>
      <c r="AY1665" s="2">
        <f t="shared" si="797"/>
        <v>0</v>
      </c>
      <c r="AZ1665" s="2">
        <f t="shared" si="797"/>
        <v>0</v>
      </c>
      <c r="BA1665" s="2">
        <f t="shared" si="797"/>
        <v>0</v>
      </c>
      <c r="BB1665" s="2">
        <f t="shared" si="797"/>
        <v>0</v>
      </c>
      <c r="BC1665" s="2">
        <f t="shared" si="797"/>
        <v>1792.9008860111451</v>
      </c>
      <c r="BD1665" s="2">
        <f t="shared" si="797"/>
        <v>7290.9678693360811</v>
      </c>
      <c r="BE1665" s="2">
        <f t="shared" si="797"/>
        <v>7473.2420660694843</v>
      </c>
      <c r="BF1665" s="2">
        <f t="shared" si="797"/>
        <v>7660.0731177212192</v>
      </c>
      <c r="BG1665" s="2">
        <f t="shared" si="797"/>
        <v>7851.5749456642516</v>
      </c>
      <c r="BH1665" s="2">
        <f t="shared" si="797"/>
        <v>8047.864319305857</v>
      </c>
      <c r="BI1665" s="2">
        <f t="shared" si="797"/>
        <v>8249.0609272885031</v>
      </c>
      <c r="BJ1665" s="2">
        <f t="shared" si="797"/>
        <v>8455.2874504707161</v>
      </c>
      <c r="BK1665" s="2">
        <f t="shared" si="797"/>
        <v>8666.6696367324839</v>
      </c>
      <c r="BL1665" s="2">
        <f t="shared" si="797"/>
        <v>8883.336377650794</v>
      </c>
      <c r="BM1665" s="2">
        <f t="shared" si="797"/>
        <v>9105.4197870920634</v>
      </c>
      <c r="BN1665" s="2">
        <f t="shared" si="797"/>
        <v>9333.0552817693642</v>
      </c>
      <c r="BO1665" s="2">
        <f t="shared" si="797"/>
        <v>9566.3816638135995</v>
      </c>
    </row>
    <row r="1666" spans="1:67" outlineLevel="2">
      <c r="B1666" s="14"/>
      <c r="E1666" s="178"/>
      <c r="F1666" s="178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</row>
    <row r="1667" spans="1:67" outlineLevel="2">
      <c r="B1667" s="15" t="s">
        <v>325</v>
      </c>
      <c r="E1667" s="178"/>
      <c r="F1667" s="178"/>
      <c r="L1667" s="18">
        <v>0</v>
      </c>
      <c r="M1667" s="18">
        <v>0</v>
      </c>
      <c r="N1667" s="18">
        <v>0</v>
      </c>
      <c r="O1667" s="18">
        <v>0</v>
      </c>
      <c r="P1667" s="18">
        <v>0</v>
      </c>
      <c r="Q1667" s="18">
        <v>0</v>
      </c>
      <c r="R1667" s="18">
        <v>0</v>
      </c>
      <c r="S1667" s="18">
        <v>0</v>
      </c>
      <c r="T1667" s="18">
        <v>0</v>
      </c>
      <c r="U1667" s="18">
        <v>0</v>
      </c>
      <c r="V1667" s="18">
        <v>0</v>
      </c>
      <c r="W1667" s="18">
        <v>0</v>
      </c>
      <c r="X1667" s="18">
        <v>0</v>
      </c>
      <c r="Y1667" s="18">
        <v>0</v>
      </c>
      <c r="Z1667" s="18">
        <v>0</v>
      </c>
      <c r="AA1667" s="18">
        <v>0</v>
      </c>
      <c r="AB1667" s="18">
        <v>0</v>
      </c>
      <c r="AC1667" s="18">
        <v>0</v>
      </c>
      <c r="AD1667" s="18">
        <v>0</v>
      </c>
      <c r="AE1667" s="18">
        <v>0</v>
      </c>
      <c r="AF1667" s="18">
        <v>0</v>
      </c>
      <c r="AG1667" s="18">
        <v>0</v>
      </c>
      <c r="AH1667" s="18">
        <v>0</v>
      </c>
      <c r="AI1667" s="18">
        <v>0</v>
      </c>
      <c r="AJ1667" s="18">
        <v>0</v>
      </c>
      <c r="AK1667" s="18">
        <v>0</v>
      </c>
      <c r="AL1667" s="18">
        <v>0</v>
      </c>
      <c r="AM1667" s="18">
        <v>0</v>
      </c>
      <c r="AN1667" s="18">
        <v>0</v>
      </c>
      <c r="AO1667" s="18">
        <v>0</v>
      </c>
      <c r="AP1667" s="18">
        <v>0</v>
      </c>
      <c r="AQ1667" s="18">
        <v>0</v>
      </c>
      <c r="AR1667" s="18">
        <v>0</v>
      </c>
      <c r="AS1667" s="18">
        <v>0</v>
      </c>
      <c r="AT1667" s="18">
        <v>0</v>
      </c>
      <c r="AU1667" s="18">
        <v>0</v>
      </c>
      <c r="AV1667" s="18">
        <v>0</v>
      </c>
      <c r="AW1667" s="18">
        <v>0</v>
      </c>
      <c r="AX1667" s="18">
        <v>0</v>
      </c>
      <c r="AY1667" s="18">
        <v>0</v>
      </c>
      <c r="AZ1667" s="18">
        <v>0</v>
      </c>
      <c r="BA1667" s="18">
        <v>0</v>
      </c>
      <c r="BB1667" s="18">
        <v>0</v>
      </c>
      <c r="BC1667" s="18">
        <v>72.716709136962891</v>
      </c>
      <c r="BD1667" s="18">
        <v>262.8526611328125</v>
      </c>
      <c r="BE1667" s="18">
        <v>262.85261535644531</v>
      </c>
      <c r="BF1667" s="18">
        <v>262.85261535644531</v>
      </c>
      <c r="BG1667" s="18">
        <v>262.85261535644531</v>
      </c>
      <c r="BH1667" s="18">
        <v>262.8526611328125</v>
      </c>
      <c r="BI1667" s="18">
        <v>262.85261535644531</v>
      </c>
      <c r="BJ1667" s="18">
        <v>262.85261535644531</v>
      </c>
      <c r="BK1667" s="18">
        <v>262.85261535644531</v>
      </c>
      <c r="BL1667" s="18">
        <v>262.8526611328125</v>
      </c>
      <c r="BM1667" s="18">
        <v>262.85261535644531</v>
      </c>
      <c r="BN1667" s="18">
        <v>262.85261535644531</v>
      </c>
      <c r="BO1667" s="18">
        <v>262.85261535644531</v>
      </c>
    </row>
    <row r="1668" spans="1:67" outlineLevel="2">
      <c r="B1668" s="14" t="s">
        <v>326</v>
      </c>
      <c r="E1668" s="178"/>
      <c r="F1668" s="178"/>
      <c r="J1668" s="2">
        <f>NPV($C$4,M1668:BO1668)+L1668</f>
        <v>2428.2075837668035</v>
      </c>
      <c r="L1668" s="2">
        <f t="shared" ref="L1668:BO1668" si="798">IF(L$10&lt;$C1664,0,$F1664*L1667*(1+$I1664)^(L$10-$E$1382))</f>
        <v>0</v>
      </c>
      <c r="M1668" s="2">
        <f t="shared" si="798"/>
        <v>0</v>
      </c>
      <c r="N1668" s="2">
        <f t="shared" si="798"/>
        <v>0</v>
      </c>
      <c r="O1668" s="2">
        <f t="shared" si="798"/>
        <v>0</v>
      </c>
      <c r="P1668" s="2">
        <f t="shared" si="798"/>
        <v>0</v>
      </c>
      <c r="Q1668" s="2">
        <f t="shared" si="798"/>
        <v>0</v>
      </c>
      <c r="R1668" s="2">
        <f t="shared" si="798"/>
        <v>0</v>
      </c>
      <c r="S1668" s="2">
        <f t="shared" si="798"/>
        <v>0</v>
      </c>
      <c r="T1668" s="2">
        <f t="shared" si="798"/>
        <v>0</v>
      </c>
      <c r="U1668" s="2">
        <f t="shared" si="798"/>
        <v>0</v>
      </c>
      <c r="V1668" s="2">
        <f t="shared" si="798"/>
        <v>0</v>
      </c>
      <c r="W1668" s="2">
        <f t="shared" si="798"/>
        <v>0</v>
      </c>
      <c r="X1668" s="2">
        <f t="shared" si="798"/>
        <v>0</v>
      </c>
      <c r="Y1668" s="2">
        <f t="shared" si="798"/>
        <v>0</v>
      </c>
      <c r="Z1668" s="2">
        <f t="shared" si="798"/>
        <v>0</v>
      </c>
      <c r="AA1668" s="2">
        <f t="shared" si="798"/>
        <v>0</v>
      </c>
      <c r="AB1668" s="2">
        <f t="shared" si="798"/>
        <v>0</v>
      </c>
      <c r="AC1668" s="2">
        <f t="shared" si="798"/>
        <v>0</v>
      </c>
      <c r="AD1668" s="2">
        <f t="shared" si="798"/>
        <v>0</v>
      </c>
      <c r="AE1668" s="2">
        <f t="shared" si="798"/>
        <v>0</v>
      </c>
      <c r="AF1668" s="2">
        <f t="shared" si="798"/>
        <v>0</v>
      </c>
      <c r="AG1668" s="2">
        <f t="shared" si="798"/>
        <v>0</v>
      </c>
      <c r="AH1668" s="2">
        <f t="shared" si="798"/>
        <v>0</v>
      </c>
      <c r="AI1668" s="2">
        <f t="shared" si="798"/>
        <v>0</v>
      </c>
      <c r="AJ1668" s="2">
        <f t="shared" si="798"/>
        <v>0</v>
      </c>
      <c r="AK1668" s="2">
        <f t="shared" si="798"/>
        <v>0</v>
      </c>
      <c r="AL1668" s="2">
        <f t="shared" si="798"/>
        <v>0</v>
      </c>
      <c r="AM1668" s="2">
        <f t="shared" si="798"/>
        <v>0</v>
      </c>
      <c r="AN1668" s="2">
        <f t="shared" si="798"/>
        <v>0</v>
      </c>
      <c r="AO1668" s="2">
        <f t="shared" si="798"/>
        <v>0</v>
      </c>
      <c r="AP1668" s="2">
        <f t="shared" si="798"/>
        <v>0</v>
      </c>
      <c r="AQ1668" s="2">
        <f t="shared" si="798"/>
        <v>0</v>
      </c>
      <c r="AR1668" s="2">
        <f t="shared" si="798"/>
        <v>0</v>
      </c>
      <c r="AS1668" s="2">
        <f t="shared" si="798"/>
        <v>0</v>
      </c>
      <c r="AT1668" s="2">
        <f t="shared" si="798"/>
        <v>0</v>
      </c>
      <c r="AU1668" s="2">
        <f t="shared" si="798"/>
        <v>0</v>
      </c>
      <c r="AV1668" s="2">
        <f t="shared" si="798"/>
        <v>0</v>
      </c>
      <c r="AW1668" s="2">
        <f t="shared" si="798"/>
        <v>0</v>
      </c>
      <c r="AX1668" s="2">
        <f t="shared" si="798"/>
        <v>0</v>
      </c>
      <c r="AY1668" s="2">
        <f t="shared" si="798"/>
        <v>0</v>
      </c>
      <c r="AZ1668" s="2">
        <f t="shared" si="798"/>
        <v>0</v>
      </c>
      <c r="BA1668" s="2">
        <f t="shared" si="798"/>
        <v>0</v>
      </c>
      <c r="BB1668" s="2">
        <f t="shared" si="798"/>
        <v>0</v>
      </c>
      <c r="BC1668" s="2">
        <f t="shared" si="798"/>
        <v>1303.6233104362541</v>
      </c>
      <c r="BD1668" s="2">
        <f t="shared" si="798"/>
        <v>4830.0780087279227</v>
      </c>
      <c r="BE1668" s="2">
        <f t="shared" si="798"/>
        <v>4950.8290967482299</v>
      </c>
      <c r="BF1668" s="2">
        <f t="shared" si="798"/>
        <v>5074.5998241669349</v>
      </c>
      <c r="BG1668" s="2">
        <f t="shared" si="798"/>
        <v>5201.4648197711094</v>
      </c>
      <c r="BH1668" s="2">
        <f t="shared" si="798"/>
        <v>5331.5023687582125</v>
      </c>
      <c r="BI1668" s="2">
        <f t="shared" si="798"/>
        <v>5464.7889762720206</v>
      </c>
      <c r="BJ1668" s="2">
        <f t="shared" si="798"/>
        <v>5601.4087006788213</v>
      </c>
      <c r="BK1668" s="2">
        <f t="shared" si="798"/>
        <v>5741.4439181957923</v>
      </c>
      <c r="BL1668" s="2">
        <f t="shared" si="798"/>
        <v>5884.9810410330365</v>
      </c>
      <c r="BM1668" s="2">
        <f t="shared" si="798"/>
        <v>6032.1045165544529</v>
      </c>
      <c r="BN1668" s="2">
        <f t="shared" si="798"/>
        <v>6182.9071294683135</v>
      </c>
      <c r="BO1668" s="2">
        <f t="shared" si="798"/>
        <v>6337.4798077050209</v>
      </c>
    </row>
    <row r="1669" spans="1:67" outlineLevel="2">
      <c r="B1669" s="14"/>
      <c r="E1669" s="178"/>
      <c r="F1669" s="178"/>
    </row>
    <row r="1670" spans="1:67" outlineLevel="2">
      <c r="B1670" s="14" t="s">
        <v>17</v>
      </c>
      <c r="E1670" s="178"/>
      <c r="F1670" s="178"/>
      <c r="I1670" s="196" t="s">
        <v>334</v>
      </c>
      <c r="J1670" s="2">
        <f>NPV($C$4,M1670:BO1670)+L1670</f>
        <v>6084.0350849602182</v>
      </c>
      <c r="L1670" s="2">
        <f t="shared" ref="L1670:BO1670" si="799">SUM(L1665,L1668)</f>
        <v>0</v>
      </c>
      <c r="M1670" s="2">
        <f t="shared" si="799"/>
        <v>0</v>
      </c>
      <c r="N1670" s="2">
        <f t="shared" si="799"/>
        <v>0</v>
      </c>
      <c r="O1670" s="2">
        <f t="shared" si="799"/>
        <v>0</v>
      </c>
      <c r="P1670" s="2">
        <f t="shared" si="799"/>
        <v>0</v>
      </c>
      <c r="Q1670" s="2">
        <f t="shared" si="799"/>
        <v>0</v>
      </c>
      <c r="R1670" s="2">
        <f t="shared" si="799"/>
        <v>0</v>
      </c>
      <c r="S1670" s="2">
        <f t="shared" si="799"/>
        <v>0</v>
      </c>
      <c r="T1670" s="2">
        <f t="shared" si="799"/>
        <v>0</v>
      </c>
      <c r="U1670" s="2">
        <f t="shared" si="799"/>
        <v>0</v>
      </c>
      <c r="V1670" s="2">
        <f t="shared" si="799"/>
        <v>0</v>
      </c>
      <c r="W1670" s="2">
        <f t="shared" si="799"/>
        <v>0</v>
      </c>
      <c r="X1670" s="2">
        <f t="shared" si="799"/>
        <v>0</v>
      </c>
      <c r="Y1670" s="2">
        <f t="shared" si="799"/>
        <v>0</v>
      </c>
      <c r="Z1670" s="2">
        <f t="shared" si="799"/>
        <v>0</v>
      </c>
      <c r="AA1670" s="2">
        <f t="shared" si="799"/>
        <v>0</v>
      </c>
      <c r="AB1670" s="2">
        <f t="shared" si="799"/>
        <v>0</v>
      </c>
      <c r="AC1670" s="2">
        <f t="shared" si="799"/>
        <v>0</v>
      </c>
      <c r="AD1670" s="2">
        <f t="shared" si="799"/>
        <v>0</v>
      </c>
      <c r="AE1670" s="2">
        <f t="shared" si="799"/>
        <v>0</v>
      </c>
      <c r="AF1670" s="2">
        <f t="shared" si="799"/>
        <v>0</v>
      </c>
      <c r="AG1670" s="2">
        <f t="shared" si="799"/>
        <v>0</v>
      </c>
      <c r="AH1670" s="2">
        <f t="shared" si="799"/>
        <v>0</v>
      </c>
      <c r="AI1670" s="2">
        <f t="shared" si="799"/>
        <v>0</v>
      </c>
      <c r="AJ1670" s="2">
        <f t="shared" si="799"/>
        <v>0</v>
      </c>
      <c r="AK1670" s="2">
        <f t="shared" si="799"/>
        <v>0</v>
      </c>
      <c r="AL1670" s="2">
        <f t="shared" si="799"/>
        <v>0</v>
      </c>
      <c r="AM1670" s="2">
        <f t="shared" si="799"/>
        <v>0</v>
      </c>
      <c r="AN1670" s="2">
        <f t="shared" si="799"/>
        <v>0</v>
      </c>
      <c r="AO1670" s="2">
        <f t="shared" si="799"/>
        <v>0</v>
      </c>
      <c r="AP1670" s="2">
        <f t="shared" si="799"/>
        <v>0</v>
      </c>
      <c r="AQ1670" s="2">
        <f t="shared" si="799"/>
        <v>0</v>
      </c>
      <c r="AR1670" s="2">
        <f t="shared" si="799"/>
        <v>0</v>
      </c>
      <c r="AS1670" s="2">
        <f t="shared" si="799"/>
        <v>0</v>
      </c>
      <c r="AT1670" s="2">
        <f t="shared" si="799"/>
        <v>0</v>
      </c>
      <c r="AU1670" s="2">
        <f t="shared" si="799"/>
        <v>0</v>
      </c>
      <c r="AV1670" s="2">
        <f t="shared" si="799"/>
        <v>0</v>
      </c>
      <c r="AW1670" s="2">
        <f t="shared" si="799"/>
        <v>0</v>
      </c>
      <c r="AX1670" s="2">
        <f t="shared" si="799"/>
        <v>0</v>
      </c>
      <c r="AY1670" s="2">
        <f t="shared" si="799"/>
        <v>0</v>
      </c>
      <c r="AZ1670" s="2">
        <f t="shared" si="799"/>
        <v>0</v>
      </c>
      <c r="BA1670" s="2">
        <f t="shared" si="799"/>
        <v>0</v>
      </c>
      <c r="BB1670" s="2">
        <f t="shared" si="799"/>
        <v>0</v>
      </c>
      <c r="BC1670" s="2">
        <f t="shared" si="799"/>
        <v>3096.5241964473989</v>
      </c>
      <c r="BD1670" s="2">
        <f t="shared" si="799"/>
        <v>12121.045878064004</v>
      </c>
      <c r="BE1670" s="2">
        <f t="shared" si="799"/>
        <v>12424.071162817714</v>
      </c>
      <c r="BF1670" s="2">
        <f t="shared" si="799"/>
        <v>12734.672941888155</v>
      </c>
      <c r="BG1670" s="2">
        <f t="shared" si="799"/>
        <v>13053.039765435362</v>
      </c>
      <c r="BH1670" s="2">
        <f t="shared" si="799"/>
        <v>13379.36668806407</v>
      </c>
      <c r="BI1670" s="2">
        <f t="shared" si="799"/>
        <v>13713.849903560524</v>
      </c>
      <c r="BJ1670" s="2">
        <f t="shared" si="799"/>
        <v>14056.696151149537</v>
      </c>
      <c r="BK1670" s="2">
        <f t="shared" si="799"/>
        <v>14408.113554928277</v>
      </c>
      <c r="BL1670" s="2">
        <f t="shared" si="799"/>
        <v>14768.31741868383</v>
      </c>
      <c r="BM1670" s="2">
        <f t="shared" si="799"/>
        <v>15137.524303646516</v>
      </c>
      <c r="BN1670" s="2">
        <f t="shared" si="799"/>
        <v>15515.962411237677</v>
      </c>
      <c r="BO1670" s="2">
        <f t="shared" si="799"/>
        <v>15903.86147151862</v>
      </c>
    </row>
    <row r="1671" spans="1:67" outlineLevel="2">
      <c r="B1671" s="14"/>
      <c r="E1671" s="178"/>
      <c r="F1671" s="178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</row>
    <row r="1672" spans="1:67" outlineLevel="1">
      <c r="A1672">
        <f>+A1664+1</f>
        <v>37</v>
      </c>
      <c r="B1672" s="13" t="s">
        <v>547</v>
      </c>
      <c r="C1672" s="159">
        <v>2057</v>
      </c>
      <c r="D1672" s="159">
        <v>12</v>
      </c>
      <c r="E1672" s="194">
        <v>551</v>
      </c>
      <c r="F1672" s="195">
        <v>5.62</v>
      </c>
      <c r="G1672" s="159">
        <v>25</v>
      </c>
      <c r="H1672" s="59">
        <f>(DATE(C1672,12,31)-DATE(C1672,D1672,1)+1)/365</f>
        <v>8.4931506849315067E-2</v>
      </c>
      <c r="I1672" s="177">
        <f>+$C$7</f>
        <v>2.5000000000000001E-2</v>
      </c>
      <c r="J1672" s="2">
        <f>NPV($C$4,M1672:BO1672)+L1672</f>
        <v>657.79560954886699</v>
      </c>
      <c r="L1672" s="2">
        <f>+L1678</f>
        <v>0</v>
      </c>
      <c r="M1672" s="2">
        <f t="shared" ref="M1672:BO1672" si="800">+M1678</f>
        <v>0</v>
      </c>
      <c r="N1672" s="2">
        <f t="shared" si="800"/>
        <v>0</v>
      </c>
      <c r="O1672" s="2">
        <f t="shared" si="800"/>
        <v>0</v>
      </c>
      <c r="P1672" s="2">
        <f t="shared" si="800"/>
        <v>0</v>
      </c>
      <c r="Q1672" s="2">
        <f t="shared" si="800"/>
        <v>0</v>
      </c>
      <c r="R1672" s="2">
        <f t="shared" si="800"/>
        <v>0</v>
      </c>
      <c r="S1672" s="2">
        <f t="shared" si="800"/>
        <v>0</v>
      </c>
      <c r="T1672" s="2">
        <f t="shared" si="800"/>
        <v>0</v>
      </c>
      <c r="U1672" s="2">
        <f t="shared" si="800"/>
        <v>0</v>
      </c>
      <c r="V1672" s="2">
        <f t="shared" si="800"/>
        <v>0</v>
      </c>
      <c r="W1672" s="2">
        <f t="shared" si="800"/>
        <v>0</v>
      </c>
      <c r="X1672" s="2">
        <f t="shared" si="800"/>
        <v>0</v>
      </c>
      <c r="Y1672" s="2">
        <f t="shared" si="800"/>
        <v>0</v>
      </c>
      <c r="Z1672" s="2">
        <f t="shared" si="800"/>
        <v>0</v>
      </c>
      <c r="AA1672" s="2">
        <f t="shared" si="800"/>
        <v>0</v>
      </c>
      <c r="AB1672" s="2">
        <f t="shared" si="800"/>
        <v>0</v>
      </c>
      <c r="AC1672" s="2">
        <f t="shared" si="800"/>
        <v>0</v>
      </c>
      <c r="AD1672" s="2">
        <f t="shared" si="800"/>
        <v>0</v>
      </c>
      <c r="AE1672" s="2">
        <f t="shared" si="800"/>
        <v>0</v>
      </c>
      <c r="AF1672" s="2">
        <f t="shared" si="800"/>
        <v>0</v>
      </c>
      <c r="AG1672" s="2">
        <f t="shared" si="800"/>
        <v>0</v>
      </c>
      <c r="AH1672" s="2">
        <f t="shared" si="800"/>
        <v>0</v>
      </c>
      <c r="AI1672" s="2">
        <f t="shared" si="800"/>
        <v>0</v>
      </c>
      <c r="AJ1672" s="2">
        <f t="shared" si="800"/>
        <v>0</v>
      </c>
      <c r="AK1672" s="2">
        <f t="shared" si="800"/>
        <v>0</v>
      </c>
      <c r="AL1672" s="2">
        <f t="shared" si="800"/>
        <v>0</v>
      </c>
      <c r="AM1672" s="2">
        <f t="shared" si="800"/>
        <v>0</v>
      </c>
      <c r="AN1672" s="2">
        <f t="shared" si="800"/>
        <v>0</v>
      </c>
      <c r="AO1672" s="2">
        <f t="shared" si="800"/>
        <v>0</v>
      </c>
      <c r="AP1672" s="2">
        <f t="shared" si="800"/>
        <v>0</v>
      </c>
      <c r="AQ1672" s="2">
        <f t="shared" si="800"/>
        <v>0</v>
      </c>
      <c r="AR1672" s="2">
        <f t="shared" si="800"/>
        <v>0</v>
      </c>
      <c r="AS1672" s="2">
        <f t="shared" si="800"/>
        <v>0</v>
      </c>
      <c r="AT1672" s="2">
        <f t="shared" si="800"/>
        <v>0</v>
      </c>
      <c r="AU1672" s="2">
        <f t="shared" si="800"/>
        <v>0</v>
      </c>
      <c r="AV1672" s="2">
        <f t="shared" si="800"/>
        <v>0</v>
      </c>
      <c r="AW1672" s="2">
        <f t="shared" si="800"/>
        <v>0</v>
      </c>
      <c r="AX1672" s="2">
        <f t="shared" si="800"/>
        <v>0</v>
      </c>
      <c r="AY1672" s="2">
        <f t="shared" si="800"/>
        <v>0</v>
      </c>
      <c r="AZ1672" s="2">
        <f t="shared" si="800"/>
        <v>0</v>
      </c>
      <c r="BA1672" s="2">
        <f t="shared" si="800"/>
        <v>0</v>
      </c>
      <c r="BB1672" s="2">
        <f t="shared" si="800"/>
        <v>0</v>
      </c>
      <c r="BC1672" s="2">
        <f t="shared" si="800"/>
        <v>0</v>
      </c>
      <c r="BD1672" s="2">
        <f t="shared" si="800"/>
        <v>0</v>
      </c>
      <c r="BE1672" s="2">
        <f t="shared" si="800"/>
        <v>148.87616339371772</v>
      </c>
      <c r="BF1672" s="2">
        <f t="shared" si="800"/>
        <v>1757.8065267275665</v>
      </c>
      <c r="BG1672" s="2">
        <f t="shared" si="800"/>
        <v>1805.2366654614234</v>
      </c>
      <c r="BH1672" s="2">
        <f t="shared" si="800"/>
        <v>1853.0908592777482</v>
      </c>
      <c r="BI1672" s="2">
        <f t="shared" si="800"/>
        <v>1902.3282064835475</v>
      </c>
      <c r="BJ1672" s="2">
        <f t="shared" si="800"/>
        <v>1952.0350725131507</v>
      </c>
      <c r="BK1672" s="2">
        <f t="shared" si="800"/>
        <v>1988.4811337944643</v>
      </c>
      <c r="BL1672" s="2">
        <f t="shared" si="800"/>
        <v>2040.5018975276289</v>
      </c>
      <c r="BM1672" s="2">
        <f t="shared" si="800"/>
        <v>2094.932013435498</v>
      </c>
      <c r="BN1672" s="2">
        <f t="shared" si="800"/>
        <v>2135.4279272395474</v>
      </c>
      <c r="BO1672" s="2">
        <f t="shared" si="800"/>
        <v>2192.6142742484294</v>
      </c>
    </row>
    <row r="1673" spans="1:67" outlineLevel="2">
      <c r="B1673" s="14" t="s">
        <v>324</v>
      </c>
      <c r="E1673" s="178"/>
      <c r="F1673" s="178"/>
      <c r="L1673" s="2">
        <f t="shared" ref="L1673:BO1673" si="801">IF(OR(L$10&lt;$C1672,L$10&gt;$C1672+$G1672),0,IF(L$10=$C1672,$E1672*(1+$I1672)^(L$10-$E$1382)*$H1672,IF(L$10=$C1672+$G1672,$E1672*(1+$I1672)^(L$10-$E$1382)*(1-$H1672),$E1672*(1+$I1672)^(L$10-$E$1382))))</f>
        <v>0</v>
      </c>
      <c r="M1673" s="2">
        <f t="shared" si="801"/>
        <v>0</v>
      </c>
      <c r="N1673" s="2">
        <f t="shared" si="801"/>
        <v>0</v>
      </c>
      <c r="O1673" s="2">
        <f t="shared" si="801"/>
        <v>0</v>
      </c>
      <c r="P1673" s="2">
        <f t="shared" si="801"/>
        <v>0</v>
      </c>
      <c r="Q1673" s="2">
        <f t="shared" si="801"/>
        <v>0</v>
      </c>
      <c r="R1673" s="2">
        <f t="shared" si="801"/>
        <v>0</v>
      </c>
      <c r="S1673" s="2">
        <f t="shared" si="801"/>
        <v>0</v>
      </c>
      <c r="T1673" s="2">
        <f t="shared" si="801"/>
        <v>0</v>
      </c>
      <c r="U1673" s="2">
        <f t="shared" si="801"/>
        <v>0</v>
      </c>
      <c r="V1673" s="2">
        <f t="shared" si="801"/>
        <v>0</v>
      </c>
      <c r="W1673" s="2">
        <f t="shared" si="801"/>
        <v>0</v>
      </c>
      <c r="X1673" s="2">
        <f t="shared" si="801"/>
        <v>0</v>
      </c>
      <c r="Y1673" s="2">
        <f t="shared" si="801"/>
        <v>0</v>
      </c>
      <c r="Z1673" s="2">
        <f t="shared" si="801"/>
        <v>0</v>
      </c>
      <c r="AA1673" s="2">
        <f t="shared" si="801"/>
        <v>0</v>
      </c>
      <c r="AB1673" s="2">
        <f t="shared" si="801"/>
        <v>0</v>
      </c>
      <c r="AC1673" s="2">
        <f t="shared" si="801"/>
        <v>0</v>
      </c>
      <c r="AD1673" s="2">
        <f t="shared" si="801"/>
        <v>0</v>
      </c>
      <c r="AE1673" s="2">
        <f t="shared" si="801"/>
        <v>0</v>
      </c>
      <c r="AF1673" s="2">
        <f t="shared" si="801"/>
        <v>0</v>
      </c>
      <c r="AG1673" s="2">
        <f t="shared" si="801"/>
        <v>0</v>
      </c>
      <c r="AH1673" s="2">
        <f t="shared" si="801"/>
        <v>0</v>
      </c>
      <c r="AI1673" s="2">
        <f t="shared" si="801"/>
        <v>0</v>
      </c>
      <c r="AJ1673" s="2">
        <f t="shared" si="801"/>
        <v>0</v>
      </c>
      <c r="AK1673" s="2">
        <f t="shared" si="801"/>
        <v>0</v>
      </c>
      <c r="AL1673" s="2">
        <f t="shared" si="801"/>
        <v>0</v>
      </c>
      <c r="AM1673" s="2">
        <f t="shared" si="801"/>
        <v>0</v>
      </c>
      <c r="AN1673" s="2">
        <f t="shared" si="801"/>
        <v>0</v>
      </c>
      <c r="AO1673" s="2">
        <f t="shared" si="801"/>
        <v>0</v>
      </c>
      <c r="AP1673" s="2">
        <f t="shared" si="801"/>
        <v>0</v>
      </c>
      <c r="AQ1673" s="2">
        <f t="shared" si="801"/>
        <v>0</v>
      </c>
      <c r="AR1673" s="2">
        <f t="shared" si="801"/>
        <v>0</v>
      </c>
      <c r="AS1673" s="2">
        <f t="shared" si="801"/>
        <v>0</v>
      </c>
      <c r="AT1673" s="2">
        <f t="shared" si="801"/>
        <v>0</v>
      </c>
      <c r="AU1673" s="2">
        <f t="shared" si="801"/>
        <v>0</v>
      </c>
      <c r="AV1673" s="2">
        <f t="shared" si="801"/>
        <v>0</v>
      </c>
      <c r="AW1673" s="2">
        <f t="shared" si="801"/>
        <v>0</v>
      </c>
      <c r="AX1673" s="2">
        <f t="shared" si="801"/>
        <v>0</v>
      </c>
      <c r="AY1673" s="2">
        <f t="shared" si="801"/>
        <v>0</v>
      </c>
      <c r="AZ1673" s="2">
        <f t="shared" si="801"/>
        <v>0</v>
      </c>
      <c r="BA1673" s="2">
        <f t="shared" si="801"/>
        <v>0</v>
      </c>
      <c r="BB1673" s="2">
        <f t="shared" si="801"/>
        <v>0</v>
      </c>
      <c r="BC1673" s="2">
        <f t="shared" si="801"/>
        <v>0</v>
      </c>
      <c r="BD1673" s="2">
        <f t="shared" si="801"/>
        <v>0</v>
      </c>
      <c r="BE1673" s="2">
        <f t="shared" si="801"/>
        <v>142.16555042937171</v>
      </c>
      <c r="BF1673" s="2">
        <f t="shared" si="801"/>
        <v>1715.7318243351187</v>
      </c>
      <c r="BG1673" s="2">
        <f t="shared" si="801"/>
        <v>1758.6251199434971</v>
      </c>
      <c r="BH1673" s="2">
        <f t="shared" si="801"/>
        <v>1802.5907479420841</v>
      </c>
      <c r="BI1673" s="2">
        <f t="shared" si="801"/>
        <v>1847.6555166406361</v>
      </c>
      <c r="BJ1673" s="2">
        <f t="shared" si="801"/>
        <v>1893.8469045566521</v>
      </c>
      <c r="BK1673" s="2">
        <f t="shared" si="801"/>
        <v>1941.1930771705686</v>
      </c>
      <c r="BL1673" s="2">
        <f t="shared" si="801"/>
        <v>1989.7229040998325</v>
      </c>
      <c r="BM1673" s="2">
        <f t="shared" si="801"/>
        <v>2039.4659767023281</v>
      </c>
      <c r="BN1673" s="2">
        <f t="shared" si="801"/>
        <v>2090.4526261198862</v>
      </c>
      <c r="BO1673" s="2">
        <f t="shared" si="801"/>
        <v>2142.7139417728831</v>
      </c>
    </row>
    <row r="1674" spans="1:67" outlineLevel="2">
      <c r="B1674" s="14"/>
      <c r="E1674" s="178"/>
      <c r="F1674" s="178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</row>
    <row r="1675" spans="1:67" outlineLevel="2">
      <c r="B1675" s="15" t="s">
        <v>325</v>
      </c>
      <c r="E1675" s="178"/>
      <c r="F1675" s="178"/>
      <c r="L1675" s="18">
        <v>0</v>
      </c>
      <c r="M1675" s="18">
        <v>0</v>
      </c>
      <c r="N1675" s="18">
        <v>0</v>
      </c>
      <c r="O1675" s="18">
        <v>0</v>
      </c>
      <c r="P1675" s="18">
        <v>0</v>
      </c>
      <c r="Q1675" s="18">
        <v>0</v>
      </c>
      <c r="R1675" s="18">
        <v>0</v>
      </c>
      <c r="S1675" s="18">
        <v>0</v>
      </c>
      <c r="T1675" s="18">
        <v>0</v>
      </c>
      <c r="U1675" s="18">
        <v>0</v>
      </c>
      <c r="V1675" s="18">
        <v>0</v>
      </c>
      <c r="W1675" s="18">
        <v>0</v>
      </c>
      <c r="X1675" s="18">
        <v>0</v>
      </c>
      <c r="Y1675" s="18">
        <v>0</v>
      </c>
      <c r="Z1675" s="18">
        <v>0</v>
      </c>
      <c r="AA1675" s="18">
        <v>0</v>
      </c>
      <c r="AB1675" s="18">
        <v>0</v>
      </c>
      <c r="AC1675" s="18">
        <v>0</v>
      </c>
      <c r="AD1675" s="18">
        <v>0</v>
      </c>
      <c r="AE1675" s="18">
        <v>0</v>
      </c>
      <c r="AF1675" s="18">
        <v>0</v>
      </c>
      <c r="AG1675" s="18">
        <v>0</v>
      </c>
      <c r="AH1675" s="18">
        <v>0</v>
      </c>
      <c r="AI1675" s="18">
        <v>0</v>
      </c>
      <c r="AJ1675" s="18">
        <v>0</v>
      </c>
      <c r="AK1675" s="18">
        <v>0</v>
      </c>
      <c r="AL1675" s="18">
        <v>0</v>
      </c>
      <c r="AM1675" s="18">
        <v>0</v>
      </c>
      <c r="AN1675" s="18">
        <v>0</v>
      </c>
      <c r="AO1675" s="18">
        <v>0</v>
      </c>
      <c r="AP1675" s="18">
        <v>0</v>
      </c>
      <c r="AQ1675" s="18">
        <v>0</v>
      </c>
      <c r="AR1675" s="18">
        <v>0</v>
      </c>
      <c r="AS1675" s="18">
        <v>0</v>
      </c>
      <c r="AT1675" s="18">
        <v>0</v>
      </c>
      <c r="AU1675" s="18">
        <v>0</v>
      </c>
      <c r="AV1675" s="18">
        <v>0</v>
      </c>
      <c r="AW1675" s="18">
        <v>0</v>
      </c>
      <c r="AX1675" s="18">
        <v>0</v>
      </c>
      <c r="AY1675" s="18">
        <v>0</v>
      </c>
      <c r="AZ1675" s="18">
        <v>0</v>
      </c>
      <c r="BA1675" s="18">
        <v>0</v>
      </c>
      <c r="BB1675" s="18">
        <v>0</v>
      </c>
      <c r="BC1675" s="18">
        <v>0</v>
      </c>
      <c r="BD1675" s="18">
        <v>0</v>
      </c>
      <c r="BE1675" s="18">
        <v>0.39305374026298523</v>
      </c>
      <c r="BF1675" s="18">
        <v>2.4042904376983643</v>
      </c>
      <c r="BG1675" s="18">
        <v>2.598576545715332</v>
      </c>
      <c r="BH1675" s="18">
        <v>2.7466952800750732</v>
      </c>
      <c r="BI1675" s="18">
        <v>2.9011135101318359</v>
      </c>
      <c r="BJ1675" s="18">
        <v>3.0123476982116699</v>
      </c>
      <c r="BK1675" s="18">
        <v>2.388350248336792</v>
      </c>
      <c r="BL1675" s="18">
        <v>2.5021121501922607</v>
      </c>
      <c r="BM1675" s="18">
        <v>2.6664040088653564</v>
      </c>
      <c r="BN1675" s="18">
        <v>2.1093518733978271</v>
      </c>
      <c r="BO1675" s="18">
        <v>2.2832555770874023</v>
      </c>
    </row>
    <row r="1676" spans="1:67" outlineLevel="2">
      <c r="B1676" s="14" t="s">
        <v>326</v>
      </c>
      <c r="E1676" s="178"/>
      <c r="F1676" s="178"/>
      <c r="L1676" s="2">
        <f t="shared" ref="L1676:BO1676" si="802">IF(L$10&lt;$C1672,0,$F1672*L1675*(1+$I1672)^(L$10-$E$1382))</f>
        <v>0</v>
      </c>
      <c r="M1676" s="2">
        <f t="shared" si="802"/>
        <v>0</v>
      </c>
      <c r="N1676" s="2">
        <f t="shared" si="802"/>
        <v>0</v>
      </c>
      <c r="O1676" s="2">
        <f t="shared" si="802"/>
        <v>0</v>
      </c>
      <c r="P1676" s="2">
        <f t="shared" si="802"/>
        <v>0</v>
      </c>
      <c r="Q1676" s="2">
        <f t="shared" si="802"/>
        <v>0</v>
      </c>
      <c r="R1676" s="2">
        <f t="shared" si="802"/>
        <v>0</v>
      </c>
      <c r="S1676" s="2">
        <f t="shared" si="802"/>
        <v>0</v>
      </c>
      <c r="T1676" s="2">
        <f t="shared" si="802"/>
        <v>0</v>
      </c>
      <c r="U1676" s="2">
        <f t="shared" si="802"/>
        <v>0</v>
      </c>
      <c r="V1676" s="2">
        <f t="shared" si="802"/>
        <v>0</v>
      </c>
      <c r="W1676" s="2">
        <f t="shared" si="802"/>
        <v>0</v>
      </c>
      <c r="X1676" s="2">
        <f t="shared" si="802"/>
        <v>0</v>
      </c>
      <c r="Y1676" s="2">
        <f t="shared" si="802"/>
        <v>0</v>
      </c>
      <c r="Z1676" s="2">
        <f t="shared" si="802"/>
        <v>0</v>
      </c>
      <c r="AA1676" s="2">
        <f t="shared" si="802"/>
        <v>0</v>
      </c>
      <c r="AB1676" s="2">
        <f t="shared" si="802"/>
        <v>0</v>
      </c>
      <c r="AC1676" s="2">
        <f t="shared" si="802"/>
        <v>0</v>
      </c>
      <c r="AD1676" s="2">
        <f t="shared" si="802"/>
        <v>0</v>
      </c>
      <c r="AE1676" s="2">
        <f t="shared" si="802"/>
        <v>0</v>
      </c>
      <c r="AF1676" s="2">
        <f t="shared" si="802"/>
        <v>0</v>
      </c>
      <c r="AG1676" s="2">
        <f t="shared" si="802"/>
        <v>0</v>
      </c>
      <c r="AH1676" s="2">
        <f t="shared" si="802"/>
        <v>0</v>
      </c>
      <c r="AI1676" s="2">
        <f t="shared" si="802"/>
        <v>0</v>
      </c>
      <c r="AJ1676" s="2">
        <f t="shared" si="802"/>
        <v>0</v>
      </c>
      <c r="AK1676" s="2">
        <f t="shared" si="802"/>
        <v>0</v>
      </c>
      <c r="AL1676" s="2">
        <f t="shared" si="802"/>
        <v>0</v>
      </c>
      <c r="AM1676" s="2">
        <f t="shared" si="802"/>
        <v>0</v>
      </c>
      <c r="AN1676" s="2">
        <f t="shared" si="802"/>
        <v>0</v>
      </c>
      <c r="AO1676" s="2">
        <f t="shared" si="802"/>
        <v>0</v>
      </c>
      <c r="AP1676" s="2">
        <f t="shared" si="802"/>
        <v>0</v>
      </c>
      <c r="AQ1676" s="2">
        <f t="shared" si="802"/>
        <v>0</v>
      </c>
      <c r="AR1676" s="2">
        <f t="shared" si="802"/>
        <v>0</v>
      </c>
      <c r="AS1676" s="2">
        <f t="shared" si="802"/>
        <v>0</v>
      </c>
      <c r="AT1676" s="2">
        <f t="shared" si="802"/>
        <v>0</v>
      </c>
      <c r="AU1676" s="2">
        <f t="shared" si="802"/>
        <v>0</v>
      </c>
      <c r="AV1676" s="2">
        <f t="shared" si="802"/>
        <v>0</v>
      </c>
      <c r="AW1676" s="2">
        <f t="shared" si="802"/>
        <v>0</v>
      </c>
      <c r="AX1676" s="2">
        <f t="shared" si="802"/>
        <v>0</v>
      </c>
      <c r="AY1676" s="2">
        <f t="shared" si="802"/>
        <v>0</v>
      </c>
      <c r="AZ1676" s="2">
        <f t="shared" si="802"/>
        <v>0</v>
      </c>
      <c r="BA1676" s="2">
        <f t="shared" si="802"/>
        <v>0</v>
      </c>
      <c r="BB1676" s="2">
        <f t="shared" si="802"/>
        <v>0</v>
      </c>
      <c r="BC1676" s="2">
        <f t="shared" si="802"/>
        <v>0</v>
      </c>
      <c r="BD1676" s="2">
        <f t="shared" si="802"/>
        <v>0</v>
      </c>
      <c r="BE1676" s="2">
        <f t="shared" si="802"/>
        <v>6.7106129643460211</v>
      </c>
      <c r="BF1676" s="2">
        <f t="shared" si="802"/>
        <v>42.074702392447854</v>
      </c>
      <c r="BG1676" s="2">
        <f t="shared" si="802"/>
        <v>46.611545517926189</v>
      </c>
      <c r="BH1676" s="2">
        <f t="shared" si="802"/>
        <v>50.500111335664059</v>
      </c>
      <c r="BI1676" s="2">
        <f t="shared" si="802"/>
        <v>54.672689842911446</v>
      </c>
      <c r="BJ1676" s="2">
        <f t="shared" si="802"/>
        <v>58.188167956498511</v>
      </c>
      <c r="BK1676" s="2">
        <f t="shared" si="802"/>
        <v>47.288056623895713</v>
      </c>
      <c r="BL1676" s="2">
        <f t="shared" si="802"/>
        <v>50.778993427796372</v>
      </c>
      <c r="BM1676" s="2">
        <f t="shared" si="802"/>
        <v>55.466036733169801</v>
      </c>
      <c r="BN1676" s="2">
        <f t="shared" si="802"/>
        <v>44.97530111966114</v>
      </c>
      <c r="BO1676" s="2">
        <f t="shared" si="802"/>
        <v>49.900332475546236</v>
      </c>
    </row>
    <row r="1677" spans="1:67" outlineLevel="2">
      <c r="B1677" s="14"/>
      <c r="E1677" s="178"/>
      <c r="F1677" s="178"/>
    </row>
    <row r="1678" spans="1:67" outlineLevel="2">
      <c r="B1678" s="14" t="s">
        <v>17</v>
      </c>
      <c r="E1678" s="178"/>
      <c r="F1678" s="178"/>
      <c r="I1678" s="196" t="s">
        <v>548</v>
      </c>
      <c r="L1678" s="2">
        <f t="shared" ref="L1678:BO1678" si="803">SUM(L1673,L1676)</f>
        <v>0</v>
      </c>
      <c r="M1678" s="2">
        <f t="shared" si="803"/>
        <v>0</v>
      </c>
      <c r="N1678" s="2">
        <f t="shared" si="803"/>
        <v>0</v>
      </c>
      <c r="O1678" s="2">
        <f t="shared" si="803"/>
        <v>0</v>
      </c>
      <c r="P1678" s="2">
        <f t="shared" si="803"/>
        <v>0</v>
      </c>
      <c r="Q1678" s="2">
        <f t="shared" si="803"/>
        <v>0</v>
      </c>
      <c r="R1678" s="2">
        <f t="shared" si="803"/>
        <v>0</v>
      </c>
      <c r="S1678" s="2">
        <f t="shared" si="803"/>
        <v>0</v>
      </c>
      <c r="T1678" s="2">
        <f t="shared" si="803"/>
        <v>0</v>
      </c>
      <c r="U1678" s="2">
        <f t="shared" si="803"/>
        <v>0</v>
      </c>
      <c r="V1678" s="2">
        <f t="shared" si="803"/>
        <v>0</v>
      </c>
      <c r="W1678" s="2">
        <f t="shared" si="803"/>
        <v>0</v>
      </c>
      <c r="X1678" s="2">
        <f t="shared" si="803"/>
        <v>0</v>
      </c>
      <c r="Y1678" s="2">
        <f t="shared" si="803"/>
        <v>0</v>
      </c>
      <c r="Z1678" s="2">
        <f t="shared" si="803"/>
        <v>0</v>
      </c>
      <c r="AA1678" s="2">
        <f t="shared" si="803"/>
        <v>0</v>
      </c>
      <c r="AB1678" s="2">
        <f t="shared" si="803"/>
        <v>0</v>
      </c>
      <c r="AC1678" s="2">
        <f t="shared" si="803"/>
        <v>0</v>
      </c>
      <c r="AD1678" s="2">
        <f t="shared" si="803"/>
        <v>0</v>
      </c>
      <c r="AE1678" s="2">
        <f t="shared" si="803"/>
        <v>0</v>
      </c>
      <c r="AF1678" s="2">
        <f t="shared" si="803"/>
        <v>0</v>
      </c>
      <c r="AG1678" s="2">
        <f t="shared" si="803"/>
        <v>0</v>
      </c>
      <c r="AH1678" s="2">
        <f t="shared" si="803"/>
        <v>0</v>
      </c>
      <c r="AI1678" s="2">
        <f t="shared" si="803"/>
        <v>0</v>
      </c>
      <c r="AJ1678" s="2">
        <f t="shared" si="803"/>
        <v>0</v>
      </c>
      <c r="AK1678" s="2">
        <f t="shared" si="803"/>
        <v>0</v>
      </c>
      <c r="AL1678" s="2">
        <f t="shared" si="803"/>
        <v>0</v>
      </c>
      <c r="AM1678" s="2">
        <f t="shared" si="803"/>
        <v>0</v>
      </c>
      <c r="AN1678" s="2">
        <f t="shared" si="803"/>
        <v>0</v>
      </c>
      <c r="AO1678" s="2">
        <f t="shared" si="803"/>
        <v>0</v>
      </c>
      <c r="AP1678" s="2">
        <f t="shared" si="803"/>
        <v>0</v>
      </c>
      <c r="AQ1678" s="2">
        <f t="shared" si="803"/>
        <v>0</v>
      </c>
      <c r="AR1678" s="2">
        <f t="shared" si="803"/>
        <v>0</v>
      </c>
      <c r="AS1678" s="2">
        <f t="shared" si="803"/>
        <v>0</v>
      </c>
      <c r="AT1678" s="2">
        <f t="shared" si="803"/>
        <v>0</v>
      </c>
      <c r="AU1678" s="2">
        <f t="shared" si="803"/>
        <v>0</v>
      </c>
      <c r="AV1678" s="2">
        <f t="shared" si="803"/>
        <v>0</v>
      </c>
      <c r="AW1678" s="2">
        <f t="shared" si="803"/>
        <v>0</v>
      </c>
      <c r="AX1678" s="2">
        <f t="shared" si="803"/>
        <v>0</v>
      </c>
      <c r="AY1678" s="2">
        <f t="shared" si="803"/>
        <v>0</v>
      </c>
      <c r="AZ1678" s="2">
        <f t="shared" si="803"/>
        <v>0</v>
      </c>
      <c r="BA1678" s="2">
        <f t="shared" si="803"/>
        <v>0</v>
      </c>
      <c r="BB1678" s="2">
        <f t="shared" si="803"/>
        <v>0</v>
      </c>
      <c r="BC1678" s="2">
        <f t="shared" si="803"/>
        <v>0</v>
      </c>
      <c r="BD1678" s="2">
        <f t="shared" si="803"/>
        <v>0</v>
      </c>
      <c r="BE1678" s="2">
        <f t="shared" si="803"/>
        <v>148.87616339371772</v>
      </c>
      <c r="BF1678" s="2">
        <f t="shared" si="803"/>
        <v>1757.8065267275665</v>
      </c>
      <c r="BG1678" s="2">
        <f t="shared" si="803"/>
        <v>1805.2366654614234</v>
      </c>
      <c r="BH1678" s="2">
        <f t="shared" si="803"/>
        <v>1853.0908592777482</v>
      </c>
      <c r="BI1678" s="2">
        <f t="shared" si="803"/>
        <v>1902.3282064835475</v>
      </c>
      <c r="BJ1678" s="2">
        <f t="shared" si="803"/>
        <v>1952.0350725131507</v>
      </c>
      <c r="BK1678" s="2">
        <f t="shared" si="803"/>
        <v>1988.4811337944643</v>
      </c>
      <c r="BL1678" s="2">
        <f t="shared" si="803"/>
        <v>2040.5018975276289</v>
      </c>
      <c r="BM1678" s="2">
        <f t="shared" si="803"/>
        <v>2094.932013435498</v>
      </c>
      <c r="BN1678" s="2">
        <f t="shared" si="803"/>
        <v>2135.4279272395474</v>
      </c>
      <c r="BO1678" s="2">
        <f t="shared" si="803"/>
        <v>2192.6142742484294</v>
      </c>
    </row>
    <row r="1679" spans="1:67" outlineLevel="2">
      <c r="B1679" s="14"/>
      <c r="E1679" s="178"/>
      <c r="F1679" s="178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</row>
    <row r="1680" spans="1:67" outlineLevel="1">
      <c r="A1680">
        <f>+A1672+1</f>
        <v>38</v>
      </c>
      <c r="B1680" s="13" t="s">
        <v>624</v>
      </c>
      <c r="C1680" s="159">
        <v>2060</v>
      </c>
      <c r="D1680" s="159">
        <v>10</v>
      </c>
      <c r="E1680" s="194">
        <v>1640</v>
      </c>
      <c r="F1680" s="195">
        <v>6.2</v>
      </c>
      <c r="G1680" s="159">
        <v>20</v>
      </c>
      <c r="H1680" s="59">
        <f>(DATE(C1680,12,31)-DATE(C1680,D1680,1)+1)/365</f>
        <v>0.25205479452054796</v>
      </c>
      <c r="I1680" s="177">
        <f>+$C$7</f>
        <v>2.5000000000000001E-2</v>
      </c>
      <c r="J1680" s="2">
        <f>NPV($C$4,M1680:BO1680)+L1680</f>
        <v>2141.8627886224267</v>
      </c>
      <c r="L1680" s="2">
        <f>+L1686</f>
        <v>0</v>
      </c>
      <c r="M1680" s="2">
        <f t="shared" ref="M1680:BO1680" si="804">+M1686</f>
        <v>0</v>
      </c>
      <c r="N1680" s="2">
        <f t="shared" si="804"/>
        <v>0</v>
      </c>
      <c r="O1680" s="2">
        <f t="shared" si="804"/>
        <v>0</v>
      </c>
      <c r="P1680" s="2">
        <f t="shared" si="804"/>
        <v>0</v>
      </c>
      <c r="Q1680" s="2">
        <f t="shared" si="804"/>
        <v>0</v>
      </c>
      <c r="R1680" s="2">
        <f t="shared" si="804"/>
        <v>0</v>
      </c>
      <c r="S1680" s="2">
        <f t="shared" si="804"/>
        <v>0</v>
      </c>
      <c r="T1680" s="2">
        <f t="shared" si="804"/>
        <v>0</v>
      </c>
      <c r="U1680" s="2">
        <f t="shared" si="804"/>
        <v>0</v>
      </c>
      <c r="V1680" s="2">
        <f t="shared" si="804"/>
        <v>0</v>
      </c>
      <c r="W1680" s="2">
        <f t="shared" si="804"/>
        <v>0</v>
      </c>
      <c r="X1680" s="2">
        <f t="shared" si="804"/>
        <v>0</v>
      </c>
      <c r="Y1680" s="2">
        <f t="shared" si="804"/>
        <v>0</v>
      </c>
      <c r="Z1680" s="2">
        <f t="shared" si="804"/>
        <v>0</v>
      </c>
      <c r="AA1680" s="2">
        <f t="shared" si="804"/>
        <v>0</v>
      </c>
      <c r="AB1680" s="2">
        <f t="shared" si="804"/>
        <v>0</v>
      </c>
      <c r="AC1680" s="2">
        <f t="shared" si="804"/>
        <v>0</v>
      </c>
      <c r="AD1680" s="2">
        <f t="shared" si="804"/>
        <v>0</v>
      </c>
      <c r="AE1680" s="2">
        <f t="shared" si="804"/>
        <v>0</v>
      </c>
      <c r="AF1680" s="2">
        <f t="shared" si="804"/>
        <v>0</v>
      </c>
      <c r="AG1680" s="2">
        <f t="shared" si="804"/>
        <v>0</v>
      </c>
      <c r="AH1680" s="2">
        <f t="shared" si="804"/>
        <v>0</v>
      </c>
      <c r="AI1680" s="2">
        <f t="shared" si="804"/>
        <v>0</v>
      </c>
      <c r="AJ1680" s="2">
        <f t="shared" si="804"/>
        <v>0</v>
      </c>
      <c r="AK1680" s="2">
        <f t="shared" si="804"/>
        <v>0</v>
      </c>
      <c r="AL1680" s="2">
        <f t="shared" si="804"/>
        <v>0</v>
      </c>
      <c r="AM1680" s="2">
        <f t="shared" si="804"/>
        <v>0</v>
      </c>
      <c r="AN1680" s="2">
        <f t="shared" si="804"/>
        <v>0</v>
      </c>
      <c r="AO1680" s="2">
        <f t="shared" si="804"/>
        <v>0</v>
      </c>
      <c r="AP1680" s="2">
        <f t="shared" si="804"/>
        <v>0</v>
      </c>
      <c r="AQ1680" s="2">
        <f t="shared" si="804"/>
        <v>0</v>
      </c>
      <c r="AR1680" s="2">
        <f t="shared" si="804"/>
        <v>0</v>
      </c>
      <c r="AS1680" s="2">
        <f t="shared" si="804"/>
        <v>0</v>
      </c>
      <c r="AT1680" s="2">
        <f t="shared" si="804"/>
        <v>0</v>
      </c>
      <c r="AU1680" s="2">
        <f t="shared" si="804"/>
        <v>0</v>
      </c>
      <c r="AV1680" s="2">
        <f t="shared" si="804"/>
        <v>0</v>
      </c>
      <c r="AW1680" s="2">
        <f t="shared" si="804"/>
        <v>0</v>
      </c>
      <c r="AX1680" s="2">
        <f t="shared" si="804"/>
        <v>0</v>
      </c>
      <c r="AY1680" s="2">
        <f t="shared" si="804"/>
        <v>0</v>
      </c>
      <c r="AZ1680" s="2">
        <f t="shared" si="804"/>
        <v>0</v>
      </c>
      <c r="BA1680" s="2">
        <f t="shared" si="804"/>
        <v>0</v>
      </c>
      <c r="BB1680" s="2">
        <f t="shared" si="804"/>
        <v>0</v>
      </c>
      <c r="BC1680" s="2">
        <f t="shared" si="804"/>
        <v>0</v>
      </c>
      <c r="BD1680" s="2">
        <f t="shared" si="804"/>
        <v>0</v>
      </c>
      <c r="BE1680" s="2">
        <f t="shared" si="804"/>
        <v>0</v>
      </c>
      <c r="BF1680" s="2">
        <f t="shared" si="804"/>
        <v>0</v>
      </c>
      <c r="BG1680" s="2">
        <f t="shared" si="804"/>
        <v>0</v>
      </c>
      <c r="BH1680" s="2">
        <f t="shared" si="804"/>
        <v>2335.6219381834198</v>
      </c>
      <c r="BI1680" s="2">
        <f t="shared" si="804"/>
        <v>9142.5666023736812</v>
      </c>
      <c r="BJ1680" s="2">
        <f t="shared" si="804"/>
        <v>9371.1307674330237</v>
      </c>
      <c r="BK1680" s="2">
        <f t="shared" si="804"/>
        <v>9605.4090366188502</v>
      </c>
      <c r="BL1680" s="2">
        <f t="shared" si="804"/>
        <v>9845.5449457892209</v>
      </c>
      <c r="BM1680" s="2">
        <f t="shared" si="804"/>
        <v>10091.682869097676</v>
      </c>
      <c r="BN1680" s="2">
        <f t="shared" si="804"/>
        <v>10343.974940825119</v>
      </c>
      <c r="BO1680" s="2">
        <f t="shared" si="804"/>
        <v>10602.574314345748</v>
      </c>
    </row>
    <row r="1681" spans="1:67" outlineLevel="2">
      <c r="B1681" s="14" t="s">
        <v>324</v>
      </c>
      <c r="E1681" s="178"/>
      <c r="F1681" s="178"/>
      <c r="L1681" s="2">
        <f t="shared" ref="L1681:BO1681" si="805">IF(OR(L$10&lt;$C1680,L$10&gt;$C1680+$G1680),0,IF(L$10=$C1680,$E1680*(1+$I1680)^(L$10-$E$1382)*$H1680,IF(L$10=$C1680+$G1680,$E1680*(1+$I1680)^(L$10-$E$1382)*(1-$H1680),$E1680*(1+$I1680)^(L$10-$E$1382))))</f>
        <v>0</v>
      </c>
      <c r="M1681" s="2">
        <f t="shared" si="805"/>
        <v>0</v>
      </c>
      <c r="N1681" s="2">
        <f t="shared" si="805"/>
        <v>0</v>
      </c>
      <c r="O1681" s="2">
        <f t="shared" si="805"/>
        <v>0</v>
      </c>
      <c r="P1681" s="2">
        <f t="shared" si="805"/>
        <v>0</v>
      </c>
      <c r="Q1681" s="2">
        <f t="shared" si="805"/>
        <v>0</v>
      </c>
      <c r="R1681" s="2">
        <f t="shared" si="805"/>
        <v>0</v>
      </c>
      <c r="S1681" s="2">
        <f t="shared" si="805"/>
        <v>0</v>
      </c>
      <c r="T1681" s="2">
        <f t="shared" si="805"/>
        <v>0</v>
      </c>
      <c r="U1681" s="2">
        <f t="shared" si="805"/>
        <v>0</v>
      </c>
      <c r="V1681" s="2">
        <f t="shared" si="805"/>
        <v>0</v>
      </c>
      <c r="W1681" s="2">
        <f t="shared" si="805"/>
        <v>0</v>
      </c>
      <c r="X1681" s="2">
        <f t="shared" si="805"/>
        <v>0</v>
      </c>
      <c r="Y1681" s="2">
        <f t="shared" si="805"/>
        <v>0</v>
      </c>
      <c r="Z1681" s="2">
        <f t="shared" si="805"/>
        <v>0</v>
      </c>
      <c r="AA1681" s="2">
        <f t="shared" si="805"/>
        <v>0</v>
      </c>
      <c r="AB1681" s="2">
        <f t="shared" si="805"/>
        <v>0</v>
      </c>
      <c r="AC1681" s="2">
        <f t="shared" si="805"/>
        <v>0</v>
      </c>
      <c r="AD1681" s="2">
        <f t="shared" si="805"/>
        <v>0</v>
      </c>
      <c r="AE1681" s="2">
        <f t="shared" si="805"/>
        <v>0</v>
      </c>
      <c r="AF1681" s="2">
        <f t="shared" si="805"/>
        <v>0</v>
      </c>
      <c r="AG1681" s="2">
        <f t="shared" si="805"/>
        <v>0</v>
      </c>
      <c r="AH1681" s="2">
        <f t="shared" si="805"/>
        <v>0</v>
      </c>
      <c r="AI1681" s="2">
        <f t="shared" si="805"/>
        <v>0</v>
      </c>
      <c r="AJ1681" s="2">
        <f t="shared" si="805"/>
        <v>0</v>
      </c>
      <c r="AK1681" s="2">
        <f t="shared" si="805"/>
        <v>0</v>
      </c>
      <c r="AL1681" s="2">
        <f t="shared" si="805"/>
        <v>0</v>
      </c>
      <c r="AM1681" s="2">
        <f t="shared" si="805"/>
        <v>0</v>
      </c>
      <c r="AN1681" s="2">
        <f t="shared" si="805"/>
        <v>0</v>
      </c>
      <c r="AO1681" s="2">
        <f t="shared" si="805"/>
        <v>0</v>
      </c>
      <c r="AP1681" s="2">
        <f t="shared" si="805"/>
        <v>0</v>
      </c>
      <c r="AQ1681" s="2">
        <f t="shared" si="805"/>
        <v>0</v>
      </c>
      <c r="AR1681" s="2">
        <f t="shared" si="805"/>
        <v>0</v>
      </c>
      <c r="AS1681" s="2">
        <f t="shared" si="805"/>
        <v>0</v>
      </c>
      <c r="AT1681" s="2">
        <f t="shared" si="805"/>
        <v>0</v>
      </c>
      <c r="AU1681" s="2">
        <f t="shared" si="805"/>
        <v>0</v>
      </c>
      <c r="AV1681" s="2">
        <f t="shared" si="805"/>
        <v>0</v>
      </c>
      <c r="AW1681" s="2">
        <f t="shared" si="805"/>
        <v>0</v>
      </c>
      <c r="AX1681" s="2">
        <f t="shared" si="805"/>
        <v>0</v>
      </c>
      <c r="AY1681" s="2">
        <f t="shared" si="805"/>
        <v>0</v>
      </c>
      <c r="AZ1681" s="2">
        <f t="shared" si="805"/>
        <v>0</v>
      </c>
      <c r="BA1681" s="2">
        <f t="shared" si="805"/>
        <v>0</v>
      </c>
      <c r="BB1681" s="2">
        <f t="shared" si="805"/>
        <v>0</v>
      </c>
      <c r="BC1681" s="2">
        <f t="shared" si="805"/>
        <v>0</v>
      </c>
      <c r="BD1681" s="2">
        <f t="shared" si="805"/>
        <v>0</v>
      </c>
      <c r="BE1681" s="2">
        <f t="shared" si="805"/>
        <v>0</v>
      </c>
      <c r="BF1681" s="2">
        <f t="shared" si="805"/>
        <v>0</v>
      </c>
      <c r="BG1681" s="2">
        <f t="shared" si="805"/>
        <v>0</v>
      </c>
      <c r="BH1681" s="2">
        <f t="shared" si="805"/>
        <v>1352.3351915545916</v>
      </c>
      <c r="BI1681" s="2">
        <f t="shared" si="805"/>
        <v>5499.3739515256684</v>
      </c>
      <c r="BJ1681" s="2">
        <f t="shared" si="805"/>
        <v>5636.8583003138101</v>
      </c>
      <c r="BK1681" s="2">
        <f t="shared" si="805"/>
        <v>5777.7797578216559</v>
      </c>
      <c r="BL1681" s="2">
        <f t="shared" si="805"/>
        <v>5922.2242517671966</v>
      </c>
      <c r="BM1681" s="2">
        <f t="shared" si="805"/>
        <v>6070.2798580613753</v>
      </c>
      <c r="BN1681" s="2">
        <f t="shared" si="805"/>
        <v>6222.0368545129095</v>
      </c>
      <c r="BO1681" s="2">
        <f t="shared" si="805"/>
        <v>6377.5877758757324</v>
      </c>
    </row>
    <row r="1682" spans="1:67" outlineLevel="2">
      <c r="B1682" s="14"/>
      <c r="E1682" s="178"/>
      <c r="F1682" s="178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</row>
    <row r="1683" spans="1:67" outlineLevel="2">
      <c r="B1683" s="15" t="s">
        <v>325</v>
      </c>
      <c r="E1683" s="178"/>
      <c r="F1683" s="178"/>
      <c r="L1683" s="18">
        <v>0</v>
      </c>
      <c r="M1683" s="18">
        <v>0</v>
      </c>
      <c r="N1683" s="18">
        <v>0</v>
      </c>
      <c r="O1683" s="18">
        <v>0</v>
      </c>
      <c r="P1683" s="18">
        <v>0</v>
      </c>
      <c r="Q1683" s="18">
        <v>0</v>
      </c>
      <c r="R1683" s="18">
        <v>0</v>
      </c>
      <c r="S1683" s="18">
        <v>0</v>
      </c>
      <c r="T1683" s="18">
        <v>0</v>
      </c>
      <c r="U1683" s="18">
        <v>0</v>
      </c>
      <c r="V1683" s="18">
        <v>0</v>
      </c>
      <c r="W1683" s="18">
        <v>0</v>
      </c>
      <c r="X1683" s="18">
        <v>0</v>
      </c>
      <c r="Y1683" s="18">
        <v>0</v>
      </c>
      <c r="Z1683" s="18">
        <v>0</v>
      </c>
      <c r="AA1683" s="18">
        <v>0</v>
      </c>
      <c r="AB1683" s="18">
        <v>0</v>
      </c>
      <c r="AC1683" s="18">
        <v>0</v>
      </c>
      <c r="AD1683" s="18">
        <v>0</v>
      </c>
      <c r="AE1683" s="18">
        <v>0</v>
      </c>
      <c r="AF1683" s="18">
        <v>0</v>
      </c>
      <c r="AG1683" s="18">
        <v>0</v>
      </c>
      <c r="AH1683" s="18">
        <v>0</v>
      </c>
      <c r="AI1683" s="18">
        <v>0</v>
      </c>
      <c r="AJ1683" s="18">
        <v>0</v>
      </c>
      <c r="AK1683" s="18">
        <v>0</v>
      </c>
      <c r="AL1683" s="18">
        <v>0</v>
      </c>
      <c r="AM1683" s="18">
        <v>0</v>
      </c>
      <c r="AN1683" s="18">
        <v>0</v>
      </c>
      <c r="AO1683" s="18">
        <v>0</v>
      </c>
      <c r="AP1683" s="18">
        <v>0</v>
      </c>
      <c r="AQ1683" s="18">
        <v>0</v>
      </c>
      <c r="AR1683" s="18">
        <v>0</v>
      </c>
      <c r="AS1683" s="18">
        <v>0</v>
      </c>
      <c r="AT1683" s="18">
        <v>0</v>
      </c>
      <c r="AU1683" s="18">
        <v>0</v>
      </c>
      <c r="AV1683" s="18">
        <v>0</v>
      </c>
      <c r="AW1683" s="18">
        <v>0</v>
      </c>
      <c r="AX1683" s="18">
        <v>0</v>
      </c>
      <c r="AY1683" s="18">
        <v>0</v>
      </c>
      <c r="AZ1683" s="18">
        <v>0</v>
      </c>
      <c r="BA1683" s="18">
        <v>0</v>
      </c>
      <c r="BB1683" s="18">
        <v>0</v>
      </c>
      <c r="BC1683" s="18">
        <v>0</v>
      </c>
      <c r="BD1683" s="18">
        <v>0</v>
      </c>
      <c r="BE1683" s="18">
        <v>0</v>
      </c>
      <c r="BF1683" s="18">
        <v>0</v>
      </c>
      <c r="BG1683" s="18">
        <v>0</v>
      </c>
      <c r="BH1683" s="18">
        <v>48.477806091308594</v>
      </c>
      <c r="BI1683" s="18">
        <v>175.23507690429688</v>
      </c>
      <c r="BJ1683" s="18">
        <v>175.23507690429688</v>
      </c>
      <c r="BK1683" s="18">
        <v>175.23507690429688</v>
      </c>
      <c r="BL1683" s="18">
        <v>175.235107421875</v>
      </c>
      <c r="BM1683" s="18">
        <v>175.23507690429688</v>
      </c>
      <c r="BN1683" s="18">
        <v>175.23507690429688</v>
      </c>
      <c r="BO1683" s="18">
        <v>175.23507690429688</v>
      </c>
    </row>
    <row r="1684" spans="1:67" outlineLevel="2">
      <c r="B1684" s="14" t="s">
        <v>326</v>
      </c>
      <c r="E1684" s="178"/>
      <c r="F1684" s="178"/>
      <c r="L1684" s="2">
        <f t="shared" ref="L1684:BO1684" si="806">IF(L$10&lt;$C1680,0,$F1680*L1683*(1+$I1680)^(L$10-$E$1382))</f>
        <v>0</v>
      </c>
      <c r="M1684" s="2">
        <f t="shared" si="806"/>
        <v>0</v>
      </c>
      <c r="N1684" s="2">
        <f t="shared" si="806"/>
        <v>0</v>
      </c>
      <c r="O1684" s="2">
        <f t="shared" si="806"/>
        <v>0</v>
      </c>
      <c r="P1684" s="2">
        <f t="shared" si="806"/>
        <v>0</v>
      </c>
      <c r="Q1684" s="2">
        <f t="shared" si="806"/>
        <v>0</v>
      </c>
      <c r="R1684" s="2">
        <f t="shared" si="806"/>
        <v>0</v>
      </c>
      <c r="S1684" s="2">
        <f t="shared" si="806"/>
        <v>0</v>
      </c>
      <c r="T1684" s="2">
        <f t="shared" si="806"/>
        <v>0</v>
      </c>
      <c r="U1684" s="2">
        <f t="shared" si="806"/>
        <v>0</v>
      </c>
      <c r="V1684" s="2">
        <f t="shared" si="806"/>
        <v>0</v>
      </c>
      <c r="W1684" s="2">
        <f t="shared" si="806"/>
        <v>0</v>
      </c>
      <c r="X1684" s="2">
        <f t="shared" si="806"/>
        <v>0</v>
      </c>
      <c r="Y1684" s="2">
        <f t="shared" si="806"/>
        <v>0</v>
      </c>
      <c r="Z1684" s="2">
        <f t="shared" si="806"/>
        <v>0</v>
      </c>
      <c r="AA1684" s="2">
        <f t="shared" si="806"/>
        <v>0</v>
      </c>
      <c r="AB1684" s="2">
        <f t="shared" si="806"/>
        <v>0</v>
      </c>
      <c r="AC1684" s="2">
        <f t="shared" si="806"/>
        <v>0</v>
      </c>
      <c r="AD1684" s="2">
        <f t="shared" si="806"/>
        <v>0</v>
      </c>
      <c r="AE1684" s="2">
        <f t="shared" si="806"/>
        <v>0</v>
      </c>
      <c r="AF1684" s="2">
        <f t="shared" si="806"/>
        <v>0</v>
      </c>
      <c r="AG1684" s="2">
        <f t="shared" si="806"/>
        <v>0</v>
      </c>
      <c r="AH1684" s="2">
        <f t="shared" si="806"/>
        <v>0</v>
      </c>
      <c r="AI1684" s="2">
        <f t="shared" si="806"/>
        <v>0</v>
      </c>
      <c r="AJ1684" s="2">
        <f t="shared" si="806"/>
        <v>0</v>
      </c>
      <c r="AK1684" s="2">
        <f t="shared" si="806"/>
        <v>0</v>
      </c>
      <c r="AL1684" s="2">
        <f t="shared" si="806"/>
        <v>0</v>
      </c>
      <c r="AM1684" s="2">
        <f t="shared" si="806"/>
        <v>0</v>
      </c>
      <c r="AN1684" s="2">
        <f t="shared" si="806"/>
        <v>0</v>
      </c>
      <c r="AO1684" s="2">
        <f t="shared" si="806"/>
        <v>0</v>
      </c>
      <c r="AP1684" s="2">
        <f t="shared" si="806"/>
        <v>0</v>
      </c>
      <c r="AQ1684" s="2">
        <f t="shared" si="806"/>
        <v>0</v>
      </c>
      <c r="AR1684" s="2">
        <f t="shared" si="806"/>
        <v>0</v>
      </c>
      <c r="AS1684" s="2">
        <f t="shared" si="806"/>
        <v>0</v>
      </c>
      <c r="AT1684" s="2">
        <f t="shared" si="806"/>
        <v>0</v>
      </c>
      <c r="AU1684" s="2">
        <f t="shared" si="806"/>
        <v>0</v>
      </c>
      <c r="AV1684" s="2">
        <f t="shared" si="806"/>
        <v>0</v>
      </c>
      <c r="AW1684" s="2">
        <f t="shared" si="806"/>
        <v>0</v>
      </c>
      <c r="AX1684" s="2">
        <f t="shared" si="806"/>
        <v>0</v>
      </c>
      <c r="AY1684" s="2">
        <f t="shared" si="806"/>
        <v>0</v>
      </c>
      <c r="AZ1684" s="2">
        <f t="shared" si="806"/>
        <v>0</v>
      </c>
      <c r="BA1684" s="2">
        <f t="shared" si="806"/>
        <v>0</v>
      </c>
      <c r="BB1684" s="2">
        <f t="shared" si="806"/>
        <v>0</v>
      </c>
      <c r="BC1684" s="2">
        <f t="shared" si="806"/>
        <v>0</v>
      </c>
      <c r="BD1684" s="2">
        <f t="shared" si="806"/>
        <v>0</v>
      </c>
      <c r="BE1684" s="2">
        <f t="shared" si="806"/>
        <v>0</v>
      </c>
      <c r="BF1684" s="2">
        <f t="shared" si="806"/>
        <v>0</v>
      </c>
      <c r="BG1684" s="2">
        <f t="shared" si="806"/>
        <v>0</v>
      </c>
      <c r="BH1684" s="2">
        <f t="shared" si="806"/>
        <v>983.28674662882827</v>
      </c>
      <c r="BI1684" s="2">
        <f t="shared" si="806"/>
        <v>3643.1926508480137</v>
      </c>
      <c r="BJ1684" s="2">
        <f t="shared" si="806"/>
        <v>3734.2724671192141</v>
      </c>
      <c r="BK1684" s="2">
        <f t="shared" si="806"/>
        <v>3827.6292787971947</v>
      </c>
      <c r="BL1684" s="2">
        <f t="shared" si="806"/>
        <v>3923.3206940220243</v>
      </c>
      <c r="BM1684" s="2">
        <f t="shared" si="806"/>
        <v>4021.4030110363019</v>
      </c>
      <c r="BN1684" s="2">
        <f t="shared" si="806"/>
        <v>4121.9380863122087</v>
      </c>
      <c r="BO1684" s="2">
        <f t="shared" si="806"/>
        <v>4224.9865384700142</v>
      </c>
    </row>
    <row r="1685" spans="1:67" outlineLevel="2">
      <c r="B1685" s="14"/>
      <c r="E1685" s="178"/>
      <c r="F1685" s="178"/>
    </row>
    <row r="1686" spans="1:67" outlineLevel="2">
      <c r="B1686" s="14" t="s">
        <v>17</v>
      </c>
      <c r="E1686" s="178"/>
      <c r="F1686" s="178"/>
      <c r="I1686" s="196" t="s">
        <v>334</v>
      </c>
      <c r="L1686" s="2">
        <f t="shared" ref="L1686:BO1686" si="807">SUM(L1681,L1684)</f>
        <v>0</v>
      </c>
      <c r="M1686" s="2">
        <f t="shared" si="807"/>
        <v>0</v>
      </c>
      <c r="N1686" s="2">
        <f t="shared" si="807"/>
        <v>0</v>
      </c>
      <c r="O1686" s="2">
        <f t="shared" si="807"/>
        <v>0</v>
      </c>
      <c r="P1686" s="2">
        <f t="shared" si="807"/>
        <v>0</v>
      </c>
      <c r="Q1686" s="2">
        <f t="shared" si="807"/>
        <v>0</v>
      </c>
      <c r="R1686" s="2">
        <f t="shared" si="807"/>
        <v>0</v>
      </c>
      <c r="S1686" s="2">
        <f t="shared" si="807"/>
        <v>0</v>
      </c>
      <c r="T1686" s="2">
        <f t="shared" si="807"/>
        <v>0</v>
      </c>
      <c r="U1686" s="2">
        <f t="shared" si="807"/>
        <v>0</v>
      </c>
      <c r="V1686" s="2">
        <f t="shared" si="807"/>
        <v>0</v>
      </c>
      <c r="W1686" s="2">
        <f t="shared" si="807"/>
        <v>0</v>
      </c>
      <c r="X1686" s="2">
        <f t="shared" si="807"/>
        <v>0</v>
      </c>
      <c r="Y1686" s="2">
        <f t="shared" si="807"/>
        <v>0</v>
      </c>
      <c r="Z1686" s="2">
        <f t="shared" si="807"/>
        <v>0</v>
      </c>
      <c r="AA1686" s="2">
        <f t="shared" si="807"/>
        <v>0</v>
      </c>
      <c r="AB1686" s="2">
        <f t="shared" si="807"/>
        <v>0</v>
      </c>
      <c r="AC1686" s="2">
        <f t="shared" si="807"/>
        <v>0</v>
      </c>
      <c r="AD1686" s="2">
        <f t="shared" si="807"/>
        <v>0</v>
      </c>
      <c r="AE1686" s="2">
        <f t="shared" si="807"/>
        <v>0</v>
      </c>
      <c r="AF1686" s="2">
        <f t="shared" si="807"/>
        <v>0</v>
      </c>
      <c r="AG1686" s="2">
        <f t="shared" si="807"/>
        <v>0</v>
      </c>
      <c r="AH1686" s="2">
        <f t="shared" si="807"/>
        <v>0</v>
      </c>
      <c r="AI1686" s="2">
        <f t="shared" si="807"/>
        <v>0</v>
      </c>
      <c r="AJ1686" s="2">
        <f t="shared" si="807"/>
        <v>0</v>
      </c>
      <c r="AK1686" s="2">
        <f t="shared" si="807"/>
        <v>0</v>
      </c>
      <c r="AL1686" s="2">
        <f t="shared" si="807"/>
        <v>0</v>
      </c>
      <c r="AM1686" s="2">
        <f t="shared" si="807"/>
        <v>0</v>
      </c>
      <c r="AN1686" s="2">
        <f t="shared" si="807"/>
        <v>0</v>
      </c>
      <c r="AO1686" s="2">
        <f t="shared" si="807"/>
        <v>0</v>
      </c>
      <c r="AP1686" s="2">
        <f t="shared" si="807"/>
        <v>0</v>
      </c>
      <c r="AQ1686" s="2">
        <f t="shared" si="807"/>
        <v>0</v>
      </c>
      <c r="AR1686" s="2">
        <f t="shared" si="807"/>
        <v>0</v>
      </c>
      <c r="AS1686" s="2">
        <f t="shared" si="807"/>
        <v>0</v>
      </c>
      <c r="AT1686" s="2">
        <f t="shared" si="807"/>
        <v>0</v>
      </c>
      <c r="AU1686" s="2">
        <f t="shared" si="807"/>
        <v>0</v>
      </c>
      <c r="AV1686" s="2">
        <f t="shared" si="807"/>
        <v>0</v>
      </c>
      <c r="AW1686" s="2">
        <f t="shared" si="807"/>
        <v>0</v>
      </c>
      <c r="AX1686" s="2">
        <f t="shared" si="807"/>
        <v>0</v>
      </c>
      <c r="AY1686" s="2">
        <f t="shared" si="807"/>
        <v>0</v>
      </c>
      <c r="AZ1686" s="2">
        <f t="shared" si="807"/>
        <v>0</v>
      </c>
      <c r="BA1686" s="2">
        <f t="shared" si="807"/>
        <v>0</v>
      </c>
      <c r="BB1686" s="2">
        <f t="shared" si="807"/>
        <v>0</v>
      </c>
      <c r="BC1686" s="2">
        <f t="shared" si="807"/>
        <v>0</v>
      </c>
      <c r="BD1686" s="2">
        <f t="shared" si="807"/>
        <v>0</v>
      </c>
      <c r="BE1686" s="2">
        <f t="shared" si="807"/>
        <v>0</v>
      </c>
      <c r="BF1686" s="2">
        <f t="shared" si="807"/>
        <v>0</v>
      </c>
      <c r="BG1686" s="2">
        <f t="shared" si="807"/>
        <v>0</v>
      </c>
      <c r="BH1686" s="2">
        <f t="shared" si="807"/>
        <v>2335.6219381834198</v>
      </c>
      <c r="BI1686" s="2">
        <f t="shared" si="807"/>
        <v>9142.5666023736812</v>
      </c>
      <c r="BJ1686" s="2">
        <f t="shared" si="807"/>
        <v>9371.1307674330237</v>
      </c>
      <c r="BK1686" s="2">
        <f t="shared" si="807"/>
        <v>9605.4090366188502</v>
      </c>
      <c r="BL1686" s="2">
        <f t="shared" si="807"/>
        <v>9845.5449457892209</v>
      </c>
      <c r="BM1686" s="2">
        <f t="shared" si="807"/>
        <v>10091.682869097676</v>
      </c>
      <c r="BN1686" s="2">
        <f t="shared" si="807"/>
        <v>10343.974940825119</v>
      </c>
      <c r="BO1686" s="2">
        <f t="shared" si="807"/>
        <v>10602.574314345748</v>
      </c>
    </row>
    <row r="1687" spans="1:67" outlineLevel="2">
      <c r="B1687" s="14"/>
      <c r="E1687" s="178"/>
      <c r="F1687" s="178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</row>
    <row r="1688" spans="1:67" outlineLevel="1">
      <c r="A1688">
        <f>+A1680+1</f>
        <v>39</v>
      </c>
      <c r="B1688" s="13" t="s">
        <v>547</v>
      </c>
      <c r="C1688" s="159">
        <v>2060</v>
      </c>
      <c r="D1688" s="159">
        <v>12</v>
      </c>
      <c r="E1688" s="194">
        <v>551</v>
      </c>
      <c r="F1688" s="195">
        <v>5.62</v>
      </c>
      <c r="G1688" s="159">
        <v>25</v>
      </c>
      <c r="H1688" s="59">
        <f>(DATE(C1688,12,31)-DATE(C1688,D1688,1)+1)/365</f>
        <v>8.4931506849315067E-2</v>
      </c>
      <c r="I1688" s="177">
        <f>+$C$7</f>
        <v>2.5000000000000001E-2</v>
      </c>
      <c r="J1688" s="2">
        <f>NPV($C$4,M1688:BO1688)+L1688</f>
        <v>434.34700191730713</v>
      </c>
      <c r="L1688" s="2">
        <f>+L1694</f>
        <v>0</v>
      </c>
      <c r="M1688" s="2">
        <f t="shared" ref="M1688:BO1688" si="808">+M1694</f>
        <v>0</v>
      </c>
      <c r="N1688" s="2">
        <f t="shared" si="808"/>
        <v>0</v>
      </c>
      <c r="O1688" s="2">
        <f t="shared" si="808"/>
        <v>0</v>
      </c>
      <c r="P1688" s="2">
        <f t="shared" si="808"/>
        <v>0</v>
      </c>
      <c r="Q1688" s="2">
        <f t="shared" si="808"/>
        <v>0</v>
      </c>
      <c r="R1688" s="2">
        <f t="shared" si="808"/>
        <v>0</v>
      </c>
      <c r="S1688" s="2">
        <f t="shared" si="808"/>
        <v>0</v>
      </c>
      <c r="T1688" s="2">
        <f t="shared" si="808"/>
        <v>0</v>
      </c>
      <c r="U1688" s="2">
        <f t="shared" si="808"/>
        <v>0</v>
      </c>
      <c r="V1688" s="2">
        <f t="shared" si="808"/>
        <v>0</v>
      </c>
      <c r="W1688" s="2">
        <f t="shared" si="808"/>
        <v>0</v>
      </c>
      <c r="X1688" s="2">
        <f t="shared" si="808"/>
        <v>0</v>
      </c>
      <c r="Y1688" s="2">
        <f t="shared" si="808"/>
        <v>0</v>
      </c>
      <c r="Z1688" s="2">
        <f t="shared" si="808"/>
        <v>0</v>
      </c>
      <c r="AA1688" s="2">
        <f t="shared" si="808"/>
        <v>0</v>
      </c>
      <c r="AB1688" s="2">
        <f t="shared" si="808"/>
        <v>0</v>
      </c>
      <c r="AC1688" s="2">
        <f t="shared" si="808"/>
        <v>0</v>
      </c>
      <c r="AD1688" s="2">
        <f t="shared" si="808"/>
        <v>0</v>
      </c>
      <c r="AE1688" s="2">
        <f t="shared" si="808"/>
        <v>0</v>
      </c>
      <c r="AF1688" s="2">
        <f t="shared" si="808"/>
        <v>0</v>
      </c>
      <c r="AG1688" s="2">
        <f t="shared" si="808"/>
        <v>0</v>
      </c>
      <c r="AH1688" s="2">
        <f t="shared" si="808"/>
        <v>0</v>
      </c>
      <c r="AI1688" s="2">
        <f t="shared" si="808"/>
        <v>0</v>
      </c>
      <c r="AJ1688" s="2">
        <f t="shared" si="808"/>
        <v>0</v>
      </c>
      <c r="AK1688" s="2">
        <f t="shared" si="808"/>
        <v>0</v>
      </c>
      <c r="AL1688" s="2">
        <f t="shared" si="808"/>
        <v>0</v>
      </c>
      <c r="AM1688" s="2">
        <f t="shared" si="808"/>
        <v>0</v>
      </c>
      <c r="AN1688" s="2">
        <f t="shared" si="808"/>
        <v>0</v>
      </c>
      <c r="AO1688" s="2">
        <f t="shared" si="808"/>
        <v>0</v>
      </c>
      <c r="AP1688" s="2">
        <f t="shared" si="808"/>
        <v>0</v>
      </c>
      <c r="AQ1688" s="2">
        <f t="shared" si="808"/>
        <v>0</v>
      </c>
      <c r="AR1688" s="2">
        <f t="shared" si="808"/>
        <v>0</v>
      </c>
      <c r="AS1688" s="2">
        <f t="shared" si="808"/>
        <v>0</v>
      </c>
      <c r="AT1688" s="2">
        <f t="shared" si="808"/>
        <v>0</v>
      </c>
      <c r="AU1688" s="2">
        <f t="shared" si="808"/>
        <v>0</v>
      </c>
      <c r="AV1688" s="2">
        <f t="shared" si="808"/>
        <v>0</v>
      </c>
      <c r="AW1688" s="2">
        <f t="shared" si="808"/>
        <v>0</v>
      </c>
      <c r="AX1688" s="2">
        <f t="shared" si="808"/>
        <v>0</v>
      </c>
      <c r="AY1688" s="2">
        <f t="shared" si="808"/>
        <v>0</v>
      </c>
      <c r="AZ1688" s="2">
        <f t="shared" si="808"/>
        <v>0</v>
      </c>
      <c r="BA1688" s="2">
        <f t="shared" si="808"/>
        <v>0</v>
      </c>
      <c r="BB1688" s="2">
        <f t="shared" si="808"/>
        <v>0</v>
      </c>
      <c r="BC1688" s="2">
        <f t="shared" si="808"/>
        <v>0</v>
      </c>
      <c r="BD1688" s="2">
        <f t="shared" si="808"/>
        <v>0</v>
      </c>
      <c r="BE1688" s="2">
        <f t="shared" si="808"/>
        <v>0</v>
      </c>
      <c r="BF1688" s="2">
        <f t="shared" si="808"/>
        <v>0</v>
      </c>
      <c r="BG1688" s="2">
        <f t="shared" si="808"/>
        <v>0</v>
      </c>
      <c r="BH1688" s="2">
        <f t="shared" si="808"/>
        <v>161.11143882733384</v>
      </c>
      <c r="BI1688" s="2">
        <f t="shared" si="808"/>
        <v>1902.4601867210927</v>
      </c>
      <c r="BJ1688" s="2">
        <f t="shared" si="808"/>
        <v>1954.8716410542684</v>
      </c>
      <c r="BK1688" s="2">
        <f t="shared" si="808"/>
        <v>2005.0521507659273</v>
      </c>
      <c r="BL1688" s="2">
        <f t="shared" si="808"/>
        <v>2058.1882751416906</v>
      </c>
      <c r="BM1688" s="2">
        <f t="shared" si="808"/>
        <v>2115.018556500092</v>
      </c>
      <c r="BN1688" s="2">
        <f t="shared" si="808"/>
        <v>2154.1586352310687</v>
      </c>
      <c r="BO1688" s="2">
        <f t="shared" si="808"/>
        <v>2213.4309323445195</v>
      </c>
    </row>
    <row r="1689" spans="1:67" outlineLevel="2">
      <c r="B1689" s="14" t="s">
        <v>324</v>
      </c>
      <c r="L1689" s="2">
        <f t="shared" ref="L1689:BO1689" si="809">IF(OR(L$10&lt;$C1688,L$10&gt;$C1688+$G1688),0,IF(L$10=$C1688,$E1688*(1+$I1688)^(L$10-$E$1382)*$H1688,IF(L$10=$C1688+$G1688,$E1688*(1+$I1688)^(L$10-$E$1382)*(1-$H1688),$E1688*(1+$I1688)^(L$10-$E$1382))))</f>
        <v>0</v>
      </c>
      <c r="M1689" s="2">
        <f t="shared" si="809"/>
        <v>0</v>
      </c>
      <c r="N1689" s="2">
        <f t="shared" si="809"/>
        <v>0</v>
      </c>
      <c r="O1689" s="2">
        <f t="shared" si="809"/>
        <v>0</v>
      </c>
      <c r="P1689" s="2">
        <f t="shared" si="809"/>
        <v>0</v>
      </c>
      <c r="Q1689" s="2">
        <f t="shared" si="809"/>
        <v>0</v>
      </c>
      <c r="R1689" s="2">
        <f t="shared" si="809"/>
        <v>0</v>
      </c>
      <c r="S1689" s="2">
        <f t="shared" si="809"/>
        <v>0</v>
      </c>
      <c r="T1689" s="2">
        <f t="shared" si="809"/>
        <v>0</v>
      </c>
      <c r="U1689" s="2">
        <f t="shared" si="809"/>
        <v>0</v>
      </c>
      <c r="V1689" s="2">
        <f t="shared" si="809"/>
        <v>0</v>
      </c>
      <c r="W1689" s="2">
        <f t="shared" si="809"/>
        <v>0</v>
      </c>
      <c r="X1689" s="2">
        <f t="shared" si="809"/>
        <v>0</v>
      </c>
      <c r="Y1689" s="2">
        <f t="shared" si="809"/>
        <v>0</v>
      </c>
      <c r="Z1689" s="2">
        <f t="shared" si="809"/>
        <v>0</v>
      </c>
      <c r="AA1689" s="2">
        <f t="shared" si="809"/>
        <v>0</v>
      </c>
      <c r="AB1689" s="2">
        <f t="shared" si="809"/>
        <v>0</v>
      </c>
      <c r="AC1689" s="2">
        <f t="shared" si="809"/>
        <v>0</v>
      </c>
      <c r="AD1689" s="2">
        <f t="shared" si="809"/>
        <v>0</v>
      </c>
      <c r="AE1689" s="2">
        <f t="shared" si="809"/>
        <v>0</v>
      </c>
      <c r="AF1689" s="2">
        <f t="shared" si="809"/>
        <v>0</v>
      </c>
      <c r="AG1689" s="2">
        <f t="shared" si="809"/>
        <v>0</v>
      </c>
      <c r="AH1689" s="2">
        <f t="shared" si="809"/>
        <v>0</v>
      </c>
      <c r="AI1689" s="2">
        <f t="shared" si="809"/>
        <v>0</v>
      </c>
      <c r="AJ1689" s="2">
        <f t="shared" si="809"/>
        <v>0</v>
      </c>
      <c r="AK1689" s="2">
        <f t="shared" si="809"/>
        <v>0</v>
      </c>
      <c r="AL1689" s="2">
        <f t="shared" si="809"/>
        <v>0</v>
      </c>
      <c r="AM1689" s="2">
        <f t="shared" si="809"/>
        <v>0</v>
      </c>
      <c r="AN1689" s="2">
        <f t="shared" si="809"/>
        <v>0</v>
      </c>
      <c r="AO1689" s="2">
        <f t="shared" si="809"/>
        <v>0</v>
      </c>
      <c r="AP1689" s="2">
        <f t="shared" si="809"/>
        <v>0</v>
      </c>
      <c r="AQ1689" s="2">
        <f t="shared" si="809"/>
        <v>0</v>
      </c>
      <c r="AR1689" s="2">
        <f t="shared" si="809"/>
        <v>0</v>
      </c>
      <c r="AS1689" s="2">
        <f t="shared" si="809"/>
        <v>0</v>
      </c>
      <c r="AT1689" s="2">
        <f t="shared" si="809"/>
        <v>0</v>
      </c>
      <c r="AU1689" s="2">
        <f t="shared" si="809"/>
        <v>0</v>
      </c>
      <c r="AV1689" s="2">
        <f t="shared" si="809"/>
        <v>0</v>
      </c>
      <c r="AW1689" s="2">
        <f t="shared" si="809"/>
        <v>0</v>
      </c>
      <c r="AX1689" s="2">
        <f t="shared" si="809"/>
        <v>0</v>
      </c>
      <c r="AY1689" s="2">
        <f t="shared" si="809"/>
        <v>0</v>
      </c>
      <c r="AZ1689" s="2">
        <f t="shared" si="809"/>
        <v>0</v>
      </c>
      <c r="BA1689" s="2">
        <f t="shared" si="809"/>
        <v>0</v>
      </c>
      <c r="BB1689" s="2">
        <f t="shared" si="809"/>
        <v>0</v>
      </c>
      <c r="BC1689" s="2">
        <f t="shared" si="809"/>
        <v>0</v>
      </c>
      <c r="BD1689" s="2">
        <f t="shared" si="809"/>
        <v>0</v>
      </c>
      <c r="BE1689" s="2">
        <f t="shared" si="809"/>
        <v>0</v>
      </c>
      <c r="BF1689" s="2">
        <f t="shared" si="809"/>
        <v>0</v>
      </c>
      <c r="BG1689" s="2">
        <f t="shared" si="809"/>
        <v>0</v>
      </c>
      <c r="BH1689" s="2">
        <f t="shared" si="809"/>
        <v>153.09674845535508</v>
      </c>
      <c r="BI1689" s="2">
        <f t="shared" si="809"/>
        <v>1847.6555166406361</v>
      </c>
      <c r="BJ1689" s="2">
        <f t="shared" si="809"/>
        <v>1893.8469045566521</v>
      </c>
      <c r="BK1689" s="2">
        <f t="shared" si="809"/>
        <v>1941.1930771705686</v>
      </c>
      <c r="BL1689" s="2">
        <f t="shared" si="809"/>
        <v>1989.7229040998325</v>
      </c>
      <c r="BM1689" s="2">
        <f t="shared" si="809"/>
        <v>2039.4659767023281</v>
      </c>
      <c r="BN1689" s="2">
        <f t="shared" si="809"/>
        <v>2090.4526261198862</v>
      </c>
      <c r="BO1689" s="2">
        <f t="shared" si="809"/>
        <v>2142.7139417728831</v>
      </c>
    </row>
    <row r="1690" spans="1:67" outlineLevel="2">
      <c r="B1690" s="14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</row>
    <row r="1691" spans="1:67" outlineLevel="2">
      <c r="B1691" s="15" t="s">
        <v>325</v>
      </c>
      <c r="L1691" s="18">
        <v>0</v>
      </c>
      <c r="M1691" s="18">
        <v>0</v>
      </c>
      <c r="N1691" s="18">
        <v>0</v>
      </c>
      <c r="O1691" s="18">
        <v>0</v>
      </c>
      <c r="P1691" s="18">
        <v>0</v>
      </c>
      <c r="Q1691" s="18">
        <v>0</v>
      </c>
      <c r="R1691" s="18">
        <v>0</v>
      </c>
      <c r="S1691" s="18">
        <v>0</v>
      </c>
      <c r="T1691" s="18">
        <v>0</v>
      </c>
      <c r="U1691" s="18">
        <v>0</v>
      </c>
      <c r="V1691" s="18">
        <v>0</v>
      </c>
      <c r="W1691" s="18">
        <v>0</v>
      </c>
      <c r="X1691" s="18">
        <v>0</v>
      </c>
      <c r="Y1691" s="18">
        <v>0</v>
      </c>
      <c r="Z1691" s="18">
        <v>0</v>
      </c>
      <c r="AA1691" s="18">
        <v>0</v>
      </c>
      <c r="AB1691" s="18">
        <v>0</v>
      </c>
      <c r="AC1691" s="18">
        <v>0</v>
      </c>
      <c r="AD1691" s="18">
        <v>0</v>
      </c>
      <c r="AE1691" s="18">
        <v>0</v>
      </c>
      <c r="AF1691" s="18">
        <v>0</v>
      </c>
      <c r="AG1691" s="18">
        <v>0</v>
      </c>
      <c r="AH1691" s="18">
        <v>0</v>
      </c>
      <c r="AI1691" s="18">
        <v>0</v>
      </c>
      <c r="AJ1691" s="18">
        <v>0</v>
      </c>
      <c r="AK1691" s="18">
        <v>0</v>
      </c>
      <c r="AL1691" s="18">
        <v>0</v>
      </c>
      <c r="AM1691" s="18">
        <v>0</v>
      </c>
      <c r="AN1691" s="18">
        <v>0</v>
      </c>
      <c r="AO1691" s="18">
        <v>0</v>
      </c>
      <c r="AP1691" s="18">
        <v>0</v>
      </c>
      <c r="AQ1691" s="18">
        <v>0</v>
      </c>
      <c r="AR1691" s="18">
        <v>0</v>
      </c>
      <c r="AS1691" s="18">
        <v>0</v>
      </c>
      <c r="AT1691" s="18">
        <v>0</v>
      </c>
      <c r="AU1691" s="18">
        <v>0</v>
      </c>
      <c r="AV1691" s="18">
        <v>0</v>
      </c>
      <c r="AW1691" s="18">
        <v>0</v>
      </c>
      <c r="AX1691" s="18">
        <v>0</v>
      </c>
      <c r="AY1691" s="18">
        <v>0</v>
      </c>
      <c r="AZ1691" s="18">
        <v>0</v>
      </c>
      <c r="BA1691" s="18">
        <v>0</v>
      </c>
      <c r="BB1691" s="18">
        <v>0</v>
      </c>
      <c r="BC1691" s="18">
        <v>0</v>
      </c>
      <c r="BD1691" s="18">
        <v>0</v>
      </c>
      <c r="BE1691" s="18">
        <v>0</v>
      </c>
      <c r="BF1691" s="18">
        <v>0</v>
      </c>
      <c r="BG1691" s="18">
        <v>0</v>
      </c>
      <c r="BH1691" s="18">
        <v>0.43591809272766113</v>
      </c>
      <c r="BI1691" s="18">
        <v>2.9081168174743652</v>
      </c>
      <c r="BJ1691" s="18">
        <v>3.1591942310333252</v>
      </c>
      <c r="BK1691" s="18">
        <v>3.2252929210662842</v>
      </c>
      <c r="BL1691" s="18">
        <v>3.3736004829406738</v>
      </c>
      <c r="BM1691" s="18">
        <v>3.63201904296875</v>
      </c>
      <c r="BN1691" s="18">
        <v>2.9878263473510742</v>
      </c>
      <c r="BO1691" s="18">
        <v>3.2357492446899414</v>
      </c>
    </row>
    <row r="1692" spans="1:67" outlineLevel="2">
      <c r="B1692" s="14" t="s">
        <v>326</v>
      </c>
      <c r="L1692" s="2">
        <f t="shared" ref="L1692:BO1692" si="810">IF(L$10&lt;$C1688,0,$F1688*L1691*(1+$I1688)^(L$10-$E$1382))</f>
        <v>0</v>
      </c>
      <c r="M1692" s="2">
        <f t="shared" si="810"/>
        <v>0</v>
      </c>
      <c r="N1692" s="2">
        <f t="shared" si="810"/>
        <v>0</v>
      </c>
      <c r="O1692" s="2">
        <f t="shared" si="810"/>
        <v>0</v>
      </c>
      <c r="P1692" s="2">
        <f t="shared" si="810"/>
        <v>0</v>
      </c>
      <c r="Q1692" s="2">
        <f t="shared" si="810"/>
        <v>0</v>
      </c>
      <c r="R1692" s="2">
        <f t="shared" si="810"/>
        <v>0</v>
      </c>
      <c r="S1692" s="2">
        <f t="shared" si="810"/>
        <v>0</v>
      </c>
      <c r="T1692" s="2">
        <f t="shared" si="810"/>
        <v>0</v>
      </c>
      <c r="U1692" s="2">
        <f t="shared" si="810"/>
        <v>0</v>
      </c>
      <c r="V1692" s="2">
        <f t="shared" si="810"/>
        <v>0</v>
      </c>
      <c r="W1692" s="2">
        <f t="shared" si="810"/>
        <v>0</v>
      </c>
      <c r="X1692" s="2">
        <f t="shared" si="810"/>
        <v>0</v>
      </c>
      <c r="Y1692" s="2">
        <f t="shared" si="810"/>
        <v>0</v>
      </c>
      <c r="Z1692" s="2">
        <f t="shared" si="810"/>
        <v>0</v>
      </c>
      <c r="AA1692" s="2">
        <f t="shared" si="810"/>
        <v>0</v>
      </c>
      <c r="AB1692" s="2">
        <f t="shared" si="810"/>
        <v>0</v>
      </c>
      <c r="AC1692" s="2">
        <f t="shared" si="810"/>
        <v>0</v>
      </c>
      <c r="AD1692" s="2">
        <f t="shared" si="810"/>
        <v>0</v>
      </c>
      <c r="AE1692" s="2">
        <f t="shared" si="810"/>
        <v>0</v>
      </c>
      <c r="AF1692" s="2">
        <f t="shared" si="810"/>
        <v>0</v>
      </c>
      <c r="AG1692" s="2">
        <f t="shared" si="810"/>
        <v>0</v>
      </c>
      <c r="AH1692" s="2">
        <f t="shared" si="810"/>
        <v>0</v>
      </c>
      <c r="AI1692" s="2">
        <f t="shared" si="810"/>
        <v>0</v>
      </c>
      <c r="AJ1692" s="2">
        <f t="shared" si="810"/>
        <v>0</v>
      </c>
      <c r="AK1692" s="2">
        <f t="shared" si="810"/>
        <v>0</v>
      </c>
      <c r="AL1692" s="2">
        <f t="shared" si="810"/>
        <v>0</v>
      </c>
      <c r="AM1692" s="2">
        <f t="shared" si="810"/>
        <v>0</v>
      </c>
      <c r="AN1692" s="2">
        <f t="shared" si="810"/>
        <v>0</v>
      </c>
      <c r="AO1692" s="2">
        <f t="shared" si="810"/>
        <v>0</v>
      </c>
      <c r="AP1692" s="2">
        <f t="shared" si="810"/>
        <v>0</v>
      </c>
      <c r="AQ1692" s="2">
        <f t="shared" si="810"/>
        <v>0</v>
      </c>
      <c r="AR1692" s="2">
        <f t="shared" si="810"/>
        <v>0</v>
      </c>
      <c r="AS1692" s="2">
        <f t="shared" si="810"/>
        <v>0</v>
      </c>
      <c r="AT1692" s="2">
        <f t="shared" si="810"/>
        <v>0</v>
      </c>
      <c r="AU1692" s="2">
        <f t="shared" si="810"/>
        <v>0</v>
      </c>
      <c r="AV1692" s="2">
        <f t="shared" si="810"/>
        <v>0</v>
      </c>
      <c r="AW1692" s="2">
        <f t="shared" si="810"/>
        <v>0</v>
      </c>
      <c r="AX1692" s="2">
        <f t="shared" si="810"/>
        <v>0</v>
      </c>
      <c r="AY1692" s="2">
        <f t="shared" si="810"/>
        <v>0</v>
      </c>
      <c r="AZ1692" s="2">
        <f t="shared" si="810"/>
        <v>0</v>
      </c>
      <c r="BA1692" s="2">
        <f t="shared" si="810"/>
        <v>0</v>
      </c>
      <c r="BB1692" s="2">
        <f t="shared" si="810"/>
        <v>0</v>
      </c>
      <c r="BC1692" s="2">
        <f t="shared" si="810"/>
        <v>0</v>
      </c>
      <c r="BD1692" s="2">
        <f t="shared" si="810"/>
        <v>0</v>
      </c>
      <c r="BE1692" s="2">
        <f t="shared" si="810"/>
        <v>0</v>
      </c>
      <c r="BF1692" s="2">
        <f t="shared" si="810"/>
        <v>0</v>
      </c>
      <c r="BG1692" s="2">
        <f t="shared" si="810"/>
        <v>0</v>
      </c>
      <c r="BH1692" s="2">
        <f t="shared" si="810"/>
        <v>8.0146903719787677</v>
      </c>
      <c r="BI1692" s="2">
        <f t="shared" si="810"/>
        <v>54.804670080456617</v>
      </c>
      <c r="BJ1692" s="2">
        <f t="shared" si="810"/>
        <v>61.024736497616345</v>
      </c>
      <c r="BK1692" s="2">
        <f t="shared" si="810"/>
        <v>63.859073595358709</v>
      </c>
      <c r="BL1692" s="2">
        <f t="shared" si="810"/>
        <v>68.465371041858347</v>
      </c>
      <c r="BM1692" s="2">
        <f t="shared" si="810"/>
        <v>75.552579797763727</v>
      </c>
      <c r="BN1692" s="2">
        <f t="shared" si="810"/>
        <v>63.706009111182482</v>
      </c>
      <c r="BO1692" s="2">
        <f t="shared" si="810"/>
        <v>70.716990571636231</v>
      </c>
    </row>
    <row r="1693" spans="1:67" outlineLevel="2">
      <c r="B1693" s="14"/>
    </row>
    <row r="1694" spans="1:67" outlineLevel="2">
      <c r="B1694" s="14" t="s">
        <v>17</v>
      </c>
      <c r="I1694" s="196" t="s">
        <v>548</v>
      </c>
      <c r="L1694" s="2">
        <f t="shared" ref="L1694:BO1694" si="811">SUM(L1689,L1692)</f>
        <v>0</v>
      </c>
      <c r="M1694" s="2">
        <f t="shared" si="811"/>
        <v>0</v>
      </c>
      <c r="N1694" s="2">
        <f t="shared" si="811"/>
        <v>0</v>
      </c>
      <c r="O1694" s="2">
        <f t="shared" si="811"/>
        <v>0</v>
      </c>
      <c r="P1694" s="2">
        <f t="shared" si="811"/>
        <v>0</v>
      </c>
      <c r="Q1694" s="2">
        <f t="shared" si="811"/>
        <v>0</v>
      </c>
      <c r="R1694" s="2">
        <f t="shared" si="811"/>
        <v>0</v>
      </c>
      <c r="S1694" s="2">
        <f t="shared" si="811"/>
        <v>0</v>
      </c>
      <c r="T1694" s="2">
        <f t="shared" si="811"/>
        <v>0</v>
      </c>
      <c r="U1694" s="2">
        <f t="shared" si="811"/>
        <v>0</v>
      </c>
      <c r="V1694" s="2">
        <f t="shared" si="811"/>
        <v>0</v>
      </c>
      <c r="W1694" s="2">
        <f t="shared" si="811"/>
        <v>0</v>
      </c>
      <c r="X1694" s="2">
        <f t="shared" si="811"/>
        <v>0</v>
      </c>
      <c r="Y1694" s="2">
        <f t="shared" si="811"/>
        <v>0</v>
      </c>
      <c r="Z1694" s="2">
        <f t="shared" si="811"/>
        <v>0</v>
      </c>
      <c r="AA1694" s="2">
        <f t="shared" si="811"/>
        <v>0</v>
      </c>
      <c r="AB1694" s="2">
        <f t="shared" si="811"/>
        <v>0</v>
      </c>
      <c r="AC1694" s="2">
        <f t="shared" si="811"/>
        <v>0</v>
      </c>
      <c r="AD1694" s="2">
        <f t="shared" si="811"/>
        <v>0</v>
      </c>
      <c r="AE1694" s="2">
        <f t="shared" si="811"/>
        <v>0</v>
      </c>
      <c r="AF1694" s="2">
        <f t="shared" si="811"/>
        <v>0</v>
      </c>
      <c r="AG1694" s="2">
        <f t="shared" si="811"/>
        <v>0</v>
      </c>
      <c r="AH1694" s="2">
        <f t="shared" si="811"/>
        <v>0</v>
      </c>
      <c r="AI1694" s="2">
        <f t="shared" si="811"/>
        <v>0</v>
      </c>
      <c r="AJ1694" s="2">
        <f t="shared" si="811"/>
        <v>0</v>
      </c>
      <c r="AK1694" s="2">
        <f t="shared" si="811"/>
        <v>0</v>
      </c>
      <c r="AL1694" s="2">
        <f t="shared" si="811"/>
        <v>0</v>
      </c>
      <c r="AM1694" s="2">
        <f t="shared" si="811"/>
        <v>0</v>
      </c>
      <c r="AN1694" s="2">
        <f t="shared" si="811"/>
        <v>0</v>
      </c>
      <c r="AO1694" s="2">
        <f t="shared" si="811"/>
        <v>0</v>
      </c>
      <c r="AP1694" s="2">
        <f t="shared" si="811"/>
        <v>0</v>
      </c>
      <c r="AQ1694" s="2">
        <f t="shared" si="811"/>
        <v>0</v>
      </c>
      <c r="AR1694" s="2">
        <f t="shared" si="811"/>
        <v>0</v>
      </c>
      <c r="AS1694" s="2">
        <f t="shared" si="811"/>
        <v>0</v>
      </c>
      <c r="AT1694" s="2">
        <f t="shared" si="811"/>
        <v>0</v>
      </c>
      <c r="AU1694" s="2">
        <f t="shared" si="811"/>
        <v>0</v>
      </c>
      <c r="AV1694" s="2">
        <f t="shared" si="811"/>
        <v>0</v>
      </c>
      <c r="AW1694" s="2">
        <f t="shared" si="811"/>
        <v>0</v>
      </c>
      <c r="AX1694" s="2">
        <f t="shared" si="811"/>
        <v>0</v>
      </c>
      <c r="AY1694" s="2">
        <f t="shared" si="811"/>
        <v>0</v>
      </c>
      <c r="AZ1694" s="2">
        <f t="shared" si="811"/>
        <v>0</v>
      </c>
      <c r="BA1694" s="2">
        <f t="shared" si="811"/>
        <v>0</v>
      </c>
      <c r="BB1694" s="2">
        <f t="shared" si="811"/>
        <v>0</v>
      </c>
      <c r="BC1694" s="2">
        <f t="shared" si="811"/>
        <v>0</v>
      </c>
      <c r="BD1694" s="2">
        <f t="shared" si="811"/>
        <v>0</v>
      </c>
      <c r="BE1694" s="2">
        <f t="shared" si="811"/>
        <v>0</v>
      </c>
      <c r="BF1694" s="2">
        <f t="shared" si="811"/>
        <v>0</v>
      </c>
      <c r="BG1694" s="2">
        <f t="shared" si="811"/>
        <v>0</v>
      </c>
      <c r="BH1694" s="2">
        <f t="shared" si="811"/>
        <v>161.11143882733384</v>
      </c>
      <c r="BI1694" s="2">
        <f t="shared" si="811"/>
        <v>1902.4601867210927</v>
      </c>
      <c r="BJ1694" s="2">
        <f t="shared" si="811"/>
        <v>1954.8716410542684</v>
      </c>
      <c r="BK1694" s="2">
        <f t="shared" si="811"/>
        <v>2005.0521507659273</v>
      </c>
      <c r="BL1694" s="2">
        <f t="shared" si="811"/>
        <v>2058.1882751416906</v>
      </c>
      <c r="BM1694" s="2">
        <f t="shared" si="811"/>
        <v>2115.018556500092</v>
      </c>
      <c r="BN1694" s="2">
        <f t="shared" si="811"/>
        <v>2154.1586352310687</v>
      </c>
      <c r="BO1694" s="2">
        <f t="shared" si="811"/>
        <v>2213.4309323445195</v>
      </c>
    </row>
    <row r="1695" spans="1:67" outlineLevel="2">
      <c r="B1695" s="14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</row>
    <row r="1696" spans="1:67" outlineLevel="1">
      <c r="A1696">
        <f>+A1688+1</f>
        <v>40</v>
      </c>
      <c r="B1696" s="13" t="s">
        <v>633</v>
      </c>
      <c r="C1696" s="159">
        <v>2062</v>
      </c>
      <c r="D1696" s="159">
        <v>12</v>
      </c>
      <c r="E1696" s="194">
        <v>2550</v>
      </c>
      <c r="F1696" s="195">
        <v>5.8</v>
      </c>
      <c r="G1696" s="159">
        <v>30</v>
      </c>
      <c r="H1696" s="59">
        <f>(DATE(C1696,12,31)-DATE(C1696,D1696,1)+1)/365</f>
        <v>8.4931506849315067E-2</v>
      </c>
      <c r="I1696" s="177">
        <f>+$C$7</f>
        <v>2.5000000000000001E-2</v>
      </c>
      <c r="J1696" s="2">
        <f>NPV($C$4,M1696:BO1696)+L1696</f>
        <v>5007.3779377532546</v>
      </c>
      <c r="L1696" s="2">
        <f>+L1702</f>
        <v>0</v>
      </c>
      <c r="M1696" s="2">
        <f t="shared" ref="M1696:BO1696" si="812">+M1702</f>
        <v>0</v>
      </c>
      <c r="N1696" s="2">
        <f t="shared" si="812"/>
        <v>0</v>
      </c>
      <c r="O1696" s="2">
        <f t="shared" si="812"/>
        <v>0</v>
      </c>
      <c r="P1696" s="2">
        <f t="shared" si="812"/>
        <v>0</v>
      </c>
      <c r="Q1696" s="2">
        <f t="shared" si="812"/>
        <v>0</v>
      </c>
      <c r="R1696" s="2">
        <f t="shared" si="812"/>
        <v>0</v>
      </c>
      <c r="S1696" s="2">
        <f t="shared" si="812"/>
        <v>0</v>
      </c>
      <c r="T1696" s="2">
        <f t="shared" si="812"/>
        <v>0</v>
      </c>
      <c r="U1696" s="2">
        <f t="shared" si="812"/>
        <v>0</v>
      </c>
      <c r="V1696" s="2">
        <f t="shared" si="812"/>
        <v>0</v>
      </c>
      <c r="W1696" s="2">
        <f t="shared" si="812"/>
        <v>0</v>
      </c>
      <c r="X1696" s="2">
        <f t="shared" si="812"/>
        <v>0</v>
      </c>
      <c r="Y1696" s="2">
        <f t="shared" si="812"/>
        <v>0</v>
      </c>
      <c r="Z1696" s="2">
        <f t="shared" si="812"/>
        <v>0</v>
      </c>
      <c r="AA1696" s="2">
        <f t="shared" si="812"/>
        <v>0</v>
      </c>
      <c r="AB1696" s="2">
        <f t="shared" si="812"/>
        <v>0</v>
      </c>
      <c r="AC1696" s="2">
        <f t="shared" si="812"/>
        <v>0</v>
      </c>
      <c r="AD1696" s="2">
        <f t="shared" si="812"/>
        <v>0</v>
      </c>
      <c r="AE1696" s="2">
        <f t="shared" si="812"/>
        <v>0</v>
      </c>
      <c r="AF1696" s="2">
        <f t="shared" si="812"/>
        <v>0</v>
      </c>
      <c r="AG1696" s="2">
        <f t="shared" si="812"/>
        <v>0</v>
      </c>
      <c r="AH1696" s="2">
        <f t="shared" si="812"/>
        <v>0</v>
      </c>
      <c r="AI1696" s="2">
        <f t="shared" si="812"/>
        <v>0</v>
      </c>
      <c r="AJ1696" s="2">
        <f t="shared" si="812"/>
        <v>0</v>
      </c>
      <c r="AK1696" s="2">
        <f t="shared" si="812"/>
        <v>0</v>
      </c>
      <c r="AL1696" s="2">
        <f t="shared" si="812"/>
        <v>0</v>
      </c>
      <c r="AM1696" s="2">
        <f t="shared" si="812"/>
        <v>0</v>
      </c>
      <c r="AN1696" s="2">
        <f t="shared" si="812"/>
        <v>0</v>
      </c>
      <c r="AO1696" s="2">
        <f t="shared" si="812"/>
        <v>0</v>
      </c>
      <c r="AP1696" s="2">
        <f t="shared" si="812"/>
        <v>0</v>
      </c>
      <c r="AQ1696" s="2">
        <f t="shared" si="812"/>
        <v>0</v>
      </c>
      <c r="AR1696" s="2">
        <f t="shared" si="812"/>
        <v>0</v>
      </c>
      <c r="AS1696" s="2">
        <f t="shared" si="812"/>
        <v>0</v>
      </c>
      <c r="AT1696" s="2">
        <f t="shared" si="812"/>
        <v>0</v>
      </c>
      <c r="AU1696" s="2">
        <f t="shared" si="812"/>
        <v>0</v>
      </c>
      <c r="AV1696" s="2">
        <f t="shared" si="812"/>
        <v>0</v>
      </c>
      <c r="AW1696" s="2">
        <f t="shared" si="812"/>
        <v>0</v>
      </c>
      <c r="AX1696" s="2">
        <f t="shared" si="812"/>
        <v>0</v>
      </c>
      <c r="AY1696" s="2">
        <f t="shared" si="812"/>
        <v>0</v>
      </c>
      <c r="AZ1696" s="2">
        <f t="shared" si="812"/>
        <v>0</v>
      </c>
      <c r="BA1696" s="2">
        <f t="shared" si="812"/>
        <v>0</v>
      </c>
      <c r="BB1696" s="2">
        <f t="shared" si="812"/>
        <v>0</v>
      </c>
      <c r="BC1696" s="2">
        <f t="shared" si="812"/>
        <v>0</v>
      </c>
      <c r="BD1696" s="2">
        <f t="shared" si="812"/>
        <v>0</v>
      </c>
      <c r="BE1696" s="2">
        <f t="shared" si="812"/>
        <v>0</v>
      </c>
      <c r="BF1696" s="2">
        <f t="shared" si="812"/>
        <v>0</v>
      </c>
      <c r="BG1696" s="2">
        <f t="shared" si="812"/>
        <v>0</v>
      </c>
      <c r="BH1696" s="2">
        <f t="shared" si="812"/>
        <v>0</v>
      </c>
      <c r="BI1696" s="2">
        <f t="shared" si="812"/>
        <v>0</v>
      </c>
      <c r="BJ1696" s="2">
        <f t="shared" si="812"/>
        <v>3139.7303755655885</v>
      </c>
      <c r="BK1696" s="2">
        <f t="shared" si="812"/>
        <v>36783.182252226499</v>
      </c>
      <c r="BL1696" s="2">
        <f t="shared" si="812"/>
        <v>36522.401852699273</v>
      </c>
      <c r="BM1696" s="2">
        <f t="shared" si="812"/>
        <v>37514.499591576037</v>
      </c>
      <c r="BN1696" s="2">
        <f t="shared" si="812"/>
        <v>38185.105728523384</v>
      </c>
      <c r="BO1696" s="2">
        <f t="shared" si="812"/>
        <v>25711.017678387339</v>
      </c>
    </row>
    <row r="1697" spans="1:67" outlineLevel="2">
      <c r="B1697" s="14" t="s">
        <v>324</v>
      </c>
      <c r="L1697" s="2">
        <f t="shared" ref="L1697:BO1697" si="813">IF(OR(L$10&lt;$C1696,L$10&gt;$C1696+$G1696),0,IF(L$10=$C1696,$E1696*(1+$I1696)^(L$10-$E$1382)*$H1696,IF(L$10=$C1696+$G1696,$E1696*(1+$I1696)^(L$10-$E$1382)*(1-$H1696),$E1696*(1+$I1696)^(L$10-$E$1382))))</f>
        <v>0</v>
      </c>
      <c r="M1697" s="2">
        <f t="shared" si="813"/>
        <v>0</v>
      </c>
      <c r="N1697" s="2">
        <f t="shared" si="813"/>
        <v>0</v>
      </c>
      <c r="O1697" s="2">
        <f t="shared" si="813"/>
        <v>0</v>
      </c>
      <c r="P1697" s="2">
        <f t="shared" si="813"/>
        <v>0</v>
      </c>
      <c r="Q1697" s="2">
        <f t="shared" si="813"/>
        <v>0</v>
      </c>
      <c r="R1697" s="2">
        <f t="shared" si="813"/>
        <v>0</v>
      </c>
      <c r="S1697" s="2">
        <f t="shared" si="813"/>
        <v>0</v>
      </c>
      <c r="T1697" s="2">
        <f t="shared" si="813"/>
        <v>0</v>
      </c>
      <c r="U1697" s="2">
        <f t="shared" si="813"/>
        <v>0</v>
      </c>
      <c r="V1697" s="2">
        <f t="shared" si="813"/>
        <v>0</v>
      </c>
      <c r="W1697" s="2">
        <f t="shared" si="813"/>
        <v>0</v>
      </c>
      <c r="X1697" s="2">
        <f t="shared" si="813"/>
        <v>0</v>
      </c>
      <c r="Y1697" s="2">
        <f t="shared" si="813"/>
        <v>0</v>
      </c>
      <c r="Z1697" s="2">
        <f t="shared" si="813"/>
        <v>0</v>
      </c>
      <c r="AA1697" s="2">
        <f t="shared" si="813"/>
        <v>0</v>
      </c>
      <c r="AB1697" s="2">
        <f t="shared" si="813"/>
        <v>0</v>
      </c>
      <c r="AC1697" s="2">
        <f t="shared" si="813"/>
        <v>0</v>
      </c>
      <c r="AD1697" s="2">
        <f t="shared" si="813"/>
        <v>0</v>
      </c>
      <c r="AE1697" s="2">
        <f t="shared" si="813"/>
        <v>0</v>
      </c>
      <c r="AF1697" s="2">
        <f t="shared" si="813"/>
        <v>0</v>
      </c>
      <c r="AG1697" s="2">
        <f t="shared" si="813"/>
        <v>0</v>
      </c>
      <c r="AH1697" s="2">
        <f t="shared" si="813"/>
        <v>0</v>
      </c>
      <c r="AI1697" s="2">
        <f t="shared" si="813"/>
        <v>0</v>
      </c>
      <c r="AJ1697" s="2">
        <f t="shared" si="813"/>
        <v>0</v>
      </c>
      <c r="AK1697" s="2">
        <f t="shared" si="813"/>
        <v>0</v>
      </c>
      <c r="AL1697" s="2">
        <f t="shared" si="813"/>
        <v>0</v>
      </c>
      <c r="AM1697" s="2">
        <f t="shared" si="813"/>
        <v>0</v>
      </c>
      <c r="AN1697" s="2">
        <f t="shared" si="813"/>
        <v>0</v>
      </c>
      <c r="AO1697" s="2">
        <f t="shared" si="813"/>
        <v>0</v>
      </c>
      <c r="AP1697" s="2">
        <f t="shared" si="813"/>
        <v>0</v>
      </c>
      <c r="AQ1697" s="2">
        <f t="shared" si="813"/>
        <v>0</v>
      </c>
      <c r="AR1697" s="2">
        <f t="shared" si="813"/>
        <v>0</v>
      </c>
      <c r="AS1697" s="2">
        <f t="shared" si="813"/>
        <v>0</v>
      </c>
      <c r="AT1697" s="2">
        <f t="shared" si="813"/>
        <v>0</v>
      </c>
      <c r="AU1697" s="2">
        <f t="shared" si="813"/>
        <v>0</v>
      </c>
      <c r="AV1697" s="2">
        <f t="shared" si="813"/>
        <v>0</v>
      </c>
      <c r="AW1697" s="2">
        <f t="shared" si="813"/>
        <v>0</v>
      </c>
      <c r="AX1697" s="2">
        <f t="shared" si="813"/>
        <v>0</v>
      </c>
      <c r="AY1697" s="2">
        <f t="shared" si="813"/>
        <v>0</v>
      </c>
      <c r="AZ1697" s="2">
        <f t="shared" si="813"/>
        <v>0</v>
      </c>
      <c r="BA1697" s="2">
        <f t="shared" si="813"/>
        <v>0</v>
      </c>
      <c r="BB1697" s="2">
        <f t="shared" si="813"/>
        <v>0</v>
      </c>
      <c r="BC1697" s="2">
        <f t="shared" si="813"/>
        <v>0</v>
      </c>
      <c r="BD1697" s="2">
        <f t="shared" si="813"/>
        <v>0</v>
      </c>
      <c r="BE1697" s="2">
        <f t="shared" si="813"/>
        <v>0</v>
      </c>
      <c r="BF1697" s="2">
        <f t="shared" si="813"/>
        <v>0</v>
      </c>
      <c r="BG1697" s="2">
        <f t="shared" si="813"/>
        <v>0</v>
      </c>
      <c r="BH1697" s="2">
        <f t="shared" si="813"/>
        <v>0</v>
      </c>
      <c r="BI1697" s="2">
        <f t="shared" si="813"/>
        <v>0</v>
      </c>
      <c r="BJ1697" s="2">
        <f t="shared" si="813"/>
        <v>744.39299806182203</v>
      </c>
      <c r="BK1697" s="2">
        <f t="shared" si="813"/>
        <v>8983.7429161251348</v>
      </c>
      <c r="BL1697" s="2">
        <f t="shared" si="813"/>
        <v>9208.3364890282628</v>
      </c>
      <c r="BM1697" s="2">
        <f t="shared" si="813"/>
        <v>9438.5449012539684</v>
      </c>
      <c r="BN1697" s="2">
        <f t="shared" si="813"/>
        <v>9674.5085237853164</v>
      </c>
      <c r="BO1697" s="2">
        <f t="shared" si="813"/>
        <v>9916.3712368799497</v>
      </c>
    </row>
    <row r="1698" spans="1:67" outlineLevel="2">
      <c r="B1698" s="14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</row>
    <row r="1699" spans="1:67" outlineLevel="2">
      <c r="B1699" s="15" t="s">
        <v>325</v>
      </c>
      <c r="L1699" s="18">
        <v>0</v>
      </c>
      <c r="M1699" s="18">
        <v>0</v>
      </c>
      <c r="N1699" s="18">
        <v>0</v>
      </c>
      <c r="O1699" s="18">
        <v>0</v>
      </c>
      <c r="P1699" s="18">
        <v>0</v>
      </c>
      <c r="Q1699" s="18">
        <v>0</v>
      </c>
      <c r="R1699" s="18">
        <v>0</v>
      </c>
      <c r="S1699" s="18">
        <v>0</v>
      </c>
      <c r="T1699" s="18">
        <v>0</v>
      </c>
      <c r="U1699" s="18">
        <v>0</v>
      </c>
      <c r="V1699" s="18">
        <v>0</v>
      </c>
      <c r="W1699" s="18">
        <v>0</v>
      </c>
      <c r="X1699" s="18">
        <v>0</v>
      </c>
      <c r="Y1699" s="18">
        <v>0</v>
      </c>
      <c r="Z1699" s="18">
        <v>0</v>
      </c>
      <c r="AA1699" s="18">
        <v>0</v>
      </c>
      <c r="AB1699" s="18">
        <v>0</v>
      </c>
      <c r="AC1699" s="18">
        <v>0</v>
      </c>
      <c r="AD1699" s="18">
        <v>0</v>
      </c>
      <c r="AE1699" s="18">
        <v>0</v>
      </c>
      <c r="AF1699" s="18">
        <v>0</v>
      </c>
      <c r="AG1699" s="18">
        <v>0</v>
      </c>
      <c r="AH1699" s="18">
        <v>0</v>
      </c>
      <c r="AI1699" s="18">
        <v>0</v>
      </c>
      <c r="AJ1699" s="18">
        <v>0</v>
      </c>
      <c r="AK1699" s="18">
        <v>0</v>
      </c>
      <c r="AL1699" s="18">
        <v>0</v>
      </c>
      <c r="AM1699" s="18">
        <v>0</v>
      </c>
      <c r="AN1699" s="18">
        <v>0</v>
      </c>
      <c r="AO1699" s="18">
        <v>0</v>
      </c>
      <c r="AP1699" s="18">
        <v>0</v>
      </c>
      <c r="AQ1699" s="18">
        <v>0</v>
      </c>
      <c r="AR1699" s="18">
        <v>0</v>
      </c>
      <c r="AS1699" s="18">
        <v>0</v>
      </c>
      <c r="AT1699" s="18">
        <v>0</v>
      </c>
      <c r="AU1699" s="18">
        <v>0</v>
      </c>
      <c r="AV1699" s="18">
        <v>0</v>
      </c>
      <c r="AW1699" s="18">
        <v>0</v>
      </c>
      <c r="AX1699" s="18">
        <v>0</v>
      </c>
      <c r="AY1699" s="18">
        <v>0</v>
      </c>
      <c r="AZ1699" s="18">
        <v>0</v>
      </c>
      <c r="BA1699" s="18">
        <v>0</v>
      </c>
      <c r="BB1699" s="18">
        <v>0</v>
      </c>
      <c r="BC1699" s="18">
        <v>0</v>
      </c>
      <c r="BD1699" s="18">
        <v>0</v>
      </c>
      <c r="BE1699" s="18">
        <v>0</v>
      </c>
      <c r="BF1699" s="18">
        <v>0</v>
      </c>
      <c r="BG1699" s="18">
        <v>0</v>
      </c>
      <c r="BH1699" s="18">
        <v>0</v>
      </c>
      <c r="BI1699" s="18">
        <v>0</v>
      </c>
      <c r="BJ1699" s="18">
        <v>120.15599060058594</v>
      </c>
      <c r="BK1699" s="18">
        <v>1360.47607421875</v>
      </c>
      <c r="BL1699" s="18">
        <v>1304.119384765625</v>
      </c>
      <c r="BM1699" s="18">
        <v>1307.801025390625</v>
      </c>
      <c r="BN1699" s="18">
        <v>1295.6556396484375</v>
      </c>
      <c r="BO1699" s="18">
        <v>700.276123046875</v>
      </c>
    </row>
    <row r="1700" spans="1:67" outlineLevel="2">
      <c r="B1700" s="14" t="s">
        <v>326</v>
      </c>
      <c r="L1700" s="2">
        <f t="shared" ref="L1700:BO1700" si="814">IF(L$10&lt;$C1696,0,$F1696*L1699*(1+$I1696)^(L$10-$E$1382))</f>
        <v>0</v>
      </c>
      <c r="M1700" s="2">
        <f t="shared" si="814"/>
        <v>0</v>
      </c>
      <c r="N1700" s="2">
        <f t="shared" si="814"/>
        <v>0</v>
      </c>
      <c r="O1700" s="2">
        <f t="shared" si="814"/>
        <v>0</v>
      </c>
      <c r="P1700" s="2">
        <f t="shared" si="814"/>
        <v>0</v>
      </c>
      <c r="Q1700" s="2">
        <f t="shared" si="814"/>
        <v>0</v>
      </c>
      <c r="R1700" s="2">
        <f t="shared" si="814"/>
        <v>0</v>
      </c>
      <c r="S1700" s="2">
        <f t="shared" si="814"/>
        <v>0</v>
      </c>
      <c r="T1700" s="2">
        <f t="shared" si="814"/>
        <v>0</v>
      </c>
      <c r="U1700" s="2">
        <f t="shared" si="814"/>
        <v>0</v>
      </c>
      <c r="V1700" s="2">
        <f t="shared" si="814"/>
        <v>0</v>
      </c>
      <c r="W1700" s="2">
        <f t="shared" si="814"/>
        <v>0</v>
      </c>
      <c r="X1700" s="2">
        <f t="shared" si="814"/>
        <v>0</v>
      </c>
      <c r="Y1700" s="2">
        <f t="shared" si="814"/>
        <v>0</v>
      </c>
      <c r="Z1700" s="2">
        <f t="shared" si="814"/>
        <v>0</v>
      </c>
      <c r="AA1700" s="2">
        <f t="shared" si="814"/>
        <v>0</v>
      </c>
      <c r="AB1700" s="2">
        <f t="shared" si="814"/>
        <v>0</v>
      </c>
      <c r="AC1700" s="2">
        <f t="shared" si="814"/>
        <v>0</v>
      </c>
      <c r="AD1700" s="2">
        <f t="shared" si="814"/>
        <v>0</v>
      </c>
      <c r="AE1700" s="2">
        <f t="shared" si="814"/>
        <v>0</v>
      </c>
      <c r="AF1700" s="2">
        <f t="shared" si="814"/>
        <v>0</v>
      </c>
      <c r="AG1700" s="2">
        <f t="shared" si="814"/>
        <v>0</v>
      </c>
      <c r="AH1700" s="2">
        <f t="shared" si="814"/>
        <v>0</v>
      </c>
      <c r="AI1700" s="2">
        <f t="shared" si="814"/>
        <v>0</v>
      </c>
      <c r="AJ1700" s="2">
        <f t="shared" si="814"/>
        <v>0</v>
      </c>
      <c r="AK1700" s="2">
        <f t="shared" si="814"/>
        <v>0</v>
      </c>
      <c r="AL1700" s="2">
        <f t="shared" si="814"/>
        <v>0</v>
      </c>
      <c r="AM1700" s="2">
        <f t="shared" si="814"/>
        <v>0</v>
      </c>
      <c r="AN1700" s="2">
        <f t="shared" si="814"/>
        <v>0</v>
      </c>
      <c r="AO1700" s="2">
        <f t="shared" si="814"/>
        <v>0</v>
      </c>
      <c r="AP1700" s="2">
        <f t="shared" si="814"/>
        <v>0</v>
      </c>
      <c r="AQ1700" s="2">
        <f t="shared" si="814"/>
        <v>0</v>
      </c>
      <c r="AR1700" s="2">
        <f t="shared" si="814"/>
        <v>0</v>
      </c>
      <c r="AS1700" s="2">
        <f t="shared" si="814"/>
        <v>0</v>
      </c>
      <c r="AT1700" s="2">
        <f t="shared" si="814"/>
        <v>0</v>
      </c>
      <c r="AU1700" s="2">
        <f t="shared" si="814"/>
        <v>0</v>
      </c>
      <c r="AV1700" s="2">
        <f t="shared" si="814"/>
        <v>0</v>
      </c>
      <c r="AW1700" s="2">
        <f t="shared" si="814"/>
        <v>0</v>
      </c>
      <c r="AX1700" s="2">
        <f t="shared" si="814"/>
        <v>0</v>
      </c>
      <c r="AY1700" s="2">
        <f t="shared" si="814"/>
        <v>0</v>
      </c>
      <c r="AZ1700" s="2">
        <f t="shared" si="814"/>
        <v>0</v>
      </c>
      <c r="BA1700" s="2">
        <f t="shared" si="814"/>
        <v>0</v>
      </c>
      <c r="BB1700" s="2">
        <f t="shared" si="814"/>
        <v>0</v>
      </c>
      <c r="BC1700" s="2">
        <f t="shared" si="814"/>
        <v>0</v>
      </c>
      <c r="BD1700" s="2">
        <f t="shared" si="814"/>
        <v>0</v>
      </c>
      <c r="BE1700" s="2">
        <f t="shared" si="814"/>
        <v>0</v>
      </c>
      <c r="BF1700" s="2">
        <f t="shared" si="814"/>
        <v>0</v>
      </c>
      <c r="BG1700" s="2">
        <f t="shared" si="814"/>
        <v>0</v>
      </c>
      <c r="BH1700" s="2">
        <f t="shared" si="814"/>
        <v>0</v>
      </c>
      <c r="BI1700" s="2">
        <f t="shared" si="814"/>
        <v>0</v>
      </c>
      <c r="BJ1700" s="2">
        <f t="shared" si="814"/>
        <v>2395.3373775037667</v>
      </c>
      <c r="BK1700" s="2">
        <f t="shared" si="814"/>
        <v>27799.439336101368</v>
      </c>
      <c r="BL1700" s="2">
        <f t="shared" si="814"/>
        <v>27314.065363671012</v>
      </c>
      <c r="BM1700" s="2">
        <f t="shared" si="814"/>
        <v>28075.954690322073</v>
      </c>
      <c r="BN1700" s="2">
        <f t="shared" si="814"/>
        <v>28510.597204738071</v>
      </c>
      <c r="BO1700" s="2">
        <f t="shared" si="814"/>
        <v>15794.64644150739</v>
      </c>
    </row>
    <row r="1701" spans="1:67" outlineLevel="2">
      <c r="B1701" s="14"/>
    </row>
    <row r="1702" spans="1:67" outlineLevel="2">
      <c r="B1702" s="14" t="s">
        <v>17</v>
      </c>
      <c r="I1702" s="196" t="s">
        <v>567</v>
      </c>
      <c r="L1702" s="2">
        <f t="shared" ref="L1702:BO1702" si="815">SUM(L1697,L1700)</f>
        <v>0</v>
      </c>
      <c r="M1702" s="2">
        <f t="shared" si="815"/>
        <v>0</v>
      </c>
      <c r="N1702" s="2">
        <f t="shared" si="815"/>
        <v>0</v>
      </c>
      <c r="O1702" s="2">
        <f t="shared" si="815"/>
        <v>0</v>
      </c>
      <c r="P1702" s="2">
        <f t="shared" si="815"/>
        <v>0</v>
      </c>
      <c r="Q1702" s="2">
        <f t="shared" si="815"/>
        <v>0</v>
      </c>
      <c r="R1702" s="2">
        <f t="shared" si="815"/>
        <v>0</v>
      </c>
      <c r="S1702" s="2">
        <f t="shared" si="815"/>
        <v>0</v>
      </c>
      <c r="T1702" s="2">
        <f t="shared" si="815"/>
        <v>0</v>
      </c>
      <c r="U1702" s="2">
        <f t="shared" si="815"/>
        <v>0</v>
      </c>
      <c r="V1702" s="2">
        <f t="shared" si="815"/>
        <v>0</v>
      </c>
      <c r="W1702" s="2">
        <f t="shared" si="815"/>
        <v>0</v>
      </c>
      <c r="X1702" s="2">
        <f t="shared" si="815"/>
        <v>0</v>
      </c>
      <c r="Y1702" s="2">
        <f t="shared" si="815"/>
        <v>0</v>
      </c>
      <c r="Z1702" s="2">
        <f t="shared" si="815"/>
        <v>0</v>
      </c>
      <c r="AA1702" s="2">
        <f t="shared" si="815"/>
        <v>0</v>
      </c>
      <c r="AB1702" s="2">
        <f t="shared" si="815"/>
        <v>0</v>
      </c>
      <c r="AC1702" s="2">
        <f t="shared" si="815"/>
        <v>0</v>
      </c>
      <c r="AD1702" s="2">
        <f t="shared" si="815"/>
        <v>0</v>
      </c>
      <c r="AE1702" s="2">
        <f t="shared" si="815"/>
        <v>0</v>
      </c>
      <c r="AF1702" s="2">
        <f t="shared" si="815"/>
        <v>0</v>
      </c>
      <c r="AG1702" s="2">
        <f t="shared" si="815"/>
        <v>0</v>
      </c>
      <c r="AH1702" s="2">
        <f t="shared" si="815"/>
        <v>0</v>
      </c>
      <c r="AI1702" s="2">
        <f t="shared" si="815"/>
        <v>0</v>
      </c>
      <c r="AJ1702" s="2">
        <f t="shared" si="815"/>
        <v>0</v>
      </c>
      <c r="AK1702" s="2">
        <f t="shared" si="815"/>
        <v>0</v>
      </c>
      <c r="AL1702" s="2">
        <f t="shared" si="815"/>
        <v>0</v>
      </c>
      <c r="AM1702" s="2">
        <f t="shared" si="815"/>
        <v>0</v>
      </c>
      <c r="AN1702" s="2">
        <f t="shared" si="815"/>
        <v>0</v>
      </c>
      <c r="AO1702" s="2">
        <f t="shared" si="815"/>
        <v>0</v>
      </c>
      <c r="AP1702" s="2">
        <f t="shared" si="815"/>
        <v>0</v>
      </c>
      <c r="AQ1702" s="2">
        <f t="shared" si="815"/>
        <v>0</v>
      </c>
      <c r="AR1702" s="2">
        <f t="shared" si="815"/>
        <v>0</v>
      </c>
      <c r="AS1702" s="2">
        <f t="shared" si="815"/>
        <v>0</v>
      </c>
      <c r="AT1702" s="2">
        <f t="shared" si="815"/>
        <v>0</v>
      </c>
      <c r="AU1702" s="2">
        <f t="shared" si="815"/>
        <v>0</v>
      </c>
      <c r="AV1702" s="2">
        <f t="shared" si="815"/>
        <v>0</v>
      </c>
      <c r="AW1702" s="2">
        <f t="shared" si="815"/>
        <v>0</v>
      </c>
      <c r="AX1702" s="2">
        <f t="shared" si="815"/>
        <v>0</v>
      </c>
      <c r="AY1702" s="2">
        <f t="shared" si="815"/>
        <v>0</v>
      </c>
      <c r="AZ1702" s="2">
        <f t="shared" si="815"/>
        <v>0</v>
      </c>
      <c r="BA1702" s="2">
        <f t="shared" si="815"/>
        <v>0</v>
      </c>
      <c r="BB1702" s="2">
        <f t="shared" si="815"/>
        <v>0</v>
      </c>
      <c r="BC1702" s="2">
        <f t="shared" si="815"/>
        <v>0</v>
      </c>
      <c r="BD1702" s="2">
        <f t="shared" si="815"/>
        <v>0</v>
      </c>
      <c r="BE1702" s="2">
        <f t="shared" si="815"/>
        <v>0</v>
      </c>
      <c r="BF1702" s="2">
        <f t="shared" si="815"/>
        <v>0</v>
      </c>
      <c r="BG1702" s="2">
        <f t="shared" si="815"/>
        <v>0</v>
      </c>
      <c r="BH1702" s="2">
        <f t="shared" si="815"/>
        <v>0</v>
      </c>
      <c r="BI1702" s="2">
        <f t="shared" si="815"/>
        <v>0</v>
      </c>
      <c r="BJ1702" s="2">
        <f t="shared" si="815"/>
        <v>3139.7303755655885</v>
      </c>
      <c r="BK1702" s="2">
        <f t="shared" si="815"/>
        <v>36783.182252226499</v>
      </c>
      <c r="BL1702" s="2">
        <f t="shared" si="815"/>
        <v>36522.401852699273</v>
      </c>
      <c r="BM1702" s="2">
        <f t="shared" si="815"/>
        <v>37514.499591576037</v>
      </c>
      <c r="BN1702" s="2">
        <f t="shared" si="815"/>
        <v>38185.105728523384</v>
      </c>
      <c r="BO1702" s="2">
        <f t="shared" si="815"/>
        <v>25711.017678387339</v>
      </c>
    </row>
    <row r="1703" spans="1:67" outlineLevel="2">
      <c r="B1703" s="14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</row>
    <row r="1704" spans="1:67" outlineLevel="1">
      <c r="A1704">
        <f>+A1696+1</f>
        <v>41</v>
      </c>
      <c r="B1704" s="13" t="s">
        <v>547</v>
      </c>
      <c r="C1704" s="159">
        <v>2062</v>
      </c>
      <c r="D1704" s="159">
        <v>12</v>
      </c>
      <c r="E1704" s="194">
        <v>551</v>
      </c>
      <c r="F1704" s="195">
        <v>5.62</v>
      </c>
      <c r="G1704" s="159">
        <v>25</v>
      </c>
      <c r="H1704" s="59">
        <f>(DATE(C1704,12,31)-DATE(C1704,D1704,1)+1)/365</f>
        <v>8.4931506849315067E-2</v>
      </c>
      <c r="I1704" s="177">
        <f>+$C$7</f>
        <v>2.5000000000000001E-2</v>
      </c>
      <c r="J1704" s="2">
        <f>NPV($C$4,M1704:BO1704)+L1704</f>
        <v>300.37824991667031</v>
      </c>
      <c r="L1704" s="2">
        <f>+L1710</f>
        <v>0</v>
      </c>
      <c r="M1704" s="2">
        <f t="shared" ref="M1704:BO1704" si="816">+M1710</f>
        <v>0</v>
      </c>
      <c r="N1704" s="2">
        <f t="shared" si="816"/>
        <v>0</v>
      </c>
      <c r="O1704" s="2">
        <f t="shared" si="816"/>
        <v>0</v>
      </c>
      <c r="P1704" s="2">
        <f t="shared" si="816"/>
        <v>0</v>
      </c>
      <c r="Q1704" s="2">
        <f t="shared" si="816"/>
        <v>0</v>
      </c>
      <c r="R1704" s="2">
        <f t="shared" si="816"/>
        <v>0</v>
      </c>
      <c r="S1704" s="2">
        <f t="shared" si="816"/>
        <v>0</v>
      </c>
      <c r="T1704" s="2">
        <f t="shared" si="816"/>
        <v>0</v>
      </c>
      <c r="U1704" s="2">
        <f t="shared" si="816"/>
        <v>0</v>
      </c>
      <c r="V1704" s="2">
        <f t="shared" si="816"/>
        <v>0</v>
      </c>
      <c r="W1704" s="2">
        <f t="shared" si="816"/>
        <v>0</v>
      </c>
      <c r="X1704" s="2">
        <f t="shared" si="816"/>
        <v>0</v>
      </c>
      <c r="Y1704" s="2">
        <f t="shared" si="816"/>
        <v>0</v>
      </c>
      <c r="Z1704" s="2">
        <f t="shared" si="816"/>
        <v>0</v>
      </c>
      <c r="AA1704" s="2">
        <f t="shared" si="816"/>
        <v>0</v>
      </c>
      <c r="AB1704" s="2">
        <f t="shared" si="816"/>
        <v>0</v>
      </c>
      <c r="AC1704" s="2">
        <f t="shared" si="816"/>
        <v>0</v>
      </c>
      <c r="AD1704" s="2">
        <f t="shared" si="816"/>
        <v>0</v>
      </c>
      <c r="AE1704" s="2">
        <f t="shared" si="816"/>
        <v>0</v>
      </c>
      <c r="AF1704" s="2">
        <f t="shared" si="816"/>
        <v>0</v>
      </c>
      <c r="AG1704" s="2">
        <f t="shared" si="816"/>
        <v>0</v>
      </c>
      <c r="AH1704" s="2">
        <f t="shared" si="816"/>
        <v>0</v>
      </c>
      <c r="AI1704" s="2">
        <f t="shared" si="816"/>
        <v>0</v>
      </c>
      <c r="AJ1704" s="2">
        <f t="shared" si="816"/>
        <v>0</v>
      </c>
      <c r="AK1704" s="2">
        <f t="shared" si="816"/>
        <v>0</v>
      </c>
      <c r="AL1704" s="2">
        <f t="shared" si="816"/>
        <v>0</v>
      </c>
      <c r="AM1704" s="2">
        <f t="shared" si="816"/>
        <v>0</v>
      </c>
      <c r="AN1704" s="2">
        <f t="shared" si="816"/>
        <v>0</v>
      </c>
      <c r="AO1704" s="2">
        <f t="shared" si="816"/>
        <v>0</v>
      </c>
      <c r="AP1704" s="2">
        <f t="shared" si="816"/>
        <v>0</v>
      </c>
      <c r="AQ1704" s="2">
        <f t="shared" si="816"/>
        <v>0</v>
      </c>
      <c r="AR1704" s="2">
        <f t="shared" si="816"/>
        <v>0</v>
      </c>
      <c r="AS1704" s="2">
        <f t="shared" si="816"/>
        <v>0</v>
      </c>
      <c r="AT1704" s="2">
        <f t="shared" si="816"/>
        <v>0</v>
      </c>
      <c r="AU1704" s="2">
        <f t="shared" si="816"/>
        <v>0</v>
      </c>
      <c r="AV1704" s="2">
        <f t="shared" si="816"/>
        <v>0</v>
      </c>
      <c r="AW1704" s="2">
        <f t="shared" si="816"/>
        <v>0</v>
      </c>
      <c r="AX1704" s="2">
        <f t="shared" si="816"/>
        <v>0</v>
      </c>
      <c r="AY1704" s="2">
        <f t="shared" si="816"/>
        <v>0</v>
      </c>
      <c r="AZ1704" s="2">
        <f t="shared" si="816"/>
        <v>0</v>
      </c>
      <c r="BA1704" s="2">
        <f t="shared" si="816"/>
        <v>0</v>
      </c>
      <c r="BB1704" s="2">
        <f t="shared" si="816"/>
        <v>0</v>
      </c>
      <c r="BC1704" s="2">
        <f t="shared" si="816"/>
        <v>0</v>
      </c>
      <c r="BD1704" s="2">
        <f t="shared" si="816"/>
        <v>0</v>
      </c>
      <c r="BE1704" s="2">
        <f t="shared" si="816"/>
        <v>0</v>
      </c>
      <c r="BF1704" s="2">
        <f t="shared" si="816"/>
        <v>0</v>
      </c>
      <c r="BG1704" s="2">
        <f t="shared" si="816"/>
        <v>0</v>
      </c>
      <c r="BH1704" s="2">
        <f t="shared" si="816"/>
        <v>0</v>
      </c>
      <c r="BI1704" s="2">
        <f t="shared" si="816"/>
        <v>0</v>
      </c>
      <c r="BJ1704" s="2">
        <f t="shared" si="816"/>
        <v>169.23511916022312</v>
      </c>
      <c r="BK1704" s="2">
        <f t="shared" si="816"/>
        <v>2008.5431419742849</v>
      </c>
      <c r="BL1704" s="2">
        <f t="shared" si="816"/>
        <v>2066.4240704632143</v>
      </c>
      <c r="BM1704" s="2">
        <f t="shared" si="816"/>
        <v>2130.4865936960791</v>
      </c>
      <c r="BN1704" s="2">
        <f t="shared" si="816"/>
        <v>2177.1846135172277</v>
      </c>
      <c r="BO1704" s="2">
        <f t="shared" si="816"/>
        <v>2239.7365150889036</v>
      </c>
    </row>
    <row r="1705" spans="1:67" outlineLevel="2">
      <c r="B1705" s="14" t="s">
        <v>324</v>
      </c>
      <c r="L1705" s="2">
        <f t="shared" ref="L1705:BO1705" si="817">IF(OR(L$10&lt;$C1704,L$10&gt;$C1704+$G1704),0,IF(L$10=$C1704,$E1704*(1+$I1704)^(L$10-$E$1382)*$H1704,IF(L$10=$C1704+$G1704,$E1704*(1+$I1704)^(L$10-$E$1382)*(1-$H1704),$E1704*(1+$I1704)^(L$10-$E$1382))))</f>
        <v>0</v>
      </c>
      <c r="M1705" s="2">
        <f t="shared" si="817"/>
        <v>0</v>
      </c>
      <c r="N1705" s="2">
        <f t="shared" si="817"/>
        <v>0</v>
      </c>
      <c r="O1705" s="2">
        <f t="shared" si="817"/>
        <v>0</v>
      </c>
      <c r="P1705" s="2">
        <f t="shared" si="817"/>
        <v>0</v>
      </c>
      <c r="Q1705" s="2">
        <f t="shared" si="817"/>
        <v>0</v>
      </c>
      <c r="R1705" s="2">
        <f t="shared" si="817"/>
        <v>0</v>
      </c>
      <c r="S1705" s="2">
        <f t="shared" si="817"/>
        <v>0</v>
      </c>
      <c r="T1705" s="2">
        <f t="shared" si="817"/>
        <v>0</v>
      </c>
      <c r="U1705" s="2">
        <f t="shared" si="817"/>
        <v>0</v>
      </c>
      <c r="V1705" s="2">
        <f t="shared" si="817"/>
        <v>0</v>
      </c>
      <c r="W1705" s="2">
        <f t="shared" si="817"/>
        <v>0</v>
      </c>
      <c r="X1705" s="2">
        <f t="shared" si="817"/>
        <v>0</v>
      </c>
      <c r="Y1705" s="2">
        <f t="shared" si="817"/>
        <v>0</v>
      </c>
      <c r="Z1705" s="2">
        <f t="shared" si="817"/>
        <v>0</v>
      </c>
      <c r="AA1705" s="2">
        <f t="shared" si="817"/>
        <v>0</v>
      </c>
      <c r="AB1705" s="2">
        <f t="shared" si="817"/>
        <v>0</v>
      </c>
      <c r="AC1705" s="2">
        <f t="shared" si="817"/>
        <v>0</v>
      </c>
      <c r="AD1705" s="2">
        <f t="shared" si="817"/>
        <v>0</v>
      </c>
      <c r="AE1705" s="2">
        <f t="shared" si="817"/>
        <v>0</v>
      </c>
      <c r="AF1705" s="2">
        <f t="shared" si="817"/>
        <v>0</v>
      </c>
      <c r="AG1705" s="2">
        <f t="shared" si="817"/>
        <v>0</v>
      </c>
      <c r="AH1705" s="2">
        <f t="shared" si="817"/>
        <v>0</v>
      </c>
      <c r="AI1705" s="2">
        <f t="shared" si="817"/>
        <v>0</v>
      </c>
      <c r="AJ1705" s="2">
        <f t="shared" si="817"/>
        <v>0</v>
      </c>
      <c r="AK1705" s="2">
        <f t="shared" si="817"/>
        <v>0</v>
      </c>
      <c r="AL1705" s="2">
        <f t="shared" si="817"/>
        <v>0</v>
      </c>
      <c r="AM1705" s="2">
        <f t="shared" si="817"/>
        <v>0</v>
      </c>
      <c r="AN1705" s="2">
        <f t="shared" si="817"/>
        <v>0</v>
      </c>
      <c r="AO1705" s="2">
        <f t="shared" si="817"/>
        <v>0</v>
      </c>
      <c r="AP1705" s="2">
        <f t="shared" si="817"/>
        <v>0</v>
      </c>
      <c r="AQ1705" s="2">
        <f t="shared" si="817"/>
        <v>0</v>
      </c>
      <c r="AR1705" s="2">
        <f t="shared" si="817"/>
        <v>0</v>
      </c>
      <c r="AS1705" s="2">
        <f t="shared" si="817"/>
        <v>0</v>
      </c>
      <c r="AT1705" s="2">
        <f t="shared" si="817"/>
        <v>0</v>
      </c>
      <c r="AU1705" s="2">
        <f t="shared" si="817"/>
        <v>0</v>
      </c>
      <c r="AV1705" s="2">
        <f t="shared" si="817"/>
        <v>0</v>
      </c>
      <c r="AW1705" s="2">
        <f t="shared" si="817"/>
        <v>0</v>
      </c>
      <c r="AX1705" s="2">
        <f t="shared" si="817"/>
        <v>0</v>
      </c>
      <c r="AY1705" s="2">
        <f t="shared" si="817"/>
        <v>0</v>
      </c>
      <c r="AZ1705" s="2">
        <f t="shared" si="817"/>
        <v>0</v>
      </c>
      <c r="BA1705" s="2">
        <f t="shared" si="817"/>
        <v>0</v>
      </c>
      <c r="BB1705" s="2">
        <f t="shared" si="817"/>
        <v>0</v>
      </c>
      <c r="BC1705" s="2">
        <f t="shared" si="817"/>
        <v>0</v>
      </c>
      <c r="BD1705" s="2">
        <f t="shared" si="817"/>
        <v>0</v>
      </c>
      <c r="BE1705" s="2">
        <f t="shared" si="817"/>
        <v>0</v>
      </c>
      <c r="BF1705" s="2">
        <f t="shared" si="817"/>
        <v>0</v>
      </c>
      <c r="BG1705" s="2">
        <f t="shared" si="817"/>
        <v>0</v>
      </c>
      <c r="BH1705" s="2">
        <f t="shared" si="817"/>
        <v>0</v>
      </c>
      <c r="BI1705" s="2">
        <f t="shared" si="817"/>
        <v>0</v>
      </c>
      <c r="BJ1705" s="2">
        <f t="shared" si="817"/>
        <v>160.84727134590744</v>
      </c>
      <c r="BK1705" s="2">
        <f t="shared" si="817"/>
        <v>1941.1930771705686</v>
      </c>
      <c r="BL1705" s="2">
        <f t="shared" si="817"/>
        <v>1989.7229040998325</v>
      </c>
      <c r="BM1705" s="2">
        <f t="shared" si="817"/>
        <v>2039.4659767023281</v>
      </c>
      <c r="BN1705" s="2">
        <f t="shared" si="817"/>
        <v>2090.4526261198862</v>
      </c>
      <c r="BO1705" s="2">
        <f t="shared" si="817"/>
        <v>2142.7139417728831</v>
      </c>
    </row>
    <row r="1706" spans="1:67" outlineLevel="2">
      <c r="B1706" s="14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</row>
    <row r="1707" spans="1:67" outlineLevel="2">
      <c r="B1707" s="15" t="s">
        <v>325</v>
      </c>
      <c r="L1707" s="18">
        <v>0</v>
      </c>
      <c r="M1707" s="18">
        <v>0</v>
      </c>
      <c r="N1707" s="18">
        <v>0</v>
      </c>
      <c r="O1707" s="18">
        <v>0</v>
      </c>
      <c r="P1707" s="18">
        <v>0</v>
      </c>
      <c r="Q1707" s="18">
        <v>0</v>
      </c>
      <c r="R1707" s="18">
        <v>0</v>
      </c>
      <c r="S1707" s="18">
        <v>0</v>
      </c>
      <c r="T1707" s="18">
        <v>0</v>
      </c>
      <c r="U1707" s="18">
        <v>0</v>
      </c>
      <c r="V1707" s="18">
        <v>0</v>
      </c>
      <c r="W1707" s="18">
        <v>0</v>
      </c>
      <c r="X1707" s="18">
        <v>0</v>
      </c>
      <c r="Y1707" s="18">
        <v>0</v>
      </c>
      <c r="Z1707" s="18">
        <v>0</v>
      </c>
      <c r="AA1707" s="18">
        <v>0</v>
      </c>
      <c r="AB1707" s="18">
        <v>0</v>
      </c>
      <c r="AC1707" s="18">
        <v>0</v>
      </c>
      <c r="AD1707" s="18">
        <v>0</v>
      </c>
      <c r="AE1707" s="18">
        <v>0</v>
      </c>
      <c r="AF1707" s="18">
        <v>0</v>
      </c>
      <c r="AG1707" s="18">
        <v>0</v>
      </c>
      <c r="AH1707" s="18">
        <v>0</v>
      </c>
      <c r="AI1707" s="18">
        <v>0</v>
      </c>
      <c r="AJ1707" s="18">
        <v>0</v>
      </c>
      <c r="AK1707" s="18">
        <v>0</v>
      </c>
      <c r="AL1707" s="18">
        <v>0</v>
      </c>
      <c r="AM1707" s="18">
        <v>0</v>
      </c>
      <c r="AN1707" s="18">
        <v>0</v>
      </c>
      <c r="AO1707" s="18">
        <v>0</v>
      </c>
      <c r="AP1707" s="18">
        <v>0</v>
      </c>
      <c r="AQ1707" s="18">
        <v>0</v>
      </c>
      <c r="AR1707" s="18">
        <v>0</v>
      </c>
      <c r="AS1707" s="18">
        <v>0</v>
      </c>
      <c r="AT1707" s="18">
        <v>0</v>
      </c>
      <c r="AU1707" s="18">
        <v>0</v>
      </c>
      <c r="AV1707" s="18">
        <v>0</v>
      </c>
      <c r="AW1707" s="18">
        <v>0</v>
      </c>
      <c r="AX1707" s="18">
        <v>0</v>
      </c>
      <c r="AY1707" s="18">
        <v>0</v>
      </c>
      <c r="AZ1707" s="18">
        <v>0</v>
      </c>
      <c r="BA1707" s="18">
        <v>0</v>
      </c>
      <c r="BB1707" s="18">
        <v>0</v>
      </c>
      <c r="BC1707" s="18">
        <v>0</v>
      </c>
      <c r="BD1707" s="18">
        <v>0</v>
      </c>
      <c r="BE1707" s="18">
        <v>0</v>
      </c>
      <c r="BF1707" s="18">
        <v>0</v>
      </c>
      <c r="BG1707" s="18">
        <v>0</v>
      </c>
      <c r="BH1707" s="18">
        <v>0</v>
      </c>
      <c r="BI1707" s="18">
        <v>0</v>
      </c>
      <c r="BJ1707" s="18">
        <v>0.43423113226890564</v>
      </c>
      <c r="BK1707" s="18">
        <v>3.4016103744506836</v>
      </c>
      <c r="BL1707" s="18">
        <v>3.7794156074523926</v>
      </c>
      <c r="BM1707" s="18">
        <v>4.3756098747253418</v>
      </c>
      <c r="BN1707" s="18">
        <v>4.0677499771118164</v>
      </c>
      <c r="BO1707" s="18">
        <v>4.4393959045410156</v>
      </c>
    </row>
    <row r="1708" spans="1:67" outlineLevel="2">
      <c r="B1708" s="14" t="s">
        <v>326</v>
      </c>
      <c r="L1708" s="2">
        <f t="shared" ref="L1708:BO1708" si="818">IF(L$10&lt;$C1704,0,$F1704*L1707*(1+$I1704)^(L$10-$E$1382))</f>
        <v>0</v>
      </c>
      <c r="M1708" s="2">
        <f t="shared" si="818"/>
        <v>0</v>
      </c>
      <c r="N1708" s="2">
        <f t="shared" si="818"/>
        <v>0</v>
      </c>
      <c r="O1708" s="2">
        <f t="shared" si="818"/>
        <v>0</v>
      </c>
      <c r="P1708" s="2">
        <f t="shared" si="818"/>
        <v>0</v>
      </c>
      <c r="Q1708" s="2">
        <f t="shared" si="818"/>
        <v>0</v>
      </c>
      <c r="R1708" s="2">
        <f t="shared" si="818"/>
        <v>0</v>
      </c>
      <c r="S1708" s="2">
        <f t="shared" si="818"/>
        <v>0</v>
      </c>
      <c r="T1708" s="2">
        <f t="shared" si="818"/>
        <v>0</v>
      </c>
      <c r="U1708" s="2">
        <f t="shared" si="818"/>
        <v>0</v>
      </c>
      <c r="V1708" s="2">
        <f t="shared" si="818"/>
        <v>0</v>
      </c>
      <c r="W1708" s="2">
        <f t="shared" si="818"/>
        <v>0</v>
      </c>
      <c r="X1708" s="2">
        <f t="shared" si="818"/>
        <v>0</v>
      </c>
      <c r="Y1708" s="2">
        <f t="shared" si="818"/>
        <v>0</v>
      </c>
      <c r="Z1708" s="2">
        <f t="shared" si="818"/>
        <v>0</v>
      </c>
      <c r="AA1708" s="2">
        <f t="shared" si="818"/>
        <v>0</v>
      </c>
      <c r="AB1708" s="2">
        <f t="shared" si="818"/>
        <v>0</v>
      </c>
      <c r="AC1708" s="2">
        <f t="shared" si="818"/>
        <v>0</v>
      </c>
      <c r="AD1708" s="2">
        <f t="shared" si="818"/>
        <v>0</v>
      </c>
      <c r="AE1708" s="2">
        <f t="shared" si="818"/>
        <v>0</v>
      </c>
      <c r="AF1708" s="2">
        <f t="shared" si="818"/>
        <v>0</v>
      </c>
      <c r="AG1708" s="2">
        <f t="shared" si="818"/>
        <v>0</v>
      </c>
      <c r="AH1708" s="2">
        <f t="shared" si="818"/>
        <v>0</v>
      </c>
      <c r="AI1708" s="2">
        <f t="shared" si="818"/>
        <v>0</v>
      </c>
      <c r="AJ1708" s="2">
        <f t="shared" si="818"/>
        <v>0</v>
      </c>
      <c r="AK1708" s="2">
        <f t="shared" si="818"/>
        <v>0</v>
      </c>
      <c r="AL1708" s="2">
        <f t="shared" si="818"/>
        <v>0</v>
      </c>
      <c r="AM1708" s="2">
        <f t="shared" si="818"/>
        <v>0</v>
      </c>
      <c r="AN1708" s="2">
        <f t="shared" si="818"/>
        <v>0</v>
      </c>
      <c r="AO1708" s="2">
        <f t="shared" si="818"/>
        <v>0</v>
      </c>
      <c r="AP1708" s="2">
        <f t="shared" si="818"/>
        <v>0</v>
      </c>
      <c r="AQ1708" s="2">
        <f t="shared" si="818"/>
        <v>0</v>
      </c>
      <c r="AR1708" s="2">
        <f t="shared" si="818"/>
        <v>0</v>
      </c>
      <c r="AS1708" s="2">
        <f t="shared" si="818"/>
        <v>0</v>
      </c>
      <c r="AT1708" s="2">
        <f t="shared" si="818"/>
        <v>0</v>
      </c>
      <c r="AU1708" s="2">
        <f t="shared" si="818"/>
        <v>0</v>
      </c>
      <c r="AV1708" s="2">
        <f t="shared" si="818"/>
        <v>0</v>
      </c>
      <c r="AW1708" s="2">
        <f t="shared" si="818"/>
        <v>0</v>
      </c>
      <c r="AX1708" s="2">
        <f t="shared" si="818"/>
        <v>0</v>
      </c>
      <c r="AY1708" s="2">
        <f t="shared" si="818"/>
        <v>0</v>
      </c>
      <c r="AZ1708" s="2">
        <f t="shared" si="818"/>
        <v>0</v>
      </c>
      <c r="BA1708" s="2">
        <f t="shared" si="818"/>
        <v>0</v>
      </c>
      <c r="BB1708" s="2">
        <f t="shared" si="818"/>
        <v>0</v>
      </c>
      <c r="BC1708" s="2">
        <f t="shared" si="818"/>
        <v>0</v>
      </c>
      <c r="BD1708" s="2">
        <f t="shared" si="818"/>
        <v>0</v>
      </c>
      <c r="BE1708" s="2">
        <f t="shared" si="818"/>
        <v>0</v>
      </c>
      <c r="BF1708" s="2">
        <f t="shared" si="818"/>
        <v>0</v>
      </c>
      <c r="BG1708" s="2">
        <f t="shared" si="818"/>
        <v>0</v>
      </c>
      <c r="BH1708" s="2">
        <f t="shared" si="818"/>
        <v>0</v>
      </c>
      <c r="BI1708" s="2">
        <f t="shared" si="818"/>
        <v>0</v>
      </c>
      <c r="BJ1708" s="2">
        <f t="shared" si="818"/>
        <v>8.3878478143156734</v>
      </c>
      <c r="BK1708" s="2">
        <f t="shared" si="818"/>
        <v>67.350064803716364</v>
      </c>
      <c r="BL1708" s="2">
        <f t="shared" si="818"/>
        <v>76.701166363382001</v>
      </c>
      <c r="BM1708" s="2">
        <f t="shared" si="818"/>
        <v>91.020616993751176</v>
      </c>
      <c r="BN1708" s="2">
        <f t="shared" si="818"/>
        <v>86.731987397341328</v>
      </c>
      <c r="BO1708" s="2">
        <f t="shared" si="818"/>
        <v>97.022573316020413</v>
      </c>
    </row>
    <row r="1709" spans="1:67" outlineLevel="2">
      <c r="B1709" s="14"/>
    </row>
    <row r="1710" spans="1:67" outlineLevel="2">
      <c r="B1710" s="14" t="s">
        <v>17</v>
      </c>
      <c r="I1710" s="196" t="s">
        <v>548</v>
      </c>
      <c r="L1710" s="2">
        <f t="shared" ref="L1710:BO1710" si="819">SUM(L1705,L1708)</f>
        <v>0</v>
      </c>
      <c r="M1710" s="2">
        <f t="shared" si="819"/>
        <v>0</v>
      </c>
      <c r="N1710" s="2">
        <f t="shared" si="819"/>
        <v>0</v>
      </c>
      <c r="O1710" s="2">
        <f t="shared" si="819"/>
        <v>0</v>
      </c>
      <c r="P1710" s="2">
        <f t="shared" si="819"/>
        <v>0</v>
      </c>
      <c r="Q1710" s="2">
        <f t="shared" si="819"/>
        <v>0</v>
      </c>
      <c r="R1710" s="2">
        <f t="shared" si="819"/>
        <v>0</v>
      </c>
      <c r="S1710" s="2">
        <f t="shared" si="819"/>
        <v>0</v>
      </c>
      <c r="T1710" s="2">
        <f t="shared" si="819"/>
        <v>0</v>
      </c>
      <c r="U1710" s="2">
        <f t="shared" si="819"/>
        <v>0</v>
      </c>
      <c r="V1710" s="2">
        <f t="shared" si="819"/>
        <v>0</v>
      </c>
      <c r="W1710" s="2">
        <f t="shared" si="819"/>
        <v>0</v>
      </c>
      <c r="X1710" s="2">
        <f t="shared" si="819"/>
        <v>0</v>
      </c>
      <c r="Y1710" s="2">
        <f t="shared" si="819"/>
        <v>0</v>
      </c>
      <c r="Z1710" s="2">
        <f t="shared" si="819"/>
        <v>0</v>
      </c>
      <c r="AA1710" s="2">
        <f t="shared" si="819"/>
        <v>0</v>
      </c>
      <c r="AB1710" s="2">
        <f t="shared" si="819"/>
        <v>0</v>
      </c>
      <c r="AC1710" s="2">
        <f t="shared" si="819"/>
        <v>0</v>
      </c>
      <c r="AD1710" s="2">
        <f t="shared" si="819"/>
        <v>0</v>
      </c>
      <c r="AE1710" s="2">
        <f t="shared" si="819"/>
        <v>0</v>
      </c>
      <c r="AF1710" s="2">
        <f t="shared" si="819"/>
        <v>0</v>
      </c>
      <c r="AG1710" s="2">
        <f t="shared" si="819"/>
        <v>0</v>
      </c>
      <c r="AH1710" s="2">
        <f t="shared" si="819"/>
        <v>0</v>
      </c>
      <c r="AI1710" s="2">
        <f t="shared" si="819"/>
        <v>0</v>
      </c>
      <c r="AJ1710" s="2">
        <f t="shared" si="819"/>
        <v>0</v>
      </c>
      <c r="AK1710" s="2">
        <f t="shared" si="819"/>
        <v>0</v>
      </c>
      <c r="AL1710" s="2">
        <f t="shared" si="819"/>
        <v>0</v>
      </c>
      <c r="AM1710" s="2">
        <f t="shared" si="819"/>
        <v>0</v>
      </c>
      <c r="AN1710" s="2">
        <f t="shared" si="819"/>
        <v>0</v>
      </c>
      <c r="AO1710" s="2">
        <f t="shared" si="819"/>
        <v>0</v>
      </c>
      <c r="AP1710" s="2">
        <f t="shared" si="819"/>
        <v>0</v>
      </c>
      <c r="AQ1710" s="2">
        <f t="shared" si="819"/>
        <v>0</v>
      </c>
      <c r="AR1710" s="2">
        <f t="shared" si="819"/>
        <v>0</v>
      </c>
      <c r="AS1710" s="2">
        <f t="shared" si="819"/>
        <v>0</v>
      </c>
      <c r="AT1710" s="2">
        <f t="shared" si="819"/>
        <v>0</v>
      </c>
      <c r="AU1710" s="2">
        <f t="shared" si="819"/>
        <v>0</v>
      </c>
      <c r="AV1710" s="2">
        <f t="shared" si="819"/>
        <v>0</v>
      </c>
      <c r="AW1710" s="2">
        <f t="shared" si="819"/>
        <v>0</v>
      </c>
      <c r="AX1710" s="2">
        <f t="shared" si="819"/>
        <v>0</v>
      </c>
      <c r="AY1710" s="2">
        <f t="shared" si="819"/>
        <v>0</v>
      </c>
      <c r="AZ1710" s="2">
        <f t="shared" si="819"/>
        <v>0</v>
      </c>
      <c r="BA1710" s="2">
        <f t="shared" si="819"/>
        <v>0</v>
      </c>
      <c r="BB1710" s="2">
        <f t="shared" si="819"/>
        <v>0</v>
      </c>
      <c r="BC1710" s="2">
        <f t="shared" si="819"/>
        <v>0</v>
      </c>
      <c r="BD1710" s="2">
        <f t="shared" si="819"/>
        <v>0</v>
      </c>
      <c r="BE1710" s="2">
        <f t="shared" si="819"/>
        <v>0</v>
      </c>
      <c r="BF1710" s="2">
        <f t="shared" si="819"/>
        <v>0</v>
      </c>
      <c r="BG1710" s="2">
        <f t="shared" si="819"/>
        <v>0</v>
      </c>
      <c r="BH1710" s="2">
        <f t="shared" si="819"/>
        <v>0</v>
      </c>
      <c r="BI1710" s="2">
        <f t="shared" si="819"/>
        <v>0</v>
      </c>
      <c r="BJ1710" s="2">
        <f t="shared" si="819"/>
        <v>169.23511916022312</v>
      </c>
      <c r="BK1710" s="2">
        <f t="shared" si="819"/>
        <v>2008.5431419742849</v>
      </c>
      <c r="BL1710" s="2">
        <f t="shared" si="819"/>
        <v>2066.4240704632143</v>
      </c>
      <c r="BM1710" s="2">
        <f t="shared" si="819"/>
        <v>2130.4865936960791</v>
      </c>
      <c r="BN1710" s="2">
        <f t="shared" si="819"/>
        <v>2177.1846135172277</v>
      </c>
      <c r="BO1710" s="2">
        <f t="shared" si="819"/>
        <v>2239.7365150889036</v>
      </c>
    </row>
    <row r="1711" spans="1:67" outlineLevel="2">
      <c r="B1711" s="14"/>
      <c r="I1711" s="196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</row>
    <row r="1712" spans="1:67" outlineLevel="1">
      <c r="A1712">
        <f>+A1704+1</f>
        <v>42</v>
      </c>
      <c r="B1712" s="13" t="s">
        <v>631</v>
      </c>
      <c r="C1712" s="159">
        <v>2063</v>
      </c>
      <c r="D1712" s="159">
        <v>12</v>
      </c>
      <c r="E1712" s="194">
        <v>2550</v>
      </c>
      <c r="F1712" s="195">
        <v>5.8</v>
      </c>
      <c r="G1712" s="159">
        <v>30</v>
      </c>
      <c r="H1712" s="59">
        <f>(DATE(C1712,12,31)-DATE(C1712,D1712,1)+1)/365</f>
        <v>8.4931506849315067E-2</v>
      </c>
      <c r="I1712" s="177">
        <f>+$C$7</f>
        <v>2.5000000000000001E-2</v>
      </c>
      <c r="J1712" s="2">
        <f>NPV($C$4,M1712:BO1712)+L1712</f>
        <v>4281.4785652424453</v>
      </c>
      <c r="L1712" s="2">
        <f>+L1718</f>
        <v>0</v>
      </c>
      <c r="M1712" s="2">
        <f t="shared" ref="M1712:BO1712" si="820">+M1718</f>
        <v>0</v>
      </c>
      <c r="N1712" s="2">
        <f t="shared" si="820"/>
        <v>0</v>
      </c>
      <c r="O1712" s="2">
        <f t="shared" si="820"/>
        <v>0</v>
      </c>
      <c r="P1712" s="2">
        <f t="shared" si="820"/>
        <v>0</v>
      </c>
      <c r="Q1712" s="2">
        <f t="shared" si="820"/>
        <v>0</v>
      </c>
      <c r="R1712" s="2">
        <f t="shared" si="820"/>
        <v>0</v>
      </c>
      <c r="S1712" s="2">
        <f t="shared" si="820"/>
        <v>0</v>
      </c>
      <c r="T1712" s="2">
        <f t="shared" si="820"/>
        <v>0</v>
      </c>
      <c r="U1712" s="2">
        <f t="shared" si="820"/>
        <v>0</v>
      </c>
      <c r="V1712" s="2">
        <f t="shared" si="820"/>
        <v>0</v>
      </c>
      <c r="W1712" s="2">
        <f t="shared" si="820"/>
        <v>0</v>
      </c>
      <c r="X1712" s="2">
        <f t="shared" si="820"/>
        <v>0</v>
      </c>
      <c r="Y1712" s="2">
        <f t="shared" si="820"/>
        <v>0</v>
      </c>
      <c r="Z1712" s="2">
        <f t="shared" si="820"/>
        <v>0</v>
      </c>
      <c r="AA1712" s="2">
        <f t="shared" si="820"/>
        <v>0</v>
      </c>
      <c r="AB1712" s="2">
        <f t="shared" si="820"/>
        <v>0</v>
      </c>
      <c r="AC1712" s="2">
        <f t="shared" si="820"/>
        <v>0</v>
      </c>
      <c r="AD1712" s="2">
        <f t="shared" si="820"/>
        <v>0</v>
      </c>
      <c r="AE1712" s="2">
        <f t="shared" si="820"/>
        <v>0</v>
      </c>
      <c r="AF1712" s="2">
        <f t="shared" si="820"/>
        <v>0</v>
      </c>
      <c r="AG1712" s="2">
        <f t="shared" si="820"/>
        <v>0</v>
      </c>
      <c r="AH1712" s="2">
        <f t="shared" si="820"/>
        <v>0</v>
      </c>
      <c r="AI1712" s="2">
        <f t="shared" si="820"/>
        <v>0</v>
      </c>
      <c r="AJ1712" s="2">
        <f t="shared" si="820"/>
        <v>0</v>
      </c>
      <c r="AK1712" s="2">
        <f t="shared" si="820"/>
        <v>0</v>
      </c>
      <c r="AL1712" s="2">
        <f t="shared" si="820"/>
        <v>0</v>
      </c>
      <c r="AM1712" s="2">
        <f t="shared" si="820"/>
        <v>0</v>
      </c>
      <c r="AN1712" s="2">
        <f t="shared" si="820"/>
        <v>0</v>
      </c>
      <c r="AO1712" s="2">
        <f t="shared" si="820"/>
        <v>0</v>
      </c>
      <c r="AP1712" s="2">
        <f t="shared" si="820"/>
        <v>0</v>
      </c>
      <c r="AQ1712" s="2">
        <f t="shared" si="820"/>
        <v>0</v>
      </c>
      <c r="AR1712" s="2">
        <f t="shared" si="820"/>
        <v>0</v>
      </c>
      <c r="AS1712" s="2">
        <f t="shared" si="820"/>
        <v>0</v>
      </c>
      <c r="AT1712" s="2">
        <f t="shared" si="820"/>
        <v>0</v>
      </c>
      <c r="AU1712" s="2">
        <f t="shared" si="820"/>
        <v>0</v>
      </c>
      <c r="AV1712" s="2">
        <f t="shared" si="820"/>
        <v>0</v>
      </c>
      <c r="AW1712" s="2">
        <f t="shared" si="820"/>
        <v>0</v>
      </c>
      <c r="AX1712" s="2">
        <f t="shared" si="820"/>
        <v>0</v>
      </c>
      <c r="AY1712" s="2">
        <f t="shared" si="820"/>
        <v>0</v>
      </c>
      <c r="AZ1712" s="2">
        <f t="shared" si="820"/>
        <v>0</v>
      </c>
      <c r="BA1712" s="2">
        <f t="shared" si="820"/>
        <v>0</v>
      </c>
      <c r="BB1712" s="2">
        <f t="shared" si="820"/>
        <v>0</v>
      </c>
      <c r="BC1712" s="2">
        <f t="shared" si="820"/>
        <v>0</v>
      </c>
      <c r="BD1712" s="2">
        <f t="shared" si="820"/>
        <v>0</v>
      </c>
      <c r="BE1712" s="2">
        <f t="shared" si="820"/>
        <v>0</v>
      </c>
      <c r="BF1712" s="2">
        <f t="shared" si="820"/>
        <v>0</v>
      </c>
      <c r="BG1712" s="2">
        <f t="shared" si="820"/>
        <v>0</v>
      </c>
      <c r="BH1712" s="2">
        <f t="shared" si="820"/>
        <v>0</v>
      </c>
      <c r="BI1712" s="2">
        <f t="shared" si="820"/>
        <v>0</v>
      </c>
      <c r="BJ1712" s="2">
        <f t="shared" si="820"/>
        <v>0</v>
      </c>
      <c r="BK1712" s="2">
        <f t="shared" si="820"/>
        <v>3218.2236349547288</v>
      </c>
      <c r="BL1712" s="2">
        <f t="shared" si="820"/>
        <v>37783.942012133848</v>
      </c>
      <c r="BM1712" s="2">
        <f t="shared" si="820"/>
        <v>38645.330853745458</v>
      </c>
      <c r="BN1712" s="2">
        <f t="shared" si="820"/>
        <v>39611.4641250891</v>
      </c>
      <c r="BO1712" s="2">
        <f t="shared" si="820"/>
        <v>39754.598991841667</v>
      </c>
    </row>
    <row r="1713" spans="1:67" outlineLevel="2">
      <c r="B1713" s="14" t="s">
        <v>324</v>
      </c>
      <c r="L1713" s="2">
        <f t="shared" ref="L1713:BO1713" si="821">IF(OR(L$10&lt;$C1712,L$10&gt;$C1712+$G1712),0,IF(L$10=$C1712,$E1712*(1+$I1712)^(L$10-$E$1382)*$H1712,IF(L$10=$C1712+$G1712,$E1712*(1+$I1712)^(L$10-$E$1382)*(1-$H1712),$E1712*(1+$I1712)^(L$10-$E$1382))))</f>
        <v>0</v>
      </c>
      <c r="M1713" s="2">
        <f t="shared" si="821"/>
        <v>0</v>
      </c>
      <c r="N1713" s="2">
        <f t="shared" si="821"/>
        <v>0</v>
      </c>
      <c r="O1713" s="2">
        <f t="shared" si="821"/>
        <v>0</v>
      </c>
      <c r="P1713" s="2">
        <f t="shared" si="821"/>
        <v>0</v>
      </c>
      <c r="Q1713" s="2">
        <f t="shared" si="821"/>
        <v>0</v>
      </c>
      <c r="R1713" s="2">
        <f t="shared" si="821"/>
        <v>0</v>
      </c>
      <c r="S1713" s="2">
        <f t="shared" si="821"/>
        <v>0</v>
      </c>
      <c r="T1713" s="2">
        <f t="shared" si="821"/>
        <v>0</v>
      </c>
      <c r="U1713" s="2">
        <f t="shared" si="821"/>
        <v>0</v>
      </c>
      <c r="V1713" s="2">
        <f t="shared" si="821"/>
        <v>0</v>
      </c>
      <c r="W1713" s="2">
        <f t="shared" si="821"/>
        <v>0</v>
      </c>
      <c r="X1713" s="2">
        <f t="shared" si="821"/>
        <v>0</v>
      </c>
      <c r="Y1713" s="2">
        <f t="shared" si="821"/>
        <v>0</v>
      </c>
      <c r="Z1713" s="2">
        <f t="shared" si="821"/>
        <v>0</v>
      </c>
      <c r="AA1713" s="2">
        <f t="shared" si="821"/>
        <v>0</v>
      </c>
      <c r="AB1713" s="2">
        <f t="shared" si="821"/>
        <v>0</v>
      </c>
      <c r="AC1713" s="2">
        <f t="shared" si="821"/>
        <v>0</v>
      </c>
      <c r="AD1713" s="2">
        <f t="shared" si="821"/>
        <v>0</v>
      </c>
      <c r="AE1713" s="2">
        <f t="shared" si="821"/>
        <v>0</v>
      </c>
      <c r="AF1713" s="2">
        <f t="shared" si="821"/>
        <v>0</v>
      </c>
      <c r="AG1713" s="2">
        <f t="shared" si="821"/>
        <v>0</v>
      </c>
      <c r="AH1713" s="2">
        <f t="shared" si="821"/>
        <v>0</v>
      </c>
      <c r="AI1713" s="2">
        <f t="shared" si="821"/>
        <v>0</v>
      </c>
      <c r="AJ1713" s="2">
        <f t="shared" si="821"/>
        <v>0</v>
      </c>
      <c r="AK1713" s="2">
        <f t="shared" si="821"/>
        <v>0</v>
      </c>
      <c r="AL1713" s="2">
        <f t="shared" si="821"/>
        <v>0</v>
      </c>
      <c r="AM1713" s="2">
        <f t="shared" si="821"/>
        <v>0</v>
      </c>
      <c r="AN1713" s="2">
        <f t="shared" si="821"/>
        <v>0</v>
      </c>
      <c r="AO1713" s="2">
        <f t="shared" si="821"/>
        <v>0</v>
      </c>
      <c r="AP1713" s="2">
        <f t="shared" si="821"/>
        <v>0</v>
      </c>
      <c r="AQ1713" s="2">
        <f t="shared" si="821"/>
        <v>0</v>
      </c>
      <c r="AR1713" s="2">
        <f t="shared" si="821"/>
        <v>0</v>
      </c>
      <c r="AS1713" s="2">
        <f t="shared" si="821"/>
        <v>0</v>
      </c>
      <c r="AT1713" s="2">
        <f t="shared" si="821"/>
        <v>0</v>
      </c>
      <c r="AU1713" s="2">
        <f t="shared" si="821"/>
        <v>0</v>
      </c>
      <c r="AV1713" s="2">
        <f t="shared" si="821"/>
        <v>0</v>
      </c>
      <c r="AW1713" s="2">
        <f t="shared" si="821"/>
        <v>0</v>
      </c>
      <c r="AX1713" s="2">
        <f t="shared" si="821"/>
        <v>0</v>
      </c>
      <c r="AY1713" s="2">
        <f t="shared" si="821"/>
        <v>0</v>
      </c>
      <c r="AZ1713" s="2">
        <f t="shared" si="821"/>
        <v>0</v>
      </c>
      <c r="BA1713" s="2">
        <f t="shared" si="821"/>
        <v>0</v>
      </c>
      <c r="BB1713" s="2">
        <f t="shared" si="821"/>
        <v>0</v>
      </c>
      <c r="BC1713" s="2">
        <f t="shared" si="821"/>
        <v>0</v>
      </c>
      <c r="BD1713" s="2">
        <f t="shared" si="821"/>
        <v>0</v>
      </c>
      <c r="BE1713" s="2">
        <f t="shared" si="821"/>
        <v>0</v>
      </c>
      <c r="BF1713" s="2">
        <f t="shared" si="821"/>
        <v>0</v>
      </c>
      <c r="BG1713" s="2">
        <f t="shared" si="821"/>
        <v>0</v>
      </c>
      <c r="BH1713" s="2">
        <f t="shared" si="821"/>
        <v>0</v>
      </c>
      <c r="BI1713" s="2">
        <f t="shared" si="821"/>
        <v>0</v>
      </c>
      <c r="BJ1713" s="2">
        <f t="shared" si="821"/>
        <v>0</v>
      </c>
      <c r="BK1713" s="2">
        <f t="shared" si="821"/>
        <v>763.00282301336756</v>
      </c>
      <c r="BL1713" s="2">
        <f t="shared" si="821"/>
        <v>9208.3364890282628</v>
      </c>
      <c r="BM1713" s="2">
        <f t="shared" si="821"/>
        <v>9438.5449012539684</v>
      </c>
      <c r="BN1713" s="2">
        <f t="shared" si="821"/>
        <v>9674.5085237853164</v>
      </c>
      <c r="BO1713" s="2">
        <f t="shared" si="821"/>
        <v>9916.3712368799497</v>
      </c>
    </row>
    <row r="1714" spans="1:67" outlineLevel="2">
      <c r="B1714" s="14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</row>
    <row r="1715" spans="1:67" outlineLevel="2">
      <c r="B1715" s="15" t="s">
        <v>325</v>
      </c>
      <c r="L1715" s="18">
        <v>0</v>
      </c>
      <c r="M1715" s="18">
        <v>0</v>
      </c>
      <c r="N1715" s="18">
        <v>0</v>
      </c>
      <c r="O1715" s="18">
        <v>0</v>
      </c>
      <c r="P1715" s="18">
        <v>0</v>
      </c>
      <c r="Q1715" s="18">
        <v>0</v>
      </c>
      <c r="R1715" s="18">
        <v>0</v>
      </c>
      <c r="S1715" s="18">
        <v>0</v>
      </c>
      <c r="T1715" s="18">
        <v>0</v>
      </c>
      <c r="U1715" s="18">
        <v>0</v>
      </c>
      <c r="V1715" s="18">
        <v>0</v>
      </c>
      <c r="W1715" s="18">
        <v>0</v>
      </c>
      <c r="X1715" s="18">
        <v>0</v>
      </c>
      <c r="Y1715" s="18">
        <v>0</v>
      </c>
      <c r="Z1715" s="18">
        <v>0</v>
      </c>
      <c r="AA1715" s="18">
        <v>0</v>
      </c>
      <c r="AB1715" s="18">
        <v>0</v>
      </c>
      <c r="AC1715" s="18">
        <v>0</v>
      </c>
      <c r="AD1715" s="18">
        <v>0</v>
      </c>
      <c r="AE1715" s="18">
        <v>0</v>
      </c>
      <c r="AF1715" s="18">
        <v>0</v>
      </c>
      <c r="AG1715" s="18">
        <v>0</v>
      </c>
      <c r="AH1715" s="18">
        <v>0</v>
      </c>
      <c r="AI1715" s="18">
        <v>0</v>
      </c>
      <c r="AJ1715" s="18">
        <v>0</v>
      </c>
      <c r="AK1715" s="18">
        <v>0</v>
      </c>
      <c r="AL1715" s="18">
        <v>0</v>
      </c>
      <c r="AM1715" s="18">
        <v>0</v>
      </c>
      <c r="AN1715" s="18">
        <v>0</v>
      </c>
      <c r="AO1715" s="18">
        <v>0</v>
      </c>
      <c r="AP1715" s="18">
        <v>0</v>
      </c>
      <c r="AQ1715" s="18">
        <v>0</v>
      </c>
      <c r="AR1715" s="18">
        <v>0</v>
      </c>
      <c r="AS1715" s="18">
        <v>0</v>
      </c>
      <c r="AT1715" s="18">
        <v>0</v>
      </c>
      <c r="AU1715" s="18">
        <v>0</v>
      </c>
      <c r="AV1715" s="18">
        <v>0</v>
      </c>
      <c r="AW1715" s="18">
        <v>0</v>
      </c>
      <c r="AX1715" s="18">
        <v>0</v>
      </c>
      <c r="AY1715" s="18">
        <v>0</v>
      </c>
      <c r="AZ1715" s="18">
        <v>0</v>
      </c>
      <c r="BA1715" s="18">
        <v>0</v>
      </c>
      <c r="BB1715" s="18">
        <v>0</v>
      </c>
      <c r="BC1715" s="18">
        <v>0</v>
      </c>
      <c r="BD1715" s="18">
        <v>0</v>
      </c>
      <c r="BE1715" s="18">
        <v>0</v>
      </c>
      <c r="BF1715" s="18">
        <v>0</v>
      </c>
      <c r="BG1715" s="18">
        <v>0</v>
      </c>
      <c r="BH1715" s="18">
        <v>0</v>
      </c>
      <c r="BI1715" s="18">
        <v>0</v>
      </c>
      <c r="BJ1715" s="18">
        <v>0</v>
      </c>
      <c r="BK1715" s="18">
        <v>120.15599060058594</v>
      </c>
      <c r="BL1715" s="18">
        <v>1364.35205078125</v>
      </c>
      <c r="BM1715" s="18">
        <v>1360.47607421875</v>
      </c>
      <c r="BN1715" s="18">
        <v>1360.47607421875</v>
      </c>
      <c r="BO1715" s="18">
        <v>1322.91650390625</v>
      </c>
    </row>
    <row r="1716" spans="1:67" outlineLevel="2">
      <c r="B1716" s="14" t="s">
        <v>326</v>
      </c>
      <c r="L1716" s="2">
        <f t="shared" ref="L1716:BO1716" si="822">IF(L$10&lt;$C1712,0,$F1712*L1715*(1+$I1712)^(L$10-$E$1382))</f>
        <v>0</v>
      </c>
      <c r="M1716" s="2">
        <f t="shared" si="822"/>
        <v>0</v>
      </c>
      <c r="N1716" s="2">
        <f t="shared" si="822"/>
        <v>0</v>
      </c>
      <c r="O1716" s="2">
        <f t="shared" si="822"/>
        <v>0</v>
      </c>
      <c r="P1716" s="2">
        <f t="shared" si="822"/>
        <v>0</v>
      </c>
      <c r="Q1716" s="2">
        <f t="shared" si="822"/>
        <v>0</v>
      </c>
      <c r="R1716" s="2">
        <f t="shared" si="822"/>
        <v>0</v>
      </c>
      <c r="S1716" s="2">
        <f t="shared" si="822"/>
        <v>0</v>
      </c>
      <c r="T1716" s="2">
        <f t="shared" si="822"/>
        <v>0</v>
      </c>
      <c r="U1716" s="2">
        <f t="shared" si="822"/>
        <v>0</v>
      </c>
      <c r="V1716" s="2">
        <f t="shared" si="822"/>
        <v>0</v>
      </c>
      <c r="W1716" s="2">
        <f t="shared" si="822"/>
        <v>0</v>
      </c>
      <c r="X1716" s="2">
        <f t="shared" si="822"/>
        <v>0</v>
      </c>
      <c r="Y1716" s="2">
        <f t="shared" si="822"/>
        <v>0</v>
      </c>
      <c r="Z1716" s="2">
        <f t="shared" si="822"/>
        <v>0</v>
      </c>
      <c r="AA1716" s="2">
        <f t="shared" si="822"/>
        <v>0</v>
      </c>
      <c r="AB1716" s="2">
        <f t="shared" si="822"/>
        <v>0</v>
      </c>
      <c r="AC1716" s="2">
        <f t="shared" si="822"/>
        <v>0</v>
      </c>
      <c r="AD1716" s="2">
        <f t="shared" si="822"/>
        <v>0</v>
      </c>
      <c r="AE1716" s="2">
        <f t="shared" si="822"/>
        <v>0</v>
      </c>
      <c r="AF1716" s="2">
        <f t="shared" si="822"/>
        <v>0</v>
      </c>
      <c r="AG1716" s="2">
        <f t="shared" si="822"/>
        <v>0</v>
      </c>
      <c r="AH1716" s="2">
        <f t="shared" si="822"/>
        <v>0</v>
      </c>
      <c r="AI1716" s="2">
        <f t="shared" si="822"/>
        <v>0</v>
      </c>
      <c r="AJ1716" s="2">
        <f t="shared" si="822"/>
        <v>0</v>
      </c>
      <c r="AK1716" s="2">
        <f t="shared" si="822"/>
        <v>0</v>
      </c>
      <c r="AL1716" s="2">
        <f t="shared" si="822"/>
        <v>0</v>
      </c>
      <c r="AM1716" s="2">
        <f t="shared" si="822"/>
        <v>0</v>
      </c>
      <c r="AN1716" s="2">
        <f t="shared" si="822"/>
        <v>0</v>
      </c>
      <c r="AO1716" s="2">
        <f t="shared" si="822"/>
        <v>0</v>
      </c>
      <c r="AP1716" s="2">
        <f t="shared" si="822"/>
        <v>0</v>
      </c>
      <c r="AQ1716" s="2">
        <f t="shared" si="822"/>
        <v>0</v>
      </c>
      <c r="AR1716" s="2">
        <f t="shared" si="822"/>
        <v>0</v>
      </c>
      <c r="AS1716" s="2">
        <f t="shared" si="822"/>
        <v>0</v>
      </c>
      <c r="AT1716" s="2">
        <f t="shared" si="822"/>
        <v>0</v>
      </c>
      <c r="AU1716" s="2">
        <f t="shared" si="822"/>
        <v>0</v>
      </c>
      <c r="AV1716" s="2">
        <f t="shared" si="822"/>
        <v>0</v>
      </c>
      <c r="AW1716" s="2">
        <f t="shared" si="822"/>
        <v>0</v>
      </c>
      <c r="AX1716" s="2">
        <f t="shared" si="822"/>
        <v>0</v>
      </c>
      <c r="AY1716" s="2">
        <f t="shared" si="822"/>
        <v>0</v>
      </c>
      <c r="AZ1716" s="2">
        <f t="shared" si="822"/>
        <v>0</v>
      </c>
      <c r="BA1716" s="2">
        <f t="shared" si="822"/>
        <v>0</v>
      </c>
      <c r="BB1716" s="2">
        <f t="shared" si="822"/>
        <v>0</v>
      </c>
      <c r="BC1716" s="2">
        <f t="shared" si="822"/>
        <v>0</v>
      </c>
      <c r="BD1716" s="2">
        <f t="shared" si="822"/>
        <v>0</v>
      </c>
      <c r="BE1716" s="2">
        <f t="shared" si="822"/>
        <v>0</v>
      </c>
      <c r="BF1716" s="2">
        <f t="shared" si="822"/>
        <v>0</v>
      </c>
      <c r="BG1716" s="2">
        <f t="shared" si="822"/>
        <v>0</v>
      </c>
      <c r="BH1716" s="2">
        <f t="shared" si="822"/>
        <v>0</v>
      </c>
      <c r="BI1716" s="2">
        <f t="shared" si="822"/>
        <v>0</v>
      </c>
      <c r="BJ1716" s="2">
        <f t="shared" si="822"/>
        <v>0</v>
      </c>
      <c r="BK1716" s="2">
        <f t="shared" si="822"/>
        <v>2455.2208119413613</v>
      </c>
      <c r="BL1716" s="2">
        <f t="shared" si="822"/>
        <v>28575.605523105587</v>
      </c>
      <c r="BM1716" s="2">
        <f t="shared" si="822"/>
        <v>29206.785952491493</v>
      </c>
      <c r="BN1716" s="2">
        <f t="shared" si="822"/>
        <v>29936.95560130378</v>
      </c>
      <c r="BO1716" s="2">
        <f t="shared" si="822"/>
        <v>29838.227754961717</v>
      </c>
    </row>
    <row r="1717" spans="1:67" outlineLevel="2">
      <c r="B1717" s="14"/>
    </row>
    <row r="1718" spans="1:67" outlineLevel="2">
      <c r="B1718" s="14" t="s">
        <v>17</v>
      </c>
      <c r="I1718" s="196" t="s">
        <v>567</v>
      </c>
      <c r="L1718" s="2">
        <f t="shared" ref="L1718:BO1718" si="823">SUM(L1713,L1716)</f>
        <v>0</v>
      </c>
      <c r="M1718" s="2">
        <f t="shared" si="823"/>
        <v>0</v>
      </c>
      <c r="N1718" s="2">
        <f t="shared" si="823"/>
        <v>0</v>
      </c>
      <c r="O1718" s="2">
        <f t="shared" si="823"/>
        <v>0</v>
      </c>
      <c r="P1718" s="2">
        <f t="shared" si="823"/>
        <v>0</v>
      </c>
      <c r="Q1718" s="2">
        <f t="shared" si="823"/>
        <v>0</v>
      </c>
      <c r="R1718" s="2">
        <f t="shared" si="823"/>
        <v>0</v>
      </c>
      <c r="S1718" s="2">
        <f t="shared" si="823"/>
        <v>0</v>
      </c>
      <c r="T1718" s="2">
        <f t="shared" si="823"/>
        <v>0</v>
      </c>
      <c r="U1718" s="2">
        <f t="shared" si="823"/>
        <v>0</v>
      </c>
      <c r="V1718" s="2">
        <f t="shared" si="823"/>
        <v>0</v>
      </c>
      <c r="W1718" s="2">
        <f t="shared" si="823"/>
        <v>0</v>
      </c>
      <c r="X1718" s="2">
        <f t="shared" si="823"/>
        <v>0</v>
      </c>
      <c r="Y1718" s="2">
        <f t="shared" si="823"/>
        <v>0</v>
      </c>
      <c r="Z1718" s="2">
        <f t="shared" si="823"/>
        <v>0</v>
      </c>
      <c r="AA1718" s="2">
        <f t="shared" si="823"/>
        <v>0</v>
      </c>
      <c r="AB1718" s="2">
        <f t="shared" si="823"/>
        <v>0</v>
      </c>
      <c r="AC1718" s="2">
        <f t="shared" si="823"/>
        <v>0</v>
      </c>
      <c r="AD1718" s="2">
        <f t="shared" si="823"/>
        <v>0</v>
      </c>
      <c r="AE1718" s="2">
        <f t="shared" si="823"/>
        <v>0</v>
      </c>
      <c r="AF1718" s="2">
        <f t="shared" si="823"/>
        <v>0</v>
      </c>
      <c r="AG1718" s="2">
        <f t="shared" si="823"/>
        <v>0</v>
      </c>
      <c r="AH1718" s="2">
        <f t="shared" si="823"/>
        <v>0</v>
      </c>
      <c r="AI1718" s="2">
        <f t="shared" si="823"/>
        <v>0</v>
      </c>
      <c r="AJ1718" s="2">
        <f t="shared" si="823"/>
        <v>0</v>
      </c>
      <c r="AK1718" s="2">
        <f t="shared" si="823"/>
        <v>0</v>
      </c>
      <c r="AL1718" s="2">
        <f t="shared" si="823"/>
        <v>0</v>
      </c>
      <c r="AM1718" s="2">
        <f t="shared" si="823"/>
        <v>0</v>
      </c>
      <c r="AN1718" s="2">
        <f t="shared" si="823"/>
        <v>0</v>
      </c>
      <c r="AO1718" s="2">
        <f t="shared" si="823"/>
        <v>0</v>
      </c>
      <c r="AP1718" s="2">
        <f t="shared" si="823"/>
        <v>0</v>
      </c>
      <c r="AQ1718" s="2">
        <f t="shared" si="823"/>
        <v>0</v>
      </c>
      <c r="AR1718" s="2">
        <f t="shared" si="823"/>
        <v>0</v>
      </c>
      <c r="AS1718" s="2">
        <f t="shared" si="823"/>
        <v>0</v>
      </c>
      <c r="AT1718" s="2">
        <f t="shared" si="823"/>
        <v>0</v>
      </c>
      <c r="AU1718" s="2">
        <f t="shared" si="823"/>
        <v>0</v>
      </c>
      <c r="AV1718" s="2">
        <f t="shared" si="823"/>
        <v>0</v>
      </c>
      <c r="AW1718" s="2">
        <f t="shared" si="823"/>
        <v>0</v>
      </c>
      <c r="AX1718" s="2">
        <f t="shared" si="823"/>
        <v>0</v>
      </c>
      <c r="AY1718" s="2">
        <f t="shared" si="823"/>
        <v>0</v>
      </c>
      <c r="AZ1718" s="2">
        <f t="shared" si="823"/>
        <v>0</v>
      </c>
      <c r="BA1718" s="2">
        <f t="shared" si="823"/>
        <v>0</v>
      </c>
      <c r="BB1718" s="2">
        <f t="shared" si="823"/>
        <v>0</v>
      </c>
      <c r="BC1718" s="2">
        <f t="shared" si="823"/>
        <v>0</v>
      </c>
      <c r="BD1718" s="2">
        <f t="shared" si="823"/>
        <v>0</v>
      </c>
      <c r="BE1718" s="2">
        <f t="shared" si="823"/>
        <v>0</v>
      </c>
      <c r="BF1718" s="2">
        <f t="shared" si="823"/>
        <v>0</v>
      </c>
      <c r="BG1718" s="2">
        <f t="shared" si="823"/>
        <v>0</v>
      </c>
      <c r="BH1718" s="2">
        <f t="shared" si="823"/>
        <v>0</v>
      </c>
      <c r="BI1718" s="2">
        <f t="shared" si="823"/>
        <v>0</v>
      </c>
      <c r="BJ1718" s="2">
        <f t="shared" si="823"/>
        <v>0</v>
      </c>
      <c r="BK1718" s="2">
        <f t="shared" si="823"/>
        <v>3218.2236349547288</v>
      </c>
      <c r="BL1718" s="2">
        <f t="shared" si="823"/>
        <v>37783.942012133848</v>
      </c>
      <c r="BM1718" s="2">
        <f t="shared" si="823"/>
        <v>38645.330853745458</v>
      </c>
      <c r="BN1718" s="2">
        <f t="shared" si="823"/>
        <v>39611.4641250891</v>
      </c>
      <c r="BO1718" s="2">
        <f t="shared" si="823"/>
        <v>39754.598991841667</v>
      </c>
    </row>
    <row r="1719" spans="1:67" outlineLevel="2">
      <c r="B1719" s="14"/>
      <c r="I1719" s="196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</row>
    <row r="1720" spans="1:67" outlineLevel="1">
      <c r="A1720">
        <f>+A1712+1</f>
        <v>43</v>
      </c>
      <c r="B1720" s="13" t="s">
        <v>624</v>
      </c>
      <c r="C1720" s="159">
        <v>2065</v>
      </c>
      <c r="D1720" s="159">
        <v>10</v>
      </c>
      <c r="E1720" s="194">
        <v>1640</v>
      </c>
      <c r="F1720" s="195">
        <v>6.2</v>
      </c>
      <c r="G1720" s="159">
        <v>20</v>
      </c>
      <c r="H1720" s="59">
        <f>(DATE(C1720,12,31)-DATE(C1720,D1720,1)+1)/365</f>
        <v>0.25205479452054796</v>
      </c>
      <c r="I1720" s="177">
        <f>+$C$7</f>
        <v>2.5000000000000001E-2</v>
      </c>
      <c r="J1720" s="2">
        <f>NPV($C$4,M1720:BO1720)+L1720</f>
        <v>597.75076292880794</v>
      </c>
      <c r="L1720" s="2">
        <f>+L1726</f>
        <v>0</v>
      </c>
      <c r="M1720" s="2">
        <f t="shared" ref="M1720:BO1720" si="824">+M1726</f>
        <v>0</v>
      </c>
      <c r="N1720" s="2">
        <f t="shared" si="824"/>
        <v>0</v>
      </c>
      <c r="O1720" s="2">
        <f t="shared" si="824"/>
        <v>0</v>
      </c>
      <c r="P1720" s="2">
        <f t="shared" si="824"/>
        <v>0</v>
      </c>
      <c r="Q1720" s="2">
        <f t="shared" si="824"/>
        <v>0</v>
      </c>
      <c r="R1720" s="2">
        <f t="shared" si="824"/>
        <v>0</v>
      </c>
      <c r="S1720" s="2">
        <f t="shared" si="824"/>
        <v>0</v>
      </c>
      <c r="T1720" s="2">
        <f t="shared" si="824"/>
        <v>0</v>
      </c>
      <c r="U1720" s="2">
        <f t="shared" si="824"/>
        <v>0</v>
      </c>
      <c r="V1720" s="2">
        <f t="shared" si="824"/>
        <v>0</v>
      </c>
      <c r="W1720" s="2">
        <f t="shared" si="824"/>
        <v>0</v>
      </c>
      <c r="X1720" s="2">
        <f t="shared" si="824"/>
        <v>0</v>
      </c>
      <c r="Y1720" s="2">
        <f t="shared" si="824"/>
        <v>0</v>
      </c>
      <c r="Z1720" s="2">
        <f t="shared" si="824"/>
        <v>0</v>
      </c>
      <c r="AA1720" s="2">
        <f t="shared" si="824"/>
        <v>0</v>
      </c>
      <c r="AB1720" s="2">
        <f t="shared" si="824"/>
        <v>0</v>
      </c>
      <c r="AC1720" s="2">
        <f t="shared" si="824"/>
        <v>0</v>
      </c>
      <c r="AD1720" s="2">
        <f t="shared" si="824"/>
        <v>0</v>
      </c>
      <c r="AE1720" s="2">
        <f t="shared" si="824"/>
        <v>0</v>
      </c>
      <c r="AF1720" s="2">
        <f t="shared" si="824"/>
        <v>0</v>
      </c>
      <c r="AG1720" s="2">
        <f t="shared" si="824"/>
        <v>0</v>
      </c>
      <c r="AH1720" s="2">
        <f t="shared" si="824"/>
        <v>0</v>
      </c>
      <c r="AI1720" s="2">
        <f t="shared" si="824"/>
        <v>0</v>
      </c>
      <c r="AJ1720" s="2">
        <f t="shared" si="824"/>
        <v>0</v>
      </c>
      <c r="AK1720" s="2">
        <f t="shared" si="824"/>
        <v>0</v>
      </c>
      <c r="AL1720" s="2">
        <f t="shared" si="824"/>
        <v>0</v>
      </c>
      <c r="AM1720" s="2">
        <f t="shared" si="824"/>
        <v>0</v>
      </c>
      <c r="AN1720" s="2">
        <f t="shared" si="824"/>
        <v>0</v>
      </c>
      <c r="AO1720" s="2">
        <f t="shared" si="824"/>
        <v>0</v>
      </c>
      <c r="AP1720" s="2">
        <f t="shared" si="824"/>
        <v>0</v>
      </c>
      <c r="AQ1720" s="2">
        <f t="shared" si="824"/>
        <v>0</v>
      </c>
      <c r="AR1720" s="2">
        <f t="shared" si="824"/>
        <v>0</v>
      </c>
      <c r="AS1720" s="2">
        <f t="shared" si="824"/>
        <v>0</v>
      </c>
      <c r="AT1720" s="2">
        <f t="shared" si="824"/>
        <v>0</v>
      </c>
      <c r="AU1720" s="2">
        <f t="shared" si="824"/>
        <v>0</v>
      </c>
      <c r="AV1720" s="2">
        <f t="shared" si="824"/>
        <v>0</v>
      </c>
      <c r="AW1720" s="2">
        <f t="shared" si="824"/>
        <v>0</v>
      </c>
      <c r="AX1720" s="2">
        <f t="shared" si="824"/>
        <v>0</v>
      </c>
      <c r="AY1720" s="2">
        <f t="shared" si="824"/>
        <v>0</v>
      </c>
      <c r="AZ1720" s="2">
        <f t="shared" si="824"/>
        <v>0</v>
      </c>
      <c r="BA1720" s="2">
        <f t="shared" si="824"/>
        <v>0</v>
      </c>
      <c r="BB1720" s="2">
        <f t="shared" si="824"/>
        <v>0</v>
      </c>
      <c r="BC1720" s="2">
        <f t="shared" si="824"/>
        <v>0</v>
      </c>
      <c r="BD1720" s="2">
        <f t="shared" si="824"/>
        <v>0</v>
      </c>
      <c r="BE1720" s="2">
        <f t="shared" si="824"/>
        <v>0</v>
      </c>
      <c r="BF1720" s="2">
        <f t="shared" si="824"/>
        <v>0</v>
      </c>
      <c r="BG1720" s="2">
        <f t="shared" si="824"/>
        <v>0</v>
      </c>
      <c r="BH1720" s="2">
        <f t="shared" si="824"/>
        <v>0</v>
      </c>
      <c r="BI1720" s="2">
        <f t="shared" si="824"/>
        <v>0</v>
      </c>
      <c r="BJ1720" s="2">
        <f t="shared" si="824"/>
        <v>0</v>
      </c>
      <c r="BK1720" s="2">
        <f t="shared" si="824"/>
        <v>0</v>
      </c>
      <c r="BL1720" s="2">
        <f t="shared" si="824"/>
        <v>0</v>
      </c>
      <c r="BM1720" s="2">
        <f t="shared" si="824"/>
        <v>2642.5418430682403</v>
      </c>
      <c r="BN1720" s="2">
        <f t="shared" si="824"/>
        <v>10343.974940825119</v>
      </c>
      <c r="BO1720" s="2">
        <f t="shared" si="824"/>
        <v>10602.574314345748</v>
      </c>
    </row>
    <row r="1721" spans="1:67" outlineLevel="2">
      <c r="B1721" s="14" t="s">
        <v>324</v>
      </c>
      <c r="L1721" s="2">
        <f t="shared" ref="L1721:BO1721" si="825">IF(OR(L$10&lt;$C1720,L$10&gt;$C1720+$G1720),0,IF(L$10=$C1720,$E1720*(1+$I1720)^(L$10-$E$1382)*$H1720,IF(L$10=$C1720+$G1720,$E1720*(1+$I1720)^(L$10-$E$1382)*(1-$H1720),$E1720*(1+$I1720)^(L$10-$E$1382))))</f>
        <v>0</v>
      </c>
      <c r="M1721" s="2">
        <f t="shared" si="825"/>
        <v>0</v>
      </c>
      <c r="N1721" s="2">
        <f t="shared" si="825"/>
        <v>0</v>
      </c>
      <c r="O1721" s="2">
        <f t="shared" si="825"/>
        <v>0</v>
      </c>
      <c r="P1721" s="2">
        <f t="shared" si="825"/>
        <v>0</v>
      </c>
      <c r="Q1721" s="2">
        <f t="shared" si="825"/>
        <v>0</v>
      </c>
      <c r="R1721" s="2">
        <f t="shared" si="825"/>
        <v>0</v>
      </c>
      <c r="S1721" s="2">
        <f t="shared" si="825"/>
        <v>0</v>
      </c>
      <c r="T1721" s="2">
        <f t="shared" si="825"/>
        <v>0</v>
      </c>
      <c r="U1721" s="2">
        <f t="shared" si="825"/>
        <v>0</v>
      </c>
      <c r="V1721" s="2">
        <f t="shared" si="825"/>
        <v>0</v>
      </c>
      <c r="W1721" s="2">
        <f t="shared" si="825"/>
        <v>0</v>
      </c>
      <c r="X1721" s="2">
        <f t="shared" si="825"/>
        <v>0</v>
      </c>
      <c r="Y1721" s="2">
        <f t="shared" si="825"/>
        <v>0</v>
      </c>
      <c r="Z1721" s="2">
        <f t="shared" si="825"/>
        <v>0</v>
      </c>
      <c r="AA1721" s="2">
        <f t="shared" si="825"/>
        <v>0</v>
      </c>
      <c r="AB1721" s="2">
        <f t="shared" si="825"/>
        <v>0</v>
      </c>
      <c r="AC1721" s="2">
        <f t="shared" si="825"/>
        <v>0</v>
      </c>
      <c r="AD1721" s="2">
        <f t="shared" si="825"/>
        <v>0</v>
      </c>
      <c r="AE1721" s="2">
        <f t="shared" si="825"/>
        <v>0</v>
      </c>
      <c r="AF1721" s="2">
        <f t="shared" si="825"/>
        <v>0</v>
      </c>
      <c r="AG1721" s="2">
        <f t="shared" si="825"/>
        <v>0</v>
      </c>
      <c r="AH1721" s="2">
        <f t="shared" si="825"/>
        <v>0</v>
      </c>
      <c r="AI1721" s="2">
        <f t="shared" si="825"/>
        <v>0</v>
      </c>
      <c r="AJ1721" s="2">
        <f t="shared" si="825"/>
        <v>0</v>
      </c>
      <c r="AK1721" s="2">
        <f t="shared" si="825"/>
        <v>0</v>
      </c>
      <c r="AL1721" s="2">
        <f t="shared" si="825"/>
        <v>0</v>
      </c>
      <c r="AM1721" s="2">
        <f t="shared" si="825"/>
        <v>0</v>
      </c>
      <c r="AN1721" s="2">
        <f t="shared" si="825"/>
        <v>0</v>
      </c>
      <c r="AO1721" s="2">
        <f t="shared" si="825"/>
        <v>0</v>
      </c>
      <c r="AP1721" s="2">
        <f t="shared" si="825"/>
        <v>0</v>
      </c>
      <c r="AQ1721" s="2">
        <f t="shared" si="825"/>
        <v>0</v>
      </c>
      <c r="AR1721" s="2">
        <f t="shared" si="825"/>
        <v>0</v>
      </c>
      <c r="AS1721" s="2">
        <f t="shared" si="825"/>
        <v>0</v>
      </c>
      <c r="AT1721" s="2">
        <f t="shared" si="825"/>
        <v>0</v>
      </c>
      <c r="AU1721" s="2">
        <f t="shared" si="825"/>
        <v>0</v>
      </c>
      <c r="AV1721" s="2">
        <f t="shared" si="825"/>
        <v>0</v>
      </c>
      <c r="AW1721" s="2">
        <f t="shared" si="825"/>
        <v>0</v>
      </c>
      <c r="AX1721" s="2">
        <f t="shared" si="825"/>
        <v>0</v>
      </c>
      <c r="AY1721" s="2">
        <f t="shared" si="825"/>
        <v>0</v>
      </c>
      <c r="AZ1721" s="2">
        <f t="shared" si="825"/>
        <v>0</v>
      </c>
      <c r="BA1721" s="2">
        <f t="shared" si="825"/>
        <v>0</v>
      </c>
      <c r="BB1721" s="2">
        <f t="shared" si="825"/>
        <v>0</v>
      </c>
      <c r="BC1721" s="2">
        <f t="shared" si="825"/>
        <v>0</v>
      </c>
      <c r="BD1721" s="2">
        <f t="shared" si="825"/>
        <v>0</v>
      </c>
      <c r="BE1721" s="2">
        <f t="shared" si="825"/>
        <v>0</v>
      </c>
      <c r="BF1721" s="2">
        <f t="shared" si="825"/>
        <v>0</v>
      </c>
      <c r="BG1721" s="2">
        <f t="shared" si="825"/>
        <v>0</v>
      </c>
      <c r="BH1721" s="2">
        <f t="shared" si="825"/>
        <v>0</v>
      </c>
      <c r="BI1721" s="2">
        <f t="shared" si="825"/>
        <v>0</v>
      </c>
      <c r="BJ1721" s="2">
        <f t="shared" si="825"/>
        <v>0</v>
      </c>
      <c r="BK1721" s="2">
        <f t="shared" si="825"/>
        <v>0</v>
      </c>
      <c r="BL1721" s="2">
        <f t="shared" si="825"/>
        <v>0</v>
      </c>
      <c r="BM1721" s="2">
        <f t="shared" si="825"/>
        <v>1530.043142305881</v>
      </c>
      <c r="BN1721" s="2">
        <f t="shared" si="825"/>
        <v>6222.0368545129095</v>
      </c>
      <c r="BO1721" s="2">
        <f t="shared" si="825"/>
        <v>6377.5877758757324</v>
      </c>
    </row>
    <row r="1722" spans="1:67" outlineLevel="2">
      <c r="B1722" s="14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</row>
    <row r="1723" spans="1:67" outlineLevel="2">
      <c r="B1723" s="15" t="s">
        <v>325</v>
      </c>
      <c r="L1723" s="18">
        <v>0</v>
      </c>
      <c r="M1723" s="18">
        <v>0</v>
      </c>
      <c r="N1723" s="18">
        <v>0</v>
      </c>
      <c r="O1723" s="18">
        <v>0</v>
      </c>
      <c r="P1723" s="18">
        <v>0</v>
      </c>
      <c r="Q1723" s="18">
        <v>0</v>
      </c>
      <c r="R1723" s="18">
        <v>0</v>
      </c>
      <c r="S1723" s="18">
        <v>0</v>
      </c>
      <c r="T1723" s="18">
        <v>0</v>
      </c>
      <c r="U1723" s="18">
        <v>0</v>
      </c>
      <c r="V1723" s="18">
        <v>0</v>
      </c>
      <c r="W1723" s="18">
        <v>0</v>
      </c>
      <c r="X1723" s="18">
        <v>0</v>
      </c>
      <c r="Y1723" s="18">
        <v>0</v>
      </c>
      <c r="Z1723" s="18">
        <v>0</v>
      </c>
      <c r="AA1723" s="18">
        <v>0</v>
      </c>
      <c r="AB1723" s="18">
        <v>0</v>
      </c>
      <c r="AC1723" s="18">
        <v>0</v>
      </c>
      <c r="AD1723" s="18">
        <v>0</v>
      </c>
      <c r="AE1723" s="18">
        <v>0</v>
      </c>
      <c r="AF1723" s="18">
        <v>0</v>
      </c>
      <c r="AG1723" s="18">
        <v>0</v>
      </c>
      <c r="AH1723" s="18">
        <v>0</v>
      </c>
      <c r="AI1723" s="18">
        <v>0</v>
      </c>
      <c r="AJ1723" s="18">
        <v>0</v>
      </c>
      <c r="AK1723" s="18">
        <v>0</v>
      </c>
      <c r="AL1723" s="18">
        <v>0</v>
      </c>
      <c r="AM1723" s="18">
        <v>0</v>
      </c>
      <c r="AN1723" s="18">
        <v>0</v>
      </c>
      <c r="AO1723" s="18">
        <v>0</v>
      </c>
      <c r="AP1723" s="18">
        <v>0</v>
      </c>
      <c r="AQ1723" s="18">
        <v>0</v>
      </c>
      <c r="AR1723" s="18">
        <v>0</v>
      </c>
      <c r="AS1723" s="18">
        <v>0</v>
      </c>
      <c r="AT1723" s="18">
        <v>0</v>
      </c>
      <c r="AU1723" s="18">
        <v>0</v>
      </c>
      <c r="AV1723" s="18">
        <v>0</v>
      </c>
      <c r="AW1723" s="18">
        <v>0</v>
      </c>
      <c r="AX1723" s="18">
        <v>0</v>
      </c>
      <c r="AY1723" s="18">
        <v>0</v>
      </c>
      <c r="AZ1723" s="18">
        <v>0</v>
      </c>
      <c r="BA1723" s="18">
        <v>0</v>
      </c>
      <c r="BB1723" s="18">
        <v>0</v>
      </c>
      <c r="BC1723" s="18">
        <v>0</v>
      </c>
      <c r="BD1723" s="18">
        <v>0</v>
      </c>
      <c r="BE1723" s="18">
        <v>0</v>
      </c>
      <c r="BF1723" s="18">
        <v>0</v>
      </c>
      <c r="BG1723" s="18">
        <v>0</v>
      </c>
      <c r="BH1723" s="18">
        <v>0</v>
      </c>
      <c r="BI1723" s="18">
        <v>0</v>
      </c>
      <c r="BJ1723" s="18">
        <v>0</v>
      </c>
      <c r="BK1723" s="18">
        <v>0</v>
      </c>
      <c r="BL1723" s="18">
        <v>0</v>
      </c>
      <c r="BM1723" s="18">
        <v>48.477806091308594</v>
      </c>
      <c r="BN1723" s="18">
        <v>175.23507690429688</v>
      </c>
      <c r="BO1723" s="18">
        <v>175.23507690429688</v>
      </c>
    </row>
    <row r="1724" spans="1:67" outlineLevel="2">
      <c r="B1724" s="14" t="s">
        <v>326</v>
      </c>
      <c r="L1724" s="2">
        <f t="shared" ref="L1724:BO1724" si="826">IF(L$10&lt;$C1720,0,$F1720*L1723*(1+$I1720)^(L$10-$E$1382))</f>
        <v>0</v>
      </c>
      <c r="M1724" s="2">
        <f t="shared" si="826"/>
        <v>0</v>
      </c>
      <c r="N1724" s="2">
        <f t="shared" si="826"/>
        <v>0</v>
      </c>
      <c r="O1724" s="2">
        <f t="shared" si="826"/>
        <v>0</v>
      </c>
      <c r="P1724" s="2">
        <f t="shared" si="826"/>
        <v>0</v>
      </c>
      <c r="Q1724" s="2">
        <f t="shared" si="826"/>
        <v>0</v>
      </c>
      <c r="R1724" s="2">
        <f t="shared" si="826"/>
        <v>0</v>
      </c>
      <c r="S1724" s="2">
        <f t="shared" si="826"/>
        <v>0</v>
      </c>
      <c r="T1724" s="2">
        <f t="shared" si="826"/>
        <v>0</v>
      </c>
      <c r="U1724" s="2">
        <f t="shared" si="826"/>
        <v>0</v>
      </c>
      <c r="V1724" s="2">
        <f t="shared" si="826"/>
        <v>0</v>
      </c>
      <c r="W1724" s="2">
        <f t="shared" si="826"/>
        <v>0</v>
      </c>
      <c r="X1724" s="2">
        <f t="shared" si="826"/>
        <v>0</v>
      </c>
      <c r="Y1724" s="2">
        <f t="shared" si="826"/>
        <v>0</v>
      </c>
      <c r="Z1724" s="2">
        <f t="shared" si="826"/>
        <v>0</v>
      </c>
      <c r="AA1724" s="2">
        <f t="shared" si="826"/>
        <v>0</v>
      </c>
      <c r="AB1724" s="2">
        <f t="shared" si="826"/>
        <v>0</v>
      </c>
      <c r="AC1724" s="2">
        <f t="shared" si="826"/>
        <v>0</v>
      </c>
      <c r="AD1724" s="2">
        <f t="shared" si="826"/>
        <v>0</v>
      </c>
      <c r="AE1724" s="2">
        <f t="shared" si="826"/>
        <v>0</v>
      </c>
      <c r="AF1724" s="2">
        <f t="shared" si="826"/>
        <v>0</v>
      </c>
      <c r="AG1724" s="2">
        <f t="shared" si="826"/>
        <v>0</v>
      </c>
      <c r="AH1724" s="2">
        <f t="shared" si="826"/>
        <v>0</v>
      </c>
      <c r="AI1724" s="2">
        <f t="shared" si="826"/>
        <v>0</v>
      </c>
      <c r="AJ1724" s="2">
        <f t="shared" si="826"/>
        <v>0</v>
      </c>
      <c r="AK1724" s="2">
        <f t="shared" si="826"/>
        <v>0</v>
      </c>
      <c r="AL1724" s="2">
        <f t="shared" si="826"/>
        <v>0</v>
      </c>
      <c r="AM1724" s="2">
        <f t="shared" si="826"/>
        <v>0</v>
      </c>
      <c r="AN1724" s="2">
        <f t="shared" si="826"/>
        <v>0</v>
      </c>
      <c r="AO1724" s="2">
        <f t="shared" si="826"/>
        <v>0</v>
      </c>
      <c r="AP1724" s="2">
        <f t="shared" si="826"/>
        <v>0</v>
      </c>
      <c r="AQ1724" s="2">
        <f t="shared" si="826"/>
        <v>0</v>
      </c>
      <c r="AR1724" s="2">
        <f t="shared" si="826"/>
        <v>0</v>
      </c>
      <c r="AS1724" s="2">
        <f t="shared" si="826"/>
        <v>0</v>
      </c>
      <c r="AT1724" s="2">
        <f t="shared" si="826"/>
        <v>0</v>
      </c>
      <c r="AU1724" s="2">
        <f t="shared" si="826"/>
        <v>0</v>
      </c>
      <c r="AV1724" s="2">
        <f t="shared" si="826"/>
        <v>0</v>
      </c>
      <c r="AW1724" s="2">
        <f t="shared" si="826"/>
        <v>0</v>
      </c>
      <c r="AX1724" s="2">
        <f t="shared" si="826"/>
        <v>0</v>
      </c>
      <c r="AY1724" s="2">
        <f t="shared" si="826"/>
        <v>0</v>
      </c>
      <c r="AZ1724" s="2">
        <f t="shared" si="826"/>
        <v>0</v>
      </c>
      <c r="BA1724" s="2">
        <f t="shared" si="826"/>
        <v>0</v>
      </c>
      <c r="BB1724" s="2">
        <f t="shared" si="826"/>
        <v>0</v>
      </c>
      <c r="BC1724" s="2">
        <f t="shared" si="826"/>
        <v>0</v>
      </c>
      <c r="BD1724" s="2">
        <f t="shared" si="826"/>
        <v>0</v>
      </c>
      <c r="BE1724" s="2">
        <f t="shared" si="826"/>
        <v>0</v>
      </c>
      <c r="BF1724" s="2">
        <f t="shared" si="826"/>
        <v>0</v>
      </c>
      <c r="BG1724" s="2">
        <f t="shared" si="826"/>
        <v>0</v>
      </c>
      <c r="BH1724" s="2">
        <f t="shared" si="826"/>
        <v>0</v>
      </c>
      <c r="BI1724" s="2">
        <f t="shared" si="826"/>
        <v>0</v>
      </c>
      <c r="BJ1724" s="2">
        <f t="shared" si="826"/>
        <v>0</v>
      </c>
      <c r="BK1724" s="2">
        <f t="shared" si="826"/>
        <v>0</v>
      </c>
      <c r="BL1724" s="2">
        <f t="shared" si="826"/>
        <v>0</v>
      </c>
      <c r="BM1724" s="2">
        <f t="shared" si="826"/>
        <v>1112.498700762359</v>
      </c>
      <c r="BN1724" s="2">
        <f t="shared" si="826"/>
        <v>4121.9380863122087</v>
      </c>
      <c r="BO1724" s="2">
        <f t="shared" si="826"/>
        <v>4224.9865384700142</v>
      </c>
    </row>
    <row r="1725" spans="1:67" outlineLevel="2">
      <c r="B1725" s="14"/>
    </row>
    <row r="1726" spans="1:67" outlineLevel="2">
      <c r="B1726" s="14" t="s">
        <v>17</v>
      </c>
      <c r="I1726" s="196" t="s">
        <v>334</v>
      </c>
      <c r="L1726" s="2">
        <f t="shared" ref="L1726:BO1726" si="827">SUM(L1721,L1724)</f>
        <v>0</v>
      </c>
      <c r="M1726" s="2">
        <f t="shared" si="827"/>
        <v>0</v>
      </c>
      <c r="N1726" s="2">
        <f t="shared" si="827"/>
        <v>0</v>
      </c>
      <c r="O1726" s="2">
        <f t="shared" si="827"/>
        <v>0</v>
      </c>
      <c r="P1726" s="2">
        <f t="shared" si="827"/>
        <v>0</v>
      </c>
      <c r="Q1726" s="2">
        <f t="shared" si="827"/>
        <v>0</v>
      </c>
      <c r="R1726" s="2">
        <f t="shared" si="827"/>
        <v>0</v>
      </c>
      <c r="S1726" s="2">
        <f t="shared" si="827"/>
        <v>0</v>
      </c>
      <c r="T1726" s="2">
        <f t="shared" si="827"/>
        <v>0</v>
      </c>
      <c r="U1726" s="2">
        <f t="shared" si="827"/>
        <v>0</v>
      </c>
      <c r="V1726" s="2">
        <f t="shared" si="827"/>
        <v>0</v>
      </c>
      <c r="W1726" s="2">
        <f t="shared" si="827"/>
        <v>0</v>
      </c>
      <c r="X1726" s="2">
        <f t="shared" si="827"/>
        <v>0</v>
      </c>
      <c r="Y1726" s="2">
        <f t="shared" si="827"/>
        <v>0</v>
      </c>
      <c r="Z1726" s="2">
        <f t="shared" si="827"/>
        <v>0</v>
      </c>
      <c r="AA1726" s="2">
        <f t="shared" si="827"/>
        <v>0</v>
      </c>
      <c r="AB1726" s="2">
        <f t="shared" si="827"/>
        <v>0</v>
      </c>
      <c r="AC1726" s="2">
        <f t="shared" si="827"/>
        <v>0</v>
      </c>
      <c r="AD1726" s="2">
        <f t="shared" si="827"/>
        <v>0</v>
      </c>
      <c r="AE1726" s="2">
        <f t="shared" si="827"/>
        <v>0</v>
      </c>
      <c r="AF1726" s="2">
        <f t="shared" si="827"/>
        <v>0</v>
      </c>
      <c r="AG1726" s="2">
        <f t="shared" si="827"/>
        <v>0</v>
      </c>
      <c r="AH1726" s="2">
        <f t="shared" si="827"/>
        <v>0</v>
      </c>
      <c r="AI1726" s="2">
        <f t="shared" si="827"/>
        <v>0</v>
      </c>
      <c r="AJ1726" s="2">
        <f t="shared" si="827"/>
        <v>0</v>
      </c>
      <c r="AK1726" s="2">
        <f t="shared" si="827"/>
        <v>0</v>
      </c>
      <c r="AL1726" s="2">
        <f t="shared" si="827"/>
        <v>0</v>
      </c>
      <c r="AM1726" s="2">
        <f t="shared" si="827"/>
        <v>0</v>
      </c>
      <c r="AN1726" s="2">
        <f t="shared" si="827"/>
        <v>0</v>
      </c>
      <c r="AO1726" s="2">
        <f t="shared" si="827"/>
        <v>0</v>
      </c>
      <c r="AP1726" s="2">
        <f t="shared" si="827"/>
        <v>0</v>
      </c>
      <c r="AQ1726" s="2">
        <f t="shared" si="827"/>
        <v>0</v>
      </c>
      <c r="AR1726" s="2">
        <f t="shared" si="827"/>
        <v>0</v>
      </c>
      <c r="AS1726" s="2">
        <f t="shared" si="827"/>
        <v>0</v>
      </c>
      <c r="AT1726" s="2">
        <f t="shared" si="827"/>
        <v>0</v>
      </c>
      <c r="AU1726" s="2">
        <f t="shared" si="827"/>
        <v>0</v>
      </c>
      <c r="AV1726" s="2">
        <f t="shared" si="827"/>
        <v>0</v>
      </c>
      <c r="AW1726" s="2">
        <f t="shared" si="827"/>
        <v>0</v>
      </c>
      <c r="AX1726" s="2">
        <f t="shared" si="827"/>
        <v>0</v>
      </c>
      <c r="AY1726" s="2">
        <f t="shared" si="827"/>
        <v>0</v>
      </c>
      <c r="AZ1726" s="2">
        <f t="shared" si="827"/>
        <v>0</v>
      </c>
      <c r="BA1726" s="2">
        <f t="shared" si="827"/>
        <v>0</v>
      </c>
      <c r="BB1726" s="2">
        <f t="shared" si="827"/>
        <v>0</v>
      </c>
      <c r="BC1726" s="2">
        <f t="shared" si="827"/>
        <v>0</v>
      </c>
      <c r="BD1726" s="2">
        <f t="shared" si="827"/>
        <v>0</v>
      </c>
      <c r="BE1726" s="2">
        <f t="shared" si="827"/>
        <v>0</v>
      </c>
      <c r="BF1726" s="2">
        <f t="shared" si="827"/>
        <v>0</v>
      </c>
      <c r="BG1726" s="2">
        <f t="shared" si="827"/>
        <v>0</v>
      </c>
      <c r="BH1726" s="2">
        <f t="shared" si="827"/>
        <v>0</v>
      </c>
      <c r="BI1726" s="2">
        <f t="shared" si="827"/>
        <v>0</v>
      </c>
      <c r="BJ1726" s="2">
        <f t="shared" si="827"/>
        <v>0</v>
      </c>
      <c r="BK1726" s="2">
        <f t="shared" si="827"/>
        <v>0</v>
      </c>
      <c r="BL1726" s="2">
        <f t="shared" si="827"/>
        <v>0</v>
      </c>
      <c r="BM1726" s="2">
        <f t="shared" si="827"/>
        <v>2642.5418430682403</v>
      </c>
      <c r="BN1726" s="2">
        <f t="shared" si="827"/>
        <v>10343.974940825119</v>
      </c>
      <c r="BO1726" s="2">
        <f t="shared" si="827"/>
        <v>10602.574314345748</v>
      </c>
    </row>
    <row r="1727" spans="1:67" outlineLevel="2">
      <c r="B1727" s="14"/>
      <c r="I1727" s="196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</row>
    <row r="1728" spans="1:67" outlineLevel="1">
      <c r="A1728">
        <f>+A1720+1</f>
        <v>44</v>
      </c>
      <c r="B1728" s="13" t="s">
        <v>547</v>
      </c>
      <c r="C1728" s="159">
        <v>2065</v>
      </c>
      <c r="D1728" s="159">
        <v>12</v>
      </c>
      <c r="E1728" s="194">
        <v>551</v>
      </c>
      <c r="F1728" s="195">
        <v>5.62</v>
      </c>
      <c r="G1728" s="159">
        <v>25</v>
      </c>
      <c r="H1728" s="59">
        <f>(DATE(C1728,12,31)-DATE(C1728,D1728,1)+1)/365</f>
        <v>8.4931506849315067E-2</v>
      </c>
      <c r="I1728" s="177">
        <f>+$C$7</f>
        <v>2.5000000000000001E-2</v>
      </c>
      <c r="J1728" s="2">
        <f>NPV($C$4,M1728:BO1728)+L1728</f>
        <v>116.5842789423501</v>
      </c>
      <c r="L1728" s="2">
        <f>+L1734</f>
        <v>0</v>
      </c>
      <c r="M1728" s="2">
        <f t="shared" ref="M1728:BO1728" si="828">+M1734</f>
        <v>0</v>
      </c>
      <c r="N1728" s="2">
        <f t="shared" si="828"/>
        <v>0</v>
      </c>
      <c r="O1728" s="2">
        <f t="shared" si="828"/>
        <v>0</v>
      </c>
      <c r="P1728" s="2">
        <f t="shared" si="828"/>
        <v>0</v>
      </c>
      <c r="Q1728" s="2">
        <f t="shared" si="828"/>
        <v>0</v>
      </c>
      <c r="R1728" s="2">
        <f t="shared" si="828"/>
        <v>0</v>
      </c>
      <c r="S1728" s="2">
        <f t="shared" si="828"/>
        <v>0</v>
      </c>
      <c r="T1728" s="2">
        <f t="shared" si="828"/>
        <v>0</v>
      </c>
      <c r="U1728" s="2">
        <f t="shared" si="828"/>
        <v>0</v>
      </c>
      <c r="V1728" s="2">
        <f t="shared" si="828"/>
        <v>0</v>
      </c>
      <c r="W1728" s="2">
        <f t="shared" si="828"/>
        <v>0</v>
      </c>
      <c r="X1728" s="2">
        <f t="shared" si="828"/>
        <v>0</v>
      </c>
      <c r="Y1728" s="2">
        <f t="shared" si="828"/>
        <v>0</v>
      </c>
      <c r="Z1728" s="2">
        <f t="shared" si="828"/>
        <v>0</v>
      </c>
      <c r="AA1728" s="2">
        <f t="shared" si="828"/>
        <v>0</v>
      </c>
      <c r="AB1728" s="2">
        <f t="shared" si="828"/>
        <v>0</v>
      </c>
      <c r="AC1728" s="2">
        <f t="shared" si="828"/>
        <v>0</v>
      </c>
      <c r="AD1728" s="2">
        <f t="shared" si="828"/>
        <v>0</v>
      </c>
      <c r="AE1728" s="2">
        <f t="shared" si="828"/>
        <v>0</v>
      </c>
      <c r="AF1728" s="2">
        <f t="shared" si="828"/>
        <v>0</v>
      </c>
      <c r="AG1728" s="2">
        <f t="shared" si="828"/>
        <v>0</v>
      </c>
      <c r="AH1728" s="2">
        <f t="shared" si="828"/>
        <v>0</v>
      </c>
      <c r="AI1728" s="2">
        <f t="shared" si="828"/>
        <v>0</v>
      </c>
      <c r="AJ1728" s="2">
        <f t="shared" si="828"/>
        <v>0</v>
      </c>
      <c r="AK1728" s="2">
        <f t="shared" si="828"/>
        <v>0</v>
      </c>
      <c r="AL1728" s="2">
        <f t="shared" si="828"/>
        <v>0</v>
      </c>
      <c r="AM1728" s="2">
        <f t="shared" si="828"/>
        <v>0</v>
      </c>
      <c r="AN1728" s="2">
        <f t="shared" si="828"/>
        <v>0</v>
      </c>
      <c r="AO1728" s="2">
        <f t="shared" si="828"/>
        <v>0</v>
      </c>
      <c r="AP1728" s="2">
        <f t="shared" si="828"/>
        <v>0</v>
      </c>
      <c r="AQ1728" s="2">
        <f t="shared" si="828"/>
        <v>0</v>
      </c>
      <c r="AR1728" s="2">
        <f t="shared" si="828"/>
        <v>0</v>
      </c>
      <c r="AS1728" s="2">
        <f t="shared" si="828"/>
        <v>0</v>
      </c>
      <c r="AT1728" s="2">
        <f t="shared" si="828"/>
        <v>0</v>
      </c>
      <c r="AU1728" s="2">
        <f t="shared" si="828"/>
        <v>0</v>
      </c>
      <c r="AV1728" s="2">
        <f t="shared" si="828"/>
        <v>0</v>
      </c>
      <c r="AW1728" s="2">
        <f t="shared" si="828"/>
        <v>0</v>
      </c>
      <c r="AX1728" s="2">
        <f t="shared" si="828"/>
        <v>0</v>
      </c>
      <c r="AY1728" s="2">
        <f t="shared" si="828"/>
        <v>0</v>
      </c>
      <c r="AZ1728" s="2">
        <f t="shared" si="828"/>
        <v>0</v>
      </c>
      <c r="BA1728" s="2">
        <f t="shared" si="828"/>
        <v>0</v>
      </c>
      <c r="BB1728" s="2">
        <f t="shared" si="828"/>
        <v>0</v>
      </c>
      <c r="BC1728" s="2">
        <f t="shared" si="828"/>
        <v>0</v>
      </c>
      <c r="BD1728" s="2">
        <f t="shared" si="828"/>
        <v>0</v>
      </c>
      <c r="BE1728" s="2">
        <f t="shared" si="828"/>
        <v>0</v>
      </c>
      <c r="BF1728" s="2">
        <f t="shared" si="828"/>
        <v>0</v>
      </c>
      <c r="BG1728" s="2">
        <f t="shared" si="828"/>
        <v>0</v>
      </c>
      <c r="BH1728" s="2">
        <f t="shared" si="828"/>
        <v>0</v>
      </c>
      <c r="BI1728" s="2">
        <f t="shared" si="828"/>
        <v>0</v>
      </c>
      <c r="BJ1728" s="2">
        <f t="shared" si="828"/>
        <v>0</v>
      </c>
      <c r="BK1728" s="2">
        <f t="shared" si="828"/>
        <v>0</v>
      </c>
      <c r="BL1728" s="2">
        <f t="shared" si="828"/>
        <v>0</v>
      </c>
      <c r="BM1728" s="2">
        <f t="shared" si="828"/>
        <v>182.93969101094018</v>
      </c>
      <c r="BN1728" s="2">
        <f t="shared" si="828"/>
        <v>2192.8381863091681</v>
      </c>
      <c r="BO1728" s="2">
        <f t="shared" si="828"/>
        <v>2260.895145864883</v>
      </c>
    </row>
    <row r="1729" spans="1:67" outlineLevel="2">
      <c r="A1729" t="s">
        <v>2</v>
      </c>
      <c r="B1729" s="14" t="s">
        <v>324</v>
      </c>
      <c r="L1729" s="2">
        <f t="shared" ref="L1729:BO1729" si="829">IF(OR(L$10&lt;$C1728,L$10&gt;$C1728+$G1728),0,IF(L$10=$C1728,$E1728*(1+$I1728)^(L$10-$E$1382)*$H1728,IF(L$10=$C1728+$G1728,$E1728*(1+$I1728)^(L$10-$E$1382)*(1-$H1728),$E1728*(1+$I1728)^(L$10-$E$1382))))</f>
        <v>0</v>
      </c>
      <c r="M1729" s="2">
        <f t="shared" si="829"/>
        <v>0</v>
      </c>
      <c r="N1729" s="2">
        <f t="shared" si="829"/>
        <v>0</v>
      </c>
      <c r="O1729" s="2">
        <f t="shared" si="829"/>
        <v>0</v>
      </c>
      <c r="P1729" s="2">
        <f t="shared" si="829"/>
        <v>0</v>
      </c>
      <c r="Q1729" s="2">
        <f t="shared" si="829"/>
        <v>0</v>
      </c>
      <c r="R1729" s="2">
        <f t="shared" si="829"/>
        <v>0</v>
      </c>
      <c r="S1729" s="2">
        <f t="shared" si="829"/>
        <v>0</v>
      </c>
      <c r="T1729" s="2">
        <f t="shared" si="829"/>
        <v>0</v>
      </c>
      <c r="U1729" s="2">
        <f t="shared" si="829"/>
        <v>0</v>
      </c>
      <c r="V1729" s="2">
        <f t="shared" si="829"/>
        <v>0</v>
      </c>
      <c r="W1729" s="2">
        <f t="shared" si="829"/>
        <v>0</v>
      </c>
      <c r="X1729" s="2">
        <f t="shared" si="829"/>
        <v>0</v>
      </c>
      <c r="Y1729" s="2">
        <f t="shared" si="829"/>
        <v>0</v>
      </c>
      <c r="Z1729" s="2">
        <f t="shared" si="829"/>
        <v>0</v>
      </c>
      <c r="AA1729" s="2">
        <f t="shared" si="829"/>
        <v>0</v>
      </c>
      <c r="AB1729" s="2">
        <f t="shared" si="829"/>
        <v>0</v>
      </c>
      <c r="AC1729" s="2">
        <f t="shared" si="829"/>
        <v>0</v>
      </c>
      <c r="AD1729" s="2">
        <f t="shared" si="829"/>
        <v>0</v>
      </c>
      <c r="AE1729" s="2">
        <f t="shared" si="829"/>
        <v>0</v>
      </c>
      <c r="AF1729" s="2">
        <f t="shared" si="829"/>
        <v>0</v>
      </c>
      <c r="AG1729" s="2">
        <f t="shared" si="829"/>
        <v>0</v>
      </c>
      <c r="AH1729" s="2">
        <f t="shared" si="829"/>
        <v>0</v>
      </c>
      <c r="AI1729" s="2">
        <f t="shared" si="829"/>
        <v>0</v>
      </c>
      <c r="AJ1729" s="2">
        <f t="shared" si="829"/>
        <v>0</v>
      </c>
      <c r="AK1729" s="2">
        <f t="shared" si="829"/>
        <v>0</v>
      </c>
      <c r="AL1729" s="2">
        <f t="shared" si="829"/>
        <v>0</v>
      </c>
      <c r="AM1729" s="2">
        <f t="shared" si="829"/>
        <v>0</v>
      </c>
      <c r="AN1729" s="2">
        <f t="shared" si="829"/>
        <v>0</v>
      </c>
      <c r="AO1729" s="2">
        <f t="shared" si="829"/>
        <v>0</v>
      </c>
      <c r="AP1729" s="2">
        <f t="shared" si="829"/>
        <v>0</v>
      </c>
      <c r="AQ1729" s="2">
        <f t="shared" si="829"/>
        <v>0</v>
      </c>
      <c r="AR1729" s="2">
        <f t="shared" si="829"/>
        <v>0</v>
      </c>
      <c r="AS1729" s="2">
        <f t="shared" si="829"/>
        <v>0</v>
      </c>
      <c r="AT1729" s="2">
        <f t="shared" si="829"/>
        <v>0</v>
      </c>
      <c r="AU1729" s="2">
        <f t="shared" si="829"/>
        <v>0</v>
      </c>
      <c r="AV1729" s="2">
        <f t="shared" si="829"/>
        <v>0</v>
      </c>
      <c r="AW1729" s="2">
        <f t="shared" si="829"/>
        <v>0</v>
      </c>
      <c r="AX1729" s="2">
        <f t="shared" si="829"/>
        <v>0</v>
      </c>
      <c r="AY1729" s="2">
        <f t="shared" si="829"/>
        <v>0</v>
      </c>
      <c r="AZ1729" s="2">
        <f t="shared" si="829"/>
        <v>0</v>
      </c>
      <c r="BA1729" s="2">
        <f t="shared" si="829"/>
        <v>0</v>
      </c>
      <c r="BB1729" s="2">
        <f t="shared" si="829"/>
        <v>0</v>
      </c>
      <c r="BC1729" s="2">
        <f t="shared" si="829"/>
        <v>0</v>
      </c>
      <c r="BD1729" s="2">
        <f t="shared" si="829"/>
        <v>0</v>
      </c>
      <c r="BE1729" s="2">
        <f t="shared" si="829"/>
        <v>0</v>
      </c>
      <c r="BF1729" s="2">
        <f t="shared" si="829"/>
        <v>0</v>
      </c>
      <c r="BG1729" s="2">
        <f t="shared" si="829"/>
        <v>0</v>
      </c>
      <c r="BH1729" s="2">
        <f t="shared" si="829"/>
        <v>0</v>
      </c>
      <c r="BI1729" s="2">
        <f t="shared" si="829"/>
        <v>0</v>
      </c>
      <c r="BJ1729" s="2">
        <f t="shared" si="829"/>
        <v>0</v>
      </c>
      <c r="BK1729" s="2">
        <f t="shared" si="829"/>
        <v>0</v>
      </c>
      <c r="BL1729" s="2">
        <f t="shared" si="829"/>
        <v>0</v>
      </c>
      <c r="BM1729" s="2">
        <f t="shared" si="829"/>
        <v>173.21491856923882</v>
      </c>
      <c r="BN1729" s="2">
        <f t="shared" si="829"/>
        <v>2090.4526261198862</v>
      </c>
      <c r="BO1729" s="2">
        <f t="shared" si="829"/>
        <v>2142.7139417728831</v>
      </c>
    </row>
    <row r="1730" spans="1:67" outlineLevel="2">
      <c r="B1730" s="14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</row>
    <row r="1731" spans="1:67" outlineLevel="2">
      <c r="B1731" s="15" t="s">
        <v>325</v>
      </c>
      <c r="L1731" s="18">
        <v>0</v>
      </c>
      <c r="M1731" s="18">
        <v>0</v>
      </c>
      <c r="N1731" s="18">
        <v>0</v>
      </c>
      <c r="O1731" s="18">
        <v>0</v>
      </c>
      <c r="P1731" s="18">
        <v>0</v>
      </c>
      <c r="Q1731" s="18">
        <v>0</v>
      </c>
      <c r="R1731" s="18">
        <v>0</v>
      </c>
      <c r="S1731" s="18">
        <v>0</v>
      </c>
      <c r="T1731" s="18">
        <v>0</v>
      </c>
      <c r="U1731" s="18">
        <v>0</v>
      </c>
      <c r="V1731" s="18">
        <v>0</v>
      </c>
      <c r="W1731" s="18">
        <v>0</v>
      </c>
      <c r="X1731" s="18">
        <v>0</v>
      </c>
      <c r="Y1731" s="18">
        <v>0</v>
      </c>
      <c r="Z1731" s="18">
        <v>0</v>
      </c>
      <c r="AA1731" s="18">
        <v>0</v>
      </c>
      <c r="AB1731" s="18">
        <v>0</v>
      </c>
      <c r="AC1731" s="18">
        <v>0</v>
      </c>
      <c r="AD1731" s="18">
        <v>0</v>
      </c>
      <c r="AE1731" s="18">
        <v>0</v>
      </c>
      <c r="AF1731" s="18">
        <v>0</v>
      </c>
      <c r="AG1731" s="18">
        <v>0</v>
      </c>
      <c r="AH1731" s="18">
        <v>0</v>
      </c>
      <c r="AI1731" s="18">
        <v>0</v>
      </c>
      <c r="AJ1731" s="18">
        <v>0</v>
      </c>
      <c r="AK1731" s="18">
        <v>0</v>
      </c>
      <c r="AL1731" s="18">
        <v>0</v>
      </c>
      <c r="AM1731" s="18">
        <v>0</v>
      </c>
      <c r="AN1731" s="18">
        <v>0</v>
      </c>
      <c r="AO1731" s="18">
        <v>0</v>
      </c>
      <c r="AP1731" s="18">
        <v>0</v>
      </c>
      <c r="AQ1731" s="18">
        <v>0</v>
      </c>
      <c r="AR1731" s="18">
        <v>0</v>
      </c>
      <c r="AS1731" s="18">
        <v>0</v>
      </c>
      <c r="AT1731" s="18">
        <v>0</v>
      </c>
      <c r="AU1731" s="18">
        <v>0</v>
      </c>
      <c r="AV1731" s="18">
        <v>0</v>
      </c>
      <c r="AW1731" s="18">
        <v>0</v>
      </c>
      <c r="AX1731" s="18">
        <v>0</v>
      </c>
      <c r="AY1731" s="18">
        <v>0</v>
      </c>
      <c r="AZ1731" s="18">
        <v>0</v>
      </c>
      <c r="BA1731" s="18">
        <v>0</v>
      </c>
      <c r="BB1731" s="18">
        <v>0</v>
      </c>
      <c r="BC1731" s="18">
        <v>0</v>
      </c>
      <c r="BD1731" s="18">
        <v>0</v>
      </c>
      <c r="BE1731" s="18">
        <v>0</v>
      </c>
      <c r="BF1731" s="18">
        <v>0</v>
      </c>
      <c r="BG1731" s="18">
        <v>0</v>
      </c>
      <c r="BH1731" s="18">
        <v>0</v>
      </c>
      <c r="BI1731" s="18">
        <v>0</v>
      </c>
      <c r="BJ1731" s="18">
        <v>0</v>
      </c>
      <c r="BK1731" s="18">
        <v>0</v>
      </c>
      <c r="BL1731" s="18">
        <v>0</v>
      </c>
      <c r="BM1731" s="18">
        <v>0.46749639511108398</v>
      </c>
      <c r="BN1731" s="18">
        <v>4.8019061088562012</v>
      </c>
      <c r="BO1731" s="18">
        <v>5.4075369834899902</v>
      </c>
    </row>
    <row r="1732" spans="1:67" outlineLevel="2">
      <c r="B1732" s="14" t="s">
        <v>326</v>
      </c>
      <c r="L1732" s="2">
        <f t="shared" ref="L1732:BO1732" si="830">IF(L$10&lt;$C1728,0,$F1728*L1731*(1+$I1728)^(L$10-$E$1382))</f>
        <v>0</v>
      </c>
      <c r="M1732" s="2">
        <f t="shared" si="830"/>
        <v>0</v>
      </c>
      <c r="N1732" s="2">
        <f t="shared" si="830"/>
        <v>0</v>
      </c>
      <c r="O1732" s="2">
        <f t="shared" si="830"/>
        <v>0</v>
      </c>
      <c r="P1732" s="2">
        <f t="shared" si="830"/>
        <v>0</v>
      </c>
      <c r="Q1732" s="2">
        <f t="shared" si="830"/>
        <v>0</v>
      </c>
      <c r="R1732" s="2">
        <f t="shared" si="830"/>
        <v>0</v>
      </c>
      <c r="S1732" s="2">
        <f t="shared" si="830"/>
        <v>0</v>
      </c>
      <c r="T1732" s="2">
        <f t="shared" si="830"/>
        <v>0</v>
      </c>
      <c r="U1732" s="2">
        <f t="shared" si="830"/>
        <v>0</v>
      </c>
      <c r="V1732" s="2">
        <f t="shared" si="830"/>
        <v>0</v>
      </c>
      <c r="W1732" s="2">
        <f t="shared" si="830"/>
        <v>0</v>
      </c>
      <c r="X1732" s="2">
        <f t="shared" si="830"/>
        <v>0</v>
      </c>
      <c r="Y1732" s="2">
        <f t="shared" si="830"/>
        <v>0</v>
      </c>
      <c r="Z1732" s="2">
        <f t="shared" si="830"/>
        <v>0</v>
      </c>
      <c r="AA1732" s="2">
        <f t="shared" si="830"/>
        <v>0</v>
      </c>
      <c r="AB1732" s="2">
        <f t="shared" si="830"/>
        <v>0</v>
      </c>
      <c r="AC1732" s="2">
        <f t="shared" si="830"/>
        <v>0</v>
      </c>
      <c r="AD1732" s="2">
        <f t="shared" si="830"/>
        <v>0</v>
      </c>
      <c r="AE1732" s="2">
        <f t="shared" si="830"/>
        <v>0</v>
      </c>
      <c r="AF1732" s="2">
        <f t="shared" si="830"/>
        <v>0</v>
      </c>
      <c r="AG1732" s="2">
        <f t="shared" si="830"/>
        <v>0</v>
      </c>
      <c r="AH1732" s="2">
        <f t="shared" si="830"/>
        <v>0</v>
      </c>
      <c r="AI1732" s="2">
        <f t="shared" si="830"/>
        <v>0</v>
      </c>
      <c r="AJ1732" s="2">
        <f t="shared" si="830"/>
        <v>0</v>
      </c>
      <c r="AK1732" s="2">
        <f t="shared" si="830"/>
        <v>0</v>
      </c>
      <c r="AL1732" s="2">
        <f t="shared" si="830"/>
        <v>0</v>
      </c>
      <c r="AM1732" s="2">
        <f t="shared" si="830"/>
        <v>0</v>
      </c>
      <c r="AN1732" s="2">
        <f t="shared" si="830"/>
        <v>0</v>
      </c>
      <c r="AO1732" s="2">
        <f t="shared" si="830"/>
        <v>0</v>
      </c>
      <c r="AP1732" s="2">
        <f t="shared" si="830"/>
        <v>0</v>
      </c>
      <c r="AQ1732" s="2">
        <f t="shared" si="830"/>
        <v>0</v>
      </c>
      <c r="AR1732" s="2">
        <f t="shared" si="830"/>
        <v>0</v>
      </c>
      <c r="AS1732" s="2">
        <f t="shared" si="830"/>
        <v>0</v>
      </c>
      <c r="AT1732" s="2">
        <f t="shared" si="830"/>
        <v>0</v>
      </c>
      <c r="AU1732" s="2">
        <f t="shared" si="830"/>
        <v>0</v>
      </c>
      <c r="AV1732" s="2">
        <f t="shared" si="830"/>
        <v>0</v>
      </c>
      <c r="AW1732" s="2">
        <f t="shared" si="830"/>
        <v>0</v>
      </c>
      <c r="AX1732" s="2">
        <f t="shared" si="830"/>
        <v>0</v>
      </c>
      <c r="AY1732" s="2">
        <f t="shared" si="830"/>
        <v>0</v>
      </c>
      <c r="AZ1732" s="2">
        <f t="shared" si="830"/>
        <v>0</v>
      </c>
      <c r="BA1732" s="2">
        <f t="shared" si="830"/>
        <v>0</v>
      </c>
      <c r="BB1732" s="2">
        <f t="shared" si="830"/>
        <v>0</v>
      </c>
      <c r="BC1732" s="2">
        <f t="shared" si="830"/>
        <v>0</v>
      </c>
      <c r="BD1732" s="2">
        <f t="shared" si="830"/>
        <v>0</v>
      </c>
      <c r="BE1732" s="2">
        <f t="shared" si="830"/>
        <v>0</v>
      </c>
      <c r="BF1732" s="2">
        <f t="shared" si="830"/>
        <v>0</v>
      </c>
      <c r="BG1732" s="2">
        <f t="shared" si="830"/>
        <v>0</v>
      </c>
      <c r="BH1732" s="2">
        <f t="shared" si="830"/>
        <v>0</v>
      </c>
      <c r="BI1732" s="2">
        <f t="shared" si="830"/>
        <v>0</v>
      </c>
      <c r="BJ1732" s="2">
        <f t="shared" si="830"/>
        <v>0</v>
      </c>
      <c r="BK1732" s="2">
        <f t="shared" si="830"/>
        <v>0</v>
      </c>
      <c r="BL1732" s="2">
        <f t="shared" si="830"/>
        <v>0</v>
      </c>
      <c r="BM1732" s="2">
        <f t="shared" si="830"/>
        <v>9.7247724417013597</v>
      </c>
      <c r="BN1732" s="2">
        <f t="shared" si="830"/>
        <v>102.385560189282</v>
      </c>
      <c r="BO1732" s="2">
        <f t="shared" si="830"/>
        <v>118.18120409199972</v>
      </c>
    </row>
    <row r="1733" spans="1:67" outlineLevel="2">
      <c r="B1733" s="14"/>
    </row>
    <row r="1734" spans="1:67" outlineLevel="2">
      <c r="B1734" s="14" t="s">
        <v>17</v>
      </c>
      <c r="I1734" s="196" t="s">
        <v>548</v>
      </c>
      <c r="L1734" s="2">
        <f t="shared" ref="L1734:BO1734" si="831">SUM(L1729,L1732)</f>
        <v>0</v>
      </c>
      <c r="M1734" s="2">
        <f t="shared" si="831"/>
        <v>0</v>
      </c>
      <c r="N1734" s="2">
        <f t="shared" si="831"/>
        <v>0</v>
      </c>
      <c r="O1734" s="2">
        <f t="shared" si="831"/>
        <v>0</v>
      </c>
      <c r="P1734" s="2">
        <f t="shared" si="831"/>
        <v>0</v>
      </c>
      <c r="Q1734" s="2">
        <f t="shared" si="831"/>
        <v>0</v>
      </c>
      <c r="R1734" s="2">
        <f t="shared" si="831"/>
        <v>0</v>
      </c>
      <c r="S1734" s="2">
        <f t="shared" si="831"/>
        <v>0</v>
      </c>
      <c r="T1734" s="2">
        <f t="shared" si="831"/>
        <v>0</v>
      </c>
      <c r="U1734" s="2">
        <f t="shared" si="831"/>
        <v>0</v>
      </c>
      <c r="V1734" s="2">
        <f t="shared" si="831"/>
        <v>0</v>
      </c>
      <c r="W1734" s="2">
        <f t="shared" si="831"/>
        <v>0</v>
      </c>
      <c r="X1734" s="2">
        <f t="shared" si="831"/>
        <v>0</v>
      </c>
      <c r="Y1734" s="2">
        <f t="shared" si="831"/>
        <v>0</v>
      </c>
      <c r="Z1734" s="2">
        <f t="shared" si="831"/>
        <v>0</v>
      </c>
      <c r="AA1734" s="2">
        <f t="shared" si="831"/>
        <v>0</v>
      </c>
      <c r="AB1734" s="2">
        <f t="shared" si="831"/>
        <v>0</v>
      </c>
      <c r="AC1734" s="2">
        <f t="shared" si="831"/>
        <v>0</v>
      </c>
      <c r="AD1734" s="2">
        <f t="shared" si="831"/>
        <v>0</v>
      </c>
      <c r="AE1734" s="2">
        <f t="shared" si="831"/>
        <v>0</v>
      </c>
      <c r="AF1734" s="2">
        <f t="shared" si="831"/>
        <v>0</v>
      </c>
      <c r="AG1734" s="2">
        <f t="shared" si="831"/>
        <v>0</v>
      </c>
      <c r="AH1734" s="2">
        <f t="shared" si="831"/>
        <v>0</v>
      </c>
      <c r="AI1734" s="2">
        <f t="shared" si="831"/>
        <v>0</v>
      </c>
      <c r="AJ1734" s="2">
        <f t="shared" si="831"/>
        <v>0</v>
      </c>
      <c r="AK1734" s="2">
        <f t="shared" si="831"/>
        <v>0</v>
      </c>
      <c r="AL1734" s="2">
        <f t="shared" si="831"/>
        <v>0</v>
      </c>
      <c r="AM1734" s="2">
        <f t="shared" si="831"/>
        <v>0</v>
      </c>
      <c r="AN1734" s="2">
        <f t="shared" si="831"/>
        <v>0</v>
      </c>
      <c r="AO1734" s="2">
        <f t="shared" si="831"/>
        <v>0</v>
      </c>
      <c r="AP1734" s="2">
        <f t="shared" si="831"/>
        <v>0</v>
      </c>
      <c r="AQ1734" s="2">
        <f t="shared" si="831"/>
        <v>0</v>
      </c>
      <c r="AR1734" s="2">
        <f t="shared" si="831"/>
        <v>0</v>
      </c>
      <c r="AS1734" s="2">
        <f t="shared" si="831"/>
        <v>0</v>
      </c>
      <c r="AT1734" s="2">
        <f t="shared" si="831"/>
        <v>0</v>
      </c>
      <c r="AU1734" s="2">
        <f t="shared" si="831"/>
        <v>0</v>
      </c>
      <c r="AV1734" s="2">
        <f t="shared" si="831"/>
        <v>0</v>
      </c>
      <c r="AW1734" s="2">
        <f t="shared" si="831"/>
        <v>0</v>
      </c>
      <c r="AX1734" s="2">
        <f t="shared" si="831"/>
        <v>0</v>
      </c>
      <c r="AY1734" s="2">
        <f t="shared" si="831"/>
        <v>0</v>
      </c>
      <c r="AZ1734" s="2">
        <f t="shared" si="831"/>
        <v>0</v>
      </c>
      <c r="BA1734" s="2">
        <f t="shared" si="831"/>
        <v>0</v>
      </c>
      <c r="BB1734" s="2">
        <f t="shared" si="831"/>
        <v>0</v>
      </c>
      <c r="BC1734" s="2">
        <f t="shared" si="831"/>
        <v>0</v>
      </c>
      <c r="BD1734" s="2">
        <f t="shared" si="831"/>
        <v>0</v>
      </c>
      <c r="BE1734" s="2">
        <f t="shared" si="831"/>
        <v>0</v>
      </c>
      <c r="BF1734" s="2">
        <f t="shared" si="831"/>
        <v>0</v>
      </c>
      <c r="BG1734" s="2">
        <f t="shared" si="831"/>
        <v>0</v>
      </c>
      <c r="BH1734" s="2">
        <f t="shared" si="831"/>
        <v>0</v>
      </c>
      <c r="BI1734" s="2">
        <f t="shared" si="831"/>
        <v>0</v>
      </c>
      <c r="BJ1734" s="2">
        <f t="shared" si="831"/>
        <v>0</v>
      </c>
      <c r="BK1734" s="2">
        <f t="shared" si="831"/>
        <v>0</v>
      </c>
      <c r="BL1734" s="2">
        <f t="shared" si="831"/>
        <v>0</v>
      </c>
      <c r="BM1734" s="2">
        <f t="shared" si="831"/>
        <v>182.93969101094018</v>
      </c>
      <c r="BN1734" s="2">
        <f t="shared" si="831"/>
        <v>2192.8381863091681</v>
      </c>
      <c r="BO1734" s="2">
        <f t="shared" si="831"/>
        <v>2260.895145864883</v>
      </c>
    </row>
    <row r="1735" spans="1:67" outlineLevel="2">
      <c r="B1735" s="14"/>
      <c r="I1735" s="196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</row>
    <row r="1736" spans="1:67" outlineLevel="1">
      <c r="A1736">
        <f>+A1728+1</f>
        <v>45</v>
      </c>
      <c r="B1736" s="13" t="s">
        <v>633</v>
      </c>
      <c r="C1736" s="159">
        <v>2066</v>
      </c>
      <c r="D1736" s="159">
        <v>12</v>
      </c>
      <c r="E1736" s="194">
        <v>2550</v>
      </c>
      <c r="F1736" s="195">
        <v>5.8</v>
      </c>
      <c r="G1736" s="159">
        <v>30</v>
      </c>
      <c r="H1736" s="59">
        <f>(DATE(C1736,12,31)-DATE(C1736,D1736,1)+1)/365</f>
        <v>8.4931506849315067E-2</v>
      </c>
      <c r="I1736" s="177">
        <f>+$C$7</f>
        <v>2.5000000000000001E-2</v>
      </c>
      <c r="J1736" s="2">
        <f>NPV($C$4,M1736:BO1736)+L1736</f>
        <v>1072.492345132317</v>
      </c>
      <c r="L1736" s="2">
        <f>+L1742</f>
        <v>0</v>
      </c>
      <c r="M1736" s="2">
        <f t="shared" ref="M1736:BO1736" si="832">+M1742</f>
        <v>0</v>
      </c>
      <c r="N1736" s="2">
        <f t="shared" si="832"/>
        <v>0</v>
      </c>
      <c r="O1736" s="2">
        <f t="shared" si="832"/>
        <v>0</v>
      </c>
      <c r="P1736" s="2">
        <f t="shared" si="832"/>
        <v>0</v>
      </c>
      <c r="Q1736" s="2">
        <f t="shared" si="832"/>
        <v>0</v>
      </c>
      <c r="R1736" s="2">
        <f t="shared" si="832"/>
        <v>0</v>
      </c>
      <c r="S1736" s="2">
        <f t="shared" si="832"/>
        <v>0</v>
      </c>
      <c r="T1736" s="2">
        <f t="shared" si="832"/>
        <v>0</v>
      </c>
      <c r="U1736" s="2">
        <f t="shared" si="832"/>
        <v>0</v>
      </c>
      <c r="V1736" s="2">
        <f t="shared" si="832"/>
        <v>0</v>
      </c>
      <c r="W1736" s="2">
        <f t="shared" si="832"/>
        <v>0</v>
      </c>
      <c r="X1736" s="2">
        <f t="shared" si="832"/>
        <v>0</v>
      </c>
      <c r="Y1736" s="2">
        <f t="shared" si="832"/>
        <v>0</v>
      </c>
      <c r="Z1736" s="2">
        <f t="shared" si="832"/>
        <v>0</v>
      </c>
      <c r="AA1736" s="2">
        <f t="shared" si="832"/>
        <v>0</v>
      </c>
      <c r="AB1736" s="2">
        <f t="shared" si="832"/>
        <v>0</v>
      </c>
      <c r="AC1736" s="2">
        <f t="shared" si="832"/>
        <v>0</v>
      </c>
      <c r="AD1736" s="2">
        <f t="shared" si="832"/>
        <v>0</v>
      </c>
      <c r="AE1736" s="2">
        <f t="shared" si="832"/>
        <v>0</v>
      </c>
      <c r="AF1736" s="2">
        <f t="shared" si="832"/>
        <v>0</v>
      </c>
      <c r="AG1736" s="2">
        <f t="shared" si="832"/>
        <v>0</v>
      </c>
      <c r="AH1736" s="2">
        <f t="shared" si="832"/>
        <v>0</v>
      </c>
      <c r="AI1736" s="2">
        <f t="shared" si="832"/>
        <v>0</v>
      </c>
      <c r="AJ1736" s="2">
        <f t="shared" si="832"/>
        <v>0</v>
      </c>
      <c r="AK1736" s="2">
        <f t="shared" si="832"/>
        <v>0</v>
      </c>
      <c r="AL1736" s="2">
        <f t="shared" si="832"/>
        <v>0</v>
      </c>
      <c r="AM1736" s="2">
        <f t="shared" si="832"/>
        <v>0</v>
      </c>
      <c r="AN1736" s="2">
        <f t="shared" si="832"/>
        <v>0</v>
      </c>
      <c r="AO1736" s="2">
        <f t="shared" si="832"/>
        <v>0</v>
      </c>
      <c r="AP1736" s="2">
        <f t="shared" si="832"/>
        <v>0</v>
      </c>
      <c r="AQ1736" s="2">
        <f t="shared" si="832"/>
        <v>0</v>
      </c>
      <c r="AR1736" s="2">
        <f t="shared" si="832"/>
        <v>0</v>
      </c>
      <c r="AS1736" s="2">
        <f t="shared" si="832"/>
        <v>0</v>
      </c>
      <c r="AT1736" s="2">
        <f t="shared" si="832"/>
        <v>0</v>
      </c>
      <c r="AU1736" s="2">
        <f t="shared" si="832"/>
        <v>0</v>
      </c>
      <c r="AV1736" s="2">
        <f t="shared" si="832"/>
        <v>0</v>
      </c>
      <c r="AW1736" s="2">
        <f t="shared" si="832"/>
        <v>0</v>
      </c>
      <c r="AX1736" s="2">
        <f t="shared" si="832"/>
        <v>0</v>
      </c>
      <c r="AY1736" s="2">
        <f t="shared" si="832"/>
        <v>0</v>
      </c>
      <c r="AZ1736" s="2">
        <f t="shared" si="832"/>
        <v>0</v>
      </c>
      <c r="BA1736" s="2">
        <f t="shared" si="832"/>
        <v>0</v>
      </c>
      <c r="BB1736" s="2">
        <f t="shared" si="832"/>
        <v>0</v>
      </c>
      <c r="BC1736" s="2">
        <f t="shared" si="832"/>
        <v>0</v>
      </c>
      <c r="BD1736" s="2">
        <f t="shared" si="832"/>
        <v>0</v>
      </c>
      <c r="BE1736" s="2">
        <f t="shared" si="832"/>
        <v>0</v>
      </c>
      <c r="BF1736" s="2">
        <f t="shared" si="832"/>
        <v>0</v>
      </c>
      <c r="BG1736" s="2">
        <f t="shared" si="832"/>
        <v>0</v>
      </c>
      <c r="BH1736" s="2">
        <f t="shared" si="832"/>
        <v>0</v>
      </c>
      <c r="BI1736" s="2">
        <f t="shared" si="832"/>
        <v>0</v>
      </c>
      <c r="BJ1736" s="2">
        <f t="shared" si="832"/>
        <v>0</v>
      </c>
      <c r="BK1736" s="2">
        <f t="shared" si="832"/>
        <v>0</v>
      </c>
      <c r="BL1736" s="2">
        <f t="shared" si="832"/>
        <v>0</v>
      </c>
      <c r="BM1736" s="2">
        <f t="shared" si="832"/>
        <v>0</v>
      </c>
      <c r="BN1736" s="2">
        <f t="shared" si="832"/>
        <v>3465.6748616361688</v>
      </c>
      <c r="BO1736" s="2">
        <f t="shared" si="832"/>
        <v>40601.750728216328</v>
      </c>
    </row>
    <row r="1737" spans="1:67" outlineLevel="2">
      <c r="B1737" s="14" t="s">
        <v>324</v>
      </c>
      <c r="L1737" s="2">
        <f t="shared" ref="L1737:BO1737" si="833">IF(OR(L$10&lt;$C1736,L$10&gt;$C1736+$G1736),0,IF(L$10=$C1736,$E1736*(1+$I1736)^(L$10-$E$1382)*$H1736,IF(L$10=$C1736+$G1736,$E1736*(1+$I1736)^(L$10-$E$1382)*(1-$H1736),$E1736*(1+$I1736)^(L$10-$E$1382))))</f>
        <v>0</v>
      </c>
      <c r="M1737" s="2">
        <f t="shared" si="833"/>
        <v>0</v>
      </c>
      <c r="N1737" s="2">
        <f t="shared" si="833"/>
        <v>0</v>
      </c>
      <c r="O1737" s="2">
        <f t="shared" si="833"/>
        <v>0</v>
      </c>
      <c r="P1737" s="2">
        <f t="shared" si="833"/>
        <v>0</v>
      </c>
      <c r="Q1737" s="2">
        <f t="shared" si="833"/>
        <v>0</v>
      </c>
      <c r="R1737" s="2">
        <f t="shared" si="833"/>
        <v>0</v>
      </c>
      <c r="S1737" s="2">
        <f t="shared" si="833"/>
        <v>0</v>
      </c>
      <c r="T1737" s="2">
        <f t="shared" si="833"/>
        <v>0</v>
      </c>
      <c r="U1737" s="2">
        <f t="shared" si="833"/>
        <v>0</v>
      </c>
      <c r="V1737" s="2">
        <f t="shared" si="833"/>
        <v>0</v>
      </c>
      <c r="W1737" s="2">
        <f t="shared" si="833"/>
        <v>0</v>
      </c>
      <c r="X1737" s="2">
        <f t="shared" si="833"/>
        <v>0</v>
      </c>
      <c r="Y1737" s="2">
        <f t="shared" si="833"/>
        <v>0</v>
      </c>
      <c r="Z1737" s="2">
        <f t="shared" si="833"/>
        <v>0</v>
      </c>
      <c r="AA1737" s="2">
        <f t="shared" si="833"/>
        <v>0</v>
      </c>
      <c r="AB1737" s="2">
        <f t="shared" si="833"/>
        <v>0</v>
      </c>
      <c r="AC1737" s="2">
        <f t="shared" si="833"/>
        <v>0</v>
      </c>
      <c r="AD1737" s="2">
        <f t="shared" si="833"/>
        <v>0</v>
      </c>
      <c r="AE1737" s="2">
        <f t="shared" si="833"/>
        <v>0</v>
      </c>
      <c r="AF1737" s="2">
        <f t="shared" si="833"/>
        <v>0</v>
      </c>
      <c r="AG1737" s="2">
        <f t="shared" si="833"/>
        <v>0</v>
      </c>
      <c r="AH1737" s="2">
        <f t="shared" si="833"/>
        <v>0</v>
      </c>
      <c r="AI1737" s="2">
        <f t="shared" si="833"/>
        <v>0</v>
      </c>
      <c r="AJ1737" s="2">
        <f t="shared" si="833"/>
        <v>0</v>
      </c>
      <c r="AK1737" s="2">
        <f t="shared" si="833"/>
        <v>0</v>
      </c>
      <c r="AL1737" s="2">
        <f t="shared" si="833"/>
        <v>0</v>
      </c>
      <c r="AM1737" s="2">
        <f t="shared" si="833"/>
        <v>0</v>
      </c>
      <c r="AN1737" s="2">
        <f t="shared" si="833"/>
        <v>0</v>
      </c>
      <c r="AO1737" s="2">
        <f t="shared" si="833"/>
        <v>0</v>
      </c>
      <c r="AP1737" s="2">
        <f t="shared" si="833"/>
        <v>0</v>
      </c>
      <c r="AQ1737" s="2">
        <f t="shared" si="833"/>
        <v>0</v>
      </c>
      <c r="AR1737" s="2">
        <f t="shared" si="833"/>
        <v>0</v>
      </c>
      <c r="AS1737" s="2">
        <f t="shared" si="833"/>
        <v>0</v>
      </c>
      <c r="AT1737" s="2">
        <f t="shared" si="833"/>
        <v>0</v>
      </c>
      <c r="AU1737" s="2">
        <f t="shared" si="833"/>
        <v>0</v>
      </c>
      <c r="AV1737" s="2">
        <f t="shared" si="833"/>
        <v>0</v>
      </c>
      <c r="AW1737" s="2">
        <f t="shared" si="833"/>
        <v>0</v>
      </c>
      <c r="AX1737" s="2">
        <f t="shared" si="833"/>
        <v>0</v>
      </c>
      <c r="AY1737" s="2">
        <f t="shared" si="833"/>
        <v>0</v>
      </c>
      <c r="AZ1737" s="2">
        <f t="shared" si="833"/>
        <v>0</v>
      </c>
      <c r="BA1737" s="2">
        <f t="shared" si="833"/>
        <v>0</v>
      </c>
      <c r="BB1737" s="2">
        <f t="shared" si="833"/>
        <v>0</v>
      </c>
      <c r="BC1737" s="2">
        <f t="shared" si="833"/>
        <v>0</v>
      </c>
      <c r="BD1737" s="2">
        <f t="shared" si="833"/>
        <v>0</v>
      </c>
      <c r="BE1737" s="2">
        <f t="shared" si="833"/>
        <v>0</v>
      </c>
      <c r="BF1737" s="2">
        <f t="shared" si="833"/>
        <v>0</v>
      </c>
      <c r="BG1737" s="2">
        <f t="shared" si="833"/>
        <v>0</v>
      </c>
      <c r="BH1737" s="2">
        <f t="shared" si="833"/>
        <v>0</v>
      </c>
      <c r="BI1737" s="2">
        <f t="shared" si="833"/>
        <v>0</v>
      </c>
      <c r="BJ1737" s="2">
        <f t="shared" si="833"/>
        <v>0</v>
      </c>
      <c r="BK1737" s="2">
        <f t="shared" si="833"/>
        <v>0</v>
      </c>
      <c r="BL1737" s="2">
        <f t="shared" si="833"/>
        <v>0</v>
      </c>
      <c r="BM1737" s="2">
        <f t="shared" si="833"/>
        <v>0</v>
      </c>
      <c r="BN1737" s="2">
        <f t="shared" si="833"/>
        <v>821.67058695162962</v>
      </c>
      <c r="BO1737" s="2">
        <f t="shared" si="833"/>
        <v>9916.3712368799497</v>
      </c>
    </row>
    <row r="1738" spans="1:67" outlineLevel="2">
      <c r="B1738" s="14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</row>
    <row r="1739" spans="1:67" outlineLevel="2">
      <c r="B1739" s="15" t="s">
        <v>325</v>
      </c>
      <c r="L1739" s="18">
        <v>0</v>
      </c>
      <c r="M1739" s="18">
        <v>0</v>
      </c>
      <c r="N1739" s="18">
        <v>0</v>
      </c>
      <c r="O1739" s="18">
        <v>0</v>
      </c>
      <c r="P1739" s="18">
        <v>0</v>
      </c>
      <c r="Q1739" s="18">
        <v>0</v>
      </c>
      <c r="R1739" s="18">
        <v>0</v>
      </c>
      <c r="S1739" s="18">
        <v>0</v>
      </c>
      <c r="T1739" s="18">
        <v>0</v>
      </c>
      <c r="U1739" s="18">
        <v>0</v>
      </c>
      <c r="V1739" s="18">
        <v>0</v>
      </c>
      <c r="W1739" s="18">
        <v>0</v>
      </c>
      <c r="X1739" s="18">
        <v>0</v>
      </c>
      <c r="Y1739" s="18">
        <v>0</v>
      </c>
      <c r="Z1739" s="18">
        <v>0</v>
      </c>
      <c r="AA1739" s="18">
        <v>0</v>
      </c>
      <c r="AB1739" s="18">
        <v>0</v>
      </c>
      <c r="AC1739" s="18">
        <v>0</v>
      </c>
      <c r="AD1739" s="18">
        <v>0</v>
      </c>
      <c r="AE1739" s="18">
        <v>0</v>
      </c>
      <c r="AF1739" s="18">
        <v>0</v>
      </c>
      <c r="AG1739" s="18">
        <v>0</v>
      </c>
      <c r="AH1739" s="18">
        <v>0</v>
      </c>
      <c r="AI1739" s="18">
        <v>0</v>
      </c>
      <c r="AJ1739" s="18">
        <v>0</v>
      </c>
      <c r="AK1739" s="18">
        <v>0</v>
      </c>
      <c r="AL1739" s="18">
        <v>0</v>
      </c>
      <c r="AM1739" s="18">
        <v>0</v>
      </c>
      <c r="AN1739" s="18">
        <v>0</v>
      </c>
      <c r="AO1739" s="18">
        <v>0</v>
      </c>
      <c r="AP1739" s="18">
        <v>0</v>
      </c>
      <c r="AQ1739" s="18">
        <v>0</v>
      </c>
      <c r="AR1739" s="18">
        <v>0</v>
      </c>
      <c r="AS1739" s="18">
        <v>0</v>
      </c>
      <c r="AT1739" s="18">
        <v>0</v>
      </c>
      <c r="AU1739" s="18">
        <v>0</v>
      </c>
      <c r="AV1739" s="18">
        <v>0</v>
      </c>
      <c r="AW1739" s="18">
        <v>0</v>
      </c>
      <c r="AX1739" s="18">
        <v>0</v>
      </c>
      <c r="AY1739" s="18">
        <v>0</v>
      </c>
      <c r="AZ1739" s="18">
        <v>0</v>
      </c>
      <c r="BA1739" s="18">
        <v>0</v>
      </c>
      <c r="BB1739" s="18">
        <v>0</v>
      </c>
      <c r="BC1739" s="18">
        <v>0</v>
      </c>
      <c r="BD1739" s="18">
        <v>0</v>
      </c>
      <c r="BE1739" s="18">
        <v>0</v>
      </c>
      <c r="BF1739" s="18">
        <v>0</v>
      </c>
      <c r="BG1739" s="18">
        <v>0</v>
      </c>
      <c r="BH1739" s="18">
        <v>0</v>
      </c>
      <c r="BI1739" s="18">
        <v>0</v>
      </c>
      <c r="BJ1739" s="18">
        <v>0</v>
      </c>
      <c r="BK1739" s="18">
        <v>0</v>
      </c>
      <c r="BL1739" s="18">
        <v>0</v>
      </c>
      <c r="BM1739" s="18">
        <v>0</v>
      </c>
      <c r="BN1739" s="18">
        <v>120.15599060058594</v>
      </c>
      <c r="BO1739" s="18">
        <v>1360.47607421875</v>
      </c>
    </row>
    <row r="1740" spans="1:67" outlineLevel="2">
      <c r="B1740" s="14" t="s">
        <v>326</v>
      </c>
      <c r="L1740" s="2">
        <f t="shared" ref="L1740:BO1740" si="834">IF(L$10&lt;$C1736,0,$F1736*L1739*(1+$I1736)^(L$10-$E$1382))</f>
        <v>0</v>
      </c>
      <c r="M1740" s="2">
        <f t="shared" si="834"/>
        <v>0</v>
      </c>
      <c r="N1740" s="2">
        <f t="shared" si="834"/>
        <v>0</v>
      </c>
      <c r="O1740" s="2">
        <f t="shared" si="834"/>
        <v>0</v>
      </c>
      <c r="P1740" s="2">
        <f t="shared" si="834"/>
        <v>0</v>
      </c>
      <c r="Q1740" s="2">
        <f t="shared" si="834"/>
        <v>0</v>
      </c>
      <c r="R1740" s="2">
        <f t="shared" si="834"/>
        <v>0</v>
      </c>
      <c r="S1740" s="2">
        <f t="shared" si="834"/>
        <v>0</v>
      </c>
      <c r="T1740" s="2">
        <f t="shared" si="834"/>
        <v>0</v>
      </c>
      <c r="U1740" s="2">
        <f t="shared" si="834"/>
        <v>0</v>
      </c>
      <c r="V1740" s="2">
        <f t="shared" si="834"/>
        <v>0</v>
      </c>
      <c r="W1740" s="2">
        <f t="shared" si="834"/>
        <v>0</v>
      </c>
      <c r="X1740" s="2">
        <f t="shared" si="834"/>
        <v>0</v>
      </c>
      <c r="Y1740" s="2">
        <f t="shared" si="834"/>
        <v>0</v>
      </c>
      <c r="Z1740" s="2">
        <f t="shared" si="834"/>
        <v>0</v>
      </c>
      <c r="AA1740" s="2">
        <f t="shared" si="834"/>
        <v>0</v>
      </c>
      <c r="AB1740" s="2">
        <f t="shared" si="834"/>
        <v>0</v>
      </c>
      <c r="AC1740" s="2">
        <f t="shared" si="834"/>
        <v>0</v>
      </c>
      <c r="AD1740" s="2">
        <f t="shared" si="834"/>
        <v>0</v>
      </c>
      <c r="AE1740" s="2">
        <f t="shared" si="834"/>
        <v>0</v>
      </c>
      <c r="AF1740" s="2">
        <f t="shared" si="834"/>
        <v>0</v>
      </c>
      <c r="AG1740" s="2">
        <f t="shared" si="834"/>
        <v>0</v>
      </c>
      <c r="AH1740" s="2">
        <f t="shared" si="834"/>
        <v>0</v>
      </c>
      <c r="AI1740" s="2">
        <f t="shared" si="834"/>
        <v>0</v>
      </c>
      <c r="AJ1740" s="2">
        <f t="shared" si="834"/>
        <v>0</v>
      </c>
      <c r="AK1740" s="2">
        <f t="shared" si="834"/>
        <v>0</v>
      </c>
      <c r="AL1740" s="2">
        <f t="shared" si="834"/>
        <v>0</v>
      </c>
      <c r="AM1740" s="2">
        <f t="shared" si="834"/>
        <v>0</v>
      </c>
      <c r="AN1740" s="2">
        <f t="shared" si="834"/>
        <v>0</v>
      </c>
      <c r="AO1740" s="2">
        <f t="shared" si="834"/>
        <v>0</v>
      </c>
      <c r="AP1740" s="2">
        <f t="shared" si="834"/>
        <v>0</v>
      </c>
      <c r="AQ1740" s="2">
        <f t="shared" si="834"/>
        <v>0</v>
      </c>
      <c r="AR1740" s="2">
        <f t="shared" si="834"/>
        <v>0</v>
      </c>
      <c r="AS1740" s="2">
        <f t="shared" si="834"/>
        <v>0</v>
      </c>
      <c r="AT1740" s="2">
        <f t="shared" si="834"/>
        <v>0</v>
      </c>
      <c r="AU1740" s="2">
        <f t="shared" si="834"/>
        <v>0</v>
      </c>
      <c r="AV1740" s="2">
        <f t="shared" si="834"/>
        <v>0</v>
      </c>
      <c r="AW1740" s="2">
        <f t="shared" si="834"/>
        <v>0</v>
      </c>
      <c r="AX1740" s="2">
        <f t="shared" si="834"/>
        <v>0</v>
      </c>
      <c r="AY1740" s="2">
        <f t="shared" si="834"/>
        <v>0</v>
      </c>
      <c r="AZ1740" s="2">
        <f t="shared" si="834"/>
        <v>0</v>
      </c>
      <c r="BA1740" s="2">
        <f t="shared" si="834"/>
        <v>0</v>
      </c>
      <c r="BB1740" s="2">
        <f t="shared" si="834"/>
        <v>0</v>
      </c>
      <c r="BC1740" s="2">
        <f t="shared" si="834"/>
        <v>0</v>
      </c>
      <c r="BD1740" s="2">
        <f t="shared" si="834"/>
        <v>0</v>
      </c>
      <c r="BE1740" s="2">
        <f t="shared" si="834"/>
        <v>0</v>
      </c>
      <c r="BF1740" s="2">
        <f t="shared" si="834"/>
        <v>0</v>
      </c>
      <c r="BG1740" s="2">
        <f t="shared" si="834"/>
        <v>0</v>
      </c>
      <c r="BH1740" s="2">
        <f t="shared" si="834"/>
        <v>0</v>
      </c>
      <c r="BI1740" s="2">
        <f t="shared" si="834"/>
        <v>0</v>
      </c>
      <c r="BJ1740" s="2">
        <f t="shared" si="834"/>
        <v>0</v>
      </c>
      <c r="BK1740" s="2">
        <f t="shared" si="834"/>
        <v>0</v>
      </c>
      <c r="BL1740" s="2">
        <f t="shared" si="834"/>
        <v>0</v>
      </c>
      <c r="BM1740" s="2">
        <f t="shared" si="834"/>
        <v>0</v>
      </c>
      <c r="BN1740" s="2">
        <f t="shared" si="834"/>
        <v>2644.0042746845393</v>
      </c>
      <c r="BO1740" s="2">
        <f t="shared" si="834"/>
        <v>30685.379491336374</v>
      </c>
    </row>
    <row r="1741" spans="1:67" outlineLevel="2">
      <c r="B1741" s="14"/>
    </row>
    <row r="1742" spans="1:67" outlineLevel="2">
      <c r="B1742" s="14" t="s">
        <v>17</v>
      </c>
      <c r="I1742" s="196" t="s">
        <v>567</v>
      </c>
      <c r="L1742" s="2">
        <f t="shared" ref="L1742:BO1742" si="835">SUM(L1737,L1740)</f>
        <v>0</v>
      </c>
      <c r="M1742" s="2">
        <f t="shared" si="835"/>
        <v>0</v>
      </c>
      <c r="N1742" s="2">
        <f t="shared" si="835"/>
        <v>0</v>
      </c>
      <c r="O1742" s="2">
        <f t="shared" si="835"/>
        <v>0</v>
      </c>
      <c r="P1742" s="2">
        <f t="shared" si="835"/>
        <v>0</v>
      </c>
      <c r="Q1742" s="2">
        <f t="shared" si="835"/>
        <v>0</v>
      </c>
      <c r="R1742" s="2">
        <f t="shared" si="835"/>
        <v>0</v>
      </c>
      <c r="S1742" s="2">
        <f t="shared" si="835"/>
        <v>0</v>
      </c>
      <c r="T1742" s="2">
        <f t="shared" si="835"/>
        <v>0</v>
      </c>
      <c r="U1742" s="2">
        <f t="shared" si="835"/>
        <v>0</v>
      </c>
      <c r="V1742" s="2">
        <f t="shared" si="835"/>
        <v>0</v>
      </c>
      <c r="W1742" s="2">
        <f t="shared" si="835"/>
        <v>0</v>
      </c>
      <c r="X1742" s="2">
        <f t="shared" si="835"/>
        <v>0</v>
      </c>
      <c r="Y1742" s="2">
        <f t="shared" si="835"/>
        <v>0</v>
      </c>
      <c r="Z1742" s="2">
        <f t="shared" si="835"/>
        <v>0</v>
      </c>
      <c r="AA1742" s="2">
        <f t="shared" si="835"/>
        <v>0</v>
      </c>
      <c r="AB1742" s="2">
        <f t="shared" si="835"/>
        <v>0</v>
      </c>
      <c r="AC1742" s="2">
        <f t="shared" si="835"/>
        <v>0</v>
      </c>
      <c r="AD1742" s="2">
        <f t="shared" si="835"/>
        <v>0</v>
      </c>
      <c r="AE1742" s="2">
        <f t="shared" si="835"/>
        <v>0</v>
      </c>
      <c r="AF1742" s="2">
        <f t="shared" si="835"/>
        <v>0</v>
      </c>
      <c r="AG1742" s="2">
        <f t="shared" si="835"/>
        <v>0</v>
      </c>
      <c r="AH1742" s="2">
        <f t="shared" si="835"/>
        <v>0</v>
      </c>
      <c r="AI1742" s="2">
        <f t="shared" si="835"/>
        <v>0</v>
      </c>
      <c r="AJ1742" s="2">
        <f t="shared" si="835"/>
        <v>0</v>
      </c>
      <c r="AK1742" s="2">
        <f t="shared" si="835"/>
        <v>0</v>
      </c>
      <c r="AL1742" s="2">
        <f t="shared" si="835"/>
        <v>0</v>
      </c>
      <c r="AM1742" s="2">
        <f t="shared" si="835"/>
        <v>0</v>
      </c>
      <c r="AN1742" s="2">
        <f t="shared" si="835"/>
        <v>0</v>
      </c>
      <c r="AO1742" s="2">
        <f t="shared" si="835"/>
        <v>0</v>
      </c>
      <c r="AP1742" s="2">
        <f t="shared" si="835"/>
        <v>0</v>
      </c>
      <c r="AQ1742" s="2">
        <f t="shared" si="835"/>
        <v>0</v>
      </c>
      <c r="AR1742" s="2">
        <f t="shared" si="835"/>
        <v>0</v>
      </c>
      <c r="AS1742" s="2">
        <f t="shared" si="835"/>
        <v>0</v>
      </c>
      <c r="AT1742" s="2">
        <f t="shared" si="835"/>
        <v>0</v>
      </c>
      <c r="AU1742" s="2">
        <f t="shared" si="835"/>
        <v>0</v>
      </c>
      <c r="AV1742" s="2">
        <f t="shared" si="835"/>
        <v>0</v>
      </c>
      <c r="AW1742" s="2">
        <f t="shared" si="835"/>
        <v>0</v>
      </c>
      <c r="AX1742" s="2">
        <f t="shared" si="835"/>
        <v>0</v>
      </c>
      <c r="AY1742" s="2">
        <f t="shared" si="835"/>
        <v>0</v>
      </c>
      <c r="AZ1742" s="2">
        <f t="shared" si="835"/>
        <v>0</v>
      </c>
      <c r="BA1742" s="2">
        <f t="shared" si="835"/>
        <v>0</v>
      </c>
      <c r="BB1742" s="2">
        <f t="shared" si="835"/>
        <v>0</v>
      </c>
      <c r="BC1742" s="2">
        <f t="shared" si="835"/>
        <v>0</v>
      </c>
      <c r="BD1742" s="2">
        <f t="shared" si="835"/>
        <v>0</v>
      </c>
      <c r="BE1742" s="2">
        <f t="shared" si="835"/>
        <v>0</v>
      </c>
      <c r="BF1742" s="2">
        <f t="shared" si="835"/>
        <v>0</v>
      </c>
      <c r="BG1742" s="2">
        <f t="shared" si="835"/>
        <v>0</v>
      </c>
      <c r="BH1742" s="2">
        <f t="shared" si="835"/>
        <v>0</v>
      </c>
      <c r="BI1742" s="2">
        <f t="shared" si="835"/>
        <v>0</v>
      </c>
      <c r="BJ1742" s="2">
        <f t="shared" si="835"/>
        <v>0</v>
      </c>
      <c r="BK1742" s="2">
        <f t="shared" si="835"/>
        <v>0</v>
      </c>
      <c r="BL1742" s="2">
        <f t="shared" si="835"/>
        <v>0</v>
      </c>
      <c r="BM1742" s="2">
        <f t="shared" si="835"/>
        <v>0</v>
      </c>
      <c r="BN1742" s="2">
        <f t="shared" si="835"/>
        <v>3465.6748616361688</v>
      </c>
      <c r="BO1742" s="2">
        <f t="shared" si="835"/>
        <v>40601.750728216328</v>
      </c>
    </row>
    <row r="1743" spans="1:67" outlineLevel="2">
      <c r="B1743" s="14"/>
      <c r="I1743" s="196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</row>
    <row r="1744" spans="1:67" outlineLevel="1">
      <c r="A1744">
        <f>+A1736+1</f>
        <v>46</v>
      </c>
      <c r="B1744" s="13" t="s">
        <v>573</v>
      </c>
      <c r="C1744" s="159">
        <v>2011</v>
      </c>
      <c r="D1744" s="159">
        <v>7</v>
      </c>
      <c r="E1744" s="194">
        <v>14046</v>
      </c>
      <c r="F1744" s="195">
        <v>1.4</v>
      </c>
      <c r="G1744" s="159">
        <v>22</v>
      </c>
      <c r="H1744" s="59">
        <f>(DATE(C1744,12,31)-DATE(C1744,D1744,1)+1)/365</f>
        <v>0.50410958904109593</v>
      </c>
      <c r="I1744" s="177">
        <f>+$C$7</f>
        <v>2.5000000000000001E-2</v>
      </c>
      <c r="J1744" s="2">
        <f>NPV($C$4,M1744:BO1744)+L1744</f>
        <v>221149.57430823398</v>
      </c>
      <c r="L1744" s="2">
        <f>+L1750</f>
        <v>15393.964010620117</v>
      </c>
      <c r="M1744" s="2">
        <f t="shared" ref="M1744:BO1744" si="836">+M1750</f>
        <v>16232.977801513671</v>
      </c>
      <c r="N1744" s="2">
        <f t="shared" si="836"/>
        <v>17021.567480422971</v>
      </c>
      <c r="O1744" s="2">
        <f t="shared" si="836"/>
        <v>17674.172789075848</v>
      </c>
      <c r="P1744" s="2">
        <f t="shared" si="836"/>
        <v>18163.933248495512</v>
      </c>
      <c r="Q1744" s="2">
        <f t="shared" si="836"/>
        <v>17298.256743726917</v>
      </c>
      <c r="R1744" s="2">
        <f t="shared" si="836"/>
        <v>17555.029665823287</v>
      </c>
      <c r="S1744" s="2">
        <f t="shared" si="836"/>
        <v>17994.991341989709</v>
      </c>
      <c r="T1744" s="2">
        <f t="shared" si="836"/>
        <v>18291.316725622048</v>
      </c>
      <c r="U1744" s="2">
        <f t="shared" si="836"/>
        <v>18711.958639555931</v>
      </c>
      <c r="V1744" s="2">
        <f t="shared" si="836"/>
        <v>19156.153140319246</v>
      </c>
      <c r="W1744" s="2">
        <f t="shared" si="836"/>
        <v>19784.108855948118</v>
      </c>
      <c r="X1744" s="2">
        <f t="shared" si="836"/>
        <v>20368.452442384249</v>
      </c>
      <c r="Y1744" s="2">
        <f t="shared" si="836"/>
        <v>20883.268565306076</v>
      </c>
      <c r="Z1744" s="2">
        <f t="shared" si="836"/>
        <v>21331.068941705034</v>
      </c>
      <c r="AA1744" s="2">
        <f t="shared" si="836"/>
        <v>21976.676958103104</v>
      </c>
      <c r="AB1744" s="2">
        <f t="shared" si="836"/>
        <v>22595.469156647985</v>
      </c>
      <c r="AC1744" s="2">
        <f t="shared" si="836"/>
        <v>23218.027683419925</v>
      </c>
      <c r="AD1744" s="2">
        <f t="shared" si="836"/>
        <v>23783.34335078207</v>
      </c>
      <c r="AE1744" s="2">
        <f t="shared" si="836"/>
        <v>24294.715958079207</v>
      </c>
      <c r="AF1744" s="2">
        <f t="shared" si="836"/>
        <v>24989.541649087812</v>
      </c>
      <c r="AG1744" s="2">
        <f t="shared" si="836"/>
        <v>12713.355020370374</v>
      </c>
      <c r="AH1744" s="2">
        <f t="shared" si="836"/>
        <v>0</v>
      </c>
      <c r="AI1744" s="2">
        <f t="shared" si="836"/>
        <v>0</v>
      </c>
      <c r="AJ1744" s="2">
        <f t="shared" si="836"/>
        <v>0</v>
      </c>
      <c r="AK1744" s="2">
        <f t="shared" si="836"/>
        <v>0</v>
      </c>
      <c r="AL1744" s="2">
        <f t="shared" si="836"/>
        <v>0</v>
      </c>
      <c r="AM1744" s="2">
        <f t="shared" si="836"/>
        <v>0</v>
      </c>
      <c r="AN1744" s="2">
        <f t="shared" si="836"/>
        <v>0</v>
      </c>
      <c r="AO1744" s="2">
        <f t="shared" si="836"/>
        <v>0</v>
      </c>
      <c r="AP1744" s="2">
        <f t="shared" si="836"/>
        <v>0</v>
      </c>
      <c r="AQ1744" s="2">
        <f t="shared" si="836"/>
        <v>0</v>
      </c>
      <c r="AR1744" s="2">
        <f t="shared" si="836"/>
        <v>0</v>
      </c>
      <c r="AS1744" s="2">
        <f t="shared" si="836"/>
        <v>0</v>
      </c>
      <c r="AT1744" s="2">
        <f t="shared" si="836"/>
        <v>0</v>
      </c>
      <c r="AU1744" s="2">
        <f t="shared" si="836"/>
        <v>0</v>
      </c>
      <c r="AV1744" s="2">
        <f t="shared" si="836"/>
        <v>0</v>
      </c>
      <c r="AW1744" s="2">
        <f t="shared" si="836"/>
        <v>0</v>
      </c>
      <c r="AX1744" s="2">
        <f t="shared" si="836"/>
        <v>0</v>
      </c>
      <c r="AY1744" s="2">
        <f t="shared" si="836"/>
        <v>0</v>
      </c>
      <c r="AZ1744" s="2">
        <f t="shared" si="836"/>
        <v>0</v>
      </c>
      <c r="BA1744" s="2">
        <f t="shared" si="836"/>
        <v>0</v>
      </c>
      <c r="BB1744" s="2">
        <f t="shared" si="836"/>
        <v>0</v>
      </c>
      <c r="BC1744" s="2">
        <f t="shared" si="836"/>
        <v>0</v>
      </c>
      <c r="BD1744" s="2">
        <f t="shared" si="836"/>
        <v>0</v>
      </c>
      <c r="BE1744" s="2">
        <f t="shared" si="836"/>
        <v>0</v>
      </c>
      <c r="BF1744" s="2">
        <f t="shared" si="836"/>
        <v>0</v>
      </c>
      <c r="BG1744" s="2">
        <f t="shared" si="836"/>
        <v>0</v>
      </c>
      <c r="BH1744" s="2">
        <f t="shared" si="836"/>
        <v>0</v>
      </c>
      <c r="BI1744" s="2">
        <f t="shared" si="836"/>
        <v>0</v>
      </c>
      <c r="BJ1744" s="2">
        <f t="shared" si="836"/>
        <v>0</v>
      </c>
      <c r="BK1744" s="2">
        <f t="shared" si="836"/>
        <v>0</v>
      </c>
      <c r="BL1744" s="2">
        <f t="shared" si="836"/>
        <v>0</v>
      </c>
      <c r="BM1744" s="2">
        <f t="shared" si="836"/>
        <v>0</v>
      </c>
      <c r="BN1744" s="2">
        <f t="shared" si="836"/>
        <v>0</v>
      </c>
      <c r="BO1744" s="2">
        <f t="shared" si="836"/>
        <v>0</v>
      </c>
    </row>
    <row r="1745" spans="1:67" outlineLevel="2">
      <c r="B1745" s="14" t="s">
        <v>324</v>
      </c>
      <c r="L1745" s="2">
        <f t="shared" ref="L1745:BO1745" si="837">IF(OR(L$10&lt;$C1744,L$10&gt;$C1744+$G1744),0,IF(L$10=$C1744,$E1744*(1+$I1744)^(L$10-$E$1382)*$H1744,IF(L$10=$C1744+$G1744,$E1744*(1+$I1744)^(L$10-$E$1382)*(1-$H1744),$E1744*(1+$I1744)^(L$10-$E$1382))))</f>
        <v>14046</v>
      </c>
      <c r="M1745" s="2">
        <f t="shared" si="837"/>
        <v>14397.15</v>
      </c>
      <c r="N1745" s="2">
        <f t="shared" si="837"/>
        <v>14757.078749999999</v>
      </c>
      <c r="O1745" s="2">
        <f t="shared" si="837"/>
        <v>15126.005718749999</v>
      </c>
      <c r="P1745" s="2">
        <f t="shared" si="837"/>
        <v>15504.155861718747</v>
      </c>
      <c r="Q1745" s="2">
        <f t="shared" si="837"/>
        <v>15891.759758261715</v>
      </c>
      <c r="R1745" s="2">
        <f t="shared" si="837"/>
        <v>16289.053752218255</v>
      </c>
      <c r="S1745" s="2">
        <f t="shared" si="837"/>
        <v>16696.280096023711</v>
      </c>
      <c r="T1745" s="2">
        <f t="shared" si="837"/>
        <v>17113.687098424303</v>
      </c>
      <c r="U1745" s="2">
        <f t="shared" si="837"/>
        <v>17541.52927588491</v>
      </c>
      <c r="V1745" s="2">
        <f t="shared" si="837"/>
        <v>17980.067507782031</v>
      </c>
      <c r="W1745" s="2">
        <f t="shared" si="837"/>
        <v>18429.569195476583</v>
      </c>
      <c r="X1745" s="2">
        <f t="shared" si="837"/>
        <v>18890.308425363495</v>
      </c>
      <c r="Y1745" s="2">
        <f t="shared" si="837"/>
        <v>19362.566135997582</v>
      </c>
      <c r="Z1745" s="2">
        <f t="shared" si="837"/>
        <v>19846.630289397519</v>
      </c>
      <c r="AA1745" s="2">
        <f t="shared" si="837"/>
        <v>20342.796046632458</v>
      </c>
      <c r="AB1745" s="2">
        <f t="shared" si="837"/>
        <v>20851.365947798269</v>
      </c>
      <c r="AC1745" s="2">
        <f t="shared" si="837"/>
        <v>21372.650096493224</v>
      </c>
      <c r="AD1745" s="2">
        <f t="shared" si="837"/>
        <v>21906.966348905557</v>
      </c>
      <c r="AE1745" s="2">
        <f t="shared" si="837"/>
        <v>22454.640507628195</v>
      </c>
      <c r="AF1745" s="2">
        <f t="shared" si="837"/>
        <v>23016.006520318897</v>
      </c>
      <c r="AG1745" s="2">
        <f t="shared" si="837"/>
        <v>11698.752355293596</v>
      </c>
      <c r="AH1745" s="2">
        <f t="shared" si="837"/>
        <v>0</v>
      </c>
      <c r="AI1745" s="2">
        <f t="shared" si="837"/>
        <v>0</v>
      </c>
      <c r="AJ1745" s="2">
        <f t="shared" si="837"/>
        <v>0</v>
      </c>
      <c r="AK1745" s="2">
        <f t="shared" si="837"/>
        <v>0</v>
      </c>
      <c r="AL1745" s="2">
        <f t="shared" si="837"/>
        <v>0</v>
      </c>
      <c r="AM1745" s="2">
        <f t="shared" si="837"/>
        <v>0</v>
      </c>
      <c r="AN1745" s="2">
        <f t="shared" si="837"/>
        <v>0</v>
      </c>
      <c r="AO1745" s="2">
        <f t="shared" si="837"/>
        <v>0</v>
      </c>
      <c r="AP1745" s="2">
        <f t="shared" si="837"/>
        <v>0</v>
      </c>
      <c r="AQ1745" s="2">
        <f t="shared" si="837"/>
        <v>0</v>
      </c>
      <c r="AR1745" s="2">
        <f t="shared" si="837"/>
        <v>0</v>
      </c>
      <c r="AS1745" s="2">
        <f t="shared" si="837"/>
        <v>0</v>
      </c>
      <c r="AT1745" s="2">
        <f t="shared" si="837"/>
        <v>0</v>
      </c>
      <c r="AU1745" s="2">
        <f t="shared" si="837"/>
        <v>0</v>
      </c>
      <c r="AV1745" s="2">
        <f t="shared" si="837"/>
        <v>0</v>
      </c>
      <c r="AW1745" s="2">
        <f t="shared" si="837"/>
        <v>0</v>
      </c>
      <c r="AX1745" s="2">
        <f t="shared" si="837"/>
        <v>0</v>
      </c>
      <c r="AY1745" s="2">
        <f t="shared" si="837"/>
        <v>0</v>
      </c>
      <c r="AZ1745" s="2">
        <f t="shared" si="837"/>
        <v>0</v>
      </c>
      <c r="BA1745" s="2">
        <f t="shared" si="837"/>
        <v>0</v>
      </c>
      <c r="BB1745" s="2">
        <f t="shared" si="837"/>
        <v>0</v>
      </c>
      <c r="BC1745" s="2">
        <f t="shared" si="837"/>
        <v>0</v>
      </c>
      <c r="BD1745" s="2">
        <f t="shared" si="837"/>
        <v>0</v>
      </c>
      <c r="BE1745" s="2">
        <f t="shared" si="837"/>
        <v>0</v>
      </c>
      <c r="BF1745" s="2">
        <f t="shared" si="837"/>
        <v>0</v>
      </c>
      <c r="BG1745" s="2">
        <f t="shared" si="837"/>
        <v>0</v>
      </c>
      <c r="BH1745" s="2">
        <f t="shared" si="837"/>
        <v>0</v>
      </c>
      <c r="BI1745" s="2">
        <f t="shared" si="837"/>
        <v>0</v>
      </c>
      <c r="BJ1745" s="2">
        <f t="shared" si="837"/>
        <v>0</v>
      </c>
      <c r="BK1745" s="2">
        <f t="shared" si="837"/>
        <v>0</v>
      </c>
      <c r="BL1745" s="2">
        <f t="shared" si="837"/>
        <v>0</v>
      </c>
      <c r="BM1745" s="2">
        <f t="shared" si="837"/>
        <v>0</v>
      </c>
      <c r="BN1745" s="2">
        <f t="shared" si="837"/>
        <v>0</v>
      </c>
      <c r="BO1745" s="2">
        <f t="shared" si="837"/>
        <v>0</v>
      </c>
    </row>
    <row r="1746" spans="1:67" outlineLevel="2">
      <c r="B1746" s="14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</row>
    <row r="1747" spans="1:67" outlineLevel="2">
      <c r="B1747" s="15" t="s">
        <v>325</v>
      </c>
      <c r="L1747" s="18">
        <v>962.83143615722656</v>
      </c>
      <c r="M1747" s="18">
        <v>1279.322509765625</v>
      </c>
      <c r="N1747" s="18">
        <v>1539.5521240234375</v>
      </c>
      <c r="O1747" s="18">
        <v>1690.1617431640625</v>
      </c>
      <c r="P1747" s="18">
        <v>1721.1621704101563</v>
      </c>
      <c r="Q1747" s="18">
        <v>887.95599365234375</v>
      </c>
      <c r="R1747" s="18">
        <v>779.74790191650391</v>
      </c>
      <c r="S1747" s="18">
        <v>780.40044403076172</v>
      </c>
      <c r="T1747" s="18">
        <v>690.38248443603516</v>
      </c>
      <c r="U1747" s="18">
        <v>669.42570495605469</v>
      </c>
      <c r="V1747" s="18">
        <v>656.25444030761719</v>
      </c>
      <c r="W1747" s="18">
        <v>737.39666748046875</v>
      </c>
      <c r="X1747" s="18">
        <v>785.05905914306641</v>
      </c>
      <c r="Y1747" s="18">
        <v>787.96323394775391</v>
      </c>
      <c r="Z1747" s="18">
        <v>750.41257476806641</v>
      </c>
      <c r="AA1747" s="18">
        <v>805.81320953369141</v>
      </c>
      <c r="AB1747" s="18">
        <v>839.19386291503906</v>
      </c>
      <c r="AC1747" s="18">
        <v>866.26644897460938</v>
      </c>
      <c r="AD1747" s="18">
        <v>859.33497619628906</v>
      </c>
      <c r="AE1747" s="18">
        <v>822.15585327148438</v>
      </c>
      <c r="AF1747" s="18">
        <v>860.27938842773438</v>
      </c>
      <c r="AG1747" s="18">
        <v>431.48608016967773</v>
      </c>
      <c r="AH1747" s="18">
        <v>0</v>
      </c>
      <c r="AI1747" s="18">
        <v>0</v>
      </c>
      <c r="AJ1747" s="18">
        <v>0</v>
      </c>
      <c r="AK1747" s="18">
        <v>0</v>
      </c>
      <c r="AL1747" s="18">
        <v>0</v>
      </c>
      <c r="AM1747" s="18">
        <v>0</v>
      </c>
      <c r="AN1747" s="18">
        <v>0</v>
      </c>
      <c r="AO1747" s="18">
        <v>0</v>
      </c>
      <c r="AP1747" s="18">
        <v>0</v>
      </c>
      <c r="AQ1747" s="18">
        <v>0</v>
      </c>
      <c r="AR1747" s="18">
        <v>0</v>
      </c>
      <c r="AS1747" s="18">
        <v>0</v>
      </c>
      <c r="AT1747" s="18">
        <v>0</v>
      </c>
      <c r="AU1747" s="18">
        <v>0</v>
      </c>
      <c r="AV1747" s="18">
        <v>0</v>
      </c>
      <c r="AW1747" s="18">
        <v>0</v>
      </c>
      <c r="AX1747" s="18">
        <v>0</v>
      </c>
      <c r="AY1747" s="18">
        <v>0</v>
      </c>
      <c r="AZ1747" s="18">
        <v>0</v>
      </c>
      <c r="BA1747" s="18">
        <v>0</v>
      </c>
      <c r="BB1747" s="18">
        <v>0</v>
      </c>
      <c r="BC1747" s="18">
        <v>0</v>
      </c>
      <c r="BD1747" s="18">
        <v>0</v>
      </c>
      <c r="BE1747" s="18">
        <v>0</v>
      </c>
      <c r="BF1747" s="18">
        <v>0</v>
      </c>
      <c r="BG1747" s="18">
        <v>0</v>
      </c>
      <c r="BH1747" s="18">
        <v>0</v>
      </c>
      <c r="BI1747" s="18">
        <v>0</v>
      </c>
      <c r="BJ1747" s="18">
        <v>0</v>
      </c>
      <c r="BK1747" s="18">
        <v>0</v>
      </c>
      <c r="BL1747" s="18">
        <v>0</v>
      </c>
      <c r="BM1747" s="18">
        <v>0</v>
      </c>
      <c r="BN1747" s="18">
        <v>0</v>
      </c>
      <c r="BO1747" s="18">
        <v>0</v>
      </c>
    </row>
    <row r="1748" spans="1:67" outlineLevel="2">
      <c r="B1748" s="14" t="s">
        <v>326</v>
      </c>
      <c r="L1748" s="2">
        <f t="shared" ref="L1748:BO1748" si="838">IF(L$10&lt;$C1744,0,$F1744*L1747*(1+$I1744)^(L$10-$E$1382))</f>
        <v>1347.9640106201171</v>
      </c>
      <c r="M1748" s="2">
        <f t="shared" si="838"/>
        <v>1835.8278015136718</v>
      </c>
      <c r="N1748" s="2">
        <f t="shared" si="838"/>
        <v>2264.4887304229733</v>
      </c>
      <c r="O1748" s="2">
        <f t="shared" si="838"/>
        <v>2548.167070325851</v>
      </c>
      <c r="P1748" s="2">
        <f t="shared" si="838"/>
        <v>2659.777386776766</v>
      </c>
      <c r="Q1748" s="2">
        <f t="shared" si="838"/>
        <v>1406.4969854652038</v>
      </c>
      <c r="R1748" s="2">
        <f t="shared" si="838"/>
        <v>1265.9759136050316</v>
      </c>
      <c r="S1748" s="2">
        <f t="shared" si="838"/>
        <v>1298.7112459659991</v>
      </c>
      <c r="T1748" s="2">
        <f t="shared" si="838"/>
        <v>1177.6296271977451</v>
      </c>
      <c r="U1748" s="2">
        <f t="shared" si="838"/>
        <v>1170.4293636710192</v>
      </c>
      <c r="V1748" s="2">
        <f t="shared" si="838"/>
        <v>1176.0856325372163</v>
      </c>
      <c r="W1748" s="2">
        <f t="shared" si="838"/>
        <v>1354.5396604715356</v>
      </c>
      <c r="X1748" s="2">
        <f t="shared" si="838"/>
        <v>1478.1440170207522</v>
      </c>
      <c r="Y1748" s="2">
        <f t="shared" si="838"/>
        <v>1520.7024293084924</v>
      </c>
      <c r="Z1748" s="2">
        <f t="shared" si="838"/>
        <v>1484.4386523075152</v>
      </c>
      <c r="AA1748" s="2">
        <f t="shared" si="838"/>
        <v>1633.8809114706442</v>
      </c>
      <c r="AB1748" s="2">
        <f t="shared" si="838"/>
        <v>1744.1032088497157</v>
      </c>
      <c r="AC1748" s="2">
        <f t="shared" si="838"/>
        <v>1845.3775869267004</v>
      </c>
      <c r="AD1748" s="2">
        <f t="shared" si="838"/>
        <v>1876.3770018765147</v>
      </c>
      <c r="AE1748" s="2">
        <f t="shared" si="838"/>
        <v>1840.0754504510103</v>
      </c>
      <c r="AF1748" s="2">
        <f t="shared" si="838"/>
        <v>1973.5351287689136</v>
      </c>
      <c r="AG1748" s="2">
        <f t="shared" si="838"/>
        <v>1014.6026650767781</v>
      </c>
      <c r="AH1748" s="2">
        <f t="shared" si="838"/>
        <v>0</v>
      </c>
      <c r="AI1748" s="2">
        <f t="shared" si="838"/>
        <v>0</v>
      </c>
      <c r="AJ1748" s="2">
        <f t="shared" si="838"/>
        <v>0</v>
      </c>
      <c r="AK1748" s="2">
        <f t="shared" si="838"/>
        <v>0</v>
      </c>
      <c r="AL1748" s="2">
        <f t="shared" si="838"/>
        <v>0</v>
      </c>
      <c r="AM1748" s="2">
        <f t="shared" si="838"/>
        <v>0</v>
      </c>
      <c r="AN1748" s="2">
        <f t="shared" si="838"/>
        <v>0</v>
      </c>
      <c r="AO1748" s="2">
        <f t="shared" si="838"/>
        <v>0</v>
      </c>
      <c r="AP1748" s="2">
        <f t="shared" si="838"/>
        <v>0</v>
      </c>
      <c r="AQ1748" s="2">
        <f t="shared" si="838"/>
        <v>0</v>
      </c>
      <c r="AR1748" s="2">
        <f t="shared" si="838"/>
        <v>0</v>
      </c>
      <c r="AS1748" s="2">
        <f t="shared" si="838"/>
        <v>0</v>
      </c>
      <c r="AT1748" s="2">
        <f t="shared" si="838"/>
        <v>0</v>
      </c>
      <c r="AU1748" s="2">
        <f t="shared" si="838"/>
        <v>0</v>
      </c>
      <c r="AV1748" s="2">
        <f t="shared" si="838"/>
        <v>0</v>
      </c>
      <c r="AW1748" s="2">
        <f t="shared" si="838"/>
        <v>0</v>
      </c>
      <c r="AX1748" s="2">
        <f t="shared" si="838"/>
        <v>0</v>
      </c>
      <c r="AY1748" s="2">
        <f t="shared" si="838"/>
        <v>0</v>
      </c>
      <c r="AZ1748" s="2">
        <f t="shared" si="838"/>
        <v>0</v>
      </c>
      <c r="BA1748" s="2">
        <f t="shared" si="838"/>
        <v>0</v>
      </c>
      <c r="BB1748" s="2">
        <f t="shared" si="838"/>
        <v>0</v>
      </c>
      <c r="BC1748" s="2">
        <f t="shared" si="838"/>
        <v>0</v>
      </c>
      <c r="BD1748" s="2">
        <f t="shared" si="838"/>
        <v>0</v>
      </c>
      <c r="BE1748" s="2">
        <f t="shared" si="838"/>
        <v>0</v>
      </c>
      <c r="BF1748" s="2">
        <f t="shared" si="838"/>
        <v>0</v>
      </c>
      <c r="BG1748" s="2">
        <f t="shared" si="838"/>
        <v>0</v>
      </c>
      <c r="BH1748" s="2">
        <f t="shared" si="838"/>
        <v>0</v>
      </c>
      <c r="BI1748" s="2">
        <f t="shared" si="838"/>
        <v>0</v>
      </c>
      <c r="BJ1748" s="2">
        <f t="shared" si="838"/>
        <v>0</v>
      </c>
      <c r="BK1748" s="2">
        <f t="shared" si="838"/>
        <v>0</v>
      </c>
      <c r="BL1748" s="2">
        <f t="shared" si="838"/>
        <v>0</v>
      </c>
      <c r="BM1748" s="2">
        <f t="shared" si="838"/>
        <v>0</v>
      </c>
      <c r="BN1748" s="2">
        <f t="shared" si="838"/>
        <v>0</v>
      </c>
      <c r="BO1748" s="2">
        <f t="shared" si="838"/>
        <v>0</v>
      </c>
    </row>
    <row r="1749" spans="1:67" outlineLevel="2">
      <c r="B1749" s="14"/>
    </row>
    <row r="1750" spans="1:67" outlineLevel="2">
      <c r="B1750" s="14" t="s">
        <v>17</v>
      </c>
      <c r="I1750" s="196" t="s">
        <v>336</v>
      </c>
      <c r="L1750" s="2">
        <f t="shared" ref="L1750:BO1750" si="839">SUM(L1745,L1748)</f>
        <v>15393.964010620117</v>
      </c>
      <c r="M1750" s="2">
        <f t="shared" si="839"/>
        <v>16232.977801513671</v>
      </c>
      <c r="N1750" s="2">
        <f t="shared" si="839"/>
        <v>17021.567480422971</v>
      </c>
      <c r="O1750" s="2">
        <f t="shared" si="839"/>
        <v>17674.172789075848</v>
      </c>
      <c r="P1750" s="2">
        <f t="shared" si="839"/>
        <v>18163.933248495512</v>
      </c>
      <c r="Q1750" s="2">
        <f t="shared" si="839"/>
        <v>17298.256743726917</v>
      </c>
      <c r="R1750" s="2">
        <f t="shared" si="839"/>
        <v>17555.029665823287</v>
      </c>
      <c r="S1750" s="2">
        <f t="shared" si="839"/>
        <v>17994.991341989709</v>
      </c>
      <c r="T1750" s="2">
        <f t="shared" si="839"/>
        <v>18291.316725622048</v>
      </c>
      <c r="U1750" s="2">
        <f t="shared" si="839"/>
        <v>18711.958639555931</v>
      </c>
      <c r="V1750" s="2">
        <f t="shared" si="839"/>
        <v>19156.153140319246</v>
      </c>
      <c r="W1750" s="2">
        <f t="shared" si="839"/>
        <v>19784.108855948118</v>
      </c>
      <c r="X1750" s="2">
        <f t="shared" si="839"/>
        <v>20368.452442384249</v>
      </c>
      <c r="Y1750" s="2">
        <f t="shared" si="839"/>
        <v>20883.268565306076</v>
      </c>
      <c r="Z1750" s="2">
        <f t="shared" si="839"/>
        <v>21331.068941705034</v>
      </c>
      <c r="AA1750" s="2">
        <f t="shared" si="839"/>
        <v>21976.676958103104</v>
      </c>
      <c r="AB1750" s="2">
        <f t="shared" si="839"/>
        <v>22595.469156647985</v>
      </c>
      <c r="AC1750" s="2">
        <f t="shared" si="839"/>
        <v>23218.027683419925</v>
      </c>
      <c r="AD1750" s="2">
        <f t="shared" si="839"/>
        <v>23783.34335078207</v>
      </c>
      <c r="AE1750" s="2">
        <f t="shared" si="839"/>
        <v>24294.715958079207</v>
      </c>
      <c r="AF1750" s="2">
        <f t="shared" si="839"/>
        <v>24989.541649087812</v>
      </c>
      <c r="AG1750" s="2">
        <f t="shared" si="839"/>
        <v>12713.355020370374</v>
      </c>
      <c r="AH1750" s="2">
        <f t="shared" si="839"/>
        <v>0</v>
      </c>
      <c r="AI1750" s="2">
        <f t="shared" si="839"/>
        <v>0</v>
      </c>
      <c r="AJ1750" s="2">
        <f t="shared" si="839"/>
        <v>0</v>
      </c>
      <c r="AK1750" s="2">
        <f t="shared" si="839"/>
        <v>0</v>
      </c>
      <c r="AL1750" s="2">
        <f t="shared" si="839"/>
        <v>0</v>
      </c>
      <c r="AM1750" s="2">
        <f t="shared" si="839"/>
        <v>0</v>
      </c>
      <c r="AN1750" s="2">
        <f t="shared" si="839"/>
        <v>0</v>
      </c>
      <c r="AO1750" s="2">
        <f t="shared" si="839"/>
        <v>0</v>
      </c>
      <c r="AP1750" s="2">
        <f t="shared" si="839"/>
        <v>0</v>
      </c>
      <c r="AQ1750" s="2">
        <f t="shared" si="839"/>
        <v>0</v>
      </c>
      <c r="AR1750" s="2">
        <f t="shared" si="839"/>
        <v>0</v>
      </c>
      <c r="AS1750" s="2">
        <f t="shared" si="839"/>
        <v>0</v>
      </c>
      <c r="AT1750" s="2">
        <f t="shared" si="839"/>
        <v>0</v>
      </c>
      <c r="AU1750" s="2">
        <f t="shared" si="839"/>
        <v>0</v>
      </c>
      <c r="AV1750" s="2">
        <f t="shared" si="839"/>
        <v>0</v>
      </c>
      <c r="AW1750" s="2">
        <f t="shared" si="839"/>
        <v>0</v>
      </c>
      <c r="AX1750" s="2">
        <f t="shared" si="839"/>
        <v>0</v>
      </c>
      <c r="AY1750" s="2">
        <f t="shared" si="839"/>
        <v>0</v>
      </c>
      <c r="AZ1750" s="2">
        <f t="shared" si="839"/>
        <v>0</v>
      </c>
      <c r="BA1750" s="2">
        <f t="shared" si="839"/>
        <v>0</v>
      </c>
      <c r="BB1750" s="2">
        <f t="shared" si="839"/>
        <v>0</v>
      </c>
      <c r="BC1750" s="2">
        <f t="shared" si="839"/>
        <v>0</v>
      </c>
      <c r="BD1750" s="2">
        <f t="shared" si="839"/>
        <v>0</v>
      </c>
      <c r="BE1750" s="2">
        <f t="shared" si="839"/>
        <v>0</v>
      </c>
      <c r="BF1750" s="2">
        <f t="shared" si="839"/>
        <v>0</v>
      </c>
      <c r="BG1750" s="2">
        <f t="shared" si="839"/>
        <v>0</v>
      </c>
      <c r="BH1750" s="2">
        <f t="shared" si="839"/>
        <v>0</v>
      </c>
      <c r="BI1750" s="2">
        <f t="shared" si="839"/>
        <v>0</v>
      </c>
      <c r="BJ1750" s="2">
        <f t="shared" si="839"/>
        <v>0</v>
      </c>
      <c r="BK1750" s="2">
        <f t="shared" si="839"/>
        <v>0</v>
      </c>
      <c r="BL1750" s="2">
        <f t="shared" si="839"/>
        <v>0</v>
      </c>
      <c r="BM1750" s="2">
        <f t="shared" si="839"/>
        <v>0</v>
      </c>
      <c r="BN1750" s="2">
        <f t="shared" si="839"/>
        <v>0</v>
      </c>
      <c r="BO1750" s="2">
        <f t="shared" si="839"/>
        <v>0</v>
      </c>
    </row>
    <row r="1751" spans="1:67" outlineLevel="2">
      <c r="B1751" s="14"/>
      <c r="I1751" s="196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</row>
    <row r="1752" spans="1:67" outlineLevel="1">
      <c r="A1752">
        <f>+A1744+1</f>
        <v>47</v>
      </c>
      <c r="B1752" s="13" t="s">
        <v>635</v>
      </c>
      <c r="C1752" s="159">
        <v>2011</v>
      </c>
      <c r="D1752" s="159">
        <v>7</v>
      </c>
      <c r="E1752" s="194">
        <v>6197</v>
      </c>
      <c r="F1752" s="195">
        <v>1.4</v>
      </c>
      <c r="G1752" s="159">
        <v>25</v>
      </c>
      <c r="H1752" s="59">
        <f>(DATE(C1752,12,31)-DATE(C1752,D1752,1)+1)/365</f>
        <v>0.50410958904109593</v>
      </c>
      <c r="I1752" s="177">
        <f>+$C$7</f>
        <v>2.5000000000000001E-2</v>
      </c>
      <c r="J1752" s="2">
        <f>NPV($C$4,M1752:BO1752)+L1752</f>
        <v>110028.56054840854</v>
      </c>
      <c r="L1752" s="2">
        <f>+L1758</f>
        <v>6250.0729583740231</v>
      </c>
      <c r="M1752" s="2">
        <f t="shared" ref="M1752:BO1752" si="840">+M1758</f>
        <v>6417.5770930099479</v>
      </c>
      <c r="N1752" s="2">
        <f t="shared" si="840"/>
        <v>6626.4749568586349</v>
      </c>
      <c r="O1752" s="2">
        <f t="shared" si="840"/>
        <v>6831.0787772002932</v>
      </c>
      <c r="P1752" s="2">
        <f t="shared" si="840"/>
        <v>7009.6015602343641</v>
      </c>
      <c r="Q1752" s="2">
        <f t="shared" si="840"/>
        <v>8503.857090364334</v>
      </c>
      <c r="R1752" s="2">
        <f t="shared" si="840"/>
        <v>8647.6297832214732</v>
      </c>
      <c r="S1752" s="2">
        <f t="shared" si="840"/>
        <v>8867.4196395814088</v>
      </c>
      <c r="T1752" s="2">
        <f t="shared" si="840"/>
        <v>9036.824461709919</v>
      </c>
      <c r="U1752" s="2">
        <f t="shared" si="840"/>
        <v>9234.1788115713152</v>
      </c>
      <c r="V1752" s="2">
        <f t="shared" si="840"/>
        <v>9424.9282893446416</v>
      </c>
      <c r="W1752" s="2">
        <f t="shared" si="840"/>
        <v>9720.5543790473457</v>
      </c>
      <c r="X1752" s="2">
        <f t="shared" si="840"/>
        <v>9997.1628291505458</v>
      </c>
      <c r="Y1752" s="2">
        <f t="shared" si="840"/>
        <v>10263.198754766207</v>
      </c>
      <c r="Z1752" s="2">
        <f t="shared" si="840"/>
        <v>10488.239550766461</v>
      </c>
      <c r="AA1752" s="2">
        <f t="shared" si="840"/>
        <v>10778.069104430746</v>
      </c>
      <c r="AB1752" s="2">
        <f t="shared" si="840"/>
        <v>11072.533591979629</v>
      </c>
      <c r="AC1752" s="2">
        <f t="shared" si="840"/>
        <v>11355.705483245332</v>
      </c>
      <c r="AD1752" s="2">
        <f t="shared" si="840"/>
        <v>11661.002341958689</v>
      </c>
      <c r="AE1752" s="2">
        <f t="shared" si="840"/>
        <v>11915.299829562762</v>
      </c>
      <c r="AF1752" s="2">
        <f t="shared" si="840"/>
        <v>12243.734500853767</v>
      </c>
      <c r="AG1752" s="2">
        <f t="shared" si="840"/>
        <v>12565.469133386985</v>
      </c>
      <c r="AH1752" s="2">
        <f t="shared" si="840"/>
        <v>12895.067094377897</v>
      </c>
      <c r="AI1752" s="2">
        <f t="shared" si="840"/>
        <v>13226.438374948229</v>
      </c>
      <c r="AJ1752" s="2">
        <f t="shared" si="840"/>
        <v>6941.5084513228785</v>
      </c>
      <c r="AK1752" s="2">
        <f t="shared" si="840"/>
        <v>0</v>
      </c>
      <c r="AL1752" s="2">
        <f t="shared" si="840"/>
        <v>0</v>
      </c>
      <c r="AM1752" s="2">
        <f t="shared" si="840"/>
        <v>0</v>
      </c>
      <c r="AN1752" s="2">
        <f t="shared" si="840"/>
        <v>0</v>
      </c>
      <c r="AO1752" s="2">
        <f t="shared" si="840"/>
        <v>0</v>
      </c>
      <c r="AP1752" s="2">
        <f t="shared" si="840"/>
        <v>0</v>
      </c>
      <c r="AQ1752" s="2">
        <f t="shared" si="840"/>
        <v>0</v>
      </c>
      <c r="AR1752" s="2">
        <f t="shared" si="840"/>
        <v>0</v>
      </c>
      <c r="AS1752" s="2">
        <f t="shared" si="840"/>
        <v>0</v>
      </c>
      <c r="AT1752" s="2">
        <f t="shared" si="840"/>
        <v>0</v>
      </c>
      <c r="AU1752" s="2">
        <f t="shared" si="840"/>
        <v>0</v>
      </c>
      <c r="AV1752" s="2">
        <f t="shared" si="840"/>
        <v>0</v>
      </c>
      <c r="AW1752" s="2">
        <f t="shared" si="840"/>
        <v>0</v>
      </c>
      <c r="AX1752" s="2">
        <f t="shared" si="840"/>
        <v>0</v>
      </c>
      <c r="AY1752" s="2">
        <f t="shared" si="840"/>
        <v>0</v>
      </c>
      <c r="AZ1752" s="2">
        <f t="shared" si="840"/>
        <v>0</v>
      </c>
      <c r="BA1752" s="2">
        <f t="shared" si="840"/>
        <v>0</v>
      </c>
      <c r="BB1752" s="2">
        <f t="shared" si="840"/>
        <v>0</v>
      </c>
      <c r="BC1752" s="2">
        <f t="shared" si="840"/>
        <v>0</v>
      </c>
      <c r="BD1752" s="2">
        <f t="shared" si="840"/>
        <v>0</v>
      </c>
      <c r="BE1752" s="2">
        <f t="shared" si="840"/>
        <v>0</v>
      </c>
      <c r="BF1752" s="2">
        <f t="shared" si="840"/>
        <v>0</v>
      </c>
      <c r="BG1752" s="2">
        <f t="shared" si="840"/>
        <v>0</v>
      </c>
      <c r="BH1752" s="2">
        <f t="shared" si="840"/>
        <v>0</v>
      </c>
      <c r="BI1752" s="2">
        <f t="shared" si="840"/>
        <v>0</v>
      </c>
      <c r="BJ1752" s="2">
        <f t="shared" si="840"/>
        <v>0</v>
      </c>
      <c r="BK1752" s="2">
        <f t="shared" si="840"/>
        <v>0</v>
      </c>
      <c r="BL1752" s="2">
        <f t="shared" si="840"/>
        <v>0</v>
      </c>
      <c r="BM1752" s="2">
        <f t="shared" si="840"/>
        <v>0</v>
      </c>
      <c r="BN1752" s="2">
        <f t="shared" si="840"/>
        <v>0</v>
      </c>
      <c r="BO1752" s="2">
        <f t="shared" si="840"/>
        <v>0</v>
      </c>
    </row>
    <row r="1753" spans="1:67" outlineLevel="2">
      <c r="B1753" s="14" t="s">
        <v>324</v>
      </c>
      <c r="L1753" s="2">
        <f t="shared" ref="L1753:BO1753" si="841">IF(OR(L$10&lt;$C1752,L$10&gt;$C1752+$G1752),0,IF(L$10=$C1752,$E1752*(1+$I1752)^(L$10-$E$1382)*$H1752,IF(L$10=$C1752+$G1752,$E1752*(1+$I1752)^(L$10-$E$1382)*(1-$H1752),$E1752*(1+$I1752)^(L$10-$E$1382))))</f>
        <v>6197</v>
      </c>
      <c r="M1753" s="2">
        <f t="shared" si="841"/>
        <v>6351.9249999999993</v>
      </c>
      <c r="N1753" s="2">
        <f t="shared" si="841"/>
        <v>6510.7231249999995</v>
      </c>
      <c r="O1753" s="2">
        <f t="shared" si="841"/>
        <v>6673.4912031249996</v>
      </c>
      <c r="P1753" s="2">
        <f t="shared" si="841"/>
        <v>6840.3284832031231</v>
      </c>
      <c r="Q1753" s="2">
        <f t="shared" si="841"/>
        <v>7011.3366952832012</v>
      </c>
      <c r="R1753" s="2">
        <f t="shared" si="841"/>
        <v>7186.6201126652804</v>
      </c>
      <c r="S1753" s="2">
        <f t="shared" si="841"/>
        <v>7366.2856154819128</v>
      </c>
      <c r="T1753" s="2">
        <f t="shared" si="841"/>
        <v>7550.4427558689604</v>
      </c>
      <c r="U1753" s="2">
        <f t="shared" si="841"/>
        <v>7739.2038247656828</v>
      </c>
      <c r="V1753" s="2">
        <f t="shared" si="841"/>
        <v>7932.6839203848249</v>
      </c>
      <c r="W1753" s="2">
        <f t="shared" si="841"/>
        <v>8131.0010183944451</v>
      </c>
      <c r="X1753" s="2">
        <f t="shared" si="841"/>
        <v>8334.2760438543064</v>
      </c>
      <c r="Y1753" s="2">
        <f t="shared" si="841"/>
        <v>8542.6329449506629</v>
      </c>
      <c r="Z1753" s="2">
        <f t="shared" si="841"/>
        <v>8756.198768574428</v>
      </c>
      <c r="AA1753" s="2">
        <f t="shared" si="841"/>
        <v>8975.1037377887915</v>
      </c>
      <c r="AB1753" s="2">
        <f t="shared" si="841"/>
        <v>9199.48133123351</v>
      </c>
      <c r="AC1753" s="2">
        <f t="shared" si="841"/>
        <v>9429.4683645143468</v>
      </c>
      <c r="AD1753" s="2">
        <f t="shared" si="841"/>
        <v>9665.2050736272049</v>
      </c>
      <c r="AE1753" s="2">
        <f t="shared" si="841"/>
        <v>9906.8352004678854</v>
      </c>
      <c r="AF1753" s="2">
        <f t="shared" si="841"/>
        <v>10154.506080479581</v>
      </c>
      <c r="AG1753" s="2">
        <f t="shared" si="841"/>
        <v>10408.36873249157</v>
      </c>
      <c r="AH1753" s="2">
        <f t="shared" si="841"/>
        <v>10668.577950803858</v>
      </c>
      <c r="AI1753" s="2">
        <f t="shared" si="841"/>
        <v>10935.292399573955</v>
      </c>
      <c r="AJ1753" s="2">
        <f t="shared" si="841"/>
        <v>5558.2743080300215</v>
      </c>
      <c r="AK1753" s="2">
        <f t="shared" si="841"/>
        <v>0</v>
      </c>
      <c r="AL1753" s="2">
        <f t="shared" si="841"/>
        <v>0</v>
      </c>
      <c r="AM1753" s="2">
        <f t="shared" si="841"/>
        <v>0</v>
      </c>
      <c r="AN1753" s="2">
        <f t="shared" si="841"/>
        <v>0</v>
      </c>
      <c r="AO1753" s="2">
        <f t="shared" si="841"/>
        <v>0</v>
      </c>
      <c r="AP1753" s="2">
        <f t="shared" si="841"/>
        <v>0</v>
      </c>
      <c r="AQ1753" s="2">
        <f t="shared" si="841"/>
        <v>0</v>
      </c>
      <c r="AR1753" s="2">
        <f t="shared" si="841"/>
        <v>0</v>
      </c>
      <c r="AS1753" s="2">
        <f t="shared" si="841"/>
        <v>0</v>
      </c>
      <c r="AT1753" s="2">
        <f t="shared" si="841"/>
        <v>0</v>
      </c>
      <c r="AU1753" s="2">
        <f t="shared" si="841"/>
        <v>0</v>
      </c>
      <c r="AV1753" s="2">
        <f t="shared" si="841"/>
        <v>0</v>
      </c>
      <c r="AW1753" s="2">
        <f t="shared" si="841"/>
        <v>0</v>
      </c>
      <c r="AX1753" s="2">
        <f t="shared" si="841"/>
        <v>0</v>
      </c>
      <c r="AY1753" s="2">
        <f t="shared" si="841"/>
        <v>0</v>
      </c>
      <c r="AZ1753" s="2">
        <f t="shared" si="841"/>
        <v>0</v>
      </c>
      <c r="BA1753" s="2">
        <f t="shared" si="841"/>
        <v>0</v>
      </c>
      <c r="BB1753" s="2">
        <f t="shared" si="841"/>
        <v>0</v>
      </c>
      <c r="BC1753" s="2">
        <f t="shared" si="841"/>
        <v>0</v>
      </c>
      <c r="BD1753" s="2">
        <f t="shared" si="841"/>
        <v>0</v>
      </c>
      <c r="BE1753" s="2">
        <f t="shared" si="841"/>
        <v>0</v>
      </c>
      <c r="BF1753" s="2">
        <f t="shared" si="841"/>
        <v>0</v>
      </c>
      <c r="BG1753" s="2">
        <f t="shared" si="841"/>
        <v>0</v>
      </c>
      <c r="BH1753" s="2">
        <f t="shared" si="841"/>
        <v>0</v>
      </c>
      <c r="BI1753" s="2">
        <f t="shared" si="841"/>
        <v>0</v>
      </c>
      <c r="BJ1753" s="2">
        <f t="shared" si="841"/>
        <v>0</v>
      </c>
      <c r="BK1753" s="2">
        <f t="shared" si="841"/>
        <v>0</v>
      </c>
      <c r="BL1753" s="2">
        <f t="shared" si="841"/>
        <v>0</v>
      </c>
      <c r="BM1753" s="2">
        <f t="shared" si="841"/>
        <v>0</v>
      </c>
      <c r="BN1753" s="2">
        <f t="shared" si="841"/>
        <v>0</v>
      </c>
      <c r="BO1753" s="2">
        <f t="shared" si="841"/>
        <v>0</v>
      </c>
    </row>
    <row r="1754" spans="1:67" outlineLevel="2">
      <c r="B1754" s="14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</row>
    <row r="1755" spans="1:67" outlineLevel="2">
      <c r="B1755" s="15" t="s">
        <v>325</v>
      </c>
      <c r="L1755" s="18">
        <v>37.909255981445313</v>
      </c>
      <c r="M1755" s="18">
        <v>45.750587463378906</v>
      </c>
      <c r="N1755" s="18">
        <v>78.695899963378906</v>
      </c>
      <c r="O1755" s="18">
        <v>104.52552032470703</v>
      </c>
      <c r="P1755" s="18">
        <v>109.53789520263672</v>
      </c>
      <c r="Q1755" s="18">
        <v>942.26467895507813</v>
      </c>
      <c r="R1755" s="18">
        <v>899.87432861328125</v>
      </c>
      <c r="S1755" s="18">
        <v>902.03704833984375</v>
      </c>
      <c r="T1755" s="18">
        <v>871.38763427734375</v>
      </c>
      <c r="U1755" s="18">
        <v>855.0491943359375</v>
      </c>
      <c r="V1755" s="18">
        <v>832.670654296875</v>
      </c>
      <c r="W1755" s="18">
        <v>865.3355712890625</v>
      </c>
      <c r="X1755" s="18">
        <v>883.17803955078125</v>
      </c>
      <c r="Y1755" s="18">
        <v>891.52392578125</v>
      </c>
      <c r="Z1755" s="18">
        <v>875.58026123046875</v>
      </c>
      <c r="AA1755" s="18">
        <v>889.20391845703125</v>
      </c>
      <c r="AB1755" s="18">
        <v>901.23907470703125</v>
      </c>
      <c r="AC1755" s="18">
        <v>904.22393798828125</v>
      </c>
      <c r="AD1755" s="18">
        <v>914.02655029296875</v>
      </c>
      <c r="AE1755" s="18">
        <v>897.39306640625</v>
      </c>
      <c r="AF1755" s="18">
        <v>910.71099853515625</v>
      </c>
      <c r="AG1755" s="18">
        <v>917.36285400390625</v>
      </c>
      <c r="AH1755" s="18">
        <v>923.77777099609375</v>
      </c>
      <c r="AI1755" s="18">
        <v>927.41864013671875</v>
      </c>
      <c r="AJ1755" s="18">
        <v>546.25433349609375</v>
      </c>
      <c r="AK1755" s="18">
        <v>0</v>
      </c>
      <c r="AL1755" s="18">
        <v>0</v>
      </c>
      <c r="AM1755" s="18">
        <v>0</v>
      </c>
      <c r="AN1755" s="18">
        <v>0</v>
      </c>
      <c r="AO1755" s="18">
        <v>0</v>
      </c>
      <c r="AP1755" s="18">
        <v>0</v>
      </c>
      <c r="AQ1755" s="18">
        <v>0</v>
      </c>
      <c r="AR1755" s="18">
        <v>0</v>
      </c>
      <c r="AS1755" s="18">
        <v>0</v>
      </c>
      <c r="AT1755" s="18">
        <v>0</v>
      </c>
      <c r="AU1755" s="18">
        <v>0</v>
      </c>
      <c r="AV1755" s="18">
        <v>0</v>
      </c>
      <c r="AW1755" s="18">
        <v>0</v>
      </c>
      <c r="AX1755" s="18">
        <v>0</v>
      </c>
      <c r="AY1755" s="18">
        <v>0</v>
      </c>
      <c r="AZ1755" s="18">
        <v>0</v>
      </c>
      <c r="BA1755" s="18">
        <v>0</v>
      </c>
      <c r="BB1755" s="18">
        <v>0</v>
      </c>
      <c r="BC1755" s="18">
        <v>0</v>
      </c>
      <c r="BD1755" s="18">
        <v>0</v>
      </c>
      <c r="BE1755" s="18">
        <v>0</v>
      </c>
      <c r="BF1755" s="18">
        <v>0</v>
      </c>
      <c r="BG1755" s="18">
        <v>0</v>
      </c>
      <c r="BH1755" s="18">
        <v>0</v>
      </c>
      <c r="BI1755" s="18">
        <v>0</v>
      </c>
      <c r="BJ1755" s="18">
        <v>0</v>
      </c>
      <c r="BK1755" s="18">
        <v>0</v>
      </c>
      <c r="BL1755" s="18">
        <v>0</v>
      </c>
      <c r="BM1755" s="18">
        <v>0</v>
      </c>
      <c r="BN1755" s="18">
        <v>0</v>
      </c>
      <c r="BO1755" s="18">
        <v>0</v>
      </c>
    </row>
    <row r="1756" spans="1:67" outlineLevel="2">
      <c r="B1756" s="14" t="s">
        <v>326</v>
      </c>
      <c r="L1756" s="2">
        <f t="shared" ref="L1756:BO1756" si="842">IF(L$10&lt;$C1752,0,$F1752*L1755*(1+$I1752)^(L$10-$E$1382))</f>
        <v>53.072958374023436</v>
      </c>
      <c r="M1756" s="2">
        <f t="shared" si="842"/>
        <v>65.652093009948729</v>
      </c>
      <c r="N1756" s="2">
        <f t="shared" si="842"/>
        <v>115.75183185863494</v>
      </c>
      <c r="O1756" s="2">
        <f t="shared" si="842"/>
        <v>157.5875740752935</v>
      </c>
      <c r="P1756" s="2">
        <f t="shared" si="842"/>
        <v>169.273077031241</v>
      </c>
      <c r="Q1756" s="2">
        <f t="shared" si="842"/>
        <v>1492.5203950811322</v>
      </c>
      <c r="R1756" s="2">
        <f t="shared" si="842"/>
        <v>1461.0096705561918</v>
      </c>
      <c r="S1756" s="2">
        <f t="shared" si="842"/>
        <v>1501.1340240994957</v>
      </c>
      <c r="T1756" s="2">
        <f t="shared" si="842"/>
        <v>1486.3817058409593</v>
      </c>
      <c r="U1756" s="2">
        <f t="shared" si="842"/>
        <v>1494.9749868056324</v>
      </c>
      <c r="V1756" s="2">
        <f t="shared" si="842"/>
        <v>1492.2443689598167</v>
      </c>
      <c r="W1756" s="2">
        <f t="shared" si="842"/>
        <v>1589.5533606529011</v>
      </c>
      <c r="X1756" s="2">
        <f t="shared" si="842"/>
        <v>1662.8867852962401</v>
      </c>
      <c r="Y1756" s="2">
        <f t="shared" si="842"/>
        <v>1720.5658098155427</v>
      </c>
      <c r="Z1756" s="2">
        <f t="shared" si="842"/>
        <v>1732.040782192033</v>
      </c>
      <c r="AA1756" s="2">
        <f t="shared" si="842"/>
        <v>1802.9653666419549</v>
      </c>
      <c r="AB1756" s="2">
        <f t="shared" si="842"/>
        <v>1873.0522607461182</v>
      </c>
      <c r="AC1756" s="2">
        <f t="shared" si="842"/>
        <v>1926.2371187309845</v>
      </c>
      <c r="AD1756" s="2">
        <f t="shared" si="842"/>
        <v>1995.7972683314833</v>
      </c>
      <c r="AE1756" s="2">
        <f t="shared" si="842"/>
        <v>2008.464629094877</v>
      </c>
      <c r="AF1756" s="2">
        <f t="shared" si="842"/>
        <v>2089.2284203741847</v>
      </c>
      <c r="AG1756" s="2">
        <f t="shared" si="842"/>
        <v>2157.1004008954142</v>
      </c>
      <c r="AH1756" s="2">
        <f t="shared" si="842"/>
        <v>2226.4891435740401</v>
      </c>
      <c r="AI1756" s="2">
        <f t="shared" si="842"/>
        <v>2291.1459753742747</v>
      </c>
      <c r="AJ1756" s="2">
        <f t="shared" si="842"/>
        <v>1383.2341432928567</v>
      </c>
      <c r="AK1756" s="2">
        <f t="shared" si="842"/>
        <v>0</v>
      </c>
      <c r="AL1756" s="2">
        <f t="shared" si="842"/>
        <v>0</v>
      </c>
      <c r="AM1756" s="2">
        <f t="shared" si="842"/>
        <v>0</v>
      </c>
      <c r="AN1756" s="2">
        <f t="shared" si="842"/>
        <v>0</v>
      </c>
      <c r="AO1756" s="2">
        <f t="shared" si="842"/>
        <v>0</v>
      </c>
      <c r="AP1756" s="2">
        <f t="shared" si="842"/>
        <v>0</v>
      </c>
      <c r="AQ1756" s="2">
        <f t="shared" si="842"/>
        <v>0</v>
      </c>
      <c r="AR1756" s="2">
        <f t="shared" si="842"/>
        <v>0</v>
      </c>
      <c r="AS1756" s="2">
        <f t="shared" si="842"/>
        <v>0</v>
      </c>
      <c r="AT1756" s="2">
        <f t="shared" si="842"/>
        <v>0</v>
      </c>
      <c r="AU1756" s="2">
        <f t="shared" si="842"/>
        <v>0</v>
      </c>
      <c r="AV1756" s="2">
        <f t="shared" si="842"/>
        <v>0</v>
      </c>
      <c r="AW1756" s="2">
        <f t="shared" si="842"/>
        <v>0</v>
      </c>
      <c r="AX1756" s="2">
        <f t="shared" si="842"/>
        <v>0</v>
      </c>
      <c r="AY1756" s="2">
        <f t="shared" si="842"/>
        <v>0</v>
      </c>
      <c r="AZ1756" s="2">
        <f t="shared" si="842"/>
        <v>0</v>
      </c>
      <c r="BA1756" s="2">
        <f t="shared" si="842"/>
        <v>0</v>
      </c>
      <c r="BB1756" s="2">
        <f t="shared" si="842"/>
        <v>0</v>
      </c>
      <c r="BC1756" s="2">
        <f t="shared" si="842"/>
        <v>0</v>
      </c>
      <c r="BD1756" s="2">
        <f t="shared" si="842"/>
        <v>0</v>
      </c>
      <c r="BE1756" s="2">
        <f t="shared" si="842"/>
        <v>0</v>
      </c>
      <c r="BF1756" s="2">
        <f t="shared" si="842"/>
        <v>0</v>
      </c>
      <c r="BG1756" s="2">
        <f t="shared" si="842"/>
        <v>0</v>
      </c>
      <c r="BH1756" s="2">
        <f t="shared" si="842"/>
        <v>0</v>
      </c>
      <c r="BI1756" s="2">
        <f t="shared" si="842"/>
        <v>0</v>
      </c>
      <c r="BJ1756" s="2">
        <f t="shared" si="842"/>
        <v>0</v>
      </c>
      <c r="BK1756" s="2">
        <f t="shared" si="842"/>
        <v>0</v>
      </c>
      <c r="BL1756" s="2">
        <f t="shared" si="842"/>
        <v>0</v>
      </c>
      <c r="BM1756" s="2">
        <f t="shared" si="842"/>
        <v>0</v>
      </c>
      <c r="BN1756" s="2">
        <f t="shared" si="842"/>
        <v>0</v>
      </c>
      <c r="BO1756" s="2">
        <f t="shared" si="842"/>
        <v>0</v>
      </c>
    </row>
    <row r="1757" spans="1:67" outlineLevel="2">
      <c r="B1757" s="14"/>
    </row>
    <row r="1758" spans="1:67" outlineLevel="2">
      <c r="B1758" s="14" t="s">
        <v>17</v>
      </c>
      <c r="I1758" s="196" t="s">
        <v>336</v>
      </c>
      <c r="L1758" s="2">
        <f t="shared" ref="L1758:BO1758" si="843">SUM(L1753,L1756)</f>
        <v>6250.0729583740231</v>
      </c>
      <c r="M1758" s="2">
        <f t="shared" si="843"/>
        <v>6417.5770930099479</v>
      </c>
      <c r="N1758" s="2">
        <f t="shared" si="843"/>
        <v>6626.4749568586349</v>
      </c>
      <c r="O1758" s="2">
        <f t="shared" si="843"/>
        <v>6831.0787772002932</v>
      </c>
      <c r="P1758" s="2">
        <f t="shared" si="843"/>
        <v>7009.6015602343641</v>
      </c>
      <c r="Q1758" s="2">
        <f t="shared" si="843"/>
        <v>8503.857090364334</v>
      </c>
      <c r="R1758" s="2">
        <f t="shared" si="843"/>
        <v>8647.6297832214732</v>
      </c>
      <c r="S1758" s="2">
        <f t="shared" si="843"/>
        <v>8867.4196395814088</v>
      </c>
      <c r="T1758" s="2">
        <f t="shared" si="843"/>
        <v>9036.824461709919</v>
      </c>
      <c r="U1758" s="2">
        <f t="shared" si="843"/>
        <v>9234.1788115713152</v>
      </c>
      <c r="V1758" s="2">
        <f t="shared" si="843"/>
        <v>9424.9282893446416</v>
      </c>
      <c r="W1758" s="2">
        <f t="shared" si="843"/>
        <v>9720.5543790473457</v>
      </c>
      <c r="X1758" s="2">
        <f t="shared" si="843"/>
        <v>9997.1628291505458</v>
      </c>
      <c r="Y1758" s="2">
        <f t="shared" si="843"/>
        <v>10263.198754766207</v>
      </c>
      <c r="Z1758" s="2">
        <f t="shared" si="843"/>
        <v>10488.239550766461</v>
      </c>
      <c r="AA1758" s="2">
        <f t="shared" si="843"/>
        <v>10778.069104430746</v>
      </c>
      <c r="AB1758" s="2">
        <f t="shared" si="843"/>
        <v>11072.533591979629</v>
      </c>
      <c r="AC1758" s="2">
        <f t="shared" si="843"/>
        <v>11355.705483245332</v>
      </c>
      <c r="AD1758" s="2">
        <f t="shared" si="843"/>
        <v>11661.002341958689</v>
      </c>
      <c r="AE1758" s="2">
        <f t="shared" si="843"/>
        <v>11915.299829562762</v>
      </c>
      <c r="AF1758" s="2">
        <f t="shared" si="843"/>
        <v>12243.734500853767</v>
      </c>
      <c r="AG1758" s="2">
        <f t="shared" si="843"/>
        <v>12565.469133386985</v>
      </c>
      <c r="AH1758" s="2">
        <f t="shared" si="843"/>
        <v>12895.067094377897</v>
      </c>
      <c r="AI1758" s="2">
        <f t="shared" si="843"/>
        <v>13226.438374948229</v>
      </c>
      <c r="AJ1758" s="2">
        <f t="shared" si="843"/>
        <v>6941.5084513228785</v>
      </c>
      <c r="AK1758" s="2">
        <f t="shared" si="843"/>
        <v>0</v>
      </c>
      <c r="AL1758" s="2">
        <f t="shared" si="843"/>
        <v>0</v>
      </c>
      <c r="AM1758" s="2">
        <f t="shared" si="843"/>
        <v>0</v>
      </c>
      <c r="AN1758" s="2">
        <f t="shared" si="843"/>
        <v>0</v>
      </c>
      <c r="AO1758" s="2">
        <f t="shared" si="843"/>
        <v>0</v>
      </c>
      <c r="AP1758" s="2">
        <f t="shared" si="843"/>
        <v>0</v>
      </c>
      <c r="AQ1758" s="2">
        <f t="shared" si="843"/>
        <v>0</v>
      </c>
      <c r="AR1758" s="2">
        <f t="shared" si="843"/>
        <v>0</v>
      </c>
      <c r="AS1758" s="2">
        <f t="shared" si="843"/>
        <v>0</v>
      </c>
      <c r="AT1758" s="2">
        <f t="shared" si="843"/>
        <v>0</v>
      </c>
      <c r="AU1758" s="2">
        <f t="shared" si="843"/>
        <v>0</v>
      </c>
      <c r="AV1758" s="2">
        <f t="shared" si="843"/>
        <v>0</v>
      </c>
      <c r="AW1758" s="2">
        <f t="shared" si="843"/>
        <v>0</v>
      </c>
      <c r="AX1758" s="2">
        <f t="shared" si="843"/>
        <v>0</v>
      </c>
      <c r="AY1758" s="2">
        <f t="shared" si="843"/>
        <v>0</v>
      </c>
      <c r="AZ1758" s="2">
        <f t="shared" si="843"/>
        <v>0</v>
      </c>
      <c r="BA1758" s="2">
        <f t="shared" si="843"/>
        <v>0</v>
      </c>
      <c r="BB1758" s="2">
        <f t="shared" si="843"/>
        <v>0</v>
      </c>
      <c r="BC1758" s="2">
        <f t="shared" si="843"/>
        <v>0</v>
      </c>
      <c r="BD1758" s="2">
        <f t="shared" si="843"/>
        <v>0</v>
      </c>
      <c r="BE1758" s="2">
        <f t="shared" si="843"/>
        <v>0</v>
      </c>
      <c r="BF1758" s="2">
        <f t="shared" si="843"/>
        <v>0</v>
      </c>
      <c r="BG1758" s="2">
        <f t="shared" si="843"/>
        <v>0</v>
      </c>
      <c r="BH1758" s="2">
        <f t="shared" si="843"/>
        <v>0</v>
      </c>
      <c r="BI1758" s="2">
        <f t="shared" si="843"/>
        <v>0</v>
      </c>
      <c r="BJ1758" s="2">
        <f t="shared" si="843"/>
        <v>0</v>
      </c>
      <c r="BK1758" s="2">
        <f t="shared" si="843"/>
        <v>0</v>
      </c>
      <c r="BL1758" s="2">
        <f t="shared" si="843"/>
        <v>0</v>
      </c>
      <c r="BM1758" s="2">
        <f t="shared" si="843"/>
        <v>0</v>
      </c>
      <c r="BN1758" s="2">
        <f t="shared" si="843"/>
        <v>0</v>
      </c>
      <c r="BO1758" s="2">
        <f t="shared" si="843"/>
        <v>0</v>
      </c>
    </row>
    <row r="1759" spans="1:67" outlineLevel="2">
      <c r="B1759" s="14"/>
      <c r="I1759" s="196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</row>
    <row r="1760" spans="1:67" outlineLevel="1">
      <c r="A1760">
        <f>+A1752+1</f>
        <v>48</v>
      </c>
      <c r="B1760" s="13" t="s">
        <v>577</v>
      </c>
      <c r="C1760" s="159">
        <v>2011</v>
      </c>
      <c r="D1760" s="159">
        <v>1</v>
      </c>
      <c r="E1760" s="194">
        <v>595</v>
      </c>
      <c r="F1760" s="195">
        <v>0</v>
      </c>
      <c r="G1760" s="159">
        <v>15</v>
      </c>
      <c r="H1760" s="59">
        <f>(DATE(C1760,12,31)-DATE(C1760,D1760,1)+1)/365</f>
        <v>1</v>
      </c>
      <c r="I1760" s="177">
        <f>+$C$7</f>
        <v>2.5000000000000001E-2</v>
      </c>
      <c r="J1760" s="2">
        <f>NPV($C$4,M1760:BO1760)+L1760</f>
        <v>6395.1406357045435</v>
      </c>
      <c r="L1760" s="2">
        <f>+L1766</f>
        <v>595</v>
      </c>
      <c r="M1760" s="2">
        <f t="shared" ref="M1760:BO1760" si="844">+M1766</f>
        <v>609.875</v>
      </c>
      <c r="N1760" s="2">
        <f t="shared" si="844"/>
        <v>625.12187499999993</v>
      </c>
      <c r="O1760" s="2">
        <f t="shared" si="844"/>
        <v>640.74992187499993</v>
      </c>
      <c r="P1760" s="2">
        <f t="shared" si="844"/>
        <v>656.7686699218749</v>
      </c>
      <c r="Q1760" s="2">
        <f t="shared" si="844"/>
        <v>673.18788666992168</v>
      </c>
      <c r="R1760" s="2">
        <f t="shared" si="844"/>
        <v>690.0175838366697</v>
      </c>
      <c r="S1760" s="2">
        <f t="shared" si="844"/>
        <v>707.26802343258646</v>
      </c>
      <c r="T1760" s="2">
        <f t="shared" si="844"/>
        <v>724.94972401840107</v>
      </c>
      <c r="U1760" s="2">
        <f t="shared" si="844"/>
        <v>743.07346711886089</v>
      </c>
      <c r="V1760" s="2">
        <f t="shared" si="844"/>
        <v>761.65030379683242</v>
      </c>
      <c r="W1760" s="2">
        <f t="shared" si="844"/>
        <v>780.69156139175323</v>
      </c>
      <c r="X1760" s="2">
        <f t="shared" si="844"/>
        <v>800.20885042654697</v>
      </c>
      <c r="Y1760" s="2">
        <f t="shared" si="844"/>
        <v>820.21407168721066</v>
      </c>
      <c r="Z1760" s="2">
        <f t="shared" si="844"/>
        <v>0</v>
      </c>
      <c r="AA1760" s="2">
        <f t="shared" si="844"/>
        <v>0</v>
      </c>
      <c r="AB1760" s="2">
        <f t="shared" si="844"/>
        <v>0</v>
      </c>
      <c r="AC1760" s="2">
        <f t="shared" si="844"/>
        <v>0</v>
      </c>
      <c r="AD1760" s="2">
        <f t="shared" si="844"/>
        <v>0</v>
      </c>
      <c r="AE1760" s="2">
        <f t="shared" si="844"/>
        <v>0</v>
      </c>
      <c r="AF1760" s="2">
        <f t="shared" si="844"/>
        <v>0</v>
      </c>
      <c r="AG1760" s="2">
        <f t="shared" si="844"/>
        <v>0</v>
      </c>
      <c r="AH1760" s="2">
        <f t="shared" si="844"/>
        <v>0</v>
      </c>
      <c r="AI1760" s="2">
        <f t="shared" si="844"/>
        <v>0</v>
      </c>
      <c r="AJ1760" s="2">
        <f t="shared" si="844"/>
        <v>0</v>
      </c>
      <c r="AK1760" s="2">
        <f t="shared" si="844"/>
        <v>0</v>
      </c>
      <c r="AL1760" s="2">
        <f t="shared" si="844"/>
        <v>0</v>
      </c>
      <c r="AM1760" s="2">
        <f t="shared" si="844"/>
        <v>0</v>
      </c>
      <c r="AN1760" s="2">
        <f t="shared" si="844"/>
        <v>0</v>
      </c>
      <c r="AO1760" s="2">
        <f t="shared" si="844"/>
        <v>0</v>
      </c>
      <c r="AP1760" s="2">
        <f t="shared" si="844"/>
        <v>0</v>
      </c>
      <c r="AQ1760" s="2">
        <f t="shared" si="844"/>
        <v>0</v>
      </c>
      <c r="AR1760" s="2">
        <f t="shared" si="844"/>
        <v>0</v>
      </c>
      <c r="AS1760" s="2">
        <f t="shared" si="844"/>
        <v>0</v>
      </c>
      <c r="AT1760" s="2">
        <f t="shared" si="844"/>
        <v>0</v>
      </c>
      <c r="AU1760" s="2">
        <f t="shared" si="844"/>
        <v>0</v>
      </c>
      <c r="AV1760" s="2">
        <f t="shared" si="844"/>
        <v>0</v>
      </c>
      <c r="AW1760" s="2">
        <f t="shared" si="844"/>
        <v>0</v>
      </c>
      <c r="AX1760" s="2">
        <f t="shared" si="844"/>
        <v>0</v>
      </c>
      <c r="AY1760" s="2">
        <f t="shared" si="844"/>
        <v>0</v>
      </c>
      <c r="AZ1760" s="2">
        <f t="shared" si="844"/>
        <v>0</v>
      </c>
      <c r="BA1760" s="2">
        <f t="shared" si="844"/>
        <v>0</v>
      </c>
      <c r="BB1760" s="2">
        <f t="shared" si="844"/>
        <v>0</v>
      </c>
      <c r="BC1760" s="2">
        <f t="shared" si="844"/>
        <v>0</v>
      </c>
      <c r="BD1760" s="2">
        <f t="shared" si="844"/>
        <v>0</v>
      </c>
      <c r="BE1760" s="2">
        <f t="shared" si="844"/>
        <v>0</v>
      </c>
      <c r="BF1760" s="2">
        <f t="shared" si="844"/>
        <v>0</v>
      </c>
      <c r="BG1760" s="2">
        <f t="shared" si="844"/>
        <v>0</v>
      </c>
      <c r="BH1760" s="2">
        <f t="shared" si="844"/>
        <v>0</v>
      </c>
      <c r="BI1760" s="2">
        <f t="shared" si="844"/>
        <v>0</v>
      </c>
      <c r="BJ1760" s="2">
        <f t="shared" si="844"/>
        <v>0</v>
      </c>
      <c r="BK1760" s="2">
        <f t="shared" si="844"/>
        <v>0</v>
      </c>
      <c r="BL1760" s="2">
        <f t="shared" si="844"/>
        <v>0</v>
      </c>
      <c r="BM1760" s="2">
        <f t="shared" si="844"/>
        <v>0</v>
      </c>
      <c r="BN1760" s="2">
        <f t="shared" si="844"/>
        <v>0</v>
      </c>
      <c r="BO1760" s="2">
        <f t="shared" si="844"/>
        <v>0</v>
      </c>
    </row>
    <row r="1761" spans="1:67" outlineLevel="2">
      <c r="B1761" s="14" t="s">
        <v>324</v>
      </c>
      <c r="L1761" s="2">
        <f t="shared" ref="L1761:BO1761" si="845">IF(OR(L$10&lt;$C1760,L$10&gt;$C1760+$G1760),0,IF(L$10=$C1760,$E1760*(1+$I1760)^(L$10-$E$1382)*$H1760,IF(L$10=$C1760+$G1760,$E1760*(1+$I1760)^(L$10-$E$1382)*(1-$H1760),$E1760*(1+$I1760)^(L$10-$E$1382))))</f>
        <v>595</v>
      </c>
      <c r="M1761" s="2">
        <f t="shared" si="845"/>
        <v>609.875</v>
      </c>
      <c r="N1761" s="2">
        <f t="shared" si="845"/>
        <v>625.12187499999993</v>
      </c>
      <c r="O1761" s="2">
        <f t="shared" si="845"/>
        <v>640.74992187499993</v>
      </c>
      <c r="P1761" s="2">
        <f t="shared" si="845"/>
        <v>656.7686699218749</v>
      </c>
      <c r="Q1761" s="2">
        <f t="shared" si="845"/>
        <v>673.18788666992168</v>
      </c>
      <c r="R1761" s="2">
        <f t="shared" si="845"/>
        <v>690.0175838366697</v>
      </c>
      <c r="S1761" s="2">
        <f t="shared" si="845"/>
        <v>707.26802343258646</v>
      </c>
      <c r="T1761" s="2">
        <f t="shared" si="845"/>
        <v>724.94972401840107</v>
      </c>
      <c r="U1761" s="2">
        <f t="shared" si="845"/>
        <v>743.07346711886089</v>
      </c>
      <c r="V1761" s="2">
        <f t="shared" si="845"/>
        <v>761.65030379683242</v>
      </c>
      <c r="W1761" s="2">
        <f t="shared" si="845"/>
        <v>780.69156139175323</v>
      </c>
      <c r="X1761" s="2">
        <f t="shared" si="845"/>
        <v>800.20885042654697</v>
      </c>
      <c r="Y1761" s="2">
        <f t="shared" si="845"/>
        <v>820.21407168721066</v>
      </c>
      <c r="Z1761" s="2">
        <f t="shared" si="845"/>
        <v>0</v>
      </c>
      <c r="AA1761" s="2">
        <f t="shared" si="845"/>
        <v>0</v>
      </c>
      <c r="AB1761" s="2">
        <f t="shared" si="845"/>
        <v>0</v>
      </c>
      <c r="AC1761" s="2">
        <f t="shared" si="845"/>
        <v>0</v>
      </c>
      <c r="AD1761" s="2">
        <f t="shared" si="845"/>
        <v>0</v>
      </c>
      <c r="AE1761" s="2">
        <f t="shared" si="845"/>
        <v>0</v>
      </c>
      <c r="AF1761" s="2">
        <f t="shared" si="845"/>
        <v>0</v>
      </c>
      <c r="AG1761" s="2">
        <f t="shared" si="845"/>
        <v>0</v>
      </c>
      <c r="AH1761" s="2">
        <f t="shared" si="845"/>
        <v>0</v>
      </c>
      <c r="AI1761" s="2">
        <f t="shared" si="845"/>
        <v>0</v>
      </c>
      <c r="AJ1761" s="2">
        <f t="shared" si="845"/>
        <v>0</v>
      </c>
      <c r="AK1761" s="2">
        <f t="shared" si="845"/>
        <v>0</v>
      </c>
      <c r="AL1761" s="2">
        <f t="shared" si="845"/>
        <v>0</v>
      </c>
      <c r="AM1761" s="2">
        <f t="shared" si="845"/>
        <v>0</v>
      </c>
      <c r="AN1761" s="2">
        <f t="shared" si="845"/>
        <v>0</v>
      </c>
      <c r="AO1761" s="2">
        <f t="shared" si="845"/>
        <v>0</v>
      </c>
      <c r="AP1761" s="2">
        <f t="shared" si="845"/>
        <v>0</v>
      </c>
      <c r="AQ1761" s="2">
        <f t="shared" si="845"/>
        <v>0</v>
      </c>
      <c r="AR1761" s="2">
        <f t="shared" si="845"/>
        <v>0</v>
      </c>
      <c r="AS1761" s="2">
        <f t="shared" si="845"/>
        <v>0</v>
      </c>
      <c r="AT1761" s="2">
        <f t="shared" si="845"/>
        <v>0</v>
      </c>
      <c r="AU1761" s="2">
        <f t="shared" si="845"/>
        <v>0</v>
      </c>
      <c r="AV1761" s="2">
        <f t="shared" si="845"/>
        <v>0</v>
      </c>
      <c r="AW1761" s="2">
        <f t="shared" si="845"/>
        <v>0</v>
      </c>
      <c r="AX1761" s="2">
        <f t="shared" si="845"/>
        <v>0</v>
      </c>
      <c r="AY1761" s="2">
        <f t="shared" si="845"/>
        <v>0</v>
      </c>
      <c r="AZ1761" s="2">
        <f t="shared" si="845"/>
        <v>0</v>
      </c>
      <c r="BA1761" s="2">
        <f t="shared" si="845"/>
        <v>0</v>
      </c>
      <c r="BB1761" s="2">
        <f t="shared" si="845"/>
        <v>0</v>
      </c>
      <c r="BC1761" s="2">
        <f t="shared" si="845"/>
        <v>0</v>
      </c>
      <c r="BD1761" s="2">
        <f t="shared" si="845"/>
        <v>0</v>
      </c>
      <c r="BE1761" s="2">
        <f t="shared" si="845"/>
        <v>0</v>
      </c>
      <c r="BF1761" s="2">
        <f t="shared" si="845"/>
        <v>0</v>
      </c>
      <c r="BG1761" s="2">
        <f t="shared" si="845"/>
        <v>0</v>
      </c>
      <c r="BH1761" s="2">
        <f t="shared" si="845"/>
        <v>0</v>
      </c>
      <c r="BI1761" s="2">
        <f t="shared" si="845"/>
        <v>0</v>
      </c>
      <c r="BJ1761" s="2">
        <f t="shared" si="845"/>
        <v>0</v>
      </c>
      <c r="BK1761" s="2">
        <f t="shared" si="845"/>
        <v>0</v>
      </c>
      <c r="BL1761" s="2">
        <f t="shared" si="845"/>
        <v>0</v>
      </c>
      <c r="BM1761" s="2">
        <f t="shared" si="845"/>
        <v>0</v>
      </c>
      <c r="BN1761" s="2">
        <f t="shared" si="845"/>
        <v>0</v>
      </c>
      <c r="BO1761" s="2">
        <f t="shared" si="845"/>
        <v>0</v>
      </c>
    </row>
    <row r="1762" spans="1:67" outlineLevel="2">
      <c r="B1762" s="14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</row>
    <row r="1763" spans="1:67" outlineLevel="2">
      <c r="B1763" s="15" t="s">
        <v>325</v>
      </c>
      <c r="L1763" s="18">
        <v>1.5072785615921021</v>
      </c>
      <c r="M1763" s="18">
        <v>2.4113454818725586</v>
      </c>
      <c r="N1763" s="18">
        <v>4.1517400741577148</v>
      </c>
      <c r="O1763" s="18">
        <v>5.6495146751403809</v>
      </c>
      <c r="P1763" s="18">
        <v>2.6088438034057617</v>
      </c>
      <c r="Q1763" s="18">
        <v>2.6814250946044922</v>
      </c>
      <c r="R1763" s="18">
        <v>1.8671673536300659</v>
      </c>
      <c r="S1763" s="18">
        <v>1.8779658079147339</v>
      </c>
      <c r="T1763" s="18">
        <v>1.5114912986755371</v>
      </c>
      <c r="U1763" s="18">
        <v>1.4444811344146729</v>
      </c>
      <c r="V1763" s="18">
        <v>1.4514831304550171</v>
      </c>
      <c r="W1763" s="18">
        <v>1.6257455348968506</v>
      </c>
      <c r="X1763" s="18">
        <v>1.9094215631484985</v>
      </c>
      <c r="Y1763" s="18">
        <v>1.8257977962493896</v>
      </c>
      <c r="Z1763" s="18">
        <v>0</v>
      </c>
      <c r="AA1763" s="18">
        <v>0</v>
      </c>
      <c r="AB1763" s="18">
        <v>0</v>
      </c>
      <c r="AC1763" s="18">
        <v>0</v>
      </c>
      <c r="AD1763" s="18">
        <v>0</v>
      </c>
      <c r="AE1763" s="18">
        <v>0</v>
      </c>
      <c r="AF1763" s="18">
        <v>0</v>
      </c>
      <c r="AG1763" s="18">
        <v>0</v>
      </c>
      <c r="AH1763" s="18">
        <v>0</v>
      </c>
      <c r="AI1763" s="18">
        <v>0</v>
      </c>
      <c r="AJ1763" s="18">
        <v>0</v>
      </c>
      <c r="AK1763" s="18">
        <v>0</v>
      </c>
      <c r="AL1763" s="18">
        <v>0</v>
      </c>
      <c r="AM1763" s="18">
        <v>0</v>
      </c>
      <c r="AN1763" s="18">
        <v>0</v>
      </c>
      <c r="AO1763" s="18">
        <v>0</v>
      </c>
      <c r="AP1763" s="18">
        <v>0</v>
      </c>
      <c r="AQ1763" s="18">
        <v>0</v>
      </c>
      <c r="AR1763" s="18">
        <v>0</v>
      </c>
      <c r="AS1763" s="18">
        <v>0</v>
      </c>
      <c r="AT1763" s="18">
        <v>0</v>
      </c>
      <c r="AU1763" s="18">
        <v>0</v>
      </c>
      <c r="AV1763" s="18">
        <v>0</v>
      </c>
      <c r="AW1763" s="18">
        <v>0</v>
      </c>
      <c r="AX1763" s="18">
        <v>0</v>
      </c>
      <c r="AY1763" s="18">
        <v>0</v>
      </c>
      <c r="AZ1763" s="18">
        <v>0</v>
      </c>
      <c r="BA1763" s="18">
        <v>0</v>
      </c>
      <c r="BB1763" s="18">
        <v>0</v>
      </c>
      <c r="BC1763" s="18">
        <v>0</v>
      </c>
      <c r="BD1763" s="18">
        <v>0</v>
      </c>
      <c r="BE1763" s="18">
        <v>0</v>
      </c>
      <c r="BF1763" s="18">
        <v>0</v>
      </c>
      <c r="BG1763" s="18">
        <v>0</v>
      </c>
      <c r="BH1763" s="18">
        <v>0</v>
      </c>
      <c r="BI1763" s="18">
        <v>0</v>
      </c>
      <c r="BJ1763" s="18">
        <v>0</v>
      </c>
      <c r="BK1763" s="18">
        <v>0</v>
      </c>
      <c r="BL1763" s="18">
        <v>0</v>
      </c>
      <c r="BM1763" s="18">
        <v>0</v>
      </c>
      <c r="BN1763" s="18">
        <v>0</v>
      </c>
      <c r="BO1763" s="18">
        <v>0</v>
      </c>
    </row>
    <row r="1764" spans="1:67" outlineLevel="2">
      <c r="B1764" s="14" t="s">
        <v>326</v>
      </c>
      <c r="L1764" s="2">
        <f t="shared" ref="L1764:BO1764" si="846">IF(L$10&lt;$C1760,0,$F1760*L1763*(1+$I1760)^(L$10-$E$1382))</f>
        <v>0</v>
      </c>
      <c r="M1764" s="2">
        <f t="shared" si="846"/>
        <v>0</v>
      </c>
      <c r="N1764" s="2">
        <f t="shared" si="846"/>
        <v>0</v>
      </c>
      <c r="O1764" s="2">
        <f t="shared" si="846"/>
        <v>0</v>
      </c>
      <c r="P1764" s="2">
        <f t="shared" si="846"/>
        <v>0</v>
      </c>
      <c r="Q1764" s="2">
        <f t="shared" si="846"/>
        <v>0</v>
      </c>
      <c r="R1764" s="2">
        <f t="shared" si="846"/>
        <v>0</v>
      </c>
      <c r="S1764" s="2">
        <f t="shared" si="846"/>
        <v>0</v>
      </c>
      <c r="T1764" s="2">
        <f t="shared" si="846"/>
        <v>0</v>
      </c>
      <c r="U1764" s="2">
        <f t="shared" si="846"/>
        <v>0</v>
      </c>
      <c r="V1764" s="2">
        <f t="shared" si="846"/>
        <v>0</v>
      </c>
      <c r="W1764" s="2">
        <f t="shared" si="846"/>
        <v>0</v>
      </c>
      <c r="X1764" s="2">
        <f t="shared" si="846"/>
        <v>0</v>
      </c>
      <c r="Y1764" s="2">
        <f t="shared" si="846"/>
        <v>0</v>
      </c>
      <c r="Z1764" s="2">
        <f t="shared" si="846"/>
        <v>0</v>
      </c>
      <c r="AA1764" s="2">
        <f t="shared" si="846"/>
        <v>0</v>
      </c>
      <c r="AB1764" s="2">
        <f t="shared" si="846"/>
        <v>0</v>
      </c>
      <c r="AC1764" s="2">
        <f t="shared" si="846"/>
        <v>0</v>
      </c>
      <c r="AD1764" s="2">
        <f t="shared" si="846"/>
        <v>0</v>
      </c>
      <c r="AE1764" s="2">
        <f t="shared" si="846"/>
        <v>0</v>
      </c>
      <c r="AF1764" s="2">
        <f t="shared" si="846"/>
        <v>0</v>
      </c>
      <c r="AG1764" s="2">
        <f t="shared" si="846"/>
        <v>0</v>
      </c>
      <c r="AH1764" s="2">
        <f t="shared" si="846"/>
        <v>0</v>
      </c>
      <c r="AI1764" s="2">
        <f t="shared" si="846"/>
        <v>0</v>
      </c>
      <c r="AJ1764" s="2">
        <f t="shared" si="846"/>
        <v>0</v>
      </c>
      <c r="AK1764" s="2">
        <f t="shared" si="846"/>
        <v>0</v>
      </c>
      <c r="AL1764" s="2">
        <f t="shared" si="846"/>
        <v>0</v>
      </c>
      <c r="AM1764" s="2">
        <f t="shared" si="846"/>
        <v>0</v>
      </c>
      <c r="AN1764" s="2">
        <f t="shared" si="846"/>
        <v>0</v>
      </c>
      <c r="AO1764" s="2">
        <f t="shared" si="846"/>
        <v>0</v>
      </c>
      <c r="AP1764" s="2">
        <f t="shared" si="846"/>
        <v>0</v>
      </c>
      <c r="AQ1764" s="2">
        <f t="shared" si="846"/>
        <v>0</v>
      </c>
      <c r="AR1764" s="2">
        <f t="shared" si="846"/>
        <v>0</v>
      </c>
      <c r="AS1764" s="2">
        <f t="shared" si="846"/>
        <v>0</v>
      </c>
      <c r="AT1764" s="2">
        <f t="shared" si="846"/>
        <v>0</v>
      </c>
      <c r="AU1764" s="2">
        <f t="shared" si="846"/>
        <v>0</v>
      </c>
      <c r="AV1764" s="2">
        <f t="shared" si="846"/>
        <v>0</v>
      </c>
      <c r="AW1764" s="2">
        <f t="shared" si="846"/>
        <v>0</v>
      </c>
      <c r="AX1764" s="2">
        <f t="shared" si="846"/>
        <v>0</v>
      </c>
      <c r="AY1764" s="2">
        <f t="shared" si="846"/>
        <v>0</v>
      </c>
      <c r="AZ1764" s="2">
        <f t="shared" si="846"/>
        <v>0</v>
      </c>
      <c r="BA1764" s="2">
        <f t="shared" si="846"/>
        <v>0</v>
      </c>
      <c r="BB1764" s="2">
        <f t="shared" si="846"/>
        <v>0</v>
      </c>
      <c r="BC1764" s="2">
        <f t="shared" si="846"/>
        <v>0</v>
      </c>
      <c r="BD1764" s="2">
        <f t="shared" si="846"/>
        <v>0</v>
      </c>
      <c r="BE1764" s="2">
        <f t="shared" si="846"/>
        <v>0</v>
      </c>
      <c r="BF1764" s="2">
        <f t="shared" si="846"/>
        <v>0</v>
      </c>
      <c r="BG1764" s="2">
        <f t="shared" si="846"/>
        <v>0</v>
      </c>
      <c r="BH1764" s="2">
        <f t="shared" si="846"/>
        <v>0</v>
      </c>
      <c r="BI1764" s="2">
        <f t="shared" si="846"/>
        <v>0</v>
      </c>
      <c r="BJ1764" s="2">
        <f t="shared" si="846"/>
        <v>0</v>
      </c>
      <c r="BK1764" s="2">
        <f t="shared" si="846"/>
        <v>0</v>
      </c>
      <c r="BL1764" s="2">
        <f t="shared" si="846"/>
        <v>0</v>
      </c>
      <c r="BM1764" s="2">
        <f t="shared" si="846"/>
        <v>0</v>
      </c>
      <c r="BN1764" s="2">
        <f t="shared" si="846"/>
        <v>0</v>
      </c>
      <c r="BO1764" s="2">
        <f t="shared" si="846"/>
        <v>0</v>
      </c>
    </row>
    <row r="1765" spans="1:67" outlineLevel="2">
      <c r="B1765" s="14"/>
    </row>
    <row r="1766" spans="1:67" outlineLevel="2">
      <c r="B1766" s="14" t="s">
        <v>17</v>
      </c>
      <c r="I1766" s="196" t="s">
        <v>578</v>
      </c>
      <c r="L1766" s="2">
        <f t="shared" ref="L1766:BO1766" si="847">SUM(L1761,L1764)</f>
        <v>595</v>
      </c>
      <c r="M1766" s="2">
        <f t="shared" si="847"/>
        <v>609.875</v>
      </c>
      <c r="N1766" s="2">
        <f t="shared" si="847"/>
        <v>625.12187499999993</v>
      </c>
      <c r="O1766" s="2">
        <f t="shared" si="847"/>
        <v>640.74992187499993</v>
      </c>
      <c r="P1766" s="2">
        <f t="shared" si="847"/>
        <v>656.7686699218749</v>
      </c>
      <c r="Q1766" s="2">
        <f t="shared" si="847"/>
        <v>673.18788666992168</v>
      </c>
      <c r="R1766" s="2">
        <f t="shared" si="847"/>
        <v>690.0175838366697</v>
      </c>
      <c r="S1766" s="2">
        <f t="shared" si="847"/>
        <v>707.26802343258646</v>
      </c>
      <c r="T1766" s="2">
        <f t="shared" si="847"/>
        <v>724.94972401840107</v>
      </c>
      <c r="U1766" s="2">
        <f t="shared" si="847"/>
        <v>743.07346711886089</v>
      </c>
      <c r="V1766" s="2">
        <f t="shared" si="847"/>
        <v>761.65030379683242</v>
      </c>
      <c r="W1766" s="2">
        <f t="shared" si="847"/>
        <v>780.69156139175323</v>
      </c>
      <c r="X1766" s="2">
        <f t="shared" si="847"/>
        <v>800.20885042654697</v>
      </c>
      <c r="Y1766" s="2">
        <f t="shared" si="847"/>
        <v>820.21407168721066</v>
      </c>
      <c r="Z1766" s="2">
        <f t="shared" si="847"/>
        <v>0</v>
      </c>
      <c r="AA1766" s="2">
        <f t="shared" si="847"/>
        <v>0</v>
      </c>
      <c r="AB1766" s="2">
        <f t="shared" si="847"/>
        <v>0</v>
      </c>
      <c r="AC1766" s="2">
        <f t="shared" si="847"/>
        <v>0</v>
      </c>
      <c r="AD1766" s="2">
        <f t="shared" si="847"/>
        <v>0</v>
      </c>
      <c r="AE1766" s="2">
        <f t="shared" si="847"/>
        <v>0</v>
      </c>
      <c r="AF1766" s="2">
        <f t="shared" si="847"/>
        <v>0</v>
      </c>
      <c r="AG1766" s="2">
        <f t="shared" si="847"/>
        <v>0</v>
      </c>
      <c r="AH1766" s="2">
        <f t="shared" si="847"/>
        <v>0</v>
      </c>
      <c r="AI1766" s="2">
        <f t="shared" si="847"/>
        <v>0</v>
      </c>
      <c r="AJ1766" s="2">
        <f t="shared" si="847"/>
        <v>0</v>
      </c>
      <c r="AK1766" s="2">
        <f t="shared" si="847"/>
        <v>0</v>
      </c>
      <c r="AL1766" s="2">
        <f t="shared" si="847"/>
        <v>0</v>
      </c>
      <c r="AM1766" s="2">
        <f t="shared" si="847"/>
        <v>0</v>
      </c>
      <c r="AN1766" s="2">
        <f t="shared" si="847"/>
        <v>0</v>
      </c>
      <c r="AO1766" s="2">
        <f t="shared" si="847"/>
        <v>0</v>
      </c>
      <c r="AP1766" s="2">
        <f t="shared" si="847"/>
        <v>0</v>
      </c>
      <c r="AQ1766" s="2">
        <f t="shared" si="847"/>
        <v>0</v>
      </c>
      <c r="AR1766" s="2">
        <f t="shared" si="847"/>
        <v>0</v>
      </c>
      <c r="AS1766" s="2">
        <f t="shared" si="847"/>
        <v>0</v>
      </c>
      <c r="AT1766" s="2">
        <f t="shared" si="847"/>
        <v>0</v>
      </c>
      <c r="AU1766" s="2">
        <f t="shared" si="847"/>
        <v>0</v>
      </c>
      <c r="AV1766" s="2">
        <f t="shared" si="847"/>
        <v>0</v>
      </c>
      <c r="AW1766" s="2">
        <f t="shared" si="847"/>
        <v>0</v>
      </c>
      <c r="AX1766" s="2">
        <f t="shared" si="847"/>
        <v>0</v>
      </c>
      <c r="AY1766" s="2">
        <f t="shared" si="847"/>
        <v>0</v>
      </c>
      <c r="AZ1766" s="2">
        <f t="shared" si="847"/>
        <v>0</v>
      </c>
      <c r="BA1766" s="2">
        <f t="shared" si="847"/>
        <v>0</v>
      </c>
      <c r="BB1766" s="2">
        <f t="shared" si="847"/>
        <v>0</v>
      </c>
      <c r="BC1766" s="2">
        <f t="shared" si="847"/>
        <v>0</v>
      </c>
      <c r="BD1766" s="2">
        <f t="shared" si="847"/>
        <v>0</v>
      </c>
      <c r="BE1766" s="2">
        <f t="shared" si="847"/>
        <v>0</v>
      </c>
      <c r="BF1766" s="2">
        <f t="shared" si="847"/>
        <v>0</v>
      </c>
      <c r="BG1766" s="2">
        <f t="shared" si="847"/>
        <v>0</v>
      </c>
      <c r="BH1766" s="2">
        <f t="shared" si="847"/>
        <v>0</v>
      </c>
      <c r="BI1766" s="2">
        <f t="shared" si="847"/>
        <v>0</v>
      </c>
      <c r="BJ1766" s="2">
        <f t="shared" si="847"/>
        <v>0</v>
      </c>
      <c r="BK1766" s="2">
        <f t="shared" si="847"/>
        <v>0</v>
      </c>
      <c r="BL1766" s="2">
        <f t="shared" si="847"/>
        <v>0</v>
      </c>
      <c r="BM1766" s="2">
        <f t="shared" si="847"/>
        <v>0</v>
      </c>
      <c r="BN1766" s="2">
        <f t="shared" si="847"/>
        <v>0</v>
      </c>
      <c r="BO1766" s="2">
        <f t="shared" si="847"/>
        <v>0</v>
      </c>
    </row>
    <row r="1767" spans="1:67" outlineLevel="2">
      <c r="B1767" s="14"/>
      <c r="I1767" s="196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</row>
    <row r="1768" spans="1:67" outlineLevel="1">
      <c r="A1768">
        <f>+A1760+1</f>
        <v>49</v>
      </c>
      <c r="B1768" s="13" t="s">
        <v>579</v>
      </c>
      <c r="C1768" s="159">
        <v>2011</v>
      </c>
      <c r="D1768" s="159">
        <v>1</v>
      </c>
      <c r="E1768" s="194">
        <v>595</v>
      </c>
      <c r="F1768" s="195">
        <v>0</v>
      </c>
      <c r="G1768" s="159">
        <v>18</v>
      </c>
      <c r="H1768" s="59">
        <f>(DATE(C1768,12,31)-DATE(C1768,D1768,1)+1)/365</f>
        <v>1</v>
      </c>
      <c r="I1768" s="177">
        <f>+$C$7</f>
        <v>2.5000000000000001E-2</v>
      </c>
      <c r="J1768" s="2">
        <f>NPV($C$4,M1768:BO1768)+L1768</f>
        <v>7332.717198414065</v>
      </c>
      <c r="L1768" s="2">
        <f>+L1774</f>
        <v>595</v>
      </c>
      <c r="M1768" s="2">
        <f t="shared" ref="M1768:BO1768" si="848">+M1774</f>
        <v>609.875</v>
      </c>
      <c r="N1768" s="2">
        <f t="shared" si="848"/>
        <v>625.12187499999993</v>
      </c>
      <c r="O1768" s="2">
        <f t="shared" si="848"/>
        <v>640.74992187499993</v>
      </c>
      <c r="P1768" s="2">
        <f t="shared" si="848"/>
        <v>656.7686699218749</v>
      </c>
      <c r="Q1768" s="2">
        <f t="shared" si="848"/>
        <v>673.18788666992168</v>
      </c>
      <c r="R1768" s="2">
        <f t="shared" si="848"/>
        <v>690.0175838366697</v>
      </c>
      <c r="S1768" s="2">
        <f t="shared" si="848"/>
        <v>707.26802343258646</v>
      </c>
      <c r="T1768" s="2">
        <f t="shared" si="848"/>
        <v>724.94972401840107</v>
      </c>
      <c r="U1768" s="2">
        <f t="shared" si="848"/>
        <v>743.07346711886089</v>
      </c>
      <c r="V1768" s="2">
        <f t="shared" si="848"/>
        <v>761.65030379683242</v>
      </c>
      <c r="W1768" s="2">
        <f t="shared" si="848"/>
        <v>780.69156139175323</v>
      </c>
      <c r="X1768" s="2">
        <f t="shared" si="848"/>
        <v>800.20885042654697</v>
      </c>
      <c r="Y1768" s="2">
        <f t="shared" si="848"/>
        <v>820.21407168721066</v>
      </c>
      <c r="Z1768" s="2">
        <f t="shared" si="848"/>
        <v>840.7194234793908</v>
      </c>
      <c r="AA1768" s="2">
        <f t="shared" si="848"/>
        <v>861.73740906637579</v>
      </c>
      <c r="AB1768" s="2">
        <f t="shared" si="848"/>
        <v>883.2808442930351</v>
      </c>
      <c r="AC1768" s="2">
        <f t="shared" si="848"/>
        <v>0</v>
      </c>
      <c r="AD1768" s="2">
        <f t="shared" si="848"/>
        <v>0</v>
      </c>
      <c r="AE1768" s="2">
        <f t="shared" si="848"/>
        <v>0</v>
      </c>
      <c r="AF1768" s="2">
        <f t="shared" si="848"/>
        <v>0</v>
      </c>
      <c r="AG1768" s="2">
        <f t="shared" si="848"/>
        <v>0</v>
      </c>
      <c r="AH1768" s="2">
        <f t="shared" si="848"/>
        <v>0</v>
      </c>
      <c r="AI1768" s="2">
        <f t="shared" si="848"/>
        <v>0</v>
      </c>
      <c r="AJ1768" s="2">
        <f t="shared" si="848"/>
        <v>0</v>
      </c>
      <c r="AK1768" s="2">
        <f t="shared" si="848"/>
        <v>0</v>
      </c>
      <c r="AL1768" s="2">
        <f t="shared" si="848"/>
        <v>0</v>
      </c>
      <c r="AM1768" s="2">
        <f t="shared" si="848"/>
        <v>0</v>
      </c>
      <c r="AN1768" s="2">
        <f t="shared" si="848"/>
        <v>0</v>
      </c>
      <c r="AO1768" s="2">
        <f t="shared" si="848"/>
        <v>0</v>
      </c>
      <c r="AP1768" s="2">
        <f t="shared" si="848"/>
        <v>0</v>
      </c>
      <c r="AQ1768" s="2">
        <f t="shared" si="848"/>
        <v>0</v>
      </c>
      <c r="AR1768" s="2">
        <f t="shared" si="848"/>
        <v>0</v>
      </c>
      <c r="AS1768" s="2">
        <f t="shared" si="848"/>
        <v>0</v>
      </c>
      <c r="AT1768" s="2">
        <f t="shared" si="848"/>
        <v>0</v>
      </c>
      <c r="AU1768" s="2">
        <f t="shared" si="848"/>
        <v>0</v>
      </c>
      <c r="AV1768" s="2">
        <f t="shared" si="848"/>
        <v>0</v>
      </c>
      <c r="AW1768" s="2">
        <f t="shared" si="848"/>
        <v>0</v>
      </c>
      <c r="AX1768" s="2">
        <f t="shared" si="848"/>
        <v>0</v>
      </c>
      <c r="AY1768" s="2">
        <f t="shared" si="848"/>
        <v>0</v>
      </c>
      <c r="AZ1768" s="2">
        <f t="shared" si="848"/>
        <v>0</v>
      </c>
      <c r="BA1768" s="2">
        <f t="shared" si="848"/>
        <v>0</v>
      </c>
      <c r="BB1768" s="2">
        <f t="shared" si="848"/>
        <v>0</v>
      </c>
      <c r="BC1768" s="2">
        <f t="shared" si="848"/>
        <v>0</v>
      </c>
      <c r="BD1768" s="2">
        <f t="shared" si="848"/>
        <v>0</v>
      </c>
      <c r="BE1768" s="2">
        <f t="shared" si="848"/>
        <v>0</v>
      </c>
      <c r="BF1768" s="2">
        <f t="shared" si="848"/>
        <v>0</v>
      </c>
      <c r="BG1768" s="2">
        <f t="shared" si="848"/>
        <v>0</v>
      </c>
      <c r="BH1768" s="2">
        <f t="shared" si="848"/>
        <v>0</v>
      </c>
      <c r="BI1768" s="2">
        <f t="shared" si="848"/>
        <v>0</v>
      </c>
      <c r="BJ1768" s="2">
        <f t="shared" si="848"/>
        <v>0</v>
      </c>
      <c r="BK1768" s="2">
        <f t="shared" si="848"/>
        <v>0</v>
      </c>
      <c r="BL1768" s="2">
        <f t="shared" si="848"/>
        <v>0</v>
      </c>
      <c r="BM1768" s="2">
        <f t="shared" si="848"/>
        <v>0</v>
      </c>
      <c r="BN1768" s="2">
        <f t="shared" si="848"/>
        <v>0</v>
      </c>
      <c r="BO1768" s="2">
        <f t="shared" si="848"/>
        <v>0</v>
      </c>
    </row>
    <row r="1769" spans="1:67" outlineLevel="2">
      <c r="B1769" s="14" t="s">
        <v>324</v>
      </c>
      <c r="L1769" s="2">
        <f t="shared" ref="L1769:BO1769" si="849">IF(OR(L$10&lt;$C1768,L$10&gt;$C1768+$G1768),0,IF(L$10=$C1768,$E1768*(1+$I1768)^(L$10-$E$1382)*$H1768,IF(L$10=$C1768+$G1768,$E1768*(1+$I1768)^(L$10-$E$1382)*(1-$H1768),$E1768*(1+$I1768)^(L$10-$E$1382))))</f>
        <v>595</v>
      </c>
      <c r="M1769" s="2">
        <f t="shared" si="849"/>
        <v>609.875</v>
      </c>
      <c r="N1769" s="2">
        <f t="shared" si="849"/>
        <v>625.12187499999993</v>
      </c>
      <c r="O1769" s="2">
        <f t="shared" si="849"/>
        <v>640.74992187499993</v>
      </c>
      <c r="P1769" s="2">
        <f t="shared" si="849"/>
        <v>656.7686699218749</v>
      </c>
      <c r="Q1769" s="2">
        <f t="shared" si="849"/>
        <v>673.18788666992168</v>
      </c>
      <c r="R1769" s="2">
        <f t="shared" si="849"/>
        <v>690.0175838366697</v>
      </c>
      <c r="S1769" s="2">
        <f t="shared" si="849"/>
        <v>707.26802343258646</v>
      </c>
      <c r="T1769" s="2">
        <f t="shared" si="849"/>
        <v>724.94972401840107</v>
      </c>
      <c r="U1769" s="2">
        <f t="shared" si="849"/>
        <v>743.07346711886089</v>
      </c>
      <c r="V1769" s="2">
        <f t="shared" si="849"/>
        <v>761.65030379683242</v>
      </c>
      <c r="W1769" s="2">
        <f t="shared" si="849"/>
        <v>780.69156139175323</v>
      </c>
      <c r="X1769" s="2">
        <f t="shared" si="849"/>
        <v>800.20885042654697</v>
      </c>
      <c r="Y1769" s="2">
        <f t="shared" si="849"/>
        <v>820.21407168721066</v>
      </c>
      <c r="Z1769" s="2">
        <f t="shared" si="849"/>
        <v>840.7194234793908</v>
      </c>
      <c r="AA1769" s="2">
        <f t="shared" si="849"/>
        <v>861.73740906637579</v>
      </c>
      <c r="AB1769" s="2">
        <f t="shared" si="849"/>
        <v>883.2808442930351</v>
      </c>
      <c r="AC1769" s="2">
        <f t="shared" si="849"/>
        <v>0</v>
      </c>
      <c r="AD1769" s="2">
        <f t="shared" si="849"/>
        <v>0</v>
      </c>
      <c r="AE1769" s="2">
        <f t="shared" si="849"/>
        <v>0</v>
      </c>
      <c r="AF1769" s="2">
        <f t="shared" si="849"/>
        <v>0</v>
      </c>
      <c r="AG1769" s="2">
        <f t="shared" si="849"/>
        <v>0</v>
      </c>
      <c r="AH1769" s="2">
        <f t="shared" si="849"/>
        <v>0</v>
      </c>
      <c r="AI1769" s="2">
        <f t="shared" si="849"/>
        <v>0</v>
      </c>
      <c r="AJ1769" s="2">
        <f t="shared" si="849"/>
        <v>0</v>
      </c>
      <c r="AK1769" s="2">
        <f t="shared" si="849"/>
        <v>0</v>
      </c>
      <c r="AL1769" s="2">
        <f t="shared" si="849"/>
        <v>0</v>
      </c>
      <c r="AM1769" s="2">
        <f t="shared" si="849"/>
        <v>0</v>
      </c>
      <c r="AN1769" s="2">
        <f t="shared" si="849"/>
        <v>0</v>
      </c>
      <c r="AO1769" s="2">
        <f t="shared" si="849"/>
        <v>0</v>
      </c>
      <c r="AP1769" s="2">
        <f t="shared" si="849"/>
        <v>0</v>
      </c>
      <c r="AQ1769" s="2">
        <f t="shared" si="849"/>
        <v>0</v>
      </c>
      <c r="AR1769" s="2">
        <f t="shared" si="849"/>
        <v>0</v>
      </c>
      <c r="AS1769" s="2">
        <f t="shared" si="849"/>
        <v>0</v>
      </c>
      <c r="AT1769" s="2">
        <f t="shared" si="849"/>
        <v>0</v>
      </c>
      <c r="AU1769" s="2">
        <f t="shared" si="849"/>
        <v>0</v>
      </c>
      <c r="AV1769" s="2">
        <f t="shared" si="849"/>
        <v>0</v>
      </c>
      <c r="AW1769" s="2">
        <f t="shared" si="849"/>
        <v>0</v>
      </c>
      <c r="AX1769" s="2">
        <f t="shared" si="849"/>
        <v>0</v>
      </c>
      <c r="AY1769" s="2">
        <f t="shared" si="849"/>
        <v>0</v>
      </c>
      <c r="AZ1769" s="2">
        <f t="shared" si="849"/>
        <v>0</v>
      </c>
      <c r="BA1769" s="2">
        <f t="shared" si="849"/>
        <v>0</v>
      </c>
      <c r="BB1769" s="2">
        <f t="shared" si="849"/>
        <v>0</v>
      </c>
      <c r="BC1769" s="2">
        <f t="shared" si="849"/>
        <v>0</v>
      </c>
      <c r="BD1769" s="2">
        <f t="shared" si="849"/>
        <v>0</v>
      </c>
      <c r="BE1769" s="2">
        <f t="shared" si="849"/>
        <v>0</v>
      </c>
      <c r="BF1769" s="2">
        <f t="shared" si="849"/>
        <v>0</v>
      </c>
      <c r="BG1769" s="2">
        <f t="shared" si="849"/>
        <v>0</v>
      </c>
      <c r="BH1769" s="2">
        <f t="shared" si="849"/>
        <v>0</v>
      </c>
      <c r="BI1769" s="2">
        <f t="shared" si="849"/>
        <v>0</v>
      </c>
      <c r="BJ1769" s="2">
        <f t="shared" si="849"/>
        <v>0</v>
      </c>
      <c r="BK1769" s="2">
        <f t="shared" si="849"/>
        <v>0</v>
      </c>
      <c r="BL1769" s="2">
        <f t="shared" si="849"/>
        <v>0</v>
      </c>
      <c r="BM1769" s="2">
        <f t="shared" si="849"/>
        <v>0</v>
      </c>
      <c r="BN1769" s="2">
        <f t="shared" si="849"/>
        <v>0</v>
      </c>
      <c r="BO1769" s="2">
        <f t="shared" si="849"/>
        <v>0</v>
      </c>
    </row>
    <row r="1770" spans="1:67" outlineLevel="2">
      <c r="B1770" s="14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</row>
    <row r="1771" spans="1:67" outlineLevel="2">
      <c r="B1771" s="15" t="s">
        <v>325</v>
      </c>
      <c r="L1771" s="18">
        <v>2.337242603302002</v>
      </c>
      <c r="M1771" s="18">
        <v>3.556107759475708</v>
      </c>
      <c r="N1771" s="18">
        <v>6.2093052864074707</v>
      </c>
      <c r="O1771" s="18">
        <v>8.5190095901489258</v>
      </c>
      <c r="P1771" s="18">
        <v>4.1350784301757813</v>
      </c>
      <c r="Q1771" s="18">
        <v>4.3003458976745605</v>
      </c>
      <c r="R1771" s="18">
        <v>3.0903599262237549</v>
      </c>
      <c r="S1771" s="18">
        <v>3.1132662296295166</v>
      </c>
      <c r="T1771" s="18">
        <v>2.4354138374328613</v>
      </c>
      <c r="U1771" s="18">
        <v>2.2936022281646729</v>
      </c>
      <c r="V1771" s="18">
        <v>2.2428240776062012</v>
      </c>
      <c r="W1771" s="18">
        <v>2.6169278621673584</v>
      </c>
      <c r="X1771" s="18">
        <v>3.0536682605743408</v>
      </c>
      <c r="Y1771" s="18">
        <v>2.9508399963378906</v>
      </c>
      <c r="Z1771" s="18">
        <v>0.47572967410087585</v>
      </c>
      <c r="AA1771" s="18">
        <v>0.55123841762542725</v>
      </c>
      <c r="AB1771" s="18">
        <v>0.55567854642868042</v>
      </c>
      <c r="AC1771" s="18">
        <v>0</v>
      </c>
      <c r="AD1771" s="18">
        <v>0</v>
      </c>
      <c r="AE1771" s="18">
        <v>0</v>
      </c>
      <c r="AF1771" s="18">
        <v>0</v>
      </c>
      <c r="AG1771" s="18">
        <v>0</v>
      </c>
      <c r="AH1771" s="18">
        <v>0</v>
      </c>
      <c r="AI1771" s="18">
        <v>0</v>
      </c>
      <c r="AJ1771" s="18">
        <v>0</v>
      </c>
      <c r="AK1771" s="18">
        <v>0</v>
      </c>
      <c r="AL1771" s="18">
        <v>0</v>
      </c>
      <c r="AM1771" s="18">
        <v>0</v>
      </c>
      <c r="AN1771" s="18">
        <v>0</v>
      </c>
      <c r="AO1771" s="18">
        <v>0</v>
      </c>
      <c r="AP1771" s="18">
        <v>0</v>
      </c>
      <c r="AQ1771" s="18">
        <v>0</v>
      </c>
      <c r="AR1771" s="18">
        <v>0</v>
      </c>
      <c r="AS1771" s="18">
        <v>0</v>
      </c>
      <c r="AT1771" s="18">
        <v>0</v>
      </c>
      <c r="AU1771" s="18">
        <v>0</v>
      </c>
      <c r="AV1771" s="18">
        <v>0</v>
      </c>
      <c r="AW1771" s="18">
        <v>0</v>
      </c>
      <c r="AX1771" s="18">
        <v>0</v>
      </c>
      <c r="AY1771" s="18">
        <v>0</v>
      </c>
      <c r="AZ1771" s="18">
        <v>0</v>
      </c>
      <c r="BA1771" s="18">
        <v>0</v>
      </c>
      <c r="BB1771" s="18">
        <v>0</v>
      </c>
      <c r="BC1771" s="18">
        <v>0</v>
      </c>
      <c r="BD1771" s="18">
        <v>0</v>
      </c>
      <c r="BE1771" s="18">
        <v>0</v>
      </c>
      <c r="BF1771" s="18">
        <v>0</v>
      </c>
      <c r="BG1771" s="18">
        <v>0</v>
      </c>
      <c r="BH1771" s="18">
        <v>0</v>
      </c>
      <c r="BI1771" s="18">
        <v>0</v>
      </c>
      <c r="BJ1771" s="18">
        <v>0</v>
      </c>
      <c r="BK1771" s="18">
        <v>0</v>
      </c>
      <c r="BL1771" s="18">
        <v>0</v>
      </c>
      <c r="BM1771" s="18">
        <v>0</v>
      </c>
      <c r="BN1771" s="18">
        <v>0</v>
      </c>
      <c r="BO1771" s="18">
        <v>0</v>
      </c>
    </row>
    <row r="1772" spans="1:67" outlineLevel="2">
      <c r="B1772" s="14" t="s">
        <v>326</v>
      </c>
      <c r="L1772" s="2">
        <f t="shared" ref="L1772:BO1772" si="850">IF(L$10&lt;$C1768,0,$F1768*L1771*(1+$I1768)^(L$10-$E$1382))</f>
        <v>0</v>
      </c>
      <c r="M1772" s="2">
        <f t="shared" si="850"/>
        <v>0</v>
      </c>
      <c r="N1772" s="2">
        <f t="shared" si="850"/>
        <v>0</v>
      </c>
      <c r="O1772" s="2">
        <f t="shared" si="850"/>
        <v>0</v>
      </c>
      <c r="P1772" s="2">
        <f t="shared" si="850"/>
        <v>0</v>
      </c>
      <c r="Q1772" s="2">
        <f t="shared" si="850"/>
        <v>0</v>
      </c>
      <c r="R1772" s="2">
        <f t="shared" si="850"/>
        <v>0</v>
      </c>
      <c r="S1772" s="2">
        <f t="shared" si="850"/>
        <v>0</v>
      </c>
      <c r="T1772" s="2">
        <f t="shared" si="850"/>
        <v>0</v>
      </c>
      <c r="U1772" s="2">
        <f t="shared" si="850"/>
        <v>0</v>
      </c>
      <c r="V1772" s="2">
        <f t="shared" si="850"/>
        <v>0</v>
      </c>
      <c r="W1772" s="2">
        <f t="shared" si="850"/>
        <v>0</v>
      </c>
      <c r="X1772" s="2">
        <f t="shared" si="850"/>
        <v>0</v>
      </c>
      <c r="Y1772" s="2">
        <f t="shared" si="850"/>
        <v>0</v>
      </c>
      <c r="Z1772" s="2">
        <f t="shared" si="850"/>
        <v>0</v>
      </c>
      <c r="AA1772" s="2">
        <f t="shared" si="850"/>
        <v>0</v>
      </c>
      <c r="AB1772" s="2">
        <f t="shared" si="850"/>
        <v>0</v>
      </c>
      <c r="AC1772" s="2">
        <f t="shared" si="850"/>
        <v>0</v>
      </c>
      <c r="AD1772" s="2">
        <f t="shared" si="850"/>
        <v>0</v>
      </c>
      <c r="AE1772" s="2">
        <f t="shared" si="850"/>
        <v>0</v>
      </c>
      <c r="AF1772" s="2">
        <f t="shared" si="850"/>
        <v>0</v>
      </c>
      <c r="AG1772" s="2">
        <f t="shared" si="850"/>
        <v>0</v>
      </c>
      <c r="AH1772" s="2">
        <f t="shared" si="850"/>
        <v>0</v>
      </c>
      <c r="AI1772" s="2">
        <f t="shared" si="850"/>
        <v>0</v>
      </c>
      <c r="AJ1772" s="2">
        <f t="shared" si="850"/>
        <v>0</v>
      </c>
      <c r="AK1772" s="2">
        <f t="shared" si="850"/>
        <v>0</v>
      </c>
      <c r="AL1772" s="2">
        <f t="shared" si="850"/>
        <v>0</v>
      </c>
      <c r="AM1772" s="2">
        <f t="shared" si="850"/>
        <v>0</v>
      </c>
      <c r="AN1772" s="2">
        <f t="shared" si="850"/>
        <v>0</v>
      </c>
      <c r="AO1772" s="2">
        <f t="shared" si="850"/>
        <v>0</v>
      </c>
      <c r="AP1772" s="2">
        <f t="shared" si="850"/>
        <v>0</v>
      </c>
      <c r="AQ1772" s="2">
        <f t="shared" si="850"/>
        <v>0</v>
      </c>
      <c r="AR1772" s="2">
        <f t="shared" si="850"/>
        <v>0</v>
      </c>
      <c r="AS1772" s="2">
        <f t="shared" si="850"/>
        <v>0</v>
      </c>
      <c r="AT1772" s="2">
        <f t="shared" si="850"/>
        <v>0</v>
      </c>
      <c r="AU1772" s="2">
        <f t="shared" si="850"/>
        <v>0</v>
      </c>
      <c r="AV1772" s="2">
        <f t="shared" si="850"/>
        <v>0</v>
      </c>
      <c r="AW1772" s="2">
        <f t="shared" si="850"/>
        <v>0</v>
      </c>
      <c r="AX1772" s="2">
        <f t="shared" si="850"/>
        <v>0</v>
      </c>
      <c r="AY1772" s="2">
        <f t="shared" si="850"/>
        <v>0</v>
      </c>
      <c r="AZ1772" s="2">
        <f t="shared" si="850"/>
        <v>0</v>
      </c>
      <c r="BA1772" s="2">
        <f t="shared" si="850"/>
        <v>0</v>
      </c>
      <c r="BB1772" s="2">
        <f t="shared" si="850"/>
        <v>0</v>
      </c>
      <c r="BC1772" s="2">
        <f t="shared" si="850"/>
        <v>0</v>
      </c>
      <c r="BD1772" s="2">
        <f t="shared" si="850"/>
        <v>0</v>
      </c>
      <c r="BE1772" s="2">
        <f t="shared" si="850"/>
        <v>0</v>
      </c>
      <c r="BF1772" s="2">
        <f t="shared" si="850"/>
        <v>0</v>
      </c>
      <c r="BG1772" s="2">
        <f t="shared" si="850"/>
        <v>0</v>
      </c>
      <c r="BH1772" s="2">
        <f t="shared" si="850"/>
        <v>0</v>
      </c>
      <c r="BI1772" s="2">
        <f t="shared" si="850"/>
        <v>0</v>
      </c>
      <c r="BJ1772" s="2">
        <f t="shared" si="850"/>
        <v>0</v>
      </c>
      <c r="BK1772" s="2">
        <f t="shared" si="850"/>
        <v>0</v>
      </c>
      <c r="BL1772" s="2">
        <f t="shared" si="850"/>
        <v>0</v>
      </c>
      <c r="BM1772" s="2">
        <f t="shared" si="850"/>
        <v>0</v>
      </c>
      <c r="BN1772" s="2">
        <f t="shared" si="850"/>
        <v>0</v>
      </c>
      <c r="BO1772" s="2">
        <f t="shared" si="850"/>
        <v>0</v>
      </c>
    </row>
    <row r="1773" spans="1:67" outlineLevel="2">
      <c r="B1773" s="14"/>
    </row>
    <row r="1774" spans="1:67" outlineLevel="2">
      <c r="B1774" s="14" t="s">
        <v>17</v>
      </c>
      <c r="I1774" s="196" t="s">
        <v>578</v>
      </c>
      <c r="L1774" s="2">
        <f t="shared" ref="L1774:BO1774" si="851">SUM(L1769,L1772)</f>
        <v>595</v>
      </c>
      <c r="M1774" s="2">
        <f t="shared" si="851"/>
        <v>609.875</v>
      </c>
      <c r="N1774" s="2">
        <f t="shared" si="851"/>
        <v>625.12187499999993</v>
      </c>
      <c r="O1774" s="2">
        <f t="shared" si="851"/>
        <v>640.74992187499993</v>
      </c>
      <c r="P1774" s="2">
        <f t="shared" si="851"/>
        <v>656.7686699218749</v>
      </c>
      <c r="Q1774" s="2">
        <f t="shared" si="851"/>
        <v>673.18788666992168</v>
      </c>
      <c r="R1774" s="2">
        <f t="shared" si="851"/>
        <v>690.0175838366697</v>
      </c>
      <c r="S1774" s="2">
        <f t="shared" si="851"/>
        <v>707.26802343258646</v>
      </c>
      <c r="T1774" s="2">
        <f t="shared" si="851"/>
        <v>724.94972401840107</v>
      </c>
      <c r="U1774" s="2">
        <f t="shared" si="851"/>
        <v>743.07346711886089</v>
      </c>
      <c r="V1774" s="2">
        <f t="shared" si="851"/>
        <v>761.65030379683242</v>
      </c>
      <c r="W1774" s="2">
        <f t="shared" si="851"/>
        <v>780.69156139175323</v>
      </c>
      <c r="X1774" s="2">
        <f t="shared" si="851"/>
        <v>800.20885042654697</v>
      </c>
      <c r="Y1774" s="2">
        <f t="shared" si="851"/>
        <v>820.21407168721066</v>
      </c>
      <c r="Z1774" s="2">
        <f t="shared" si="851"/>
        <v>840.7194234793908</v>
      </c>
      <c r="AA1774" s="2">
        <f t="shared" si="851"/>
        <v>861.73740906637579</v>
      </c>
      <c r="AB1774" s="2">
        <f t="shared" si="851"/>
        <v>883.2808442930351</v>
      </c>
      <c r="AC1774" s="2">
        <f t="shared" si="851"/>
        <v>0</v>
      </c>
      <c r="AD1774" s="2">
        <f t="shared" si="851"/>
        <v>0</v>
      </c>
      <c r="AE1774" s="2">
        <f t="shared" si="851"/>
        <v>0</v>
      </c>
      <c r="AF1774" s="2">
        <f t="shared" si="851"/>
        <v>0</v>
      </c>
      <c r="AG1774" s="2">
        <f t="shared" si="851"/>
        <v>0</v>
      </c>
      <c r="AH1774" s="2">
        <f t="shared" si="851"/>
        <v>0</v>
      </c>
      <c r="AI1774" s="2">
        <f t="shared" si="851"/>
        <v>0</v>
      </c>
      <c r="AJ1774" s="2">
        <f t="shared" si="851"/>
        <v>0</v>
      </c>
      <c r="AK1774" s="2">
        <f t="shared" si="851"/>
        <v>0</v>
      </c>
      <c r="AL1774" s="2">
        <f t="shared" si="851"/>
        <v>0</v>
      </c>
      <c r="AM1774" s="2">
        <f t="shared" si="851"/>
        <v>0</v>
      </c>
      <c r="AN1774" s="2">
        <f t="shared" si="851"/>
        <v>0</v>
      </c>
      <c r="AO1774" s="2">
        <f t="shared" si="851"/>
        <v>0</v>
      </c>
      <c r="AP1774" s="2">
        <f t="shared" si="851"/>
        <v>0</v>
      </c>
      <c r="AQ1774" s="2">
        <f t="shared" si="851"/>
        <v>0</v>
      </c>
      <c r="AR1774" s="2">
        <f t="shared" si="851"/>
        <v>0</v>
      </c>
      <c r="AS1774" s="2">
        <f t="shared" si="851"/>
        <v>0</v>
      </c>
      <c r="AT1774" s="2">
        <f t="shared" si="851"/>
        <v>0</v>
      </c>
      <c r="AU1774" s="2">
        <f t="shared" si="851"/>
        <v>0</v>
      </c>
      <c r="AV1774" s="2">
        <f t="shared" si="851"/>
        <v>0</v>
      </c>
      <c r="AW1774" s="2">
        <f t="shared" si="851"/>
        <v>0</v>
      </c>
      <c r="AX1774" s="2">
        <f t="shared" si="851"/>
        <v>0</v>
      </c>
      <c r="AY1774" s="2">
        <f t="shared" si="851"/>
        <v>0</v>
      </c>
      <c r="AZ1774" s="2">
        <f t="shared" si="851"/>
        <v>0</v>
      </c>
      <c r="BA1774" s="2">
        <f t="shared" si="851"/>
        <v>0</v>
      </c>
      <c r="BB1774" s="2">
        <f t="shared" si="851"/>
        <v>0</v>
      </c>
      <c r="BC1774" s="2">
        <f t="shared" si="851"/>
        <v>0</v>
      </c>
      <c r="BD1774" s="2">
        <f t="shared" si="851"/>
        <v>0</v>
      </c>
      <c r="BE1774" s="2">
        <f t="shared" si="851"/>
        <v>0</v>
      </c>
      <c r="BF1774" s="2">
        <f t="shared" si="851"/>
        <v>0</v>
      </c>
      <c r="BG1774" s="2">
        <f t="shared" si="851"/>
        <v>0</v>
      </c>
      <c r="BH1774" s="2">
        <f t="shared" si="851"/>
        <v>0</v>
      </c>
      <c r="BI1774" s="2">
        <f t="shared" si="851"/>
        <v>0</v>
      </c>
      <c r="BJ1774" s="2">
        <f t="shared" si="851"/>
        <v>0</v>
      </c>
      <c r="BK1774" s="2">
        <f t="shared" si="851"/>
        <v>0</v>
      </c>
      <c r="BL1774" s="2">
        <f t="shared" si="851"/>
        <v>0</v>
      </c>
      <c r="BM1774" s="2">
        <f t="shared" si="851"/>
        <v>0</v>
      </c>
      <c r="BN1774" s="2">
        <f t="shared" si="851"/>
        <v>0</v>
      </c>
      <c r="BO1774" s="2">
        <f t="shared" si="851"/>
        <v>0</v>
      </c>
    </row>
    <row r="1775" spans="1:67" outlineLevel="2">
      <c r="B1775" s="14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</row>
    <row r="1776" spans="1:67" outlineLevel="2">
      <c r="B1776" s="14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</row>
    <row r="1777" spans="2:67" outlineLevel="1">
      <c r="B1777" s="13" t="s">
        <v>327</v>
      </c>
      <c r="J1777" s="2">
        <f>NPV($C$4,M1777:BO1777)+L1777</f>
        <v>752447.78393605468</v>
      </c>
      <c r="L1777" s="2">
        <f>SUM(L1384,L1392,L1400,L1408,L1416,L1424,L1432,L1440,L1448,L1456,L1464,L1472,L1480,L1488,L1496,L1504,L1512,L1520,L1528,L1536,L1544,L1552,L1560,L1568,L1576,L1584,L1592,L1600,L1608,L1616,L1624,L1632,L1640,L1648,L1656,L1664,L1672,L1680,L1688,L1696,L1704,L1712,L1720,L1728,L1736,L1744,L1752,L1760,L1768)</f>
        <v>22834.03696899414</v>
      </c>
      <c r="M1777" s="2">
        <f t="shared" ref="M1777:BO1777" si="852">SUM(M1384,M1392,M1400,M1408,M1416,M1424,M1432,M1440,M1448,M1456,M1464,M1472,M1480,M1488,M1496,M1504,M1512,M1520,M1528,M1536,M1544,M1552,M1560,M1568,M1576,M1584,M1592,M1600,M1608,M1616,M1624,M1632,M1640,M1648,M1656,M1664,M1672,M1680,M1688,M1696,M1704,M1712,M1720,M1728,M1736,M1744,M1752,M1760,M1768)</f>
        <v>23870.304894523619</v>
      </c>
      <c r="N1777" s="2">
        <f t="shared" si="852"/>
        <v>24898.286187281607</v>
      </c>
      <c r="O1777" s="2">
        <f t="shared" si="852"/>
        <v>26226.922268279654</v>
      </c>
      <c r="P1777" s="2">
        <f t="shared" si="852"/>
        <v>28707.117900261004</v>
      </c>
      <c r="Q1777" s="2">
        <f t="shared" si="852"/>
        <v>31136.589008714895</v>
      </c>
      <c r="R1777" s="2">
        <f t="shared" si="852"/>
        <v>33834.169502204233</v>
      </c>
      <c r="S1777" s="2">
        <f t="shared" si="852"/>
        <v>34734.58783355241</v>
      </c>
      <c r="T1777" s="2">
        <f t="shared" si="852"/>
        <v>36605.092184278692</v>
      </c>
      <c r="U1777" s="2">
        <f t="shared" si="852"/>
        <v>39961.654114411438</v>
      </c>
      <c r="V1777" s="2">
        <f t="shared" si="852"/>
        <v>41296.534892344695</v>
      </c>
      <c r="W1777" s="2">
        <f t="shared" si="852"/>
        <v>42683.275500628115</v>
      </c>
      <c r="X1777" s="2">
        <f t="shared" si="852"/>
        <v>43963.951220802177</v>
      </c>
      <c r="Y1777" s="2">
        <f t="shared" si="852"/>
        <v>46219.957830377993</v>
      </c>
      <c r="Z1777" s="2">
        <f t="shared" si="852"/>
        <v>50681.084383787056</v>
      </c>
      <c r="AA1777" s="2">
        <f t="shared" si="852"/>
        <v>52207.812161724949</v>
      </c>
      <c r="AB1777" s="2">
        <f t="shared" si="852"/>
        <v>54906.18620878314</v>
      </c>
      <c r="AC1777" s="2">
        <f t="shared" si="852"/>
        <v>59654.68599395825</v>
      </c>
      <c r="AD1777" s="2">
        <f t="shared" si="852"/>
        <v>63065.586398650405</v>
      </c>
      <c r="AE1777" s="2">
        <f t="shared" si="852"/>
        <v>67621.117684383586</v>
      </c>
      <c r="AF1777" s="2">
        <f t="shared" si="852"/>
        <v>69895.546960586857</v>
      </c>
      <c r="AG1777" s="2">
        <f t="shared" si="852"/>
        <v>66298.312894937029</v>
      </c>
      <c r="AH1777" s="2">
        <f t="shared" si="852"/>
        <v>62357.058000315155</v>
      </c>
      <c r="AI1777" s="2">
        <f t="shared" si="852"/>
        <v>65548.614217669834</v>
      </c>
      <c r="AJ1777" s="2">
        <f t="shared" si="852"/>
        <v>68432.027767500462</v>
      </c>
      <c r="AK1777" s="2">
        <f t="shared" si="852"/>
        <v>72531.956399714792</v>
      </c>
      <c r="AL1777" s="2">
        <f t="shared" si="852"/>
        <v>74949.081030341607</v>
      </c>
      <c r="AM1777" s="2">
        <f t="shared" si="852"/>
        <v>77441.746770260244</v>
      </c>
      <c r="AN1777" s="2">
        <f t="shared" si="852"/>
        <v>80012.212468222933</v>
      </c>
      <c r="AO1777" s="2">
        <f t="shared" si="852"/>
        <v>82662.500104068167</v>
      </c>
      <c r="AP1777" s="2">
        <f t="shared" si="852"/>
        <v>85493.360565635143</v>
      </c>
      <c r="AQ1777" s="2">
        <f t="shared" si="852"/>
        <v>89397.542490009015</v>
      </c>
      <c r="AR1777" s="2">
        <f t="shared" si="852"/>
        <v>92332.357589281863</v>
      </c>
      <c r="AS1777" s="2">
        <f t="shared" si="852"/>
        <v>95357.331241997439</v>
      </c>
      <c r="AT1777" s="2">
        <f t="shared" si="852"/>
        <v>98476.051959753997</v>
      </c>
      <c r="AU1777" s="2">
        <f t="shared" si="852"/>
        <v>101802.02200149457</v>
      </c>
      <c r="AV1777" s="2">
        <f t="shared" si="852"/>
        <v>106345.71174098503</v>
      </c>
      <c r="AW1777" s="2">
        <f t="shared" si="852"/>
        <v>109794.54956828756</v>
      </c>
      <c r="AX1777" s="2">
        <f t="shared" si="852"/>
        <v>113666.12489973784</v>
      </c>
      <c r="AY1777" s="2">
        <f t="shared" si="852"/>
        <v>120823.35642496841</v>
      </c>
      <c r="AZ1777" s="2">
        <f t="shared" si="852"/>
        <v>124697.07600952459</v>
      </c>
      <c r="BA1777" s="2">
        <f t="shared" si="852"/>
        <v>128688.91096645247</v>
      </c>
      <c r="BB1777" s="2">
        <f t="shared" si="852"/>
        <v>132802.42710591559</v>
      </c>
      <c r="BC1777" s="2">
        <f t="shared" si="852"/>
        <v>137041.15989488002</v>
      </c>
      <c r="BD1777" s="2">
        <f t="shared" si="852"/>
        <v>141408.7974052346</v>
      </c>
      <c r="BE1777" s="2">
        <f t="shared" si="852"/>
        <v>146051.26383432891</v>
      </c>
      <c r="BF1777" s="2">
        <f t="shared" si="852"/>
        <v>152262.11542778325</v>
      </c>
      <c r="BG1777" s="2">
        <f t="shared" si="852"/>
        <v>157082.4677213268</v>
      </c>
      <c r="BH1777" s="2">
        <f t="shared" si="852"/>
        <v>162048.74488008925</v>
      </c>
      <c r="BI1777" s="2">
        <f t="shared" si="852"/>
        <v>166861.64531393908</v>
      </c>
      <c r="BJ1777" s="2">
        <f t="shared" si="852"/>
        <v>171974.92453223781</v>
      </c>
      <c r="BK1777" s="2">
        <f t="shared" si="852"/>
        <v>178851.25973393992</v>
      </c>
      <c r="BL1777" s="2">
        <f t="shared" si="852"/>
        <v>184142.96426785568</v>
      </c>
      <c r="BM1777" s="2">
        <f t="shared" si="852"/>
        <v>189586.89229344719</v>
      </c>
      <c r="BN1777" s="2">
        <f t="shared" si="852"/>
        <v>195188.031367866</v>
      </c>
      <c r="BO1777" s="2">
        <f t="shared" si="852"/>
        <v>200768.37272395636</v>
      </c>
    </row>
    <row r="1778" spans="2:67" outlineLevel="1"/>
    <row r="1779" spans="2:67" outlineLevel="1">
      <c r="B1779" s="3" t="s">
        <v>580</v>
      </c>
      <c r="J1779" s="2">
        <f>NPV($C$4,M1779:BO1779)+L1779</f>
        <v>1476578.1683372608</v>
      </c>
      <c r="L1779" s="161">
        <v>68451.42</v>
      </c>
      <c r="M1779" s="161">
        <v>71733.2</v>
      </c>
      <c r="N1779" s="161">
        <v>72852.87</v>
      </c>
      <c r="O1779" s="161">
        <v>76557.55</v>
      </c>
      <c r="P1779" s="161">
        <v>85776.34</v>
      </c>
      <c r="Q1779" s="161">
        <v>88333.6</v>
      </c>
      <c r="R1779" s="161">
        <v>91163.44</v>
      </c>
      <c r="S1779" s="161">
        <v>92198.76</v>
      </c>
      <c r="T1779" s="161">
        <v>94207.52</v>
      </c>
      <c r="U1779" s="161">
        <v>97703.77</v>
      </c>
      <c r="V1779" s="161">
        <v>99181.81</v>
      </c>
      <c r="W1779" s="161">
        <v>97954.59</v>
      </c>
      <c r="X1779" s="161">
        <v>99112.26</v>
      </c>
      <c r="Y1779" s="161">
        <v>101504.1</v>
      </c>
      <c r="Z1779" s="161">
        <v>106103.7</v>
      </c>
      <c r="AA1779" s="161">
        <v>107771.8</v>
      </c>
      <c r="AB1779" s="161">
        <v>107085.1</v>
      </c>
      <c r="AC1779" s="161">
        <v>101801.9</v>
      </c>
      <c r="AD1779" s="161">
        <v>105282.1</v>
      </c>
      <c r="AE1779" s="161">
        <v>109908.4</v>
      </c>
      <c r="AF1779" s="161">
        <v>112254</v>
      </c>
      <c r="AG1779" s="161">
        <v>108731.3</v>
      </c>
      <c r="AH1779" s="161">
        <v>104865.1</v>
      </c>
      <c r="AI1779" s="161">
        <v>105603.3</v>
      </c>
      <c r="AJ1779" s="161">
        <v>101281.1</v>
      </c>
      <c r="AK1779" s="161">
        <v>105390.6</v>
      </c>
      <c r="AL1779" s="161">
        <v>107833</v>
      </c>
      <c r="AM1779" s="161">
        <v>110351.6</v>
      </c>
      <c r="AN1779" s="161">
        <v>112948.4</v>
      </c>
      <c r="AO1779" s="161">
        <v>115625.5</v>
      </c>
      <c r="AP1779" s="161">
        <v>118483.8</v>
      </c>
      <c r="AQ1779" s="161">
        <v>122416</v>
      </c>
      <c r="AR1779" s="161">
        <v>125379.3</v>
      </c>
      <c r="AS1779" s="161">
        <v>128433.4</v>
      </c>
      <c r="AT1779" s="161">
        <v>131581.70000000001</v>
      </c>
      <c r="AU1779" s="161">
        <v>134938</v>
      </c>
      <c r="AV1779" s="161">
        <v>139512.5</v>
      </c>
      <c r="AW1779" s="161">
        <v>142992.79999999999</v>
      </c>
      <c r="AX1779" s="161">
        <v>146896.6</v>
      </c>
      <c r="AY1779" s="161">
        <v>154086.6</v>
      </c>
      <c r="AZ1779" s="161">
        <v>157993.70000000001</v>
      </c>
      <c r="BA1779" s="161">
        <v>162019.6</v>
      </c>
      <c r="BB1779" s="161">
        <v>166167.9</v>
      </c>
      <c r="BC1779" s="161">
        <v>170442.1</v>
      </c>
      <c r="BD1779" s="161">
        <v>174845.9</v>
      </c>
      <c r="BE1779" s="161">
        <v>179525.3</v>
      </c>
      <c r="BF1779" s="161">
        <v>185773.7</v>
      </c>
      <c r="BG1779" s="161">
        <v>190632.5</v>
      </c>
      <c r="BH1779" s="161">
        <v>195637.9</v>
      </c>
      <c r="BI1779" s="161">
        <v>200490.7</v>
      </c>
      <c r="BJ1779" s="161">
        <v>205644.79999999999</v>
      </c>
      <c r="BK1779" s="161">
        <v>212562.7</v>
      </c>
      <c r="BL1779" s="161">
        <v>217896.7</v>
      </c>
      <c r="BM1779" s="161">
        <v>223383.9</v>
      </c>
      <c r="BN1779" s="161">
        <v>229029.1</v>
      </c>
      <c r="BO1779" s="161">
        <v>234654.4</v>
      </c>
    </row>
    <row r="1780" spans="2:67" outlineLevel="1">
      <c r="B1780" s="3" t="s">
        <v>328</v>
      </c>
      <c r="J1780" s="2">
        <f>NPV($C$4,M1780:BO1780)+L1780</f>
        <v>-724129.30350909289</v>
      </c>
      <c r="L1780" s="161">
        <v>-45617.386840820313</v>
      </c>
      <c r="M1780" s="161">
        <v>-47862.892456054688</v>
      </c>
      <c r="N1780" s="161">
        <v>-47954.58935546875</v>
      </c>
      <c r="O1780" s="161">
        <v>-50330.625854492188</v>
      </c>
      <c r="P1780" s="161">
        <v>-57069.226318359375</v>
      </c>
      <c r="Q1780" s="161">
        <v>-57197.010620117188</v>
      </c>
      <c r="R1780" s="161">
        <v>-57329.272338867188</v>
      </c>
      <c r="S1780" s="161">
        <v>-57464.178100585938</v>
      </c>
      <c r="T1780" s="161">
        <v>-57603.804931640625</v>
      </c>
      <c r="U1780" s="161">
        <v>-57742.124755859375</v>
      </c>
      <c r="V1780" s="161">
        <v>-57885.293701171875</v>
      </c>
      <c r="W1780" s="161">
        <v>-55271.331878662109</v>
      </c>
      <c r="X1780" s="161">
        <v>-55148.316284179688</v>
      </c>
      <c r="Y1780" s="161">
        <v>-55284.141723632813</v>
      </c>
      <c r="Z1780" s="161">
        <v>-55422.680053710938</v>
      </c>
      <c r="AA1780" s="161">
        <v>-55563.986938476563</v>
      </c>
      <c r="AB1780" s="161">
        <v>-52180.988525390625</v>
      </c>
      <c r="AC1780" s="161">
        <v>-42147.249755859375</v>
      </c>
      <c r="AD1780" s="161">
        <v>-42216.58544921875</v>
      </c>
      <c r="AE1780" s="161">
        <v>-42287.309814453125</v>
      </c>
      <c r="AF1780" s="161">
        <v>-42359.444702148438</v>
      </c>
      <c r="AG1780" s="161">
        <v>-42433.014526367188</v>
      </c>
      <c r="AH1780" s="161">
        <v>-42508.068115234375</v>
      </c>
      <c r="AI1780" s="161">
        <v>-40054.671508789063</v>
      </c>
      <c r="AJ1780" s="161">
        <v>-32833.833251953125</v>
      </c>
      <c r="AK1780" s="161">
        <v>-32858.66162109375</v>
      </c>
      <c r="AL1780" s="161">
        <v>-32884.002563476563</v>
      </c>
      <c r="AM1780" s="161">
        <v>-32909.83740234375</v>
      </c>
      <c r="AN1780" s="161">
        <v>-32936.176147460938</v>
      </c>
      <c r="AO1780" s="161">
        <v>-32963.057739257813</v>
      </c>
      <c r="AP1780" s="161">
        <v>-32990.470581054688</v>
      </c>
      <c r="AQ1780" s="161">
        <v>-33018.432006835938</v>
      </c>
      <c r="AR1780" s="161">
        <v>-33046.951416015625</v>
      </c>
      <c r="AS1780" s="161">
        <v>-33076.044311523438</v>
      </c>
      <c r="AT1780" s="161">
        <v>-33105.711669921875</v>
      </c>
      <c r="AU1780" s="161">
        <v>-33135.985961914063</v>
      </c>
      <c r="AV1780" s="161">
        <v>-33166.8486328125</v>
      </c>
      <c r="AW1780" s="161">
        <v>-33198.344482421875</v>
      </c>
      <c r="AX1780" s="161">
        <v>-33230.461669921875</v>
      </c>
      <c r="AY1780" s="161">
        <v>-33263.219482421875</v>
      </c>
      <c r="AZ1780" s="161">
        <v>-33296.63671875</v>
      </c>
      <c r="BA1780" s="161">
        <v>-33330.70947265625</v>
      </c>
      <c r="BB1780" s="161">
        <v>-33365.47705078125</v>
      </c>
      <c r="BC1780" s="161">
        <v>-33400.93701171875</v>
      </c>
      <c r="BD1780" s="161">
        <v>-33437.119384765625</v>
      </c>
      <c r="BE1780" s="161">
        <v>-33474.007080078125</v>
      </c>
      <c r="BF1780" s="161">
        <v>-33511.65380859375</v>
      </c>
      <c r="BG1780" s="161">
        <v>-33550.03466796875</v>
      </c>
      <c r="BH1780" s="161">
        <v>-33589.198486328125</v>
      </c>
      <c r="BI1780" s="161">
        <v>-33629.12255859375</v>
      </c>
      <c r="BJ1780" s="161">
        <v>-33669.86328125</v>
      </c>
      <c r="BK1780" s="161">
        <v>-33711.412841796875</v>
      </c>
      <c r="BL1780" s="161">
        <v>-33753.78759765625</v>
      </c>
      <c r="BM1780" s="161">
        <v>-33797.015869140625</v>
      </c>
      <c r="BN1780" s="161">
        <v>-33841.111328125</v>
      </c>
      <c r="BO1780" s="161">
        <v>-33886.08642578125</v>
      </c>
    </row>
    <row r="1781" spans="2:67" outlineLevel="1">
      <c r="B1781" t="s">
        <v>329</v>
      </c>
      <c r="J1781" s="2">
        <f>NPV($C$4,M1781:BO1781)+L1781</f>
        <v>752448.86482816865</v>
      </c>
      <c r="L1781" s="2">
        <f>L1779+L1780</f>
        <v>22834.033159179686</v>
      </c>
      <c r="M1781" s="2">
        <f t="shared" ref="M1781:BO1781" si="853">M1779+M1780</f>
        <v>23870.30754394531</v>
      </c>
      <c r="N1781" s="2">
        <f t="shared" si="853"/>
        <v>24898.280644531245</v>
      </c>
      <c r="O1781" s="2">
        <f t="shared" si="853"/>
        <v>26226.924145507815</v>
      </c>
      <c r="P1781" s="2">
        <f t="shared" si="853"/>
        <v>28707.113681640622</v>
      </c>
      <c r="Q1781" s="2">
        <f t="shared" si="853"/>
        <v>31136.589379882818</v>
      </c>
      <c r="R1781" s="2">
        <f t="shared" si="853"/>
        <v>33834.167661132815</v>
      </c>
      <c r="S1781" s="2">
        <f t="shared" si="853"/>
        <v>34734.581899414057</v>
      </c>
      <c r="T1781" s="2">
        <f t="shared" si="853"/>
        <v>36603.715068359379</v>
      </c>
      <c r="U1781" s="2">
        <f t="shared" si="853"/>
        <v>39961.645244140629</v>
      </c>
      <c r="V1781" s="2">
        <f t="shared" si="853"/>
        <v>41296.516298828123</v>
      </c>
      <c r="W1781" s="2">
        <f t="shared" si="853"/>
        <v>42683.258121337887</v>
      </c>
      <c r="X1781" s="2">
        <f t="shared" si="853"/>
        <v>43963.943715820307</v>
      </c>
      <c r="Y1781" s="2">
        <f t="shared" si="853"/>
        <v>46219.958276367193</v>
      </c>
      <c r="Z1781" s="2">
        <f t="shared" si="853"/>
        <v>50681.01994628906</v>
      </c>
      <c r="AA1781" s="2">
        <f t="shared" si="853"/>
        <v>52207.81306152344</v>
      </c>
      <c r="AB1781" s="2">
        <f t="shared" si="853"/>
        <v>54904.111474609381</v>
      </c>
      <c r="AC1781" s="2">
        <f t="shared" si="853"/>
        <v>59654.650244140619</v>
      </c>
      <c r="AD1781" s="2">
        <f t="shared" si="853"/>
        <v>63065.514550781256</v>
      </c>
      <c r="AE1781" s="2">
        <f t="shared" si="853"/>
        <v>67621.090185546869</v>
      </c>
      <c r="AF1781" s="2">
        <f t="shared" si="853"/>
        <v>69894.555297851563</v>
      </c>
      <c r="AG1781" s="2">
        <f t="shared" si="853"/>
        <v>66298.285473632815</v>
      </c>
      <c r="AH1781" s="2">
        <f t="shared" si="853"/>
        <v>62357.031884765631</v>
      </c>
      <c r="AI1781" s="2">
        <f t="shared" si="853"/>
        <v>65548.62849121094</v>
      </c>
      <c r="AJ1781" s="2">
        <f t="shared" si="853"/>
        <v>68447.266748046881</v>
      </c>
      <c r="AK1781" s="2">
        <f t="shared" si="853"/>
        <v>72531.938378906256</v>
      </c>
      <c r="AL1781" s="2">
        <f t="shared" si="853"/>
        <v>74948.997436523438</v>
      </c>
      <c r="AM1781" s="2">
        <f t="shared" si="853"/>
        <v>77441.762597656256</v>
      </c>
      <c r="AN1781" s="2">
        <f t="shared" si="853"/>
        <v>80012.223852539057</v>
      </c>
      <c r="AO1781" s="2">
        <f t="shared" si="853"/>
        <v>82662.442260742188</v>
      </c>
      <c r="AP1781" s="2">
        <f t="shared" si="853"/>
        <v>85493.329418945315</v>
      </c>
      <c r="AQ1781" s="2">
        <f t="shared" si="853"/>
        <v>89397.567993164063</v>
      </c>
      <c r="AR1781" s="2">
        <f t="shared" si="853"/>
        <v>92332.348583984378</v>
      </c>
      <c r="AS1781" s="2">
        <f t="shared" si="853"/>
        <v>95357.355688476557</v>
      </c>
      <c r="AT1781" s="2">
        <f t="shared" si="853"/>
        <v>98475.988330078137</v>
      </c>
      <c r="AU1781" s="2">
        <f t="shared" si="853"/>
        <v>101802.01403808594</v>
      </c>
      <c r="AV1781" s="2">
        <f t="shared" si="853"/>
        <v>106345.6513671875</v>
      </c>
      <c r="AW1781" s="2">
        <f t="shared" si="853"/>
        <v>109794.45551757811</v>
      </c>
      <c r="AX1781" s="2">
        <f t="shared" si="853"/>
        <v>113666.13833007813</v>
      </c>
      <c r="AY1781" s="2">
        <f t="shared" si="853"/>
        <v>120823.38051757813</v>
      </c>
      <c r="AZ1781" s="2">
        <f t="shared" si="853"/>
        <v>124697.06328125001</v>
      </c>
      <c r="BA1781" s="2">
        <f t="shared" si="853"/>
        <v>128688.89052734376</v>
      </c>
      <c r="BB1781" s="2">
        <f t="shared" si="853"/>
        <v>132802.42294921874</v>
      </c>
      <c r="BC1781" s="2">
        <f t="shared" si="853"/>
        <v>137041.16298828126</v>
      </c>
      <c r="BD1781" s="2">
        <f t="shared" si="853"/>
        <v>141408.78061523437</v>
      </c>
      <c r="BE1781" s="2">
        <f t="shared" si="853"/>
        <v>146051.29291992186</v>
      </c>
      <c r="BF1781" s="2">
        <f t="shared" si="853"/>
        <v>152262.04619140626</v>
      </c>
      <c r="BG1781" s="2">
        <f t="shared" si="853"/>
        <v>157082.46533203125</v>
      </c>
      <c r="BH1781" s="2">
        <f t="shared" si="853"/>
        <v>162048.70151367187</v>
      </c>
      <c r="BI1781" s="2">
        <f t="shared" si="853"/>
        <v>166861.57744140626</v>
      </c>
      <c r="BJ1781" s="2">
        <f t="shared" si="853"/>
        <v>171974.93671874999</v>
      </c>
      <c r="BK1781" s="2">
        <f t="shared" si="853"/>
        <v>178851.28715820314</v>
      </c>
      <c r="BL1781" s="2">
        <f t="shared" si="853"/>
        <v>184142.91240234376</v>
      </c>
      <c r="BM1781" s="2">
        <f t="shared" si="853"/>
        <v>189586.88413085937</v>
      </c>
      <c r="BN1781" s="2">
        <f t="shared" si="853"/>
        <v>195187.98867187501</v>
      </c>
      <c r="BO1781" s="2">
        <f t="shared" si="853"/>
        <v>200768.31357421874</v>
      </c>
    </row>
    <row r="1782" spans="2:67" outlineLevel="1">
      <c r="J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</row>
    <row r="1783" spans="2:67" outlineLevel="1">
      <c r="B1783" t="s">
        <v>330</v>
      </c>
      <c r="J1783" s="2">
        <f>NPV($C$4,M1783:BO1783)+L1783</f>
        <v>-1.0808921136972609</v>
      </c>
      <c r="L1783" s="2">
        <f t="shared" ref="L1783:BO1783" si="854">+L1777-L1781</f>
        <v>3.8098144541436341E-3</v>
      </c>
      <c r="M1783" s="2">
        <f t="shared" si="854"/>
        <v>-2.6494216908758972E-3</v>
      </c>
      <c r="N1783" s="2">
        <f t="shared" si="854"/>
        <v>5.5427503612008877E-3</v>
      </c>
      <c r="O1783" s="2">
        <f t="shared" si="854"/>
        <v>-1.8772281619021669E-3</v>
      </c>
      <c r="P1783" s="2">
        <f t="shared" si="854"/>
        <v>4.2186203827441204E-3</v>
      </c>
      <c r="Q1783" s="2">
        <f t="shared" si="854"/>
        <v>-3.7116792373126373E-4</v>
      </c>
      <c r="R1783" s="2">
        <f t="shared" si="854"/>
        <v>1.8410714183119126E-3</v>
      </c>
      <c r="S1783" s="2">
        <f t="shared" si="854"/>
        <v>5.9341383530409075E-3</v>
      </c>
      <c r="T1783" s="2">
        <f t="shared" si="854"/>
        <v>1.3771159193129279</v>
      </c>
      <c r="U1783" s="2">
        <f t="shared" si="854"/>
        <v>8.8702708089840598E-3</v>
      </c>
      <c r="V1783" s="2">
        <f t="shared" si="854"/>
        <v>1.8593516571854707E-2</v>
      </c>
      <c r="W1783" s="2">
        <f t="shared" si="854"/>
        <v>1.7379290227836464E-2</v>
      </c>
      <c r="X1783" s="2">
        <f t="shared" si="854"/>
        <v>7.5049818697152659E-3</v>
      </c>
      <c r="Y1783" s="2">
        <f t="shared" si="854"/>
        <v>-4.4598920067073777E-4</v>
      </c>
      <c r="Z1783" s="2">
        <f t="shared" si="854"/>
        <v>6.4437497996550519E-2</v>
      </c>
      <c r="AA1783" s="2">
        <f t="shared" si="854"/>
        <v>-8.9979849144583568E-4</v>
      </c>
      <c r="AB1783" s="2">
        <f t="shared" si="854"/>
        <v>2.0747341737587703</v>
      </c>
      <c r="AC1783" s="2">
        <f t="shared" si="854"/>
        <v>3.5749817630858161E-2</v>
      </c>
      <c r="AD1783" s="2">
        <f t="shared" si="854"/>
        <v>7.184786914876895E-2</v>
      </c>
      <c r="AE1783" s="2">
        <f t="shared" si="854"/>
        <v>2.7498836716404185E-2</v>
      </c>
      <c r="AF1783" s="2">
        <f t="shared" si="854"/>
        <v>0.991662735294085</v>
      </c>
      <c r="AG1783" s="2">
        <f t="shared" si="854"/>
        <v>2.7421304213930853E-2</v>
      </c>
      <c r="AH1783" s="2">
        <f t="shared" si="854"/>
        <v>2.6115549524547532E-2</v>
      </c>
      <c r="AI1783" s="2">
        <f t="shared" si="854"/>
        <v>-1.4273541106376797E-2</v>
      </c>
      <c r="AJ1783" s="2">
        <f t="shared" si="854"/>
        <v>-15.238980546419043</v>
      </c>
      <c r="AK1783" s="2">
        <f t="shared" si="854"/>
        <v>1.8020808536675759E-2</v>
      </c>
      <c r="AL1783" s="2">
        <f t="shared" si="854"/>
        <v>8.3593818169902079E-2</v>
      </c>
      <c r="AM1783" s="2">
        <f t="shared" si="854"/>
        <v>-1.5827396011445671E-2</v>
      </c>
      <c r="AN1783" s="2">
        <f t="shared" si="854"/>
        <v>-1.138431612343993E-2</v>
      </c>
      <c r="AO1783" s="2">
        <f t="shared" si="854"/>
        <v>5.7843325979774818E-2</v>
      </c>
      <c r="AP1783" s="2">
        <f t="shared" si="854"/>
        <v>3.1146689827437513E-2</v>
      </c>
      <c r="AQ1783" s="2">
        <f t="shared" si="854"/>
        <v>-2.5503155047772452E-2</v>
      </c>
      <c r="AR1783" s="2">
        <f t="shared" si="854"/>
        <v>9.0052974846912548E-3</v>
      </c>
      <c r="AS1783" s="2">
        <f t="shared" si="854"/>
        <v>-2.4446479117614217E-2</v>
      </c>
      <c r="AT1783" s="2">
        <f t="shared" si="854"/>
        <v>6.3629675860283896E-2</v>
      </c>
      <c r="AU1783" s="2">
        <f t="shared" si="854"/>
        <v>7.9634086287114769E-3</v>
      </c>
      <c r="AV1783" s="2">
        <f t="shared" si="854"/>
        <v>6.0373797532520257E-2</v>
      </c>
      <c r="AW1783" s="2">
        <f t="shared" si="854"/>
        <v>9.4050709449220449E-2</v>
      </c>
      <c r="AX1783" s="2">
        <f t="shared" si="854"/>
        <v>-1.343034028832335E-2</v>
      </c>
      <c r="AY1783" s="2">
        <f t="shared" si="854"/>
        <v>-2.4092609717627056E-2</v>
      </c>
      <c r="AZ1783" s="2">
        <f t="shared" si="854"/>
        <v>1.2728274581604637E-2</v>
      </c>
      <c r="BA1783" s="2">
        <f t="shared" si="854"/>
        <v>2.0439108717255294E-2</v>
      </c>
      <c r="BB1783" s="2">
        <f t="shared" si="854"/>
        <v>4.1566968429833651E-3</v>
      </c>
      <c r="BC1783" s="2">
        <f t="shared" si="854"/>
        <v>-3.0934012320358306E-3</v>
      </c>
      <c r="BD1783" s="2">
        <f t="shared" si="854"/>
        <v>1.679000022704713E-2</v>
      </c>
      <c r="BE1783" s="2">
        <f t="shared" si="854"/>
        <v>-2.9085592948831618E-2</v>
      </c>
      <c r="BF1783" s="2">
        <f t="shared" si="854"/>
        <v>6.9236376992193982E-2</v>
      </c>
      <c r="BG1783" s="2">
        <f t="shared" si="854"/>
        <v>2.3892955505289137E-3</v>
      </c>
      <c r="BH1783" s="2">
        <f t="shared" si="854"/>
        <v>4.3366417376091704E-2</v>
      </c>
      <c r="BI1783" s="2">
        <f t="shared" si="854"/>
        <v>6.7872532818000764E-2</v>
      </c>
      <c r="BJ1783" s="2">
        <f t="shared" si="854"/>
        <v>-1.2186512176413089E-2</v>
      </c>
      <c r="BK1783" s="2">
        <f t="shared" si="854"/>
        <v>-2.7424263214925304E-2</v>
      </c>
      <c r="BL1783" s="2">
        <f t="shared" si="854"/>
        <v>5.1865511923097074E-2</v>
      </c>
      <c r="BM1783" s="2">
        <f t="shared" si="854"/>
        <v>8.1625878228805959E-3</v>
      </c>
      <c r="BN1783" s="2">
        <f t="shared" si="854"/>
        <v>4.2695990996435285E-2</v>
      </c>
      <c r="BO1783" s="2">
        <f t="shared" si="854"/>
        <v>5.9149737615371123E-2</v>
      </c>
    </row>
    <row r="1784" spans="2:67" outlineLevel="1">
      <c r="J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</row>
    <row r="1785" spans="2:67" outlineLevel="1">
      <c r="B1785" s="69" t="s">
        <v>581</v>
      </c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</row>
    <row r="1786" spans="2:67" outlineLevel="1">
      <c r="B1786" s="173" t="s">
        <v>333</v>
      </c>
      <c r="J1786" s="2">
        <f t="shared" ref="J1786:J1793" si="855">NPV($C$4,M1786:BO1786)+L1786</f>
        <v>21688.271780487015</v>
      </c>
      <c r="L1786" s="2">
        <f t="shared" ref="L1786:AA1792" si="856">SUMIF($I$1384:$I$1776,$B1786,L$1384:L$1776)</f>
        <v>0</v>
      </c>
      <c r="M1786" s="2">
        <f t="shared" si="856"/>
        <v>0</v>
      </c>
      <c r="N1786" s="2">
        <f t="shared" si="856"/>
        <v>0</v>
      </c>
      <c r="O1786" s="2">
        <f t="shared" si="856"/>
        <v>0</v>
      </c>
      <c r="P1786" s="2">
        <f t="shared" si="856"/>
        <v>0</v>
      </c>
      <c r="Q1786" s="2">
        <f t="shared" si="856"/>
        <v>115.15255808403786</v>
      </c>
      <c r="R1786" s="2">
        <f t="shared" si="856"/>
        <v>706.25329169165013</v>
      </c>
      <c r="S1786" s="2">
        <f t="shared" si="856"/>
        <v>769.13830274269242</v>
      </c>
      <c r="T1786" s="2">
        <f t="shared" si="856"/>
        <v>1287.8518626679829</v>
      </c>
      <c r="U1786" s="2">
        <f t="shared" si="856"/>
        <v>1360.4599963252354</v>
      </c>
      <c r="V1786" s="2">
        <f t="shared" si="856"/>
        <v>1840.7615745543615</v>
      </c>
      <c r="W1786" s="2">
        <f t="shared" si="856"/>
        <v>1886.7806139182203</v>
      </c>
      <c r="X1786" s="2">
        <f t="shared" si="856"/>
        <v>1933.950129266176</v>
      </c>
      <c r="Y1786" s="2">
        <f t="shared" si="856"/>
        <v>1982.2988824978302</v>
      </c>
      <c r="Z1786" s="2">
        <f t="shared" si="856"/>
        <v>2031.8563545602756</v>
      </c>
      <c r="AA1786" s="2">
        <f t="shared" si="856"/>
        <v>2082.652763424283</v>
      </c>
      <c r="AB1786" s="2">
        <f t="shared" ref="AB1786:AQ1792" si="857">SUMIF($I$1384:$I$1776,$B1786,AB$1384:AB$1776)</f>
        <v>2134.7190825098896</v>
      </c>
      <c r="AC1786" s="2">
        <f t="shared" si="857"/>
        <v>2188.0870595726369</v>
      </c>
      <c r="AD1786" s="2">
        <f t="shared" si="857"/>
        <v>2242.7892360619526</v>
      </c>
      <c r="AE1786" s="2">
        <f t="shared" si="857"/>
        <v>2298.8589669635016</v>
      </c>
      <c r="AF1786" s="2">
        <f t="shared" si="857"/>
        <v>2356.3304411375889</v>
      </c>
      <c r="AG1786" s="2">
        <f t="shared" si="857"/>
        <v>2415.2387021660279</v>
      </c>
      <c r="AH1786" s="2">
        <f t="shared" si="857"/>
        <v>2475.619669720179</v>
      </c>
      <c r="AI1786" s="2">
        <f t="shared" si="857"/>
        <v>2537.5101614631831</v>
      </c>
      <c r="AJ1786" s="2">
        <f t="shared" si="857"/>
        <v>2600.947915499763</v>
      </c>
      <c r="AK1786" s="2">
        <f t="shared" si="857"/>
        <v>2665.9716133872566</v>
      </c>
      <c r="AL1786" s="2">
        <f t="shared" si="857"/>
        <v>2732.6209037219378</v>
      </c>
      <c r="AM1786" s="2">
        <f t="shared" si="857"/>
        <v>2800.9364263149864</v>
      </c>
      <c r="AN1786" s="2">
        <f t="shared" si="857"/>
        <v>2870.9598369728606</v>
      </c>
      <c r="AO1786" s="2">
        <f t="shared" si="857"/>
        <v>2942.7338328971823</v>
      </c>
      <c r="AP1786" s="2">
        <f t="shared" si="857"/>
        <v>3016.3021787196112</v>
      </c>
      <c r="AQ1786" s="2">
        <f t="shared" si="857"/>
        <v>3091.7097331876025</v>
      </c>
      <c r="AR1786" s="2">
        <f t="shared" ref="AR1786:BG1792" si="858">SUMIF($I$1384:$I$1776,$B1786,AR$1384:AR$1776)</f>
        <v>3169.0024765172916</v>
      </c>
      <c r="AS1786" s="2">
        <f t="shared" si="858"/>
        <v>3248.2275384302238</v>
      </c>
      <c r="AT1786" s="2">
        <f t="shared" si="858"/>
        <v>3329.4332268909793</v>
      </c>
      <c r="AU1786" s="2">
        <f t="shared" si="858"/>
        <v>3412.6690575632533</v>
      </c>
      <c r="AV1786" s="2">
        <f t="shared" si="858"/>
        <v>3497.9857840023351</v>
      </c>
      <c r="AW1786" s="2">
        <f t="shared" si="858"/>
        <v>3585.4354286023927</v>
      </c>
      <c r="AX1786" s="2">
        <f t="shared" si="858"/>
        <v>3675.0713143174521</v>
      </c>
      <c r="AY1786" s="2">
        <f t="shared" si="858"/>
        <v>3766.9480971753883</v>
      </c>
      <c r="AZ1786" s="2">
        <f t="shared" si="858"/>
        <v>3861.1217996047726</v>
      </c>
      <c r="BA1786" s="2">
        <f t="shared" si="858"/>
        <v>3957.6498445948919</v>
      </c>
      <c r="BB1786" s="2">
        <f t="shared" si="858"/>
        <v>4056.5910907097641</v>
      </c>
      <c r="BC1786" s="2">
        <f t="shared" si="858"/>
        <v>4158.0058679775084</v>
      </c>
      <c r="BD1786" s="2">
        <f t="shared" si="858"/>
        <v>4261.9560146769454</v>
      </c>
      <c r="BE1786" s="2">
        <f t="shared" si="858"/>
        <v>4368.5049150438699</v>
      </c>
      <c r="BF1786" s="2">
        <f t="shared" si="858"/>
        <v>4477.7175379199643</v>
      </c>
      <c r="BG1786" s="2">
        <f t="shared" si="858"/>
        <v>4589.6604763679652</v>
      </c>
      <c r="BH1786" s="2">
        <f t="shared" ref="BH1786:BO1792" si="859">SUMIF($I$1384:$I$1776,$B1786,BH$1384:BH$1776)</f>
        <v>4704.4019882771636</v>
      </c>
      <c r="BI1786" s="2">
        <f t="shared" si="859"/>
        <v>4822.0120379840919</v>
      </c>
      <c r="BJ1786" s="2">
        <f t="shared" si="859"/>
        <v>4942.5623389336943</v>
      </c>
      <c r="BK1786" s="2">
        <f t="shared" si="859"/>
        <v>5066.1263974070371</v>
      </c>
      <c r="BL1786" s="2">
        <f t="shared" si="859"/>
        <v>5192.7795573422118</v>
      </c>
      <c r="BM1786" s="2">
        <f t="shared" si="859"/>
        <v>5322.5990462757673</v>
      </c>
      <c r="BN1786" s="2">
        <f t="shared" si="859"/>
        <v>5455.6640224326611</v>
      </c>
      <c r="BO1786" s="2">
        <f t="shared" si="859"/>
        <v>5592.0556229934773</v>
      </c>
    </row>
    <row r="1787" spans="2:67" outlineLevel="1">
      <c r="B1787" s="173" t="s">
        <v>336</v>
      </c>
      <c r="J1787" s="2">
        <f t="shared" si="855"/>
        <v>331178.13485664251</v>
      </c>
      <c r="L1787" s="2">
        <f t="shared" si="856"/>
        <v>21644.03696899414</v>
      </c>
      <c r="M1787" s="2">
        <f t="shared" si="856"/>
        <v>22650.554894523619</v>
      </c>
      <c r="N1787" s="2">
        <f t="shared" si="856"/>
        <v>23648.042437281605</v>
      </c>
      <c r="O1787" s="2">
        <f t="shared" si="856"/>
        <v>24505.251566276143</v>
      </c>
      <c r="P1787" s="2">
        <f t="shared" si="856"/>
        <v>25173.534808729877</v>
      </c>
      <c r="Q1787" s="2">
        <f t="shared" si="856"/>
        <v>25802.113834091251</v>
      </c>
      <c r="R1787" s="2">
        <f t="shared" si="856"/>
        <v>26202.659449044761</v>
      </c>
      <c r="S1787" s="2">
        <f t="shared" si="856"/>
        <v>26862.41098157112</v>
      </c>
      <c r="T1787" s="2">
        <f t="shared" si="856"/>
        <v>27328.141187331967</v>
      </c>
      <c r="U1787" s="2">
        <f t="shared" si="856"/>
        <v>27946.137451127244</v>
      </c>
      <c r="V1787" s="2">
        <f t="shared" si="856"/>
        <v>28581.081429663886</v>
      </c>
      <c r="W1787" s="2">
        <f t="shared" si="856"/>
        <v>29504.663234995463</v>
      </c>
      <c r="X1787" s="2">
        <f t="shared" si="856"/>
        <v>30365.615271534793</v>
      </c>
      <c r="Y1787" s="2">
        <f t="shared" si="856"/>
        <v>31146.467320072283</v>
      </c>
      <c r="Z1787" s="2">
        <f t="shared" si="856"/>
        <v>31819.308492471493</v>
      </c>
      <c r="AA1787" s="2">
        <f t="shared" si="856"/>
        <v>32754.74606253385</v>
      </c>
      <c r="AB1787" s="2">
        <f t="shared" si="857"/>
        <v>33668.002748627616</v>
      </c>
      <c r="AC1787" s="2">
        <f t="shared" si="857"/>
        <v>34573.733166665261</v>
      </c>
      <c r="AD1787" s="2">
        <f t="shared" si="857"/>
        <v>35444.345692740761</v>
      </c>
      <c r="AE1787" s="2">
        <f t="shared" si="857"/>
        <v>36210.015787641969</v>
      </c>
      <c r="AF1787" s="2">
        <f t="shared" si="857"/>
        <v>37233.276149941579</v>
      </c>
      <c r="AG1787" s="2">
        <f t="shared" si="857"/>
        <v>25278.824153757359</v>
      </c>
      <c r="AH1787" s="2">
        <f t="shared" si="857"/>
        <v>12895.067094377897</v>
      </c>
      <c r="AI1787" s="2">
        <f t="shared" si="857"/>
        <v>13226.438374948229</v>
      </c>
      <c r="AJ1787" s="2">
        <f t="shared" si="857"/>
        <v>6941.5084513228785</v>
      </c>
      <c r="AK1787" s="2">
        <f t="shared" si="857"/>
        <v>0</v>
      </c>
      <c r="AL1787" s="2">
        <f t="shared" si="857"/>
        <v>0</v>
      </c>
      <c r="AM1787" s="2">
        <f t="shared" si="857"/>
        <v>0</v>
      </c>
      <c r="AN1787" s="2">
        <f t="shared" si="857"/>
        <v>0</v>
      </c>
      <c r="AO1787" s="2">
        <f t="shared" si="857"/>
        <v>0</v>
      </c>
      <c r="AP1787" s="2">
        <f t="shared" si="857"/>
        <v>0</v>
      </c>
      <c r="AQ1787" s="2">
        <f t="shared" si="857"/>
        <v>0</v>
      </c>
      <c r="AR1787" s="2">
        <f t="shared" si="858"/>
        <v>0</v>
      </c>
      <c r="AS1787" s="2">
        <f t="shared" si="858"/>
        <v>0</v>
      </c>
      <c r="AT1787" s="2">
        <f t="shared" si="858"/>
        <v>0</v>
      </c>
      <c r="AU1787" s="2">
        <f t="shared" si="858"/>
        <v>0</v>
      </c>
      <c r="AV1787" s="2">
        <f t="shared" si="858"/>
        <v>0</v>
      </c>
      <c r="AW1787" s="2">
        <f t="shared" si="858"/>
        <v>0</v>
      </c>
      <c r="AX1787" s="2">
        <f t="shared" si="858"/>
        <v>0</v>
      </c>
      <c r="AY1787" s="2">
        <f t="shared" si="858"/>
        <v>0</v>
      </c>
      <c r="AZ1787" s="2">
        <f t="shared" si="858"/>
        <v>0</v>
      </c>
      <c r="BA1787" s="2">
        <f t="shared" si="858"/>
        <v>0</v>
      </c>
      <c r="BB1787" s="2">
        <f t="shared" si="858"/>
        <v>0</v>
      </c>
      <c r="BC1787" s="2">
        <f t="shared" si="858"/>
        <v>0</v>
      </c>
      <c r="BD1787" s="2">
        <f t="shared" si="858"/>
        <v>0</v>
      </c>
      <c r="BE1787" s="2">
        <f t="shared" si="858"/>
        <v>0</v>
      </c>
      <c r="BF1787" s="2">
        <f t="shared" si="858"/>
        <v>0</v>
      </c>
      <c r="BG1787" s="2">
        <f t="shared" si="858"/>
        <v>0</v>
      </c>
      <c r="BH1787" s="2">
        <f t="shared" si="859"/>
        <v>0</v>
      </c>
      <c r="BI1787" s="2">
        <f t="shared" si="859"/>
        <v>0</v>
      </c>
      <c r="BJ1787" s="2">
        <f t="shared" si="859"/>
        <v>0</v>
      </c>
      <c r="BK1787" s="2">
        <f t="shared" si="859"/>
        <v>0</v>
      </c>
      <c r="BL1787" s="2">
        <f t="shared" si="859"/>
        <v>0</v>
      </c>
      <c r="BM1787" s="2">
        <f t="shared" si="859"/>
        <v>0</v>
      </c>
      <c r="BN1787" s="2">
        <f t="shared" si="859"/>
        <v>0</v>
      </c>
      <c r="BO1787" s="2">
        <f t="shared" si="859"/>
        <v>0</v>
      </c>
    </row>
    <row r="1788" spans="2:67" outlineLevel="1">
      <c r="B1788" s="173" t="s">
        <v>569</v>
      </c>
      <c r="J1788" s="2">
        <f t="shared" si="855"/>
        <v>27328.57074280841</v>
      </c>
      <c r="L1788" s="2">
        <f t="shared" si="856"/>
        <v>0</v>
      </c>
      <c r="M1788" s="2">
        <f t="shared" si="856"/>
        <v>0</v>
      </c>
      <c r="N1788" s="2">
        <f t="shared" si="856"/>
        <v>0</v>
      </c>
      <c r="O1788" s="2">
        <f t="shared" si="856"/>
        <v>0</v>
      </c>
      <c r="P1788" s="2">
        <f t="shared" si="856"/>
        <v>0</v>
      </c>
      <c r="Q1788" s="2">
        <f t="shared" si="856"/>
        <v>1587.0496897460607</v>
      </c>
      <c r="R1788" s="2">
        <f t="shared" si="856"/>
        <v>3237.6841513719146</v>
      </c>
      <c r="S1788" s="2">
        <f t="shared" si="856"/>
        <v>3321.7719291006597</v>
      </c>
      <c r="T1788" s="2">
        <f t="shared" si="856"/>
        <v>3266.6160382912317</v>
      </c>
      <c r="U1788" s="2">
        <f t="shared" si="856"/>
        <v>3304.4994178665556</v>
      </c>
      <c r="V1788" s="2">
        <f t="shared" si="856"/>
        <v>3344.335553115332</v>
      </c>
      <c r="W1788" s="2">
        <f t="shared" si="856"/>
        <v>3568.3092872393431</v>
      </c>
      <c r="X1788" s="2">
        <f t="shared" si="856"/>
        <v>3740.3279682235971</v>
      </c>
      <c r="Y1788" s="2">
        <f t="shared" si="856"/>
        <v>3848.4140008178802</v>
      </c>
      <c r="Z1788" s="2">
        <f t="shared" si="856"/>
        <v>3873.5734365765893</v>
      </c>
      <c r="AA1788" s="2">
        <f t="shared" si="856"/>
        <v>4064.3824626949531</v>
      </c>
      <c r="AB1788" s="2">
        <f t="shared" si="857"/>
        <v>4229.3668474470378</v>
      </c>
      <c r="AC1788" s="2">
        <f t="shared" si="857"/>
        <v>4378.0928246065259</v>
      </c>
      <c r="AD1788" s="2">
        <f t="shared" si="857"/>
        <v>4491.754463146216</v>
      </c>
      <c r="AE1788" s="2">
        <f t="shared" si="857"/>
        <v>4523.1824428875352</v>
      </c>
      <c r="AF1788" s="2">
        <f t="shared" si="857"/>
        <v>4715.4972679254734</v>
      </c>
      <c r="AG1788" s="2">
        <f t="shared" si="857"/>
        <v>3453.9890714441708</v>
      </c>
      <c r="AH1788" s="2">
        <f t="shared" si="857"/>
        <v>2133.631413473357</v>
      </c>
      <c r="AI1788" s="2">
        <f t="shared" si="857"/>
        <v>2193.0114323946418</v>
      </c>
      <c r="AJ1788" s="2">
        <f t="shared" si="857"/>
        <v>1261.5039007834985</v>
      </c>
      <c r="AK1788" s="2">
        <f t="shared" si="857"/>
        <v>0</v>
      </c>
      <c r="AL1788" s="2">
        <f t="shared" si="857"/>
        <v>0</v>
      </c>
      <c r="AM1788" s="2">
        <f t="shared" si="857"/>
        <v>0</v>
      </c>
      <c r="AN1788" s="2">
        <f t="shared" si="857"/>
        <v>0</v>
      </c>
      <c r="AO1788" s="2">
        <f t="shared" si="857"/>
        <v>0</v>
      </c>
      <c r="AP1788" s="2">
        <f t="shared" si="857"/>
        <v>0</v>
      </c>
      <c r="AQ1788" s="2">
        <f t="shared" si="857"/>
        <v>0</v>
      </c>
      <c r="AR1788" s="2">
        <f t="shared" si="858"/>
        <v>0</v>
      </c>
      <c r="AS1788" s="2">
        <f t="shared" si="858"/>
        <v>0</v>
      </c>
      <c r="AT1788" s="2">
        <f t="shared" si="858"/>
        <v>0</v>
      </c>
      <c r="AU1788" s="2">
        <f t="shared" si="858"/>
        <v>0</v>
      </c>
      <c r="AV1788" s="2">
        <f t="shared" si="858"/>
        <v>0</v>
      </c>
      <c r="AW1788" s="2">
        <f t="shared" si="858"/>
        <v>0</v>
      </c>
      <c r="AX1788" s="2">
        <f t="shared" si="858"/>
        <v>0</v>
      </c>
      <c r="AY1788" s="2">
        <f t="shared" si="858"/>
        <v>0</v>
      </c>
      <c r="AZ1788" s="2">
        <f t="shared" si="858"/>
        <v>0</v>
      </c>
      <c r="BA1788" s="2">
        <f t="shared" si="858"/>
        <v>0</v>
      </c>
      <c r="BB1788" s="2">
        <f t="shared" si="858"/>
        <v>0</v>
      </c>
      <c r="BC1788" s="2">
        <f t="shared" si="858"/>
        <v>0</v>
      </c>
      <c r="BD1788" s="2">
        <f t="shared" si="858"/>
        <v>0</v>
      </c>
      <c r="BE1788" s="2">
        <f t="shared" si="858"/>
        <v>0</v>
      </c>
      <c r="BF1788" s="2">
        <f t="shared" si="858"/>
        <v>0</v>
      </c>
      <c r="BG1788" s="2">
        <f t="shared" si="858"/>
        <v>0</v>
      </c>
      <c r="BH1788" s="2">
        <f t="shared" si="859"/>
        <v>0</v>
      </c>
      <c r="BI1788" s="2">
        <f t="shared" si="859"/>
        <v>0</v>
      </c>
      <c r="BJ1788" s="2">
        <f t="shared" si="859"/>
        <v>0</v>
      </c>
      <c r="BK1788" s="2">
        <f t="shared" si="859"/>
        <v>0</v>
      </c>
      <c r="BL1788" s="2">
        <f t="shared" si="859"/>
        <v>0</v>
      </c>
      <c r="BM1788" s="2">
        <f t="shared" si="859"/>
        <v>0</v>
      </c>
      <c r="BN1788" s="2">
        <f t="shared" si="859"/>
        <v>0</v>
      </c>
      <c r="BO1788" s="2">
        <f t="shared" si="859"/>
        <v>0</v>
      </c>
    </row>
    <row r="1789" spans="2:67" outlineLevel="1">
      <c r="B1789" s="173" t="s">
        <v>548</v>
      </c>
      <c r="J1789" s="2">
        <f t="shared" si="855"/>
        <v>39357.576770290361</v>
      </c>
      <c r="L1789" s="2">
        <f t="shared" si="856"/>
        <v>0</v>
      </c>
      <c r="M1789" s="2">
        <f t="shared" si="856"/>
        <v>0</v>
      </c>
      <c r="N1789" s="2">
        <f t="shared" si="856"/>
        <v>0</v>
      </c>
      <c r="O1789" s="2">
        <f t="shared" si="856"/>
        <v>55.757378994089478</v>
      </c>
      <c r="P1789" s="2">
        <f t="shared" si="856"/>
        <v>715.29619294167753</v>
      </c>
      <c r="Q1789" s="2">
        <f t="shared" si="856"/>
        <v>743.52896277565594</v>
      </c>
      <c r="R1789" s="2">
        <f t="shared" si="856"/>
        <v>726.61004697757699</v>
      </c>
      <c r="S1789" s="2">
        <f t="shared" si="856"/>
        <v>746.27999294164317</v>
      </c>
      <c r="T1789" s="2">
        <f t="shared" si="856"/>
        <v>741.76455268499774</v>
      </c>
      <c r="U1789" s="2">
        <f t="shared" si="856"/>
        <v>756.95264197354118</v>
      </c>
      <c r="V1789" s="2">
        <f t="shared" si="856"/>
        <v>771.91161271426927</v>
      </c>
      <c r="W1789" s="2">
        <f t="shared" si="856"/>
        <v>796.11652412083868</v>
      </c>
      <c r="X1789" s="2">
        <f t="shared" si="856"/>
        <v>823.46648371692424</v>
      </c>
      <c r="Y1789" s="2">
        <f t="shared" si="856"/>
        <v>980.50835920636598</v>
      </c>
      <c r="Z1789" s="2">
        <f t="shared" si="856"/>
        <v>2484.5940798843662</v>
      </c>
      <c r="AA1789" s="2">
        <f t="shared" si="856"/>
        <v>2572.4850522701822</v>
      </c>
      <c r="AB1789" s="2">
        <f t="shared" si="857"/>
        <v>2728.0782146115744</v>
      </c>
      <c r="AC1789" s="2">
        <f t="shared" si="857"/>
        <v>3664.6634193256587</v>
      </c>
      <c r="AD1789" s="2">
        <f t="shared" si="857"/>
        <v>4551.8440704414561</v>
      </c>
      <c r="AE1789" s="2">
        <f t="shared" si="857"/>
        <v>4628.5124169991477</v>
      </c>
      <c r="AF1789" s="2">
        <f t="shared" si="857"/>
        <v>4754.0932838682693</v>
      </c>
      <c r="AG1789" s="2">
        <f t="shared" si="857"/>
        <v>5109.7817168017036</v>
      </c>
      <c r="AH1789" s="2">
        <f t="shared" si="857"/>
        <v>4846.5291908855615</v>
      </c>
      <c r="AI1789" s="2">
        <f t="shared" si="857"/>
        <v>5059.3873660959489</v>
      </c>
      <c r="AJ1789" s="2">
        <f t="shared" si="857"/>
        <v>6204.8069532134286</v>
      </c>
      <c r="AK1789" s="2">
        <f t="shared" si="857"/>
        <v>6187.6203950997451</v>
      </c>
      <c r="AL1789" s="2">
        <f t="shared" si="857"/>
        <v>6349.2175007139058</v>
      </c>
      <c r="AM1789" s="2">
        <f t="shared" si="857"/>
        <v>6516.068672044712</v>
      </c>
      <c r="AN1789" s="2">
        <f t="shared" si="857"/>
        <v>6688.0370726645006</v>
      </c>
      <c r="AO1789" s="2">
        <f t="shared" si="857"/>
        <v>6870.5491937090956</v>
      </c>
      <c r="AP1789" s="2">
        <f t="shared" si="857"/>
        <v>7157.6739891575653</v>
      </c>
      <c r="AQ1789" s="2">
        <f t="shared" si="857"/>
        <v>8442.2014623601717</v>
      </c>
      <c r="AR1789" s="2">
        <f t="shared" si="858"/>
        <v>8670.2343452293735</v>
      </c>
      <c r="AS1789" s="2">
        <f t="shared" si="858"/>
        <v>8925.1007987972826</v>
      </c>
      <c r="AT1789" s="2">
        <f t="shared" si="858"/>
        <v>9180.9249171754527</v>
      </c>
      <c r="AU1789" s="2">
        <f t="shared" si="858"/>
        <v>9560.0392876909591</v>
      </c>
      <c r="AV1789" s="2">
        <f t="shared" si="858"/>
        <v>11060.37815175654</v>
      </c>
      <c r="AW1789" s="2">
        <f t="shared" si="858"/>
        <v>11405.185952221842</v>
      </c>
      <c r="AX1789" s="2">
        <f t="shared" si="858"/>
        <v>11445.299794585522</v>
      </c>
      <c r="AY1789" s="2">
        <f t="shared" si="858"/>
        <v>8723.1203204597223</v>
      </c>
      <c r="AZ1789" s="2">
        <f t="shared" si="858"/>
        <v>8948.5815377911877</v>
      </c>
      <c r="BA1789" s="2">
        <f t="shared" si="858"/>
        <v>9181.1787025289414</v>
      </c>
      <c r="BB1789" s="2">
        <f t="shared" si="858"/>
        <v>9418.975939894186</v>
      </c>
      <c r="BC1789" s="2">
        <f t="shared" si="858"/>
        <v>9663.4915203997443</v>
      </c>
      <c r="BD1789" s="2">
        <f t="shared" si="858"/>
        <v>9914.6821422726553</v>
      </c>
      <c r="BE1789" s="2">
        <f t="shared" si="858"/>
        <v>10318.982761326064</v>
      </c>
      <c r="BF1789" s="2">
        <f t="shared" si="858"/>
        <v>12161.068272462715</v>
      </c>
      <c r="BG1789" s="2">
        <f t="shared" si="858"/>
        <v>12483.687338029878</v>
      </c>
      <c r="BH1789" s="2">
        <f t="shared" si="859"/>
        <v>12810.56754713472</v>
      </c>
      <c r="BI1789" s="2">
        <f t="shared" si="859"/>
        <v>13150.077843028765</v>
      </c>
      <c r="BJ1789" s="2">
        <f t="shared" si="859"/>
        <v>13657.68879736397</v>
      </c>
      <c r="BK1789" s="2">
        <f t="shared" si="859"/>
        <v>15796.633738661967</v>
      </c>
      <c r="BL1789" s="2">
        <f t="shared" si="859"/>
        <v>16209.813467774125</v>
      </c>
      <c r="BM1789" s="2">
        <f t="shared" si="859"/>
        <v>16650.282429137267</v>
      </c>
      <c r="BN1789" s="2">
        <f t="shared" si="859"/>
        <v>17098.798888098208</v>
      </c>
      <c r="BO1789" s="2">
        <f t="shared" si="859"/>
        <v>17380.320053604701</v>
      </c>
    </row>
    <row r="1790" spans="2:67" outlineLevel="1">
      <c r="B1790" s="174" t="s">
        <v>567</v>
      </c>
      <c r="J1790" s="2">
        <f t="shared" si="855"/>
        <v>157225.56447768104</v>
      </c>
      <c r="L1790" s="2">
        <f t="shared" si="856"/>
        <v>0</v>
      </c>
      <c r="M1790" s="2">
        <f t="shared" si="856"/>
        <v>0</v>
      </c>
      <c r="N1790" s="2">
        <f t="shared" si="856"/>
        <v>0</v>
      </c>
      <c r="O1790" s="2">
        <f t="shared" si="856"/>
        <v>0</v>
      </c>
      <c r="P1790" s="2">
        <f t="shared" si="856"/>
        <v>0</v>
      </c>
      <c r="Q1790" s="2">
        <f t="shared" si="856"/>
        <v>0</v>
      </c>
      <c r="R1790" s="2">
        <f t="shared" si="856"/>
        <v>0</v>
      </c>
      <c r="S1790" s="2">
        <f t="shared" si="856"/>
        <v>0</v>
      </c>
      <c r="T1790" s="2">
        <f t="shared" si="856"/>
        <v>0</v>
      </c>
      <c r="U1790" s="2">
        <f t="shared" si="856"/>
        <v>0</v>
      </c>
      <c r="V1790" s="2">
        <f t="shared" si="856"/>
        <v>0</v>
      </c>
      <c r="W1790" s="2">
        <f t="shared" si="856"/>
        <v>0</v>
      </c>
      <c r="X1790" s="2">
        <f t="shared" si="856"/>
        <v>0</v>
      </c>
      <c r="Y1790" s="2">
        <f t="shared" si="856"/>
        <v>0</v>
      </c>
      <c r="Z1790" s="2">
        <f t="shared" si="856"/>
        <v>0</v>
      </c>
      <c r="AA1790" s="2">
        <f t="shared" si="856"/>
        <v>0</v>
      </c>
      <c r="AB1790" s="2">
        <f t="shared" si="857"/>
        <v>0</v>
      </c>
      <c r="AC1790" s="2">
        <f t="shared" si="857"/>
        <v>0</v>
      </c>
      <c r="AD1790" s="2">
        <f t="shared" si="857"/>
        <v>0</v>
      </c>
      <c r="AE1790" s="2">
        <f t="shared" si="857"/>
        <v>0</v>
      </c>
      <c r="AF1790" s="2">
        <f t="shared" si="857"/>
        <v>376.78711595235313</v>
      </c>
      <c r="AG1790" s="2">
        <f t="shared" si="857"/>
        <v>9069.4284348380716</v>
      </c>
      <c r="AH1790" s="2">
        <f t="shared" si="857"/>
        <v>18510.883545530229</v>
      </c>
      <c r="AI1790" s="2">
        <f t="shared" si="857"/>
        <v>19239.744167049303</v>
      </c>
      <c r="AJ1790" s="2">
        <f t="shared" si="857"/>
        <v>23908.316768965164</v>
      </c>
      <c r="AK1790" s="2">
        <f t="shared" si="857"/>
        <v>35475.548422200693</v>
      </c>
      <c r="AL1790" s="2">
        <f t="shared" si="857"/>
        <v>36959.356257652995</v>
      </c>
      <c r="AM1790" s="2">
        <f t="shared" si="857"/>
        <v>38494.158144441462</v>
      </c>
      <c r="AN1790" s="2">
        <f t="shared" si="857"/>
        <v>40081.865931920838</v>
      </c>
      <c r="AO1790" s="2">
        <f t="shared" si="857"/>
        <v>41718.585258925188</v>
      </c>
      <c r="AP1790" s="2">
        <f t="shared" si="857"/>
        <v>43410.486783757835</v>
      </c>
      <c r="AQ1790" s="2">
        <f t="shared" si="857"/>
        <v>45157.011240111118</v>
      </c>
      <c r="AR1790" s="2">
        <f t="shared" si="858"/>
        <v>46968.833543943867</v>
      </c>
      <c r="AS1790" s="2">
        <f t="shared" si="858"/>
        <v>48821.610317017068</v>
      </c>
      <c r="AT1790" s="2">
        <f t="shared" si="858"/>
        <v>50744.241303720919</v>
      </c>
      <c r="AU1790" s="2">
        <f t="shared" si="858"/>
        <v>52727.324831474565</v>
      </c>
      <c r="AV1790" s="2">
        <f t="shared" si="858"/>
        <v>54782.807476343274</v>
      </c>
      <c r="AW1790" s="2">
        <f t="shared" si="858"/>
        <v>56874.276178443761</v>
      </c>
      <c r="AX1790" s="2">
        <f t="shared" si="858"/>
        <v>59667.860602479363</v>
      </c>
      <c r="AY1790" s="2">
        <f t="shared" si="858"/>
        <v>68483.447365357133</v>
      </c>
      <c r="AZ1790" s="2">
        <f t="shared" si="858"/>
        <v>71041.283981950241</v>
      </c>
      <c r="BA1790" s="2">
        <f t="shared" si="858"/>
        <v>73682.843594852427</v>
      </c>
      <c r="BB1790" s="2">
        <f t="shared" si="858"/>
        <v>76412.940280223513</v>
      </c>
      <c r="BC1790" s="2">
        <f t="shared" si="858"/>
        <v>79232.894921700543</v>
      </c>
      <c r="BD1790" s="2">
        <f t="shared" si="858"/>
        <v>82145.72002045413</v>
      </c>
      <c r="BE1790" s="2">
        <f t="shared" si="858"/>
        <v>85150.178248626704</v>
      </c>
      <c r="BF1790" s="2">
        <f t="shared" si="858"/>
        <v>88254.391760334984</v>
      </c>
      <c r="BG1790" s="2">
        <f t="shared" si="858"/>
        <v>91455.958603436709</v>
      </c>
      <c r="BH1790" s="2">
        <f t="shared" si="859"/>
        <v>94766.782532616926</v>
      </c>
      <c r="BI1790" s="2">
        <f t="shared" si="859"/>
        <v>97878.390338444719</v>
      </c>
      <c r="BJ1790" s="2">
        <f t="shared" si="859"/>
        <v>101088.22917409657</v>
      </c>
      <c r="BK1790" s="2">
        <f t="shared" si="859"/>
        <v>104394.89427048128</v>
      </c>
      <c r="BL1790" s="2">
        <f t="shared" si="859"/>
        <v>107806.92304914531</v>
      </c>
      <c r="BM1790" s="2">
        <f t="shared" si="859"/>
        <v>111307.22939602949</v>
      </c>
      <c r="BN1790" s="2">
        <f t="shared" si="859"/>
        <v>114919.11732031917</v>
      </c>
      <c r="BO1790" s="2">
        <f t="shared" si="859"/>
        <v>118638.6846319168</v>
      </c>
    </row>
    <row r="1791" spans="2:67" outlineLevel="1">
      <c r="B1791" s="173" t="s">
        <v>334</v>
      </c>
      <c r="J1791" s="2">
        <f t="shared" si="855"/>
        <v>161941.80747402681</v>
      </c>
      <c r="L1791" s="2">
        <f t="shared" si="856"/>
        <v>0</v>
      </c>
      <c r="M1791" s="2">
        <f t="shared" si="856"/>
        <v>0</v>
      </c>
      <c r="N1791" s="2">
        <f t="shared" si="856"/>
        <v>0</v>
      </c>
      <c r="O1791" s="2">
        <f t="shared" si="856"/>
        <v>384.41347925941727</v>
      </c>
      <c r="P1791" s="2">
        <f t="shared" si="856"/>
        <v>1504.7495587456988</v>
      </c>
      <c r="Q1791" s="2">
        <f t="shared" si="856"/>
        <v>1542.3681906780416</v>
      </c>
      <c r="R1791" s="2">
        <f t="shared" si="856"/>
        <v>1580.9273954449925</v>
      </c>
      <c r="S1791" s="2">
        <f t="shared" si="856"/>
        <v>1620.4505803311174</v>
      </c>
      <c r="T1791" s="2">
        <f t="shared" si="856"/>
        <v>2530.8190952657114</v>
      </c>
      <c r="U1791" s="2">
        <f t="shared" si="856"/>
        <v>5107.4576728811389</v>
      </c>
      <c r="V1791" s="2">
        <f t="shared" si="856"/>
        <v>5235.1441147031683</v>
      </c>
      <c r="W1791" s="2">
        <f t="shared" si="856"/>
        <v>5366.0227175707469</v>
      </c>
      <c r="X1791" s="2">
        <f t="shared" si="856"/>
        <v>5500.1736672075876</v>
      </c>
      <c r="Y1791" s="2">
        <f t="shared" si="856"/>
        <v>6621.8411244092185</v>
      </c>
      <c r="Z1791" s="2">
        <f t="shared" si="856"/>
        <v>9631.03259681493</v>
      </c>
      <c r="AA1791" s="2">
        <f t="shared" si="856"/>
        <v>9871.8084117353064</v>
      </c>
      <c r="AB1791" s="2">
        <f t="shared" si="857"/>
        <v>11262.738471293991</v>
      </c>
      <c r="AC1791" s="2">
        <f t="shared" si="857"/>
        <v>14850.109523788167</v>
      </c>
      <c r="AD1791" s="2">
        <f t="shared" si="857"/>
        <v>16334.85293626002</v>
      </c>
      <c r="AE1791" s="2">
        <f t="shared" si="857"/>
        <v>19960.54806989144</v>
      </c>
      <c r="AF1791" s="2">
        <f t="shared" si="857"/>
        <v>20459.562701761584</v>
      </c>
      <c r="AG1791" s="2">
        <f t="shared" si="857"/>
        <v>20971.050815929688</v>
      </c>
      <c r="AH1791" s="2">
        <f t="shared" si="857"/>
        <v>21495.327086327929</v>
      </c>
      <c r="AI1791" s="2">
        <f t="shared" si="857"/>
        <v>23292.522715718525</v>
      </c>
      <c r="AJ1791" s="2">
        <f t="shared" si="857"/>
        <v>27514.943777715722</v>
      </c>
      <c r="AK1791" s="2">
        <f t="shared" si="857"/>
        <v>28202.815969027091</v>
      </c>
      <c r="AL1791" s="2">
        <f t="shared" si="857"/>
        <v>28907.886368252766</v>
      </c>
      <c r="AM1791" s="2">
        <f t="shared" si="857"/>
        <v>29630.583527459079</v>
      </c>
      <c r="AN1791" s="2">
        <f t="shared" si="857"/>
        <v>30371.349626664738</v>
      </c>
      <c r="AO1791" s="2">
        <f t="shared" si="857"/>
        <v>31130.631818536698</v>
      </c>
      <c r="AP1791" s="2">
        <f t="shared" si="857"/>
        <v>31908.89761400011</v>
      </c>
      <c r="AQ1791" s="2">
        <f t="shared" si="857"/>
        <v>32706.620054350122</v>
      </c>
      <c r="AR1791" s="2">
        <f t="shared" si="858"/>
        <v>33524.287223591324</v>
      </c>
      <c r="AS1791" s="2">
        <f t="shared" si="858"/>
        <v>34362.392587752867</v>
      </c>
      <c r="AT1791" s="2">
        <f t="shared" si="858"/>
        <v>35221.452511966629</v>
      </c>
      <c r="AU1791" s="2">
        <f t="shared" si="858"/>
        <v>36101.988824765787</v>
      </c>
      <c r="AV1791" s="2">
        <f t="shared" si="858"/>
        <v>37004.540328882897</v>
      </c>
      <c r="AW1791" s="2">
        <f t="shared" si="858"/>
        <v>37929.652009019555</v>
      </c>
      <c r="AX1791" s="2">
        <f t="shared" si="858"/>
        <v>38877.893188355512</v>
      </c>
      <c r="AY1791" s="2">
        <f t="shared" si="858"/>
        <v>39849.84064197616</v>
      </c>
      <c r="AZ1791" s="2">
        <f t="shared" si="858"/>
        <v>40846.088690178374</v>
      </c>
      <c r="BA1791" s="2">
        <f t="shared" si="858"/>
        <v>41867.238824476204</v>
      </c>
      <c r="BB1791" s="2">
        <f t="shared" si="858"/>
        <v>42913.919795088106</v>
      </c>
      <c r="BC1791" s="2">
        <f t="shared" si="858"/>
        <v>43986.767584802219</v>
      </c>
      <c r="BD1791" s="2">
        <f t="shared" si="858"/>
        <v>45086.439227830895</v>
      </c>
      <c r="BE1791" s="2">
        <f t="shared" si="858"/>
        <v>46213.597909332304</v>
      </c>
      <c r="BF1791" s="2">
        <f t="shared" si="858"/>
        <v>47368.937857065597</v>
      </c>
      <c r="BG1791" s="2">
        <f t="shared" si="858"/>
        <v>48553.161303492248</v>
      </c>
      <c r="BH1791" s="2">
        <f t="shared" si="859"/>
        <v>49766.992812060416</v>
      </c>
      <c r="BI1791" s="2">
        <f t="shared" si="859"/>
        <v>51011.165094481519</v>
      </c>
      <c r="BJ1791" s="2">
        <f t="shared" si="859"/>
        <v>52286.444221843565</v>
      </c>
      <c r="BK1791" s="2">
        <f t="shared" si="859"/>
        <v>53593.605327389654</v>
      </c>
      <c r="BL1791" s="2">
        <f t="shared" si="859"/>
        <v>54933.448193593998</v>
      </c>
      <c r="BM1791" s="2">
        <f t="shared" si="859"/>
        <v>56306.781422004678</v>
      </c>
      <c r="BN1791" s="2">
        <f t="shared" si="859"/>
        <v>57714.45113701596</v>
      </c>
      <c r="BO1791" s="2">
        <f t="shared" si="859"/>
        <v>59157.312415441367</v>
      </c>
    </row>
    <row r="1792" spans="2:67" outlineLevel="1">
      <c r="B1792" s="173" t="s">
        <v>578</v>
      </c>
      <c r="J1792" s="2">
        <f t="shared" si="855"/>
        <v>13727.857834118608</v>
      </c>
      <c r="L1792" s="2">
        <f t="shared" si="856"/>
        <v>1190</v>
      </c>
      <c r="M1792" s="2">
        <f t="shared" si="856"/>
        <v>1219.75</v>
      </c>
      <c r="N1792" s="2">
        <f t="shared" si="856"/>
        <v>1250.2437499999999</v>
      </c>
      <c r="O1792" s="2">
        <f t="shared" si="856"/>
        <v>1281.4998437499999</v>
      </c>
      <c r="P1792" s="2">
        <f t="shared" si="856"/>
        <v>1313.5373398437498</v>
      </c>
      <c r="Q1792" s="2">
        <f t="shared" si="856"/>
        <v>1346.3757733398434</v>
      </c>
      <c r="R1792" s="2">
        <f t="shared" si="856"/>
        <v>1380.0351676733394</v>
      </c>
      <c r="S1792" s="2">
        <f t="shared" si="856"/>
        <v>1414.5360468651729</v>
      </c>
      <c r="T1792" s="2">
        <f t="shared" si="856"/>
        <v>1449.8994480368021</v>
      </c>
      <c r="U1792" s="2">
        <f t="shared" si="856"/>
        <v>1486.1469342377218</v>
      </c>
      <c r="V1792" s="2">
        <f t="shared" si="856"/>
        <v>1523.3006075936648</v>
      </c>
      <c r="W1792" s="2">
        <f t="shared" si="856"/>
        <v>1561.3831227835065</v>
      </c>
      <c r="X1792" s="2">
        <f t="shared" si="856"/>
        <v>1600.4177008530939</v>
      </c>
      <c r="Y1792" s="2">
        <f t="shared" si="856"/>
        <v>1640.4281433744213</v>
      </c>
      <c r="Z1792" s="2">
        <f t="shared" si="856"/>
        <v>840.7194234793908</v>
      </c>
      <c r="AA1792" s="2">
        <f t="shared" si="856"/>
        <v>861.73740906637579</v>
      </c>
      <c r="AB1792" s="2">
        <f t="shared" si="857"/>
        <v>883.2808442930351</v>
      </c>
      <c r="AC1792" s="2">
        <f t="shared" si="857"/>
        <v>0</v>
      </c>
      <c r="AD1792" s="2">
        <f t="shared" si="857"/>
        <v>0</v>
      </c>
      <c r="AE1792" s="2">
        <f t="shared" si="857"/>
        <v>0</v>
      </c>
      <c r="AF1792" s="2">
        <f t="shared" si="857"/>
        <v>0</v>
      </c>
      <c r="AG1792" s="2">
        <f t="shared" si="857"/>
        <v>0</v>
      </c>
      <c r="AH1792" s="2">
        <f t="shared" si="857"/>
        <v>0</v>
      </c>
      <c r="AI1792" s="2">
        <f t="shared" si="857"/>
        <v>0</v>
      </c>
      <c r="AJ1792" s="2">
        <f t="shared" si="857"/>
        <v>0</v>
      </c>
      <c r="AK1792" s="2">
        <f t="shared" si="857"/>
        <v>0</v>
      </c>
      <c r="AL1792" s="2">
        <f t="shared" si="857"/>
        <v>0</v>
      </c>
      <c r="AM1792" s="2">
        <f t="shared" si="857"/>
        <v>0</v>
      </c>
      <c r="AN1792" s="2">
        <f t="shared" si="857"/>
        <v>0</v>
      </c>
      <c r="AO1792" s="2">
        <f t="shared" si="857"/>
        <v>0</v>
      </c>
      <c r="AP1792" s="2">
        <f t="shared" si="857"/>
        <v>0</v>
      </c>
      <c r="AQ1792" s="2">
        <f t="shared" si="857"/>
        <v>0</v>
      </c>
      <c r="AR1792" s="2">
        <f t="shared" si="858"/>
        <v>0</v>
      </c>
      <c r="AS1792" s="2">
        <f t="shared" si="858"/>
        <v>0</v>
      </c>
      <c r="AT1792" s="2">
        <f t="shared" si="858"/>
        <v>0</v>
      </c>
      <c r="AU1792" s="2">
        <f t="shared" si="858"/>
        <v>0</v>
      </c>
      <c r="AV1792" s="2">
        <f t="shared" si="858"/>
        <v>0</v>
      </c>
      <c r="AW1792" s="2">
        <f t="shared" si="858"/>
        <v>0</v>
      </c>
      <c r="AX1792" s="2">
        <f t="shared" si="858"/>
        <v>0</v>
      </c>
      <c r="AY1792" s="2">
        <f t="shared" si="858"/>
        <v>0</v>
      </c>
      <c r="AZ1792" s="2">
        <f t="shared" si="858"/>
        <v>0</v>
      </c>
      <c r="BA1792" s="2">
        <f t="shared" si="858"/>
        <v>0</v>
      </c>
      <c r="BB1792" s="2">
        <f t="shared" si="858"/>
        <v>0</v>
      </c>
      <c r="BC1792" s="2">
        <f t="shared" si="858"/>
        <v>0</v>
      </c>
      <c r="BD1792" s="2">
        <f t="shared" si="858"/>
        <v>0</v>
      </c>
      <c r="BE1792" s="2">
        <f t="shared" si="858"/>
        <v>0</v>
      </c>
      <c r="BF1792" s="2">
        <f t="shared" si="858"/>
        <v>0</v>
      </c>
      <c r="BG1792" s="2">
        <f t="shared" si="858"/>
        <v>0</v>
      </c>
      <c r="BH1792" s="2">
        <f t="shared" si="859"/>
        <v>0</v>
      </c>
      <c r="BI1792" s="2">
        <f t="shared" si="859"/>
        <v>0</v>
      </c>
      <c r="BJ1792" s="2">
        <f t="shared" si="859"/>
        <v>0</v>
      </c>
      <c r="BK1792" s="2">
        <f t="shared" si="859"/>
        <v>0</v>
      </c>
      <c r="BL1792" s="2">
        <f t="shared" si="859"/>
        <v>0</v>
      </c>
      <c r="BM1792" s="2">
        <f t="shared" si="859"/>
        <v>0</v>
      </c>
      <c r="BN1792" s="2">
        <f t="shared" si="859"/>
        <v>0</v>
      </c>
      <c r="BO1792" s="2">
        <f t="shared" si="859"/>
        <v>0</v>
      </c>
    </row>
    <row r="1793" spans="2:67" ht="13.5" outlineLevel="1" thickBot="1">
      <c r="B1793" s="174" t="s">
        <v>582</v>
      </c>
      <c r="J1793" s="157">
        <f t="shared" si="855"/>
        <v>752447.78393605468</v>
      </c>
      <c r="L1793" s="157">
        <f>SUM(L1786:L1792)</f>
        <v>22834.03696899414</v>
      </c>
      <c r="M1793" s="157">
        <f t="shared" ref="M1793:BO1793" si="860">SUM(M1786:M1792)</f>
        <v>23870.304894523619</v>
      </c>
      <c r="N1793" s="157">
        <f t="shared" si="860"/>
        <v>24898.286187281607</v>
      </c>
      <c r="O1793" s="157">
        <f t="shared" si="860"/>
        <v>26226.92226827965</v>
      </c>
      <c r="P1793" s="157">
        <f t="shared" si="860"/>
        <v>28707.117900261004</v>
      </c>
      <c r="Q1793" s="157">
        <f t="shared" si="860"/>
        <v>31136.589008714895</v>
      </c>
      <c r="R1793" s="157">
        <f t="shared" si="860"/>
        <v>33834.169502204233</v>
      </c>
      <c r="S1793" s="157">
        <f t="shared" si="860"/>
        <v>34734.587833552403</v>
      </c>
      <c r="T1793" s="157">
        <f t="shared" si="860"/>
        <v>36605.092184278699</v>
      </c>
      <c r="U1793" s="157">
        <f t="shared" si="860"/>
        <v>39961.654114411438</v>
      </c>
      <c r="V1793" s="157">
        <f t="shared" si="860"/>
        <v>41296.53489234468</v>
      </c>
      <c r="W1793" s="157">
        <f t="shared" si="860"/>
        <v>42683.275500628115</v>
      </c>
      <c r="X1793" s="157">
        <f t="shared" si="860"/>
        <v>43963.951220802177</v>
      </c>
      <c r="Y1793" s="157">
        <f t="shared" si="860"/>
        <v>46219.957830378</v>
      </c>
      <c r="Z1793" s="157">
        <f t="shared" si="860"/>
        <v>50681.084383787042</v>
      </c>
      <c r="AA1793" s="157">
        <f t="shared" si="860"/>
        <v>52207.812161724942</v>
      </c>
      <c r="AB1793" s="157">
        <f t="shared" si="860"/>
        <v>54906.18620878314</v>
      </c>
      <c r="AC1793" s="157">
        <f t="shared" si="860"/>
        <v>59654.68599395825</v>
      </c>
      <c r="AD1793" s="157">
        <f t="shared" si="860"/>
        <v>63065.586398650397</v>
      </c>
      <c r="AE1793" s="157">
        <f t="shared" si="860"/>
        <v>67621.117684383586</v>
      </c>
      <c r="AF1793" s="157">
        <f t="shared" si="860"/>
        <v>69895.546960586857</v>
      </c>
      <c r="AG1793" s="157">
        <f t="shared" si="860"/>
        <v>66298.312894937029</v>
      </c>
      <c r="AH1793" s="157">
        <f t="shared" si="860"/>
        <v>62357.058000315155</v>
      </c>
      <c r="AI1793" s="157">
        <f t="shared" si="860"/>
        <v>65548.614217669834</v>
      </c>
      <c r="AJ1793" s="157">
        <f t="shared" si="860"/>
        <v>68432.027767500462</v>
      </c>
      <c r="AK1793" s="157">
        <f t="shared" si="860"/>
        <v>72531.956399714778</v>
      </c>
      <c r="AL1793" s="157">
        <f t="shared" si="860"/>
        <v>74949.081030341593</v>
      </c>
      <c r="AM1793" s="157">
        <f t="shared" si="860"/>
        <v>77441.746770260244</v>
      </c>
      <c r="AN1793" s="157">
        <f t="shared" si="860"/>
        <v>80012.212468222933</v>
      </c>
      <c r="AO1793" s="157">
        <f t="shared" si="860"/>
        <v>82662.500104068167</v>
      </c>
      <c r="AP1793" s="157">
        <f t="shared" si="860"/>
        <v>85493.360565635114</v>
      </c>
      <c r="AQ1793" s="157">
        <f t="shared" si="860"/>
        <v>89397.542490009015</v>
      </c>
      <c r="AR1793" s="157">
        <f t="shared" si="860"/>
        <v>92332.357589281863</v>
      </c>
      <c r="AS1793" s="157">
        <f t="shared" si="860"/>
        <v>95357.331241997439</v>
      </c>
      <c r="AT1793" s="157">
        <f t="shared" si="860"/>
        <v>98476.051959753968</v>
      </c>
      <c r="AU1793" s="157">
        <f t="shared" si="860"/>
        <v>101802.02200149457</v>
      </c>
      <c r="AV1793" s="157">
        <f t="shared" si="860"/>
        <v>106345.71174098505</v>
      </c>
      <c r="AW1793" s="157">
        <f t="shared" si="860"/>
        <v>109794.54956828755</v>
      </c>
      <c r="AX1793" s="157">
        <f t="shared" si="860"/>
        <v>113666.12489973786</v>
      </c>
      <c r="AY1793" s="157">
        <f t="shared" si="860"/>
        <v>120823.3564249684</v>
      </c>
      <c r="AZ1793" s="157">
        <f t="shared" si="860"/>
        <v>124697.07600952458</v>
      </c>
      <c r="BA1793" s="157">
        <f t="shared" si="860"/>
        <v>128688.91096645247</v>
      </c>
      <c r="BB1793" s="157">
        <f t="shared" si="860"/>
        <v>132802.42710591556</v>
      </c>
      <c r="BC1793" s="157">
        <f t="shared" si="860"/>
        <v>137041.15989488002</v>
      </c>
      <c r="BD1793" s="157">
        <f t="shared" si="860"/>
        <v>141408.79740523463</v>
      </c>
      <c r="BE1793" s="157">
        <f t="shared" si="860"/>
        <v>146051.26383432894</v>
      </c>
      <c r="BF1793" s="157">
        <f t="shared" si="860"/>
        <v>152262.11542778328</v>
      </c>
      <c r="BG1793" s="157">
        <f t="shared" si="860"/>
        <v>157082.4677213268</v>
      </c>
      <c r="BH1793" s="157">
        <f t="shared" si="860"/>
        <v>162048.74488008925</v>
      </c>
      <c r="BI1793" s="157">
        <f t="shared" si="860"/>
        <v>166861.64531393908</v>
      </c>
      <c r="BJ1793" s="157">
        <f t="shared" si="860"/>
        <v>171974.92453223781</v>
      </c>
      <c r="BK1793" s="157">
        <f t="shared" si="860"/>
        <v>178851.25973393995</v>
      </c>
      <c r="BL1793" s="157">
        <f t="shared" si="860"/>
        <v>184142.96426785563</v>
      </c>
      <c r="BM1793" s="157">
        <f t="shared" si="860"/>
        <v>189586.89229344722</v>
      </c>
      <c r="BN1793" s="157">
        <f t="shared" si="860"/>
        <v>195188.03136786597</v>
      </c>
      <c r="BO1793" s="157">
        <f t="shared" si="860"/>
        <v>200768.37272395636</v>
      </c>
    </row>
    <row r="1795" spans="2:67" collapsed="1">
      <c r="B1795" s="175" t="s">
        <v>583</v>
      </c>
      <c r="J1795" s="2">
        <f>NPV($C$4,M1795:BO1795)+L1795</f>
        <v>6706178.4390034415</v>
      </c>
      <c r="L1795" s="68">
        <f>L1814</f>
        <v>197611.64958275374</v>
      </c>
      <c r="M1795" s="68">
        <f t="shared" ref="M1795:BO1795" si="861">M1814</f>
        <v>243194.23820873394</v>
      </c>
      <c r="N1795" s="68">
        <f t="shared" si="861"/>
        <v>278783.92614336347</v>
      </c>
      <c r="O1795" s="68">
        <f t="shared" si="861"/>
        <v>314079.12564428977</v>
      </c>
      <c r="P1795" s="68">
        <f t="shared" si="861"/>
        <v>332397.45936784556</v>
      </c>
      <c r="Q1795" s="68">
        <f t="shared" si="861"/>
        <v>343365.38721069839</v>
      </c>
      <c r="R1795" s="68">
        <f t="shared" si="861"/>
        <v>317721.12944601575</v>
      </c>
      <c r="S1795" s="68">
        <f t="shared" si="861"/>
        <v>323703.68254459498</v>
      </c>
      <c r="T1795" s="68">
        <f t="shared" si="861"/>
        <v>302833.82221633976</v>
      </c>
      <c r="U1795" s="68">
        <f t="shared" si="861"/>
        <v>297326.29046381079</v>
      </c>
      <c r="V1795" s="68">
        <f t="shared" si="861"/>
        <v>293476.28964249929</v>
      </c>
      <c r="W1795" s="68">
        <f t="shared" si="861"/>
        <v>319563.61459031259</v>
      </c>
      <c r="X1795" s="68">
        <f t="shared" si="861"/>
        <v>337379.14815469307</v>
      </c>
      <c r="Y1795" s="68">
        <f t="shared" si="861"/>
        <v>343927.38083068468</v>
      </c>
      <c r="Z1795" s="68">
        <f t="shared" si="861"/>
        <v>340113.61289751763</v>
      </c>
      <c r="AA1795" s="68">
        <f t="shared" si="861"/>
        <v>362638.62393469276</v>
      </c>
      <c r="AB1795" s="68">
        <f t="shared" si="861"/>
        <v>380109.40470274421</v>
      </c>
      <c r="AC1795" s="68">
        <f t="shared" si="861"/>
        <v>395626.29120996245</v>
      </c>
      <c r="AD1795" s="68">
        <f t="shared" si="861"/>
        <v>404623.06389843719</v>
      </c>
      <c r="AE1795" s="68">
        <f t="shared" si="861"/>
        <v>399939.82550682704</v>
      </c>
      <c r="AF1795" s="68">
        <f t="shared" si="861"/>
        <v>420458.65253901418</v>
      </c>
      <c r="AG1795" s="68">
        <f t="shared" si="861"/>
        <v>475066.71821363643</v>
      </c>
      <c r="AH1795" s="68">
        <f t="shared" si="861"/>
        <v>530909.84106300503</v>
      </c>
      <c r="AI1795" s="68">
        <f t="shared" si="861"/>
        <v>551065.1883246901</v>
      </c>
      <c r="AJ1795" s="68">
        <f t="shared" si="861"/>
        <v>591079.89833150001</v>
      </c>
      <c r="AK1795" s="68">
        <f t="shared" si="861"/>
        <v>659917.61305006989</v>
      </c>
      <c r="AL1795" s="68">
        <f t="shared" si="861"/>
        <v>689889.5910906099</v>
      </c>
      <c r="AM1795" s="68">
        <f t="shared" si="861"/>
        <v>722715.79437774012</v>
      </c>
      <c r="AN1795" s="68">
        <f t="shared" si="861"/>
        <v>754518.81933780003</v>
      </c>
      <c r="AO1795" s="68">
        <f t="shared" si="861"/>
        <v>789078.03975012002</v>
      </c>
      <c r="AP1795" s="68">
        <f t="shared" si="861"/>
        <v>822260.73958735005</v>
      </c>
      <c r="AQ1795" s="68">
        <f t="shared" si="861"/>
        <v>858848.01248049992</v>
      </c>
      <c r="AR1795" s="68">
        <f t="shared" si="861"/>
        <v>896560.99839169509</v>
      </c>
      <c r="AS1795" s="68">
        <f t="shared" si="861"/>
        <v>935372.43661497999</v>
      </c>
      <c r="AT1795" s="68">
        <f t="shared" si="861"/>
        <v>977506.68167502002</v>
      </c>
      <c r="AU1795" s="68">
        <f t="shared" si="861"/>
        <v>1018198.68570378</v>
      </c>
      <c r="AV1795" s="68">
        <f t="shared" si="861"/>
        <v>1062501.27019371</v>
      </c>
      <c r="AW1795" s="68">
        <f t="shared" si="861"/>
        <v>1106401.3981715799</v>
      </c>
      <c r="AX1795" s="68">
        <f t="shared" si="861"/>
        <v>1153665.51618375</v>
      </c>
      <c r="AY1795" s="68">
        <f t="shared" si="861"/>
        <v>1200463.3714311498</v>
      </c>
      <c r="AZ1795" s="68">
        <f t="shared" si="861"/>
        <v>1251870.11513038</v>
      </c>
      <c r="BA1795" s="68">
        <f t="shared" si="861"/>
        <v>1301000.1641946752</v>
      </c>
      <c r="BB1795" s="68">
        <f t="shared" si="861"/>
        <v>1350424.04349315</v>
      </c>
      <c r="BC1795" s="68">
        <f t="shared" si="861"/>
        <v>1403317.8498386999</v>
      </c>
      <c r="BD1795" s="68">
        <f t="shared" si="861"/>
        <v>1457846.647489785</v>
      </c>
      <c r="BE1795" s="68">
        <f t="shared" si="861"/>
        <v>1512235.8958914902</v>
      </c>
      <c r="BF1795" s="68">
        <f t="shared" si="861"/>
        <v>1567985.2915920899</v>
      </c>
      <c r="BG1795" s="68">
        <f t="shared" si="861"/>
        <v>1628044.37015987</v>
      </c>
      <c r="BH1795" s="68">
        <f t="shared" si="861"/>
        <v>1686106.8263868499</v>
      </c>
      <c r="BI1795" s="68">
        <f t="shared" si="861"/>
        <v>1738984.702235</v>
      </c>
      <c r="BJ1795" s="68">
        <f t="shared" si="861"/>
        <v>1792778.0411278498</v>
      </c>
      <c r="BK1795" s="68">
        <f t="shared" si="861"/>
        <v>1847514.6021956</v>
      </c>
      <c r="BL1795" s="68">
        <f t="shared" si="861"/>
        <v>1907712.718869555</v>
      </c>
      <c r="BM1795" s="68">
        <f t="shared" si="861"/>
        <v>1964043.2708803453</v>
      </c>
      <c r="BN1795" s="68">
        <f t="shared" si="861"/>
        <v>2025656.7248054401</v>
      </c>
      <c r="BO1795" s="68">
        <f t="shared" si="861"/>
        <v>2088226.84405122</v>
      </c>
    </row>
    <row r="1796" spans="2:67" hidden="1" outlineLevel="1">
      <c r="B1796" s="197" t="s">
        <v>584</v>
      </c>
      <c r="L1796" s="198"/>
      <c r="M1796" s="198"/>
      <c r="N1796" s="198"/>
      <c r="O1796" s="198"/>
      <c r="P1796" s="198"/>
      <c r="Q1796" s="198"/>
      <c r="R1796" s="198"/>
      <c r="S1796" s="198"/>
      <c r="T1796" s="198"/>
      <c r="U1796" s="198"/>
      <c r="V1796" s="198"/>
      <c r="W1796" s="198"/>
      <c r="X1796" s="198"/>
      <c r="Y1796" s="198"/>
      <c r="Z1796" s="198"/>
      <c r="AA1796" s="198"/>
      <c r="AB1796" s="198"/>
      <c r="AC1796" s="198"/>
      <c r="AD1796" s="198"/>
      <c r="AE1796" s="198"/>
      <c r="AF1796" s="198"/>
      <c r="AG1796" s="198"/>
      <c r="AH1796" s="198"/>
      <c r="AI1796" s="198"/>
      <c r="AJ1796" s="198"/>
      <c r="AK1796" s="198"/>
      <c r="AL1796" s="198"/>
      <c r="AM1796" s="198"/>
      <c r="AN1796" s="198"/>
      <c r="AO1796" s="198"/>
      <c r="AP1796" s="198"/>
      <c r="AQ1796" s="198"/>
      <c r="AR1796" s="198"/>
      <c r="AS1796" s="198"/>
      <c r="AT1796" s="198"/>
      <c r="AU1796" s="198"/>
      <c r="AV1796" s="198"/>
      <c r="AW1796" s="198"/>
      <c r="AX1796" s="198"/>
      <c r="AY1796" s="198"/>
      <c r="AZ1796" s="198"/>
      <c r="BA1796" s="198"/>
      <c r="BB1796" s="198"/>
      <c r="BC1796" s="198"/>
      <c r="BD1796" s="198"/>
      <c r="BE1796" s="198"/>
      <c r="BF1796" s="198"/>
      <c r="BG1796" s="198"/>
      <c r="BH1796" s="198"/>
      <c r="BI1796" s="198"/>
      <c r="BJ1796" s="198"/>
      <c r="BK1796" s="198"/>
      <c r="BL1796" s="198"/>
      <c r="BM1796" s="198"/>
      <c r="BN1796" s="198"/>
      <c r="BO1796" s="198"/>
    </row>
    <row r="1797" spans="2:67" hidden="1" outlineLevel="1">
      <c r="B1797" s="3" t="s">
        <v>585</v>
      </c>
      <c r="L1797" s="181">
        <v>0.98041666666666671</v>
      </c>
      <c r="M1797" s="181">
        <v>0.93874999999999986</v>
      </c>
      <c r="N1797" s="181">
        <v>0.89</v>
      </c>
      <c r="O1797" s="181">
        <v>0.91500000000000004</v>
      </c>
      <c r="P1797" s="181">
        <v>0.95500000000000007</v>
      </c>
      <c r="Q1797" s="181">
        <v>0.995</v>
      </c>
      <c r="R1797" s="181">
        <v>1.0249999999999999</v>
      </c>
      <c r="S1797" s="181">
        <v>1.05</v>
      </c>
      <c r="T1797" s="181">
        <v>1.085</v>
      </c>
      <c r="U1797" s="181">
        <v>1.115</v>
      </c>
      <c r="V1797" s="181">
        <v>1.145</v>
      </c>
      <c r="W1797" s="181">
        <v>1.18</v>
      </c>
      <c r="X1797" s="181">
        <v>1.2050000000000001</v>
      </c>
      <c r="Y1797" s="181">
        <v>1.23</v>
      </c>
      <c r="Z1797" s="181">
        <v>1.2550000000000001</v>
      </c>
      <c r="AA1797" s="181">
        <v>1.28</v>
      </c>
      <c r="AB1797" s="181">
        <v>1.3049999999999999</v>
      </c>
      <c r="AC1797" s="181">
        <v>1.33</v>
      </c>
      <c r="AD1797" s="181">
        <v>1.355</v>
      </c>
      <c r="AE1797" s="181">
        <v>1.3800000000000001</v>
      </c>
      <c r="AF1797" s="181">
        <v>1.41</v>
      </c>
      <c r="AG1797" s="181">
        <v>1.4350000000000001</v>
      </c>
      <c r="AH1797" s="181">
        <v>1.4650000000000001</v>
      </c>
      <c r="AI1797" s="181">
        <v>1.4950000000000001</v>
      </c>
      <c r="AJ1797" s="181">
        <v>1.5250000000000001</v>
      </c>
      <c r="AK1797" s="181">
        <v>1.5549999999999999</v>
      </c>
      <c r="AL1797" s="181">
        <v>1.585</v>
      </c>
      <c r="AM1797" s="181">
        <v>1.62</v>
      </c>
      <c r="AN1797" s="181">
        <v>1.6500000000000001</v>
      </c>
      <c r="AO1797" s="181">
        <v>1.6850000000000001</v>
      </c>
      <c r="AP1797" s="181">
        <v>1.7150000000000001</v>
      </c>
      <c r="AQ1797" s="181">
        <v>1.75</v>
      </c>
      <c r="AR1797" s="181">
        <v>1.7850000000000001</v>
      </c>
      <c r="AS1797" s="181">
        <v>1.82</v>
      </c>
      <c r="AT1797" s="181">
        <v>1.86</v>
      </c>
      <c r="AU1797" s="181">
        <v>1.895</v>
      </c>
      <c r="AV1797" s="181">
        <v>1.9350000000000001</v>
      </c>
      <c r="AW1797" s="181">
        <v>1.97</v>
      </c>
      <c r="AX1797" s="181">
        <v>2.0100000000000002</v>
      </c>
      <c r="AY1797" s="181">
        <v>2.0499999999999998</v>
      </c>
      <c r="AZ1797" s="181">
        <v>2.0950000000000002</v>
      </c>
      <c r="BA1797" s="181">
        <v>2.1350000000000002</v>
      </c>
      <c r="BB1797" s="181">
        <v>2.1750000000000003</v>
      </c>
      <c r="BC1797" s="181">
        <v>2.2200000000000002</v>
      </c>
      <c r="BD1797" s="181">
        <v>2.2650000000000001</v>
      </c>
      <c r="BE1797" s="181">
        <v>2.31</v>
      </c>
      <c r="BF1797" s="181">
        <v>2.355</v>
      </c>
      <c r="BG1797" s="181">
        <v>2.4050000000000002</v>
      </c>
      <c r="BH1797" s="181">
        <v>2.4500000000000002</v>
      </c>
      <c r="BI1797" s="181">
        <v>2.5</v>
      </c>
      <c r="BJ1797" s="181">
        <v>2.5500000000000003</v>
      </c>
      <c r="BK1797" s="181">
        <v>2.6</v>
      </c>
      <c r="BL1797" s="181">
        <v>2.6550000000000002</v>
      </c>
      <c r="BM1797" s="181">
        <v>2.7050000000000001</v>
      </c>
      <c r="BN1797" s="181">
        <v>2.7600000000000002</v>
      </c>
      <c r="BO1797" s="181">
        <v>2.8149999999999999</v>
      </c>
    </row>
    <row r="1798" spans="2:67" hidden="1" outlineLevel="1">
      <c r="B1798" s="3" t="s">
        <v>586</v>
      </c>
      <c r="C1798" s="181">
        <v>158.98699999999999</v>
      </c>
      <c r="L1798" s="101">
        <f>+L1797*$C1798</f>
        <v>155.87350458333333</v>
      </c>
      <c r="M1798" s="101">
        <f t="shared" ref="M1798:BO1798" si="862">+M1797*$C1798</f>
        <v>149.24904624999996</v>
      </c>
      <c r="N1798" s="101">
        <f t="shared" si="862"/>
        <v>141.49842999999998</v>
      </c>
      <c r="O1798" s="101">
        <f t="shared" si="862"/>
        <v>145.473105</v>
      </c>
      <c r="P1798" s="101">
        <f t="shared" si="862"/>
        <v>151.83258499999999</v>
      </c>
      <c r="Q1798" s="101">
        <f t="shared" si="862"/>
        <v>158.19206499999999</v>
      </c>
      <c r="R1798" s="101">
        <f t="shared" si="862"/>
        <v>162.96167499999999</v>
      </c>
      <c r="S1798" s="101">
        <f t="shared" si="862"/>
        <v>166.93635</v>
      </c>
      <c r="T1798" s="101">
        <f t="shared" si="862"/>
        <v>172.50089499999999</v>
      </c>
      <c r="U1798" s="101">
        <f t="shared" si="862"/>
        <v>177.27050499999999</v>
      </c>
      <c r="V1798" s="101">
        <f t="shared" si="862"/>
        <v>182.04011499999999</v>
      </c>
      <c r="W1798" s="101">
        <f t="shared" si="862"/>
        <v>187.60466</v>
      </c>
      <c r="X1798" s="101">
        <f t="shared" si="862"/>
        <v>191.57933500000001</v>
      </c>
      <c r="Y1798" s="101">
        <f t="shared" si="862"/>
        <v>195.55400999999998</v>
      </c>
      <c r="Z1798" s="101">
        <f t="shared" si="862"/>
        <v>199.52868500000002</v>
      </c>
      <c r="AA1798" s="101">
        <f t="shared" si="862"/>
        <v>203.50335999999999</v>
      </c>
      <c r="AB1798" s="101">
        <f t="shared" si="862"/>
        <v>207.47803499999998</v>
      </c>
      <c r="AC1798" s="101">
        <f t="shared" si="862"/>
        <v>211.45271</v>
      </c>
      <c r="AD1798" s="101">
        <f t="shared" si="862"/>
        <v>215.42738499999999</v>
      </c>
      <c r="AE1798" s="101">
        <f t="shared" si="862"/>
        <v>219.40206000000001</v>
      </c>
      <c r="AF1798" s="101">
        <f t="shared" si="862"/>
        <v>224.17166999999998</v>
      </c>
      <c r="AG1798" s="101">
        <f t="shared" si="862"/>
        <v>228.146345</v>
      </c>
      <c r="AH1798" s="101">
        <f t="shared" si="862"/>
        <v>232.915955</v>
      </c>
      <c r="AI1798" s="101">
        <f t="shared" si="862"/>
        <v>237.685565</v>
      </c>
      <c r="AJ1798" s="101">
        <f t="shared" si="862"/>
        <v>242.45517500000003</v>
      </c>
      <c r="AK1798" s="101">
        <f t="shared" si="862"/>
        <v>247.22478499999997</v>
      </c>
      <c r="AL1798" s="101">
        <f t="shared" si="862"/>
        <v>251.994395</v>
      </c>
      <c r="AM1798" s="101">
        <f t="shared" si="862"/>
        <v>257.55894000000001</v>
      </c>
      <c r="AN1798" s="101">
        <f t="shared" si="862"/>
        <v>262.32855000000001</v>
      </c>
      <c r="AO1798" s="101">
        <f t="shared" si="862"/>
        <v>267.89309500000002</v>
      </c>
      <c r="AP1798" s="101">
        <f t="shared" si="862"/>
        <v>272.66270500000002</v>
      </c>
      <c r="AQ1798" s="101">
        <f t="shared" si="862"/>
        <v>278.22724999999997</v>
      </c>
      <c r="AR1798" s="101">
        <f t="shared" si="862"/>
        <v>283.79179500000004</v>
      </c>
      <c r="AS1798" s="101">
        <f t="shared" si="862"/>
        <v>289.35633999999999</v>
      </c>
      <c r="AT1798" s="101">
        <f t="shared" si="862"/>
        <v>295.71582000000001</v>
      </c>
      <c r="AU1798" s="101">
        <f t="shared" si="862"/>
        <v>301.28036500000002</v>
      </c>
      <c r="AV1798" s="101">
        <f t="shared" si="862"/>
        <v>307.63984499999998</v>
      </c>
      <c r="AW1798" s="101">
        <f t="shared" si="862"/>
        <v>313.20438999999999</v>
      </c>
      <c r="AX1798" s="101">
        <f t="shared" si="862"/>
        <v>319.56387000000001</v>
      </c>
      <c r="AY1798" s="101">
        <f t="shared" si="862"/>
        <v>325.92334999999997</v>
      </c>
      <c r="AZ1798" s="101">
        <f t="shared" si="862"/>
        <v>333.077765</v>
      </c>
      <c r="BA1798" s="101">
        <f t="shared" si="862"/>
        <v>339.43724500000002</v>
      </c>
      <c r="BB1798" s="101">
        <f t="shared" si="862"/>
        <v>345.79672500000004</v>
      </c>
      <c r="BC1798" s="101">
        <f t="shared" si="862"/>
        <v>352.95114000000001</v>
      </c>
      <c r="BD1798" s="101">
        <f t="shared" si="862"/>
        <v>360.10555499999998</v>
      </c>
      <c r="BE1798" s="101">
        <f t="shared" si="862"/>
        <v>367.25997000000001</v>
      </c>
      <c r="BF1798" s="101">
        <f t="shared" si="862"/>
        <v>374.41438499999998</v>
      </c>
      <c r="BG1798" s="101">
        <f t="shared" si="862"/>
        <v>382.36373500000002</v>
      </c>
      <c r="BH1798" s="101">
        <f t="shared" si="862"/>
        <v>389.51814999999999</v>
      </c>
      <c r="BI1798" s="101">
        <f t="shared" si="862"/>
        <v>397.46749999999997</v>
      </c>
      <c r="BJ1798" s="101">
        <f t="shared" si="862"/>
        <v>405.41685000000001</v>
      </c>
      <c r="BK1798" s="101">
        <f t="shared" si="862"/>
        <v>413.36619999999999</v>
      </c>
      <c r="BL1798" s="101">
        <f t="shared" si="862"/>
        <v>422.11048500000004</v>
      </c>
      <c r="BM1798" s="101">
        <f t="shared" si="862"/>
        <v>430.05983500000002</v>
      </c>
      <c r="BN1798" s="101">
        <f t="shared" si="862"/>
        <v>438.80412000000001</v>
      </c>
      <c r="BO1798" s="101">
        <f t="shared" si="862"/>
        <v>447.548405</v>
      </c>
    </row>
    <row r="1799" spans="2:67" hidden="1" outlineLevel="1">
      <c r="L1799" s="63"/>
      <c r="M1799" s="63"/>
      <c r="N1799" s="63"/>
      <c r="O1799" s="63"/>
      <c r="P1799" s="63"/>
      <c r="Q1799" s="63"/>
      <c r="R1799" s="63"/>
      <c r="S1799" s="63"/>
      <c r="T1799" s="63"/>
      <c r="U1799" s="63"/>
      <c r="V1799" s="63"/>
      <c r="W1799" s="63"/>
      <c r="X1799" s="63"/>
      <c r="Y1799" s="63"/>
      <c r="Z1799" s="63"/>
      <c r="AA1799" s="63"/>
      <c r="AB1799" s="63"/>
      <c r="AC1799" s="63"/>
      <c r="AD1799" s="63"/>
      <c r="AE1799" s="63"/>
      <c r="AF1799" s="63"/>
      <c r="AG1799" s="63"/>
      <c r="AH1799" s="63"/>
      <c r="AI1799" s="63"/>
      <c r="AJ1799" s="63"/>
      <c r="AK1799" s="63"/>
      <c r="AL1799" s="63"/>
      <c r="AM1799" s="63"/>
      <c r="AN1799" s="63"/>
      <c r="AO1799" s="63"/>
      <c r="AP1799" s="63"/>
      <c r="AQ1799" s="63"/>
      <c r="AR1799" s="63"/>
      <c r="AS1799" s="63"/>
      <c r="AT1799" s="63"/>
      <c r="AU1799" s="63"/>
      <c r="AV1799" s="63"/>
      <c r="AW1799" s="63"/>
      <c r="AX1799" s="63"/>
      <c r="AY1799" s="63"/>
      <c r="AZ1799" s="63"/>
      <c r="BA1799" s="63"/>
      <c r="BB1799" s="63"/>
      <c r="BC1799" s="63"/>
      <c r="BD1799" s="63"/>
      <c r="BE1799" s="63"/>
      <c r="BF1799" s="63"/>
      <c r="BG1799" s="63"/>
      <c r="BH1799" s="63"/>
      <c r="BI1799" s="63"/>
      <c r="BJ1799" s="63"/>
      <c r="BK1799" s="63"/>
      <c r="BL1799" s="63"/>
      <c r="BM1799" s="63"/>
      <c r="BN1799" s="63"/>
      <c r="BO1799" s="63"/>
    </row>
    <row r="1800" spans="2:67" hidden="1" outlineLevel="1">
      <c r="B1800" s="3" t="s">
        <v>587</v>
      </c>
      <c r="L1800" s="199">
        <v>15.17754</v>
      </c>
      <c r="M1800" s="199">
        <v>22.615220000000001</v>
      </c>
      <c r="N1800" s="199">
        <v>39.04945</v>
      </c>
      <c r="O1800" s="199">
        <v>54.82676</v>
      </c>
      <c r="P1800" s="199">
        <v>53.542299999999997</v>
      </c>
      <c r="Q1800" s="199">
        <v>57.267359999999996</v>
      </c>
      <c r="R1800" s="199">
        <v>40.775889999999997</v>
      </c>
      <c r="S1800" s="199">
        <v>41.289700000000003</v>
      </c>
      <c r="T1800" s="199">
        <v>31.721050000000002</v>
      </c>
      <c r="U1800" s="199">
        <v>30.306159999999998</v>
      </c>
      <c r="V1800" s="199">
        <v>29.12782</v>
      </c>
      <c r="W1800" s="199">
        <v>32.430109999999999</v>
      </c>
      <c r="X1800" s="199">
        <v>36.679859999999998</v>
      </c>
      <c r="Y1800" s="199">
        <v>37.43047</v>
      </c>
      <c r="Z1800" s="199">
        <v>32.832230000000003</v>
      </c>
      <c r="AA1800" s="199">
        <v>38.378480000000003</v>
      </c>
      <c r="AB1800" s="199">
        <v>42.668120000000002</v>
      </c>
      <c r="AC1800" s="199">
        <v>46.333750000000002</v>
      </c>
      <c r="AD1800" s="199">
        <v>47.472720000000002</v>
      </c>
      <c r="AE1800" s="199">
        <v>40.765450000000001</v>
      </c>
      <c r="AF1800" s="199">
        <v>45.714260000000003</v>
      </c>
      <c r="AG1800" s="199">
        <v>691.33169999999996</v>
      </c>
      <c r="AH1800" s="199">
        <v>1333.711</v>
      </c>
      <c r="AI1800" s="199">
        <v>1369.626</v>
      </c>
      <c r="AJ1800" s="199">
        <v>1879.1559999999999</v>
      </c>
      <c r="AK1800" s="199">
        <v>2669.3020000000001</v>
      </c>
      <c r="AL1800" s="199">
        <v>2737.7179999999998</v>
      </c>
      <c r="AM1800" s="199">
        <v>2806.0210000000002</v>
      </c>
      <c r="AN1800" s="199">
        <v>2876.2359999999999</v>
      </c>
      <c r="AO1800" s="199">
        <v>2945.4960000000001</v>
      </c>
      <c r="AP1800" s="199">
        <v>3015.67</v>
      </c>
      <c r="AQ1800" s="199">
        <v>3086.8580000000002</v>
      </c>
      <c r="AR1800" s="199">
        <v>3159.221</v>
      </c>
      <c r="AS1800" s="199">
        <v>3232.5970000000002</v>
      </c>
      <c r="AT1800" s="199">
        <v>3305.5610000000001</v>
      </c>
      <c r="AU1800" s="199">
        <v>3379.5720000000001</v>
      </c>
      <c r="AV1800" s="199">
        <v>3453.7179999999998</v>
      </c>
      <c r="AW1800" s="199">
        <v>3532.5219999999999</v>
      </c>
      <c r="AX1800" s="199">
        <v>3610.125</v>
      </c>
      <c r="AY1800" s="199">
        <v>3683.2689999999998</v>
      </c>
      <c r="AZ1800" s="199">
        <v>3758.4920000000002</v>
      </c>
      <c r="BA1800" s="199">
        <v>3832.8150000000001</v>
      </c>
      <c r="BB1800" s="199">
        <v>3905.2539999999999</v>
      </c>
      <c r="BC1800" s="199">
        <v>3975.9549999999999</v>
      </c>
      <c r="BD1800" s="199">
        <v>4048.3870000000002</v>
      </c>
      <c r="BE1800" s="199">
        <v>4117.6170000000002</v>
      </c>
      <c r="BF1800" s="199">
        <v>4187.8339999999998</v>
      </c>
      <c r="BG1800" s="199">
        <v>4257.8419999999996</v>
      </c>
      <c r="BH1800" s="199">
        <v>4328.6989999999996</v>
      </c>
      <c r="BI1800" s="199">
        <v>4375.1620000000003</v>
      </c>
      <c r="BJ1800" s="199">
        <v>4422.0609999999997</v>
      </c>
      <c r="BK1800" s="199">
        <v>4469.4380000000001</v>
      </c>
      <c r="BL1800" s="199">
        <v>4519.4629999999997</v>
      </c>
      <c r="BM1800" s="199">
        <v>4566.9070000000002</v>
      </c>
      <c r="BN1800" s="199">
        <v>4616.3119999999999</v>
      </c>
      <c r="BO1800" s="199">
        <v>4665.924</v>
      </c>
    </row>
    <row r="1801" spans="2:67" hidden="1" outlineLevel="1">
      <c r="B1801" t="s">
        <v>588</v>
      </c>
      <c r="J1801" s="2">
        <f>NPV($C$4,M1801:BO1801)+L1801</f>
        <v>2956968.6763103008</v>
      </c>
      <c r="L1801" s="2">
        <f>L1798*L1800</f>
        <v>2365.7763507537252</v>
      </c>
      <c r="M1801" s="2">
        <f t="shared" ref="M1801:BO1801" si="863">M1798*M1800</f>
        <v>3375.3000157339243</v>
      </c>
      <c r="N1801" s="2">
        <f t="shared" si="863"/>
        <v>5525.4358673634997</v>
      </c>
      <c r="O1801" s="2">
        <f t="shared" si="863"/>
        <v>7975.8190142898002</v>
      </c>
      <c r="P1801" s="2">
        <f t="shared" si="863"/>
        <v>8129.4658158454995</v>
      </c>
      <c r="Q1801" s="2">
        <f t="shared" si="863"/>
        <v>9059.2419354983995</v>
      </c>
      <c r="R1801" s="2">
        <f t="shared" si="863"/>
        <v>6644.9073340157493</v>
      </c>
      <c r="S1801" s="2">
        <f t="shared" si="863"/>
        <v>6892.7518105950012</v>
      </c>
      <c r="T1801" s="2">
        <f t="shared" si="863"/>
        <v>5471.9095153397502</v>
      </c>
      <c r="U1801" s="2">
        <f t="shared" si="863"/>
        <v>5372.3882878107997</v>
      </c>
      <c r="V1801" s="2">
        <f t="shared" si="863"/>
        <v>5302.4317024992997</v>
      </c>
      <c r="W1801" s="2">
        <f t="shared" si="863"/>
        <v>6084.0397603125994</v>
      </c>
      <c r="X1801" s="2">
        <f t="shared" si="863"/>
        <v>7027.1031866930998</v>
      </c>
      <c r="Y1801" s="2">
        <f t="shared" si="863"/>
        <v>7319.678504684699</v>
      </c>
      <c r="Z1801" s="2">
        <f t="shared" si="863"/>
        <v>6550.9716775175511</v>
      </c>
      <c r="AA1801" s="2">
        <f t="shared" si="863"/>
        <v>7810.1496316928005</v>
      </c>
      <c r="AB1801" s="2">
        <f t="shared" si="863"/>
        <v>8852.6976947441999</v>
      </c>
      <c r="AC1801" s="2">
        <f t="shared" si="863"/>
        <v>9797.3970019624994</v>
      </c>
      <c r="AD1801" s="2">
        <f t="shared" si="863"/>
        <v>10226.9239284372</v>
      </c>
      <c r="AE1801" s="2">
        <f t="shared" si="863"/>
        <v>8944.0237068269998</v>
      </c>
      <c r="AF1801" s="2">
        <f t="shared" si="863"/>
        <v>10247.8420070142</v>
      </c>
      <c r="AG1801" s="2">
        <f t="shared" si="863"/>
        <v>157724.80053763647</v>
      </c>
      <c r="AH1801" s="2">
        <f t="shared" si="863"/>
        <v>310642.571259005</v>
      </c>
      <c r="AI1801" s="2">
        <f t="shared" si="863"/>
        <v>325540.32964869001</v>
      </c>
      <c r="AJ1801" s="2">
        <f t="shared" si="863"/>
        <v>455611.09683230001</v>
      </c>
      <c r="AK1801" s="2">
        <f t="shared" si="863"/>
        <v>659917.61305006989</v>
      </c>
      <c r="AL1801" s="2">
        <f t="shared" si="863"/>
        <v>689889.5910906099</v>
      </c>
      <c r="AM1801" s="2">
        <f t="shared" si="863"/>
        <v>722715.79437774012</v>
      </c>
      <c r="AN1801" s="2">
        <f t="shared" si="863"/>
        <v>754518.81933780003</v>
      </c>
      <c r="AO1801" s="2">
        <f t="shared" si="863"/>
        <v>789078.03975012002</v>
      </c>
      <c r="AP1801" s="2">
        <f t="shared" si="863"/>
        <v>822260.73958735005</v>
      </c>
      <c r="AQ1801" s="2">
        <f t="shared" si="863"/>
        <v>858848.01248049992</v>
      </c>
      <c r="AR1801" s="2">
        <f t="shared" si="863"/>
        <v>896560.99839169509</v>
      </c>
      <c r="AS1801" s="2">
        <f t="shared" si="863"/>
        <v>935372.43661497999</v>
      </c>
      <c r="AT1801" s="2">
        <f t="shared" si="863"/>
        <v>977506.68167502002</v>
      </c>
      <c r="AU1801" s="2">
        <f t="shared" si="863"/>
        <v>1018198.68570378</v>
      </c>
      <c r="AV1801" s="2">
        <f t="shared" si="863"/>
        <v>1062501.27019371</v>
      </c>
      <c r="AW1801" s="2">
        <f t="shared" si="863"/>
        <v>1106401.3981715799</v>
      </c>
      <c r="AX1801" s="2">
        <f t="shared" si="863"/>
        <v>1153665.51618375</v>
      </c>
      <c r="AY1801" s="2">
        <f t="shared" si="863"/>
        <v>1200463.3714311498</v>
      </c>
      <c r="AZ1801" s="2">
        <f t="shared" si="863"/>
        <v>1251870.11513038</v>
      </c>
      <c r="BA1801" s="2">
        <f t="shared" si="863"/>
        <v>1301000.1641946752</v>
      </c>
      <c r="BB1801" s="2">
        <f t="shared" si="863"/>
        <v>1350424.04349315</v>
      </c>
      <c r="BC1801" s="2">
        <f t="shared" si="863"/>
        <v>1403317.8498386999</v>
      </c>
      <c r="BD1801" s="2">
        <f t="shared" si="863"/>
        <v>1457846.647489785</v>
      </c>
      <c r="BE1801" s="2">
        <f t="shared" si="863"/>
        <v>1512235.8958914902</v>
      </c>
      <c r="BF1801" s="2">
        <f t="shared" si="863"/>
        <v>1567985.2915920899</v>
      </c>
      <c r="BG1801" s="2">
        <f t="shared" si="863"/>
        <v>1628044.37015987</v>
      </c>
      <c r="BH1801" s="2">
        <f t="shared" si="863"/>
        <v>1686106.8263868499</v>
      </c>
      <c r="BI1801" s="2">
        <f t="shared" si="863"/>
        <v>1738984.702235</v>
      </c>
      <c r="BJ1801" s="2">
        <f t="shared" si="863"/>
        <v>1792778.0411278498</v>
      </c>
      <c r="BK1801" s="2">
        <f t="shared" si="863"/>
        <v>1847514.6021956</v>
      </c>
      <c r="BL1801" s="2">
        <f t="shared" si="863"/>
        <v>1907712.718869555</v>
      </c>
      <c r="BM1801" s="2">
        <f t="shared" si="863"/>
        <v>1964043.2708803453</v>
      </c>
      <c r="BN1801" s="2">
        <f t="shared" si="863"/>
        <v>2025656.7248054401</v>
      </c>
      <c r="BO1801" s="2">
        <f t="shared" si="863"/>
        <v>2088226.84405122</v>
      </c>
    </row>
    <row r="1802" spans="2:67" hidden="1" outlineLevel="1">
      <c r="L1802" s="63"/>
      <c r="M1802" s="3"/>
    </row>
    <row r="1803" spans="2:67" hidden="1" outlineLevel="1">
      <c r="B1803" s="197" t="s">
        <v>589</v>
      </c>
      <c r="E1803" s="2"/>
      <c r="L1803" s="54"/>
      <c r="M1803" s="54"/>
      <c r="N1803" s="54"/>
      <c r="O1803" s="54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54"/>
      <c r="AN1803" s="54"/>
      <c r="AO1803" s="54"/>
      <c r="AP1803" s="54"/>
      <c r="AQ1803" s="54"/>
      <c r="AR1803" s="54"/>
      <c r="AS1803" s="54"/>
      <c r="AT1803" s="54"/>
      <c r="AU1803" s="54"/>
      <c r="AV1803" s="54"/>
      <c r="AW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4"/>
      <c r="BI1803" s="54"/>
      <c r="BJ1803" s="54"/>
      <c r="BK1803" s="54"/>
      <c r="BL1803" s="54"/>
      <c r="BM1803" s="54"/>
      <c r="BN1803" s="54"/>
      <c r="BO1803" s="54"/>
    </row>
    <row r="1804" spans="2:67" hidden="1" outlineLevel="1">
      <c r="B1804" s="3" t="s">
        <v>590</v>
      </c>
      <c r="L1804" s="183">
        <v>121.9</v>
      </c>
      <c r="M1804" s="183">
        <v>113.7</v>
      </c>
      <c r="N1804" s="183">
        <v>106.1</v>
      </c>
      <c r="O1804" s="183">
        <v>107.6</v>
      </c>
      <c r="P1804" s="183">
        <v>111.8</v>
      </c>
      <c r="Q1804" s="183">
        <v>116.6</v>
      </c>
      <c r="R1804" s="183">
        <v>119.4</v>
      </c>
      <c r="S1804" s="183">
        <v>122.2</v>
      </c>
      <c r="T1804" s="183">
        <v>125.4</v>
      </c>
      <c r="U1804" s="183">
        <v>128.5</v>
      </c>
      <c r="V1804" s="183">
        <v>130.1</v>
      </c>
      <c r="W1804" s="183">
        <v>133.30000000000001</v>
      </c>
      <c r="X1804" s="183">
        <v>136.4</v>
      </c>
      <c r="Y1804" s="183">
        <v>139.30000000000001</v>
      </c>
      <c r="Z1804" s="183">
        <v>141.9</v>
      </c>
      <c r="AA1804" s="183">
        <v>144.80000000000001</v>
      </c>
      <c r="AB1804" s="183">
        <v>147.4</v>
      </c>
      <c r="AC1804" s="183">
        <v>150.5</v>
      </c>
      <c r="AD1804" s="183">
        <v>153.30000000000001</v>
      </c>
      <c r="AE1804" s="183">
        <v>156.4</v>
      </c>
      <c r="AF1804" s="183">
        <v>159.5</v>
      </c>
      <c r="AG1804" s="183">
        <v>162.69999999999999</v>
      </c>
      <c r="AH1804" s="183">
        <v>165.9</v>
      </c>
      <c r="AI1804" s="183">
        <v>169.3</v>
      </c>
      <c r="AJ1804" s="183">
        <v>172.6</v>
      </c>
      <c r="AK1804" s="183">
        <v>176.1</v>
      </c>
      <c r="AL1804" s="183">
        <v>179.6</v>
      </c>
      <c r="AM1804" s="183">
        <v>183.2</v>
      </c>
      <c r="AN1804" s="183">
        <v>186.9</v>
      </c>
      <c r="AO1804" s="183">
        <v>190.6</v>
      </c>
      <c r="AP1804" s="183">
        <v>194.4</v>
      </c>
      <c r="AQ1804" s="183">
        <v>198.3</v>
      </c>
      <c r="AR1804" s="183">
        <v>202.3</v>
      </c>
      <c r="AS1804" s="183">
        <v>206.3</v>
      </c>
      <c r="AT1804" s="183">
        <v>210.4</v>
      </c>
      <c r="AU1804" s="183">
        <v>214.7</v>
      </c>
      <c r="AV1804" s="183">
        <v>218.9</v>
      </c>
      <c r="AW1804" s="183">
        <v>223.3</v>
      </c>
      <c r="AX1804" s="183">
        <v>227.8</v>
      </c>
      <c r="AY1804" s="183">
        <v>232.4</v>
      </c>
      <c r="AZ1804" s="183">
        <v>237</v>
      </c>
      <c r="BA1804" s="183">
        <v>241.7</v>
      </c>
      <c r="BB1804" s="183">
        <v>246.6</v>
      </c>
      <c r="BC1804" s="183">
        <v>251.5</v>
      </c>
      <c r="BD1804" s="183">
        <v>256.5</v>
      </c>
      <c r="BE1804" s="183">
        <v>261.7</v>
      </c>
      <c r="BF1804" s="183">
        <v>266.89999999999998</v>
      </c>
      <c r="BG1804" s="183">
        <v>272.2</v>
      </c>
      <c r="BH1804" s="183">
        <v>277.7</v>
      </c>
      <c r="BI1804" s="183">
        <v>283.2</v>
      </c>
      <c r="BJ1804" s="183">
        <v>288.89999999999998</v>
      </c>
      <c r="BK1804" s="183">
        <v>294.7</v>
      </c>
      <c r="BL1804" s="183">
        <v>300.60000000000002</v>
      </c>
      <c r="BM1804" s="183">
        <v>306.60000000000002</v>
      </c>
      <c r="BN1804" s="183">
        <v>312.7</v>
      </c>
      <c r="BO1804" s="183">
        <v>319</v>
      </c>
    </row>
    <row r="1805" spans="2:67" hidden="1" outlineLevel="1">
      <c r="B1805" s="3" t="s">
        <v>591</v>
      </c>
      <c r="L1805" s="183">
        <v>114.6</v>
      </c>
      <c r="M1805" s="183">
        <v>107.5</v>
      </c>
      <c r="N1805" s="183">
        <v>99.9</v>
      </c>
      <c r="O1805" s="183">
        <v>102.4</v>
      </c>
      <c r="P1805" s="183">
        <v>106.7</v>
      </c>
      <c r="Q1805" s="183">
        <v>111.3</v>
      </c>
      <c r="R1805" s="183">
        <v>113.7</v>
      </c>
      <c r="S1805" s="183">
        <v>115.6</v>
      </c>
      <c r="T1805" s="183">
        <v>116.4</v>
      </c>
      <c r="U1805" s="183">
        <v>116.9</v>
      </c>
      <c r="V1805" s="183">
        <v>117.9</v>
      </c>
      <c r="W1805" s="183">
        <v>119.7</v>
      </c>
      <c r="X1805" s="183">
        <v>121.5</v>
      </c>
      <c r="Y1805" s="183">
        <v>123.1</v>
      </c>
      <c r="Z1805" s="183">
        <v>125.7</v>
      </c>
      <c r="AA1805" s="183">
        <v>128.6</v>
      </c>
      <c r="AB1805" s="183">
        <v>131.19999999999999</v>
      </c>
      <c r="AC1805" s="183">
        <v>134.19999999999999</v>
      </c>
      <c r="AD1805" s="183">
        <v>137</v>
      </c>
      <c r="AE1805" s="183">
        <v>139.80000000000001</v>
      </c>
      <c r="AF1805" s="183">
        <v>142.6</v>
      </c>
      <c r="AG1805" s="183">
        <v>145.4</v>
      </c>
      <c r="AH1805" s="183">
        <v>148.30000000000001</v>
      </c>
      <c r="AI1805" s="183">
        <v>151.30000000000001</v>
      </c>
      <c r="AJ1805" s="183">
        <v>154.30000000000001</v>
      </c>
      <c r="AK1805" s="183">
        <v>157.4</v>
      </c>
      <c r="AL1805" s="183">
        <v>160.5</v>
      </c>
      <c r="AM1805" s="183">
        <v>163.80000000000001</v>
      </c>
      <c r="AN1805" s="183">
        <v>167</v>
      </c>
      <c r="AO1805" s="183">
        <v>170.4</v>
      </c>
      <c r="AP1805" s="183">
        <v>173.8</v>
      </c>
      <c r="AQ1805" s="183">
        <v>177.3</v>
      </c>
      <c r="AR1805" s="183">
        <v>180.8</v>
      </c>
      <c r="AS1805" s="183">
        <v>184.4</v>
      </c>
      <c r="AT1805" s="183">
        <v>188.1</v>
      </c>
      <c r="AU1805" s="183">
        <v>191.9</v>
      </c>
      <c r="AV1805" s="183">
        <v>195.7</v>
      </c>
      <c r="AW1805" s="183">
        <v>199.6</v>
      </c>
      <c r="AX1805" s="183">
        <v>203.6</v>
      </c>
      <c r="AY1805" s="183">
        <v>207.7</v>
      </c>
      <c r="AZ1805" s="183">
        <v>211.8</v>
      </c>
      <c r="BA1805" s="183">
        <v>216.1</v>
      </c>
      <c r="BB1805" s="183">
        <v>220.4</v>
      </c>
      <c r="BC1805" s="183">
        <v>224.8</v>
      </c>
      <c r="BD1805" s="183">
        <v>229.3</v>
      </c>
      <c r="BE1805" s="183">
        <v>233.9</v>
      </c>
      <c r="BF1805" s="183">
        <v>238.6</v>
      </c>
      <c r="BG1805" s="183">
        <v>243.3</v>
      </c>
      <c r="BH1805" s="183">
        <v>248.2</v>
      </c>
      <c r="BI1805" s="183">
        <v>253.2</v>
      </c>
      <c r="BJ1805" s="183">
        <v>258.2</v>
      </c>
      <c r="BK1805" s="183">
        <v>263.39999999999998</v>
      </c>
      <c r="BL1805" s="183">
        <v>268.7</v>
      </c>
      <c r="BM1805" s="183">
        <v>274</v>
      </c>
      <c r="BN1805" s="183">
        <v>279.5</v>
      </c>
      <c r="BO1805" s="183">
        <v>285.10000000000002</v>
      </c>
    </row>
    <row r="1806" spans="2:67" hidden="1" outlineLevel="1"/>
    <row r="1807" spans="2:67" hidden="1" outlineLevel="1">
      <c r="B1807" s="3" t="s">
        <v>636</v>
      </c>
      <c r="L1807" s="136">
        <f>+L1804</f>
        <v>121.9</v>
      </c>
      <c r="M1807" s="136">
        <f>+M1804</f>
        <v>113.7</v>
      </c>
      <c r="N1807" s="136">
        <f>+N1804</f>
        <v>106.1</v>
      </c>
      <c r="O1807" s="136">
        <f>+O1804</f>
        <v>107.6</v>
      </c>
      <c r="P1807" s="136">
        <f>+P1804</f>
        <v>111.8</v>
      </c>
      <c r="Q1807" s="200">
        <v>114.12180000000001</v>
      </c>
      <c r="R1807" s="54">
        <f t="shared" ref="R1807:BO1807" si="864">+R1805</f>
        <v>113.7</v>
      </c>
      <c r="S1807" s="54">
        <f t="shared" si="864"/>
        <v>115.6</v>
      </c>
      <c r="T1807" s="54">
        <f t="shared" si="864"/>
        <v>116.4</v>
      </c>
      <c r="U1807" s="54">
        <f t="shared" si="864"/>
        <v>116.9</v>
      </c>
      <c r="V1807" s="54">
        <f t="shared" si="864"/>
        <v>117.9</v>
      </c>
      <c r="W1807" s="54">
        <f t="shared" si="864"/>
        <v>119.7</v>
      </c>
      <c r="X1807" s="54">
        <f t="shared" si="864"/>
        <v>121.5</v>
      </c>
      <c r="Y1807" s="54">
        <f t="shared" si="864"/>
        <v>123.1</v>
      </c>
      <c r="Z1807" s="54">
        <f t="shared" si="864"/>
        <v>125.7</v>
      </c>
      <c r="AA1807" s="54">
        <f t="shared" si="864"/>
        <v>128.6</v>
      </c>
      <c r="AB1807" s="54">
        <f t="shared" si="864"/>
        <v>131.19999999999999</v>
      </c>
      <c r="AC1807" s="54">
        <f t="shared" si="864"/>
        <v>134.19999999999999</v>
      </c>
      <c r="AD1807" s="54">
        <f t="shared" si="864"/>
        <v>137</v>
      </c>
      <c r="AE1807" s="54">
        <f t="shared" si="864"/>
        <v>139.80000000000001</v>
      </c>
      <c r="AF1807" s="54">
        <f t="shared" si="864"/>
        <v>142.6</v>
      </c>
      <c r="AG1807" s="54">
        <f t="shared" si="864"/>
        <v>145.4</v>
      </c>
      <c r="AH1807" s="54">
        <f t="shared" si="864"/>
        <v>148.30000000000001</v>
      </c>
      <c r="AI1807" s="54">
        <f t="shared" si="864"/>
        <v>151.30000000000001</v>
      </c>
      <c r="AJ1807" s="54">
        <f t="shared" si="864"/>
        <v>154.30000000000001</v>
      </c>
      <c r="AK1807" s="54">
        <f t="shared" si="864"/>
        <v>157.4</v>
      </c>
      <c r="AL1807" s="54">
        <f t="shared" si="864"/>
        <v>160.5</v>
      </c>
      <c r="AM1807" s="54">
        <f t="shared" si="864"/>
        <v>163.80000000000001</v>
      </c>
      <c r="AN1807" s="54">
        <f t="shared" si="864"/>
        <v>167</v>
      </c>
      <c r="AO1807" s="54">
        <f t="shared" si="864"/>
        <v>170.4</v>
      </c>
      <c r="AP1807" s="54">
        <f t="shared" si="864"/>
        <v>173.8</v>
      </c>
      <c r="AQ1807" s="54">
        <f t="shared" si="864"/>
        <v>177.3</v>
      </c>
      <c r="AR1807" s="54">
        <f t="shared" si="864"/>
        <v>180.8</v>
      </c>
      <c r="AS1807" s="54">
        <f t="shared" si="864"/>
        <v>184.4</v>
      </c>
      <c r="AT1807" s="54">
        <f t="shared" si="864"/>
        <v>188.1</v>
      </c>
      <c r="AU1807" s="54">
        <f t="shared" si="864"/>
        <v>191.9</v>
      </c>
      <c r="AV1807" s="54">
        <f t="shared" si="864"/>
        <v>195.7</v>
      </c>
      <c r="AW1807" s="54">
        <f t="shared" si="864"/>
        <v>199.6</v>
      </c>
      <c r="AX1807" s="54">
        <f t="shared" si="864"/>
        <v>203.6</v>
      </c>
      <c r="AY1807" s="54">
        <f t="shared" si="864"/>
        <v>207.7</v>
      </c>
      <c r="AZ1807" s="54">
        <f t="shared" si="864"/>
        <v>211.8</v>
      </c>
      <c r="BA1807" s="54">
        <f t="shared" si="864"/>
        <v>216.1</v>
      </c>
      <c r="BB1807" s="54">
        <f t="shared" si="864"/>
        <v>220.4</v>
      </c>
      <c r="BC1807" s="54">
        <f t="shared" si="864"/>
        <v>224.8</v>
      </c>
      <c r="BD1807" s="54">
        <f t="shared" si="864"/>
        <v>229.3</v>
      </c>
      <c r="BE1807" s="54">
        <f t="shared" si="864"/>
        <v>233.9</v>
      </c>
      <c r="BF1807" s="54">
        <f t="shared" si="864"/>
        <v>238.6</v>
      </c>
      <c r="BG1807" s="54">
        <f t="shared" si="864"/>
        <v>243.3</v>
      </c>
      <c r="BH1807" s="54">
        <f t="shared" si="864"/>
        <v>248.2</v>
      </c>
      <c r="BI1807" s="54">
        <f t="shared" si="864"/>
        <v>253.2</v>
      </c>
      <c r="BJ1807" s="54">
        <f t="shared" si="864"/>
        <v>258.2</v>
      </c>
      <c r="BK1807" s="54">
        <f t="shared" si="864"/>
        <v>263.39999999999998</v>
      </c>
      <c r="BL1807" s="54">
        <f t="shared" si="864"/>
        <v>268.7</v>
      </c>
      <c r="BM1807" s="54">
        <f t="shared" si="864"/>
        <v>274</v>
      </c>
      <c r="BN1807" s="54">
        <f t="shared" si="864"/>
        <v>279.5</v>
      </c>
      <c r="BO1807" s="54">
        <f t="shared" si="864"/>
        <v>285.10000000000002</v>
      </c>
    </row>
    <row r="1808" spans="2:67" hidden="1" outlineLevel="1">
      <c r="B1808" s="3" t="s">
        <v>593</v>
      </c>
      <c r="L1808" s="184">
        <v>0.32400000000000001</v>
      </c>
      <c r="M1808" s="184">
        <v>0.33100000000000002</v>
      </c>
      <c r="N1808" s="184">
        <v>0.33800000000000002</v>
      </c>
      <c r="O1808" s="184">
        <v>0.34499999999999997</v>
      </c>
      <c r="P1808" s="184">
        <v>0.35199999999999998</v>
      </c>
      <c r="Q1808" s="184">
        <v>0.35899999999999999</v>
      </c>
      <c r="R1808" s="184">
        <v>0.36699999999999999</v>
      </c>
      <c r="S1808" s="184">
        <v>0.374</v>
      </c>
      <c r="T1808" s="184">
        <v>0.38100000000000001</v>
      </c>
      <c r="U1808" s="184">
        <v>0.38900000000000001</v>
      </c>
      <c r="V1808" s="184">
        <v>0.39700000000000002</v>
      </c>
      <c r="W1808" s="184">
        <v>0.40500000000000003</v>
      </c>
      <c r="X1808" s="184">
        <v>0.41299999999999998</v>
      </c>
      <c r="Y1808" s="184">
        <v>0.42199999999999999</v>
      </c>
      <c r="Z1808" s="184">
        <v>0.43</v>
      </c>
      <c r="AA1808" s="184">
        <v>0.439</v>
      </c>
      <c r="AB1808" s="184">
        <v>0.44800000000000001</v>
      </c>
      <c r="AC1808" s="184">
        <v>0.45600000000000002</v>
      </c>
      <c r="AD1808" s="184">
        <v>0.46600000000000003</v>
      </c>
      <c r="AE1808" s="184">
        <v>0.47499999999999998</v>
      </c>
      <c r="AF1808" s="184">
        <v>0.48399999999999999</v>
      </c>
      <c r="AG1808" s="184">
        <v>0.49399999999999999</v>
      </c>
      <c r="AH1808" s="184">
        <v>0.504</v>
      </c>
      <c r="AI1808" s="184">
        <v>0.51400000000000001</v>
      </c>
      <c r="AJ1808" s="184">
        <v>0.52400000000000002</v>
      </c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  <c r="BC1808" s="16"/>
      <c r="BD1808" s="16"/>
      <c r="BE1808" s="16"/>
      <c r="BF1808" s="16"/>
      <c r="BG1808" s="16"/>
      <c r="BH1808" s="16"/>
      <c r="BI1808" s="16"/>
      <c r="BJ1808" s="16"/>
      <c r="BK1808" s="16"/>
      <c r="BL1808" s="16"/>
      <c r="BM1808" s="16"/>
      <c r="BN1808" s="16"/>
      <c r="BO1808" s="16"/>
    </row>
    <row r="1809" spans="2:67" hidden="1" outlineLevel="1">
      <c r="B1809" s="3"/>
      <c r="L1809" s="185">
        <f t="shared" ref="L1809:AJ1809" si="865">SUM(L1807,L1808)</f>
        <v>122.224</v>
      </c>
      <c r="M1809" s="185">
        <f t="shared" si="865"/>
        <v>114.03100000000001</v>
      </c>
      <c r="N1809" s="185">
        <f t="shared" si="865"/>
        <v>106.43799999999999</v>
      </c>
      <c r="O1809" s="185">
        <f t="shared" si="865"/>
        <v>107.94499999999999</v>
      </c>
      <c r="P1809" s="185">
        <f t="shared" si="865"/>
        <v>112.152</v>
      </c>
      <c r="Q1809" s="185">
        <f t="shared" si="865"/>
        <v>114.4808</v>
      </c>
      <c r="R1809" s="185">
        <f t="shared" si="865"/>
        <v>114.06700000000001</v>
      </c>
      <c r="S1809" s="185">
        <f t="shared" si="865"/>
        <v>115.97399999999999</v>
      </c>
      <c r="T1809" s="185">
        <f t="shared" si="865"/>
        <v>116.78100000000001</v>
      </c>
      <c r="U1809" s="185">
        <f t="shared" si="865"/>
        <v>117.289</v>
      </c>
      <c r="V1809" s="185">
        <f t="shared" si="865"/>
        <v>118.29700000000001</v>
      </c>
      <c r="W1809" s="185">
        <f t="shared" si="865"/>
        <v>120.105</v>
      </c>
      <c r="X1809" s="185">
        <f t="shared" si="865"/>
        <v>121.913</v>
      </c>
      <c r="Y1809" s="185">
        <f t="shared" si="865"/>
        <v>123.52199999999999</v>
      </c>
      <c r="Z1809" s="185">
        <f t="shared" si="865"/>
        <v>126.13000000000001</v>
      </c>
      <c r="AA1809" s="185">
        <f t="shared" si="865"/>
        <v>129.03899999999999</v>
      </c>
      <c r="AB1809" s="185">
        <f t="shared" si="865"/>
        <v>131.648</v>
      </c>
      <c r="AC1809" s="185">
        <f t="shared" si="865"/>
        <v>134.65599999999998</v>
      </c>
      <c r="AD1809" s="185">
        <f t="shared" si="865"/>
        <v>137.46600000000001</v>
      </c>
      <c r="AE1809" s="185">
        <f t="shared" si="865"/>
        <v>140.27500000000001</v>
      </c>
      <c r="AF1809" s="185">
        <f t="shared" si="865"/>
        <v>143.084</v>
      </c>
      <c r="AG1809" s="185">
        <f t="shared" si="865"/>
        <v>145.89400000000001</v>
      </c>
      <c r="AH1809" s="185">
        <f t="shared" si="865"/>
        <v>148.804</v>
      </c>
      <c r="AI1809" s="185">
        <f t="shared" si="865"/>
        <v>151.81400000000002</v>
      </c>
      <c r="AJ1809" s="185">
        <f t="shared" si="865"/>
        <v>154.82400000000001</v>
      </c>
      <c r="AK1809" s="54"/>
      <c r="AL1809" s="54"/>
      <c r="AM1809" s="54"/>
      <c r="AN1809" s="54"/>
      <c r="AO1809" s="54"/>
      <c r="AP1809" s="54"/>
      <c r="AQ1809" s="54"/>
      <c r="AR1809" s="54"/>
      <c r="AS1809" s="54"/>
      <c r="AT1809" s="54"/>
      <c r="AU1809" s="54"/>
      <c r="AV1809" s="54"/>
      <c r="AW1809" s="54"/>
      <c r="AX1809" s="54"/>
      <c r="AY1809" s="54"/>
      <c r="AZ1809" s="54"/>
      <c r="BA1809" s="54"/>
      <c r="BB1809" s="54"/>
      <c r="BC1809" s="54"/>
      <c r="BD1809" s="54"/>
      <c r="BE1809" s="54"/>
      <c r="BF1809" s="54"/>
      <c r="BG1809" s="54"/>
      <c r="BH1809" s="54"/>
      <c r="BI1809" s="54"/>
      <c r="BJ1809" s="54"/>
      <c r="BK1809" s="54"/>
      <c r="BL1809" s="54"/>
      <c r="BM1809" s="54"/>
      <c r="BN1809" s="54"/>
      <c r="BO1809" s="54"/>
    </row>
    <row r="1810" spans="2:67" hidden="1" outlineLevel="1">
      <c r="B1810" s="3"/>
      <c r="L1810" s="201"/>
      <c r="M1810" s="201"/>
      <c r="N1810" s="201"/>
      <c r="O1810" s="201"/>
      <c r="P1810" s="201"/>
      <c r="Q1810" s="201"/>
      <c r="R1810" s="201"/>
      <c r="S1810" s="201"/>
      <c r="T1810" s="201"/>
      <c r="U1810" s="201"/>
      <c r="V1810" s="201"/>
      <c r="W1810" s="201"/>
      <c r="X1810" s="201"/>
      <c r="Y1810" s="201"/>
      <c r="Z1810" s="201"/>
      <c r="AA1810" s="201"/>
      <c r="AB1810" s="201"/>
      <c r="AC1810" s="201"/>
      <c r="AD1810" s="201"/>
      <c r="AE1810" s="201"/>
      <c r="AF1810" s="201"/>
      <c r="AG1810" s="201"/>
      <c r="AH1810" s="201"/>
      <c r="AI1810" s="201"/>
      <c r="AJ1810" s="201"/>
      <c r="AK1810" s="54"/>
      <c r="AL1810" s="54"/>
      <c r="AM1810" s="54"/>
      <c r="AN1810" s="54"/>
      <c r="AO1810" s="54"/>
      <c r="AP1810" s="54"/>
      <c r="AQ1810" s="54"/>
      <c r="AR1810" s="54"/>
      <c r="AS1810" s="54"/>
      <c r="AT1810" s="54"/>
      <c r="AU1810" s="54"/>
      <c r="AV1810" s="54"/>
      <c r="AW1810" s="54"/>
      <c r="AX1810" s="54"/>
      <c r="AY1810" s="54"/>
      <c r="AZ1810" s="54"/>
      <c r="BA1810" s="54"/>
      <c r="BB1810" s="54"/>
      <c r="BC1810" s="54"/>
      <c r="BD1810" s="54"/>
      <c r="BE1810" s="54"/>
      <c r="BF1810" s="54"/>
      <c r="BG1810" s="54"/>
      <c r="BH1810" s="54"/>
      <c r="BI1810" s="54"/>
      <c r="BJ1810" s="54"/>
      <c r="BK1810" s="54"/>
      <c r="BL1810" s="54"/>
      <c r="BM1810" s="54"/>
      <c r="BN1810" s="54"/>
      <c r="BO1810" s="54"/>
    </row>
    <row r="1811" spans="2:67" hidden="1" outlineLevel="1">
      <c r="B1811" s="3" t="s">
        <v>587</v>
      </c>
      <c r="L1811" s="202">
        <v>1597.443</v>
      </c>
      <c r="M1811" s="202">
        <v>2103.1030000000001</v>
      </c>
      <c r="N1811" s="202">
        <v>2567.3020000000001</v>
      </c>
      <c r="O1811" s="202">
        <v>2835.7339999999999</v>
      </c>
      <c r="P1811" s="202">
        <v>2891.326</v>
      </c>
      <c r="Q1811" s="202">
        <v>2920.194</v>
      </c>
      <c r="R1811" s="202">
        <v>2727.136</v>
      </c>
      <c r="S1811" s="202">
        <v>2731.741</v>
      </c>
      <c r="T1811" s="202">
        <v>2546.3209999999999</v>
      </c>
      <c r="U1811" s="202">
        <v>2489.1840000000002</v>
      </c>
      <c r="V1811" s="202">
        <v>2436.02</v>
      </c>
      <c r="W1811" s="202">
        <v>2610.0459999999998</v>
      </c>
      <c r="X1811" s="202">
        <v>2709.7359999999999</v>
      </c>
      <c r="Y1811" s="202">
        <v>2725.0830000000001</v>
      </c>
      <c r="Z1811" s="202">
        <v>2644.5940000000001</v>
      </c>
      <c r="AA1811" s="202">
        <v>2749.777</v>
      </c>
      <c r="AB1811" s="202">
        <v>2820.0709999999999</v>
      </c>
      <c r="AC1811" s="202">
        <v>2865.2930000000001</v>
      </c>
      <c r="AD1811" s="202">
        <v>2869.0450000000001</v>
      </c>
      <c r="AE1811" s="202">
        <v>2787.3519999999999</v>
      </c>
      <c r="AF1811" s="202">
        <v>2866.9229999999998</v>
      </c>
      <c r="AG1811" s="202">
        <v>2175.154</v>
      </c>
      <c r="AH1811" s="202">
        <v>1480.251</v>
      </c>
      <c r="AI1811" s="202">
        <v>1485.5340000000001</v>
      </c>
      <c r="AJ1811" s="202">
        <v>874.98580000000004</v>
      </c>
      <c r="AK1811" s="202">
        <v>0</v>
      </c>
      <c r="AL1811" s="202">
        <v>0</v>
      </c>
      <c r="AM1811" s="202">
        <v>0</v>
      </c>
      <c r="AN1811" s="202">
        <v>0</v>
      </c>
      <c r="AO1811" s="202">
        <v>0</v>
      </c>
      <c r="AP1811" s="202">
        <v>0</v>
      </c>
      <c r="AQ1811" s="202">
        <v>0</v>
      </c>
      <c r="AR1811" s="202">
        <v>0</v>
      </c>
      <c r="AS1811" s="202">
        <v>0</v>
      </c>
      <c r="AT1811" s="202">
        <v>0</v>
      </c>
      <c r="AU1811" s="202">
        <v>0</v>
      </c>
      <c r="AV1811" s="202">
        <v>0</v>
      </c>
      <c r="AW1811" s="202">
        <v>0</v>
      </c>
      <c r="AX1811" s="202">
        <v>0</v>
      </c>
      <c r="AY1811" s="202">
        <v>0</v>
      </c>
      <c r="AZ1811" s="202">
        <v>0</v>
      </c>
      <c r="BA1811" s="202">
        <v>0</v>
      </c>
      <c r="BB1811" s="202">
        <v>0</v>
      </c>
      <c r="BC1811" s="202">
        <v>0</v>
      </c>
      <c r="BD1811" s="202">
        <v>0</v>
      </c>
      <c r="BE1811" s="202">
        <v>0</v>
      </c>
      <c r="BF1811" s="202">
        <v>0</v>
      </c>
      <c r="BG1811" s="202">
        <v>0</v>
      </c>
      <c r="BH1811" s="202">
        <v>0</v>
      </c>
      <c r="BI1811" s="202">
        <v>0</v>
      </c>
      <c r="BJ1811" s="202">
        <v>0</v>
      </c>
      <c r="BK1811" s="202">
        <v>0</v>
      </c>
      <c r="BL1811" s="202">
        <v>0</v>
      </c>
      <c r="BM1811" s="202">
        <v>0</v>
      </c>
      <c r="BN1811" s="202">
        <v>0</v>
      </c>
      <c r="BO1811" s="202">
        <v>0</v>
      </c>
    </row>
    <row r="1812" spans="2:67" hidden="1" outlineLevel="1">
      <c r="B1812" s="3" t="s">
        <v>594</v>
      </c>
      <c r="J1812" s="2">
        <f>NPV($C$4,M1812:BO1812)+L1812</f>
        <v>3749209.7626931402</v>
      </c>
      <c r="L1812" s="2">
        <f>+L1809*L1811</f>
        <v>195245.87323200001</v>
      </c>
      <c r="M1812" s="2">
        <f t="shared" ref="M1812:BO1812" si="866">+M1809*M1811</f>
        <v>239818.93819300001</v>
      </c>
      <c r="N1812" s="2">
        <f t="shared" si="866"/>
        <v>273258.490276</v>
      </c>
      <c r="O1812" s="2">
        <f t="shared" si="866"/>
        <v>306103.30662999995</v>
      </c>
      <c r="P1812" s="2">
        <f t="shared" si="866"/>
        <v>324267.99355200003</v>
      </c>
      <c r="Q1812" s="2">
        <f t="shared" si="866"/>
        <v>334306.14527520002</v>
      </c>
      <c r="R1812" s="2">
        <f t="shared" si="866"/>
        <v>311076.22211199999</v>
      </c>
      <c r="S1812" s="2">
        <f t="shared" si="866"/>
        <v>316810.93073399999</v>
      </c>
      <c r="T1812" s="2">
        <f t="shared" si="866"/>
        <v>297361.91270099999</v>
      </c>
      <c r="U1812" s="2">
        <f t="shared" si="866"/>
        <v>291953.902176</v>
      </c>
      <c r="V1812" s="2">
        <f t="shared" si="866"/>
        <v>288173.85794000002</v>
      </c>
      <c r="W1812" s="2">
        <f t="shared" si="866"/>
        <v>313479.57483</v>
      </c>
      <c r="X1812" s="2">
        <f t="shared" si="866"/>
        <v>330352.04496799997</v>
      </c>
      <c r="Y1812" s="2">
        <f t="shared" si="866"/>
        <v>336607.70232599997</v>
      </c>
      <c r="Z1812" s="2">
        <f t="shared" si="866"/>
        <v>333562.64122000005</v>
      </c>
      <c r="AA1812" s="2">
        <f t="shared" si="866"/>
        <v>354828.47430299997</v>
      </c>
      <c r="AB1812" s="2">
        <f t="shared" si="866"/>
        <v>371256.707008</v>
      </c>
      <c r="AC1812" s="2">
        <f t="shared" si="866"/>
        <v>385828.89420799993</v>
      </c>
      <c r="AD1812" s="2">
        <f t="shared" si="866"/>
        <v>394396.13997000002</v>
      </c>
      <c r="AE1812" s="2">
        <f t="shared" si="866"/>
        <v>390995.80180000002</v>
      </c>
      <c r="AF1812" s="2">
        <f t="shared" si="866"/>
        <v>410210.81053199997</v>
      </c>
      <c r="AG1812" s="2">
        <f t="shared" si="866"/>
        <v>317341.91767599998</v>
      </c>
      <c r="AH1812" s="2">
        <f t="shared" si="866"/>
        <v>220267.26980400001</v>
      </c>
      <c r="AI1812" s="2">
        <f t="shared" si="866"/>
        <v>225524.85867600006</v>
      </c>
      <c r="AJ1812" s="2">
        <f t="shared" si="866"/>
        <v>135468.80149920002</v>
      </c>
      <c r="AK1812" s="2">
        <f t="shared" si="866"/>
        <v>0</v>
      </c>
      <c r="AL1812" s="2">
        <f t="shared" si="866"/>
        <v>0</v>
      </c>
      <c r="AM1812" s="2">
        <f t="shared" si="866"/>
        <v>0</v>
      </c>
      <c r="AN1812" s="2">
        <f t="shared" si="866"/>
        <v>0</v>
      </c>
      <c r="AO1812" s="2">
        <f t="shared" si="866"/>
        <v>0</v>
      </c>
      <c r="AP1812" s="2">
        <f t="shared" si="866"/>
        <v>0</v>
      </c>
      <c r="AQ1812" s="2">
        <f t="shared" si="866"/>
        <v>0</v>
      </c>
      <c r="AR1812" s="2">
        <f t="shared" si="866"/>
        <v>0</v>
      </c>
      <c r="AS1812" s="2">
        <f t="shared" si="866"/>
        <v>0</v>
      </c>
      <c r="AT1812" s="2">
        <f t="shared" si="866"/>
        <v>0</v>
      </c>
      <c r="AU1812" s="2">
        <f t="shared" si="866"/>
        <v>0</v>
      </c>
      <c r="AV1812" s="2">
        <f t="shared" si="866"/>
        <v>0</v>
      </c>
      <c r="AW1812" s="2">
        <f t="shared" si="866"/>
        <v>0</v>
      </c>
      <c r="AX1812" s="2">
        <f t="shared" si="866"/>
        <v>0</v>
      </c>
      <c r="AY1812" s="2">
        <f t="shared" si="866"/>
        <v>0</v>
      </c>
      <c r="AZ1812" s="2">
        <f t="shared" si="866"/>
        <v>0</v>
      </c>
      <c r="BA1812" s="2">
        <f t="shared" si="866"/>
        <v>0</v>
      </c>
      <c r="BB1812" s="2">
        <f t="shared" si="866"/>
        <v>0</v>
      </c>
      <c r="BC1812" s="2">
        <f t="shared" si="866"/>
        <v>0</v>
      </c>
      <c r="BD1812" s="2">
        <f t="shared" si="866"/>
        <v>0</v>
      </c>
      <c r="BE1812" s="2">
        <f t="shared" si="866"/>
        <v>0</v>
      </c>
      <c r="BF1812" s="2">
        <f t="shared" si="866"/>
        <v>0</v>
      </c>
      <c r="BG1812" s="2">
        <f t="shared" si="866"/>
        <v>0</v>
      </c>
      <c r="BH1812" s="2">
        <f t="shared" si="866"/>
        <v>0</v>
      </c>
      <c r="BI1812" s="2">
        <f t="shared" si="866"/>
        <v>0</v>
      </c>
      <c r="BJ1812" s="2">
        <f t="shared" si="866"/>
        <v>0</v>
      </c>
      <c r="BK1812" s="2">
        <f t="shared" si="866"/>
        <v>0</v>
      </c>
      <c r="BL1812" s="2">
        <f t="shared" si="866"/>
        <v>0</v>
      </c>
      <c r="BM1812" s="2">
        <f t="shared" si="866"/>
        <v>0</v>
      </c>
      <c r="BN1812" s="2">
        <f t="shared" si="866"/>
        <v>0</v>
      </c>
      <c r="BO1812" s="2">
        <f t="shared" si="866"/>
        <v>0</v>
      </c>
    </row>
    <row r="1813" spans="2:67" hidden="1" outlineLevel="1">
      <c r="B1813" s="3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</row>
    <row r="1814" spans="2:67" hidden="1" outlineLevel="1">
      <c r="B1814" s="23" t="s">
        <v>595</v>
      </c>
      <c r="J1814" s="2">
        <f>NPV($C$4,M1814:BO1814)+L1814</f>
        <v>6706178.4390034415</v>
      </c>
      <c r="L1814" s="2">
        <f t="shared" ref="L1814:BO1814" si="867">SUM(L1801,L1812)</f>
        <v>197611.64958275374</v>
      </c>
      <c r="M1814" s="2">
        <f t="shared" si="867"/>
        <v>243194.23820873394</v>
      </c>
      <c r="N1814" s="2">
        <f t="shared" si="867"/>
        <v>278783.92614336347</v>
      </c>
      <c r="O1814" s="2">
        <f t="shared" si="867"/>
        <v>314079.12564428977</v>
      </c>
      <c r="P1814" s="2">
        <f t="shared" si="867"/>
        <v>332397.45936784556</v>
      </c>
      <c r="Q1814" s="2">
        <f t="shared" si="867"/>
        <v>343365.38721069839</v>
      </c>
      <c r="R1814" s="2">
        <f t="shared" si="867"/>
        <v>317721.12944601575</v>
      </c>
      <c r="S1814" s="2">
        <f t="shared" si="867"/>
        <v>323703.68254459498</v>
      </c>
      <c r="T1814" s="2">
        <f t="shared" si="867"/>
        <v>302833.82221633976</v>
      </c>
      <c r="U1814" s="2">
        <f t="shared" si="867"/>
        <v>297326.29046381079</v>
      </c>
      <c r="V1814" s="2">
        <f t="shared" si="867"/>
        <v>293476.28964249929</v>
      </c>
      <c r="W1814" s="2">
        <f t="shared" si="867"/>
        <v>319563.61459031259</v>
      </c>
      <c r="X1814" s="2">
        <f t="shared" si="867"/>
        <v>337379.14815469307</v>
      </c>
      <c r="Y1814" s="2">
        <f t="shared" si="867"/>
        <v>343927.38083068468</v>
      </c>
      <c r="Z1814" s="2">
        <f t="shared" si="867"/>
        <v>340113.61289751763</v>
      </c>
      <c r="AA1814" s="2">
        <f t="shared" si="867"/>
        <v>362638.62393469276</v>
      </c>
      <c r="AB1814" s="2">
        <f t="shared" si="867"/>
        <v>380109.40470274421</v>
      </c>
      <c r="AC1814" s="2">
        <f t="shared" si="867"/>
        <v>395626.29120996245</v>
      </c>
      <c r="AD1814" s="2">
        <f t="shared" si="867"/>
        <v>404623.06389843719</v>
      </c>
      <c r="AE1814" s="2">
        <f t="shared" si="867"/>
        <v>399939.82550682704</v>
      </c>
      <c r="AF1814" s="2">
        <f t="shared" si="867"/>
        <v>420458.65253901418</v>
      </c>
      <c r="AG1814" s="2">
        <f t="shared" si="867"/>
        <v>475066.71821363643</v>
      </c>
      <c r="AH1814" s="2">
        <f t="shared" si="867"/>
        <v>530909.84106300503</v>
      </c>
      <c r="AI1814" s="2">
        <f t="shared" si="867"/>
        <v>551065.1883246901</v>
      </c>
      <c r="AJ1814" s="2">
        <f t="shared" si="867"/>
        <v>591079.89833150001</v>
      </c>
      <c r="AK1814" s="2">
        <f t="shared" si="867"/>
        <v>659917.61305006989</v>
      </c>
      <c r="AL1814" s="2">
        <f t="shared" si="867"/>
        <v>689889.5910906099</v>
      </c>
      <c r="AM1814" s="2">
        <f t="shared" si="867"/>
        <v>722715.79437774012</v>
      </c>
      <c r="AN1814" s="2">
        <f t="shared" si="867"/>
        <v>754518.81933780003</v>
      </c>
      <c r="AO1814" s="2">
        <f t="shared" si="867"/>
        <v>789078.03975012002</v>
      </c>
      <c r="AP1814" s="2">
        <f t="shared" si="867"/>
        <v>822260.73958735005</v>
      </c>
      <c r="AQ1814" s="2">
        <f t="shared" si="867"/>
        <v>858848.01248049992</v>
      </c>
      <c r="AR1814" s="2">
        <f t="shared" si="867"/>
        <v>896560.99839169509</v>
      </c>
      <c r="AS1814" s="2">
        <f t="shared" si="867"/>
        <v>935372.43661497999</v>
      </c>
      <c r="AT1814" s="2">
        <f t="shared" si="867"/>
        <v>977506.68167502002</v>
      </c>
      <c r="AU1814" s="2">
        <f t="shared" si="867"/>
        <v>1018198.68570378</v>
      </c>
      <c r="AV1814" s="2">
        <f t="shared" si="867"/>
        <v>1062501.27019371</v>
      </c>
      <c r="AW1814" s="2">
        <f t="shared" si="867"/>
        <v>1106401.3981715799</v>
      </c>
      <c r="AX1814" s="2">
        <f t="shared" si="867"/>
        <v>1153665.51618375</v>
      </c>
      <c r="AY1814" s="2">
        <f t="shared" si="867"/>
        <v>1200463.3714311498</v>
      </c>
      <c r="AZ1814" s="2">
        <f t="shared" si="867"/>
        <v>1251870.11513038</v>
      </c>
      <c r="BA1814" s="2">
        <f t="shared" si="867"/>
        <v>1301000.1641946752</v>
      </c>
      <c r="BB1814" s="2">
        <f t="shared" si="867"/>
        <v>1350424.04349315</v>
      </c>
      <c r="BC1814" s="2">
        <f t="shared" si="867"/>
        <v>1403317.8498386999</v>
      </c>
      <c r="BD1814" s="2">
        <f t="shared" si="867"/>
        <v>1457846.647489785</v>
      </c>
      <c r="BE1814" s="2">
        <f t="shared" si="867"/>
        <v>1512235.8958914902</v>
      </c>
      <c r="BF1814" s="2">
        <f t="shared" si="867"/>
        <v>1567985.2915920899</v>
      </c>
      <c r="BG1814" s="2">
        <f t="shared" si="867"/>
        <v>1628044.37015987</v>
      </c>
      <c r="BH1814" s="2">
        <f t="shared" si="867"/>
        <v>1686106.8263868499</v>
      </c>
      <c r="BI1814" s="2">
        <f t="shared" si="867"/>
        <v>1738984.702235</v>
      </c>
      <c r="BJ1814" s="2">
        <f t="shared" si="867"/>
        <v>1792778.0411278498</v>
      </c>
      <c r="BK1814" s="2">
        <f t="shared" si="867"/>
        <v>1847514.6021956</v>
      </c>
      <c r="BL1814" s="2">
        <f t="shared" si="867"/>
        <v>1907712.718869555</v>
      </c>
      <c r="BM1814" s="2">
        <f t="shared" si="867"/>
        <v>1964043.2708803453</v>
      </c>
      <c r="BN1814" s="2">
        <f t="shared" si="867"/>
        <v>2025656.7248054401</v>
      </c>
      <c r="BO1814" s="2">
        <f t="shared" si="867"/>
        <v>2088226.84405122</v>
      </c>
    </row>
    <row r="1815" spans="2:67" hidden="1" outlineLevel="1"/>
    <row r="1816" spans="2:67" hidden="1" outlineLevel="1">
      <c r="B1816" s="3" t="s">
        <v>596</v>
      </c>
      <c r="J1816" s="2">
        <f>NPV($C$4,M1816:BO1816)+L1816</f>
        <v>6745840.7223025234</v>
      </c>
      <c r="L1816" s="161">
        <v>202664.42188262939</v>
      </c>
      <c r="M1816" s="161">
        <v>248130.79830932617</v>
      </c>
      <c r="N1816" s="161">
        <v>283387.95422363281</v>
      </c>
      <c r="O1816" s="161">
        <v>318753.63690185547</v>
      </c>
      <c r="P1816" s="161">
        <v>337264.79080963135</v>
      </c>
      <c r="Q1816" s="161">
        <v>348301.87135314941</v>
      </c>
      <c r="R1816" s="161">
        <v>322646.94184112549</v>
      </c>
      <c r="S1816" s="161">
        <v>328723.64044189453</v>
      </c>
      <c r="T1816" s="161">
        <v>307895.94715881348</v>
      </c>
      <c r="U1816" s="161">
        <v>302399.35981750488</v>
      </c>
      <c r="V1816" s="161">
        <v>298587.62694549561</v>
      </c>
      <c r="W1816" s="161">
        <v>320009.46063232422</v>
      </c>
      <c r="X1816" s="161">
        <v>337374.24969482422</v>
      </c>
      <c r="Y1816" s="161">
        <v>343923.87174987793</v>
      </c>
      <c r="Z1816" s="161">
        <v>340113.18841552734</v>
      </c>
      <c r="AA1816" s="161">
        <v>362643.21187591553</v>
      </c>
      <c r="AB1816" s="161">
        <v>380114.56716918945</v>
      </c>
      <c r="AC1816" s="161">
        <v>395623.3597202301</v>
      </c>
      <c r="AD1816" s="161">
        <v>404620.84046268463</v>
      </c>
      <c r="AE1816" s="161">
        <v>399941.46660709381</v>
      </c>
      <c r="AF1816" s="161">
        <v>420463.8814201355</v>
      </c>
      <c r="AG1816" s="161">
        <v>475072.29838752747</v>
      </c>
      <c r="AH1816" s="161">
        <v>530917.66072583199</v>
      </c>
      <c r="AI1816" s="161">
        <v>551059.44571352005</v>
      </c>
      <c r="AJ1816" s="161">
        <v>591077.29641914368</v>
      </c>
      <c r="AK1816" s="161">
        <v>659917.44323563576</v>
      </c>
      <c r="AL1816" s="161">
        <v>689892.10267400742</v>
      </c>
      <c r="AM1816" s="161">
        <v>722713.74669718742</v>
      </c>
      <c r="AN1816" s="161">
        <v>754519.689042449</v>
      </c>
      <c r="AO1816" s="161">
        <v>789074.17152535915</v>
      </c>
      <c r="AP1816" s="161">
        <v>822259.87169504166</v>
      </c>
      <c r="AQ1816" s="161">
        <v>858841.83293217421</v>
      </c>
      <c r="AR1816" s="161">
        <v>896568.09564352036</v>
      </c>
      <c r="AS1816" s="161">
        <v>935374.15270078182</v>
      </c>
      <c r="AT1816" s="161">
        <v>977512.80187237263</v>
      </c>
      <c r="AU1816" s="161">
        <v>1018199.6530879736</v>
      </c>
      <c r="AV1816" s="161">
        <v>1062507.0034060478</v>
      </c>
      <c r="AW1816" s="161">
        <v>1106401.5520727634</v>
      </c>
      <c r="AX1816" s="161">
        <v>1153670.8795461655</v>
      </c>
      <c r="AY1816" s="161">
        <v>1200473.9748389721</v>
      </c>
      <c r="AZ1816" s="161">
        <v>1251875.9058907032</v>
      </c>
      <c r="BA1816" s="161">
        <v>1300989.4155452251</v>
      </c>
      <c r="BB1816" s="161">
        <v>1350418.261991024</v>
      </c>
      <c r="BC1816" s="161">
        <v>1403306.9162328243</v>
      </c>
      <c r="BD1816" s="161">
        <v>1457853.8712713718</v>
      </c>
      <c r="BE1816" s="161">
        <v>1512237.8008897305</v>
      </c>
      <c r="BF1816" s="161">
        <v>1567981.6824588776</v>
      </c>
      <c r="BG1816" s="161">
        <v>1628048.2290992737</v>
      </c>
      <c r="BH1816" s="161">
        <v>1686105.0413916111</v>
      </c>
      <c r="BI1816" s="161">
        <v>1738990.7240862846</v>
      </c>
      <c r="BJ1816" s="161">
        <v>1792765.9942257404</v>
      </c>
      <c r="BK1816" s="161">
        <v>1847510.639318943</v>
      </c>
      <c r="BL1816" s="161">
        <v>1907704.4666788578</v>
      </c>
      <c r="BM1816" s="161">
        <v>1964042.7490577698</v>
      </c>
      <c r="BN1816" s="161">
        <v>2025651.6639204025</v>
      </c>
      <c r="BO1816" s="161">
        <v>2088217.3975563049</v>
      </c>
    </row>
    <row r="1817" spans="2:67" hidden="1" outlineLevel="1">
      <c r="B1817" s="3" t="s">
        <v>597</v>
      </c>
      <c r="J1817" s="2">
        <f>NPV($C$4,M1817:BO1817)+L1817</f>
        <v>-39640.810946376128</v>
      </c>
      <c r="L1817" s="161">
        <v>-5050.2578125</v>
      </c>
      <c r="M1817" s="161">
        <v>-4931.12548828125</v>
      </c>
      <c r="N1817" s="161">
        <v>-4601.51611328125</v>
      </c>
      <c r="O1817" s="161">
        <v>-4666.57080078125</v>
      </c>
      <c r="P1817" s="161">
        <v>-4862.05908203125</v>
      </c>
      <c r="Q1817" s="161">
        <v>-4942.0234375</v>
      </c>
      <c r="R1817" s="161">
        <v>-4931.20068359375</v>
      </c>
      <c r="S1817" s="161">
        <v>-5013.5830078125</v>
      </c>
      <c r="T1817" s="161">
        <v>-5062.05419921875</v>
      </c>
      <c r="U1817" s="161">
        <v>-5069.90869140625</v>
      </c>
      <c r="V1817" s="161">
        <v>-5113.27783203125</v>
      </c>
      <c r="W1817" s="161">
        <v>-440.90850830078125</v>
      </c>
      <c r="X1817" s="161">
        <v>0</v>
      </c>
      <c r="Y1817" s="161">
        <v>0</v>
      </c>
      <c r="Z1817" s="161">
        <v>0</v>
      </c>
      <c r="AA1817" s="161">
        <v>0</v>
      </c>
      <c r="AB1817" s="161">
        <v>0</v>
      </c>
      <c r="AC1817" s="161">
        <v>0</v>
      </c>
      <c r="AD1817" s="161">
        <v>0</v>
      </c>
      <c r="AE1817" s="161">
        <v>0</v>
      </c>
      <c r="AF1817" s="161">
        <v>0</v>
      </c>
      <c r="AG1817" s="161">
        <v>0</v>
      </c>
      <c r="AH1817" s="161">
        <v>0</v>
      </c>
      <c r="AI1817" s="161">
        <v>0</v>
      </c>
      <c r="AJ1817" s="161">
        <v>0</v>
      </c>
      <c r="AK1817" s="161">
        <v>0</v>
      </c>
      <c r="AL1817" s="161">
        <v>0</v>
      </c>
      <c r="AM1817" s="161">
        <v>0</v>
      </c>
      <c r="AN1817" s="161">
        <v>0</v>
      </c>
      <c r="AO1817" s="161">
        <v>0</v>
      </c>
      <c r="AP1817" s="161">
        <v>0</v>
      </c>
      <c r="AQ1817" s="161">
        <v>0</v>
      </c>
      <c r="AR1817" s="161">
        <v>0</v>
      </c>
      <c r="AS1817" s="161">
        <v>0</v>
      </c>
      <c r="AT1817" s="161">
        <v>0</v>
      </c>
      <c r="AU1817" s="161">
        <v>0</v>
      </c>
      <c r="AV1817" s="161">
        <v>0</v>
      </c>
      <c r="AW1817" s="161">
        <v>0</v>
      </c>
      <c r="AX1817" s="161">
        <v>0</v>
      </c>
      <c r="AY1817" s="161">
        <v>0</v>
      </c>
      <c r="AZ1817" s="161">
        <v>0</v>
      </c>
      <c r="BA1817" s="161">
        <v>0</v>
      </c>
      <c r="BB1817" s="161">
        <v>0</v>
      </c>
      <c r="BC1817" s="161">
        <v>0</v>
      </c>
      <c r="BD1817" s="161">
        <v>0</v>
      </c>
      <c r="BE1817" s="161">
        <v>0</v>
      </c>
      <c r="BF1817" s="161">
        <v>0</v>
      </c>
      <c r="BG1817" s="161">
        <v>0</v>
      </c>
      <c r="BH1817" s="161">
        <v>0</v>
      </c>
      <c r="BI1817" s="161">
        <v>0</v>
      </c>
      <c r="BJ1817" s="161">
        <v>0</v>
      </c>
      <c r="BK1817" s="161">
        <v>0</v>
      </c>
      <c r="BL1817" s="161">
        <v>0</v>
      </c>
      <c r="BM1817" s="161">
        <v>0</v>
      </c>
      <c r="BN1817" s="161">
        <v>0</v>
      </c>
      <c r="BO1817" s="161">
        <v>0</v>
      </c>
    </row>
    <row r="1818" spans="2:67" hidden="1" outlineLevel="1">
      <c r="B1818" s="3" t="s">
        <v>598</v>
      </c>
      <c r="J1818" s="2">
        <f>NPV($C$4,M1818:BO1818)+L1818</f>
        <v>6706199.9113561474</v>
      </c>
      <c r="L1818" s="2">
        <f t="shared" ref="L1818:BO1818" si="868">SUM(L1816:L1817)</f>
        <v>197614.16407012939</v>
      </c>
      <c r="M1818" s="2">
        <f t="shared" si="868"/>
        <v>243199.67282104492</v>
      </c>
      <c r="N1818" s="2">
        <f t="shared" si="868"/>
        <v>278786.43811035156</v>
      </c>
      <c r="O1818" s="2">
        <f t="shared" si="868"/>
        <v>314087.06610107422</v>
      </c>
      <c r="P1818" s="2">
        <f t="shared" si="868"/>
        <v>332402.7317276001</v>
      </c>
      <c r="Q1818" s="2">
        <f t="shared" si="868"/>
        <v>343359.84791564941</v>
      </c>
      <c r="R1818" s="2">
        <f t="shared" si="868"/>
        <v>317715.74115753174</v>
      </c>
      <c r="S1818" s="2">
        <f t="shared" si="868"/>
        <v>323710.05743408203</v>
      </c>
      <c r="T1818" s="2">
        <f t="shared" si="868"/>
        <v>302833.89295959473</v>
      </c>
      <c r="U1818" s="2">
        <f t="shared" si="868"/>
        <v>297329.45112609863</v>
      </c>
      <c r="V1818" s="2">
        <f t="shared" si="868"/>
        <v>293474.34911346436</v>
      </c>
      <c r="W1818" s="2">
        <f t="shared" si="868"/>
        <v>319568.55212402344</v>
      </c>
      <c r="X1818" s="2">
        <f t="shared" si="868"/>
        <v>337374.24969482422</v>
      </c>
      <c r="Y1818" s="2">
        <f t="shared" si="868"/>
        <v>343923.87174987793</v>
      </c>
      <c r="Z1818" s="2">
        <f t="shared" si="868"/>
        <v>340113.18841552734</v>
      </c>
      <c r="AA1818" s="2">
        <f t="shared" si="868"/>
        <v>362643.21187591553</v>
      </c>
      <c r="AB1818" s="2">
        <f t="shared" si="868"/>
        <v>380114.56716918945</v>
      </c>
      <c r="AC1818" s="2">
        <f t="shared" si="868"/>
        <v>395623.3597202301</v>
      </c>
      <c r="AD1818" s="2">
        <f t="shared" si="868"/>
        <v>404620.84046268463</v>
      </c>
      <c r="AE1818" s="2">
        <f t="shared" si="868"/>
        <v>399941.46660709381</v>
      </c>
      <c r="AF1818" s="2">
        <f t="shared" si="868"/>
        <v>420463.8814201355</v>
      </c>
      <c r="AG1818" s="2">
        <f t="shared" si="868"/>
        <v>475072.29838752747</v>
      </c>
      <c r="AH1818" s="2">
        <f t="shared" si="868"/>
        <v>530917.66072583199</v>
      </c>
      <c r="AI1818" s="2">
        <f t="shared" si="868"/>
        <v>551059.44571352005</v>
      </c>
      <c r="AJ1818" s="2">
        <f t="shared" si="868"/>
        <v>591077.29641914368</v>
      </c>
      <c r="AK1818" s="2">
        <f t="shared" si="868"/>
        <v>659917.44323563576</v>
      </c>
      <c r="AL1818" s="2">
        <f t="shared" si="868"/>
        <v>689892.10267400742</v>
      </c>
      <c r="AM1818" s="2">
        <f t="shared" si="868"/>
        <v>722713.74669718742</v>
      </c>
      <c r="AN1818" s="2">
        <f t="shared" si="868"/>
        <v>754519.689042449</v>
      </c>
      <c r="AO1818" s="2">
        <f t="shared" si="868"/>
        <v>789074.17152535915</v>
      </c>
      <c r="AP1818" s="2">
        <f t="shared" si="868"/>
        <v>822259.87169504166</v>
      </c>
      <c r="AQ1818" s="2">
        <f t="shared" si="868"/>
        <v>858841.83293217421</v>
      </c>
      <c r="AR1818" s="2">
        <f t="shared" si="868"/>
        <v>896568.09564352036</v>
      </c>
      <c r="AS1818" s="2">
        <f t="shared" si="868"/>
        <v>935374.15270078182</v>
      </c>
      <c r="AT1818" s="2">
        <f t="shared" si="868"/>
        <v>977512.80187237263</v>
      </c>
      <c r="AU1818" s="2">
        <f t="shared" si="868"/>
        <v>1018199.6530879736</v>
      </c>
      <c r="AV1818" s="2">
        <f t="shared" si="868"/>
        <v>1062507.0034060478</v>
      </c>
      <c r="AW1818" s="2">
        <f t="shared" si="868"/>
        <v>1106401.5520727634</v>
      </c>
      <c r="AX1818" s="2">
        <f t="shared" si="868"/>
        <v>1153670.8795461655</v>
      </c>
      <c r="AY1818" s="2">
        <f t="shared" si="868"/>
        <v>1200473.9748389721</v>
      </c>
      <c r="AZ1818" s="2">
        <f t="shared" si="868"/>
        <v>1251875.9058907032</v>
      </c>
      <c r="BA1818" s="2">
        <f t="shared" si="868"/>
        <v>1300989.4155452251</v>
      </c>
      <c r="BB1818" s="2">
        <f t="shared" si="868"/>
        <v>1350418.261991024</v>
      </c>
      <c r="BC1818" s="2">
        <f t="shared" si="868"/>
        <v>1403306.9162328243</v>
      </c>
      <c r="BD1818" s="2">
        <f t="shared" si="868"/>
        <v>1457853.8712713718</v>
      </c>
      <c r="BE1818" s="2">
        <f t="shared" si="868"/>
        <v>1512237.8008897305</v>
      </c>
      <c r="BF1818" s="2">
        <f t="shared" si="868"/>
        <v>1567981.6824588776</v>
      </c>
      <c r="BG1818" s="2">
        <f t="shared" si="868"/>
        <v>1628048.2290992737</v>
      </c>
      <c r="BH1818" s="2">
        <f t="shared" si="868"/>
        <v>1686105.0413916111</v>
      </c>
      <c r="BI1818" s="2">
        <f t="shared" si="868"/>
        <v>1738990.7240862846</v>
      </c>
      <c r="BJ1818" s="2">
        <f t="shared" si="868"/>
        <v>1792765.9942257404</v>
      </c>
      <c r="BK1818" s="2">
        <f t="shared" si="868"/>
        <v>1847510.639318943</v>
      </c>
      <c r="BL1818" s="2">
        <f t="shared" si="868"/>
        <v>1907704.4666788578</v>
      </c>
      <c r="BM1818" s="2">
        <f t="shared" si="868"/>
        <v>1964042.7490577698</v>
      </c>
      <c r="BN1818" s="2">
        <f t="shared" si="868"/>
        <v>2025651.6639204025</v>
      </c>
      <c r="BO1818" s="2">
        <f t="shared" si="868"/>
        <v>2088217.3975563049</v>
      </c>
    </row>
    <row r="1819" spans="2:67" hidden="1" outlineLevel="1"/>
    <row r="1820" spans="2:67" hidden="1" outlineLevel="1">
      <c r="B1820" t="s">
        <v>330</v>
      </c>
      <c r="J1820" s="2">
        <f>NPV($C$4,M1820:BO1820)+L1820</f>
        <v>-21.472352703953909</v>
      </c>
      <c r="L1820" s="2">
        <f t="shared" ref="L1820:BO1820" si="869">L1814-L1818</f>
        <v>-2.5144873756507877</v>
      </c>
      <c r="M1820" s="2">
        <f t="shared" si="869"/>
        <v>-5.4346123109862674</v>
      </c>
      <c r="N1820" s="2">
        <f t="shared" si="869"/>
        <v>-2.5119669880950823</v>
      </c>
      <c r="O1820" s="2">
        <f t="shared" si="869"/>
        <v>-7.9404567844467238</v>
      </c>
      <c r="P1820" s="2">
        <f t="shared" si="869"/>
        <v>-5.2723597545409575</v>
      </c>
      <c r="Q1820" s="2">
        <f t="shared" si="869"/>
        <v>5.5392950489767827</v>
      </c>
      <c r="R1820" s="2">
        <f t="shared" si="869"/>
        <v>5.3882884840131737</v>
      </c>
      <c r="S1820" s="2">
        <f t="shared" si="869"/>
        <v>-6.374889487051405</v>
      </c>
      <c r="T1820" s="2">
        <f t="shared" si="869"/>
        <v>-7.0743254967965186E-2</v>
      </c>
      <c r="U1820" s="2">
        <f t="shared" si="869"/>
        <v>-3.1606622878462076</v>
      </c>
      <c r="V1820" s="2">
        <f t="shared" si="869"/>
        <v>1.9405290349386632</v>
      </c>
      <c r="W1820" s="2">
        <f t="shared" si="869"/>
        <v>-4.9375337108504027</v>
      </c>
      <c r="X1820" s="2">
        <f t="shared" si="869"/>
        <v>4.8984598688548431</v>
      </c>
      <c r="Y1820" s="2">
        <f t="shared" si="869"/>
        <v>3.5090808067470789</v>
      </c>
      <c r="Z1820" s="2">
        <f t="shared" si="869"/>
        <v>0.42448199028149247</v>
      </c>
      <c r="AA1820" s="2">
        <f t="shared" si="869"/>
        <v>-4.5879412227659486</v>
      </c>
      <c r="AB1820" s="2">
        <f t="shared" si="869"/>
        <v>-5.1624664452392608</v>
      </c>
      <c r="AC1820" s="2">
        <f t="shared" si="869"/>
        <v>2.9314897323492914</v>
      </c>
      <c r="AD1820" s="2">
        <f t="shared" si="869"/>
        <v>2.2234357525594532</v>
      </c>
      <c r="AE1820" s="2">
        <f t="shared" si="869"/>
        <v>-1.6411002667737193</v>
      </c>
      <c r="AF1820" s="2">
        <f t="shared" si="869"/>
        <v>-5.228881121322047</v>
      </c>
      <c r="AG1820" s="2">
        <f t="shared" si="869"/>
        <v>-5.5801738910377026</v>
      </c>
      <c r="AH1820" s="2">
        <f t="shared" si="869"/>
        <v>-7.8196628269506618</v>
      </c>
      <c r="AI1820" s="2">
        <f t="shared" si="869"/>
        <v>5.7426111700478941</v>
      </c>
      <c r="AJ1820" s="2">
        <f t="shared" si="869"/>
        <v>2.6019123563310131</v>
      </c>
      <c r="AK1820" s="2">
        <f t="shared" si="869"/>
        <v>0.1698144341353327</v>
      </c>
      <c r="AL1820" s="2">
        <f t="shared" si="869"/>
        <v>-2.5115833975141868</v>
      </c>
      <c r="AM1820" s="2">
        <f t="shared" si="869"/>
        <v>2.0476805526996031</v>
      </c>
      <c r="AN1820" s="2">
        <f t="shared" si="869"/>
        <v>-0.86970464896876365</v>
      </c>
      <c r="AO1820" s="2">
        <f t="shared" si="869"/>
        <v>3.868224760866724</v>
      </c>
      <c r="AP1820" s="2">
        <f t="shared" si="869"/>
        <v>0.86789230839349329</v>
      </c>
      <c r="AQ1820" s="2">
        <f t="shared" si="869"/>
        <v>6.1795483257155865</v>
      </c>
      <c r="AR1820" s="2">
        <f t="shared" si="869"/>
        <v>-7.097251825267449</v>
      </c>
      <c r="AS1820" s="2">
        <f t="shared" si="869"/>
        <v>-1.7160858018323779</v>
      </c>
      <c r="AT1820" s="2">
        <f t="shared" si="869"/>
        <v>-6.1201973526040092</v>
      </c>
      <c r="AU1820" s="2">
        <f t="shared" si="869"/>
        <v>-0.9673841935582459</v>
      </c>
      <c r="AV1820" s="2">
        <f t="shared" si="869"/>
        <v>-5.7332123378291726</v>
      </c>
      <c r="AW1820" s="2">
        <f t="shared" si="869"/>
        <v>-0.15390118351206183</v>
      </c>
      <c r="AX1820" s="2">
        <f t="shared" si="869"/>
        <v>-5.3633624154608697</v>
      </c>
      <c r="AY1820" s="2">
        <f t="shared" si="869"/>
        <v>-10.603407822316512</v>
      </c>
      <c r="AZ1820" s="2">
        <f t="shared" si="869"/>
        <v>-5.7907603231724352</v>
      </c>
      <c r="BA1820" s="2">
        <f t="shared" si="869"/>
        <v>10.748649450019002</v>
      </c>
      <c r="BB1820" s="2">
        <f t="shared" si="869"/>
        <v>5.7815021260175854</v>
      </c>
      <c r="BC1820" s="2">
        <f t="shared" si="869"/>
        <v>10.933605875587091</v>
      </c>
      <c r="BD1820" s="2">
        <f t="shared" si="869"/>
        <v>-7.2237815868575126</v>
      </c>
      <c r="BE1820" s="2">
        <f t="shared" si="869"/>
        <v>-1.9049982402939349</v>
      </c>
      <c r="BF1820" s="2">
        <f t="shared" si="869"/>
        <v>3.6091332123614848</v>
      </c>
      <c r="BG1820" s="2">
        <f t="shared" si="869"/>
        <v>-3.858939403668046</v>
      </c>
      <c r="BH1820" s="2">
        <f t="shared" si="869"/>
        <v>1.7849952387623489</v>
      </c>
      <c r="BI1820" s="2">
        <f t="shared" si="869"/>
        <v>-6.0218512846622616</v>
      </c>
      <c r="BJ1820" s="2">
        <f t="shared" si="869"/>
        <v>12.046902109403163</v>
      </c>
      <c r="BK1820" s="2">
        <f t="shared" si="869"/>
        <v>3.9628766570240259</v>
      </c>
      <c r="BL1820" s="2">
        <f t="shared" si="869"/>
        <v>8.2521906972397119</v>
      </c>
      <c r="BM1820" s="2">
        <f t="shared" si="869"/>
        <v>0.52182257547974586</v>
      </c>
      <c r="BN1820" s="2">
        <f t="shared" si="869"/>
        <v>5.0608850375283509</v>
      </c>
      <c r="BO1820" s="2">
        <f t="shared" si="869"/>
        <v>9.4464949150569737</v>
      </c>
    </row>
    <row r="1821" spans="2:67" collapsed="1"/>
    <row r="1822" spans="2:67" collapsed="1">
      <c r="B1822" s="175" t="s">
        <v>599</v>
      </c>
      <c r="J1822" s="2">
        <f>NPV($C$4,M1822:BO1822)+L1822</f>
        <v>763770.11445546907</v>
      </c>
      <c r="L1822" s="2">
        <f>+L1826</f>
        <v>50667.644653320313</v>
      </c>
      <c r="M1822" s="2">
        <f t="shared" ref="M1822:BO1822" si="870">+M1826</f>
        <v>52794.017944335938</v>
      </c>
      <c r="N1822" s="2">
        <f t="shared" si="870"/>
        <v>52556.10546875</v>
      </c>
      <c r="O1822" s="2">
        <f t="shared" si="870"/>
        <v>54997.196655273438</v>
      </c>
      <c r="P1822" s="2">
        <f t="shared" si="870"/>
        <v>61931.285400390625</v>
      </c>
      <c r="Q1822" s="2">
        <f t="shared" si="870"/>
        <v>62139.034057617188</v>
      </c>
      <c r="R1822" s="2">
        <f t="shared" si="870"/>
        <v>62260.473022460938</v>
      </c>
      <c r="S1822" s="2">
        <f t="shared" si="870"/>
        <v>62477.761108398438</v>
      </c>
      <c r="T1822" s="2">
        <f t="shared" si="870"/>
        <v>62665.859130859375</v>
      </c>
      <c r="U1822" s="2">
        <f t="shared" si="870"/>
        <v>62812.033447265625</v>
      </c>
      <c r="V1822" s="2">
        <f t="shared" si="870"/>
        <v>62998.571533203125</v>
      </c>
      <c r="W1822" s="2">
        <f t="shared" si="870"/>
        <v>55712.240386962891</v>
      </c>
      <c r="X1822" s="2">
        <f t="shared" si="870"/>
        <v>55148.316284179688</v>
      </c>
      <c r="Y1822" s="2">
        <f t="shared" si="870"/>
        <v>55284.141723632813</v>
      </c>
      <c r="Z1822" s="2">
        <f t="shared" si="870"/>
        <v>55422.680053710938</v>
      </c>
      <c r="AA1822" s="2">
        <f t="shared" si="870"/>
        <v>55563.986938476563</v>
      </c>
      <c r="AB1822" s="2">
        <f t="shared" si="870"/>
        <v>52180.988525390625</v>
      </c>
      <c r="AC1822" s="2">
        <f t="shared" si="870"/>
        <v>42147.249755859375</v>
      </c>
      <c r="AD1822" s="2">
        <f t="shared" si="870"/>
        <v>42216.58544921875</v>
      </c>
      <c r="AE1822" s="2">
        <f t="shared" si="870"/>
        <v>42287.309814453125</v>
      </c>
      <c r="AF1822" s="2">
        <f t="shared" si="870"/>
        <v>42359.444702148438</v>
      </c>
      <c r="AG1822" s="2">
        <f t="shared" si="870"/>
        <v>42433.014526367188</v>
      </c>
      <c r="AH1822" s="2">
        <f t="shared" si="870"/>
        <v>42508.068115234375</v>
      </c>
      <c r="AI1822" s="2">
        <f t="shared" si="870"/>
        <v>40054.671508789063</v>
      </c>
      <c r="AJ1822" s="2">
        <f t="shared" si="870"/>
        <v>32833.833251953125</v>
      </c>
      <c r="AK1822" s="2">
        <f t="shared" si="870"/>
        <v>32858.66162109375</v>
      </c>
      <c r="AL1822" s="2">
        <f t="shared" si="870"/>
        <v>32884.002563476563</v>
      </c>
      <c r="AM1822" s="2">
        <f t="shared" si="870"/>
        <v>32909.83740234375</v>
      </c>
      <c r="AN1822" s="2">
        <f t="shared" si="870"/>
        <v>32936.176147460938</v>
      </c>
      <c r="AO1822" s="2">
        <f t="shared" si="870"/>
        <v>32963.057739257813</v>
      </c>
      <c r="AP1822" s="2">
        <f t="shared" si="870"/>
        <v>32990.470581054688</v>
      </c>
      <c r="AQ1822" s="2">
        <f t="shared" si="870"/>
        <v>33018.432006835938</v>
      </c>
      <c r="AR1822" s="2">
        <f t="shared" si="870"/>
        <v>33046.951416015625</v>
      </c>
      <c r="AS1822" s="2">
        <f t="shared" si="870"/>
        <v>33076.044311523438</v>
      </c>
      <c r="AT1822" s="2">
        <f t="shared" si="870"/>
        <v>33105.711669921875</v>
      </c>
      <c r="AU1822" s="2">
        <f t="shared" si="870"/>
        <v>33135.985961914063</v>
      </c>
      <c r="AV1822" s="2">
        <f t="shared" si="870"/>
        <v>33166.8486328125</v>
      </c>
      <c r="AW1822" s="2">
        <f t="shared" si="870"/>
        <v>33198.344482421875</v>
      </c>
      <c r="AX1822" s="2">
        <f t="shared" si="870"/>
        <v>33230.461669921875</v>
      </c>
      <c r="AY1822" s="2">
        <f t="shared" si="870"/>
        <v>33263.219482421875</v>
      </c>
      <c r="AZ1822" s="2">
        <f t="shared" si="870"/>
        <v>33296.63671875</v>
      </c>
      <c r="BA1822" s="2">
        <f t="shared" si="870"/>
        <v>33330.70947265625</v>
      </c>
      <c r="BB1822" s="2">
        <f t="shared" si="870"/>
        <v>33365.47705078125</v>
      </c>
      <c r="BC1822" s="2">
        <f t="shared" si="870"/>
        <v>33400.93701171875</v>
      </c>
      <c r="BD1822" s="2">
        <f t="shared" si="870"/>
        <v>33437.119384765625</v>
      </c>
      <c r="BE1822" s="2">
        <f t="shared" si="870"/>
        <v>33474.007080078125</v>
      </c>
      <c r="BF1822" s="2">
        <f t="shared" si="870"/>
        <v>33511.65380859375</v>
      </c>
      <c r="BG1822" s="2">
        <f t="shared" si="870"/>
        <v>33550.03466796875</v>
      </c>
      <c r="BH1822" s="2">
        <f t="shared" si="870"/>
        <v>33589.198486328125</v>
      </c>
      <c r="BI1822" s="2">
        <f t="shared" si="870"/>
        <v>33629.12255859375</v>
      </c>
      <c r="BJ1822" s="2">
        <f t="shared" si="870"/>
        <v>33669.86328125</v>
      </c>
      <c r="BK1822" s="2">
        <f t="shared" si="870"/>
        <v>33711.412841796875</v>
      </c>
      <c r="BL1822" s="2">
        <f t="shared" si="870"/>
        <v>33753.78759765625</v>
      </c>
      <c r="BM1822" s="2">
        <f t="shared" si="870"/>
        <v>33797.015869140625</v>
      </c>
      <c r="BN1822" s="2">
        <f t="shared" si="870"/>
        <v>33841.111328125</v>
      </c>
      <c r="BO1822" s="2">
        <f t="shared" si="870"/>
        <v>33886.08642578125</v>
      </c>
    </row>
    <row r="1823" spans="2:67" hidden="1" outlineLevel="1">
      <c r="B1823" s="186" t="s">
        <v>600</v>
      </c>
    </row>
    <row r="1824" spans="2:67" hidden="1" outlineLevel="1">
      <c r="B1824" s="15" t="s">
        <v>601</v>
      </c>
      <c r="L1824" s="2">
        <f t="shared" ref="L1824:BO1824" si="871">-L1780</f>
        <v>45617.386840820313</v>
      </c>
      <c r="M1824" s="2">
        <f t="shared" si="871"/>
        <v>47862.892456054688</v>
      </c>
      <c r="N1824" s="2">
        <f t="shared" si="871"/>
        <v>47954.58935546875</v>
      </c>
      <c r="O1824" s="2">
        <f t="shared" si="871"/>
        <v>50330.625854492188</v>
      </c>
      <c r="P1824" s="2">
        <f t="shared" si="871"/>
        <v>57069.226318359375</v>
      </c>
      <c r="Q1824" s="2">
        <f t="shared" si="871"/>
        <v>57197.010620117188</v>
      </c>
      <c r="R1824" s="2">
        <f t="shared" si="871"/>
        <v>57329.272338867188</v>
      </c>
      <c r="S1824" s="2">
        <f t="shared" si="871"/>
        <v>57464.178100585938</v>
      </c>
      <c r="T1824" s="2">
        <f t="shared" si="871"/>
        <v>57603.804931640625</v>
      </c>
      <c r="U1824" s="2">
        <f t="shared" si="871"/>
        <v>57742.124755859375</v>
      </c>
      <c r="V1824" s="2">
        <f t="shared" si="871"/>
        <v>57885.293701171875</v>
      </c>
      <c r="W1824" s="2">
        <f t="shared" si="871"/>
        <v>55271.331878662109</v>
      </c>
      <c r="X1824" s="2">
        <f t="shared" si="871"/>
        <v>55148.316284179688</v>
      </c>
      <c r="Y1824" s="2">
        <f t="shared" si="871"/>
        <v>55284.141723632813</v>
      </c>
      <c r="Z1824" s="2">
        <f t="shared" si="871"/>
        <v>55422.680053710938</v>
      </c>
      <c r="AA1824" s="2">
        <f t="shared" si="871"/>
        <v>55563.986938476563</v>
      </c>
      <c r="AB1824" s="2">
        <f t="shared" si="871"/>
        <v>52180.988525390625</v>
      </c>
      <c r="AC1824" s="2">
        <f t="shared" si="871"/>
        <v>42147.249755859375</v>
      </c>
      <c r="AD1824" s="2">
        <f t="shared" si="871"/>
        <v>42216.58544921875</v>
      </c>
      <c r="AE1824" s="2">
        <f t="shared" si="871"/>
        <v>42287.309814453125</v>
      </c>
      <c r="AF1824" s="2">
        <f t="shared" si="871"/>
        <v>42359.444702148438</v>
      </c>
      <c r="AG1824" s="2">
        <f t="shared" si="871"/>
        <v>42433.014526367188</v>
      </c>
      <c r="AH1824" s="2">
        <f t="shared" si="871"/>
        <v>42508.068115234375</v>
      </c>
      <c r="AI1824" s="2">
        <f t="shared" si="871"/>
        <v>40054.671508789063</v>
      </c>
      <c r="AJ1824" s="2">
        <f t="shared" si="871"/>
        <v>32833.833251953125</v>
      </c>
      <c r="AK1824" s="2">
        <f t="shared" si="871"/>
        <v>32858.66162109375</v>
      </c>
      <c r="AL1824" s="2">
        <f t="shared" si="871"/>
        <v>32884.002563476563</v>
      </c>
      <c r="AM1824" s="2">
        <f t="shared" si="871"/>
        <v>32909.83740234375</v>
      </c>
      <c r="AN1824" s="2">
        <f t="shared" si="871"/>
        <v>32936.176147460938</v>
      </c>
      <c r="AO1824" s="2">
        <f t="shared" si="871"/>
        <v>32963.057739257813</v>
      </c>
      <c r="AP1824" s="2">
        <f t="shared" si="871"/>
        <v>32990.470581054688</v>
      </c>
      <c r="AQ1824" s="2">
        <f t="shared" si="871"/>
        <v>33018.432006835938</v>
      </c>
      <c r="AR1824" s="2">
        <f t="shared" si="871"/>
        <v>33046.951416015625</v>
      </c>
      <c r="AS1824" s="2">
        <f t="shared" si="871"/>
        <v>33076.044311523438</v>
      </c>
      <c r="AT1824" s="2">
        <f t="shared" si="871"/>
        <v>33105.711669921875</v>
      </c>
      <c r="AU1824" s="2">
        <f t="shared" si="871"/>
        <v>33135.985961914063</v>
      </c>
      <c r="AV1824" s="2">
        <f t="shared" si="871"/>
        <v>33166.8486328125</v>
      </c>
      <c r="AW1824" s="2">
        <f t="shared" si="871"/>
        <v>33198.344482421875</v>
      </c>
      <c r="AX1824" s="2">
        <f t="shared" si="871"/>
        <v>33230.461669921875</v>
      </c>
      <c r="AY1824" s="2">
        <f t="shared" si="871"/>
        <v>33263.219482421875</v>
      </c>
      <c r="AZ1824" s="2">
        <f t="shared" si="871"/>
        <v>33296.63671875</v>
      </c>
      <c r="BA1824" s="2">
        <f t="shared" si="871"/>
        <v>33330.70947265625</v>
      </c>
      <c r="BB1824" s="2">
        <f t="shared" si="871"/>
        <v>33365.47705078125</v>
      </c>
      <c r="BC1824" s="2">
        <f t="shared" si="871"/>
        <v>33400.93701171875</v>
      </c>
      <c r="BD1824" s="2">
        <f t="shared" si="871"/>
        <v>33437.119384765625</v>
      </c>
      <c r="BE1824" s="2">
        <f t="shared" si="871"/>
        <v>33474.007080078125</v>
      </c>
      <c r="BF1824" s="2">
        <f t="shared" si="871"/>
        <v>33511.65380859375</v>
      </c>
      <c r="BG1824" s="2">
        <f t="shared" si="871"/>
        <v>33550.03466796875</v>
      </c>
      <c r="BH1824" s="2">
        <f t="shared" si="871"/>
        <v>33589.198486328125</v>
      </c>
      <c r="BI1824" s="2">
        <f t="shared" si="871"/>
        <v>33629.12255859375</v>
      </c>
      <c r="BJ1824" s="2">
        <f t="shared" si="871"/>
        <v>33669.86328125</v>
      </c>
      <c r="BK1824" s="2">
        <f t="shared" si="871"/>
        <v>33711.412841796875</v>
      </c>
      <c r="BL1824" s="2">
        <f t="shared" si="871"/>
        <v>33753.78759765625</v>
      </c>
      <c r="BM1824" s="2">
        <f t="shared" si="871"/>
        <v>33797.015869140625</v>
      </c>
      <c r="BN1824" s="2">
        <f t="shared" si="871"/>
        <v>33841.111328125</v>
      </c>
      <c r="BO1824" s="2">
        <f t="shared" si="871"/>
        <v>33886.08642578125</v>
      </c>
    </row>
    <row r="1825" spans="1:67" hidden="1" outlineLevel="1">
      <c r="B1825" s="15" t="s">
        <v>602</v>
      </c>
      <c r="L1825" s="2">
        <f>-L1817</f>
        <v>5050.2578125</v>
      </c>
      <c r="M1825" s="2">
        <f t="shared" ref="M1825:BO1825" si="872">-M1817</f>
        <v>4931.12548828125</v>
      </c>
      <c r="N1825" s="2">
        <f t="shared" si="872"/>
        <v>4601.51611328125</v>
      </c>
      <c r="O1825" s="2">
        <f t="shared" si="872"/>
        <v>4666.57080078125</v>
      </c>
      <c r="P1825" s="2">
        <f t="shared" si="872"/>
        <v>4862.05908203125</v>
      </c>
      <c r="Q1825" s="2">
        <f t="shared" si="872"/>
        <v>4942.0234375</v>
      </c>
      <c r="R1825" s="2">
        <f t="shared" si="872"/>
        <v>4931.20068359375</v>
      </c>
      <c r="S1825" s="2">
        <f t="shared" si="872"/>
        <v>5013.5830078125</v>
      </c>
      <c r="T1825" s="2">
        <f t="shared" si="872"/>
        <v>5062.05419921875</v>
      </c>
      <c r="U1825" s="2">
        <f t="shared" si="872"/>
        <v>5069.90869140625</v>
      </c>
      <c r="V1825" s="2">
        <f t="shared" si="872"/>
        <v>5113.27783203125</v>
      </c>
      <c r="W1825" s="2">
        <f t="shared" si="872"/>
        <v>440.90850830078125</v>
      </c>
      <c r="X1825" s="2">
        <f t="shared" si="872"/>
        <v>0</v>
      </c>
      <c r="Y1825" s="2">
        <f t="shared" si="872"/>
        <v>0</v>
      </c>
      <c r="Z1825" s="2">
        <f t="shared" si="872"/>
        <v>0</v>
      </c>
      <c r="AA1825" s="2">
        <f t="shared" si="872"/>
        <v>0</v>
      </c>
      <c r="AB1825" s="2">
        <f t="shared" si="872"/>
        <v>0</v>
      </c>
      <c r="AC1825" s="2">
        <f t="shared" si="872"/>
        <v>0</v>
      </c>
      <c r="AD1825" s="2">
        <f t="shared" si="872"/>
        <v>0</v>
      </c>
      <c r="AE1825" s="2">
        <f t="shared" si="872"/>
        <v>0</v>
      </c>
      <c r="AF1825" s="2">
        <f t="shared" si="872"/>
        <v>0</v>
      </c>
      <c r="AG1825" s="2">
        <f t="shared" si="872"/>
        <v>0</v>
      </c>
      <c r="AH1825" s="2">
        <f t="shared" si="872"/>
        <v>0</v>
      </c>
      <c r="AI1825" s="2">
        <f t="shared" si="872"/>
        <v>0</v>
      </c>
      <c r="AJ1825" s="2">
        <f t="shared" si="872"/>
        <v>0</v>
      </c>
      <c r="AK1825" s="2">
        <f t="shared" si="872"/>
        <v>0</v>
      </c>
      <c r="AL1825" s="2">
        <f t="shared" si="872"/>
        <v>0</v>
      </c>
      <c r="AM1825" s="2">
        <f t="shared" si="872"/>
        <v>0</v>
      </c>
      <c r="AN1825" s="2">
        <f t="shared" si="872"/>
        <v>0</v>
      </c>
      <c r="AO1825" s="2">
        <f t="shared" si="872"/>
        <v>0</v>
      </c>
      <c r="AP1825" s="2">
        <f t="shared" si="872"/>
        <v>0</v>
      </c>
      <c r="AQ1825" s="2">
        <f t="shared" si="872"/>
        <v>0</v>
      </c>
      <c r="AR1825" s="2">
        <f t="shared" si="872"/>
        <v>0</v>
      </c>
      <c r="AS1825" s="2">
        <f t="shared" si="872"/>
        <v>0</v>
      </c>
      <c r="AT1825" s="2">
        <f t="shared" si="872"/>
        <v>0</v>
      </c>
      <c r="AU1825" s="2">
        <f t="shared" si="872"/>
        <v>0</v>
      </c>
      <c r="AV1825" s="2">
        <f t="shared" si="872"/>
        <v>0</v>
      </c>
      <c r="AW1825" s="2">
        <f t="shared" si="872"/>
        <v>0</v>
      </c>
      <c r="AX1825" s="2">
        <f t="shared" si="872"/>
        <v>0</v>
      </c>
      <c r="AY1825" s="2">
        <f t="shared" si="872"/>
        <v>0</v>
      </c>
      <c r="AZ1825" s="2">
        <f t="shared" si="872"/>
        <v>0</v>
      </c>
      <c r="BA1825" s="2">
        <f t="shared" si="872"/>
        <v>0</v>
      </c>
      <c r="BB1825" s="2">
        <f t="shared" si="872"/>
        <v>0</v>
      </c>
      <c r="BC1825" s="2">
        <f t="shared" si="872"/>
        <v>0</v>
      </c>
      <c r="BD1825" s="2">
        <f t="shared" si="872"/>
        <v>0</v>
      </c>
      <c r="BE1825" s="2">
        <f t="shared" si="872"/>
        <v>0</v>
      </c>
      <c r="BF1825" s="2">
        <f t="shared" si="872"/>
        <v>0</v>
      </c>
      <c r="BG1825" s="2">
        <f t="shared" si="872"/>
        <v>0</v>
      </c>
      <c r="BH1825" s="2">
        <f t="shared" si="872"/>
        <v>0</v>
      </c>
      <c r="BI1825" s="2">
        <f t="shared" si="872"/>
        <v>0</v>
      </c>
      <c r="BJ1825" s="2">
        <f t="shared" si="872"/>
        <v>0</v>
      </c>
      <c r="BK1825" s="2">
        <f t="shared" si="872"/>
        <v>0</v>
      </c>
      <c r="BL1825" s="2">
        <f t="shared" si="872"/>
        <v>0</v>
      </c>
      <c r="BM1825" s="2">
        <f t="shared" si="872"/>
        <v>0</v>
      </c>
      <c r="BN1825" s="2">
        <f t="shared" si="872"/>
        <v>0</v>
      </c>
      <c r="BO1825" s="2">
        <f t="shared" si="872"/>
        <v>0</v>
      </c>
    </row>
    <row r="1826" spans="1:67" hidden="1" outlineLevel="1">
      <c r="B1826" s="14" t="s">
        <v>603</v>
      </c>
      <c r="J1826" s="2">
        <f>NPV($C$4,M1826:BO1826)+L1826</f>
        <v>763770.11445546907</v>
      </c>
      <c r="L1826" s="22">
        <f>SUM(L1824:L1825)</f>
        <v>50667.644653320313</v>
      </c>
      <c r="M1826" s="22">
        <f t="shared" ref="M1826:BO1826" si="873">SUM(M1824:M1825)</f>
        <v>52794.017944335938</v>
      </c>
      <c r="N1826" s="22">
        <f t="shared" si="873"/>
        <v>52556.10546875</v>
      </c>
      <c r="O1826" s="22">
        <f t="shared" si="873"/>
        <v>54997.196655273438</v>
      </c>
      <c r="P1826" s="22">
        <f t="shared" si="873"/>
        <v>61931.285400390625</v>
      </c>
      <c r="Q1826" s="22">
        <f t="shared" si="873"/>
        <v>62139.034057617188</v>
      </c>
      <c r="R1826" s="22">
        <f t="shared" si="873"/>
        <v>62260.473022460938</v>
      </c>
      <c r="S1826" s="22">
        <f t="shared" si="873"/>
        <v>62477.761108398438</v>
      </c>
      <c r="T1826" s="22">
        <f t="shared" si="873"/>
        <v>62665.859130859375</v>
      </c>
      <c r="U1826" s="22">
        <f t="shared" si="873"/>
        <v>62812.033447265625</v>
      </c>
      <c r="V1826" s="22">
        <f t="shared" si="873"/>
        <v>62998.571533203125</v>
      </c>
      <c r="W1826" s="22">
        <f t="shared" si="873"/>
        <v>55712.240386962891</v>
      </c>
      <c r="X1826" s="22">
        <f t="shared" si="873"/>
        <v>55148.316284179688</v>
      </c>
      <c r="Y1826" s="22">
        <f t="shared" si="873"/>
        <v>55284.141723632813</v>
      </c>
      <c r="Z1826" s="22">
        <f t="shared" si="873"/>
        <v>55422.680053710938</v>
      </c>
      <c r="AA1826" s="22">
        <f t="shared" si="873"/>
        <v>55563.986938476563</v>
      </c>
      <c r="AB1826" s="22">
        <f t="shared" si="873"/>
        <v>52180.988525390625</v>
      </c>
      <c r="AC1826" s="22">
        <f t="shared" si="873"/>
        <v>42147.249755859375</v>
      </c>
      <c r="AD1826" s="22">
        <f t="shared" si="873"/>
        <v>42216.58544921875</v>
      </c>
      <c r="AE1826" s="22">
        <f t="shared" si="873"/>
        <v>42287.309814453125</v>
      </c>
      <c r="AF1826" s="22">
        <f t="shared" si="873"/>
        <v>42359.444702148438</v>
      </c>
      <c r="AG1826" s="22">
        <f t="shared" si="873"/>
        <v>42433.014526367188</v>
      </c>
      <c r="AH1826" s="22">
        <f t="shared" si="873"/>
        <v>42508.068115234375</v>
      </c>
      <c r="AI1826" s="22">
        <f t="shared" si="873"/>
        <v>40054.671508789063</v>
      </c>
      <c r="AJ1826" s="22">
        <f t="shared" si="873"/>
        <v>32833.833251953125</v>
      </c>
      <c r="AK1826" s="22">
        <f t="shared" si="873"/>
        <v>32858.66162109375</v>
      </c>
      <c r="AL1826" s="22">
        <f t="shared" si="873"/>
        <v>32884.002563476563</v>
      </c>
      <c r="AM1826" s="22">
        <f t="shared" si="873"/>
        <v>32909.83740234375</v>
      </c>
      <c r="AN1826" s="22">
        <f t="shared" si="873"/>
        <v>32936.176147460938</v>
      </c>
      <c r="AO1826" s="22">
        <f t="shared" si="873"/>
        <v>32963.057739257813</v>
      </c>
      <c r="AP1826" s="22">
        <f t="shared" si="873"/>
        <v>32990.470581054688</v>
      </c>
      <c r="AQ1826" s="22">
        <f t="shared" si="873"/>
        <v>33018.432006835938</v>
      </c>
      <c r="AR1826" s="22">
        <f t="shared" si="873"/>
        <v>33046.951416015625</v>
      </c>
      <c r="AS1826" s="22">
        <f t="shared" si="873"/>
        <v>33076.044311523438</v>
      </c>
      <c r="AT1826" s="22">
        <f t="shared" si="873"/>
        <v>33105.711669921875</v>
      </c>
      <c r="AU1826" s="22">
        <f t="shared" si="873"/>
        <v>33135.985961914063</v>
      </c>
      <c r="AV1826" s="22">
        <f t="shared" si="873"/>
        <v>33166.8486328125</v>
      </c>
      <c r="AW1826" s="22">
        <f t="shared" si="873"/>
        <v>33198.344482421875</v>
      </c>
      <c r="AX1826" s="22">
        <f t="shared" si="873"/>
        <v>33230.461669921875</v>
      </c>
      <c r="AY1826" s="22">
        <f t="shared" si="873"/>
        <v>33263.219482421875</v>
      </c>
      <c r="AZ1826" s="22">
        <f t="shared" si="873"/>
        <v>33296.63671875</v>
      </c>
      <c r="BA1826" s="22">
        <f t="shared" si="873"/>
        <v>33330.70947265625</v>
      </c>
      <c r="BB1826" s="22">
        <f t="shared" si="873"/>
        <v>33365.47705078125</v>
      </c>
      <c r="BC1826" s="22">
        <f t="shared" si="873"/>
        <v>33400.93701171875</v>
      </c>
      <c r="BD1826" s="22">
        <f t="shared" si="873"/>
        <v>33437.119384765625</v>
      </c>
      <c r="BE1826" s="22">
        <f t="shared" si="873"/>
        <v>33474.007080078125</v>
      </c>
      <c r="BF1826" s="22">
        <f t="shared" si="873"/>
        <v>33511.65380859375</v>
      </c>
      <c r="BG1826" s="22">
        <f t="shared" si="873"/>
        <v>33550.03466796875</v>
      </c>
      <c r="BH1826" s="22">
        <f t="shared" si="873"/>
        <v>33589.198486328125</v>
      </c>
      <c r="BI1826" s="22">
        <f t="shared" si="873"/>
        <v>33629.12255859375</v>
      </c>
      <c r="BJ1826" s="22">
        <f t="shared" si="873"/>
        <v>33669.86328125</v>
      </c>
      <c r="BK1826" s="22">
        <f t="shared" si="873"/>
        <v>33711.412841796875</v>
      </c>
      <c r="BL1826" s="22">
        <f t="shared" si="873"/>
        <v>33753.78759765625</v>
      </c>
      <c r="BM1826" s="22">
        <f t="shared" si="873"/>
        <v>33797.015869140625</v>
      </c>
      <c r="BN1826" s="22">
        <f t="shared" si="873"/>
        <v>33841.111328125</v>
      </c>
      <c r="BO1826" s="22">
        <f t="shared" si="873"/>
        <v>33886.08642578125</v>
      </c>
    </row>
    <row r="1827" spans="1:67" hidden="1" outlineLevel="1"/>
    <row r="1828" spans="1:67" collapsed="1">
      <c r="B1828" s="25"/>
    </row>
    <row r="1829" spans="1:67">
      <c r="B1829" t="s">
        <v>616</v>
      </c>
      <c r="J1829" s="2">
        <f>NPV($C$4,M1829:BO1829)+L1829</f>
        <v>10778339.069571724</v>
      </c>
      <c r="L1829" s="2">
        <f t="shared" ref="L1829:BO1829" si="874">SUM(L12,L1381,L1795,L1822)</f>
        <v>271113.33120506816</v>
      </c>
      <c r="M1829" s="2">
        <f t="shared" si="874"/>
        <v>319858.56104759348</v>
      </c>
      <c r="N1829" s="2">
        <f t="shared" si="874"/>
        <v>356238.31779939507</v>
      </c>
      <c r="O1829" s="2">
        <f t="shared" si="874"/>
        <v>398130.93243594613</v>
      </c>
      <c r="P1829" s="2">
        <f t="shared" si="874"/>
        <v>440078.11903842981</v>
      </c>
      <c r="Q1829" s="2">
        <f t="shared" si="874"/>
        <v>503423.98242833652</v>
      </c>
      <c r="R1829" s="2">
        <f t="shared" si="874"/>
        <v>569287.19929928437</v>
      </c>
      <c r="S1829" s="2">
        <f t="shared" si="874"/>
        <v>572908.62257682194</v>
      </c>
      <c r="T1829" s="2">
        <f t="shared" si="874"/>
        <v>565959.31420341635</v>
      </c>
      <c r="U1829" s="2">
        <f t="shared" si="874"/>
        <v>574549.95851559937</v>
      </c>
      <c r="V1829" s="2">
        <f t="shared" si="874"/>
        <v>584283.32652984781</v>
      </c>
      <c r="W1829" s="2">
        <f t="shared" si="874"/>
        <v>609886.22060248978</v>
      </c>
      <c r="X1829" s="2">
        <f t="shared" si="874"/>
        <v>622473.20958209294</v>
      </c>
      <c r="Y1829" s="2">
        <f t="shared" si="874"/>
        <v>632768.83638490061</v>
      </c>
      <c r="Z1829" s="2">
        <f t="shared" si="874"/>
        <v>664255.46374615585</v>
      </c>
      <c r="AA1829" s="2">
        <f t="shared" si="874"/>
        <v>683437.51521198964</v>
      </c>
      <c r="AB1829" s="2">
        <f t="shared" si="874"/>
        <v>723421.84501321299</v>
      </c>
      <c r="AC1829" s="2">
        <f t="shared" si="874"/>
        <v>756069.58393190033</v>
      </c>
      <c r="AD1829" s="2">
        <f t="shared" si="874"/>
        <v>776906.23920031195</v>
      </c>
      <c r="AE1829" s="2">
        <f t="shared" si="874"/>
        <v>785071.65971259936</v>
      </c>
      <c r="AF1829" s="2">
        <f t="shared" si="874"/>
        <v>802924.32606893184</v>
      </c>
      <c r="AG1829" s="2">
        <f t="shared" si="874"/>
        <v>892217.14560739277</v>
      </c>
      <c r="AH1829" s="2">
        <f t="shared" si="874"/>
        <v>968906.56526185386</v>
      </c>
      <c r="AI1829" s="2">
        <f t="shared" si="874"/>
        <v>989024.46422883798</v>
      </c>
      <c r="AJ1829" s="2">
        <f t="shared" si="874"/>
        <v>1049288.7518574398</v>
      </c>
      <c r="AK1829" s="2">
        <f t="shared" si="874"/>
        <v>1109057.3543175228</v>
      </c>
      <c r="AL1829" s="2">
        <f t="shared" si="874"/>
        <v>1131560.6088242768</v>
      </c>
      <c r="AM1829" s="2">
        <f t="shared" si="874"/>
        <v>1156994.1235833974</v>
      </c>
      <c r="AN1829" s="2">
        <f t="shared" si="874"/>
        <v>1188604.6236668183</v>
      </c>
      <c r="AO1829" s="2">
        <f t="shared" si="874"/>
        <v>1245796.3097491041</v>
      </c>
      <c r="AP1829" s="2">
        <f t="shared" si="874"/>
        <v>1272837.2785019481</v>
      </c>
      <c r="AQ1829" s="2">
        <f t="shared" si="874"/>
        <v>1318931.6518539023</v>
      </c>
      <c r="AR1829" s="2">
        <f t="shared" si="874"/>
        <v>1348674.069691001</v>
      </c>
      <c r="AS1829" s="2">
        <f t="shared" si="874"/>
        <v>1386402.0269105297</v>
      </c>
      <c r="AT1829" s="2">
        <f t="shared" si="874"/>
        <v>1440641.7082040117</v>
      </c>
      <c r="AU1829" s="2">
        <f t="shared" si="874"/>
        <v>1475016.1480411361</v>
      </c>
      <c r="AV1829" s="2">
        <f t="shared" si="874"/>
        <v>1538677.6254646666</v>
      </c>
      <c r="AW1829" s="2">
        <f t="shared" si="874"/>
        <v>1597392.8549859382</v>
      </c>
      <c r="AX1829" s="2">
        <f t="shared" si="874"/>
        <v>1650252.7282188842</v>
      </c>
      <c r="AY1829" s="2">
        <f t="shared" si="874"/>
        <v>1783072.904189937</v>
      </c>
      <c r="AZ1829" s="2">
        <f t="shared" si="874"/>
        <v>1824245.2177471858</v>
      </c>
      <c r="BA1829" s="2">
        <f t="shared" si="874"/>
        <v>1864846.7776659625</v>
      </c>
      <c r="BB1829" s="2">
        <f t="shared" si="874"/>
        <v>1923067.444251976</v>
      </c>
      <c r="BC1829" s="2">
        <f t="shared" si="874"/>
        <v>1996593.1958868846</v>
      </c>
      <c r="BD1829" s="2">
        <f t="shared" si="874"/>
        <v>2079387.5697391196</v>
      </c>
      <c r="BE1829" s="2">
        <f t="shared" si="874"/>
        <v>2125096.8763396768</v>
      </c>
      <c r="BF1829" s="2">
        <f t="shared" si="874"/>
        <v>2194999.3482662756</v>
      </c>
      <c r="BG1829" s="2">
        <f t="shared" si="874"/>
        <v>2243736.4386172686</v>
      </c>
      <c r="BH1829" s="2">
        <f t="shared" si="874"/>
        <v>2302504.8950947961</v>
      </c>
      <c r="BI1829" s="2">
        <f t="shared" si="874"/>
        <v>2393757.8699911991</v>
      </c>
      <c r="BJ1829" s="2">
        <f t="shared" si="874"/>
        <v>2445175.7770694862</v>
      </c>
      <c r="BK1829" s="2">
        <f t="shared" si="874"/>
        <v>2602014.8427776136</v>
      </c>
      <c r="BL1829" s="2">
        <f t="shared" si="874"/>
        <v>2737822.258459846</v>
      </c>
      <c r="BM1829" s="2">
        <f t="shared" si="874"/>
        <v>2792692.1541363965</v>
      </c>
      <c r="BN1829" s="2">
        <f t="shared" si="874"/>
        <v>2903850.4906549179</v>
      </c>
      <c r="BO1829" s="2">
        <f t="shared" si="874"/>
        <v>3035609.5473506395</v>
      </c>
    </row>
    <row r="1830" spans="1:67">
      <c r="B1830" t="s">
        <v>617</v>
      </c>
      <c r="J1830" s="2">
        <f>NPV($C$4,M1830:BO1830)+L1830</f>
        <v>10778362.991907598</v>
      </c>
      <c r="L1830" s="161">
        <v>271115.82</v>
      </c>
      <c r="M1830" s="161">
        <v>319864</v>
      </c>
      <c r="N1830" s="161">
        <v>356240.87</v>
      </c>
      <c r="O1830" s="161">
        <v>398138.93800000002</v>
      </c>
      <c r="P1830" s="161">
        <v>440083.4</v>
      </c>
      <c r="Q1830" s="161">
        <v>503418.48</v>
      </c>
      <c r="R1830" s="161">
        <v>569281.84000000008</v>
      </c>
      <c r="S1830" s="161">
        <v>572915.05999999994</v>
      </c>
      <c r="T1830" s="161">
        <v>565958.02</v>
      </c>
      <c r="U1830" s="161">
        <v>574553.06999999995</v>
      </c>
      <c r="V1830" s="161">
        <v>584281.40999999992</v>
      </c>
      <c r="W1830" s="161">
        <v>609891.19000000006</v>
      </c>
      <c r="X1830" s="161">
        <v>622468.46</v>
      </c>
      <c r="Y1830" s="161">
        <v>632765.5</v>
      </c>
      <c r="Z1830" s="161">
        <v>664255.1</v>
      </c>
      <c r="AA1830" s="161">
        <v>683442.20000000007</v>
      </c>
      <c r="AB1830" s="161">
        <v>723425.2</v>
      </c>
      <c r="AC1830" s="161">
        <v>756066.8</v>
      </c>
      <c r="AD1830" s="161">
        <v>776904.1</v>
      </c>
      <c r="AE1830" s="161">
        <v>785073.5</v>
      </c>
      <c r="AF1830" s="161">
        <v>802928.7</v>
      </c>
      <c r="AG1830" s="161">
        <v>892222.9</v>
      </c>
      <c r="AH1830" s="161">
        <v>968914.6</v>
      </c>
      <c r="AI1830" s="161">
        <v>989018.90000000014</v>
      </c>
      <c r="AJ1830" s="161">
        <v>1049301.7000000002</v>
      </c>
      <c r="AK1830" s="161">
        <v>1109057.1000000001</v>
      </c>
      <c r="AL1830" s="161">
        <v>1131563</v>
      </c>
      <c r="AM1830" s="161">
        <v>1156992.1000000001</v>
      </c>
      <c r="AN1830" s="161">
        <v>1188605.5</v>
      </c>
      <c r="AO1830" s="161">
        <v>1245792.3999999999</v>
      </c>
      <c r="AP1830" s="161">
        <v>1272836.5</v>
      </c>
      <c r="AQ1830" s="161">
        <v>1318925.5</v>
      </c>
      <c r="AR1830" s="161">
        <v>1348681.2</v>
      </c>
      <c r="AS1830" s="161">
        <v>1386403.7999999998</v>
      </c>
      <c r="AT1830" s="161">
        <v>1440647.8</v>
      </c>
      <c r="AU1830" s="161">
        <v>1475017.6</v>
      </c>
      <c r="AV1830" s="161">
        <v>1538683.3</v>
      </c>
      <c r="AW1830" s="161">
        <v>1597393.5</v>
      </c>
      <c r="AX1830" s="161">
        <v>1650258.4000000001</v>
      </c>
      <c r="AY1830" s="161">
        <v>1783083.8</v>
      </c>
      <c r="AZ1830" s="161">
        <v>1824251.3</v>
      </c>
      <c r="BA1830" s="161">
        <v>1864836.8</v>
      </c>
      <c r="BB1830" s="161">
        <v>1923061.5999999999</v>
      </c>
      <c r="BC1830" s="161">
        <v>1996582.6</v>
      </c>
      <c r="BD1830" s="161">
        <v>2079395.2</v>
      </c>
      <c r="BE1830" s="161">
        <v>2125099.4</v>
      </c>
      <c r="BF1830" s="161">
        <v>2194996.3000000003</v>
      </c>
      <c r="BG1830" s="161">
        <v>2243740.2999999998</v>
      </c>
      <c r="BH1830" s="161">
        <v>2302503.2999999998</v>
      </c>
      <c r="BI1830" s="161">
        <v>2393764.5</v>
      </c>
      <c r="BJ1830" s="161">
        <v>2445164.0999999996</v>
      </c>
      <c r="BK1830" s="161">
        <v>2602011.6</v>
      </c>
      <c r="BL1830" s="161">
        <v>2737814.9000000004</v>
      </c>
      <c r="BM1830" s="161">
        <v>2792692.3</v>
      </c>
      <c r="BN1830" s="161">
        <v>2903846.3000000003</v>
      </c>
      <c r="BO1830" s="161">
        <v>3035600.1999999997</v>
      </c>
    </row>
    <row r="1831" spans="1:67">
      <c r="B1831" t="s">
        <v>330</v>
      </c>
      <c r="J1831" s="2">
        <f>+J1829-J1830</f>
        <v>-23.922335874289274</v>
      </c>
      <c r="L1831" s="2">
        <f t="shared" ref="L1831:BO1831" si="875">+L1829-L1830</f>
        <v>-2.4887949318508618</v>
      </c>
      <c r="M1831" s="2">
        <f t="shared" si="875"/>
        <v>-5.4389524065190926</v>
      </c>
      <c r="N1831" s="2">
        <f t="shared" si="875"/>
        <v>-2.5522006049286574</v>
      </c>
      <c r="O1831" s="2">
        <f t="shared" si="875"/>
        <v>-8.005564053892158</v>
      </c>
      <c r="P1831" s="2">
        <f t="shared" si="875"/>
        <v>-5.2809615702135488</v>
      </c>
      <c r="Q1831" s="2">
        <f t="shared" si="875"/>
        <v>5.5024283365346491</v>
      </c>
      <c r="R1831" s="2">
        <f t="shared" si="875"/>
        <v>5.359299284289591</v>
      </c>
      <c r="S1831" s="2">
        <f t="shared" si="875"/>
        <v>-6.4374231779947877</v>
      </c>
      <c r="T1831" s="2">
        <f t="shared" si="875"/>
        <v>1.2942034163279459</v>
      </c>
      <c r="U1831" s="2">
        <f t="shared" si="875"/>
        <v>-3.1114844005787745</v>
      </c>
      <c r="V1831" s="2">
        <f t="shared" si="875"/>
        <v>1.9165298478910699</v>
      </c>
      <c r="W1831" s="2">
        <f t="shared" si="875"/>
        <v>-4.9693975102854893</v>
      </c>
      <c r="X1831" s="2">
        <f t="shared" si="875"/>
        <v>4.7495820929761976</v>
      </c>
      <c r="Y1831" s="2">
        <f t="shared" si="875"/>
        <v>3.3363849006127566</v>
      </c>
      <c r="Z1831" s="2">
        <f t="shared" si="875"/>
        <v>0.3637461558682844</v>
      </c>
      <c r="AA1831" s="2">
        <f t="shared" si="875"/>
        <v>-4.6847880104323849</v>
      </c>
      <c r="AB1831" s="2">
        <f t="shared" si="875"/>
        <v>-3.3549867869587615</v>
      </c>
      <c r="AC1831" s="2">
        <f t="shared" si="875"/>
        <v>2.7839319002814591</v>
      </c>
      <c r="AD1831" s="2">
        <f t="shared" si="875"/>
        <v>2.1392003119690344</v>
      </c>
      <c r="AE1831" s="2">
        <f t="shared" si="875"/>
        <v>-1.8402874006424099</v>
      </c>
      <c r="AF1831" s="2">
        <f t="shared" si="875"/>
        <v>-4.3739310681121424</v>
      </c>
      <c r="AG1831" s="2">
        <f t="shared" si="875"/>
        <v>-5.7543926072539762</v>
      </c>
      <c r="AH1831" s="2">
        <f t="shared" si="875"/>
        <v>-8.0347381461178884</v>
      </c>
      <c r="AI1831" s="2">
        <f t="shared" si="875"/>
        <v>5.5642288378439844</v>
      </c>
      <c r="AJ1831" s="2">
        <f t="shared" si="875"/>
        <v>-12.948142560431734</v>
      </c>
      <c r="AK1831" s="2">
        <f t="shared" si="875"/>
        <v>0.25431752274744213</v>
      </c>
      <c r="AL1831" s="2">
        <f t="shared" si="875"/>
        <v>-2.391175723168999</v>
      </c>
      <c r="AM1831" s="2">
        <f t="shared" si="875"/>
        <v>2.023583397269249</v>
      </c>
      <c r="AN1831" s="2">
        <f t="shared" si="875"/>
        <v>-0.87633318174630404</v>
      </c>
      <c r="AO1831" s="2">
        <f t="shared" si="875"/>
        <v>3.9097491041757166</v>
      </c>
      <c r="AP1831" s="2">
        <f t="shared" si="875"/>
        <v>0.77850194810889661</v>
      </c>
      <c r="AQ1831" s="2">
        <f t="shared" si="875"/>
        <v>6.1518539022654295</v>
      </c>
      <c r="AR1831" s="2">
        <f t="shared" si="875"/>
        <v>-7.1303089989814907</v>
      </c>
      <c r="AS1831" s="2">
        <f t="shared" si="875"/>
        <v>-1.773089470108971</v>
      </c>
      <c r="AT1831" s="2">
        <f t="shared" si="875"/>
        <v>-6.091795988380909</v>
      </c>
      <c r="AU1831" s="2">
        <f t="shared" si="875"/>
        <v>-1.4519588639959693</v>
      </c>
      <c r="AV1831" s="2">
        <f t="shared" si="875"/>
        <v>-5.6745353334117681</v>
      </c>
      <c r="AW1831" s="2">
        <f t="shared" si="875"/>
        <v>-0.64501406182534993</v>
      </c>
      <c r="AX1831" s="2">
        <f t="shared" si="875"/>
        <v>-5.6717811159323901</v>
      </c>
      <c r="AY1831" s="2">
        <f t="shared" si="875"/>
        <v>-10.895810062997043</v>
      </c>
      <c r="AZ1831" s="2">
        <f t="shared" si="875"/>
        <v>-6.0822528142016381</v>
      </c>
      <c r="BA1831" s="2">
        <f t="shared" si="875"/>
        <v>9.9776659624185413</v>
      </c>
      <c r="BB1831" s="2">
        <f t="shared" si="875"/>
        <v>5.8442519761156291</v>
      </c>
      <c r="BC1831" s="2">
        <f t="shared" si="875"/>
        <v>10.595886884490028</v>
      </c>
      <c r="BD1831" s="2">
        <f t="shared" si="875"/>
        <v>-7.6302608803380281</v>
      </c>
      <c r="BE1831" s="2">
        <f t="shared" si="875"/>
        <v>-2.5236603231169283</v>
      </c>
      <c r="BF1831" s="2">
        <f t="shared" si="875"/>
        <v>3.0482662753202021</v>
      </c>
      <c r="BG1831" s="2">
        <f t="shared" si="875"/>
        <v>-3.8613827312365174</v>
      </c>
      <c r="BH1831" s="2">
        <f t="shared" si="875"/>
        <v>1.5950947962701321</v>
      </c>
      <c r="BI1831" s="2">
        <f t="shared" si="875"/>
        <v>-6.6300088008865714</v>
      </c>
      <c r="BJ1831" s="2">
        <f t="shared" si="875"/>
        <v>11.677069486584514</v>
      </c>
      <c r="BK1831" s="2">
        <f t="shared" si="875"/>
        <v>3.2427776134572923</v>
      </c>
      <c r="BL1831" s="2">
        <f t="shared" si="875"/>
        <v>7.3584598456509411</v>
      </c>
      <c r="BM1831" s="2">
        <f t="shared" si="875"/>
        <v>-0.14586360333487391</v>
      </c>
      <c r="BN1831" s="2">
        <f t="shared" si="875"/>
        <v>4.1906549176201224</v>
      </c>
      <c r="BO1831" s="2">
        <f t="shared" si="875"/>
        <v>9.3473506397567689</v>
      </c>
    </row>
    <row r="1832" spans="1:67">
      <c r="J1832" s="2"/>
    </row>
    <row r="1834" spans="1:67">
      <c r="C1834" s="25"/>
    </row>
    <row r="1835" spans="1:67">
      <c r="A1835">
        <v>1</v>
      </c>
      <c r="B1835" s="158" t="str">
        <f>VLOOKUP($A1835,$A$22:$BO$1354,2,FALSE)</f>
        <v>50MW CT</v>
      </c>
      <c r="L1835" s="154">
        <v>2012</v>
      </c>
      <c r="M1835" s="25">
        <f>+L1835+1</f>
        <v>2013</v>
      </c>
      <c r="N1835" s="25">
        <f>+M1835+1</f>
        <v>2014</v>
      </c>
      <c r="O1835" s="25">
        <f>+N1835+1</f>
        <v>2015</v>
      </c>
      <c r="P1835" s="25">
        <f>+O1835+1</f>
        <v>2016</v>
      </c>
      <c r="Q1835" s="25">
        <f>+P1835+1</f>
        <v>2017</v>
      </c>
      <c r="R1835" s="25">
        <f t="shared" ref="R1835" si="876">+Q1835+1</f>
        <v>2018</v>
      </c>
      <c r="S1835" s="25">
        <f t="shared" ref="S1835" si="877">+R1835+1</f>
        <v>2019</v>
      </c>
      <c r="T1835" s="25">
        <f t="shared" ref="T1835" si="878">+S1835+1</f>
        <v>2020</v>
      </c>
      <c r="U1835" s="25">
        <f t="shared" ref="U1835" si="879">+T1835+1</f>
        <v>2021</v>
      </c>
      <c r="V1835" s="25">
        <f t="shared" ref="V1835" si="880">+U1835+1</f>
        <v>2022</v>
      </c>
      <c r="W1835" s="25">
        <f t="shared" ref="W1835" si="881">+V1835+1</f>
        <v>2023</v>
      </c>
      <c r="X1835" s="25">
        <f t="shared" ref="X1835" si="882">+W1835+1</f>
        <v>2024</v>
      </c>
      <c r="Y1835" s="25">
        <f t="shared" ref="Y1835" si="883">+X1835+1</f>
        <v>2025</v>
      </c>
      <c r="Z1835" s="25">
        <f t="shared" ref="Z1835" si="884">+Y1835+1</f>
        <v>2026</v>
      </c>
      <c r="AA1835" s="25">
        <f t="shared" ref="AA1835" si="885">+Z1835+1</f>
        <v>2027</v>
      </c>
      <c r="AB1835" s="25">
        <f t="shared" ref="AB1835" si="886">+AA1835+1</f>
        <v>2028</v>
      </c>
      <c r="AC1835" s="25">
        <f t="shared" ref="AC1835" si="887">+AB1835+1</f>
        <v>2029</v>
      </c>
      <c r="AD1835" s="25">
        <f t="shared" ref="AD1835" si="888">+AC1835+1</f>
        <v>2030</v>
      </c>
      <c r="AE1835" s="25">
        <f t="shared" ref="AE1835" si="889">+AD1835+1</f>
        <v>2031</v>
      </c>
      <c r="AF1835" s="25">
        <f t="shared" ref="AF1835" si="890">+AE1835+1</f>
        <v>2032</v>
      </c>
      <c r="AG1835" s="25">
        <f t="shared" ref="AG1835" si="891">+AF1835+1</f>
        <v>2033</v>
      </c>
      <c r="AH1835" s="25">
        <f t="shared" ref="AH1835" si="892">+AG1835+1</f>
        <v>2034</v>
      </c>
      <c r="AI1835" s="25">
        <f t="shared" ref="AI1835" si="893">+AH1835+1</f>
        <v>2035</v>
      </c>
      <c r="AJ1835" s="25">
        <f t="shared" ref="AJ1835" si="894">+AI1835+1</f>
        <v>2036</v>
      </c>
      <c r="AK1835" s="25">
        <f t="shared" ref="AK1835" si="895">+AJ1835+1</f>
        <v>2037</v>
      </c>
      <c r="AL1835" s="25">
        <f t="shared" ref="AL1835" si="896">+AK1835+1</f>
        <v>2038</v>
      </c>
      <c r="AM1835" s="25">
        <f t="shared" ref="AM1835" si="897">+AL1835+1</f>
        <v>2039</v>
      </c>
      <c r="AN1835" s="25">
        <f t="shared" ref="AN1835" si="898">+AM1835+1</f>
        <v>2040</v>
      </c>
      <c r="AO1835" s="25">
        <f t="shared" ref="AO1835" si="899">+AN1835+1</f>
        <v>2041</v>
      </c>
      <c r="AP1835" s="25">
        <f t="shared" ref="AP1835" si="900">+AO1835+1</f>
        <v>2042</v>
      </c>
      <c r="AQ1835" s="25">
        <f t="shared" ref="AQ1835" si="901">+AP1835+1</f>
        <v>2043</v>
      </c>
      <c r="AR1835" s="25">
        <f t="shared" ref="AR1835" si="902">+AQ1835+1</f>
        <v>2044</v>
      </c>
      <c r="AS1835" s="25">
        <f t="shared" ref="AS1835" si="903">+AR1835+1</f>
        <v>2045</v>
      </c>
      <c r="AT1835" s="25">
        <f t="shared" ref="AT1835" si="904">+AS1835+1</f>
        <v>2046</v>
      </c>
      <c r="AU1835" s="25">
        <f t="shared" ref="AU1835" si="905">+AT1835+1</f>
        <v>2047</v>
      </c>
      <c r="AV1835" s="25">
        <f t="shared" ref="AV1835" si="906">+AU1835+1</f>
        <v>2048</v>
      </c>
      <c r="AW1835" s="25">
        <f t="shared" ref="AW1835" si="907">+AV1835+1</f>
        <v>2049</v>
      </c>
      <c r="AX1835" s="25">
        <f t="shared" ref="AX1835" si="908">+AW1835+1</f>
        <v>2050</v>
      </c>
      <c r="AY1835" s="25">
        <f t="shared" ref="AY1835" si="909">+AX1835+1</f>
        <v>2051</v>
      </c>
      <c r="AZ1835" s="25">
        <f t="shared" ref="AZ1835" si="910">+AY1835+1</f>
        <v>2052</v>
      </c>
      <c r="BA1835" s="25">
        <f t="shared" ref="BA1835" si="911">+AZ1835+1</f>
        <v>2053</v>
      </c>
      <c r="BB1835" s="25">
        <f t="shared" ref="BB1835" si="912">+BA1835+1</f>
        <v>2054</v>
      </c>
      <c r="BC1835" s="25">
        <f t="shared" ref="BC1835" si="913">+BB1835+1</f>
        <v>2055</v>
      </c>
      <c r="BD1835" s="25">
        <f t="shared" ref="BD1835" si="914">+BC1835+1</f>
        <v>2056</v>
      </c>
      <c r="BE1835" s="25">
        <f t="shared" ref="BE1835" si="915">+BD1835+1</f>
        <v>2057</v>
      </c>
      <c r="BF1835" s="25">
        <f t="shared" ref="BF1835" si="916">+BE1835+1</f>
        <v>2058</v>
      </c>
      <c r="BG1835" s="25">
        <f t="shared" ref="BG1835" si="917">+BF1835+1</f>
        <v>2059</v>
      </c>
      <c r="BH1835" s="25">
        <f t="shared" ref="BH1835" si="918">+BG1835+1</f>
        <v>2060</v>
      </c>
      <c r="BI1835" s="25">
        <f t="shared" ref="BI1835" si="919">+BH1835+1</f>
        <v>2061</v>
      </c>
      <c r="BJ1835" s="25">
        <f t="shared" ref="BJ1835" si="920">+BI1835+1</f>
        <v>2062</v>
      </c>
      <c r="BK1835" s="25">
        <f t="shared" ref="BK1835" si="921">+BJ1835+1</f>
        <v>2063</v>
      </c>
      <c r="BL1835" s="25">
        <f t="shared" ref="BL1835" si="922">+BK1835+1</f>
        <v>2064</v>
      </c>
      <c r="BM1835" s="25">
        <f t="shared" ref="BM1835" si="923">+BL1835+1</f>
        <v>2065</v>
      </c>
      <c r="BN1835" s="25">
        <f t="shared" ref="BN1835" si="924">+BM1835+1</f>
        <v>2066</v>
      </c>
      <c r="BO1835" s="25">
        <f t="shared" ref="BO1835" si="925">+BN1835+1</f>
        <v>2067</v>
      </c>
    </row>
    <row r="1836" spans="1:67">
      <c r="A1836" t="s">
        <v>399</v>
      </c>
      <c r="B1836" s="6" t="s">
        <v>9</v>
      </c>
      <c r="C1836" t="str">
        <f>CONCATENATE(A1836," - ",B1836)</f>
        <v>CT - Base</v>
      </c>
      <c r="J1836" s="66">
        <f>SUM(L1836:BO1836)</f>
        <v>78178.097254824213</v>
      </c>
      <c r="L1836" s="19">
        <f>+L31</f>
        <v>0</v>
      </c>
      <c r="M1836" s="19">
        <f t="shared" ref="M1836:Q1836" si="926">+M31</f>
        <v>786.18710537474772</v>
      </c>
      <c r="N1836" s="19">
        <f t="shared" si="926"/>
        <v>20532.114856440603</v>
      </c>
      <c r="O1836" s="19">
        <f t="shared" si="926"/>
        <v>56859.795293008865</v>
      </c>
      <c r="P1836" s="19">
        <f t="shared" si="926"/>
        <v>0</v>
      </c>
      <c r="Q1836" s="19">
        <f t="shared" si="926"/>
        <v>0</v>
      </c>
      <c r="R1836" s="19">
        <f t="shared" ref="R1836:T1836" si="927">+R31</f>
        <v>0</v>
      </c>
      <c r="S1836" s="19">
        <f t="shared" si="927"/>
        <v>0</v>
      </c>
      <c r="T1836" s="19">
        <f t="shared" si="927"/>
        <v>0</v>
      </c>
      <c r="U1836" s="19">
        <f t="shared" ref="U1836:BO1836" si="928">+U31</f>
        <v>0</v>
      </c>
      <c r="V1836" s="19">
        <f t="shared" si="928"/>
        <v>0</v>
      </c>
      <c r="W1836" s="19">
        <f t="shared" si="928"/>
        <v>0</v>
      </c>
      <c r="X1836" s="19">
        <f t="shared" si="928"/>
        <v>0</v>
      </c>
      <c r="Y1836" s="19">
        <f t="shared" si="928"/>
        <v>0</v>
      </c>
      <c r="Z1836" s="19">
        <f t="shared" si="928"/>
        <v>0</v>
      </c>
      <c r="AA1836" s="19">
        <f t="shared" si="928"/>
        <v>0</v>
      </c>
      <c r="AB1836" s="19">
        <f t="shared" si="928"/>
        <v>0</v>
      </c>
      <c r="AC1836" s="19">
        <f t="shared" si="928"/>
        <v>0</v>
      </c>
      <c r="AD1836" s="19">
        <f t="shared" si="928"/>
        <v>0</v>
      </c>
      <c r="AE1836" s="19">
        <f t="shared" si="928"/>
        <v>0</v>
      </c>
      <c r="AF1836" s="19">
        <f t="shared" si="928"/>
        <v>0</v>
      </c>
      <c r="AG1836" s="19">
        <f t="shared" si="928"/>
        <v>0</v>
      </c>
      <c r="AH1836" s="19">
        <f t="shared" si="928"/>
        <v>0</v>
      </c>
      <c r="AI1836" s="19">
        <f t="shared" si="928"/>
        <v>0</v>
      </c>
      <c r="AJ1836" s="19">
        <f t="shared" si="928"/>
        <v>0</v>
      </c>
      <c r="AK1836" s="19">
        <f t="shared" si="928"/>
        <v>0</v>
      </c>
      <c r="AL1836" s="19">
        <f t="shared" si="928"/>
        <v>0</v>
      </c>
      <c r="AM1836" s="19">
        <f t="shared" si="928"/>
        <v>0</v>
      </c>
      <c r="AN1836" s="19">
        <f t="shared" si="928"/>
        <v>0</v>
      </c>
      <c r="AO1836" s="19">
        <f t="shared" si="928"/>
        <v>0</v>
      </c>
      <c r="AP1836" s="19">
        <f t="shared" si="928"/>
        <v>0</v>
      </c>
      <c r="AQ1836" s="19">
        <f t="shared" si="928"/>
        <v>0</v>
      </c>
      <c r="AR1836" s="19">
        <f t="shared" si="928"/>
        <v>0</v>
      </c>
      <c r="AS1836" s="19">
        <f t="shared" si="928"/>
        <v>0</v>
      </c>
      <c r="AT1836" s="19">
        <f t="shared" si="928"/>
        <v>0</v>
      </c>
      <c r="AU1836" s="19">
        <f t="shared" si="928"/>
        <v>0</v>
      </c>
      <c r="AV1836" s="19">
        <f t="shared" si="928"/>
        <v>0</v>
      </c>
      <c r="AW1836" s="19">
        <f t="shared" si="928"/>
        <v>0</v>
      </c>
      <c r="AX1836" s="19">
        <f t="shared" si="928"/>
        <v>0</v>
      </c>
      <c r="AY1836" s="19">
        <f t="shared" si="928"/>
        <v>0</v>
      </c>
      <c r="AZ1836" s="19">
        <f t="shared" si="928"/>
        <v>0</v>
      </c>
      <c r="BA1836" s="19">
        <f t="shared" si="928"/>
        <v>0</v>
      </c>
      <c r="BB1836" s="19">
        <f t="shared" si="928"/>
        <v>0</v>
      </c>
      <c r="BC1836" s="19">
        <f t="shared" si="928"/>
        <v>0</v>
      </c>
      <c r="BD1836" s="19">
        <f t="shared" si="928"/>
        <v>0</v>
      </c>
      <c r="BE1836" s="19">
        <f t="shared" si="928"/>
        <v>0</v>
      </c>
      <c r="BF1836" s="19">
        <f t="shared" si="928"/>
        <v>0</v>
      </c>
      <c r="BG1836" s="19">
        <f t="shared" si="928"/>
        <v>0</v>
      </c>
      <c r="BH1836" s="19">
        <f t="shared" si="928"/>
        <v>0</v>
      </c>
      <c r="BI1836" s="19">
        <f t="shared" si="928"/>
        <v>0</v>
      </c>
      <c r="BJ1836" s="19">
        <f t="shared" si="928"/>
        <v>0</v>
      </c>
      <c r="BK1836" s="19">
        <f t="shared" si="928"/>
        <v>0</v>
      </c>
      <c r="BL1836" s="19">
        <f t="shared" si="928"/>
        <v>0</v>
      </c>
      <c r="BM1836" s="19">
        <f t="shared" si="928"/>
        <v>0</v>
      </c>
      <c r="BN1836" s="19">
        <f t="shared" si="928"/>
        <v>0</v>
      </c>
      <c r="BO1836" s="19">
        <f t="shared" si="928"/>
        <v>0</v>
      </c>
    </row>
    <row r="1837" spans="1:67">
      <c r="A1837" t="s">
        <v>399</v>
      </c>
      <c r="B1837" s="6" t="s">
        <v>4</v>
      </c>
      <c r="C1837" t="str">
        <f t="shared" ref="C1837:C1839" si="929">CONCATENATE(A1837," - ",B1837)</f>
        <v>CT - Escalation</v>
      </c>
      <c r="J1837" s="25"/>
      <c r="L1837" s="19"/>
      <c r="M1837" s="19"/>
      <c r="N1837" s="19"/>
      <c r="O1837" s="19"/>
      <c r="P1837" s="19"/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</row>
    <row r="1838" spans="1:67">
      <c r="A1838" t="s">
        <v>399</v>
      </c>
      <c r="B1838" s="6" t="s">
        <v>3</v>
      </c>
      <c r="C1838" t="str">
        <f t="shared" si="929"/>
        <v>CT - AFUDC</v>
      </c>
      <c r="J1838" s="66">
        <f>SUM(L1838:BO1838)</f>
        <v>3601.1971990944076</v>
      </c>
      <c r="L1838" s="19">
        <f>+L32</f>
        <v>0</v>
      </c>
      <c r="M1838" s="19">
        <f t="shared" ref="M1838:Q1838" si="930">+M32</f>
        <v>18.42626028222065</v>
      </c>
      <c r="N1838" s="19">
        <f t="shared" si="930"/>
        <v>691.91692461732941</v>
      </c>
      <c r="O1838" s="19">
        <f t="shared" si="930"/>
        <v>2890.8540141948574</v>
      </c>
      <c r="P1838" s="19">
        <f t="shared" si="930"/>
        <v>0</v>
      </c>
      <c r="Q1838" s="19">
        <f t="shared" si="930"/>
        <v>0</v>
      </c>
      <c r="R1838" s="19">
        <f t="shared" ref="R1838:T1838" si="931">+R32</f>
        <v>0</v>
      </c>
      <c r="S1838" s="19">
        <f t="shared" si="931"/>
        <v>0</v>
      </c>
      <c r="T1838" s="19">
        <f t="shared" si="931"/>
        <v>0</v>
      </c>
      <c r="U1838" s="19">
        <f t="shared" ref="U1838:BO1838" si="932">+U32</f>
        <v>0</v>
      </c>
      <c r="V1838" s="19">
        <f t="shared" si="932"/>
        <v>0</v>
      </c>
      <c r="W1838" s="19">
        <f t="shared" si="932"/>
        <v>0</v>
      </c>
      <c r="X1838" s="19">
        <f t="shared" si="932"/>
        <v>0</v>
      </c>
      <c r="Y1838" s="19">
        <f t="shared" si="932"/>
        <v>0</v>
      </c>
      <c r="Z1838" s="19">
        <f t="shared" si="932"/>
        <v>0</v>
      </c>
      <c r="AA1838" s="19">
        <f t="shared" si="932"/>
        <v>0</v>
      </c>
      <c r="AB1838" s="19">
        <f t="shared" si="932"/>
        <v>0</v>
      </c>
      <c r="AC1838" s="19">
        <f t="shared" si="932"/>
        <v>0</v>
      </c>
      <c r="AD1838" s="19">
        <f t="shared" si="932"/>
        <v>0</v>
      </c>
      <c r="AE1838" s="19">
        <f t="shared" si="932"/>
        <v>0</v>
      </c>
      <c r="AF1838" s="19">
        <f t="shared" si="932"/>
        <v>0</v>
      </c>
      <c r="AG1838" s="19">
        <f t="shared" si="932"/>
        <v>0</v>
      </c>
      <c r="AH1838" s="19">
        <f t="shared" si="932"/>
        <v>0</v>
      </c>
      <c r="AI1838" s="19">
        <f t="shared" si="932"/>
        <v>0</v>
      </c>
      <c r="AJ1838" s="19">
        <f t="shared" si="932"/>
        <v>0</v>
      </c>
      <c r="AK1838" s="19">
        <f t="shared" si="932"/>
        <v>0</v>
      </c>
      <c r="AL1838" s="19">
        <f t="shared" si="932"/>
        <v>0</v>
      </c>
      <c r="AM1838" s="19">
        <f t="shared" si="932"/>
        <v>0</v>
      </c>
      <c r="AN1838" s="19">
        <f t="shared" si="932"/>
        <v>0</v>
      </c>
      <c r="AO1838" s="19">
        <f t="shared" si="932"/>
        <v>0</v>
      </c>
      <c r="AP1838" s="19">
        <f t="shared" si="932"/>
        <v>0</v>
      </c>
      <c r="AQ1838" s="19">
        <f t="shared" si="932"/>
        <v>0</v>
      </c>
      <c r="AR1838" s="19">
        <f t="shared" si="932"/>
        <v>0</v>
      </c>
      <c r="AS1838" s="19">
        <f t="shared" si="932"/>
        <v>0</v>
      </c>
      <c r="AT1838" s="19">
        <f t="shared" si="932"/>
        <v>0</v>
      </c>
      <c r="AU1838" s="19">
        <f t="shared" si="932"/>
        <v>0</v>
      </c>
      <c r="AV1838" s="19">
        <f t="shared" si="932"/>
        <v>0</v>
      </c>
      <c r="AW1838" s="19">
        <f t="shared" si="932"/>
        <v>0</v>
      </c>
      <c r="AX1838" s="19">
        <f t="shared" si="932"/>
        <v>0</v>
      </c>
      <c r="AY1838" s="19">
        <f t="shared" si="932"/>
        <v>0</v>
      </c>
      <c r="AZ1838" s="19">
        <f t="shared" si="932"/>
        <v>0</v>
      </c>
      <c r="BA1838" s="19">
        <f t="shared" si="932"/>
        <v>0</v>
      </c>
      <c r="BB1838" s="19">
        <f t="shared" si="932"/>
        <v>0</v>
      </c>
      <c r="BC1838" s="19">
        <f t="shared" si="932"/>
        <v>0</v>
      </c>
      <c r="BD1838" s="19">
        <f t="shared" si="932"/>
        <v>0</v>
      </c>
      <c r="BE1838" s="19">
        <f t="shared" si="932"/>
        <v>0</v>
      </c>
      <c r="BF1838" s="19">
        <f t="shared" si="932"/>
        <v>0</v>
      </c>
      <c r="BG1838" s="19">
        <f t="shared" si="932"/>
        <v>0</v>
      </c>
      <c r="BH1838" s="19">
        <f t="shared" si="932"/>
        <v>0</v>
      </c>
      <c r="BI1838" s="19">
        <f t="shared" si="932"/>
        <v>0</v>
      </c>
      <c r="BJ1838" s="19">
        <f t="shared" si="932"/>
        <v>0</v>
      </c>
      <c r="BK1838" s="19">
        <f t="shared" si="932"/>
        <v>0</v>
      </c>
      <c r="BL1838" s="19">
        <f t="shared" si="932"/>
        <v>0</v>
      </c>
      <c r="BM1838" s="19">
        <f t="shared" si="932"/>
        <v>0</v>
      </c>
      <c r="BN1838" s="19">
        <f t="shared" si="932"/>
        <v>0</v>
      </c>
      <c r="BO1838" s="19">
        <f t="shared" si="932"/>
        <v>0</v>
      </c>
    </row>
    <row r="1839" spans="1:67">
      <c r="A1839" t="s">
        <v>399</v>
      </c>
      <c r="B1839" s="6" t="s">
        <v>17</v>
      </c>
      <c r="C1839" t="str">
        <f t="shared" si="929"/>
        <v>CT - Total</v>
      </c>
      <c r="I1839" s="19">
        <f>VLOOKUP($A1835,$A$22:$BO$1354,9,FALSE)</f>
        <v>81779.294453918628</v>
      </c>
      <c r="J1839" s="66">
        <f>SUM(J1836:J1838)</f>
        <v>81779.294453918614</v>
      </c>
    </row>
    <row r="1840" spans="1:67">
      <c r="A1840">
        <v>2</v>
      </c>
      <c r="B1840" s="158" t="str">
        <f>VLOOKUP($A1840,$A$22:$BO$1354,2,FALSE)</f>
        <v>Wind 25MW</v>
      </c>
    </row>
    <row r="1841" spans="1:67">
      <c r="A1841" t="s">
        <v>475</v>
      </c>
      <c r="B1841" s="6" t="s">
        <v>9</v>
      </c>
      <c r="C1841" t="str">
        <f>CONCATENATE(A1841," - ",B1841)</f>
        <v>W - Base</v>
      </c>
      <c r="J1841" s="66">
        <f>SUM(L1841:BO1841)</f>
        <v>66522.976227959312</v>
      </c>
      <c r="L1841" s="19">
        <f>+L61</f>
        <v>0</v>
      </c>
      <c r="M1841" s="19">
        <f t="shared" ref="M1841:P1841" si="933">+M61</f>
        <v>0</v>
      </c>
      <c r="N1841" s="19">
        <f t="shared" si="933"/>
        <v>21794.320860125259</v>
      </c>
      <c r="O1841" s="19">
        <f t="shared" si="933"/>
        <v>44728.655367834057</v>
      </c>
      <c r="P1841" s="19">
        <f t="shared" si="933"/>
        <v>0</v>
      </c>
      <c r="Q1841" s="19">
        <f t="shared" ref="Q1841:BO1841" si="934">+Q61</f>
        <v>0</v>
      </c>
      <c r="R1841" s="19">
        <f t="shared" si="934"/>
        <v>0</v>
      </c>
      <c r="S1841" s="19">
        <f t="shared" si="934"/>
        <v>0</v>
      </c>
      <c r="T1841" s="19">
        <f t="shared" si="934"/>
        <v>0</v>
      </c>
      <c r="U1841" s="19">
        <f t="shared" si="934"/>
        <v>0</v>
      </c>
      <c r="V1841" s="19">
        <f t="shared" si="934"/>
        <v>0</v>
      </c>
      <c r="W1841" s="19">
        <f t="shared" si="934"/>
        <v>0</v>
      </c>
      <c r="X1841" s="19">
        <f t="shared" si="934"/>
        <v>0</v>
      </c>
      <c r="Y1841" s="19">
        <f t="shared" si="934"/>
        <v>0</v>
      </c>
      <c r="Z1841" s="19">
        <f t="shared" si="934"/>
        <v>0</v>
      </c>
      <c r="AA1841" s="19">
        <f t="shared" si="934"/>
        <v>0</v>
      </c>
      <c r="AB1841" s="19">
        <f t="shared" si="934"/>
        <v>0</v>
      </c>
      <c r="AC1841" s="19">
        <f t="shared" si="934"/>
        <v>0</v>
      </c>
      <c r="AD1841" s="19">
        <f t="shared" si="934"/>
        <v>0</v>
      </c>
      <c r="AE1841" s="19">
        <f t="shared" si="934"/>
        <v>0</v>
      </c>
      <c r="AF1841" s="19">
        <f t="shared" si="934"/>
        <v>0</v>
      </c>
      <c r="AG1841" s="19">
        <f t="shared" si="934"/>
        <v>0</v>
      </c>
      <c r="AH1841" s="19">
        <f t="shared" si="934"/>
        <v>0</v>
      </c>
      <c r="AI1841" s="19">
        <f t="shared" si="934"/>
        <v>0</v>
      </c>
      <c r="AJ1841" s="19">
        <f t="shared" si="934"/>
        <v>0</v>
      </c>
      <c r="AK1841" s="19">
        <f t="shared" si="934"/>
        <v>0</v>
      </c>
      <c r="AL1841" s="19">
        <f t="shared" si="934"/>
        <v>0</v>
      </c>
      <c r="AM1841" s="19">
        <f t="shared" si="934"/>
        <v>0</v>
      </c>
      <c r="AN1841" s="19">
        <f t="shared" si="934"/>
        <v>0</v>
      </c>
      <c r="AO1841" s="19">
        <f t="shared" si="934"/>
        <v>0</v>
      </c>
      <c r="AP1841" s="19">
        <f t="shared" si="934"/>
        <v>0</v>
      </c>
      <c r="AQ1841" s="19">
        <f t="shared" si="934"/>
        <v>0</v>
      </c>
      <c r="AR1841" s="19">
        <f t="shared" si="934"/>
        <v>0</v>
      </c>
      <c r="AS1841" s="19">
        <f t="shared" si="934"/>
        <v>0</v>
      </c>
      <c r="AT1841" s="19">
        <f t="shared" si="934"/>
        <v>0</v>
      </c>
      <c r="AU1841" s="19">
        <f t="shared" si="934"/>
        <v>0</v>
      </c>
      <c r="AV1841" s="19">
        <f t="shared" si="934"/>
        <v>0</v>
      </c>
      <c r="AW1841" s="19">
        <f t="shared" si="934"/>
        <v>0</v>
      </c>
      <c r="AX1841" s="19">
        <f t="shared" si="934"/>
        <v>0</v>
      </c>
      <c r="AY1841" s="19">
        <f t="shared" si="934"/>
        <v>0</v>
      </c>
      <c r="AZ1841" s="19">
        <f t="shared" si="934"/>
        <v>0</v>
      </c>
      <c r="BA1841" s="19">
        <f t="shared" si="934"/>
        <v>0</v>
      </c>
      <c r="BB1841" s="19">
        <f t="shared" si="934"/>
        <v>0</v>
      </c>
      <c r="BC1841" s="19">
        <f t="shared" si="934"/>
        <v>0</v>
      </c>
      <c r="BD1841" s="19">
        <f t="shared" si="934"/>
        <v>0</v>
      </c>
      <c r="BE1841" s="19">
        <f t="shared" si="934"/>
        <v>0</v>
      </c>
      <c r="BF1841" s="19">
        <f t="shared" si="934"/>
        <v>0</v>
      </c>
      <c r="BG1841" s="19">
        <f t="shared" si="934"/>
        <v>0</v>
      </c>
      <c r="BH1841" s="19">
        <f t="shared" si="934"/>
        <v>0</v>
      </c>
      <c r="BI1841" s="19">
        <f t="shared" si="934"/>
        <v>0</v>
      </c>
      <c r="BJ1841" s="19">
        <f t="shared" si="934"/>
        <v>0</v>
      </c>
      <c r="BK1841" s="19">
        <f t="shared" si="934"/>
        <v>0</v>
      </c>
      <c r="BL1841" s="19">
        <f t="shared" si="934"/>
        <v>0</v>
      </c>
      <c r="BM1841" s="19">
        <f t="shared" si="934"/>
        <v>0</v>
      </c>
      <c r="BN1841" s="19">
        <f t="shared" si="934"/>
        <v>0</v>
      </c>
      <c r="BO1841" s="19">
        <f t="shared" si="934"/>
        <v>0</v>
      </c>
    </row>
    <row r="1842" spans="1:67">
      <c r="A1842" t="s">
        <v>475</v>
      </c>
      <c r="B1842" s="6" t="s">
        <v>4</v>
      </c>
      <c r="C1842" t="str">
        <f t="shared" ref="C1842:C1844" si="935">CONCATENATE(A1842," - ",B1842)</f>
        <v>W - Escalation</v>
      </c>
      <c r="J1842" s="25"/>
      <c r="L1842" s="19"/>
      <c r="M1842" s="19"/>
      <c r="N1842" s="19"/>
      <c r="O1842" s="19"/>
      <c r="P1842" s="19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</row>
    <row r="1843" spans="1:67">
      <c r="A1843" t="s">
        <v>475</v>
      </c>
      <c r="B1843" s="6" t="s">
        <v>3</v>
      </c>
      <c r="C1843" t="str">
        <f t="shared" si="935"/>
        <v>W - AFUDC</v>
      </c>
      <c r="J1843" s="66">
        <f>SUM(L1843:BO1843)</f>
        <v>2782.9344520783457</v>
      </c>
      <c r="L1843" s="19">
        <f>+L62</f>
        <v>0</v>
      </c>
      <c r="M1843" s="19">
        <f t="shared" ref="M1843:P1843" si="936">+M62</f>
        <v>0</v>
      </c>
      <c r="N1843" s="19">
        <f t="shared" si="936"/>
        <v>681.07252687891435</v>
      </c>
      <c r="O1843" s="19">
        <f t="shared" si="936"/>
        <v>2101.8619251994314</v>
      </c>
      <c r="P1843" s="19">
        <f t="shared" si="936"/>
        <v>0</v>
      </c>
      <c r="Q1843" s="19">
        <f t="shared" ref="Q1843:BO1843" si="937">+Q62</f>
        <v>0</v>
      </c>
      <c r="R1843" s="19">
        <f t="shared" si="937"/>
        <v>0</v>
      </c>
      <c r="S1843" s="19">
        <f t="shared" si="937"/>
        <v>0</v>
      </c>
      <c r="T1843" s="19">
        <f t="shared" si="937"/>
        <v>0</v>
      </c>
      <c r="U1843" s="19">
        <f t="shared" si="937"/>
        <v>0</v>
      </c>
      <c r="V1843" s="19">
        <f t="shared" si="937"/>
        <v>0</v>
      </c>
      <c r="W1843" s="19">
        <f t="shared" si="937"/>
        <v>0</v>
      </c>
      <c r="X1843" s="19">
        <f t="shared" si="937"/>
        <v>0</v>
      </c>
      <c r="Y1843" s="19">
        <f t="shared" si="937"/>
        <v>0</v>
      </c>
      <c r="Z1843" s="19">
        <f t="shared" si="937"/>
        <v>0</v>
      </c>
      <c r="AA1843" s="19">
        <f t="shared" si="937"/>
        <v>0</v>
      </c>
      <c r="AB1843" s="19">
        <f t="shared" si="937"/>
        <v>0</v>
      </c>
      <c r="AC1843" s="19">
        <f t="shared" si="937"/>
        <v>0</v>
      </c>
      <c r="AD1843" s="19">
        <f t="shared" si="937"/>
        <v>0</v>
      </c>
      <c r="AE1843" s="19">
        <f t="shared" si="937"/>
        <v>0</v>
      </c>
      <c r="AF1843" s="19">
        <f t="shared" si="937"/>
        <v>0</v>
      </c>
      <c r="AG1843" s="19">
        <f t="shared" si="937"/>
        <v>0</v>
      </c>
      <c r="AH1843" s="19">
        <f t="shared" si="937"/>
        <v>0</v>
      </c>
      <c r="AI1843" s="19">
        <f t="shared" si="937"/>
        <v>0</v>
      </c>
      <c r="AJ1843" s="19">
        <f t="shared" si="937"/>
        <v>0</v>
      </c>
      <c r="AK1843" s="19">
        <f t="shared" si="937"/>
        <v>0</v>
      </c>
      <c r="AL1843" s="19">
        <f t="shared" si="937"/>
        <v>0</v>
      </c>
      <c r="AM1843" s="19">
        <f t="shared" si="937"/>
        <v>0</v>
      </c>
      <c r="AN1843" s="19">
        <f t="shared" si="937"/>
        <v>0</v>
      </c>
      <c r="AO1843" s="19">
        <f t="shared" si="937"/>
        <v>0</v>
      </c>
      <c r="AP1843" s="19">
        <f t="shared" si="937"/>
        <v>0</v>
      </c>
      <c r="AQ1843" s="19">
        <f t="shared" si="937"/>
        <v>0</v>
      </c>
      <c r="AR1843" s="19">
        <f t="shared" si="937"/>
        <v>0</v>
      </c>
      <c r="AS1843" s="19">
        <f t="shared" si="937"/>
        <v>0</v>
      </c>
      <c r="AT1843" s="19">
        <f t="shared" si="937"/>
        <v>0</v>
      </c>
      <c r="AU1843" s="19">
        <f t="shared" si="937"/>
        <v>0</v>
      </c>
      <c r="AV1843" s="19">
        <f t="shared" si="937"/>
        <v>0</v>
      </c>
      <c r="AW1843" s="19">
        <f t="shared" si="937"/>
        <v>0</v>
      </c>
      <c r="AX1843" s="19">
        <f t="shared" si="937"/>
        <v>0</v>
      </c>
      <c r="AY1843" s="19">
        <f t="shared" si="937"/>
        <v>0</v>
      </c>
      <c r="AZ1843" s="19">
        <f t="shared" si="937"/>
        <v>0</v>
      </c>
      <c r="BA1843" s="19">
        <f t="shared" si="937"/>
        <v>0</v>
      </c>
      <c r="BB1843" s="19">
        <f t="shared" si="937"/>
        <v>0</v>
      </c>
      <c r="BC1843" s="19">
        <f t="shared" si="937"/>
        <v>0</v>
      </c>
      <c r="BD1843" s="19">
        <f t="shared" si="937"/>
        <v>0</v>
      </c>
      <c r="BE1843" s="19">
        <f t="shared" si="937"/>
        <v>0</v>
      </c>
      <c r="BF1843" s="19">
        <f t="shared" si="937"/>
        <v>0</v>
      </c>
      <c r="BG1843" s="19">
        <f t="shared" si="937"/>
        <v>0</v>
      </c>
      <c r="BH1843" s="19">
        <f t="shared" si="937"/>
        <v>0</v>
      </c>
      <c r="BI1843" s="19">
        <f t="shared" si="937"/>
        <v>0</v>
      </c>
      <c r="BJ1843" s="19">
        <f t="shared" si="937"/>
        <v>0</v>
      </c>
      <c r="BK1843" s="19">
        <f t="shared" si="937"/>
        <v>0</v>
      </c>
      <c r="BL1843" s="19">
        <f t="shared" si="937"/>
        <v>0</v>
      </c>
      <c r="BM1843" s="19">
        <f t="shared" si="937"/>
        <v>0</v>
      </c>
      <c r="BN1843" s="19">
        <f t="shared" si="937"/>
        <v>0</v>
      </c>
      <c r="BO1843" s="19">
        <f t="shared" si="937"/>
        <v>0</v>
      </c>
    </row>
    <row r="1844" spans="1:67">
      <c r="A1844" t="s">
        <v>475</v>
      </c>
      <c r="B1844" s="6" t="s">
        <v>17</v>
      </c>
      <c r="C1844" t="str">
        <f t="shared" si="935"/>
        <v>W - Total</v>
      </c>
      <c r="I1844" s="19">
        <f>VLOOKUP($A1840,$A$22:$BO$1354,9,FALSE)</f>
        <v>69305.910680037661</v>
      </c>
      <c r="J1844" s="66">
        <f>SUM(J1841:J1843)</f>
        <v>69305.910680037661</v>
      </c>
    </row>
    <row r="1845" spans="1:67">
      <c r="A1845">
        <v>3</v>
      </c>
      <c r="B1845" s="158" t="str">
        <f>VLOOKUP($A1845,$A$22:$BO$1354,2,FALSE)</f>
        <v>Holyrood ESP - Units 1&amp;2</v>
      </c>
    </row>
    <row r="1846" spans="1:67">
      <c r="A1846" t="s">
        <v>569</v>
      </c>
      <c r="B1846" s="6" t="s">
        <v>9</v>
      </c>
      <c r="C1846" t="str">
        <f>CONCATENATE(A1846," - ",B1846)</f>
        <v>ESP - Base</v>
      </c>
      <c r="J1846" s="66">
        <f>SUM(L1846:BO1846)</f>
        <v>409869.91560669453</v>
      </c>
      <c r="L1846" s="19">
        <f>+L91</f>
        <v>0</v>
      </c>
      <c r="M1846" s="19">
        <f t="shared" ref="M1846:BO1846" si="938">+M91</f>
        <v>0</v>
      </c>
      <c r="N1846" s="19">
        <f t="shared" si="938"/>
        <v>52069.801185008779</v>
      </c>
      <c r="O1846" s="19">
        <f t="shared" si="938"/>
        <v>169735.40224285208</v>
      </c>
      <c r="P1846" s="19">
        <f t="shared" si="938"/>
        <v>174725.62306879196</v>
      </c>
      <c r="Q1846" s="19">
        <f t="shared" si="938"/>
        <v>13339.089110041743</v>
      </c>
      <c r="R1846" s="19">
        <f t="shared" si="938"/>
        <v>0</v>
      </c>
      <c r="S1846" s="19">
        <f t="shared" si="938"/>
        <v>0</v>
      </c>
      <c r="T1846" s="19">
        <f t="shared" si="938"/>
        <v>0</v>
      </c>
      <c r="U1846" s="19">
        <f t="shared" si="938"/>
        <v>0</v>
      </c>
      <c r="V1846" s="19">
        <f t="shared" si="938"/>
        <v>0</v>
      </c>
      <c r="W1846" s="19">
        <f t="shared" si="938"/>
        <v>0</v>
      </c>
      <c r="X1846" s="19">
        <f t="shared" si="938"/>
        <v>0</v>
      </c>
      <c r="Y1846" s="19">
        <f t="shared" si="938"/>
        <v>0</v>
      </c>
      <c r="Z1846" s="19">
        <f t="shared" si="938"/>
        <v>0</v>
      </c>
      <c r="AA1846" s="19">
        <f t="shared" si="938"/>
        <v>0</v>
      </c>
      <c r="AB1846" s="19">
        <f t="shared" si="938"/>
        <v>0</v>
      </c>
      <c r="AC1846" s="19">
        <f t="shared" si="938"/>
        <v>0</v>
      </c>
      <c r="AD1846" s="19">
        <f t="shared" si="938"/>
        <v>0</v>
      </c>
      <c r="AE1846" s="19">
        <f t="shared" si="938"/>
        <v>0</v>
      </c>
      <c r="AF1846" s="19">
        <f t="shared" si="938"/>
        <v>0</v>
      </c>
      <c r="AG1846" s="19">
        <f t="shared" si="938"/>
        <v>0</v>
      </c>
      <c r="AH1846" s="19">
        <f t="shared" si="938"/>
        <v>0</v>
      </c>
      <c r="AI1846" s="19">
        <f t="shared" si="938"/>
        <v>0</v>
      </c>
      <c r="AJ1846" s="19">
        <f t="shared" si="938"/>
        <v>0</v>
      </c>
      <c r="AK1846" s="19">
        <f t="shared" si="938"/>
        <v>0</v>
      </c>
      <c r="AL1846" s="19">
        <f t="shared" si="938"/>
        <v>0</v>
      </c>
      <c r="AM1846" s="19">
        <f t="shared" si="938"/>
        <v>0</v>
      </c>
      <c r="AN1846" s="19">
        <f t="shared" si="938"/>
        <v>0</v>
      </c>
      <c r="AO1846" s="19">
        <f t="shared" si="938"/>
        <v>0</v>
      </c>
      <c r="AP1846" s="19">
        <f t="shared" si="938"/>
        <v>0</v>
      </c>
      <c r="AQ1846" s="19">
        <f t="shared" si="938"/>
        <v>0</v>
      </c>
      <c r="AR1846" s="19">
        <f t="shared" si="938"/>
        <v>0</v>
      </c>
      <c r="AS1846" s="19">
        <f t="shared" si="938"/>
        <v>0</v>
      </c>
      <c r="AT1846" s="19">
        <f t="shared" si="938"/>
        <v>0</v>
      </c>
      <c r="AU1846" s="19">
        <f t="shared" si="938"/>
        <v>0</v>
      </c>
      <c r="AV1846" s="19">
        <f t="shared" si="938"/>
        <v>0</v>
      </c>
      <c r="AW1846" s="19">
        <f t="shared" si="938"/>
        <v>0</v>
      </c>
      <c r="AX1846" s="19">
        <f t="shared" si="938"/>
        <v>0</v>
      </c>
      <c r="AY1846" s="19">
        <f t="shared" si="938"/>
        <v>0</v>
      </c>
      <c r="AZ1846" s="19">
        <f t="shared" si="938"/>
        <v>0</v>
      </c>
      <c r="BA1846" s="19">
        <f t="shared" si="938"/>
        <v>0</v>
      </c>
      <c r="BB1846" s="19">
        <f t="shared" si="938"/>
        <v>0</v>
      </c>
      <c r="BC1846" s="19">
        <f t="shared" si="938"/>
        <v>0</v>
      </c>
      <c r="BD1846" s="19">
        <f t="shared" si="938"/>
        <v>0</v>
      </c>
      <c r="BE1846" s="19">
        <f t="shared" si="938"/>
        <v>0</v>
      </c>
      <c r="BF1846" s="19">
        <f t="shared" si="938"/>
        <v>0</v>
      </c>
      <c r="BG1846" s="19">
        <f t="shared" si="938"/>
        <v>0</v>
      </c>
      <c r="BH1846" s="19">
        <f t="shared" si="938"/>
        <v>0</v>
      </c>
      <c r="BI1846" s="19">
        <f t="shared" si="938"/>
        <v>0</v>
      </c>
      <c r="BJ1846" s="19">
        <f t="shared" si="938"/>
        <v>0</v>
      </c>
      <c r="BK1846" s="19">
        <f t="shared" si="938"/>
        <v>0</v>
      </c>
      <c r="BL1846" s="19">
        <f t="shared" si="938"/>
        <v>0</v>
      </c>
      <c r="BM1846" s="19">
        <f t="shared" si="938"/>
        <v>0</v>
      </c>
      <c r="BN1846" s="19">
        <f t="shared" si="938"/>
        <v>0</v>
      </c>
      <c r="BO1846" s="19">
        <f t="shared" si="938"/>
        <v>0</v>
      </c>
    </row>
    <row r="1847" spans="1:67">
      <c r="A1847" t="s">
        <v>569</v>
      </c>
      <c r="B1847" s="6" t="s">
        <v>4</v>
      </c>
      <c r="C1847" t="str">
        <f t="shared" ref="C1847:C1849" si="939">CONCATENATE(A1847," - ",B1847)</f>
        <v>ESP - Escalation</v>
      </c>
      <c r="J1847" s="25"/>
      <c r="L1847" s="19"/>
      <c r="M1847" s="19"/>
      <c r="N1847" s="19"/>
      <c r="O1847" s="19"/>
      <c r="P1847" s="19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</row>
    <row r="1848" spans="1:67">
      <c r="A1848" t="s">
        <v>569</v>
      </c>
      <c r="B1848" s="6" t="s">
        <v>3</v>
      </c>
      <c r="C1848" t="str">
        <f t="shared" si="939"/>
        <v>ESP - AFUDC</v>
      </c>
      <c r="J1848" s="66">
        <f>SUM(L1848:BO1848)</f>
        <v>43798.873732620807</v>
      </c>
      <c r="L1848" s="19">
        <f>+L92</f>
        <v>0</v>
      </c>
      <c r="M1848" s="19">
        <f t="shared" ref="M1848:BO1848" si="940">+M92</f>
        <v>0</v>
      </c>
      <c r="N1848" s="19">
        <f t="shared" si="940"/>
        <v>1627.1812870315243</v>
      </c>
      <c r="O1848" s="19">
        <f t="shared" si="940"/>
        <v>8660.2927245916471</v>
      </c>
      <c r="P1848" s="19">
        <f t="shared" si="940"/>
        <v>19965.968060867501</v>
      </c>
      <c r="Q1848" s="19">
        <f t="shared" si="940"/>
        <v>13545.431660130136</v>
      </c>
      <c r="R1848" s="19">
        <f t="shared" si="940"/>
        <v>0</v>
      </c>
      <c r="S1848" s="19">
        <f t="shared" si="940"/>
        <v>0</v>
      </c>
      <c r="T1848" s="19">
        <f t="shared" si="940"/>
        <v>0</v>
      </c>
      <c r="U1848" s="19">
        <f t="shared" si="940"/>
        <v>0</v>
      </c>
      <c r="V1848" s="19">
        <f t="shared" si="940"/>
        <v>0</v>
      </c>
      <c r="W1848" s="19">
        <f t="shared" si="940"/>
        <v>0</v>
      </c>
      <c r="X1848" s="19">
        <f t="shared" si="940"/>
        <v>0</v>
      </c>
      <c r="Y1848" s="19">
        <f t="shared" si="940"/>
        <v>0</v>
      </c>
      <c r="Z1848" s="19">
        <f t="shared" si="940"/>
        <v>0</v>
      </c>
      <c r="AA1848" s="19">
        <f t="shared" si="940"/>
        <v>0</v>
      </c>
      <c r="AB1848" s="19">
        <f t="shared" si="940"/>
        <v>0</v>
      </c>
      <c r="AC1848" s="19">
        <f t="shared" si="940"/>
        <v>0</v>
      </c>
      <c r="AD1848" s="19">
        <f t="shared" si="940"/>
        <v>0</v>
      </c>
      <c r="AE1848" s="19">
        <f t="shared" si="940"/>
        <v>0</v>
      </c>
      <c r="AF1848" s="19">
        <f t="shared" si="940"/>
        <v>0</v>
      </c>
      <c r="AG1848" s="19">
        <f t="shared" si="940"/>
        <v>0</v>
      </c>
      <c r="AH1848" s="19">
        <f t="shared" si="940"/>
        <v>0</v>
      </c>
      <c r="AI1848" s="19">
        <f t="shared" si="940"/>
        <v>0</v>
      </c>
      <c r="AJ1848" s="19">
        <f t="shared" si="940"/>
        <v>0</v>
      </c>
      <c r="AK1848" s="19">
        <f t="shared" si="940"/>
        <v>0</v>
      </c>
      <c r="AL1848" s="19">
        <f t="shared" si="940"/>
        <v>0</v>
      </c>
      <c r="AM1848" s="19">
        <f t="shared" si="940"/>
        <v>0</v>
      </c>
      <c r="AN1848" s="19">
        <f t="shared" si="940"/>
        <v>0</v>
      </c>
      <c r="AO1848" s="19">
        <f t="shared" si="940"/>
        <v>0</v>
      </c>
      <c r="AP1848" s="19">
        <f t="shared" si="940"/>
        <v>0</v>
      </c>
      <c r="AQ1848" s="19">
        <f t="shared" si="940"/>
        <v>0</v>
      </c>
      <c r="AR1848" s="19">
        <f t="shared" si="940"/>
        <v>0</v>
      </c>
      <c r="AS1848" s="19">
        <f t="shared" si="940"/>
        <v>0</v>
      </c>
      <c r="AT1848" s="19">
        <f t="shared" si="940"/>
        <v>0</v>
      </c>
      <c r="AU1848" s="19">
        <f t="shared" si="940"/>
        <v>0</v>
      </c>
      <c r="AV1848" s="19">
        <f t="shared" si="940"/>
        <v>0</v>
      </c>
      <c r="AW1848" s="19">
        <f t="shared" si="940"/>
        <v>0</v>
      </c>
      <c r="AX1848" s="19">
        <f t="shared" si="940"/>
        <v>0</v>
      </c>
      <c r="AY1848" s="19">
        <f t="shared" si="940"/>
        <v>0</v>
      </c>
      <c r="AZ1848" s="19">
        <f t="shared" si="940"/>
        <v>0</v>
      </c>
      <c r="BA1848" s="19">
        <f t="shared" si="940"/>
        <v>0</v>
      </c>
      <c r="BB1848" s="19">
        <f t="shared" si="940"/>
        <v>0</v>
      </c>
      <c r="BC1848" s="19">
        <f t="shared" si="940"/>
        <v>0</v>
      </c>
      <c r="BD1848" s="19">
        <f t="shared" si="940"/>
        <v>0</v>
      </c>
      <c r="BE1848" s="19">
        <f t="shared" si="940"/>
        <v>0</v>
      </c>
      <c r="BF1848" s="19">
        <f t="shared" si="940"/>
        <v>0</v>
      </c>
      <c r="BG1848" s="19">
        <f t="shared" si="940"/>
        <v>0</v>
      </c>
      <c r="BH1848" s="19">
        <f t="shared" si="940"/>
        <v>0</v>
      </c>
      <c r="BI1848" s="19">
        <f t="shared" si="940"/>
        <v>0</v>
      </c>
      <c r="BJ1848" s="19">
        <f t="shared" si="940"/>
        <v>0</v>
      </c>
      <c r="BK1848" s="19">
        <f t="shared" si="940"/>
        <v>0</v>
      </c>
      <c r="BL1848" s="19">
        <f t="shared" si="940"/>
        <v>0</v>
      </c>
      <c r="BM1848" s="19">
        <f t="shared" si="940"/>
        <v>0</v>
      </c>
      <c r="BN1848" s="19">
        <f t="shared" si="940"/>
        <v>0</v>
      </c>
      <c r="BO1848" s="19">
        <f t="shared" si="940"/>
        <v>0</v>
      </c>
    </row>
    <row r="1849" spans="1:67">
      <c r="A1849" t="s">
        <v>569</v>
      </c>
      <c r="B1849" s="6" t="s">
        <v>17</v>
      </c>
      <c r="C1849" t="str">
        <f t="shared" si="939"/>
        <v>ESP - Total</v>
      </c>
      <c r="I1849" s="19">
        <f>VLOOKUP($A1845,$A$22:$BO$1354,9,FALSE)</f>
        <v>453668.78933931538</v>
      </c>
      <c r="J1849" s="66">
        <f>SUM(J1846:J1848)</f>
        <v>453668.78933931532</v>
      </c>
    </row>
    <row r="1850" spans="1:67">
      <c r="A1850">
        <v>4</v>
      </c>
      <c r="B1850" s="158" t="str">
        <f>VLOOKUP($A1850,$A$22:$BO$1354,2,FALSE)</f>
        <v>Holyrood ESP - Unit 3</v>
      </c>
    </row>
    <row r="1851" spans="1:67">
      <c r="A1851" t="s">
        <v>569</v>
      </c>
      <c r="B1851" s="6" t="s">
        <v>9</v>
      </c>
      <c r="C1851" t="str">
        <f>CONCATENATE(A1851," - ",B1851)</f>
        <v>ESP - Base</v>
      </c>
      <c r="J1851" s="66">
        <f>SUM(L1851:BO1851)</f>
        <v>204934.95780334726</v>
      </c>
      <c r="L1851" s="19">
        <f t="shared" ref="L1851:AQ1851" si="941">+L121</f>
        <v>0</v>
      </c>
      <c r="M1851" s="19">
        <f t="shared" si="941"/>
        <v>0</v>
      </c>
      <c r="N1851" s="19">
        <f t="shared" si="941"/>
        <v>26034.900592504389</v>
      </c>
      <c r="O1851" s="19">
        <f t="shared" si="941"/>
        <v>84867.701121426042</v>
      </c>
      <c r="P1851" s="19">
        <f t="shared" si="941"/>
        <v>87362.81153439598</v>
      </c>
      <c r="Q1851" s="19">
        <f t="shared" si="941"/>
        <v>6669.5445550208715</v>
      </c>
      <c r="R1851" s="19">
        <f t="shared" si="941"/>
        <v>0</v>
      </c>
      <c r="S1851" s="19">
        <f t="shared" si="941"/>
        <v>0</v>
      </c>
      <c r="T1851" s="19">
        <f t="shared" si="941"/>
        <v>0</v>
      </c>
      <c r="U1851" s="19">
        <f t="shared" si="941"/>
        <v>0</v>
      </c>
      <c r="V1851" s="19">
        <f t="shared" si="941"/>
        <v>0</v>
      </c>
      <c r="W1851" s="19">
        <f t="shared" si="941"/>
        <v>0</v>
      </c>
      <c r="X1851" s="19">
        <f t="shared" si="941"/>
        <v>0</v>
      </c>
      <c r="Y1851" s="19">
        <f t="shared" si="941"/>
        <v>0</v>
      </c>
      <c r="Z1851" s="19">
        <f t="shared" si="941"/>
        <v>0</v>
      </c>
      <c r="AA1851" s="19">
        <f t="shared" si="941"/>
        <v>0</v>
      </c>
      <c r="AB1851" s="19">
        <f t="shared" si="941"/>
        <v>0</v>
      </c>
      <c r="AC1851" s="19">
        <f t="shared" si="941"/>
        <v>0</v>
      </c>
      <c r="AD1851" s="19">
        <f t="shared" si="941"/>
        <v>0</v>
      </c>
      <c r="AE1851" s="19">
        <f t="shared" si="941"/>
        <v>0</v>
      </c>
      <c r="AF1851" s="19">
        <f t="shared" si="941"/>
        <v>0</v>
      </c>
      <c r="AG1851" s="19">
        <f t="shared" si="941"/>
        <v>0</v>
      </c>
      <c r="AH1851" s="19">
        <f t="shared" si="941"/>
        <v>0</v>
      </c>
      <c r="AI1851" s="19">
        <f t="shared" si="941"/>
        <v>0</v>
      </c>
      <c r="AJ1851" s="19">
        <f t="shared" si="941"/>
        <v>0</v>
      </c>
      <c r="AK1851" s="19">
        <f t="shared" si="941"/>
        <v>0</v>
      </c>
      <c r="AL1851" s="19">
        <f t="shared" si="941"/>
        <v>0</v>
      </c>
      <c r="AM1851" s="19">
        <f t="shared" si="941"/>
        <v>0</v>
      </c>
      <c r="AN1851" s="19">
        <f t="shared" si="941"/>
        <v>0</v>
      </c>
      <c r="AO1851" s="19">
        <f t="shared" si="941"/>
        <v>0</v>
      </c>
      <c r="AP1851" s="19">
        <f t="shared" si="941"/>
        <v>0</v>
      </c>
      <c r="AQ1851" s="19">
        <f t="shared" si="941"/>
        <v>0</v>
      </c>
      <c r="AR1851" s="19">
        <f t="shared" ref="AR1851:BO1851" si="942">+AR121</f>
        <v>0</v>
      </c>
      <c r="AS1851" s="19">
        <f t="shared" si="942"/>
        <v>0</v>
      </c>
      <c r="AT1851" s="19">
        <f t="shared" si="942"/>
        <v>0</v>
      </c>
      <c r="AU1851" s="19">
        <f t="shared" si="942"/>
        <v>0</v>
      </c>
      <c r="AV1851" s="19">
        <f t="shared" si="942"/>
        <v>0</v>
      </c>
      <c r="AW1851" s="19">
        <f t="shared" si="942"/>
        <v>0</v>
      </c>
      <c r="AX1851" s="19">
        <f t="shared" si="942"/>
        <v>0</v>
      </c>
      <c r="AY1851" s="19">
        <f t="shared" si="942"/>
        <v>0</v>
      </c>
      <c r="AZ1851" s="19">
        <f t="shared" si="942"/>
        <v>0</v>
      </c>
      <c r="BA1851" s="19">
        <f t="shared" si="942"/>
        <v>0</v>
      </c>
      <c r="BB1851" s="19">
        <f t="shared" si="942"/>
        <v>0</v>
      </c>
      <c r="BC1851" s="19">
        <f t="shared" si="942"/>
        <v>0</v>
      </c>
      <c r="BD1851" s="19">
        <f t="shared" si="942"/>
        <v>0</v>
      </c>
      <c r="BE1851" s="19">
        <f t="shared" si="942"/>
        <v>0</v>
      </c>
      <c r="BF1851" s="19">
        <f t="shared" si="942"/>
        <v>0</v>
      </c>
      <c r="BG1851" s="19">
        <f t="shared" si="942"/>
        <v>0</v>
      </c>
      <c r="BH1851" s="19">
        <f t="shared" si="942"/>
        <v>0</v>
      </c>
      <c r="BI1851" s="19">
        <f t="shared" si="942"/>
        <v>0</v>
      </c>
      <c r="BJ1851" s="19">
        <f t="shared" si="942"/>
        <v>0</v>
      </c>
      <c r="BK1851" s="19">
        <f t="shared" si="942"/>
        <v>0</v>
      </c>
      <c r="BL1851" s="19">
        <f t="shared" si="942"/>
        <v>0</v>
      </c>
      <c r="BM1851" s="19">
        <f t="shared" si="942"/>
        <v>0</v>
      </c>
      <c r="BN1851" s="19">
        <f t="shared" si="942"/>
        <v>0</v>
      </c>
      <c r="BO1851" s="19">
        <f t="shared" si="942"/>
        <v>0</v>
      </c>
    </row>
    <row r="1852" spans="1:67">
      <c r="A1852" t="s">
        <v>569</v>
      </c>
      <c r="B1852" s="6" t="s">
        <v>4</v>
      </c>
      <c r="C1852" t="str">
        <f t="shared" ref="C1852:C1854" si="943">CONCATENATE(A1852," - ",B1852)</f>
        <v>ESP - Escalation</v>
      </c>
      <c r="J1852" s="25"/>
      <c r="L1852" s="19"/>
      <c r="M1852" s="19"/>
      <c r="N1852" s="19"/>
      <c r="O1852" s="19"/>
      <c r="P1852" s="19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</row>
    <row r="1853" spans="1:67">
      <c r="A1853" t="s">
        <v>569</v>
      </c>
      <c r="B1853" s="6" t="s">
        <v>3</v>
      </c>
      <c r="C1853" t="str">
        <f t="shared" si="943"/>
        <v>ESP - AFUDC</v>
      </c>
      <c r="J1853" s="66">
        <f>SUM(L1853:BO1853)</f>
        <v>21899.436866310403</v>
      </c>
      <c r="L1853" s="19">
        <f t="shared" ref="L1853:AQ1853" si="944">+L122</f>
        <v>0</v>
      </c>
      <c r="M1853" s="19">
        <f t="shared" si="944"/>
        <v>0</v>
      </c>
      <c r="N1853" s="19">
        <f t="shared" si="944"/>
        <v>813.59064351576217</v>
      </c>
      <c r="O1853" s="19">
        <f t="shared" si="944"/>
        <v>4330.1463622958236</v>
      </c>
      <c r="P1853" s="19">
        <f t="shared" si="944"/>
        <v>9982.9840304337504</v>
      </c>
      <c r="Q1853" s="19">
        <f t="shared" si="944"/>
        <v>6772.7158300650681</v>
      </c>
      <c r="R1853" s="19">
        <f t="shared" si="944"/>
        <v>0</v>
      </c>
      <c r="S1853" s="19">
        <f t="shared" si="944"/>
        <v>0</v>
      </c>
      <c r="T1853" s="19">
        <f t="shared" si="944"/>
        <v>0</v>
      </c>
      <c r="U1853" s="19">
        <f t="shared" si="944"/>
        <v>0</v>
      </c>
      <c r="V1853" s="19">
        <f t="shared" si="944"/>
        <v>0</v>
      </c>
      <c r="W1853" s="19">
        <f t="shared" si="944"/>
        <v>0</v>
      </c>
      <c r="X1853" s="19">
        <f t="shared" si="944"/>
        <v>0</v>
      </c>
      <c r="Y1853" s="19">
        <f t="shared" si="944"/>
        <v>0</v>
      </c>
      <c r="Z1853" s="19">
        <f t="shared" si="944"/>
        <v>0</v>
      </c>
      <c r="AA1853" s="19">
        <f t="shared" si="944"/>
        <v>0</v>
      </c>
      <c r="AB1853" s="19">
        <f t="shared" si="944"/>
        <v>0</v>
      </c>
      <c r="AC1853" s="19">
        <f t="shared" si="944"/>
        <v>0</v>
      </c>
      <c r="AD1853" s="19">
        <f t="shared" si="944"/>
        <v>0</v>
      </c>
      <c r="AE1853" s="19">
        <f t="shared" si="944"/>
        <v>0</v>
      </c>
      <c r="AF1853" s="19">
        <f t="shared" si="944"/>
        <v>0</v>
      </c>
      <c r="AG1853" s="19">
        <f t="shared" si="944"/>
        <v>0</v>
      </c>
      <c r="AH1853" s="19">
        <f t="shared" si="944"/>
        <v>0</v>
      </c>
      <c r="AI1853" s="19">
        <f t="shared" si="944"/>
        <v>0</v>
      </c>
      <c r="AJ1853" s="19">
        <f t="shared" si="944"/>
        <v>0</v>
      </c>
      <c r="AK1853" s="19">
        <f t="shared" si="944"/>
        <v>0</v>
      </c>
      <c r="AL1853" s="19">
        <f t="shared" si="944"/>
        <v>0</v>
      </c>
      <c r="AM1853" s="19">
        <f t="shared" si="944"/>
        <v>0</v>
      </c>
      <c r="AN1853" s="19">
        <f t="shared" si="944"/>
        <v>0</v>
      </c>
      <c r="AO1853" s="19">
        <f t="shared" si="944"/>
        <v>0</v>
      </c>
      <c r="AP1853" s="19">
        <f t="shared" si="944"/>
        <v>0</v>
      </c>
      <c r="AQ1853" s="19">
        <f t="shared" si="944"/>
        <v>0</v>
      </c>
      <c r="AR1853" s="19">
        <f t="shared" ref="AR1853:BO1853" si="945">+AR122</f>
        <v>0</v>
      </c>
      <c r="AS1853" s="19">
        <f t="shared" si="945"/>
        <v>0</v>
      </c>
      <c r="AT1853" s="19">
        <f t="shared" si="945"/>
        <v>0</v>
      </c>
      <c r="AU1853" s="19">
        <f t="shared" si="945"/>
        <v>0</v>
      </c>
      <c r="AV1853" s="19">
        <f t="shared" si="945"/>
        <v>0</v>
      </c>
      <c r="AW1853" s="19">
        <f t="shared" si="945"/>
        <v>0</v>
      </c>
      <c r="AX1853" s="19">
        <f t="shared" si="945"/>
        <v>0</v>
      </c>
      <c r="AY1853" s="19">
        <f t="shared" si="945"/>
        <v>0</v>
      </c>
      <c r="AZ1853" s="19">
        <f t="shared" si="945"/>
        <v>0</v>
      </c>
      <c r="BA1853" s="19">
        <f t="shared" si="945"/>
        <v>0</v>
      </c>
      <c r="BB1853" s="19">
        <f t="shared" si="945"/>
        <v>0</v>
      </c>
      <c r="BC1853" s="19">
        <f t="shared" si="945"/>
        <v>0</v>
      </c>
      <c r="BD1853" s="19">
        <f t="shared" si="945"/>
        <v>0</v>
      </c>
      <c r="BE1853" s="19">
        <f t="shared" si="945"/>
        <v>0</v>
      </c>
      <c r="BF1853" s="19">
        <f t="shared" si="945"/>
        <v>0</v>
      </c>
      <c r="BG1853" s="19">
        <f t="shared" si="945"/>
        <v>0</v>
      </c>
      <c r="BH1853" s="19">
        <f t="shared" si="945"/>
        <v>0</v>
      </c>
      <c r="BI1853" s="19">
        <f t="shared" si="945"/>
        <v>0</v>
      </c>
      <c r="BJ1853" s="19">
        <f t="shared" si="945"/>
        <v>0</v>
      </c>
      <c r="BK1853" s="19">
        <f t="shared" si="945"/>
        <v>0</v>
      </c>
      <c r="BL1853" s="19">
        <f t="shared" si="945"/>
        <v>0</v>
      </c>
      <c r="BM1853" s="19">
        <f t="shared" si="945"/>
        <v>0</v>
      </c>
      <c r="BN1853" s="19">
        <f t="shared" si="945"/>
        <v>0</v>
      </c>
      <c r="BO1853" s="19">
        <f t="shared" si="945"/>
        <v>0</v>
      </c>
    </row>
    <row r="1854" spans="1:67">
      <c r="A1854" t="s">
        <v>569</v>
      </c>
      <c r="B1854" s="6" t="s">
        <v>17</v>
      </c>
      <c r="C1854" t="str">
        <f t="shared" si="943"/>
        <v>ESP - Total</v>
      </c>
      <c r="I1854" s="19">
        <f>VLOOKUP($A1850,$A$22:$BO$1354,9,FALSE)</f>
        <v>226834.39466965769</v>
      </c>
      <c r="J1854" s="66">
        <f>SUM(J1851:J1853)</f>
        <v>226834.39466965766</v>
      </c>
    </row>
    <row r="1855" spans="1:67">
      <c r="A1855">
        <v>5</v>
      </c>
      <c r="B1855" s="158" t="str">
        <f>VLOOKUP($A1855,$A$22:$BO$1354,2,FALSE)</f>
        <v>Island Pond</v>
      </c>
    </row>
    <row r="1856" spans="1:67">
      <c r="A1856" t="s">
        <v>474</v>
      </c>
      <c r="B1856" s="6" t="s">
        <v>9</v>
      </c>
      <c r="C1856" t="str">
        <f>CONCATENATE(A1856," - ",B1856)</f>
        <v>H - Base</v>
      </c>
      <c r="J1856" s="66">
        <f>SUM(L1856:BO1856)</f>
        <v>247381.36535576696</v>
      </c>
      <c r="L1856" s="19">
        <f t="shared" ref="L1856:AQ1856" si="946">+L151</f>
        <v>0</v>
      </c>
      <c r="M1856" s="19">
        <f t="shared" si="946"/>
        <v>0</v>
      </c>
      <c r="N1856" s="19">
        <f t="shared" si="946"/>
        <v>6900.5794311023519</v>
      </c>
      <c r="O1856" s="19">
        <f t="shared" si="946"/>
        <v>59121.521292885918</v>
      </c>
      <c r="P1856" s="19">
        <f t="shared" si="946"/>
        <v>81121.549851810691</v>
      </c>
      <c r="Q1856" s="19">
        <f t="shared" si="946"/>
        <v>100237.71477996798</v>
      </c>
      <c r="R1856" s="19">
        <f t="shared" si="946"/>
        <v>0</v>
      </c>
      <c r="S1856" s="19">
        <f t="shared" si="946"/>
        <v>0</v>
      </c>
      <c r="T1856" s="19">
        <f t="shared" si="946"/>
        <v>0</v>
      </c>
      <c r="U1856" s="19">
        <f t="shared" si="946"/>
        <v>0</v>
      </c>
      <c r="V1856" s="19">
        <f t="shared" si="946"/>
        <v>0</v>
      </c>
      <c r="W1856" s="19">
        <f t="shared" si="946"/>
        <v>0</v>
      </c>
      <c r="X1856" s="19">
        <f t="shared" si="946"/>
        <v>0</v>
      </c>
      <c r="Y1856" s="19">
        <f t="shared" si="946"/>
        <v>0</v>
      </c>
      <c r="Z1856" s="19">
        <f t="shared" si="946"/>
        <v>0</v>
      </c>
      <c r="AA1856" s="19">
        <f t="shared" si="946"/>
        <v>0</v>
      </c>
      <c r="AB1856" s="19">
        <f t="shared" si="946"/>
        <v>0</v>
      </c>
      <c r="AC1856" s="19">
        <f t="shared" si="946"/>
        <v>0</v>
      </c>
      <c r="AD1856" s="19">
        <f t="shared" si="946"/>
        <v>0</v>
      </c>
      <c r="AE1856" s="19">
        <f t="shared" si="946"/>
        <v>0</v>
      </c>
      <c r="AF1856" s="19">
        <f t="shared" si="946"/>
        <v>0</v>
      </c>
      <c r="AG1856" s="19">
        <f t="shared" si="946"/>
        <v>0</v>
      </c>
      <c r="AH1856" s="19">
        <f t="shared" si="946"/>
        <v>0</v>
      </c>
      <c r="AI1856" s="19">
        <f t="shared" si="946"/>
        <v>0</v>
      </c>
      <c r="AJ1856" s="19">
        <f t="shared" si="946"/>
        <v>0</v>
      </c>
      <c r="AK1856" s="19">
        <f t="shared" si="946"/>
        <v>0</v>
      </c>
      <c r="AL1856" s="19">
        <f t="shared" si="946"/>
        <v>0</v>
      </c>
      <c r="AM1856" s="19">
        <f t="shared" si="946"/>
        <v>0</v>
      </c>
      <c r="AN1856" s="19">
        <f t="shared" si="946"/>
        <v>0</v>
      </c>
      <c r="AO1856" s="19">
        <f t="shared" si="946"/>
        <v>0</v>
      </c>
      <c r="AP1856" s="19">
        <f t="shared" si="946"/>
        <v>0</v>
      </c>
      <c r="AQ1856" s="19">
        <f t="shared" si="946"/>
        <v>0</v>
      </c>
      <c r="AR1856" s="19">
        <f t="shared" ref="AR1856:BO1856" si="947">+AR151</f>
        <v>0</v>
      </c>
      <c r="AS1856" s="19">
        <f t="shared" si="947"/>
        <v>0</v>
      </c>
      <c r="AT1856" s="19">
        <f t="shared" si="947"/>
        <v>0</v>
      </c>
      <c r="AU1856" s="19">
        <f t="shared" si="947"/>
        <v>0</v>
      </c>
      <c r="AV1856" s="19">
        <f t="shared" si="947"/>
        <v>0</v>
      </c>
      <c r="AW1856" s="19">
        <f t="shared" si="947"/>
        <v>0</v>
      </c>
      <c r="AX1856" s="19">
        <f t="shared" si="947"/>
        <v>0</v>
      </c>
      <c r="AY1856" s="19">
        <f t="shared" si="947"/>
        <v>0</v>
      </c>
      <c r="AZ1856" s="19">
        <f t="shared" si="947"/>
        <v>0</v>
      </c>
      <c r="BA1856" s="19">
        <f t="shared" si="947"/>
        <v>0</v>
      </c>
      <c r="BB1856" s="19">
        <f t="shared" si="947"/>
        <v>0</v>
      </c>
      <c r="BC1856" s="19">
        <f t="shared" si="947"/>
        <v>0</v>
      </c>
      <c r="BD1856" s="19">
        <f t="shared" si="947"/>
        <v>0</v>
      </c>
      <c r="BE1856" s="19">
        <f t="shared" si="947"/>
        <v>0</v>
      </c>
      <c r="BF1856" s="19">
        <f t="shared" si="947"/>
        <v>0</v>
      </c>
      <c r="BG1856" s="19">
        <f t="shared" si="947"/>
        <v>0</v>
      </c>
      <c r="BH1856" s="19">
        <f t="shared" si="947"/>
        <v>0</v>
      </c>
      <c r="BI1856" s="19">
        <f t="shared" si="947"/>
        <v>0</v>
      </c>
      <c r="BJ1856" s="19">
        <f t="shared" si="947"/>
        <v>0</v>
      </c>
      <c r="BK1856" s="19">
        <f t="shared" si="947"/>
        <v>0</v>
      </c>
      <c r="BL1856" s="19">
        <f t="shared" si="947"/>
        <v>0</v>
      </c>
      <c r="BM1856" s="19">
        <f t="shared" si="947"/>
        <v>0</v>
      </c>
      <c r="BN1856" s="19">
        <f t="shared" si="947"/>
        <v>0</v>
      </c>
      <c r="BO1856" s="19">
        <f t="shared" si="947"/>
        <v>0</v>
      </c>
    </row>
    <row r="1857" spans="1:67">
      <c r="A1857" t="s">
        <v>474</v>
      </c>
      <c r="B1857" s="6" t="s">
        <v>4</v>
      </c>
      <c r="C1857" t="str">
        <f t="shared" ref="C1857:C1859" si="948">CONCATENATE(A1857," - ",B1857)</f>
        <v>H - Escalation</v>
      </c>
      <c r="J1857" s="25"/>
      <c r="L1857" s="19"/>
      <c r="M1857" s="19"/>
      <c r="N1857" s="19"/>
      <c r="O1857" s="19"/>
      <c r="P1857" s="19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19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</row>
    <row r="1858" spans="1:67">
      <c r="A1858" t="s">
        <v>474</v>
      </c>
      <c r="B1858" s="6" t="s">
        <v>3</v>
      </c>
      <c r="C1858" t="str">
        <f t="shared" si="948"/>
        <v>H - AFUDC</v>
      </c>
      <c r="J1858" s="66">
        <f>SUM(L1858:BO1858)</f>
        <v>20021.926397790594</v>
      </c>
      <c r="L1858" s="19">
        <f t="shared" ref="L1858:AQ1858" si="949">+L152</f>
        <v>0</v>
      </c>
      <c r="M1858" s="19">
        <f t="shared" si="949"/>
        <v>0</v>
      </c>
      <c r="N1858" s="19">
        <f t="shared" si="949"/>
        <v>161.73233041646137</v>
      </c>
      <c r="O1858" s="19">
        <f t="shared" si="949"/>
        <v>2288.9420254976108</v>
      </c>
      <c r="P1858" s="19">
        <f t="shared" si="949"/>
        <v>6814.5968753629804</v>
      </c>
      <c r="Q1858" s="19">
        <f t="shared" si="949"/>
        <v>10756.655166513543</v>
      </c>
      <c r="R1858" s="19">
        <f t="shared" si="949"/>
        <v>0</v>
      </c>
      <c r="S1858" s="19">
        <f t="shared" si="949"/>
        <v>0</v>
      </c>
      <c r="T1858" s="19">
        <f t="shared" si="949"/>
        <v>0</v>
      </c>
      <c r="U1858" s="19">
        <f t="shared" si="949"/>
        <v>0</v>
      </c>
      <c r="V1858" s="19">
        <f t="shared" si="949"/>
        <v>0</v>
      </c>
      <c r="W1858" s="19">
        <f t="shared" si="949"/>
        <v>0</v>
      </c>
      <c r="X1858" s="19">
        <f t="shared" si="949"/>
        <v>0</v>
      </c>
      <c r="Y1858" s="19">
        <f t="shared" si="949"/>
        <v>0</v>
      </c>
      <c r="Z1858" s="19">
        <f t="shared" si="949"/>
        <v>0</v>
      </c>
      <c r="AA1858" s="19">
        <f t="shared" si="949"/>
        <v>0</v>
      </c>
      <c r="AB1858" s="19">
        <f t="shared" si="949"/>
        <v>0</v>
      </c>
      <c r="AC1858" s="19">
        <f t="shared" si="949"/>
        <v>0</v>
      </c>
      <c r="AD1858" s="19">
        <f t="shared" si="949"/>
        <v>0</v>
      </c>
      <c r="AE1858" s="19">
        <f t="shared" si="949"/>
        <v>0</v>
      </c>
      <c r="AF1858" s="19">
        <f t="shared" si="949"/>
        <v>0</v>
      </c>
      <c r="AG1858" s="19">
        <f t="shared" si="949"/>
        <v>0</v>
      </c>
      <c r="AH1858" s="19">
        <f t="shared" si="949"/>
        <v>0</v>
      </c>
      <c r="AI1858" s="19">
        <f t="shared" si="949"/>
        <v>0</v>
      </c>
      <c r="AJ1858" s="19">
        <f t="shared" si="949"/>
        <v>0</v>
      </c>
      <c r="AK1858" s="19">
        <f t="shared" si="949"/>
        <v>0</v>
      </c>
      <c r="AL1858" s="19">
        <f t="shared" si="949"/>
        <v>0</v>
      </c>
      <c r="AM1858" s="19">
        <f t="shared" si="949"/>
        <v>0</v>
      </c>
      <c r="AN1858" s="19">
        <f t="shared" si="949"/>
        <v>0</v>
      </c>
      <c r="AO1858" s="19">
        <f t="shared" si="949"/>
        <v>0</v>
      </c>
      <c r="AP1858" s="19">
        <f t="shared" si="949"/>
        <v>0</v>
      </c>
      <c r="AQ1858" s="19">
        <f t="shared" si="949"/>
        <v>0</v>
      </c>
      <c r="AR1858" s="19">
        <f t="shared" ref="AR1858:BO1858" si="950">+AR152</f>
        <v>0</v>
      </c>
      <c r="AS1858" s="19">
        <f t="shared" si="950"/>
        <v>0</v>
      </c>
      <c r="AT1858" s="19">
        <f t="shared" si="950"/>
        <v>0</v>
      </c>
      <c r="AU1858" s="19">
        <f t="shared" si="950"/>
        <v>0</v>
      </c>
      <c r="AV1858" s="19">
        <f t="shared" si="950"/>
        <v>0</v>
      </c>
      <c r="AW1858" s="19">
        <f t="shared" si="950"/>
        <v>0</v>
      </c>
      <c r="AX1858" s="19">
        <f t="shared" si="950"/>
        <v>0</v>
      </c>
      <c r="AY1858" s="19">
        <f t="shared" si="950"/>
        <v>0</v>
      </c>
      <c r="AZ1858" s="19">
        <f t="shared" si="950"/>
        <v>0</v>
      </c>
      <c r="BA1858" s="19">
        <f t="shared" si="950"/>
        <v>0</v>
      </c>
      <c r="BB1858" s="19">
        <f t="shared" si="950"/>
        <v>0</v>
      </c>
      <c r="BC1858" s="19">
        <f t="shared" si="950"/>
        <v>0</v>
      </c>
      <c r="BD1858" s="19">
        <f t="shared" si="950"/>
        <v>0</v>
      </c>
      <c r="BE1858" s="19">
        <f t="shared" si="950"/>
        <v>0</v>
      </c>
      <c r="BF1858" s="19">
        <f t="shared" si="950"/>
        <v>0</v>
      </c>
      <c r="BG1858" s="19">
        <f t="shared" si="950"/>
        <v>0</v>
      </c>
      <c r="BH1858" s="19">
        <f t="shared" si="950"/>
        <v>0</v>
      </c>
      <c r="BI1858" s="19">
        <f t="shared" si="950"/>
        <v>0</v>
      </c>
      <c r="BJ1858" s="19">
        <f t="shared" si="950"/>
        <v>0</v>
      </c>
      <c r="BK1858" s="19">
        <f t="shared" si="950"/>
        <v>0</v>
      </c>
      <c r="BL1858" s="19">
        <f t="shared" si="950"/>
        <v>0</v>
      </c>
      <c r="BM1858" s="19">
        <f t="shared" si="950"/>
        <v>0</v>
      </c>
      <c r="BN1858" s="19">
        <f t="shared" si="950"/>
        <v>0</v>
      </c>
      <c r="BO1858" s="19">
        <f t="shared" si="950"/>
        <v>0</v>
      </c>
    </row>
    <row r="1859" spans="1:67">
      <c r="A1859" t="s">
        <v>474</v>
      </c>
      <c r="B1859" s="6" t="s">
        <v>17</v>
      </c>
      <c r="C1859" t="str">
        <f t="shared" si="948"/>
        <v>H - Total</v>
      </c>
      <c r="I1859" s="19">
        <f>VLOOKUP($A1855,$A$22:$BO$1354,9,FALSE)</f>
        <v>267403.29175355751</v>
      </c>
      <c r="J1859" s="66">
        <f>SUM(J1856:J1858)</f>
        <v>267403.29175355757</v>
      </c>
    </row>
    <row r="1860" spans="1:67">
      <c r="A1860">
        <v>6</v>
      </c>
      <c r="B1860" s="158" t="str">
        <f>VLOOKUP($A1860,$A$22:$BO$1354,2,FALSE)</f>
        <v>Holyrood Refurbishment1</v>
      </c>
    </row>
    <row r="1861" spans="1:67">
      <c r="A1861" t="s">
        <v>336</v>
      </c>
      <c r="B1861" s="6" t="s">
        <v>9</v>
      </c>
      <c r="C1861" t="str">
        <f>CONCATENATE(A1861," - ",B1861)</f>
        <v>HRD - Base</v>
      </c>
      <c r="J1861" s="66">
        <f>SUM(L1861:BO1861)</f>
        <v>234933.23303965715</v>
      </c>
      <c r="L1861" s="19">
        <f t="shared" ref="L1861:AQ1861" si="951">+L181</f>
        <v>0</v>
      </c>
      <c r="M1861" s="19">
        <f t="shared" si="951"/>
        <v>6143.1875974856293</v>
      </c>
      <c r="N1861" s="19">
        <f t="shared" si="951"/>
        <v>50338.658076337109</v>
      </c>
      <c r="O1861" s="19">
        <f t="shared" si="951"/>
        <v>58063.897682111608</v>
      </c>
      <c r="P1861" s="19">
        <f t="shared" si="951"/>
        <v>66146.522302592348</v>
      </c>
      <c r="Q1861" s="19">
        <f t="shared" si="951"/>
        <v>54240.967381130467</v>
      </c>
      <c r="R1861" s="19">
        <f t="shared" si="951"/>
        <v>0</v>
      </c>
      <c r="S1861" s="19">
        <f t="shared" si="951"/>
        <v>0</v>
      </c>
      <c r="T1861" s="19">
        <f t="shared" si="951"/>
        <v>0</v>
      </c>
      <c r="U1861" s="19">
        <f t="shared" si="951"/>
        <v>0</v>
      </c>
      <c r="V1861" s="19">
        <f t="shared" si="951"/>
        <v>0</v>
      </c>
      <c r="W1861" s="19">
        <f t="shared" si="951"/>
        <v>0</v>
      </c>
      <c r="X1861" s="19">
        <f t="shared" si="951"/>
        <v>0</v>
      </c>
      <c r="Y1861" s="19">
        <f t="shared" si="951"/>
        <v>0</v>
      </c>
      <c r="Z1861" s="19">
        <f t="shared" si="951"/>
        <v>0</v>
      </c>
      <c r="AA1861" s="19">
        <f t="shared" si="951"/>
        <v>0</v>
      </c>
      <c r="AB1861" s="19">
        <f t="shared" si="951"/>
        <v>0</v>
      </c>
      <c r="AC1861" s="19">
        <f t="shared" si="951"/>
        <v>0</v>
      </c>
      <c r="AD1861" s="19">
        <f t="shared" si="951"/>
        <v>0</v>
      </c>
      <c r="AE1861" s="19">
        <f t="shared" si="951"/>
        <v>0</v>
      </c>
      <c r="AF1861" s="19">
        <f t="shared" si="951"/>
        <v>0</v>
      </c>
      <c r="AG1861" s="19">
        <f t="shared" si="951"/>
        <v>0</v>
      </c>
      <c r="AH1861" s="19">
        <f t="shared" si="951"/>
        <v>0</v>
      </c>
      <c r="AI1861" s="19">
        <f t="shared" si="951"/>
        <v>0</v>
      </c>
      <c r="AJ1861" s="19">
        <f t="shared" si="951"/>
        <v>0</v>
      </c>
      <c r="AK1861" s="19">
        <f t="shared" si="951"/>
        <v>0</v>
      </c>
      <c r="AL1861" s="19">
        <f t="shared" si="951"/>
        <v>0</v>
      </c>
      <c r="AM1861" s="19">
        <f t="shared" si="951"/>
        <v>0</v>
      </c>
      <c r="AN1861" s="19">
        <f t="shared" si="951"/>
        <v>0</v>
      </c>
      <c r="AO1861" s="19">
        <f t="shared" si="951"/>
        <v>0</v>
      </c>
      <c r="AP1861" s="19">
        <f t="shared" si="951"/>
        <v>0</v>
      </c>
      <c r="AQ1861" s="19">
        <f t="shared" si="951"/>
        <v>0</v>
      </c>
      <c r="AR1861" s="19">
        <f t="shared" ref="AR1861:BO1861" si="952">+AR181</f>
        <v>0</v>
      </c>
      <c r="AS1861" s="19">
        <f t="shared" si="952"/>
        <v>0</v>
      </c>
      <c r="AT1861" s="19">
        <f t="shared" si="952"/>
        <v>0</v>
      </c>
      <c r="AU1861" s="19">
        <f t="shared" si="952"/>
        <v>0</v>
      </c>
      <c r="AV1861" s="19">
        <f t="shared" si="952"/>
        <v>0</v>
      </c>
      <c r="AW1861" s="19">
        <f t="shared" si="952"/>
        <v>0</v>
      </c>
      <c r="AX1861" s="19">
        <f t="shared" si="952"/>
        <v>0</v>
      </c>
      <c r="AY1861" s="19">
        <f t="shared" si="952"/>
        <v>0</v>
      </c>
      <c r="AZ1861" s="19">
        <f t="shared" si="952"/>
        <v>0</v>
      </c>
      <c r="BA1861" s="19">
        <f t="shared" si="952"/>
        <v>0</v>
      </c>
      <c r="BB1861" s="19">
        <f t="shared" si="952"/>
        <v>0</v>
      </c>
      <c r="BC1861" s="19">
        <f t="shared" si="952"/>
        <v>0</v>
      </c>
      <c r="BD1861" s="19">
        <f t="shared" si="952"/>
        <v>0</v>
      </c>
      <c r="BE1861" s="19">
        <f t="shared" si="952"/>
        <v>0</v>
      </c>
      <c r="BF1861" s="19">
        <f t="shared" si="952"/>
        <v>0</v>
      </c>
      <c r="BG1861" s="19">
        <f t="shared" si="952"/>
        <v>0</v>
      </c>
      <c r="BH1861" s="19">
        <f t="shared" si="952"/>
        <v>0</v>
      </c>
      <c r="BI1861" s="19">
        <f t="shared" si="952"/>
        <v>0</v>
      </c>
      <c r="BJ1861" s="19">
        <f t="shared" si="952"/>
        <v>0</v>
      </c>
      <c r="BK1861" s="19">
        <f t="shared" si="952"/>
        <v>0</v>
      </c>
      <c r="BL1861" s="19">
        <f t="shared" si="952"/>
        <v>0</v>
      </c>
      <c r="BM1861" s="19">
        <f t="shared" si="952"/>
        <v>0</v>
      </c>
      <c r="BN1861" s="19">
        <f t="shared" si="952"/>
        <v>0</v>
      </c>
      <c r="BO1861" s="19">
        <f t="shared" si="952"/>
        <v>0</v>
      </c>
    </row>
    <row r="1862" spans="1:67">
      <c r="A1862" t="s">
        <v>336</v>
      </c>
      <c r="B1862" s="6" t="s">
        <v>4</v>
      </c>
      <c r="C1862" t="str">
        <f t="shared" ref="C1862:C1864" si="953">CONCATENATE(A1862," - ",B1862)</f>
        <v>HRD - Escalation</v>
      </c>
      <c r="J1862" s="25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</row>
    <row r="1863" spans="1:67">
      <c r="A1863" t="s">
        <v>336</v>
      </c>
      <c r="B1863" s="6" t="s">
        <v>3</v>
      </c>
      <c r="C1863" t="str">
        <f t="shared" si="953"/>
        <v>HRD - AFUDC</v>
      </c>
      <c r="J1863" s="66">
        <f>SUM(L1863:BO1863)</f>
        <v>0</v>
      </c>
      <c r="L1863" s="19">
        <f t="shared" ref="L1863:AQ1863" si="954">+L182</f>
        <v>0</v>
      </c>
      <c r="M1863" s="19">
        <f t="shared" si="954"/>
        <v>0</v>
      </c>
      <c r="N1863" s="19">
        <f t="shared" si="954"/>
        <v>0</v>
      </c>
      <c r="O1863" s="19">
        <f t="shared" si="954"/>
        <v>0</v>
      </c>
      <c r="P1863" s="19">
        <f t="shared" si="954"/>
        <v>0</v>
      </c>
      <c r="Q1863" s="19">
        <f t="shared" si="954"/>
        <v>0</v>
      </c>
      <c r="R1863" s="19">
        <f t="shared" si="954"/>
        <v>0</v>
      </c>
      <c r="S1863" s="19">
        <f t="shared" si="954"/>
        <v>0</v>
      </c>
      <c r="T1863" s="19">
        <f t="shared" si="954"/>
        <v>0</v>
      </c>
      <c r="U1863" s="19">
        <f t="shared" si="954"/>
        <v>0</v>
      </c>
      <c r="V1863" s="19">
        <f t="shared" si="954"/>
        <v>0</v>
      </c>
      <c r="W1863" s="19">
        <f t="shared" si="954"/>
        <v>0</v>
      </c>
      <c r="X1863" s="19">
        <f t="shared" si="954"/>
        <v>0</v>
      </c>
      <c r="Y1863" s="19">
        <f t="shared" si="954"/>
        <v>0</v>
      </c>
      <c r="Z1863" s="19">
        <f t="shared" si="954"/>
        <v>0</v>
      </c>
      <c r="AA1863" s="19">
        <f t="shared" si="954"/>
        <v>0</v>
      </c>
      <c r="AB1863" s="19">
        <f t="shared" si="954"/>
        <v>0</v>
      </c>
      <c r="AC1863" s="19">
        <f t="shared" si="954"/>
        <v>0</v>
      </c>
      <c r="AD1863" s="19">
        <f t="shared" si="954"/>
        <v>0</v>
      </c>
      <c r="AE1863" s="19">
        <f t="shared" si="954"/>
        <v>0</v>
      </c>
      <c r="AF1863" s="19">
        <f t="shared" si="954"/>
        <v>0</v>
      </c>
      <c r="AG1863" s="19">
        <f t="shared" si="954"/>
        <v>0</v>
      </c>
      <c r="AH1863" s="19">
        <f t="shared" si="954"/>
        <v>0</v>
      </c>
      <c r="AI1863" s="19">
        <f t="shared" si="954"/>
        <v>0</v>
      </c>
      <c r="AJ1863" s="19">
        <f t="shared" si="954"/>
        <v>0</v>
      </c>
      <c r="AK1863" s="19">
        <f t="shared" si="954"/>
        <v>0</v>
      </c>
      <c r="AL1863" s="19">
        <f t="shared" si="954"/>
        <v>0</v>
      </c>
      <c r="AM1863" s="19">
        <f t="shared" si="954"/>
        <v>0</v>
      </c>
      <c r="AN1863" s="19">
        <f t="shared" si="954"/>
        <v>0</v>
      </c>
      <c r="AO1863" s="19">
        <f t="shared" si="954"/>
        <v>0</v>
      </c>
      <c r="AP1863" s="19">
        <f t="shared" si="954"/>
        <v>0</v>
      </c>
      <c r="AQ1863" s="19">
        <f t="shared" si="954"/>
        <v>0</v>
      </c>
      <c r="AR1863" s="19">
        <f t="shared" ref="AR1863:BO1863" si="955">+AR182</f>
        <v>0</v>
      </c>
      <c r="AS1863" s="19">
        <f t="shared" si="955"/>
        <v>0</v>
      </c>
      <c r="AT1863" s="19">
        <f t="shared" si="955"/>
        <v>0</v>
      </c>
      <c r="AU1863" s="19">
        <f t="shared" si="955"/>
        <v>0</v>
      </c>
      <c r="AV1863" s="19">
        <f t="shared" si="955"/>
        <v>0</v>
      </c>
      <c r="AW1863" s="19">
        <f t="shared" si="955"/>
        <v>0</v>
      </c>
      <c r="AX1863" s="19">
        <f t="shared" si="955"/>
        <v>0</v>
      </c>
      <c r="AY1863" s="19">
        <f t="shared" si="955"/>
        <v>0</v>
      </c>
      <c r="AZ1863" s="19">
        <f t="shared" si="955"/>
        <v>0</v>
      </c>
      <c r="BA1863" s="19">
        <f t="shared" si="955"/>
        <v>0</v>
      </c>
      <c r="BB1863" s="19">
        <f t="shared" si="955"/>
        <v>0</v>
      </c>
      <c r="BC1863" s="19">
        <f t="shared" si="955"/>
        <v>0</v>
      </c>
      <c r="BD1863" s="19">
        <f t="shared" si="955"/>
        <v>0</v>
      </c>
      <c r="BE1863" s="19">
        <f t="shared" si="955"/>
        <v>0</v>
      </c>
      <c r="BF1863" s="19">
        <f t="shared" si="955"/>
        <v>0</v>
      </c>
      <c r="BG1863" s="19">
        <f t="shared" si="955"/>
        <v>0</v>
      </c>
      <c r="BH1863" s="19">
        <f t="shared" si="955"/>
        <v>0</v>
      </c>
      <c r="BI1863" s="19">
        <f t="shared" si="955"/>
        <v>0</v>
      </c>
      <c r="BJ1863" s="19">
        <f t="shared" si="955"/>
        <v>0</v>
      </c>
      <c r="BK1863" s="19">
        <f t="shared" si="955"/>
        <v>0</v>
      </c>
      <c r="BL1863" s="19">
        <f t="shared" si="955"/>
        <v>0</v>
      </c>
      <c r="BM1863" s="19">
        <f t="shared" si="955"/>
        <v>0</v>
      </c>
      <c r="BN1863" s="19">
        <f t="shared" si="955"/>
        <v>0</v>
      </c>
      <c r="BO1863" s="19">
        <f t="shared" si="955"/>
        <v>0</v>
      </c>
    </row>
    <row r="1864" spans="1:67">
      <c r="A1864" t="s">
        <v>336</v>
      </c>
      <c r="B1864" s="6" t="s">
        <v>17</v>
      </c>
      <c r="C1864" t="str">
        <f t="shared" si="953"/>
        <v>HRD - Total</v>
      </c>
      <c r="I1864" s="19">
        <f>VLOOKUP($A1860,$A$22:$BO$1354,9,FALSE)</f>
        <v>234933.23303965715</v>
      </c>
      <c r="J1864" s="66">
        <f>SUM(J1861:J1863)</f>
        <v>234933.23303965715</v>
      </c>
    </row>
    <row r="1865" spans="1:67">
      <c r="A1865">
        <v>7</v>
      </c>
      <c r="B1865" s="158" t="str">
        <f>VLOOKUP($A1865,$A$22:$BO$1354,2,FALSE)</f>
        <v>Holyrood Low Nox Burners</v>
      </c>
    </row>
    <row r="1866" spans="1:67">
      <c r="A1866" t="s">
        <v>336</v>
      </c>
      <c r="B1866" s="6" t="s">
        <v>9</v>
      </c>
      <c r="C1866" t="str">
        <f>CONCATENATE(A1866," - ",B1866)</f>
        <v>HRD - Base</v>
      </c>
      <c r="J1866" s="66">
        <f>SUM(L1866:BO1866)</f>
        <v>21836.382923641599</v>
      </c>
      <c r="L1866" s="19">
        <f t="shared" ref="L1866:AQ1866" si="956">+L211</f>
        <v>0</v>
      </c>
      <c r="M1866" s="19">
        <f t="shared" si="956"/>
        <v>0</v>
      </c>
      <c r="N1866" s="19">
        <f t="shared" si="956"/>
        <v>0</v>
      </c>
      <c r="O1866" s="19">
        <f t="shared" si="956"/>
        <v>6181.8120671108236</v>
      </c>
      <c r="P1866" s="19">
        <f t="shared" si="956"/>
        <v>6969.1752370606364</v>
      </c>
      <c r="Q1866" s="19">
        <f t="shared" si="956"/>
        <v>8685.3956194701404</v>
      </c>
      <c r="R1866" s="19">
        <f t="shared" si="956"/>
        <v>0</v>
      </c>
      <c r="S1866" s="19">
        <f t="shared" si="956"/>
        <v>0</v>
      </c>
      <c r="T1866" s="19">
        <f t="shared" si="956"/>
        <v>0</v>
      </c>
      <c r="U1866" s="19">
        <f t="shared" si="956"/>
        <v>0</v>
      </c>
      <c r="V1866" s="19">
        <f t="shared" si="956"/>
        <v>0</v>
      </c>
      <c r="W1866" s="19">
        <f t="shared" si="956"/>
        <v>0</v>
      </c>
      <c r="X1866" s="19">
        <f t="shared" si="956"/>
        <v>0</v>
      </c>
      <c r="Y1866" s="19">
        <f t="shared" si="956"/>
        <v>0</v>
      </c>
      <c r="Z1866" s="19">
        <f t="shared" si="956"/>
        <v>0</v>
      </c>
      <c r="AA1866" s="19">
        <f t="shared" si="956"/>
        <v>0</v>
      </c>
      <c r="AB1866" s="19">
        <f t="shared" si="956"/>
        <v>0</v>
      </c>
      <c r="AC1866" s="19">
        <f t="shared" si="956"/>
        <v>0</v>
      </c>
      <c r="AD1866" s="19">
        <f t="shared" si="956"/>
        <v>0</v>
      </c>
      <c r="AE1866" s="19">
        <f t="shared" si="956"/>
        <v>0</v>
      </c>
      <c r="AF1866" s="19">
        <f t="shared" si="956"/>
        <v>0</v>
      </c>
      <c r="AG1866" s="19">
        <f t="shared" si="956"/>
        <v>0</v>
      </c>
      <c r="AH1866" s="19">
        <f t="shared" si="956"/>
        <v>0</v>
      </c>
      <c r="AI1866" s="19">
        <f t="shared" si="956"/>
        <v>0</v>
      </c>
      <c r="AJ1866" s="19">
        <f t="shared" si="956"/>
        <v>0</v>
      </c>
      <c r="AK1866" s="19">
        <f t="shared" si="956"/>
        <v>0</v>
      </c>
      <c r="AL1866" s="19">
        <f t="shared" si="956"/>
        <v>0</v>
      </c>
      <c r="AM1866" s="19">
        <f t="shared" si="956"/>
        <v>0</v>
      </c>
      <c r="AN1866" s="19">
        <f t="shared" si="956"/>
        <v>0</v>
      </c>
      <c r="AO1866" s="19">
        <f t="shared" si="956"/>
        <v>0</v>
      </c>
      <c r="AP1866" s="19">
        <f t="shared" si="956"/>
        <v>0</v>
      </c>
      <c r="AQ1866" s="19">
        <f t="shared" si="956"/>
        <v>0</v>
      </c>
      <c r="AR1866" s="19">
        <f t="shared" ref="AR1866:BO1866" si="957">+AR211</f>
        <v>0</v>
      </c>
      <c r="AS1866" s="19">
        <f t="shared" si="957"/>
        <v>0</v>
      </c>
      <c r="AT1866" s="19">
        <f t="shared" si="957"/>
        <v>0</v>
      </c>
      <c r="AU1866" s="19">
        <f t="shared" si="957"/>
        <v>0</v>
      </c>
      <c r="AV1866" s="19">
        <f t="shared" si="957"/>
        <v>0</v>
      </c>
      <c r="AW1866" s="19">
        <f t="shared" si="957"/>
        <v>0</v>
      </c>
      <c r="AX1866" s="19">
        <f t="shared" si="957"/>
        <v>0</v>
      </c>
      <c r="AY1866" s="19">
        <f t="shared" si="957"/>
        <v>0</v>
      </c>
      <c r="AZ1866" s="19">
        <f t="shared" si="957"/>
        <v>0</v>
      </c>
      <c r="BA1866" s="19">
        <f t="shared" si="957"/>
        <v>0</v>
      </c>
      <c r="BB1866" s="19">
        <f t="shared" si="957"/>
        <v>0</v>
      </c>
      <c r="BC1866" s="19">
        <f t="shared" si="957"/>
        <v>0</v>
      </c>
      <c r="BD1866" s="19">
        <f t="shared" si="957"/>
        <v>0</v>
      </c>
      <c r="BE1866" s="19">
        <f t="shared" si="957"/>
        <v>0</v>
      </c>
      <c r="BF1866" s="19">
        <f t="shared" si="957"/>
        <v>0</v>
      </c>
      <c r="BG1866" s="19">
        <f t="shared" si="957"/>
        <v>0</v>
      </c>
      <c r="BH1866" s="19">
        <f t="shared" si="957"/>
        <v>0</v>
      </c>
      <c r="BI1866" s="19">
        <f t="shared" si="957"/>
        <v>0</v>
      </c>
      <c r="BJ1866" s="19">
        <f t="shared" si="957"/>
        <v>0</v>
      </c>
      <c r="BK1866" s="19">
        <f t="shared" si="957"/>
        <v>0</v>
      </c>
      <c r="BL1866" s="19">
        <f t="shared" si="957"/>
        <v>0</v>
      </c>
      <c r="BM1866" s="19">
        <f t="shared" si="957"/>
        <v>0</v>
      </c>
      <c r="BN1866" s="19">
        <f t="shared" si="957"/>
        <v>0</v>
      </c>
      <c r="BO1866" s="19">
        <f t="shared" si="957"/>
        <v>0</v>
      </c>
    </row>
    <row r="1867" spans="1:67">
      <c r="A1867" t="s">
        <v>336</v>
      </c>
      <c r="B1867" s="6" t="s">
        <v>4</v>
      </c>
      <c r="C1867" t="str">
        <f t="shared" ref="C1867:C1869" si="958">CONCATENATE(A1867," - ",B1867)</f>
        <v>HRD - Escalation</v>
      </c>
      <c r="J1867" s="25"/>
      <c r="L1867" s="19"/>
      <c r="M1867" s="19"/>
      <c r="N1867" s="19"/>
      <c r="O1867" s="19"/>
      <c r="P1867" s="19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19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</row>
    <row r="1868" spans="1:67">
      <c r="A1868" t="s">
        <v>336</v>
      </c>
      <c r="B1868" s="6" t="s">
        <v>3</v>
      </c>
      <c r="C1868" t="str">
        <f t="shared" si="958"/>
        <v>HRD - AFUDC</v>
      </c>
      <c r="J1868" s="66">
        <f>SUM(L1868:BO1868)</f>
        <v>0</v>
      </c>
      <c r="L1868" s="19">
        <f t="shared" ref="L1868:AQ1868" si="959">+L212</f>
        <v>0</v>
      </c>
      <c r="M1868" s="19">
        <f t="shared" si="959"/>
        <v>0</v>
      </c>
      <c r="N1868" s="19">
        <f t="shared" si="959"/>
        <v>0</v>
      </c>
      <c r="O1868" s="19">
        <f t="shared" si="959"/>
        <v>0</v>
      </c>
      <c r="P1868" s="19">
        <f t="shared" si="959"/>
        <v>0</v>
      </c>
      <c r="Q1868" s="19">
        <f t="shared" si="959"/>
        <v>0</v>
      </c>
      <c r="R1868" s="19">
        <f t="shared" si="959"/>
        <v>0</v>
      </c>
      <c r="S1868" s="19">
        <f t="shared" si="959"/>
        <v>0</v>
      </c>
      <c r="T1868" s="19">
        <f t="shared" si="959"/>
        <v>0</v>
      </c>
      <c r="U1868" s="19">
        <f t="shared" si="959"/>
        <v>0</v>
      </c>
      <c r="V1868" s="19">
        <f t="shared" si="959"/>
        <v>0</v>
      </c>
      <c r="W1868" s="19">
        <f t="shared" si="959"/>
        <v>0</v>
      </c>
      <c r="X1868" s="19">
        <f t="shared" si="959"/>
        <v>0</v>
      </c>
      <c r="Y1868" s="19">
        <f t="shared" si="959"/>
        <v>0</v>
      </c>
      <c r="Z1868" s="19">
        <f t="shared" si="959"/>
        <v>0</v>
      </c>
      <c r="AA1868" s="19">
        <f t="shared" si="959"/>
        <v>0</v>
      </c>
      <c r="AB1868" s="19">
        <f t="shared" si="959"/>
        <v>0</v>
      </c>
      <c r="AC1868" s="19">
        <f t="shared" si="959"/>
        <v>0</v>
      </c>
      <c r="AD1868" s="19">
        <f t="shared" si="959"/>
        <v>0</v>
      </c>
      <c r="AE1868" s="19">
        <f t="shared" si="959"/>
        <v>0</v>
      </c>
      <c r="AF1868" s="19">
        <f t="shared" si="959"/>
        <v>0</v>
      </c>
      <c r="AG1868" s="19">
        <f t="shared" si="959"/>
        <v>0</v>
      </c>
      <c r="AH1868" s="19">
        <f t="shared" si="959"/>
        <v>0</v>
      </c>
      <c r="AI1868" s="19">
        <f t="shared" si="959"/>
        <v>0</v>
      </c>
      <c r="AJ1868" s="19">
        <f t="shared" si="959"/>
        <v>0</v>
      </c>
      <c r="AK1868" s="19">
        <f t="shared" si="959"/>
        <v>0</v>
      </c>
      <c r="AL1868" s="19">
        <f t="shared" si="959"/>
        <v>0</v>
      </c>
      <c r="AM1868" s="19">
        <f t="shared" si="959"/>
        <v>0</v>
      </c>
      <c r="AN1868" s="19">
        <f t="shared" si="959"/>
        <v>0</v>
      </c>
      <c r="AO1868" s="19">
        <f t="shared" si="959"/>
        <v>0</v>
      </c>
      <c r="AP1868" s="19">
        <f t="shared" si="959"/>
        <v>0</v>
      </c>
      <c r="AQ1868" s="19">
        <f t="shared" si="959"/>
        <v>0</v>
      </c>
      <c r="AR1868" s="19">
        <f t="shared" ref="AR1868:BO1868" si="960">+AR212</f>
        <v>0</v>
      </c>
      <c r="AS1868" s="19">
        <f t="shared" si="960"/>
        <v>0</v>
      </c>
      <c r="AT1868" s="19">
        <f t="shared" si="960"/>
        <v>0</v>
      </c>
      <c r="AU1868" s="19">
        <f t="shared" si="960"/>
        <v>0</v>
      </c>
      <c r="AV1868" s="19">
        <f t="shared" si="960"/>
        <v>0</v>
      </c>
      <c r="AW1868" s="19">
        <f t="shared" si="960"/>
        <v>0</v>
      </c>
      <c r="AX1868" s="19">
        <f t="shared" si="960"/>
        <v>0</v>
      </c>
      <c r="AY1868" s="19">
        <f t="shared" si="960"/>
        <v>0</v>
      </c>
      <c r="AZ1868" s="19">
        <f t="shared" si="960"/>
        <v>0</v>
      </c>
      <c r="BA1868" s="19">
        <f t="shared" si="960"/>
        <v>0</v>
      </c>
      <c r="BB1868" s="19">
        <f t="shared" si="960"/>
        <v>0</v>
      </c>
      <c r="BC1868" s="19">
        <f t="shared" si="960"/>
        <v>0</v>
      </c>
      <c r="BD1868" s="19">
        <f t="shared" si="960"/>
        <v>0</v>
      </c>
      <c r="BE1868" s="19">
        <f t="shared" si="960"/>
        <v>0</v>
      </c>
      <c r="BF1868" s="19">
        <f t="shared" si="960"/>
        <v>0</v>
      </c>
      <c r="BG1868" s="19">
        <f t="shared" si="960"/>
        <v>0</v>
      </c>
      <c r="BH1868" s="19">
        <f t="shared" si="960"/>
        <v>0</v>
      </c>
      <c r="BI1868" s="19">
        <f t="shared" si="960"/>
        <v>0</v>
      </c>
      <c r="BJ1868" s="19">
        <f t="shared" si="960"/>
        <v>0</v>
      </c>
      <c r="BK1868" s="19">
        <f t="shared" si="960"/>
        <v>0</v>
      </c>
      <c r="BL1868" s="19">
        <f t="shared" si="960"/>
        <v>0</v>
      </c>
      <c r="BM1868" s="19">
        <f t="shared" si="960"/>
        <v>0</v>
      </c>
      <c r="BN1868" s="19">
        <f t="shared" si="960"/>
        <v>0</v>
      </c>
      <c r="BO1868" s="19">
        <f t="shared" si="960"/>
        <v>0</v>
      </c>
    </row>
    <row r="1869" spans="1:67">
      <c r="A1869" t="s">
        <v>336</v>
      </c>
      <c r="B1869" s="6" t="s">
        <v>17</v>
      </c>
      <c r="C1869" t="str">
        <f t="shared" si="958"/>
        <v>HRD - Total</v>
      </c>
      <c r="I1869" s="19">
        <f>VLOOKUP($A1865,$A$22:$BO$1354,9,FALSE)</f>
        <v>21836.382923641599</v>
      </c>
      <c r="J1869" s="66">
        <f>SUM(J1866:J1868)</f>
        <v>21836.382923641599</v>
      </c>
    </row>
    <row r="1870" spans="1:67">
      <c r="A1870">
        <v>8</v>
      </c>
      <c r="B1870" s="158" t="str">
        <f>VLOOKUP($A1870,$A$22:$BO$1354,2,FALSE)</f>
        <v>PORTLAND CREEK</v>
      </c>
    </row>
    <row r="1871" spans="1:67">
      <c r="A1871" t="s">
        <v>474</v>
      </c>
      <c r="B1871" s="6" t="s">
        <v>9</v>
      </c>
      <c r="C1871" t="str">
        <f>CONCATENATE(A1871," - ",B1871)</f>
        <v>H - Base</v>
      </c>
      <c r="J1871" s="66">
        <f>SUM(L1871:BO1871)</f>
        <v>141189.79513620699</v>
      </c>
      <c r="L1871" s="19">
        <f t="shared" ref="L1871:AQ1871" si="961">+L241</f>
        <v>0</v>
      </c>
      <c r="M1871" s="19">
        <f t="shared" si="961"/>
        <v>0</v>
      </c>
      <c r="N1871" s="19">
        <f t="shared" si="961"/>
        <v>0</v>
      </c>
      <c r="O1871" s="19">
        <f t="shared" si="961"/>
        <v>0</v>
      </c>
      <c r="P1871" s="19">
        <f t="shared" si="961"/>
        <v>0</v>
      </c>
      <c r="Q1871" s="19">
        <f t="shared" si="961"/>
        <v>5830.0013787382095</v>
      </c>
      <c r="R1871" s="19">
        <f t="shared" si="961"/>
        <v>30768.64199870461</v>
      </c>
      <c r="S1871" s="19">
        <f t="shared" si="961"/>
        <v>104591.15175876417</v>
      </c>
      <c r="T1871" s="19">
        <f t="shared" si="961"/>
        <v>0</v>
      </c>
      <c r="U1871" s="19">
        <f t="shared" si="961"/>
        <v>0</v>
      </c>
      <c r="V1871" s="19">
        <f t="shared" si="961"/>
        <v>0</v>
      </c>
      <c r="W1871" s="19">
        <f t="shared" si="961"/>
        <v>0</v>
      </c>
      <c r="X1871" s="19">
        <f t="shared" si="961"/>
        <v>0</v>
      </c>
      <c r="Y1871" s="19">
        <f t="shared" si="961"/>
        <v>0</v>
      </c>
      <c r="Z1871" s="19">
        <f t="shared" si="961"/>
        <v>0</v>
      </c>
      <c r="AA1871" s="19">
        <f t="shared" si="961"/>
        <v>0</v>
      </c>
      <c r="AB1871" s="19">
        <f t="shared" si="961"/>
        <v>0</v>
      </c>
      <c r="AC1871" s="19">
        <f t="shared" si="961"/>
        <v>0</v>
      </c>
      <c r="AD1871" s="19">
        <f t="shared" si="961"/>
        <v>0</v>
      </c>
      <c r="AE1871" s="19">
        <f t="shared" si="961"/>
        <v>0</v>
      </c>
      <c r="AF1871" s="19">
        <f t="shared" si="961"/>
        <v>0</v>
      </c>
      <c r="AG1871" s="19">
        <f t="shared" si="961"/>
        <v>0</v>
      </c>
      <c r="AH1871" s="19">
        <f t="shared" si="961"/>
        <v>0</v>
      </c>
      <c r="AI1871" s="19">
        <f t="shared" si="961"/>
        <v>0</v>
      </c>
      <c r="AJ1871" s="19">
        <f t="shared" si="961"/>
        <v>0</v>
      </c>
      <c r="AK1871" s="19">
        <f t="shared" si="961"/>
        <v>0</v>
      </c>
      <c r="AL1871" s="19">
        <f t="shared" si="961"/>
        <v>0</v>
      </c>
      <c r="AM1871" s="19">
        <f t="shared" si="961"/>
        <v>0</v>
      </c>
      <c r="AN1871" s="19">
        <f t="shared" si="961"/>
        <v>0</v>
      </c>
      <c r="AO1871" s="19">
        <f t="shared" si="961"/>
        <v>0</v>
      </c>
      <c r="AP1871" s="19">
        <f t="shared" si="961"/>
        <v>0</v>
      </c>
      <c r="AQ1871" s="19">
        <f t="shared" si="961"/>
        <v>0</v>
      </c>
      <c r="AR1871" s="19">
        <f t="shared" ref="AR1871:BO1871" si="962">+AR241</f>
        <v>0</v>
      </c>
      <c r="AS1871" s="19">
        <f t="shared" si="962"/>
        <v>0</v>
      </c>
      <c r="AT1871" s="19">
        <f t="shared" si="962"/>
        <v>0</v>
      </c>
      <c r="AU1871" s="19">
        <f t="shared" si="962"/>
        <v>0</v>
      </c>
      <c r="AV1871" s="19">
        <f t="shared" si="962"/>
        <v>0</v>
      </c>
      <c r="AW1871" s="19">
        <f t="shared" si="962"/>
        <v>0</v>
      </c>
      <c r="AX1871" s="19">
        <f t="shared" si="962"/>
        <v>0</v>
      </c>
      <c r="AY1871" s="19">
        <f t="shared" si="962"/>
        <v>0</v>
      </c>
      <c r="AZ1871" s="19">
        <f t="shared" si="962"/>
        <v>0</v>
      </c>
      <c r="BA1871" s="19">
        <f t="shared" si="962"/>
        <v>0</v>
      </c>
      <c r="BB1871" s="19">
        <f t="shared" si="962"/>
        <v>0</v>
      </c>
      <c r="BC1871" s="19">
        <f t="shared" si="962"/>
        <v>0</v>
      </c>
      <c r="BD1871" s="19">
        <f t="shared" si="962"/>
        <v>0</v>
      </c>
      <c r="BE1871" s="19">
        <f t="shared" si="962"/>
        <v>0</v>
      </c>
      <c r="BF1871" s="19">
        <f t="shared" si="962"/>
        <v>0</v>
      </c>
      <c r="BG1871" s="19">
        <f t="shared" si="962"/>
        <v>0</v>
      </c>
      <c r="BH1871" s="19">
        <f t="shared" si="962"/>
        <v>0</v>
      </c>
      <c r="BI1871" s="19">
        <f t="shared" si="962"/>
        <v>0</v>
      </c>
      <c r="BJ1871" s="19">
        <f t="shared" si="962"/>
        <v>0</v>
      </c>
      <c r="BK1871" s="19">
        <f t="shared" si="962"/>
        <v>0</v>
      </c>
      <c r="BL1871" s="19">
        <f t="shared" si="962"/>
        <v>0</v>
      </c>
      <c r="BM1871" s="19">
        <f t="shared" si="962"/>
        <v>0</v>
      </c>
      <c r="BN1871" s="19">
        <f t="shared" si="962"/>
        <v>0</v>
      </c>
      <c r="BO1871" s="19">
        <f t="shared" si="962"/>
        <v>0</v>
      </c>
    </row>
    <row r="1872" spans="1:67">
      <c r="A1872" t="s">
        <v>474</v>
      </c>
      <c r="B1872" s="6" t="s">
        <v>4</v>
      </c>
      <c r="C1872" t="str">
        <f t="shared" ref="C1872:C1874" si="963">CONCATENATE(A1872," - ",B1872)</f>
        <v>H - Escalation</v>
      </c>
      <c r="J1872" s="25"/>
      <c r="L1872" s="19"/>
      <c r="M1872" s="19"/>
      <c r="N1872" s="19"/>
      <c r="O1872" s="19"/>
      <c r="P1872" s="19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19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</row>
    <row r="1873" spans="1:67">
      <c r="A1873" t="s">
        <v>474</v>
      </c>
      <c r="B1873" s="6" t="s">
        <v>3</v>
      </c>
      <c r="C1873" t="str">
        <f t="shared" si="963"/>
        <v>H - AFUDC</v>
      </c>
      <c r="J1873" s="66">
        <f>SUM(L1873:BO1873)</f>
        <v>6699.4203265435726</v>
      </c>
      <c r="L1873" s="19">
        <f t="shared" ref="L1873:AQ1873" si="964">+L242</f>
        <v>0</v>
      </c>
      <c r="M1873" s="19">
        <f t="shared" si="964"/>
        <v>0</v>
      </c>
      <c r="N1873" s="19">
        <f t="shared" si="964"/>
        <v>0</v>
      </c>
      <c r="O1873" s="19">
        <f t="shared" si="964"/>
        <v>0</v>
      </c>
      <c r="P1873" s="19">
        <f t="shared" si="964"/>
        <v>0</v>
      </c>
      <c r="Q1873" s="19">
        <f t="shared" si="964"/>
        <v>182.18754308556905</v>
      </c>
      <c r="R1873" s="19">
        <f t="shared" si="964"/>
        <v>1337.2818700735052</v>
      </c>
      <c r="S1873" s="19">
        <f t="shared" si="964"/>
        <v>5179.9509133844986</v>
      </c>
      <c r="T1873" s="19">
        <f t="shared" si="964"/>
        <v>0</v>
      </c>
      <c r="U1873" s="19">
        <f t="shared" si="964"/>
        <v>0</v>
      </c>
      <c r="V1873" s="19">
        <f t="shared" si="964"/>
        <v>0</v>
      </c>
      <c r="W1873" s="19">
        <f t="shared" si="964"/>
        <v>0</v>
      </c>
      <c r="X1873" s="19">
        <f t="shared" si="964"/>
        <v>0</v>
      </c>
      <c r="Y1873" s="19">
        <f t="shared" si="964"/>
        <v>0</v>
      </c>
      <c r="Z1873" s="19">
        <f t="shared" si="964"/>
        <v>0</v>
      </c>
      <c r="AA1873" s="19">
        <f t="shared" si="964"/>
        <v>0</v>
      </c>
      <c r="AB1873" s="19">
        <f t="shared" si="964"/>
        <v>0</v>
      </c>
      <c r="AC1873" s="19">
        <f t="shared" si="964"/>
        <v>0</v>
      </c>
      <c r="AD1873" s="19">
        <f t="shared" si="964"/>
        <v>0</v>
      </c>
      <c r="AE1873" s="19">
        <f t="shared" si="964"/>
        <v>0</v>
      </c>
      <c r="AF1873" s="19">
        <f t="shared" si="964"/>
        <v>0</v>
      </c>
      <c r="AG1873" s="19">
        <f t="shared" si="964"/>
        <v>0</v>
      </c>
      <c r="AH1873" s="19">
        <f t="shared" si="964"/>
        <v>0</v>
      </c>
      <c r="AI1873" s="19">
        <f t="shared" si="964"/>
        <v>0</v>
      </c>
      <c r="AJ1873" s="19">
        <f t="shared" si="964"/>
        <v>0</v>
      </c>
      <c r="AK1873" s="19">
        <f t="shared" si="964"/>
        <v>0</v>
      </c>
      <c r="AL1873" s="19">
        <f t="shared" si="964"/>
        <v>0</v>
      </c>
      <c r="AM1873" s="19">
        <f t="shared" si="964"/>
        <v>0</v>
      </c>
      <c r="AN1873" s="19">
        <f t="shared" si="964"/>
        <v>0</v>
      </c>
      <c r="AO1873" s="19">
        <f t="shared" si="964"/>
        <v>0</v>
      </c>
      <c r="AP1873" s="19">
        <f t="shared" si="964"/>
        <v>0</v>
      </c>
      <c r="AQ1873" s="19">
        <f t="shared" si="964"/>
        <v>0</v>
      </c>
      <c r="AR1873" s="19">
        <f t="shared" ref="AR1873:BO1873" si="965">+AR242</f>
        <v>0</v>
      </c>
      <c r="AS1873" s="19">
        <f t="shared" si="965"/>
        <v>0</v>
      </c>
      <c r="AT1873" s="19">
        <f t="shared" si="965"/>
        <v>0</v>
      </c>
      <c r="AU1873" s="19">
        <f t="shared" si="965"/>
        <v>0</v>
      </c>
      <c r="AV1873" s="19">
        <f t="shared" si="965"/>
        <v>0</v>
      </c>
      <c r="AW1873" s="19">
        <f t="shared" si="965"/>
        <v>0</v>
      </c>
      <c r="AX1873" s="19">
        <f t="shared" si="965"/>
        <v>0</v>
      </c>
      <c r="AY1873" s="19">
        <f t="shared" si="965"/>
        <v>0</v>
      </c>
      <c r="AZ1873" s="19">
        <f t="shared" si="965"/>
        <v>0</v>
      </c>
      <c r="BA1873" s="19">
        <f t="shared" si="965"/>
        <v>0</v>
      </c>
      <c r="BB1873" s="19">
        <f t="shared" si="965"/>
        <v>0</v>
      </c>
      <c r="BC1873" s="19">
        <f t="shared" si="965"/>
        <v>0</v>
      </c>
      <c r="BD1873" s="19">
        <f t="shared" si="965"/>
        <v>0</v>
      </c>
      <c r="BE1873" s="19">
        <f t="shared" si="965"/>
        <v>0</v>
      </c>
      <c r="BF1873" s="19">
        <f t="shared" si="965"/>
        <v>0</v>
      </c>
      <c r="BG1873" s="19">
        <f t="shared" si="965"/>
        <v>0</v>
      </c>
      <c r="BH1873" s="19">
        <f t="shared" si="965"/>
        <v>0</v>
      </c>
      <c r="BI1873" s="19">
        <f t="shared" si="965"/>
        <v>0</v>
      </c>
      <c r="BJ1873" s="19">
        <f t="shared" si="965"/>
        <v>0</v>
      </c>
      <c r="BK1873" s="19">
        <f t="shared" si="965"/>
        <v>0</v>
      </c>
      <c r="BL1873" s="19">
        <f t="shared" si="965"/>
        <v>0</v>
      </c>
      <c r="BM1873" s="19">
        <f t="shared" si="965"/>
        <v>0</v>
      </c>
      <c r="BN1873" s="19">
        <f t="shared" si="965"/>
        <v>0</v>
      </c>
      <c r="BO1873" s="19">
        <f t="shared" si="965"/>
        <v>0</v>
      </c>
    </row>
    <row r="1874" spans="1:67">
      <c r="A1874" t="s">
        <v>474</v>
      </c>
      <c r="B1874" s="6" t="s">
        <v>17</v>
      </c>
      <c r="C1874" t="str">
        <f t="shared" si="963"/>
        <v>H - Total</v>
      </c>
      <c r="I1874" s="19">
        <f>VLOOKUP($A1870,$A$22:$BO$1354,9,FALSE)</f>
        <v>147889.21546275058</v>
      </c>
      <c r="J1874" s="66">
        <f>SUM(J1871:J1873)</f>
        <v>147889.21546275055</v>
      </c>
    </row>
    <row r="1875" spans="1:67">
      <c r="A1875">
        <v>9</v>
      </c>
      <c r="B1875" s="158" t="str">
        <f>VLOOKUP($A1875,$A$22:$BO$1354,2,FALSE)</f>
        <v>Wind 25MWx2</v>
      </c>
    </row>
    <row r="1876" spans="1:67">
      <c r="A1876" t="s">
        <v>475</v>
      </c>
      <c r="B1876" s="6" t="s">
        <v>9</v>
      </c>
      <c r="C1876" t="str">
        <f>CONCATENATE(A1876," - ",B1876)</f>
        <v>W - Base</v>
      </c>
      <c r="J1876" s="66">
        <f>SUM(L1876:BO1876)</f>
        <v>151265.00664519856</v>
      </c>
      <c r="L1876" s="19">
        <f t="shared" ref="L1876:AQ1876" si="966">+L271</f>
        <v>0</v>
      </c>
      <c r="M1876" s="19">
        <f t="shared" si="966"/>
        <v>0</v>
      </c>
      <c r="N1876" s="19">
        <f t="shared" si="966"/>
        <v>0</v>
      </c>
      <c r="O1876" s="19">
        <f t="shared" si="966"/>
        <v>0</v>
      </c>
      <c r="P1876" s="19">
        <f t="shared" si="966"/>
        <v>0</v>
      </c>
      <c r="Q1876" s="19">
        <f t="shared" si="966"/>
        <v>0</v>
      </c>
      <c r="R1876" s="19">
        <f t="shared" si="966"/>
        <v>0</v>
      </c>
      <c r="S1876" s="19">
        <f t="shared" si="966"/>
        <v>49557.58561428947</v>
      </c>
      <c r="T1876" s="19">
        <f t="shared" si="966"/>
        <v>101707.4210309091</v>
      </c>
      <c r="U1876" s="19">
        <f t="shared" si="966"/>
        <v>0</v>
      </c>
      <c r="V1876" s="19">
        <f t="shared" si="966"/>
        <v>0</v>
      </c>
      <c r="W1876" s="19">
        <f t="shared" si="966"/>
        <v>0</v>
      </c>
      <c r="X1876" s="19">
        <f t="shared" si="966"/>
        <v>0</v>
      </c>
      <c r="Y1876" s="19">
        <f t="shared" si="966"/>
        <v>0</v>
      </c>
      <c r="Z1876" s="19">
        <f t="shared" si="966"/>
        <v>0</v>
      </c>
      <c r="AA1876" s="19">
        <f t="shared" si="966"/>
        <v>0</v>
      </c>
      <c r="AB1876" s="19">
        <f t="shared" si="966"/>
        <v>0</v>
      </c>
      <c r="AC1876" s="19">
        <f t="shared" si="966"/>
        <v>0</v>
      </c>
      <c r="AD1876" s="19">
        <f t="shared" si="966"/>
        <v>0</v>
      </c>
      <c r="AE1876" s="19">
        <f t="shared" si="966"/>
        <v>0</v>
      </c>
      <c r="AF1876" s="19">
        <f t="shared" si="966"/>
        <v>0</v>
      </c>
      <c r="AG1876" s="19">
        <f t="shared" si="966"/>
        <v>0</v>
      </c>
      <c r="AH1876" s="19">
        <f t="shared" si="966"/>
        <v>0</v>
      </c>
      <c r="AI1876" s="19">
        <f t="shared" si="966"/>
        <v>0</v>
      </c>
      <c r="AJ1876" s="19">
        <f t="shared" si="966"/>
        <v>0</v>
      </c>
      <c r="AK1876" s="19">
        <f t="shared" si="966"/>
        <v>0</v>
      </c>
      <c r="AL1876" s="19">
        <f t="shared" si="966"/>
        <v>0</v>
      </c>
      <c r="AM1876" s="19">
        <f t="shared" si="966"/>
        <v>0</v>
      </c>
      <c r="AN1876" s="19">
        <f t="shared" si="966"/>
        <v>0</v>
      </c>
      <c r="AO1876" s="19">
        <f t="shared" si="966"/>
        <v>0</v>
      </c>
      <c r="AP1876" s="19">
        <f t="shared" si="966"/>
        <v>0</v>
      </c>
      <c r="AQ1876" s="19">
        <f t="shared" si="966"/>
        <v>0</v>
      </c>
      <c r="AR1876" s="19">
        <f t="shared" ref="AR1876:BO1876" si="967">+AR271</f>
        <v>0</v>
      </c>
      <c r="AS1876" s="19">
        <f t="shared" si="967"/>
        <v>0</v>
      </c>
      <c r="AT1876" s="19">
        <f t="shared" si="967"/>
        <v>0</v>
      </c>
      <c r="AU1876" s="19">
        <f t="shared" si="967"/>
        <v>0</v>
      </c>
      <c r="AV1876" s="19">
        <f t="shared" si="967"/>
        <v>0</v>
      </c>
      <c r="AW1876" s="19">
        <f t="shared" si="967"/>
        <v>0</v>
      </c>
      <c r="AX1876" s="19">
        <f t="shared" si="967"/>
        <v>0</v>
      </c>
      <c r="AY1876" s="19">
        <f t="shared" si="967"/>
        <v>0</v>
      </c>
      <c r="AZ1876" s="19">
        <f t="shared" si="967"/>
        <v>0</v>
      </c>
      <c r="BA1876" s="19">
        <f t="shared" si="967"/>
        <v>0</v>
      </c>
      <c r="BB1876" s="19">
        <f t="shared" si="967"/>
        <v>0</v>
      </c>
      <c r="BC1876" s="19">
        <f t="shared" si="967"/>
        <v>0</v>
      </c>
      <c r="BD1876" s="19">
        <f t="shared" si="967"/>
        <v>0</v>
      </c>
      <c r="BE1876" s="19">
        <f t="shared" si="967"/>
        <v>0</v>
      </c>
      <c r="BF1876" s="19">
        <f t="shared" si="967"/>
        <v>0</v>
      </c>
      <c r="BG1876" s="19">
        <f t="shared" si="967"/>
        <v>0</v>
      </c>
      <c r="BH1876" s="19">
        <f t="shared" si="967"/>
        <v>0</v>
      </c>
      <c r="BI1876" s="19">
        <f t="shared" si="967"/>
        <v>0</v>
      </c>
      <c r="BJ1876" s="19">
        <f t="shared" si="967"/>
        <v>0</v>
      </c>
      <c r="BK1876" s="19">
        <f t="shared" si="967"/>
        <v>0</v>
      </c>
      <c r="BL1876" s="19">
        <f t="shared" si="967"/>
        <v>0</v>
      </c>
      <c r="BM1876" s="19">
        <f t="shared" si="967"/>
        <v>0</v>
      </c>
      <c r="BN1876" s="19">
        <f t="shared" si="967"/>
        <v>0</v>
      </c>
      <c r="BO1876" s="19">
        <f t="shared" si="967"/>
        <v>0</v>
      </c>
    </row>
    <row r="1877" spans="1:67">
      <c r="A1877" t="s">
        <v>475</v>
      </c>
      <c r="B1877" s="6" t="s">
        <v>4</v>
      </c>
      <c r="C1877" t="str">
        <f t="shared" ref="C1877:C1879" si="968">CONCATENATE(A1877," - ",B1877)</f>
        <v>W - Escalation</v>
      </c>
      <c r="J1877" s="25"/>
      <c r="L1877" s="19"/>
      <c r="M1877" s="19"/>
      <c r="N1877" s="19"/>
      <c r="O1877" s="19"/>
      <c r="P1877" s="19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</row>
    <row r="1878" spans="1:67">
      <c r="A1878" t="s">
        <v>475</v>
      </c>
      <c r="B1878" s="6" t="s">
        <v>3</v>
      </c>
      <c r="C1878" t="str">
        <f t="shared" si="968"/>
        <v>W - AFUDC</v>
      </c>
      <c r="J1878" s="66">
        <f>SUM(L1878:BO1878)</f>
        <v>6328.0481760804787</v>
      </c>
      <c r="L1878" s="19">
        <f t="shared" ref="L1878:AQ1878" si="969">+L272</f>
        <v>0</v>
      </c>
      <c r="M1878" s="19">
        <f t="shared" si="969"/>
        <v>0</v>
      </c>
      <c r="N1878" s="19">
        <f t="shared" si="969"/>
        <v>0</v>
      </c>
      <c r="O1878" s="19">
        <f t="shared" si="969"/>
        <v>0</v>
      </c>
      <c r="P1878" s="19">
        <f t="shared" si="969"/>
        <v>0</v>
      </c>
      <c r="Q1878" s="19">
        <f t="shared" si="969"/>
        <v>0</v>
      </c>
      <c r="R1878" s="19">
        <f t="shared" si="969"/>
        <v>0</v>
      </c>
      <c r="S1878" s="19">
        <f t="shared" si="969"/>
        <v>1548.6745504465459</v>
      </c>
      <c r="T1878" s="19">
        <f t="shared" si="969"/>
        <v>4779.3736256339325</v>
      </c>
      <c r="U1878" s="19">
        <f t="shared" si="969"/>
        <v>0</v>
      </c>
      <c r="V1878" s="19">
        <f t="shared" si="969"/>
        <v>0</v>
      </c>
      <c r="W1878" s="19">
        <f t="shared" si="969"/>
        <v>0</v>
      </c>
      <c r="X1878" s="19">
        <f t="shared" si="969"/>
        <v>0</v>
      </c>
      <c r="Y1878" s="19">
        <f t="shared" si="969"/>
        <v>0</v>
      </c>
      <c r="Z1878" s="19">
        <f t="shared" si="969"/>
        <v>0</v>
      </c>
      <c r="AA1878" s="19">
        <f t="shared" si="969"/>
        <v>0</v>
      </c>
      <c r="AB1878" s="19">
        <f t="shared" si="969"/>
        <v>0</v>
      </c>
      <c r="AC1878" s="19">
        <f t="shared" si="969"/>
        <v>0</v>
      </c>
      <c r="AD1878" s="19">
        <f t="shared" si="969"/>
        <v>0</v>
      </c>
      <c r="AE1878" s="19">
        <f t="shared" si="969"/>
        <v>0</v>
      </c>
      <c r="AF1878" s="19">
        <f t="shared" si="969"/>
        <v>0</v>
      </c>
      <c r="AG1878" s="19">
        <f t="shared" si="969"/>
        <v>0</v>
      </c>
      <c r="AH1878" s="19">
        <f t="shared" si="969"/>
        <v>0</v>
      </c>
      <c r="AI1878" s="19">
        <f t="shared" si="969"/>
        <v>0</v>
      </c>
      <c r="AJ1878" s="19">
        <f t="shared" si="969"/>
        <v>0</v>
      </c>
      <c r="AK1878" s="19">
        <f t="shared" si="969"/>
        <v>0</v>
      </c>
      <c r="AL1878" s="19">
        <f t="shared" si="969"/>
        <v>0</v>
      </c>
      <c r="AM1878" s="19">
        <f t="shared" si="969"/>
        <v>0</v>
      </c>
      <c r="AN1878" s="19">
        <f t="shared" si="969"/>
        <v>0</v>
      </c>
      <c r="AO1878" s="19">
        <f t="shared" si="969"/>
        <v>0</v>
      </c>
      <c r="AP1878" s="19">
        <f t="shared" si="969"/>
        <v>0</v>
      </c>
      <c r="AQ1878" s="19">
        <f t="shared" si="969"/>
        <v>0</v>
      </c>
      <c r="AR1878" s="19">
        <f t="shared" ref="AR1878:BO1878" si="970">+AR272</f>
        <v>0</v>
      </c>
      <c r="AS1878" s="19">
        <f t="shared" si="970"/>
        <v>0</v>
      </c>
      <c r="AT1878" s="19">
        <f t="shared" si="970"/>
        <v>0</v>
      </c>
      <c r="AU1878" s="19">
        <f t="shared" si="970"/>
        <v>0</v>
      </c>
      <c r="AV1878" s="19">
        <f t="shared" si="970"/>
        <v>0</v>
      </c>
      <c r="AW1878" s="19">
        <f t="shared" si="970"/>
        <v>0</v>
      </c>
      <c r="AX1878" s="19">
        <f t="shared" si="970"/>
        <v>0</v>
      </c>
      <c r="AY1878" s="19">
        <f t="shared" si="970"/>
        <v>0</v>
      </c>
      <c r="AZ1878" s="19">
        <f t="shared" si="970"/>
        <v>0</v>
      </c>
      <c r="BA1878" s="19">
        <f t="shared" si="970"/>
        <v>0</v>
      </c>
      <c r="BB1878" s="19">
        <f t="shared" si="970"/>
        <v>0</v>
      </c>
      <c r="BC1878" s="19">
        <f t="shared" si="970"/>
        <v>0</v>
      </c>
      <c r="BD1878" s="19">
        <f t="shared" si="970"/>
        <v>0</v>
      </c>
      <c r="BE1878" s="19">
        <f t="shared" si="970"/>
        <v>0</v>
      </c>
      <c r="BF1878" s="19">
        <f t="shared" si="970"/>
        <v>0</v>
      </c>
      <c r="BG1878" s="19">
        <f t="shared" si="970"/>
        <v>0</v>
      </c>
      <c r="BH1878" s="19">
        <f t="shared" si="970"/>
        <v>0</v>
      </c>
      <c r="BI1878" s="19">
        <f t="shared" si="970"/>
        <v>0</v>
      </c>
      <c r="BJ1878" s="19">
        <f t="shared" si="970"/>
        <v>0</v>
      </c>
      <c r="BK1878" s="19">
        <f t="shared" si="970"/>
        <v>0</v>
      </c>
      <c r="BL1878" s="19">
        <f t="shared" si="970"/>
        <v>0</v>
      </c>
      <c r="BM1878" s="19">
        <f t="shared" si="970"/>
        <v>0</v>
      </c>
      <c r="BN1878" s="19">
        <f t="shared" si="970"/>
        <v>0</v>
      </c>
      <c r="BO1878" s="19">
        <f t="shared" si="970"/>
        <v>0</v>
      </c>
    </row>
    <row r="1879" spans="1:67">
      <c r="A1879" t="s">
        <v>475</v>
      </c>
      <c r="B1879" s="6" t="s">
        <v>17</v>
      </c>
      <c r="C1879" t="str">
        <f t="shared" si="968"/>
        <v>W - Total</v>
      </c>
      <c r="I1879" s="19">
        <f>VLOOKUP($A1875,$A$22:$BO$1354,9,FALSE)</f>
        <v>157593.05482127907</v>
      </c>
      <c r="J1879" s="66">
        <f>SUM(J1876:J1878)</f>
        <v>157593.05482127905</v>
      </c>
    </row>
    <row r="1880" spans="1:67">
      <c r="A1880">
        <v>10</v>
      </c>
      <c r="B1880" s="158" t="str">
        <f>VLOOKUP($A1880,$A$22:$BO$1354,2,FALSE)</f>
        <v>ROUND POND</v>
      </c>
    </row>
    <row r="1881" spans="1:67">
      <c r="A1881" t="s">
        <v>474</v>
      </c>
      <c r="B1881" s="6" t="s">
        <v>9</v>
      </c>
      <c r="C1881" t="str">
        <f>CONCATENATE(A1881," - ",B1881)</f>
        <v>H - Base</v>
      </c>
      <c r="J1881" s="66">
        <f>SUM(L1881:BO1881)</f>
        <v>193306.37540764108</v>
      </c>
      <c r="L1881" s="19">
        <f t="shared" ref="L1881:AQ1881" si="971">+L301</f>
        <v>0</v>
      </c>
      <c r="M1881" s="19">
        <f t="shared" si="971"/>
        <v>0</v>
      </c>
      <c r="N1881" s="19">
        <f t="shared" si="971"/>
        <v>0</v>
      </c>
      <c r="O1881" s="19">
        <f t="shared" si="971"/>
        <v>0</v>
      </c>
      <c r="P1881" s="19">
        <f t="shared" si="971"/>
        <v>0</v>
      </c>
      <c r="Q1881" s="19">
        <f t="shared" si="971"/>
        <v>0</v>
      </c>
      <c r="R1881" s="19">
        <f t="shared" si="971"/>
        <v>0</v>
      </c>
      <c r="S1881" s="19">
        <f t="shared" si="971"/>
        <v>15826.694629608828</v>
      </c>
      <c r="T1881" s="19">
        <f t="shared" si="971"/>
        <v>90574.495623771159</v>
      </c>
      <c r="U1881" s="19">
        <f t="shared" si="971"/>
        <v>86905.185154261097</v>
      </c>
      <c r="V1881" s="19">
        <f t="shared" si="971"/>
        <v>0</v>
      </c>
      <c r="W1881" s="19">
        <f t="shared" si="971"/>
        <v>0</v>
      </c>
      <c r="X1881" s="19">
        <f t="shared" si="971"/>
        <v>0</v>
      </c>
      <c r="Y1881" s="19">
        <f t="shared" si="971"/>
        <v>0</v>
      </c>
      <c r="Z1881" s="19">
        <f t="shared" si="971"/>
        <v>0</v>
      </c>
      <c r="AA1881" s="19">
        <f t="shared" si="971"/>
        <v>0</v>
      </c>
      <c r="AB1881" s="19">
        <f t="shared" si="971"/>
        <v>0</v>
      </c>
      <c r="AC1881" s="19">
        <f t="shared" si="971"/>
        <v>0</v>
      </c>
      <c r="AD1881" s="19">
        <f t="shared" si="971"/>
        <v>0</v>
      </c>
      <c r="AE1881" s="19">
        <f t="shared" si="971"/>
        <v>0</v>
      </c>
      <c r="AF1881" s="19">
        <f t="shared" si="971"/>
        <v>0</v>
      </c>
      <c r="AG1881" s="19">
        <f t="shared" si="971"/>
        <v>0</v>
      </c>
      <c r="AH1881" s="19">
        <f t="shared" si="971"/>
        <v>0</v>
      </c>
      <c r="AI1881" s="19">
        <f t="shared" si="971"/>
        <v>0</v>
      </c>
      <c r="AJ1881" s="19">
        <f t="shared" si="971"/>
        <v>0</v>
      </c>
      <c r="AK1881" s="19">
        <f t="shared" si="971"/>
        <v>0</v>
      </c>
      <c r="AL1881" s="19">
        <f t="shared" si="971"/>
        <v>0</v>
      </c>
      <c r="AM1881" s="19">
        <f t="shared" si="971"/>
        <v>0</v>
      </c>
      <c r="AN1881" s="19">
        <f t="shared" si="971"/>
        <v>0</v>
      </c>
      <c r="AO1881" s="19">
        <f t="shared" si="971"/>
        <v>0</v>
      </c>
      <c r="AP1881" s="19">
        <f t="shared" si="971"/>
        <v>0</v>
      </c>
      <c r="AQ1881" s="19">
        <f t="shared" si="971"/>
        <v>0</v>
      </c>
      <c r="AR1881" s="19">
        <f t="shared" ref="AR1881:BO1881" si="972">+AR301</f>
        <v>0</v>
      </c>
      <c r="AS1881" s="19">
        <f t="shared" si="972"/>
        <v>0</v>
      </c>
      <c r="AT1881" s="19">
        <f t="shared" si="972"/>
        <v>0</v>
      </c>
      <c r="AU1881" s="19">
        <f t="shared" si="972"/>
        <v>0</v>
      </c>
      <c r="AV1881" s="19">
        <f t="shared" si="972"/>
        <v>0</v>
      </c>
      <c r="AW1881" s="19">
        <f t="shared" si="972"/>
        <v>0</v>
      </c>
      <c r="AX1881" s="19">
        <f t="shared" si="972"/>
        <v>0</v>
      </c>
      <c r="AY1881" s="19">
        <f t="shared" si="972"/>
        <v>0</v>
      </c>
      <c r="AZ1881" s="19">
        <f t="shared" si="972"/>
        <v>0</v>
      </c>
      <c r="BA1881" s="19">
        <f t="shared" si="972"/>
        <v>0</v>
      </c>
      <c r="BB1881" s="19">
        <f t="shared" si="972"/>
        <v>0</v>
      </c>
      <c r="BC1881" s="19">
        <f t="shared" si="972"/>
        <v>0</v>
      </c>
      <c r="BD1881" s="19">
        <f t="shared" si="972"/>
        <v>0</v>
      </c>
      <c r="BE1881" s="19">
        <f t="shared" si="972"/>
        <v>0</v>
      </c>
      <c r="BF1881" s="19">
        <f t="shared" si="972"/>
        <v>0</v>
      </c>
      <c r="BG1881" s="19">
        <f t="shared" si="972"/>
        <v>0</v>
      </c>
      <c r="BH1881" s="19">
        <f t="shared" si="972"/>
        <v>0</v>
      </c>
      <c r="BI1881" s="19">
        <f t="shared" si="972"/>
        <v>0</v>
      </c>
      <c r="BJ1881" s="19">
        <f t="shared" si="972"/>
        <v>0</v>
      </c>
      <c r="BK1881" s="19">
        <f t="shared" si="972"/>
        <v>0</v>
      </c>
      <c r="BL1881" s="19">
        <f t="shared" si="972"/>
        <v>0</v>
      </c>
      <c r="BM1881" s="19">
        <f t="shared" si="972"/>
        <v>0</v>
      </c>
      <c r="BN1881" s="19">
        <f t="shared" si="972"/>
        <v>0</v>
      </c>
      <c r="BO1881" s="19">
        <f t="shared" si="972"/>
        <v>0</v>
      </c>
    </row>
    <row r="1882" spans="1:67">
      <c r="A1882" t="s">
        <v>474</v>
      </c>
      <c r="B1882" s="6" t="s">
        <v>4</v>
      </c>
      <c r="C1882" t="str">
        <f t="shared" ref="C1882:C1884" si="973">CONCATENATE(A1882," - ",B1882)</f>
        <v>H - Escalation</v>
      </c>
      <c r="J1882" s="25"/>
      <c r="L1882" s="19"/>
      <c r="M1882" s="19"/>
      <c r="N1882" s="19"/>
      <c r="O1882" s="19"/>
      <c r="P1882" s="19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19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</row>
    <row r="1883" spans="1:67">
      <c r="A1883" t="s">
        <v>474</v>
      </c>
      <c r="B1883" s="6" t="s">
        <v>3</v>
      </c>
      <c r="C1883" t="str">
        <f t="shared" si="973"/>
        <v>H - AFUDC</v>
      </c>
      <c r="J1883" s="66">
        <f>SUM(L1883:BO1883)</f>
        <v>13179.429099204131</v>
      </c>
      <c r="L1883" s="19">
        <f t="shared" ref="L1883:AQ1883" si="974">+L302</f>
        <v>0</v>
      </c>
      <c r="M1883" s="19">
        <f t="shared" si="974"/>
        <v>0</v>
      </c>
      <c r="N1883" s="19">
        <f t="shared" si="974"/>
        <v>0</v>
      </c>
      <c r="O1883" s="19">
        <f t="shared" si="974"/>
        <v>0</v>
      </c>
      <c r="P1883" s="19">
        <f t="shared" si="974"/>
        <v>0</v>
      </c>
      <c r="Q1883" s="19">
        <f t="shared" si="974"/>
        <v>0</v>
      </c>
      <c r="R1883" s="19">
        <f t="shared" si="974"/>
        <v>0</v>
      </c>
      <c r="S1883" s="19">
        <f t="shared" si="974"/>
        <v>494.58420717527588</v>
      </c>
      <c r="T1883" s="19">
        <f t="shared" si="974"/>
        <v>3850.5329155418553</v>
      </c>
      <c r="U1883" s="19">
        <f t="shared" si="974"/>
        <v>8834.3119764870007</v>
      </c>
      <c r="V1883" s="19">
        <f t="shared" si="974"/>
        <v>0</v>
      </c>
      <c r="W1883" s="19">
        <f t="shared" si="974"/>
        <v>0</v>
      </c>
      <c r="X1883" s="19">
        <f t="shared" si="974"/>
        <v>0</v>
      </c>
      <c r="Y1883" s="19">
        <f t="shared" si="974"/>
        <v>0</v>
      </c>
      <c r="Z1883" s="19">
        <f t="shared" si="974"/>
        <v>0</v>
      </c>
      <c r="AA1883" s="19">
        <f t="shared" si="974"/>
        <v>0</v>
      </c>
      <c r="AB1883" s="19">
        <f t="shared" si="974"/>
        <v>0</v>
      </c>
      <c r="AC1883" s="19">
        <f t="shared" si="974"/>
        <v>0</v>
      </c>
      <c r="AD1883" s="19">
        <f t="shared" si="974"/>
        <v>0</v>
      </c>
      <c r="AE1883" s="19">
        <f t="shared" si="974"/>
        <v>0</v>
      </c>
      <c r="AF1883" s="19">
        <f t="shared" si="974"/>
        <v>0</v>
      </c>
      <c r="AG1883" s="19">
        <f t="shared" si="974"/>
        <v>0</v>
      </c>
      <c r="AH1883" s="19">
        <f t="shared" si="974"/>
        <v>0</v>
      </c>
      <c r="AI1883" s="19">
        <f t="shared" si="974"/>
        <v>0</v>
      </c>
      <c r="AJ1883" s="19">
        <f t="shared" si="974"/>
        <v>0</v>
      </c>
      <c r="AK1883" s="19">
        <f t="shared" si="974"/>
        <v>0</v>
      </c>
      <c r="AL1883" s="19">
        <f t="shared" si="974"/>
        <v>0</v>
      </c>
      <c r="AM1883" s="19">
        <f t="shared" si="974"/>
        <v>0</v>
      </c>
      <c r="AN1883" s="19">
        <f t="shared" si="974"/>
        <v>0</v>
      </c>
      <c r="AO1883" s="19">
        <f t="shared" si="974"/>
        <v>0</v>
      </c>
      <c r="AP1883" s="19">
        <f t="shared" si="974"/>
        <v>0</v>
      </c>
      <c r="AQ1883" s="19">
        <f t="shared" si="974"/>
        <v>0</v>
      </c>
      <c r="AR1883" s="19">
        <f t="shared" ref="AR1883:BO1883" si="975">+AR302</f>
        <v>0</v>
      </c>
      <c r="AS1883" s="19">
        <f t="shared" si="975"/>
        <v>0</v>
      </c>
      <c r="AT1883" s="19">
        <f t="shared" si="975"/>
        <v>0</v>
      </c>
      <c r="AU1883" s="19">
        <f t="shared" si="975"/>
        <v>0</v>
      </c>
      <c r="AV1883" s="19">
        <f t="shared" si="975"/>
        <v>0</v>
      </c>
      <c r="AW1883" s="19">
        <f t="shared" si="975"/>
        <v>0</v>
      </c>
      <c r="AX1883" s="19">
        <f t="shared" si="975"/>
        <v>0</v>
      </c>
      <c r="AY1883" s="19">
        <f t="shared" si="975"/>
        <v>0</v>
      </c>
      <c r="AZ1883" s="19">
        <f t="shared" si="975"/>
        <v>0</v>
      </c>
      <c r="BA1883" s="19">
        <f t="shared" si="975"/>
        <v>0</v>
      </c>
      <c r="BB1883" s="19">
        <f t="shared" si="975"/>
        <v>0</v>
      </c>
      <c r="BC1883" s="19">
        <f t="shared" si="975"/>
        <v>0</v>
      </c>
      <c r="BD1883" s="19">
        <f t="shared" si="975"/>
        <v>0</v>
      </c>
      <c r="BE1883" s="19">
        <f t="shared" si="975"/>
        <v>0</v>
      </c>
      <c r="BF1883" s="19">
        <f t="shared" si="975"/>
        <v>0</v>
      </c>
      <c r="BG1883" s="19">
        <f t="shared" si="975"/>
        <v>0</v>
      </c>
      <c r="BH1883" s="19">
        <f t="shared" si="975"/>
        <v>0</v>
      </c>
      <c r="BI1883" s="19">
        <f t="shared" si="975"/>
        <v>0</v>
      </c>
      <c r="BJ1883" s="19">
        <f t="shared" si="975"/>
        <v>0</v>
      </c>
      <c r="BK1883" s="19">
        <f t="shared" si="975"/>
        <v>0</v>
      </c>
      <c r="BL1883" s="19">
        <f t="shared" si="975"/>
        <v>0</v>
      </c>
      <c r="BM1883" s="19">
        <f t="shared" si="975"/>
        <v>0</v>
      </c>
      <c r="BN1883" s="19">
        <f t="shared" si="975"/>
        <v>0</v>
      </c>
      <c r="BO1883" s="19">
        <f t="shared" si="975"/>
        <v>0</v>
      </c>
    </row>
    <row r="1884" spans="1:67">
      <c r="A1884" t="s">
        <v>474</v>
      </c>
      <c r="B1884" s="6" t="s">
        <v>17</v>
      </c>
      <c r="C1884" t="str">
        <f t="shared" si="973"/>
        <v>H - Total</v>
      </c>
      <c r="I1884" s="19">
        <f>VLOOKUP($A1880,$A$22:$BO$1354,9,FALSE)</f>
        <v>206485.80450684519</v>
      </c>
      <c r="J1884" s="66">
        <f>SUM(J1881:J1883)</f>
        <v>206485.80450684522</v>
      </c>
    </row>
    <row r="1885" spans="1:67">
      <c r="A1885">
        <v>11</v>
      </c>
      <c r="B1885" s="158" t="str">
        <f>VLOOKUP($A1885,$A$22:$BO$1354,2,FALSE)</f>
        <v>Holyrood Refurbishment2</v>
      </c>
    </row>
    <row r="1886" spans="1:67">
      <c r="A1886" t="s">
        <v>336</v>
      </c>
      <c r="B1886" s="6" t="s">
        <v>9</v>
      </c>
      <c r="C1886" t="str">
        <f>CONCATENATE(A1886," - ",B1886)</f>
        <v>HRD - Base</v>
      </c>
      <c r="J1886" s="66">
        <f>SUM(L1886:BO1886)</f>
        <v>86051.965639399903</v>
      </c>
      <c r="L1886" s="19">
        <f t="shared" ref="L1886:AQ1886" si="976">+L331</f>
        <v>0</v>
      </c>
      <c r="M1886" s="19">
        <f t="shared" si="976"/>
        <v>0</v>
      </c>
      <c r="N1886" s="19">
        <f t="shared" si="976"/>
        <v>0</v>
      </c>
      <c r="O1886" s="19">
        <f t="shared" si="976"/>
        <v>0</v>
      </c>
      <c r="P1886" s="19">
        <f t="shared" si="976"/>
        <v>0</v>
      </c>
      <c r="Q1886" s="19">
        <f t="shared" si="976"/>
        <v>0</v>
      </c>
      <c r="R1886" s="19">
        <f t="shared" si="976"/>
        <v>18071.157586691381</v>
      </c>
      <c r="S1886" s="19">
        <f t="shared" si="976"/>
        <v>18534.960449550028</v>
      </c>
      <c r="T1886" s="19">
        <f t="shared" si="976"/>
        <v>16079.313661351516</v>
      </c>
      <c r="U1886" s="19">
        <f t="shared" si="976"/>
        <v>16475.673484992582</v>
      </c>
      <c r="V1886" s="19">
        <f t="shared" si="976"/>
        <v>16890.860456814389</v>
      </c>
      <c r="W1886" s="19">
        <f t="shared" si="976"/>
        <v>0</v>
      </c>
      <c r="X1886" s="19">
        <f t="shared" si="976"/>
        <v>0</v>
      </c>
      <c r="Y1886" s="19">
        <f t="shared" si="976"/>
        <v>0</v>
      </c>
      <c r="Z1886" s="19">
        <f t="shared" si="976"/>
        <v>0</v>
      </c>
      <c r="AA1886" s="19">
        <f t="shared" si="976"/>
        <v>0</v>
      </c>
      <c r="AB1886" s="19">
        <f t="shared" si="976"/>
        <v>0</v>
      </c>
      <c r="AC1886" s="19">
        <f t="shared" si="976"/>
        <v>0</v>
      </c>
      <c r="AD1886" s="19">
        <f t="shared" si="976"/>
        <v>0</v>
      </c>
      <c r="AE1886" s="19">
        <f t="shared" si="976"/>
        <v>0</v>
      </c>
      <c r="AF1886" s="19">
        <f t="shared" si="976"/>
        <v>0</v>
      </c>
      <c r="AG1886" s="19">
        <f t="shared" si="976"/>
        <v>0</v>
      </c>
      <c r="AH1886" s="19">
        <f t="shared" si="976"/>
        <v>0</v>
      </c>
      <c r="AI1886" s="19">
        <f t="shared" si="976"/>
        <v>0</v>
      </c>
      <c r="AJ1886" s="19">
        <f t="shared" si="976"/>
        <v>0</v>
      </c>
      <c r="AK1886" s="19">
        <f t="shared" si="976"/>
        <v>0</v>
      </c>
      <c r="AL1886" s="19">
        <f t="shared" si="976"/>
        <v>0</v>
      </c>
      <c r="AM1886" s="19">
        <f t="shared" si="976"/>
        <v>0</v>
      </c>
      <c r="AN1886" s="19">
        <f t="shared" si="976"/>
        <v>0</v>
      </c>
      <c r="AO1886" s="19">
        <f t="shared" si="976"/>
        <v>0</v>
      </c>
      <c r="AP1886" s="19">
        <f t="shared" si="976"/>
        <v>0</v>
      </c>
      <c r="AQ1886" s="19">
        <f t="shared" si="976"/>
        <v>0</v>
      </c>
      <c r="AR1886" s="19">
        <f t="shared" ref="AR1886:BO1886" si="977">+AR331</f>
        <v>0</v>
      </c>
      <c r="AS1886" s="19">
        <f t="shared" si="977"/>
        <v>0</v>
      </c>
      <c r="AT1886" s="19">
        <f t="shared" si="977"/>
        <v>0</v>
      </c>
      <c r="AU1886" s="19">
        <f t="shared" si="977"/>
        <v>0</v>
      </c>
      <c r="AV1886" s="19">
        <f t="shared" si="977"/>
        <v>0</v>
      </c>
      <c r="AW1886" s="19">
        <f t="shared" si="977"/>
        <v>0</v>
      </c>
      <c r="AX1886" s="19">
        <f t="shared" si="977"/>
        <v>0</v>
      </c>
      <c r="AY1886" s="19">
        <f t="shared" si="977"/>
        <v>0</v>
      </c>
      <c r="AZ1886" s="19">
        <f t="shared" si="977"/>
        <v>0</v>
      </c>
      <c r="BA1886" s="19">
        <f t="shared" si="977"/>
        <v>0</v>
      </c>
      <c r="BB1886" s="19">
        <f t="shared" si="977"/>
        <v>0</v>
      </c>
      <c r="BC1886" s="19">
        <f t="shared" si="977"/>
        <v>0</v>
      </c>
      <c r="BD1886" s="19">
        <f t="shared" si="977"/>
        <v>0</v>
      </c>
      <c r="BE1886" s="19">
        <f t="shared" si="977"/>
        <v>0</v>
      </c>
      <c r="BF1886" s="19">
        <f t="shared" si="977"/>
        <v>0</v>
      </c>
      <c r="BG1886" s="19">
        <f t="shared" si="977"/>
        <v>0</v>
      </c>
      <c r="BH1886" s="19">
        <f t="shared" si="977"/>
        <v>0</v>
      </c>
      <c r="BI1886" s="19">
        <f t="shared" si="977"/>
        <v>0</v>
      </c>
      <c r="BJ1886" s="19">
        <f t="shared" si="977"/>
        <v>0</v>
      </c>
      <c r="BK1886" s="19">
        <f t="shared" si="977"/>
        <v>0</v>
      </c>
      <c r="BL1886" s="19">
        <f t="shared" si="977"/>
        <v>0</v>
      </c>
      <c r="BM1886" s="19">
        <f t="shared" si="977"/>
        <v>0</v>
      </c>
      <c r="BN1886" s="19">
        <f t="shared" si="977"/>
        <v>0</v>
      </c>
      <c r="BO1886" s="19">
        <f t="shared" si="977"/>
        <v>0</v>
      </c>
    </row>
    <row r="1887" spans="1:67">
      <c r="A1887" t="s">
        <v>336</v>
      </c>
      <c r="B1887" s="6" t="s">
        <v>4</v>
      </c>
      <c r="C1887" t="str">
        <f t="shared" ref="C1887:C1889" si="978">CONCATENATE(A1887," - ",B1887)</f>
        <v>HRD - Escalation</v>
      </c>
      <c r="J1887" s="25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</row>
    <row r="1888" spans="1:67">
      <c r="A1888" t="s">
        <v>336</v>
      </c>
      <c r="B1888" s="6" t="s">
        <v>3</v>
      </c>
      <c r="C1888" t="str">
        <f t="shared" si="978"/>
        <v>HRD - AFUDC</v>
      </c>
      <c r="J1888" s="66">
        <f>SUM(L1888:BO1888)</f>
        <v>0</v>
      </c>
      <c r="L1888" s="19">
        <f t="shared" ref="L1888:AQ1888" si="979">+L332</f>
        <v>0</v>
      </c>
      <c r="M1888" s="19">
        <f t="shared" si="979"/>
        <v>0</v>
      </c>
      <c r="N1888" s="19">
        <f t="shared" si="979"/>
        <v>0</v>
      </c>
      <c r="O1888" s="19">
        <f t="shared" si="979"/>
        <v>0</v>
      </c>
      <c r="P1888" s="19">
        <f t="shared" si="979"/>
        <v>0</v>
      </c>
      <c r="Q1888" s="19">
        <f t="shared" si="979"/>
        <v>0</v>
      </c>
      <c r="R1888" s="19">
        <f t="shared" si="979"/>
        <v>0</v>
      </c>
      <c r="S1888" s="19">
        <f t="shared" si="979"/>
        <v>0</v>
      </c>
      <c r="T1888" s="19">
        <f t="shared" si="979"/>
        <v>0</v>
      </c>
      <c r="U1888" s="19">
        <f t="shared" si="979"/>
        <v>0</v>
      </c>
      <c r="V1888" s="19">
        <f t="shared" si="979"/>
        <v>0</v>
      </c>
      <c r="W1888" s="19">
        <f t="shared" si="979"/>
        <v>0</v>
      </c>
      <c r="X1888" s="19">
        <f t="shared" si="979"/>
        <v>0</v>
      </c>
      <c r="Y1888" s="19">
        <f t="shared" si="979"/>
        <v>0</v>
      </c>
      <c r="Z1888" s="19">
        <f t="shared" si="979"/>
        <v>0</v>
      </c>
      <c r="AA1888" s="19">
        <f t="shared" si="979"/>
        <v>0</v>
      </c>
      <c r="AB1888" s="19">
        <f t="shared" si="979"/>
        <v>0</v>
      </c>
      <c r="AC1888" s="19">
        <f t="shared" si="979"/>
        <v>0</v>
      </c>
      <c r="AD1888" s="19">
        <f t="shared" si="979"/>
        <v>0</v>
      </c>
      <c r="AE1888" s="19">
        <f t="shared" si="979"/>
        <v>0</v>
      </c>
      <c r="AF1888" s="19">
        <f t="shared" si="979"/>
        <v>0</v>
      </c>
      <c r="AG1888" s="19">
        <f t="shared" si="979"/>
        <v>0</v>
      </c>
      <c r="AH1888" s="19">
        <f t="shared" si="979"/>
        <v>0</v>
      </c>
      <c r="AI1888" s="19">
        <f t="shared" si="979"/>
        <v>0</v>
      </c>
      <c r="AJ1888" s="19">
        <f t="shared" si="979"/>
        <v>0</v>
      </c>
      <c r="AK1888" s="19">
        <f t="shared" si="979"/>
        <v>0</v>
      </c>
      <c r="AL1888" s="19">
        <f t="shared" si="979"/>
        <v>0</v>
      </c>
      <c r="AM1888" s="19">
        <f t="shared" si="979"/>
        <v>0</v>
      </c>
      <c r="AN1888" s="19">
        <f t="shared" si="979"/>
        <v>0</v>
      </c>
      <c r="AO1888" s="19">
        <f t="shared" si="979"/>
        <v>0</v>
      </c>
      <c r="AP1888" s="19">
        <f t="shared" si="979"/>
        <v>0</v>
      </c>
      <c r="AQ1888" s="19">
        <f t="shared" si="979"/>
        <v>0</v>
      </c>
      <c r="AR1888" s="19">
        <f t="shared" ref="AR1888:BO1888" si="980">+AR332</f>
        <v>0</v>
      </c>
      <c r="AS1888" s="19">
        <f t="shared" si="980"/>
        <v>0</v>
      </c>
      <c r="AT1888" s="19">
        <f t="shared" si="980"/>
        <v>0</v>
      </c>
      <c r="AU1888" s="19">
        <f t="shared" si="980"/>
        <v>0</v>
      </c>
      <c r="AV1888" s="19">
        <f t="shared" si="980"/>
        <v>0</v>
      </c>
      <c r="AW1888" s="19">
        <f t="shared" si="980"/>
        <v>0</v>
      </c>
      <c r="AX1888" s="19">
        <f t="shared" si="980"/>
        <v>0</v>
      </c>
      <c r="AY1888" s="19">
        <f t="shared" si="980"/>
        <v>0</v>
      </c>
      <c r="AZ1888" s="19">
        <f t="shared" si="980"/>
        <v>0</v>
      </c>
      <c r="BA1888" s="19">
        <f t="shared" si="980"/>
        <v>0</v>
      </c>
      <c r="BB1888" s="19">
        <f t="shared" si="980"/>
        <v>0</v>
      </c>
      <c r="BC1888" s="19">
        <f t="shared" si="980"/>
        <v>0</v>
      </c>
      <c r="BD1888" s="19">
        <f t="shared" si="980"/>
        <v>0</v>
      </c>
      <c r="BE1888" s="19">
        <f t="shared" si="980"/>
        <v>0</v>
      </c>
      <c r="BF1888" s="19">
        <f t="shared" si="980"/>
        <v>0</v>
      </c>
      <c r="BG1888" s="19">
        <f t="shared" si="980"/>
        <v>0</v>
      </c>
      <c r="BH1888" s="19">
        <f t="shared" si="980"/>
        <v>0</v>
      </c>
      <c r="BI1888" s="19">
        <f t="shared" si="980"/>
        <v>0</v>
      </c>
      <c r="BJ1888" s="19">
        <f t="shared" si="980"/>
        <v>0</v>
      </c>
      <c r="BK1888" s="19">
        <f t="shared" si="980"/>
        <v>0</v>
      </c>
      <c r="BL1888" s="19">
        <f t="shared" si="980"/>
        <v>0</v>
      </c>
      <c r="BM1888" s="19">
        <f t="shared" si="980"/>
        <v>0</v>
      </c>
      <c r="BN1888" s="19">
        <f t="shared" si="980"/>
        <v>0</v>
      </c>
      <c r="BO1888" s="19">
        <f t="shared" si="980"/>
        <v>0</v>
      </c>
    </row>
    <row r="1889" spans="1:67">
      <c r="A1889" t="s">
        <v>336</v>
      </c>
      <c r="B1889" s="6" t="s">
        <v>17</v>
      </c>
      <c r="C1889" t="str">
        <f t="shared" si="978"/>
        <v>HRD - Total</v>
      </c>
      <c r="I1889" s="19">
        <f>VLOOKUP($A1885,$A$22:$BO$1354,9,FALSE)</f>
        <v>86051.965639399903</v>
      </c>
      <c r="J1889" s="66">
        <f>SUM(J1886:J1888)</f>
        <v>86051.965639399903</v>
      </c>
    </row>
    <row r="1890" spans="1:67">
      <c r="A1890">
        <v>12</v>
      </c>
      <c r="B1890" s="158" t="str">
        <f>VLOOKUP($A1890,$A$22:$BO$1354,2,FALSE)</f>
        <v>50MW CTx2</v>
      </c>
    </row>
    <row r="1891" spans="1:67">
      <c r="A1891" t="s">
        <v>399</v>
      </c>
      <c r="B1891" s="6" t="s">
        <v>9</v>
      </c>
      <c r="C1891" t="str">
        <f>CONCATENATE(A1891," - ",B1891)</f>
        <v>CT - Base</v>
      </c>
      <c r="J1891" s="66">
        <f>SUM(L1891:BO1891)</f>
        <v>201127.63125809762</v>
      </c>
      <c r="L1891" s="19">
        <f t="shared" ref="L1891:AQ1891" si="981">+L361</f>
        <v>0</v>
      </c>
      <c r="M1891" s="19">
        <f t="shared" si="981"/>
        <v>0</v>
      </c>
      <c r="N1891" s="19">
        <f t="shared" si="981"/>
        <v>0</v>
      </c>
      <c r="O1891" s="19">
        <f t="shared" si="981"/>
        <v>0</v>
      </c>
      <c r="P1891" s="19">
        <f t="shared" si="981"/>
        <v>0</v>
      </c>
      <c r="Q1891" s="19">
        <f t="shared" si="981"/>
        <v>0</v>
      </c>
      <c r="R1891" s="19">
        <f t="shared" si="981"/>
        <v>0</v>
      </c>
      <c r="S1891" s="19">
        <f t="shared" si="981"/>
        <v>0</v>
      </c>
      <c r="T1891" s="19">
        <f t="shared" si="981"/>
        <v>0</v>
      </c>
      <c r="U1891" s="19">
        <f t="shared" si="981"/>
        <v>0</v>
      </c>
      <c r="V1891" s="19">
        <f t="shared" si="981"/>
        <v>0</v>
      </c>
      <c r="W1891" s="19">
        <f t="shared" si="981"/>
        <v>2022.6119051512967</v>
      </c>
      <c r="X1891" s="19">
        <f t="shared" si="981"/>
        <v>52822.667355724952</v>
      </c>
      <c r="Y1891" s="19">
        <f t="shared" si="981"/>
        <v>146282.35199722138</v>
      </c>
      <c r="Z1891" s="19">
        <f t="shared" si="981"/>
        <v>0</v>
      </c>
      <c r="AA1891" s="19">
        <f t="shared" si="981"/>
        <v>0</v>
      </c>
      <c r="AB1891" s="19">
        <f t="shared" si="981"/>
        <v>0</v>
      </c>
      <c r="AC1891" s="19">
        <f t="shared" si="981"/>
        <v>0</v>
      </c>
      <c r="AD1891" s="19">
        <f t="shared" si="981"/>
        <v>0</v>
      </c>
      <c r="AE1891" s="19">
        <f t="shared" si="981"/>
        <v>0</v>
      </c>
      <c r="AF1891" s="19">
        <f t="shared" si="981"/>
        <v>0</v>
      </c>
      <c r="AG1891" s="19">
        <f t="shared" si="981"/>
        <v>0</v>
      </c>
      <c r="AH1891" s="19">
        <f t="shared" si="981"/>
        <v>0</v>
      </c>
      <c r="AI1891" s="19">
        <f t="shared" si="981"/>
        <v>0</v>
      </c>
      <c r="AJ1891" s="19">
        <f t="shared" si="981"/>
        <v>0</v>
      </c>
      <c r="AK1891" s="19">
        <f t="shared" si="981"/>
        <v>0</v>
      </c>
      <c r="AL1891" s="19">
        <f t="shared" si="981"/>
        <v>0</v>
      </c>
      <c r="AM1891" s="19">
        <f t="shared" si="981"/>
        <v>0</v>
      </c>
      <c r="AN1891" s="19">
        <f t="shared" si="981"/>
        <v>0</v>
      </c>
      <c r="AO1891" s="19">
        <f t="shared" si="981"/>
        <v>0</v>
      </c>
      <c r="AP1891" s="19">
        <f t="shared" si="981"/>
        <v>0</v>
      </c>
      <c r="AQ1891" s="19">
        <f t="shared" si="981"/>
        <v>0</v>
      </c>
      <c r="AR1891" s="19">
        <f t="shared" ref="AR1891:BO1891" si="982">+AR361</f>
        <v>0</v>
      </c>
      <c r="AS1891" s="19">
        <f t="shared" si="982"/>
        <v>0</v>
      </c>
      <c r="AT1891" s="19">
        <f t="shared" si="982"/>
        <v>0</v>
      </c>
      <c r="AU1891" s="19">
        <f t="shared" si="982"/>
        <v>0</v>
      </c>
      <c r="AV1891" s="19">
        <f t="shared" si="982"/>
        <v>0</v>
      </c>
      <c r="AW1891" s="19">
        <f t="shared" si="982"/>
        <v>0</v>
      </c>
      <c r="AX1891" s="19">
        <f t="shared" si="982"/>
        <v>0</v>
      </c>
      <c r="AY1891" s="19">
        <f t="shared" si="982"/>
        <v>0</v>
      </c>
      <c r="AZ1891" s="19">
        <f t="shared" si="982"/>
        <v>0</v>
      </c>
      <c r="BA1891" s="19">
        <f t="shared" si="982"/>
        <v>0</v>
      </c>
      <c r="BB1891" s="19">
        <f t="shared" si="982"/>
        <v>0</v>
      </c>
      <c r="BC1891" s="19">
        <f t="shared" si="982"/>
        <v>0</v>
      </c>
      <c r="BD1891" s="19">
        <f t="shared" si="982"/>
        <v>0</v>
      </c>
      <c r="BE1891" s="19">
        <f t="shared" si="982"/>
        <v>0</v>
      </c>
      <c r="BF1891" s="19">
        <f t="shared" si="982"/>
        <v>0</v>
      </c>
      <c r="BG1891" s="19">
        <f t="shared" si="982"/>
        <v>0</v>
      </c>
      <c r="BH1891" s="19">
        <f t="shared" si="982"/>
        <v>0</v>
      </c>
      <c r="BI1891" s="19">
        <f t="shared" si="982"/>
        <v>0</v>
      </c>
      <c r="BJ1891" s="19">
        <f t="shared" si="982"/>
        <v>0</v>
      </c>
      <c r="BK1891" s="19">
        <f t="shared" si="982"/>
        <v>0</v>
      </c>
      <c r="BL1891" s="19">
        <f t="shared" si="982"/>
        <v>0</v>
      </c>
      <c r="BM1891" s="19">
        <f t="shared" si="982"/>
        <v>0</v>
      </c>
      <c r="BN1891" s="19">
        <f t="shared" si="982"/>
        <v>0</v>
      </c>
      <c r="BO1891" s="19">
        <f t="shared" si="982"/>
        <v>0</v>
      </c>
    </row>
    <row r="1892" spans="1:67">
      <c r="A1892" t="s">
        <v>399</v>
      </c>
      <c r="B1892" s="6" t="s">
        <v>4</v>
      </c>
      <c r="C1892" t="str">
        <f t="shared" ref="C1892:C1894" si="983">CONCATENATE(A1892," - ",B1892)</f>
        <v>CT - Escalation</v>
      </c>
      <c r="J1892" s="25"/>
      <c r="L1892" s="19"/>
      <c r="M1892" s="19"/>
      <c r="N1892" s="19"/>
      <c r="O1892" s="19"/>
      <c r="P1892" s="19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19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</row>
    <row r="1893" spans="1:67">
      <c r="A1893" t="s">
        <v>399</v>
      </c>
      <c r="B1893" s="6" t="s">
        <v>3</v>
      </c>
      <c r="C1893" t="str">
        <f t="shared" si="983"/>
        <v>CT - AFUDC</v>
      </c>
      <c r="J1893" s="66">
        <f>SUM(L1893:BO1893)</f>
        <v>9264.7466206074587</v>
      </c>
      <c r="L1893" s="19">
        <f t="shared" ref="L1893:AQ1893" si="984">+L362</f>
        <v>0</v>
      </c>
      <c r="M1893" s="19">
        <f t="shared" si="984"/>
        <v>0</v>
      </c>
      <c r="N1893" s="19">
        <f t="shared" si="984"/>
        <v>0</v>
      </c>
      <c r="O1893" s="19">
        <f t="shared" si="984"/>
        <v>0</v>
      </c>
      <c r="P1893" s="19">
        <f t="shared" si="984"/>
        <v>0</v>
      </c>
      <c r="Q1893" s="19">
        <f t="shared" si="984"/>
        <v>0</v>
      </c>
      <c r="R1893" s="19">
        <f t="shared" si="984"/>
        <v>0</v>
      </c>
      <c r="S1893" s="19">
        <f t="shared" si="984"/>
        <v>0</v>
      </c>
      <c r="T1893" s="19">
        <f t="shared" si="984"/>
        <v>0</v>
      </c>
      <c r="U1893" s="19">
        <f t="shared" si="984"/>
        <v>0</v>
      </c>
      <c r="V1893" s="19">
        <f t="shared" si="984"/>
        <v>0</v>
      </c>
      <c r="W1893" s="19">
        <f t="shared" si="984"/>
        <v>47.404966526983515</v>
      </c>
      <c r="X1893" s="19">
        <f t="shared" si="984"/>
        <v>1780.0844093462972</v>
      </c>
      <c r="Y1893" s="19">
        <f t="shared" si="984"/>
        <v>7437.2572447341781</v>
      </c>
      <c r="Z1893" s="19">
        <f t="shared" si="984"/>
        <v>0</v>
      </c>
      <c r="AA1893" s="19">
        <f t="shared" si="984"/>
        <v>0</v>
      </c>
      <c r="AB1893" s="19">
        <f t="shared" si="984"/>
        <v>0</v>
      </c>
      <c r="AC1893" s="19">
        <f t="shared" si="984"/>
        <v>0</v>
      </c>
      <c r="AD1893" s="19">
        <f t="shared" si="984"/>
        <v>0</v>
      </c>
      <c r="AE1893" s="19">
        <f t="shared" si="984"/>
        <v>0</v>
      </c>
      <c r="AF1893" s="19">
        <f t="shared" si="984"/>
        <v>0</v>
      </c>
      <c r="AG1893" s="19">
        <f t="shared" si="984"/>
        <v>0</v>
      </c>
      <c r="AH1893" s="19">
        <f t="shared" si="984"/>
        <v>0</v>
      </c>
      <c r="AI1893" s="19">
        <f t="shared" si="984"/>
        <v>0</v>
      </c>
      <c r="AJ1893" s="19">
        <f t="shared" si="984"/>
        <v>0</v>
      </c>
      <c r="AK1893" s="19">
        <f t="shared" si="984"/>
        <v>0</v>
      </c>
      <c r="AL1893" s="19">
        <f t="shared" si="984"/>
        <v>0</v>
      </c>
      <c r="AM1893" s="19">
        <f t="shared" si="984"/>
        <v>0</v>
      </c>
      <c r="AN1893" s="19">
        <f t="shared" si="984"/>
        <v>0</v>
      </c>
      <c r="AO1893" s="19">
        <f t="shared" si="984"/>
        <v>0</v>
      </c>
      <c r="AP1893" s="19">
        <f t="shared" si="984"/>
        <v>0</v>
      </c>
      <c r="AQ1893" s="19">
        <f t="shared" si="984"/>
        <v>0</v>
      </c>
      <c r="AR1893" s="19">
        <f t="shared" ref="AR1893:BO1893" si="985">+AR362</f>
        <v>0</v>
      </c>
      <c r="AS1893" s="19">
        <f t="shared" si="985"/>
        <v>0</v>
      </c>
      <c r="AT1893" s="19">
        <f t="shared" si="985"/>
        <v>0</v>
      </c>
      <c r="AU1893" s="19">
        <f t="shared" si="985"/>
        <v>0</v>
      </c>
      <c r="AV1893" s="19">
        <f t="shared" si="985"/>
        <v>0</v>
      </c>
      <c r="AW1893" s="19">
        <f t="shared" si="985"/>
        <v>0</v>
      </c>
      <c r="AX1893" s="19">
        <f t="shared" si="985"/>
        <v>0</v>
      </c>
      <c r="AY1893" s="19">
        <f t="shared" si="985"/>
        <v>0</v>
      </c>
      <c r="AZ1893" s="19">
        <f t="shared" si="985"/>
        <v>0</v>
      </c>
      <c r="BA1893" s="19">
        <f t="shared" si="985"/>
        <v>0</v>
      </c>
      <c r="BB1893" s="19">
        <f t="shared" si="985"/>
        <v>0</v>
      </c>
      <c r="BC1893" s="19">
        <f t="shared" si="985"/>
        <v>0</v>
      </c>
      <c r="BD1893" s="19">
        <f t="shared" si="985"/>
        <v>0</v>
      </c>
      <c r="BE1893" s="19">
        <f t="shared" si="985"/>
        <v>0</v>
      </c>
      <c r="BF1893" s="19">
        <f t="shared" si="985"/>
        <v>0</v>
      </c>
      <c r="BG1893" s="19">
        <f t="shared" si="985"/>
        <v>0</v>
      </c>
      <c r="BH1893" s="19">
        <f t="shared" si="985"/>
        <v>0</v>
      </c>
      <c r="BI1893" s="19">
        <f t="shared" si="985"/>
        <v>0</v>
      </c>
      <c r="BJ1893" s="19">
        <f t="shared" si="985"/>
        <v>0</v>
      </c>
      <c r="BK1893" s="19">
        <f t="shared" si="985"/>
        <v>0</v>
      </c>
      <c r="BL1893" s="19">
        <f t="shared" si="985"/>
        <v>0</v>
      </c>
      <c r="BM1893" s="19">
        <f t="shared" si="985"/>
        <v>0</v>
      </c>
      <c r="BN1893" s="19">
        <f t="shared" si="985"/>
        <v>0</v>
      </c>
      <c r="BO1893" s="19">
        <f t="shared" si="985"/>
        <v>0</v>
      </c>
    </row>
    <row r="1894" spans="1:67">
      <c r="A1894" t="s">
        <v>399</v>
      </c>
      <c r="B1894" s="6" t="s">
        <v>17</v>
      </c>
      <c r="C1894" t="str">
        <f t="shared" si="983"/>
        <v>CT - Total</v>
      </c>
      <c r="I1894" s="19">
        <f>VLOOKUP($A1890,$A$22:$BO$1354,9,FALSE)</f>
        <v>210392.3778787051</v>
      </c>
      <c r="J1894" s="66">
        <f>SUM(J1891:J1893)</f>
        <v>210392.37787870507</v>
      </c>
    </row>
    <row r="1895" spans="1:67">
      <c r="A1895">
        <v>13</v>
      </c>
      <c r="B1895" s="158" t="str">
        <f>VLOOKUP($A1895,$A$22:$BO$1354,2,FALSE)</f>
        <v>Wind 25MWx2</v>
      </c>
    </row>
    <row r="1896" spans="1:67">
      <c r="A1896" t="s">
        <v>475</v>
      </c>
      <c r="B1896" s="6" t="s">
        <v>9</v>
      </c>
      <c r="C1896" t="str">
        <f>CONCATENATE(A1896," - ",B1896)</f>
        <v>W - Base</v>
      </c>
      <c r="J1896" s="66">
        <f>SUM(L1896:BO1896)</f>
        <v>171978.94271118872</v>
      </c>
      <c r="L1896" s="19">
        <f t="shared" ref="L1896:AQ1896" si="986">+L391</f>
        <v>0</v>
      </c>
      <c r="M1896" s="19">
        <f t="shared" si="986"/>
        <v>0</v>
      </c>
      <c r="N1896" s="19">
        <f t="shared" si="986"/>
        <v>0</v>
      </c>
      <c r="O1896" s="19">
        <f t="shared" si="986"/>
        <v>0</v>
      </c>
      <c r="P1896" s="19">
        <f t="shared" si="986"/>
        <v>0</v>
      </c>
      <c r="Q1896" s="19">
        <f t="shared" si="986"/>
        <v>0</v>
      </c>
      <c r="R1896" s="19">
        <f t="shared" si="986"/>
        <v>0</v>
      </c>
      <c r="S1896" s="19">
        <f t="shared" si="986"/>
        <v>0</v>
      </c>
      <c r="T1896" s="19">
        <f t="shared" si="986"/>
        <v>0</v>
      </c>
      <c r="U1896" s="19">
        <f t="shared" si="986"/>
        <v>0</v>
      </c>
      <c r="V1896" s="19">
        <f t="shared" si="986"/>
        <v>0</v>
      </c>
      <c r="W1896" s="19">
        <f t="shared" si="986"/>
        <v>0</v>
      </c>
      <c r="X1896" s="19">
        <f t="shared" si="986"/>
        <v>56343.905086095801</v>
      </c>
      <c r="Y1896" s="19">
        <f t="shared" si="986"/>
        <v>115635.03762509291</v>
      </c>
      <c r="Z1896" s="19">
        <f t="shared" si="986"/>
        <v>0</v>
      </c>
      <c r="AA1896" s="19">
        <f t="shared" si="986"/>
        <v>0</v>
      </c>
      <c r="AB1896" s="19">
        <f t="shared" si="986"/>
        <v>0</v>
      </c>
      <c r="AC1896" s="19">
        <f t="shared" si="986"/>
        <v>0</v>
      </c>
      <c r="AD1896" s="19">
        <f t="shared" si="986"/>
        <v>0</v>
      </c>
      <c r="AE1896" s="19">
        <f t="shared" si="986"/>
        <v>0</v>
      </c>
      <c r="AF1896" s="19">
        <f t="shared" si="986"/>
        <v>0</v>
      </c>
      <c r="AG1896" s="19">
        <f t="shared" si="986"/>
        <v>0</v>
      </c>
      <c r="AH1896" s="19">
        <f t="shared" si="986"/>
        <v>0</v>
      </c>
      <c r="AI1896" s="19">
        <f t="shared" si="986"/>
        <v>0</v>
      </c>
      <c r="AJ1896" s="19">
        <f t="shared" si="986"/>
        <v>0</v>
      </c>
      <c r="AK1896" s="19">
        <f t="shared" si="986"/>
        <v>0</v>
      </c>
      <c r="AL1896" s="19">
        <f t="shared" si="986"/>
        <v>0</v>
      </c>
      <c r="AM1896" s="19">
        <f t="shared" si="986"/>
        <v>0</v>
      </c>
      <c r="AN1896" s="19">
        <f t="shared" si="986"/>
        <v>0</v>
      </c>
      <c r="AO1896" s="19">
        <f t="shared" si="986"/>
        <v>0</v>
      </c>
      <c r="AP1896" s="19">
        <f t="shared" si="986"/>
        <v>0</v>
      </c>
      <c r="AQ1896" s="19">
        <f t="shared" si="986"/>
        <v>0</v>
      </c>
      <c r="AR1896" s="19">
        <f t="shared" ref="AR1896:BO1896" si="987">+AR391</f>
        <v>0</v>
      </c>
      <c r="AS1896" s="19">
        <f t="shared" si="987"/>
        <v>0</v>
      </c>
      <c r="AT1896" s="19">
        <f t="shared" si="987"/>
        <v>0</v>
      </c>
      <c r="AU1896" s="19">
        <f t="shared" si="987"/>
        <v>0</v>
      </c>
      <c r="AV1896" s="19">
        <f t="shared" si="987"/>
        <v>0</v>
      </c>
      <c r="AW1896" s="19">
        <f t="shared" si="987"/>
        <v>0</v>
      </c>
      <c r="AX1896" s="19">
        <f t="shared" si="987"/>
        <v>0</v>
      </c>
      <c r="AY1896" s="19">
        <f t="shared" si="987"/>
        <v>0</v>
      </c>
      <c r="AZ1896" s="19">
        <f t="shared" si="987"/>
        <v>0</v>
      </c>
      <c r="BA1896" s="19">
        <f t="shared" si="987"/>
        <v>0</v>
      </c>
      <c r="BB1896" s="19">
        <f t="shared" si="987"/>
        <v>0</v>
      </c>
      <c r="BC1896" s="19">
        <f t="shared" si="987"/>
        <v>0</v>
      </c>
      <c r="BD1896" s="19">
        <f t="shared" si="987"/>
        <v>0</v>
      </c>
      <c r="BE1896" s="19">
        <f t="shared" si="987"/>
        <v>0</v>
      </c>
      <c r="BF1896" s="19">
        <f t="shared" si="987"/>
        <v>0</v>
      </c>
      <c r="BG1896" s="19">
        <f t="shared" si="987"/>
        <v>0</v>
      </c>
      <c r="BH1896" s="19">
        <f t="shared" si="987"/>
        <v>0</v>
      </c>
      <c r="BI1896" s="19">
        <f t="shared" si="987"/>
        <v>0</v>
      </c>
      <c r="BJ1896" s="19">
        <f t="shared" si="987"/>
        <v>0</v>
      </c>
      <c r="BK1896" s="19">
        <f t="shared" si="987"/>
        <v>0</v>
      </c>
      <c r="BL1896" s="19">
        <f t="shared" si="987"/>
        <v>0</v>
      </c>
      <c r="BM1896" s="19">
        <f t="shared" si="987"/>
        <v>0</v>
      </c>
      <c r="BN1896" s="19">
        <f t="shared" si="987"/>
        <v>0</v>
      </c>
      <c r="BO1896" s="19">
        <f t="shared" si="987"/>
        <v>0</v>
      </c>
    </row>
    <row r="1897" spans="1:67">
      <c r="A1897" t="s">
        <v>475</v>
      </c>
      <c r="B1897" s="6" t="s">
        <v>4</v>
      </c>
      <c r="C1897" t="str">
        <f t="shared" ref="C1897:C1899" si="988">CONCATENATE(A1897," - ",B1897)</f>
        <v>W - Escalation</v>
      </c>
      <c r="J1897" s="25"/>
      <c r="L1897" s="19"/>
      <c r="M1897" s="19"/>
      <c r="N1897" s="19"/>
      <c r="O1897" s="19"/>
      <c r="P1897" s="19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</row>
    <row r="1898" spans="1:67">
      <c r="A1898" t="s">
        <v>475</v>
      </c>
      <c r="B1898" s="6" t="s">
        <v>3</v>
      </c>
      <c r="C1898" t="str">
        <f t="shared" si="988"/>
        <v>W - AFUDC</v>
      </c>
      <c r="J1898" s="66">
        <f>SUM(L1898:BO1898)</f>
        <v>7194.5987964053102</v>
      </c>
      <c r="L1898" s="19">
        <f t="shared" ref="L1898:AQ1898" si="989">+L392</f>
        <v>0</v>
      </c>
      <c r="M1898" s="19">
        <f t="shared" si="989"/>
        <v>0</v>
      </c>
      <c r="N1898" s="19">
        <f t="shared" si="989"/>
        <v>0</v>
      </c>
      <c r="O1898" s="19">
        <f t="shared" si="989"/>
        <v>0</v>
      </c>
      <c r="P1898" s="19">
        <f t="shared" si="989"/>
        <v>0</v>
      </c>
      <c r="Q1898" s="19">
        <f t="shared" si="989"/>
        <v>0</v>
      </c>
      <c r="R1898" s="19">
        <f t="shared" si="989"/>
        <v>0</v>
      </c>
      <c r="S1898" s="19">
        <f t="shared" si="989"/>
        <v>0</v>
      </c>
      <c r="T1898" s="19">
        <f t="shared" si="989"/>
        <v>0</v>
      </c>
      <c r="U1898" s="19">
        <f t="shared" si="989"/>
        <v>0</v>
      </c>
      <c r="V1898" s="19">
        <f t="shared" si="989"/>
        <v>0</v>
      </c>
      <c r="W1898" s="19">
        <f t="shared" si="989"/>
        <v>0</v>
      </c>
      <c r="X1898" s="19">
        <f t="shared" si="989"/>
        <v>1760.7470339404938</v>
      </c>
      <c r="Y1898" s="19">
        <f t="shared" si="989"/>
        <v>5433.8517624648166</v>
      </c>
      <c r="Z1898" s="19">
        <f t="shared" si="989"/>
        <v>0</v>
      </c>
      <c r="AA1898" s="19">
        <f t="shared" si="989"/>
        <v>0</v>
      </c>
      <c r="AB1898" s="19">
        <f t="shared" si="989"/>
        <v>0</v>
      </c>
      <c r="AC1898" s="19">
        <f t="shared" si="989"/>
        <v>0</v>
      </c>
      <c r="AD1898" s="19">
        <f t="shared" si="989"/>
        <v>0</v>
      </c>
      <c r="AE1898" s="19">
        <f t="shared" si="989"/>
        <v>0</v>
      </c>
      <c r="AF1898" s="19">
        <f t="shared" si="989"/>
        <v>0</v>
      </c>
      <c r="AG1898" s="19">
        <f t="shared" si="989"/>
        <v>0</v>
      </c>
      <c r="AH1898" s="19">
        <f t="shared" si="989"/>
        <v>0</v>
      </c>
      <c r="AI1898" s="19">
        <f t="shared" si="989"/>
        <v>0</v>
      </c>
      <c r="AJ1898" s="19">
        <f t="shared" si="989"/>
        <v>0</v>
      </c>
      <c r="AK1898" s="19">
        <f t="shared" si="989"/>
        <v>0</v>
      </c>
      <c r="AL1898" s="19">
        <f t="shared" si="989"/>
        <v>0</v>
      </c>
      <c r="AM1898" s="19">
        <f t="shared" si="989"/>
        <v>0</v>
      </c>
      <c r="AN1898" s="19">
        <f t="shared" si="989"/>
        <v>0</v>
      </c>
      <c r="AO1898" s="19">
        <f t="shared" si="989"/>
        <v>0</v>
      </c>
      <c r="AP1898" s="19">
        <f t="shared" si="989"/>
        <v>0</v>
      </c>
      <c r="AQ1898" s="19">
        <f t="shared" si="989"/>
        <v>0</v>
      </c>
      <c r="AR1898" s="19">
        <f t="shared" ref="AR1898:BO1898" si="990">+AR392</f>
        <v>0</v>
      </c>
      <c r="AS1898" s="19">
        <f t="shared" si="990"/>
        <v>0</v>
      </c>
      <c r="AT1898" s="19">
        <f t="shared" si="990"/>
        <v>0</v>
      </c>
      <c r="AU1898" s="19">
        <f t="shared" si="990"/>
        <v>0</v>
      </c>
      <c r="AV1898" s="19">
        <f t="shared" si="990"/>
        <v>0</v>
      </c>
      <c r="AW1898" s="19">
        <f t="shared" si="990"/>
        <v>0</v>
      </c>
      <c r="AX1898" s="19">
        <f t="shared" si="990"/>
        <v>0</v>
      </c>
      <c r="AY1898" s="19">
        <f t="shared" si="990"/>
        <v>0</v>
      </c>
      <c r="AZ1898" s="19">
        <f t="shared" si="990"/>
        <v>0</v>
      </c>
      <c r="BA1898" s="19">
        <f t="shared" si="990"/>
        <v>0</v>
      </c>
      <c r="BB1898" s="19">
        <f t="shared" si="990"/>
        <v>0</v>
      </c>
      <c r="BC1898" s="19">
        <f t="shared" si="990"/>
        <v>0</v>
      </c>
      <c r="BD1898" s="19">
        <f t="shared" si="990"/>
        <v>0</v>
      </c>
      <c r="BE1898" s="19">
        <f t="shared" si="990"/>
        <v>0</v>
      </c>
      <c r="BF1898" s="19">
        <f t="shared" si="990"/>
        <v>0</v>
      </c>
      <c r="BG1898" s="19">
        <f t="shared" si="990"/>
        <v>0</v>
      </c>
      <c r="BH1898" s="19">
        <f t="shared" si="990"/>
        <v>0</v>
      </c>
      <c r="BI1898" s="19">
        <f t="shared" si="990"/>
        <v>0</v>
      </c>
      <c r="BJ1898" s="19">
        <f t="shared" si="990"/>
        <v>0</v>
      </c>
      <c r="BK1898" s="19">
        <f t="shared" si="990"/>
        <v>0</v>
      </c>
      <c r="BL1898" s="19">
        <f t="shared" si="990"/>
        <v>0</v>
      </c>
      <c r="BM1898" s="19">
        <f t="shared" si="990"/>
        <v>0</v>
      </c>
      <c r="BN1898" s="19">
        <f t="shared" si="990"/>
        <v>0</v>
      </c>
      <c r="BO1898" s="19">
        <f t="shared" si="990"/>
        <v>0</v>
      </c>
    </row>
    <row r="1899" spans="1:67">
      <c r="A1899" t="s">
        <v>475</v>
      </c>
      <c r="B1899" s="6" t="s">
        <v>17</v>
      </c>
      <c r="C1899" t="str">
        <f t="shared" si="988"/>
        <v>W - Total</v>
      </c>
      <c r="I1899" s="19">
        <f>VLOOKUP($A1895,$A$22:$BO$1354,9,FALSE)</f>
        <v>179173.54150759403</v>
      </c>
      <c r="J1899" s="66">
        <f>SUM(J1896:J1898)</f>
        <v>179173.54150759403</v>
      </c>
    </row>
    <row r="1900" spans="1:67">
      <c r="A1900">
        <v>14</v>
      </c>
      <c r="B1900" s="158" t="str">
        <f>VLOOKUP($A1900,$A$22:$BO$1354,2,FALSE)</f>
        <v>Holyrood Refurbishment3</v>
      </c>
    </row>
    <row r="1901" spans="1:67">
      <c r="A1901" t="s">
        <v>336</v>
      </c>
      <c r="B1901" s="6" t="s">
        <v>9</v>
      </c>
      <c r="C1901" t="str">
        <f>CONCATENATE(A1901," - ",B1901)</f>
        <v>HRD - Base</v>
      </c>
      <c r="J1901" s="66">
        <f>SUM(L1901:BO1901)</f>
        <v>142506.59064152255</v>
      </c>
      <c r="L1901" s="19">
        <f t="shared" ref="L1901:AQ1901" si="991">+L421</f>
        <v>0</v>
      </c>
      <c r="M1901" s="19">
        <f t="shared" si="991"/>
        <v>0</v>
      </c>
      <c r="N1901" s="19">
        <f t="shared" si="991"/>
        <v>0</v>
      </c>
      <c r="O1901" s="19">
        <f t="shared" si="991"/>
        <v>0</v>
      </c>
      <c r="P1901" s="19">
        <f t="shared" si="991"/>
        <v>0</v>
      </c>
      <c r="Q1901" s="19">
        <f t="shared" si="991"/>
        <v>0</v>
      </c>
      <c r="R1901" s="19">
        <f t="shared" si="991"/>
        <v>0</v>
      </c>
      <c r="S1901" s="19">
        <f t="shared" si="991"/>
        <v>0</v>
      </c>
      <c r="T1901" s="19">
        <f t="shared" si="991"/>
        <v>0</v>
      </c>
      <c r="U1901" s="19">
        <f t="shared" si="991"/>
        <v>0</v>
      </c>
      <c r="V1901" s="19">
        <f t="shared" si="991"/>
        <v>0</v>
      </c>
      <c r="W1901" s="19">
        <f t="shared" si="991"/>
        <v>17319.344369453611</v>
      </c>
      <c r="X1901" s="19">
        <f t="shared" si="991"/>
        <v>17755.79184756384</v>
      </c>
      <c r="Y1901" s="19">
        <f t="shared" si="991"/>
        <v>66194.885862135648</v>
      </c>
      <c r="Z1901" s="19">
        <f t="shared" si="991"/>
        <v>20369.112834285657</v>
      </c>
      <c r="AA1901" s="19">
        <f t="shared" si="991"/>
        <v>20867.455728083787</v>
      </c>
      <c r="AB1901" s="19">
        <f t="shared" si="991"/>
        <v>0</v>
      </c>
      <c r="AC1901" s="19">
        <f t="shared" si="991"/>
        <v>0</v>
      </c>
      <c r="AD1901" s="19">
        <f t="shared" si="991"/>
        <v>0</v>
      </c>
      <c r="AE1901" s="19">
        <f t="shared" si="991"/>
        <v>0</v>
      </c>
      <c r="AF1901" s="19">
        <f t="shared" si="991"/>
        <v>0</v>
      </c>
      <c r="AG1901" s="19">
        <f t="shared" si="991"/>
        <v>0</v>
      </c>
      <c r="AH1901" s="19">
        <f t="shared" si="991"/>
        <v>0</v>
      </c>
      <c r="AI1901" s="19">
        <f t="shared" si="991"/>
        <v>0</v>
      </c>
      <c r="AJ1901" s="19">
        <f t="shared" si="991"/>
        <v>0</v>
      </c>
      <c r="AK1901" s="19">
        <f t="shared" si="991"/>
        <v>0</v>
      </c>
      <c r="AL1901" s="19">
        <f t="shared" si="991"/>
        <v>0</v>
      </c>
      <c r="AM1901" s="19">
        <f t="shared" si="991"/>
        <v>0</v>
      </c>
      <c r="AN1901" s="19">
        <f t="shared" si="991"/>
        <v>0</v>
      </c>
      <c r="AO1901" s="19">
        <f t="shared" si="991"/>
        <v>0</v>
      </c>
      <c r="AP1901" s="19">
        <f t="shared" si="991"/>
        <v>0</v>
      </c>
      <c r="AQ1901" s="19">
        <f t="shared" si="991"/>
        <v>0</v>
      </c>
      <c r="AR1901" s="19">
        <f t="shared" ref="AR1901:BO1901" si="992">+AR421</f>
        <v>0</v>
      </c>
      <c r="AS1901" s="19">
        <f t="shared" si="992"/>
        <v>0</v>
      </c>
      <c r="AT1901" s="19">
        <f t="shared" si="992"/>
        <v>0</v>
      </c>
      <c r="AU1901" s="19">
        <f t="shared" si="992"/>
        <v>0</v>
      </c>
      <c r="AV1901" s="19">
        <f t="shared" si="992"/>
        <v>0</v>
      </c>
      <c r="AW1901" s="19">
        <f t="shared" si="992"/>
        <v>0</v>
      </c>
      <c r="AX1901" s="19">
        <f t="shared" si="992"/>
        <v>0</v>
      </c>
      <c r="AY1901" s="19">
        <f t="shared" si="992"/>
        <v>0</v>
      </c>
      <c r="AZ1901" s="19">
        <f t="shared" si="992"/>
        <v>0</v>
      </c>
      <c r="BA1901" s="19">
        <f t="shared" si="992"/>
        <v>0</v>
      </c>
      <c r="BB1901" s="19">
        <f t="shared" si="992"/>
        <v>0</v>
      </c>
      <c r="BC1901" s="19">
        <f t="shared" si="992"/>
        <v>0</v>
      </c>
      <c r="BD1901" s="19">
        <f t="shared" si="992"/>
        <v>0</v>
      </c>
      <c r="BE1901" s="19">
        <f t="shared" si="992"/>
        <v>0</v>
      </c>
      <c r="BF1901" s="19">
        <f t="shared" si="992"/>
        <v>0</v>
      </c>
      <c r="BG1901" s="19">
        <f t="shared" si="992"/>
        <v>0</v>
      </c>
      <c r="BH1901" s="19">
        <f t="shared" si="992"/>
        <v>0</v>
      </c>
      <c r="BI1901" s="19">
        <f t="shared" si="992"/>
        <v>0</v>
      </c>
      <c r="BJ1901" s="19">
        <f t="shared" si="992"/>
        <v>0</v>
      </c>
      <c r="BK1901" s="19">
        <f t="shared" si="992"/>
        <v>0</v>
      </c>
      <c r="BL1901" s="19">
        <f t="shared" si="992"/>
        <v>0</v>
      </c>
      <c r="BM1901" s="19">
        <f t="shared" si="992"/>
        <v>0</v>
      </c>
      <c r="BN1901" s="19">
        <f t="shared" si="992"/>
        <v>0</v>
      </c>
      <c r="BO1901" s="19">
        <f t="shared" si="992"/>
        <v>0</v>
      </c>
    </row>
    <row r="1902" spans="1:67">
      <c r="A1902" t="s">
        <v>336</v>
      </c>
      <c r="B1902" s="6" t="s">
        <v>4</v>
      </c>
      <c r="C1902" t="str">
        <f t="shared" ref="C1902:C1904" si="993">CONCATENATE(A1902," - ",B1902)</f>
        <v>HRD - Escalation</v>
      </c>
      <c r="J1902" s="25"/>
      <c r="L1902" s="19"/>
      <c r="M1902" s="19"/>
      <c r="N1902" s="19"/>
      <c r="O1902" s="19"/>
      <c r="P1902" s="19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19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</row>
    <row r="1903" spans="1:67">
      <c r="A1903" t="s">
        <v>336</v>
      </c>
      <c r="B1903" s="6" t="s">
        <v>3</v>
      </c>
      <c r="C1903" t="str">
        <f t="shared" si="993"/>
        <v>HRD - AFUDC</v>
      </c>
      <c r="J1903" s="66">
        <f>SUM(L1903:BO1903)</f>
        <v>0</v>
      </c>
      <c r="L1903" s="19">
        <f t="shared" ref="L1903:AQ1903" si="994">+L422</f>
        <v>0</v>
      </c>
      <c r="M1903" s="19">
        <f t="shared" si="994"/>
        <v>0</v>
      </c>
      <c r="N1903" s="19">
        <f t="shared" si="994"/>
        <v>0</v>
      </c>
      <c r="O1903" s="19">
        <f t="shared" si="994"/>
        <v>0</v>
      </c>
      <c r="P1903" s="19">
        <f t="shared" si="994"/>
        <v>0</v>
      </c>
      <c r="Q1903" s="19">
        <f t="shared" si="994"/>
        <v>0</v>
      </c>
      <c r="R1903" s="19">
        <f t="shared" si="994"/>
        <v>0</v>
      </c>
      <c r="S1903" s="19">
        <f t="shared" si="994"/>
        <v>0</v>
      </c>
      <c r="T1903" s="19">
        <f t="shared" si="994"/>
        <v>0</v>
      </c>
      <c r="U1903" s="19">
        <f t="shared" si="994"/>
        <v>0</v>
      </c>
      <c r="V1903" s="19">
        <f t="shared" si="994"/>
        <v>0</v>
      </c>
      <c r="W1903" s="19">
        <f t="shared" si="994"/>
        <v>0</v>
      </c>
      <c r="X1903" s="19">
        <f t="shared" si="994"/>
        <v>0</v>
      </c>
      <c r="Y1903" s="19">
        <f t="shared" si="994"/>
        <v>0</v>
      </c>
      <c r="Z1903" s="19">
        <f t="shared" si="994"/>
        <v>0</v>
      </c>
      <c r="AA1903" s="19">
        <f t="shared" si="994"/>
        <v>0</v>
      </c>
      <c r="AB1903" s="19">
        <f t="shared" si="994"/>
        <v>0</v>
      </c>
      <c r="AC1903" s="19">
        <f t="shared" si="994"/>
        <v>0</v>
      </c>
      <c r="AD1903" s="19">
        <f t="shared" si="994"/>
        <v>0</v>
      </c>
      <c r="AE1903" s="19">
        <f t="shared" si="994"/>
        <v>0</v>
      </c>
      <c r="AF1903" s="19">
        <f t="shared" si="994"/>
        <v>0</v>
      </c>
      <c r="AG1903" s="19">
        <f t="shared" si="994"/>
        <v>0</v>
      </c>
      <c r="AH1903" s="19">
        <f t="shared" si="994"/>
        <v>0</v>
      </c>
      <c r="AI1903" s="19">
        <f t="shared" si="994"/>
        <v>0</v>
      </c>
      <c r="AJ1903" s="19">
        <f t="shared" si="994"/>
        <v>0</v>
      </c>
      <c r="AK1903" s="19">
        <f t="shared" si="994"/>
        <v>0</v>
      </c>
      <c r="AL1903" s="19">
        <f t="shared" si="994"/>
        <v>0</v>
      </c>
      <c r="AM1903" s="19">
        <f t="shared" si="994"/>
        <v>0</v>
      </c>
      <c r="AN1903" s="19">
        <f t="shared" si="994"/>
        <v>0</v>
      </c>
      <c r="AO1903" s="19">
        <f t="shared" si="994"/>
        <v>0</v>
      </c>
      <c r="AP1903" s="19">
        <f t="shared" si="994"/>
        <v>0</v>
      </c>
      <c r="AQ1903" s="19">
        <f t="shared" si="994"/>
        <v>0</v>
      </c>
      <c r="AR1903" s="19">
        <f t="shared" ref="AR1903:BO1903" si="995">+AR422</f>
        <v>0</v>
      </c>
      <c r="AS1903" s="19">
        <f t="shared" si="995"/>
        <v>0</v>
      </c>
      <c r="AT1903" s="19">
        <f t="shared" si="995"/>
        <v>0</v>
      </c>
      <c r="AU1903" s="19">
        <f t="shared" si="995"/>
        <v>0</v>
      </c>
      <c r="AV1903" s="19">
        <f t="shared" si="995"/>
        <v>0</v>
      </c>
      <c r="AW1903" s="19">
        <f t="shared" si="995"/>
        <v>0</v>
      </c>
      <c r="AX1903" s="19">
        <f t="shared" si="995"/>
        <v>0</v>
      </c>
      <c r="AY1903" s="19">
        <f t="shared" si="995"/>
        <v>0</v>
      </c>
      <c r="AZ1903" s="19">
        <f t="shared" si="995"/>
        <v>0</v>
      </c>
      <c r="BA1903" s="19">
        <f t="shared" si="995"/>
        <v>0</v>
      </c>
      <c r="BB1903" s="19">
        <f t="shared" si="995"/>
        <v>0</v>
      </c>
      <c r="BC1903" s="19">
        <f t="shared" si="995"/>
        <v>0</v>
      </c>
      <c r="BD1903" s="19">
        <f t="shared" si="995"/>
        <v>0</v>
      </c>
      <c r="BE1903" s="19">
        <f t="shared" si="995"/>
        <v>0</v>
      </c>
      <c r="BF1903" s="19">
        <f t="shared" si="995"/>
        <v>0</v>
      </c>
      <c r="BG1903" s="19">
        <f t="shared" si="995"/>
        <v>0</v>
      </c>
      <c r="BH1903" s="19">
        <f t="shared" si="995"/>
        <v>0</v>
      </c>
      <c r="BI1903" s="19">
        <f t="shared" si="995"/>
        <v>0</v>
      </c>
      <c r="BJ1903" s="19">
        <f t="shared" si="995"/>
        <v>0</v>
      </c>
      <c r="BK1903" s="19">
        <f t="shared" si="995"/>
        <v>0</v>
      </c>
      <c r="BL1903" s="19">
        <f t="shared" si="995"/>
        <v>0</v>
      </c>
      <c r="BM1903" s="19">
        <f t="shared" si="995"/>
        <v>0</v>
      </c>
      <c r="BN1903" s="19">
        <f t="shared" si="995"/>
        <v>0</v>
      </c>
      <c r="BO1903" s="19">
        <f t="shared" si="995"/>
        <v>0</v>
      </c>
    </row>
    <row r="1904" spans="1:67">
      <c r="A1904" t="s">
        <v>336</v>
      </c>
      <c r="B1904" s="6" t="s">
        <v>17</v>
      </c>
      <c r="C1904" t="str">
        <f t="shared" si="993"/>
        <v>HRD - Total</v>
      </c>
      <c r="I1904" s="19">
        <f>VLOOKUP($A1900,$A$22:$BO$1354,9,FALSE)</f>
        <v>142506.59064152255</v>
      </c>
      <c r="J1904" s="66">
        <f>SUM(J1901:J1903)</f>
        <v>142506.59064152255</v>
      </c>
    </row>
    <row r="1905" spans="1:67">
      <c r="A1905">
        <v>15</v>
      </c>
      <c r="B1905" s="158" t="str">
        <f>VLOOKUP($A1905,$A$22:$BO$1354,2,FALSE)</f>
        <v>Wind 27MW  St. Lawrence</v>
      </c>
    </row>
    <row r="1906" spans="1:67">
      <c r="A1906" t="s">
        <v>475</v>
      </c>
      <c r="B1906" s="6" t="s">
        <v>9</v>
      </c>
      <c r="C1906" t="str">
        <f>CONCATENATE(A1906," - ",B1906)</f>
        <v>W - Base</v>
      </c>
      <c r="J1906" s="66">
        <f>SUM(L1906:BO1906)</f>
        <v>100303.0556321808</v>
      </c>
      <c r="L1906" s="19">
        <f t="shared" ref="L1906:AQ1906" si="996">+L451</f>
        <v>0</v>
      </c>
      <c r="M1906" s="19">
        <f t="shared" si="996"/>
        <v>0</v>
      </c>
      <c r="N1906" s="19">
        <f t="shared" si="996"/>
        <v>0</v>
      </c>
      <c r="O1906" s="19">
        <f t="shared" si="996"/>
        <v>0</v>
      </c>
      <c r="P1906" s="19">
        <f t="shared" si="996"/>
        <v>0</v>
      </c>
      <c r="Q1906" s="19">
        <f t="shared" si="996"/>
        <v>0</v>
      </c>
      <c r="R1906" s="19">
        <f t="shared" si="996"/>
        <v>0</v>
      </c>
      <c r="S1906" s="19">
        <f t="shared" si="996"/>
        <v>0</v>
      </c>
      <c r="T1906" s="19">
        <f t="shared" si="996"/>
        <v>0</v>
      </c>
      <c r="U1906" s="19">
        <f t="shared" si="996"/>
        <v>0</v>
      </c>
      <c r="V1906" s="19">
        <f t="shared" si="996"/>
        <v>0</v>
      </c>
      <c r="W1906" s="19">
        <f t="shared" si="996"/>
        <v>0</v>
      </c>
      <c r="X1906" s="19">
        <f t="shared" si="996"/>
        <v>0</v>
      </c>
      <c r="Y1906" s="19">
        <f t="shared" si="996"/>
        <v>0</v>
      </c>
      <c r="Z1906" s="19">
        <f t="shared" si="996"/>
        <v>0</v>
      </c>
      <c r="AA1906" s="19">
        <f t="shared" si="996"/>
        <v>32861.382662851458</v>
      </c>
      <c r="AB1906" s="19">
        <f t="shared" si="996"/>
        <v>67441.672969329346</v>
      </c>
      <c r="AC1906" s="19">
        <f t="shared" si="996"/>
        <v>0</v>
      </c>
      <c r="AD1906" s="19">
        <f t="shared" si="996"/>
        <v>0</v>
      </c>
      <c r="AE1906" s="19">
        <f t="shared" si="996"/>
        <v>0</v>
      </c>
      <c r="AF1906" s="19">
        <f t="shared" si="996"/>
        <v>0</v>
      </c>
      <c r="AG1906" s="19">
        <f t="shared" si="996"/>
        <v>0</v>
      </c>
      <c r="AH1906" s="19">
        <f t="shared" si="996"/>
        <v>0</v>
      </c>
      <c r="AI1906" s="19">
        <f t="shared" si="996"/>
        <v>0</v>
      </c>
      <c r="AJ1906" s="19">
        <f t="shared" si="996"/>
        <v>0</v>
      </c>
      <c r="AK1906" s="19">
        <f t="shared" si="996"/>
        <v>0</v>
      </c>
      <c r="AL1906" s="19">
        <f t="shared" si="996"/>
        <v>0</v>
      </c>
      <c r="AM1906" s="19">
        <f t="shared" si="996"/>
        <v>0</v>
      </c>
      <c r="AN1906" s="19">
        <f t="shared" si="996"/>
        <v>0</v>
      </c>
      <c r="AO1906" s="19">
        <f t="shared" si="996"/>
        <v>0</v>
      </c>
      <c r="AP1906" s="19">
        <f t="shared" si="996"/>
        <v>0</v>
      </c>
      <c r="AQ1906" s="19">
        <f t="shared" si="996"/>
        <v>0</v>
      </c>
      <c r="AR1906" s="19">
        <f t="shared" ref="AR1906:BO1906" si="997">+AR451</f>
        <v>0</v>
      </c>
      <c r="AS1906" s="19">
        <f t="shared" si="997"/>
        <v>0</v>
      </c>
      <c r="AT1906" s="19">
        <f t="shared" si="997"/>
        <v>0</v>
      </c>
      <c r="AU1906" s="19">
        <f t="shared" si="997"/>
        <v>0</v>
      </c>
      <c r="AV1906" s="19">
        <f t="shared" si="997"/>
        <v>0</v>
      </c>
      <c r="AW1906" s="19">
        <f t="shared" si="997"/>
        <v>0</v>
      </c>
      <c r="AX1906" s="19">
        <f t="shared" si="997"/>
        <v>0</v>
      </c>
      <c r="AY1906" s="19">
        <f t="shared" si="997"/>
        <v>0</v>
      </c>
      <c r="AZ1906" s="19">
        <f t="shared" si="997"/>
        <v>0</v>
      </c>
      <c r="BA1906" s="19">
        <f t="shared" si="997"/>
        <v>0</v>
      </c>
      <c r="BB1906" s="19">
        <f t="shared" si="997"/>
        <v>0</v>
      </c>
      <c r="BC1906" s="19">
        <f t="shared" si="997"/>
        <v>0</v>
      </c>
      <c r="BD1906" s="19">
        <f t="shared" si="997"/>
        <v>0</v>
      </c>
      <c r="BE1906" s="19">
        <f t="shared" si="997"/>
        <v>0</v>
      </c>
      <c r="BF1906" s="19">
        <f t="shared" si="997"/>
        <v>0</v>
      </c>
      <c r="BG1906" s="19">
        <f t="shared" si="997"/>
        <v>0</v>
      </c>
      <c r="BH1906" s="19">
        <f t="shared" si="997"/>
        <v>0</v>
      </c>
      <c r="BI1906" s="19">
        <f t="shared" si="997"/>
        <v>0</v>
      </c>
      <c r="BJ1906" s="19">
        <f t="shared" si="997"/>
        <v>0</v>
      </c>
      <c r="BK1906" s="19">
        <f t="shared" si="997"/>
        <v>0</v>
      </c>
      <c r="BL1906" s="19">
        <f t="shared" si="997"/>
        <v>0</v>
      </c>
      <c r="BM1906" s="19">
        <f t="shared" si="997"/>
        <v>0</v>
      </c>
      <c r="BN1906" s="19">
        <f t="shared" si="997"/>
        <v>0</v>
      </c>
      <c r="BO1906" s="19">
        <f t="shared" si="997"/>
        <v>0</v>
      </c>
    </row>
    <row r="1907" spans="1:67">
      <c r="A1907" t="s">
        <v>475</v>
      </c>
      <c r="B1907" s="6" t="s">
        <v>4</v>
      </c>
      <c r="C1907" t="str">
        <f t="shared" ref="C1907:C1909" si="998">CONCATENATE(A1907," - ",B1907)</f>
        <v>W - Escalation</v>
      </c>
      <c r="J1907" s="25"/>
      <c r="L1907" s="19"/>
      <c r="M1907" s="19"/>
      <c r="N1907" s="19"/>
      <c r="O1907" s="19"/>
      <c r="P1907" s="19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19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</row>
    <row r="1908" spans="1:67">
      <c r="A1908" t="s">
        <v>475</v>
      </c>
      <c r="B1908" s="6" t="s">
        <v>3</v>
      </c>
      <c r="C1908" t="str">
        <f t="shared" si="998"/>
        <v>W - AFUDC</v>
      </c>
      <c r="J1908" s="66">
        <f>SUM(L1908:BO1908)</f>
        <v>4196.0965217639623</v>
      </c>
      <c r="L1908" s="19">
        <f t="shared" ref="L1908:AQ1908" si="999">+L452</f>
        <v>0</v>
      </c>
      <c r="M1908" s="19">
        <f t="shared" si="999"/>
        <v>0</v>
      </c>
      <c r="N1908" s="19">
        <f t="shared" si="999"/>
        <v>0</v>
      </c>
      <c r="O1908" s="19">
        <f t="shared" si="999"/>
        <v>0</v>
      </c>
      <c r="P1908" s="19">
        <f t="shared" si="999"/>
        <v>0</v>
      </c>
      <c r="Q1908" s="19">
        <f t="shared" si="999"/>
        <v>0</v>
      </c>
      <c r="R1908" s="19">
        <f t="shared" si="999"/>
        <v>0</v>
      </c>
      <c r="S1908" s="19">
        <f t="shared" si="999"/>
        <v>0</v>
      </c>
      <c r="T1908" s="19">
        <f t="shared" si="999"/>
        <v>0</v>
      </c>
      <c r="U1908" s="19">
        <f t="shared" si="999"/>
        <v>0</v>
      </c>
      <c r="V1908" s="19">
        <f t="shared" si="999"/>
        <v>0</v>
      </c>
      <c r="W1908" s="19">
        <f t="shared" si="999"/>
        <v>0</v>
      </c>
      <c r="X1908" s="19">
        <f t="shared" si="999"/>
        <v>0</v>
      </c>
      <c r="Y1908" s="19">
        <f t="shared" si="999"/>
        <v>0</v>
      </c>
      <c r="Z1908" s="19">
        <f t="shared" si="999"/>
        <v>0</v>
      </c>
      <c r="AA1908" s="19">
        <f t="shared" si="999"/>
        <v>1026.9182082141081</v>
      </c>
      <c r="AB1908" s="19">
        <f t="shared" si="999"/>
        <v>3169.1783135498545</v>
      </c>
      <c r="AC1908" s="19">
        <f t="shared" si="999"/>
        <v>0</v>
      </c>
      <c r="AD1908" s="19">
        <f t="shared" si="999"/>
        <v>0</v>
      </c>
      <c r="AE1908" s="19">
        <f t="shared" si="999"/>
        <v>0</v>
      </c>
      <c r="AF1908" s="19">
        <f t="shared" si="999"/>
        <v>0</v>
      </c>
      <c r="AG1908" s="19">
        <f t="shared" si="999"/>
        <v>0</v>
      </c>
      <c r="AH1908" s="19">
        <f t="shared" si="999"/>
        <v>0</v>
      </c>
      <c r="AI1908" s="19">
        <f t="shared" si="999"/>
        <v>0</v>
      </c>
      <c r="AJ1908" s="19">
        <f t="shared" si="999"/>
        <v>0</v>
      </c>
      <c r="AK1908" s="19">
        <f t="shared" si="999"/>
        <v>0</v>
      </c>
      <c r="AL1908" s="19">
        <f t="shared" si="999"/>
        <v>0</v>
      </c>
      <c r="AM1908" s="19">
        <f t="shared" si="999"/>
        <v>0</v>
      </c>
      <c r="AN1908" s="19">
        <f t="shared" si="999"/>
        <v>0</v>
      </c>
      <c r="AO1908" s="19">
        <f t="shared" si="999"/>
        <v>0</v>
      </c>
      <c r="AP1908" s="19">
        <f t="shared" si="999"/>
        <v>0</v>
      </c>
      <c r="AQ1908" s="19">
        <f t="shared" si="999"/>
        <v>0</v>
      </c>
      <c r="AR1908" s="19">
        <f t="shared" ref="AR1908:BO1908" si="1000">+AR452</f>
        <v>0</v>
      </c>
      <c r="AS1908" s="19">
        <f t="shared" si="1000"/>
        <v>0</v>
      </c>
      <c r="AT1908" s="19">
        <f t="shared" si="1000"/>
        <v>0</v>
      </c>
      <c r="AU1908" s="19">
        <f t="shared" si="1000"/>
        <v>0</v>
      </c>
      <c r="AV1908" s="19">
        <f t="shared" si="1000"/>
        <v>0</v>
      </c>
      <c r="AW1908" s="19">
        <f t="shared" si="1000"/>
        <v>0</v>
      </c>
      <c r="AX1908" s="19">
        <f t="shared" si="1000"/>
        <v>0</v>
      </c>
      <c r="AY1908" s="19">
        <f t="shared" si="1000"/>
        <v>0</v>
      </c>
      <c r="AZ1908" s="19">
        <f t="shared" si="1000"/>
        <v>0</v>
      </c>
      <c r="BA1908" s="19">
        <f t="shared" si="1000"/>
        <v>0</v>
      </c>
      <c r="BB1908" s="19">
        <f t="shared" si="1000"/>
        <v>0</v>
      </c>
      <c r="BC1908" s="19">
        <f t="shared" si="1000"/>
        <v>0</v>
      </c>
      <c r="BD1908" s="19">
        <f t="shared" si="1000"/>
        <v>0</v>
      </c>
      <c r="BE1908" s="19">
        <f t="shared" si="1000"/>
        <v>0</v>
      </c>
      <c r="BF1908" s="19">
        <f t="shared" si="1000"/>
        <v>0</v>
      </c>
      <c r="BG1908" s="19">
        <f t="shared" si="1000"/>
        <v>0</v>
      </c>
      <c r="BH1908" s="19">
        <f t="shared" si="1000"/>
        <v>0</v>
      </c>
      <c r="BI1908" s="19">
        <f t="shared" si="1000"/>
        <v>0</v>
      </c>
      <c r="BJ1908" s="19">
        <f t="shared" si="1000"/>
        <v>0</v>
      </c>
      <c r="BK1908" s="19">
        <f t="shared" si="1000"/>
        <v>0</v>
      </c>
      <c r="BL1908" s="19">
        <f t="shared" si="1000"/>
        <v>0</v>
      </c>
      <c r="BM1908" s="19">
        <f t="shared" si="1000"/>
        <v>0</v>
      </c>
      <c r="BN1908" s="19">
        <f t="shared" si="1000"/>
        <v>0</v>
      </c>
      <c r="BO1908" s="19">
        <f t="shared" si="1000"/>
        <v>0</v>
      </c>
    </row>
    <row r="1909" spans="1:67">
      <c r="A1909" t="s">
        <v>475</v>
      </c>
      <c r="B1909" s="6" t="s">
        <v>17</v>
      </c>
      <c r="C1909" t="str">
        <f t="shared" si="998"/>
        <v>W - Total</v>
      </c>
      <c r="I1909" s="19">
        <f>VLOOKUP($A1905,$A$22:$BO$1354,9,FALSE)</f>
        <v>104499.15215394476</v>
      </c>
      <c r="J1909" s="66">
        <f>SUM(J1906:J1908)</f>
        <v>104499.15215394476</v>
      </c>
    </row>
    <row r="1910" spans="1:67">
      <c r="A1910">
        <v>16</v>
      </c>
      <c r="B1910" s="158" t="str">
        <f>VLOOKUP($A1910,$A$22:$BO$1354,2,FALSE)</f>
        <v>Wind 27MW  Fermeuse</v>
      </c>
    </row>
    <row r="1911" spans="1:67">
      <c r="A1911" t="s">
        <v>475</v>
      </c>
      <c r="B1911" s="6" t="s">
        <v>9</v>
      </c>
      <c r="C1911" t="str">
        <f>CONCATENATE(A1911," - ",B1911)</f>
        <v>W - Base</v>
      </c>
      <c r="J1911" s="66">
        <f>SUM(L1911:BO1911)</f>
        <v>100303.0556321808</v>
      </c>
      <c r="L1911" s="19">
        <f t="shared" ref="L1911:AQ1911" si="1001">+L481</f>
        <v>0</v>
      </c>
      <c r="M1911" s="19">
        <f t="shared" si="1001"/>
        <v>0</v>
      </c>
      <c r="N1911" s="19">
        <f t="shared" si="1001"/>
        <v>0</v>
      </c>
      <c r="O1911" s="19">
        <f t="shared" si="1001"/>
        <v>0</v>
      </c>
      <c r="P1911" s="19">
        <f t="shared" si="1001"/>
        <v>0</v>
      </c>
      <c r="Q1911" s="19">
        <f t="shared" si="1001"/>
        <v>0</v>
      </c>
      <c r="R1911" s="19">
        <f t="shared" si="1001"/>
        <v>0</v>
      </c>
      <c r="S1911" s="19">
        <f t="shared" si="1001"/>
        <v>0</v>
      </c>
      <c r="T1911" s="19">
        <f t="shared" si="1001"/>
        <v>0</v>
      </c>
      <c r="U1911" s="19">
        <f t="shared" si="1001"/>
        <v>0</v>
      </c>
      <c r="V1911" s="19">
        <f t="shared" si="1001"/>
        <v>0</v>
      </c>
      <c r="W1911" s="19">
        <f t="shared" si="1001"/>
        <v>0</v>
      </c>
      <c r="X1911" s="19">
        <f t="shared" si="1001"/>
        <v>0</v>
      </c>
      <c r="Y1911" s="19">
        <f t="shared" si="1001"/>
        <v>0</v>
      </c>
      <c r="Z1911" s="19">
        <f t="shared" si="1001"/>
        <v>0</v>
      </c>
      <c r="AA1911" s="19">
        <f t="shared" si="1001"/>
        <v>32861.382662851458</v>
      </c>
      <c r="AB1911" s="19">
        <f t="shared" si="1001"/>
        <v>67441.672969329346</v>
      </c>
      <c r="AC1911" s="19">
        <f t="shared" si="1001"/>
        <v>0</v>
      </c>
      <c r="AD1911" s="19">
        <f t="shared" si="1001"/>
        <v>0</v>
      </c>
      <c r="AE1911" s="19">
        <f t="shared" si="1001"/>
        <v>0</v>
      </c>
      <c r="AF1911" s="19">
        <f t="shared" si="1001"/>
        <v>0</v>
      </c>
      <c r="AG1911" s="19">
        <f t="shared" si="1001"/>
        <v>0</v>
      </c>
      <c r="AH1911" s="19">
        <f t="shared" si="1001"/>
        <v>0</v>
      </c>
      <c r="AI1911" s="19">
        <f t="shared" si="1001"/>
        <v>0</v>
      </c>
      <c r="AJ1911" s="19">
        <f t="shared" si="1001"/>
        <v>0</v>
      </c>
      <c r="AK1911" s="19">
        <f t="shared" si="1001"/>
        <v>0</v>
      </c>
      <c r="AL1911" s="19">
        <f t="shared" si="1001"/>
        <v>0</v>
      </c>
      <c r="AM1911" s="19">
        <f t="shared" si="1001"/>
        <v>0</v>
      </c>
      <c r="AN1911" s="19">
        <f t="shared" si="1001"/>
        <v>0</v>
      </c>
      <c r="AO1911" s="19">
        <f t="shared" si="1001"/>
        <v>0</v>
      </c>
      <c r="AP1911" s="19">
        <f t="shared" si="1001"/>
        <v>0</v>
      </c>
      <c r="AQ1911" s="19">
        <f t="shared" si="1001"/>
        <v>0</v>
      </c>
      <c r="AR1911" s="19">
        <f t="shared" ref="AR1911:BO1911" si="1002">+AR481</f>
        <v>0</v>
      </c>
      <c r="AS1911" s="19">
        <f t="shared" si="1002"/>
        <v>0</v>
      </c>
      <c r="AT1911" s="19">
        <f t="shared" si="1002"/>
        <v>0</v>
      </c>
      <c r="AU1911" s="19">
        <f t="shared" si="1002"/>
        <v>0</v>
      </c>
      <c r="AV1911" s="19">
        <f t="shared" si="1002"/>
        <v>0</v>
      </c>
      <c r="AW1911" s="19">
        <f t="shared" si="1002"/>
        <v>0</v>
      </c>
      <c r="AX1911" s="19">
        <f t="shared" si="1002"/>
        <v>0</v>
      </c>
      <c r="AY1911" s="19">
        <f t="shared" si="1002"/>
        <v>0</v>
      </c>
      <c r="AZ1911" s="19">
        <f t="shared" si="1002"/>
        <v>0</v>
      </c>
      <c r="BA1911" s="19">
        <f t="shared" si="1002"/>
        <v>0</v>
      </c>
      <c r="BB1911" s="19">
        <f t="shared" si="1002"/>
        <v>0</v>
      </c>
      <c r="BC1911" s="19">
        <f t="shared" si="1002"/>
        <v>0</v>
      </c>
      <c r="BD1911" s="19">
        <f t="shared" si="1002"/>
        <v>0</v>
      </c>
      <c r="BE1911" s="19">
        <f t="shared" si="1002"/>
        <v>0</v>
      </c>
      <c r="BF1911" s="19">
        <f t="shared" si="1002"/>
        <v>0</v>
      </c>
      <c r="BG1911" s="19">
        <f t="shared" si="1002"/>
        <v>0</v>
      </c>
      <c r="BH1911" s="19">
        <f t="shared" si="1002"/>
        <v>0</v>
      </c>
      <c r="BI1911" s="19">
        <f t="shared" si="1002"/>
        <v>0</v>
      </c>
      <c r="BJ1911" s="19">
        <f t="shared" si="1002"/>
        <v>0</v>
      </c>
      <c r="BK1911" s="19">
        <f t="shared" si="1002"/>
        <v>0</v>
      </c>
      <c r="BL1911" s="19">
        <f t="shared" si="1002"/>
        <v>0</v>
      </c>
      <c r="BM1911" s="19">
        <f t="shared" si="1002"/>
        <v>0</v>
      </c>
      <c r="BN1911" s="19">
        <f t="shared" si="1002"/>
        <v>0</v>
      </c>
      <c r="BO1911" s="19">
        <f t="shared" si="1002"/>
        <v>0</v>
      </c>
    </row>
    <row r="1912" spans="1:67">
      <c r="A1912" t="s">
        <v>475</v>
      </c>
      <c r="B1912" s="6" t="s">
        <v>4</v>
      </c>
      <c r="C1912" t="str">
        <f t="shared" ref="C1912:C1914" si="1003">CONCATENATE(A1912," - ",B1912)</f>
        <v>W - Escalation</v>
      </c>
      <c r="J1912" s="25"/>
      <c r="L1912" s="19"/>
      <c r="M1912" s="19"/>
      <c r="N1912" s="19"/>
      <c r="O1912" s="19"/>
      <c r="P1912" s="19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</row>
    <row r="1913" spans="1:67">
      <c r="A1913" t="s">
        <v>475</v>
      </c>
      <c r="B1913" s="6" t="s">
        <v>3</v>
      </c>
      <c r="C1913" t="str">
        <f t="shared" si="1003"/>
        <v>W - AFUDC</v>
      </c>
      <c r="J1913" s="66">
        <f>SUM(L1913:BO1913)</f>
        <v>4196.0965217639623</v>
      </c>
      <c r="L1913" s="19">
        <f t="shared" ref="L1913:AQ1913" si="1004">+L482</f>
        <v>0</v>
      </c>
      <c r="M1913" s="19">
        <f t="shared" si="1004"/>
        <v>0</v>
      </c>
      <c r="N1913" s="19">
        <f t="shared" si="1004"/>
        <v>0</v>
      </c>
      <c r="O1913" s="19">
        <f t="shared" si="1004"/>
        <v>0</v>
      </c>
      <c r="P1913" s="19">
        <f t="shared" si="1004"/>
        <v>0</v>
      </c>
      <c r="Q1913" s="19">
        <f t="shared" si="1004"/>
        <v>0</v>
      </c>
      <c r="R1913" s="19">
        <f t="shared" si="1004"/>
        <v>0</v>
      </c>
      <c r="S1913" s="19">
        <f t="shared" si="1004"/>
        <v>0</v>
      </c>
      <c r="T1913" s="19">
        <f t="shared" si="1004"/>
        <v>0</v>
      </c>
      <c r="U1913" s="19">
        <f t="shared" si="1004"/>
        <v>0</v>
      </c>
      <c r="V1913" s="19">
        <f t="shared" si="1004"/>
        <v>0</v>
      </c>
      <c r="W1913" s="19">
        <f t="shared" si="1004"/>
        <v>0</v>
      </c>
      <c r="X1913" s="19">
        <f t="shared" si="1004"/>
        <v>0</v>
      </c>
      <c r="Y1913" s="19">
        <f t="shared" si="1004"/>
        <v>0</v>
      </c>
      <c r="Z1913" s="19">
        <f t="shared" si="1004"/>
        <v>0</v>
      </c>
      <c r="AA1913" s="19">
        <f t="shared" si="1004"/>
        <v>1026.9182082141081</v>
      </c>
      <c r="AB1913" s="19">
        <f t="shared" si="1004"/>
        <v>3169.1783135498545</v>
      </c>
      <c r="AC1913" s="19">
        <f t="shared" si="1004"/>
        <v>0</v>
      </c>
      <c r="AD1913" s="19">
        <f t="shared" si="1004"/>
        <v>0</v>
      </c>
      <c r="AE1913" s="19">
        <f t="shared" si="1004"/>
        <v>0</v>
      </c>
      <c r="AF1913" s="19">
        <f t="shared" si="1004"/>
        <v>0</v>
      </c>
      <c r="AG1913" s="19">
        <f t="shared" si="1004"/>
        <v>0</v>
      </c>
      <c r="AH1913" s="19">
        <f t="shared" si="1004"/>
        <v>0</v>
      </c>
      <c r="AI1913" s="19">
        <f t="shared" si="1004"/>
        <v>0</v>
      </c>
      <c r="AJ1913" s="19">
        <f t="shared" si="1004"/>
        <v>0</v>
      </c>
      <c r="AK1913" s="19">
        <f t="shared" si="1004"/>
        <v>0</v>
      </c>
      <c r="AL1913" s="19">
        <f t="shared" si="1004"/>
        <v>0</v>
      </c>
      <c r="AM1913" s="19">
        <f t="shared" si="1004"/>
        <v>0</v>
      </c>
      <c r="AN1913" s="19">
        <f t="shared" si="1004"/>
        <v>0</v>
      </c>
      <c r="AO1913" s="19">
        <f t="shared" si="1004"/>
        <v>0</v>
      </c>
      <c r="AP1913" s="19">
        <f t="shared" si="1004"/>
        <v>0</v>
      </c>
      <c r="AQ1913" s="19">
        <f t="shared" si="1004"/>
        <v>0</v>
      </c>
      <c r="AR1913" s="19">
        <f t="shared" ref="AR1913:BO1913" si="1005">+AR482</f>
        <v>0</v>
      </c>
      <c r="AS1913" s="19">
        <f t="shared" si="1005"/>
        <v>0</v>
      </c>
      <c r="AT1913" s="19">
        <f t="shared" si="1005"/>
        <v>0</v>
      </c>
      <c r="AU1913" s="19">
        <f t="shared" si="1005"/>
        <v>0</v>
      </c>
      <c r="AV1913" s="19">
        <f t="shared" si="1005"/>
        <v>0</v>
      </c>
      <c r="AW1913" s="19">
        <f t="shared" si="1005"/>
        <v>0</v>
      </c>
      <c r="AX1913" s="19">
        <f t="shared" si="1005"/>
        <v>0</v>
      </c>
      <c r="AY1913" s="19">
        <f t="shared" si="1005"/>
        <v>0</v>
      </c>
      <c r="AZ1913" s="19">
        <f t="shared" si="1005"/>
        <v>0</v>
      </c>
      <c r="BA1913" s="19">
        <f t="shared" si="1005"/>
        <v>0</v>
      </c>
      <c r="BB1913" s="19">
        <f t="shared" si="1005"/>
        <v>0</v>
      </c>
      <c r="BC1913" s="19">
        <f t="shared" si="1005"/>
        <v>0</v>
      </c>
      <c r="BD1913" s="19">
        <f t="shared" si="1005"/>
        <v>0</v>
      </c>
      <c r="BE1913" s="19">
        <f t="shared" si="1005"/>
        <v>0</v>
      </c>
      <c r="BF1913" s="19">
        <f t="shared" si="1005"/>
        <v>0</v>
      </c>
      <c r="BG1913" s="19">
        <f t="shared" si="1005"/>
        <v>0</v>
      </c>
      <c r="BH1913" s="19">
        <f t="shared" si="1005"/>
        <v>0</v>
      </c>
      <c r="BI1913" s="19">
        <f t="shared" si="1005"/>
        <v>0</v>
      </c>
      <c r="BJ1913" s="19">
        <f t="shared" si="1005"/>
        <v>0</v>
      </c>
      <c r="BK1913" s="19">
        <f t="shared" si="1005"/>
        <v>0</v>
      </c>
      <c r="BL1913" s="19">
        <f t="shared" si="1005"/>
        <v>0</v>
      </c>
      <c r="BM1913" s="19">
        <f t="shared" si="1005"/>
        <v>0</v>
      </c>
      <c r="BN1913" s="19">
        <f t="shared" si="1005"/>
        <v>0</v>
      </c>
      <c r="BO1913" s="19">
        <f t="shared" si="1005"/>
        <v>0</v>
      </c>
    </row>
    <row r="1914" spans="1:67">
      <c r="A1914" t="s">
        <v>475</v>
      </c>
      <c r="B1914" s="6" t="s">
        <v>17</v>
      </c>
      <c r="C1914" t="str">
        <f t="shared" si="1003"/>
        <v>W - Total</v>
      </c>
      <c r="I1914" s="19">
        <f>VLOOKUP($A1910,$A$22:$BO$1354,9,FALSE)</f>
        <v>104499.15215394476</v>
      </c>
      <c r="J1914" s="66">
        <f>SUM(J1911:J1913)</f>
        <v>104499.15215394476</v>
      </c>
    </row>
    <row r="1915" spans="1:67">
      <c r="A1915">
        <v>17</v>
      </c>
      <c r="B1915" s="158" t="str">
        <f>VLOOKUP($A1915,$A$22:$BO$1354,2,FALSE)</f>
        <v>50MW CT</v>
      </c>
    </row>
    <row r="1916" spans="1:67">
      <c r="A1916" t="s">
        <v>399</v>
      </c>
      <c r="B1916" s="6" t="s">
        <v>9</v>
      </c>
      <c r="C1916" t="str">
        <f>CONCATENATE(A1916," - ",B1916)</f>
        <v>CT - Base</v>
      </c>
      <c r="J1916" s="66">
        <f>SUM(L1916:BO1916)</f>
        <v>108454.7898743478</v>
      </c>
      <c r="L1916" s="19">
        <f t="shared" ref="L1916:AQ1916" si="1006">+L511</f>
        <v>0</v>
      </c>
      <c r="M1916" s="19">
        <f t="shared" si="1006"/>
        <v>0</v>
      </c>
      <c r="N1916" s="19">
        <f t="shared" si="1006"/>
        <v>0</v>
      </c>
      <c r="O1916" s="19">
        <f t="shared" si="1006"/>
        <v>0</v>
      </c>
      <c r="P1916" s="19">
        <f t="shared" si="1006"/>
        <v>0</v>
      </c>
      <c r="Q1916" s="19">
        <f t="shared" si="1006"/>
        <v>0</v>
      </c>
      <c r="R1916" s="19">
        <f t="shared" si="1006"/>
        <v>0</v>
      </c>
      <c r="S1916" s="19">
        <f t="shared" si="1006"/>
        <v>0</v>
      </c>
      <c r="T1916" s="19">
        <f t="shared" si="1006"/>
        <v>0</v>
      </c>
      <c r="U1916" s="19">
        <f t="shared" si="1006"/>
        <v>0</v>
      </c>
      <c r="V1916" s="19">
        <f t="shared" si="1006"/>
        <v>0</v>
      </c>
      <c r="W1916" s="19">
        <f t="shared" si="1006"/>
        <v>0</v>
      </c>
      <c r="X1916" s="19">
        <f t="shared" si="1006"/>
        <v>0</v>
      </c>
      <c r="Y1916" s="19">
        <f t="shared" si="1006"/>
        <v>0</v>
      </c>
      <c r="Z1916" s="19">
        <f t="shared" si="1006"/>
        <v>1090.6604318779121</v>
      </c>
      <c r="AA1916" s="19">
        <f t="shared" si="1006"/>
        <v>28483.760549619012</v>
      </c>
      <c r="AB1916" s="19">
        <f t="shared" si="1006"/>
        <v>78880.368892850878</v>
      </c>
      <c r="AC1916" s="19">
        <f t="shared" si="1006"/>
        <v>0</v>
      </c>
      <c r="AD1916" s="19">
        <f t="shared" si="1006"/>
        <v>0</v>
      </c>
      <c r="AE1916" s="19">
        <f t="shared" si="1006"/>
        <v>0</v>
      </c>
      <c r="AF1916" s="19">
        <f t="shared" si="1006"/>
        <v>0</v>
      </c>
      <c r="AG1916" s="19">
        <f t="shared" si="1006"/>
        <v>0</v>
      </c>
      <c r="AH1916" s="19">
        <f t="shared" si="1006"/>
        <v>0</v>
      </c>
      <c r="AI1916" s="19">
        <f t="shared" si="1006"/>
        <v>0</v>
      </c>
      <c r="AJ1916" s="19">
        <f t="shared" si="1006"/>
        <v>0</v>
      </c>
      <c r="AK1916" s="19">
        <f t="shared" si="1006"/>
        <v>0</v>
      </c>
      <c r="AL1916" s="19">
        <f t="shared" si="1006"/>
        <v>0</v>
      </c>
      <c r="AM1916" s="19">
        <f t="shared" si="1006"/>
        <v>0</v>
      </c>
      <c r="AN1916" s="19">
        <f t="shared" si="1006"/>
        <v>0</v>
      </c>
      <c r="AO1916" s="19">
        <f t="shared" si="1006"/>
        <v>0</v>
      </c>
      <c r="AP1916" s="19">
        <f t="shared" si="1006"/>
        <v>0</v>
      </c>
      <c r="AQ1916" s="19">
        <f t="shared" si="1006"/>
        <v>0</v>
      </c>
      <c r="AR1916" s="19">
        <f t="shared" ref="AR1916:BO1916" si="1007">+AR511</f>
        <v>0</v>
      </c>
      <c r="AS1916" s="19">
        <f t="shared" si="1007"/>
        <v>0</v>
      </c>
      <c r="AT1916" s="19">
        <f t="shared" si="1007"/>
        <v>0</v>
      </c>
      <c r="AU1916" s="19">
        <f t="shared" si="1007"/>
        <v>0</v>
      </c>
      <c r="AV1916" s="19">
        <f t="shared" si="1007"/>
        <v>0</v>
      </c>
      <c r="AW1916" s="19">
        <f t="shared" si="1007"/>
        <v>0</v>
      </c>
      <c r="AX1916" s="19">
        <f t="shared" si="1007"/>
        <v>0</v>
      </c>
      <c r="AY1916" s="19">
        <f t="shared" si="1007"/>
        <v>0</v>
      </c>
      <c r="AZ1916" s="19">
        <f t="shared" si="1007"/>
        <v>0</v>
      </c>
      <c r="BA1916" s="19">
        <f t="shared" si="1007"/>
        <v>0</v>
      </c>
      <c r="BB1916" s="19">
        <f t="shared" si="1007"/>
        <v>0</v>
      </c>
      <c r="BC1916" s="19">
        <f t="shared" si="1007"/>
        <v>0</v>
      </c>
      <c r="BD1916" s="19">
        <f t="shared" si="1007"/>
        <v>0</v>
      </c>
      <c r="BE1916" s="19">
        <f t="shared" si="1007"/>
        <v>0</v>
      </c>
      <c r="BF1916" s="19">
        <f t="shared" si="1007"/>
        <v>0</v>
      </c>
      <c r="BG1916" s="19">
        <f t="shared" si="1007"/>
        <v>0</v>
      </c>
      <c r="BH1916" s="19">
        <f t="shared" si="1007"/>
        <v>0</v>
      </c>
      <c r="BI1916" s="19">
        <f t="shared" si="1007"/>
        <v>0</v>
      </c>
      <c r="BJ1916" s="19">
        <f t="shared" si="1007"/>
        <v>0</v>
      </c>
      <c r="BK1916" s="19">
        <f t="shared" si="1007"/>
        <v>0</v>
      </c>
      <c r="BL1916" s="19">
        <f t="shared" si="1007"/>
        <v>0</v>
      </c>
      <c r="BM1916" s="19">
        <f t="shared" si="1007"/>
        <v>0</v>
      </c>
      <c r="BN1916" s="19">
        <f t="shared" si="1007"/>
        <v>0</v>
      </c>
      <c r="BO1916" s="19">
        <f t="shared" si="1007"/>
        <v>0</v>
      </c>
    </row>
    <row r="1917" spans="1:67">
      <c r="A1917" t="s">
        <v>399</v>
      </c>
      <c r="B1917" s="6" t="s">
        <v>4</v>
      </c>
      <c r="C1917" t="str">
        <f t="shared" ref="C1917:C1919" si="1008">CONCATENATE(A1917," - ",B1917)</f>
        <v>CT - Escalation</v>
      </c>
      <c r="J1917" s="25"/>
      <c r="L1917" s="19"/>
      <c r="M1917" s="19"/>
      <c r="N1917" s="19"/>
      <c r="O1917" s="19"/>
      <c r="P1917" s="19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</row>
    <row r="1918" spans="1:67">
      <c r="A1918" t="s">
        <v>399</v>
      </c>
      <c r="B1918" s="6" t="s">
        <v>3</v>
      </c>
      <c r="C1918" t="str">
        <f t="shared" si="1008"/>
        <v>CT - AFUDC</v>
      </c>
      <c r="J1918" s="66">
        <f>SUM(L1918:BO1918)</f>
        <v>4995.8632818960396</v>
      </c>
      <c r="L1918" s="19">
        <f t="shared" ref="L1918:AQ1918" si="1009">+L512</f>
        <v>0</v>
      </c>
      <c r="M1918" s="19">
        <f t="shared" si="1009"/>
        <v>0</v>
      </c>
      <c r="N1918" s="19">
        <f t="shared" si="1009"/>
        <v>0</v>
      </c>
      <c r="O1918" s="19">
        <f t="shared" si="1009"/>
        <v>0</v>
      </c>
      <c r="P1918" s="19">
        <f t="shared" si="1009"/>
        <v>0</v>
      </c>
      <c r="Q1918" s="19">
        <f t="shared" si="1009"/>
        <v>0</v>
      </c>
      <c r="R1918" s="19">
        <f t="shared" si="1009"/>
        <v>0</v>
      </c>
      <c r="S1918" s="19">
        <f t="shared" si="1009"/>
        <v>0</v>
      </c>
      <c r="T1918" s="19">
        <f t="shared" si="1009"/>
        <v>0</v>
      </c>
      <c r="U1918" s="19">
        <f t="shared" si="1009"/>
        <v>0</v>
      </c>
      <c r="V1918" s="19">
        <f t="shared" si="1009"/>
        <v>0</v>
      </c>
      <c r="W1918" s="19">
        <f t="shared" si="1009"/>
        <v>0</v>
      </c>
      <c r="X1918" s="19">
        <f t="shared" si="1009"/>
        <v>0</v>
      </c>
      <c r="Y1918" s="19">
        <f t="shared" si="1009"/>
        <v>0</v>
      </c>
      <c r="Z1918" s="19">
        <f t="shared" si="1009"/>
        <v>25.562353872138566</v>
      </c>
      <c r="AA1918" s="19">
        <f t="shared" si="1009"/>
        <v>959.88144128497231</v>
      </c>
      <c r="AB1918" s="19">
        <f t="shared" si="1009"/>
        <v>4010.4194867389283</v>
      </c>
      <c r="AC1918" s="19">
        <f t="shared" si="1009"/>
        <v>0</v>
      </c>
      <c r="AD1918" s="19">
        <f t="shared" si="1009"/>
        <v>0</v>
      </c>
      <c r="AE1918" s="19">
        <f t="shared" si="1009"/>
        <v>0</v>
      </c>
      <c r="AF1918" s="19">
        <f t="shared" si="1009"/>
        <v>0</v>
      </c>
      <c r="AG1918" s="19">
        <f t="shared" si="1009"/>
        <v>0</v>
      </c>
      <c r="AH1918" s="19">
        <f t="shared" si="1009"/>
        <v>0</v>
      </c>
      <c r="AI1918" s="19">
        <f t="shared" si="1009"/>
        <v>0</v>
      </c>
      <c r="AJ1918" s="19">
        <f t="shared" si="1009"/>
        <v>0</v>
      </c>
      <c r="AK1918" s="19">
        <f t="shared" si="1009"/>
        <v>0</v>
      </c>
      <c r="AL1918" s="19">
        <f t="shared" si="1009"/>
        <v>0</v>
      </c>
      <c r="AM1918" s="19">
        <f t="shared" si="1009"/>
        <v>0</v>
      </c>
      <c r="AN1918" s="19">
        <f t="shared" si="1009"/>
        <v>0</v>
      </c>
      <c r="AO1918" s="19">
        <f t="shared" si="1009"/>
        <v>0</v>
      </c>
      <c r="AP1918" s="19">
        <f t="shared" si="1009"/>
        <v>0</v>
      </c>
      <c r="AQ1918" s="19">
        <f t="shared" si="1009"/>
        <v>0</v>
      </c>
      <c r="AR1918" s="19">
        <f t="shared" ref="AR1918:BO1918" si="1010">+AR512</f>
        <v>0</v>
      </c>
      <c r="AS1918" s="19">
        <f t="shared" si="1010"/>
        <v>0</v>
      </c>
      <c r="AT1918" s="19">
        <f t="shared" si="1010"/>
        <v>0</v>
      </c>
      <c r="AU1918" s="19">
        <f t="shared" si="1010"/>
        <v>0</v>
      </c>
      <c r="AV1918" s="19">
        <f t="shared" si="1010"/>
        <v>0</v>
      </c>
      <c r="AW1918" s="19">
        <f t="shared" si="1010"/>
        <v>0</v>
      </c>
      <c r="AX1918" s="19">
        <f t="shared" si="1010"/>
        <v>0</v>
      </c>
      <c r="AY1918" s="19">
        <f t="shared" si="1010"/>
        <v>0</v>
      </c>
      <c r="AZ1918" s="19">
        <f t="shared" si="1010"/>
        <v>0</v>
      </c>
      <c r="BA1918" s="19">
        <f t="shared" si="1010"/>
        <v>0</v>
      </c>
      <c r="BB1918" s="19">
        <f t="shared" si="1010"/>
        <v>0</v>
      </c>
      <c r="BC1918" s="19">
        <f t="shared" si="1010"/>
        <v>0</v>
      </c>
      <c r="BD1918" s="19">
        <f t="shared" si="1010"/>
        <v>0</v>
      </c>
      <c r="BE1918" s="19">
        <f t="shared" si="1010"/>
        <v>0</v>
      </c>
      <c r="BF1918" s="19">
        <f t="shared" si="1010"/>
        <v>0</v>
      </c>
      <c r="BG1918" s="19">
        <f t="shared" si="1010"/>
        <v>0</v>
      </c>
      <c r="BH1918" s="19">
        <f t="shared" si="1010"/>
        <v>0</v>
      </c>
      <c r="BI1918" s="19">
        <f t="shared" si="1010"/>
        <v>0</v>
      </c>
      <c r="BJ1918" s="19">
        <f t="shared" si="1010"/>
        <v>0</v>
      </c>
      <c r="BK1918" s="19">
        <f t="shared" si="1010"/>
        <v>0</v>
      </c>
      <c r="BL1918" s="19">
        <f t="shared" si="1010"/>
        <v>0</v>
      </c>
      <c r="BM1918" s="19">
        <f t="shared" si="1010"/>
        <v>0</v>
      </c>
      <c r="BN1918" s="19">
        <f t="shared" si="1010"/>
        <v>0</v>
      </c>
      <c r="BO1918" s="19">
        <f t="shared" si="1010"/>
        <v>0</v>
      </c>
    </row>
    <row r="1919" spans="1:67">
      <c r="A1919" t="s">
        <v>399</v>
      </c>
      <c r="B1919" s="6" t="s">
        <v>17</v>
      </c>
      <c r="C1919" t="str">
        <f t="shared" si="1008"/>
        <v>CT - Total</v>
      </c>
      <c r="I1919" s="19">
        <f>VLOOKUP($A1915,$A$22:$BO$1354,9,FALSE)</f>
        <v>113450.65315624385</v>
      </c>
      <c r="J1919" s="66">
        <f>SUM(J1916:J1918)</f>
        <v>113450.65315624385</v>
      </c>
    </row>
    <row r="1920" spans="1:67">
      <c r="A1920">
        <v>18</v>
      </c>
      <c r="B1920" s="158" t="str">
        <f>VLOOKUP($A1920,$A$22:$BO$1354,2,FALSE)</f>
        <v>50MW CT</v>
      </c>
    </row>
    <row r="1921" spans="1:67">
      <c r="A1921" t="s">
        <v>399</v>
      </c>
      <c r="B1921" s="6" t="s">
        <v>9</v>
      </c>
      <c r="C1921" t="str">
        <f>CONCATENATE(A1921," - ",B1921)</f>
        <v>CT - Base</v>
      </c>
      <c r="J1921" s="66">
        <f>SUM(L1921:BO1921)</f>
        <v>111220.38701614368</v>
      </c>
      <c r="L1921" s="19">
        <f t="shared" ref="L1921:AQ1921" si="1011">+L541</f>
        <v>0</v>
      </c>
      <c r="M1921" s="19">
        <f t="shared" si="1011"/>
        <v>0</v>
      </c>
      <c r="N1921" s="19">
        <f t="shared" si="1011"/>
        <v>0</v>
      </c>
      <c r="O1921" s="19">
        <f t="shared" si="1011"/>
        <v>0</v>
      </c>
      <c r="P1921" s="19">
        <f t="shared" si="1011"/>
        <v>0</v>
      </c>
      <c r="Q1921" s="19">
        <f t="shared" si="1011"/>
        <v>0</v>
      </c>
      <c r="R1921" s="19">
        <f t="shared" si="1011"/>
        <v>0</v>
      </c>
      <c r="S1921" s="19">
        <f t="shared" si="1011"/>
        <v>0</v>
      </c>
      <c r="T1921" s="19">
        <f t="shared" si="1011"/>
        <v>0</v>
      </c>
      <c r="U1921" s="19">
        <f t="shared" si="1011"/>
        <v>0</v>
      </c>
      <c r="V1921" s="19">
        <f t="shared" si="1011"/>
        <v>0</v>
      </c>
      <c r="W1921" s="19">
        <f t="shared" si="1011"/>
        <v>0</v>
      </c>
      <c r="X1921" s="19">
        <f t="shared" si="1011"/>
        <v>0</v>
      </c>
      <c r="Y1921" s="19">
        <f t="shared" si="1011"/>
        <v>0</v>
      </c>
      <c r="Z1921" s="19">
        <f t="shared" si="1011"/>
        <v>0</v>
      </c>
      <c r="AA1921" s="19">
        <f t="shared" si="1011"/>
        <v>1118.4722728907989</v>
      </c>
      <c r="AB1921" s="19">
        <f t="shared" si="1011"/>
        <v>29210.096443634302</v>
      </c>
      <c r="AC1921" s="19">
        <f t="shared" si="1011"/>
        <v>80891.818299618579</v>
      </c>
      <c r="AD1921" s="19">
        <f t="shared" si="1011"/>
        <v>0</v>
      </c>
      <c r="AE1921" s="19">
        <f t="shared" si="1011"/>
        <v>0</v>
      </c>
      <c r="AF1921" s="19">
        <f t="shared" si="1011"/>
        <v>0</v>
      </c>
      <c r="AG1921" s="19">
        <f t="shared" si="1011"/>
        <v>0</v>
      </c>
      <c r="AH1921" s="19">
        <f t="shared" si="1011"/>
        <v>0</v>
      </c>
      <c r="AI1921" s="19">
        <f t="shared" si="1011"/>
        <v>0</v>
      </c>
      <c r="AJ1921" s="19">
        <f t="shared" si="1011"/>
        <v>0</v>
      </c>
      <c r="AK1921" s="19">
        <f t="shared" si="1011"/>
        <v>0</v>
      </c>
      <c r="AL1921" s="19">
        <f t="shared" si="1011"/>
        <v>0</v>
      </c>
      <c r="AM1921" s="19">
        <f t="shared" si="1011"/>
        <v>0</v>
      </c>
      <c r="AN1921" s="19">
        <f t="shared" si="1011"/>
        <v>0</v>
      </c>
      <c r="AO1921" s="19">
        <f t="shared" si="1011"/>
        <v>0</v>
      </c>
      <c r="AP1921" s="19">
        <f t="shared" si="1011"/>
        <v>0</v>
      </c>
      <c r="AQ1921" s="19">
        <f t="shared" si="1011"/>
        <v>0</v>
      </c>
      <c r="AR1921" s="19">
        <f t="shared" ref="AR1921:BO1921" si="1012">+AR541</f>
        <v>0</v>
      </c>
      <c r="AS1921" s="19">
        <f t="shared" si="1012"/>
        <v>0</v>
      </c>
      <c r="AT1921" s="19">
        <f t="shared" si="1012"/>
        <v>0</v>
      </c>
      <c r="AU1921" s="19">
        <f t="shared" si="1012"/>
        <v>0</v>
      </c>
      <c r="AV1921" s="19">
        <f t="shared" si="1012"/>
        <v>0</v>
      </c>
      <c r="AW1921" s="19">
        <f t="shared" si="1012"/>
        <v>0</v>
      </c>
      <c r="AX1921" s="19">
        <f t="shared" si="1012"/>
        <v>0</v>
      </c>
      <c r="AY1921" s="19">
        <f t="shared" si="1012"/>
        <v>0</v>
      </c>
      <c r="AZ1921" s="19">
        <f t="shared" si="1012"/>
        <v>0</v>
      </c>
      <c r="BA1921" s="19">
        <f t="shared" si="1012"/>
        <v>0</v>
      </c>
      <c r="BB1921" s="19">
        <f t="shared" si="1012"/>
        <v>0</v>
      </c>
      <c r="BC1921" s="19">
        <f t="shared" si="1012"/>
        <v>0</v>
      </c>
      <c r="BD1921" s="19">
        <f t="shared" si="1012"/>
        <v>0</v>
      </c>
      <c r="BE1921" s="19">
        <f t="shared" si="1012"/>
        <v>0</v>
      </c>
      <c r="BF1921" s="19">
        <f t="shared" si="1012"/>
        <v>0</v>
      </c>
      <c r="BG1921" s="19">
        <f t="shared" si="1012"/>
        <v>0</v>
      </c>
      <c r="BH1921" s="19">
        <f t="shared" si="1012"/>
        <v>0</v>
      </c>
      <c r="BI1921" s="19">
        <f t="shared" si="1012"/>
        <v>0</v>
      </c>
      <c r="BJ1921" s="19">
        <f t="shared" si="1012"/>
        <v>0</v>
      </c>
      <c r="BK1921" s="19">
        <f t="shared" si="1012"/>
        <v>0</v>
      </c>
      <c r="BL1921" s="19">
        <f t="shared" si="1012"/>
        <v>0</v>
      </c>
      <c r="BM1921" s="19">
        <f t="shared" si="1012"/>
        <v>0</v>
      </c>
      <c r="BN1921" s="19">
        <f t="shared" si="1012"/>
        <v>0</v>
      </c>
      <c r="BO1921" s="19">
        <f t="shared" si="1012"/>
        <v>0</v>
      </c>
    </row>
    <row r="1922" spans="1:67">
      <c r="A1922" t="s">
        <v>399</v>
      </c>
      <c r="B1922" s="6" t="s">
        <v>4</v>
      </c>
      <c r="C1922" t="str">
        <f t="shared" ref="C1922:C1924" si="1013">CONCATENATE(A1922," - ",B1922)</f>
        <v>CT - Escalation</v>
      </c>
      <c r="J1922" s="25"/>
      <c r="L1922" s="19"/>
      <c r="M1922" s="19"/>
      <c r="N1922" s="19"/>
      <c r="O1922" s="19"/>
      <c r="P1922" s="19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</row>
    <row r="1923" spans="1:67">
      <c r="A1923" t="s">
        <v>399</v>
      </c>
      <c r="B1923" s="6" t="s">
        <v>3</v>
      </c>
      <c r="C1923" t="str">
        <f t="shared" si="1013"/>
        <v>CT - AFUDC</v>
      </c>
      <c r="J1923" s="66">
        <f>SUM(L1923:BO1923)</f>
        <v>5123.257795584389</v>
      </c>
      <c r="L1923" s="19">
        <f t="shared" ref="L1923:AQ1923" si="1014">+L542</f>
        <v>0</v>
      </c>
      <c r="M1923" s="19">
        <f t="shared" si="1014"/>
        <v>0</v>
      </c>
      <c r="N1923" s="19">
        <f t="shared" si="1014"/>
        <v>0</v>
      </c>
      <c r="O1923" s="19">
        <f t="shared" si="1014"/>
        <v>0</v>
      </c>
      <c r="P1923" s="19">
        <f t="shared" si="1014"/>
        <v>0</v>
      </c>
      <c r="Q1923" s="19">
        <f t="shared" si="1014"/>
        <v>0</v>
      </c>
      <c r="R1923" s="19">
        <f t="shared" si="1014"/>
        <v>0</v>
      </c>
      <c r="S1923" s="19">
        <f t="shared" si="1014"/>
        <v>0</v>
      </c>
      <c r="T1923" s="19">
        <f t="shared" si="1014"/>
        <v>0</v>
      </c>
      <c r="U1923" s="19">
        <f t="shared" si="1014"/>
        <v>0</v>
      </c>
      <c r="V1923" s="19">
        <f t="shared" si="1014"/>
        <v>0</v>
      </c>
      <c r="W1923" s="19">
        <f t="shared" si="1014"/>
        <v>0</v>
      </c>
      <c r="X1923" s="19">
        <f t="shared" si="1014"/>
        <v>0</v>
      </c>
      <c r="Y1923" s="19">
        <f t="shared" si="1014"/>
        <v>0</v>
      </c>
      <c r="Z1923" s="19">
        <f t="shared" si="1014"/>
        <v>0</v>
      </c>
      <c r="AA1923" s="19">
        <f t="shared" si="1014"/>
        <v>26.214193895878097</v>
      </c>
      <c r="AB1923" s="19">
        <f t="shared" si="1014"/>
        <v>984.35841803773928</v>
      </c>
      <c r="AC1923" s="19">
        <f t="shared" si="1014"/>
        <v>4112.6851836507713</v>
      </c>
      <c r="AD1923" s="19">
        <f t="shared" si="1014"/>
        <v>0</v>
      </c>
      <c r="AE1923" s="19">
        <f t="shared" si="1014"/>
        <v>0</v>
      </c>
      <c r="AF1923" s="19">
        <f t="shared" si="1014"/>
        <v>0</v>
      </c>
      <c r="AG1923" s="19">
        <f t="shared" si="1014"/>
        <v>0</v>
      </c>
      <c r="AH1923" s="19">
        <f t="shared" si="1014"/>
        <v>0</v>
      </c>
      <c r="AI1923" s="19">
        <f t="shared" si="1014"/>
        <v>0</v>
      </c>
      <c r="AJ1923" s="19">
        <f t="shared" si="1014"/>
        <v>0</v>
      </c>
      <c r="AK1923" s="19">
        <f t="shared" si="1014"/>
        <v>0</v>
      </c>
      <c r="AL1923" s="19">
        <f t="shared" si="1014"/>
        <v>0</v>
      </c>
      <c r="AM1923" s="19">
        <f t="shared" si="1014"/>
        <v>0</v>
      </c>
      <c r="AN1923" s="19">
        <f t="shared" si="1014"/>
        <v>0</v>
      </c>
      <c r="AO1923" s="19">
        <f t="shared" si="1014"/>
        <v>0</v>
      </c>
      <c r="AP1923" s="19">
        <f t="shared" si="1014"/>
        <v>0</v>
      </c>
      <c r="AQ1923" s="19">
        <f t="shared" si="1014"/>
        <v>0</v>
      </c>
      <c r="AR1923" s="19">
        <f t="shared" ref="AR1923:BO1923" si="1015">+AR542</f>
        <v>0</v>
      </c>
      <c r="AS1923" s="19">
        <f t="shared" si="1015"/>
        <v>0</v>
      </c>
      <c r="AT1923" s="19">
        <f t="shared" si="1015"/>
        <v>0</v>
      </c>
      <c r="AU1923" s="19">
        <f t="shared" si="1015"/>
        <v>0</v>
      </c>
      <c r="AV1923" s="19">
        <f t="shared" si="1015"/>
        <v>0</v>
      </c>
      <c r="AW1923" s="19">
        <f t="shared" si="1015"/>
        <v>0</v>
      </c>
      <c r="AX1923" s="19">
        <f t="shared" si="1015"/>
        <v>0</v>
      </c>
      <c r="AY1923" s="19">
        <f t="shared" si="1015"/>
        <v>0</v>
      </c>
      <c r="AZ1923" s="19">
        <f t="shared" si="1015"/>
        <v>0</v>
      </c>
      <c r="BA1923" s="19">
        <f t="shared" si="1015"/>
        <v>0</v>
      </c>
      <c r="BB1923" s="19">
        <f t="shared" si="1015"/>
        <v>0</v>
      </c>
      <c r="BC1923" s="19">
        <f t="shared" si="1015"/>
        <v>0</v>
      </c>
      <c r="BD1923" s="19">
        <f t="shared" si="1015"/>
        <v>0</v>
      </c>
      <c r="BE1923" s="19">
        <f t="shared" si="1015"/>
        <v>0</v>
      </c>
      <c r="BF1923" s="19">
        <f t="shared" si="1015"/>
        <v>0</v>
      </c>
      <c r="BG1923" s="19">
        <f t="shared" si="1015"/>
        <v>0</v>
      </c>
      <c r="BH1923" s="19">
        <f t="shared" si="1015"/>
        <v>0</v>
      </c>
      <c r="BI1923" s="19">
        <f t="shared" si="1015"/>
        <v>0</v>
      </c>
      <c r="BJ1923" s="19">
        <f t="shared" si="1015"/>
        <v>0</v>
      </c>
      <c r="BK1923" s="19">
        <f t="shared" si="1015"/>
        <v>0</v>
      </c>
      <c r="BL1923" s="19">
        <f t="shared" si="1015"/>
        <v>0</v>
      </c>
      <c r="BM1923" s="19">
        <f t="shared" si="1015"/>
        <v>0</v>
      </c>
      <c r="BN1923" s="19">
        <f t="shared" si="1015"/>
        <v>0</v>
      </c>
      <c r="BO1923" s="19">
        <f t="shared" si="1015"/>
        <v>0</v>
      </c>
    </row>
    <row r="1924" spans="1:67">
      <c r="A1924" t="s">
        <v>399</v>
      </c>
      <c r="B1924" s="6" t="s">
        <v>17</v>
      </c>
      <c r="C1924" t="str">
        <f t="shared" si="1013"/>
        <v>CT - Total</v>
      </c>
      <c r="I1924" s="19">
        <f>VLOOKUP($A1920,$A$22:$BO$1354,9,FALSE)</f>
        <v>116343.64481172807</v>
      </c>
      <c r="J1924" s="66">
        <f>SUM(J1921:J1923)</f>
        <v>116343.64481172807</v>
      </c>
    </row>
    <row r="1925" spans="1:67">
      <c r="A1925">
        <v>19</v>
      </c>
      <c r="B1925" s="158" t="str">
        <f>VLOOKUP($A1925,$A$22:$BO$1354,2,FALSE)</f>
        <v>Wind 25MWx2</v>
      </c>
    </row>
    <row r="1926" spans="1:67">
      <c r="A1926" t="s">
        <v>475</v>
      </c>
      <c r="B1926" s="6" t="s">
        <v>9</v>
      </c>
      <c r="C1926" t="str">
        <f>CONCATENATE(A1926," - ",B1926)</f>
        <v>W - Base</v>
      </c>
      <c r="J1926" s="66">
        <f>SUM(L1926:BO1926)</f>
        <v>195529.40492993494</v>
      </c>
      <c r="L1926" s="19">
        <f t="shared" ref="L1926:AQ1926" si="1016">+L571</f>
        <v>0</v>
      </c>
      <c r="M1926" s="19">
        <f t="shared" si="1016"/>
        <v>0</v>
      </c>
      <c r="N1926" s="19">
        <f t="shared" si="1016"/>
        <v>0</v>
      </c>
      <c r="O1926" s="19">
        <f t="shared" si="1016"/>
        <v>0</v>
      </c>
      <c r="P1926" s="19">
        <f t="shared" si="1016"/>
        <v>0</v>
      </c>
      <c r="Q1926" s="19">
        <f t="shared" si="1016"/>
        <v>0</v>
      </c>
      <c r="R1926" s="19">
        <f t="shared" si="1016"/>
        <v>0</v>
      </c>
      <c r="S1926" s="19">
        <f t="shared" si="1016"/>
        <v>0</v>
      </c>
      <c r="T1926" s="19">
        <f t="shared" si="1016"/>
        <v>0</v>
      </c>
      <c r="U1926" s="19">
        <f t="shared" si="1016"/>
        <v>0</v>
      </c>
      <c r="V1926" s="19">
        <f t="shared" si="1016"/>
        <v>0</v>
      </c>
      <c r="W1926" s="19">
        <f t="shared" si="1016"/>
        <v>0</v>
      </c>
      <c r="X1926" s="19">
        <f t="shared" si="1016"/>
        <v>0</v>
      </c>
      <c r="Y1926" s="19">
        <f t="shared" si="1016"/>
        <v>0</v>
      </c>
      <c r="Z1926" s="19">
        <f t="shared" si="1016"/>
        <v>0</v>
      </c>
      <c r="AA1926" s="19">
        <f t="shared" si="1016"/>
        <v>0</v>
      </c>
      <c r="AB1926" s="19">
        <f t="shared" si="1016"/>
        <v>0</v>
      </c>
      <c r="AC1926" s="19">
        <f t="shared" si="1016"/>
        <v>64059.52995893317</v>
      </c>
      <c r="AD1926" s="19">
        <f t="shared" si="1016"/>
        <v>131469.87497100176</v>
      </c>
      <c r="AE1926" s="19">
        <f t="shared" si="1016"/>
        <v>0</v>
      </c>
      <c r="AF1926" s="19">
        <f t="shared" si="1016"/>
        <v>0</v>
      </c>
      <c r="AG1926" s="19">
        <f t="shared" si="1016"/>
        <v>0</v>
      </c>
      <c r="AH1926" s="19">
        <f t="shared" si="1016"/>
        <v>0</v>
      </c>
      <c r="AI1926" s="19">
        <f t="shared" si="1016"/>
        <v>0</v>
      </c>
      <c r="AJ1926" s="19">
        <f t="shared" si="1016"/>
        <v>0</v>
      </c>
      <c r="AK1926" s="19">
        <f t="shared" si="1016"/>
        <v>0</v>
      </c>
      <c r="AL1926" s="19">
        <f t="shared" si="1016"/>
        <v>0</v>
      </c>
      <c r="AM1926" s="19">
        <f t="shared" si="1016"/>
        <v>0</v>
      </c>
      <c r="AN1926" s="19">
        <f t="shared" si="1016"/>
        <v>0</v>
      </c>
      <c r="AO1926" s="19">
        <f t="shared" si="1016"/>
        <v>0</v>
      </c>
      <c r="AP1926" s="19">
        <f t="shared" si="1016"/>
        <v>0</v>
      </c>
      <c r="AQ1926" s="19">
        <f t="shared" si="1016"/>
        <v>0</v>
      </c>
      <c r="AR1926" s="19">
        <f t="shared" ref="AR1926:BO1926" si="1017">+AR571</f>
        <v>0</v>
      </c>
      <c r="AS1926" s="19">
        <f t="shared" si="1017"/>
        <v>0</v>
      </c>
      <c r="AT1926" s="19">
        <f t="shared" si="1017"/>
        <v>0</v>
      </c>
      <c r="AU1926" s="19">
        <f t="shared" si="1017"/>
        <v>0</v>
      </c>
      <c r="AV1926" s="19">
        <f t="shared" si="1017"/>
        <v>0</v>
      </c>
      <c r="AW1926" s="19">
        <f t="shared" si="1017"/>
        <v>0</v>
      </c>
      <c r="AX1926" s="19">
        <f t="shared" si="1017"/>
        <v>0</v>
      </c>
      <c r="AY1926" s="19">
        <f t="shared" si="1017"/>
        <v>0</v>
      </c>
      <c r="AZ1926" s="19">
        <f t="shared" si="1017"/>
        <v>0</v>
      </c>
      <c r="BA1926" s="19">
        <f t="shared" si="1017"/>
        <v>0</v>
      </c>
      <c r="BB1926" s="19">
        <f t="shared" si="1017"/>
        <v>0</v>
      </c>
      <c r="BC1926" s="19">
        <f t="shared" si="1017"/>
        <v>0</v>
      </c>
      <c r="BD1926" s="19">
        <f t="shared" si="1017"/>
        <v>0</v>
      </c>
      <c r="BE1926" s="19">
        <f t="shared" si="1017"/>
        <v>0</v>
      </c>
      <c r="BF1926" s="19">
        <f t="shared" si="1017"/>
        <v>0</v>
      </c>
      <c r="BG1926" s="19">
        <f t="shared" si="1017"/>
        <v>0</v>
      </c>
      <c r="BH1926" s="19">
        <f t="shared" si="1017"/>
        <v>0</v>
      </c>
      <c r="BI1926" s="19">
        <f t="shared" si="1017"/>
        <v>0</v>
      </c>
      <c r="BJ1926" s="19">
        <f t="shared" si="1017"/>
        <v>0</v>
      </c>
      <c r="BK1926" s="19">
        <f t="shared" si="1017"/>
        <v>0</v>
      </c>
      <c r="BL1926" s="19">
        <f t="shared" si="1017"/>
        <v>0</v>
      </c>
      <c r="BM1926" s="19">
        <f t="shared" si="1017"/>
        <v>0</v>
      </c>
      <c r="BN1926" s="19">
        <f t="shared" si="1017"/>
        <v>0</v>
      </c>
      <c r="BO1926" s="19">
        <f t="shared" si="1017"/>
        <v>0</v>
      </c>
    </row>
    <row r="1927" spans="1:67">
      <c r="A1927" t="s">
        <v>475</v>
      </c>
      <c r="B1927" s="6" t="s">
        <v>4</v>
      </c>
      <c r="C1927" t="str">
        <f t="shared" ref="C1927:C1929" si="1018">CONCATENATE(A1927," - ",B1927)</f>
        <v>W - Escalation</v>
      </c>
      <c r="J1927" s="25"/>
      <c r="L1927" s="19"/>
      <c r="M1927" s="19"/>
      <c r="N1927" s="19"/>
      <c r="O1927" s="19"/>
      <c r="P1927" s="19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19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</row>
    <row r="1928" spans="1:67">
      <c r="A1928" t="s">
        <v>475</v>
      </c>
      <c r="B1928" s="6" t="s">
        <v>3</v>
      </c>
      <c r="C1928" t="str">
        <f t="shared" si="1018"/>
        <v>W - AFUDC</v>
      </c>
      <c r="J1928" s="66">
        <f>SUM(L1928:BO1928)</f>
        <v>8179.8131747627885</v>
      </c>
      <c r="L1928" s="19">
        <f t="shared" ref="L1928:AQ1928" si="1019">+L572</f>
        <v>0</v>
      </c>
      <c r="M1928" s="19">
        <f t="shared" si="1019"/>
        <v>0</v>
      </c>
      <c r="N1928" s="19">
        <f t="shared" si="1019"/>
        <v>0</v>
      </c>
      <c r="O1928" s="19">
        <f t="shared" si="1019"/>
        <v>0</v>
      </c>
      <c r="P1928" s="19">
        <f t="shared" si="1019"/>
        <v>0</v>
      </c>
      <c r="Q1928" s="19">
        <f t="shared" si="1019"/>
        <v>0</v>
      </c>
      <c r="R1928" s="19">
        <f t="shared" si="1019"/>
        <v>0</v>
      </c>
      <c r="S1928" s="19">
        <f t="shared" si="1019"/>
        <v>0</v>
      </c>
      <c r="T1928" s="19">
        <f t="shared" si="1019"/>
        <v>0</v>
      </c>
      <c r="U1928" s="19">
        <f t="shared" si="1019"/>
        <v>0</v>
      </c>
      <c r="V1928" s="19">
        <f t="shared" si="1019"/>
        <v>0</v>
      </c>
      <c r="W1928" s="19">
        <f t="shared" si="1019"/>
        <v>0</v>
      </c>
      <c r="X1928" s="19">
        <f t="shared" si="1019"/>
        <v>0</v>
      </c>
      <c r="Y1928" s="19">
        <f t="shared" si="1019"/>
        <v>0</v>
      </c>
      <c r="Z1928" s="19">
        <f t="shared" si="1019"/>
        <v>0</v>
      </c>
      <c r="AA1928" s="19">
        <f t="shared" si="1019"/>
        <v>0</v>
      </c>
      <c r="AB1928" s="19">
        <f t="shared" si="1019"/>
        <v>0</v>
      </c>
      <c r="AC1928" s="19">
        <f t="shared" si="1019"/>
        <v>2001.8603112166616</v>
      </c>
      <c r="AD1928" s="19">
        <f t="shared" si="1019"/>
        <v>6177.9528635461265</v>
      </c>
      <c r="AE1928" s="19">
        <f t="shared" si="1019"/>
        <v>0</v>
      </c>
      <c r="AF1928" s="19">
        <f t="shared" si="1019"/>
        <v>0</v>
      </c>
      <c r="AG1928" s="19">
        <f t="shared" si="1019"/>
        <v>0</v>
      </c>
      <c r="AH1928" s="19">
        <f t="shared" si="1019"/>
        <v>0</v>
      </c>
      <c r="AI1928" s="19">
        <f t="shared" si="1019"/>
        <v>0</v>
      </c>
      <c r="AJ1928" s="19">
        <f t="shared" si="1019"/>
        <v>0</v>
      </c>
      <c r="AK1928" s="19">
        <f t="shared" si="1019"/>
        <v>0</v>
      </c>
      <c r="AL1928" s="19">
        <f t="shared" si="1019"/>
        <v>0</v>
      </c>
      <c r="AM1928" s="19">
        <f t="shared" si="1019"/>
        <v>0</v>
      </c>
      <c r="AN1928" s="19">
        <f t="shared" si="1019"/>
        <v>0</v>
      </c>
      <c r="AO1928" s="19">
        <f t="shared" si="1019"/>
        <v>0</v>
      </c>
      <c r="AP1928" s="19">
        <f t="shared" si="1019"/>
        <v>0</v>
      </c>
      <c r="AQ1928" s="19">
        <f t="shared" si="1019"/>
        <v>0</v>
      </c>
      <c r="AR1928" s="19">
        <f t="shared" ref="AR1928:BO1928" si="1020">+AR572</f>
        <v>0</v>
      </c>
      <c r="AS1928" s="19">
        <f t="shared" si="1020"/>
        <v>0</v>
      </c>
      <c r="AT1928" s="19">
        <f t="shared" si="1020"/>
        <v>0</v>
      </c>
      <c r="AU1928" s="19">
        <f t="shared" si="1020"/>
        <v>0</v>
      </c>
      <c r="AV1928" s="19">
        <f t="shared" si="1020"/>
        <v>0</v>
      </c>
      <c r="AW1928" s="19">
        <f t="shared" si="1020"/>
        <v>0</v>
      </c>
      <c r="AX1928" s="19">
        <f t="shared" si="1020"/>
        <v>0</v>
      </c>
      <c r="AY1928" s="19">
        <f t="shared" si="1020"/>
        <v>0</v>
      </c>
      <c r="AZ1928" s="19">
        <f t="shared" si="1020"/>
        <v>0</v>
      </c>
      <c r="BA1928" s="19">
        <f t="shared" si="1020"/>
        <v>0</v>
      </c>
      <c r="BB1928" s="19">
        <f t="shared" si="1020"/>
        <v>0</v>
      </c>
      <c r="BC1928" s="19">
        <f t="shared" si="1020"/>
        <v>0</v>
      </c>
      <c r="BD1928" s="19">
        <f t="shared" si="1020"/>
        <v>0</v>
      </c>
      <c r="BE1928" s="19">
        <f t="shared" si="1020"/>
        <v>0</v>
      </c>
      <c r="BF1928" s="19">
        <f t="shared" si="1020"/>
        <v>0</v>
      </c>
      <c r="BG1928" s="19">
        <f t="shared" si="1020"/>
        <v>0</v>
      </c>
      <c r="BH1928" s="19">
        <f t="shared" si="1020"/>
        <v>0</v>
      </c>
      <c r="BI1928" s="19">
        <f t="shared" si="1020"/>
        <v>0</v>
      </c>
      <c r="BJ1928" s="19">
        <f t="shared" si="1020"/>
        <v>0</v>
      </c>
      <c r="BK1928" s="19">
        <f t="shared" si="1020"/>
        <v>0</v>
      </c>
      <c r="BL1928" s="19">
        <f t="shared" si="1020"/>
        <v>0</v>
      </c>
      <c r="BM1928" s="19">
        <f t="shared" si="1020"/>
        <v>0</v>
      </c>
      <c r="BN1928" s="19">
        <f t="shared" si="1020"/>
        <v>0</v>
      </c>
      <c r="BO1928" s="19">
        <f t="shared" si="1020"/>
        <v>0</v>
      </c>
    </row>
    <row r="1929" spans="1:67">
      <c r="A1929" t="s">
        <v>475</v>
      </c>
      <c r="B1929" s="6" t="s">
        <v>17</v>
      </c>
      <c r="C1929" t="str">
        <f t="shared" si="1018"/>
        <v>W - Total</v>
      </c>
      <c r="I1929" s="19">
        <f>VLOOKUP($A1925,$A$22:$BO$1354,9,FALSE)</f>
        <v>203709.21810469771</v>
      </c>
      <c r="J1929" s="66">
        <f>SUM(J1926:J1928)</f>
        <v>203709.21810469773</v>
      </c>
    </row>
    <row r="1930" spans="1:67">
      <c r="A1930">
        <v>20</v>
      </c>
      <c r="B1930" s="158" t="str">
        <f>VLOOKUP($A1930,$A$22:$BO$1354,2,FALSE)</f>
        <v>CCCT 170</v>
      </c>
    </row>
    <row r="1931" spans="1:67">
      <c r="A1931" t="s">
        <v>335</v>
      </c>
      <c r="B1931" s="6" t="s">
        <v>9</v>
      </c>
      <c r="C1931" t="str">
        <f>CONCATENATE(A1931," - ",B1931)</f>
        <v>CCCT - Base</v>
      </c>
      <c r="J1931" s="66">
        <f>SUM(L1931:BO1931)</f>
        <v>427541.40296001313</v>
      </c>
      <c r="L1931" s="19">
        <f t="shared" ref="L1931:AQ1931" si="1021">+L601</f>
        <v>0</v>
      </c>
      <c r="M1931" s="19">
        <f t="shared" si="1021"/>
        <v>0</v>
      </c>
      <c r="N1931" s="19">
        <f t="shared" si="1021"/>
        <v>0</v>
      </c>
      <c r="O1931" s="19">
        <f t="shared" si="1021"/>
        <v>0</v>
      </c>
      <c r="P1931" s="19">
        <f t="shared" si="1021"/>
        <v>0</v>
      </c>
      <c r="Q1931" s="19">
        <f t="shared" si="1021"/>
        <v>0</v>
      </c>
      <c r="R1931" s="19">
        <f t="shared" si="1021"/>
        <v>0</v>
      </c>
      <c r="S1931" s="19">
        <f t="shared" si="1021"/>
        <v>0</v>
      </c>
      <c r="T1931" s="19">
        <f t="shared" si="1021"/>
        <v>0</v>
      </c>
      <c r="U1931" s="19">
        <f t="shared" si="1021"/>
        <v>0</v>
      </c>
      <c r="V1931" s="19">
        <f t="shared" si="1021"/>
        <v>0</v>
      </c>
      <c r="W1931" s="19">
        <f t="shared" si="1021"/>
        <v>0</v>
      </c>
      <c r="X1931" s="19">
        <f t="shared" si="1021"/>
        <v>0</v>
      </c>
      <c r="Y1931" s="19">
        <f t="shared" si="1021"/>
        <v>0</v>
      </c>
      <c r="Z1931" s="19">
        <f t="shared" si="1021"/>
        <v>0</v>
      </c>
      <c r="AA1931" s="19">
        <f t="shared" si="1021"/>
        <v>0</v>
      </c>
      <c r="AB1931" s="19">
        <f t="shared" si="1021"/>
        <v>0</v>
      </c>
      <c r="AC1931" s="19">
        <f t="shared" si="1021"/>
        <v>0</v>
      </c>
      <c r="AD1931" s="19">
        <f t="shared" si="1021"/>
        <v>57025.9222002077</v>
      </c>
      <c r="AE1931" s="19">
        <f t="shared" si="1021"/>
        <v>228788.51451165488</v>
      </c>
      <c r="AF1931" s="19">
        <f t="shared" si="1021"/>
        <v>141726.96624815057</v>
      </c>
      <c r="AG1931" s="19">
        <f t="shared" si="1021"/>
        <v>0</v>
      </c>
      <c r="AH1931" s="19">
        <f t="shared" si="1021"/>
        <v>0</v>
      </c>
      <c r="AI1931" s="19">
        <f t="shared" si="1021"/>
        <v>0</v>
      </c>
      <c r="AJ1931" s="19">
        <f t="shared" si="1021"/>
        <v>0</v>
      </c>
      <c r="AK1931" s="19">
        <f t="shared" si="1021"/>
        <v>0</v>
      </c>
      <c r="AL1931" s="19">
        <f t="shared" si="1021"/>
        <v>0</v>
      </c>
      <c r="AM1931" s="19">
        <f t="shared" si="1021"/>
        <v>0</v>
      </c>
      <c r="AN1931" s="19">
        <f t="shared" si="1021"/>
        <v>0</v>
      </c>
      <c r="AO1931" s="19">
        <f t="shared" si="1021"/>
        <v>0</v>
      </c>
      <c r="AP1931" s="19">
        <f t="shared" si="1021"/>
        <v>0</v>
      </c>
      <c r="AQ1931" s="19">
        <f t="shared" si="1021"/>
        <v>0</v>
      </c>
      <c r="AR1931" s="19">
        <f t="shared" ref="AR1931:BO1931" si="1022">+AR601</f>
        <v>0</v>
      </c>
      <c r="AS1931" s="19">
        <f t="shared" si="1022"/>
        <v>0</v>
      </c>
      <c r="AT1931" s="19">
        <f t="shared" si="1022"/>
        <v>0</v>
      </c>
      <c r="AU1931" s="19">
        <f t="shared" si="1022"/>
        <v>0</v>
      </c>
      <c r="AV1931" s="19">
        <f t="shared" si="1022"/>
        <v>0</v>
      </c>
      <c r="AW1931" s="19">
        <f t="shared" si="1022"/>
        <v>0</v>
      </c>
      <c r="AX1931" s="19">
        <f t="shared" si="1022"/>
        <v>0</v>
      </c>
      <c r="AY1931" s="19">
        <f t="shared" si="1022"/>
        <v>0</v>
      </c>
      <c r="AZ1931" s="19">
        <f t="shared" si="1022"/>
        <v>0</v>
      </c>
      <c r="BA1931" s="19">
        <f t="shared" si="1022"/>
        <v>0</v>
      </c>
      <c r="BB1931" s="19">
        <f t="shared" si="1022"/>
        <v>0</v>
      </c>
      <c r="BC1931" s="19">
        <f t="shared" si="1022"/>
        <v>0</v>
      </c>
      <c r="BD1931" s="19">
        <f t="shared" si="1022"/>
        <v>0</v>
      </c>
      <c r="BE1931" s="19">
        <f t="shared" si="1022"/>
        <v>0</v>
      </c>
      <c r="BF1931" s="19">
        <f t="shared" si="1022"/>
        <v>0</v>
      </c>
      <c r="BG1931" s="19">
        <f t="shared" si="1022"/>
        <v>0</v>
      </c>
      <c r="BH1931" s="19">
        <f t="shared" si="1022"/>
        <v>0</v>
      </c>
      <c r="BI1931" s="19">
        <f t="shared" si="1022"/>
        <v>0</v>
      </c>
      <c r="BJ1931" s="19">
        <f t="shared" si="1022"/>
        <v>0</v>
      </c>
      <c r="BK1931" s="19">
        <f t="shared" si="1022"/>
        <v>0</v>
      </c>
      <c r="BL1931" s="19">
        <f t="shared" si="1022"/>
        <v>0</v>
      </c>
      <c r="BM1931" s="19">
        <f t="shared" si="1022"/>
        <v>0</v>
      </c>
      <c r="BN1931" s="19">
        <f t="shared" si="1022"/>
        <v>0</v>
      </c>
      <c r="BO1931" s="19">
        <f t="shared" si="1022"/>
        <v>0</v>
      </c>
    </row>
    <row r="1932" spans="1:67">
      <c r="A1932" t="s">
        <v>335</v>
      </c>
      <c r="B1932" s="6" t="s">
        <v>4</v>
      </c>
      <c r="C1932" t="str">
        <f t="shared" ref="C1932:C1934" si="1023">CONCATENATE(A1932," - ",B1932)</f>
        <v>CCCT - Escalation</v>
      </c>
      <c r="J1932" s="25"/>
      <c r="L1932" s="19"/>
      <c r="M1932" s="19"/>
      <c r="N1932" s="19"/>
      <c r="O1932" s="19"/>
      <c r="P1932" s="19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</row>
    <row r="1933" spans="1:67">
      <c r="A1933" t="s">
        <v>335</v>
      </c>
      <c r="B1933" s="6" t="s">
        <v>3</v>
      </c>
      <c r="C1933" t="str">
        <f t="shared" si="1023"/>
        <v>CCCT - AFUDC</v>
      </c>
      <c r="J1933" s="66">
        <f>SUM(L1933:BO1933)</f>
        <v>33764.160031894156</v>
      </c>
      <c r="L1933" s="19">
        <f t="shared" ref="L1933:AQ1933" si="1024">+L602</f>
        <v>0</v>
      </c>
      <c r="M1933" s="19">
        <f t="shared" si="1024"/>
        <v>0</v>
      </c>
      <c r="N1933" s="19">
        <f t="shared" si="1024"/>
        <v>0</v>
      </c>
      <c r="O1933" s="19">
        <f t="shared" si="1024"/>
        <v>0</v>
      </c>
      <c r="P1933" s="19">
        <f t="shared" si="1024"/>
        <v>0</v>
      </c>
      <c r="Q1933" s="19">
        <f t="shared" si="1024"/>
        <v>0</v>
      </c>
      <c r="R1933" s="19">
        <f t="shared" si="1024"/>
        <v>0</v>
      </c>
      <c r="S1933" s="19">
        <f t="shared" si="1024"/>
        <v>0</v>
      </c>
      <c r="T1933" s="19">
        <f t="shared" si="1024"/>
        <v>0</v>
      </c>
      <c r="U1933" s="19">
        <f t="shared" si="1024"/>
        <v>0</v>
      </c>
      <c r="V1933" s="19">
        <f t="shared" si="1024"/>
        <v>0</v>
      </c>
      <c r="W1933" s="19">
        <f t="shared" si="1024"/>
        <v>0</v>
      </c>
      <c r="X1933" s="19">
        <f t="shared" si="1024"/>
        <v>0</v>
      </c>
      <c r="Y1933" s="19">
        <f t="shared" si="1024"/>
        <v>0</v>
      </c>
      <c r="Z1933" s="19">
        <f t="shared" si="1024"/>
        <v>0</v>
      </c>
      <c r="AA1933" s="19">
        <f t="shared" si="1024"/>
        <v>0</v>
      </c>
      <c r="AB1933" s="19">
        <f t="shared" si="1024"/>
        <v>0</v>
      </c>
      <c r="AC1933" s="19">
        <f t="shared" si="1024"/>
        <v>0</v>
      </c>
      <c r="AD1933" s="19">
        <f t="shared" si="1024"/>
        <v>1782.0600687564906</v>
      </c>
      <c r="AE1933" s="19">
        <f t="shared" si="1024"/>
        <v>10825.139970299477</v>
      </c>
      <c r="AF1933" s="19">
        <f t="shared" si="1024"/>
        <v>21156.95999283819</v>
      </c>
      <c r="AG1933" s="19">
        <f t="shared" si="1024"/>
        <v>0</v>
      </c>
      <c r="AH1933" s="19">
        <f t="shared" si="1024"/>
        <v>0</v>
      </c>
      <c r="AI1933" s="19">
        <f t="shared" si="1024"/>
        <v>0</v>
      </c>
      <c r="AJ1933" s="19">
        <f t="shared" si="1024"/>
        <v>0</v>
      </c>
      <c r="AK1933" s="19">
        <f t="shared" si="1024"/>
        <v>0</v>
      </c>
      <c r="AL1933" s="19">
        <f t="shared" si="1024"/>
        <v>0</v>
      </c>
      <c r="AM1933" s="19">
        <f t="shared" si="1024"/>
        <v>0</v>
      </c>
      <c r="AN1933" s="19">
        <f t="shared" si="1024"/>
        <v>0</v>
      </c>
      <c r="AO1933" s="19">
        <f t="shared" si="1024"/>
        <v>0</v>
      </c>
      <c r="AP1933" s="19">
        <f t="shared" si="1024"/>
        <v>0</v>
      </c>
      <c r="AQ1933" s="19">
        <f t="shared" si="1024"/>
        <v>0</v>
      </c>
      <c r="AR1933" s="19">
        <f t="shared" ref="AR1933:BO1933" si="1025">+AR602</f>
        <v>0</v>
      </c>
      <c r="AS1933" s="19">
        <f t="shared" si="1025"/>
        <v>0</v>
      </c>
      <c r="AT1933" s="19">
        <f t="shared" si="1025"/>
        <v>0</v>
      </c>
      <c r="AU1933" s="19">
        <f t="shared" si="1025"/>
        <v>0</v>
      </c>
      <c r="AV1933" s="19">
        <f t="shared" si="1025"/>
        <v>0</v>
      </c>
      <c r="AW1933" s="19">
        <f t="shared" si="1025"/>
        <v>0</v>
      </c>
      <c r="AX1933" s="19">
        <f t="shared" si="1025"/>
        <v>0</v>
      </c>
      <c r="AY1933" s="19">
        <f t="shared" si="1025"/>
        <v>0</v>
      </c>
      <c r="AZ1933" s="19">
        <f t="shared" si="1025"/>
        <v>0</v>
      </c>
      <c r="BA1933" s="19">
        <f t="shared" si="1025"/>
        <v>0</v>
      </c>
      <c r="BB1933" s="19">
        <f t="shared" si="1025"/>
        <v>0</v>
      </c>
      <c r="BC1933" s="19">
        <f t="shared" si="1025"/>
        <v>0</v>
      </c>
      <c r="BD1933" s="19">
        <f t="shared" si="1025"/>
        <v>0</v>
      </c>
      <c r="BE1933" s="19">
        <f t="shared" si="1025"/>
        <v>0</v>
      </c>
      <c r="BF1933" s="19">
        <f t="shared" si="1025"/>
        <v>0</v>
      </c>
      <c r="BG1933" s="19">
        <f t="shared" si="1025"/>
        <v>0</v>
      </c>
      <c r="BH1933" s="19">
        <f t="shared" si="1025"/>
        <v>0</v>
      </c>
      <c r="BI1933" s="19">
        <f t="shared" si="1025"/>
        <v>0</v>
      </c>
      <c r="BJ1933" s="19">
        <f t="shared" si="1025"/>
        <v>0</v>
      </c>
      <c r="BK1933" s="19">
        <f t="shared" si="1025"/>
        <v>0</v>
      </c>
      <c r="BL1933" s="19">
        <f t="shared" si="1025"/>
        <v>0</v>
      </c>
      <c r="BM1933" s="19">
        <f t="shared" si="1025"/>
        <v>0</v>
      </c>
      <c r="BN1933" s="19">
        <f t="shared" si="1025"/>
        <v>0</v>
      </c>
      <c r="BO1933" s="19">
        <f t="shared" si="1025"/>
        <v>0</v>
      </c>
    </row>
    <row r="1934" spans="1:67">
      <c r="A1934" t="s">
        <v>335</v>
      </c>
      <c r="B1934" s="6" t="s">
        <v>17</v>
      </c>
      <c r="C1934" t="str">
        <f t="shared" si="1023"/>
        <v>CCCT - Total</v>
      </c>
      <c r="I1934" s="19">
        <f>VLOOKUP($A1930,$A$22:$BO$1354,9,FALSE)</f>
        <v>461305.56299190735</v>
      </c>
      <c r="J1934" s="66">
        <f>SUM(J1931:J1933)</f>
        <v>461305.5629919073</v>
      </c>
    </row>
    <row r="1935" spans="1:67">
      <c r="A1935">
        <v>21</v>
      </c>
      <c r="B1935" s="158" t="str">
        <f>VLOOKUP($A1935,$A$22:$BO$1354,2,FALSE)</f>
        <v>Holyrood Refurbishment4</v>
      </c>
    </row>
    <row r="1936" spans="1:67">
      <c r="A1936" t="s">
        <v>336</v>
      </c>
      <c r="B1936" s="6" t="s">
        <v>9</v>
      </c>
      <c r="C1936" t="str">
        <f>CONCATENATE(A1936," - ",B1936)</f>
        <v>HRD - Base</v>
      </c>
      <c r="J1936" s="66">
        <f>SUM(L1936:BO1936)</f>
        <v>51253.001632436186</v>
      </c>
      <c r="L1936" s="19">
        <f t="shared" ref="L1936:AQ1936" si="1026">+L631</f>
        <v>0</v>
      </c>
      <c r="M1936" s="19">
        <f t="shared" si="1026"/>
        <v>0</v>
      </c>
      <c r="N1936" s="19">
        <f t="shared" si="1026"/>
        <v>0</v>
      </c>
      <c r="O1936" s="19">
        <f t="shared" si="1026"/>
        <v>0</v>
      </c>
      <c r="P1936" s="19">
        <f t="shared" si="1026"/>
        <v>0</v>
      </c>
      <c r="Q1936" s="19">
        <f t="shared" si="1026"/>
        <v>0</v>
      </c>
      <c r="R1936" s="19">
        <f t="shared" si="1026"/>
        <v>0</v>
      </c>
      <c r="S1936" s="19">
        <f t="shared" si="1026"/>
        <v>0</v>
      </c>
      <c r="T1936" s="19">
        <f t="shared" si="1026"/>
        <v>0</v>
      </c>
      <c r="U1936" s="19">
        <f t="shared" si="1026"/>
        <v>0</v>
      </c>
      <c r="V1936" s="19">
        <f t="shared" si="1026"/>
        <v>0</v>
      </c>
      <c r="W1936" s="19">
        <f t="shared" si="1026"/>
        <v>0</v>
      </c>
      <c r="X1936" s="19">
        <f t="shared" si="1026"/>
        <v>0</v>
      </c>
      <c r="Y1936" s="19">
        <f t="shared" si="1026"/>
        <v>0</v>
      </c>
      <c r="Z1936" s="19">
        <f t="shared" si="1026"/>
        <v>0</v>
      </c>
      <c r="AA1936" s="19">
        <f t="shared" si="1026"/>
        <v>0</v>
      </c>
      <c r="AB1936" s="19">
        <f t="shared" si="1026"/>
        <v>21395.098834538057</v>
      </c>
      <c r="AC1936" s="19">
        <f t="shared" si="1026"/>
        <v>12797.115125535831</v>
      </c>
      <c r="AD1936" s="19">
        <f t="shared" si="1026"/>
        <v>9372.6439736340035</v>
      </c>
      <c r="AE1936" s="19">
        <f t="shared" si="1026"/>
        <v>7688.1436987282914</v>
      </c>
      <c r="AF1936" s="19">
        <f t="shared" si="1026"/>
        <v>0</v>
      </c>
      <c r="AG1936" s="19">
        <f t="shared" si="1026"/>
        <v>0</v>
      </c>
      <c r="AH1936" s="19">
        <f t="shared" si="1026"/>
        <v>0</v>
      </c>
      <c r="AI1936" s="19">
        <f t="shared" si="1026"/>
        <v>0</v>
      </c>
      <c r="AJ1936" s="19">
        <f t="shared" si="1026"/>
        <v>0</v>
      </c>
      <c r="AK1936" s="19">
        <f t="shared" si="1026"/>
        <v>0</v>
      </c>
      <c r="AL1936" s="19">
        <f t="shared" si="1026"/>
        <v>0</v>
      </c>
      <c r="AM1936" s="19">
        <f t="shared" si="1026"/>
        <v>0</v>
      </c>
      <c r="AN1936" s="19">
        <f t="shared" si="1026"/>
        <v>0</v>
      </c>
      <c r="AO1936" s="19">
        <f t="shared" si="1026"/>
        <v>0</v>
      </c>
      <c r="AP1936" s="19">
        <f t="shared" si="1026"/>
        <v>0</v>
      </c>
      <c r="AQ1936" s="19">
        <f t="shared" si="1026"/>
        <v>0</v>
      </c>
      <c r="AR1936" s="19">
        <f t="shared" ref="AR1936:BO1936" si="1027">+AR631</f>
        <v>0</v>
      </c>
      <c r="AS1936" s="19">
        <f t="shared" si="1027"/>
        <v>0</v>
      </c>
      <c r="AT1936" s="19">
        <f t="shared" si="1027"/>
        <v>0</v>
      </c>
      <c r="AU1936" s="19">
        <f t="shared" si="1027"/>
        <v>0</v>
      </c>
      <c r="AV1936" s="19">
        <f t="shared" si="1027"/>
        <v>0</v>
      </c>
      <c r="AW1936" s="19">
        <f t="shared" si="1027"/>
        <v>0</v>
      </c>
      <c r="AX1936" s="19">
        <f t="shared" si="1027"/>
        <v>0</v>
      </c>
      <c r="AY1936" s="19">
        <f t="shared" si="1027"/>
        <v>0</v>
      </c>
      <c r="AZ1936" s="19">
        <f t="shared" si="1027"/>
        <v>0</v>
      </c>
      <c r="BA1936" s="19">
        <f t="shared" si="1027"/>
        <v>0</v>
      </c>
      <c r="BB1936" s="19">
        <f t="shared" si="1027"/>
        <v>0</v>
      </c>
      <c r="BC1936" s="19">
        <f t="shared" si="1027"/>
        <v>0</v>
      </c>
      <c r="BD1936" s="19">
        <f t="shared" si="1027"/>
        <v>0</v>
      </c>
      <c r="BE1936" s="19">
        <f t="shared" si="1027"/>
        <v>0</v>
      </c>
      <c r="BF1936" s="19">
        <f t="shared" si="1027"/>
        <v>0</v>
      </c>
      <c r="BG1936" s="19">
        <f t="shared" si="1027"/>
        <v>0</v>
      </c>
      <c r="BH1936" s="19">
        <f t="shared" si="1027"/>
        <v>0</v>
      </c>
      <c r="BI1936" s="19">
        <f t="shared" si="1027"/>
        <v>0</v>
      </c>
      <c r="BJ1936" s="19">
        <f t="shared" si="1027"/>
        <v>0</v>
      </c>
      <c r="BK1936" s="19">
        <f t="shared" si="1027"/>
        <v>0</v>
      </c>
      <c r="BL1936" s="19">
        <f t="shared" si="1027"/>
        <v>0</v>
      </c>
      <c r="BM1936" s="19">
        <f t="shared" si="1027"/>
        <v>0</v>
      </c>
      <c r="BN1936" s="19">
        <f t="shared" si="1027"/>
        <v>0</v>
      </c>
      <c r="BO1936" s="19">
        <f t="shared" si="1027"/>
        <v>0</v>
      </c>
    </row>
    <row r="1937" spans="1:67">
      <c r="A1937" t="s">
        <v>336</v>
      </c>
      <c r="B1937" s="6" t="s">
        <v>4</v>
      </c>
      <c r="C1937" t="str">
        <f t="shared" ref="C1937:C1939" si="1028">CONCATENATE(A1937," - ",B1937)</f>
        <v>HRD - Escalation</v>
      </c>
      <c r="J1937" s="25"/>
      <c r="L1937" s="19"/>
      <c r="M1937" s="19"/>
      <c r="N1937" s="19"/>
      <c r="O1937" s="19"/>
      <c r="P1937" s="19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19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</row>
    <row r="1938" spans="1:67">
      <c r="A1938" t="s">
        <v>336</v>
      </c>
      <c r="B1938" s="6" t="s">
        <v>3</v>
      </c>
      <c r="C1938" t="str">
        <f t="shared" si="1028"/>
        <v>HRD - AFUDC</v>
      </c>
      <c r="J1938" s="66">
        <f>SUM(L1938:BO1938)</f>
        <v>0</v>
      </c>
      <c r="L1938" s="19">
        <f t="shared" ref="L1938:AQ1938" si="1029">+L632</f>
        <v>0</v>
      </c>
      <c r="M1938" s="19">
        <f t="shared" si="1029"/>
        <v>0</v>
      </c>
      <c r="N1938" s="19">
        <f t="shared" si="1029"/>
        <v>0</v>
      </c>
      <c r="O1938" s="19">
        <f t="shared" si="1029"/>
        <v>0</v>
      </c>
      <c r="P1938" s="19">
        <f t="shared" si="1029"/>
        <v>0</v>
      </c>
      <c r="Q1938" s="19">
        <f t="shared" si="1029"/>
        <v>0</v>
      </c>
      <c r="R1938" s="19">
        <f t="shared" si="1029"/>
        <v>0</v>
      </c>
      <c r="S1938" s="19">
        <f t="shared" si="1029"/>
        <v>0</v>
      </c>
      <c r="T1938" s="19">
        <f t="shared" si="1029"/>
        <v>0</v>
      </c>
      <c r="U1938" s="19">
        <f t="shared" si="1029"/>
        <v>0</v>
      </c>
      <c r="V1938" s="19">
        <f t="shared" si="1029"/>
        <v>0</v>
      </c>
      <c r="W1938" s="19">
        <f t="shared" si="1029"/>
        <v>0</v>
      </c>
      <c r="X1938" s="19">
        <f t="shared" si="1029"/>
        <v>0</v>
      </c>
      <c r="Y1938" s="19">
        <f t="shared" si="1029"/>
        <v>0</v>
      </c>
      <c r="Z1938" s="19">
        <f t="shared" si="1029"/>
        <v>0</v>
      </c>
      <c r="AA1938" s="19">
        <f t="shared" si="1029"/>
        <v>0</v>
      </c>
      <c r="AB1938" s="19">
        <f t="shared" si="1029"/>
        <v>0</v>
      </c>
      <c r="AC1938" s="19">
        <f t="shared" si="1029"/>
        <v>0</v>
      </c>
      <c r="AD1938" s="19">
        <f t="shared" si="1029"/>
        <v>0</v>
      </c>
      <c r="AE1938" s="19">
        <f t="shared" si="1029"/>
        <v>0</v>
      </c>
      <c r="AF1938" s="19">
        <f t="shared" si="1029"/>
        <v>0</v>
      </c>
      <c r="AG1938" s="19">
        <f t="shared" si="1029"/>
        <v>0</v>
      </c>
      <c r="AH1938" s="19">
        <f t="shared" si="1029"/>
        <v>0</v>
      </c>
      <c r="AI1938" s="19">
        <f t="shared" si="1029"/>
        <v>0</v>
      </c>
      <c r="AJ1938" s="19">
        <f t="shared" si="1029"/>
        <v>0</v>
      </c>
      <c r="AK1938" s="19">
        <f t="shared" si="1029"/>
        <v>0</v>
      </c>
      <c r="AL1938" s="19">
        <f t="shared" si="1029"/>
        <v>0</v>
      </c>
      <c r="AM1938" s="19">
        <f t="shared" si="1029"/>
        <v>0</v>
      </c>
      <c r="AN1938" s="19">
        <f t="shared" si="1029"/>
        <v>0</v>
      </c>
      <c r="AO1938" s="19">
        <f t="shared" si="1029"/>
        <v>0</v>
      </c>
      <c r="AP1938" s="19">
        <f t="shared" si="1029"/>
        <v>0</v>
      </c>
      <c r="AQ1938" s="19">
        <f t="shared" si="1029"/>
        <v>0</v>
      </c>
      <c r="AR1938" s="19">
        <f t="shared" ref="AR1938:BO1938" si="1030">+AR632</f>
        <v>0</v>
      </c>
      <c r="AS1938" s="19">
        <f t="shared" si="1030"/>
        <v>0</v>
      </c>
      <c r="AT1938" s="19">
        <f t="shared" si="1030"/>
        <v>0</v>
      </c>
      <c r="AU1938" s="19">
        <f t="shared" si="1030"/>
        <v>0</v>
      </c>
      <c r="AV1938" s="19">
        <f t="shared" si="1030"/>
        <v>0</v>
      </c>
      <c r="AW1938" s="19">
        <f t="shared" si="1030"/>
        <v>0</v>
      </c>
      <c r="AX1938" s="19">
        <f t="shared" si="1030"/>
        <v>0</v>
      </c>
      <c r="AY1938" s="19">
        <f t="shared" si="1030"/>
        <v>0</v>
      </c>
      <c r="AZ1938" s="19">
        <f t="shared" si="1030"/>
        <v>0</v>
      </c>
      <c r="BA1938" s="19">
        <f t="shared" si="1030"/>
        <v>0</v>
      </c>
      <c r="BB1938" s="19">
        <f t="shared" si="1030"/>
        <v>0</v>
      </c>
      <c r="BC1938" s="19">
        <f t="shared" si="1030"/>
        <v>0</v>
      </c>
      <c r="BD1938" s="19">
        <f t="shared" si="1030"/>
        <v>0</v>
      </c>
      <c r="BE1938" s="19">
        <f t="shared" si="1030"/>
        <v>0</v>
      </c>
      <c r="BF1938" s="19">
        <f t="shared" si="1030"/>
        <v>0</v>
      </c>
      <c r="BG1938" s="19">
        <f t="shared" si="1030"/>
        <v>0</v>
      </c>
      <c r="BH1938" s="19">
        <f t="shared" si="1030"/>
        <v>0</v>
      </c>
      <c r="BI1938" s="19">
        <f t="shared" si="1030"/>
        <v>0</v>
      </c>
      <c r="BJ1938" s="19">
        <f t="shared" si="1030"/>
        <v>0</v>
      </c>
      <c r="BK1938" s="19">
        <f t="shared" si="1030"/>
        <v>0</v>
      </c>
      <c r="BL1938" s="19">
        <f t="shared" si="1030"/>
        <v>0</v>
      </c>
      <c r="BM1938" s="19">
        <f t="shared" si="1030"/>
        <v>0</v>
      </c>
      <c r="BN1938" s="19">
        <f t="shared" si="1030"/>
        <v>0</v>
      </c>
      <c r="BO1938" s="19">
        <f t="shared" si="1030"/>
        <v>0</v>
      </c>
    </row>
    <row r="1939" spans="1:67">
      <c r="A1939" t="s">
        <v>336</v>
      </c>
      <c r="B1939" s="6" t="s">
        <v>17</v>
      </c>
      <c r="C1939" t="str">
        <f t="shared" si="1028"/>
        <v>HRD - Total</v>
      </c>
      <c r="I1939" s="19">
        <f>VLOOKUP($A1935,$A$22:$BO$1354,9,FALSE)</f>
        <v>51253.001632436186</v>
      </c>
      <c r="J1939" s="66">
        <f>SUM(J1936:J1938)</f>
        <v>51253.001632436186</v>
      </c>
    </row>
    <row r="1940" spans="1:67">
      <c r="A1940">
        <v>22</v>
      </c>
      <c r="B1940" s="158" t="str">
        <f>VLOOKUP($A1940,$A$22:$BO$1354,2,FALSE)</f>
        <v>CCCT 170 G1</v>
      </c>
    </row>
    <row r="1941" spans="1:67">
      <c r="A1941" t="s">
        <v>335</v>
      </c>
      <c r="B1941" s="6" t="s">
        <v>9</v>
      </c>
      <c r="C1941" t="str">
        <f>CONCATENATE(A1941," - ",B1941)</f>
        <v>CCCT - Base</v>
      </c>
      <c r="J1941" s="66">
        <f>SUM(L1941:BO1941)</f>
        <v>487248.26044705999</v>
      </c>
      <c r="L1941" s="19">
        <f t="shared" ref="L1941:AQ1941" si="1031">+L661</f>
        <v>0</v>
      </c>
      <c r="M1941" s="19">
        <f t="shared" si="1031"/>
        <v>0</v>
      </c>
      <c r="N1941" s="19">
        <f t="shared" si="1031"/>
        <v>0</v>
      </c>
      <c r="O1941" s="19">
        <f t="shared" si="1031"/>
        <v>0</v>
      </c>
      <c r="P1941" s="19">
        <f t="shared" si="1031"/>
        <v>0</v>
      </c>
      <c r="Q1941" s="19">
        <f t="shared" si="1031"/>
        <v>0</v>
      </c>
      <c r="R1941" s="19">
        <f t="shared" si="1031"/>
        <v>0</v>
      </c>
      <c r="S1941" s="19">
        <f t="shared" si="1031"/>
        <v>0</v>
      </c>
      <c r="T1941" s="19">
        <f t="shared" si="1031"/>
        <v>0</v>
      </c>
      <c r="U1941" s="19">
        <f t="shared" si="1031"/>
        <v>0</v>
      </c>
      <c r="V1941" s="19">
        <f t="shared" si="1031"/>
        <v>0</v>
      </c>
      <c r="W1941" s="19">
        <f t="shared" si="1031"/>
        <v>0</v>
      </c>
      <c r="X1941" s="19">
        <f t="shared" si="1031"/>
        <v>0</v>
      </c>
      <c r="Y1941" s="19">
        <f t="shared" si="1031"/>
        <v>0</v>
      </c>
      <c r="Z1941" s="19">
        <f t="shared" si="1031"/>
        <v>0</v>
      </c>
      <c r="AA1941" s="19">
        <f t="shared" si="1031"/>
        <v>0</v>
      </c>
      <c r="AB1941" s="19">
        <f t="shared" si="1031"/>
        <v>0</v>
      </c>
      <c r="AC1941" s="19">
        <f t="shared" si="1031"/>
        <v>0</v>
      </c>
      <c r="AD1941" s="19">
        <f t="shared" si="1031"/>
        <v>10569.401701306309</v>
      </c>
      <c r="AE1941" s="19">
        <f t="shared" si="1031"/>
        <v>131549.8145952987</v>
      </c>
      <c r="AF1941" s="19">
        <f t="shared" si="1031"/>
        <v>185536.64185952517</v>
      </c>
      <c r="AG1941" s="19">
        <f t="shared" si="1031"/>
        <v>159592.40229092978</v>
      </c>
      <c r="AH1941" s="19">
        <f t="shared" si="1031"/>
        <v>0</v>
      </c>
      <c r="AI1941" s="19">
        <f t="shared" si="1031"/>
        <v>0</v>
      </c>
      <c r="AJ1941" s="19">
        <f t="shared" si="1031"/>
        <v>0</v>
      </c>
      <c r="AK1941" s="19">
        <f t="shared" si="1031"/>
        <v>0</v>
      </c>
      <c r="AL1941" s="19">
        <f t="shared" si="1031"/>
        <v>0</v>
      </c>
      <c r="AM1941" s="19">
        <f t="shared" si="1031"/>
        <v>0</v>
      </c>
      <c r="AN1941" s="19">
        <f t="shared" si="1031"/>
        <v>0</v>
      </c>
      <c r="AO1941" s="19">
        <f t="shared" si="1031"/>
        <v>0</v>
      </c>
      <c r="AP1941" s="19">
        <f t="shared" si="1031"/>
        <v>0</v>
      </c>
      <c r="AQ1941" s="19">
        <f t="shared" si="1031"/>
        <v>0</v>
      </c>
      <c r="AR1941" s="19">
        <f t="shared" ref="AR1941:BO1941" si="1032">+AR661</f>
        <v>0</v>
      </c>
      <c r="AS1941" s="19">
        <f t="shared" si="1032"/>
        <v>0</v>
      </c>
      <c r="AT1941" s="19">
        <f t="shared" si="1032"/>
        <v>0</v>
      </c>
      <c r="AU1941" s="19">
        <f t="shared" si="1032"/>
        <v>0</v>
      </c>
      <c r="AV1941" s="19">
        <f t="shared" si="1032"/>
        <v>0</v>
      </c>
      <c r="AW1941" s="19">
        <f t="shared" si="1032"/>
        <v>0</v>
      </c>
      <c r="AX1941" s="19">
        <f t="shared" si="1032"/>
        <v>0</v>
      </c>
      <c r="AY1941" s="19">
        <f t="shared" si="1032"/>
        <v>0</v>
      </c>
      <c r="AZ1941" s="19">
        <f t="shared" si="1032"/>
        <v>0</v>
      </c>
      <c r="BA1941" s="19">
        <f t="shared" si="1032"/>
        <v>0</v>
      </c>
      <c r="BB1941" s="19">
        <f t="shared" si="1032"/>
        <v>0</v>
      </c>
      <c r="BC1941" s="19">
        <f t="shared" si="1032"/>
        <v>0</v>
      </c>
      <c r="BD1941" s="19">
        <f t="shared" si="1032"/>
        <v>0</v>
      </c>
      <c r="BE1941" s="19">
        <f t="shared" si="1032"/>
        <v>0</v>
      </c>
      <c r="BF1941" s="19">
        <f t="shared" si="1032"/>
        <v>0</v>
      </c>
      <c r="BG1941" s="19">
        <f t="shared" si="1032"/>
        <v>0</v>
      </c>
      <c r="BH1941" s="19">
        <f t="shared" si="1032"/>
        <v>0</v>
      </c>
      <c r="BI1941" s="19">
        <f t="shared" si="1032"/>
        <v>0</v>
      </c>
      <c r="BJ1941" s="19">
        <f t="shared" si="1032"/>
        <v>0</v>
      </c>
      <c r="BK1941" s="19">
        <f t="shared" si="1032"/>
        <v>0</v>
      </c>
      <c r="BL1941" s="19">
        <f t="shared" si="1032"/>
        <v>0</v>
      </c>
      <c r="BM1941" s="19">
        <f t="shared" si="1032"/>
        <v>0</v>
      </c>
      <c r="BN1941" s="19">
        <f t="shared" si="1032"/>
        <v>0</v>
      </c>
      <c r="BO1941" s="19">
        <f t="shared" si="1032"/>
        <v>0</v>
      </c>
    </row>
    <row r="1942" spans="1:67">
      <c r="A1942" t="s">
        <v>335</v>
      </c>
      <c r="B1942" s="6" t="s">
        <v>4</v>
      </c>
      <c r="C1942" t="str">
        <f t="shared" ref="C1942:C1944" si="1033">CONCATENATE(A1942," - ",B1942)</f>
        <v>CCCT - Escalation</v>
      </c>
      <c r="J1942" s="25"/>
      <c r="L1942" s="19"/>
      <c r="M1942" s="19"/>
      <c r="N1942" s="19"/>
      <c r="O1942" s="19"/>
      <c r="P1942" s="19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19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</row>
    <row r="1943" spans="1:67">
      <c r="A1943" t="s">
        <v>335</v>
      </c>
      <c r="B1943" s="6" t="s">
        <v>3</v>
      </c>
      <c r="C1943" t="str">
        <f t="shared" si="1033"/>
        <v>CCCT - AFUDC</v>
      </c>
      <c r="J1943" s="66">
        <f>SUM(L1943:BO1943)</f>
        <v>44553.867982012336</v>
      </c>
      <c r="L1943" s="19">
        <f t="shared" ref="L1943:AQ1943" si="1034">+L662</f>
        <v>0</v>
      </c>
      <c r="M1943" s="19">
        <f t="shared" si="1034"/>
        <v>0</v>
      </c>
      <c r="N1943" s="19">
        <f t="shared" si="1034"/>
        <v>0</v>
      </c>
      <c r="O1943" s="19">
        <f t="shared" si="1034"/>
        <v>0</v>
      </c>
      <c r="P1943" s="19">
        <f t="shared" si="1034"/>
        <v>0</v>
      </c>
      <c r="Q1943" s="19">
        <f t="shared" si="1034"/>
        <v>0</v>
      </c>
      <c r="R1943" s="19">
        <f t="shared" si="1034"/>
        <v>0</v>
      </c>
      <c r="S1943" s="19">
        <f t="shared" si="1034"/>
        <v>0</v>
      </c>
      <c r="T1943" s="19">
        <f t="shared" si="1034"/>
        <v>0</v>
      </c>
      <c r="U1943" s="19">
        <f t="shared" si="1034"/>
        <v>0</v>
      </c>
      <c r="V1943" s="19">
        <f t="shared" si="1034"/>
        <v>0</v>
      </c>
      <c r="W1943" s="19">
        <f t="shared" si="1034"/>
        <v>0</v>
      </c>
      <c r="X1943" s="19">
        <f t="shared" si="1034"/>
        <v>0</v>
      </c>
      <c r="Y1943" s="19">
        <f t="shared" si="1034"/>
        <v>0</v>
      </c>
      <c r="Z1943" s="19">
        <f t="shared" si="1034"/>
        <v>0</v>
      </c>
      <c r="AA1943" s="19">
        <f t="shared" si="1034"/>
        <v>0</v>
      </c>
      <c r="AB1943" s="19">
        <f t="shared" si="1034"/>
        <v>0</v>
      </c>
      <c r="AC1943" s="19">
        <f t="shared" si="1034"/>
        <v>0</v>
      </c>
      <c r="AD1943" s="19">
        <f t="shared" si="1034"/>
        <v>275.24483597151851</v>
      </c>
      <c r="AE1943" s="19">
        <f t="shared" si="1034"/>
        <v>4788.7221146829488</v>
      </c>
      <c r="AF1943" s="19">
        <f t="shared" si="1034"/>
        <v>14996.969011063878</v>
      </c>
      <c r="AG1943" s="19">
        <f t="shared" si="1034"/>
        <v>24492.932020293996</v>
      </c>
      <c r="AH1943" s="19">
        <f t="shared" si="1034"/>
        <v>0</v>
      </c>
      <c r="AI1943" s="19">
        <f t="shared" si="1034"/>
        <v>0</v>
      </c>
      <c r="AJ1943" s="19">
        <f t="shared" si="1034"/>
        <v>0</v>
      </c>
      <c r="AK1943" s="19">
        <f t="shared" si="1034"/>
        <v>0</v>
      </c>
      <c r="AL1943" s="19">
        <f t="shared" si="1034"/>
        <v>0</v>
      </c>
      <c r="AM1943" s="19">
        <f t="shared" si="1034"/>
        <v>0</v>
      </c>
      <c r="AN1943" s="19">
        <f t="shared" si="1034"/>
        <v>0</v>
      </c>
      <c r="AO1943" s="19">
        <f t="shared" si="1034"/>
        <v>0</v>
      </c>
      <c r="AP1943" s="19">
        <f t="shared" si="1034"/>
        <v>0</v>
      </c>
      <c r="AQ1943" s="19">
        <f t="shared" si="1034"/>
        <v>0</v>
      </c>
      <c r="AR1943" s="19">
        <f t="shared" ref="AR1943:BO1943" si="1035">+AR662</f>
        <v>0</v>
      </c>
      <c r="AS1943" s="19">
        <f t="shared" si="1035"/>
        <v>0</v>
      </c>
      <c r="AT1943" s="19">
        <f t="shared" si="1035"/>
        <v>0</v>
      </c>
      <c r="AU1943" s="19">
        <f t="shared" si="1035"/>
        <v>0</v>
      </c>
      <c r="AV1943" s="19">
        <f t="shared" si="1035"/>
        <v>0</v>
      </c>
      <c r="AW1943" s="19">
        <f t="shared" si="1035"/>
        <v>0</v>
      </c>
      <c r="AX1943" s="19">
        <f t="shared" si="1035"/>
        <v>0</v>
      </c>
      <c r="AY1943" s="19">
        <f t="shared" si="1035"/>
        <v>0</v>
      </c>
      <c r="AZ1943" s="19">
        <f t="shared" si="1035"/>
        <v>0</v>
      </c>
      <c r="BA1943" s="19">
        <f t="shared" si="1035"/>
        <v>0</v>
      </c>
      <c r="BB1943" s="19">
        <f t="shared" si="1035"/>
        <v>0</v>
      </c>
      <c r="BC1943" s="19">
        <f t="shared" si="1035"/>
        <v>0</v>
      </c>
      <c r="BD1943" s="19">
        <f t="shared" si="1035"/>
        <v>0</v>
      </c>
      <c r="BE1943" s="19">
        <f t="shared" si="1035"/>
        <v>0</v>
      </c>
      <c r="BF1943" s="19">
        <f t="shared" si="1035"/>
        <v>0</v>
      </c>
      <c r="BG1943" s="19">
        <f t="shared" si="1035"/>
        <v>0</v>
      </c>
      <c r="BH1943" s="19">
        <f t="shared" si="1035"/>
        <v>0</v>
      </c>
      <c r="BI1943" s="19">
        <f t="shared" si="1035"/>
        <v>0</v>
      </c>
      <c r="BJ1943" s="19">
        <f t="shared" si="1035"/>
        <v>0</v>
      </c>
      <c r="BK1943" s="19">
        <f t="shared" si="1035"/>
        <v>0</v>
      </c>
      <c r="BL1943" s="19">
        <f t="shared" si="1035"/>
        <v>0</v>
      </c>
      <c r="BM1943" s="19">
        <f t="shared" si="1035"/>
        <v>0</v>
      </c>
      <c r="BN1943" s="19">
        <f t="shared" si="1035"/>
        <v>0</v>
      </c>
      <c r="BO1943" s="19">
        <f t="shared" si="1035"/>
        <v>0</v>
      </c>
    </row>
    <row r="1944" spans="1:67">
      <c r="A1944" t="s">
        <v>335</v>
      </c>
      <c r="B1944" s="6" t="s">
        <v>17</v>
      </c>
      <c r="C1944" t="str">
        <f t="shared" si="1033"/>
        <v>CCCT - Total</v>
      </c>
      <c r="I1944" s="19">
        <f>VLOOKUP($A1940,$A$22:$BO$1354,9,FALSE)</f>
        <v>531802.12842907233</v>
      </c>
      <c r="J1944" s="66">
        <f>SUM(J1941:J1943)</f>
        <v>531802.12842907233</v>
      </c>
    </row>
    <row r="1945" spans="1:67">
      <c r="A1945">
        <v>23</v>
      </c>
      <c r="B1945" s="158" t="str">
        <f>VLOOKUP($A1945,$A$22:$BO$1354,2,FALSE)</f>
        <v>Wind 25MWx3</v>
      </c>
    </row>
    <row r="1946" spans="1:67">
      <c r="A1946" t="s">
        <v>475</v>
      </c>
      <c r="B1946" s="6" t="s">
        <v>9</v>
      </c>
      <c r="C1946" t="str">
        <f>CONCATENATE(A1946," - ",B1946)</f>
        <v>W - Base</v>
      </c>
      <c r="J1946" s="66">
        <f>SUM(L1946:BO1946)</f>
        <v>333457.23252112261</v>
      </c>
      <c r="L1946" s="19">
        <f t="shared" ref="L1946:AQ1946" si="1036">+L691</f>
        <v>0</v>
      </c>
      <c r="M1946" s="19">
        <f t="shared" si="1036"/>
        <v>0</v>
      </c>
      <c r="N1946" s="19">
        <f t="shared" si="1036"/>
        <v>0</v>
      </c>
      <c r="O1946" s="19">
        <f t="shared" si="1036"/>
        <v>0</v>
      </c>
      <c r="P1946" s="19">
        <f t="shared" si="1036"/>
        <v>0</v>
      </c>
      <c r="Q1946" s="19">
        <f t="shared" si="1036"/>
        <v>0</v>
      </c>
      <c r="R1946" s="19">
        <f t="shared" si="1036"/>
        <v>0</v>
      </c>
      <c r="S1946" s="19">
        <f t="shared" si="1036"/>
        <v>0</v>
      </c>
      <c r="T1946" s="19">
        <f t="shared" si="1036"/>
        <v>0</v>
      </c>
      <c r="U1946" s="19">
        <f t="shared" si="1036"/>
        <v>0</v>
      </c>
      <c r="V1946" s="19">
        <f t="shared" si="1036"/>
        <v>0</v>
      </c>
      <c r="W1946" s="19">
        <f t="shared" si="1036"/>
        <v>0</v>
      </c>
      <c r="X1946" s="19">
        <f t="shared" si="1036"/>
        <v>0</v>
      </c>
      <c r="Y1946" s="19">
        <f t="shared" si="1036"/>
        <v>0</v>
      </c>
      <c r="Z1946" s="19">
        <f t="shared" si="1036"/>
        <v>0</v>
      </c>
      <c r="AA1946" s="19">
        <f t="shared" si="1036"/>
        <v>0</v>
      </c>
      <c r="AB1946" s="19">
        <f t="shared" si="1036"/>
        <v>0</v>
      </c>
      <c r="AC1946" s="19">
        <f t="shared" si="1036"/>
        <v>0</v>
      </c>
      <c r="AD1946" s="19">
        <f t="shared" si="1036"/>
        <v>0</v>
      </c>
      <c r="AE1946" s="19">
        <f t="shared" si="1036"/>
        <v>0</v>
      </c>
      <c r="AF1946" s="19">
        <f t="shared" si="1036"/>
        <v>0</v>
      </c>
      <c r="AG1946" s="19">
        <f t="shared" si="1036"/>
        <v>0</v>
      </c>
      <c r="AH1946" s="19">
        <f t="shared" si="1036"/>
        <v>109247.57626283493</v>
      </c>
      <c r="AI1946" s="19">
        <f t="shared" si="1036"/>
        <v>224209.65625828769</v>
      </c>
      <c r="AJ1946" s="19">
        <f t="shared" si="1036"/>
        <v>0</v>
      </c>
      <c r="AK1946" s="19">
        <f t="shared" si="1036"/>
        <v>0</v>
      </c>
      <c r="AL1946" s="19">
        <f t="shared" si="1036"/>
        <v>0</v>
      </c>
      <c r="AM1946" s="19">
        <f t="shared" si="1036"/>
        <v>0</v>
      </c>
      <c r="AN1946" s="19">
        <f t="shared" si="1036"/>
        <v>0</v>
      </c>
      <c r="AO1946" s="19">
        <f t="shared" si="1036"/>
        <v>0</v>
      </c>
      <c r="AP1946" s="19">
        <f t="shared" si="1036"/>
        <v>0</v>
      </c>
      <c r="AQ1946" s="19">
        <f t="shared" si="1036"/>
        <v>0</v>
      </c>
      <c r="AR1946" s="19">
        <f t="shared" ref="AR1946:BO1946" si="1037">+AR691</f>
        <v>0</v>
      </c>
      <c r="AS1946" s="19">
        <f t="shared" si="1037"/>
        <v>0</v>
      </c>
      <c r="AT1946" s="19">
        <f t="shared" si="1037"/>
        <v>0</v>
      </c>
      <c r="AU1946" s="19">
        <f t="shared" si="1037"/>
        <v>0</v>
      </c>
      <c r="AV1946" s="19">
        <f t="shared" si="1037"/>
        <v>0</v>
      </c>
      <c r="AW1946" s="19">
        <f t="shared" si="1037"/>
        <v>0</v>
      </c>
      <c r="AX1946" s="19">
        <f t="shared" si="1037"/>
        <v>0</v>
      </c>
      <c r="AY1946" s="19">
        <f t="shared" si="1037"/>
        <v>0</v>
      </c>
      <c r="AZ1946" s="19">
        <f t="shared" si="1037"/>
        <v>0</v>
      </c>
      <c r="BA1946" s="19">
        <f t="shared" si="1037"/>
        <v>0</v>
      </c>
      <c r="BB1946" s="19">
        <f t="shared" si="1037"/>
        <v>0</v>
      </c>
      <c r="BC1946" s="19">
        <f t="shared" si="1037"/>
        <v>0</v>
      </c>
      <c r="BD1946" s="19">
        <f t="shared" si="1037"/>
        <v>0</v>
      </c>
      <c r="BE1946" s="19">
        <f t="shared" si="1037"/>
        <v>0</v>
      </c>
      <c r="BF1946" s="19">
        <f t="shared" si="1037"/>
        <v>0</v>
      </c>
      <c r="BG1946" s="19">
        <f t="shared" si="1037"/>
        <v>0</v>
      </c>
      <c r="BH1946" s="19">
        <f t="shared" si="1037"/>
        <v>0</v>
      </c>
      <c r="BI1946" s="19">
        <f t="shared" si="1037"/>
        <v>0</v>
      </c>
      <c r="BJ1946" s="19">
        <f t="shared" si="1037"/>
        <v>0</v>
      </c>
      <c r="BK1946" s="19">
        <f t="shared" si="1037"/>
        <v>0</v>
      </c>
      <c r="BL1946" s="19">
        <f t="shared" si="1037"/>
        <v>0</v>
      </c>
      <c r="BM1946" s="19">
        <f t="shared" si="1037"/>
        <v>0</v>
      </c>
      <c r="BN1946" s="19">
        <f t="shared" si="1037"/>
        <v>0</v>
      </c>
      <c r="BO1946" s="19">
        <f t="shared" si="1037"/>
        <v>0</v>
      </c>
    </row>
    <row r="1947" spans="1:67">
      <c r="A1947" t="s">
        <v>475</v>
      </c>
      <c r="B1947" s="6" t="s">
        <v>4</v>
      </c>
      <c r="C1947" t="str">
        <f t="shared" ref="C1947:C1949" si="1038">CONCATENATE(A1947," - ",B1947)</f>
        <v>W - Escalation</v>
      </c>
      <c r="J1947" s="25"/>
      <c r="L1947" s="19"/>
      <c r="M1947" s="19"/>
      <c r="N1947" s="19"/>
      <c r="O1947" s="19"/>
      <c r="P1947" s="19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</row>
    <row r="1948" spans="1:67">
      <c r="A1948" t="s">
        <v>475</v>
      </c>
      <c r="B1948" s="6" t="s">
        <v>3</v>
      </c>
      <c r="C1948" t="str">
        <f t="shared" si="1038"/>
        <v>W - AFUDC</v>
      </c>
      <c r="J1948" s="66">
        <f>SUM(L1948:BO1948)</f>
        <v>13949.911343378859</v>
      </c>
      <c r="L1948" s="19">
        <f t="shared" ref="L1948:AQ1948" si="1039">+L692</f>
        <v>0</v>
      </c>
      <c r="M1948" s="19">
        <f t="shared" si="1039"/>
        <v>0</v>
      </c>
      <c r="N1948" s="19">
        <f t="shared" si="1039"/>
        <v>0</v>
      </c>
      <c r="O1948" s="19">
        <f t="shared" si="1039"/>
        <v>0</v>
      </c>
      <c r="P1948" s="19">
        <f t="shared" si="1039"/>
        <v>0</v>
      </c>
      <c r="Q1948" s="19">
        <f t="shared" si="1039"/>
        <v>0</v>
      </c>
      <c r="R1948" s="19">
        <f t="shared" si="1039"/>
        <v>0</v>
      </c>
      <c r="S1948" s="19">
        <f t="shared" si="1039"/>
        <v>0</v>
      </c>
      <c r="T1948" s="19">
        <f t="shared" si="1039"/>
        <v>0</v>
      </c>
      <c r="U1948" s="19">
        <f t="shared" si="1039"/>
        <v>0</v>
      </c>
      <c r="V1948" s="19">
        <f t="shared" si="1039"/>
        <v>0</v>
      </c>
      <c r="W1948" s="19">
        <f t="shared" si="1039"/>
        <v>0</v>
      </c>
      <c r="X1948" s="19">
        <f t="shared" si="1039"/>
        <v>0</v>
      </c>
      <c r="Y1948" s="19">
        <f t="shared" si="1039"/>
        <v>0</v>
      </c>
      <c r="Z1948" s="19">
        <f t="shared" si="1039"/>
        <v>0</v>
      </c>
      <c r="AA1948" s="19">
        <f t="shared" si="1039"/>
        <v>0</v>
      </c>
      <c r="AB1948" s="19">
        <f t="shared" si="1039"/>
        <v>0</v>
      </c>
      <c r="AC1948" s="19">
        <f t="shared" si="1039"/>
        <v>0</v>
      </c>
      <c r="AD1948" s="19">
        <f t="shared" si="1039"/>
        <v>0</v>
      </c>
      <c r="AE1948" s="19">
        <f t="shared" si="1039"/>
        <v>0</v>
      </c>
      <c r="AF1948" s="19">
        <f t="shared" si="1039"/>
        <v>0</v>
      </c>
      <c r="AG1948" s="19">
        <f t="shared" si="1039"/>
        <v>0</v>
      </c>
      <c r="AH1948" s="19">
        <f t="shared" si="1039"/>
        <v>3413.9867582135917</v>
      </c>
      <c r="AI1948" s="19">
        <f t="shared" si="1039"/>
        <v>10535.924585165267</v>
      </c>
      <c r="AJ1948" s="19">
        <f t="shared" si="1039"/>
        <v>0</v>
      </c>
      <c r="AK1948" s="19">
        <f t="shared" si="1039"/>
        <v>0</v>
      </c>
      <c r="AL1948" s="19">
        <f t="shared" si="1039"/>
        <v>0</v>
      </c>
      <c r="AM1948" s="19">
        <f t="shared" si="1039"/>
        <v>0</v>
      </c>
      <c r="AN1948" s="19">
        <f t="shared" si="1039"/>
        <v>0</v>
      </c>
      <c r="AO1948" s="19">
        <f t="shared" si="1039"/>
        <v>0</v>
      </c>
      <c r="AP1948" s="19">
        <f t="shared" si="1039"/>
        <v>0</v>
      </c>
      <c r="AQ1948" s="19">
        <f t="shared" si="1039"/>
        <v>0</v>
      </c>
      <c r="AR1948" s="19">
        <f t="shared" ref="AR1948:BO1948" si="1040">+AR692</f>
        <v>0</v>
      </c>
      <c r="AS1948" s="19">
        <f t="shared" si="1040"/>
        <v>0</v>
      </c>
      <c r="AT1948" s="19">
        <f t="shared" si="1040"/>
        <v>0</v>
      </c>
      <c r="AU1948" s="19">
        <f t="shared" si="1040"/>
        <v>0</v>
      </c>
      <c r="AV1948" s="19">
        <f t="shared" si="1040"/>
        <v>0</v>
      </c>
      <c r="AW1948" s="19">
        <f t="shared" si="1040"/>
        <v>0</v>
      </c>
      <c r="AX1948" s="19">
        <f t="shared" si="1040"/>
        <v>0</v>
      </c>
      <c r="AY1948" s="19">
        <f t="shared" si="1040"/>
        <v>0</v>
      </c>
      <c r="AZ1948" s="19">
        <f t="shared" si="1040"/>
        <v>0</v>
      </c>
      <c r="BA1948" s="19">
        <f t="shared" si="1040"/>
        <v>0</v>
      </c>
      <c r="BB1948" s="19">
        <f t="shared" si="1040"/>
        <v>0</v>
      </c>
      <c r="BC1948" s="19">
        <f t="shared" si="1040"/>
        <v>0</v>
      </c>
      <c r="BD1948" s="19">
        <f t="shared" si="1040"/>
        <v>0</v>
      </c>
      <c r="BE1948" s="19">
        <f t="shared" si="1040"/>
        <v>0</v>
      </c>
      <c r="BF1948" s="19">
        <f t="shared" si="1040"/>
        <v>0</v>
      </c>
      <c r="BG1948" s="19">
        <f t="shared" si="1040"/>
        <v>0</v>
      </c>
      <c r="BH1948" s="19">
        <f t="shared" si="1040"/>
        <v>0</v>
      </c>
      <c r="BI1948" s="19">
        <f t="shared" si="1040"/>
        <v>0</v>
      </c>
      <c r="BJ1948" s="19">
        <f t="shared" si="1040"/>
        <v>0</v>
      </c>
      <c r="BK1948" s="19">
        <f t="shared" si="1040"/>
        <v>0</v>
      </c>
      <c r="BL1948" s="19">
        <f t="shared" si="1040"/>
        <v>0</v>
      </c>
      <c r="BM1948" s="19">
        <f t="shared" si="1040"/>
        <v>0</v>
      </c>
      <c r="BN1948" s="19">
        <f t="shared" si="1040"/>
        <v>0</v>
      </c>
      <c r="BO1948" s="19">
        <f t="shared" si="1040"/>
        <v>0</v>
      </c>
    </row>
    <row r="1949" spans="1:67">
      <c r="A1949" t="s">
        <v>475</v>
      </c>
      <c r="B1949" s="6" t="s">
        <v>17</v>
      </c>
      <c r="C1949" t="str">
        <f t="shared" si="1038"/>
        <v>W - Total</v>
      </c>
      <c r="I1949" s="19">
        <f>VLOOKUP($A1945,$A$22:$BO$1354,9,FALSE)</f>
        <v>347407.1438645015</v>
      </c>
      <c r="J1949" s="66">
        <f>SUM(J1946:J1948)</f>
        <v>347407.1438645015</v>
      </c>
    </row>
    <row r="1950" spans="1:67">
      <c r="A1950">
        <v>24</v>
      </c>
      <c r="B1950" s="158" t="str">
        <f>VLOOKUP($A1950,$A$22:$BO$1354,2,FALSE)</f>
        <v>50MW CT</v>
      </c>
    </row>
    <row r="1951" spans="1:67">
      <c r="A1951" t="s">
        <v>399</v>
      </c>
      <c r="B1951" s="6" t="s">
        <v>9</v>
      </c>
      <c r="C1951" t="str">
        <f>CONCATENATE(A1951," - ",B1951)</f>
        <v>CT - Base</v>
      </c>
      <c r="J1951" s="66">
        <f>SUM(L1951:BO1951)</f>
        <v>129359.51844554853</v>
      </c>
      <c r="L1951" s="19">
        <f t="shared" ref="L1951:AQ1951" si="1041">+L721</f>
        <v>0</v>
      </c>
      <c r="M1951" s="19">
        <f t="shared" si="1041"/>
        <v>0</v>
      </c>
      <c r="N1951" s="19">
        <f t="shared" si="1041"/>
        <v>0</v>
      </c>
      <c r="O1951" s="19">
        <f t="shared" si="1041"/>
        <v>0</v>
      </c>
      <c r="P1951" s="19">
        <f t="shared" si="1041"/>
        <v>0</v>
      </c>
      <c r="Q1951" s="19">
        <f t="shared" si="1041"/>
        <v>0</v>
      </c>
      <c r="R1951" s="19">
        <f t="shared" si="1041"/>
        <v>0</v>
      </c>
      <c r="S1951" s="19">
        <f t="shared" si="1041"/>
        <v>0</v>
      </c>
      <c r="T1951" s="19">
        <f t="shared" si="1041"/>
        <v>0</v>
      </c>
      <c r="U1951" s="19">
        <f t="shared" si="1041"/>
        <v>0</v>
      </c>
      <c r="V1951" s="19">
        <f t="shared" si="1041"/>
        <v>0</v>
      </c>
      <c r="W1951" s="19">
        <f t="shared" si="1041"/>
        <v>0</v>
      </c>
      <c r="X1951" s="19">
        <f t="shared" si="1041"/>
        <v>0</v>
      </c>
      <c r="Y1951" s="19">
        <f t="shared" si="1041"/>
        <v>0</v>
      </c>
      <c r="Z1951" s="19">
        <f t="shared" si="1041"/>
        <v>0</v>
      </c>
      <c r="AA1951" s="19">
        <f t="shared" si="1041"/>
        <v>0</v>
      </c>
      <c r="AB1951" s="19">
        <f t="shared" si="1041"/>
        <v>0</v>
      </c>
      <c r="AC1951" s="19">
        <f t="shared" si="1041"/>
        <v>0</v>
      </c>
      <c r="AD1951" s="19">
        <f t="shared" si="1041"/>
        <v>0</v>
      </c>
      <c r="AE1951" s="19">
        <f t="shared" si="1041"/>
        <v>0</v>
      </c>
      <c r="AF1951" s="19">
        <f t="shared" si="1041"/>
        <v>0</v>
      </c>
      <c r="AG1951" s="19">
        <f t="shared" si="1041"/>
        <v>1300.8859121740945</v>
      </c>
      <c r="AH1951" s="19">
        <f t="shared" si="1041"/>
        <v>33974.023208066137</v>
      </c>
      <c r="AI1951" s="19">
        <f t="shared" si="1041"/>
        <v>94084.609325308295</v>
      </c>
      <c r="AJ1951" s="19">
        <f t="shared" si="1041"/>
        <v>0</v>
      </c>
      <c r="AK1951" s="19">
        <f t="shared" si="1041"/>
        <v>0</v>
      </c>
      <c r="AL1951" s="19">
        <f t="shared" si="1041"/>
        <v>0</v>
      </c>
      <c r="AM1951" s="19">
        <f t="shared" si="1041"/>
        <v>0</v>
      </c>
      <c r="AN1951" s="19">
        <f t="shared" si="1041"/>
        <v>0</v>
      </c>
      <c r="AO1951" s="19">
        <f t="shared" si="1041"/>
        <v>0</v>
      </c>
      <c r="AP1951" s="19">
        <f t="shared" si="1041"/>
        <v>0</v>
      </c>
      <c r="AQ1951" s="19">
        <f t="shared" si="1041"/>
        <v>0</v>
      </c>
      <c r="AR1951" s="19">
        <f t="shared" ref="AR1951:BO1951" si="1042">+AR721</f>
        <v>0</v>
      </c>
      <c r="AS1951" s="19">
        <f t="shared" si="1042"/>
        <v>0</v>
      </c>
      <c r="AT1951" s="19">
        <f t="shared" si="1042"/>
        <v>0</v>
      </c>
      <c r="AU1951" s="19">
        <f t="shared" si="1042"/>
        <v>0</v>
      </c>
      <c r="AV1951" s="19">
        <f t="shared" si="1042"/>
        <v>0</v>
      </c>
      <c r="AW1951" s="19">
        <f t="shared" si="1042"/>
        <v>0</v>
      </c>
      <c r="AX1951" s="19">
        <f t="shared" si="1042"/>
        <v>0</v>
      </c>
      <c r="AY1951" s="19">
        <f t="shared" si="1042"/>
        <v>0</v>
      </c>
      <c r="AZ1951" s="19">
        <f t="shared" si="1042"/>
        <v>0</v>
      </c>
      <c r="BA1951" s="19">
        <f t="shared" si="1042"/>
        <v>0</v>
      </c>
      <c r="BB1951" s="19">
        <f t="shared" si="1042"/>
        <v>0</v>
      </c>
      <c r="BC1951" s="19">
        <f t="shared" si="1042"/>
        <v>0</v>
      </c>
      <c r="BD1951" s="19">
        <f t="shared" si="1042"/>
        <v>0</v>
      </c>
      <c r="BE1951" s="19">
        <f t="shared" si="1042"/>
        <v>0</v>
      </c>
      <c r="BF1951" s="19">
        <f t="shared" si="1042"/>
        <v>0</v>
      </c>
      <c r="BG1951" s="19">
        <f t="shared" si="1042"/>
        <v>0</v>
      </c>
      <c r="BH1951" s="19">
        <f t="shared" si="1042"/>
        <v>0</v>
      </c>
      <c r="BI1951" s="19">
        <f t="shared" si="1042"/>
        <v>0</v>
      </c>
      <c r="BJ1951" s="19">
        <f t="shared" si="1042"/>
        <v>0</v>
      </c>
      <c r="BK1951" s="19">
        <f t="shared" si="1042"/>
        <v>0</v>
      </c>
      <c r="BL1951" s="19">
        <f t="shared" si="1042"/>
        <v>0</v>
      </c>
      <c r="BM1951" s="19">
        <f t="shared" si="1042"/>
        <v>0</v>
      </c>
      <c r="BN1951" s="19">
        <f t="shared" si="1042"/>
        <v>0</v>
      </c>
      <c r="BO1951" s="19">
        <f t="shared" si="1042"/>
        <v>0</v>
      </c>
    </row>
    <row r="1952" spans="1:67">
      <c r="A1952" t="s">
        <v>399</v>
      </c>
      <c r="B1952" s="6" t="s">
        <v>4</v>
      </c>
      <c r="C1952" t="str">
        <f t="shared" ref="C1952:C1954" si="1043">CONCATENATE(A1952," - ",B1952)</f>
        <v>CT - Escalation</v>
      </c>
      <c r="J1952" s="25"/>
      <c r="L1952" s="19"/>
      <c r="M1952" s="19"/>
      <c r="N1952" s="19"/>
      <c r="O1952" s="19"/>
      <c r="P1952" s="19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19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</row>
    <row r="1953" spans="1:67">
      <c r="A1953" t="s">
        <v>399</v>
      </c>
      <c r="B1953" s="6" t="s">
        <v>3</v>
      </c>
      <c r="C1953" t="str">
        <f t="shared" si="1043"/>
        <v>CT - AFUDC</v>
      </c>
      <c r="J1953" s="66">
        <f>SUM(L1953:BO1953)</f>
        <v>5958.8190536776474</v>
      </c>
      <c r="L1953" s="19">
        <f t="shared" ref="L1953:AQ1953" si="1044">+L722</f>
        <v>0</v>
      </c>
      <c r="M1953" s="19">
        <f t="shared" si="1044"/>
        <v>0</v>
      </c>
      <c r="N1953" s="19">
        <f t="shared" si="1044"/>
        <v>0</v>
      </c>
      <c r="O1953" s="19">
        <f t="shared" si="1044"/>
        <v>0</v>
      </c>
      <c r="P1953" s="19">
        <f t="shared" si="1044"/>
        <v>0</v>
      </c>
      <c r="Q1953" s="19">
        <f t="shared" si="1044"/>
        <v>0</v>
      </c>
      <c r="R1953" s="19">
        <f t="shared" si="1044"/>
        <v>0</v>
      </c>
      <c r="S1953" s="19">
        <f t="shared" si="1044"/>
        <v>0</v>
      </c>
      <c r="T1953" s="19">
        <f t="shared" si="1044"/>
        <v>0</v>
      </c>
      <c r="U1953" s="19">
        <f t="shared" si="1044"/>
        <v>0</v>
      </c>
      <c r="V1953" s="19">
        <f t="shared" si="1044"/>
        <v>0</v>
      </c>
      <c r="W1953" s="19">
        <f t="shared" si="1044"/>
        <v>0</v>
      </c>
      <c r="X1953" s="19">
        <f t="shared" si="1044"/>
        <v>0</v>
      </c>
      <c r="Y1953" s="19">
        <f t="shared" si="1044"/>
        <v>0</v>
      </c>
      <c r="Z1953" s="19">
        <f t="shared" si="1044"/>
        <v>0</v>
      </c>
      <c r="AA1953" s="19">
        <f t="shared" si="1044"/>
        <v>0</v>
      </c>
      <c r="AB1953" s="19">
        <f t="shared" si="1044"/>
        <v>0</v>
      </c>
      <c r="AC1953" s="19">
        <f t="shared" si="1044"/>
        <v>0</v>
      </c>
      <c r="AD1953" s="19">
        <f t="shared" si="1044"/>
        <v>0</v>
      </c>
      <c r="AE1953" s="19">
        <f t="shared" si="1044"/>
        <v>0</v>
      </c>
      <c r="AF1953" s="19">
        <f t="shared" si="1044"/>
        <v>0</v>
      </c>
      <c r="AG1953" s="19">
        <f t="shared" si="1044"/>
        <v>30.489513566580342</v>
      </c>
      <c r="AH1953" s="19">
        <f t="shared" si="1044"/>
        <v>1144.8991893608591</v>
      </c>
      <c r="AI1953" s="19">
        <f t="shared" si="1044"/>
        <v>4783.4303507502082</v>
      </c>
      <c r="AJ1953" s="19">
        <f t="shared" si="1044"/>
        <v>0</v>
      </c>
      <c r="AK1953" s="19">
        <f t="shared" si="1044"/>
        <v>0</v>
      </c>
      <c r="AL1953" s="19">
        <f t="shared" si="1044"/>
        <v>0</v>
      </c>
      <c r="AM1953" s="19">
        <f t="shared" si="1044"/>
        <v>0</v>
      </c>
      <c r="AN1953" s="19">
        <f t="shared" si="1044"/>
        <v>0</v>
      </c>
      <c r="AO1953" s="19">
        <f t="shared" si="1044"/>
        <v>0</v>
      </c>
      <c r="AP1953" s="19">
        <f t="shared" si="1044"/>
        <v>0</v>
      </c>
      <c r="AQ1953" s="19">
        <f t="shared" si="1044"/>
        <v>0</v>
      </c>
      <c r="AR1953" s="19">
        <f t="shared" ref="AR1953:BO1953" si="1045">+AR722</f>
        <v>0</v>
      </c>
      <c r="AS1953" s="19">
        <f t="shared" si="1045"/>
        <v>0</v>
      </c>
      <c r="AT1953" s="19">
        <f t="shared" si="1045"/>
        <v>0</v>
      </c>
      <c r="AU1953" s="19">
        <f t="shared" si="1045"/>
        <v>0</v>
      </c>
      <c r="AV1953" s="19">
        <f t="shared" si="1045"/>
        <v>0</v>
      </c>
      <c r="AW1953" s="19">
        <f t="shared" si="1045"/>
        <v>0</v>
      </c>
      <c r="AX1953" s="19">
        <f t="shared" si="1045"/>
        <v>0</v>
      </c>
      <c r="AY1953" s="19">
        <f t="shared" si="1045"/>
        <v>0</v>
      </c>
      <c r="AZ1953" s="19">
        <f t="shared" si="1045"/>
        <v>0</v>
      </c>
      <c r="BA1953" s="19">
        <f t="shared" si="1045"/>
        <v>0</v>
      </c>
      <c r="BB1953" s="19">
        <f t="shared" si="1045"/>
        <v>0</v>
      </c>
      <c r="BC1953" s="19">
        <f t="shared" si="1045"/>
        <v>0</v>
      </c>
      <c r="BD1953" s="19">
        <f t="shared" si="1045"/>
        <v>0</v>
      </c>
      <c r="BE1953" s="19">
        <f t="shared" si="1045"/>
        <v>0</v>
      </c>
      <c r="BF1953" s="19">
        <f t="shared" si="1045"/>
        <v>0</v>
      </c>
      <c r="BG1953" s="19">
        <f t="shared" si="1045"/>
        <v>0</v>
      </c>
      <c r="BH1953" s="19">
        <f t="shared" si="1045"/>
        <v>0</v>
      </c>
      <c r="BI1953" s="19">
        <f t="shared" si="1045"/>
        <v>0</v>
      </c>
      <c r="BJ1953" s="19">
        <f t="shared" si="1045"/>
        <v>0</v>
      </c>
      <c r="BK1953" s="19">
        <f t="shared" si="1045"/>
        <v>0</v>
      </c>
      <c r="BL1953" s="19">
        <f t="shared" si="1045"/>
        <v>0</v>
      </c>
      <c r="BM1953" s="19">
        <f t="shared" si="1045"/>
        <v>0</v>
      </c>
      <c r="BN1953" s="19">
        <f t="shared" si="1045"/>
        <v>0</v>
      </c>
      <c r="BO1953" s="19">
        <f t="shared" si="1045"/>
        <v>0</v>
      </c>
    </row>
    <row r="1954" spans="1:67">
      <c r="A1954" t="s">
        <v>399</v>
      </c>
      <c r="B1954" s="6" t="s">
        <v>17</v>
      </c>
      <c r="C1954" t="str">
        <f t="shared" si="1043"/>
        <v>CT - Total</v>
      </c>
      <c r="I1954" s="19">
        <f>VLOOKUP($A1950,$A$22:$BO$1354,9,FALSE)</f>
        <v>135318.33749922618</v>
      </c>
      <c r="J1954" s="66">
        <f>SUM(J1951:J1953)</f>
        <v>135318.33749922618</v>
      </c>
    </row>
    <row r="1955" spans="1:67">
      <c r="A1955">
        <v>25</v>
      </c>
      <c r="B1955" s="158" t="str">
        <f>VLOOKUP($A1955,$A$22:$BO$1354,2,FALSE)</f>
        <v>CCCT 170 G2</v>
      </c>
    </row>
    <row r="1956" spans="1:67">
      <c r="A1956" t="s">
        <v>335</v>
      </c>
      <c r="B1956" s="6" t="s">
        <v>9</v>
      </c>
      <c r="C1956" t="str">
        <f>CONCATENATE(A1956," - ",B1956)</f>
        <v>CCCT - Base</v>
      </c>
      <c r="J1956" s="66">
        <f>SUM(L1956:BO1956)</f>
        <v>472294.15194466623</v>
      </c>
      <c r="L1956" s="19">
        <f t="shared" ref="L1956:AQ1956" si="1046">+L751</f>
        <v>0</v>
      </c>
      <c r="M1956" s="19">
        <f t="shared" si="1046"/>
        <v>0</v>
      </c>
      <c r="N1956" s="19">
        <f t="shared" si="1046"/>
        <v>0</v>
      </c>
      <c r="O1956" s="19">
        <f t="shared" si="1046"/>
        <v>0</v>
      </c>
      <c r="P1956" s="19">
        <f t="shared" si="1046"/>
        <v>0</v>
      </c>
      <c r="Q1956" s="19">
        <f t="shared" si="1046"/>
        <v>0</v>
      </c>
      <c r="R1956" s="19">
        <f t="shared" si="1046"/>
        <v>0</v>
      </c>
      <c r="S1956" s="19">
        <f t="shared" si="1046"/>
        <v>0</v>
      </c>
      <c r="T1956" s="19">
        <f t="shared" si="1046"/>
        <v>0</v>
      </c>
      <c r="U1956" s="19">
        <f t="shared" si="1046"/>
        <v>0</v>
      </c>
      <c r="V1956" s="19">
        <f t="shared" si="1046"/>
        <v>0</v>
      </c>
      <c r="W1956" s="19">
        <f t="shared" si="1046"/>
        <v>0</v>
      </c>
      <c r="X1956" s="19">
        <f t="shared" si="1046"/>
        <v>0</v>
      </c>
      <c r="Y1956" s="19">
        <f t="shared" si="1046"/>
        <v>0</v>
      </c>
      <c r="Z1956" s="19">
        <f t="shared" si="1046"/>
        <v>0</v>
      </c>
      <c r="AA1956" s="19">
        <f t="shared" si="1046"/>
        <v>0</v>
      </c>
      <c r="AB1956" s="19">
        <f t="shared" si="1046"/>
        <v>0</v>
      </c>
      <c r="AC1956" s="19">
        <f t="shared" si="1046"/>
        <v>0</v>
      </c>
      <c r="AD1956" s="19">
        <f t="shared" si="1046"/>
        <v>0</v>
      </c>
      <c r="AE1956" s="19">
        <f t="shared" si="1046"/>
        <v>0</v>
      </c>
      <c r="AF1956" s="19">
        <f t="shared" si="1046"/>
        <v>0</v>
      </c>
      <c r="AG1956" s="19">
        <f t="shared" si="1046"/>
        <v>0</v>
      </c>
      <c r="AH1956" s="19">
        <f t="shared" si="1046"/>
        <v>62995.090950123922</v>
      </c>
      <c r="AI1956" s="19">
        <f t="shared" si="1046"/>
        <v>252736.87340654622</v>
      </c>
      <c r="AJ1956" s="19">
        <f t="shared" si="1046"/>
        <v>156562.18758799607</v>
      </c>
      <c r="AK1956" s="19">
        <f t="shared" si="1046"/>
        <v>0</v>
      </c>
      <c r="AL1956" s="19">
        <f t="shared" si="1046"/>
        <v>0</v>
      </c>
      <c r="AM1956" s="19">
        <f t="shared" si="1046"/>
        <v>0</v>
      </c>
      <c r="AN1956" s="19">
        <f t="shared" si="1046"/>
        <v>0</v>
      </c>
      <c r="AO1956" s="19">
        <f t="shared" si="1046"/>
        <v>0</v>
      </c>
      <c r="AP1956" s="19">
        <f t="shared" si="1046"/>
        <v>0</v>
      </c>
      <c r="AQ1956" s="19">
        <f t="shared" si="1046"/>
        <v>0</v>
      </c>
      <c r="AR1956" s="19">
        <f t="shared" ref="AR1956:BO1956" si="1047">+AR751</f>
        <v>0</v>
      </c>
      <c r="AS1956" s="19">
        <f t="shared" si="1047"/>
        <v>0</v>
      </c>
      <c r="AT1956" s="19">
        <f t="shared" si="1047"/>
        <v>0</v>
      </c>
      <c r="AU1956" s="19">
        <f t="shared" si="1047"/>
        <v>0</v>
      </c>
      <c r="AV1956" s="19">
        <f t="shared" si="1047"/>
        <v>0</v>
      </c>
      <c r="AW1956" s="19">
        <f t="shared" si="1047"/>
        <v>0</v>
      </c>
      <c r="AX1956" s="19">
        <f t="shared" si="1047"/>
        <v>0</v>
      </c>
      <c r="AY1956" s="19">
        <f t="shared" si="1047"/>
        <v>0</v>
      </c>
      <c r="AZ1956" s="19">
        <f t="shared" si="1047"/>
        <v>0</v>
      </c>
      <c r="BA1956" s="19">
        <f t="shared" si="1047"/>
        <v>0</v>
      </c>
      <c r="BB1956" s="19">
        <f t="shared" si="1047"/>
        <v>0</v>
      </c>
      <c r="BC1956" s="19">
        <f t="shared" si="1047"/>
        <v>0</v>
      </c>
      <c r="BD1956" s="19">
        <f t="shared" si="1047"/>
        <v>0</v>
      </c>
      <c r="BE1956" s="19">
        <f t="shared" si="1047"/>
        <v>0</v>
      </c>
      <c r="BF1956" s="19">
        <f t="shared" si="1047"/>
        <v>0</v>
      </c>
      <c r="BG1956" s="19">
        <f t="shared" si="1047"/>
        <v>0</v>
      </c>
      <c r="BH1956" s="19">
        <f t="shared" si="1047"/>
        <v>0</v>
      </c>
      <c r="BI1956" s="19">
        <f t="shared" si="1047"/>
        <v>0</v>
      </c>
      <c r="BJ1956" s="19">
        <f t="shared" si="1047"/>
        <v>0</v>
      </c>
      <c r="BK1956" s="19">
        <f t="shared" si="1047"/>
        <v>0</v>
      </c>
      <c r="BL1956" s="19">
        <f t="shared" si="1047"/>
        <v>0</v>
      </c>
      <c r="BM1956" s="19">
        <f t="shared" si="1047"/>
        <v>0</v>
      </c>
      <c r="BN1956" s="19">
        <f t="shared" si="1047"/>
        <v>0</v>
      </c>
      <c r="BO1956" s="19">
        <f t="shared" si="1047"/>
        <v>0</v>
      </c>
    </row>
    <row r="1957" spans="1:67">
      <c r="A1957" t="s">
        <v>335</v>
      </c>
      <c r="B1957" s="6" t="s">
        <v>4</v>
      </c>
      <c r="C1957" t="str">
        <f t="shared" ref="C1957:C1959" si="1048">CONCATENATE(A1957," - ",B1957)</f>
        <v>CCCT - Escalation</v>
      </c>
      <c r="J1957" s="25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</row>
    <row r="1958" spans="1:67">
      <c r="A1958" t="s">
        <v>335</v>
      </c>
      <c r="B1958" s="6" t="s">
        <v>3</v>
      </c>
      <c r="C1958" t="str">
        <f t="shared" si="1048"/>
        <v>CCCT - AFUDC</v>
      </c>
      <c r="J1958" s="66">
        <f>SUM(L1958:BO1958)</f>
        <v>37298.411844990114</v>
      </c>
      <c r="L1958" s="19">
        <f t="shared" ref="L1958:AQ1958" si="1049">+L752</f>
        <v>0</v>
      </c>
      <c r="M1958" s="19">
        <f t="shared" si="1049"/>
        <v>0</v>
      </c>
      <c r="N1958" s="19">
        <f t="shared" si="1049"/>
        <v>0</v>
      </c>
      <c r="O1958" s="19">
        <f t="shared" si="1049"/>
        <v>0</v>
      </c>
      <c r="P1958" s="19">
        <f t="shared" si="1049"/>
        <v>0</v>
      </c>
      <c r="Q1958" s="19">
        <f t="shared" si="1049"/>
        <v>0</v>
      </c>
      <c r="R1958" s="19">
        <f t="shared" si="1049"/>
        <v>0</v>
      </c>
      <c r="S1958" s="19">
        <f t="shared" si="1049"/>
        <v>0</v>
      </c>
      <c r="T1958" s="19">
        <f t="shared" si="1049"/>
        <v>0</v>
      </c>
      <c r="U1958" s="19">
        <f t="shared" si="1049"/>
        <v>0</v>
      </c>
      <c r="V1958" s="19">
        <f t="shared" si="1049"/>
        <v>0</v>
      </c>
      <c r="W1958" s="19">
        <f t="shared" si="1049"/>
        <v>0</v>
      </c>
      <c r="X1958" s="19">
        <f t="shared" si="1049"/>
        <v>0</v>
      </c>
      <c r="Y1958" s="19">
        <f t="shared" si="1049"/>
        <v>0</v>
      </c>
      <c r="Z1958" s="19">
        <f t="shared" si="1049"/>
        <v>0</v>
      </c>
      <c r="AA1958" s="19">
        <f t="shared" si="1049"/>
        <v>0</v>
      </c>
      <c r="AB1958" s="19">
        <f t="shared" si="1049"/>
        <v>0</v>
      </c>
      <c r="AC1958" s="19">
        <f t="shared" si="1049"/>
        <v>0</v>
      </c>
      <c r="AD1958" s="19">
        <f t="shared" si="1049"/>
        <v>0</v>
      </c>
      <c r="AE1958" s="19">
        <f t="shared" si="1049"/>
        <v>0</v>
      </c>
      <c r="AF1958" s="19">
        <f t="shared" si="1049"/>
        <v>0</v>
      </c>
      <c r="AG1958" s="19">
        <f t="shared" si="1049"/>
        <v>0</v>
      </c>
      <c r="AH1958" s="19">
        <f t="shared" si="1049"/>
        <v>1968.5965921913726</v>
      </c>
      <c r="AI1958" s="19">
        <f t="shared" si="1049"/>
        <v>11958.257765349275</v>
      </c>
      <c r="AJ1958" s="19">
        <f t="shared" si="1049"/>
        <v>23371.557487449467</v>
      </c>
      <c r="AK1958" s="19">
        <f t="shared" si="1049"/>
        <v>0</v>
      </c>
      <c r="AL1958" s="19">
        <f t="shared" si="1049"/>
        <v>0</v>
      </c>
      <c r="AM1958" s="19">
        <f t="shared" si="1049"/>
        <v>0</v>
      </c>
      <c r="AN1958" s="19">
        <f t="shared" si="1049"/>
        <v>0</v>
      </c>
      <c r="AO1958" s="19">
        <f t="shared" si="1049"/>
        <v>0</v>
      </c>
      <c r="AP1958" s="19">
        <f t="shared" si="1049"/>
        <v>0</v>
      </c>
      <c r="AQ1958" s="19">
        <f t="shared" si="1049"/>
        <v>0</v>
      </c>
      <c r="AR1958" s="19">
        <f t="shared" ref="AR1958:BO1958" si="1050">+AR752</f>
        <v>0</v>
      </c>
      <c r="AS1958" s="19">
        <f t="shared" si="1050"/>
        <v>0</v>
      </c>
      <c r="AT1958" s="19">
        <f t="shared" si="1050"/>
        <v>0</v>
      </c>
      <c r="AU1958" s="19">
        <f t="shared" si="1050"/>
        <v>0</v>
      </c>
      <c r="AV1958" s="19">
        <f t="shared" si="1050"/>
        <v>0</v>
      </c>
      <c r="AW1958" s="19">
        <f t="shared" si="1050"/>
        <v>0</v>
      </c>
      <c r="AX1958" s="19">
        <f t="shared" si="1050"/>
        <v>0</v>
      </c>
      <c r="AY1958" s="19">
        <f t="shared" si="1050"/>
        <v>0</v>
      </c>
      <c r="AZ1958" s="19">
        <f t="shared" si="1050"/>
        <v>0</v>
      </c>
      <c r="BA1958" s="19">
        <f t="shared" si="1050"/>
        <v>0</v>
      </c>
      <c r="BB1958" s="19">
        <f t="shared" si="1050"/>
        <v>0</v>
      </c>
      <c r="BC1958" s="19">
        <f t="shared" si="1050"/>
        <v>0</v>
      </c>
      <c r="BD1958" s="19">
        <f t="shared" si="1050"/>
        <v>0</v>
      </c>
      <c r="BE1958" s="19">
        <f t="shared" si="1050"/>
        <v>0</v>
      </c>
      <c r="BF1958" s="19">
        <f t="shared" si="1050"/>
        <v>0</v>
      </c>
      <c r="BG1958" s="19">
        <f t="shared" si="1050"/>
        <v>0</v>
      </c>
      <c r="BH1958" s="19">
        <f t="shared" si="1050"/>
        <v>0</v>
      </c>
      <c r="BI1958" s="19">
        <f t="shared" si="1050"/>
        <v>0</v>
      </c>
      <c r="BJ1958" s="19">
        <f t="shared" si="1050"/>
        <v>0</v>
      </c>
      <c r="BK1958" s="19">
        <f t="shared" si="1050"/>
        <v>0</v>
      </c>
      <c r="BL1958" s="19">
        <f t="shared" si="1050"/>
        <v>0</v>
      </c>
      <c r="BM1958" s="19">
        <f t="shared" si="1050"/>
        <v>0</v>
      </c>
      <c r="BN1958" s="19">
        <f t="shared" si="1050"/>
        <v>0</v>
      </c>
      <c r="BO1958" s="19">
        <f t="shared" si="1050"/>
        <v>0</v>
      </c>
    </row>
    <row r="1959" spans="1:67">
      <c r="A1959" t="s">
        <v>335</v>
      </c>
      <c r="B1959" s="6" t="s">
        <v>17</v>
      </c>
      <c r="C1959" t="str">
        <f t="shared" si="1048"/>
        <v>CCCT - Total</v>
      </c>
      <c r="I1959" s="19">
        <f>VLOOKUP($A1955,$A$22:$BO$1354,9,FALSE)</f>
        <v>509592.56378965639</v>
      </c>
      <c r="J1959" s="66">
        <f>SUM(J1956:J1958)</f>
        <v>509592.56378965633</v>
      </c>
    </row>
    <row r="1960" spans="1:67">
      <c r="A1960">
        <v>26</v>
      </c>
      <c r="B1960" s="158" t="str">
        <f>VLOOKUP($A1960,$A$22:$BO$1354,2,FALSE)</f>
        <v>Wind 25MWx2</v>
      </c>
    </row>
    <row r="1961" spans="1:67">
      <c r="A1961" t="s">
        <v>475</v>
      </c>
      <c r="B1961" s="6" t="s">
        <v>9</v>
      </c>
      <c r="C1961" t="str">
        <f>CONCATENATE(A1961," - ",B1961)</f>
        <v>W - Base</v>
      </c>
      <c r="J1961" s="66">
        <f>SUM(L1961:BO1961)</f>
        <v>252746.81197039437</v>
      </c>
      <c r="L1961" s="19">
        <f t="shared" ref="L1961:AQ1961" si="1051">+L781</f>
        <v>0</v>
      </c>
      <c r="M1961" s="19">
        <f t="shared" si="1051"/>
        <v>0</v>
      </c>
      <c r="N1961" s="19">
        <f t="shared" si="1051"/>
        <v>0</v>
      </c>
      <c r="O1961" s="19">
        <f t="shared" si="1051"/>
        <v>0</v>
      </c>
      <c r="P1961" s="19">
        <f t="shared" si="1051"/>
        <v>0</v>
      </c>
      <c r="Q1961" s="19">
        <f t="shared" si="1051"/>
        <v>0</v>
      </c>
      <c r="R1961" s="19">
        <f t="shared" si="1051"/>
        <v>0</v>
      </c>
      <c r="S1961" s="19">
        <f t="shared" si="1051"/>
        <v>0</v>
      </c>
      <c r="T1961" s="19">
        <f t="shared" si="1051"/>
        <v>0</v>
      </c>
      <c r="U1961" s="19">
        <f t="shared" si="1051"/>
        <v>0</v>
      </c>
      <c r="V1961" s="19">
        <f t="shared" si="1051"/>
        <v>0</v>
      </c>
      <c r="W1961" s="19">
        <f t="shared" si="1051"/>
        <v>0</v>
      </c>
      <c r="X1961" s="19">
        <f t="shared" si="1051"/>
        <v>0</v>
      </c>
      <c r="Y1961" s="19">
        <f t="shared" si="1051"/>
        <v>0</v>
      </c>
      <c r="Z1961" s="19">
        <f t="shared" si="1051"/>
        <v>0</v>
      </c>
      <c r="AA1961" s="19">
        <f t="shared" si="1051"/>
        <v>0</v>
      </c>
      <c r="AB1961" s="19">
        <f t="shared" si="1051"/>
        <v>0</v>
      </c>
      <c r="AC1961" s="19">
        <f t="shared" si="1051"/>
        <v>0</v>
      </c>
      <c r="AD1961" s="19">
        <f t="shared" si="1051"/>
        <v>0</v>
      </c>
      <c r="AE1961" s="19">
        <f t="shared" si="1051"/>
        <v>0</v>
      </c>
      <c r="AF1961" s="19">
        <f t="shared" si="1051"/>
        <v>0</v>
      </c>
      <c r="AG1961" s="19">
        <f t="shared" si="1051"/>
        <v>0</v>
      </c>
      <c r="AH1961" s="19">
        <f t="shared" si="1051"/>
        <v>0</v>
      </c>
      <c r="AI1961" s="19">
        <f t="shared" si="1051"/>
        <v>0</v>
      </c>
      <c r="AJ1961" s="19">
        <f t="shared" si="1051"/>
        <v>0</v>
      </c>
      <c r="AK1961" s="19">
        <f t="shared" si="1051"/>
        <v>0</v>
      </c>
      <c r="AL1961" s="19">
        <f t="shared" si="1051"/>
        <v>0</v>
      </c>
      <c r="AM1961" s="19">
        <f t="shared" si="1051"/>
        <v>82805.151374771871</v>
      </c>
      <c r="AN1961" s="19">
        <f t="shared" si="1051"/>
        <v>169941.6605956225</v>
      </c>
      <c r="AO1961" s="19">
        <f t="shared" si="1051"/>
        <v>0</v>
      </c>
      <c r="AP1961" s="19">
        <f t="shared" si="1051"/>
        <v>0</v>
      </c>
      <c r="AQ1961" s="19">
        <f t="shared" si="1051"/>
        <v>0</v>
      </c>
      <c r="AR1961" s="19">
        <f t="shared" ref="AR1961:BO1961" si="1052">+AR781</f>
        <v>0</v>
      </c>
      <c r="AS1961" s="19">
        <f t="shared" si="1052"/>
        <v>0</v>
      </c>
      <c r="AT1961" s="19">
        <f t="shared" si="1052"/>
        <v>0</v>
      </c>
      <c r="AU1961" s="19">
        <f t="shared" si="1052"/>
        <v>0</v>
      </c>
      <c r="AV1961" s="19">
        <f t="shared" si="1052"/>
        <v>0</v>
      </c>
      <c r="AW1961" s="19">
        <f t="shared" si="1052"/>
        <v>0</v>
      </c>
      <c r="AX1961" s="19">
        <f t="shared" si="1052"/>
        <v>0</v>
      </c>
      <c r="AY1961" s="19">
        <f t="shared" si="1052"/>
        <v>0</v>
      </c>
      <c r="AZ1961" s="19">
        <f t="shared" si="1052"/>
        <v>0</v>
      </c>
      <c r="BA1961" s="19">
        <f t="shared" si="1052"/>
        <v>0</v>
      </c>
      <c r="BB1961" s="19">
        <f t="shared" si="1052"/>
        <v>0</v>
      </c>
      <c r="BC1961" s="19">
        <f t="shared" si="1052"/>
        <v>0</v>
      </c>
      <c r="BD1961" s="19">
        <f t="shared" si="1052"/>
        <v>0</v>
      </c>
      <c r="BE1961" s="19">
        <f t="shared" si="1052"/>
        <v>0</v>
      </c>
      <c r="BF1961" s="19">
        <f t="shared" si="1052"/>
        <v>0</v>
      </c>
      <c r="BG1961" s="19">
        <f t="shared" si="1052"/>
        <v>0</v>
      </c>
      <c r="BH1961" s="19">
        <f t="shared" si="1052"/>
        <v>0</v>
      </c>
      <c r="BI1961" s="19">
        <f t="shared" si="1052"/>
        <v>0</v>
      </c>
      <c r="BJ1961" s="19">
        <f t="shared" si="1052"/>
        <v>0</v>
      </c>
      <c r="BK1961" s="19">
        <f t="shared" si="1052"/>
        <v>0</v>
      </c>
      <c r="BL1961" s="19">
        <f t="shared" si="1052"/>
        <v>0</v>
      </c>
      <c r="BM1961" s="19">
        <f t="shared" si="1052"/>
        <v>0</v>
      </c>
      <c r="BN1961" s="19">
        <f t="shared" si="1052"/>
        <v>0</v>
      </c>
      <c r="BO1961" s="19">
        <f t="shared" si="1052"/>
        <v>0</v>
      </c>
    </row>
    <row r="1962" spans="1:67">
      <c r="A1962" t="s">
        <v>475</v>
      </c>
      <c r="B1962" s="6" t="s">
        <v>4</v>
      </c>
      <c r="C1962" t="str">
        <f t="shared" ref="C1962:C1964" si="1053">CONCATENATE(A1962," - ",B1962)</f>
        <v>W - Escalation</v>
      </c>
      <c r="J1962" s="25"/>
      <c r="L1962" s="19"/>
      <c r="M1962" s="19"/>
      <c r="N1962" s="19"/>
      <c r="O1962" s="19"/>
      <c r="P1962" s="19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</row>
    <row r="1963" spans="1:67">
      <c r="A1963" t="s">
        <v>475</v>
      </c>
      <c r="B1963" s="6" t="s">
        <v>3</v>
      </c>
      <c r="C1963" t="str">
        <f t="shared" si="1053"/>
        <v>W - AFUDC</v>
      </c>
      <c r="J1963" s="66">
        <f>SUM(L1963:BO1963)</f>
        <v>10573.456729823092</v>
      </c>
      <c r="L1963" s="19">
        <f t="shared" ref="L1963:AQ1963" si="1054">+L782</f>
        <v>0</v>
      </c>
      <c r="M1963" s="19">
        <f t="shared" si="1054"/>
        <v>0</v>
      </c>
      <c r="N1963" s="19">
        <f t="shared" si="1054"/>
        <v>0</v>
      </c>
      <c r="O1963" s="19">
        <f t="shared" si="1054"/>
        <v>0</v>
      </c>
      <c r="P1963" s="19">
        <f t="shared" si="1054"/>
        <v>0</v>
      </c>
      <c r="Q1963" s="19">
        <f t="shared" si="1054"/>
        <v>0</v>
      </c>
      <c r="R1963" s="19">
        <f t="shared" si="1054"/>
        <v>0</v>
      </c>
      <c r="S1963" s="19">
        <f t="shared" si="1054"/>
        <v>0</v>
      </c>
      <c r="T1963" s="19">
        <f t="shared" si="1054"/>
        <v>0</v>
      </c>
      <c r="U1963" s="19">
        <f t="shared" si="1054"/>
        <v>0</v>
      </c>
      <c r="V1963" s="19">
        <f t="shared" si="1054"/>
        <v>0</v>
      </c>
      <c r="W1963" s="19">
        <f t="shared" si="1054"/>
        <v>0</v>
      </c>
      <c r="X1963" s="19">
        <f t="shared" si="1054"/>
        <v>0</v>
      </c>
      <c r="Y1963" s="19">
        <f t="shared" si="1054"/>
        <v>0</v>
      </c>
      <c r="Z1963" s="19">
        <f t="shared" si="1054"/>
        <v>0</v>
      </c>
      <c r="AA1963" s="19">
        <f t="shared" si="1054"/>
        <v>0</v>
      </c>
      <c r="AB1963" s="19">
        <f t="shared" si="1054"/>
        <v>0</v>
      </c>
      <c r="AC1963" s="19">
        <f t="shared" si="1054"/>
        <v>0</v>
      </c>
      <c r="AD1963" s="19">
        <f t="shared" si="1054"/>
        <v>0</v>
      </c>
      <c r="AE1963" s="19">
        <f t="shared" si="1054"/>
        <v>0</v>
      </c>
      <c r="AF1963" s="19">
        <f t="shared" si="1054"/>
        <v>0</v>
      </c>
      <c r="AG1963" s="19">
        <f t="shared" si="1054"/>
        <v>0</v>
      </c>
      <c r="AH1963" s="19">
        <f t="shared" si="1054"/>
        <v>0</v>
      </c>
      <c r="AI1963" s="19">
        <f t="shared" si="1054"/>
        <v>0</v>
      </c>
      <c r="AJ1963" s="19">
        <f t="shared" si="1054"/>
        <v>0</v>
      </c>
      <c r="AK1963" s="19">
        <f t="shared" si="1054"/>
        <v>0</v>
      </c>
      <c r="AL1963" s="19">
        <f t="shared" si="1054"/>
        <v>0</v>
      </c>
      <c r="AM1963" s="19">
        <f t="shared" si="1054"/>
        <v>2587.660980461621</v>
      </c>
      <c r="AN1963" s="19">
        <f t="shared" si="1054"/>
        <v>7985.7957493614713</v>
      </c>
      <c r="AO1963" s="19">
        <f t="shared" si="1054"/>
        <v>0</v>
      </c>
      <c r="AP1963" s="19">
        <f t="shared" si="1054"/>
        <v>0</v>
      </c>
      <c r="AQ1963" s="19">
        <f t="shared" si="1054"/>
        <v>0</v>
      </c>
      <c r="AR1963" s="19">
        <f t="shared" ref="AR1963:BO1963" si="1055">+AR782</f>
        <v>0</v>
      </c>
      <c r="AS1963" s="19">
        <f t="shared" si="1055"/>
        <v>0</v>
      </c>
      <c r="AT1963" s="19">
        <f t="shared" si="1055"/>
        <v>0</v>
      </c>
      <c r="AU1963" s="19">
        <f t="shared" si="1055"/>
        <v>0</v>
      </c>
      <c r="AV1963" s="19">
        <f t="shared" si="1055"/>
        <v>0</v>
      </c>
      <c r="AW1963" s="19">
        <f t="shared" si="1055"/>
        <v>0</v>
      </c>
      <c r="AX1963" s="19">
        <f t="shared" si="1055"/>
        <v>0</v>
      </c>
      <c r="AY1963" s="19">
        <f t="shared" si="1055"/>
        <v>0</v>
      </c>
      <c r="AZ1963" s="19">
        <f t="shared" si="1055"/>
        <v>0</v>
      </c>
      <c r="BA1963" s="19">
        <f t="shared" si="1055"/>
        <v>0</v>
      </c>
      <c r="BB1963" s="19">
        <f t="shared" si="1055"/>
        <v>0</v>
      </c>
      <c r="BC1963" s="19">
        <f t="shared" si="1055"/>
        <v>0</v>
      </c>
      <c r="BD1963" s="19">
        <f t="shared" si="1055"/>
        <v>0</v>
      </c>
      <c r="BE1963" s="19">
        <f t="shared" si="1055"/>
        <v>0</v>
      </c>
      <c r="BF1963" s="19">
        <f t="shared" si="1055"/>
        <v>0</v>
      </c>
      <c r="BG1963" s="19">
        <f t="shared" si="1055"/>
        <v>0</v>
      </c>
      <c r="BH1963" s="19">
        <f t="shared" si="1055"/>
        <v>0</v>
      </c>
      <c r="BI1963" s="19">
        <f t="shared" si="1055"/>
        <v>0</v>
      </c>
      <c r="BJ1963" s="19">
        <f t="shared" si="1055"/>
        <v>0</v>
      </c>
      <c r="BK1963" s="19">
        <f t="shared" si="1055"/>
        <v>0</v>
      </c>
      <c r="BL1963" s="19">
        <f t="shared" si="1055"/>
        <v>0</v>
      </c>
      <c r="BM1963" s="19">
        <f t="shared" si="1055"/>
        <v>0</v>
      </c>
      <c r="BN1963" s="19">
        <f t="shared" si="1055"/>
        <v>0</v>
      </c>
      <c r="BO1963" s="19">
        <f t="shared" si="1055"/>
        <v>0</v>
      </c>
    </row>
    <row r="1964" spans="1:67">
      <c r="A1964" t="s">
        <v>475</v>
      </c>
      <c r="B1964" s="6" t="s">
        <v>17</v>
      </c>
      <c r="C1964" t="str">
        <f t="shared" si="1053"/>
        <v>W - Total</v>
      </c>
      <c r="I1964" s="19">
        <f>VLOOKUP($A1960,$A$22:$BO$1354,9,FALSE)</f>
        <v>263320.26870021742</v>
      </c>
      <c r="J1964" s="66">
        <f>SUM(J1961:J1963)</f>
        <v>263320.26870021748</v>
      </c>
    </row>
    <row r="1965" spans="1:67">
      <c r="A1965">
        <v>27</v>
      </c>
      <c r="B1965" s="158" t="str">
        <f>VLOOKUP($A1965,$A$22:$BO$1354,2,FALSE)</f>
        <v>50MW CT</v>
      </c>
    </row>
    <row r="1966" spans="1:67">
      <c r="A1966" t="s">
        <v>399</v>
      </c>
      <c r="B1966" s="6" t="s">
        <v>9</v>
      </c>
      <c r="C1966" t="str">
        <f>CONCATENATE(A1966," - ",B1966)</f>
        <v>CT - Base</v>
      </c>
      <c r="J1966" s="66">
        <f>SUM(L1966:BO1966)</f>
        <v>146715.7417798916</v>
      </c>
      <c r="L1966" s="19">
        <f t="shared" ref="L1966:AQ1966" si="1056">+L811</f>
        <v>0</v>
      </c>
      <c r="M1966" s="19">
        <f t="shared" si="1056"/>
        <v>0</v>
      </c>
      <c r="N1966" s="19">
        <f t="shared" si="1056"/>
        <v>0</v>
      </c>
      <c r="O1966" s="19">
        <f t="shared" si="1056"/>
        <v>0</v>
      </c>
      <c r="P1966" s="19">
        <f t="shared" si="1056"/>
        <v>0</v>
      </c>
      <c r="Q1966" s="19">
        <f t="shared" si="1056"/>
        <v>0</v>
      </c>
      <c r="R1966" s="19">
        <f t="shared" si="1056"/>
        <v>0</v>
      </c>
      <c r="S1966" s="19">
        <f t="shared" si="1056"/>
        <v>0</v>
      </c>
      <c r="T1966" s="19">
        <f t="shared" si="1056"/>
        <v>0</v>
      </c>
      <c r="U1966" s="19">
        <f t="shared" si="1056"/>
        <v>0</v>
      </c>
      <c r="V1966" s="19">
        <f t="shared" si="1056"/>
        <v>0</v>
      </c>
      <c r="W1966" s="19">
        <f t="shared" si="1056"/>
        <v>0</v>
      </c>
      <c r="X1966" s="19">
        <f t="shared" si="1056"/>
        <v>0</v>
      </c>
      <c r="Y1966" s="19">
        <f t="shared" si="1056"/>
        <v>0</v>
      </c>
      <c r="Z1966" s="19">
        <f t="shared" si="1056"/>
        <v>0</v>
      </c>
      <c r="AA1966" s="19">
        <f t="shared" si="1056"/>
        <v>0</v>
      </c>
      <c r="AB1966" s="19">
        <f t="shared" si="1056"/>
        <v>0</v>
      </c>
      <c r="AC1966" s="19">
        <f t="shared" si="1056"/>
        <v>0</v>
      </c>
      <c r="AD1966" s="19">
        <f t="shared" si="1056"/>
        <v>0</v>
      </c>
      <c r="AE1966" s="19">
        <f t="shared" si="1056"/>
        <v>0</v>
      </c>
      <c r="AF1966" s="19">
        <f t="shared" si="1056"/>
        <v>0</v>
      </c>
      <c r="AG1966" s="19">
        <f t="shared" si="1056"/>
        <v>0</v>
      </c>
      <c r="AH1966" s="19">
        <f t="shared" si="1056"/>
        <v>0</v>
      </c>
      <c r="AI1966" s="19">
        <f t="shared" si="1056"/>
        <v>0</v>
      </c>
      <c r="AJ1966" s="19">
        <f t="shared" si="1056"/>
        <v>0</v>
      </c>
      <c r="AK1966" s="19">
        <f t="shared" si="1056"/>
        <v>0</v>
      </c>
      <c r="AL1966" s="19">
        <f t="shared" si="1056"/>
        <v>1475.4263456536623</v>
      </c>
      <c r="AM1966" s="19">
        <f t="shared" si="1056"/>
        <v>38532.332804847421</v>
      </c>
      <c r="AN1966" s="19">
        <f t="shared" si="1056"/>
        <v>106707.98262939051</v>
      </c>
      <c r="AO1966" s="19">
        <f t="shared" si="1056"/>
        <v>0</v>
      </c>
      <c r="AP1966" s="19">
        <f t="shared" si="1056"/>
        <v>0</v>
      </c>
      <c r="AQ1966" s="19">
        <f t="shared" si="1056"/>
        <v>0</v>
      </c>
      <c r="AR1966" s="19">
        <f t="shared" ref="AR1966:BO1966" si="1057">+AR811</f>
        <v>0</v>
      </c>
      <c r="AS1966" s="19">
        <f t="shared" si="1057"/>
        <v>0</v>
      </c>
      <c r="AT1966" s="19">
        <f t="shared" si="1057"/>
        <v>0</v>
      </c>
      <c r="AU1966" s="19">
        <f t="shared" si="1057"/>
        <v>0</v>
      </c>
      <c r="AV1966" s="19">
        <f t="shared" si="1057"/>
        <v>0</v>
      </c>
      <c r="AW1966" s="19">
        <f t="shared" si="1057"/>
        <v>0</v>
      </c>
      <c r="AX1966" s="19">
        <f t="shared" si="1057"/>
        <v>0</v>
      </c>
      <c r="AY1966" s="19">
        <f t="shared" si="1057"/>
        <v>0</v>
      </c>
      <c r="AZ1966" s="19">
        <f t="shared" si="1057"/>
        <v>0</v>
      </c>
      <c r="BA1966" s="19">
        <f t="shared" si="1057"/>
        <v>0</v>
      </c>
      <c r="BB1966" s="19">
        <f t="shared" si="1057"/>
        <v>0</v>
      </c>
      <c r="BC1966" s="19">
        <f t="shared" si="1057"/>
        <v>0</v>
      </c>
      <c r="BD1966" s="19">
        <f t="shared" si="1057"/>
        <v>0</v>
      </c>
      <c r="BE1966" s="19">
        <f t="shared" si="1057"/>
        <v>0</v>
      </c>
      <c r="BF1966" s="19">
        <f t="shared" si="1057"/>
        <v>0</v>
      </c>
      <c r="BG1966" s="19">
        <f t="shared" si="1057"/>
        <v>0</v>
      </c>
      <c r="BH1966" s="19">
        <f t="shared" si="1057"/>
        <v>0</v>
      </c>
      <c r="BI1966" s="19">
        <f t="shared" si="1057"/>
        <v>0</v>
      </c>
      <c r="BJ1966" s="19">
        <f t="shared" si="1057"/>
        <v>0</v>
      </c>
      <c r="BK1966" s="19">
        <f t="shared" si="1057"/>
        <v>0</v>
      </c>
      <c r="BL1966" s="19">
        <f t="shared" si="1057"/>
        <v>0</v>
      </c>
      <c r="BM1966" s="19">
        <f t="shared" si="1057"/>
        <v>0</v>
      </c>
      <c r="BN1966" s="19">
        <f t="shared" si="1057"/>
        <v>0</v>
      </c>
      <c r="BO1966" s="19">
        <f t="shared" si="1057"/>
        <v>0</v>
      </c>
    </row>
    <row r="1967" spans="1:67">
      <c r="A1967" t="s">
        <v>399</v>
      </c>
      <c r="B1967" s="6" t="s">
        <v>4</v>
      </c>
      <c r="C1967" t="str">
        <f t="shared" ref="C1967:C1969" si="1058">CONCATENATE(A1967," - ",B1967)</f>
        <v>CT - Escalation</v>
      </c>
      <c r="J1967" s="25"/>
      <c r="L1967" s="19"/>
      <c r="M1967" s="19"/>
      <c r="N1967" s="19"/>
      <c r="O1967" s="19"/>
      <c r="P1967" s="19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</row>
    <row r="1968" spans="1:67">
      <c r="A1968" t="s">
        <v>399</v>
      </c>
      <c r="B1968" s="6" t="s">
        <v>3</v>
      </c>
      <c r="C1968" t="str">
        <f t="shared" si="1058"/>
        <v>CT - AFUDC</v>
      </c>
      <c r="J1968" s="66">
        <f>SUM(L1968:BO1968)</f>
        <v>6758.3164199893636</v>
      </c>
      <c r="L1968" s="19">
        <f t="shared" ref="L1968:AQ1968" si="1059">+L812</f>
        <v>0</v>
      </c>
      <c r="M1968" s="19">
        <f t="shared" si="1059"/>
        <v>0</v>
      </c>
      <c r="N1968" s="19">
        <f t="shared" si="1059"/>
        <v>0</v>
      </c>
      <c r="O1968" s="19">
        <f t="shared" si="1059"/>
        <v>0</v>
      </c>
      <c r="P1968" s="19">
        <f t="shared" si="1059"/>
        <v>0</v>
      </c>
      <c r="Q1968" s="19">
        <f t="shared" si="1059"/>
        <v>0</v>
      </c>
      <c r="R1968" s="19">
        <f t="shared" si="1059"/>
        <v>0</v>
      </c>
      <c r="S1968" s="19">
        <f t="shared" si="1059"/>
        <v>0</v>
      </c>
      <c r="T1968" s="19">
        <f t="shared" si="1059"/>
        <v>0</v>
      </c>
      <c r="U1968" s="19">
        <f t="shared" si="1059"/>
        <v>0</v>
      </c>
      <c r="V1968" s="19">
        <f t="shared" si="1059"/>
        <v>0</v>
      </c>
      <c r="W1968" s="19">
        <f t="shared" si="1059"/>
        <v>0</v>
      </c>
      <c r="X1968" s="19">
        <f t="shared" si="1059"/>
        <v>0</v>
      </c>
      <c r="Y1968" s="19">
        <f t="shared" si="1059"/>
        <v>0</v>
      </c>
      <c r="Z1968" s="19">
        <f t="shared" si="1059"/>
        <v>0</v>
      </c>
      <c r="AA1968" s="19">
        <f t="shared" si="1059"/>
        <v>0</v>
      </c>
      <c r="AB1968" s="19">
        <f t="shared" si="1059"/>
        <v>0</v>
      </c>
      <c r="AC1968" s="19">
        <f t="shared" si="1059"/>
        <v>0</v>
      </c>
      <c r="AD1968" s="19">
        <f t="shared" si="1059"/>
        <v>0</v>
      </c>
      <c r="AE1968" s="19">
        <f t="shared" si="1059"/>
        <v>0</v>
      </c>
      <c r="AF1968" s="19">
        <f t="shared" si="1059"/>
        <v>0</v>
      </c>
      <c r="AG1968" s="19">
        <f t="shared" si="1059"/>
        <v>0</v>
      </c>
      <c r="AH1968" s="19">
        <f t="shared" si="1059"/>
        <v>0</v>
      </c>
      <c r="AI1968" s="19">
        <f t="shared" si="1059"/>
        <v>0</v>
      </c>
      <c r="AJ1968" s="19">
        <f t="shared" si="1059"/>
        <v>0</v>
      </c>
      <c r="AK1968" s="19">
        <f t="shared" si="1059"/>
        <v>0</v>
      </c>
      <c r="AL1968" s="19">
        <f t="shared" si="1059"/>
        <v>34.580304976257707</v>
      </c>
      <c r="AM1968" s="19">
        <f t="shared" si="1059"/>
        <v>1298.5108158158519</v>
      </c>
      <c r="AN1968" s="19">
        <f t="shared" si="1059"/>
        <v>5425.2252991972546</v>
      </c>
      <c r="AO1968" s="19">
        <f t="shared" si="1059"/>
        <v>0</v>
      </c>
      <c r="AP1968" s="19">
        <f t="shared" si="1059"/>
        <v>0</v>
      </c>
      <c r="AQ1968" s="19">
        <f t="shared" si="1059"/>
        <v>0</v>
      </c>
      <c r="AR1968" s="19">
        <f t="shared" ref="AR1968:BO1968" si="1060">+AR812</f>
        <v>0</v>
      </c>
      <c r="AS1968" s="19">
        <f t="shared" si="1060"/>
        <v>0</v>
      </c>
      <c r="AT1968" s="19">
        <f t="shared" si="1060"/>
        <v>0</v>
      </c>
      <c r="AU1968" s="19">
        <f t="shared" si="1060"/>
        <v>0</v>
      </c>
      <c r="AV1968" s="19">
        <f t="shared" si="1060"/>
        <v>0</v>
      </c>
      <c r="AW1968" s="19">
        <f t="shared" si="1060"/>
        <v>0</v>
      </c>
      <c r="AX1968" s="19">
        <f t="shared" si="1060"/>
        <v>0</v>
      </c>
      <c r="AY1968" s="19">
        <f t="shared" si="1060"/>
        <v>0</v>
      </c>
      <c r="AZ1968" s="19">
        <f t="shared" si="1060"/>
        <v>0</v>
      </c>
      <c r="BA1968" s="19">
        <f t="shared" si="1060"/>
        <v>0</v>
      </c>
      <c r="BB1968" s="19">
        <f t="shared" si="1060"/>
        <v>0</v>
      </c>
      <c r="BC1968" s="19">
        <f t="shared" si="1060"/>
        <v>0</v>
      </c>
      <c r="BD1968" s="19">
        <f t="shared" si="1060"/>
        <v>0</v>
      </c>
      <c r="BE1968" s="19">
        <f t="shared" si="1060"/>
        <v>0</v>
      </c>
      <c r="BF1968" s="19">
        <f t="shared" si="1060"/>
        <v>0</v>
      </c>
      <c r="BG1968" s="19">
        <f t="shared" si="1060"/>
        <v>0</v>
      </c>
      <c r="BH1968" s="19">
        <f t="shared" si="1060"/>
        <v>0</v>
      </c>
      <c r="BI1968" s="19">
        <f t="shared" si="1060"/>
        <v>0</v>
      </c>
      <c r="BJ1968" s="19">
        <f t="shared" si="1060"/>
        <v>0</v>
      </c>
      <c r="BK1968" s="19">
        <f t="shared" si="1060"/>
        <v>0</v>
      </c>
      <c r="BL1968" s="19">
        <f t="shared" si="1060"/>
        <v>0</v>
      </c>
      <c r="BM1968" s="19">
        <f t="shared" si="1060"/>
        <v>0</v>
      </c>
      <c r="BN1968" s="19">
        <f t="shared" si="1060"/>
        <v>0</v>
      </c>
      <c r="BO1968" s="19">
        <f t="shared" si="1060"/>
        <v>0</v>
      </c>
    </row>
    <row r="1969" spans="1:67">
      <c r="A1969" t="s">
        <v>399</v>
      </c>
      <c r="B1969" s="6" t="s">
        <v>17</v>
      </c>
      <c r="C1969" t="str">
        <f t="shared" si="1058"/>
        <v>CT - Total</v>
      </c>
      <c r="I1969" s="19">
        <f>VLOOKUP($A1965,$A$22:$BO$1354,9,FALSE)</f>
        <v>153474.05819988094</v>
      </c>
      <c r="J1969" s="66">
        <f>SUM(J1966:J1968)</f>
        <v>153474.05819988096</v>
      </c>
    </row>
    <row r="1970" spans="1:67">
      <c r="A1970">
        <v>28</v>
      </c>
      <c r="B1970" s="158" t="str">
        <f>VLOOKUP($A1970,$A$22:$BO$1354,2,FALSE)</f>
        <v>50MW CT</v>
      </c>
    </row>
    <row r="1971" spans="1:67">
      <c r="A1971" t="s">
        <v>399</v>
      </c>
      <c r="B1971" s="6" t="s">
        <v>9</v>
      </c>
      <c r="C1971" t="str">
        <f>CONCATENATE(A1971," - ",B1971)</f>
        <v>CT - Base</v>
      </c>
      <c r="J1971" s="66">
        <f>SUM(L1971:BO1971)</f>
        <v>154293.64652175846</v>
      </c>
      <c r="L1971" s="19">
        <f t="shared" ref="L1971:AQ1971" si="1061">+L841</f>
        <v>0</v>
      </c>
      <c r="M1971" s="19">
        <f t="shared" si="1061"/>
        <v>0</v>
      </c>
      <c r="N1971" s="19">
        <f t="shared" si="1061"/>
        <v>0</v>
      </c>
      <c r="O1971" s="19">
        <f t="shared" si="1061"/>
        <v>0</v>
      </c>
      <c r="P1971" s="19">
        <f t="shared" si="1061"/>
        <v>0</v>
      </c>
      <c r="Q1971" s="19">
        <f t="shared" si="1061"/>
        <v>0</v>
      </c>
      <c r="R1971" s="19">
        <f t="shared" si="1061"/>
        <v>0</v>
      </c>
      <c r="S1971" s="19">
        <f t="shared" si="1061"/>
        <v>0</v>
      </c>
      <c r="T1971" s="19">
        <f t="shared" si="1061"/>
        <v>0</v>
      </c>
      <c r="U1971" s="19">
        <f t="shared" si="1061"/>
        <v>0</v>
      </c>
      <c r="V1971" s="19">
        <f t="shared" si="1061"/>
        <v>0</v>
      </c>
      <c r="W1971" s="19">
        <f t="shared" si="1061"/>
        <v>0</v>
      </c>
      <c r="X1971" s="19">
        <f t="shared" si="1061"/>
        <v>0</v>
      </c>
      <c r="Y1971" s="19">
        <f t="shared" si="1061"/>
        <v>0</v>
      </c>
      <c r="Z1971" s="19">
        <f t="shared" si="1061"/>
        <v>0</v>
      </c>
      <c r="AA1971" s="19">
        <f t="shared" si="1061"/>
        <v>0</v>
      </c>
      <c r="AB1971" s="19">
        <f t="shared" si="1061"/>
        <v>0</v>
      </c>
      <c r="AC1971" s="19">
        <f t="shared" si="1061"/>
        <v>0</v>
      </c>
      <c r="AD1971" s="19">
        <f t="shared" si="1061"/>
        <v>0</v>
      </c>
      <c r="AE1971" s="19">
        <f t="shared" si="1061"/>
        <v>0</v>
      </c>
      <c r="AF1971" s="19">
        <f t="shared" si="1061"/>
        <v>0</v>
      </c>
      <c r="AG1971" s="19">
        <f t="shared" si="1061"/>
        <v>0</v>
      </c>
      <c r="AH1971" s="19">
        <f t="shared" si="1061"/>
        <v>0</v>
      </c>
      <c r="AI1971" s="19">
        <f t="shared" si="1061"/>
        <v>0</v>
      </c>
      <c r="AJ1971" s="19">
        <f t="shared" si="1061"/>
        <v>0</v>
      </c>
      <c r="AK1971" s="19">
        <f t="shared" si="1061"/>
        <v>0</v>
      </c>
      <c r="AL1971" s="19">
        <f t="shared" si="1061"/>
        <v>0</v>
      </c>
      <c r="AM1971" s="19">
        <f t="shared" si="1061"/>
        <v>0</v>
      </c>
      <c r="AN1971" s="19">
        <f t="shared" si="1061"/>
        <v>1551.6324852632604</v>
      </c>
      <c r="AO1971" s="19">
        <f t="shared" si="1061"/>
        <v>40522.537427301002</v>
      </c>
      <c r="AP1971" s="19">
        <f t="shared" si="1061"/>
        <v>112219.47660919419</v>
      </c>
      <c r="AQ1971" s="19">
        <f t="shared" si="1061"/>
        <v>0</v>
      </c>
      <c r="AR1971" s="19">
        <f t="shared" ref="AR1971:BO1971" si="1062">+AR841</f>
        <v>0</v>
      </c>
      <c r="AS1971" s="19">
        <f t="shared" si="1062"/>
        <v>0</v>
      </c>
      <c r="AT1971" s="19">
        <f t="shared" si="1062"/>
        <v>0</v>
      </c>
      <c r="AU1971" s="19">
        <f t="shared" si="1062"/>
        <v>0</v>
      </c>
      <c r="AV1971" s="19">
        <f t="shared" si="1062"/>
        <v>0</v>
      </c>
      <c r="AW1971" s="19">
        <f t="shared" si="1062"/>
        <v>0</v>
      </c>
      <c r="AX1971" s="19">
        <f t="shared" si="1062"/>
        <v>0</v>
      </c>
      <c r="AY1971" s="19">
        <f t="shared" si="1062"/>
        <v>0</v>
      </c>
      <c r="AZ1971" s="19">
        <f t="shared" si="1062"/>
        <v>0</v>
      </c>
      <c r="BA1971" s="19">
        <f t="shared" si="1062"/>
        <v>0</v>
      </c>
      <c r="BB1971" s="19">
        <f t="shared" si="1062"/>
        <v>0</v>
      </c>
      <c r="BC1971" s="19">
        <f t="shared" si="1062"/>
        <v>0</v>
      </c>
      <c r="BD1971" s="19">
        <f t="shared" si="1062"/>
        <v>0</v>
      </c>
      <c r="BE1971" s="19">
        <f t="shared" si="1062"/>
        <v>0</v>
      </c>
      <c r="BF1971" s="19">
        <f t="shared" si="1062"/>
        <v>0</v>
      </c>
      <c r="BG1971" s="19">
        <f t="shared" si="1062"/>
        <v>0</v>
      </c>
      <c r="BH1971" s="19">
        <f t="shared" si="1062"/>
        <v>0</v>
      </c>
      <c r="BI1971" s="19">
        <f t="shared" si="1062"/>
        <v>0</v>
      </c>
      <c r="BJ1971" s="19">
        <f t="shared" si="1062"/>
        <v>0</v>
      </c>
      <c r="BK1971" s="19">
        <f t="shared" si="1062"/>
        <v>0</v>
      </c>
      <c r="BL1971" s="19">
        <f t="shared" si="1062"/>
        <v>0</v>
      </c>
      <c r="BM1971" s="19">
        <f t="shared" si="1062"/>
        <v>0</v>
      </c>
      <c r="BN1971" s="19">
        <f t="shared" si="1062"/>
        <v>0</v>
      </c>
      <c r="BO1971" s="19">
        <f t="shared" si="1062"/>
        <v>0</v>
      </c>
    </row>
    <row r="1972" spans="1:67">
      <c r="A1972" t="s">
        <v>399</v>
      </c>
      <c r="B1972" s="6" t="s">
        <v>4</v>
      </c>
      <c r="C1972" t="str">
        <f t="shared" ref="C1972:C1974" si="1063">CONCATENATE(A1972," - ",B1972)</f>
        <v>CT - Escalation</v>
      </c>
      <c r="J1972" s="25"/>
      <c r="L1972" s="19"/>
      <c r="M1972" s="19"/>
      <c r="N1972" s="19"/>
      <c r="O1972" s="19"/>
      <c r="P1972" s="19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19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</row>
    <row r="1973" spans="1:67">
      <c r="A1973" t="s">
        <v>399</v>
      </c>
      <c r="B1973" s="6" t="s">
        <v>3</v>
      </c>
      <c r="C1973" t="str">
        <f t="shared" si="1063"/>
        <v>CT - AFUDC</v>
      </c>
      <c r="J1973" s="66">
        <f>SUM(L1973:BO1973)</f>
        <v>7107.3851526609196</v>
      </c>
      <c r="L1973" s="19">
        <f t="shared" ref="L1973:AQ1973" si="1064">+L842</f>
        <v>0</v>
      </c>
      <c r="M1973" s="19">
        <f t="shared" si="1064"/>
        <v>0</v>
      </c>
      <c r="N1973" s="19">
        <f t="shared" si="1064"/>
        <v>0</v>
      </c>
      <c r="O1973" s="19">
        <f t="shared" si="1064"/>
        <v>0</v>
      </c>
      <c r="P1973" s="19">
        <f t="shared" si="1064"/>
        <v>0</v>
      </c>
      <c r="Q1973" s="19">
        <f t="shared" si="1064"/>
        <v>0</v>
      </c>
      <c r="R1973" s="19">
        <f t="shared" si="1064"/>
        <v>0</v>
      </c>
      <c r="S1973" s="19">
        <f t="shared" si="1064"/>
        <v>0</v>
      </c>
      <c r="T1973" s="19">
        <f t="shared" si="1064"/>
        <v>0</v>
      </c>
      <c r="U1973" s="19">
        <f t="shared" si="1064"/>
        <v>0</v>
      </c>
      <c r="V1973" s="19">
        <f t="shared" si="1064"/>
        <v>0</v>
      </c>
      <c r="W1973" s="19">
        <f t="shared" si="1064"/>
        <v>0</v>
      </c>
      <c r="X1973" s="19">
        <f t="shared" si="1064"/>
        <v>0</v>
      </c>
      <c r="Y1973" s="19">
        <f t="shared" si="1064"/>
        <v>0</v>
      </c>
      <c r="Z1973" s="19">
        <f t="shared" si="1064"/>
        <v>0</v>
      </c>
      <c r="AA1973" s="19">
        <f t="shared" si="1064"/>
        <v>0</v>
      </c>
      <c r="AB1973" s="19">
        <f t="shared" si="1064"/>
        <v>0</v>
      </c>
      <c r="AC1973" s="19">
        <f t="shared" si="1064"/>
        <v>0</v>
      </c>
      <c r="AD1973" s="19">
        <f t="shared" si="1064"/>
        <v>0</v>
      </c>
      <c r="AE1973" s="19">
        <f t="shared" si="1064"/>
        <v>0</v>
      </c>
      <c r="AF1973" s="19">
        <f t="shared" si="1064"/>
        <v>0</v>
      </c>
      <c r="AG1973" s="19">
        <f t="shared" si="1064"/>
        <v>0</v>
      </c>
      <c r="AH1973" s="19">
        <f t="shared" si="1064"/>
        <v>0</v>
      </c>
      <c r="AI1973" s="19">
        <f t="shared" si="1064"/>
        <v>0</v>
      </c>
      <c r="AJ1973" s="19">
        <f t="shared" si="1064"/>
        <v>0</v>
      </c>
      <c r="AK1973" s="19">
        <f t="shared" si="1064"/>
        <v>0</v>
      </c>
      <c r="AL1973" s="19">
        <f t="shared" si="1064"/>
        <v>0</v>
      </c>
      <c r="AM1973" s="19">
        <f t="shared" si="1064"/>
        <v>0</v>
      </c>
      <c r="AN1973" s="19">
        <f t="shared" si="1064"/>
        <v>36.366386373357663</v>
      </c>
      <c r="AO1973" s="19">
        <f t="shared" si="1064"/>
        <v>1365.5792240804449</v>
      </c>
      <c r="AP1973" s="19">
        <f t="shared" si="1064"/>
        <v>5705.4395422071175</v>
      </c>
      <c r="AQ1973" s="19">
        <f t="shared" si="1064"/>
        <v>0</v>
      </c>
      <c r="AR1973" s="19">
        <f t="shared" ref="AR1973:BO1973" si="1065">+AR842</f>
        <v>0</v>
      </c>
      <c r="AS1973" s="19">
        <f t="shared" si="1065"/>
        <v>0</v>
      </c>
      <c r="AT1973" s="19">
        <f t="shared" si="1065"/>
        <v>0</v>
      </c>
      <c r="AU1973" s="19">
        <f t="shared" si="1065"/>
        <v>0</v>
      </c>
      <c r="AV1973" s="19">
        <f t="shared" si="1065"/>
        <v>0</v>
      </c>
      <c r="AW1973" s="19">
        <f t="shared" si="1065"/>
        <v>0</v>
      </c>
      <c r="AX1973" s="19">
        <f t="shared" si="1065"/>
        <v>0</v>
      </c>
      <c r="AY1973" s="19">
        <f t="shared" si="1065"/>
        <v>0</v>
      </c>
      <c r="AZ1973" s="19">
        <f t="shared" si="1065"/>
        <v>0</v>
      </c>
      <c r="BA1973" s="19">
        <f t="shared" si="1065"/>
        <v>0</v>
      </c>
      <c r="BB1973" s="19">
        <f t="shared" si="1065"/>
        <v>0</v>
      </c>
      <c r="BC1973" s="19">
        <f t="shared" si="1065"/>
        <v>0</v>
      </c>
      <c r="BD1973" s="19">
        <f t="shared" si="1065"/>
        <v>0</v>
      </c>
      <c r="BE1973" s="19">
        <f t="shared" si="1065"/>
        <v>0</v>
      </c>
      <c r="BF1973" s="19">
        <f t="shared" si="1065"/>
        <v>0</v>
      </c>
      <c r="BG1973" s="19">
        <f t="shared" si="1065"/>
        <v>0</v>
      </c>
      <c r="BH1973" s="19">
        <f t="shared" si="1065"/>
        <v>0</v>
      </c>
      <c r="BI1973" s="19">
        <f t="shared" si="1065"/>
        <v>0</v>
      </c>
      <c r="BJ1973" s="19">
        <f t="shared" si="1065"/>
        <v>0</v>
      </c>
      <c r="BK1973" s="19">
        <f t="shared" si="1065"/>
        <v>0</v>
      </c>
      <c r="BL1973" s="19">
        <f t="shared" si="1065"/>
        <v>0</v>
      </c>
      <c r="BM1973" s="19">
        <f t="shared" si="1065"/>
        <v>0</v>
      </c>
      <c r="BN1973" s="19">
        <f t="shared" si="1065"/>
        <v>0</v>
      </c>
      <c r="BO1973" s="19">
        <f t="shared" si="1065"/>
        <v>0</v>
      </c>
    </row>
    <row r="1974" spans="1:67">
      <c r="A1974" t="s">
        <v>399</v>
      </c>
      <c r="B1974" s="6" t="s">
        <v>17</v>
      </c>
      <c r="C1974" t="str">
        <f t="shared" si="1063"/>
        <v>CT - Total</v>
      </c>
      <c r="I1974" s="19">
        <f>VLOOKUP($A1970,$A$22:$BO$1354,9,FALSE)</f>
        <v>161401.03167441936</v>
      </c>
      <c r="J1974" s="66">
        <f>SUM(J1971:J1973)</f>
        <v>161401.03167441938</v>
      </c>
    </row>
    <row r="1975" spans="1:67">
      <c r="A1975">
        <v>29</v>
      </c>
      <c r="B1975" s="158" t="str">
        <f>VLOOKUP($A1975,$A$22:$BO$1354,2,FALSE)</f>
        <v>Wind 25MWx2</v>
      </c>
    </row>
    <row r="1976" spans="1:67">
      <c r="A1976" t="s">
        <v>475</v>
      </c>
      <c r="B1976" s="6" t="s">
        <v>9</v>
      </c>
      <c r="C1976" t="str">
        <f>CONCATENATE(A1976," - ",B1976)</f>
        <v>W - Base</v>
      </c>
      <c r="J1976" s="66">
        <f>SUM(L1976:BO1976)</f>
        <v>287357.46925425308</v>
      </c>
      <c r="L1976" s="19">
        <f t="shared" ref="L1976:AQ1976" si="1066">+L871</f>
        <v>0</v>
      </c>
      <c r="M1976" s="19">
        <f t="shared" si="1066"/>
        <v>0</v>
      </c>
      <c r="N1976" s="19">
        <f t="shared" si="1066"/>
        <v>0</v>
      </c>
      <c r="O1976" s="19">
        <f t="shared" si="1066"/>
        <v>0</v>
      </c>
      <c r="P1976" s="19">
        <f t="shared" si="1066"/>
        <v>0</v>
      </c>
      <c r="Q1976" s="19">
        <f t="shared" si="1066"/>
        <v>0</v>
      </c>
      <c r="R1976" s="19">
        <f t="shared" si="1066"/>
        <v>0</v>
      </c>
      <c r="S1976" s="19">
        <f t="shared" si="1066"/>
        <v>0</v>
      </c>
      <c r="T1976" s="19">
        <f t="shared" si="1066"/>
        <v>0</v>
      </c>
      <c r="U1976" s="19">
        <f t="shared" si="1066"/>
        <v>0</v>
      </c>
      <c r="V1976" s="19">
        <f t="shared" si="1066"/>
        <v>0</v>
      </c>
      <c r="W1976" s="19">
        <f t="shared" si="1066"/>
        <v>0</v>
      </c>
      <c r="X1976" s="19">
        <f t="shared" si="1066"/>
        <v>0</v>
      </c>
      <c r="Y1976" s="19">
        <f t="shared" si="1066"/>
        <v>0</v>
      </c>
      <c r="Z1976" s="19">
        <f t="shared" si="1066"/>
        <v>0</v>
      </c>
      <c r="AA1976" s="19">
        <f t="shared" si="1066"/>
        <v>0</v>
      </c>
      <c r="AB1976" s="19">
        <f t="shared" si="1066"/>
        <v>0</v>
      </c>
      <c r="AC1976" s="19">
        <f t="shared" si="1066"/>
        <v>0</v>
      </c>
      <c r="AD1976" s="19">
        <f t="shared" si="1066"/>
        <v>0</v>
      </c>
      <c r="AE1976" s="19">
        <f t="shared" si="1066"/>
        <v>0</v>
      </c>
      <c r="AF1976" s="19">
        <f t="shared" si="1066"/>
        <v>0</v>
      </c>
      <c r="AG1976" s="19">
        <f t="shared" si="1066"/>
        <v>0</v>
      </c>
      <c r="AH1976" s="19">
        <f t="shared" si="1066"/>
        <v>0</v>
      </c>
      <c r="AI1976" s="19">
        <f t="shared" si="1066"/>
        <v>0</v>
      </c>
      <c r="AJ1976" s="19">
        <f t="shared" si="1066"/>
        <v>0</v>
      </c>
      <c r="AK1976" s="19">
        <f t="shared" si="1066"/>
        <v>0</v>
      </c>
      <c r="AL1976" s="19">
        <f t="shared" si="1066"/>
        <v>0</v>
      </c>
      <c r="AM1976" s="19">
        <f t="shared" si="1066"/>
        <v>0</v>
      </c>
      <c r="AN1976" s="19">
        <f t="shared" si="1066"/>
        <v>0</v>
      </c>
      <c r="AO1976" s="19">
        <f t="shared" si="1066"/>
        <v>0</v>
      </c>
      <c r="AP1976" s="19">
        <f t="shared" si="1066"/>
        <v>0</v>
      </c>
      <c r="AQ1976" s="19">
        <f t="shared" si="1066"/>
        <v>0</v>
      </c>
      <c r="AR1976" s="19">
        <f t="shared" ref="AR1976:BO1976" si="1067">+AR871</f>
        <v>94144.327893864727</v>
      </c>
      <c r="AS1976" s="19">
        <f t="shared" si="1067"/>
        <v>193213.14136038837</v>
      </c>
      <c r="AT1976" s="19">
        <f t="shared" si="1067"/>
        <v>0</v>
      </c>
      <c r="AU1976" s="19">
        <f t="shared" si="1067"/>
        <v>0</v>
      </c>
      <c r="AV1976" s="19">
        <f t="shared" si="1067"/>
        <v>0</v>
      </c>
      <c r="AW1976" s="19">
        <f t="shared" si="1067"/>
        <v>0</v>
      </c>
      <c r="AX1976" s="19">
        <f t="shared" si="1067"/>
        <v>0</v>
      </c>
      <c r="AY1976" s="19">
        <f t="shared" si="1067"/>
        <v>0</v>
      </c>
      <c r="AZ1976" s="19">
        <f t="shared" si="1067"/>
        <v>0</v>
      </c>
      <c r="BA1976" s="19">
        <f t="shared" si="1067"/>
        <v>0</v>
      </c>
      <c r="BB1976" s="19">
        <f t="shared" si="1067"/>
        <v>0</v>
      </c>
      <c r="BC1976" s="19">
        <f t="shared" si="1067"/>
        <v>0</v>
      </c>
      <c r="BD1976" s="19">
        <f t="shared" si="1067"/>
        <v>0</v>
      </c>
      <c r="BE1976" s="19">
        <f t="shared" si="1067"/>
        <v>0</v>
      </c>
      <c r="BF1976" s="19">
        <f t="shared" si="1067"/>
        <v>0</v>
      </c>
      <c r="BG1976" s="19">
        <f t="shared" si="1067"/>
        <v>0</v>
      </c>
      <c r="BH1976" s="19">
        <f t="shared" si="1067"/>
        <v>0</v>
      </c>
      <c r="BI1976" s="19">
        <f t="shared" si="1067"/>
        <v>0</v>
      </c>
      <c r="BJ1976" s="19">
        <f t="shared" si="1067"/>
        <v>0</v>
      </c>
      <c r="BK1976" s="19">
        <f t="shared" si="1067"/>
        <v>0</v>
      </c>
      <c r="BL1976" s="19">
        <f t="shared" si="1067"/>
        <v>0</v>
      </c>
      <c r="BM1976" s="19">
        <f t="shared" si="1067"/>
        <v>0</v>
      </c>
      <c r="BN1976" s="19">
        <f t="shared" si="1067"/>
        <v>0</v>
      </c>
      <c r="BO1976" s="19">
        <f t="shared" si="1067"/>
        <v>0</v>
      </c>
    </row>
    <row r="1977" spans="1:67">
      <c r="A1977" t="s">
        <v>475</v>
      </c>
      <c r="B1977" s="6" t="s">
        <v>4</v>
      </c>
      <c r="C1977" t="str">
        <f t="shared" ref="C1977:C1979" si="1068">CONCATENATE(A1977," - ",B1977)</f>
        <v>W - Escalation</v>
      </c>
      <c r="J1977" s="25"/>
      <c r="L1977" s="19"/>
      <c r="M1977" s="19"/>
      <c r="N1977" s="19"/>
      <c r="O1977" s="19"/>
      <c r="P1977" s="19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</row>
    <row r="1978" spans="1:67">
      <c r="A1978" t="s">
        <v>475</v>
      </c>
      <c r="B1978" s="6" t="s">
        <v>3</v>
      </c>
      <c r="C1978" t="str">
        <f t="shared" si="1068"/>
        <v>W - AFUDC</v>
      </c>
      <c r="J1978" s="66">
        <f>SUM(L1978:BO1978)</f>
        <v>12021.365347655563</v>
      </c>
      <c r="L1978" s="19">
        <f t="shared" ref="L1978:AQ1978" si="1069">+L872</f>
        <v>0</v>
      </c>
      <c r="M1978" s="19">
        <f t="shared" si="1069"/>
        <v>0</v>
      </c>
      <c r="N1978" s="19">
        <f t="shared" si="1069"/>
        <v>0</v>
      </c>
      <c r="O1978" s="19">
        <f t="shared" si="1069"/>
        <v>0</v>
      </c>
      <c r="P1978" s="19">
        <f t="shared" si="1069"/>
        <v>0</v>
      </c>
      <c r="Q1978" s="19">
        <f t="shared" si="1069"/>
        <v>0</v>
      </c>
      <c r="R1978" s="19">
        <f t="shared" si="1069"/>
        <v>0</v>
      </c>
      <c r="S1978" s="19">
        <f t="shared" si="1069"/>
        <v>0</v>
      </c>
      <c r="T1978" s="19">
        <f t="shared" si="1069"/>
        <v>0</v>
      </c>
      <c r="U1978" s="19">
        <f t="shared" si="1069"/>
        <v>0</v>
      </c>
      <c r="V1978" s="19">
        <f t="shared" si="1069"/>
        <v>0</v>
      </c>
      <c r="W1978" s="19">
        <f t="shared" si="1069"/>
        <v>0</v>
      </c>
      <c r="X1978" s="19">
        <f t="shared" si="1069"/>
        <v>0</v>
      </c>
      <c r="Y1978" s="19">
        <f t="shared" si="1069"/>
        <v>0</v>
      </c>
      <c r="Z1978" s="19">
        <f t="shared" si="1069"/>
        <v>0</v>
      </c>
      <c r="AA1978" s="19">
        <f t="shared" si="1069"/>
        <v>0</v>
      </c>
      <c r="AB1978" s="19">
        <f t="shared" si="1069"/>
        <v>0</v>
      </c>
      <c r="AC1978" s="19">
        <f t="shared" si="1069"/>
        <v>0</v>
      </c>
      <c r="AD1978" s="19">
        <f t="shared" si="1069"/>
        <v>0</v>
      </c>
      <c r="AE1978" s="19">
        <f t="shared" si="1069"/>
        <v>0</v>
      </c>
      <c r="AF1978" s="19">
        <f t="shared" si="1069"/>
        <v>0</v>
      </c>
      <c r="AG1978" s="19">
        <f t="shared" si="1069"/>
        <v>0</v>
      </c>
      <c r="AH1978" s="19">
        <f t="shared" si="1069"/>
        <v>0</v>
      </c>
      <c r="AI1978" s="19">
        <f t="shared" si="1069"/>
        <v>0</v>
      </c>
      <c r="AJ1978" s="19">
        <f t="shared" si="1069"/>
        <v>0</v>
      </c>
      <c r="AK1978" s="19">
        <f t="shared" si="1069"/>
        <v>0</v>
      </c>
      <c r="AL1978" s="19">
        <f t="shared" si="1069"/>
        <v>0</v>
      </c>
      <c r="AM1978" s="19">
        <f t="shared" si="1069"/>
        <v>0</v>
      </c>
      <c r="AN1978" s="19">
        <f t="shared" si="1069"/>
        <v>0</v>
      </c>
      <c r="AO1978" s="19">
        <f t="shared" si="1069"/>
        <v>0</v>
      </c>
      <c r="AP1978" s="19">
        <f t="shared" si="1069"/>
        <v>0</v>
      </c>
      <c r="AQ1978" s="19">
        <f t="shared" si="1069"/>
        <v>0</v>
      </c>
      <c r="AR1978" s="19">
        <f t="shared" ref="AR1978:BO1978" si="1070">+AR872</f>
        <v>2942.0102466832727</v>
      </c>
      <c r="AS1978" s="19">
        <f t="shared" si="1070"/>
        <v>9079.3551009722905</v>
      </c>
      <c r="AT1978" s="19">
        <f t="shared" si="1070"/>
        <v>0</v>
      </c>
      <c r="AU1978" s="19">
        <f t="shared" si="1070"/>
        <v>0</v>
      </c>
      <c r="AV1978" s="19">
        <f t="shared" si="1070"/>
        <v>0</v>
      </c>
      <c r="AW1978" s="19">
        <f t="shared" si="1070"/>
        <v>0</v>
      </c>
      <c r="AX1978" s="19">
        <f t="shared" si="1070"/>
        <v>0</v>
      </c>
      <c r="AY1978" s="19">
        <f t="shared" si="1070"/>
        <v>0</v>
      </c>
      <c r="AZ1978" s="19">
        <f t="shared" si="1070"/>
        <v>0</v>
      </c>
      <c r="BA1978" s="19">
        <f t="shared" si="1070"/>
        <v>0</v>
      </c>
      <c r="BB1978" s="19">
        <f t="shared" si="1070"/>
        <v>0</v>
      </c>
      <c r="BC1978" s="19">
        <f t="shared" si="1070"/>
        <v>0</v>
      </c>
      <c r="BD1978" s="19">
        <f t="shared" si="1070"/>
        <v>0</v>
      </c>
      <c r="BE1978" s="19">
        <f t="shared" si="1070"/>
        <v>0</v>
      </c>
      <c r="BF1978" s="19">
        <f t="shared" si="1070"/>
        <v>0</v>
      </c>
      <c r="BG1978" s="19">
        <f t="shared" si="1070"/>
        <v>0</v>
      </c>
      <c r="BH1978" s="19">
        <f t="shared" si="1070"/>
        <v>0</v>
      </c>
      <c r="BI1978" s="19">
        <f t="shared" si="1070"/>
        <v>0</v>
      </c>
      <c r="BJ1978" s="19">
        <f t="shared" si="1070"/>
        <v>0</v>
      </c>
      <c r="BK1978" s="19">
        <f t="shared" si="1070"/>
        <v>0</v>
      </c>
      <c r="BL1978" s="19">
        <f t="shared" si="1070"/>
        <v>0</v>
      </c>
      <c r="BM1978" s="19">
        <f t="shared" si="1070"/>
        <v>0</v>
      </c>
      <c r="BN1978" s="19">
        <f t="shared" si="1070"/>
        <v>0</v>
      </c>
      <c r="BO1978" s="19">
        <f t="shared" si="1070"/>
        <v>0</v>
      </c>
    </row>
    <row r="1979" spans="1:67">
      <c r="A1979" t="s">
        <v>475</v>
      </c>
      <c r="B1979" s="6" t="s">
        <v>17</v>
      </c>
      <c r="C1979" t="str">
        <f t="shared" si="1068"/>
        <v>W - Total</v>
      </c>
      <c r="I1979" s="19">
        <f>VLOOKUP($A1975,$A$22:$BO$1354,9,FALSE)</f>
        <v>299378.83460190863</v>
      </c>
      <c r="J1979" s="66">
        <f>SUM(J1976:J1978)</f>
        <v>299378.83460190863</v>
      </c>
    </row>
    <row r="1980" spans="1:67">
      <c r="A1980">
        <v>30</v>
      </c>
      <c r="B1980" s="158" t="str">
        <f>VLOOKUP($A1980,$A$22:$BO$1354,2,FALSE)</f>
        <v>50MW CT</v>
      </c>
    </row>
    <row r="1981" spans="1:67">
      <c r="A1981" t="s">
        <v>399</v>
      </c>
      <c r="B1981" s="6" t="s">
        <v>9</v>
      </c>
      <c r="C1981" t="str">
        <f>CONCATENATE(A1981," - ",B1981)</f>
        <v>CT - Base</v>
      </c>
      <c r="J1981" s="66">
        <f>SUM(L1981:BO1981)</f>
        <v>174995.2927576252</v>
      </c>
      <c r="L1981" s="19">
        <f t="shared" ref="L1981:AQ1981" si="1071">+L901</f>
        <v>0</v>
      </c>
      <c r="M1981" s="19">
        <f t="shared" si="1071"/>
        <v>0</v>
      </c>
      <c r="N1981" s="19">
        <f t="shared" si="1071"/>
        <v>0</v>
      </c>
      <c r="O1981" s="19">
        <f t="shared" si="1071"/>
        <v>0</v>
      </c>
      <c r="P1981" s="19">
        <f t="shared" si="1071"/>
        <v>0</v>
      </c>
      <c r="Q1981" s="19">
        <f t="shared" si="1071"/>
        <v>0</v>
      </c>
      <c r="R1981" s="19">
        <f t="shared" si="1071"/>
        <v>0</v>
      </c>
      <c r="S1981" s="19">
        <f t="shared" si="1071"/>
        <v>0</v>
      </c>
      <c r="T1981" s="19">
        <f t="shared" si="1071"/>
        <v>0</v>
      </c>
      <c r="U1981" s="19">
        <f t="shared" si="1071"/>
        <v>0</v>
      </c>
      <c r="V1981" s="19">
        <f t="shared" si="1071"/>
        <v>0</v>
      </c>
      <c r="W1981" s="19">
        <f t="shared" si="1071"/>
        <v>0</v>
      </c>
      <c r="X1981" s="19">
        <f t="shared" si="1071"/>
        <v>0</v>
      </c>
      <c r="Y1981" s="19">
        <f t="shared" si="1071"/>
        <v>0</v>
      </c>
      <c r="Z1981" s="19">
        <f t="shared" si="1071"/>
        <v>0</v>
      </c>
      <c r="AA1981" s="19">
        <f t="shared" si="1071"/>
        <v>0</v>
      </c>
      <c r="AB1981" s="19">
        <f t="shared" si="1071"/>
        <v>0</v>
      </c>
      <c r="AC1981" s="19">
        <f t="shared" si="1071"/>
        <v>0</v>
      </c>
      <c r="AD1981" s="19">
        <f t="shared" si="1071"/>
        <v>0</v>
      </c>
      <c r="AE1981" s="19">
        <f t="shared" si="1071"/>
        <v>0</v>
      </c>
      <c r="AF1981" s="19">
        <f t="shared" si="1071"/>
        <v>0</v>
      </c>
      <c r="AG1981" s="19">
        <f t="shared" si="1071"/>
        <v>0</v>
      </c>
      <c r="AH1981" s="19">
        <f t="shared" si="1071"/>
        <v>0</v>
      </c>
      <c r="AI1981" s="19">
        <f t="shared" si="1071"/>
        <v>0</v>
      </c>
      <c r="AJ1981" s="19">
        <f t="shared" si="1071"/>
        <v>0</v>
      </c>
      <c r="AK1981" s="19">
        <f t="shared" si="1071"/>
        <v>0</v>
      </c>
      <c r="AL1981" s="19">
        <f t="shared" si="1071"/>
        <v>0</v>
      </c>
      <c r="AM1981" s="19">
        <f t="shared" si="1071"/>
        <v>0</v>
      </c>
      <c r="AN1981" s="19">
        <f t="shared" si="1071"/>
        <v>0</v>
      </c>
      <c r="AO1981" s="19">
        <f t="shared" si="1071"/>
        <v>0</v>
      </c>
      <c r="AP1981" s="19">
        <f t="shared" si="1071"/>
        <v>0</v>
      </c>
      <c r="AQ1981" s="19">
        <f t="shared" si="1071"/>
        <v>0</v>
      </c>
      <c r="AR1981" s="19">
        <f t="shared" ref="AR1981:BO1981" si="1072">+AR901</f>
        <v>0</v>
      </c>
      <c r="AS1981" s="19">
        <f t="shared" si="1072"/>
        <v>1759.8156964460293</v>
      </c>
      <c r="AT1981" s="19">
        <f t="shared" si="1072"/>
        <v>45959.464049430942</v>
      </c>
      <c r="AU1981" s="19">
        <f t="shared" si="1072"/>
        <v>127276.01301174823</v>
      </c>
      <c r="AV1981" s="19">
        <f t="shared" si="1072"/>
        <v>0</v>
      </c>
      <c r="AW1981" s="19">
        <f t="shared" si="1072"/>
        <v>0</v>
      </c>
      <c r="AX1981" s="19">
        <f t="shared" si="1072"/>
        <v>0</v>
      </c>
      <c r="AY1981" s="19">
        <f t="shared" si="1072"/>
        <v>0</v>
      </c>
      <c r="AZ1981" s="19">
        <f t="shared" si="1072"/>
        <v>0</v>
      </c>
      <c r="BA1981" s="19">
        <f t="shared" si="1072"/>
        <v>0</v>
      </c>
      <c r="BB1981" s="19">
        <f t="shared" si="1072"/>
        <v>0</v>
      </c>
      <c r="BC1981" s="19">
        <f t="shared" si="1072"/>
        <v>0</v>
      </c>
      <c r="BD1981" s="19">
        <f t="shared" si="1072"/>
        <v>0</v>
      </c>
      <c r="BE1981" s="19">
        <f t="shared" si="1072"/>
        <v>0</v>
      </c>
      <c r="BF1981" s="19">
        <f t="shared" si="1072"/>
        <v>0</v>
      </c>
      <c r="BG1981" s="19">
        <f t="shared" si="1072"/>
        <v>0</v>
      </c>
      <c r="BH1981" s="19">
        <f t="shared" si="1072"/>
        <v>0</v>
      </c>
      <c r="BI1981" s="19">
        <f t="shared" si="1072"/>
        <v>0</v>
      </c>
      <c r="BJ1981" s="19">
        <f t="shared" si="1072"/>
        <v>0</v>
      </c>
      <c r="BK1981" s="19">
        <f t="shared" si="1072"/>
        <v>0</v>
      </c>
      <c r="BL1981" s="19">
        <f t="shared" si="1072"/>
        <v>0</v>
      </c>
      <c r="BM1981" s="19">
        <f t="shared" si="1072"/>
        <v>0</v>
      </c>
      <c r="BN1981" s="19">
        <f t="shared" si="1072"/>
        <v>0</v>
      </c>
      <c r="BO1981" s="19">
        <f t="shared" si="1072"/>
        <v>0</v>
      </c>
    </row>
    <row r="1982" spans="1:67">
      <c r="A1982" t="s">
        <v>399</v>
      </c>
      <c r="B1982" s="6" t="s">
        <v>4</v>
      </c>
      <c r="C1982" t="str">
        <f t="shared" ref="C1982:C1984" si="1073">CONCATENATE(A1982," - ",B1982)</f>
        <v>CT - Escalation</v>
      </c>
      <c r="J1982" s="25"/>
      <c r="L1982" s="19"/>
      <c r="M1982" s="19"/>
      <c r="N1982" s="19"/>
      <c r="O1982" s="19"/>
      <c r="P1982" s="19"/>
      <c r="Q1982" s="19"/>
      <c r="R1982" s="19"/>
      <c r="S1982" s="19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</row>
    <row r="1983" spans="1:67">
      <c r="A1983" t="s">
        <v>399</v>
      </c>
      <c r="B1983" s="6" t="s">
        <v>3</v>
      </c>
      <c r="C1983" t="str">
        <f t="shared" si="1073"/>
        <v>CT - AFUDC</v>
      </c>
      <c r="J1983" s="66">
        <f>SUM(L1983:BO1983)</f>
        <v>8060.9861363001874</v>
      </c>
      <c r="L1983" s="19">
        <f t="shared" ref="L1983:AQ1983" si="1074">+L902</f>
        <v>0</v>
      </c>
      <c r="M1983" s="19">
        <f t="shared" si="1074"/>
        <v>0</v>
      </c>
      <c r="N1983" s="19">
        <f t="shared" si="1074"/>
        <v>0</v>
      </c>
      <c r="O1983" s="19">
        <f t="shared" si="1074"/>
        <v>0</v>
      </c>
      <c r="P1983" s="19">
        <f t="shared" si="1074"/>
        <v>0</v>
      </c>
      <c r="Q1983" s="19">
        <f t="shared" si="1074"/>
        <v>0</v>
      </c>
      <c r="R1983" s="19">
        <f t="shared" si="1074"/>
        <v>0</v>
      </c>
      <c r="S1983" s="19">
        <f t="shared" si="1074"/>
        <v>0</v>
      </c>
      <c r="T1983" s="19">
        <f t="shared" si="1074"/>
        <v>0</v>
      </c>
      <c r="U1983" s="19">
        <f t="shared" si="1074"/>
        <v>0</v>
      </c>
      <c r="V1983" s="19">
        <f t="shared" si="1074"/>
        <v>0</v>
      </c>
      <c r="W1983" s="19">
        <f t="shared" si="1074"/>
        <v>0</v>
      </c>
      <c r="X1983" s="19">
        <f t="shared" si="1074"/>
        <v>0</v>
      </c>
      <c r="Y1983" s="19">
        <f t="shared" si="1074"/>
        <v>0</v>
      </c>
      <c r="Z1983" s="19">
        <f t="shared" si="1074"/>
        <v>0</v>
      </c>
      <c r="AA1983" s="19">
        <f t="shared" si="1074"/>
        <v>0</v>
      </c>
      <c r="AB1983" s="19">
        <f t="shared" si="1074"/>
        <v>0</v>
      </c>
      <c r="AC1983" s="19">
        <f t="shared" si="1074"/>
        <v>0</v>
      </c>
      <c r="AD1983" s="19">
        <f t="shared" si="1074"/>
        <v>0</v>
      </c>
      <c r="AE1983" s="19">
        <f t="shared" si="1074"/>
        <v>0</v>
      </c>
      <c r="AF1983" s="19">
        <f t="shared" si="1074"/>
        <v>0</v>
      </c>
      <c r="AG1983" s="19">
        <f t="shared" si="1074"/>
        <v>0</v>
      </c>
      <c r="AH1983" s="19">
        <f t="shared" si="1074"/>
        <v>0</v>
      </c>
      <c r="AI1983" s="19">
        <f t="shared" si="1074"/>
        <v>0</v>
      </c>
      <c r="AJ1983" s="19">
        <f t="shared" si="1074"/>
        <v>0</v>
      </c>
      <c r="AK1983" s="19">
        <f t="shared" si="1074"/>
        <v>0</v>
      </c>
      <c r="AL1983" s="19">
        <f t="shared" si="1074"/>
        <v>0</v>
      </c>
      <c r="AM1983" s="19">
        <f t="shared" si="1074"/>
        <v>0</v>
      </c>
      <c r="AN1983" s="19">
        <f t="shared" si="1074"/>
        <v>0</v>
      </c>
      <c r="AO1983" s="19">
        <f t="shared" si="1074"/>
        <v>0</v>
      </c>
      <c r="AP1983" s="19">
        <f t="shared" si="1074"/>
        <v>0</v>
      </c>
      <c r="AQ1983" s="19">
        <f t="shared" si="1074"/>
        <v>0</v>
      </c>
      <c r="AR1983" s="19">
        <f t="shared" ref="AR1983:BO1983" si="1075">+AR902</f>
        <v>0</v>
      </c>
      <c r="AS1983" s="19">
        <f t="shared" si="1075"/>
        <v>41.245680385453809</v>
      </c>
      <c r="AT1983" s="19">
        <f t="shared" si="1075"/>
        <v>1548.7995875966847</v>
      </c>
      <c r="AU1983" s="19">
        <f t="shared" si="1075"/>
        <v>6470.9408683180491</v>
      </c>
      <c r="AV1983" s="19">
        <f t="shared" si="1075"/>
        <v>0</v>
      </c>
      <c r="AW1983" s="19">
        <f t="shared" si="1075"/>
        <v>0</v>
      </c>
      <c r="AX1983" s="19">
        <f t="shared" si="1075"/>
        <v>0</v>
      </c>
      <c r="AY1983" s="19">
        <f t="shared" si="1075"/>
        <v>0</v>
      </c>
      <c r="AZ1983" s="19">
        <f t="shared" si="1075"/>
        <v>0</v>
      </c>
      <c r="BA1983" s="19">
        <f t="shared" si="1075"/>
        <v>0</v>
      </c>
      <c r="BB1983" s="19">
        <f t="shared" si="1075"/>
        <v>0</v>
      </c>
      <c r="BC1983" s="19">
        <f t="shared" si="1075"/>
        <v>0</v>
      </c>
      <c r="BD1983" s="19">
        <f t="shared" si="1075"/>
        <v>0</v>
      </c>
      <c r="BE1983" s="19">
        <f t="shared" si="1075"/>
        <v>0</v>
      </c>
      <c r="BF1983" s="19">
        <f t="shared" si="1075"/>
        <v>0</v>
      </c>
      <c r="BG1983" s="19">
        <f t="shared" si="1075"/>
        <v>0</v>
      </c>
      <c r="BH1983" s="19">
        <f t="shared" si="1075"/>
        <v>0</v>
      </c>
      <c r="BI1983" s="19">
        <f t="shared" si="1075"/>
        <v>0</v>
      </c>
      <c r="BJ1983" s="19">
        <f t="shared" si="1075"/>
        <v>0</v>
      </c>
      <c r="BK1983" s="19">
        <f t="shared" si="1075"/>
        <v>0</v>
      </c>
      <c r="BL1983" s="19">
        <f t="shared" si="1075"/>
        <v>0</v>
      </c>
      <c r="BM1983" s="19">
        <f t="shared" si="1075"/>
        <v>0</v>
      </c>
      <c r="BN1983" s="19">
        <f t="shared" si="1075"/>
        <v>0</v>
      </c>
      <c r="BO1983" s="19">
        <f t="shared" si="1075"/>
        <v>0</v>
      </c>
    </row>
    <row r="1984" spans="1:67">
      <c r="A1984" t="s">
        <v>399</v>
      </c>
      <c r="B1984" s="6" t="s">
        <v>17</v>
      </c>
      <c r="C1984" t="str">
        <f t="shared" si="1073"/>
        <v>CT - Total</v>
      </c>
      <c r="I1984" s="19">
        <f>VLOOKUP($A1980,$A$22:$BO$1354,9,FALSE)</f>
        <v>183056.2788939254</v>
      </c>
      <c r="J1984" s="66">
        <f>SUM(J1981:J1983)</f>
        <v>183056.2788939254</v>
      </c>
    </row>
    <row r="1985" spans="1:67">
      <c r="A1985">
        <v>31</v>
      </c>
      <c r="B1985" s="158" t="str">
        <f>VLOOKUP($A1985,$A$22:$BO$1354,2,FALSE)</f>
        <v>Wind 27MWx2</v>
      </c>
    </row>
    <row r="1986" spans="1:67">
      <c r="A1986" t="s">
        <v>475</v>
      </c>
      <c r="B1986" s="6" t="s">
        <v>9</v>
      </c>
      <c r="C1986" t="str">
        <f>CONCATENATE(A1986," - ",B1986)</f>
        <v>W - Base</v>
      </c>
      <c r="J1986" s="66">
        <f>SUM(L1986:BO1986)</f>
        <v>335190.24542143801</v>
      </c>
      <c r="L1986" s="19">
        <f t="shared" ref="L1986:AQ1986" si="1076">+L931</f>
        <v>0</v>
      </c>
      <c r="M1986" s="19">
        <f t="shared" si="1076"/>
        <v>0</v>
      </c>
      <c r="N1986" s="19">
        <f t="shared" si="1076"/>
        <v>0</v>
      </c>
      <c r="O1986" s="19">
        <f t="shared" si="1076"/>
        <v>0</v>
      </c>
      <c r="P1986" s="19">
        <f t="shared" si="1076"/>
        <v>0</v>
      </c>
      <c r="Q1986" s="19">
        <f t="shared" si="1076"/>
        <v>0</v>
      </c>
      <c r="R1986" s="19">
        <f t="shared" si="1076"/>
        <v>0</v>
      </c>
      <c r="S1986" s="19">
        <f t="shared" si="1076"/>
        <v>0</v>
      </c>
      <c r="T1986" s="19">
        <f t="shared" si="1076"/>
        <v>0</v>
      </c>
      <c r="U1986" s="19">
        <f t="shared" si="1076"/>
        <v>0</v>
      </c>
      <c r="V1986" s="19">
        <f t="shared" si="1076"/>
        <v>0</v>
      </c>
      <c r="W1986" s="19">
        <f t="shared" si="1076"/>
        <v>0</v>
      </c>
      <c r="X1986" s="19">
        <f t="shared" si="1076"/>
        <v>0</v>
      </c>
      <c r="Y1986" s="19">
        <f t="shared" si="1076"/>
        <v>0</v>
      </c>
      <c r="Z1986" s="19">
        <f t="shared" si="1076"/>
        <v>0</v>
      </c>
      <c r="AA1986" s="19">
        <f t="shared" si="1076"/>
        <v>0</v>
      </c>
      <c r="AB1986" s="19">
        <f t="shared" si="1076"/>
        <v>0</v>
      </c>
      <c r="AC1986" s="19">
        <f t="shared" si="1076"/>
        <v>0</v>
      </c>
      <c r="AD1986" s="19">
        <f t="shared" si="1076"/>
        <v>0</v>
      </c>
      <c r="AE1986" s="19">
        <f t="shared" si="1076"/>
        <v>0</v>
      </c>
      <c r="AF1986" s="19">
        <f t="shared" si="1076"/>
        <v>0</v>
      </c>
      <c r="AG1986" s="19">
        <f t="shared" si="1076"/>
        <v>0</v>
      </c>
      <c r="AH1986" s="19">
        <f t="shared" si="1076"/>
        <v>0</v>
      </c>
      <c r="AI1986" s="19">
        <f t="shared" si="1076"/>
        <v>0</v>
      </c>
      <c r="AJ1986" s="19">
        <f t="shared" si="1076"/>
        <v>0</v>
      </c>
      <c r="AK1986" s="19">
        <f t="shared" si="1076"/>
        <v>0</v>
      </c>
      <c r="AL1986" s="19">
        <f t="shared" si="1076"/>
        <v>0</v>
      </c>
      <c r="AM1986" s="19">
        <f t="shared" si="1076"/>
        <v>0</v>
      </c>
      <c r="AN1986" s="19">
        <f t="shared" si="1076"/>
        <v>0</v>
      </c>
      <c r="AO1986" s="19">
        <f t="shared" si="1076"/>
        <v>0</v>
      </c>
      <c r="AP1986" s="19">
        <f t="shared" si="1076"/>
        <v>0</v>
      </c>
      <c r="AQ1986" s="19">
        <f t="shared" si="1076"/>
        <v>0</v>
      </c>
      <c r="AR1986" s="19">
        <f t="shared" ref="AR1986:BO1986" si="1077">+AR931</f>
        <v>0</v>
      </c>
      <c r="AS1986" s="19">
        <f t="shared" si="1077"/>
        <v>0</v>
      </c>
      <c r="AT1986" s="19">
        <f t="shared" si="1077"/>
        <v>0</v>
      </c>
      <c r="AU1986" s="19">
        <f t="shared" si="1077"/>
        <v>109815.34760058719</v>
      </c>
      <c r="AV1986" s="19">
        <f t="shared" si="1077"/>
        <v>225374.89782085081</v>
      </c>
      <c r="AW1986" s="19">
        <f t="shared" si="1077"/>
        <v>0</v>
      </c>
      <c r="AX1986" s="19">
        <f t="shared" si="1077"/>
        <v>0</v>
      </c>
      <c r="AY1986" s="19">
        <f t="shared" si="1077"/>
        <v>0</v>
      </c>
      <c r="AZ1986" s="19">
        <f t="shared" si="1077"/>
        <v>0</v>
      </c>
      <c r="BA1986" s="19">
        <f t="shared" si="1077"/>
        <v>0</v>
      </c>
      <c r="BB1986" s="19">
        <f t="shared" si="1077"/>
        <v>0</v>
      </c>
      <c r="BC1986" s="19">
        <f t="shared" si="1077"/>
        <v>0</v>
      </c>
      <c r="BD1986" s="19">
        <f t="shared" si="1077"/>
        <v>0</v>
      </c>
      <c r="BE1986" s="19">
        <f t="shared" si="1077"/>
        <v>0</v>
      </c>
      <c r="BF1986" s="19">
        <f t="shared" si="1077"/>
        <v>0</v>
      </c>
      <c r="BG1986" s="19">
        <f t="shared" si="1077"/>
        <v>0</v>
      </c>
      <c r="BH1986" s="19">
        <f t="shared" si="1077"/>
        <v>0</v>
      </c>
      <c r="BI1986" s="19">
        <f t="shared" si="1077"/>
        <v>0</v>
      </c>
      <c r="BJ1986" s="19">
        <f t="shared" si="1077"/>
        <v>0</v>
      </c>
      <c r="BK1986" s="19">
        <f t="shared" si="1077"/>
        <v>0</v>
      </c>
      <c r="BL1986" s="19">
        <f t="shared" si="1077"/>
        <v>0</v>
      </c>
      <c r="BM1986" s="19">
        <f t="shared" si="1077"/>
        <v>0</v>
      </c>
      <c r="BN1986" s="19">
        <f t="shared" si="1077"/>
        <v>0</v>
      </c>
      <c r="BO1986" s="19">
        <f t="shared" si="1077"/>
        <v>0</v>
      </c>
    </row>
    <row r="1987" spans="1:67">
      <c r="A1987" t="s">
        <v>475</v>
      </c>
      <c r="B1987" s="6" t="s">
        <v>4</v>
      </c>
      <c r="C1987" t="str">
        <f t="shared" ref="C1987:C1989" si="1078">CONCATENATE(A1987," - ",B1987)</f>
        <v>W - Escalation</v>
      </c>
      <c r="J1987" s="25"/>
      <c r="L1987" s="19"/>
      <c r="M1987" s="19"/>
      <c r="N1987" s="19"/>
      <c r="O1987" s="19"/>
      <c r="P1987" s="19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19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</row>
    <row r="1988" spans="1:67">
      <c r="A1988" t="s">
        <v>475</v>
      </c>
      <c r="B1988" s="6" t="s">
        <v>3</v>
      </c>
      <c r="C1988" t="str">
        <f t="shared" si="1078"/>
        <v>W - AFUDC</v>
      </c>
      <c r="J1988" s="66">
        <f>SUM(L1988:BO1988)</f>
        <v>14022.410524558862</v>
      </c>
      <c r="L1988" s="19">
        <f t="shared" ref="L1988:AQ1988" si="1079">+L932</f>
        <v>0</v>
      </c>
      <c r="M1988" s="19">
        <f t="shared" si="1079"/>
        <v>0</v>
      </c>
      <c r="N1988" s="19">
        <f t="shared" si="1079"/>
        <v>0</v>
      </c>
      <c r="O1988" s="19">
        <f t="shared" si="1079"/>
        <v>0</v>
      </c>
      <c r="P1988" s="19">
        <f t="shared" si="1079"/>
        <v>0</v>
      </c>
      <c r="Q1988" s="19">
        <f t="shared" si="1079"/>
        <v>0</v>
      </c>
      <c r="R1988" s="19">
        <f t="shared" si="1079"/>
        <v>0</v>
      </c>
      <c r="S1988" s="19">
        <f t="shared" si="1079"/>
        <v>0</v>
      </c>
      <c r="T1988" s="19">
        <f t="shared" si="1079"/>
        <v>0</v>
      </c>
      <c r="U1988" s="19">
        <f t="shared" si="1079"/>
        <v>0</v>
      </c>
      <c r="V1988" s="19">
        <f t="shared" si="1079"/>
        <v>0</v>
      </c>
      <c r="W1988" s="19">
        <f t="shared" si="1079"/>
        <v>0</v>
      </c>
      <c r="X1988" s="19">
        <f t="shared" si="1079"/>
        <v>0</v>
      </c>
      <c r="Y1988" s="19">
        <f t="shared" si="1079"/>
        <v>0</v>
      </c>
      <c r="Z1988" s="19">
        <f t="shared" si="1079"/>
        <v>0</v>
      </c>
      <c r="AA1988" s="19">
        <f t="shared" si="1079"/>
        <v>0</v>
      </c>
      <c r="AB1988" s="19">
        <f t="shared" si="1079"/>
        <v>0</v>
      </c>
      <c r="AC1988" s="19">
        <f t="shared" si="1079"/>
        <v>0</v>
      </c>
      <c r="AD1988" s="19">
        <f t="shared" si="1079"/>
        <v>0</v>
      </c>
      <c r="AE1988" s="19">
        <f t="shared" si="1079"/>
        <v>0</v>
      </c>
      <c r="AF1988" s="19">
        <f t="shared" si="1079"/>
        <v>0</v>
      </c>
      <c r="AG1988" s="19">
        <f t="shared" si="1079"/>
        <v>0</v>
      </c>
      <c r="AH1988" s="19">
        <f t="shared" si="1079"/>
        <v>0</v>
      </c>
      <c r="AI1988" s="19">
        <f t="shared" si="1079"/>
        <v>0</v>
      </c>
      <c r="AJ1988" s="19">
        <f t="shared" si="1079"/>
        <v>0</v>
      </c>
      <c r="AK1988" s="19">
        <f t="shared" si="1079"/>
        <v>0</v>
      </c>
      <c r="AL1988" s="19">
        <f t="shared" si="1079"/>
        <v>0</v>
      </c>
      <c r="AM1988" s="19">
        <f t="shared" si="1079"/>
        <v>0</v>
      </c>
      <c r="AN1988" s="19">
        <f t="shared" si="1079"/>
        <v>0</v>
      </c>
      <c r="AO1988" s="19">
        <f t="shared" si="1079"/>
        <v>0</v>
      </c>
      <c r="AP1988" s="19">
        <f t="shared" si="1079"/>
        <v>0</v>
      </c>
      <c r="AQ1988" s="19">
        <f t="shared" si="1079"/>
        <v>0</v>
      </c>
      <c r="AR1988" s="19">
        <f t="shared" ref="AR1988:BO1988" si="1080">+AR932</f>
        <v>0</v>
      </c>
      <c r="AS1988" s="19">
        <f t="shared" si="1080"/>
        <v>0</v>
      </c>
      <c r="AT1988" s="19">
        <f t="shared" si="1080"/>
        <v>0</v>
      </c>
      <c r="AU1988" s="19">
        <f t="shared" si="1080"/>
        <v>3431.7296125183498</v>
      </c>
      <c r="AV1988" s="19">
        <f t="shared" si="1080"/>
        <v>10590.680912040512</v>
      </c>
      <c r="AW1988" s="19">
        <f t="shared" si="1080"/>
        <v>0</v>
      </c>
      <c r="AX1988" s="19">
        <f t="shared" si="1080"/>
        <v>0</v>
      </c>
      <c r="AY1988" s="19">
        <f t="shared" si="1080"/>
        <v>0</v>
      </c>
      <c r="AZ1988" s="19">
        <f t="shared" si="1080"/>
        <v>0</v>
      </c>
      <c r="BA1988" s="19">
        <f t="shared" si="1080"/>
        <v>0</v>
      </c>
      <c r="BB1988" s="19">
        <f t="shared" si="1080"/>
        <v>0</v>
      </c>
      <c r="BC1988" s="19">
        <f t="shared" si="1080"/>
        <v>0</v>
      </c>
      <c r="BD1988" s="19">
        <f t="shared" si="1080"/>
        <v>0</v>
      </c>
      <c r="BE1988" s="19">
        <f t="shared" si="1080"/>
        <v>0</v>
      </c>
      <c r="BF1988" s="19">
        <f t="shared" si="1080"/>
        <v>0</v>
      </c>
      <c r="BG1988" s="19">
        <f t="shared" si="1080"/>
        <v>0</v>
      </c>
      <c r="BH1988" s="19">
        <f t="shared" si="1080"/>
        <v>0</v>
      </c>
      <c r="BI1988" s="19">
        <f t="shared" si="1080"/>
        <v>0</v>
      </c>
      <c r="BJ1988" s="19">
        <f t="shared" si="1080"/>
        <v>0</v>
      </c>
      <c r="BK1988" s="19">
        <f t="shared" si="1080"/>
        <v>0</v>
      </c>
      <c r="BL1988" s="19">
        <f t="shared" si="1080"/>
        <v>0</v>
      </c>
      <c r="BM1988" s="19">
        <f t="shared" si="1080"/>
        <v>0</v>
      </c>
      <c r="BN1988" s="19">
        <f t="shared" si="1080"/>
        <v>0</v>
      </c>
      <c r="BO1988" s="19">
        <f t="shared" si="1080"/>
        <v>0</v>
      </c>
    </row>
    <row r="1989" spans="1:67">
      <c r="A1989" t="s">
        <v>475</v>
      </c>
      <c r="B1989" s="6" t="s">
        <v>17</v>
      </c>
      <c r="C1989" t="str">
        <f t="shared" si="1078"/>
        <v>W - Total</v>
      </c>
      <c r="I1989" s="19">
        <f>VLOOKUP($A1985,$A$22:$BO$1354,9,FALSE)</f>
        <v>349212.65594599687</v>
      </c>
      <c r="J1989" s="66">
        <f>SUM(J1986:J1988)</f>
        <v>349212.65594599687</v>
      </c>
    </row>
    <row r="1990" spans="1:67">
      <c r="A1990">
        <v>32</v>
      </c>
      <c r="B1990" s="158" t="str">
        <f>VLOOKUP($A1990,$A$22:$BO$1354,2,FALSE)</f>
        <v>Wind 25MWx2</v>
      </c>
    </row>
    <row r="1991" spans="1:67">
      <c r="A1991" t="s">
        <v>475</v>
      </c>
      <c r="B1991" s="6" t="s">
        <v>9</v>
      </c>
      <c r="C1991" t="str">
        <f>CONCATENATE(A1991," - ",B1991)</f>
        <v>W - Base</v>
      </c>
      <c r="J1991" s="66">
        <f>SUM(L1991:BO1991)</f>
        <v>326707.64268979739</v>
      </c>
      <c r="L1991" s="19">
        <f t="shared" ref="L1991:AQ1991" si="1081">+L961</f>
        <v>0</v>
      </c>
      <c r="M1991" s="19">
        <f t="shared" si="1081"/>
        <v>0</v>
      </c>
      <c r="N1991" s="19">
        <f t="shared" si="1081"/>
        <v>0</v>
      </c>
      <c r="O1991" s="19">
        <f t="shared" si="1081"/>
        <v>0</v>
      </c>
      <c r="P1991" s="19">
        <f t="shared" si="1081"/>
        <v>0</v>
      </c>
      <c r="Q1991" s="19">
        <f t="shared" si="1081"/>
        <v>0</v>
      </c>
      <c r="R1991" s="19">
        <f t="shared" si="1081"/>
        <v>0</v>
      </c>
      <c r="S1991" s="19">
        <f t="shared" si="1081"/>
        <v>0</v>
      </c>
      <c r="T1991" s="19">
        <f t="shared" si="1081"/>
        <v>0</v>
      </c>
      <c r="U1991" s="19">
        <f t="shared" si="1081"/>
        <v>0</v>
      </c>
      <c r="V1991" s="19">
        <f t="shared" si="1081"/>
        <v>0</v>
      </c>
      <c r="W1991" s="19">
        <f t="shared" si="1081"/>
        <v>0</v>
      </c>
      <c r="X1991" s="19">
        <f t="shared" si="1081"/>
        <v>0</v>
      </c>
      <c r="Y1991" s="19">
        <f t="shared" si="1081"/>
        <v>0</v>
      </c>
      <c r="Z1991" s="19">
        <f t="shared" si="1081"/>
        <v>0</v>
      </c>
      <c r="AA1991" s="19">
        <f t="shared" si="1081"/>
        <v>0</v>
      </c>
      <c r="AB1991" s="19">
        <f t="shared" si="1081"/>
        <v>0</v>
      </c>
      <c r="AC1991" s="19">
        <f t="shared" si="1081"/>
        <v>0</v>
      </c>
      <c r="AD1991" s="19">
        <f t="shared" si="1081"/>
        <v>0</v>
      </c>
      <c r="AE1991" s="19">
        <f t="shared" si="1081"/>
        <v>0</v>
      </c>
      <c r="AF1991" s="19">
        <f t="shared" si="1081"/>
        <v>0</v>
      </c>
      <c r="AG1991" s="19">
        <f t="shared" si="1081"/>
        <v>0</v>
      </c>
      <c r="AH1991" s="19">
        <f t="shared" si="1081"/>
        <v>0</v>
      </c>
      <c r="AI1991" s="19">
        <f t="shared" si="1081"/>
        <v>0</v>
      </c>
      <c r="AJ1991" s="19">
        <f t="shared" si="1081"/>
        <v>0</v>
      </c>
      <c r="AK1991" s="19">
        <f t="shared" si="1081"/>
        <v>0</v>
      </c>
      <c r="AL1991" s="19">
        <f t="shared" si="1081"/>
        <v>0</v>
      </c>
      <c r="AM1991" s="19">
        <f t="shared" si="1081"/>
        <v>0</v>
      </c>
      <c r="AN1991" s="19">
        <f t="shared" si="1081"/>
        <v>0</v>
      </c>
      <c r="AO1991" s="19">
        <f t="shared" si="1081"/>
        <v>0</v>
      </c>
      <c r="AP1991" s="19">
        <f t="shared" si="1081"/>
        <v>0</v>
      </c>
      <c r="AQ1991" s="19">
        <f t="shared" si="1081"/>
        <v>0</v>
      </c>
      <c r="AR1991" s="19">
        <f t="shared" ref="AR1991:BO1991" si="1082">+AR961</f>
        <v>0</v>
      </c>
      <c r="AS1991" s="19">
        <f t="shared" si="1082"/>
        <v>0</v>
      </c>
      <c r="AT1991" s="19">
        <f t="shared" si="1082"/>
        <v>0</v>
      </c>
      <c r="AU1991" s="19">
        <f t="shared" si="1082"/>
        <v>0</v>
      </c>
      <c r="AV1991" s="19">
        <f t="shared" si="1082"/>
        <v>0</v>
      </c>
      <c r="AW1991" s="19">
        <f t="shared" si="1082"/>
        <v>107036.26921075638</v>
      </c>
      <c r="AX1991" s="19">
        <f t="shared" si="1082"/>
        <v>219671.37347904101</v>
      </c>
      <c r="AY1991" s="19">
        <f t="shared" si="1082"/>
        <v>0</v>
      </c>
      <c r="AZ1991" s="19">
        <f t="shared" si="1082"/>
        <v>0</v>
      </c>
      <c r="BA1991" s="19">
        <f t="shared" si="1082"/>
        <v>0</v>
      </c>
      <c r="BB1991" s="19">
        <f t="shared" si="1082"/>
        <v>0</v>
      </c>
      <c r="BC1991" s="19">
        <f t="shared" si="1082"/>
        <v>0</v>
      </c>
      <c r="BD1991" s="19">
        <f t="shared" si="1082"/>
        <v>0</v>
      </c>
      <c r="BE1991" s="19">
        <f t="shared" si="1082"/>
        <v>0</v>
      </c>
      <c r="BF1991" s="19">
        <f t="shared" si="1082"/>
        <v>0</v>
      </c>
      <c r="BG1991" s="19">
        <f t="shared" si="1082"/>
        <v>0</v>
      </c>
      <c r="BH1991" s="19">
        <f t="shared" si="1082"/>
        <v>0</v>
      </c>
      <c r="BI1991" s="19">
        <f t="shared" si="1082"/>
        <v>0</v>
      </c>
      <c r="BJ1991" s="19">
        <f t="shared" si="1082"/>
        <v>0</v>
      </c>
      <c r="BK1991" s="19">
        <f t="shared" si="1082"/>
        <v>0</v>
      </c>
      <c r="BL1991" s="19">
        <f t="shared" si="1082"/>
        <v>0</v>
      </c>
      <c r="BM1991" s="19">
        <f t="shared" si="1082"/>
        <v>0</v>
      </c>
      <c r="BN1991" s="19">
        <f t="shared" si="1082"/>
        <v>0</v>
      </c>
      <c r="BO1991" s="19">
        <f t="shared" si="1082"/>
        <v>0</v>
      </c>
    </row>
    <row r="1992" spans="1:67">
      <c r="A1992" t="s">
        <v>475</v>
      </c>
      <c r="B1992" s="6" t="s">
        <v>4</v>
      </c>
      <c r="C1992" t="str">
        <f t="shared" ref="C1992:C1994" si="1083">CONCATENATE(A1992," - ",B1992)</f>
        <v>W - Escalation</v>
      </c>
      <c r="J1992" s="25"/>
      <c r="L1992" s="19"/>
      <c r="M1992" s="19"/>
      <c r="N1992" s="19"/>
      <c r="O1992" s="19"/>
      <c r="P1992" s="19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19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</row>
    <row r="1993" spans="1:67">
      <c r="A1993" t="s">
        <v>475</v>
      </c>
      <c r="B1993" s="6" t="s">
        <v>3</v>
      </c>
      <c r="C1993" t="str">
        <f t="shared" si="1083"/>
        <v>W - AFUDC</v>
      </c>
      <c r="J1993" s="66">
        <f>SUM(L1993:BO1993)</f>
        <v>13667.547757982058</v>
      </c>
      <c r="L1993" s="19">
        <f t="shared" ref="L1993:AQ1993" si="1084">+L962</f>
        <v>0</v>
      </c>
      <c r="M1993" s="19">
        <f t="shared" si="1084"/>
        <v>0</v>
      </c>
      <c r="N1993" s="19">
        <f t="shared" si="1084"/>
        <v>0</v>
      </c>
      <c r="O1993" s="19">
        <f t="shared" si="1084"/>
        <v>0</v>
      </c>
      <c r="P1993" s="19">
        <f t="shared" si="1084"/>
        <v>0</v>
      </c>
      <c r="Q1993" s="19">
        <f t="shared" si="1084"/>
        <v>0</v>
      </c>
      <c r="R1993" s="19">
        <f t="shared" si="1084"/>
        <v>0</v>
      </c>
      <c r="S1993" s="19">
        <f t="shared" si="1084"/>
        <v>0</v>
      </c>
      <c r="T1993" s="19">
        <f t="shared" si="1084"/>
        <v>0</v>
      </c>
      <c r="U1993" s="19">
        <f t="shared" si="1084"/>
        <v>0</v>
      </c>
      <c r="V1993" s="19">
        <f t="shared" si="1084"/>
        <v>0</v>
      </c>
      <c r="W1993" s="19">
        <f t="shared" si="1084"/>
        <v>0</v>
      </c>
      <c r="X1993" s="19">
        <f t="shared" si="1084"/>
        <v>0</v>
      </c>
      <c r="Y1993" s="19">
        <f t="shared" si="1084"/>
        <v>0</v>
      </c>
      <c r="Z1993" s="19">
        <f t="shared" si="1084"/>
        <v>0</v>
      </c>
      <c r="AA1993" s="19">
        <f t="shared" si="1084"/>
        <v>0</v>
      </c>
      <c r="AB1993" s="19">
        <f t="shared" si="1084"/>
        <v>0</v>
      </c>
      <c r="AC1993" s="19">
        <f t="shared" si="1084"/>
        <v>0</v>
      </c>
      <c r="AD1993" s="19">
        <f t="shared" si="1084"/>
        <v>0</v>
      </c>
      <c r="AE1993" s="19">
        <f t="shared" si="1084"/>
        <v>0</v>
      </c>
      <c r="AF1993" s="19">
        <f t="shared" si="1084"/>
        <v>0</v>
      </c>
      <c r="AG1993" s="19">
        <f t="shared" si="1084"/>
        <v>0</v>
      </c>
      <c r="AH1993" s="19">
        <f t="shared" si="1084"/>
        <v>0</v>
      </c>
      <c r="AI1993" s="19">
        <f t="shared" si="1084"/>
        <v>0</v>
      </c>
      <c r="AJ1993" s="19">
        <f t="shared" si="1084"/>
        <v>0</v>
      </c>
      <c r="AK1993" s="19">
        <f t="shared" si="1084"/>
        <v>0</v>
      </c>
      <c r="AL1993" s="19">
        <f t="shared" si="1084"/>
        <v>0</v>
      </c>
      <c r="AM1993" s="19">
        <f t="shared" si="1084"/>
        <v>0</v>
      </c>
      <c r="AN1993" s="19">
        <f t="shared" si="1084"/>
        <v>0</v>
      </c>
      <c r="AO1993" s="19">
        <f t="shared" si="1084"/>
        <v>0</v>
      </c>
      <c r="AP1993" s="19">
        <f t="shared" si="1084"/>
        <v>0</v>
      </c>
      <c r="AQ1993" s="19">
        <f t="shared" si="1084"/>
        <v>0</v>
      </c>
      <c r="AR1993" s="19">
        <f t="shared" ref="AR1993:BO1993" si="1085">+AR962</f>
        <v>0</v>
      </c>
      <c r="AS1993" s="19">
        <f t="shared" si="1085"/>
        <v>0</v>
      </c>
      <c r="AT1993" s="19">
        <f t="shared" si="1085"/>
        <v>0</v>
      </c>
      <c r="AU1993" s="19">
        <f t="shared" si="1085"/>
        <v>0</v>
      </c>
      <c r="AV1993" s="19">
        <f t="shared" si="1085"/>
        <v>0</v>
      </c>
      <c r="AW1993" s="19">
        <f t="shared" si="1085"/>
        <v>3344.8834128361368</v>
      </c>
      <c r="AX1993" s="19">
        <f t="shared" si="1085"/>
        <v>10322.664345145922</v>
      </c>
      <c r="AY1993" s="19">
        <f t="shared" si="1085"/>
        <v>0</v>
      </c>
      <c r="AZ1993" s="19">
        <f t="shared" si="1085"/>
        <v>0</v>
      </c>
      <c r="BA1993" s="19">
        <f t="shared" si="1085"/>
        <v>0</v>
      </c>
      <c r="BB1993" s="19">
        <f t="shared" si="1085"/>
        <v>0</v>
      </c>
      <c r="BC1993" s="19">
        <f t="shared" si="1085"/>
        <v>0</v>
      </c>
      <c r="BD1993" s="19">
        <f t="shared" si="1085"/>
        <v>0</v>
      </c>
      <c r="BE1993" s="19">
        <f t="shared" si="1085"/>
        <v>0</v>
      </c>
      <c r="BF1993" s="19">
        <f t="shared" si="1085"/>
        <v>0</v>
      </c>
      <c r="BG1993" s="19">
        <f t="shared" si="1085"/>
        <v>0</v>
      </c>
      <c r="BH1993" s="19">
        <f t="shared" si="1085"/>
        <v>0</v>
      </c>
      <c r="BI1993" s="19">
        <f t="shared" si="1085"/>
        <v>0</v>
      </c>
      <c r="BJ1993" s="19">
        <f t="shared" si="1085"/>
        <v>0</v>
      </c>
      <c r="BK1993" s="19">
        <f t="shared" si="1085"/>
        <v>0</v>
      </c>
      <c r="BL1993" s="19">
        <f t="shared" si="1085"/>
        <v>0</v>
      </c>
      <c r="BM1993" s="19">
        <f t="shared" si="1085"/>
        <v>0</v>
      </c>
      <c r="BN1993" s="19">
        <f t="shared" si="1085"/>
        <v>0</v>
      </c>
      <c r="BO1993" s="19">
        <f t="shared" si="1085"/>
        <v>0</v>
      </c>
    </row>
    <row r="1994" spans="1:67">
      <c r="A1994" t="s">
        <v>475</v>
      </c>
      <c r="B1994" s="6" t="s">
        <v>17</v>
      </c>
      <c r="C1994" t="str">
        <f t="shared" si="1083"/>
        <v>W - Total</v>
      </c>
      <c r="I1994" s="19">
        <f>VLOOKUP($A1990,$A$22:$BO$1354,9,FALSE)</f>
        <v>340375.19044777943</v>
      </c>
      <c r="J1994" s="66">
        <f>SUM(J1991:J1993)</f>
        <v>340375.19044777943</v>
      </c>
    </row>
    <row r="1995" spans="1:67">
      <c r="A1995">
        <v>33</v>
      </c>
      <c r="B1995" s="158" t="str">
        <f>VLOOKUP($A1995,$A$22:$BO$1354,2,FALSE)</f>
        <v>CCCT 170 G1</v>
      </c>
    </row>
    <row r="1996" spans="1:67">
      <c r="A1996" t="s">
        <v>335</v>
      </c>
      <c r="B1996" s="6" t="s">
        <v>9</v>
      </c>
      <c r="C1996" t="str">
        <f>CONCATENATE(A1996," - ",B1996)</f>
        <v>CCCT - Base</v>
      </c>
      <c r="J1996" s="66">
        <f>SUM(L1996:BO1996)</f>
        <v>743868.99093057588</v>
      </c>
      <c r="L1996" s="19">
        <f t="shared" ref="L1996:AQ1996" si="1086">+L991</f>
        <v>0</v>
      </c>
      <c r="M1996" s="19">
        <f t="shared" si="1086"/>
        <v>0</v>
      </c>
      <c r="N1996" s="19">
        <f t="shared" si="1086"/>
        <v>0</v>
      </c>
      <c r="O1996" s="19">
        <f t="shared" si="1086"/>
        <v>0</v>
      </c>
      <c r="P1996" s="19">
        <f t="shared" si="1086"/>
        <v>0</v>
      </c>
      <c r="Q1996" s="19">
        <f t="shared" si="1086"/>
        <v>0</v>
      </c>
      <c r="R1996" s="19">
        <f t="shared" si="1086"/>
        <v>0</v>
      </c>
      <c r="S1996" s="19">
        <f t="shared" si="1086"/>
        <v>0</v>
      </c>
      <c r="T1996" s="19">
        <f t="shared" si="1086"/>
        <v>0</v>
      </c>
      <c r="U1996" s="19">
        <f t="shared" si="1086"/>
        <v>0</v>
      </c>
      <c r="V1996" s="19">
        <f t="shared" si="1086"/>
        <v>0</v>
      </c>
      <c r="W1996" s="19">
        <f t="shared" si="1086"/>
        <v>0</v>
      </c>
      <c r="X1996" s="19">
        <f t="shared" si="1086"/>
        <v>0</v>
      </c>
      <c r="Y1996" s="19">
        <f t="shared" si="1086"/>
        <v>0</v>
      </c>
      <c r="Z1996" s="19">
        <f t="shared" si="1086"/>
        <v>0</v>
      </c>
      <c r="AA1996" s="19">
        <f t="shared" si="1086"/>
        <v>0</v>
      </c>
      <c r="AB1996" s="19">
        <f t="shared" si="1086"/>
        <v>0</v>
      </c>
      <c r="AC1996" s="19">
        <f t="shared" si="1086"/>
        <v>0</v>
      </c>
      <c r="AD1996" s="19">
        <f t="shared" si="1086"/>
        <v>0</v>
      </c>
      <c r="AE1996" s="19">
        <f t="shared" si="1086"/>
        <v>0</v>
      </c>
      <c r="AF1996" s="19">
        <f t="shared" si="1086"/>
        <v>0</v>
      </c>
      <c r="AG1996" s="19">
        <f t="shared" si="1086"/>
        <v>0</v>
      </c>
      <c r="AH1996" s="19">
        <f t="shared" si="1086"/>
        <v>0</v>
      </c>
      <c r="AI1996" s="19">
        <f t="shared" si="1086"/>
        <v>0</v>
      </c>
      <c r="AJ1996" s="19">
        <f t="shared" si="1086"/>
        <v>0</v>
      </c>
      <c r="AK1996" s="19">
        <f t="shared" si="1086"/>
        <v>0</v>
      </c>
      <c r="AL1996" s="19">
        <f t="shared" si="1086"/>
        <v>0</v>
      </c>
      <c r="AM1996" s="19">
        <f t="shared" si="1086"/>
        <v>0</v>
      </c>
      <c r="AN1996" s="19">
        <f t="shared" si="1086"/>
        <v>0</v>
      </c>
      <c r="AO1996" s="19">
        <f t="shared" si="1086"/>
        <v>0</v>
      </c>
      <c r="AP1996" s="19">
        <f t="shared" si="1086"/>
        <v>0</v>
      </c>
      <c r="AQ1996" s="19">
        <f t="shared" si="1086"/>
        <v>0</v>
      </c>
      <c r="AR1996" s="19">
        <f t="shared" ref="AR1996:BO1996" si="1087">+AR991</f>
        <v>0</v>
      </c>
      <c r="AS1996" s="19">
        <f t="shared" si="1087"/>
        <v>0</v>
      </c>
      <c r="AT1996" s="19">
        <f t="shared" si="1087"/>
        <v>0</v>
      </c>
      <c r="AU1996" s="19">
        <f t="shared" si="1087"/>
        <v>16136.025136502009</v>
      </c>
      <c r="AV1996" s="19">
        <f t="shared" si="1087"/>
        <v>200833.6114947327</v>
      </c>
      <c r="AW1996" s="19">
        <f t="shared" si="1087"/>
        <v>283253.8682314867</v>
      </c>
      <c r="AX1996" s="19">
        <f t="shared" si="1087"/>
        <v>243645.48606785445</v>
      </c>
      <c r="AY1996" s="19">
        <f t="shared" si="1087"/>
        <v>0</v>
      </c>
      <c r="AZ1996" s="19">
        <f t="shared" si="1087"/>
        <v>0</v>
      </c>
      <c r="BA1996" s="19">
        <f t="shared" si="1087"/>
        <v>0</v>
      </c>
      <c r="BB1996" s="19">
        <f t="shared" si="1087"/>
        <v>0</v>
      </c>
      <c r="BC1996" s="19">
        <f t="shared" si="1087"/>
        <v>0</v>
      </c>
      <c r="BD1996" s="19">
        <f t="shared" si="1087"/>
        <v>0</v>
      </c>
      <c r="BE1996" s="19">
        <f t="shared" si="1087"/>
        <v>0</v>
      </c>
      <c r="BF1996" s="19">
        <f t="shared" si="1087"/>
        <v>0</v>
      </c>
      <c r="BG1996" s="19">
        <f t="shared" si="1087"/>
        <v>0</v>
      </c>
      <c r="BH1996" s="19">
        <f t="shared" si="1087"/>
        <v>0</v>
      </c>
      <c r="BI1996" s="19">
        <f t="shared" si="1087"/>
        <v>0</v>
      </c>
      <c r="BJ1996" s="19">
        <f t="shared" si="1087"/>
        <v>0</v>
      </c>
      <c r="BK1996" s="19">
        <f t="shared" si="1087"/>
        <v>0</v>
      </c>
      <c r="BL1996" s="19">
        <f t="shared" si="1087"/>
        <v>0</v>
      </c>
      <c r="BM1996" s="19">
        <f t="shared" si="1087"/>
        <v>0</v>
      </c>
      <c r="BN1996" s="19">
        <f t="shared" si="1087"/>
        <v>0</v>
      </c>
      <c r="BO1996" s="19">
        <f t="shared" si="1087"/>
        <v>0</v>
      </c>
    </row>
    <row r="1997" spans="1:67">
      <c r="A1997" t="s">
        <v>335</v>
      </c>
      <c r="B1997" s="6" t="s">
        <v>4</v>
      </c>
      <c r="C1997" t="str">
        <f t="shared" ref="C1997:C1999" si="1088">CONCATENATE(A1997," - ",B1997)</f>
        <v>CCCT - Escalation</v>
      </c>
      <c r="J1997" s="25"/>
      <c r="L1997" s="19"/>
      <c r="M1997" s="19"/>
      <c r="N1997" s="19"/>
      <c r="O1997" s="19"/>
      <c r="P1997" s="19"/>
      <c r="Q1997" s="19"/>
      <c r="R1997" s="19"/>
      <c r="S1997" s="19"/>
      <c r="T1997" s="19"/>
      <c r="U1997" s="19"/>
      <c r="V1997" s="19"/>
      <c r="W1997" s="19"/>
      <c r="X1997" s="19"/>
      <c r="Y1997" s="19"/>
      <c r="Z1997" s="19"/>
      <c r="AA1997" s="19"/>
      <c r="AB1997" s="19"/>
      <c r="AC1997" s="19"/>
      <c r="AD1997" s="19"/>
      <c r="AE1997" s="19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</row>
    <row r="1998" spans="1:67">
      <c r="A1998" t="s">
        <v>335</v>
      </c>
      <c r="B1998" s="6" t="s">
        <v>3</v>
      </c>
      <c r="C1998" t="str">
        <f t="shared" si="1088"/>
        <v>CCCT - AFUDC</v>
      </c>
      <c r="J1998" s="66">
        <f>SUM(L1998:BO1998)</f>
        <v>68019.208087936422</v>
      </c>
      <c r="L1998" s="19">
        <f t="shared" ref="L1998:AQ1998" si="1089">+L992</f>
        <v>0</v>
      </c>
      <c r="M1998" s="19">
        <f t="shared" si="1089"/>
        <v>0</v>
      </c>
      <c r="N1998" s="19">
        <f t="shared" si="1089"/>
        <v>0</v>
      </c>
      <c r="O1998" s="19">
        <f t="shared" si="1089"/>
        <v>0</v>
      </c>
      <c r="P1998" s="19">
        <f t="shared" si="1089"/>
        <v>0</v>
      </c>
      <c r="Q1998" s="19">
        <f t="shared" si="1089"/>
        <v>0</v>
      </c>
      <c r="R1998" s="19">
        <f t="shared" si="1089"/>
        <v>0</v>
      </c>
      <c r="S1998" s="19">
        <f t="shared" si="1089"/>
        <v>0</v>
      </c>
      <c r="T1998" s="19">
        <f t="shared" si="1089"/>
        <v>0</v>
      </c>
      <c r="U1998" s="19">
        <f t="shared" si="1089"/>
        <v>0</v>
      </c>
      <c r="V1998" s="19">
        <f t="shared" si="1089"/>
        <v>0</v>
      </c>
      <c r="W1998" s="19">
        <f t="shared" si="1089"/>
        <v>0</v>
      </c>
      <c r="X1998" s="19">
        <f t="shared" si="1089"/>
        <v>0</v>
      </c>
      <c r="Y1998" s="19">
        <f t="shared" si="1089"/>
        <v>0</v>
      </c>
      <c r="Z1998" s="19">
        <f t="shared" si="1089"/>
        <v>0</v>
      </c>
      <c r="AA1998" s="19">
        <f t="shared" si="1089"/>
        <v>0</v>
      </c>
      <c r="AB1998" s="19">
        <f t="shared" si="1089"/>
        <v>0</v>
      </c>
      <c r="AC1998" s="19">
        <f t="shared" si="1089"/>
        <v>0</v>
      </c>
      <c r="AD1998" s="19">
        <f t="shared" si="1089"/>
        <v>0</v>
      </c>
      <c r="AE1998" s="19">
        <f t="shared" si="1089"/>
        <v>0</v>
      </c>
      <c r="AF1998" s="19">
        <f t="shared" si="1089"/>
        <v>0</v>
      </c>
      <c r="AG1998" s="19">
        <f t="shared" si="1089"/>
        <v>0</v>
      </c>
      <c r="AH1998" s="19">
        <f t="shared" si="1089"/>
        <v>0</v>
      </c>
      <c r="AI1998" s="19">
        <f t="shared" si="1089"/>
        <v>0</v>
      </c>
      <c r="AJ1998" s="19">
        <f t="shared" si="1089"/>
        <v>0</v>
      </c>
      <c r="AK1998" s="19">
        <f t="shared" si="1089"/>
        <v>0</v>
      </c>
      <c r="AL1998" s="19">
        <f t="shared" si="1089"/>
        <v>0</v>
      </c>
      <c r="AM1998" s="19">
        <f t="shared" si="1089"/>
        <v>0</v>
      </c>
      <c r="AN1998" s="19">
        <f t="shared" si="1089"/>
        <v>0</v>
      </c>
      <c r="AO1998" s="19">
        <f t="shared" si="1089"/>
        <v>0</v>
      </c>
      <c r="AP1998" s="19">
        <f t="shared" si="1089"/>
        <v>0</v>
      </c>
      <c r="AQ1998" s="19">
        <f t="shared" si="1089"/>
        <v>0</v>
      </c>
      <c r="AR1998" s="19">
        <f t="shared" ref="AR1998:BO1998" si="1090">+AR992</f>
        <v>0</v>
      </c>
      <c r="AS1998" s="19">
        <f t="shared" si="1090"/>
        <v>0</v>
      </c>
      <c r="AT1998" s="19">
        <f t="shared" si="1090"/>
        <v>0</v>
      </c>
      <c r="AU1998" s="19">
        <f t="shared" si="1090"/>
        <v>420.20898792973981</v>
      </c>
      <c r="AV1998" s="19">
        <f t="shared" si="1090"/>
        <v>7310.8149919873813</v>
      </c>
      <c r="AW1998" s="19">
        <f t="shared" si="1090"/>
        <v>22895.474670430947</v>
      </c>
      <c r="AX1998" s="19">
        <f t="shared" si="1090"/>
        <v>37392.709437588353</v>
      </c>
      <c r="AY1998" s="19">
        <f t="shared" si="1090"/>
        <v>0</v>
      </c>
      <c r="AZ1998" s="19">
        <f t="shared" si="1090"/>
        <v>0</v>
      </c>
      <c r="BA1998" s="19">
        <f t="shared" si="1090"/>
        <v>0</v>
      </c>
      <c r="BB1998" s="19">
        <f t="shared" si="1090"/>
        <v>0</v>
      </c>
      <c r="BC1998" s="19">
        <f t="shared" si="1090"/>
        <v>0</v>
      </c>
      <c r="BD1998" s="19">
        <f t="shared" si="1090"/>
        <v>0</v>
      </c>
      <c r="BE1998" s="19">
        <f t="shared" si="1090"/>
        <v>0</v>
      </c>
      <c r="BF1998" s="19">
        <f t="shared" si="1090"/>
        <v>0</v>
      </c>
      <c r="BG1998" s="19">
        <f t="shared" si="1090"/>
        <v>0</v>
      </c>
      <c r="BH1998" s="19">
        <f t="shared" si="1090"/>
        <v>0</v>
      </c>
      <c r="BI1998" s="19">
        <f t="shared" si="1090"/>
        <v>0</v>
      </c>
      <c r="BJ1998" s="19">
        <f t="shared" si="1090"/>
        <v>0</v>
      </c>
      <c r="BK1998" s="19">
        <f t="shared" si="1090"/>
        <v>0</v>
      </c>
      <c r="BL1998" s="19">
        <f t="shared" si="1090"/>
        <v>0</v>
      </c>
      <c r="BM1998" s="19">
        <f t="shared" si="1090"/>
        <v>0</v>
      </c>
      <c r="BN1998" s="19">
        <f t="shared" si="1090"/>
        <v>0</v>
      </c>
      <c r="BO1998" s="19">
        <f t="shared" si="1090"/>
        <v>0</v>
      </c>
    </row>
    <row r="1999" spans="1:67">
      <c r="A1999" t="s">
        <v>335</v>
      </c>
      <c r="B1999" s="6" t="s">
        <v>17</v>
      </c>
      <c r="C1999" t="str">
        <f t="shared" si="1088"/>
        <v>CCCT - Total</v>
      </c>
      <c r="I1999" s="19">
        <f>VLOOKUP($A1995,$A$22:$BO$1354,9,FALSE)</f>
        <v>811888.19901851227</v>
      </c>
      <c r="J1999" s="66">
        <f>SUM(J1996:J1998)</f>
        <v>811888.19901851227</v>
      </c>
    </row>
    <row r="2000" spans="1:67">
      <c r="A2000">
        <v>34</v>
      </c>
      <c r="B2000" s="158" t="str">
        <f>VLOOKUP($A2000,$A$22:$BO$1354,2,FALSE)</f>
        <v>50MW CT</v>
      </c>
    </row>
    <row r="2001" spans="1:67">
      <c r="A2001" t="s">
        <v>399</v>
      </c>
      <c r="B2001" s="6" t="s">
        <v>9</v>
      </c>
      <c r="C2001" t="str">
        <f>CONCATENATE(A2001," - ",B2001)</f>
        <v>CT - Base</v>
      </c>
      <c r="J2001" s="66">
        <f>SUM(L2001:BO2001)</f>
        <v>203535.58739260968</v>
      </c>
      <c r="L2001" s="19">
        <f t="shared" ref="L2001:AQ2001" si="1091">+L1021</f>
        <v>0</v>
      </c>
      <c r="M2001" s="19">
        <f t="shared" si="1091"/>
        <v>0</v>
      </c>
      <c r="N2001" s="19">
        <f t="shared" si="1091"/>
        <v>0</v>
      </c>
      <c r="O2001" s="19">
        <f t="shared" si="1091"/>
        <v>0</v>
      </c>
      <c r="P2001" s="19">
        <f t="shared" si="1091"/>
        <v>0</v>
      </c>
      <c r="Q2001" s="19">
        <f t="shared" si="1091"/>
        <v>0</v>
      </c>
      <c r="R2001" s="19">
        <f t="shared" si="1091"/>
        <v>0</v>
      </c>
      <c r="S2001" s="19">
        <f t="shared" si="1091"/>
        <v>0</v>
      </c>
      <c r="T2001" s="19">
        <f t="shared" si="1091"/>
        <v>0</v>
      </c>
      <c r="U2001" s="19">
        <f t="shared" si="1091"/>
        <v>0</v>
      </c>
      <c r="V2001" s="19">
        <f t="shared" si="1091"/>
        <v>0</v>
      </c>
      <c r="W2001" s="19">
        <f t="shared" si="1091"/>
        <v>0</v>
      </c>
      <c r="X2001" s="19">
        <f t="shared" si="1091"/>
        <v>0</v>
      </c>
      <c r="Y2001" s="19">
        <f t="shared" si="1091"/>
        <v>0</v>
      </c>
      <c r="Z2001" s="19">
        <f t="shared" si="1091"/>
        <v>0</v>
      </c>
      <c r="AA2001" s="19">
        <f t="shared" si="1091"/>
        <v>0</v>
      </c>
      <c r="AB2001" s="19">
        <f t="shared" si="1091"/>
        <v>0</v>
      </c>
      <c r="AC2001" s="19">
        <f t="shared" si="1091"/>
        <v>0</v>
      </c>
      <c r="AD2001" s="19">
        <f t="shared" si="1091"/>
        <v>0</v>
      </c>
      <c r="AE2001" s="19">
        <f t="shared" si="1091"/>
        <v>0</v>
      </c>
      <c r="AF2001" s="19">
        <f t="shared" si="1091"/>
        <v>0</v>
      </c>
      <c r="AG2001" s="19">
        <f t="shared" si="1091"/>
        <v>0</v>
      </c>
      <c r="AH2001" s="19">
        <f t="shared" si="1091"/>
        <v>0</v>
      </c>
      <c r="AI2001" s="19">
        <f t="shared" si="1091"/>
        <v>0</v>
      </c>
      <c r="AJ2001" s="19">
        <f t="shared" si="1091"/>
        <v>0</v>
      </c>
      <c r="AK2001" s="19">
        <f t="shared" si="1091"/>
        <v>0</v>
      </c>
      <c r="AL2001" s="19">
        <f t="shared" si="1091"/>
        <v>0</v>
      </c>
      <c r="AM2001" s="19">
        <f t="shared" si="1091"/>
        <v>0</v>
      </c>
      <c r="AN2001" s="19">
        <f t="shared" si="1091"/>
        <v>0</v>
      </c>
      <c r="AO2001" s="19">
        <f t="shared" si="1091"/>
        <v>0</v>
      </c>
      <c r="AP2001" s="19">
        <f t="shared" si="1091"/>
        <v>0</v>
      </c>
      <c r="AQ2001" s="19">
        <f t="shared" si="1091"/>
        <v>0</v>
      </c>
      <c r="AR2001" s="19">
        <f t="shared" ref="AR2001:BO2001" si="1092">+AR1021</f>
        <v>0</v>
      </c>
      <c r="AS2001" s="19">
        <f t="shared" si="1092"/>
        <v>0</v>
      </c>
      <c r="AT2001" s="19">
        <f t="shared" si="1092"/>
        <v>0</v>
      </c>
      <c r="AU2001" s="19">
        <f t="shared" si="1092"/>
        <v>0</v>
      </c>
      <c r="AV2001" s="19">
        <f t="shared" si="1092"/>
        <v>0</v>
      </c>
      <c r="AW2001" s="19">
        <f t="shared" si="1092"/>
        <v>0</v>
      </c>
      <c r="AX2001" s="19">
        <f t="shared" si="1092"/>
        <v>0</v>
      </c>
      <c r="AY2001" s="19">
        <f t="shared" si="1092"/>
        <v>2046.8271793743411</v>
      </c>
      <c r="AZ2001" s="19">
        <f t="shared" si="1092"/>
        <v>53455.075071685591</v>
      </c>
      <c r="BA2001" s="19">
        <f t="shared" si="1092"/>
        <v>148033.68514154974</v>
      </c>
      <c r="BB2001" s="19">
        <f t="shared" si="1092"/>
        <v>0</v>
      </c>
      <c r="BC2001" s="19">
        <f t="shared" si="1092"/>
        <v>0</v>
      </c>
      <c r="BD2001" s="19">
        <f t="shared" si="1092"/>
        <v>0</v>
      </c>
      <c r="BE2001" s="19">
        <f t="shared" si="1092"/>
        <v>0</v>
      </c>
      <c r="BF2001" s="19">
        <f t="shared" si="1092"/>
        <v>0</v>
      </c>
      <c r="BG2001" s="19">
        <f t="shared" si="1092"/>
        <v>0</v>
      </c>
      <c r="BH2001" s="19">
        <f t="shared" si="1092"/>
        <v>0</v>
      </c>
      <c r="BI2001" s="19">
        <f t="shared" si="1092"/>
        <v>0</v>
      </c>
      <c r="BJ2001" s="19">
        <f t="shared" si="1092"/>
        <v>0</v>
      </c>
      <c r="BK2001" s="19">
        <f t="shared" si="1092"/>
        <v>0</v>
      </c>
      <c r="BL2001" s="19">
        <f t="shared" si="1092"/>
        <v>0</v>
      </c>
      <c r="BM2001" s="19">
        <f t="shared" si="1092"/>
        <v>0</v>
      </c>
      <c r="BN2001" s="19">
        <f t="shared" si="1092"/>
        <v>0</v>
      </c>
      <c r="BO2001" s="19">
        <f t="shared" si="1092"/>
        <v>0</v>
      </c>
    </row>
    <row r="2002" spans="1:67">
      <c r="A2002" t="s">
        <v>399</v>
      </c>
      <c r="B2002" s="6" t="s">
        <v>4</v>
      </c>
      <c r="C2002" t="str">
        <f t="shared" ref="C2002:C2004" si="1093">CONCATENATE(A2002," - ",B2002)</f>
        <v>CT - Escalation</v>
      </c>
      <c r="J2002" s="25"/>
      <c r="L2002" s="19"/>
      <c r="M2002" s="19"/>
      <c r="N2002" s="19"/>
      <c r="O2002" s="19"/>
      <c r="P2002" s="19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</row>
    <row r="2003" spans="1:67">
      <c r="A2003" t="s">
        <v>399</v>
      </c>
      <c r="B2003" s="6" t="s">
        <v>3</v>
      </c>
      <c r="C2003" t="str">
        <f t="shared" si="1093"/>
        <v>CT - AFUDC</v>
      </c>
      <c r="J2003" s="66">
        <f>SUM(L2003:BO2003)</f>
        <v>9375.6667528649868</v>
      </c>
      <c r="L2003" s="19">
        <f t="shared" ref="L2003:AQ2003" si="1094">+L1022</f>
        <v>0</v>
      </c>
      <c r="M2003" s="19">
        <f t="shared" si="1094"/>
        <v>0</v>
      </c>
      <c r="N2003" s="19">
        <f t="shared" si="1094"/>
        <v>0</v>
      </c>
      <c r="O2003" s="19">
        <f t="shared" si="1094"/>
        <v>0</v>
      </c>
      <c r="P2003" s="19">
        <f t="shared" si="1094"/>
        <v>0</v>
      </c>
      <c r="Q2003" s="19">
        <f t="shared" si="1094"/>
        <v>0</v>
      </c>
      <c r="R2003" s="19">
        <f t="shared" si="1094"/>
        <v>0</v>
      </c>
      <c r="S2003" s="19">
        <f t="shared" si="1094"/>
        <v>0</v>
      </c>
      <c r="T2003" s="19">
        <f t="shared" si="1094"/>
        <v>0</v>
      </c>
      <c r="U2003" s="19">
        <f t="shared" si="1094"/>
        <v>0</v>
      </c>
      <c r="V2003" s="19">
        <f t="shared" si="1094"/>
        <v>0</v>
      </c>
      <c r="W2003" s="19">
        <f t="shared" si="1094"/>
        <v>0</v>
      </c>
      <c r="X2003" s="19">
        <f t="shared" si="1094"/>
        <v>0</v>
      </c>
      <c r="Y2003" s="19">
        <f t="shared" si="1094"/>
        <v>0</v>
      </c>
      <c r="Z2003" s="19">
        <f t="shared" si="1094"/>
        <v>0</v>
      </c>
      <c r="AA2003" s="19">
        <f t="shared" si="1094"/>
        <v>0</v>
      </c>
      <c r="AB2003" s="19">
        <f t="shared" si="1094"/>
        <v>0</v>
      </c>
      <c r="AC2003" s="19">
        <f t="shared" si="1094"/>
        <v>0</v>
      </c>
      <c r="AD2003" s="19">
        <f t="shared" si="1094"/>
        <v>0</v>
      </c>
      <c r="AE2003" s="19">
        <f t="shared" si="1094"/>
        <v>0</v>
      </c>
      <c r="AF2003" s="19">
        <f t="shared" si="1094"/>
        <v>0</v>
      </c>
      <c r="AG2003" s="19">
        <f t="shared" si="1094"/>
        <v>0</v>
      </c>
      <c r="AH2003" s="19">
        <f t="shared" si="1094"/>
        <v>0</v>
      </c>
      <c r="AI2003" s="19">
        <f t="shared" si="1094"/>
        <v>0</v>
      </c>
      <c r="AJ2003" s="19">
        <f t="shared" si="1094"/>
        <v>0</v>
      </c>
      <c r="AK2003" s="19">
        <f t="shared" si="1094"/>
        <v>0</v>
      </c>
      <c r="AL2003" s="19">
        <f t="shared" si="1094"/>
        <v>0</v>
      </c>
      <c r="AM2003" s="19">
        <f t="shared" si="1094"/>
        <v>0</v>
      </c>
      <c r="AN2003" s="19">
        <f t="shared" si="1094"/>
        <v>0</v>
      </c>
      <c r="AO2003" s="19">
        <f t="shared" si="1094"/>
        <v>0</v>
      </c>
      <c r="AP2003" s="19">
        <f t="shared" si="1094"/>
        <v>0</v>
      </c>
      <c r="AQ2003" s="19">
        <f t="shared" si="1094"/>
        <v>0</v>
      </c>
      <c r="AR2003" s="19">
        <f t="shared" ref="AR2003:BO2003" si="1095">+AR1022</f>
        <v>0</v>
      </c>
      <c r="AS2003" s="19">
        <f t="shared" si="1095"/>
        <v>0</v>
      </c>
      <c r="AT2003" s="19">
        <f t="shared" si="1095"/>
        <v>0</v>
      </c>
      <c r="AU2003" s="19">
        <f t="shared" si="1095"/>
        <v>0</v>
      </c>
      <c r="AV2003" s="19">
        <f t="shared" si="1095"/>
        <v>0</v>
      </c>
      <c r="AW2003" s="19">
        <f t="shared" si="1095"/>
        <v>0</v>
      </c>
      <c r="AX2003" s="19">
        <f t="shared" si="1095"/>
        <v>0</v>
      </c>
      <c r="AY2003" s="19">
        <f t="shared" si="1095"/>
        <v>47.972512016586123</v>
      </c>
      <c r="AZ2003" s="19">
        <f t="shared" si="1095"/>
        <v>1801.3960767021076</v>
      </c>
      <c r="BA2003" s="19">
        <f t="shared" si="1095"/>
        <v>7526.2981641462929</v>
      </c>
      <c r="BB2003" s="19">
        <f t="shared" si="1095"/>
        <v>0</v>
      </c>
      <c r="BC2003" s="19">
        <f t="shared" si="1095"/>
        <v>0</v>
      </c>
      <c r="BD2003" s="19">
        <f t="shared" si="1095"/>
        <v>0</v>
      </c>
      <c r="BE2003" s="19">
        <f t="shared" si="1095"/>
        <v>0</v>
      </c>
      <c r="BF2003" s="19">
        <f t="shared" si="1095"/>
        <v>0</v>
      </c>
      <c r="BG2003" s="19">
        <f t="shared" si="1095"/>
        <v>0</v>
      </c>
      <c r="BH2003" s="19">
        <f t="shared" si="1095"/>
        <v>0</v>
      </c>
      <c r="BI2003" s="19">
        <f t="shared" si="1095"/>
        <v>0</v>
      </c>
      <c r="BJ2003" s="19">
        <f t="shared" si="1095"/>
        <v>0</v>
      </c>
      <c r="BK2003" s="19">
        <f t="shared" si="1095"/>
        <v>0</v>
      </c>
      <c r="BL2003" s="19">
        <f t="shared" si="1095"/>
        <v>0</v>
      </c>
      <c r="BM2003" s="19">
        <f t="shared" si="1095"/>
        <v>0</v>
      </c>
      <c r="BN2003" s="19">
        <f t="shared" si="1095"/>
        <v>0</v>
      </c>
      <c r="BO2003" s="19">
        <f t="shared" si="1095"/>
        <v>0</v>
      </c>
    </row>
    <row r="2004" spans="1:67">
      <c r="A2004" t="s">
        <v>399</v>
      </c>
      <c r="B2004" s="6" t="s">
        <v>17</v>
      </c>
      <c r="C2004" t="str">
        <f t="shared" si="1093"/>
        <v>CT - Total</v>
      </c>
      <c r="I2004" s="19">
        <f>VLOOKUP($A2000,$A$22:$BO$1354,9,FALSE)</f>
        <v>212911.25414547464</v>
      </c>
      <c r="J2004" s="66">
        <f>SUM(J2001:J2003)</f>
        <v>212911.25414547467</v>
      </c>
    </row>
    <row r="2005" spans="1:67">
      <c r="A2005">
        <v>35</v>
      </c>
      <c r="B2005" s="158" t="str">
        <f>VLOOKUP($A2005,$A$22:$BO$1354,2,FALSE)</f>
        <v>50MW CT</v>
      </c>
    </row>
    <row r="2006" spans="1:67">
      <c r="A2006" t="s">
        <v>399</v>
      </c>
      <c r="B2006" s="6" t="s">
        <v>9</v>
      </c>
      <c r="C2006" t="str">
        <f>CONCATENATE(A2006," - ",B2006)</f>
        <v>CT - Base</v>
      </c>
      <c r="J2006" s="66">
        <f>SUM(L2006:BO2006)</f>
        <v>208725.74487112125</v>
      </c>
      <c r="L2006" s="19">
        <f t="shared" ref="L2006:AQ2006" si="1096">+L1051</f>
        <v>0</v>
      </c>
      <c r="M2006" s="19">
        <f t="shared" si="1096"/>
        <v>0</v>
      </c>
      <c r="N2006" s="19">
        <f t="shared" si="1096"/>
        <v>0</v>
      </c>
      <c r="O2006" s="19">
        <f t="shared" si="1096"/>
        <v>0</v>
      </c>
      <c r="P2006" s="19">
        <f t="shared" si="1096"/>
        <v>0</v>
      </c>
      <c r="Q2006" s="19">
        <f t="shared" si="1096"/>
        <v>0</v>
      </c>
      <c r="R2006" s="19">
        <f t="shared" si="1096"/>
        <v>0</v>
      </c>
      <c r="S2006" s="19">
        <f t="shared" si="1096"/>
        <v>0</v>
      </c>
      <c r="T2006" s="19">
        <f t="shared" si="1096"/>
        <v>0</v>
      </c>
      <c r="U2006" s="19">
        <f t="shared" si="1096"/>
        <v>0</v>
      </c>
      <c r="V2006" s="19">
        <f t="shared" si="1096"/>
        <v>0</v>
      </c>
      <c r="W2006" s="19">
        <f t="shared" si="1096"/>
        <v>0</v>
      </c>
      <c r="X2006" s="19">
        <f t="shared" si="1096"/>
        <v>0</v>
      </c>
      <c r="Y2006" s="19">
        <f t="shared" si="1096"/>
        <v>0</v>
      </c>
      <c r="Z2006" s="19">
        <f t="shared" si="1096"/>
        <v>0</v>
      </c>
      <c r="AA2006" s="19">
        <f t="shared" si="1096"/>
        <v>0</v>
      </c>
      <c r="AB2006" s="19">
        <f t="shared" si="1096"/>
        <v>0</v>
      </c>
      <c r="AC2006" s="19">
        <f t="shared" si="1096"/>
        <v>0</v>
      </c>
      <c r="AD2006" s="19">
        <f t="shared" si="1096"/>
        <v>0</v>
      </c>
      <c r="AE2006" s="19">
        <f t="shared" si="1096"/>
        <v>0</v>
      </c>
      <c r="AF2006" s="19">
        <f t="shared" si="1096"/>
        <v>0</v>
      </c>
      <c r="AG2006" s="19">
        <f t="shared" si="1096"/>
        <v>0</v>
      </c>
      <c r="AH2006" s="19">
        <f t="shared" si="1096"/>
        <v>0</v>
      </c>
      <c r="AI2006" s="19">
        <f t="shared" si="1096"/>
        <v>0</v>
      </c>
      <c r="AJ2006" s="19">
        <f t="shared" si="1096"/>
        <v>0</v>
      </c>
      <c r="AK2006" s="19">
        <f t="shared" si="1096"/>
        <v>0</v>
      </c>
      <c r="AL2006" s="19">
        <f t="shared" si="1096"/>
        <v>0</v>
      </c>
      <c r="AM2006" s="19">
        <f t="shared" si="1096"/>
        <v>0</v>
      </c>
      <c r="AN2006" s="19">
        <f t="shared" si="1096"/>
        <v>0</v>
      </c>
      <c r="AO2006" s="19">
        <f t="shared" si="1096"/>
        <v>0</v>
      </c>
      <c r="AP2006" s="19">
        <f t="shared" si="1096"/>
        <v>0</v>
      </c>
      <c r="AQ2006" s="19">
        <f t="shared" si="1096"/>
        <v>0</v>
      </c>
      <c r="AR2006" s="19">
        <f t="shared" ref="AR2006:BO2006" si="1097">+AR1051</f>
        <v>0</v>
      </c>
      <c r="AS2006" s="19">
        <f t="shared" si="1097"/>
        <v>0</v>
      </c>
      <c r="AT2006" s="19">
        <f t="shared" si="1097"/>
        <v>0</v>
      </c>
      <c r="AU2006" s="19">
        <f t="shared" si="1097"/>
        <v>0</v>
      </c>
      <c r="AV2006" s="19">
        <f t="shared" si="1097"/>
        <v>0</v>
      </c>
      <c r="AW2006" s="19">
        <f t="shared" si="1097"/>
        <v>0</v>
      </c>
      <c r="AX2006" s="19">
        <f t="shared" si="1097"/>
        <v>0</v>
      </c>
      <c r="AY2006" s="19">
        <f t="shared" si="1097"/>
        <v>0</v>
      </c>
      <c r="AZ2006" s="19">
        <f t="shared" si="1097"/>
        <v>2099.0212724483868</v>
      </c>
      <c r="BA2006" s="19">
        <f t="shared" si="1097"/>
        <v>54818.179486013585</v>
      </c>
      <c r="BB2006" s="19">
        <f t="shared" si="1097"/>
        <v>151808.54411265926</v>
      </c>
      <c r="BC2006" s="19">
        <f t="shared" si="1097"/>
        <v>0</v>
      </c>
      <c r="BD2006" s="19">
        <f t="shared" si="1097"/>
        <v>0</v>
      </c>
      <c r="BE2006" s="19">
        <f t="shared" si="1097"/>
        <v>0</v>
      </c>
      <c r="BF2006" s="19">
        <f t="shared" si="1097"/>
        <v>0</v>
      </c>
      <c r="BG2006" s="19">
        <f t="shared" si="1097"/>
        <v>0</v>
      </c>
      <c r="BH2006" s="19">
        <f t="shared" si="1097"/>
        <v>0</v>
      </c>
      <c r="BI2006" s="19">
        <f t="shared" si="1097"/>
        <v>0</v>
      </c>
      <c r="BJ2006" s="19">
        <f t="shared" si="1097"/>
        <v>0</v>
      </c>
      <c r="BK2006" s="19">
        <f t="shared" si="1097"/>
        <v>0</v>
      </c>
      <c r="BL2006" s="19">
        <f t="shared" si="1097"/>
        <v>0</v>
      </c>
      <c r="BM2006" s="19">
        <f t="shared" si="1097"/>
        <v>0</v>
      </c>
      <c r="BN2006" s="19">
        <f t="shared" si="1097"/>
        <v>0</v>
      </c>
      <c r="BO2006" s="19">
        <f t="shared" si="1097"/>
        <v>0</v>
      </c>
    </row>
    <row r="2007" spans="1:67">
      <c r="A2007" t="s">
        <v>399</v>
      </c>
      <c r="B2007" s="6" t="s">
        <v>4</v>
      </c>
      <c r="C2007" t="str">
        <f t="shared" ref="C2007:C2009" si="1098">CONCATENATE(A2007," - ",B2007)</f>
        <v>CT - Escalation</v>
      </c>
      <c r="J2007" s="25"/>
      <c r="L2007" s="19"/>
      <c r="M2007" s="19"/>
      <c r="N2007" s="19"/>
      <c r="O2007" s="19"/>
      <c r="P2007" s="19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19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</row>
    <row r="2008" spans="1:67">
      <c r="A2008" t="s">
        <v>399</v>
      </c>
      <c r="B2008" s="6" t="s">
        <v>3</v>
      </c>
      <c r="C2008" t="str">
        <f t="shared" si="1098"/>
        <v>CT - AFUDC</v>
      </c>
      <c r="J2008" s="66">
        <f>SUM(L2008:BO2008)</f>
        <v>9614.7462550630462</v>
      </c>
      <c r="L2008" s="19">
        <f t="shared" ref="L2008:AQ2008" si="1099">+L1052</f>
        <v>0</v>
      </c>
      <c r="M2008" s="19">
        <f t="shared" si="1099"/>
        <v>0</v>
      </c>
      <c r="N2008" s="19">
        <f t="shared" si="1099"/>
        <v>0</v>
      </c>
      <c r="O2008" s="19">
        <f t="shared" si="1099"/>
        <v>0</v>
      </c>
      <c r="P2008" s="19">
        <f t="shared" si="1099"/>
        <v>0</v>
      </c>
      <c r="Q2008" s="19">
        <f t="shared" si="1099"/>
        <v>0</v>
      </c>
      <c r="R2008" s="19">
        <f t="shared" si="1099"/>
        <v>0</v>
      </c>
      <c r="S2008" s="19">
        <f t="shared" si="1099"/>
        <v>0</v>
      </c>
      <c r="T2008" s="19">
        <f t="shared" si="1099"/>
        <v>0</v>
      </c>
      <c r="U2008" s="19">
        <f t="shared" si="1099"/>
        <v>0</v>
      </c>
      <c r="V2008" s="19">
        <f t="shared" si="1099"/>
        <v>0</v>
      </c>
      <c r="W2008" s="19">
        <f t="shared" si="1099"/>
        <v>0</v>
      </c>
      <c r="X2008" s="19">
        <f t="shared" si="1099"/>
        <v>0</v>
      </c>
      <c r="Y2008" s="19">
        <f t="shared" si="1099"/>
        <v>0</v>
      </c>
      <c r="Z2008" s="19">
        <f t="shared" si="1099"/>
        <v>0</v>
      </c>
      <c r="AA2008" s="19">
        <f t="shared" si="1099"/>
        <v>0</v>
      </c>
      <c r="AB2008" s="19">
        <f t="shared" si="1099"/>
        <v>0</v>
      </c>
      <c r="AC2008" s="19">
        <f t="shared" si="1099"/>
        <v>0</v>
      </c>
      <c r="AD2008" s="19">
        <f t="shared" si="1099"/>
        <v>0</v>
      </c>
      <c r="AE2008" s="19">
        <f t="shared" si="1099"/>
        <v>0</v>
      </c>
      <c r="AF2008" s="19">
        <f t="shared" si="1099"/>
        <v>0</v>
      </c>
      <c r="AG2008" s="19">
        <f t="shared" si="1099"/>
        <v>0</v>
      </c>
      <c r="AH2008" s="19">
        <f t="shared" si="1099"/>
        <v>0</v>
      </c>
      <c r="AI2008" s="19">
        <f t="shared" si="1099"/>
        <v>0</v>
      </c>
      <c r="AJ2008" s="19">
        <f t="shared" si="1099"/>
        <v>0</v>
      </c>
      <c r="AK2008" s="19">
        <f t="shared" si="1099"/>
        <v>0</v>
      </c>
      <c r="AL2008" s="19">
        <f t="shared" si="1099"/>
        <v>0</v>
      </c>
      <c r="AM2008" s="19">
        <f t="shared" si="1099"/>
        <v>0</v>
      </c>
      <c r="AN2008" s="19">
        <f t="shared" si="1099"/>
        <v>0</v>
      </c>
      <c r="AO2008" s="19">
        <f t="shared" si="1099"/>
        <v>0</v>
      </c>
      <c r="AP2008" s="19">
        <f t="shared" si="1099"/>
        <v>0</v>
      </c>
      <c r="AQ2008" s="19">
        <f t="shared" si="1099"/>
        <v>0</v>
      </c>
      <c r="AR2008" s="19">
        <f t="shared" ref="AR2008:BO2008" si="1100">+AR1052</f>
        <v>0</v>
      </c>
      <c r="AS2008" s="19">
        <f t="shared" si="1100"/>
        <v>0</v>
      </c>
      <c r="AT2008" s="19">
        <f t="shared" si="1100"/>
        <v>0</v>
      </c>
      <c r="AU2008" s="19">
        <f t="shared" si="1100"/>
        <v>0</v>
      </c>
      <c r="AV2008" s="19">
        <f t="shared" si="1100"/>
        <v>0</v>
      </c>
      <c r="AW2008" s="19">
        <f t="shared" si="1100"/>
        <v>0</v>
      </c>
      <c r="AX2008" s="19">
        <f t="shared" si="1100"/>
        <v>0</v>
      </c>
      <c r="AY2008" s="19">
        <f t="shared" si="1100"/>
        <v>0</v>
      </c>
      <c r="AZ2008" s="19">
        <f t="shared" si="1100"/>
        <v>49.195811073009068</v>
      </c>
      <c r="BA2008" s="19">
        <f t="shared" si="1100"/>
        <v>1847.3316766580117</v>
      </c>
      <c r="BB2008" s="19">
        <f t="shared" si="1100"/>
        <v>7718.218767332025</v>
      </c>
      <c r="BC2008" s="19">
        <f t="shared" si="1100"/>
        <v>0</v>
      </c>
      <c r="BD2008" s="19">
        <f t="shared" si="1100"/>
        <v>0</v>
      </c>
      <c r="BE2008" s="19">
        <f t="shared" si="1100"/>
        <v>0</v>
      </c>
      <c r="BF2008" s="19">
        <f t="shared" si="1100"/>
        <v>0</v>
      </c>
      <c r="BG2008" s="19">
        <f t="shared" si="1100"/>
        <v>0</v>
      </c>
      <c r="BH2008" s="19">
        <f t="shared" si="1100"/>
        <v>0</v>
      </c>
      <c r="BI2008" s="19">
        <f t="shared" si="1100"/>
        <v>0</v>
      </c>
      <c r="BJ2008" s="19">
        <f t="shared" si="1100"/>
        <v>0</v>
      </c>
      <c r="BK2008" s="19">
        <f t="shared" si="1100"/>
        <v>0</v>
      </c>
      <c r="BL2008" s="19">
        <f t="shared" si="1100"/>
        <v>0</v>
      </c>
      <c r="BM2008" s="19">
        <f t="shared" si="1100"/>
        <v>0</v>
      </c>
      <c r="BN2008" s="19">
        <f t="shared" si="1100"/>
        <v>0</v>
      </c>
      <c r="BO2008" s="19">
        <f t="shared" si="1100"/>
        <v>0</v>
      </c>
    </row>
    <row r="2009" spans="1:67">
      <c r="A2009" t="s">
        <v>399</v>
      </c>
      <c r="B2009" s="6" t="s">
        <v>17</v>
      </c>
      <c r="C2009" t="str">
        <f t="shared" si="1098"/>
        <v>CT - Total</v>
      </c>
      <c r="I2009" s="19">
        <f>VLOOKUP($A2005,$A$22:$BO$1354,9,FALSE)</f>
        <v>218340.49112618429</v>
      </c>
      <c r="J2009" s="66">
        <f>SUM(J2006:J2008)</f>
        <v>218340.49112618429</v>
      </c>
    </row>
    <row r="2010" spans="1:67">
      <c r="A2010">
        <v>36</v>
      </c>
      <c r="B2010" s="158" t="str">
        <f>VLOOKUP($A2010,$A$22:$BO$1354,2,FALSE)</f>
        <v>Wind 25MWx3</v>
      </c>
    </row>
    <row r="2011" spans="1:67">
      <c r="A2011" t="s">
        <v>475</v>
      </c>
      <c r="B2011" s="6" t="s">
        <v>9</v>
      </c>
      <c r="C2011" t="str">
        <f>CONCATENATE(A2011," - ",B2011)</f>
        <v>W - Base</v>
      </c>
      <c r="J2011" s="66">
        <f>SUM(L2011:BO2011)</f>
        <v>557169.52861324232</v>
      </c>
      <c r="L2011" s="19">
        <f t="shared" ref="L2011:AQ2011" si="1101">+L1081</f>
        <v>0</v>
      </c>
      <c r="M2011" s="19">
        <f t="shared" si="1101"/>
        <v>0</v>
      </c>
      <c r="N2011" s="19">
        <f t="shared" si="1101"/>
        <v>0</v>
      </c>
      <c r="O2011" s="19">
        <f t="shared" si="1101"/>
        <v>0</v>
      </c>
      <c r="P2011" s="19">
        <f t="shared" si="1101"/>
        <v>0</v>
      </c>
      <c r="Q2011" s="19">
        <f t="shared" si="1101"/>
        <v>0</v>
      </c>
      <c r="R2011" s="19">
        <f t="shared" si="1101"/>
        <v>0</v>
      </c>
      <c r="S2011" s="19">
        <f t="shared" si="1101"/>
        <v>0</v>
      </c>
      <c r="T2011" s="19">
        <f t="shared" si="1101"/>
        <v>0</v>
      </c>
      <c r="U2011" s="19">
        <f t="shared" si="1101"/>
        <v>0</v>
      </c>
      <c r="V2011" s="19">
        <f t="shared" si="1101"/>
        <v>0</v>
      </c>
      <c r="W2011" s="19">
        <f t="shared" si="1101"/>
        <v>0</v>
      </c>
      <c r="X2011" s="19">
        <f t="shared" si="1101"/>
        <v>0</v>
      </c>
      <c r="Y2011" s="19">
        <f t="shared" si="1101"/>
        <v>0</v>
      </c>
      <c r="Z2011" s="19">
        <f t="shared" si="1101"/>
        <v>0</v>
      </c>
      <c r="AA2011" s="19">
        <f t="shared" si="1101"/>
        <v>0</v>
      </c>
      <c r="AB2011" s="19">
        <f t="shared" si="1101"/>
        <v>0</v>
      </c>
      <c r="AC2011" s="19">
        <f t="shared" si="1101"/>
        <v>0</v>
      </c>
      <c r="AD2011" s="19">
        <f t="shared" si="1101"/>
        <v>0</v>
      </c>
      <c r="AE2011" s="19">
        <f t="shared" si="1101"/>
        <v>0</v>
      </c>
      <c r="AF2011" s="19">
        <f t="shared" si="1101"/>
        <v>0</v>
      </c>
      <c r="AG2011" s="19">
        <f t="shared" si="1101"/>
        <v>0</v>
      </c>
      <c r="AH2011" s="19">
        <f t="shared" si="1101"/>
        <v>0</v>
      </c>
      <c r="AI2011" s="19">
        <f t="shared" si="1101"/>
        <v>0</v>
      </c>
      <c r="AJ2011" s="19">
        <f t="shared" si="1101"/>
        <v>0</v>
      </c>
      <c r="AK2011" s="19">
        <f t="shared" si="1101"/>
        <v>0</v>
      </c>
      <c r="AL2011" s="19">
        <f t="shared" si="1101"/>
        <v>0</v>
      </c>
      <c r="AM2011" s="19">
        <f t="shared" si="1101"/>
        <v>0</v>
      </c>
      <c r="AN2011" s="19">
        <f t="shared" si="1101"/>
        <v>0</v>
      </c>
      <c r="AO2011" s="19">
        <f t="shared" si="1101"/>
        <v>0</v>
      </c>
      <c r="AP2011" s="19">
        <f t="shared" si="1101"/>
        <v>0</v>
      </c>
      <c r="AQ2011" s="19">
        <f t="shared" si="1101"/>
        <v>0</v>
      </c>
      <c r="AR2011" s="19">
        <f t="shared" ref="AR2011:BO2011" si="1102">+AR1081</f>
        <v>0</v>
      </c>
      <c r="AS2011" s="19">
        <f t="shared" si="1102"/>
        <v>0</v>
      </c>
      <c r="AT2011" s="19">
        <f t="shared" si="1102"/>
        <v>0</v>
      </c>
      <c r="AU2011" s="19">
        <f t="shared" si="1102"/>
        <v>0</v>
      </c>
      <c r="AV2011" s="19">
        <f t="shared" si="1102"/>
        <v>0</v>
      </c>
      <c r="AW2011" s="19">
        <f t="shared" si="1102"/>
        <v>0</v>
      </c>
      <c r="AX2011" s="19">
        <f t="shared" si="1102"/>
        <v>0</v>
      </c>
      <c r="AY2011" s="19">
        <f t="shared" si="1102"/>
        <v>0</v>
      </c>
      <c r="AZ2011" s="19">
        <f t="shared" si="1102"/>
        <v>0</v>
      </c>
      <c r="BA2011" s="19">
        <f t="shared" si="1102"/>
        <v>0</v>
      </c>
      <c r="BB2011" s="19">
        <f t="shared" si="1102"/>
        <v>182540.41187919729</v>
      </c>
      <c r="BC2011" s="19">
        <f t="shared" si="1102"/>
        <v>374629.11673404503</v>
      </c>
      <c r="BD2011" s="19">
        <f t="shared" si="1102"/>
        <v>0</v>
      </c>
      <c r="BE2011" s="19">
        <f t="shared" si="1102"/>
        <v>0</v>
      </c>
      <c r="BF2011" s="19">
        <f t="shared" si="1102"/>
        <v>0</v>
      </c>
      <c r="BG2011" s="19">
        <f t="shared" si="1102"/>
        <v>0</v>
      </c>
      <c r="BH2011" s="19">
        <f t="shared" si="1102"/>
        <v>0</v>
      </c>
      <c r="BI2011" s="19">
        <f t="shared" si="1102"/>
        <v>0</v>
      </c>
      <c r="BJ2011" s="19">
        <f t="shared" si="1102"/>
        <v>0</v>
      </c>
      <c r="BK2011" s="19">
        <f t="shared" si="1102"/>
        <v>0</v>
      </c>
      <c r="BL2011" s="19">
        <f t="shared" si="1102"/>
        <v>0</v>
      </c>
      <c r="BM2011" s="19">
        <f t="shared" si="1102"/>
        <v>0</v>
      </c>
      <c r="BN2011" s="19">
        <f t="shared" si="1102"/>
        <v>0</v>
      </c>
      <c r="BO2011" s="19">
        <f t="shared" si="1102"/>
        <v>0</v>
      </c>
    </row>
    <row r="2012" spans="1:67">
      <c r="A2012" t="s">
        <v>475</v>
      </c>
      <c r="B2012" s="6" t="s">
        <v>4</v>
      </c>
      <c r="C2012" t="str">
        <f t="shared" ref="C2012:C2014" si="1103">CONCATENATE(A2012," - ",B2012)</f>
        <v>W - Escalation</v>
      </c>
      <c r="J2012" s="25"/>
      <c r="L2012" s="19"/>
      <c r="M2012" s="19"/>
      <c r="N2012" s="19"/>
      <c r="O2012" s="19"/>
      <c r="P2012" s="19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19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</row>
    <row r="2013" spans="1:67">
      <c r="A2013" t="s">
        <v>475</v>
      </c>
      <c r="B2013" s="6" t="s">
        <v>3</v>
      </c>
      <c r="C2013" t="str">
        <f t="shared" si="1103"/>
        <v>W - AFUDC</v>
      </c>
      <c r="J2013" s="66">
        <f>SUM(L2013:BO2013)</f>
        <v>23308.732782980136</v>
      </c>
      <c r="L2013" s="19">
        <f t="shared" ref="L2013:AQ2013" si="1104">+L1082</f>
        <v>0</v>
      </c>
      <c r="M2013" s="19">
        <f t="shared" si="1104"/>
        <v>0</v>
      </c>
      <c r="N2013" s="19">
        <f t="shared" si="1104"/>
        <v>0</v>
      </c>
      <c r="O2013" s="19">
        <f t="shared" si="1104"/>
        <v>0</v>
      </c>
      <c r="P2013" s="19">
        <f t="shared" si="1104"/>
        <v>0</v>
      </c>
      <c r="Q2013" s="19">
        <f t="shared" si="1104"/>
        <v>0</v>
      </c>
      <c r="R2013" s="19">
        <f t="shared" si="1104"/>
        <v>0</v>
      </c>
      <c r="S2013" s="19">
        <f t="shared" si="1104"/>
        <v>0</v>
      </c>
      <c r="T2013" s="19">
        <f t="shared" si="1104"/>
        <v>0</v>
      </c>
      <c r="U2013" s="19">
        <f t="shared" si="1104"/>
        <v>0</v>
      </c>
      <c r="V2013" s="19">
        <f t="shared" si="1104"/>
        <v>0</v>
      </c>
      <c r="W2013" s="19">
        <f t="shared" si="1104"/>
        <v>0</v>
      </c>
      <c r="X2013" s="19">
        <f t="shared" si="1104"/>
        <v>0</v>
      </c>
      <c r="Y2013" s="19">
        <f t="shared" si="1104"/>
        <v>0</v>
      </c>
      <c r="Z2013" s="19">
        <f t="shared" si="1104"/>
        <v>0</v>
      </c>
      <c r="AA2013" s="19">
        <f t="shared" si="1104"/>
        <v>0</v>
      </c>
      <c r="AB2013" s="19">
        <f t="shared" si="1104"/>
        <v>0</v>
      </c>
      <c r="AC2013" s="19">
        <f t="shared" si="1104"/>
        <v>0</v>
      </c>
      <c r="AD2013" s="19">
        <f t="shared" si="1104"/>
        <v>0</v>
      </c>
      <c r="AE2013" s="19">
        <f t="shared" si="1104"/>
        <v>0</v>
      </c>
      <c r="AF2013" s="19">
        <f t="shared" si="1104"/>
        <v>0</v>
      </c>
      <c r="AG2013" s="19">
        <f t="shared" si="1104"/>
        <v>0</v>
      </c>
      <c r="AH2013" s="19">
        <f t="shared" si="1104"/>
        <v>0</v>
      </c>
      <c r="AI2013" s="19">
        <f t="shared" si="1104"/>
        <v>0</v>
      </c>
      <c r="AJ2013" s="19">
        <f t="shared" si="1104"/>
        <v>0</v>
      </c>
      <c r="AK2013" s="19">
        <f t="shared" si="1104"/>
        <v>0</v>
      </c>
      <c r="AL2013" s="19">
        <f t="shared" si="1104"/>
        <v>0</v>
      </c>
      <c r="AM2013" s="19">
        <f t="shared" si="1104"/>
        <v>0</v>
      </c>
      <c r="AN2013" s="19">
        <f t="shared" si="1104"/>
        <v>0</v>
      </c>
      <c r="AO2013" s="19">
        <f t="shared" si="1104"/>
        <v>0</v>
      </c>
      <c r="AP2013" s="19">
        <f t="shared" si="1104"/>
        <v>0</v>
      </c>
      <c r="AQ2013" s="19">
        <f t="shared" si="1104"/>
        <v>0</v>
      </c>
      <c r="AR2013" s="19">
        <f t="shared" ref="AR2013:BO2013" si="1105">+AR1082</f>
        <v>0</v>
      </c>
      <c r="AS2013" s="19">
        <f t="shared" si="1105"/>
        <v>0</v>
      </c>
      <c r="AT2013" s="19">
        <f t="shared" si="1105"/>
        <v>0</v>
      </c>
      <c r="AU2013" s="19">
        <f t="shared" si="1105"/>
        <v>0</v>
      </c>
      <c r="AV2013" s="19">
        <f t="shared" si="1105"/>
        <v>0</v>
      </c>
      <c r="AW2013" s="19">
        <f t="shared" si="1105"/>
        <v>0</v>
      </c>
      <c r="AX2013" s="19">
        <f t="shared" si="1105"/>
        <v>0</v>
      </c>
      <c r="AY2013" s="19">
        <f t="shared" si="1105"/>
        <v>0</v>
      </c>
      <c r="AZ2013" s="19">
        <f t="shared" si="1105"/>
        <v>0</v>
      </c>
      <c r="BA2013" s="19">
        <f t="shared" si="1105"/>
        <v>0</v>
      </c>
      <c r="BB2013" s="19">
        <f t="shared" si="1105"/>
        <v>5704.3878712249152</v>
      </c>
      <c r="BC2013" s="19">
        <f t="shared" si="1105"/>
        <v>17604.344911755223</v>
      </c>
      <c r="BD2013" s="19">
        <f t="shared" si="1105"/>
        <v>0</v>
      </c>
      <c r="BE2013" s="19">
        <f t="shared" si="1105"/>
        <v>0</v>
      </c>
      <c r="BF2013" s="19">
        <f t="shared" si="1105"/>
        <v>0</v>
      </c>
      <c r="BG2013" s="19">
        <f t="shared" si="1105"/>
        <v>0</v>
      </c>
      <c r="BH2013" s="19">
        <f t="shared" si="1105"/>
        <v>0</v>
      </c>
      <c r="BI2013" s="19">
        <f t="shared" si="1105"/>
        <v>0</v>
      </c>
      <c r="BJ2013" s="19">
        <f t="shared" si="1105"/>
        <v>0</v>
      </c>
      <c r="BK2013" s="19">
        <f t="shared" si="1105"/>
        <v>0</v>
      </c>
      <c r="BL2013" s="19">
        <f t="shared" si="1105"/>
        <v>0</v>
      </c>
      <c r="BM2013" s="19">
        <f t="shared" si="1105"/>
        <v>0</v>
      </c>
      <c r="BN2013" s="19">
        <f t="shared" si="1105"/>
        <v>0</v>
      </c>
      <c r="BO2013" s="19">
        <f t="shared" si="1105"/>
        <v>0</v>
      </c>
    </row>
    <row r="2014" spans="1:67">
      <c r="A2014" t="s">
        <v>475</v>
      </c>
      <c r="B2014" s="6" t="s">
        <v>17</v>
      </c>
      <c r="C2014" t="str">
        <f t="shared" si="1103"/>
        <v>W - Total</v>
      </c>
      <c r="I2014" s="19">
        <f>VLOOKUP($A2010,$A$22:$BO$1354,9,FALSE)</f>
        <v>580478.2613962224</v>
      </c>
      <c r="J2014" s="66">
        <f>SUM(J2011:J2013)</f>
        <v>580478.26139622252</v>
      </c>
    </row>
    <row r="2015" spans="1:67">
      <c r="A2015">
        <v>37</v>
      </c>
      <c r="B2015" s="158" t="str">
        <f>VLOOKUP($A2015,$A$22:$BO$1354,2,FALSE)</f>
        <v>50MW CT</v>
      </c>
    </row>
    <row r="2016" spans="1:67">
      <c r="A2016" t="s">
        <v>399</v>
      </c>
      <c r="B2016" s="6" t="s">
        <v>9</v>
      </c>
      <c r="C2016" t="str">
        <f>CONCATENATE(A2016," - ",B2016)</f>
        <v>CT - Base</v>
      </c>
      <c r="J2016" s="66">
        <f>SUM(L2016:BO2016)</f>
        <v>225103.89706041722</v>
      </c>
      <c r="L2016" s="19">
        <f t="shared" ref="L2016:AQ2016" si="1106">+L1111</f>
        <v>0</v>
      </c>
      <c r="M2016" s="19">
        <f t="shared" si="1106"/>
        <v>0</v>
      </c>
      <c r="N2016" s="19">
        <f t="shared" si="1106"/>
        <v>0</v>
      </c>
      <c r="O2016" s="19">
        <f t="shared" si="1106"/>
        <v>0</v>
      </c>
      <c r="P2016" s="19">
        <f t="shared" si="1106"/>
        <v>0</v>
      </c>
      <c r="Q2016" s="19">
        <f t="shared" si="1106"/>
        <v>0</v>
      </c>
      <c r="R2016" s="19">
        <f t="shared" si="1106"/>
        <v>0</v>
      </c>
      <c r="S2016" s="19">
        <f t="shared" si="1106"/>
        <v>0</v>
      </c>
      <c r="T2016" s="19">
        <f t="shared" si="1106"/>
        <v>0</v>
      </c>
      <c r="U2016" s="19">
        <f t="shared" si="1106"/>
        <v>0</v>
      </c>
      <c r="V2016" s="19">
        <f t="shared" si="1106"/>
        <v>0</v>
      </c>
      <c r="W2016" s="19">
        <f t="shared" si="1106"/>
        <v>0</v>
      </c>
      <c r="X2016" s="19">
        <f t="shared" si="1106"/>
        <v>0</v>
      </c>
      <c r="Y2016" s="19">
        <f t="shared" si="1106"/>
        <v>0</v>
      </c>
      <c r="Z2016" s="19">
        <f t="shared" si="1106"/>
        <v>0</v>
      </c>
      <c r="AA2016" s="19">
        <f t="shared" si="1106"/>
        <v>0</v>
      </c>
      <c r="AB2016" s="19">
        <f t="shared" si="1106"/>
        <v>0</v>
      </c>
      <c r="AC2016" s="19">
        <f t="shared" si="1106"/>
        <v>0</v>
      </c>
      <c r="AD2016" s="19">
        <f t="shared" si="1106"/>
        <v>0</v>
      </c>
      <c r="AE2016" s="19">
        <f t="shared" si="1106"/>
        <v>0</v>
      </c>
      <c r="AF2016" s="19">
        <f t="shared" si="1106"/>
        <v>0</v>
      </c>
      <c r="AG2016" s="19">
        <f t="shared" si="1106"/>
        <v>0</v>
      </c>
      <c r="AH2016" s="19">
        <f t="shared" si="1106"/>
        <v>0</v>
      </c>
      <c r="AI2016" s="19">
        <f t="shared" si="1106"/>
        <v>0</v>
      </c>
      <c r="AJ2016" s="19">
        <f t="shared" si="1106"/>
        <v>0</v>
      </c>
      <c r="AK2016" s="19">
        <f t="shared" si="1106"/>
        <v>0</v>
      </c>
      <c r="AL2016" s="19">
        <f t="shared" si="1106"/>
        <v>0</v>
      </c>
      <c r="AM2016" s="19">
        <f t="shared" si="1106"/>
        <v>0</v>
      </c>
      <c r="AN2016" s="19">
        <f t="shared" si="1106"/>
        <v>0</v>
      </c>
      <c r="AO2016" s="19">
        <f t="shared" si="1106"/>
        <v>0</v>
      </c>
      <c r="AP2016" s="19">
        <f t="shared" si="1106"/>
        <v>0</v>
      </c>
      <c r="AQ2016" s="19">
        <f t="shared" si="1106"/>
        <v>0</v>
      </c>
      <c r="AR2016" s="19">
        <f t="shared" ref="AR2016:BO2016" si="1107">+AR1111</f>
        <v>0</v>
      </c>
      <c r="AS2016" s="19">
        <f t="shared" si="1107"/>
        <v>0</v>
      </c>
      <c r="AT2016" s="19">
        <f t="shared" si="1107"/>
        <v>0</v>
      </c>
      <c r="AU2016" s="19">
        <f t="shared" si="1107"/>
        <v>0</v>
      </c>
      <c r="AV2016" s="19">
        <f t="shared" si="1107"/>
        <v>0</v>
      </c>
      <c r="AW2016" s="19">
        <f t="shared" si="1107"/>
        <v>0</v>
      </c>
      <c r="AX2016" s="19">
        <f t="shared" si="1107"/>
        <v>0</v>
      </c>
      <c r="AY2016" s="19">
        <f t="shared" si="1107"/>
        <v>0</v>
      </c>
      <c r="AZ2016" s="19">
        <f t="shared" si="1107"/>
        <v>0</v>
      </c>
      <c r="BA2016" s="19">
        <f t="shared" si="1107"/>
        <v>0</v>
      </c>
      <c r="BB2016" s="19">
        <f t="shared" si="1107"/>
        <v>0</v>
      </c>
      <c r="BC2016" s="19">
        <f t="shared" si="1107"/>
        <v>2263.7258701967689</v>
      </c>
      <c r="BD2016" s="19">
        <f t="shared" si="1107"/>
        <v>59119.615741116853</v>
      </c>
      <c r="BE2016" s="19">
        <f t="shared" si="1107"/>
        <v>163720.55544910362</v>
      </c>
      <c r="BF2016" s="19">
        <f t="shared" si="1107"/>
        <v>0</v>
      </c>
      <c r="BG2016" s="19">
        <f t="shared" si="1107"/>
        <v>0</v>
      </c>
      <c r="BH2016" s="19">
        <f t="shared" si="1107"/>
        <v>0</v>
      </c>
      <c r="BI2016" s="19">
        <f t="shared" si="1107"/>
        <v>0</v>
      </c>
      <c r="BJ2016" s="19">
        <f t="shared" si="1107"/>
        <v>0</v>
      </c>
      <c r="BK2016" s="19">
        <f t="shared" si="1107"/>
        <v>0</v>
      </c>
      <c r="BL2016" s="19">
        <f t="shared" si="1107"/>
        <v>0</v>
      </c>
      <c r="BM2016" s="19">
        <f t="shared" si="1107"/>
        <v>0</v>
      </c>
      <c r="BN2016" s="19">
        <f t="shared" si="1107"/>
        <v>0</v>
      </c>
      <c r="BO2016" s="19">
        <f t="shared" si="1107"/>
        <v>0</v>
      </c>
    </row>
    <row r="2017" spans="1:67">
      <c r="A2017" t="s">
        <v>399</v>
      </c>
      <c r="B2017" s="6" t="s">
        <v>4</v>
      </c>
      <c r="C2017" t="str">
        <f t="shared" ref="C2017:C2019" si="1108">CONCATENATE(A2017," - ",B2017)</f>
        <v>CT - Escalation</v>
      </c>
      <c r="J2017" s="25"/>
      <c r="L2017" s="19"/>
      <c r="M2017" s="19"/>
      <c r="N2017" s="19"/>
      <c r="O2017" s="19"/>
      <c r="P2017" s="19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19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</row>
    <row r="2018" spans="1:67">
      <c r="A2018" t="s">
        <v>399</v>
      </c>
      <c r="B2018" s="6" t="s">
        <v>3</v>
      </c>
      <c r="C2018" t="str">
        <f t="shared" si="1108"/>
        <v>CT - AFUDC</v>
      </c>
      <c r="J2018" s="66">
        <f>SUM(L2018:BO2018)</f>
        <v>10369.189735545619</v>
      </c>
      <c r="L2018" s="19">
        <f t="shared" ref="L2018:AQ2018" si="1109">+L1112</f>
        <v>0</v>
      </c>
      <c r="M2018" s="19">
        <f t="shared" si="1109"/>
        <v>0</v>
      </c>
      <c r="N2018" s="19">
        <f t="shared" si="1109"/>
        <v>0</v>
      </c>
      <c r="O2018" s="19">
        <f t="shared" si="1109"/>
        <v>0</v>
      </c>
      <c r="P2018" s="19">
        <f t="shared" si="1109"/>
        <v>0</v>
      </c>
      <c r="Q2018" s="19">
        <f t="shared" si="1109"/>
        <v>0</v>
      </c>
      <c r="R2018" s="19">
        <f t="shared" si="1109"/>
        <v>0</v>
      </c>
      <c r="S2018" s="19">
        <f t="shared" si="1109"/>
        <v>0</v>
      </c>
      <c r="T2018" s="19">
        <f t="shared" si="1109"/>
        <v>0</v>
      </c>
      <c r="U2018" s="19">
        <f t="shared" si="1109"/>
        <v>0</v>
      </c>
      <c r="V2018" s="19">
        <f t="shared" si="1109"/>
        <v>0</v>
      </c>
      <c r="W2018" s="19">
        <f t="shared" si="1109"/>
        <v>0</v>
      </c>
      <c r="X2018" s="19">
        <f t="shared" si="1109"/>
        <v>0</v>
      </c>
      <c r="Y2018" s="19">
        <f t="shared" si="1109"/>
        <v>0</v>
      </c>
      <c r="Z2018" s="19">
        <f t="shared" si="1109"/>
        <v>0</v>
      </c>
      <c r="AA2018" s="19">
        <f t="shared" si="1109"/>
        <v>0</v>
      </c>
      <c r="AB2018" s="19">
        <f t="shared" si="1109"/>
        <v>0</v>
      </c>
      <c r="AC2018" s="19">
        <f t="shared" si="1109"/>
        <v>0</v>
      </c>
      <c r="AD2018" s="19">
        <f t="shared" si="1109"/>
        <v>0</v>
      </c>
      <c r="AE2018" s="19">
        <f t="shared" si="1109"/>
        <v>0</v>
      </c>
      <c r="AF2018" s="19">
        <f t="shared" si="1109"/>
        <v>0</v>
      </c>
      <c r="AG2018" s="19">
        <f t="shared" si="1109"/>
        <v>0</v>
      </c>
      <c r="AH2018" s="19">
        <f t="shared" si="1109"/>
        <v>0</v>
      </c>
      <c r="AI2018" s="19">
        <f t="shared" si="1109"/>
        <v>0</v>
      </c>
      <c r="AJ2018" s="19">
        <f t="shared" si="1109"/>
        <v>0</v>
      </c>
      <c r="AK2018" s="19">
        <f t="shared" si="1109"/>
        <v>0</v>
      </c>
      <c r="AL2018" s="19">
        <f t="shared" si="1109"/>
        <v>0</v>
      </c>
      <c r="AM2018" s="19">
        <f t="shared" si="1109"/>
        <v>0</v>
      </c>
      <c r="AN2018" s="19">
        <f t="shared" si="1109"/>
        <v>0</v>
      </c>
      <c r="AO2018" s="19">
        <f t="shared" si="1109"/>
        <v>0</v>
      </c>
      <c r="AP2018" s="19">
        <f t="shared" si="1109"/>
        <v>0</v>
      </c>
      <c r="AQ2018" s="19">
        <f t="shared" si="1109"/>
        <v>0</v>
      </c>
      <c r="AR2018" s="19">
        <f t="shared" ref="AR2018:BO2018" si="1110">+AR1112</f>
        <v>0</v>
      </c>
      <c r="AS2018" s="19">
        <f t="shared" si="1110"/>
        <v>0</v>
      </c>
      <c r="AT2018" s="19">
        <f t="shared" si="1110"/>
        <v>0</v>
      </c>
      <c r="AU2018" s="19">
        <f t="shared" si="1110"/>
        <v>0</v>
      </c>
      <c r="AV2018" s="19">
        <f t="shared" si="1110"/>
        <v>0</v>
      </c>
      <c r="AW2018" s="19">
        <f t="shared" si="1110"/>
        <v>0</v>
      </c>
      <c r="AX2018" s="19">
        <f t="shared" si="1110"/>
        <v>0</v>
      </c>
      <c r="AY2018" s="19">
        <f t="shared" si="1110"/>
        <v>0</v>
      </c>
      <c r="AZ2018" s="19">
        <f t="shared" si="1110"/>
        <v>0</v>
      </c>
      <c r="BA2018" s="19">
        <f t="shared" si="1110"/>
        <v>0</v>
      </c>
      <c r="BB2018" s="19">
        <f t="shared" si="1110"/>
        <v>0</v>
      </c>
      <c r="BC2018" s="19">
        <f t="shared" si="1110"/>
        <v>53.056075082736768</v>
      </c>
      <c r="BD2018" s="19">
        <f t="shared" si="1110"/>
        <v>1992.2868634898707</v>
      </c>
      <c r="BE2018" s="19">
        <f t="shared" si="1110"/>
        <v>8323.8467969730118</v>
      </c>
      <c r="BF2018" s="19">
        <f t="shared" si="1110"/>
        <v>0</v>
      </c>
      <c r="BG2018" s="19">
        <f t="shared" si="1110"/>
        <v>0</v>
      </c>
      <c r="BH2018" s="19">
        <f t="shared" si="1110"/>
        <v>0</v>
      </c>
      <c r="BI2018" s="19">
        <f t="shared" si="1110"/>
        <v>0</v>
      </c>
      <c r="BJ2018" s="19">
        <f t="shared" si="1110"/>
        <v>0</v>
      </c>
      <c r="BK2018" s="19">
        <f t="shared" si="1110"/>
        <v>0</v>
      </c>
      <c r="BL2018" s="19">
        <f t="shared" si="1110"/>
        <v>0</v>
      </c>
      <c r="BM2018" s="19">
        <f t="shared" si="1110"/>
        <v>0</v>
      </c>
      <c r="BN2018" s="19">
        <f t="shared" si="1110"/>
        <v>0</v>
      </c>
      <c r="BO2018" s="19">
        <f t="shared" si="1110"/>
        <v>0</v>
      </c>
    </row>
    <row r="2019" spans="1:67">
      <c r="A2019" t="s">
        <v>399</v>
      </c>
      <c r="B2019" s="6" t="s">
        <v>17</v>
      </c>
      <c r="C2019" t="str">
        <f t="shared" si="1108"/>
        <v>CT - Total</v>
      </c>
      <c r="I2019" s="19">
        <f>VLOOKUP($A2015,$A$22:$BO$1354,9,FALSE)</f>
        <v>235473.08679596288</v>
      </c>
      <c r="J2019" s="66">
        <f>SUM(J2016:J2018)</f>
        <v>235473.08679596285</v>
      </c>
    </row>
    <row r="2020" spans="1:67">
      <c r="A2020">
        <v>38</v>
      </c>
      <c r="B2020" s="158" t="str">
        <f>VLOOKUP($A2020,$A$22:$BO$1354,2,FALSE)</f>
        <v>Wind 25MWx2</v>
      </c>
    </row>
    <row r="2021" spans="1:67">
      <c r="A2021" t="s">
        <v>475</v>
      </c>
      <c r="B2021" s="6" t="s">
        <v>9</v>
      </c>
      <c r="C2021" t="str">
        <f>CONCATENATE(A2021," - ",B2021)</f>
        <v>W - Base</v>
      </c>
      <c r="J2021" s="66">
        <f>SUM(L2021:BO2021)</f>
        <v>422311.49409879453</v>
      </c>
      <c r="L2021" s="19">
        <f t="shared" ref="L2021:AQ2021" si="1111">+L1141</f>
        <v>0</v>
      </c>
      <c r="M2021" s="19">
        <f t="shared" si="1111"/>
        <v>0</v>
      </c>
      <c r="N2021" s="19">
        <f t="shared" si="1111"/>
        <v>0</v>
      </c>
      <c r="O2021" s="19">
        <f t="shared" si="1111"/>
        <v>0</v>
      </c>
      <c r="P2021" s="19">
        <f t="shared" si="1111"/>
        <v>0</v>
      </c>
      <c r="Q2021" s="19">
        <f t="shared" si="1111"/>
        <v>0</v>
      </c>
      <c r="R2021" s="19">
        <f t="shared" si="1111"/>
        <v>0</v>
      </c>
      <c r="S2021" s="19">
        <f t="shared" si="1111"/>
        <v>0</v>
      </c>
      <c r="T2021" s="19">
        <f t="shared" si="1111"/>
        <v>0</v>
      </c>
      <c r="U2021" s="19">
        <f t="shared" si="1111"/>
        <v>0</v>
      </c>
      <c r="V2021" s="19">
        <f t="shared" si="1111"/>
        <v>0</v>
      </c>
      <c r="W2021" s="19">
        <f t="shared" si="1111"/>
        <v>0</v>
      </c>
      <c r="X2021" s="19">
        <f t="shared" si="1111"/>
        <v>0</v>
      </c>
      <c r="Y2021" s="19">
        <f t="shared" si="1111"/>
        <v>0</v>
      </c>
      <c r="Z2021" s="19">
        <f t="shared" si="1111"/>
        <v>0</v>
      </c>
      <c r="AA2021" s="19">
        <f t="shared" si="1111"/>
        <v>0</v>
      </c>
      <c r="AB2021" s="19">
        <f t="shared" si="1111"/>
        <v>0</v>
      </c>
      <c r="AC2021" s="19">
        <f t="shared" si="1111"/>
        <v>0</v>
      </c>
      <c r="AD2021" s="19">
        <f t="shared" si="1111"/>
        <v>0</v>
      </c>
      <c r="AE2021" s="19">
        <f t="shared" si="1111"/>
        <v>0</v>
      </c>
      <c r="AF2021" s="19">
        <f t="shared" si="1111"/>
        <v>0</v>
      </c>
      <c r="AG2021" s="19">
        <f t="shared" si="1111"/>
        <v>0</v>
      </c>
      <c r="AH2021" s="19">
        <f t="shared" si="1111"/>
        <v>0</v>
      </c>
      <c r="AI2021" s="19">
        <f t="shared" si="1111"/>
        <v>0</v>
      </c>
      <c r="AJ2021" s="19">
        <f t="shared" si="1111"/>
        <v>0</v>
      </c>
      <c r="AK2021" s="19">
        <f t="shared" si="1111"/>
        <v>0</v>
      </c>
      <c r="AL2021" s="19">
        <f t="shared" si="1111"/>
        <v>0</v>
      </c>
      <c r="AM2021" s="19">
        <f t="shared" si="1111"/>
        <v>0</v>
      </c>
      <c r="AN2021" s="19">
        <f t="shared" si="1111"/>
        <v>0</v>
      </c>
      <c r="AO2021" s="19">
        <f t="shared" si="1111"/>
        <v>0</v>
      </c>
      <c r="AP2021" s="19">
        <f t="shared" si="1111"/>
        <v>0</v>
      </c>
      <c r="AQ2021" s="19">
        <f t="shared" si="1111"/>
        <v>0</v>
      </c>
      <c r="AR2021" s="19">
        <f t="shared" ref="AR2021:BO2021" si="1112">+AR1141</f>
        <v>0</v>
      </c>
      <c r="AS2021" s="19">
        <f t="shared" si="1112"/>
        <v>0</v>
      </c>
      <c r="AT2021" s="19">
        <f t="shared" si="1112"/>
        <v>0</v>
      </c>
      <c r="AU2021" s="19">
        <f t="shared" si="1112"/>
        <v>0</v>
      </c>
      <c r="AV2021" s="19">
        <f t="shared" si="1112"/>
        <v>0</v>
      </c>
      <c r="AW2021" s="19">
        <f t="shared" si="1112"/>
        <v>0</v>
      </c>
      <c r="AX2021" s="19">
        <f t="shared" si="1112"/>
        <v>0</v>
      </c>
      <c r="AY2021" s="19">
        <f t="shared" si="1112"/>
        <v>0</v>
      </c>
      <c r="AZ2021" s="19">
        <f t="shared" si="1112"/>
        <v>0</v>
      </c>
      <c r="BA2021" s="19">
        <f t="shared" si="1112"/>
        <v>0</v>
      </c>
      <c r="BB2021" s="19">
        <f t="shared" si="1112"/>
        <v>0</v>
      </c>
      <c r="BC2021" s="19">
        <f t="shared" si="1112"/>
        <v>0</v>
      </c>
      <c r="BD2021" s="19">
        <f t="shared" si="1112"/>
        <v>0</v>
      </c>
      <c r="BE2021" s="19">
        <f t="shared" si="1112"/>
        <v>0</v>
      </c>
      <c r="BF2021" s="19">
        <f t="shared" si="1112"/>
        <v>0</v>
      </c>
      <c r="BG2021" s="19">
        <f t="shared" si="1112"/>
        <v>138358.09410823722</v>
      </c>
      <c r="BH2021" s="19">
        <f t="shared" si="1112"/>
        <v>283953.39999055729</v>
      </c>
      <c r="BI2021" s="19">
        <f t="shared" si="1112"/>
        <v>0</v>
      </c>
      <c r="BJ2021" s="19">
        <f t="shared" si="1112"/>
        <v>0</v>
      </c>
      <c r="BK2021" s="19">
        <f t="shared" si="1112"/>
        <v>0</v>
      </c>
      <c r="BL2021" s="19">
        <f t="shared" si="1112"/>
        <v>0</v>
      </c>
      <c r="BM2021" s="19">
        <f t="shared" si="1112"/>
        <v>0</v>
      </c>
      <c r="BN2021" s="19">
        <f t="shared" si="1112"/>
        <v>0</v>
      </c>
      <c r="BO2021" s="19">
        <f t="shared" si="1112"/>
        <v>0</v>
      </c>
    </row>
    <row r="2022" spans="1:67">
      <c r="A2022" t="s">
        <v>475</v>
      </c>
      <c r="B2022" s="6" t="s">
        <v>4</v>
      </c>
      <c r="C2022" t="str">
        <f t="shared" ref="C2022:C2024" si="1113">CONCATENATE(A2022," - ",B2022)</f>
        <v>W - Escalation</v>
      </c>
      <c r="J2022" s="25"/>
      <c r="L2022" s="19"/>
      <c r="M2022" s="19"/>
      <c r="N2022" s="19"/>
      <c r="O2022" s="19"/>
      <c r="P2022" s="19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</row>
    <row r="2023" spans="1:67">
      <c r="A2023" t="s">
        <v>475</v>
      </c>
      <c r="B2023" s="6" t="s">
        <v>3</v>
      </c>
      <c r="C2023" t="str">
        <f t="shared" si="1113"/>
        <v>W - AFUDC</v>
      </c>
      <c r="J2023" s="66">
        <f>SUM(L2023:BO2023)</f>
        <v>17667.056903901081</v>
      </c>
      <c r="L2023" s="19">
        <f t="shared" ref="L2023:AQ2023" si="1114">+L1142</f>
        <v>0</v>
      </c>
      <c r="M2023" s="19">
        <f t="shared" si="1114"/>
        <v>0</v>
      </c>
      <c r="N2023" s="19">
        <f t="shared" si="1114"/>
        <v>0</v>
      </c>
      <c r="O2023" s="19">
        <f t="shared" si="1114"/>
        <v>0</v>
      </c>
      <c r="P2023" s="19">
        <f t="shared" si="1114"/>
        <v>0</v>
      </c>
      <c r="Q2023" s="19">
        <f t="shared" si="1114"/>
        <v>0</v>
      </c>
      <c r="R2023" s="19">
        <f t="shared" si="1114"/>
        <v>0</v>
      </c>
      <c r="S2023" s="19">
        <f t="shared" si="1114"/>
        <v>0</v>
      </c>
      <c r="T2023" s="19">
        <f t="shared" si="1114"/>
        <v>0</v>
      </c>
      <c r="U2023" s="19">
        <f t="shared" si="1114"/>
        <v>0</v>
      </c>
      <c r="V2023" s="19">
        <f t="shared" si="1114"/>
        <v>0</v>
      </c>
      <c r="W2023" s="19">
        <f t="shared" si="1114"/>
        <v>0</v>
      </c>
      <c r="X2023" s="19">
        <f t="shared" si="1114"/>
        <v>0</v>
      </c>
      <c r="Y2023" s="19">
        <f t="shared" si="1114"/>
        <v>0</v>
      </c>
      <c r="Z2023" s="19">
        <f t="shared" si="1114"/>
        <v>0</v>
      </c>
      <c r="AA2023" s="19">
        <f t="shared" si="1114"/>
        <v>0</v>
      </c>
      <c r="AB2023" s="19">
        <f t="shared" si="1114"/>
        <v>0</v>
      </c>
      <c r="AC2023" s="19">
        <f t="shared" si="1114"/>
        <v>0</v>
      </c>
      <c r="AD2023" s="19">
        <f t="shared" si="1114"/>
        <v>0</v>
      </c>
      <c r="AE2023" s="19">
        <f t="shared" si="1114"/>
        <v>0</v>
      </c>
      <c r="AF2023" s="19">
        <f t="shared" si="1114"/>
        <v>0</v>
      </c>
      <c r="AG2023" s="19">
        <f t="shared" si="1114"/>
        <v>0</v>
      </c>
      <c r="AH2023" s="19">
        <f t="shared" si="1114"/>
        <v>0</v>
      </c>
      <c r="AI2023" s="19">
        <f t="shared" si="1114"/>
        <v>0</v>
      </c>
      <c r="AJ2023" s="19">
        <f t="shared" si="1114"/>
        <v>0</v>
      </c>
      <c r="AK2023" s="19">
        <f t="shared" si="1114"/>
        <v>0</v>
      </c>
      <c r="AL2023" s="19">
        <f t="shared" si="1114"/>
        <v>0</v>
      </c>
      <c r="AM2023" s="19">
        <f t="shared" si="1114"/>
        <v>0</v>
      </c>
      <c r="AN2023" s="19">
        <f t="shared" si="1114"/>
        <v>0</v>
      </c>
      <c r="AO2023" s="19">
        <f t="shared" si="1114"/>
        <v>0</v>
      </c>
      <c r="AP2023" s="19">
        <f t="shared" si="1114"/>
        <v>0</v>
      </c>
      <c r="AQ2023" s="19">
        <f t="shared" si="1114"/>
        <v>0</v>
      </c>
      <c r="AR2023" s="19">
        <f t="shared" ref="AR2023:BO2023" si="1115">+AR1142</f>
        <v>0</v>
      </c>
      <c r="AS2023" s="19">
        <f t="shared" si="1115"/>
        <v>0</v>
      </c>
      <c r="AT2023" s="19">
        <f t="shared" si="1115"/>
        <v>0</v>
      </c>
      <c r="AU2023" s="19">
        <f t="shared" si="1115"/>
        <v>0</v>
      </c>
      <c r="AV2023" s="19">
        <f t="shared" si="1115"/>
        <v>0</v>
      </c>
      <c r="AW2023" s="19">
        <f t="shared" si="1115"/>
        <v>0</v>
      </c>
      <c r="AX2023" s="19">
        <f t="shared" si="1115"/>
        <v>0</v>
      </c>
      <c r="AY2023" s="19">
        <f t="shared" si="1115"/>
        <v>0</v>
      </c>
      <c r="AZ2023" s="19">
        <f t="shared" si="1115"/>
        <v>0</v>
      </c>
      <c r="BA2023" s="19">
        <f t="shared" si="1115"/>
        <v>0</v>
      </c>
      <c r="BB2023" s="19">
        <f t="shared" si="1115"/>
        <v>0</v>
      </c>
      <c r="BC2023" s="19">
        <f t="shared" si="1115"/>
        <v>0</v>
      </c>
      <c r="BD2023" s="19">
        <f t="shared" si="1115"/>
        <v>0</v>
      </c>
      <c r="BE2023" s="19">
        <f t="shared" si="1115"/>
        <v>0</v>
      </c>
      <c r="BF2023" s="19">
        <f t="shared" si="1115"/>
        <v>0</v>
      </c>
      <c r="BG2023" s="19">
        <f t="shared" si="1115"/>
        <v>4323.690440882413</v>
      </c>
      <c r="BH2023" s="19">
        <f t="shared" si="1115"/>
        <v>13343.366463018669</v>
      </c>
      <c r="BI2023" s="19">
        <f t="shared" si="1115"/>
        <v>0</v>
      </c>
      <c r="BJ2023" s="19">
        <f t="shared" si="1115"/>
        <v>0</v>
      </c>
      <c r="BK2023" s="19">
        <f t="shared" si="1115"/>
        <v>0</v>
      </c>
      <c r="BL2023" s="19">
        <f t="shared" si="1115"/>
        <v>0</v>
      </c>
      <c r="BM2023" s="19">
        <f t="shared" si="1115"/>
        <v>0</v>
      </c>
      <c r="BN2023" s="19">
        <f t="shared" si="1115"/>
        <v>0</v>
      </c>
      <c r="BO2023" s="19">
        <f t="shared" si="1115"/>
        <v>0</v>
      </c>
    </row>
    <row r="2024" spans="1:67">
      <c r="A2024" t="s">
        <v>475</v>
      </c>
      <c r="B2024" s="6" t="s">
        <v>17</v>
      </c>
      <c r="C2024" t="str">
        <f t="shared" si="1113"/>
        <v>W - Total</v>
      </c>
      <c r="I2024" s="19">
        <f>VLOOKUP($A2020,$A$22:$BO$1354,9,FALSE)</f>
        <v>439978.55100269557</v>
      </c>
      <c r="J2024" s="66">
        <f>SUM(J2021:J2023)</f>
        <v>439978.55100269563</v>
      </c>
    </row>
    <row r="2025" spans="1:67">
      <c r="A2025">
        <v>39</v>
      </c>
      <c r="B2025" s="158" t="str">
        <f>VLOOKUP($A2025,$A$22:$BO$1354,2,FALSE)</f>
        <v>50MW CT</v>
      </c>
    </row>
    <row r="2026" spans="1:67">
      <c r="A2026" t="s">
        <v>399</v>
      </c>
      <c r="B2026" s="6" t="s">
        <v>9</v>
      </c>
      <c r="C2026" t="str">
        <f>CONCATENATE(A2026," - ",B2026)</f>
        <v>CT - Base</v>
      </c>
      <c r="J2026" s="66">
        <f>SUM(L2026:BO2026)</f>
        <v>242767.19914486096</v>
      </c>
      <c r="L2026" s="19">
        <f t="shared" ref="L2026:AQ2026" si="1116">+L1171</f>
        <v>0</v>
      </c>
      <c r="M2026" s="19">
        <f t="shared" si="1116"/>
        <v>0</v>
      </c>
      <c r="N2026" s="19">
        <f t="shared" si="1116"/>
        <v>0</v>
      </c>
      <c r="O2026" s="19">
        <f t="shared" si="1116"/>
        <v>0</v>
      </c>
      <c r="P2026" s="19">
        <f t="shared" si="1116"/>
        <v>0</v>
      </c>
      <c r="Q2026" s="19">
        <f t="shared" si="1116"/>
        <v>0</v>
      </c>
      <c r="R2026" s="19">
        <f t="shared" si="1116"/>
        <v>0</v>
      </c>
      <c r="S2026" s="19">
        <f t="shared" si="1116"/>
        <v>0</v>
      </c>
      <c r="T2026" s="19">
        <f t="shared" si="1116"/>
        <v>0</v>
      </c>
      <c r="U2026" s="19">
        <f t="shared" si="1116"/>
        <v>0</v>
      </c>
      <c r="V2026" s="19">
        <f t="shared" si="1116"/>
        <v>0</v>
      </c>
      <c r="W2026" s="19">
        <f t="shared" si="1116"/>
        <v>0</v>
      </c>
      <c r="X2026" s="19">
        <f t="shared" si="1116"/>
        <v>0</v>
      </c>
      <c r="Y2026" s="19">
        <f t="shared" si="1116"/>
        <v>0</v>
      </c>
      <c r="Z2026" s="19">
        <f t="shared" si="1116"/>
        <v>0</v>
      </c>
      <c r="AA2026" s="19">
        <f t="shared" si="1116"/>
        <v>0</v>
      </c>
      <c r="AB2026" s="19">
        <f t="shared" si="1116"/>
        <v>0</v>
      </c>
      <c r="AC2026" s="19">
        <f t="shared" si="1116"/>
        <v>0</v>
      </c>
      <c r="AD2026" s="19">
        <f t="shared" si="1116"/>
        <v>0</v>
      </c>
      <c r="AE2026" s="19">
        <f t="shared" si="1116"/>
        <v>0</v>
      </c>
      <c r="AF2026" s="19">
        <f t="shared" si="1116"/>
        <v>0</v>
      </c>
      <c r="AG2026" s="19">
        <f t="shared" si="1116"/>
        <v>0</v>
      </c>
      <c r="AH2026" s="19">
        <f t="shared" si="1116"/>
        <v>0</v>
      </c>
      <c r="AI2026" s="19">
        <f t="shared" si="1116"/>
        <v>0</v>
      </c>
      <c r="AJ2026" s="19">
        <f t="shared" si="1116"/>
        <v>0</v>
      </c>
      <c r="AK2026" s="19">
        <f t="shared" si="1116"/>
        <v>0</v>
      </c>
      <c r="AL2026" s="19">
        <f t="shared" si="1116"/>
        <v>0</v>
      </c>
      <c r="AM2026" s="19">
        <f t="shared" si="1116"/>
        <v>0</v>
      </c>
      <c r="AN2026" s="19">
        <f t="shared" si="1116"/>
        <v>0</v>
      </c>
      <c r="AO2026" s="19">
        <f t="shared" si="1116"/>
        <v>0</v>
      </c>
      <c r="AP2026" s="19">
        <f t="shared" si="1116"/>
        <v>0</v>
      </c>
      <c r="AQ2026" s="19">
        <f t="shared" si="1116"/>
        <v>0</v>
      </c>
      <c r="AR2026" s="19">
        <f t="shared" ref="AR2026:BO2026" si="1117">+AR1171</f>
        <v>0</v>
      </c>
      <c r="AS2026" s="19">
        <f t="shared" si="1117"/>
        <v>0</v>
      </c>
      <c r="AT2026" s="19">
        <f t="shared" si="1117"/>
        <v>0</v>
      </c>
      <c r="AU2026" s="19">
        <f t="shared" si="1117"/>
        <v>0</v>
      </c>
      <c r="AV2026" s="19">
        <f t="shared" si="1117"/>
        <v>0</v>
      </c>
      <c r="AW2026" s="19">
        <f t="shared" si="1117"/>
        <v>0</v>
      </c>
      <c r="AX2026" s="19">
        <f t="shared" si="1117"/>
        <v>0</v>
      </c>
      <c r="AY2026" s="19">
        <f t="shared" si="1117"/>
        <v>0</v>
      </c>
      <c r="AZ2026" s="19">
        <f t="shared" si="1117"/>
        <v>0</v>
      </c>
      <c r="BA2026" s="19">
        <f t="shared" si="1117"/>
        <v>0</v>
      </c>
      <c r="BB2026" s="19">
        <f t="shared" si="1117"/>
        <v>0</v>
      </c>
      <c r="BC2026" s="19">
        <f t="shared" si="1117"/>
        <v>0</v>
      </c>
      <c r="BD2026" s="19">
        <f t="shared" si="1117"/>
        <v>0</v>
      </c>
      <c r="BE2026" s="19">
        <f t="shared" si="1117"/>
        <v>0</v>
      </c>
      <c r="BF2026" s="19">
        <f t="shared" si="1117"/>
        <v>2441.35439819566</v>
      </c>
      <c r="BG2026" s="19">
        <f t="shared" si="1117"/>
        <v>63758.574220237744</v>
      </c>
      <c r="BH2026" s="19">
        <f t="shared" si="1117"/>
        <v>176567.27052642754</v>
      </c>
      <c r="BI2026" s="19">
        <f t="shared" si="1117"/>
        <v>0</v>
      </c>
      <c r="BJ2026" s="19">
        <f t="shared" si="1117"/>
        <v>0</v>
      </c>
      <c r="BK2026" s="19">
        <f t="shared" si="1117"/>
        <v>0</v>
      </c>
      <c r="BL2026" s="19">
        <f t="shared" si="1117"/>
        <v>0</v>
      </c>
      <c r="BM2026" s="19">
        <f t="shared" si="1117"/>
        <v>0</v>
      </c>
      <c r="BN2026" s="19">
        <f t="shared" si="1117"/>
        <v>0</v>
      </c>
      <c r="BO2026" s="19">
        <f t="shared" si="1117"/>
        <v>0</v>
      </c>
    </row>
    <row r="2027" spans="1:67">
      <c r="A2027" t="s">
        <v>399</v>
      </c>
      <c r="B2027" s="6" t="s">
        <v>4</v>
      </c>
      <c r="C2027" t="str">
        <f t="shared" ref="C2027:C2029" si="1118">CONCATENATE(A2027," - ",B2027)</f>
        <v>CT - Escalation</v>
      </c>
      <c r="J2027" s="25"/>
      <c r="L2027" s="19"/>
      <c r="M2027" s="19"/>
      <c r="N2027" s="19"/>
      <c r="O2027" s="19"/>
      <c r="P2027" s="19"/>
      <c r="Q2027" s="19"/>
      <c r="R2027" s="19"/>
      <c r="S2027" s="19"/>
      <c r="T2027" s="19"/>
      <c r="U2027" s="19"/>
      <c r="V2027" s="19"/>
      <c r="W2027" s="19"/>
      <c r="X2027" s="19"/>
      <c r="Y2027" s="19"/>
      <c r="Z2027" s="19"/>
      <c r="AA2027" s="19"/>
      <c r="AB2027" s="19"/>
      <c r="AC2027" s="19"/>
      <c r="AD2027" s="19"/>
      <c r="AE2027" s="19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</row>
    <row r="2028" spans="1:67">
      <c r="A2028" t="s">
        <v>399</v>
      </c>
      <c r="B2028" s="6" t="s">
        <v>3</v>
      </c>
      <c r="C2028" t="str">
        <f t="shared" si="1118"/>
        <v>CT - AFUDC</v>
      </c>
      <c r="J2028" s="66">
        <f>SUM(L2028:BO2028)</f>
        <v>11182.832382614928</v>
      </c>
      <c r="L2028" s="19">
        <f t="shared" ref="L2028:AQ2028" si="1119">+L1172</f>
        <v>0</v>
      </c>
      <c r="M2028" s="19">
        <f t="shared" si="1119"/>
        <v>0</v>
      </c>
      <c r="N2028" s="19">
        <f t="shared" si="1119"/>
        <v>0</v>
      </c>
      <c r="O2028" s="19">
        <f t="shared" si="1119"/>
        <v>0</v>
      </c>
      <c r="P2028" s="19">
        <f t="shared" si="1119"/>
        <v>0</v>
      </c>
      <c r="Q2028" s="19">
        <f t="shared" si="1119"/>
        <v>0</v>
      </c>
      <c r="R2028" s="19">
        <f t="shared" si="1119"/>
        <v>0</v>
      </c>
      <c r="S2028" s="19">
        <f t="shared" si="1119"/>
        <v>0</v>
      </c>
      <c r="T2028" s="19">
        <f t="shared" si="1119"/>
        <v>0</v>
      </c>
      <c r="U2028" s="19">
        <f t="shared" si="1119"/>
        <v>0</v>
      </c>
      <c r="V2028" s="19">
        <f t="shared" si="1119"/>
        <v>0</v>
      </c>
      <c r="W2028" s="19">
        <f t="shared" si="1119"/>
        <v>0</v>
      </c>
      <c r="X2028" s="19">
        <f t="shared" si="1119"/>
        <v>0</v>
      </c>
      <c r="Y2028" s="19">
        <f t="shared" si="1119"/>
        <v>0</v>
      </c>
      <c r="Z2028" s="19">
        <f t="shared" si="1119"/>
        <v>0</v>
      </c>
      <c r="AA2028" s="19">
        <f t="shared" si="1119"/>
        <v>0</v>
      </c>
      <c r="AB2028" s="19">
        <f t="shared" si="1119"/>
        <v>0</v>
      </c>
      <c r="AC2028" s="19">
        <f t="shared" si="1119"/>
        <v>0</v>
      </c>
      <c r="AD2028" s="19">
        <f t="shared" si="1119"/>
        <v>0</v>
      </c>
      <c r="AE2028" s="19">
        <f t="shared" si="1119"/>
        <v>0</v>
      </c>
      <c r="AF2028" s="19">
        <f t="shared" si="1119"/>
        <v>0</v>
      </c>
      <c r="AG2028" s="19">
        <f t="shared" si="1119"/>
        <v>0</v>
      </c>
      <c r="AH2028" s="19">
        <f t="shared" si="1119"/>
        <v>0</v>
      </c>
      <c r="AI2028" s="19">
        <f t="shared" si="1119"/>
        <v>0</v>
      </c>
      <c r="AJ2028" s="19">
        <f t="shared" si="1119"/>
        <v>0</v>
      </c>
      <c r="AK2028" s="19">
        <f t="shared" si="1119"/>
        <v>0</v>
      </c>
      <c r="AL2028" s="19">
        <f t="shared" si="1119"/>
        <v>0</v>
      </c>
      <c r="AM2028" s="19">
        <f t="shared" si="1119"/>
        <v>0</v>
      </c>
      <c r="AN2028" s="19">
        <f t="shared" si="1119"/>
        <v>0</v>
      </c>
      <c r="AO2028" s="19">
        <f t="shared" si="1119"/>
        <v>0</v>
      </c>
      <c r="AP2028" s="19">
        <f t="shared" si="1119"/>
        <v>0</v>
      </c>
      <c r="AQ2028" s="19">
        <f t="shared" si="1119"/>
        <v>0</v>
      </c>
      <c r="AR2028" s="19">
        <f t="shared" ref="AR2028:BO2028" si="1120">+AR1172</f>
        <v>0</v>
      </c>
      <c r="AS2028" s="19">
        <f t="shared" si="1120"/>
        <v>0</v>
      </c>
      <c r="AT2028" s="19">
        <f t="shared" si="1120"/>
        <v>0</v>
      </c>
      <c r="AU2028" s="19">
        <f t="shared" si="1120"/>
        <v>0</v>
      </c>
      <c r="AV2028" s="19">
        <f t="shared" si="1120"/>
        <v>0</v>
      </c>
      <c r="AW2028" s="19">
        <f t="shared" si="1120"/>
        <v>0</v>
      </c>
      <c r="AX2028" s="19">
        <f t="shared" si="1120"/>
        <v>0</v>
      </c>
      <c r="AY2028" s="19">
        <f t="shared" si="1120"/>
        <v>0</v>
      </c>
      <c r="AZ2028" s="19">
        <f t="shared" si="1120"/>
        <v>0</v>
      </c>
      <c r="BA2028" s="19">
        <f t="shared" si="1120"/>
        <v>0</v>
      </c>
      <c r="BB2028" s="19">
        <f t="shared" si="1120"/>
        <v>0</v>
      </c>
      <c r="BC2028" s="19">
        <f t="shared" si="1120"/>
        <v>0</v>
      </c>
      <c r="BD2028" s="19">
        <f t="shared" si="1120"/>
        <v>0</v>
      </c>
      <c r="BE2028" s="19">
        <f t="shared" si="1120"/>
        <v>0</v>
      </c>
      <c r="BF2028" s="19">
        <f t="shared" si="1120"/>
        <v>57.219243707710781</v>
      </c>
      <c r="BG2028" s="19">
        <f t="shared" si="1120"/>
        <v>2148.6162970013902</v>
      </c>
      <c r="BH2028" s="19">
        <f t="shared" si="1120"/>
        <v>8976.9968419058278</v>
      </c>
      <c r="BI2028" s="19">
        <f t="shared" si="1120"/>
        <v>0</v>
      </c>
      <c r="BJ2028" s="19">
        <f t="shared" si="1120"/>
        <v>0</v>
      </c>
      <c r="BK2028" s="19">
        <f t="shared" si="1120"/>
        <v>0</v>
      </c>
      <c r="BL2028" s="19">
        <f t="shared" si="1120"/>
        <v>0</v>
      </c>
      <c r="BM2028" s="19">
        <f t="shared" si="1120"/>
        <v>0</v>
      </c>
      <c r="BN2028" s="19">
        <f t="shared" si="1120"/>
        <v>0</v>
      </c>
      <c r="BO2028" s="19">
        <f t="shared" si="1120"/>
        <v>0</v>
      </c>
    </row>
    <row r="2029" spans="1:67">
      <c r="A2029" t="s">
        <v>399</v>
      </c>
      <c r="B2029" s="6" t="s">
        <v>17</v>
      </c>
      <c r="C2029" t="str">
        <f t="shared" si="1118"/>
        <v>CT - Total</v>
      </c>
      <c r="I2029" s="19">
        <f>VLOOKUP($A2025,$A$22:$BO$1354,9,FALSE)</f>
        <v>253950.03152747586</v>
      </c>
      <c r="J2029" s="66">
        <f>SUM(J2026:J2028)</f>
        <v>253950.03152747589</v>
      </c>
    </row>
    <row r="2030" spans="1:67">
      <c r="A2030">
        <v>40</v>
      </c>
      <c r="B2030" s="158" t="str">
        <f>VLOOKUP($A2030,$A$22:$BO$1354,2,FALSE)</f>
        <v>CCCT 170 G2</v>
      </c>
    </row>
    <row r="2031" spans="1:67">
      <c r="A2031" t="s">
        <v>335</v>
      </c>
      <c r="B2031" s="6" t="s">
        <v>9</v>
      </c>
      <c r="C2031" t="str">
        <f>CONCATENATE(A2031," - ",B2031)</f>
        <v>CCCT - Base</v>
      </c>
      <c r="J2031" s="66">
        <f>SUM(L2031:BO2031)</f>
        <v>902061.40834456333</v>
      </c>
      <c r="L2031" s="19">
        <f t="shared" ref="L2031:AQ2031" si="1121">+L1201</f>
        <v>0</v>
      </c>
      <c r="M2031" s="19">
        <f t="shared" si="1121"/>
        <v>0</v>
      </c>
      <c r="N2031" s="19">
        <f t="shared" si="1121"/>
        <v>0</v>
      </c>
      <c r="O2031" s="19">
        <f t="shared" si="1121"/>
        <v>0</v>
      </c>
      <c r="P2031" s="19">
        <f t="shared" si="1121"/>
        <v>0</v>
      </c>
      <c r="Q2031" s="19">
        <f t="shared" si="1121"/>
        <v>0</v>
      </c>
      <c r="R2031" s="19">
        <f t="shared" si="1121"/>
        <v>0</v>
      </c>
      <c r="S2031" s="19">
        <f t="shared" si="1121"/>
        <v>0</v>
      </c>
      <c r="T2031" s="19">
        <f t="shared" si="1121"/>
        <v>0</v>
      </c>
      <c r="U2031" s="19">
        <f t="shared" si="1121"/>
        <v>0</v>
      </c>
      <c r="V2031" s="19">
        <f t="shared" si="1121"/>
        <v>0</v>
      </c>
      <c r="W2031" s="19">
        <f t="shared" si="1121"/>
        <v>0</v>
      </c>
      <c r="X2031" s="19">
        <f t="shared" si="1121"/>
        <v>0</v>
      </c>
      <c r="Y2031" s="19">
        <f t="shared" si="1121"/>
        <v>0</v>
      </c>
      <c r="Z2031" s="19">
        <f t="shared" si="1121"/>
        <v>0</v>
      </c>
      <c r="AA2031" s="19">
        <f t="shared" si="1121"/>
        <v>0</v>
      </c>
      <c r="AB2031" s="19">
        <f t="shared" si="1121"/>
        <v>0</v>
      </c>
      <c r="AC2031" s="19">
        <f t="shared" si="1121"/>
        <v>0</v>
      </c>
      <c r="AD2031" s="19">
        <f t="shared" si="1121"/>
        <v>0</v>
      </c>
      <c r="AE2031" s="19">
        <f t="shared" si="1121"/>
        <v>0</v>
      </c>
      <c r="AF2031" s="19">
        <f t="shared" si="1121"/>
        <v>0</v>
      </c>
      <c r="AG2031" s="19">
        <f t="shared" si="1121"/>
        <v>0</v>
      </c>
      <c r="AH2031" s="19">
        <f t="shared" si="1121"/>
        <v>0</v>
      </c>
      <c r="AI2031" s="19">
        <f t="shared" si="1121"/>
        <v>0</v>
      </c>
      <c r="AJ2031" s="19">
        <f t="shared" si="1121"/>
        <v>0</v>
      </c>
      <c r="AK2031" s="19">
        <f t="shared" si="1121"/>
        <v>0</v>
      </c>
      <c r="AL2031" s="19">
        <f t="shared" si="1121"/>
        <v>0</v>
      </c>
      <c r="AM2031" s="19">
        <f t="shared" si="1121"/>
        <v>0</v>
      </c>
      <c r="AN2031" s="19">
        <f t="shared" si="1121"/>
        <v>0</v>
      </c>
      <c r="AO2031" s="19">
        <f t="shared" si="1121"/>
        <v>0</v>
      </c>
      <c r="AP2031" s="19">
        <f t="shared" si="1121"/>
        <v>0</v>
      </c>
      <c r="AQ2031" s="19">
        <f t="shared" si="1121"/>
        <v>0</v>
      </c>
      <c r="AR2031" s="19">
        <f t="shared" ref="AR2031:BO2031" si="1122">+AR1201</f>
        <v>0</v>
      </c>
      <c r="AS2031" s="19">
        <f t="shared" si="1122"/>
        <v>0</v>
      </c>
      <c r="AT2031" s="19">
        <f t="shared" si="1122"/>
        <v>0</v>
      </c>
      <c r="AU2031" s="19">
        <f t="shared" si="1122"/>
        <v>0</v>
      </c>
      <c r="AV2031" s="19">
        <f t="shared" si="1122"/>
        <v>0</v>
      </c>
      <c r="AW2031" s="19">
        <f t="shared" si="1122"/>
        <v>0</v>
      </c>
      <c r="AX2031" s="19">
        <f t="shared" si="1122"/>
        <v>0</v>
      </c>
      <c r="AY2031" s="19">
        <f t="shared" si="1122"/>
        <v>0</v>
      </c>
      <c r="AZ2031" s="19">
        <f t="shared" si="1122"/>
        <v>0</v>
      </c>
      <c r="BA2031" s="19">
        <f t="shared" si="1122"/>
        <v>0</v>
      </c>
      <c r="BB2031" s="19">
        <f t="shared" si="1122"/>
        <v>0</v>
      </c>
      <c r="BC2031" s="19">
        <f t="shared" si="1122"/>
        <v>0</v>
      </c>
      <c r="BD2031" s="19">
        <f t="shared" si="1122"/>
        <v>0</v>
      </c>
      <c r="BE2031" s="19">
        <f t="shared" si="1122"/>
        <v>0</v>
      </c>
      <c r="BF2031" s="19">
        <f t="shared" si="1122"/>
        <v>0</v>
      </c>
      <c r="BG2031" s="19">
        <f t="shared" si="1122"/>
        <v>0</v>
      </c>
      <c r="BH2031" s="19">
        <f t="shared" si="1122"/>
        <v>120317.899824261</v>
      </c>
      <c r="BI2031" s="19">
        <f t="shared" si="1122"/>
        <v>482716.49993333232</v>
      </c>
      <c r="BJ2031" s="19">
        <f t="shared" si="1122"/>
        <v>299027.0085869701</v>
      </c>
      <c r="BK2031" s="19">
        <f t="shared" si="1122"/>
        <v>0</v>
      </c>
      <c r="BL2031" s="19">
        <f t="shared" si="1122"/>
        <v>0</v>
      </c>
      <c r="BM2031" s="19">
        <f t="shared" si="1122"/>
        <v>0</v>
      </c>
      <c r="BN2031" s="19">
        <f t="shared" si="1122"/>
        <v>0</v>
      </c>
      <c r="BO2031" s="19">
        <f t="shared" si="1122"/>
        <v>0</v>
      </c>
    </row>
    <row r="2032" spans="1:67">
      <c r="A2032" t="s">
        <v>335</v>
      </c>
      <c r="B2032" s="6" t="s">
        <v>4</v>
      </c>
      <c r="C2032" t="str">
        <f t="shared" ref="C2032:C2034" si="1123">CONCATENATE(A2032," - ",B2032)</f>
        <v>CCCT - Escalation</v>
      </c>
      <c r="J2032" s="25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</row>
    <row r="2033" spans="1:67">
      <c r="A2033" t="s">
        <v>335</v>
      </c>
      <c r="B2033" s="6" t="s">
        <v>3</v>
      </c>
      <c r="C2033" t="str">
        <f t="shared" si="1123"/>
        <v>CCCT - AFUDC</v>
      </c>
      <c r="J2033" s="66">
        <f>SUM(L2033:BO2033)</f>
        <v>71238.353850820524</v>
      </c>
      <c r="L2033" s="19">
        <f t="shared" ref="L2033:AQ2033" si="1124">+L1202</f>
        <v>0</v>
      </c>
      <c r="M2033" s="19">
        <f t="shared" si="1124"/>
        <v>0</v>
      </c>
      <c r="N2033" s="19">
        <f t="shared" si="1124"/>
        <v>0</v>
      </c>
      <c r="O2033" s="19">
        <f t="shared" si="1124"/>
        <v>0</v>
      </c>
      <c r="P2033" s="19">
        <f t="shared" si="1124"/>
        <v>0</v>
      </c>
      <c r="Q2033" s="19">
        <f t="shared" si="1124"/>
        <v>0</v>
      </c>
      <c r="R2033" s="19">
        <f t="shared" si="1124"/>
        <v>0</v>
      </c>
      <c r="S2033" s="19">
        <f t="shared" si="1124"/>
        <v>0</v>
      </c>
      <c r="T2033" s="19">
        <f t="shared" si="1124"/>
        <v>0</v>
      </c>
      <c r="U2033" s="19">
        <f t="shared" si="1124"/>
        <v>0</v>
      </c>
      <c r="V2033" s="19">
        <f t="shared" si="1124"/>
        <v>0</v>
      </c>
      <c r="W2033" s="19">
        <f t="shared" si="1124"/>
        <v>0</v>
      </c>
      <c r="X2033" s="19">
        <f t="shared" si="1124"/>
        <v>0</v>
      </c>
      <c r="Y2033" s="19">
        <f t="shared" si="1124"/>
        <v>0</v>
      </c>
      <c r="Z2033" s="19">
        <f t="shared" si="1124"/>
        <v>0</v>
      </c>
      <c r="AA2033" s="19">
        <f t="shared" si="1124"/>
        <v>0</v>
      </c>
      <c r="AB2033" s="19">
        <f t="shared" si="1124"/>
        <v>0</v>
      </c>
      <c r="AC2033" s="19">
        <f t="shared" si="1124"/>
        <v>0</v>
      </c>
      <c r="AD2033" s="19">
        <f t="shared" si="1124"/>
        <v>0</v>
      </c>
      <c r="AE2033" s="19">
        <f t="shared" si="1124"/>
        <v>0</v>
      </c>
      <c r="AF2033" s="19">
        <f t="shared" si="1124"/>
        <v>0</v>
      </c>
      <c r="AG2033" s="19">
        <f t="shared" si="1124"/>
        <v>0</v>
      </c>
      <c r="AH2033" s="19">
        <f t="shared" si="1124"/>
        <v>0</v>
      </c>
      <c r="AI2033" s="19">
        <f t="shared" si="1124"/>
        <v>0</v>
      </c>
      <c r="AJ2033" s="19">
        <f t="shared" si="1124"/>
        <v>0</v>
      </c>
      <c r="AK2033" s="19">
        <f t="shared" si="1124"/>
        <v>0</v>
      </c>
      <c r="AL2033" s="19">
        <f t="shared" si="1124"/>
        <v>0</v>
      </c>
      <c r="AM2033" s="19">
        <f t="shared" si="1124"/>
        <v>0</v>
      </c>
      <c r="AN2033" s="19">
        <f t="shared" si="1124"/>
        <v>0</v>
      </c>
      <c r="AO2033" s="19">
        <f t="shared" si="1124"/>
        <v>0</v>
      </c>
      <c r="AP2033" s="19">
        <f t="shared" si="1124"/>
        <v>0</v>
      </c>
      <c r="AQ2033" s="19">
        <f t="shared" si="1124"/>
        <v>0</v>
      </c>
      <c r="AR2033" s="19">
        <f t="shared" ref="AR2033:BO2033" si="1125">+AR1202</f>
        <v>0</v>
      </c>
      <c r="AS2033" s="19">
        <f t="shared" si="1125"/>
        <v>0</v>
      </c>
      <c r="AT2033" s="19">
        <f t="shared" si="1125"/>
        <v>0</v>
      </c>
      <c r="AU2033" s="19">
        <f t="shared" si="1125"/>
        <v>0</v>
      </c>
      <c r="AV2033" s="19">
        <f t="shared" si="1125"/>
        <v>0</v>
      </c>
      <c r="AW2033" s="19">
        <f t="shared" si="1125"/>
        <v>0</v>
      </c>
      <c r="AX2033" s="19">
        <f t="shared" si="1125"/>
        <v>0</v>
      </c>
      <c r="AY2033" s="19">
        <f t="shared" si="1125"/>
        <v>0</v>
      </c>
      <c r="AZ2033" s="19">
        <f t="shared" si="1125"/>
        <v>0</v>
      </c>
      <c r="BA2033" s="19">
        <f t="shared" si="1125"/>
        <v>0</v>
      </c>
      <c r="BB2033" s="19">
        <f t="shared" si="1125"/>
        <v>0</v>
      </c>
      <c r="BC2033" s="19">
        <f t="shared" si="1125"/>
        <v>0</v>
      </c>
      <c r="BD2033" s="19">
        <f t="shared" si="1125"/>
        <v>0</v>
      </c>
      <c r="BE2033" s="19">
        <f t="shared" si="1125"/>
        <v>0</v>
      </c>
      <c r="BF2033" s="19">
        <f t="shared" si="1125"/>
        <v>0</v>
      </c>
      <c r="BG2033" s="19">
        <f t="shared" si="1125"/>
        <v>0</v>
      </c>
      <c r="BH2033" s="19">
        <f t="shared" si="1125"/>
        <v>3759.9343695081561</v>
      </c>
      <c r="BI2033" s="19">
        <f t="shared" si="1125"/>
        <v>22839.755260027207</v>
      </c>
      <c r="BJ2033" s="19">
        <f t="shared" si="1125"/>
        <v>44638.664221285166</v>
      </c>
      <c r="BK2033" s="19">
        <f t="shared" si="1125"/>
        <v>0</v>
      </c>
      <c r="BL2033" s="19">
        <f t="shared" si="1125"/>
        <v>0</v>
      </c>
      <c r="BM2033" s="19">
        <f t="shared" si="1125"/>
        <v>0</v>
      </c>
      <c r="BN2033" s="19">
        <f t="shared" si="1125"/>
        <v>0</v>
      </c>
      <c r="BO2033" s="19">
        <f t="shared" si="1125"/>
        <v>0</v>
      </c>
    </row>
    <row r="2034" spans="1:67">
      <c r="A2034" t="s">
        <v>335</v>
      </c>
      <c r="B2034" s="6" t="s">
        <v>17</v>
      </c>
      <c r="C2034" t="str">
        <f t="shared" si="1123"/>
        <v>CCCT - Total</v>
      </c>
      <c r="I2034" s="19">
        <f>VLOOKUP($A2030,$A$22:$BO$1354,9,FALSE)</f>
        <v>973299.7621953839</v>
      </c>
      <c r="J2034" s="66">
        <f>SUM(J2031:J2033)</f>
        <v>973299.7621953839</v>
      </c>
    </row>
    <row r="2035" spans="1:67">
      <c r="A2035">
        <v>41</v>
      </c>
      <c r="B2035" s="158" t="str">
        <f>VLOOKUP($A2035,$A$22:$BO$1354,2,FALSE)</f>
        <v>50MW CT</v>
      </c>
    </row>
    <row r="2036" spans="1:67">
      <c r="A2036" t="s">
        <v>399</v>
      </c>
      <c r="B2036" s="6" t="s">
        <v>9</v>
      </c>
      <c r="C2036" t="str">
        <f>CONCATENATE(A2036," - ",B2036)</f>
        <v>CT - Base</v>
      </c>
      <c r="J2036" s="66">
        <f>SUM(L2036:BO2036)</f>
        <v>255306.18567249284</v>
      </c>
      <c r="L2036" s="19">
        <f t="shared" ref="L2036:AQ2036" si="1126">+L1231</f>
        <v>0</v>
      </c>
      <c r="M2036" s="19">
        <f t="shared" si="1126"/>
        <v>0</v>
      </c>
      <c r="N2036" s="19">
        <f t="shared" si="1126"/>
        <v>0</v>
      </c>
      <c r="O2036" s="19">
        <f t="shared" si="1126"/>
        <v>0</v>
      </c>
      <c r="P2036" s="19">
        <f t="shared" si="1126"/>
        <v>0</v>
      </c>
      <c r="Q2036" s="19">
        <f t="shared" si="1126"/>
        <v>0</v>
      </c>
      <c r="R2036" s="19">
        <f t="shared" si="1126"/>
        <v>0</v>
      </c>
      <c r="S2036" s="19">
        <f t="shared" si="1126"/>
        <v>0</v>
      </c>
      <c r="T2036" s="19">
        <f t="shared" si="1126"/>
        <v>0</v>
      </c>
      <c r="U2036" s="19">
        <f t="shared" si="1126"/>
        <v>0</v>
      </c>
      <c r="V2036" s="19">
        <f t="shared" si="1126"/>
        <v>0</v>
      </c>
      <c r="W2036" s="19">
        <f t="shared" si="1126"/>
        <v>0</v>
      </c>
      <c r="X2036" s="19">
        <f t="shared" si="1126"/>
        <v>0</v>
      </c>
      <c r="Y2036" s="19">
        <f t="shared" si="1126"/>
        <v>0</v>
      </c>
      <c r="Z2036" s="19">
        <f t="shared" si="1126"/>
        <v>0</v>
      </c>
      <c r="AA2036" s="19">
        <f t="shared" si="1126"/>
        <v>0</v>
      </c>
      <c r="AB2036" s="19">
        <f t="shared" si="1126"/>
        <v>0</v>
      </c>
      <c r="AC2036" s="19">
        <f t="shared" si="1126"/>
        <v>0</v>
      </c>
      <c r="AD2036" s="19">
        <f t="shared" si="1126"/>
        <v>0</v>
      </c>
      <c r="AE2036" s="19">
        <f t="shared" si="1126"/>
        <v>0</v>
      </c>
      <c r="AF2036" s="19">
        <f t="shared" si="1126"/>
        <v>0</v>
      </c>
      <c r="AG2036" s="19">
        <f t="shared" si="1126"/>
        <v>0</v>
      </c>
      <c r="AH2036" s="19">
        <f t="shared" si="1126"/>
        <v>0</v>
      </c>
      <c r="AI2036" s="19">
        <f t="shared" si="1126"/>
        <v>0</v>
      </c>
      <c r="AJ2036" s="19">
        <f t="shared" si="1126"/>
        <v>0</v>
      </c>
      <c r="AK2036" s="19">
        <f t="shared" si="1126"/>
        <v>0</v>
      </c>
      <c r="AL2036" s="19">
        <f t="shared" si="1126"/>
        <v>0</v>
      </c>
      <c r="AM2036" s="19">
        <f t="shared" si="1126"/>
        <v>0</v>
      </c>
      <c r="AN2036" s="19">
        <f t="shared" si="1126"/>
        <v>0</v>
      </c>
      <c r="AO2036" s="19">
        <f t="shared" si="1126"/>
        <v>0</v>
      </c>
      <c r="AP2036" s="19">
        <f t="shared" si="1126"/>
        <v>0</v>
      </c>
      <c r="AQ2036" s="19">
        <f t="shared" si="1126"/>
        <v>0</v>
      </c>
      <c r="AR2036" s="19">
        <f t="shared" ref="AR2036:BO2036" si="1127">+AR1231</f>
        <v>0</v>
      </c>
      <c r="AS2036" s="19">
        <f t="shared" si="1127"/>
        <v>0</v>
      </c>
      <c r="AT2036" s="19">
        <f t="shared" si="1127"/>
        <v>0</v>
      </c>
      <c r="AU2036" s="19">
        <f t="shared" si="1127"/>
        <v>0</v>
      </c>
      <c r="AV2036" s="19">
        <f t="shared" si="1127"/>
        <v>0</v>
      </c>
      <c r="AW2036" s="19">
        <f t="shared" si="1127"/>
        <v>0</v>
      </c>
      <c r="AX2036" s="19">
        <f t="shared" si="1127"/>
        <v>0</v>
      </c>
      <c r="AY2036" s="19">
        <f t="shared" si="1127"/>
        <v>0</v>
      </c>
      <c r="AZ2036" s="19">
        <f t="shared" si="1127"/>
        <v>0</v>
      </c>
      <c r="BA2036" s="19">
        <f t="shared" si="1127"/>
        <v>0</v>
      </c>
      <c r="BB2036" s="19">
        <f t="shared" si="1127"/>
        <v>0</v>
      </c>
      <c r="BC2036" s="19">
        <f t="shared" si="1127"/>
        <v>0</v>
      </c>
      <c r="BD2036" s="19">
        <f t="shared" si="1127"/>
        <v>0</v>
      </c>
      <c r="BE2036" s="19">
        <f t="shared" si="1127"/>
        <v>0</v>
      </c>
      <c r="BF2036" s="19">
        <f t="shared" si="1127"/>
        <v>0</v>
      </c>
      <c r="BG2036" s="19">
        <f t="shared" si="1127"/>
        <v>0</v>
      </c>
      <c r="BH2036" s="19">
        <f t="shared" si="1127"/>
        <v>2567.4509632010654</v>
      </c>
      <c r="BI2036" s="19">
        <f t="shared" si="1127"/>
        <v>67051.720518356597</v>
      </c>
      <c r="BJ2036" s="19">
        <f t="shared" si="1127"/>
        <v>185687.01419093518</v>
      </c>
      <c r="BK2036" s="19">
        <f t="shared" si="1127"/>
        <v>0</v>
      </c>
      <c r="BL2036" s="19">
        <f t="shared" si="1127"/>
        <v>0</v>
      </c>
      <c r="BM2036" s="19">
        <f t="shared" si="1127"/>
        <v>0</v>
      </c>
      <c r="BN2036" s="19">
        <f t="shared" si="1127"/>
        <v>0</v>
      </c>
      <c r="BO2036" s="19">
        <f t="shared" si="1127"/>
        <v>0</v>
      </c>
    </row>
    <row r="2037" spans="1:67">
      <c r="A2037" t="s">
        <v>399</v>
      </c>
      <c r="B2037" s="6" t="s">
        <v>4</v>
      </c>
      <c r="C2037" t="str">
        <f t="shared" ref="C2037:C2039" si="1128">CONCATENATE(A2037," - ",B2037)</f>
        <v>CT - Escalation</v>
      </c>
      <c r="J2037" s="25"/>
      <c r="L2037" s="19"/>
      <c r="M2037" s="19"/>
      <c r="N2037" s="19"/>
      <c r="O2037" s="19"/>
      <c r="P2037" s="19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19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</row>
    <row r="2038" spans="1:67">
      <c r="A2038" t="s">
        <v>399</v>
      </c>
      <c r="B2038" s="6" t="s">
        <v>3</v>
      </c>
      <c r="C2038" t="str">
        <f t="shared" si="1128"/>
        <v>CT - AFUDC</v>
      </c>
      <c r="J2038" s="66">
        <f>SUM(L2038:BO2038)</f>
        <v>11760.42847088509</v>
      </c>
      <c r="L2038" s="19">
        <f t="shared" ref="L2038:AQ2038" si="1129">+L1232</f>
        <v>0</v>
      </c>
      <c r="M2038" s="19">
        <f t="shared" si="1129"/>
        <v>0</v>
      </c>
      <c r="N2038" s="19">
        <f t="shared" si="1129"/>
        <v>0</v>
      </c>
      <c r="O2038" s="19">
        <f t="shared" si="1129"/>
        <v>0</v>
      </c>
      <c r="P2038" s="19">
        <f t="shared" si="1129"/>
        <v>0</v>
      </c>
      <c r="Q2038" s="19">
        <f t="shared" si="1129"/>
        <v>0</v>
      </c>
      <c r="R2038" s="19">
        <f t="shared" si="1129"/>
        <v>0</v>
      </c>
      <c r="S2038" s="19">
        <f t="shared" si="1129"/>
        <v>0</v>
      </c>
      <c r="T2038" s="19">
        <f t="shared" si="1129"/>
        <v>0</v>
      </c>
      <c r="U2038" s="19">
        <f t="shared" si="1129"/>
        <v>0</v>
      </c>
      <c r="V2038" s="19">
        <f t="shared" si="1129"/>
        <v>0</v>
      </c>
      <c r="W2038" s="19">
        <f t="shared" si="1129"/>
        <v>0</v>
      </c>
      <c r="X2038" s="19">
        <f t="shared" si="1129"/>
        <v>0</v>
      </c>
      <c r="Y2038" s="19">
        <f t="shared" si="1129"/>
        <v>0</v>
      </c>
      <c r="Z2038" s="19">
        <f t="shared" si="1129"/>
        <v>0</v>
      </c>
      <c r="AA2038" s="19">
        <f t="shared" si="1129"/>
        <v>0</v>
      </c>
      <c r="AB2038" s="19">
        <f t="shared" si="1129"/>
        <v>0</v>
      </c>
      <c r="AC2038" s="19">
        <f t="shared" si="1129"/>
        <v>0</v>
      </c>
      <c r="AD2038" s="19">
        <f t="shared" si="1129"/>
        <v>0</v>
      </c>
      <c r="AE2038" s="19">
        <f t="shared" si="1129"/>
        <v>0</v>
      </c>
      <c r="AF2038" s="19">
        <f t="shared" si="1129"/>
        <v>0</v>
      </c>
      <c r="AG2038" s="19">
        <f t="shared" si="1129"/>
        <v>0</v>
      </c>
      <c r="AH2038" s="19">
        <f t="shared" si="1129"/>
        <v>0</v>
      </c>
      <c r="AI2038" s="19">
        <f t="shared" si="1129"/>
        <v>0</v>
      </c>
      <c r="AJ2038" s="19">
        <f t="shared" si="1129"/>
        <v>0</v>
      </c>
      <c r="AK2038" s="19">
        <f t="shared" si="1129"/>
        <v>0</v>
      </c>
      <c r="AL2038" s="19">
        <f t="shared" si="1129"/>
        <v>0</v>
      </c>
      <c r="AM2038" s="19">
        <f t="shared" si="1129"/>
        <v>0</v>
      </c>
      <c r="AN2038" s="19">
        <f t="shared" si="1129"/>
        <v>0</v>
      </c>
      <c r="AO2038" s="19">
        <f t="shared" si="1129"/>
        <v>0</v>
      </c>
      <c r="AP2038" s="19">
        <f t="shared" si="1129"/>
        <v>0</v>
      </c>
      <c r="AQ2038" s="19">
        <f t="shared" si="1129"/>
        <v>0</v>
      </c>
      <c r="AR2038" s="19">
        <f t="shared" ref="AR2038:BO2038" si="1130">+AR1232</f>
        <v>0</v>
      </c>
      <c r="AS2038" s="19">
        <f t="shared" si="1130"/>
        <v>0</v>
      </c>
      <c r="AT2038" s="19">
        <f t="shared" si="1130"/>
        <v>0</v>
      </c>
      <c r="AU2038" s="19">
        <f t="shared" si="1130"/>
        <v>0</v>
      </c>
      <c r="AV2038" s="19">
        <f t="shared" si="1130"/>
        <v>0</v>
      </c>
      <c r="AW2038" s="19">
        <f t="shared" si="1130"/>
        <v>0</v>
      </c>
      <c r="AX2038" s="19">
        <f t="shared" si="1130"/>
        <v>0</v>
      </c>
      <c r="AY2038" s="19">
        <f t="shared" si="1130"/>
        <v>0</v>
      </c>
      <c r="AZ2038" s="19">
        <f t="shared" si="1130"/>
        <v>0</v>
      </c>
      <c r="BA2038" s="19">
        <f t="shared" si="1130"/>
        <v>0</v>
      </c>
      <c r="BB2038" s="19">
        <f t="shared" si="1130"/>
        <v>0</v>
      </c>
      <c r="BC2038" s="19">
        <f t="shared" si="1130"/>
        <v>0</v>
      </c>
      <c r="BD2038" s="19">
        <f t="shared" si="1130"/>
        <v>0</v>
      </c>
      <c r="BE2038" s="19">
        <f t="shared" si="1130"/>
        <v>0</v>
      </c>
      <c r="BF2038" s="19">
        <f t="shared" si="1130"/>
        <v>0</v>
      </c>
      <c r="BG2038" s="19">
        <f t="shared" si="1130"/>
        <v>0</v>
      </c>
      <c r="BH2038" s="19">
        <f t="shared" si="1130"/>
        <v>60.174631950024974</v>
      </c>
      <c r="BI2038" s="19">
        <f t="shared" si="1130"/>
        <v>2259.5928658955868</v>
      </c>
      <c r="BJ2038" s="19">
        <f t="shared" si="1130"/>
        <v>9440.6609730394775</v>
      </c>
      <c r="BK2038" s="19">
        <f t="shared" si="1130"/>
        <v>0</v>
      </c>
      <c r="BL2038" s="19">
        <f t="shared" si="1130"/>
        <v>0</v>
      </c>
      <c r="BM2038" s="19">
        <f t="shared" si="1130"/>
        <v>0</v>
      </c>
      <c r="BN2038" s="19">
        <f t="shared" si="1130"/>
        <v>0</v>
      </c>
      <c r="BO2038" s="19">
        <f t="shared" si="1130"/>
        <v>0</v>
      </c>
    </row>
    <row r="2039" spans="1:67">
      <c r="A2039" t="s">
        <v>399</v>
      </c>
      <c r="B2039" s="6" t="s">
        <v>17</v>
      </c>
      <c r="C2039" t="str">
        <f t="shared" si="1128"/>
        <v>CT - Total</v>
      </c>
      <c r="I2039" s="19">
        <f>VLOOKUP($A2035,$A$22:$BO$1354,9,FALSE)</f>
        <v>267066.61414337793</v>
      </c>
      <c r="J2039" s="66">
        <f>SUM(J2036:J2038)</f>
        <v>267066.61414337793</v>
      </c>
    </row>
    <row r="2040" spans="1:67">
      <c r="A2040">
        <v>42</v>
      </c>
      <c r="B2040" s="158" t="str">
        <f>VLOOKUP($A2040,$A$22:$BO$1354,2,FALSE)</f>
        <v>CCCT 170 G1</v>
      </c>
    </row>
    <row r="2041" spans="1:67">
      <c r="A2041" t="s">
        <v>335</v>
      </c>
      <c r="B2041" s="6" t="s">
        <v>9</v>
      </c>
      <c r="C2041" t="str">
        <f>CONCATENATE(A2041," - ",B2041)</f>
        <v>CCCT - Base</v>
      </c>
      <c r="J2041" s="66">
        <f>SUM(L2041:BO2041)</f>
        <v>1028035.7621257594</v>
      </c>
      <c r="L2041" s="19">
        <f t="shared" ref="L2041:AQ2041" si="1131">+L1261</f>
        <v>0</v>
      </c>
      <c r="M2041" s="19">
        <f t="shared" si="1131"/>
        <v>0</v>
      </c>
      <c r="N2041" s="19">
        <f t="shared" si="1131"/>
        <v>0</v>
      </c>
      <c r="O2041" s="19">
        <f t="shared" si="1131"/>
        <v>0</v>
      </c>
      <c r="P2041" s="19">
        <f t="shared" si="1131"/>
        <v>0</v>
      </c>
      <c r="Q2041" s="19">
        <f t="shared" si="1131"/>
        <v>0</v>
      </c>
      <c r="R2041" s="19">
        <f t="shared" si="1131"/>
        <v>0</v>
      </c>
      <c r="S2041" s="19">
        <f t="shared" si="1131"/>
        <v>0</v>
      </c>
      <c r="T2041" s="19">
        <f t="shared" si="1131"/>
        <v>0</v>
      </c>
      <c r="U2041" s="19">
        <f t="shared" si="1131"/>
        <v>0</v>
      </c>
      <c r="V2041" s="19">
        <f t="shared" si="1131"/>
        <v>0</v>
      </c>
      <c r="W2041" s="19">
        <f t="shared" si="1131"/>
        <v>0</v>
      </c>
      <c r="X2041" s="19">
        <f t="shared" si="1131"/>
        <v>0</v>
      </c>
      <c r="Y2041" s="19">
        <f t="shared" si="1131"/>
        <v>0</v>
      </c>
      <c r="Z2041" s="19">
        <f t="shared" si="1131"/>
        <v>0</v>
      </c>
      <c r="AA2041" s="19">
        <f t="shared" si="1131"/>
        <v>0</v>
      </c>
      <c r="AB2041" s="19">
        <f t="shared" si="1131"/>
        <v>0</v>
      </c>
      <c r="AC2041" s="19">
        <f t="shared" si="1131"/>
        <v>0</v>
      </c>
      <c r="AD2041" s="19">
        <f t="shared" si="1131"/>
        <v>0</v>
      </c>
      <c r="AE2041" s="19">
        <f t="shared" si="1131"/>
        <v>0</v>
      </c>
      <c r="AF2041" s="19">
        <f t="shared" si="1131"/>
        <v>0</v>
      </c>
      <c r="AG2041" s="19">
        <f t="shared" si="1131"/>
        <v>0</v>
      </c>
      <c r="AH2041" s="19">
        <f t="shared" si="1131"/>
        <v>0</v>
      </c>
      <c r="AI2041" s="19">
        <f t="shared" si="1131"/>
        <v>0</v>
      </c>
      <c r="AJ2041" s="19">
        <f t="shared" si="1131"/>
        <v>0</v>
      </c>
      <c r="AK2041" s="19">
        <f t="shared" si="1131"/>
        <v>0</v>
      </c>
      <c r="AL2041" s="19">
        <f t="shared" si="1131"/>
        <v>0</v>
      </c>
      <c r="AM2041" s="19">
        <f t="shared" si="1131"/>
        <v>0</v>
      </c>
      <c r="AN2041" s="19">
        <f t="shared" si="1131"/>
        <v>0</v>
      </c>
      <c r="AO2041" s="19">
        <f t="shared" si="1131"/>
        <v>0</v>
      </c>
      <c r="AP2041" s="19">
        <f t="shared" si="1131"/>
        <v>0</v>
      </c>
      <c r="AQ2041" s="19">
        <f t="shared" si="1131"/>
        <v>0</v>
      </c>
      <c r="AR2041" s="19">
        <f t="shared" ref="AR2041:BO2041" si="1132">+AR1261</f>
        <v>0</v>
      </c>
      <c r="AS2041" s="19">
        <f t="shared" si="1132"/>
        <v>0</v>
      </c>
      <c r="AT2041" s="19">
        <f t="shared" si="1132"/>
        <v>0</v>
      </c>
      <c r="AU2041" s="19">
        <f t="shared" si="1132"/>
        <v>0</v>
      </c>
      <c r="AV2041" s="19">
        <f t="shared" si="1132"/>
        <v>0</v>
      </c>
      <c r="AW2041" s="19">
        <f t="shared" si="1132"/>
        <v>0</v>
      </c>
      <c r="AX2041" s="19">
        <f t="shared" si="1132"/>
        <v>0</v>
      </c>
      <c r="AY2041" s="19">
        <f t="shared" si="1132"/>
        <v>0</v>
      </c>
      <c r="AZ2041" s="19">
        <f t="shared" si="1132"/>
        <v>0</v>
      </c>
      <c r="BA2041" s="19">
        <f t="shared" si="1132"/>
        <v>0</v>
      </c>
      <c r="BB2041" s="19">
        <f t="shared" si="1132"/>
        <v>0</v>
      </c>
      <c r="BC2041" s="19">
        <f t="shared" si="1132"/>
        <v>0</v>
      </c>
      <c r="BD2041" s="19">
        <f t="shared" si="1132"/>
        <v>0</v>
      </c>
      <c r="BE2041" s="19">
        <f t="shared" si="1132"/>
        <v>0</v>
      </c>
      <c r="BF2041" s="19">
        <f t="shared" si="1132"/>
        <v>0</v>
      </c>
      <c r="BG2041" s="19">
        <f t="shared" si="1132"/>
        <v>0</v>
      </c>
      <c r="BH2041" s="19">
        <f t="shared" si="1132"/>
        <v>22300.177989853088</v>
      </c>
      <c r="BI2041" s="19">
        <f t="shared" si="1132"/>
        <v>277554.43145327352</v>
      </c>
      <c r="BJ2041" s="19">
        <f t="shared" si="1132"/>
        <v>391460.20314429619</v>
      </c>
      <c r="BK2041" s="19">
        <f t="shared" si="1132"/>
        <v>336720.94953833666</v>
      </c>
      <c r="BL2041" s="19">
        <f t="shared" si="1132"/>
        <v>0</v>
      </c>
      <c r="BM2041" s="19">
        <f t="shared" si="1132"/>
        <v>0</v>
      </c>
      <c r="BN2041" s="19">
        <f t="shared" si="1132"/>
        <v>0</v>
      </c>
      <c r="BO2041" s="19">
        <f t="shared" si="1132"/>
        <v>0</v>
      </c>
    </row>
    <row r="2042" spans="1:67">
      <c r="A2042" t="s">
        <v>335</v>
      </c>
      <c r="B2042" s="6" t="s">
        <v>4</v>
      </c>
      <c r="C2042" t="str">
        <f t="shared" ref="C2042:C2044" si="1133">CONCATENATE(A2042," - ",B2042)</f>
        <v>CCCT - Escalation</v>
      </c>
      <c r="J2042" s="25"/>
      <c r="L2042" s="19"/>
      <c r="M2042" s="19"/>
      <c r="N2042" s="19"/>
      <c r="O2042" s="19"/>
      <c r="P2042" s="19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19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</row>
    <row r="2043" spans="1:67">
      <c r="A2043" t="s">
        <v>335</v>
      </c>
      <c r="B2043" s="6" t="s">
        <v>3</v>
      </c>
      <c r="C2043" t="str">
        <f t="shared" si="1133"/>
        <v>CCCT - AFUDC</v>
      </c>
      <c r="J2043" s="66">
        <f>SUM(L2043:BO2043)</f>
        <v>94003.35177084757</v>
      </c>
      <c r="L2043" s="19">
        <f t="shared" ref="L2043:AQ2043" si="1134">+L1262</f>
        <v>0</v>
      </c>
      <c r="M2043" s="19">
        <f t="shared" si="1134"/>
        <v>0</v>
      </c>
      <c r="N2043" s="19">
        <f t="shared" si="1134"/>
        <v>0</v>
      </c>
      <c r="O2043" s="19">
        <f t="shared" si="1134"/>
        <v>0</v>
      </c>
      <c r="P2043" s="19">
        <f t="shared" si="1134"/>
        <v>0</v>
      </c>
      <c r="Q2043" s="19">
        <f t="shared" si="1134"/>
        <v>0</v>
      </c>
      <c r="R2043" s="19">
        <f t="shared" si="1134"/>
        <v>0</v>
      </c>
      <c r="S2043" s="19">
        <f t="shared" si="1134"/>
        <v>0</v>
      </c>
      <c r="T2043" s="19">
        <f t="shared" si="1134"/>
        <v>0</v>
      </c>
      <c r="U2043" s="19">
        <f t="shared" si="1134"/>
        <v>0</v>
      </c>
      <c r="V2043" s="19">
        <f t="shared" si="1134"/>
        <v>0</v>
      </c>
      <c r="W2043" s="19">
        <f t="shared" si="1134"/>
        <v>0</v>
      </c>
      <c r="X2043" s="19">
        <f t="shared" si="1134"/>
        <v>0</v>
      </c>
      <c r="Y2043" s="19">
        <f t="shared" si="1134"/>
        <v>0</v>
      </c>
      <c r="Z2043" s="19">
        <f t="shared" si="1134"/>
        <v>0</v>
      </c>
      <c r="AA2043" s="19">
        <f t="shared" si="1134"/>
        <v>0</v>
      </c>
      <c r="AB2043" s="19">
        <f t="shared" si="1134"/>
        <v>0</v>
      </c>
      <c r="AC2043" s="19">
        <f t="shared" si="1134"/>
        <v>0</v>
      </c>
      <c r="AD2043" s="19">
        <f t="shared" si="1134"/>
        <v>0</v>
      </c>
      <c r="AE2043" s="19">
        <f t="shared" si="1134"/>
        <v>0</v>
      </c>
      <c r="AF2043" s="19">
        <f t="shared" si="1134"/>
        <v>0</v>
      </c>
      <c r="AG2043" s="19">
        <f t="shared" si="1134"/>
        <v>0</v>
      </c>
      <c r="AH2043" s="19">
        <f t="shared" si="1134"/>
        <v>0</v>
      </c>
      <c r="AI2043" s="19">
        <f t="shared" si="1134"/>
        <v>0</v>
      </c>
      <c r="AJ2043" s="19">
        <f t="shared" si="1134"/>
        <v>0</v>
      </c>
      <c r="AK2043" s="19">
        <f t="shared" si="1134"/>
        <v>0</v>
      </c>
      <c r="AL2043" s="19">
        <f t="shared" si="1134"/>
        <v>0</v>
      </c>
      <c r="AM2043" s="19">
        <f t="shared" si="1134"/>
        <v>0</v>
      </c>
      <c r="AN2043" s="19">
        <f t="shared" si="1134"/>
        <v>0</v>
      </c>
      <c r="AO2043" s="19">
        <f t="shared" si="1134"/>
        <v>0</v>
      </c>
      <c r="AP2043" s="19">
        <f t="shared" si="1134"/>
        <v>0</v>
      </c>
      <c r="AQ2043" s="19">
        <f t="shared" si="1134"/>
        <v>0</v>
      </c>
      <c r="AR2043" s="19">
        <f t="shared" ref="AR2043:BO2043" si="1135">+AR1262</f>
        <v>0</v>
      </c>
      <c r="AS2043" s="19">
        <f t="shared" si="1135"/>
        <v>0</v>
      </c>
      <c r="AT2043" s="19">
        <f t="shared" si="1135"/>
        <v>0</v>
      </c>
      <c r="AU2043" s="19">
        <f t="shared" si="1135"/>
        <v>0</v>
      </c>
      <c r="AV2043" s="19">
        <f t="shared" si="1135"/>
        <v>0</v>
      </c>
      <c r="AW2043" s="19">
        <f t="shared" si="1135"/>
        <v>0</v>
      </c>
      <c r="AX2043" s="19">
        <f t="shared" si="1135"/>
        <v>0</v>
      </c>
      <c r="AY2043" s="19">
        <f t="shared" si="1135"/>
        <v>0</v>
      </c>
      <c r="AZ2043" s="19">
        <f t="shared" si="1135"/>
        <v>0</v>
      </c>
      <c r="BA2043" s="19">
        <f t="shared" si="1135"/>
        <v>0</v>
      </c>
      <c r="BB2043" s="19">
        <f t="shared" si="1135"/>
        <v>0</v>
      </c>
      <c r="BC2043" s="19">
        <f t="shared" si="1135"/>
        <v>0</v>
      </c>
      <c r="BD2043" s="19">
        <f t="shared" si="1135"/>
        <v>0</v>
      </c>
      <c r="BE2043" s="19">
        <f t="shared" si="1135"/>
        <v>0</v>
      </c>
      <c r="BF2043" s="19">
        <f t="shared" si="1135"/>
        <v>0</v>
      </c>
      <c r="BG2043" s="19">
        <f t="shared" si="1135"/>
        <v>0</v>
      </c>
      <c r="BH2043" s="19">
        <f t="shared" si="1135"/>
        <v>580.7338018190909</v>
      </c>
      <c r="BI2043" s="19">
        <f t="shared" si="1135"/>
        <v>10103.632969894308</v>
      </c>
      <c r="BJ2043" s="19">
        <f t="shared" si="1135"/>
        <v>31641.817361686757</v>
      </c>
      <c r="BK2043" s="19">
        <f t="shared" si="1135"/>
        <v>51677.167637447412</v>
      </c>
      <c r="BL2043" s="19">
        <f t="shared" si="1135"/>
        <v>0</v>
      </c>
      <c r="BM2043" s="19">
        <f t="shared" si="1135"/>
        <v>0</v>
      </c>
      <c r="BN2043" s="19">
        <f t="shared" si="1135"/>
        <v>0</v>
      </c>
      <c r="BO2043" s="19">
        <f t="shared" si="1135"/>
        <v>0</v>
      </c>
    </row>
    <row r="2044" spans="1:67">
      <c r="A2044" t="s">
        <v>335</v>
      </c>
      <c r="B2044" s="6" t="s">
        <v>17</v>
      </c>
      <c r="C2044" t="str">
        <f t="shared" si="1133"/>
        <v>CCCT - Total</v>
      </c>
      <c r="I2044" s="19">
        <f>VLOOKUP($A2040,$A$22:$BO$1354,9,FALSE)</f>
        <v>1122039.113896607</v>
      </c>
      <c r="J2044" s="66">
        <f>SUM(J2041:J2043)</f>
        <v>1122039.113896607</v>
      </c>
    </row>
    <row r="2045" spans="1:67">
      <c r="A2045">
        <v>43</v>
      </c>
      <c r="B2045" s="158" t="str">
        <f>VLOOKUP($A2045,$A$22:$BO$1354,2,FALSE)</f>
        <v>Wind 25MWx2</v>
      </c>
    </row>
    <row r="2046" spans="1:67">
      <c r="A2046" t="s">
        <v>475</v>
      </c>
      <c r="B2046" s="6" t="s">
        <v>9</v>
      </c>
      <c r="C2046" t="str">
        <f>CONCATENATE(A2046," - ",B2046)</f>
        <v>W - Base</v>
      </c>
      <c r="J2046" s="66">
        <f>SUM(L2046:BO2046)</f>
        <v>480142.00944867672</v>
      </c>
      <c r="L2046" s="19">
        <f t="shared" ref="L2046:AQ2046" si="1136">+L1291</f>
        <v>0</v>
      </c>
      <c r="M2046" s="19">
        <f t="shared" si="1136"/>
        <v>0</v>
      </c>
      <c r="N2046" s="19">
        <f t="shared" si="1136"/>
        <v>0</v>
      </c>
      <c r="O2046" s="19">
        <f t="shared" si="1136"/>
        <v>0</v>
      </c>
      <c r="P2046" s="19">
        <f t="shared" si="1136"/>
        <v>0</v>
      </c>
      <c r="Q2046" s="19">
        <f t="shared" si="1136"/>
        <v>0</v>
      </c>
      <c r="R2046" s="19">
        <f t="shared" si="1136"/>
        <v>0</v>
      </c>
      <c r="S2046" s="19">
        <f t="shared" si="1136"/>
        <v>0</v>
      </c>
      <c r="T2046" s="19">
        <f t="shared" si="1136"/>
        <v>0</v>
      </c>
      <c r="U2046" s="19">
        <f t="shared" si="1136"/>
        <v>0</v>
      </c>
      <c r="V2046" s="19">
        <f t="shared" si="1136"/>
        <v>0</v>
      </c>
      <c r="W2046" s="19">
        <f t="shared" si="1136"/>
        <v>0</v>
      </c>
      <c r="X2046" s="19">
        <f t="shared" si="1136"/>
        <v>0</v>
      </c>
      <c r="Y2046" s="19">
        <f t="shared" si="1136"/>
        <v>0</v>
      </c>
      <c r="Z2046" s="19">
        <f t="shared" si="1136"/>
        <v>0</v>
      </c>
      <c r="AA2046" s="19">
        <f t="shared" si="1136"/>
        <v>0</v>
      </c>
      <c r="AB2046" s="19">
        <f t="shared" si="1136"/>
        <v>0</v>
      </c>
      <c r="AC2046" s="19">
        <f t="shared" si="1136"/>
        <v>0</v>
      </c>
      <c r="AD2046" s="19">
        <f t="shared" si="1136"/>
        <v>0</v>
      </c>
      <c r="AE2046" s="19">
        <f t="shared" si="1136"/>
        <v>0</v>
      </c>
      <c r="AF2046" s="19">
        <f t="shared" si="1136"/>
        <v>0</v>
      </c>
      <c r="AG2046" s="19">
        <f t="shared" si="1136"/>
        <v>0</v>
      </c>
      <c r="AH2046" s="19">
        <f t="shared" si="1136"/>
        <v>0</v>
      </c>
      <c r="AI2046" s="19">
        <f t="shared" si="1136"/>
        <v>0</v>
      </c>
      <c r="AJ2046" s="19">
        <f t="shared" si="1136"/>
        <v>0</v>
      </c>
      <c r="AK2046" s="19">
        <f t="shared" si="1136"/>
        <v>0</v>
      </c>
      <c r="AL2046" s="19">
        <f t="shared" si="1136"/>
        <v>0</v>
      </c>
      <c r="AM2046" s="19">
        <f t="shared" si="1136"/>
        <v>0</v>
      </c>
      <c r="AN2046" s="19">
        <f t="shared" si="1136"/>
        <v>0</v>
      </c>
      <c r="AO2046" s="19">
        <f t="shared" si="1136"/>
        <v>0</v>
      </c>
      <c r="AP2046" s="19">
        <f t="shared" si="1136"/>
        <v>0</v>
      </c>
      <c r="AQ2046" s="19">
        <f t="shared" si="1136"/>
        <v>0</v>
      </c>
      <c r="AR2046" s="19">
        <f t="shared" ref="AR2046:BO2046" si="1137">+AR1291</f>
        <v>0</v>
      </c>
      <c r="AS2046" s="19">
        <f t="shared" si="1137"/>
        <v>0</v>
      </c>
      <c r="AT2046" s="19">
        <f t="shared" si="1137"/>
        <v>0</v>
      </c>
      <c r="AU2046" s="19">
        <f t="shared" si="1137"/>
        <v>0</v>
      </c>
      <c r="AV2046" s="19">
        <f t="shared" si="1137"/>
        <v>0</v>
      </c>
      <c r="AW2046" s="19">
        <f t="shared" si="1137"/>
        <v>0</v>
      </c>
      <c r="AX2046" s="19">
        <f t="shared" si="1137"/>
        <v>0</v>
      </c>
      <c r="AY2046" s="19">
        <f t="shared" si="1137"/>
        <v>0</v>
      </c>
      <c r="AZ2046" s="19">
        <f t="shared" si="1137"/>
        <v>0</v>
      </c>
      <c r="BA2046" s="19">
        <f t="shared" si="1137"/>
        <v>0</v>
      </c>
      <c r="BB2046" s="19">
        <f t="shared" si="1137"/>
        <v>0</v>
      </c>
      <c r="BC2046" s="19">
        <f t="shared" si="1137"/>
        <v>0</v>
      </c>
      <c r="BD2046" s="19">
        <f t="shared" si="1137"/>
        <v>0</v>
      </c>
      <c r="BE2046" s="19">
        <f t="shared" si="1137"/>
        <v>0</v>
      </c>
      <c r="BF2046" s="19">
        <f t="shared" si="1137"/>
        <v>0</v>
      </c>
      <c r="BG2046" s="19">
        <f t="shared" si="1137"/>
        <v>0</v>
      </c>
      <c r="BH2046" s="19">
        <f t="shared" si="1137"/>
        <v>0</v>
      </c>
      <c r="BI2046" s="19">
        <f t="shared" si="1137"/>
        <v>0</v>
      </c>
      <c r="BJ2046" s="19">
        <f t="shared" si="1137"/>
        <v>0</v>
      </c>
      <c r="BK2046" s="19">
        <f t="shared" si="1137"/>
        <v>0</v>
      </c>
      <c r="BL2046" s="19">
        <f t="shared" si="1137"/>
        <v>157304.58265262682</v>
      </c>
      <c r="BM2046" s="19">
        <f t="shared" si="1137"/>
        <v>322837.42679604993</v>
      </c>
      <c r="BN2046" s="19">
        <f t="shared" si="1137"/>
        <v>0</v>
      </c>
      <c r="BO2046" s="19">
        <f t="shared" si="1137"/>
        <v>0</v>
      </c>
    </row>
    <row r="2047" spans="1:67">
      <c r="A2047" t="s">
        <v>475</v>
      </c>
      <c r="B2047" s="6" t="s">
        <v>4</v>
      </c>
      <c r="C2047" t="str">
        <f t="shared" ref="C2047:C2049" si="1138">CONCATENATE(A2047," - ",B2047)</f>
        <v>W - Escalation</v>
      </c>
      <c r="J2047" s="25"/>
      <c r="L2047" s="19"/>
      <c r="M2047" s="19"/>
      <c r="N2047" s="19"/>
      <c r="O2047" s="19"/>
      <c r="P2047" s="19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</row>
    <row r="2048" spans="1:67">
      <c r="A2048" t="s">
        <v>475</v>
      </c>
      <c r="B2048" s="6" t="s">
        <v>3</v>
      </c>
      <c r="C2048" t="str">
        <f t="shared" si="1138"/>
        <v>W - AFUDC</v>
      </c>
      <c r="J2048" s="66">
        <f>SUM(L2048:BO2048)</f>
        <v>20086.349345013947</v>
      </c>
      <c r="L2048" s="19">
        <f t="shared" ref="L2048:AQ2048" si="1139">+L1292</f>
        <v>0</v>
      </c>
      <c r="M2048" s="19">
        <f t="shared" si="1139"/>
        <v>0</v>
      </c>
      <c r="N2048" s="19">
        <f t="shared" si="1139"/>
        <v>0</v>
      </c>
      <c r="O2048" s="19">
        <f t="shared" si="1139"/>
        <v>0</v>
      </c>
      <c r="P2048" s="19">
        <f t="shared" si="1139"/>
        <v>0</v>
      </c>
      <c r="Q2048" s="19">
        <f t="shared" si="1139"/>
        <v>0</v>
      </c>
      <c r="R2048" s="19">
        <f t="shared" si="1139"/>
        <v>0</v>
      </c>
      <c r="S2048" s="19">
        <f t="shared" si="1139"/>
        <v>0</v>
      </c>
      <c r="T2048" s="19">
        <f t="shared" si="1139"/>
        <v>0</v>
      </c>
      <c r="U2048" s="19">
        <f t="shared" si="1139"/>
        <v>0</v>
      </c>
      <c r="V2048" s="19">
        <f t="shared" si="1139"/>
        <v>0</v>
      </c>
      <c r="W2048" s="19">
        <f t="shared" si="1139"/>
        <v>0</v>
      </c>
      <c r="X2048" s="19">
        <f t="shared" si="1139"/>
        <v>0</v>
      </c>
      <c r="Y2048" s="19">
        <f t="shared" si="1139"/>
        <v>0</v>
      </c>
      <c r="Z2048" s="19">
        <f t="shared" si="1139"/>
        <v>0</v>
      </c>
      <c r="AA2048" s="19">
        <f t="shared" si="1139"/>
        <v>0</v>
      </c>
      <c r="AB2048" s="19">
        <f t="shared" si="1139"/>
        <v>0</v>
      </c>
      <c r="AC2048" s="19">
        <f t="shared" si="1139"/>
        <v>0</v>
      </c>
      <c r="AD2048" s="19">
        <f t="shared" si="1139"/>
        <v>0</v>
      </c>
      <c r="AE2048" s="19">
        <f t="shared" si="1139"/>
        <v>0</v>
      </c>
      <c r="AF2048" s="19">
        <f t="shared" si="1139"/>
        <v>0</v>
      </c>
      <c r="AG2048" s="19">
        <f t="shared" si="1139"/>
        <v>0</v>
      </c>
      <c r="AH2048" s="19">
        <f t="shared" si="1139"/>
        <v>0</v>
      </c>
      <c r="AI2048" s="19">
        <f t="shared" si="1139"/>
        <v>0</v>
      </c>
      <c r="AJ2048" s="19">
        <f t="shared" si="1139"/>
        <v>0</v>
      </c>
      <c r="AK2048" s="19">
        <f t="shared" si="1139"/>
        <v>0</v>
      </c>
      <c r="AL2048" s="19">
        <f t="shared" si="1139"/>
        <v>0</v>
      </c>
      <c r="AM2048" s="19">
        <f t="shared" si="1139"/>
        <v>0</v>
      </c>
      <c r="AN2048" s="19">
        <f t="shared" si="1139"/>
        <v>0</v>
      </c>
      <c r="AO2048" s="19">
        <f t="shared" si="1139"/>
        <v>0</v>
      </c>
      <c r="AP2048" s="19">
        <f t="shared" si="1139"/>
        <v>0</v>
      </c>
      <c r="AQ2048" s="19">
        <f t="shared" si="1139"/>
        <v>0</v>
      </c>
      <c r="AR2048" s="19">
        <f t="shared" ref="AR2048:BO2048" si="1140">+AR1292</f>
        <v>0</v>
      </c>
      <c r="AS2048" s="19">
        <f t="shared" si="1140"/>
        <v>0</v>
      </c>
      <c r="AT2048" s="19">
        <f t="shared" si="1140"/>
        <v>0</v>
      </c>
      <c r="AU2048" s="19">
        <f t="shared" si="1140"/>
        <v>0</v>
      </c>
      <c r="AV2048" s="19">
        <f t="shared" si="1140"/>
        <v>0</v>
      </c>
      <c r="AW2048" s="19">
        <f t="shared" si="1140"/>
        <v>0</v>
      </c>
      <c r="AX2048" s="19">
        <f t="shared" si="1140"/>
        <v>0</v>
      </c>
      <c r="AY2048" s="19">
        <f t="shared" si="1140"/>
        <v>0</v>
      </c>
      <c r="AZ2048" s="19">
        <f t="shared" si="1140"/>
        <v>0</v>
      </c>
      <c r="BA2048" s="19">
        <f t="shared" si="1140"/>
        <v>0</v>
      </c>
      <c r="BB2048" s="19">
        <f t="shared" si="1140"/>
        <v>0</v>
      </c>
      <c r="BC2048" s="19">
        <f t="shared" si="1140"/>
        <v>0</v>
      </c>
      <c r="BD2048" s="19">
        <f t="shared" si="1140"/>
        <v>0</v>
      </c>
      <c r="BE2048" s="19">
        <f t="shared" si="1140"/>
        <v>0</v>
      </c>
      <c r="BF2048" s="19">
        <f t="shared" si="1140"/>
        <v>0</v>
      </c>
      <c r="BG2048" s="19">
        <f t="shared" si="1140"/>
        <v>0</v>
      </c>
      <c r="BH2048" s="19">
        <f t="shared" si="1140"/>
        <v>0</v>
      </c>
      <c r="BI2048" s="19">
        <f t="shared" si="1140"/>
        <v>0</v>
      </c>
      <c r="BJ2048" s="19">
        <f t="shared" si="1140"/>
        <v>0</v>
      </c>
      <c r="BK2048" s="19">
        <f t="shared" si="1140"/>
        <v>0</v>
      </c>
      <c r="BL2048" s="19">
        <f t="shared" si="1140"/>
        <v>4915.7682078945882</v>
      </c>
      <c r="BM2048" s="19">
        <f t="shared" si="1140"/>
        <v>15170.581137119359</v>
      </c>
      <c r="BN2048" s="19">
        <f t="shared" si="1140"/>
        <v>0</v>
      </c>
      <c r="BO2048" s="19">
        <f t="shared" si="1140"/>
        <v>0</v>
      </c>
    </row>
    <row r="2049" spans="1:67">
      <c r="A2049" t="s">
        <v>475</v>
      </c>
      <c r="B2049" s="6" t="s">
        <v>17</v>
      </c>
      <c r="C2049" t="str">
        <f t="shared" si="1138"/>
        <v>W - Total</v>
      </c>
      <c r="I2049" s="19">
        <f>VLOOKUP($A2045,$A$22:$BO$1354,9,FALSE)</f>
        <v>500228.35879369074</v>
      </c>
      <c r="J2049" s="66">
        <f>SUM(J2046:J2048)</f>
        <v>500228.35879369068</v>
      </c>
    </row>
    <row r="2050" spans="1:67">
      <c r="A2050">
        <v>44</v>
      </c>
      <c r="B2050" s="158" t="str">
        <f>VLOOKUP($A2050,$A$22:$BO$1354,2,FALSE)</f>
        <v>50MW CT</v>
      </c>
    </row>
    <row r="2051" spans="1:67">
      <c r="A2051" t="s">
        <v>399</v>
      </c>
      <c r="B2051" s="6" t="s">
        <v>9</v>
      </c>
      <c r="C2051" t="str">
        <f>CONCATENATE(A2051," - ",B2051)</f>
        <v>CT - Base</v>
      </c>
      <c r="J2051" s="66">
        <f>SUM(L2051:BO2051)</f>
        <v>275339.38074574369</v>
      </c>
      <c r="L2051" s="19">
        <f t="shared" ref="L2051:AQ2051" si="1141">+L1321</f>
        <v>0</v>
      </c>
      <c r="M2051" s="19">
        <f t="shared" si="1141"/>
        <v>0</v>
      </c>
      <c r="N2051" s="19">
        <f t="shared" si="1141"/>
        <v>0</v>
      </c>
      <c r="O2051" s="19">
        <f t="shared" si="1141"/>
        <v>0</v>
      </c>
      <c r="P2051" s="19">
        <f t="shared" si="1141"/>
        <v>0</v>
      </c>
      <c r="Q2051" s="19">
        <f t="shared" si="1141"/>
        <v>0</v>
      </c>
      <c r="R2051" s="19">
        <f t="shared" si="1141"/>
        <v>0</v>
      </c>
      <c r="S2051" s="19">
        <f t="shared" si="1141"/>
        <v>0</v>
      </c>
      <c r="T2051" s="19">
        <f t="shared" si="1141"/>
        <v>0</v>
      </c>
      <c r="U2051" s="19">
        <f t="shared" si="1141"/>
        <v>0</v>
      </c>
      <c r="V2051" s="19">
        <f t="shared" si="1141"/>
        <v>0</v>
      </c>
      <c r="W2051" s="19">
        <f t="shared" si="1141"/>
        <v>0</v>
      </c>
      <c r="X2051" s="19">
        <f t="shared" si="1141"/>
        <v>0</v>
      </c>
      <c r="Y2051" s="19">
        <f t="shared" si="1141"/>
        <v>0</v>
      </c>
      <c r="Z2051" s="19">
        <f t="shared" si="1141"/>
        <v>0</v>
      </c>
      <c r="AA2051" s="19">
        <f t="shared" si="1141"/>
        <v>0</v>
      </c>
      <c r="AB2051" s="19">
        <f t="shared" si="1141"/>
        <v>0</v>
      </c>
      <c r="AC2051" s="19">
        <f t="shared" si="1141"/>
        <v>0</v>
      </c>
      <c r="AD2051" s="19">
        <f t="shared" si="1141"/>
        <v>0</v>
      </c>
      <c r="AE2051" s="19">
        <f t="shared" si="1141"/>
        <v>0</v>
      </c>
      <c r="AF2051" s="19">
        <f t="shared" si="1141"/>
        <v>0</v>
      </c>
      <c r="AG2051" s="19">
        <f t="shared" si="1141"/>
        <v>0</v>
      </c>
      <c r="AH2051" s="19">
        <f t="shared" si="1141"/>
        <v>0</v>
      </c>
      <c r="AI2051" s="19">
        <f t="shared" si="1141"/>
        <v>0</v>
      </c>
      <c r="AJ2051" s="19">
        <f t="shared" si="1141"/>
        <v>0</v>
      </c>
      <c r="AK2051" s="19">
        <f t="shared" si="1141"/>
        <v>0</v>
      </c>
      <c r="AL2051" s="19">
        <f t="shared" si="1141"/>
        <v>0</v>
      </c>
      <c r="AM2051" s="19">
        <f t="shared" si="1141"/>
        <v>0</v>
      </c>
      <c r="AN2051" s="19">
        <f t="shared" si="1141"/>
        <v>0</v>
      </c>
      <c r="AO2051" s="19">
        <f t="shared" si="1141"/>
        <v>0</v>
      </c>
      <c r="AP2051" s="19">
        <f t="shared" si="1141"/>
        <v>0</v>
      </c>
      <c r="AQ2051" s="19">
        <f t="shared" si="1141"/>
        <v>0</v>
      </c>
      <c r="AR2051" s="19">
        <f t="shared" ref="AR2051:BO2051" si="1142">+AR1321</f>
        <v>0</v>
      </c>
      <c r="AS2051" s="19">
        <f t="shared" si="1142"/>
        <v>0</v>
      </c>
      <c r="AT2051" s="19">
        <f t="shared" si="1142"/>
        <v>0</v>
      </c>
      <c r="AU2051" s="19">
        <f t="shared" si="1142"/>
        <v>0</v>
      </c>
      <c r="AV2051" s="19">
        <f t="shared" si="1142"/>
        <v>0</v>
      </c>
      <c r="AW2051" s="19">
        <f t="shared" si="1142"/>
        <v>0</v>
      </c>
      <c r="AX2051" s="19">
        <f t="shared" si="1142"/>
        <v>0</v>
      </c>
      <c r="AY2051" s="19">
        <f t="shared" si="1142"/>
        <v>0</v>
      </c>
      <c r="AZ2051" s="19">
        <f t="shared" si="1142"/>
        <v>0</v>
      </c>
      <c r="BA2051" s="19">
        <f t="shared" si="1142"/>
        <v>0</v>
      </c>
      <c r="BB2051" s="19">
        <f t="shared" si="1142"/>
        <v>0</v>
      </c>
      <c r="BC2051" s="19">
        <f t="shared" si="1142"/>
        <v>0</v>
      </c>
      <c r="BD2051" s="19">
        <f t="shared" si="1142"/>
        <v>0</v>
      </c>
      <c r="BE2051" s="19">
        <f t="shared" si="1142"/>
        <v>0</v>
      </c>
      <c r="BF2051" s="19">
        <f t="shared" si="1142"/>
        <v>0</v>
      </c>
      <c r="BG2051" s="19">
        <f t="shared" si="1142"/>
        <v>0</v>
      </c>
      <c r="BH2051" s="19">
        <f t="shared" si="1142"/>
        <v>0</v>
      </c>
      <c r="BI2051" s="19">
        <f t="shared" si="1142"/>
        <v>0</v>
      </c>
      <c r="BJ2051" s="19">
        <f t="shared" si="1142"/>
        <v>0</v>
      </c>
      <c r="BK2051" s="19">
        <f t="shared" si="1142"/>
        <v>2768.9119887196275</v>
      </c>
      <c r="BL2051" s="19">
        <f t="shared" si="1142"/>
        <v>72313.090091534381</v>
      </c>
      <c r="BM2051" s="19">
        <f t="shared" si="1142"/>
        <v>200257.37866548967</v>
      </c>
      <c r="BN2051" s="19">
        <f t="shared" si="1142"/>
        <v>0</v>
      </c>
      <c r="BO2051" s="19">
        <f t="shared" si="1142"/>
        <v>0</v>
      </c>
    </row>
    <row r="2052" spans="1:67">
      <c r="A2052" t="s">
        <v>399</v>
      </c>
      <c r="B2052" s="6" t="s">
        <v>4</v>
      </c>
      <c r="C2052" t="str">
        <f t="shared" ref="C2052:C2054" si="1143">CONCATENATE(A2052," - ",B2052)</f>
        <v>CT - Escalation</v>
      </c>
      <c r="J2052" s="25"/>
      <c r="L2052" s="19"/>
      <c r="M2052" s="19"/>
      <c r="N2052" s="19"/>
      <c r="O2052" s="19"/>
      <c r="P2052" s="19"/>
      <c r="Q2052" s="19"/>
      <c r="R2052" s="19"/>
      <c r="S2052" s="19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</row>
    <row r="2053" spans="1:67">
      <c r="A2053" t="s">
        <v>399</v>
      </c>
      <c r="B2053" s="6" t="s">
        <v>3</v>
      </c>
      <c r="C2053" t="str">
        <f t="shared" si="1143"/>
        <v>CT - AFUDC</v>
      </c>
      <c r="J2053" s="66">
        <f>SUM(L2053:BO2053)</f>
        <v>12683.237908822015</v>
      </c>
      <c r="L2053" s="19">
        <f t="shared" ref="L2053:AQ2053" si="1144">+L1322</f>
        <v>0</v>
      </c>
      <c r="M2053" s="19">
        <f t="shared" si="1144"/>
        <v>0</v>
      </c>
      <c r="N2053" s="19">
        <f t="shared" si="1144"/>
        <v>0</v>
      </c>
      <c r="O2053" s="19">
        <f t="shared" si="1144"/>
        <v>0</v>
      </c>
      <c r="P2053" s="19">
        <f t="shared" si="1144"/>
        <v>0</v>
      </c>
      <c r="Q2053" s="19">
        <f t="shared" si="1144"/>
        <v>0</v>
      </c>
      <c r="R2053" s="19">
        <f t="shared" si="1144"/>
        <v>0</v>
      </c>
      <c r="S2053" s="19">
        <f t="shared" si="1144"/>
        <v>0</v>
      </c>
      <c r="T2053" s="19">
        <f t="shared" si="1144"/>
        <v>0</v>
      </c>
      <c r="U2053" s="19">
        <f t="shared" si="1144"/>
        <v>0</v>
      </c>
      <c r="V2053" s="19">
        <f t="shared" si="1144"/>
        <v>0</v>
      </c>
      <c r="W2053" s="19">
        <f t="shared" si="1144"/>
        <v>0</v>
      </c>
      <c r="X2053" s="19">
        <f t="shared" si="1144"/>
        <v>0</v>
      </c>
      <c r="Y2053" s="19">
        <f t="shared" si="1144"/>
        <v>0</v>
      </c>
      <c r="Z2053" s="19">
        <f t="shared" si="1144"/>
        <v>0</v>
      </c>
      <c r="AA2053" s="19">
        <f t="shared" si="1144"/>
        <v>0</v>
      </c>
      <c r="AB2053" s="19">
        <f t="shared" si="1144"/>
        <v>0</v>
      </c>
      <c r="AC2053" s="19">
        <f t="shared" si="1144"/>
        <v>0</v>
      </c>
      <c r="AD2053" s="19">
        <f t="shared" si="1144"/>
        <v>0</v>
      </c>
      <c r="AE2053" s="19">
        <f t="shared" si="1144"/>
        <v>0</v>
      </c>
      <c r="AF2053" s="19">
        <f t="shared" si="1144"/>
        <v>0</v>
      </c>
      <c r="AG2053" s="19">
        <f t="shared" si="1144"/>
        <v>0</v>
      </c>
      <c r="AH2053" s="19">
        <f t="shared" si="1144"/>
        <v>0</v>
      </c>
      <c r="AI2053" s="19">
        <f t="shared" si="1144"/>
        <v>0</v>
      </c>
      <c r="AJ2053" s="19">
        <f t="shared" si="1144"/>
        <v>0</v>
      </c>
      <c r="AK2053" s="19">
        <f t="shared" si="1144"/>
        <v>0</v>
      </c>
      <c r="AL2053" s="19">
        <f t="shared" si="1144"/>
        <v>0</v>
      </c>
      <c r="AM2053" s="19">
        <f t="shared" si="1144"/>
        <v>0</v>
      </c>
      <c r="AN2053" s="19">
        <f t="shared" si="1144"/>
        <v>0</v>
      </c>
      <c r="AO2053" s="19">
        <f t="shared" si="1144"/>
        <v>0</v>
      </c>
      <c r="AP2053" s="19">
        <f t="shared" si="1144"/>
        <v>0</v>
      </c>
      <c r="AQ2053" s="19">
        <f t="shared" si="1144"/>
        <v>0</v>
      </c>
      <c r="AR2053" s="19">
        <f t="shared" ref="AR2053:BO2053" si="1145">+AR1322</f>
        <v>0</v>
      </c>
      <c r="AS2053" s="19">
        <f t="shared" si="1145"/>
        <v>0</v>
      </c>
      <c r="AT2053" s="19">
        <f t="shared" si="1145"/>
        <v>0</v>
      </c>
      <c r="AU2053" s="19">
        <f t="shared" si="1145"/>
        <v>0</v>
      </c>
      <c r="AV2053" s="19">
        <f t="shared" si="1145"/>
        <v>0</v>
      </c>
      <c r="AW2053" s="19">
        <f t="shared" si="1145"/>
        <v>0</v>
      </c>
      <c r="AX2053" s="19">
        <f t="shared" si="1145"/>
        <v>0</v>
      </c>
      <c r="AY2053" s="19">
        <f t="shared" si="1145"/>
        <v>0</v>
      </c>
      <c r="AZ2053" s="19">
        <f t="shared" si="1145"/>
        <v>0</v>
      </c>
      <c r="BA2053" s="19">
        <f t="shared" si="1145"/>
        <v>0</v>
      </c>
      <c r="BB2053" s="19">
        <f t="shared" si="1145"/>
        <v>0</v>
      </c>
      <c r="BC2053" s="19">
        <f t="shared" si="1145"/>
        <v>0</v>
      </c>
      <c r="BD2053" s="19">
        <f t="shared" si="1145"/>
        <v>0</v>
      </c>
      <c r="BE2053" s="19">
        <f t="shared" si="1145"/>
        <v>0</v>
      </c>
      <c r="BF2053" s="19">
        <f t="shared" si="1145"/>
        <v>0</v>
      </c>
      <c r="BG2053" s="19">
        <f t="shared" si="1145"/>
        <v>0</v>
      </c>
      <c r="BH2053" s="19">
        <f t="shared" si="1145"/>
        <v>0</v>
      </c>
      <c r="BI2053" s="19">
        <f t="shared" si="1145"/>
        <v>0</v>
      </c>
      <c r="BJ2053" s="19">
        <f t="shared" si="1145"/>
        <v>0</v>
      </c>
      <c r="BK2053" s="19">
        <f t="shared" si="1145"/>
        <v>64.896374735616263</v>
      </c>
      <c r="BL2053" s="19">
        <f t="shared" si="1145"/>
        <v>2436.8970880764023</v>
      </c>
      <c r="BM2053" s="19">
        <f t="shared" si="1145"/>
        <v>10181.444446009997</v>
      </c>
      <c r="BN2053" s="19">
        <f t="shared" si="1145"/>
        <v>0</v>
      </c>
      <c r="BO2053" s="19">
        <f t="shared" si="1145"/>
        <v>0</v>
      </c>
    </row>
    <row r="2054" spans="1:67">
      <c r="A2054" t="s">
        <v>399</v>
      </c>
      <c r="B2054" s="6" t="s">
        <v>17</v>
      </c>
      <c r="C2054" t="str">
        <f t="shared" si="1143"/>
        <v>CT - Total</v>
      </c>
      <c r="I2054" s="19">
        <f>VLOOKUP($A2050,$A$22:$BO$1354,9,FALSE)</f>
        <v>288022.61865456571</v>
      </c>
      <c r="J2054" s="66">
        <f>SUM(J2051:J2053)</f>
        <v>288022.61865456571</v>
      </c>
    </row>
    <row r="2055" spans="1:67">
      <c r="A2055">
        <v>45</v>
      </c>
      <c r="B2055" s="158" t="str">
        <f>VLOOKUP($A2055,$A$22:$BO$1354,2,FALSE)</f>
        <v>CCCT 170 G2</v>
      </c>
    </row>
    <row r="2056" spans="1:67">
      <c r="A2056" t="s">
        <v>335</v>
      </c>
      <c r="B2056" s="6" t="s">
        <v>9</v>
      </c>
      <c r="C2056" t="str">
        <f>CONCATENATE(A2056," - ",B2056)</f>
        <v>CCCT - Base</v>
      </c>
      <c r="J2056" s="66">
        <f>SUM(L2056:BO2056)</f>
        <v>996484.37532950006</v>
      </c>
      <c r="L2056" s="19">
        <f t="shared" ref="L2056:AQ2056" si="1146">+L1351</f>
        <v>0</v>
      </c>
      <c r="M2056" s="19">
        <f t="shared" si="1146"/>
        <v>0</v>
      </c>
      <c r="N2056" s="19">
        <f t="shared" si="1146"/>
        <v>0</v>
      </c>
      <c r="O2056" s="19">
        <f t="shared" si="1146"/>
        <v>0</v>
      </c>
      <c r="P2056" s="19">
        <f t="shared" si="1146"/>
        <v>0</v>
      </c>
      <c r="Q2056" s="19">
        <f t="shared" si="1146"/>
        <v>0</v>
      </c>
      <c r="R2056" s="19">
        <f t="shared" si="1146"/>
        <v>0</v>
      </c>
      <c r="S2056" s="19">
        <f t="shared" si="1146"/>
        <v>0</v>
      </c>
      <c r="T2056" s="19">
        <f t="shared" si="1146"/>
        <v>0</v>
      </c>
      <c r="U2056" s="19">
        <f t="shared" si="1146"/>
        <v>0</v>
      </c>
      <c r="V2056" s="19">
        <f t="shared" si="1146"/>
        <v>0</v>
      </c>
      <c r="W2056" s="19">
        <f t="shared" si="1146"/>
        <v>0</v>
      </c>
      <c r="X2056" s="19">
        <f t="shared" si="1146"/>
        <v>0</v>
      </c>
      <c r="Y2056" s="19">
        <f t="shared" si="1146"/>
        <v>0</v>
      </c>
      <c r="Z2056" s="19">
        <f t="shared" si="1146"/>
        <v>0</v>
      </c>
      <c r="AA2056" s="19">
        <f t="shared" si="1146"/>
        <v>0</v>
      </c>
      <c r="AB2056" s="19">
        <f t="shared" si="1146"/>
        <v>0</v>
      </c>
      <c r="AC2056" s="19">
        <f t="shared" si="1146"/>
        <v>0</v>
      </c>
      <c r="AD2056" s="19">
        <f t="shared" si="1146"/>
        <v>0</v>
      </c>
      <c r="AE2056" s="19">
        <f t="shared" si="1146"/>
        <v>0</v>
      </c>
      <c r="AF2056" s="19">
        <f t="shared" si="1146"/>
        <v>0</v>
      </c>
      <c r="AG2056" s="19">
        <f t="shared" si="1146"/>
        <v>0</v>
      </c>
      <c r="AH2056" s="19">
        <f t="shared" si="1146"/>
        <v>0</v>
      </c>
      <c r="AI2056" s="19">
        <f t="shared" si="1146"/>
        <v>0</v>
      </c>
      <c r="AJ2056" s="19">
        <f t="shared" si="1146"/>
        <v>0</v>
      </c>
      <c r="AK2056" s="19">
        <f t="shared" si="1146"/>
        <v>0</v>
      </c>
      <c r="AL2056" s="19">
        <f t="shared" si="1146"/>
        <v>0</v>
      </c>
      <c r="AM2056" s="19">
        <f t="shared" si="1146"/>
        <v>0</v>
      </c>
      <c r="AN2056" s="19">
        <f t="shared" si="1146"/>
        <v>0</v>
      </c>
      <c r="AO2056" s="19">
        <f t="shared" si="1146"/>
        <v>0</v>
      </c>
      <c r="AP2056" s="19">
        <f t="shared" si="1146"/>
        <v>0</v>
      </c>
      <c r="AQ2056" s="19">
        <f t="shared" si="1146"/>
        <v>0</v>
      </c>
      <c r="AR2056" s="19">
        <f t="shared" ref="AR2056:BO2056" si="1147">+AR1351</f>
        <v>0</v>
      </c>
      <c r="AS2056" s="19">
        <f t="shared" si="1147"/>
        <v>0</v>
      </c>
      <c r="AT2056" s="19">
        <f t="shared" si="1147"/>
        <v>0</v>
      </c>
      <c r="AU2056" s="19">
        <f t="shared" si="1147"/>
        <v>0</v>
      </c>
      <c r="AV2056" s="19">
        <f t="shared" si="1147"/>
        <v>0</v>
      </c>
      <c r="AW2056" s="19">
        <f t="shared" si="1147"/>
        <v>0</v>
      </c>
      <c r="AX2056" s="19">
        <f t="shared" si="1147"/>
        <v>0</v>
      </c>
      <c r="AY2056" s="19">
        <f t="shared" si="1147"/>
        <v>0</v>
      </c>
      <c r="AZ2056" s="19">
        <f t="shared" si="1147"/>
        <v>0</v>
      </c>
      <c r="BA2056" s="19">
        <f t="shared" si="1147"/>
        <v>0</v>
      </c>
      <c r="BB2056" s="19">
        <f t="shared" si="1147"/>
        <v>0</v>
      </c>
      <c r="BC2056" s="19">
        <f t="shared" si="1147"/>
        <v>0</v>
      </c>
      <c r="BD2056" s="19">
        <f t="shared" si="1147"/>
        <v>0</v>
      </c>
      <c r="BE2056" s="19">
        <f t="shared" si="1147"/>
        <v>0</v>
      </c>
      <c r="BF2056" s="19">
        <f t="shared" si="1147"/>
        <v>0</v>
      </c>
      <c r="BG2056" s="19">
        <f t="shared" si="1147"/>
        <v>0</v>
      </c>
      <c r="BH2056" s="19">
        <f t="shared" si="1147"/>
        <v>0</v>
      </c>
      <c r="BI2056" s="19">
        <f t="shared" si="1147"/>
        <v>0</v>
      </c>
      <c r="BJ2056" s="19">
        <f t="shared" si="1147"/>
        <v>0</v>
      </c>
      <c r="BK2056" s="19">
        <f t="shared" si="1147"/>
        <v>0</v>
      </c>
      <c r="BL2056" s="19">
        <f t="shared" si="1147"/>
        <v>132912.13451572406</v>
      </c>
      <c r="BM2056" s="19">
        <f t="shared" si="1147"/>
        <v>533244.68317524204</v>
      </c>
      <c r="BN2056" s="19">
        <f t="shared" si="1147"/>
        <v>330327.55763853405</v>
      </c>
      <c r="BO2056" s="19">
        <f t="shared" si="1147"/>
        <v>0</v>
      </c>
    </row>
    <row r="2057" spans="1:67">
      <c r="A2057" t="s">
        <v>335</v>
      </c>
      <c r="B2057" s="6" t="s">
        <v>4</v>
      </c>
      <c r="C2057" t="str">
        <f t="shared" ref="C2057:C2059" si="1148">CONCATENATE(A2057," - ",B2057)</f>
        <v>CCCT - Escalation</v>
      </c>
      <c r="J2057" s="25"/>
      <c r="L2057" s="19"/>
      <c r="M2057" s="19"/>
      <c r="N2057" s="19"/>
      <c r="O2057" s="19"/>
      <c r="P2057" s="19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19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</row>
    <row r="2058" spans="1:67">
      <c r="A2058" t="s">
        <v>335</v>
      </c>
      <c r="B2058" s="6" t="s">
        <v>3</v>
      </c>
      <c r="C2058" t="str">
        <f t="shared" si="1148"/>
        <v>CCCT - AFUDC</v>
      </c>
      <c r="J2058" s="66">
        <f>SUM(L2058:BO2058)</f>
        <v>78695.203984850319</v>
      </c>
      <c r="L2058" s="19">
        <f t="shared" ref="L2058:AQ2058" si="1149">+L1352</f>
        <v>0</v>
      </c>
      <c r="M2058" s="19">
        <f t="shared" si="1149"/>
        <v>0</v>
      </c>
      <c r="N2058" s="19">
        <f t="shared" si="1149"/>
        <v>0</v>
      </c>
      <c r="O2058" s="19">
        <f t="shared" si="1149"/>
        <v>0</v>
      </c>
      <c r="P2058" s="19">
        <f t="shared" si="1149"/>
        <v>0</v>
      </c>
      <c r="Q2058" s="19">
        <f t="shared" si="1149"/>
        <v>0</v>
      </c>
      <c r="R2058" s="19">
        <f t="shared" si="1149"/>
        <v>0</v>
      </c>
      <c r="S2058" s="19">
        <f t="shared" si="1149"/>
        <v>0</v>
      </c>
      <c r="T2058" s="19">
        <f t="shared" si="1149"/>
        <v>0</v>
      </c>
      <c r="U2058" s="19">
        <f t="shared" si="1149"/>
        <v>0</v>
      </c>
      <c r="V2058" s="19">
        <f t="shared" si="1149"/>
        <v>0</v>
      </c>
      <c r="W2058" s="19">
        <f t="shared" si="1149"/>
        <v>0</v>
      </c>
      <c r="X2058" s="19">
        <f t="shared" si="1149"/>
        <v>0</v>
      </c>
      <c r="Y2058" s="19">
        <f t="shared" si="1149"/>
        <v>0</v>
      </c>
      <c r="Z2058" s="19">
        <f t="shared" si="1149"/>
        <v>0</v>
      </c>
      <c r="AA2058" s="19">
        <f t="shared" si="1149"/>
        <v>0</v>
      </c>
      <c r="AB2058" s="19">
        <f t="shared" si="1149"/>
        <v>0</v>
      </c>
      <c r="AC2058" s="19">
        <f t="shared" si="1149"/>
        <v>0</v>
      </c>
      <c r="AD2058" s="19">
        <f t="shared" si="1149"/>
        <v>0</v>
      </c>
      <c r="AE2058" s="19">
        <f t="shared" si="1149"/>
        <v>0</v>
      </c>
      <c r="AF2058" s="19">
        <f t="shared" si="1149"/>
        <v>0</v>
      </c>
      <c r="AG2058" s="19">
        <f t="shared" si="1149"/>
        <v>0</v>
      </c>
      <c r="AH2058" s="19">
        <f t="shared" si="1149"/>
        <v>0</v>
      </c>
      <c r="AI2058" s="19">
        <f t="shared" si="1149"/>
        <v>0</v>
      </c>
      <c r="AJ2058" s="19">
        <f t="shared" si="1149"/>
        <v>0</v>
      </c>
      <c r="AK2058" s="19">
        <f t="shared" si="1149"/>
        <v>0</v>
      </c>
      <c r="AL2058" s="19">
        <f t="shared" si="1149"/>
        <v>0</v>
      </c>
      <c r="AM2058" s="19">
        <f t="shared" si="1149"/>
        <v>0</v>
      </c>
      <c r="AN2058" s="19">
        <f t="shared" si="1149"/>
        <v>0</v>
      </c>
      <c r="AO2058" s="19">
        <f t="shared" si="1149"/>
        <v>0</v>
      </c>
      <c r="AP2058" s="19">
        <f t="shared" si="1149"/>
        <v>0</v>
      </c>
      <c r="AQ2058" s="19">
        <f t="shared" si="1149"/>
        <v>0</v>
      </c>
      <c r="AR2058" s="19">
        <f t="shared" ref="AR2058:BO2058" si="1150">+AR1352</f>
        <v>0</v>
      </c>
      <c r="AS2058" s="19">
        <f t="shared" si="1150"/>
        <v>0</v>
      </c>
      <c r="AT2058" s="19">
        <f t="shared" si="1150"/>
        <v>0</v>
      </c>
      <c r="AU2058" s="19">
        <f t="shared" si="1150"/>
        <v>0</v>
      </c>
      <c r="AV2058" s="19">
        <f t="shared" si="1150"/>
        <v>0</v>
      </c>
      <c r="AW2058" s="19">
        <f t="shared" si="1150"/>
        <v>0</v>
      </c>
      <c r="AX2058" s="19">
        <f t="shared" si="1150"/>
        <v>0</v>
      </c>
      <c r="AY2058" s="19">
        <f t="shared" si="1150"/>
        <v>0</v>
      </c>
      <c r="AZ2058" s="19">
        <f t="shared" si="1150"/>
        <v>0</v>
      </c>
      <c r="BA2058" s="19">
        <f t="shared" si="1150"/>
        <v>0</v>
      </c>
      <c r="BB2058" s="19">
        <f t="shared" si="1150"/>
        <v>0</v>
      </c>
      <c r="BC2058" s="19">
        <f t="shared" si="1150"/>
        <v>0</v>
      </c>
      <c r="BD2058" s="19">
        <f t="shared" si="1150"/>
        <v>0</v>
      </c>
      <c r="BE2058" s="19">
        <f t="shared" si="1150"/>
        <v>0</v>
      </c>
      <c r="BF2058" s="19">
        <f t="shared" si="1150"/>
        <v>0</v>
      </c>
      <c r="BG2058" s="19">
        <f t="shared" si="1150"/>
        <v>0</v>
      </c>
      <c r="BH2058" s="19">
        <f t="shared" si="1150"/>
        <v>0</v>
      </c>
      <c r="BI2058" s="19">
        <f t="shared" si="1150"/>
        <v>0</v>
      </c>
      <c r="BJ2058" s="19">
        <f t="shared" si="1150"/>
        <v>0</v>
      </c>
      <c r="BK2058" s="19">
        <f t="shared" si="1150"/>
        <v>0</v>
      </c>
      <c r="BL2058" s="19">
        <f t="shared" si="1150"/>
        <v>4153.5042036163768</v>
      </c>
      <c r="BM2058" s="19">
        <f t="shared" si="1150"/>
        <v>25230.498769185091</v>
      </c>
      <c r="BN2058" s="19">
        <f t="shared" si="1150"/>
        <v>49311.201012048856</v>
      </c>
      <c r="BO2058" s="19">
        <f t="shared" si="1150"/>
        <v>0</v>
      </c>
    </row>
    <row r="2059" spans="1:67">
      <c r="A2059" t="s">
        <v>335</v>
      </c>
      <c r="B2059" s="6" t="s">
        <v>17</v>
      </c>
      <c r="C2059" t="str">
        <f t="shared" si="1148"/>
        <v>CCCT - Total</v>
      </c>
      <c r="I2059" s="19">
        <f>VLOOKUP($A2055,$A$22:$BO$1354,9,FALSE)</f>
        <v>1075179.5793143504</v>
      </c>
      <c r="J2059" s="66">
        <f>SUM(J2056:J2058)</f>
        <v>1075179.5793143504</v>
      </c>
    </row>
    <row r="2062" spans="1:67" ht="13.5" thickBot="1"/>
    <row r="2063" spans="1:67">
      <c r="A2063" s="34" t="s">
        <v>637</v>
      </c>
      <c r="B2063" s="30"/>
      <c r="C2063" s="30"/>
      <c r="D2063" s="30"/>
      <c r="E2063" s="30"/>
      <c r="F2063" s="30"/>
      <c r="G2063" s="30"/>
      <c r="H2063" s="30"/>
      <c r="I2063" s="30"/>
      <c r="J2063" s="30"/>
      <c r="K2063" s="30"/>
      <c r="L2063" s="203">
        <v>2012</v>
      </c>
      <c r="M2063" s="31">
        <f>+L2063+1</f>
        <v>2013</v>
      </c>
      <c r="N2063" s="31">
        <f>+M2063+1</f>
        <v>2014</v>
      </c>
      <c r="O2063" s="31">
        <f>+N2063+1</f>
        <v>2015</v>
      </c>
      <c r="P2063" s="31">
        <f>+O2063+1</f>
        <v>2016</v>
      </c>
      <c r="Q2063" s="31">
        <f>+P2063+1</f>
        <v>2017</v>
      </c>
      <c r="R2063" s="31">
        <f t="shared" ref="R2063" si="1151">+Q2063+1</f>
        <v>2018</v>
      </c>
      <c r="S2063" s="31">
        <f t="shared" ref="S2063" si="1152">+R2063+1</f>
        <v>2019</v>
      </c>
      <c r="T2063" s="31">
        <f t="shared" ref="T2063" si="1153">+S2063+1</f>
        <v>2020</v>
      </c>
      <c r="U2063" s="31">
        <f t="shared" ref="U2063" si="1154">+T2063+1</f>
        <v>2021</v>
      </c>
      <c r="V2063" s="31">
        <f t="shared" ref="V2063" si="1155">+U2063+1</f>
        <v>2022</v>
      </c>
      <c r="W2063" s="31">
        <f t="shared" ref="W2063" si="1156">+V2063+1</f>
        <v>2023</v>
      </c>
      <c r="X2063" s="31">
        <f t="shared" ref="X2063" si="1157">+W2063+1</f>
        <v>2024</v>
      </c>
      <c r="Y2063" s="31">
        <f t="shared" ref="Y2063" si="1158">+X2063+1</f>
        <v>2025</v>
      </c>
      <c r="Z2063" s="31">
        <f t="shared" ref="Z2063" si="1159">+Y2063+1</f>
        <v>2026</v>
      </c>
      <c r="AA2063" s="31">
        <f t="shared" ref="AA2063" si="1160">+Z2063+1</f>
        <v>2027</v>
      </c>
      <c r="AB2063" s="31">
        <f t="shared" ref="AB2063" si="1161">+AA2063+1</f>
        <v>2028</v>
      </c>
      <c r="AC2063" s="31">
        <f t="shared" ref="AC2063" si="1162">+AB2063+1</f>
        <v>2029</v>
      </c>
      <c r="AD2063" s="31">
        <f t="shared" ref="AD2063" si="1163">+AC2063+1</f>
        <v>2030</v>
      </c>
      <c r="AE2063" s="31">
        <f t="shared" ref="AE2063" si="1164">+AD2063+1</f>
        <v>2031</v>
      </c>
      <c r="AF2063" s="31">
        <f t="shared" ref="AF2063" si="1165">+AE2063+1</f>
        <v>2032</v>
      </c>
      <c r="AG2063" s="31">
        <f t="shared" ref="AG2063" si="1166">+AF2063+1</f>
        <v>2033</v>
      </c>
      <c r="AH2063" s="31">
        <f t="shared" ref="AH2063" si="1167">+AG2063+1</f>
        <v>2034</v>
      </c>
      <c r="AI2063" s="31">
        <f t="shared" ref="AI2063" si="1168">+AH2063+1</f>
        <v>2035</v>
      </c>
      <c r="AJ2063" s="31">
        <f t="shared" ref="AJ2063" si="1169">+AI2063+1</f>
        <v>2036</v>
      </c>
      <c r="AK2063" s="31">
        <f t="shared" ref="AK2063" si="1170">+AJ2063+1</f>
        <v>2037</v>
      </c>
      <c r="AL2063" s="31">
        <f t="shared" ref="AL2063" si="1171">+AK2063+1</f>
        <v>2038</v>
      </c>
      <c r="AM2063" s="31">
        <f t="shared" ref="AM2063" si="1172">+AL2063+1</f>
        <v>2039</v>
      </c>
      <c r="AN2063" s="31">
        <f t="shared" ref="AN2063" si="1173">+AM2063+1</f>
        <v>2040</v>
      </c>
      <c r="AO2063" s="31">
        <f t="shared" ref="AO2063" si="1174">+AN2063+1</f>
        <v>2041</v>
      </c>
      <c r="AP2063" s="31">
        <f t="shared" ref="AP2063" si="1175">+AO2063+1</f>
        <v>2042</v>
      </c>
      <c r="AQ2063" s="31">
        <f t="shared" ref="AQ2063" si="1176">+AP2063+1</f>
        <v>2043</v>
      </c>
      <c r="AR2063" s="31">
        <f t="shared" ref="AR2063" si="1177">+AQ2063+1</f>
        <v>2044</v>
      </c>
      <c r="AS2063" s="31">
        <f t="shared" ref="AS2063" si="1178">+AR2063+1</f>
        <v>2045</v>
      </c>
      <c r="AT2063" s="31">
        <f t="shared" ref="AT2063" si="1179">+AS2063+1</f>
        <v>2046</v>
      </c>
      <c r="AU2063" s="31">
        <f t="shared" ref="AU2063" si="1180">+AT2063+1</f>
        <v>2047</v>
      </c>
      <c r="AV2063" s="31">
        <f t="shared" ref="AV2063" si="1181">+AU2063+1</f>
        <v>2048</v>
      </c>
      <c r="AW2063" s="31">
        <f t="shared" ref="AW2063" si="1182">+AV2063+1</f>
        <v>2049</v>
      </c>
      <c r="AX2063" s="31">
        <f t="shared" ref="AX2063" si="1183">+AW2063+1</f>
        <v>2050</v>
      </c>
      <c r="AY2063" s="31">
        <f t="shared" ref="AY2063" si="1184">+AX2063+1</f>
        <v>2051</v>
      </c>
      <c r="AZ2063" s="31">
        <f t="shared" ref="AZ2063" si="1185">+AY2063+1</f>
        <v>2052</v>
      </c>
      <c r="BA2063" s="31">
        <f t="shared" ref="BA2063" si="1186">+AZ2063+1</f>
        <v>2053</v>
      </c>
      <c r="BB2063" s="31">
        <f t="shared" ref="BB2063" si="1187">+BA2063+1</f>
        <v>2054</v>
      </c>
      <c r="BC2063" s="31">
        <f t="shared" ref="BC2063" si="1188">+BB2063+1</f>
        <v>2055</v>
      </c>
      <c r="BD2063" s="31">
        <f t="shared" ref="BD2063" si="1189">+BC2063+1</f>
        <v>2056</v>
      </c>
      <c r="BE2063" s="31">
        <f t="shared" ref="BE2063" si="1190">+BD2063+1</f>
        <v>2057</v>
      </c>
      <c r="BF2063" s="31">
        <f t="shared" ref="BF2063" si="1191">+BE2063+1</f>
        <v>2058</v>
      </c>
      <c r="BG2063" s="31">
        <f t="shared" ref="BG2063" si="1192">+BF2063+1</f>
        <v>2059</v>
      </c>
      <c r="BH2063" s="31">
        <f t="shared" ref="BH2063" si="1193">+BG2063+1</f>
        <v>2060</v>
      </c>
      <c r="BI2063" s="31">
        <f t="shared" ref="BI2063" si="1194">+BH2063+1</f>
        <v>2061</v>
      </c>
      <c r="BJ2063" s="31">
        <f t="shared" ref="BJ2063" si="1195">+BI2063+1</f>
        <v>2062</v>
      </c>
      <c r="BK2063" s="31">
        <f t="shared" ref="BK2063" si="1196">+BJ2063+1</f>
        <v>2063</v>
      </c>
      <c r="BL2063" s="31">
        <f t="shared" ref="BL2063" si="1197">+BK2063+1</f>
        <v>2064</v>
      </c>
      <c r="BM2063" s="31">
        <f t="shared" ref="BM2063" si="1198">+BL2063+1</f>
        <v>2065</v>
      </c>
      <c r="BN2063" s="31">
        <f t="shared" ref="BN2063" si="1199">+BM2063+1</f>
        <v>2066</v>
      </c>
      <c r="BO2063" s="204">
        <f t="shared" ref="BO2063" si="1200">+BN2063+1</f>
        <v>2067</v>
      </c>
    </row>
    <row r="2064" spans="1:67">
      <c r="A2064" s="67"/>
      <c r="B2064" s="28" t="s">
        <v>11</v>
      </c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35"/>
    </row>
    <row r="2065" spans="1:67">
      <c r="A2065" s="67" t="s">
        <v>474</v>
      </c>
      <c r="B2065" s="27" t="s">
        <v>9</v>
      </c>
      <c r="C2065" s="6" t="str">
        <f t="shared" ref="C2065:C2081" si="1201">CONCATENATE(A2065," - ",B2065)</f>
        <v>H - Base</v>
      </c>
      <c r="D2065" s="6"/>
      <c r="E2065" s="6"/>
      <c r="F2065" s="6"/>
      <c r="G2065" s="6"/>
      <c r="H2065" s="6"/>
      <c r="I2065" s="6"/>
      <c r="J2065" s="29">
        <f>SUMIF($C$1836:$C$2059,$C2065,J$1836:J$2059)</f>
        <v>581877.53589961503</v>
      </c>
      <c r="K2065" s="6"/>
      <c r="L2065" s="29">
        <f t="shared" ref="L2065:BO2068" si="1202">SUMIF($C$1836:$C$2059,$C2065,L$1836:L$2059)</f>
        <v>0</v>
      </c>
      <c r="M2065" s="29">
        <f t="shared" si="1202"/>
        <v>0</v>
      </c>
      <c r="N2065" s="29">
        <f t="shared" si="1202"/>
        <v>6900.5794311023519</v>
      </c>
      <c r="O2065" s="29">
        <f t="shared" si="1202"/>
        <v>59121.521292885918</v>
      </c>
      <c r="P2065" s="29">
        <f t="shared" si="1202"/>
        <v>81121.549851810691</v>
      </c>
      <c r="Q2065" s="29">
        <f t="shared" si="1202"/>
        <v>106067.71615870619</v>
      </c>
      <c r="R2065" s="29">
        <f t="shared" si="1202"/>
        <v>30768.64199870461</v>
      </c>
      <c r="S2065" s="29">
        <f t="shared" si="1202"/>
        <v>120417.846388373</v>
      </c>
      <c r="T2065" s="29">
        <f t="shared" si="1202"/>
        <v>90574.495623771159</v>
      </c>
      <c r="U2065" s="29">
        <f t="shared" si="1202"/>
        <v>86905.185154261097</v>
      </c>
      <c r="V2065" s="29">
        <f t="shared" si="1202"/>
        <v>0</v>
      </c>
      <c r="W2065" s="29">
        <f t="shared" si="1202"/>
        <v>0</v>
      </c>
      <c r="X2065" s="29">
        <f t="shared" si="1202"/>
        <v>0</v>
      </c>
      <c r="Y2065" s="29">
        <f t="shared" si="1202"/>
        <v>0</v>
      </c>
      <c r="Z2065" s="29">
        <f t="shared" si="1202"/>
        <v>0</v>
      </c>
      <c r="AA2065" s="29">
        <f t="shared" si="1202"/>
        <v>0</v>
      </c>
      <c r="AB2065" s="29">
        <f t="shared" si="1202"/>
        <v>0</v>
      </c>
      <c r="AC2065" s="29">
        <f t="shared" si="1202"/>
        <v>0</v>
      </c>
      <c r="AD2065" s="29">
        <f t="shared" si="1202"/>
        <v>0</v>
      </c>
      <c r="AE2065" s="29">
        <f t="shared" si="1202"/>
        <v>0</v>
      </c>
      <c r="AF2065" s="29">
        <f t="shared" si="1202"/>
        <v>0</v>
      </c>
      <c r="AG2065" s="29">
        <f t="shared" si="1202"/>
        <v>0</v>
      </c>
      <c r="AH2065" s="29">
        <f t="shared" si="1202"/>
        <v>0</v>
      </c>
      <c r="AI2065" s="29">
        <f t="shared" si="1202"/>
        <v>0</v>
      </c>
      <c r="AJ2065" s="29">
        <f t="shared" si="1202"/>
        <v>0</v>
      </c>
      <c r="AK2065" s="29">
        <f t="shared" si="1202"/>
        <v>0</v>
      </c>
      <c r="AL2065" s="29">
        <f t="shared" si="1202"/>
        <v>0</v>
      </c>
      <c r="AM2065" s="29">
        <f t="shared" si="1202"/>
        <v>0</v>
      </c>
      <c r="AN2065" s="29">
        <f t="shared" si="1202"/>
        <v>0</v>
      </c>
      <c r="AO2065" s="29">
        <f t="shared" si="1202"/>
        <v>0</v>
      </c>
      <c r="AP2065" s="29">
        <f t="shared" si="1202"/>
        <v>0</v>
      </c>
      <c r="AQ2065" s="29">
        <f t="shared" si="1202"/>
        <v>0</v>
      </c>
      <c r="AR2065" s="29">
        <f t="shared" si="1202"/>
        <v>0</v>
      </c>
      <c r="AS2065" s="29">
        <f t="shared" si="1202"/>
        <v>0</v>
      </c>
      <c r="AT2065" s="29">
        <f t="shared" si="1202"/>
        <v>0</v>
      </c>
      <c r="AU2065" s="29">
        <f t="shared" si="1202"/>
        <v>0</v>
      </c>
      <c r="AV2065" s="29">
        <f t="shared" si="1202"/>
        <v>0</v>
      </c>
      <c r="AW2065" s="29">
        <f t="shared" si="1202"/>
        <v>0</v>
      </c>
      <c r="AX2065" s="29">
        <f t="shared" si="1202"/>
        <v>0</v>
      </c>
      <c r="AY2065" s="29">
        <f t="shared" si="1202"/>
        <v>0</v>
      </c>
      <c r="AZ2065" s="29">
        <f t="shared" si="1202"/>
        <v>0</v>
      </c>
      <c r="BA2065" s="29">
        <f t="shared" si="1202"/>
        <v>0</v>
      </c>
      <c r="BB2065" s="29">
        <f t="shared" si="1202"/>
        <v>0</v>
      </c>
      <c r="BC2065" s="29">
        <f t="shared" si="1202"/>
        <v>0</v>
      </c>
      <c r="BD2065" s="29">
        <f t="shared" si="1202"/>
        <v>0</v>
      </c>
      <c r="BE2065" s="29">
        <f t="shared" si="1202"/>
        <v>0</v>
      </c>
      <c r="BF2065" s="29">
        <f t="shared" si="1202"/>
        <v>0</v>
      </c>
      <c r="BG2065" s="29">
        <f t="shared" si="1202"/>
        <v>0</v>
      </c>
      <c r="BH2065" s="29">
        <f t="shared" si="1202"/>
        <v>0</v>
      </c>
      <c r="BI2065" s="29">
        <f t="shared" si="1202"/>
        <v>0</v>
      </c>
      <c r="BJ2065" s="29">
        <f t="shared" si="1202"/>
        <v>0</v>
      </c>
      <c r="BK2065" s="29">
        <f t="shared" si="1202"/>
        <v>0</v>
      </c>
      <c r="BL2065" s="29">
        <f t="shared" si="1202"/>
        <v>0</v>
      </c>
      <c r="BM2065" s="29">
        <f t="shared" si="1202"/>
        <v>0</v>
      </c>
      <c r="BN2065" s="29">
        <f t="shared" si="1202"/>
        <v>0</v>
      </c>
      <c r="BO2065" s="205">
        <f t="shared" si="1202"/>
        <v>0</v>
      </c>
    </row>
    <row r="2066" spans="1:67">
      <c r="A2066" s="67" t="s">
        <v>474</v>
      </c>
      <c r="B2066" s="27" t="s">
        <v>3</v>
      </c>
      <c r="C2066" s="6" t="str">
        <f t="shared" si="1201"/>
        <v>H - AFUDC</v>
      </c>
      <c r="D2066" s="6"/>
      <c r="E2066" s="6"/>
      <c r="F2066" s="6"/>
      <c r="G2066" s="6"/>
      <c r="H2066" s="6"/>
      <c r="I2066" s="6"/>
      <c r="J2066" s="29">
        <f t="shared" ref="J2066:J2081" si="1203">SUMIF($C$1836:$C$2059,$C2066,J$1836:J$2059)</f>
        <v>39900.775823538293</v>
      </c>
      <c r="K2066" s="6"/>
      <c r="L2066" s="29">
        <f t="shared" si="1202"/>
        <v>0</v>
      </c>
      <c r="M2066" s="29">
        <f t="shared" si="1202"/>
        <v>0</v>
      </c>
      <c r="N2066" s="29">
        <f t="shared" si="1202"/>
        <v>161.73233041646137</v>
      </c>
      <c r="O2066" s="29">
        <f t="shared" si="1202"/>
        <v>2288.9420254976108</v>
      </c>
      <c r="P2066" s="29">
        <f t="shared" si="1202"/>
        <v>6814.5968753629804</v>
      </c>
      <c r="Q2066" s="29">
        <f t="shared" si="1202"/>
        <v>10938.842709599112</v>
      </c>
      <c r="R2066" s="29">
        <f t="shared" si="1202"/>
        <v>1337.2818700735052</v>
      </c>
      <c r="S2066" s="29">
        <f t="shared" si="1202"/>
        <v>5674.5351205597744</v>
      </c>
      <c r="T2066" s="29">
        <f t="shared" si="1202"/>
        <v>3850.5329155418553</v>
      </c>
      <c r="U2066" s="29">
        <f t="shared" si="1202"/>
        <v>8834.3119764870007</v>
      </c>
      <c r="V2066" s="29">
        <f t="shared" si="1202"/>
        <v>0</v>
      </c>
      <c r="W2066" s="29">
        <f t="shared" si="1202"/>
        <v>0</v>
      </c>
      <c r="X2066" s="29">
        <f t="shared" si="1202"/>
        <v>0</v>
      </c>
      <c r="Y2066" s="29">
        <f t="shared" si="1202"/>
        <v>0</v>
      </c>
      <c r="Z2066" s="29">
        <f t="shared" si="1202"/>
        <v>0</v>
      </c>
      <c r="AA2066" s="29">
        <f t="shared" si="1202"/>
        <v>0</v>
      </c>
      <c r="AB2066" s="29">
        <f t="shared" si="1202"/>
        <v>0</v>
      </c>
      <c r="AC2066" s="29">
        <f t="shared" si="1202"/>
        <v>0</v>
      </c>
      <c r="AD2066" s="29">
        <f t="shared" si="1202"/>
        <v>0</v>
      </c>
      <c r="AE2066" s="29">
        <f t="shared" si="1202"/>
        <v>0</v>
      </c>
      <c r="AF2066" s="29">
        <f t="shared" si="1202"/>
        <v>0</v>
      </c>
      <c r="AG2066" s="29">
        <f t="shared" si="1202"/>
        <v>0</v>
      </c>
      <c r="AH2066" s="29">
        <f t="shared" si="1202"/>
        <v>0</v>
      </c>
      <c r="AI2066" s="29">
        <f t="shared" si="1202"/>
        <v>0</v>
      </c>
      <c r="AJ2066" s="29">
        <f t="shared" si="1202"/>
        <v>0</v>
      </c>
      <c r="AK2066" s="29">
        <f t="shared" si="1202"/>
        <v>0</v>
      </c>
      <c r="AL2066" s="29">
        <f t="shared" si="1202"/>
        <v>0</v>
      </c>
      <c r="AM2066" s="29">
        <f t="shared" si="1202"/>
        <v>0</v>
      </c>
      <c r="AN2066" s="29">
        <f t="shared" si="1202"/>
        <v>0</v>
      </c>
      <c r="AO2066" s="29">
        <f t="shared" si="1202"/>
        <v>0</v>
      </c>
      <c r="AP2066" s="29">
        <f t="shared" si="1202"/>
        <v>0</v>
      </c>
      <c r="AQ2066" s="29">
        <f t="shared" si="1202"/>
        <v>0</v>
      </c>
      <c r="AR2066" s="29">
        <f t="shared" si="1202"/>
        <v>0</v>
      </c>
      <c r="AS2066" s="29">
        <f t="shared" si="1202"/>
        <v>0</v>
      </c>
      <c r="AT2066" s="29">
        <f t="shared" si="1202"/>
        <v>0</v>
      </c>
      <c r="AU2066" s="29">
        <f t="shared" si="1202"/>
        <v>0</v>
      </c>
      <c r="AV2066" s="29">
        <f t="shared" si="1202"/>
        <v>0</v>
      </c>
      <c r="AW2066" s="29">
        <f t="shared" si="1202"/>
        <v>0</v>
      </c>
      <c r="AX2066" s="29">
        <f t="shared" si="1202"/>
        <v>0</v>
      </c>
      <c r="AY2066" s="29">
        <f t="shared" si="1202"/>
        <v>0</v>
      </c>
      <c r="AZ2066" s="29">
        <f t="shared" si="1202"/>
        <v>0</v>
      </c>
      <c r="BA2066" s="29">
        <f t="shared" si="1202"/>
        <v>0</v>
      </c>
      <c r="BB2066" s="29">
        <f t="shared" si="1202"/>
        <v>0</v>
      </c>
      <c r="BC2066" s="29">
        <f t="shared" si="1202"/>
        <v>0</v>
      </c>
      <c r="BD2066" s="29">
        <f t="shared" si="1202"/>
        <v>0</v>
      </c>
      <c r="BE2066" s="29">
        <f t="shared" si="1202"/>
        <v>0</v>
      </c>
      <c r="BF2066" s="29">
        <f t="shared" si="1202"/>
        <v>0</v>
      </c>
      <c r="BG2066" s="29">
        <f t="shared" si="1202"/>
        <v>0</v>
      </c>
      <c r="BH2066" s="29">
        <f t="shared" si="1202"/>
        <v>0</v>
      </c>
      <c r="BI2066" s="29">
        <f t="shared" si="1202"/>
        <v>0</v>
      </c>
      <c r="BJ2066" s="29">
        <f t="shared" si="1202"/>
        <v>0</v>
      </c>
      <c r="BK2066" s="29">
        <f t="shared" si="1202"/>
        <v>0</v>
      </c>
      <c r="BL2066" s="29">
        <f t="shared" si="1202"/>
        <v>0</v>
      </c>
      <c r="BM2066" s="29">
        <f t="shared" si="1202"/>
        <v>0</v>
      </c>
      <c r="BN2066" s="29">
        <f t="shared" si="1202"/>
        <v>0</v>
      </c>
      <c r="BO2066" s="205">
        <f t="shared" si="1202"/>
        <v>0</v>
      </c>
    </row>
    <row r="2067" spans="1:67">
      <c r="A2067" s="67"/>
      <c r="B2067" s="28" t="s">
        <v>12</v>
      </c>
      <c r="C2067" s="6" t="str">
        <f t="shared" si="1201"/>
        <v xml:space="preserve"> - Total CCCT</v>
      </c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35"/>
    </row>
    <row r="2068" spans="1:67">
      <c r="A2068" s="67" t="s">
        <v>335</v>
      </c>
      <c r="B2068" s="27" t="s">
        <v>9</v>
      </c>
      <c r="C2068" s="6" t="str">
        <f t="shared" si="1201"/>
        <v>CCCT - Base</v>
      </c>
      <c r="D2068" s="6"/>
      <c r="E2068" s="6"/>
      <c r="F2068" s="6"/>
      <c r="G2068" s="6"/>
      <c r="H2068" s="6"/>
      <c r="I2068" s="6"/>
      <c r="J2068" s="29">
        <f t="shared" si="1203"/>
        <v>5057534.3520821379</v>
      </c>
      <c r="K2068" s="6"/>
      <c r="L2068" s="29">
        <f t="shared" si="1202"/>
        <v>0</v>
      </c>
      <c r="M2068" s="29">
        <f t="shared" si="1202"/>
        <v>0</v>
      </c>
      <c r="N2068" s="29">
        <f t="shared" si="1202"/>
        <v>0</v>
      </c>
      <c r="O2068" s="29">
        <f t="shared" si="1202"/>
        <v>0</v>
      </c>
      <c r="P2068" s="29">
        <f t="shared" si="1202"/>
        <v>0</v>
      </c>
      <c r="Q2068" s="29">
        <f t="shared" si="1202"/>
        <v>0</v>
      </c>
      <c r="R2068" s="29">
        <f t="shared" si="1202"/>
        <v>0</v>
      </c>
      <c r="S2068" s="29">
        <f t="shared" si="1202"/>
        <v>0</v>
      </c>
      <c r="T2068" s="29">
        <f t="shared" si="1202"/>
        <v>0</v>
      </c>
      <c r="U2068" s="29">
        <f t="shared" si="1202"/>
        <v>0</v>
      </c>
      <c r="V2068" s="29">
        <f t="shared" si="1202"/>
        <v>0</v>
      </c>
      <c r="W2068" s="29">
        <f t="shared" si="1202"/>
        <v>0</v>
      </c>
      <c r="X2068" s="29">
        <f t="shared" si="1202"/>
        <v>0</v>
      </c>
      <c r="Y2068" s="29">
        <f t="shared" si="1202"/>
        <v>0</v>
      </c>
      <c r="Z2068" s="29">
        <f t="shared" si="1202"/>
        <v>0</v>
      </c>
      <c r="AA2068" s="29">
        <f t="shared" si="1202"/>
        <v>0</v>
      </c>
      <c r="AB2068" s="29">
        <f t="shared" si="1202"/>
        <v>0</v>
      </c>
      <c r="AC2068" s="29">
        <f t="shared" si="1202"/>
        <v>0</v>
      </c>
      <c r="AD2068" s="29">
        <f t="shared" si="1202"/>
        <v>67595.323901514013</v>
      </c>
      <c r="AE2068" s="29">
        <f t="shared" si="1202"/>
        <v>360338.32910695358</v>
      </c>
      <c r="AF2068" s="29">
        <f t="shared" si="1202"/>
        <v>327263.60810767574</v>
      </c>
      <c r="AG2068" s="29">
        <f t="shared" si="1202"/>
        <v>159592.40229092978</v>
      </c>
      <c r="AH2068" s="29">
        <f t="shared" si="1202"/>
        <v>62995.090950123922</v>
      </c>
      <c r="AI2068" s="29">
        <f t="shared" si="1202"/>
        <v>252736.87340654622</v>
      </c>
      <c r="AJ2068" s="29">
        <f t="shared" si="1202"/>
        <v>156562.18758799607</v>
      </c>
      <c r="AK2068" s="29">
        <f t="shared" si="1202"/>
        <v>0</v>
      </c>
      <c r="AL2068" s="29">
        <f t="shared" si="1202"/>
        <v>0</v>
      </c>
      <c r="AM2068" s="29">
        <f t="shared" si="1202"/>
        <v>0</v>
      </c>
      <c r="AN2068" s="29">
        <f t="shared" si="1202"/>
        <v>0</v>
      </c>
      <c r="AO2068" s="29">
        <f t="shared" si="1202"/>
        <v>0</v>
      </c>
      <c r="AP2068" s="29">
        <f t="shared" si="1202"/>
        <v>0</v>
      </c>
      <c r="AQ2068" s="29">
        <f t="shared" si="1202"/>
        <v>0</v>
      </c>
      <c r="AR2068" s="29">
        <f t="shared" si="1202"/>
        <v>0</v>
      </c>
      <c r="AS2068" s="29">
        <f t="shared" si="1202"/>
        <v>0</v>
      </c>
      <c r="AT2068" s="29">
        <f t="shared" si="1202"/>
        <v>0</v>
      </c>
      <c r="AU2068" s="29">
        <f t="shared" si="1202"/>
        <v>16136.025136502009</v>
      </c>
      <c r="AV2068" s="29">
        <f t="shared" si="1202"/>
        <v>200833.6114947327</v>
      </c>
      <c r="AW2068" s="29">
        <f t="shared" si="1202"/>
        <v>283253.8682314867</v>
      </c>
      <c r="AX2068" s="29">
        <f t="shared" si="1202"/>
        <v>243645.48606785445</v>
      </c>
      <c r="AY2068" s="29">
        <f t="shared" si="1202"/>
        <v>0</v>
      </c>
      <c r="AZ2068" s="29">
        <f t="shared" si="1202"/>
        <v>0</v>
      </c>
      <c r="BA2068" s="29">
        <f t="shared" si="1202"/>
        <v>0</v>
      </c>
      <c r="BB2068" s="29">
        <f t="shared" si="1202"/>
        <v>0</v>
      </c>
      <c r="BC2068" s="29">
        <f t="shared" si="1202"/>
        <v>0</v>
      </c>
      <c r="BD2068" s="29">
        <f t="shared" si="1202"/>
        <v>0</v>
      </c>
      <c r="BE2068" s="29">
        <f t="shared" si="1202"/>
        <v>0</v>
      </c>
      <c r="BF2068" s="29">
        <f t="shared" si="1202"/>
        <v>0</v>
      </c>
      <c r="BG2068" s="29">
        <f t="shared" si="1202"/>
        <v>0</v>
      </c>
      <c r="BH2068" s="29">
        <f t="shared" si="1202"/>
        <v>142618.07781411408</v>
      </c>
      <c r="BI2068" s="29">
        <f t="shared" si="1202"/>
        <v>760270.93138660584</v>
      </c>
      <c r="BJ2068" s="29">
        <f t="shared" si="1202"/>
        <v>690487.21173126623</v>
      </c>
      <c r="BK2068" s="29">
        <f t="shared" si="1202"/>
        <v>336720.94953833666</v>
      </c>
      <c r="BL2068" s="29">
        <f t="shared" si="1202"/>
        <v>132912.13451572406</v>
      </c>
      <c r="BM2068" s="29">
        <f t="shared" si="1202"/>
        <v>533244.68317524204</v>
      </c>
      <c r="BN2068" s="29">
        <f t="shared" si="1202"/>
        <v>330327.55763853405</v>
      </c>
      <c r="BO2068" s="205">
        <f t="shared" si="1202"/>
        <v>0</v>
      </c>
    </row>
    <row r="2069" spans="1:67">
      <c r="A2069" s="67" t="s">
        <v>335</v>
      </c>
      <c r="B2069" s="27" t="s">
        <v>3</v>
      </c>
      <c r="C2069" s="6" t="str">
        <f t="shared" si="1201"/>
        <v>CCCT - AFUDC</v>
      </c>
      <c r="D2069" s="6"/>
      <c r="E2069" s="6"/>
      <c r="F2069" s="6"/>
      <c r="G2069" s="6"/>
      <c r="H2069" s="6"/>
      <c r="I2069" s="6"/>
      <c r="J2069" s="29">
        <f t="shared" si="1203"/>
        <v>427572.55755335145</v>
      </c>
      <c r="K2069" s="6"/>
      <c r="L2069" s="29">
        <f t="shared" ref="L2069:BO2074" si="1204">SUMIF($C$1836:$C$2059,$C2069,L$1836:L$2059)</f>
        <v>0</v>
      </c>
      <c r="M2069" s="29">
        <f t="shared" si="1204"/>
        <v>0</v>
      </c>
      <c r="N2069" s="29">
        <f t="shared" si="1204"/>
        <v>0</v>
      </c>
      <c r="O2069" s="29">
        <f t="shared" si="1204"/>
        <v>0</v>
      </c>
      <c r="P2069" s="29">
        <f t="shared" si="1204"/>
        <v>0</v>
      </c>
      <c r="Q2069" s="29">
        <f t="shared" si="1204"/>
        <v>0</v>
      </c>
      <c r="R2069" s="29">
        <f t="shared" si="1204"/>
        <v>0</v>
      </c>
      <c r="S2069" s="29">
        <f t="shared" si="1204"/>
        <v>0</v>
      </c>
      <c r="T2069" s="29">
        <f t="shared" si="1204"/>
        <v>0</v>
      </c>
      <c r="U2069" s="29">
        <f t="shared" si="1204"/>
        <v>0</v>
      </c>
      <c r="V2069" s="29">
        <f t="shared" si="1204"/>
        <v>0</v>
      </c>
      <c r="W2069" s="29">
        <f t="shared" si="1204"/>
        <v>0</v>
      </c>
      <c r="X2069" s="29">
        <f t="shared" si="1204"/>
        <v>0</v>
      </c>
      <c r="Y2069" s="29">
        <f t="shared" si="1204"/>
        <v>0</v>
      </c>
      <c r="Z2069" s="29">
        <f t="shared" si="1204"/>
        <v>0</v>
      </c>
      <c r="AA2069" s="29">
        <f t="shared" si="1204"/>
        <v>0</v>
      </c>
      <c r="AB2069" s="29">
        <f t="shared" si="1204"/>
        <v>0</v>
      </c>
      <c r="AC2069" s="29">
        <f t="shared" si="1204"/>
        <v>0</v>
      </c>
      <c r="AD2069" s="29">
        <f t="shared" si="1204"/>
        <v>2057.3049047280092</v>
      </c>
      <c r="AE2069" s="29">
        <f t="shared" si="1204"/>
        <v>15613.862084982426</v>
      </c>
      <c r="AF2069" s="29">
        <f t="shared" si="1204"/>
        <v>36153.929003902071</v>
      </c>
      <c r="AG2069" s="29">
        <f t="shared" si="1204"/>
        <v>24492.932020293996</v>
      </c>
      <c r="AH2069" s="29">
        <f t="shared" si="1204"/>
        <v>1968.5965921913726</v>
      </c>
      <c r="AI2069" s="29">
        <f t="shared" si="1204"/>
        <v>11958.257765349275</v>
      </c>
      <c r="AJ2069" s="29">
        <f t="shared" si="1204"/>
        <v>23371.557487449467</v>
      </c>
      <c r="AK2069" s="29">
        <f t="shared" si="1204"/>
        <v>0</v>
      </c>
      <c r="AL2069" s="29">
        <f t="shared" si="1204"/>
        <v>0</v>
      </c>
      <c r="AM2069" s="29">
        <f t="shared" si="1204"/>
        <v>0</v>
      </c>
      <c r="AN2069" s="29">
        <f t="shared" si="1204"/>
        <v>0</v>
      </c>
      <c r="AO2069" s="29">
        <f t="shared" si="1204"/>
        <v>0</v>
      </c>
      <c r="AP2069" s="29">
        <f t="shared" si="1204"/>
        <v>0</v>
      </c>
      <c r="AQ2069" s="29">
        <f t="shared" si="1204"/>
        <v>0</v>
      </c>
      <c r="AR2069" s="29">
        <f t="shared" si="1204"/>
        <v>0</v>
      </c>
      <c r="AS2069" s="29">
        <f t="shared" si="1204"/>
        <v>0</v>
      </c>
      <c r="AT2069" s="29">
        <f t="shared" si="1204"/>
        <v>0</v>
      </c>
      <c r="AU2069" s="29">
        <f t="shared" si="1204"/>
        <v>420.20898792973981</v>
      </c>
      <c r="AV2069" s="29">
        <f t="shared" si="1204"/>
        <v>7310.8149919873813</v>
      </c>
      <c r="AW2069" s="29">
        <f t="shared" si="1204"/>
        <v>22895.474670430947</v>
      </c>
      <c r="AX2069" s="29">
        <f t="shared" si="1204"/>
        <v>37392.709437588353</v>
      </c>
      <c r="AY2069" s="29">
        <f t="shared" si="1204"/>
        <v>0</v>
      </c>
      <c r="AZ2069" s="29">
        <f t="shared" si="1204"/>
        <v>0</v>
      </c>
      <c r="BA2069" s="29">
        <f t="shared" si="1204"/>
        <v>0</v>
      </c>
      <c r="BB2069" s="29">
        <f t="shared" si="1204"/>
        <v>0</v>
      </c>
      <c r="BC2069" s="29">
        <f t="shared" si="1204"/>
        <v>0</v>
      </c>
      <c r="BD2069" s="29">
        <f t="shared" si="1204"/>
        <v>0</v>
      </c>
      <c r="BE2069" s="29">
        <f t="shared" si="1204"/>
        <v>0</v>
      </c>
      <c r="BF2069" s="29">
        <f t="shared" si="1204"/>
        <v>0</v>
      </c>
      <c r="BG2069" s="29">
        <f t="shared" si="1204"/>
        <v>0</v>
      </c>
      <c r="BH2069" s="29">
        <f t="shared" si="1204"/>
        <v>4340.6681713272474</v>
      </c>
      <c r="BI2069" s="29">
        <f t="shared" si="1204"/>
        <v>32943.388229921518</v>
      </c>
      <c r="BJ2069" s="29">
        <f t="shared" si="1204"/>
        <v>76280.48158297193</v>
      </c>
      <c r="BK2069" s="29">
        <f t="shared" si="1204"/>
        <v>51677.167637447412</v>
      </c>
      <c r="BL2069" s="29">
        <f t="shared" si="1204"/>
        <v>4153.5042036163768</v>
      </c>
      <c r="BM2069" s="29">
        <f t="shared" si="1204"/>
        <v>25230.498769185091</v>
      </c>
      <c r="BN2069" s="29">
        <f t="shared" si="1204"/>
        <v>49311.201012048856</v>
      </c>
      <c r="BO2069" s="205">
        <f t="shared" si="1204"/>
        <v>0</v>
      </c>
    </row>
    <row r="2070" spans="1:67">
      <c r="A2070" s="67"/>
      <c r="B2070" s="28" t="s">
        <v>13</v>
      </c>
      <c r="C2070" s="6" t="str">
        <f t="shared" si="1201"/>
        <v xml:space="preserve"> - Total CT</v>
      </c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35"/>
    </row>
    <row r="2071" spans="1:67">
      <c r="A2071" s="67" t="s">
        <v>399</v>
      </c>
      <c r="B2071" s="27" t="s">
        <v>9</v>
      </c>
      <c r="C2071" s="6" t="str">
        <f t="shared" si="1201"/>
        <v>CT - Base</v>
      </c>
      <c r="D2071" s="6"/>
      <c r="E2071" s="6"/>
      <c r="F2071" s="6"/>
      <c r="G2071" s="6"/>
      <c r="H2071" s="6"/>
      <c r="I2071" s="6"/>
      <c r="J2071" s="29">
        <f t="shared" si="1203"/>
        <v>2515123.0997954831</v>
      </c>
      <c r="K2071" s="6"/>
      <c r="L2071" s="29">
        <f t="shared" si="1204"/>
        <v>0</v>
      </c>
      <c r="M2071" s="29">
        <f t="shared" si="1204"/>
        <v>786.18710537474772</v>
      </c>
      <c r="N2071" s="29">
        <f t="shared" si="1204"/>
        <v>20532.114856440603</v>
      </c>
      <c r="O2071" s="29">
        <f t="shared" si="1204"/>
        <v>56859.795293008865</v>
      </c>
      <c r="P2071" s="29">
        <f t="shared" si="1204"/>
        <v>0</v>
      </c>
      <c r="Q2071" s="29">
        <f t="shared" si="1204"/>
        <v>0</v>
      </c>
      <c r="R2071" s="29">
        <f t="shared" si="1204"/>
        <v>0</v>
      </c>
      <c r="S2071" s="29">
        <f t="shared" si="1204"/>
        <v>0</v>
      </c>
      <c r="T2071" s="29">
        <f t="shared" si="1204"/>
        <v>0</v>
      </c>
      <c r="U2071" s="29">
        <f t="shared" si="1204"/>
        <v>0</v>
      </c>
      <c r="V2071" s="29">
        <f t="shared" si="1204"/>
        <v>0</v>
      </c>
      <c r="W2071" s="29">
        <f t="shared" si="1204"/>
        <v>2022.6119051512967</v>
      </c>
      <c r="X2071" s="29">
        <f t="shared" si="1204"/>
        <v>52822.667355724952</v>
      </c>
      <c r="Y2071" s="29">
        <f t="shared" si="1204"/>
        <v>146282.35199722138</v>
      </c>
      <c r="Z2071" s="29">
        <f t="shared" si="1204"/>
        <v>1090.6604318779121</v>
      </c>
      <c r="AA2071" s="29">
        <f t="shared" si="1204"/>
        <v>29602.23282250981</v>
      </c>
      <c r="AB2071" s="29">
        <f t="shared" si="1204"/>
        <v>108090.46533648518</v>
      </c>
      <c r="AC2071" s="29">
        <f t="shared" si="1204"/>
        <v>80891.818299618579</v>
      </c>
      <c r="AD2071" s="29">
        <f t="shared" si="1204"/>
        <v>0</v>
      </c>
      <c r="AE2071" s="29">
        <f t="shared" si="1204"/>
        <v>0</v>
      </c>
      <c r="AF2071" s="29">
        <f t="shared" si="1204"/>
        <v>0</v>
      </c>
      <c r="AG2071" s="29">
        <f t="shared" si="1204"/>
        <v>1300.8859121740945</v>
      </c>
      <c r="AH2071" s="29">
        <f t="shared" si="1204"/>
        <v>33974.023208066137</v>
      </c>
      <c r="AI2071" s="29">
        <f t="shared" si="1204"/>
        <v>94084.609325308295</v>
      </c>
      <c r="AJ2071" s="29">
        <f t="shared" si="1204"/>
        <v>0</v>
      </c>
      <c r="AK2071" s="29">
        <f t="shared" si="1204"/>
        <v>0</v>
      </c>
      <c r="AL2071" s="29">
        <f t="shared" si="1204"/>
        <v>1475.4263456536623</v>
      </c>
      <c r="AM2071" s="29">
        <f t="shared" si="1204"/>
        <v>38532.332804847421</v>
      </c>
      <c r="AN2071" s="29">
        <f t="shared" si="1204"/>
        <v>108259.61511465376</v>
      </c>
      <c r="AO2071" s="29">
        <f t="shared" si="1204"/>
        <v>40522.537427301002</v>
      </c>
      <c r="AP2071" s="29">
        <f t="shared" si="1204"/>
        <v>112219.47660919419</v>
      </c>
      <c r="AQ2071" s="29">
        <f t="shared" si="1204"/>
        <v>0</v>
      </c>
      <c r="AR2071" s="29">
        <f t="shared" si="1204"/>
        <v>0</v>
      </c>
      <c r="AS2071" s="29">
        <f t="shared" si="1204"/>
        <v>1759.8156964460293</v>
      </c>
      <c r="AT2071" s="29">
        <f t="shared" si="1204"/>
        <v>45959.464049430942</v>
      </c>
      <c r="AU2071" s="29">
        <f t="shared" si="1204"/>
        <v>127276.01301174823</v>
      </c>
      <c r="AV2071" s="29">
        <f t="shared" si="1204"/>
        <v>0</v>
      </c>
      <c r="AW2071" s="29">
        <f t="shared" si="1204"/>
        <v>0</v>
      </c>
      <c r="AX2071" s="29">
        <f t="shared" si="1204"/>
        <v>0</v>
      </c>
      <c r="AY2071" s="29">
        <f t="shared" si="1204"/>
        <v>2046.8271793743411</v>
      </c>
      <c r="AZ2071" s="29">
        <f t="shared" si="1204"/>
        <v>55554.096344133977</v>
      </c>
      <c r="BA2071" s="29">
        <f t="shared" si="1204"/>
        <v>202851.86462756334</v>
      </c>
      <c r="BB2071" s="29">
        <f t="shared" si="1204"/>
        <v>151808.54411265926</v>
      </c>
      <c r="BC2071" s="29">
        <f t="shared" si="1204"/>
        <v>2263.7258701967689</v>
      </c>
      <c r="BD2071" s="29">
        <f t="shared" si="1204"/>
        <v>59119.615741116853</v>
      </c>
      <c r="BE2071" s="29">
        <f t="shared" si="1204"/>
        <v>163720.55544910362</v>
      </c>
      <c r="BF2071" s="29">
        <f t="shared" si="1204"/>
        <v>2441.35439819566</v>
      </c>
      <c r="BG2071" s="29">
        <f t="shared" si="1204"/>
        <v>63758.574220237744</v>
      </c>
      <c r="BH2071" s="29">
        <f t="shared" si="1204"/>
        <v>179134.7214896286</v>
      </c>
      <c r="BI2071" s="29">
        <f t="shared" si="1204"/>
        <v>67051.720518356597</v>
      </c>
      <c r="BJ2071" s="29">
        <f t="shared" si="1204"/>
        <v>185687.01419093518</v>
      </c>
      <c r="BK2071" s="29">
        <f t="shared" si="1204"/>
        <v>2768.9119887196275</v>
      </c>
      <c r="BL2071" s="29">
        <f t="shared" si="1204"/>
        <v>72313.090091534381</v>
      </c>
      <c r="BM2071" s="29">
        <f t="shared" si="1204"/>
        <v>200257.37866548967</v>
      </c>
      <c r="BN2071" s="29">
        <f t="shared" si="1204"/>
        <v>0</v>
      </c>
      <c r="BO2071" s="205">
        <f t="shared" si="1204"/>
        <v>0</v>
      </c>
    </row>
    <row r="2072" spans="1:67">
      <c r="A2072" s="67" t="s">
        <v>399</v>
      </c>
      <c r="B2072" s="27" t="s">
        <v>3</v>
      </c>
      <c r="C2072" s="6" t="str">
        <f t="shared" si="1201"/>
        <v>CT - AFUDC</v>
      </c>
      <c r="D2072" s="6"/>
      <c r="E2072" s="6"/>
      <c r="F2072" s="6"/>
      <c r="G2072" s="6"/>
      <c r="H2072" s="6"/>
      <c r="I2072" s="6"/>
      <c r="J2072" s="29">
        <f t="shared" si="1203"/>
        <v>115856.6731656061</v>
      </c>
      <c r="K2072" s="6"/>
      <c r="L2072" s="29">
        <f t="shared" si="1204"/>
        <v>0</v>
      </c>
      <c r="M2072" s="29">
        <f t="shared" si="1204"/>
        <v>18.42626028222065</v>
      </c>
      <c r="N2072" s="29">
        <f t="shared" si="1204"/>
        <v>691.91692461732941</v>
      </c>
      <c r="O2072" s="29">
        <f t="shared" si="1204"/>
        <v>2890.8540141948574</v>
      </c>
      <c r="P2072" s="29">
        <f t="shared" si="1204"/>
        <v>0</v>
      </c>
      <c r="Q2072" s="29">
        <f t="shared" si="1204"/>
        <v>0</v>
      </c>
      <c r="R2072" s="29">
        <f t="shared" si="1204"/>
        <v>0</v>
      </c>
      <c r="S2072" s="29">
        <f t="shared" si="1204"/>
        <v>0</v>
      </c>
      <c r="T2072" s="29">
        <f t="shared" si="1204"/>
        <v>0</v>
      </c>
      <c r="U2072" s="29">
        <f t="shared" si="1204"/>
        <v>0</v>
      </c>
      <c r="V2072" s="29">
        <f t="shared" si="1204"/>
        <v>0</v>
      </c>
      <c r="W2072" s="29">
        <f t="shared" si="1204"/>
        <v>47.404966526983515</v>
      </c>
      <c r="X2072" s="29">
        <f t="shared" si="1204"/>
        <v>1780.0844093462972</v>
      </c>
      <c r="Y2072" s="29">
        <f t="shared" si="1204"/>
        <v>7437.2572447341781</v>
      </c>
      <c r="Z2072" s="29">
        <f t="shared" si="1204"/>
        <v>25.562353872138566</v>
      </c>
      <c r="AA2072" s="29">
        <f t="shared" si="1204"/>
        <v>986.09563518085042</v>
      </c>
      <c r="AB2072" s="29">
        <f t="shared" si="1204"/>
        <v>4994.7779047766671</v>
      </c>
      <c r="AC2072" s="29">
        <f t="shared" si="1204"/>
        <v>4112.6851836507713</v>
      </c>
      <c r="AD2072" s="29">
        <f t="shared" si="1204"/>
        <v>0</v>
      </c>
      <c r="AE2072" s="29">
        <f t="shared" si="1204"/>
        <v>0</v>
      </c>
      <c r="AF2072" s="29">
        <f t="shared" si="1204"/>
        <v>0</v>
      </c>
      <c r="AG2072" s="29">
        <f t="shared" si="1204"/>
        <v>30.489513566580342</v>
      </c>
      <c r="AH2072" s="29">
        <f t="shared" si="1204"/>
        <v>1144.8991893608591</v>
      </c>
      <c r="AI2072" s="29">
        <f t="shared" si="1204"/>
        <v>4783.4303507502082</v>
      </c>
      <c r="AJ2072" s="29">
        <f t="shared" si="1204"/>
        <v>0</v>
      </c>
      <c r="AK2072" s="29">
        <f t="shared" si="1204"/>
        <v>0</v>
      </c>
      <c r="AL2072" s="29">
        <f t="shared" si="1204"/>
        <v>34.580304976257707</v>
      </c>
      <c r="AM2072" s="29">
        <f t="shared" si="1204"/>
        <v>1298.5108158158519</v>
      </c>
      <c r="AN2072" s="29">
        <f t="shared" si="1204"/>
        <v>5461.5916855706118</v>
      </c>
      <c r="AO2072" s="29">
        <f t="shared" si="1204"/>
        <v>1365.5792240804449</v>
      </c>
      <c r="AP2072" s="29">
        <f t="shared" si="1204"/>
        <v>5705.4395422071175</v>
      </c>
      <c r="AQ2072" s="29">
        <f t="shared" si="1204"/>
        <v>0</v>
      </c>
      <c r="AR2072" s="29">
        <f t="shared" si="1204"/>
        <v>0</v>
      </c>
      <c r="AS2072" s="29">
        <f t="shared" si="1204"/>
        <v>41.245680385453809</v>
      </c>
      <c r="AT2072" s="29">
        <f t="shared" si="1204"/>
        <v>1548.7995875966847</v>
      </c>
      <c r="AU2072" s="29">
        <f t="shared" si="1204"/>
        <v>6470.9408683180491</v>
      </c>
      <c r="AV2072" s="29">
        <f t="shared" si="1204"/>
        <v>0</v>
      </c>
      <c r="AW2072" s="29">
        <f t="shared" si="1204"/>
        <v>0</v>
      </c>
      <c r="AX2072" s="29">
        <f t="shared" si="1204"/>
        <v>0</v>
      </c>
      <c r="AY2072" s="29">
        <f t="shared" si="1204"/>
        <v>47.972512016586123</v>
      </c>
      <c r="AZ2072" s="29">
        <f t="shared" si="1204"/>
        <v>1850.5918877751167</v>
      </c>
      <c r="BA2072" s="29">
        <f t="shared" si="1204"/>
        <v>9373.629840804304</v>
      </c>
      <c r="BB2072" s="29">
        <f t="shared" si="1204"/>
        <v>7718.218767332025</v>
      </c>
      <c r="BC2072" s="29">
        <f t="shared" si="1204"/>
        <v>53.056075082736768</v>
      </c>
      <c r="BD2072" s="29">
        <f t="shared" si="1204"/>
        <v>1992.2868634898707</v>
      </c>
      <c r="BE2072" s="29">
        <f t="shared" si="1204"/>
        <v>8323.8467969730118</v>
      </c>
      <c r="BF2072" s="29">
        <f t="shared" si="1204"/>
        <v>57.219243707710781</v>
      </c>
      <c r="BG2072" s="29">
        <f t="shared" si="1204"/>
        <v>2148.6162970013902</v>
      </c>
      <c r="BH2072" s="29">
        <f t="shared" si="1204"/>
        <v>9037.171473855853</v>
      </c>
      <c r="BI2072" s="29">
        <f t="shared" si="1204"/>
        <v>2259.5928658955868</v>
      </c>
      <c r="BJ2072" s="29">
        <f t="shared" si="1204"/>
        <v>9440.6609730394775</v>
      </c>
      <c r="BK2072" s="29">
        <f t="shared" si="1204"/>
        <v>64.896374735616263</v>
      </c>
      <c r="BL2072" s="29">
        <f t="shared" si="1204"/>
        <v>2436.8970880764023</v>
      </c>
      <c r="BM2072" s="29">
        <f t="shared" si="1204"/>
        <v>10181.444446009997</v>
      </c>
      <c r="BN2072" s="29">
        <f t="shared" si="1204"/>
        <v>0</v>
      </c>
      <c r="BO2072" s="205">
        <f t="shared" si="1204"/>
        <v>0</v>
      </c>
    </row>
    <row r="2073" spans="1:67">
      <c r="A2073" s="67"/>
      <c r="B2073" s="28" t="s">
        <v>14</v>
      </c>
      <c r="C2073" s="6" t="str">
        <f t="shared" si="1201"/>
        <v xml:space="preserve"> - Total Wind</v>
      </c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35"/>
    </row>
    <row r="2074" spans="1:67">
      <c r="A2074" s="67" t="s">
        <v>475</v>
      </c>
      <c r="B2074" s="27" t="s">
        <v>9</v>
      </c>
      <c r="C2074" s="6" t="str">
        <f t="shared" si="1201"/>
        <v>W - Base</v>
      </c>
      <c r="D2074" s="6"/>
      <c r="E2074" s="6"/>
      <c r="F2074" s="6"/>
      <c r="G2074" s="6"/>
      <c r="H2074" s="6"/>
      <c r="I2074" s="6"/>
      <c r="J2074" s="29">
        <f t="shared" si="1203"/>
        <v>3780984.8757963623</v>
      </c>
      <c r="K2074" s="6"/>
      <c r="L2074" s="29">
        <f t="shared" si="1204"/>
        <v>0</v>
      </c>
      <c r="M2074" s="29">
        <f t="shared" si="1204"/>
        <v>0</v>
      </c>
      <c r="N2074" s="29">
        <f t="shared" si="1204"/>
        <v>21794.320860125259</v>
      </c>
      <c r="O2074" s="29">
        <f t="shared" si="1204"/>
        <v>44728.655367834057</v>
      </c>
      <c r="P2074" s="29">
        <f t="shared" si="1204"/>
        <v>0</v>
      </c>
      <c r="Q2074" s="29">
        <f t="shared" si="1204"/>
        <v>0</v>
      </c>
      <c r="R2074" s="29">
        <f t="shared" si="1204"/>
        <v>0</v>
      </c>
      <c r="S2074" s="29">
        <f t="shared" si="1204"/>
        <v>49557.58561428947</v>
      </c>
      <c r="T2074" s="29">
        <f t="shared" si="1204"/>
        <v>101707.4210309091</v>
      </c>
      <c r="U2074" s="29">
        <f t="shared" si="1204"/>
        <v>0</v>
      </c>
      <c r="V2074" s="29">
        <f t="shared" si="1204"/>
        <v>0</v>
      </c>
      <c r="W2074" s="29">
        <f t="shared" si="1204"/>
        <v>0</v>
      </c>
      <c r="X2074" s="29">
        <f t="shared" si="1204"/>
        <v>56343.905086095801</v>
      </c>
      <c r="Y2074" s="29">
        <f t="shared" si="1204"/>
        <v>115635.03762509291</v>
      </c>
      <c r="Z2074" s="29">
        <f t="shared" si="1204"/>
        <v>0</v>
      </c>
      <c r="AA2074" s="29">
        <f t="shared" si="1204"/>
        <v>65722.765325702916</v>
      </c>
      <c r="AB2074" s="29">
        <f t="shared" si="1204"/>
        <v>134883.34593865869</v>
      </c>
      <c r="AC2074" s="29">
        <f t="shared" si="1204"/>
        <v>64059.52995893317</v>
      </c>
      <c r="AD2074" s="29">
        <f t="shared" si="1204"/>
        <v>131469.87497100176</v>
      </c>
      <c r="AE2074" s="29">
        <f t="shared" si="1204"/>
        <v>0</v>
      </c>
      <c r="AF2074" s="29">
        <f t="shared" ref="L2074:BO2077" si="1205">SUMIF($C$1836:$C$2059,$C2074,AF$1836:AF$2059)</f>
        <v>0</v>
      </c>
      <c r="AG2074" s="29">
        <f t="shared" si="1205"/>
        <v>0</v>
      </c>
      <c r="AH2074" s="29">
        <f t="shared" si="1205"/>
        <v>109247.57626283493</v>
      </c>
      <c r="AI2074" s="29">
        <f t="shared" si="1205"/>
        <v>224209.65625828769</v>
      </c>
      <c r="AJ2074" s="29">
        <f t="shared" si="1205"/>
        <v>0</v>
      </c>
      <c r="AK2074" s="29">
        <f t="shared" si="1205"/>
        <v>0</v>
      </c>
      <c r="AL2074" s="29">
        <f t="shared" si="1205"/>
        <v>0</v>
      </c>
      <c r="AM2074" s="29">
        <f t="shared" si="1205"/>
        <v>82805.151374771871</v>
      </c>
      <c r="AN2074" s="29">
        <f t="shared" si="1205"/>
        <v>169941.6605956225</v>
      </c>
      <c r="AO2074" s="29">
        <f t="shared" si="1205"/>
        <v>0</v>
      </c>
      <c r="AP2074" s="29">
        <f t="shared" si="1205"/>
        <v>0</v>
      </c>
      <c r="AQ2074" s="29">
        <f t="shared" si="1205"/>
        <v>0</v>
      </c>
      <c r="AR2074" s="29">
        <f t="shared" si="1205"/>
        <v>94144.327893864727</v>
      </c>
      <c r="AS2074" s="29">
        <f t="shared" si="1205"/>
        <v>193213.14136038837</v>
      </c>
      <c r="AT2074" s="29">
        <f t="shared" si="1205"/>
        <v>0</v>
      </c>
      <c r="AU2074" s="29">
        <f t="shared" si="1205"/>
        <v>109815.34760058719</v>
      </c>
      <c r="AV2074" s="29">
        <f t="shared" si="1205"/>
        <v>225374.89782085081</v>
      </c>
      <c r="AW2074" s="29">
        <f t="shared" si="1205"/>
        <v>107036.26921075638</v>
      </c>
      <c r="AX2074" s="29">
        <f t="shared" si="1205"/>
        <v>219671.37347904101</v>
      </c>
      <c r="AY2074" s="29">
        <f t="shared" si="1205"/>
        <v>0</v>
      </c>
      <c r="AZ2074" s="29">
        <f t="shared" si="1205"/>
        <v>0</v>
      </c>
      <c r="BA2074" s="29">
        <f t="shared" si="1205"/>
        <v>0</v>
      </c>
      <c r="BB2074" s="29">
        <f t="shared" si="1205"/>
        <v>182540.41187919729</v>
      </c>
      <c r="BC2074" s="29">
        <f t="shared" si="1205"/>
        <v>374629.11673404503</v>
      </c>
      <c r="BD2074" s="29">
        <f t="shared" si="1205"/>
        <v>0</v>
      </c>
      <c r="BE2074" s="29">
        <f t="shared" si="1205"/>
        <v>0</v>
      </c>
      <c r="BF2074" s="29">
        <f t="shared" si="1205"/>
        <v>0</v>
      </c>
      <c r="BG2074" s="29">
        <f t="shared" si="1205"/>
        <v>138358.09410823722</v>
      </c>
      <c r="BH2074" s="29">
        <f t="shared" si="1205"/>
        <v>283953.39999055729</v>
      </c>
      <c r="BI2074" s="29">
        <f t="shared" si="1205"/>
        <v>0</v>
      </c>
      <c r="BJ2074" s="29">
        <f t="shared" si="1205"/>
        <v>0</v>
      </c>
      <c r="BK2074" s="29">
        <f t="shared" si="1205"/>
        <v>0</v>
      </c>
      <c r="BL2074" s="29">
        <f t="shared" si="1205"/>
        <v>157304.58265262682</v>
      </c>
      <c r="BM2074" s="29">
        <f t="shared" si="1205"/>
        <v>322837.42679604993</v>
      </c>
      <c r="BN2074" s="29">
        <f t="shared" si="1205"/>
        <v>0</v>
      </c>
      <c r="BO2074" s="205">
        <f t="shared" si="1205"/>
        <v>0</v>
      </c>
    </row>
    <row r="2075" spans="1:67">
      <c r="A2075" s="67" t="s">
        <v>475</v>
      </c>
      <c r="B2075" s="27" t="s">
        <v>3</v>
      </c>
      <c r="C2075" s="6" t="str">
        <f t="shared" si="1201"/>
        <v>W - AFUDC</v>
      </c>
      <c r="D2075" s="6"/>
      <c r="E2075" s="6"/>
      <c r="F2075" s="6"/>
      <c r="G2075" s="6"/>
      <c r="H2075" s="6"/>
      <c r="I2075" s="6"/>
      <c r="J2075" s="29">
        <f t="shared" si="1203"/>
        <v>158174.41837814843</v>
      </c>
      <c r="K2075" s="6"/>
      <c r="L2075" s="29">
        <f t="shared" si="1205"/>
        <v>0</v>
      </c>
      <c r="M2075" s="29">
        <f t="shared" si="1205"/>
        <v>0</v>
      </c>
      <c r="N2075" s="29">
        <f t="shared" si="1205"/>
        <v>681.07252687891435</v>
      </c>
      <c r="O2075" s="29">
        <f t="shared" si="1205"/>
        <v>2101.8619251994314</v>
      </c>
      <c r="P2075" s="29">
        <f t="shared" si="1205"/>
        <v>0</v>
      </c>
      <c r="Q2075" s="29">
        <f t="shared" si="1205"/>
        <v>0</v>
      </c>
      <c r="R2075" s="29">
        <f t="shared" si="1205"/>
        <v>0</v>
      </c>
      <c r="S2075" s="29">
        <f t="shared" si="1205"/>
        <v>1548.6745504465459</v>
      </c>
      <c r="T2075" s="29">
        <f t="shared" si="1205"/>
        <v>4779.3736256339325</v>
      </c>
      <c r="U2075" s="29">
        <f t="shared" si="1205"/>
        <v>0</v>
      </c>
      <c r="V2075" s="29">
        <f t="shared" si="1205"/>
        <v>0</v>
      </c>
      <c r="W2075" s="29">
        <f t="shared" si="1205"/>
        <v>0</v>
      </c>
      <c r="X2075" s="29">
        <f t="shared" si="1205"/>
        <v>1760.7470339404938</v>
      </c>
      <c r="Y2075" s="29">
        <f t="shared" si="1205"/>
        <v>5433.8517624648166</v>
      </c>
      <c r="Z2075" s="29">
        <f t="shared" si="1205"/>
        <v>0</v>
      </c>
      <c r="AA2075" s="29">
        <f t="shared" si="1205"/>
        <v>2053.8364164282161</v>
      </c>
      <c r="AB2075" s="29">
        <f t="shared" si="1205"/>
        <v>6338.3566270997089</v>
      </c>
      <c r="AC2075" s="29">
        <f t="shared" si="1205"/>
        <v>2001.8603112166616</v>
      </c>
      <c r="AD2075" s="29">
        <f t="shared" si="1205"/>
        <v>6177.9528635461265</v>
      </c>
      <c r="AE2075" s="29">
        <f t="shared" si="1205"/>
        <v>0</v>
      </c>
      <c r="AF2075" s="29">
        <f t="shared" si="1205"/>
        <v>0</v>
      </c>
      <c r="AG2075" s="29">
        <f t="shared" si="1205"/>
        <v>0</v>
      </c>
      <c r="AH2075" s="29">
        <f t="shared" si="1205"/>
        <v>3413.9867582135917</v>
      </c>
      <c r="AI2075" s="29">
        <f t="shared" si="1205"/>
        <v>10535.924585165267</v>
      </c>
      <c r="AJ2075" s="29">
        <f t="shared" si="1205"/>
        <v>0</v>
      </c>
      <c r="AK2075" s="29">
        <f t="shared" si="1205"/>
        <v>0</v>
      </c>
      <c r="AL2075" s="29">
        <f t="shared" si="1205"/>
        <v>0</v>
      </c>
      <c r="AM2075" s="29">
        <f t="shared" si="1205"/>
        <v>2587.660980461621</v>
      </c>
      <c r="AN2075" s="29">
        <f t="shared" si="1205"/>
        <v>7985.7957493614713</v>
      </c>
      <c r="AO2075" s="29">
        <f t="shared" si="1205"/>
        <v>0</v>
      </c>
      <c r="AP2075" s="29">
        <f t="shared" si="1205"/>
        <v>0</v>
      </c>
      <c r="AQ2075" s="29">
        <f t="shared" si="1205"/>
        <v>0</v>
      </c>
      <c r="AR2075" s="29">
        <f t="shared" si="1205"/>
        <v>2942.0102466832727</v>
      </c>
      <c r="AS2075" s="29">
        <f t="shared" si="1205"/>
        <v>9079.3551009722905</v>
      </c>
      <c r="AT2075" s="29">
        <f t="shared" si="1205"/>
        <v>0</v>
      </c>
      <c r="AU2075" s="29">
        <f t="shared" si="1205"/>
        <v>3431.7296125183498</v>
      </c>
      <c r="AV2075" s="29">
        <f t="shared" si="1205"/>
        <v>10590.680912040512</v>
      </c>
      <c r="AW2075" s="29">
        <f t="shared" si="1205"/>
        <v>3344.8834128361368</v>
      </c>
      <c r="AX2075" s="29">
        <f t="shared" si="1205"/>
        <v>10322.664345145922</v>
      </c>
      <c r="AY2075" s="29">
        <f t="shared" si="1205"/>
        <v>0</v>
      </c>
      <c r="AZ2075" s="29">
        <f t="shared" si="1205"/>
        <v>0</v>
      </c>
      <c r="BA2075" s="29">
        <f t="shared" si="1205"/>
        <v>0</v>
      </c>
      <c r="BB2075" s="29">
        <f t="shared" si="1205"/>
        <v>5704.3878712249152</v>
      </c>
      <c r="BC2075" s="29">
        <f t="shared" si="1205"/>
        <v>17604.344911755223</v>
      </c>
      <c r="BD2075" s="29">
        <f t="shared" si="1205"/>
        <v>0</v>
      </c>
      <c r="BE2075" s="29">
        <f t="shared" si="1205"/>
        <v>0</v>
      </c>
      <c r="BF2075" s="29">
        <f t="shared" si="1205"/>
        <v>0</v>
      </c>
      <c r="BG2075" s="29">
        <f t="shared" si="1205"/>
        <v>4323.690440882413</v>
      </c>
      <c r="BH2075" s="29">
        <f t="shared" si="1205"/>
        <v>13343.366463018669</v>
      </c>
      <c r="BI2075" s="29">
        <f t="shared" si="1205"/>
        <v>0</v>
      </c>
      <c r="BJ2075" s="29">
        <f t="shared" si="1205"/>
        <v>0</v>
      </c>
      <c r="BK2075" s="29">
        <f t="shared" si="1205"/>
        <v>0</v>
      </c>
      <c r="BL2075" s="29">
        <f t="shared" si="1205"/>
        <v>4915.7682078945882</v>
      </c>
      <c r="BM2075" s="29">
        <f t="shared" si="1205"/>
        <v>15170.581137119359</v>
      </c>
      <c r="BN2075" s="29">
        <f t="shared" si="1205"/>
        <v>0</v>
      </c>
      <c r="BO2075" s="205">
        <f t="shared" si="1205"/>
        <v>0</v>
      </c>
    </row>
    <row r="2076" spans="1:67">
      <c r="A2076" s="67"/>
      <c r="B2076" s="28" t="s">
        <v>15</v>
      </c>
      <c r="C2076" s="6" t="str">
        <f t="shared" si="1201"/>
        <v xml:space="preserve"> - Total HRD ESP</v>
      </c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35"/>
    </row>
    <row r="2077" spans="1:67">
      <c r="A2077" s="67" t="s">
        <v>569</v>
      </c>
      <c r="B2077" s="27" t="s">
        <v>9</v>
      </c>
      <c r="C2077" s="6" t="str">
        <f t="shared" si="1201"/>
        <v>ESP - Base</v>
      </c>
      <c r="D2077" s="6"/>
      <c r="E2077" s="6"/>
      <c r="F2077" s="6"/>
      <c r="G2077" s="6"/>
      <c r="H2077" s="6"/>
      <c r="I2077" s="6"/>
      <c r="J2077" s="29">
        <f t="shared" si="1203"/>
        <v>614804.87341004179</v>
      </c>
      <c r="K2077" s="6"/>
      <c r="L2077" s="29">
        <f t="shared" si="1205"/>
        <v>0</v>
      </c>
      <c r="M2077" s="29">
        <f t="shared" si="1205"/>
        <v>0</v>
      </c>
      <c r="N2077" s="29">
        <f t="shared" si="1205"/>
        <v>78104.701777513168</v>
      </c>
      <c r="O2077" s="29">
        <f t="shared" si="1205"/>
        <v>254603.10336427813</v>
      </c>
      <c r="P2077" s="29">
        <f t="shared" si="1205"/>
        <v>262088.43460318795</v>
      </c>
      <c r="Q2077" s="29">
        <f t="shared" si="1205"/>
        <v>20008.633665062614</v>
      </c>
      <c r="R2077" s="29">
        <f t="shared" si="1205"/>
        <v>0</v>
      </c>
      <c r="S2077" s="29">
        <f t="shared" si="1205"/>
        <v>0</v>
      </c>
      <c r="T2077" s="29">
        <f t="shared" si="1205"/>
        <v>0</v>
      </c>
      <c r="U2077" s="29">
        <f t="shared" si="1205"/>
        <v>0</v>
      </c>
      <c r="V2077" s="29">
        <f t="shared" si="1205"/>
        <v>0</v>
      </c>
      <c r="W2077" s="29">
        <f t="shared" si="1205"/>
        <v>0</v>
      </c>
      <c r="X2077" s="29">
        <f t="shared" si="1205"/>
        <v>0</v>
      </c>
      <c r="Y2077" s="29">
        <f t="shared" si="1205"/>
        <v>0</v>
      </c>
      <c r="Z2077" s="29">
        <f t="shared" si="1205"/>
        <v>0</v>
      </c>
      <c r="AA2077" s="29">
        <f t="shared" si="1205"/>
        <v>0</v>
      </c>
      <c r="AB2077" s="29">
        <f t="shared" si="1205"/>
        <v>0</v>
      </c>
      <c r="AC2077" s="29">
        <f t="shared" si="1205"/>
        <v>0</v>
      </c>
      <c r="AD2077" s="29">
        <f t="shared" si="1205"/>
        <v>0</v>
      </c>
      <c r="AE2077" s="29">
        <f t="shared" si="1205"/>
        <v>0</v>
      </c>
      <c r="AF2077" s="29">
        <f t="shared" si="1205"/>
        <v>0</v>
      </c>
      <c r="AG2077" s="29">
        <f t="shared" si="1205"/>
        <v>0</v>
      </c>
      <c r="AH2077" s="29">
        <f t="shared" si="1205"/>
        <v>0</v>
      </c>
      <c r="AI2077" s="29">
        <f t="shared" si="1205"/>
        <v>0</v>
      </c>
      <c r="AJ2077" s="29">
        <f t="shared" si="1205"/>
        <v>0</v>
      </c>
      <c r="AK2077" s="29">
        <f t="shared" si="1205"/>
        <v>0</v>
      </c>
      <c r="AL2077" s="29">
        <f t="shared" si="1205"/>
        <v>0</v>
      </c>
      <c r="AM2077" s="29">
        <f t="shared" si="1205"/>
        <v>0</v>
      </c>
      <c r="AN2077" s="29">
        <f t="shared" si="1205"/>
        <v>0</v>
      </c>
      <c r="AO2077" s="29">
        <f t="shared" si="1205"/>
        <v>0</v>
      </c>
      <c r="AP2077" s="29">
        <f t="shared" si="1205"/>
        <v>0</v>
      </c>
      <c r="AQ2077" s="29">
        <f t="shared" si="1205"/>
        <v>0</v>
      </c>
      <c r="AR2077" s="29">
        <f t="shared" si="1205"/>
        <v>0</v>
      </c>
      <c r="AS2077" s="29">
        <f t="shared" si="1205"/>
        <v>0</v>
      </c>
      <c r="AT2077" s="29">
        <f t="shared" si="1205"/>
        <v>0</v>
      </c>
      <c r="AU2077" s="29">
        <f t="shared" si="1205"/>
        <v>0</v>
      </c>
      <c r="AV2077" s="29">
        <f t="shared" si="1205"/>
        <v>0</v>
      </c>
      <c r="AW2077" s="29">
        <f t="shared" si="1205"/>
        <v>0</v>
      </c>
      <c r="AX2077" s="29">
        <f t="shared" si="1205"/>
        <v>0</v>
      </c>
      <c r="AY2077" s="29">
        <f t="shared" si="1205"/>
        <v>0</v>
      </c>
      <c r="AZ2077" s="29">
        <f t="shared" si="1205"/>
        <v>0</v>
      </c>
      <c r="BA2077" s="29">
        <f t="shared" si="1205"/>
        <v>0</v>
      </c>
      <c r="BB2077" s="29">
        <f t="shared" si="1205"/>
        <v>0</v>
      </c>
      <c r="BC2077" s="29">
        <f t="shared" si="1205"/>
        <v>0</v>
      </c>
      <c r="BD2077" s="29">
        <f t="shared" si="1205"/>
        <v>0</v>
      </c>
      <c r="BE2077" s="29">
        <f t="shared" si="1205"/>
        <v>0</v>
      </c>
      <c r="BF2077" s="29">
        <f t="shared" si="1205"/>
        <v>0</v>
      </c>
      <c r="BG2077" s="29">
        <f t="shared" si="1205"/>
        <v>0</v>
      </c>
      <c r="BH2077" s="29">
        <f t="shared" si="1205"/>
        <v>0</v>
      </c>
      <c r="BI2077" s="29">
        <f t="shared" si="1205"/>
        <v>0</v>
      </c>
      <c r="BJ2077" s="29">
        <f t="shared" si="1205"/>
        <v>0</v>
      </c>
      <c r="BK2077" s="29">
        <f t="shared" si="1205"/>
        <v>0</v>
      </c>
      <c r="BL2077" s="29">
        <f t="shared" si="1205"/>
        <v>0</v>
      </c>
      <c r="BM2077" s="29">
        <f t="shared" si="1205"/>
        <v>0</v>
      </c>
      <c r="BN2077" s="29">
        <f t="shared" si="1205"/>
        <v>0</v>
      </c>
      <c r="BO2077" s="205">
        <f t="shared" si="1205"/>
        <v>0</v>
      </c>
    </row>
    <row r="2078" spans="1:67">
      <c r="A2078" s="67" t="s">
        <v>569</v>
      </c>
      <c r="B2078" s="27" t="s">
        <v>3</v>
      </c>
      <c r="C2078" s="6" t="str">
        <f t="shared" si="1201"/>
        <v>ESP - AFUDC</v>
      </c>
      <c r="D2078" s="6"/>
      <c r="E2078" s="6"/>
      <c r="F2078" s="6"/>
      <c r="G2078" s="6"/>
      <c r="H2078" s="6"/>
      <c r="I2078" s="6"/>
      <c r="J2078" s="29">
        <f t="shared" si="1203"/>
        <v>65698.310598931217</v>
      </c>
      <c r="K2078" s="6"/>
      <c r="L2078" s="29">
        <f t="shared" ref="L2078:BO2081" si="1206">SUMIF($C$1836:$C$2059,$C2078,L$1836:L$2059)</f>
        <v>0</v>
      </c>
      <c r="M2078" s="29">
        <f t="shared" si="1206"/>
        <v>0</v>
      </c>
      <c r="N2078" s="29">
        <f t="shared" si="1206"/>
        <v>2440.7719305472865</v>
      </c>
      <c r="O2078" s="29">
        <f t="shared" si="1206"/>
        <v>12990.439086887471</v>
      </c>
      <c r="P2078" s="29">
        <f t="shared" si="1206"/>
        <v>29948.952091301253</v>
      </c>
      <c r="Q2078" s="29">
        <f t="shared" si="1206"/>
        <v>20318.147490195202</v>
      </c>
      <c r="R2078" s="29">
        <f t="shared" si="1206"/>
        <v>0</v>
      </c>
      <c r="S2078" s="29">
        <f t="shared" si="1206"/>
        <v>0</v>
      </c>
      <c r="T2078" s="29">
        <f t="shared" si="1206"/>
        <v>0</v>
      </c>
      <c r="U2078" s="29">
        <f t="shared" si="1206"/>
        <v>0</v>
      </c>
      <c r="V2078" s="29">
        <f t="shared" si="1206"/>
        <v>0</v>
      </c>
      <c r="W2078" s="29">
        <f t="shared" si="1206"/>
        <v>0</v>
      </c>
      <c r="X2078" s="29">
        <f t="shared" si="1206"/>
        <v>0</v>
      </c>
      <c r="Y2078" s="29">
        <f t="shared" si="1206"/>
        <v>0</v>
      </c>
      <c r="Z2078" s="29">
        <f t="shared" si="1206"/>
        <v>0</v>
      </c>
      <c r="AA2078" s="29">
        <f t="shared" si="1206"/>
        <v>0</v>
      </c>
      <c r="AB2078" s="29">
        <f t="shared" si="1206"/>
        <v>0</v>
      </c>
      <c r="AC2078" s="29">
        <f t="shared" si="1206"/>
        <v>0</v>
      </c>
      <c r="AD2078" s="29">
        <f t="shared" si="1206"/>
        <v>0</v>
      </c>
      <c r="AE2078" s="29">
        <f t="shared" si="1206"/>
        <v>0</v>
      </c>
      <c r="AF2078" s="29">
        <f t="shared" si="1206"/>
        <v>0</v>
      </c>
      <c r="AG2078" s="29">
        <f t="shared" si="1206"/>
        <v>0</v>
      </c>
      <c r="AH2078" s="29">
        <f t="shared" si="1206"/>
        <v>0</v>
      </c>
      <c r="AI2078" s="29">
        <f t="shared" si="1206"/>
        <v>0</v>
      </c>
      <c r="AJ2078" s="29">
        <f t="shared" si="1206"/>
        <v>0</v>
      </c>
      <c r="AK2078" s="29">
        <f t="shared" si="1206"/>
        <v>0</v>
      </c>
      <c r="AL2078" s="29">
        <f t="shared" si="1206"/>
        <v>0</v>
      </c>
      <c r="AM2078" s="29">
        <f t="shared" si="1206"/>
        <v>0</v>
      </c>
      <c r="AN2078" s="29">
        <f t="shared" si="1206"/>
        <v>0</v>
      </c>
      <c r="AO2078" s="29">
        <f t="shared" si="1206"/>
        <v>0</v>
      </c>
      <c r="AP2078" s="29">
        <f t="shared" si="1206"/>
        <v>0</v>
      </c>
      <c r="AQ2078" s="29">
        <f t="shared" si="1206"/>
        <v>0</v>
      </c>
      <c r="AR2078" s="29">
        <f t="shared" si="1206"/>
        <v>0</v>
      </c>
      <c r="AS2078" s="29">
        <f t="shared" si="1206"/>
        <v>0</v>
      </c>
      <c r="AT2078" s="29">
        <f t="shared" si="1206"/>
        <v>0</v>
      </c>
      <c r="AU2078" s="29">
        <f t="shared" si="1206"/>
        <v>0</v>
      </c>
      <c r="AV2078" s="29">
        <f t="shared" si="1206"/>
        <v>0</v>
      </c>
      <c r="AW2078" s="29">
        <f t="shared" si="1206"/>
        <v>0</v>
      </c>
      <c r="AX2078" s="29">
        <f t="shared" si="1206"/>
        <v>0</v>
      </c>
      <c r="AY2078" s="29">
        <f t="shared" si="1206"/>
        <v>0</v>
      </c>
      <c r="AZ2078" s="29">
        <f t="shared" si="1206"/>
        <v>0</v>
      </c>
      <c r="BA2078" s="29">
        <f t="shared" si="1206"/>
        <v>0</v>
      </c>
      <c r="BB2078" s="29">
        <f t="shared" si="1206"/>
        <v>0</v>
      </c>
      <c r="BC2078" s="29">
        <f t="shared" si="1206"/>
        <v>0</v>
      </c>
      <c r="BD2078" s="29">
        <f t="shared" si="1206"/>
        <v>0</v>
      </c>
      <c r="BE2078" s="29">
        <f t="shared" si="1206"/>
        <v>0</v>
      </c>
      <c r="BF2078" s="29">
        <f t="shared" si="1206"/>
        <v>0</v>
      </c>
      <c r="BG2078" s="29">
        <f t="shared" si="1206"/>
        <v>0</v>
      </c>
      <c r="BH2078" s="29">
        <f t="shared" si="1206"/>
        <v>0</v>
      </c>
      <c r="BI2078" s="29">
        <f t="shared" si="1206"/>
        <v>0</v>
      </c>
      <c r="BJ2078" s="29">
        <f t="shared" si="1206"/>
        <v>0</v>
      </c>
      <c r="BK2078" s="29">
        <f t="shared" si="1206"/>
        <v>0</v>
      </c>
      <c r="BL2078" s="29">
        <f t="shared" si="1206"/>
        <v>0</v>
      </c>
      <c r="BM2078" s="29">
        <f t="shared" si="1206"/>
        <v>0</v>
      </c>
      <c r="BN2078" s="29">
        <f t="shared" si="1206"/>
        <v>0</v>
      </c>
      <c r="BO2078" s="205">
        <f t="shared" si="1206"/>
        <v>0</v>
      </c>
    </row>
    <row r="2079" spans="1:67">
      <c r="A2079" s="67"/>
      <c r="B2079" s="28" t="s">
        <v>16</v>
      </c>
      <c r="C2079" s="6" t="str">
        <f t="shared" si="1201"/>
        <v xml:space="preserve"> - Total HRD Other</v>
      </c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35"/>
    </row>
    <row r="2080" spans="1:67">
      <c r="A2080" s="67" t="s">
        <v>336</v>
      </c>
      <c r="B2080" s="27" t="s">
        <v>9</v>
      </c>
      <c r="C2080" s="6" t="str">
        <f t="shared" si="1201"/>
        <v>HRD - Base</v>
      </c>
      <c r="D2080" s="6"/>
      <c r="E2080" s="6"/>
      <c r="F2080" s="6"/>
      <c r="G2080" s="6"/>
      <c r="H2080" s="6"/>
      <c r="I2080" s="6"/>
      <c r="J2080" s="29">
        <f t="shared" si="1203"/>
        <v>536581.17387665738</v>
      </c>
      <c r="K2080" s="6"/>
      <c r="L2080" s="29">
        <f t="shared" si="1206"/>
        <v>0</v>
      </c>
      <c r="M2080" s="29">
        <f t="shared" si="1206"/>
        <v>6143.1875974856293</v>
      </c>
      <c r="N2080" s="29">
        <f t="shared" si="1206"/>
        <v>50338.658076337109</v>
      </c>
      <c r="O2080" s="29">
        <f t="shared" si="1206"/>
        <v>64245.709749222435</v>
      </c>
      <c r="P2080" s="29">
        <f t="shared" si="1206"/>
        <v>73115.697539652989</v>
      </c>
      <c r="Q2080" s="29">
        <f t="shared" si="1206"/>
        <v>62926.363000600606</v>
      </c>
      <c r="R2080" s="29">
        <f t="shared" si="1206"/>
        <v>18071.157586691381</v>
      </c>
      <c r="S2080" s="29">
        <f t="shared" si="1206"/>
        <v>18534.960449550028</v>
      </c>
      <c r="T2080" s="29">
        <f t="shared" si="1206"/>
        <v>16079.313661351516</v>
      </c>
      <c r="U2080" s="29">
        <f t="shared" si="1206"/>
        <v>16475.673484992582</v>
      </c>
      <c r="V2080" s="29">
        <f t="shared" si="1206"/>
        <v>16890.860456814389</v>
      </c>
      <c r="W2080" s="29">
        <f t="shared" si="1206"/>
        <v>17319.344369453611</v>
      </c>
      <c r="X2080" s="29">
        <f t="shared" si="1206"/>
        <v>17755.79184756384</v>
      </c>
      <c r="Y2080" s="29">
        <f t="shared" si="1206"/>
        <v>66194.885862135648</v>
      </c>
      <c r="Z2080" s="29">
        <f t="shared" si="1206"/>
        <v>20369.112834285657</v>
      </c>
      <c r="AA2080" s="29">
        <f t="shared" si="1206"/>
        <v>20867.455728083787</v>
      </c>
      <c r="AB2080" s="29">
        <f t="shared" si="1206"/>
        <v>21395.098834538057</v>
      </c>
      <c r="AC2080" s="29">
        <f t="shared" si="1206"/>
        <v>12797.115125535831</v>
      </c>
      <c r="AD2080" s="29">
        <f t="shared" si="1206"/>
        <v>9372.6439736340035</v>
      </c>
      <c r="AE2080" s="29">
        <f t="shared" si="1206"/>
        <v>7688.1436987282914</v>
      </c>
      <c r="AF2080" s="29">
        <f t="shared" si="1206"/>
        <v>0</v>
      </c>
      <c r="AG2080" s="29">
        <f t="shared" si="1206"/>
        <v>0</v>
      </c>
      <c r="AH2080" s="29">
        <f t="shared" si="1206"/>
        <v>0</v>
      </c>
      <c r="AI2080" s="29">
        <f t="shared" si="1206"/>
        <v>0</v>
      </c>
      <c r="AJ2080" s="29">
        <f t="shared" si="1206"/>
        <v>0</v>
      </c>
      <c r="AK2080" s="29">
        <f t="shared" si="1206"/>
        <v>0</v>
      </c>
      <c r="AL2080" s="29">
        <f t="shared" si="1206"/>
        <v>0</v>
      </c>
      <c r="AM2080" s="29">
        <f t="shared" si="1206"/>
        <v>0</v>
      </c>
      <c r="AN2080" s="29">
        <f t="shared" si="1206"/>
        <v>0</v>
      </c>
      <c r="AO2080" s="29">
        <f t="shared" si="1206"/>
        <v>0</v>
      </c>
      <c r="AP2080" s="29">
        <f t="shared" si="1206"/>
        <v>0</v>
      </c>
      <c r="AQ2080" s="29">
        <f t="shared" si="1206"/>
        <v>0</v>
      </c>
      <c r="AR2080" s="29">
        <f t="shared" si="1206"/>
        <v>0</v>
      </c>
      <c r="AS2080" s="29">
        <f t="shared" si="1206"/>
        <v>0</v>
      </c>
      <c r="AT2080" s="29">
        <f t="shared" si="1206"/>
        <v>0</v>
      </c>
      <c r="AU2080" s="29">
        <f t="shared" si="1206"/>
        <v>0</v>
      </c>
      <c r="AV2080" s="29">
        <f t="shared" si="1206"/>
        <v>0</v>
      </c>
      <c r="AW2080" s="29">
        <f t="shared" si="1206"/>
        <v>0</v>
      </c>
      <c r="AX2080" s="29">
        <f t="shared" si="1206"/>
        <v>0</v>
      </c>
      <c r="AY2080" s="29">
        <f t="shared" si="1206"/>
        <v>0</v>
      </c>
      <c r="AZ2080" s="29">
        <f t="shared" si="1206"/>
        <v>0</v>
      </c>
      <c r="BA2080" s="29">
        <f t="shared" si="1206"/>
        <v>0</v>
      </c>
      <c r="BB2080" s="29">
        <f t="shared" si="1206"/>
        <v>0</v>
      </c>
      <c r="BC2080" s="29">
        <f t="shared" si="1206"/>
        <v>0</v>
      </c>
      <c r="BD2080" s="29">
        <f t="shared" si="1206"/>
        <v>0</v>
      </c>
      <c r="BE2080" s="29">
        <f t="shared" si="1206"/>
        <v>0</v>
      </c>
      <c r="BF2080" s="29">
        <f t="shared" si="1206"/>
        <v>0</v>
      </c>
      <c r="BG2080" s="29">
        <f t="shared" si="1206"/>
        <v>0</v>
      </c>
      <c r="BH2080" s="29">
        <f t="shared" si="1206"/>
        <v>0</v>
      </c>
      <c r="BI2080" s="29">
        <f t="shared" si="1206"/>
        <v>0</v>
      </c>
      <c r="BJ2080" s="29">
        <f t="shared" si="1206"/>
        <v>0</v>
      </c>
      <c r="BK2080" s="29">
        <f t="shared" si="1206"/>
        <v>0</v>
      </c>
      <c r="BL2080" s="29">
        <f t="shared" si="1206"/>
        <v>0</v>
      </c>
      <c r="BM2080" s="29">
        <f t="shared" si="1206"/>
        <v>0</v>
      </c>
      <c r="BN2080" s="29">
        <f t="shared" si="1206"/>
        <v>0</v>
      </c>
      <c r="BO2080" s="205">
        <f t="shared" si="1206"/>
        <v>0</v>
      </c>
    </row>
    <row r="2081" spans="1:67">
      <c r="A2081" s="67" t="s">
        <v>336</v>
      </c>
      <c r="B2081" s="27" t="s">
        <v>3</v>
      </c>
      <c r="C2081" s="6" t="str">
        <f t="shared" si="1201"/>
        <v>HRD - AFUDC</v>
      </c>
      <c r="D2081" s="6"/>
      <c r="E2081" s="6"/>
      <c r="F2081" s="6"/>
      <c r="G2081" s="6"/>
      <c r="H2081" s="6"/>
      <c r="I2081" s="6"/>
      <c r="J2081" s="29">
        <f t="shared" si="1203"/>
        <v>0</v>
      </c>
      <c r="K2081" s="6"/>
      <c r="L2081" s="29">
        <f t="shared" si="1206"/>
        <v>0</v>
      </c>
      <c r="M2081" s="29">
        <f t="shared" si="1206"/>
        <v>0</v>
      </c>
      <c r="N2081" s="29">
        <f t="shared" si="1206"/>
        <v>0</v>
      </c>
      <c r="O2081" s="29">
        <f t="shared" si="1206"/>
        <v>0</v>
      </c>
      <c r="P2081" s="29">
        <f t="shared" si="1206"/>
        <v>0</v>
      </c>
      <c r="Q2081" s="29">
        <f t="shared" si="1206"/>
        <v>0</v>
      </c>
      <c r="R2081" s="29">
        <f t="shared" si="1206"/>
        <v>0</v>
      </c>
      <c r="S2081" s="29">
        <f t="shared" si="1206"/>
        <v>0</v>
      </c>
      <c r="T2081" s="29">
        <f t="shared" si="1206"/>
        <v>0</v>
      </c>
      <c r="U2081" s="29">
        <f t="shared" si="1206"/>
        <v>0</v>
      </c>
      <c r="V2081" s="29">
        <f t="shared" si="1206"/>
        <v>0</v>
      </c>
      <c r="W2081" s="29">
        <f t="shared" si="1206"/>
        <v>0</v>
      </c>
      <c r="X2081" s="29">
        <f t="shared" si="1206"/>
        <v>0</v>
      </c>
      <c r="Y2081" s="29">
        <f t="shared" si="1206"/>
        <v>0</v>
      </c>
      <c r="Z2081" s="29">
        <f t="shared" si="1206"/>
        <v>0</v>
      </c>
      <c r="AA2081" s="29">
        <f t="shared" si="1206"/>
        <v>0</v>
      </c>
      <c r="AB2081" s="29">
        <f t="shared" si="1206"/>
        <v>0</v>
      </c>
      <c r="AC2081" s="29">
        <f t="shared" si="1206"/>
        <v>0</v>
      </c>
      <c r="AD2081" s="29">
        <f t="shared" si="1206"/>
        <v>0</v>
      </c>
      <c r="AE2081" s="29">
        <f t="shared" si="1206"/>
        <v>0</v>
      </c>
      <c r="AF2081" s="29">
        <f t="shared" si="1206"/>
        <v>0</v>
      </c>
      <c r="AG2081" s="29">
        <f t="shared" si="1206"/>
        <v>0</v>
      </c>
      <c r="AH2081" s="29">
        <f t="shared" si="1206"/>
        <v>0</v>
      </c>
      <c r="AI2081" s="29">
        <f t="shared" si="1206"/>
        <v>0</v>
      </c>
      <c r="AJ2081" s="29">
        <f t="shared" si="1206"/>
        <v>0</v>
      </c>
      <c r="AK2081" s="29">
        <f t="shared" si="1206"/>
        <v>0</v>
      </c>
      <c r="AL2081" s="29">
        <f t="shared" si="1206"/>
        <v>0</v>
      </c>
      <c r="AM2081" s="29">
        <f t="shared" si="1206"/>
        <v>0</v>
      </c>
      <c r="AN2081" s="29">
        <f t="shared" si="1206"/>
        <v>0</v>
      </c>
      <c r="AO2081" s="29">
        <f t="shared" si="1206"/>
        <v>0</v>
      </c>
      <c r="AP2081" s="29">
        <f t="shared" si="1206"/>
        <v>0</v>
      </c>
      <c r="AQ2081" s="29">
        <f t="shared" si="1206"/>
        <v>0</v>
      </c>
      <c r="AR2081" s="29">
        <f t="shared" si="1206"/>
        <v>0</v>
      </c>
      <c r="AS2081" s="29">
        <f t="shared" si="1206"/>
        <v>0</v>
      </c>
      <c r="AT2081" s="29">
        <f t="shared" si="1206"/>
        <v>0</v>
      </c>
      <c r="AU2081" s="29">
        <f t="shared" si="1206"/>
        <v>0</v>
      </c>
      <c r="AV2081" s="29">
        <f t="shared" si="1206"/>
        <v>0</v>
      </c>
      <c r="AW2081" s="29">
        <f t="shared" si="1206"/>
        <v>0</v>
      </c>
      <c r="AX2081" s="29">
        <f t="shared" si="1206"/>
        <v>0</v>
      </c>
      <c r="AY2081" s="29">
        <f t="shared" si="1206"/>
        <v>0</v>
      </c>
      <c r="AZ2081" s="29">
        <f t="shared" si="1206"/>
        <v>0</v>
      </c>
      <c r="BA2081" s="29">
        <f t="shared" si="1206"/>
        <v>0</v>
      </c>
      <c r="BB2081" s="29">
        <f t="shared" si="1206"/>
        <v>0</v>
      </c>
      <c r="BC2081" s="29">
        <f t="shared" si="1206"/>
        <v>0</v>
      </c>
      <c r="BD2081" s="29">
        <f t="shared" si="1206"/>
        <v>0</v>
      </c>
      <c r="BE2081" s="29">
        <f t="shared" si="1206"/>
        <v>0</v>
      </c>
      <c r="BF2081" s="29">
        <f t="shared" si="1206"/>
        <v>0</v>
      </c>
      <c r="BG2081" s="29">
        <f t="shared" si="1206"/>
        <v>0</v>
      </c>
      <c r="BH2081" s="29">
        <f t="shared" si="1206"/>
        <v>0</v>
      </c>
      <c r="BI2081" s="29">
        <f t="shared" si="1206"/>
        <v>0</v>
      </c>
      <c r="BJ2081" s="29">
        <f t="shared" si="1206"/>
        <v>0</v>
      </c>
      <c r="BK2081" s="29">
        <f t="shared" si="1206"/>
        <v>0</v>
      </c>
      <c r="BL2081" s="29">
        <f t="shared" si="1206"/>
        <v>0</v>
      </c>
      <c r="BM2081" s="29">
        <f t="shared" si="1206"/>
        <v>0</v>
      </c>
      <c r="BN2081" s="29">
        <f t="shared" si="1206"/>
        <v>0</v>
      </c>
      <c r="BO2081" s="205">
        <f t="shared" si="1206"/>
        <v>0</v>
      </c>
    </row>
    <row r="2082" spans="1:67">
      <c r="A2082" s="67"/>
      <c r="B2082" s="28" t="s">
        <v>10</v>
      </c>
      <c r="C2082" s="6"/>
      <c r="D2082" s="6"/>
      <c r="E2082" s="6"/>
      <c r="F2082" s="6"/>
      <c r="G2082" s="6"/>
      <c r="H2082" s="6"/>
      <c r="I2082" s="6" t="s">
        <v>410</v>
      </c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35"/>
    </row>
    <row r="2083" spans="1:67">
      <c r="A2083" s="67"/>
      <c r="B2083" s="27" t="s">
        <v>9</v>
      </c>
      <c r="C2083" s="6"/>
      <c r="D2083" s="6"/>
      <c r="E2083" s="6"/>
      <c r="F2083" s="6"/>
      <c r="G2083" s="6"/>
      <c r="H2083" s="6"/>
      <c r="I2083" s="20">
        <f>NPV('Time Series Summary'!$B$133,M2083:BO2083)+L2083</f>
        <v>2683200.272295462</v>
      </c>
      <c r="J2083" s="29">
        <f>+J2065+J2068+J2071+J2074+J2077+J2080</f>
        <v>13086905.910860298</v>
      </c>
      <c r="K2083" s="6"/>
      <c r="L2083" s="29">
        <f t="shared" ref="L2083:AQ2083" si="1207">+L2065+L2068+L2071+L2074+L2077+L2080</f>
        <v>0</v>
      </c>
      <c r="M2083" s="29">
        <f t="shared" si="1207"/>
        <v>6929.3747028603775</v>
      </c>
      <c r="N2083" s="29">
        <f t="shared" si="1207"/>
        <v>177670.37500151849</v>
      </c>
      <c r="O2083" s="29">
        <f t="shared" si="1207"/>
        <v>479558.78506722942</v>
      </c>
      <c r="P2083" s="29">
        <f t="shared" si="1207"/>
        <v>416325.68199465162</v>
      </c>
      <c r="Q2083" s="29">
        <f t="shared" si="1207"/>
        <v>189002.7128243694</v>
      </c>
      <c r="R2083" s="29">
        <f t="shared" si="1207"/>
        <v>48839.799585395987</v>
      </c>
      <c r="S2083" s="29">
        <f t="shared" si="1207"/>
        <v>188510.39245221252</v>
      </c>
      <c r="T2083" s="29">
        <f t="shared" si="1207"/>
        <v>208361.23031603178</v>
      </c>
      <c r="U2083" s="29">
        <f t="shared" si="1207"/>
        <v>103380.85863925368</v>
      </c>
      <c r="V2083" s="29">
        <f t="shared" si="1207"/>
        <v>16890.860456814389</v>
      </c>
      <c r="W2083" s="29">
        <f t="shared" si="1207"/>
        <v>19341.956274604909</v>
      </c>
      <c r="X2083" s="29">
        <f t="shared" si="1207"/>
        <v>126922.3642893846</v>
      </c>
      <c r="Y2083" s="29">
        <f t="shared" si="1207"/>
        <v>328112.27548444993</v>
      </c>
      <c r="Z2083" s="29">
        <f t="shared" si="1207"/>
        <v>21459.773266163571</v>
      </c>
      <c r="AA2083" s="29">
        <f t="shared" si="1207"/>
        <v>116192.45387629652</v>
      </c>
      <c r="AB2083" s="29">
        <f t="shared" si="1207"/>
        <v>264368.91010968195</v>
      </c>
      <c r="AC2083" s="29">
        <f t="shared" si="1207"/>
        <v>157748.46338408758</v>
      </c>
      <c r="AD2083" s="29">
        <f t="shared" si="1207"/>
        <v>208437.84284614975</v>
      </c>
      <c r="AE2083" s="29">
        <f t="shared" si="1207"/>
        <v>368026.47280568187</v>
      </c>
      <c r="AF2083" s="29">
        <f t="shared" si="1207"/>
        <v>327263.60810767574</v>
      </c>
      <c r="AG2083" s="29">
        <f t="shared" si="1207"/>
        <v>160893.28820310388</v>
      </c>
      <c r="AH2083" s="29">
        <f t="shared" si="1207"/>
        <v>206216.69042102498</v>
      </c>
      <c r="AI2083" s="29">
        <f t="shared" si="1207"/>
        <v>571031.13899014227</v>
      </c>
      <c r="AJ2083" s="29">
        <f t="shared" si="1207"/>
        <v>156562.18758799607</v>
      </c>
      <c r="AK2083" s="29">
        <f t="shared" si="1207"/>
        <v>0</v>
      </c>
      <c r="AL2083" s="29">
        <f t="shared" si="1207"/>
        <v>1475.4263456536623</v>
      </c>
      <c r="AM2083" s="29">
        <f t="shared" si="1207"/>
        <v>121337.48417961929</v>
      </c>
      <c r="AN2083" s="29">
        <f t="shared" si="1207"/>
        <v>278201.27571027627</v>
      </c>
      <c r="AO2083" s="29">
        <f t="shared" si="1207"/>
        <v>40522.537427301002</v>
      </c>
      <c r="AP2083" s="29">
        <f t="shared" si="1207"/>
        <v>112219.47660919419</v>
      </c>
      <c r="AQ2083" s="29">
        <f t="shared" si="1207"/>
        <v>0</v>
      </c>
      <c r="AR2083" s="29">
        <f t="shared" ref="AR2083:BO2083" si="1208">+AR2065+AR2068+AR2071+AR2074+AR2077+AR2080</f>
        <v>94144.327893864727</v>
      </c>
      <c r="AS2083" s="29">
        <f t="shared" si="1208"/>
        <v>194972.95705683439</v>
      </c>
      <c r="AT2083" s="29">
        <f t="shared" si="1208"/>
        <v>45959.464049430942</v>
      </c>
      <c r="AU2083" s="29">
        <f t="shared" si="1208"/>
        <v>253227.38574883743</v>
      </c>
      <c r="AV2083" s="29">
        <f t="shared" si="1208"/>
        <v>426208.50931558351</v>
      </c>
      <c r="AW2083" s="29">
        <f t="shared" si="1208"/>
        <v>390290.13744224305</v>
      </c>
      <c r="AX2083" s="29">
        <f t="shared" si="1208"/>
        <v>463316.85954689549</v>
      </c>
      <c r="AY2083" s="29">
        <f t="shared" si="1208"/>
        <v>2046.8271793743411</v>
      </c>
      <c r="AZ2083" s="29">
        <f t="shared" si="1208"/>
        <v>55554.096344133977</v>
      </c>
      <c r="BA2083" s="29">
        <f t="shared" si="1208"/>
        <v>202851.86462756334</v>
      </c>
      <c r="BB2083" s="29">
        <f t="shared" si="1208"/>
        <v>334348.95599185652</v>
      </c>
      <c r="BC2083" s="29">
        <f t="shared" si="1208"/>
        <v>376892.8426042418</v>
      </c>
      <c r="BD2083" s="29">
        <f t="shared" si="1208"/>
        <v>59119.615741116853</v>
      </c>
      <c r="BE2083" s="29">
        <f t="shared" si="1208"/>
        <v>163720.55544910362</v>
      </c>
      <c r="BF2083" s="29">
        <f t="shared" si="1208"/>
        <v>2441.35439819566</v>
      </c>
      <c r="BG2083" s="29">
        <f t="shared" si="1208"/>
        <v>202116.66832847497</v>
      </c>
      <c r="BH2083" s="29">
        <f t="shared" si="1208"/>
        <v>605706.19929430005</v>
      </c>
      <c r="BI2083" s="29">
        <f t="shared" si="1208"/>
        <v>827322.65190496249</v>
      </c>
      <c r="BJ2083" s="29">
        <f t="shared" si="1208"/>
        <v>876174.22592220141</v>
      </c>
      <c r="BK2083" s="29">
        <f t="shared" si="1208"/>
        <v>339489.86152705626</v>
      </c>
      <c r="BL2083" s="29">
        <f t="shared" si="1208"/>
        <v>362529.80725988525</v>
      </c>
      <c r="BM2083" s="29">
        <f t="shared" si="1208"/>
        <v>1056339.4886367815</v>
      </c>
      <c r="BN2083" s="29">
        <f t="shared" si="1208"/>
        <v>330327.55763853405</v>
      </c>
      <c r="BO2083" s="205">
        <f t="shared" si="1208"/>
        <v>0</v>
      </c>
    </row>
    <row r="2084" spans="1:67">
      <c r="A2084" s="67"/>
      <c r="B2084" s="27" t="s">
        <v>3</v>
      </c>
      <c r="C2084" s="6"/>
      <c r="D2084" s="6"/>
      <c r="E2084" s="6"/>
      <c r="F2084" s="6"/>
      <c r="G2084" s="6"/>
      <c r="H2084" s="6"/>
      <c r="I2084" s="20">
        <f>NPV('Time Series Summary'!$B$133,M2084:BO2084)+L2084</f>
        <v>159775.02396298456</v>
      </c>
      <c r="J2084" s="29">
        <f>+J2066+J2069+J2072+J2075+J2078+J2081</f>
        <v>807202.73551957565</v>
      </c>
      <c r="K2084" s="6"/>
      <c r="L2084" s="29">
        <f t="shared" ref="L2084:AQ2084" si="1209">+L2066+L2069+L2072+L2075+L2078+L2081</f>
        <v>0</v>
      </c>
      <c r="M2084" s="29">
        <f t="shared" si="1209"/>
        <v>18.42626028222065</v>
      </c>
      <c r="N2084" s="29">
        <f t="shared" si="1209"/>
        <v>3975.4937124599915</v>
      </c>
      <c r="O2084" s="29">
        <f t="shared" si="1209"/>
        <v>20272.097051779368</v>
      </c>
      <c r="P2084" s="29">
        <f t="shared" si="1209"/>
        <v>36763.548966664232</v>
      </c>
      <c r="Q2084" s="29">
        <f t="shared" si="1209"/>
        <v>31256.990199794316</v>
      </c>
      <c r="R2084" s="29">
        <f t="shared" si="1209"/>
        <v>1337.2818700735052</v>
      </c>
      <c r="S2084" s="29">
        <f t="shared" si="1209"/>
        <v>7223.2096710063206</v>
      </c>
      <c r="T2084" s="29">
        <f t="shared" si="1209"/>
        <v>8629.9065411757874</v>
      </c>
      <c r="U2084" s="29">
        <f t="shared" si="1209"/>
        <v>8834.3119764870007</v>
      </c>
      <c r="V2084" s="29">
        <f t="shared" si="1209"/>
        <v>0</v>
      </c>
      <c r="W2084" s="29">
        <f t="shared" si="1209"/>
        <v>47.404966526983515</v>
      </c>
      <c r="X2084" s="29">
        <f t="shared" si="1209"/>
        <v>3540.831443286791</v>
      </c>
      <c r="Y2084" s="29">
        <f t="shared" si="1209"/>
        <v>12871.109007198995</v>
      </c>
      <c r="Z2084" s="29">
        <f t="shared" si="1209"/>
        <v>25.562353872138566</v>
      </c>
      <c r="AA2084" s="29">
        <f t="shared" si="1209"/>
        <v>3039.9320516090665</v>
      </c>
      <c r="AB2084" s="29">
        <f t="shared" si="1209"/>
        <v>11333.134531876376</v>
      </c>
      <c r="AC2084" s="29">
        <f t="shared" si="1209"/>
        <v>6114.5454948674324</v>
      </c>
      <c r="AD2084" s="29">
        <f t="shared" si="1209"/>
        <v>8235.2577682741357</v>
      </c>
      <c r="AE2084" s="29">
        <f t="shared" si="1209"/>
        <v>15613.862084982426</v>
      </c>
      <c r="AF2084" s="29">
        <f t="shared" si="1209"/>
        <v>36153.929003902071</v>
      </c>
      <c r="AG2084" s="29">
        <f t="shared" si="1209"/>
        <v>24523.421533860575</v>
      </c>
      <c r="AH2084" s="29">
        <f t="shared" si="1209"/>
        <v>6527.4825397658233</v>
      </c>
      <c r="AI2084" s="29">
        <f t="shared" si="1209"/>
        <v>27277.612701264748</v>
      </c>
      <c r="AJ2084" s="29">
        <f t="shared" si="1209"/>
        <v>23371.557487449467</v>
      </c>
      <c r="AK2084" s="29">
        <f t="shared" si="1209"/>
        <v>0</v>
      </c>
      <c r="AL2084" s="29">
        <f t="shared" si="1209"/>
        <v>34.580304976257707</v>
      </c>
      <c r="AM2084" s="29">
        <f t="shared" si="1209"/>
        <v>3886.1717962774728</v>
      </c>
      <c r="AN2084" s="29">
        <f t="shared" si="1209"/>
        <v>13447.387434932083</v>
      </c>
      <c r="AO2084" s="29">
        <f t="shared" si="1209"/>
        <v>1365.5792240804449</v>
      </c>
      <c r="AP2084" s="29">
        <f t="shared" si="1209"/>
        <v>5705.4395422071175</v>
      </c>
      <c r="AQ2084" s="29">
        <f t="shared" si="1209"/>
        <v>0</v>
      </c>
      <c r="AR2084" s="29">
        <f t="shared" ref="AR2084:BO2084" si="1210">+AR2066+AR2069+AR2072+AR2075+AR2078+AR2081</f>
        <v>2942.0102466832727</v>
      </c>
      <c r="AS2084" s="29">
        <f t="shared" si="1210"/>
        <v>9120.6007813577435</v>
      </c>
      <c r="AT2084" s="29">
        <f t="shared" si="1210"/>
        <v>1548.7995875966847</v>
      </c>
      <c r="AU2084" s="29">
        <f t="shared" si="1210"/>
        <v>10322.879468766139</v>
      </c>
      <c r="AV2084" s="29">
        <f t="shared" si="1210"/>
        <v>17901.495904027892</v>
      </c>
      <c r="AW2084" s="29">
        <f t="shared" si="1210"/>
        <v>26240.358083267085</v>
      </c>
      <c r="AX2084" s="29">
        <f t="shared" si="1210"/>
        <v>47715.373782734277</v>
      </c>
      <c r="AY2084" s="29">
        <f t="shared" si="1210"/>
        <v>47.972512016586123</v>
      </c>
      <c r="AZ2084" s="29">
        <f t="shared" si="1210"/>
        <v>1850.5918877751167</v>
      </c>
      <c r="BA2084" s="29">
        <f t="shared" si="1210"/>
        <v>9373.629840804304</v>
      </c>
      <c r="BB2084" s="29">
        <f t="shared" si="1210"/>
        <v>13422.606638556939</v>
      </c>
      <c r="BC2084" s="29">
        <f t="shared" si="1210"/>
        <v>17657.400986837958</v>
      </c>
      <c r="BD2084" s="29">
        <f t="shared" si="1210"/>
        <v>1992.2868634898707</v>
      </c>
      <c r="BE2084" s="29">
        <f t="shared" si="1210"/>
        <v>8323.8467969730118</v>
      </c>
      <c r="BF2084" s="29">
        <f t="shared" si="1210"/>
        <v>57.219243707710781</v>
      </c>
      <c r="BG2084" s="29">
        <f t="shared" si="1210"/>
        <v>6472.3067378838032</v>
      </c>
      <c r="BH2084" s="29">
        <f t="shared" si="1210"/>
        <v>26721.206108201768</v>
      </c>
      <c r="BI2084" s="29">
        <f t="shared" si="1210"/>
        <v>35202.981095817107</v>
      </c>
      <c r="BJ2084" s="29">
        <f t="shared" si="1210"/>
        <v>85721.142556011415</v>
      </c>
      <c r="BK2084" s="29">
        <f t="shared" si="1210"/>
        <v>51742.064012183029</v>
      </c>
      <c r="BL2084" s="29">
        <f t="shared" si="1210"/>
        <v>11506.169499587366</v>
      </c>
      <c r="BM2084" s="29">
        <f t="shared" si="1210"/>
        <v>50582.524352314445</v>
      </c>
      <c r="BN2084" s="29">
        <f t="shared" si="1210"/>
        <v>49311.201012048856</v>
      </c>
      <c r="BO2084" s="205">
        <f t="shared" si="1210"/>
        <v>0</v>
      </c>
    </row>
    <row r="2085" spans="1:67" ht="13.5" thickBot="1">
      <c r="A2085" s="74"/>
      <c r="B2085" s="206" t="s">
        <v>17</v>
      </c>
      <c r="C2085" s="32"/>
      <c r="D2085" s="32"/>
      <c r="E2085" s="32"/>
      <c r="F2085" s="32"/>
      <c r="G2085" s="32"/>
      <c r="H2085" s="32"/>
      <c r="I2085" s="75">
        <f>NPV('Time Series Summary'!$B$133,M2085:BO2085)+L2085</f>
        <v>2842975.2962584477</v>
      </c>
      <c r="J2085" s="33">
        <f>+J2084+J2083</f>
        <v>13894108.646379873</v>
      </c>
      <c r="K2085" s="32"/>
      <c r="L2085" s="33">
        <f>+L2084+L2083</f>
        <v>0</v>
      </c>
      <c r="M2085" s="33">
        <f t="shared" ref="M2085:BO2085" si="1211">+M2084+M2083</f>
        <v>6947.8009631425984</v>
      </c>
      <c r="N2085" s="33">
        <f t="shared" si="1211"/>
        <v>181645.86871397847</v>
      </c>
      <c r="O2085" s="33">
        <f t="shared" si="1211"/>
        <v>499830.88211900881</v>
      </c>
      <c r="P2085" s="33">
        <f t="shared" si="1211"/>
        <v>453089.23096131586</v>
      </c>
      <c r="Q2085" s="33">
        <f t="shared" si="1211"/>
        <v>220259.70302416373</v>
      </c>
      <c r="R2085" s="33">
        <f t="shared" si="1211"/>
        <v>50177.081455469495</v>
      </c>
      <c r="S2085" s="33">
        <f t="shared" si="1211"/>
        <v>195733.60212321885</v>
      </c>
      <c r="T2085" s="33">
        <f t="shared" si="1211"/>
        <v>216991.13685720757</v>
      </c>
      <c r="U2085" s="33">
        <f t="shared" si="1211"/>
        <v>112215.17061574069</v>
      </c>
      <c r="V2085" s="33">
        <f t="shared" si="1211"/>
        <v>16890.860456814389</v>
      </c>
      <c r="W2085" s="33">
        <f t="shared" si="1211"/>
        <v>19389.361241131894</v>
      </c>
      <c r="X2085" s="33">
        <f t="shared" si="1211"/>
        <v>130463.19573267139</v>
      </c>
      <c r="Y2085" s="33">
        <f t="shared" si="1211"/>
        <v>340983.38449164893</v>
      </c>
      <c r="Z2085" s="33">
        <f t="shared" si="1211"/>
        <v>21485.335620035708</v>
      </c>
      <c r="AA2085" s="33">
        <f t="shared" si="1211"/>
        <v>119232.38592790559</v>
      </c>
      <c r="AB2085" s="33">
        <f t="shared" si="1211"/>
        <v>275702.04464155831</v>
      </c>
      <c r="AC2085" s="33">
        <f t="shared" si="1211"/>
        <v>163863.00887895501</v>
      </c>
      <c r="AD2085" s="33">
        <f t="shared" si="1211"/>
        <v>216673.10061442389</v>
      </c>
      <c r="AE2085" s="33">
        <f t="shared" si="1211"/>
        <v>383640.33489066432</v>
      </c>
      <c r="AF2085" s="33">
        <f t="shared" si="1211"/>
        <v>363417.53711157781</v>
      </c>
      <c r="AG2085" s="33">
        <f t="shared" si="1211"/>
        <v>185416.70973696446</v>
      </c>
      <c r="AH2085" s="33">
        <f t="shared" si="1211"/>
        <v>212744.17296079081</v>
      </c>
      <c r="AI2085" s="33">
        <f t="shared" si="1211"/>
        <v>598308.75169140706</v>
      </c>
      <c r="AJ2085" s="33">
        <f t="shared" si="1211"/>
        <v>179933.74507544553</v>
      </c>
      <c r="AK2085" s="33">
        <f t="shared" si="1211"/>
        <v>0</v>
      </c>
      <c r="AL2085" s="33">
        <f t="shared" si="1211"/>
        <v>1510.0066506299199</v>
      </c>
      <c r="AM2085" s="33">
        <f t="shared" si="1211"/>
        <v>125223.65597589676</v>
      </c>
      <c r="AN2085" s="33">
        <f t="shared" si="1211"/>
        <v>291648.66314520838</v>
      </c>
      <c r="AO2085" s="33">
        <f t="shared" si="1211"/>
        <v>41888.116651381446</v>
      </c>
      <c r="AP2085" s="33">
        <f t="shared" si="1211"/>
        <v>117924.9161514013</v>
      </c>
      <c r="AQ2085" s="33">
        <f t="shared" si="1211"/>
        <v>0</v>
      </c>
      <c r="AR2085" s="33">
        <f t="shared" si="1211"/>
        <v>97086.338140548003</v>
      </c>
      <c r="AS2085" s="33">
        <f t="shared" si="1211"/>
        <v>204093.55783819212</v>
      </c>
      <c r="AT2085" s="33">
        <f t="shared" si="1211"/>
        <v>47508.26363702763</v>
      </c>
      <c r="AU2085" s="33">
        <f t="shared" si="1211"/>
        <v>263550.26521760359</v>
      </c>
      <c r="AV2085" s="33">
        <f t="shared" si="1211"/>
        <v>444110.0052196114</v>
      </c>
      <c r="AW2085" s="33">
        <f t="shared" si="1211"/>
        <v>416530.49552551017</v>
      </c>
      <c r="AX2085" s="33">
        <f t="shared" si="1211"/>
        <v>511032.23332962976</v>
      </c>
      <c r="AY2085" s="33">
        <f t="shared" si="1211"/>
        <v>2094.7996913909274</v>
      </c>
      <c r="AZ2085" s="33">
        <f t="shared" si="1211"/>
        <v>57404.688231909095</v>
      </c>
      <c r="BA2085" s="33">
        <f t="shared" si="1211"/>
        <v>212225.49446836763</v>
      </c>
      <c r="BB2085" s="33">
        <f t="shared" si="1211"/>
        <v>347771.56263041345</v>
      </c>
      <c r="BC2085" s="33">
        <f t="shared" si="1211"/>
        <v>394550.24359107978</v>
      </c>
      <c r="BD2085" s="33">
        <f t="shared" si="1211"/>
        <v>61111.902604606723</v>
      </c>
      <c r="BE2085" s="33">
        <f t="shared" si="1211"/>
        <v>172044.40224607661</v>
      </c>
      <c r="BF2085" s="33">
        <f t="shared" si="1211"/>
        <v>2498.5736419033706</v>
      </c>
      <c r="BG2085" s="33">
        <f t="shared" si="1211"/>
        <v>208588.97506635878</v>
      </c>
      <c r="BH2085" s="33">
        <f t="shared" si="1211"/>
        <v>632427.40540250181</v>
      </c>
      <c r="BI2085" s="33">
        <f t="shared" si="1211"/>
        <v>862525.63300077955</v>
      </c>
      <c r="BJ2085" s="33">
        <f t="shared" si="1211"/>
        <v>961895.36847821285</v>
      </c>
      <c r="BK2085" s="33">
        <f t="shared" si="1211"/>
        <v>391231.92553923931</v>
      </c>
      <c r="BL2085" s="33">
        <f t="shared" si="1211"/>
        <v>374035.97675947263</v>
      </c>
      <c r="BM2085" s="33">
        <f t="shared" si="1211"/>
        <v>1106922.0129890959</v>
      </c>
      <c r="BN2085" s="33">
        <f t="shared" si="1211"/>
        <v>379638.75865058292</v>
      </c>
      <c r="BO2085" s="33">
        <f t="shared" si="1211"/>
        <v>0</v>
      </c>
    </row>
    <row r="2088" spans="1:67">
      <c r="A2088" s="25"/>
      <c r="B2088" s="25" t="s">
        <v>638</v>
      </c>
      <c r="I2088" t="s">
        <v>410</v>
      </c>
      <c r="J2088" s="98" t="s">
        <v>17</v>
      </c>
    </row>
    <row r="2089" spans="1:67">
      <c r="A2089">
        <v>1</v>
      </c>
      <c r="B2089" s="196" t="s">
        <v>333</v>
      </c>
      <c r="C2089" s="14"/>
      <c r="I2089" s="19">
        <f>NPV('Time Series Summary'!$B$133,M2089:BO2089)+L2089</f>
        <v>21688.271780487015</v>
      </c>
      <c r="J2089" s="19">
        <f>SUM(L2089:BO2089)</f>
        <v>159882.67357207002</v>
      </c>
      <c r="L2089" s="19">
        <f>SUMIF($I$1390:$I$1774,$B2089,L$1390:L$1774)</f>
        <v>0</v>
      </c>
      <c r="M2089" s="19">
        <f t="shared" ref="M2089:BO2093" si="1212">SUMIF($I$1390:$I$1774,$B2089,M$1390:M$1774)</f>
        <v>0</v>
      </c>
      <c r="N2089" s="19">
        <f t="shared" si="1212"/>
        <v>0</v>
      </c>
      <c r="O2089" s="19">
        <f t="shared" si="1212"/>
        <v>0</v>
      </c>
      <c r="P2089" s="19">
        <f t="shared" si="1212"/>
        <v>0</v>
      </c>
      <c r="Q2089" s="19">
        <f t="shared" si="1212"/>
        <v>115.15255808403786</v>
      </c>
      <c r="R2089" s="19">
        <f t="shared" si="1212"/>
        <v>706.25329169165013</v>
      </c>
      <c r="S2089" s="19">
        <f t="shared" si="1212"/>
        <v>769.13830274269242</v>
      </c>
      <c r="T2089" s="19">
        <f t="shared" si="1212"/>
        <v>1287.8518626679829</v>
      </c>
      <c r="U2089" s="19">
        <f t="shared" si="1212"/>
        <v>1360.4599963252354</v>
      </c>
      <c r="V2089" s="19">
        <f t="shared" si="1212"/>
        <v>1840.7615745543615</v>
      </c>
      <c r="W2089" s="19">
        <f t="shared" si="1212"/>
        <v>1886.7806139182203</v>
      </c>
      <c r="X2089" s="19">
        <f t="shared" si="1212"/>
        <v>1933.950129266176</v>
      </c>
      <c r="Y2089" s="19">
        <f t="shared" si="1212"/>
        <v>1982.2988824978302</v>
      </c>
      <c r="Z2089" s="19">
        <f t="shared" si="1212"/>
        <v>2031.8563545602756</v>
      </c>
      <c r="AA2089" s="19">
        <f t="shared" si="1212"/>
        <v>2082.652763424283</v>
      </c>
      <c r="AB2089" s="19">
        <f t="shared" si="1212"/>
        <v>2134.7190825098896</v>
      </c>
      <c r="AC2089" s="19">
        <f t="shared" si="1212"/>
        <v>2188.0870595726369</v>
      </c>
      <c r="AD2089" s="19">
        <f t="shared" si="1212"/>
        <v>2242.7892360619526</v>
      </c>
      <c r="AE2089" s="19">
        <f t="shared" si="1212"/>
        <v>2298.8589669635016</v>
      </c>
      <c r="AF2089" s="19">
        <f t="shared" si="1212"/>
        <v>2356.3304411375889</v>
      </c>
      <c r="AG2089" s="19">
        <f t="shared" si="1212"/>
        <v>2415.2387021660279</v>
      </c>
      <c r="AH2089" s="19">
        <f t="shared" si="1212"/>
        <v>2475.619669720179</v>
      </c>
      <c r="AI2089" s="19">
        <f t="shared" si="1212"/>
        <v>2537.5101614631831</v>
      </c>
      <c r="AJ2089" s="19">
        <f t="shared" si="1212"/>
        <v>2600.947915499763</v>
      </c>
      <c r="AK2089" s="19">
        <f t="shared" si="1212"/>
        <v>2665.9716133872566</v>
      </c>
      <c r="AL2089" s="19">
        <f t="shared" si="1212"/>
        <v>2732.6209037219378</v>
      </c>
      <c r="AM2089" s="19">
        <f t="shared" si="1212"/>
        <v>2800.9364263149864</v>
      </c>
      <c r="AN2089" s="19">
        <f t="shared" si="1212"/>
        <v>2870.9598369728606</v>
      </c>
      <c r="AO2089" s="19">
        <f t="shared" si="1212"/>
        <v>2942.7338328971823</v>
      </c>
      <c r="AP2089" s="19">
        <f t="shared" si="1212"/>
        <v>3016.3021787196112</v>
      </c>
      <c r="AQ2089" s="19">
        <f t="shared" si="1212"/>
        <v>3091.7097331876025</v>
      </c>
      <c r="AR2089" s="19">
        <f t="shared" si="1212"/>
        <v>3169.0024765172916</v>
      </c>
      <c r="AS2089" s="19">
        <f t="shared" si="1212"/>
        <v>3248.2275384302238</v>
      </c>
      <c r="AT2089" s="19">
        <f t="shared" si="1212"/>
        <v>3329.4332268909793</v>
      </c>
      <c r="AU2089" s="19">
        <f t="shared" si="1212"/>
        <v>3412.6690575632533</v>
      </c>
      <c r="AV2089" s="19">
        <f t="shared" si="1212"/>
        <v>3497.9857840023351</v>
      </c>
      <c r="AW2089" s="19">
        <f t="shared" si="1212"/>
        <v>3585.4354286023927</v>
      </c>
      <c r="AX2089" s="19">
        <f t="shared" si="1212"/>
        <v>3675.0713143174521</v>
      </c>
      <c r="AY2089" s="19">
        <f t="shared" si="1212"/>
        <v>3766.9480971753883</v>
      </c>
      <c r="AZ2089" s="19">
        <f t="shared" si="1212"/>
        <v>3861.1217996047726</v>
      </c>
      <c r="BA2089" s="19">
        <f t="shared" si="1212"/>
        <v>3957.6498445948919</v>
      </c>
      <c r="BB2089" s="19">
        <f t="shared" si="1212"/>
        <v>4056.5910907097641</v>
      </c>
      <c r="BC2089" s="19">
        <f t="shared" si="1212"/>
        <v>4158.0058679775084</v>
      </c>
      <c r="BD2089" s="19">
        <f t="shared" si="1212"/>
        <v>4261.9560146769454</v>
      </c>
      <c r="BE2089" s="19">
        <f t="shared" si="1212"/>
        <v>4368.5049150438699</v>
      </c>
      <c r="BF2089" s="19">
        <f t="shared" si="1212"/>
        <v>4477.7175379199643</v>
      </c>
      <c r="BG2089" s="19">
        <f t="shared" si="1212"/>
        <v>4589.6604763679652</v>
      </c>
      <c r="BH2089" s="19">
        <f t="shared" si="1212"/>
        <v>4704.4019882771636</v>
      </c>
      <c r="BI2089" s="19">
        <f t="shared" si="1212"/>
        <v>4822.0120379840919</v>
      </c>
      <c r="BJ2089" s="19">
        <f t="shared" si="1212"/>
        <v>4942.5623389336943</v>
      </c>
      <c r="BK2089" s="19">
        <f t="shared" si="1212"/>
        <v>5066.1263974070371</v>
      </c>
      <c r="BL2089" s="19">
        <f t="shared" si="1212"/>
        <v>5192.7795573422118</v>
      </c>
      <c r="BM2089" s="19">
        <f t="shared" si="1212"/>
        <v>5322.5990462757673</v>
      </c>
      <c r="BN2089" s="19">
        <f t="shared" si="1212"/>
        <v>5455.6640224326611</v>
      </c>
      <c r="BO2089" s="19">
        <f t="shared" si="1212"/>
        <v>5592.0556229934773</v>
      </c>
    </row>
    <row r="2090" spans="1:67">
      <c r="A2090">
        <v>2</v>
      </c>
      <c r="B2090" s="196" t="s">
        <v>567</v>
      </c>
      <c r="C2090" s="14"/>
      <c r="I2090" s="19">
        <f>NPV('Time Series Summary'!$B$133,M2090:BO2090)+L2090</f>
        <v>157225.56447768104</v>
      </c>
      <c r="J2090" s="19">
        <f t="shared" ref="J2090:J2097" si="1213">SUM(L2090:BO2090)</f>
        <v>2289649.0358147547</v>
      </c>
      <c r="L2090" s="19">
        <f t="shared" ref="L2090:Y2095" si="1214">SUMIF($I$1390:$I$1774,$B2090,L$1390:L$1774)</f>
        <v>0</v>
      </c>
      <c r="M2090" s="19">
        <f t="shared" si="1214"/>
        <v>0</v>
      </c>
      <c r="N2090" s="19">
        <f t="shared" si="1214"/>
        <v>0</v>
      </c>
      <c r="O2090" s="19">
        <f t="shared" si="1214"/>
        <v>0</v>
      </c>
      <c r="P2090" s="19">
        <f t="shared" si="1214"/>
        <v>0</v>
      </c>
      <c r="Q2090" s="19">
        <f t="shared" si="1214"/>
        <v>0</v>
      </c>
      <c r="R2090" s="19">
        <f t="shared" si="1214"/>
        <v>0</v>
      </c>
      <c r="S2090" s="19">
        <f t="shared" si="1214"/>
        <v>0</v>
      </c>
      <c r="T2090" s="19">
        <f t="shared" si="1214"/>
        <v>0</v>
      </c>
      <c r="U2090" s="19">
        <f t="shared" si="1214"/>
        <v>0</v>
      </c>
      <c r="V2090" s="19">
        <f t="shared" si="1214"/>
        <v>0</v>
      </c>
      <c r="W2090" s="19">
        <f t="shared" si="1214"/>
        <v>0</v>
      </c>
      <c r="X2090" s="19">
        <f t="shared" si="1214"/>
        <v>0</v>
      </c>
      <c r="Y2090" s="19">
        <f t="shared" si="1214"/>
        <v>0</v>
      </c>
      <c r="Z2090" s="19">
        <f t="shared" si="1212"/>
        <v>0</v>
      </c>
      <c r="AA2090" s="19">
        <f t="shared" si="1212"/>
        <v>0</v>
      </c>
      <c r="AB2090" s="19">
        <f t="shared" si="1212"/>
        <v>0</v>
      </c>
      <c r="AC2090" s="19">
        <f t="shared" si="1212"/>
        <v>0</v>
      </c>
      <c r="AD2090" s="19">
        <f t="shared" si="1212"/>
        <v>0</v>
      </c>
      <c r="AE2090" s="19">
        <f t="shared" si="1212"/>
        <v>0</v>
      </c>
      <c r="AF2090" s="19">
        <f t="shared" si="1212"/>
        <v>376.78711595235313</v>
      </c>
      <c r="AG2090" s="19">
        <f t="shared" si="1212"/>
        <v>9069.4284348380716</v>
      </c>
      <c r="AH2090" s="19">
        <f t="shared" si="1212"/>
        <v>18510.883545530229</v>
      </c>
      <c r="AI2090" s="19">
        <f t="shared" si="1212"/>
        <v>19239.744167049303</v>
      </c>
      <c r="AJ2090" s="19">
        <f t="shared" si="1212"/>
        <v>23908.316768965164</v>
      </c>
      <c r="AK2090" s="19">
        <f t="shared" si="1212"/>
        <v>35475.548422200693</v>
      </c>
      <c r="AL2090" s="19">
        <f t="shared" si="1212"/>
        <v>36959.356257652995</v>
      </c>
      <c r="AM2090" s="19">
        <f t="shared" si="1212"/>
        <v>38494.158144441462</v>
      </c>
      <c r="AN2090" s="19">
        <f t="shared" si="1212"/>
        <v>40081.865931920838</v>
      </c>
      <c r="AO2090" s="19">
        <f t="shared" si="1212"/>
        <v>41718.585258925188</v>
      </c>
      <c r="AP2090" s="19">
        <f t="shared" si="1212"/>
        <v>43410.486783757835</v>
      </c>
      <c r="AQ2090" s="19">
        <f t="shared" si="1212"/>
        <v>45157.011240111118</v>
      </c>
      <c r="AR2090" s="19">
        <f t="shared" si="1212"/>
        <v>46968.833543943867</v>
      </c>
      <c r="AS2090" s="19">
        <f t="shared" si="1212"/>
        <v>48821.610317017068</v>
      </c>
      <c r="AT2090" s="19">
        <f t="shared" si="1212"/>
        <v>50744.241303720919</v>
      </c>
      <c r="AU2090" s="19">
        <f t="shared" si="1212"/>
        <v>52727.324831474565</v>
      </c>
      <c r="AV2090" s="19">
        <f t="shared" si="1212"/>
        <v>54782.807476343274</v>
      </c>
      <c r="AW2090" s="19">
        <f t="shared" si="1212"/>
        <v>56874.276178443761</v>
      </c>
      <c r="AX2090" s="19">
        <f t="shared" si="1212"/>
        <v>59667.860602479363</v>
      </c>
      <c r="AY2090" s="19">
        <f t="shared" si="1212"/>
        <v>68483.447365357133</v>
      </c>
      <c r="AZ2090" s="19">
        <f t="shared" si="1212"/>
        <v>71041.283981950241</v>
      </c>
      <c r="BA2090" s="19">
        <f t="shared" si="1212"/>
        <v>73682.843594852427</v>
      </c>
      <c r="BB2090" s="19">
        <f t="shared" si="1212"/>
        <v>76412.940280223513</v>
      </c>
      <c r="BC2090" s="19">
        <f t="shared" si="1212"/>
        <v>79232.894921700543</v>
      </c>
      <c r="BD2090" s="19">
        <f t="shared" si="1212"/>
        <v>82145.72002045413</v>
      </c>
      <c r="BE2090" s="19">
        <f t="shared" si="1212"/>
        <v>85150.178248626704</v>
      </c>
      <c r="BF2090" s="19">
        <f t="shared" si="1212"/>
        <v>88254.391760334984</v>
      </c>
      <c r="BG2090" s="19">
        <f t="shared" si="1212"/>
        <v>91455.958603436709</v>
      </c>
      <c r="BH2090" s="19">
        <f t="shared" si="1212"/>
        <v>94766.782532616926</v>
      </c>
      <c r="BI2090" s="19">
        <f t="shared" si="1212"/>
        <v>97878.390338444719</v>
      </c>
      <c r="BJ2090" s="19">
        <f t="shared" si="1212"/>
        <v>101088.22917409657</v>
      </c>
      <c r="BK2090" s="19">
        <f t="shared" si="1212"/>
        <v>104394.89427048128</v>
      </c>
      <c r="BL2090" s="19">
        <f t="shared" si="1212"/>
        <v>107806.92304914531</v>
      </c>
      <c r="BM2090" s="19">
        <f t="shared" si="1212"/>
        <v>111307.22939602949</v>
      </c>
      <c r="BN2090" s="19">
        <f t="shared" si="1212"/>
        <v>114919.11732031917</v>
      </c>
      <c r="BO2090" s="19">
        <f t="shared" si="1212"/>
        <v>118638.6846319168</v>
      </c>
    </row>
    <row r="2091" spans="1:67">
      <c r="A2091">
        <v>3</v>
      </c>
      <c r="B2091" s="196" t="s">
        <v>548</v>
      </c>
      <c r="C2091" s="14"/>
      <c r="I2091" s="19">
        <f>NPV('Time Series Summary'!$B$133,M2091:BO2091)+L2091</f>
        <v>39357.576770290361</v>
      </c>
      <c r="J2091" s="19">
        <f t="shared" si="1213"/>
        <v>386489.45134662034</v>
      </c>
      <c r="L2091" s="19">
        <f t="shared" si="1214"/>
        <v>0</v>
      </c>
      <c r="M2091" s="19">
        <f t="shared" si="1212"/>
        <v>0</v>
      </c>
      <c r="N2091" s="19">
        <f t="shared" si="1212"/>
        <v>0</v>
      </c>
      <c r="O2091" s="19">
        <f t="shared" si="1212"/>
        <v>55.757378994089478</v>
      </c>
      <c r="P2091" s="19">
        <f t="shared" si="1212"/>
        <v>715.29619294167753</v>
      </c>
      <c r="Q2091" s="19">
        <f t="shared" si="1212"/>
        <v>743.52896277565594</v>
      </c>
      <c r="R2091" s="19">
        <f t="shared" si="1212"/>
        <v>726.61004697757699</v>
      </c>
      <c r="S2091" s="19">
        <f t="shared" si="1212"/>
        <v>746.27999294164317</v>
      </c>
      <c r="T2091" s="19">
        <f t="shared" si="1212"/>
        <v>741.76455268499774</v>
      </c>
      <c r="U2091" s="19">
        <f t="shared" si="1212"/>
        <v>756.95264197354118</v>
      </c>
      <c r="V2091" s="19">
        <f t="shared" si="1212"/>
        <v>771.91161271426927</v>
      </c>
      <c r="W2091" s="19">
        <f t="shared" si="1212"/>
        <v>796.11652412083868</v>
      </c>
      <c r="X2091" s="19">
        <f t="shared" si="1212"/>
        <v>823.46648371692424</v>
      </c>
      <c r="Y2091" s="19">
        <f t="shared" si="1212"/>
        <v>980.50835920636598</v>
      </c>
      <c r="Z2091" s="19">
        <f t="shared" si="1212"/>
        <v>2484.5940798843662</v>
      </c>
      <c r="AA2091" s="19">
        <f t="shared" si="1212"/>
        <v>2572.4850522701822</v>
      </c>
      <c r="AB2091" s="19">
        <f t="shared" si="1212"/>
        <v>2728.0782146115744</v>
      </c>
      <c r="AC2091" s="19">
        <f t="shared" si="1212"/>
        <v>3664.6634193256587</v>
      </c>
      <c r="AD2091" s="19">
        <f t="shared" si="1212"/>
        <v>4551.8440704414561</v>
      </c>
      <c r="AE2091" s="19">
        <f t="shared" si="1212"/>
        <v>4628.5124169991477</v>
      </c>
      <c r="AF2091" s="19">
        <f t="shared" si="1212"/>
        <v>4754.0932838682693</v>
      </c>
      <c r="AG2091" s="19">
        <f t="shared" si="1212"/>
        <v>5109.7817168017036</v>
      </c>
      <c r="AH2091" s="19">
        <f t="shared" si="1212"/>
        <v>4846.5291908855615</v>
      </c>
      <c r="AI2091" s="19">
        <f t="shared" si="1212"/>
        <v>5059.3873660959489</v>
      </c>
      <c r="AJ2091" s="19">
        <f t="shared" si="1212"/>
        <v>6204.8069532134286</v>
      </c>
      <c r="AK2091" s="19">
        <f t="shared" si="1212"/>
        <v>6187.6203950997451</v>
      </c>
      <c r="AL2091" s="19">
        <f t="shared" si="1212"/>
        <v>6349.2175007139058</v>
      </c>
      <c r="AM2091" s="19">
        <f t="shared" si="1212"/>
        <v>6516.068672044712</v>
      </c>
      <c r="AN2091" s="19">
        <f t="shared" si="1212"/>
        <v>6688.0370726645006</v>
      </c>
      <c r="AO2091" s="19">
        <f t="shared" si="1212"/>
        <v>6870.5491937090956</v>
      </c>
      <c r="AP2091" s="19">
        <f t="shared" si="1212"/>
        <v>7157.6739891575653</v>
      </c>
      <c r="AQ2091" s="19">
        <f t="shared" si="1212"/>
        <v>8442.2014623601717</v>
      </c>
      <c r="AR2091" s="19">
        <f t="shared" si="1212"/>
        <v>8670.2343452293735</v>
      </c>
      <c r="AS2091" s="19">
        <f t="shared" si="1212"/>
        <v>8925.1007987972826</v>
      </c>
      <c r="AT2091" s="19">
        <f t="shared" si="1212"/>
        <v>9180.9249171754527</v>
      </c>
      <c r="AU2091" s="19">
        <f t="shared" si="1212"/>
        <v>9560.0392876909591</v>
      </c>
      <c r="AV2091" s="19">
        <f t="shared" si="1212"/>
        <v>11060.37815175654</v>
      </c>
      <c r="AW2091" s="19">
        <f t="shared" si="1212"/>
        <v>11405.185952221842</v>
      </c>
      <c r="AX2091" s="19">
        <f t="shared" si="1212"/>
        <v>11445.299794585522</v>
      </c>
      <c r="AY2091" s="19">
        <f t="shared" si="1212"/>
        <v>8723.1203204597223</v>
      </c>
      <c r="AZ2091" s="19">
        <f t="shared" si="1212"/>
        <v>8948.5815377911877</v>
      </c>
      <c r="BA2091" s="19">
        <f t="shared" si="1212"/>
        <v>9181.1787025289414</v>
      </c>
      <c r="BB2091" s="19">
        <f t="shared" si="1212"/>
        <v>9418.975939894186</v>
      </c>
      <c r="BC2091" s="19">
        <f t="shared" si="1212"/>
        <v>9663.4915203997443</v>
      </c>
      <c r="BD2091" s="19">
        <f t="shared" si="1212"/>
        <v>9914.6821422726553</v>
      </c>
      <c r="BE2091" s="19">
        <f t="shared" si="1212"/>
        <v>10318.982761326064</v>
      </c>
      <c r="BF2091" s="19">
        <f t="shared" si="1212"/>
        <v>12161.068272462715</v>
      </c>
      <c r="BG2091" s="19">
        <f t="shared" si="1212"/>
        <v>12483.687338029878</v>
      </c>
      <c r="BH2091" s="19">
        <f t="shared" si="1212"/>
        <v>12810.56754713472</v>
      </c>
      <c r="BI2091" s="19">
        <f t="shared" si="1212"/>
        <v>13150.077843028765</v>
      </c>
      <c r="BJ2091" s="19">
        <f t="shared" si="1212"/>
        <v>13657.68879736397</v>
      </c>
      <c r="BK2091" s="19">
        <f t="shared" si="1212"/>
        <v>15796.633738661967</v>
      </c>
      <c r="BL2091" s="19">
        <f t="shared" si="1212"/>
        <v>16209.813467774125</v>
      </c>
      <c r="BM2091" s="19">
        <f t="shared" si="1212"/>
        <v>16650.282429137267</v>
      </c>
      <c r="BN2091" s="19">
        <f t="shared" si="1212"/>
        <v>17098.798888098208</v>
      </c>
      <c r="BO2091" s="19">
        <f t="shared" si="1212"/>
        <v>17380.320053604701</v>
      </c>
    </row>
    <row r="2092" spans="1:67">
      <c r="A2092">
        <v>4</v>
      </c>
      <c r="B2092" s="196" t="s">
        <v>334</v>
      </c>
      <c r="C2092" s="14"/>
      <c r="I2092" s="19">
        <f>NPV('Time Series Summary'!$B$133,M2092:BO2092)+L2092</f>
        <v>161941.80747402681</v>
      </c>
      <c r="J2092" s="19">
        <f t="shared" si="1213"/>
        <v>1529976.0488144325</v>
      </c>
      <c r="L2092" s="19">
        <f t="shared" si="1214"/>
        <v>0</v>
      </c>
      <c r="M2092" s="19">
        <f t="shared" si="1212"/>
        <v>0</v>
      </c>
      <c r="N2092" s="19">
        <f t="shared" si="1212"/>
        <v>0</v>
      </c>
      <c r="O2092" s="19">
        <f t="shared" si="1212"/>
        <v>384.41347925941727</v>
      </c>
      <c r="P2092" s="19">
        <f t="shared" si="1212"/>
        <v>1504.7495587456988</v>
      </c>
      <c r="Q2092" s="19">
        <f t="shared" si="1212"/>
        <v>1542.3681906780416</v>
      </c>
      <c r="R2092" s="19">
        <f t="shared" si="1212"/>
        <v>1580.9273954449925</v>
      </c>
      <c r="S2092" s="19">
        <f t="shared" si="1212"/>
        <v>1620.4505803311174</v>
      </c>
      <c r="T2092" s="19">
        <f t="shared" si="1212"/>
        <v>2530.8190952657114</v>
      </c>
      <c r="U2092" s="19">
        <f t="shared" si="1212"/>
        <v>5107.4576728811389</v>
      </c>
      <c r="V2092" s="19">
        <f t="shared" si="1212"/>
        <v>5235.1441147031683</v>
      </c>
      <c r="W2092" s="19">
        <f t="shared" si="1212"/>
        <v>5366.0227175707469</v>
      </c>
      <c r="X2092" s="19">
        <f t="shared" si="1212"/>
        <v>5500.1736672075876</v>
      </c>
      <c r="Y2092" s="19">
        <f t="shared" si="1212"/>
        <v>6621.8411244092185</v>
      </c>
      <c r="Z2092" s="19">
        <f t="shared" si="1212"/>
        <v>9631.03259681493</v>
      </c>
      <c r="AA2092" s="19">
        <f t="shared" si="1212"/>
        <v>9871.8084117353064</v>
      </c>
      <c r="AB2092" s="19">
        <f t="shared" si="1212"/>
        <v>11262.738471293991</v>
      </c>
      <c r="AC2092" s="19">
        <f t="shared" si="1212"/>
        <v>14850.109523788167</v>
      </c>
      <c r="AD2092" s="19">
        <f t="shared" si="1212"/>
        <v>16334.85293626002</v>
      </c>
      <c r="AE2092" s="19">
        <f t="shared" si="1212"/>
        <v>19960.54806989144</v>
      </c>
      <c r="AF2092" s="19">
        <f t="shared" si="1212"/>
        <v>20459.562701761584</v>
      </c>
      <c r="AG2092" s="19">
        <f t="shared" si="1212"/>
        <v>20971.050815929688</v>
      </c>
      <c r="AH2092" s="19">
        <f t="shared" si="1212"/>
        <v>21495.327086327929</v>
      </c>
      <c r="AI2092" s="19">
        <f t="shared" si="1212"/>
        <v>23292.522715718525</v>
      </c>
      <c r="AJ2092" s="19">
        <f t="shared" si="1212"/>
        <v>27514.943777715722</v>
      </c>
      <c r="AK2092" s="19">
        <f t="shared" si="1212"/>
        <v>28202.815969027091</v>
      </c>
      <c r="AL2092" s="19">
        <f t="shared" si="1212"/>
        <v>28907.886368252766</v>
      </c>
      <c r="AM2092" s="19">
        <f t="shared" si="1212"/>
        <v>29630.583527459079</v>
      </c>
      <c r="AN2092" s="19">
        <f t="shared" si="1212"/>
        <v>30371.349626664738</v>
      </c>
      <c r="AO2092" s="19">
        <f t="shared" si="1212"/>
        <v>31130.631818536698</v>
      </c>
      <c r="AP2092" s="19">
        <f t="shared" si="1212"/>
        <v>31908.89761400011</v>
      </c>
      <c r="AQ2092" s="19">
        <f t="shared" si="1212"/>
        <v>32706.620054350122</v>
      </c>
      <c r="AR2092" s="19">
        <f t="shared" si="1212"/>
        <v>33524.287223591324</v>
      </c>
      <c r="AS2092" s="19">
        <f t="shared" si="1212"/>
        <v>34362.392587752867</v>
      </c>
      <c r="AT2092" s="19">
        <f t="shared" si="1212"/>
        <v>35221.452511966629</v>
      </c>
      <c r="AU2092" s="19">
        <f t="shared" si="1212"/>
        <v>36101.988824765787</v>
      </c>
      <c r="AV2092" s="19">
        <f t="shared" si="1212"/>
        <v>37004.540328882897</v>
      </c>
      <c r="AW2092" s="19">
        <f t="shared" si="1212"/>
        <v>37929.652009019555</v>
      </c>
      <c r="AX2092" s="19">
        <f t="shared" si="1212"/>
        <v>38877.893188355512</v>
      </c>
      <c r="AY2092" s="19">
        <f t="shared" si="1212"/>
        <v>39849.84064197616</v>
      </c>
      <c r="AZ2092" s="19">
        <f t="shared" si="1212"/>
        <v>40846.088690178374</v>
      </c>
      <c r="BA2092" s="19">
        <f t="shared" si="1212"/>
        <v>41867.238824476204</v>
      </c>
      <c r="BB2092" s="19">
        <f t="shared" si="1212"/>
        <v>42913.919795088106</v>
      </c>
      <c r="BC2092" s="19">
        <f t="shared" si="1212"/>
        <v>43986.767584802219</v>
      </c>
      <c r="BD2092" s="19">
        <f t="shared" si="1212"/>
        <v>45086.439227830895</v>
      </c>
      <c r="BE2092" s="19">
        <f t="shared" si="1212"/>
        <v>46213.597909332304</v>
      </c>
      <c r="BF2092" s="19">
        <f t="shared" si="1212"/>
        <v>47368.937857065597</v>
      </c>
      <c r="BG2092" s="19">
        <f t="shared" si="1212"/>
        <v>48553.161303492248</v>
      </c>
      <c r="BH2092" s="19">
        <f t="shared" si="1212"/>
        <v>49766.992812060416</v>
      </c>
      <c r="BI2092" s="19">
        <f t="shared" si="1212"/>
        <v>51011.165094481519</v>
      </c>
      <c r="BJ2092" s="19">
        <f t="shared" si="1212"/>
        <v>52286.444221843565</v>
      </c>
      <c r="BK2092" s="19">
        <f t="shared" si="1212"/>
        <v>53593.605327389654</v>
      </c>
      <c r="BL2092" s="19">
        <f t="shared" si="1212"/>
        <v>54933.448193593998</v>
      </c>
      <c r="BM2092" s="19">
        <f t="shared" si="1212"/>
        <v>56306.781422004678</v>
      </c>
      <c r="BN2092" s="19">
        <f t="shared" si="1212"/>
        <v>57714.45113701596</v>
      </c>
      <c r="BO2092" s="19">
        <f t="shared" si="1212"/>
        <v>59157.312415441367</v>
      </c>
    </row>
    <row r="2093" spans="1:67">
      <c r="A2093">
        <v>5</v>
      </c>
      <c r="B2093" s="196" t="s">
        <v>569</v>
      </c>
      <c r="C2093" s="14"/>
      <c r="I2093" s="19">
        <f>NPV('Time Series Summary'!$B$133,M2093:BO2093)+L2093</f>
        <v>27328.57074280841</v>
      </c>
      <c r="J2093" s="19">
        <f t="shared" si="1213"/>
        <v>68536.993599152571</v>
      </c>
      <c r="L2093" s="19">
        <f t="shared" si="1214"/>
        <v>0</v>
      </c>
      <c r="M2093" s="19">
        <f t="shared" si="1212"/>
        <v>0</v>
      </c>
      <c r="N2093" s="19">
        <f t="shared" si="1212"/>
        <v>0</v>
      </c>
      <c r="O2093" s="19">
        <f t="shared" si="1212"/>
        <v>0</v>
      </c>
      <c r="P2093" s="19">
        <f t="shared" si="1212"/>
        <v>0</v>
      </c>
      <c r="Q2093" s="19">
        <f t="shared" si="1212"/>
        <v>1587.0496897460607</v>
      </c>
      <c r="R2093" s="19">
        <f t="shared" si="1212"/>
        <v>3237.6841513719146</v>
      </c>
      <c r="S2093" s="19">
        <f t="shared" si="1212"/>
        <v>3321.7719291006597</v>
      </c>
      <c r="T2093" s="19">
        <f t="shared" si="1212"/>
        <v>3266.6160382912317</v>
      </c>
      <c r="U2093" s="19">
        <f t="shared" si="1212"/>
        <v>3304.4994178665556</v>
      </c>
      <c r="V2093" s="19">
        <f t="shared" si="1212"/>
        <v>3344.335553115332</v>
      </c>
      <c r="W2093" s="19">
        <f t="shared" si="1212"/>
        <v>3568.3092872393431</v>
      </c>
      <c r="X2093" s="19">
        <f t="shared" si="1212"/>
        <v>3740.3279682235971</v>
      </c>
      <c r="Y2093" s="19">
        <f t="shared" si="1212"/>
        <v>3848.4140008178802</v>
      </c>
      <c r="Z2093" s="19">
        <f t="shared" si="1212"/>
        <v>3873.5734365765893</v>
      </c>
      <c r="AA2093" s="19">
        <f t="shared" si="1212"/>
        <v>4064.3824626949531</v>
      </c>
      <c r="AB2093" s="19">
        <f t="shared" si="1212"/>
        <v>4229.3668474470378</v>
      </c>
      <c r="AC2093" s="19">
        <f t="shared" si="1212"/>
        <v>4378.0928246065259</v>
      </c>
      <c r="AD2093" s="19">
        <f t="shared" si="1212"/>
        <v>4491.754463146216</v>
      </c>
      <c r="AE2093" s="19">
        <f t="shared" si="1212"/>
        <v>4523.1824428875352</v>
      </c>
      <c r="AF2093" s="19">
        <f t="shared" si="1212"/>
        <v>4715.4972679254734</v>
      </c>
      <c r="AG2093" s="19">
        <f t="shared" si="1212"/>
        <v>3453.9890714441708</v>
      </c>
      <c r="AH2093" s="19">
        <f t="shared" si="1212"/>
        <v>2133.631413473357</v>
      </c>
      <c r="AI2093" s="19">
        <f t="shared" si="1212"/>
        <v>2193.0114323946418</v>
      </c>
      <c r="AJ2093" s="19">
        <f t="shared" si="1212"/>
        <v>1261.5039007834985</v>
      </c>
      <c r="AK2093" s="19">
        <f t="shared" si="1212"/>
        <v>0</v>
      </c>
      <c r="AL2093" s="19">
        <f t="shared" si="1212"/>
        <v>0</v>
      </c>
      <c r="AM2093" s="19">
        <f t="shared" si="1212"/>
        <v>0</v>
      </c>
      <c r="AN2093" s="19">
        <f t="shared" si="1212"/>
        <v>0</v>
      </c>
      <c r="AO2093" s="19">
        <f t="shared" si="1212"/>
        <v>0</v>
      </c>
      <c r="AP2093" s="19">
        <f t="shared" si="1212"/>
        <v>0</v>
      </c>
      <c r="AQ2093" s="19">
        <f t="shared" si="1212"/>
        <v>0</v>
      </c>
      <c r="AR2093" s="19">
        <f t="shared" si="1212"/>
        <v>0</v>
      </c>
      <c r="AS2093" s="19">
        <f t="shared" si="1212"/>
        <v>0</v>
      </c>
      <c r="AT2093" s="19">
        <f t="shared" si="1212"/>
        <v>0</v>
      </c>
      <c r="AU2093" s="19">
        <f t="shared" si="1212"/>
        <v>0</v>
      </c>
      <c r="AV2093" s="19">
        <f t="shared" si="1212"/>
        <v>0</v>
      </c>
      <c r="AW2093" s="19">
        <f t="shared" si="1212"/>
        <v>0</v>
      </c>
      <c r="AX2093" s="19">
        <f t="shared" si="1212"/>
        <v>0</v>
      </c>
      <c r="AY2093" s="19">
        <f t="shared" si="1212"/>
        <v>0</v>
      </c>
      <c r="AZ2093" s="19">
        <f t="shared" si="1212"/>
        <v>0</v>
      </c>
      <c r="BA2093" s="19">
        <f t="shared" si="1212"/>
        <v>0</v>
      </c>
      <c r="BB2093" s="19">
        <f t="shared" si="1212"/>
        <v>0</v>
      </c>
      <c r="BC2093" s="19">
        <f t="shared" si="1212"/>
        <v>0</v>
      </c>
      <c r="BD2093" s="19">
        <f t="shared" si="1212"/>
        <v>0</v>
      </c>
      <c r="BE2093" s="19">
        <f t="shared" si="1212"/>
        <v>0</v>
      </c>
      <c r="BF2093" s="19">
        <f t="shared" si="1212"/>
        <v>0</v>
      </c>
      <c r="BG2093" s="19">
        <f t="shared" si="1212"/>
        <v>0</v>
      </c>
      <c r="BH2093" s="19">
        <f t="shared" si="1212"/>
        <v>0</v>
      </c>
      <c r="BI2093" s="19">
        <f t="shared" ref="M2093:BO2095" si="1215">SUMIF($I$1390:$I$1774,$B2093,BI$1390:BI$1774)</f>
        <v>0</v>
      </c>
      <c r="BJ2093" s="19">
        <f t="shared" si="1215"/>
        <v>0</v>
      </c>
      <c r="BK2093" s="19">
        <f t="shared" si="1215"/>
        <v>0</v>
      </c>
      <c r="BL2093" s="19">
        <f t="shared" si="1215"/>
        <v>0</v>
      </c>
      <c r="BM2093" s="19">
        <f t="shared" si="1215"/>
        <v>0</v>
      </c>
      <c r="BN2093" s="19">
        <f t="shared" si="1215"/>
        <v>0</v>
      </c>
      <c r="BO2093" s="19">
        <f t="shared" si="1215"/>
        <v>0</v>
      </c>
    </row>
    <row r="2094" spans="1:67">
      <c r="A2094">
        <v>6</v>
      </c>
      <c r="B2094" s="196" t="s">
        <v>336</v>
      </c>
      <c r="C2094" s="14"/>
      <c r="I2094" s="19">
        <f>NPV('Time Series Summary'!$B$133,M2094:BO2094)+L2094</f>
        <v>331178.13485664251</v>
      </c>
      <c r="J2094" s="19">
        <f t="shared" si="1213"/>
        <v>671405.97701026709</v>
      </c>
      <c r="L2094" s="19">
        <f t="shared" si="1214"/>
        <v>21644.03696899414</v>
      </c>
      <c r="M2094" s="19">
        <f t="shared" si="1215"/>
        <v>22650.554894523619</v>
      </c>
      <c r="N2094" s="19">
        <f t="shared" si="1215"/>
        <v>23648.042437281605</v>
      </c>
      <c r="O2094" s="19">
        <f t="shared" si="1215"/>
        <v>24505.251566276143</v>
      </c>
      <c r="P2094" s="19">
        <f t="shared" si="1215"/>
        <v>25173.534808729877</v>
      </c>
      <c r="Q2094" s="19">
        <f t="shared" si="1215"/>
        <v>25802.113834091251</v>
      </c>
      <c r="R2094" s="19">
        <f t="shared" si="1215"/>
        <v>26202.659449044761</v>
      </c>
      <c r="S2094" s="19">
        <f t="shared" si="1215"/>
        <v>26862.41098157112</v>
      </c>
      <c r="T2094" s="19">
        <f t="shared" si="1215"/>
        <v>27328.141187331967</v>
      </c>
      <c r="U2094" s="19">
        <f t="shared" si="1215"/>
        <v>27946.137451127244</v>
      </c>
      <c r="V2094" s="19">
        <f t="shared" si="1215"/>
        <v>28581.081429663886</v>
      </c>
      <c r="W2094" s="19">
        <f t="shared" si="1215"/>
        <v>29504.663234995463</v>
      </c>
      <c r="X2094" s="19">
        <f t="shared" si="1215"/>
        <v>30365.615271534793</v>
      </c>
      <c r="Y2094" s="19">
        <f t="shared" si="1215"/>
        <v>31146.467320072283</v>
      </c>
      <c r="Z2094" s="19">
        <f t="shared" si="1215"/>
        <v>31819.308492471493</v>
      </c>
      <c r="AA2094" s="19">
        <f t="shared" si="1215"/>
        <v>32754.74606253385</v>
      </c>
      <c r="AB2094" s="19">
        <f t="shared" si="1215"/>
        <v>33668.002748627616</v>
      </c>
      <c r="AC2094" s="19">
        <f t="shared" si="1215"/>
        <v>34573.733166665261</v>
      </c>
      <c r="AD2094" s="19">
        <f t="shared" si="1215"/>
        <v>35444.345692740761</v>
      </c>
      <c r="AE2094" s="19">
        <f t="shared" si="1215"/>
        <v>36210.015787641969</v>
      </c>
      <c r="AF2094" s="19">
        <f t="shared" si="1215"/>
        <v>37233.276149941579</v>
      </c>
      <c r="AG2094" s="19">
        <f t="shared" si="1215"/>
        <v>25278.824153757359</v>
      </c>
      <c r="AH2094" s="19">
        <f t="shared" si="1215"/>
        <v>12895.067094377897</v>
      </c>
      <c r="AI2094" s="19">
        <f t="shared" si="1215"/>
        <v>13226.438374948229</v>
      </c>
      <c r="AJ2094" s="19">
        <f t="shared" si="1215"/>
        <v>6941.5084513228785</v>
      </c>
      <c r="AK2094" s="19">
        <f t="shared" si="1215"/>
        <v>0</v>
      </c>
      <c r="AL2094" s="19">
        <f t="shared" si="1215"/>
        <v>0</v>
      </c>
      <c r="AM2094" s="19">
        <f t="shared" si="1215"/>
        <v>0</v>
      </c>
      <c r="AN2094" s="19">
        <f t="shared" si="1215"/>
        <v>0</v>
      </c>
      <c r="AO2094" s="19">
        <f t="shared" si="1215"/>
        <v>0</v>
      </c>
      <c r="AP2094" s="19">
        <f t="shared" si="1215"/>
        <v>0</v>
      </c>
      <c r="AQ2094" s="19">
        <f t="shared" si="1215"/>
        <v>0</v>
      </c>
      <c r="AR2094" s="19">
        <f t="shared" si="1215"/>
        <v>0</v>
      </c>
      <c r="AS2094" s="19">
        <f t="shared" si="1215"/>
        <v>0</v>
      </c>
      <c r="AT2094" s="19">
        <f t="shared" si="1215"/>
        <v>0</v>
      </c>
      <c r="AU2094" s="19">
        <f t="shared" si="1215"/>
        <v>0</v>
      </c>
      <c r="AV2094" s="19">
        <f t="shared" si="1215"/>
        <v>0</v>
      </c>
      <c r="AW2094" s="19">
        <f t="shared" si="1215"/>
        <v>0</v>
      </c>
      <c r="AX2094" s="19">
        <f t="shared" si="1215"/>
        <v>0</v>
      </c>
      <c r="AY2094" s="19">
        <f t="shared" si="1215"/>
        <v>0</v>
      </c>
      <c r="AZ2094" s="19">
        <f t="shared" si="1215"/>
        <v>0</v>
      </c>
      <c r="BA2094" s="19">
        <f t="shared" si="1215"/>
        <v>0</v>
      </c>
      <c r="BB2094" s="19">
        <f t="shared" si="1215"/>
        <v>0</v>
      </c>
      <c r="BC2094" s="19">
        <f t="shared" si="1215"/>
        <v>0</v>
      </c>
      <c r="BD2094" s="19">
        <f t="shared" si="1215"/>
        <v>0</v>
      </c>
      <c r="BE2094" s="19">
        <f t="shared" si="1215"/>
        <v>0</v>
      </c>
      <c r="BF2094" s="19">
        <f t="shared" si="1215"/>
        <v>0</v>
      </c>
      <c r="BG2094" s="19">
        <f t="shared" si="1215"/>
        <v>0</v>
      </c>
      <c r="BH2094" s="19">
        <f t="shared" si="1215"/>
        <v>0</v>
      </c>
      <c r="BI2094" s="19">
        <f t="shared" si="1215"/>
        <v>0</v>
      </c>
      <c r="BJ2094" s="19">
        <f t="shared" si="1215"/>
        <v>0</v>
      </c>
      <c r="BK2094" s="19">
        <f t="shared" si="1215"/>
        <v>0</v>
      </c>
      <c r="BL2094" s="19">
        <f t="shared" si="1215"/>
        <v>0</v>
      </c>
      <c r="BM2094" s="19">
        <f t="shared" si="1215"/>
        <v>0</v>
      </c>
      <c r="BN2094" s="19">
        <f t="shared" si="1215"/>
        <v>0</v>
      </c>
      <c r="BO2094" s="19">
        <f t="shared" si="1215"/>
        <v>0</v>
      </c>
    </row>
    <row r="2095" spans="1:67">
      <c r="A2095">
        <v>7</v>
      </c>
      <c r="B2095" s="196" t="s">
        <v>578</v>
      </c>
      <c r="I2095" s="19">
        <f>NPV('Time Series Summary'!$B$133,M2095:BO2095)+L2095</f>
        <v>13727.857834118608</v>
      </c>
      <c r="J2095" s="19">
        <f t="shared" si="1213"/>
        <v>22243.291555190117</v>
      </c>
      <c r="L2095" s="19">
        <f t="shared" si="1214"/>
        <v>1190</v>
      </c>
      <c r="M2095" s="19">
        <f t="shared" si="1215"/>
        <v>1219.75</v>
      </c>
      <c r="N2095" s="19">
        <f t="shared" si="1215"/>
        <v>1250.2437499999999</v>
      </c>
      <c r="O2095" s="19">
        <f t="shared" si="1215"/>
        <v>1281.4998437499999</v>
      </c>
      <c r="P2095" s="19">
        <f t="shared" si="1215"/>
        <v>1313.5373398437498</v>
      </c>
      <c r="Q2095" s="19">
        <f t="shared" si="1215"/>
        <v>1346.3757733398434</v>
      </c>
      <c r="R2095" s="19">
        <f t="shared" si="1215"/>
        <v>1380.0351676733394</v>
      </c>
      <c r="S2095" s="19">
        <f t="shared" si="1215"/>
        <v>1414.5360468651729</v>
      </c>
      <c r="T2095" s="19">
        <f t="shared" si="1215"/>
        <v>1449.8994480368021</v>
      </c>
      <c r="U2095" s="19">
        <f t="shared" si="1215"/>
        <v>1486.1469342377218</v>
      </c>
      <c r="V2095" s="19">
        <f t="shared" si="1215"/>
        <v>1523.3006075936648</v>
      </c>
      <c r="W2095" s="19">
        <f t="shared" si="1215"/>
        <v>1561.3831227835065</v>
      </c>
      <c r="X2095" s="19">
        <f t="shared" si="1215"/>
        <v>1600.4177008530939</v>
      </c>
      <c r="Y2095" s="19">
        <f t="shared" si="1215"/>
        <v>1640.4281433744213</v>
      </c>
      <c r="Z2095" s="19">
        <f t="shared" si="1215"/>
        <v>840.7194234793908</v>
      </c>
      <c r="AA2095" s="19">
        <f t="shared" si="1215"/>
        <v>861.73740906637579</v>
      </c>
      <c r="AB2095" s="19">
        <f t="shared" si="1215"/>
        <v>883.2808442930351</v>
      </c>
      <c r="AC2095" s="19">
        <f t="shared" si="1215"/>
        <v>0</v>
      </c>
      <c r="AD2095" s="19">
        <f t="shared" si="1215"/>
        <v>0</v>
      </c>
      <c r="AE2095" s="19">
        <f t="shared" si="1215"/>
        <v>0</v>
      </c>
      <c r="AF2095" s="19">
        <f t="shared" si="1215"/>
        <v>0</v>
      </c>
      <c r="AG2095" s="19">
        <f t="shared" si="1215"/>
        <v>0</v>
      </c>
      <c r="AH2095" s="19">
        <f t="shared" si="1215"/>
        <v>0</v>
      </c>
      <c r="AI2095" s="19">
        <f t="shared" si="1215"/>
        <v>0</v>
      </c>
      <c r="AJ2095" s="19">
        <f t="shared" si="1215"/>
        <v>0</v>
      </c>
      <c r="AK2095" s="19">
        <f t="shared" si="1215"/>
        <v>0</v>
      </c>
      <c r="AL2095" s="19">
        <f t="shared" si="1215"/>
        <v>0</v>
      </c>
      <c r="AM2095" s="19">
        <f t="shared" si="1215"/>
        <v>0</v>
      </c>
      <c r="AN2095" s="19">
        <f t="shared" si="1215"/>
        <v>0</v>
      </c>
      <c r="AO2095" s="19">
        <f t="shared" si="1215"/>
        <v>0</v>
      </c>
      <c r="AP2095" s="19">
        <f t="shared" si="1215"/>
        <v>0</v>
      </c>
      <c r="AQ2095" s="19">
        <f t="shared" si="1215"/>
        <v>0</v>
      </c>
      <c r="AR2095" s="19">
        <f t="shared" si="1215"/>
        <v>0</v>
      </c>
      <c r="AS2095" s="19">
        <f t="shared" si="1215"/>
        <v>0</v>
      </c>
      <c r="AT2095" s="19">
        <f t="shared" si="1215"/>
        <v>0</v>
      </c>
      <c r="AU2095" s="19">
        <f t="shared" si="1215"/>
        <v>0</v>
      </c>
      <c r="AV2095" s="19">
        <f t="shared" si="1215"/>
        <v>0</v>
      </c>
      <c r="AW2095" s="19">
        <f t="shared" si="1215"/>
        <v>0</v>
      </c>
      <c r="AX2095" s="19">
        <f t="shared" si="1215"/>
        <v>0</v>
      </c>
      <c r="AY2095" s="19">
        <f t="shared" si="1215"/>
        <v>0</v>
      </c>
      <c r="AZ2095" s="19">
        <f t="shared" si="1215"/>
        <v>0</v>
      </c>
      <c r="BA2095" s="19">
        <f t="shared" si="1215"/>
        <v>0</v>
      </c>
      <c r="BB2095" s="19">
        <f t="shared" si="1215"/>
        <v>0</v>
      </c>
      <c r="BC2095" s="19">
        <f t="shared" si="1215"/>
        <v>0</v>
      </c>
      <c r="BD2095" s="19">
        <f t="shared" si="1215"/>
        <v>0</v>
      </c>
      <c r="BE2095" s="19">
        <f t="shared" si="1215"/>
        <v>0</v>
      </c>
      <c r="BF2095" s="19">
        <f t="shared" si="1215"/>
        <v>0</v>
      </c>
      <c r="BG2095" s="19">
        <f t="shared" si="1215"/>
        <v>0</v>
      </c>
      <c r="BH2095" s="19">
        <f t="shared" si="1215"/>
        <v>0</v>
      </c>
      <c r="BI2095" s="19">
        <f t="shared" si="1215"/>
        <v>0</v>
      </c>
      <c r="BJ2095" s="19">
        <f t="shared" si="1215"/>
        <v>0</v>
      </c>
      <c r="BK2095" s="19">
        <f t="shared" si="1215"/>
        <v>0</v>
      </c>
      <c r="BL2095" s="19">
        <f t="shared" si="1215"/>
        <v>0</v>
      </c>
      <c r="BM2095" s="19">
        <f t="shared" si="1215"/>
        <v>0</v>
      </c>
      <c r="BN2095" s="19">
        <f t="shared" si="1215"/>
        <v>0</v>
      </c>
      <c r="BO2095" s="19">
        <f t="shared" si="1215"/>
        <v>0</v>
      </c>
    </row>
    <row r="2096" spans="1:67">
      <c r="B2096" s="177"/>
      <c r="J2096" s="19"/>
    </row>
    <row r="2097" spans="2:67">
      <c r="B2097" s="207" t="s">
        <v>18</v>
      </c>
      <c r="I2097" s="19">
        <f>NPV('Time Series Summary'!$B$133,M2097:BO2097)+L2097</f>
        <v>752447.78393605468</v>
      </c>
      <c r="J2097" s="19">
        <f t="shared" si="1213"/>
        <v>5128183.4717124877</v>
      </c>
      <c r="L2097" s="66">
        <f>SUM(L2089:L2096)</f>
        <v>22834.03696899414</v>
      </c>
      <c r="M2097" s="66">
        <f t="shared" ref="M2097:BO2097" si="1216">SUM(M2089:M2096)</f>
        <v>23870.304894523619</v>
      </c>
      <c r="N2097" s="66">
        <f t="shared" si="1216"/>
        <v>24898.286187281607</v>
      </c>
      <c r="O2097" s="66">
        <f t="shared" si="1216"/>
        <v>26226.92226827965</v>
      </c>
      <c r="P2097" s="66">
        <f t="shared" si="1216"/>
        <v>28707.117900261004</v>
      </c>
      <c r="Q2097" s="66">
        <f t="shared" si="1216"/>
        <v>31136.589008714895</v>
      </c>
      <c r="R2097" s="66">
        <f t="shared" si="1216"/>
        <v>33834.169502204233</v>
      </c>
      <c r="S2097" s="66">
        <f t="shared" si="1216"/>
        <v>34734.587833552403</v>
      </c>
      <c r="T2097" s="66">
        <f t="shared" si="1216"/>
        <v>36605.092184278699</v>
      </c>
      <c r="U2097" s="66">
        <f t="shared" si="1216"/>
        <v>39961.654114411438</v>
      </c>
      <c r="V2097" s="66">
        <f t="shared" si="1216"/>
        <v>41296.53489234468</v>
      </c>
      <c r="W2097" s="66">
        <f t="shared" si="1216"/>
        <v>42683.275500628115</v>
      </c>
      <c r="X2097" s="66">
        <f t="shared" si="1216"/>
        <v>43963.951220802177</v>
      </c>
      <c r="Y2097" s="66">
        <f t="shared" si="1216"/>
        <v>46219.957830378</v>
      </c>
      <c r="Z2097" s="66">
        <f t="shared" si="1216"/>
        <v>50681.084383787049</v>
      </c>
      <c r="AA2097" s="66">
        <f t="shared" si="1216"/>
        <v>52207.812161724949</v>
      </c>
      <c r="AB2097" s="66">
        <f t="shared" si="1216"/>
        <v>54906.18620878314</v>
      </c>
      <c r="AC2097" s="66">
        <f t="shared" si="1216"/>
        <v>59654.68599395825</v>
      </c>
      <c r="AD2097" s="66">
        <f t="shared" si="1216"/>
        <v>63065.586398650405</v>
      </c>
      <c r="AE2097" s="66">
        <f t="shared" si="1216"/>
        <v>67621.117684383586</v>
      </c>
      <c r="AF2097" s="66">
        <f t="shared" si="1216"/>
        <v>69895.546960586857</v>
      </c>
      <c r="AG2097" s="66">
        <f t="shared" si="1216"/>
        <v>66298.312894937029</v>
      </c>
      <c r="AH2097" s="66">
        <f t="shared" si="1216"/>
        <v>62357.058000315148</v>
      </c>
      <c r="AI2097" s="66">
        <f t="shared" si="1216"/>
        <v>65548.614217669834</v>
      </c>
      <c r="AJ2097" s="66">
        <f t="shared" si="1216"/>
        <v>68432.027767500462</v>
      </c>
      <c r="AK2097" s="66">
        <f t="shared" si="1216"/>
        <v>72531.956399714778</v>
      </c>
      <c r="AL2097" s="66">
        <f t="shared" si="1216"/>
        <v>74949.081030341607</v>
      </c>
      <c r="AM2097" s="66">
        <f t="shared" si="1216"/>
        <v>77441.746770260244</v>
      </c>
      <c r="AN2097" s="66">
        <f t="shared" si="1216"/>
        <v>80012.212468222933</v>
      </c>
      <c r="AO2097" s="66">
        <f t="shared" si="1216"/>
        <v>82662.500104068167</v>
      </c>
      <c r="AP2097" s="66">
        <f t="shared" si="1216"/>
        <v>85493.360565635114</v>
      </c>
      <c r="AQ2097" s="66">
        <f t="shared" si="1216"/>
        <v>89397.542490009015</v>
      </c>
      <c r="AR2097" s="66">
        <f t="shared" si="1216"/>
        <v>92332.357589281863</v>
      </c>
      <c r="AS2097" s="66">
        <f t="shared" si="1216"/>
        <v>95357.331241997454</v>
      </c>
      <c r="AT2097" s="66">
        <f t="shared" si="1216"/>
        <v>98476.051959753968</v>
      </c>
      <c r="AU2097" s="66">
        <f t="shared" si="1216"/>
        <v>101802.02200149457</v>
      </c>
      <c r="AV2097" s="66">
        <f t="shared" si="1216"/>
        <v>106345.71174098505</v>
      </c>
      <c r="AW2097" s="66">
        <f t="shared" si="1216"/>
        <v>109794.54956828755</v>
      </c>
      <c r="AX2097" s="66">
        <f t="shared" si="1216"/>
        <v>113666.12489973786</v>
      </c>
      <c r="AY2097" s="66">
        <f t="shared" si="1216"/>
        <v>120823.35642496841</v>
      </c>
      <c r="AZ2097" s="66">
        <f t="shared" si="1216"/>
        <v>124697.07600952458</v>
      </c>
      <c r="BA2097" s="66">
        <f t="shared" si="1216"/>
        <v>128688.91096645247</v>
      </c>
      <c r="BB2097" s="66">
        <f t="shared" si="1216"/>
        <v>132802.42710591556</v>
      </c>
      <c r="BC2097" s="66">
        <f t="shared" si="1216"/>
        <v>137041.15989488002</v>
      </c>
      <c r="BD2097" s="66">
        <f t="shared" si="1216"/>
        <v>141408.79740523463</v>
      </c>
      <c r="BE2097" s="66">
        <f t="shared" si="1216"/>
        <v>146051.26383432894</v>
      </c>
      <c r="BF2097" s="66">
        <f t="shared" si="1216"/>
        <v>152262.11542778325</v>
      </c>
      <c r="BG2097" s="66">
        <f t="shared" si="1216"/>
        <v>157082.4677213268</v>
      </c>
      <c r="BH2097" s="66">
        <f t="shared" si="1216"/>
        <v>162048.74488008925</v>
      </c>
      <c r="BI2097" s="66">
        <f t="shared" si="1216"/>
        <v>166861.64531393908</v>
      </c>
      <c r="BJ2097" s="66">
        <f t="shared" si="1216"/>
        <v>171974.92453223781</v>
      </c>
      <c r="BK2097" s="66">
        <f t="shared" si="1216"/>
        <v>178851.25973393995</v>
      </c>
      <c r="BL2097" s="66">
        <f t="shared" si="1216"/>
        <v>184142.96426785566</v>
      </c>
      <c r="BM2097" s="66">
        <f t="shared" si="1216"/>
        <v>189586.89229344722</v>
      </c>
      <c r="BN2097" s="66">
        <f t="shared" si="1216"/>
        <v>195188.03136786597</v>
      </c>
      <c r="BO2097" s="66">
        <f t="shared" si="1216"/>
        <v>200768.37272395636</v>
      </c>
    </row>
    <row r="2098" spans="2:67"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</row>
    <row r="2102" spans="2:67">
      <c r="B2102" s="196"/>
    </row>
    <row r="2104" spans="2:67">
      <c r="B2104" s="177"/>
    </row>
    <row r="2110" spans="2:67">
      <c r="B2110" s="196"/>
    </row>
  </sheetData>
  <sheetProtection password="EEDF" sheet="1" objects="1" scenarios="1"/>
  <sortState ref="A2103:B2108">
    <sortCondition ref="A2103"/>
  </sortState>
  <conditionalFormatting sqref="B3">
    <cfRule type="cellIs" dxfId="1" priority="1" stopIfTrue="1" operator="equal">
      <formula>"Review"</formula>
    </cfRule>
    <cfRule type="cellIs" dxfId="0" priority="2" stopIfTrue="1" operator="equal">
      <formula>"Balanced"</formula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2.75"/>
  <cols>
    <col min="1" max="1" width="35.28515625" customWidth="1"/>
    <col min="2" max="2" width="15.5703125" style="25" customWidth="1"/>
    <col min="3" max="3" width="14.7109375" style="11" customWidth="1"/>
    <col min="62" max="62" width="13.140625" customWidth="1"/>
  </cols>
  <sheetData>
    <row r="1" spans="1:62">
      <c r="A1" s="25"/>
      <c r="B1" s="26" t="s">
        <v>410</v>
      </c>
      <c r="C1" s="26" t="s">
        <v>371</v>
      </c>
      <c r="D1" s="28">
        <v>2012</v>
      </c>
      <c r="E1" s="28">
        <v>2013</v>
      </c>
      <c r="F1" s="28">
        <v>2014</v>
      </c>
      <c r="G1" s="28">
        <v>2015</v>
      </c>
      <c r="H1" s="28">
        <v>2016</v>
      </c>
      <c r="I1" s="28">
        <v>2017</v>
      </c>
      <c r="J1" s="28">
        <v>2018</v>
      </c>
      <c r="K1" s="28">
        <v>2019</v>
      </c>
      <c r="L1" s="28">
        <v>2020</v>
      </c>
      <c r="M1" s="28">
        <v>2021</v>
      </c>
      <c r="N1" s="28">
        <v>2022</v>
      </c>
      <c r="O1" s="28">
        <v>2023</v>
      </c>
      <c r="P1" s="28">
        <v>2024</v>
      </c>
      <c r="Q1" s="28">
        <v>2025</v>
      </c>
      <c r="R1" s="28">
        <v>2026</v>
      </c>
      <c r="S1" s="28">
        <v>2027</v>
      </c>
      <c r="T1" s="28">
        <v>2028</v>
      </c>
      <c r="U1" s="28">
        <v>2029</v>
      </c>
      <c r="V1" s="28">
        <v>2030</v>
      </c>
      <c r="W1" s="28">
        <v>2031</v>
      </c>
      <c r="X1" s="28">
        <v>2032</v>
      </c>
      <c r="Y1" s="28">
        <v>2033</v>
      </c>
      <c r="Z1" s="28">
        <v>2034</v>
      </c>
      <c r="AA1" s="28">
        <v>2035</v>
      </c>
      <c r="AB1" s="28">
        <v>2036</v>
      </c>
      <c r="AC1" s="28">
        <v>2037</v>
      </c>
      <c r="AD1" s="28">
        <v>2038</v>
      </c>
      <c r="AE1" s="28">
        <v>2039</v>
      </c>
      <c r="AF1" s="28">
        <v>2040</v>
      </c>
      <c r="AG1" s="28">
        <v>2041</v>
      </c>
      <c r="AH1" s="28">
        <v>2042</v>
      </c>
      <c r="AI1" s="28">
        <v>2043</v>
      </c>
      <c r="AJ1" s="28">
        <v>2044</v>
      </c>
      <c r="AK1" s="28">
        <v>2045</v>
      </c>
      <c r="AL1" s="28">
        <v>2046</v>
      </c>
      <c r="AM1" s="28">
        <v>2047</v>
      </c>
      <c r="AN1" s="28">
        <v>2048</v>
      </c>
      <c r="AO1" s="28">
        <v>2049</v>
      </c>
      <c r="AP1" s="28">
        <v>2050</v>
      </c>
      <c r="AQ1" s="28">
        <v>2051</v>
      </c>
      <c r="AR1" s="28">
        <v>2052</v>
      </c>
      <c r="AS1" s="28">
        <v>2053</v>
      </c>
      <c r="AT1" s="28">
        <v>2054</v>
      </c>
      <c r="AU1" s="28">
        <v>2055</v>
      </c>
      <c r="AV1" s="28">
        <v>2056</v>
      </c>
      <c r="AW1" s="28">
        <v>2057</v>
      </c>
      <c r="AX1" s="28">
        <v>2058</v>
      </c>
      <c r="AY1" s="28">
        <v>2059</v>
      </c>
      <c r="AZ1" s="28">
        <v>2060</v>
      </c>
      <c r="BA1" s="28">
        <v>2061</v>
      </c>
      <c r="BB1" s="28">
        <v>2062</v>
      </c>
      <c r="BC1" s="28">
        <v>2063</v>
      </c>
      <c r="BD1" s="28">
        <v>2064</v>
      </c>
      <c r="BE1" s="28">
        <v>2065</v>
      </c>
      <c r="BF1" s="28">
        <v>2066</v>
      </c>
      <c r="BG1" s="28">
        <v>2067</v>
      </c>
      <c r="BH1" s="28">
        <f t="shared" ref="BH1:BI1" si="0">+BG1+1</f>
        <v>2068</v>
      </c>
      <c r="BI1" s="28">
        <f t="shared" si="0"/>
        <v>2069</v>
      </c>
      <c r="BJ1" s="26" t="s">
        <v>18</v>
      </c>
    </row>
    <row r="2" spans="1:62">
      <c r="A2" s="25" t="s">
        <v>401</v>
      </c>
      <c r="C2" s="1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66">
        <f t="shared" ref="BJ2:BJ31" si="1">SUM(D2:BI2)</f>
        <v>0</v>
      </c>
    </row>
    <row r="3" spans="1:62">
      <c r="A3" s="14" t="s">
        <v>397</v>
      </c>
      <c r="B3" s="120">
        <f>NPV('Time Series Summary'!$B$133,E3:BI3)+D3</f>
        <v>387278.53511420055</v>
      </c>
      <c r="C3" s="119">
        <f t="shared" ref="C3:C38" si="2">SUM(D3:BI3)</f>
        <v>581877.53589961503</v>
      </c>
      <c r="D3" s="19">
        <f>+DG3IsolatedCPW!L2065</f>
        <v>0</v>
      </c>
      <c r="E3" s="19">
        <f>+DG3IsolatedCPW!M2065</f>
        <v>0</v>
      </c>
      <c r="F3" s="19">
        <f>+DG3IsolatedCPW!N2065</f>
        <v>6900.5794311023519</v>
      </c>
      <c r="G3" s="19">
        <f>+DG3IsolatedCPW!O2065</f>
        <v>59121.521292885918</v>
      </c>
      <c r="H3" s="19">
        <f>+DG3IsolatedCPW!P2065</f>
        <v>81121.549851810691</v>
      </c>
      <c r="I3" s="19">
        <f>+DG3IsolatedCPW!Q2065</f>
        <v>106067.71615870619</v>
      </c>
      <c r="J3" s="19">
        <f>+DG3IsolatedCPW!R2065</f>
        <v>30768.64199870461</v>
      </c>
      <c r="K3" s="19">
        <f>+DG3IsolatedCPW!S2065</f>
        <v>120417.846388373</v>
      </c>
      <c r="L3" s="19">
        <f>+DG3IsolatedCPW!T2065</f>
        <v>90574.495623771159</v>
      </c>
      <c r="M3" s="19">
        <f>+DG3IsolatedCPW!U2065</f>
        <v>86905.185154261097</v>
      </c>
      <c r="N3" s="19">
        <f>+DG3IsolatedCPW!V2065</f>
        <v>0</v>
      </c>
      <c r="O3" s="19">
        <f>+DG3IsolatedCPW!W2065</f>
        <v>0</v>
      </c>
      <c r="P3" s="19">
        <f>+DG3IsolatedCPW!X2065</f>
        <v>0</v>
      </c>
      <c r="Q3" s="19">
        <f>+DG3IsolatedCPW!Y2065</f>
        <v>0</v>
      </c>
      <c r="R3" s="19">
        <f>+DG3IsolatedCPW!Z2065</f>
        <v>0</v>
      </c>
      <c r="S3" s="19">
        <f>+DG3IsolatedCPW!AA2065</f>
        <v>0</v>
      </c>
      <c r="T3" s="19">
        <f>+DG3IsolatedCPW!AB2065</f>
        <v>0</v>
      </c>
      <c r="U3" s="19">
        <f>+DG3IsolatedCPW!AC2065</f>
        <v>0</v>
      </c>
      <c r="V3" s="19">
        <f>+DG3IsolatedCPW!AD2065</f>
        <v>0</v>
      </c>
      <c r="W3" s="19">
        <f>+DG3IsolatedCPW!AE2065</f>
        <v>0</v>
      </c>
      <c r="X3" s="19">
        <f>+DG3IsolatedCPW!AF2065</f>
        <v>0</v>
      </c>
      <c r="Y3" s="19">
        <f>+DG3IsolatedCPW!AG2065</f>
        <v>0</v>
      </c>
      <c r="Z3" s="19">
        <f>+DG3IsolatedCPW!AH2065</f>
        <v>0</v>
      </c>
      <c r="AA3" s="19">
        <f>+DG3IsolatedCPW!AI2065</f>
        <v>0</v>
      </c>
      <c r="AB3" s="19">
        <f>+DG3IsolatedCPW!AJ2065</f>
        <v>0</v>
      </c>
      <c r="AC3" s="19">
        <f>+DG3IsolatedCPW!AK2065</f>
        <v>0</v>
      </c>
      <c r="AD3" s="19">
        <f>+DG3IsolatedCPW!AL2065</f>
        <v>0</v>
      </c>
      <c r="AE3" s="19">
        <f>+DG3IsolatedCPW!AM2065</f>
        <v>0</v>
      </c>
      <c r="AF3" s="19">
        <f>+DG3IsolatedCPW!AN2065</f>
        <v>0</v>
      </c>
      <c r="AG3" s="19">
        <f>+DG3IsolatedCPW!AO2065</f>
        <v>0</v>
      </c>
      <c r="AH3" s="19">
        <f>+DG3IsolatedCPW!AP2065</f>
        <v>0</v>
      </c>
      <c r="AI3" s="19">
        <f>+DG3IsolatedCPW!AQ2065</f>
        <v>0</v>
      </c>
      <c r="AJ3" s="19">
        <f>+DG3IsolatedCPW!AR2065</f>
        <v>0</v>
      </c>
      <c r="AK3" s="19">
        <f>+DG3IsolatedCPW!AS2065</f>
        <v>0</v>
      </c>
      <c r="AL3" s="19">
        <f>+DG3IsolatedCPW!AT2065</f>
        <v>0</v>
      </c>
      <c r="AM3" s="19">
        <f>+DG3IsolatedCPW!AU2065</f>
        <v>0</v>
      </c>
      <c r="AN3" s="19">
        <f>+DG3IsolatedCPW!AV2065</f>
        <v>0</v>
      </c>
      <c r="AO3" s="19">
        <f>+DG3IsolatedCPW!AW2065</f>
        <v>0</v>
      </c>
      <c r="AP3" s="19">
        <f>+DG3IsolatedCPW!AX2065</f>
        <v>0</v>
      </c>
      <c r="AQ3" s="19">
        <f>+DG3IsolatedCPW!AY2065</f>
        <v>0</v>
      </c>
      <c r="AR3" s="19">
        <f>+DG3IsolatedCPW!AZ2065</f>
        <v>0</v>
      </c>
      <c r="AS3" s="19">
        <f>+DG3IsolatedCPW!BA2065</f>
        <v>0</v>
      </c>
      <c r="AT3" s="19">
        <f>+DG3IsolatedCPW!BB2065</f>
        <v>0</v>
      </c>
      <c r="AU3" s="19">
        <f>+DG3IsolatedCPW!BC2065</f>
        <v>0</v>
      </c>
      <c r="AV3" s="19">
        <f>+DG3IsolatedCPW!BD2065</f>
        <v>0</v>
      </c>
      <c r="AW3" s="19">
        <f>+DG3IsolatedCPW!BE2065</f>
        <v>0</v>
      </c>
      <c r="AX3" s="19">
        <f>+DG3IsolatedCPW!BF2065</f>
        <v>0</v>
      </c>
      <c r="AY3" s="19">
        <f>+DG3IsolatedCPW!BG2065</f>
        <v>0</v>
      </c>
      <c r="AZ3" s="19">
        <f>+DG3IsolatedCPW!BH2065</f>
        <v>0</v>
      </c>
      <c r="BA3" s="19">
        <f>+DG3IsolatedCPW!BI2065</f>
        <v>0</v>
      </c>
      <c r="BB3" s="19">
        <f>+DG3IsolatedCPW!BJ2065</f>
        <v>0</v>
      </c>
      <c r="BC3" s="19">
        <f>+DG3IsolatedCPW!BK2065</f>
        <v>0</v>
      </c>
      <c r="BD3" s="19">
        <f>+DG3IsolatedCPW!BL2065</f>
        <v>0</v>
      </c>
      <c r="BE3" s="19">
        <f>+DG3IsolatedCPW!BM2065</f>
        <v>0</v>
      </c>
      <c r="BF3" s="19">
        <f>+DG3IsolatedCPW!BN2065</f>
        <v>0</v>
      </c>
      <c r="BG3" s="19">
        <f>+DG3IsolatedCPW!BO2065</f>
        <v>0</v>
      </c>
      <c r="BH3" s="19">
        <f>+DG3IsolatedCPW!BP2065</f>
        <v>0</v>
      </c>
      <c r="BI3" s="19">
        <f>+DG3IsolatedCPW!BQ2065</f>
        <v>0</v>
      </c>
      <c r="BJ3" s="66">
        <f t="shared" si="1"/>
        <v>581877.53589961503</v>
      </c>
    </row>
    <row r="4" spans="1:62">
      <c r="A4" s="14" t="s">
        <v>335</v>
      </c>
      <c r="B4" s="120">
        <f>NPV('Time Series Summary'!$B$133,E4:BI4)+D4</f>
        <v>496597.28541647922</v>
      </c>
      <c r="C4" s="119">
        <f t="shared" si="2"/>
        <v>5057534.3520821389</v>
      </c>
      <c r="D4" s="19">
        <f>+DG3IsolatedCPW!L2068</f>
        <v>0</v>
      </c>
      <c r="E4" s="19">
        <f>+DG3IsolatedCPW!M2068</f>
        <v>0</v>
      </c>
      <c r="F4" s="19">
        <f>+DG3IsolatedCPW!N2068</f>
        <v>0</v>
      </c>
      <c r="G4" s="19">
        <f>+DG3IsolatedCPW!O2068</f>
        <v>0</v>
      </c>
      <c r="H4" s="19">
        <f>+DG3IsolatedCPW!P2068</f>
        <v>0</v>
      </c>
      <c r="I4" s="19">
        <f>+DG3IsolatedCPW!Q2068</f>
        <v>0</v>
      </c>
      <c r="J4" s="19">
        <f>+DG3IsolatedCPW!R2068</f>
        <v>0</v>
      </c>
      <c r="K4" s="19">
        <f>+DG3IsolatedCPW!S2068</f>
        <v>0</v>
      </c>
      <c r="L4" s="19">
        <f>+DG3IsolatedCPW!T2068</f>
        <v>0</v>
      </c>
      <c r="M4" s="19">
        <f>+DG3IsolatedCPW!U2068</f>
        <v>0</v>
      </c>
      <c r="N4" s="19">
        <f>+DG3IsolatedCPW!V2068</f>
        <v>0</v>
      </c>
      <c r="O4" s="19">
        <f>+DG3IsolatedCPW!W2068</f>
        <v>0</v>
      </c>
      <c r="P4" s="19">
        <f>+DG3IsolatedCPW!X2068</f>
        <v>0</v>
      </c>
      <c r="Q4" s="19">
        <f>+DG3IsolatedCPW!Y2068</f>
        <v>0</v>
      </c>
      <c r="R4" s="19">
        <f>+DG3IsolatedCPW!Z2068</f>
        <v>0</v>
      </c>
      <c r="S4" s="19">
        <f>+DG3IsolatedCPW!AA2068</f>
        <v>0</v>
      </c>
      <c r="T4" s="19">
        <f>+DG3IsolatedCPW!AB2068</f>
        <v>0</v>
      </c>
      <c r="U4" s="19">
        <f>+DG3IsolatedCPW!AC2068</f>
        <v>0</v>
      </c>
      <c r="V4" s="19">
        <f>+DG3IsolatedCPW!AD2068</f>
        <v>67595.323901514013</v>
      </c>
      <c r="W4" s="19">
        <f>+DG3IsolatedCPW!AE2068</f>
        <v>360338.32910695358</v>
      </c>
      <c r="X4" s="19">
        <f>+DG3IsolatedCPW!AF2068</f>
        <v>327263.60810767574</v>
      </c>
      <c r="Y4" s="19">
        <f>+DG3IsolatedCPW!AG2068</f>
        <v>159592.40229092978</v>
      </c>
      <c r="Z4" s="19">
        <f>+DG3IsolatedCPW!AH2068</f>
        <v>62995.090950123922</v>
      </c>
      <c r="AA4" s="19">
        <f>+DG3IsolatedCPW!AI2068</f>
        <v>252736.87340654622</v>
      </c>
      <c r="AB4" s="19">
        <f>+DG3IsolatedCPW!AJ2068</f>
        <v>156562.18758799607</v>
      </c>
      <c r="AC4" s="19">
        <f>+DG3IsolatedCPW!AK2068</f>
        <v>0</v>
      </c>
      <c r="AD4" s="19">
        <f>+DG3IsolatedCPW!AL2068</f>
        <v>0</v>
      </c>
      <c r="AE4" s="19">
        <f>+DG3IsolatedCPW!AM2068</f>
        <v>0</v>
      </c>
      <c r="AF4" s="19">
        <f>+DG3IsolatedCPW!AN2068</f>
        <v>0</v>
      </c>
      <c r="AG4" s="19">
        <f>+DG3IsolatedCPW!AO2068</f>
        <v>0</v>
      </c>
      <c r="AH4" s="19">
        <f>+DG3IsolatedCPW!AP2068</f>
        <v>0</v>
      </c>
      <c r="AI4" s="19">
        <f>+DG3IsolatedCPW!AQ2068</f>
        <v>0</v>
      </c>
      <c r="AJ4" s="19">
        <f>+DG3IsolatedCPW!AR2068</f>
        <v>0</v>
      </c>
      <c r="AK4" s="19">
        <f>+DG3IsolatedCPW!AS2068</f>
        <v>0</v>
      </c>
      <c r="AL4" s="19">
        <f>+DG3IsolatedCPW!AT2068</f>
        <v>0</v>
      </c>
      <c r="AM4" s="19">
        <f>+DG3IsolatedCPW!AU2068</f>
        <v>16136.025136502009</v>
      </c>
      <c r="AN4" s="19">
        <f>+DG3IsolatedCPW!AV2068</f>
        <v>200833.6114947327</v>
      </c>
      <c r="AO4" s="19">
        <f>+DG3IsolatedCPW!AW2068</f>
        <v>283253.8682314867</v>
      </c>
      <c r="AP4" s="19">
        <f>+DG3IsolatedCPW!AX2068</f>
        <v>243645.48606785445</v>
      </c>
      <c r="AQ4" s="19">
        <f>+DG3IsolatedCPW!AY2068</f>
        <v>0</v>
      </c>
      <c r="AR4" s="19">
        <f>+DG3IsolatedCPW!AZ2068</f>
        <v>0</v>
      </c>
      <c r="AS4" s="19">
        <f>+DG3IsolatedCPW!BA2068</f>
        <v>0</v>
      </c>
      <c r="AT4" s="19">
        <f>+DG3IsolatedCPW!BB2068</f>
        <v>0</v>
      </c>
      <c r="AU4" s="19">
        <f>+DG3IsolatedCPW!BC2068</f>
        <v>0</v>
      </c>
      <c r="AV4" s="19">
        <f>+DG3IsolatedCPW!BD2068</f>
        <v>0</v>
      </c>
      <c r="AW4" s="19">
        <f>+DG3IsolatedCPW!BE2068</f>
        <v>0</v>
      </c>
      <c r="AX4" s="19">
        <f>+DG3IsolatedCPW!BF2068</f>
        <v>0</v>
      </c>
      <c r="AY4" s="19">
        <f>+DG3IsolatedCPW!BG2068</f>
        <v>0</v>
      </c>
      <c r="AZ4" s="19">
        <f>+DG3IsolatedCPW!BH2068</f>
        <v>142618.07781411408</v>
      </c>
      <c r="BA4" s="19">
        <f>+DG3IsolatedCPW!BI2068</f>
        <v>760270.93138660584</v>
      </c>
      <c r="BB4" s="19">
        <f>+DG3IsolatedCPW!BJ2068</f>
        <v>690487.21173126623</v>
      </c>
      <c r="BC4" s="19">
        <f>+DG3IsolatedCPW!BK2068</f>
        <v>336720.94953833666</v>
      </c>
      <c r="BD4" s="19">
        <f>+DG3IsolatedCPW!BL2068</f>
        <v>132912.13451572406</v>
      </c>
      <c r="BE4" s="19">
        <f>+DG3IsolatedCPW!BM2068</f>
        <v>533244.68317524204</v>
      </c>
      <c r="BF4" s="19">
        <f>+DG3IsolatedCPW!BN2068</f>
        <v>330327.55763853405</v>
      </c>
      <c r="BG4" s="19">
        <f>+DG3IsolatedCPW!BO2068</f>
        <v>0</v>
      </c>
      <c r="BH4" s="19">
        <f>+DG3IsolatedCPW!BP2068</f>
        <v>0</v>
      </c>
      <c r="BI4" s="19">
        <f>+DG3IsolatedCPW!BQ2068</f>
        <v>0</v>
      </c>
      <c r="BJ4" s="66">
        <f t="shared" si="1"/>
        <v>5057534.3520821389</v>
      </c>
    </row>
    <row r="5" spans="1:62">
      <c r="A5" s="14" t="s">
        <v>399</v>
      </c>
      <c r="B5" s="120">
        <f>NPV('Time Series Summary'!$B$133,E5:BI5)+D5</f>
        <v>373839.95552433218</v>
      </c>
      <c r="C5" s="119">
        <f t="shared" si="2"/>
        <v>2515123.0997954835</v>
      </c>
      <c r="D5" s="19">
        <f>+DG3IsolatedCPW!L2071</f>
        <v>0</v>
      </c>
      <c r="E5" s="19">
        <f>+DG3IsolatedCPW!M2071</f>
        <v>786.18710537474772</v>
      </c>
      <c r="F5" s="19">
        <f>+DG3IsolatedCPW!N2071</f>
        <v>20532.114856440603</v>
      </c>
      <c r="G5" s="19">
        <f>+DG3IsolatedCPW!O2071</f>
        <v>56859.795293008865</v>
      </c>
      <c r="H5" s="19">
        <f>+DG3IsolatedCPW!P2071</f>
        <v>0</v>
      </c>
      <c r="I5" s="19">
        <f>+DG3IsolatedCPW!Q2071</f>
        <v>0</v>
      </c>
      <c r="J5" s="19">
        <f>+DG3IsolatedCPW!R2071</f>
        <v>0</v>
      </c>
      <c r="K5" s="19">
        <f>+DG3IsolatedCPW!S2071</f>
        <v>0</v>
      </c>
      <c r="L5" s="19">
        <f>+DG3IsolatedCPW!T2071</f>
        <v>0</v>
      </c>
      <c r="M5" s="19">
        <f>+DG3IsolatedCPW!U2071</f>
        <v>0</v>
      </c>
      <c r="N5" s="19">
        <f>+DG3IsolatedCPW!V2071</f>
        <v>0</v>
      </c>
      <c r="O5" s="19">
        <f>+DG3IsolatedCPW!W2071</f>
        <v>2022.6119051512967</v>
      </c>
      <c r="P5" s="19">
        <f>+DG3IsolatedCPW!X2071</f>
        <v>52822.667355724952</v>
      </c>
      <c r="Q5" s="19">
        <f>+DG3IsolatedCPW!Y2071</f>
        <v>146282.35199722138</v>
      </c>
      <c r="R5" s="19">
        <f>+DG3IsolatedCPW!Z2071</f>
        <v>1090.6604318779121</v>
      </c>
      <c r="S5" s="19">
        <f>+DG3IsolatedCPW!AA2071</f>
        <v>29602.23282250981</v>
      </c>
      <c r="T5" s="19">
        <f>+DG3IsolatedCPW!AB2071</f>
        <v>108090.46533648518</v>
      </c>
      <c r="U5" s="19">
        <f>+DG3IsolatedCPW!AC2071</f>
        <v>80891.818299618579</v>
      </c>
      <c r="V5" s="19">
        <f>+DG3IsolatedCPW!AD2071</f>
        <v>0</v>
      </c>
      <c r="W5" s="19">
        <f>+DG3IsolatedCPW!AE2071</f>
        <v>0</v>
      </c>
      <c r="X5" s="19">
        <f>+DG3IsolatedCPW!AF2071</f>
        <v>0</v>
      </c>
      <c r="Y5" s="19">
        <f>+DG3IsolatedCPW!AG2071</f>
        <v>1300.8859121740945</v>
      </c>
      <c r="Z5" s="19">
        <f>+DG3IsolatedCPW!AH2071</f>
        <v>33974.023208066137</v>
      </c>
      <c r="AA5" s="19">
        <f>+DG3IsolatedCPW!AI2071</f>
        <v>94084.609325308295</v>
      </c>
      <c r="AB5" s="19">
        <f>+DG3IsolatedCPW!AJ2071</f>
        <v>0</v>
      </c>
      <c r="AC5" s="19">
        <f>+DG3IsolatedCPW!AK2071</f>
        <v>0</v>
      </c>
      <c r="AD5" s="19">
        <f>+DG3IsolatedCPW!AL2071</f>
        <v>1475.4263456536623</v>
      </c>
      <c r="AE5" s="19">
        <f>+DG3IsolatedCPW!AM2071</f>
        <v>38532.332804847421</v>
      </c>
      <c r="AF5" s="19">
        <f>+DG3IsolatedCPW!AN2071</f>
        <v>108259.61511465376</v>
      </c>
      <c r="AG5" s="19">
        <f>+DG3IsolatedCPW!AO2071</f>
        <v>40522.537427301002</v>
      </c>
      <c r="AH5" s="19">
        <f>+DG3IsolatedCPW!AP2071</f>
        <v>112219.47660919419</v>
      </c>
      <c r="AI5" s="19">
        <f>+DG3IsolatedCPW!AQ2071</f>
        <v>0</v>
      </c>
      <c r="AJ5" s="19">
        <f>+DG3IsolatedCPW!AR2071</f>
        <v>0</v>
      </c>
      <c r="AK5" s="19">
        <f>+DG3IsolatedCPW!AS2071</f>
        <v>1759.8156964460293</v>
      </c>
      <c r="AL5" s="19">
        <f>+DG3IsolatedCPW!AT2071</f>
        <v>45959.464049430942</v>
      </c>
      <c r="AM5" s="19">
        <f>+DG3IsolatedCPW!AU2071</f>
        <v>127276.01301174823</v>
      </c>
      <c r="AN5" s="19">
        <f>+DG3IsolatedCPW!AV2071</f>
        <v>0</v>
      </c>
      <c r="AO5" s="19">
        <f>+DG3IsolatedCPW!AW2071</f>
        <v>0</v>
      </c>
      <c r="AP5" s="19">
        <f>+DG3IsolatedCPW!AX2071</f>
        <v>0</v>
      </c>
      <c r="AQ5" s="19">
        <f>+DG3IsolatedCPW!AY2071</f>
        <v>2046.8271793743411</v>
      </c>
      <c r="AR5" s="19">
        <f>+DG3IsolatedCPW!AZ2071</f>
        <v>55554.096344133977</v>
      </c>
      <c r="AS5" s="19">
        <f>+DG3IsolatedCPW!BA2071</f>
        <v>202851.86462756334</v>
      </c>
      <c r="AT5" s="19">
        <f>+DG3IsolatedCPW!BB2071</f>
        <v>151808.54411265926</v>
      </c>
      <c r="AU5" s="19">
        <f>+DG3IsolatedCPW!BC2071</f>
        <v>2263.7258701967689</v>
      </c>
      <c r="AV5" s="19">
        <f>+DG3IsolatedCPW!BD2071</f>
        <v>59119.615741116853</v>
      </c>
      <c r="AW5" s="19">
        <f>+DG3IsolatedCPW!BE2071</f>
        <v>163720.55544910362</v>
      </c>
      <c r="AX5" s="19">
        <f>+DG3IsolatedCPW!BF2071</f>
        <v>2441.35439819566</v>
      </c>
      <c r="AY5" s="19">
        <f>+DG3IsolatedCPW!BG2071</f>
        <v>63758.574220237744</v>
      </c>
      <c r="AZ5" s="19">
        <f>+DG3IsolatedCPW!BH2071</f>
        <v>179134.7214896286</v>
      </c>
      <c r="BA5" s="19">
        <f>+DG3IsolatedCPW!BI2071</f>
        <v>67051.720518356597</v>
      </c>
      <c r="BB5" s="19">
        <f>+DG3IsolatedCPW!BJ2071</f>
        <v>185687.01419093518</v>
      </c>
      <c r="BC5" s="19">
        <f>+DG3IsolatedCPW!BK2071</f>
        <v>2768.9119887196275</v>
      </c>
      <c r="BD5" s="19">
        <f>+DG3IsolatedCPW!BL2071</f>
        <v>72313.090091534381</v>
      </c>
      <c r="BE5" s="19">
        <f>+DG3IsolatedCPW!BM2071</f>
        <v>200257.37866548967</v>
      </c>
      <c r="BF5" s="19">
        <f>+DG3IsolatedCPW!BN2071</f>
        <v>0</v>
      </c>
      <c r="BG5" s="19">
        <f>+DG3IsolatedCPW!BO2071</f>
        <v>0</v>
      </c>
      <c r="BH5" s="19">
        <f>+DG3IsolatedCPW!BP2071</f>
        <v>0</v>
      </c>
      <c r="BI5" s="19">
        <f>+DG3IsolatedCPW!BQ2071</f>
        <v>0</v>
      </c>
      <c r="BJ5" s="66">
        <f t="shared" si="1"/>
        <v>2515123.0997954835</v>
      </c>
    </row>
    <row r="6" spans="1:62">
      <c r="A6" s="14" t="s">
        <v>334</v>
      </c>
      <c r="B6" s="120">
        <f>NPV('Time Series Summary'!$B$133,E6:BI6)+D6</f>
        <v>606691.61022153543</v>
      </c>
      <c r="C6" s="119">
        <f t="shared" si="2"/>
        <v>3780984.8757963623</v>
      </c>
      <c r="D6" s="19">
        <f>+DG3IsolatedCPW!L2074</f>
        <v>0</v>
      </c>
      <c r="E6" s="19">
        <f>+DG3IsolatedCPW!M2074</f>
        <v>0</v>
      </c>
      <c r="F6" s="19">
        <f>+DG3IsolatedCPW!N2074</f>
        <v>21794.320860125259</v>
      </c>
      <c r="G6" s="19">
        <f>+DG3IsolatedCPW!O2074</f>
        <v>44728.655367834057</v>
      </c>
      <c r="H6" s="19">
        <f>+DG3IsolatedCPW!P2074</f>
        <v>0</v>
      </c>
      <c r="I6" s="19">
        <f>+DG3IsolatedCPW!Q2074</f>
        <v>0</v>
      </c>
      <c r="J6" s="19">
        <f>+DG3IsolatedCPW!R2074</f>
        <v>0</v>
      </c>
      <c r="K6" s="19">
        <f>+DG3IsolatedCPW!S2074</f>
        <v>49557.58561428947</v>
      </c>
      <c r="L6" s="19">
        <f>+DG3IsolatedCPW!T2074</f>
        <v>101707.4210309091</v>
      </c>
      <c r="M6" s="19">
        <f>+DG3IsolatedCPW!U2074</f>
        <v>0</v>
      </c>
      <c r="N6" s="19">
        <f>+DG3IsolatedCPW!V2074</f>
        <v>0</v>
      </c>
      <c r="O6" s="19">
        <f>+DG3IsolatedCPW!W2074</f>
        <v>0</v>
      </c>
      <c r="P6" s="19">
        <f>+DG3IsolatedCPW!X2074</f>
        <v>56343.905086095801</v>
      </c>
      <c r="Q6" s="19">
        <f>+DG3IsolatedCPW!Y2074</f>
        <v>115635.03762509291</v>
      </c>
      <c r="R6" s="19">
        <f>+DG3IsolatedCPW!Z2074</f>
        <v>0</v>
      </c>
      <c r="S6" s="19">
        <f>+DG3IsolatedCPW!AA2074</f>
        <v>65722.765325702916</v>
      </c>
      <c r="T6" s="19">
        <f>+DG3IsolatedCPW!AB2074</f>
        <v>134883.34593865869</v>
      </c>
      <c r="U6" s="19">
        <f>+DG3IsolatedCPW!AC2074</f>
        <v>64059.52995893317</v>
      </c>
      <c r="V6" s="19">
        <f>+DG3IsolatedCPW!AD2074</f>
        <v>131469.87497100176</v>
      </c>
      <c r="W6" s="19">
        <f>+DG3IsolatedCPW!AE2074</f>
        <v>0</v>
      </c>
      <c r="X6" s="19">
        <f>+DG3IsolatedCPW!AF2074</f>
        <v>0</v>
      </c>
      <c r="Y6" s="19">
        <f>+DG3IsolatedCPW!AG2074</f>
        <v>0</v>
      </c>
      <c r="Z6" s="19">
        <f>+DG3IsolatedCPW!AH2074</f>
        <v>109247.57626283493</v>
      </c>
      <c r="AA6" s="19">
        <f>+DG3IsolatedCPW!AI2074</f>
        <v>224209.65625828769</v>
      </c>
      <c r="AB6" s="19">
        <f>+DG3IsolatedCPW!AJ2074</f>
        <v>0</v>
      </c>
      <c r="AC6" s="19">
        <f>+DG3IsolatedCPW!AK2074</f>
        <v>0</v>
      </c>
      <c r="AD6" s="19">
        <f>+DG3IsolatedCPW!AL2074</f>
        <v>0</v>
      </c>
      <c r="AE6" s="19">
        <f>+DG3IsolatedCPW!AM2074</f>
        <v>82805.151374771871</v>
      </c>
      <c r="AF6" s="19">
        <f>+DG3IsolatedCPW!AN2074</f>
        <v>169941.6605956225</v>
      </c>
      <c r="AG6" s="19">
        <f>+DG3IsolatedCPW!AO2074</f>
        <v>0</v>
      </c>
      <c r="AH6" s="19">
        <f>+DG3IsolatedCPW!AP2074</f>
        <v>0</v>
      </c>
      <c r="AI6" s="19">
        <f>+DG3IsolatedCPW!AQ2074</f>
        <v>0</v>
      </c>
      <c r="AJ6" s="19">
        <f>+DG3IsolatedCPW!AR2074</f>
        <v>94144.327893864727</v>
      </c>
      <c r="AK6" s="19">
        <f>+DG3IsolatedCPW!AS2074</f>
        <v>193213.14136038837</v>
      </c>
      <c r="AL6" s="19">
        <f>+DG3IsolatedCPW!AT2074</f>
        <v>0</v>
      </c>
      <c r="AM6" s="19">
        <f>+DG3IsolatedCPW!AU2074</f>
        <v>109815.34760058719</v>
      </c>
      <c r="AN6" s="19">
        <f>+DG3IsolatedCPW!AV2074</f>
        <v>225374.89782085081</v>
      </c>
      <c r="AO6" s="19">
        <f>+DG3IsolatedCPW!AW2074</f>
        <v>107036.26921075638</v>
      </c>
      <c r="AP6" s="19">
        <f>+DG3IsolatedCPW!AX2074</f>
        <v>219671.37347904101</v>
      </c>
      <c r="AQ6" s="19">
        <f>+DG3IsolatedCPW!AY2074</f>
        <v>0</v>
      </c>
      <c r="AR6" s="19">
        <f>+DG3IsolatedCPW!AZ2074</f>
        <v>0</v>
      </c>
      <c r="AS6" s="19">
        <f>+DG3IsolatedCPW!BA2074</f>
        <v>0</v>
      </c>
      <c r="AT6" s="19">
        <f>+DG3IsolatedCPW!BB2074</f>
        <v>182540.41187919729</v>
      </c>
      <c r="AU6" s="19">
        <f>+DG3IsolatedCPW!BC2074</f>
        <v>374629.11673404503</v>
      </c>
      <c r="AV6" s="19">
        <f>+DG3IsolatedCPW!BD2074</f>
        <v>0</v>
      </c>
      <c r="AW6" s="19">
        <f>+DG3IsolatedCPW!BE2074</f>
        <v>0</v>
      </c>
      <c r="AX6" s="19">
        <f>+DG3IsolatedCPW!BF2074</f>
        <v>0</v>
      </c>
      <c r="AY6" s="19">
        <f>+DG3IsolatedCPW!BG2074</f>
        <v>138358.09410823722</v>
      </c>
      <c r="AZ6" s="19">
        <f>+DG3IsolatedCPW!BH2074</f>
        <v>283953.39999055729</v>
      </c>
      <c r="BA6" s="19">
        <f>+DG3IsolatedCPW!BI2074</f>
        <v>0</v>
      </c>
      <c r="BB6" s="19">
        <f>+DG3IsolatedCPW!BJ2074</f>
        <v>0</v>
      </c>
      <c r="BC6" s="19">
        <f>+DG3IsolatedCPW!BK2074</f>
        <v>0</v>
      </c>
      <c r="BD6" s="19">
        <f>+DG3IsolatedCPW!BL2074</f>
        <v>157304.58265262682</v>
      </c>
      <c r="BE6" s="19">
        <f>+DG3IsolatedCPW!BM2074</f>
        <v>322837.42679604993</v>
      </c>
      <c r="BF6" s="19">
        <f>+DG3IsolatedCPW!BN2074</f>
        <v>0</v>
      </c>
      <c r="BG6" s="19">
        <f>+DG3IsolatedCPW!BO2074</f>
        <v>0</v>
      </c>
      <c r="BH6" s="19">
        <f>+DG3IsolatedCPW!BP2074</f>
        <v>0</v>
      </c>
      <c r="BI6" s="19">
        <f>+DG3IsolatedCPW!BQ2074</f>
        <v>0</v>
      </c>
      <c r="BJ6" s="66">
        <f t="shared" si="1"/>
        <v>3780984.8757963623</v>
      </c>
    </row>
    <row r="7" spans="1:62">
      <c r="A7" s="14" t="s">
        <v>5</v>
      </c>
      <c r="B7" s="120">
        <f>NPV('Time Series Summary'!$B$133,E7:BI7)+D7</f>
        <v>490263.53528413619</v>
      </c>
      <c r="C7" s="119">
        <f t="shared" si="2"/>
        <v>614804.87341004179</v>
      </c>
      <c r="D7" s="19">
        <f>+DG3IsolatedCPW!L2077</f>
        <v>0</v>
      </c>
      <c r="E7" s="19">
        <f>+DG3IsolatedCPW!M2077</f>
        <v>0</v>
      </c>
      <c r="F7" s="19">
        <f>+DG3IsolatedCPW!N2077</f>
        <v>78104.701777513168</v>
      </c>
      <c r="G7" s="19">
        <f>+DG3IsolatedCPW!O2077</f>
        <v>254603.10336427813</v>
      </c>
      <c r="H7" s="19">
        <f>+DG3IsolatedCPW!P2077</f>
        <v>262088.43460318795</v>
      </c>
      <c r="I7" s="19">
        <f>+DG3IsolatedCPW!Q2077</f>
        <v>20008.633665062614</v>
      </c>
      <c r="J7" s="19">
        <f>+DG3IsolatedCPW!R2077</f>
        <v>0</v>
      </c>
      <c r="K7" s="19">
        <f>+DG3IsolatedCPW!S2077</f>
        <v>0</v>
      </c>
      <c r="L7" s="19">
        <f>+DG3IsolatedCPW!T2077</f>
        <v>0</v>
      </c>
      <c r="M7" s="19">
        <f>+DG3IsolatedCPW!U2077</f>
        <v>0</v>
      </c>
      <c r="N7" s="19">
        <f>+DG3IsolatedCPW!V2077</f>
        <v>0</v>
      </c>
      <c r="O7" s="19">
        <f>+DG3IsolatedCPW!W2077</f>
        <v>0</v>
      </c>
      <c r="P7" s="19">
        <f>+DG3IsolatedCPW!X2077</f>
        <v>0</v>
      </c>
      <c r="Q7" s="19">
        <f>+DG3IsolatedCPW!Y2077</f>
        <v>0</v>
      </c>
      <c r="R7" s="19">
        <f>+DG3IsolatedCPW!Z2077</f>
        <v>0</v>
      </c>
      <c r="S7" s="19">
        <f>+DG3IsolatedCPW!AA2077</f>
        <v>0</v>
      </c>
      <c r="T7" s="19">
        <f>+DG3IsolatedCPW!AB2077</f>
        <v>0</v>
      </c>
      <c r="U7" s="19">
        <f>+DG3IsolatedCPW!AC2077</f>
        <v>0</v>
      </c>
      <c r="V7" s="19">
        <f>+DG3IsolatedCPW!AD2077</f>
        <v>0</v>
      </c>
      <c r="W7" s="19">
        <f>+DG3IsolatedCPW!AE2077</f>
        <v>0</v>
      </c>
      <c r="X7" s="19">
        <f>+DG3IsolatedCPW!AF2077</f>
        <v>0</v>
      </c>
      <c r="Y7" s="19">
        <f>+DG3IsolatedCPW!AG2077</f>
        <v>0</v>
      </c>
      <c r="Z7" s="19">
        <f>+DG3IsolatedCPW!AH2077</f>
        <v>0</v>
      </c>
      <c r="AA7" s="19">
        <f>+DG3IsolatedCPW!AI2077</f>
        <v>0</v>
      </c>
      <c r="AB7" s="19">
        <f>+DG3IsolatedCPW!AJ2077</f>
        <v>0</v>
      </c>
      <c r="AC7" s="19">
        <f>+DG3IsolatedCPW!AK2077</f>
        <v>0</v>
      </c>
      <c r="AD7" s="19">
        <f>+DG3IsolatedCPW!AL2077</f>
        <v>0</v>
      </c>
      <c r="AE7" s="19">
        <f>+DG3IsolatedCPW!AM2077</f>
        <v>0</v>
      </c>
      <c r="AF7" s="19">
        <f>+DG3IsolatedCPW!AN2077</f>
        <v>0</v>
      </c>
      <c r="AG7" s="19">
        <f>+DG3IsolatedCPW!AO2077</f>
        <v>0</v>
      </c>
      <c r="AH7" s="19">
        <f>+DG3IsolatedCPW!AP2077</f>
        <v>0</v>
      </c>
      <c r="AI7" s="19">
        <f>+DG3IsolatedCPW!AQ2077</f>
        <v>0</v>
      </c>
      <c r="AJ7" s="19">
        <f>+DG3IsolatedCPW!AR2077</f>
        <v>0</v>
      </c>
      <c r="AK7" s="19">
        <f>+DG3IsolatedCPW!AS2077</f>
        <v>0</v>
      </c>
      <c r="AL7" s="19">
        <f>+DG3IsolatedCPW!AT2077</f>
        <v>0</v>
      </c>
      <c r="AM7" s="19">
        <f>+DG3IsolatedCPW!AU2077</f>
        <v>0</v>
      </c>
      <c r="AN7" s="19">
        <f>+DG3IsolatedCPW!AV2077</f>
        <v>0</v>
      </c>
      <c r="AO7" s="19">
        <f>+DG3IsolatedCPW!AW2077</f>
        <v>0</v>
      </c>
      <c r="AP7" s="19">
        <f>+DG3IsolatedCPW!AX2077</f>
        <v>0</v>
      </c>
      <c r="AQ7" s="19">
        <f>+DG3IsolatedCPW!AY2077</f>
        <v>0</v>
      </c>
      <c r="AR7" s="19">
        <f>+DG3IsolatedCPW!AZ2077</f>
        <v>0</v>
      </c>
      <c r="AS7" s="19">
        <f>+DG3IsolatedCPW!BA2077</f>
        <v>0</v>
      </c>
      <c r="AT7" s="19">
        <f>+DG3IsolatedCPW!BB2077</f>
        <v>0</v>
      </c>
      <c r="AU7" s="19">
        <f>+DG3IsolatedCPW!BC2077</f>
        <v>0</v>
      </c>
      <c r="AV7" s="19">
        <f>+DG3IsolatedCPW!BD2077</f>
        <v>0</v>
      </c>
      <c r="AW7" s="19">
        <f>+DG3IsolatedCPW!BE2077</f>
        <v>0</v>
      </c>
      <c r="AX7" s="19">
        <f>+DG3IsolatedCPW!BF2077</f>
        <v>0</v>
      </c>
      <c r="AY7" s="19">
        <f>+DG3IsolatedCPW!BG2077</f>
        <v>0</v>
      </c>
      <c r="AZ7" s="19">
        <f>+DG3IsolatedCPW!BH2077</f>
        <v>0</v>
      </c>
      <c r="BA7" s="19">
        <f>+DG3IsolatedCPW!BI2077</f>
        <v>0</v>
      </c>
      <c r="BB7" s="19">
        <f>+DG3IsolatedCPW!BJ2077</f>
        <v>0</v>
      </c>
      <c r="BC7" s="19">
        <f>+DG3IsolatedCPW!BK2077</f>
        <v>0</v>
      </c>
      <c r="BD7" s="19">
        <f>+DG3IsolatedCPW!BL2077</f>
        <v>0</v>
      </c>
      <c r="BE7" s="19">
        <f>+DG3IsolatedCPW!BM2077</f>
        <v>0</v>
      </c>
      <c r="BF7" s="19">
        <f>+DG3IsolatedCPW!BN2077</f>
        <v>0</v>
      </c>
      <c r="BG7" s="19">
        <f>+DG3IsolatedCPW!BO2077</f>
        <v>0</v>
      </c>
      <c r="BH7" s="19">
        <f>+DG3IsolatedCPW!BP2077</f>
        <v>0</v>
      </c>
      <c r="BI7" s="19">
        <f>+DG3IsolatedCPW!BQ2077</f>
        <v>0</v>
      </c>
      <c r="BJ7" s="66">
        <f t="shared" si="1"/>
        <v>614804.87341004179</v>
      </c>
    </row>
    <row r="8" spans="1:62">
      <c r="A8" s="14" t="s">
        <v>400</v>
      </c>
      <c r="B8" s="120">
        <f>NPV('Time Series Summary'!$B$133,E8:BI8)+D8</f>
        <v>328529.3507347788</v>
      </c>
      <c r="C8" s="119">
        <f t="shared" si="2"/>
        <v>536581.17387665738</v>
      </c>
      <c r="D8" s="19">
        <f>+DG3IsolatedCPW!L2080</f>
        <v>0</v>
      </c>
      <c r="E8" s="19">
        <f>+DG3IsolatedCPW!M2080</f>
        <v>6143.1875974856293</v>
      </c>
      <c r="F8" s="19">
        <f>+DG3IsolatedCPW!N2080</f>
        <v>50338.658076337109</v>
      </c>
      <c r="G8" s="19">
        <f>+DG3IsolatedCPW!O2080</f>
        <v>64245.709749222435</v>
      </c>
      <c r="H8" s="19">
        <f>+DG3IsolatedCPW!P2080</f>
        <v>73115.697539652989</v>
      </c>
      <c r="I8" s="19">
        <f>+DG3IsolatedCPW!Q2080</f>
        <v>62926.363000600606</v>
      </c>
      <c r="J8" s="19">
        <f>+DG3IsolatedCPW!R2080</f>
        <v>18071.157586691381</v>
      </c>
      <c r="K8" s="19">
        <f>+DG3IsolatedCPW!S2080</f>
        <v>18534.960449550028</v>
      </c>
      <c r="L8" s="19">
        <f>+DG3IsolatedCPW!T2080</f>
        <v>16079.313661351516</v>
      </c>
      <c r="M8" s="19">
        <f>+DG3IsolatedCPW!U2080</f>
        <v>16475.673484992582</v>
      </c>
      <c r="N8" s="19">
        <f>+DG3IsolatedCPW!V2080</f>
        <v>16890.860456814389</v>
      </c>
      <c r="O8" s="19">
        <f>+DG3IsolatedCPW!W2080</f>
        <v>17319.344369453611</v>
      </c>
      <c r="P8" s="19">
        <f>+DG3IsolatedCPW!X2080</f>
        <v>17755.79184756384</v>
      </c>
      <c r="Q8" s="19">
        <f>+DG3IsolatedCPW!Y2080</f>
        <v>66194.885862135648</v>
      </c>
      <c r="R8" s="19">
        <f>+DG3IsolatedCPW!Z2080</f>
        <v>20369.112834285657</v>
      </c>
      <c r="S8" s="19">
        <f>+DG3IsolatedCPW!AA2080</f>
        <v>20867.455728083787</v>
      </c>
      <c r="T8" s="19">
        <f>+DG3IsolatedCPW!AB2080</f>
        <v>21395.098834538057</v>
      </c>
      <c r="U8" s="19">
        <f>+DG3IsolatedCPW!AC2080</f>
        <v>12797.115125535831</v>
      </c>
      <c r="V8" s="19">
        <f>+DG3IsolatedCPW!AD2080</f>
        <v>9372.6439736340035</v>
      </c>
      <c r="W8" s="19">
        <f>+DG3IsolatedCPW!AE2080</f>
        <v>7688.1436987282914</v>
      </c>
      <c r="X8" s="19">
        <f>+DG3IsolatedCPW!AF2080</f>
        <v>0</v>
      </c>
      <c r="Y8" s="19">
        <f>+DG3IsolatedCPW!AG2080</f>
        <v>0</v>
      </c>
      <c r="Z8" s="19">
        <f>+DG3IsolatedCPW!AH2080</f>
        <v>0</v>
      </c>
      <c r="AA8" s="19">
        <f>+DG3IsolatedCPW!AI2080</f>
        <v>0</v>
      </c>
      <c r="AB8" s="19">
        <f>+DG3IsolatedCPW!AJ2080</f>
        <v>0</v>
      </c>
      <c r="AC8" s="19">
        <f>+DG3IsolatedCPW!AK2080</f>
        <v>0</v>
      </c>
      <c r="AD8" s="19">
        <f>+DG3IsolatedCPW!AL2080</f>
        <v>0</v>
      </c>
      <c r="AE8" s="19">
        <f>+DG3IsolatedCPW!AM2080</f>
        <v>0</v>
      </c>
      <c r="AF8" s="19">
        <f>+DG3IsolatedCPW!AN2080</f>
        <v>0</v>
      </c>
      <c r="AG8" s="19">
        <f>+DG3IsolatedCPW!AO2080</f>
        <v>0</v>
      </c>
      <c r="AH8" s="19">
        <f>+DG3IsolatedCPW!AP2080</f>
        <v>0</v>
      </c>
      <c r="AI8" s="19">
        <f>+DG3IsolatedCPW!AQ2080</f>
        <v>0</v>
      </c>
      <c r="AJ8" s="19">
        <f>+DG3IsolatedCPW!AR2080</f>
        <v>0</v>
      </c>
      <c r="AK8" s="19">
        <f>+DG3IsolatedCPW!AS2080</f>
        <v>0</v>
      </c>
      <c r="AL8" s="19">
        <f>+DG3IsolatedCPW!AT2080</f>
        <v>0</v>
      </c>
      <c r="AM8" s="19">
        <f>+DG3IsolatedCPW!AU2080</f>
        <v>0</v>
      </c>
      <c r="AN8" s="19">
        <f>+DG3IsolatedCPW!AV2080</f>
        <v>0</v>
      </c>
      <c r="AO8" s="19">
        <f>+DG3IsolatedCPW!AW2080</f>
        <v>0</v>
      </c>
      <c r="AP8" s="19">
        <f>+DG3IsolatedCPW!AX2080</f>
        <v>0</v>
      </c>
      <c r="AQ8" s="19">
        <f>+DG3IsolatedCPW!AY2080</f>
        <v>0</v>
      </c>
      <c r="AR8" s="19">
        <f>+DG3IsolatedCPW!AZ2080</f>
        <v>0</v>
      </c>
      <c r="AS8" s="19">
        <f>+DG3IsolatedCPW!BA2080</f>
        <v>0</v>
      </c>
      <c r="AT8" s="19">
        <f>+DG3IsolatedCPW!BB2080</f>
        <v>0</v>
      </c>
      <c r="AU8" s="19">
        <f>+DG3IsolatedCPW!BC2080</f>
        <v>0</v>
      </c>
      <c r="AV8" s="19">
        <f>+DG3IsolatedCPW!BD2080</f>
        <v>0</v>
      </c>
      <c r="AW8" s="19">
        <f>+DG3IsolatedCPW!BE2080</f>
        <v>0</v>
      </c>
      <c r="AX8" s="19">
        <f>+DG3IsolatedCPW!BF2080</f>
        <v>0</v>
      </c>
      <c r="AY8" s="19">
        <f>+DG3IsolatedCPW!BG2080</f>
        <v>0</v>
      </c>
      <c r="AZ8" s="19">
        <f>+DG3IsolatedCPW!BH2080</f>
        <v>0</v>
      </c>
      <c r="BA8" s="19">
        <f>+DG3IsolatedCPW!BI2080</f>
        <v>0</v>
      </c>
      <c r="BB8" s="19">
        <f>+DG3IsolatedCPW!BJ2080</f>
        <v>0</v>
      </c>
      <c r="BC8" s="19">
        <f>+DG3IsolatedCPW!BK2080</f>
        <v>0</v>
      </c>
      <c r="BD8" s="19">
        <f>+DG3IsolatedCPW!BL2080</f>
        <v>0</v>
      </c>
      <c r="BE8" s="19">
        <f>+DG3IsolatedCPW!BM2080</f>
        <v>0</v>
      </c>
      <c r="BF8" s="19">
        <f>+DG3IsolatedCPW!BN2080</f>
        <v>0</v>
      </c>
      <c r="BG8" s="19">
        <f>+DG3IsolatedCPW!BO2080</f>
        <v>0</v>
      </c>
      <c r="BH8" s="19">
        <f>+DG3IsolatedCPW!BP2080</f>
        <v>0</v>
      </c>
      <c r="BI8" s="19">
        <f>+DG3IsolatedCPW!BQ2080</f>
        <v>0</v>
      </c>
      <c r="BJ8" s="66">
        <f t="shared" si="1"/>
        <v>536581.17387665738</v>
      </c>
    </row>
    <row r="9" spans="1:62">
      <c r="A9" s="25" t="s">
        <v>404</v>
      </c>
      <c r="C9" s="1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66">
        <f t="shared" si="1"/>
        <v>0</v>
      </c>
    </row>
    <row r="10" spans="1:62">
      <c r="A10" s="14" t="s">
        <v>397</v>
      </c>
      <c r="B10" s="120">
        <f>NPV('Time Series Summary'!$B$133,E10:BI10)+D10</f>
        <v>21688.271780487015</v>
      </c>
      <c r="C10" s="119">
        <f t="shared" si="2"/>
        <v>159882.67357207002</v>
      </c>
      <c r="D10" s="19">
        <f>+DG3IsolatedCPW!L2089</f>
        <v>0</v>
      </c>
      <c r="E10" s="19">
        <f>+DG3IsolatedCPW!M2089</f>
        <v>0</v>
      </c>
      <c r="F10" s="19">
        <f>+DG3IsolatedCPW!N2089</f>
        <v>0</v>
      </c>
      <c r="G10" s="19">
        <f>+DG3IsolatedCPW!O2089</f>
        <v>0</v>
      </c>
      <c r="H10" s="19">
        <f>+DG3IsolatedCPW!P2089</f>
        <v>0</v>
      </c>
      <c r="I10" s="19">
        <f>+DG3IsolatedCPW!Q2089</f>
        <v>115.15255808403786</v>
      </c>
      <c r="J10" s="19">
        <f>+DG3IsolatedCPW!R2089</f>
        <v>706.25329169165013</v>
      </c>
      <c r="K10" s="19">
        <f>+DG3IsolatedCPW!S2089</f>
        <v>769.13830274269242</v>
      </c>
      <c r="L10" s="19">
        <f>+DG3IsolatedCPW!T2089</f>
        <v>1287.8518626679829</v>
      </c>
      <c r="M10" s="19">
        <f>+DG3IsolatedCPW!U2089</f>
        <v>1360.4599963252354</v>
      </c>
      <c r="N10" s="19">
        <f>+DG3IsolatedCPW!V2089</f>
        <v>1840.7615745543615</v>
      </c>
      <c r="O10" s="19">
        <f>+DG3IsolatedCPW!W2089</f>
        <v>1886.7806139182203</v>
      </c>
      <c r="P10" s="19">
        <f>+DG3IsolatedCPW!X2089</f>
        <v>1933.950129266176</v>
      </c>
      <c r="Q10" s="19">
        <f>+DG3IsolatedCPW!Y2089</f>
        <v>1982.2988824978302</v>
      </c>
      <c r="R10" s="19">
        <f>+DG3IsolatedCPW!Z2089</f>
        <v>2031.8563545602756</v>
      </c>
      <c r="S10" s="19">
        <f>+DG3IsolatedCPW!AA2089</f>
        <v>2082.652763424283</v>
      </c>
      <c r="T10" s="19">
        <f>+DG3IsolatedCPW!AB2089</f>
        <v>2134.7190825098896</v>
      </c>
      <c r="U10" s="19">
        <f>+DG3IsolatedCPW!AC2089</f>
        <v>2188.0870595726369</v>
      </c>
      <c r="V10" s="19">
        <f>+DG3IsolatedCPW!AD2089</f>
        <v>2242.7892360619526</v>
      </c>
      <c r="W10" s="19">
        <f>+DG3IsolatedCPW!AE2089</f>
        <v>2298.8589669635016</v>
      </c>
      <c r="X10" s="19">
        <f>+DG3IsolatedCPW!AF2089</f>
        <v>2356.3304411375889</v>
      </c>
      <c r="Y10" s="19">
        <f>+DG3IsolatedCPW!AG2089</f>
        <v>2415.2387021660279</v>
      </c>
      <c r="Z10" s="19">
        <f>+DG3IsolatedCPW!AH2089</f>
        <v>2475.619669720179</v>
      </c>
      <c r="AA10" s="19">
        <f>+DG3IsolatedCPW!AI2089</f>
        <v>2537.5101614631831</v>
      </c>
      <c r="AB10" s="19">
        <f>+DG3IsolatedCPW!AJ2089</f>
        <v>2600.947915499763</v>
      </c>
      <c r="AC10" s="19">
        <f>+DG3IsolatedCPW!AK2089</f>
        <v>2665.9716133872566</v>
      </c>
      <c r="AD10" s="19">
        <f>+DG3IsolatedCPW!AL2089</f>
        <v>2732.6209037219378</v>
      </c>
      <c r="AE10" s="19">
        <f>+DG3IsolatedCPW!AM2089</f>
        <v>2800.9364263149864</v>
      </c>
      <c r="AF10" s="19">
        <f>+DG3IsolatedCPW!AN2089</f>
        <v>2870.9598369728606</v>
      </c>
      <c r="AG10" s="19">
        <f>+DG3IsolatedCPW!AO2089</f>
        <v>2942.7338328971823</v>
      </c>
      <c r="AH10" s="19">
        <f>+DG3IsolatedCPW!AP2089</f>
        <v>3016.3021787196112</v>
      </c>
      <c r="AI10" s="19">
        <f>+DG3IsolatedCPW!AQ2089</f>
        <v>3091.7097331876025</v>
      </c>
      <c r="AJ10" s="19">
        <f>+DG3IsolatedCPW!AR2089</f>
        <v>3169.0024765172916</v>
      </c>
      <c r="AK10" s="19">
        <f>+DG3IsolatedCPW!AS2089</f>
        <v>3248.2275384302238</v>
      </c>
      <c r="AL10" s="19">
        <f>+DG3IsolatedCPW!AT2089</f>
        <v>3329.4332268909793</v>
      </c>
      <c r="AM10" s="19">
        <f>+DG3IsolatedCPW!AU2089</f>
        <v>3412.6690575632533</v>
      </c>
      <c r="AN10" s="19">
        <f>+DG3IsolatedCPW!AV2089</f>
        <v>3497.9857840023351</v>
      </c>
      <c r="AO10" s="19">
        <f>+DG3IsolatedCPW!AW2089</f>
        <v>3585.4354286023927</v>
      </c>
      <c r="AP10" s="19">
        <f>+DG3IsolatedCPW!AX2089</f>
        <v>3675.0713143174521</v>
      </c>
      <c r="AQ10" s="19">
        <f>+DG3IsolatedCPW!AY2089</f>
        <v>3766.9480971753883</v>
      </c>
      <c r="AR10" s="19">
        <f>+DG3IsolatedCPW!AZ2089</f>
        <v>3861.1217996047726</v>
      </c>
      <c r="AS10" s="19">
        <f>+DG3IsolatedCPW!BA2089</f>
        <v>3957.6498445948919</v>
      </c>
      <c r="AT10" s="19">
        <f>+DG3IsolatedCPW!BB2089</f>
        <v>4056.5910907097641</v>
      </c>
      <c r="AU10" s="19">
        <f>+DG3IsolatedCPW!BC2089</f>
        <v>4158.0058679775084</v>
      </c>
      <c r="AV10" s="19">
        <f>+DG3IsolatedCPW!BD2089</f>
        <v>4261.9560146769454</v>
      </c>
      <c r="AW10" s="19">
        <f>+DG3IsolatedCPW!BE2089</f>
        <v>4368.5049150438699</v>
      </c>
      <c r="AX10" s="19">
        <f>+DG3IsolatedCPW!BF2089</f>
        <v>4477.7175379199643</v>
      </c>
      <c r="AY10" s="19">
        <f>+DG3IsolatedCPW!BG2089</f>
        <v>4589.6604763679652</v>
      </c>
      <c r="AZ10" s="19">
        <f>+DG3IsolatedCPW!BH2089</f>
        <v>4704.4019882771636</v>
      </c>
      <c r="BA10" s="19">
        <f>+DG3IsolatedCPW!BI2089</f>
        <v>4822.0120379840919</v>
      </c>
      <c r="BB10" s="19">
        <f>+DG3IsolatedCPW!BJ2089</f>
        <v>4942.5623389336943</v>
      </c>
      <c r="BC10" s="19">
        <f>+DG3IsolatedCPW!BK2089</f>
        <v>5066.1263974070371</v>
      </c>
      <c r="BD10" s="19">
        <f>+DG3IsolatedCPW!BL2089</f>
        <v>5192.7795573422118</v>
      </c>
      <c r="BE10" s="19">
        <f>+DG3IsolatedCPW!BM2089</f>
        <v>5322.5990462757673</v>
      </c>
      <c r="BF10" s="19">
        <f>+DG3IsolatedCPW!BN2089</f>
        <v>5455.6640224326611</v>
      </c>
      <c r="BG10" s="19">
        <f>+DG3IsolatedCPW!BO2089</f>
        <v>5592.0556229934773</v>
      </c>
      <c r="BH10" s="19">
        <f>+DG3IsolatedCPW!BP2089</f>
        <v>0</v>
      </c>
      <c r="BI10" s="19">
        <f>+DG3IsolatedCPW!BQ2089</f>
        <v>0</v>
      </c>
      <c r="BJ10" s="66">
        <f t="shared" si="1"/>
        <v>159882.67357207002</v>
      </c>
    </row>
    <row r="11" spans="1:62">
      <c r="A11" s="14" t="s">
        <v>335</v>
      </c>
      <c r="B11" s="120">
        <f>NPV('Time Series Summary'!$B$133,E11:BI11)+D11</f>
        <v>157225.56447768104</v>
      </c>
      <c r="C11" s="119">
        <f t="shared" si="2"/>
        <v>2289649.0358147547</v>
      </c>
      <c r="D11" s="19">
        <f>+DG3IsolatedCPW!L2090</f>
        <v>0</v>
      </c>
      <c r="E11" s="19">
        <f>+DG3IsolatedCPW!M2090</f>
        <v>0</v>
      </c>
      <c r="F11" s="19">
        <f>+DG3IsolatedCPW!N2090</f>
        <v>0</v>
      </c>
      <c r="G11" s="19">
        <f>+DG3IsolatedCPW!O2090</f>
        <v>0</v>
      </c>
      <c r="H11" s="19">
        <f>+DG3IsolatedCPW!P2090</f>
        <v>0</v>
      </c>
      <c r="I11" s="19">
        <f>+DG3IsolatedCPW!Q2090</f>
        <v>0</v>
      </c>
      <c r="J11" s="19">
        <f>+DG3IsolatedCPW!R2090</f>
        <v>0</v>
      </c>
      <c r="K11" s="19">
        <f>+DG3IsolatedCPW!S2090</f>
        <v>0</v>
      </c>
      <c r="L11" s="19">
        <f>+DG3IsolatedCPW!T2090</f>
        <v>0</v>
      </c>
      <c r="M11" s="19">
        <f>+DG3IsolatedCPW!U2090</f>
        <v>0</v>
      </c>
      <c r="N11" s="19">
        <f>+DG3IsolatedCPW!V2090</f>
        <v>0</v>
      </c>
      <c r="O11" s="19">
        <f>+DG3IsolatedCPW!W2090</f>
        <v>0</v>
      </c>
      <c r="P11" s="19">
        <f>+DG3IsolatedCPW!X2090</f>
        <v>0</v>
      </c>
      <c r="Q11" s="19">
        <f>+DG3IsolatedCPW!Y2090</f>
        <v>0</v>
      </c>
      <c r="R11" s="19">
        <f>+DG3IsolatedCPW!Z2090</f>
        <v>0</v>
      </c>
      <c r="S11" s="19">
        <f>+DG3IsolatedCPW!AA2090</f>
        <v>0</v>
      </c>
      <c r="T11" s="19">
        <f>+DG3IsolatedCPW!AB2090</f>
        <v>0</v>
      </c>
      <c r="U11" s="19">
        <f>+DG3IsolatedCPW!AC2090</f>
        <v>0</v>
      </c>
      <c r="V11" s="19">
        <f>+DG3IsolatedCPW!AD2090</f>
        <v>0</v>
      </c>
      <c r="W11" s="19">
        <f>+DG3IsolatedCPW!AE2090</f>
        <v>0</v>
      </c>
      <c r="X11" s="19">
        <f>+DG3IsolatedCPW!AF2090</f>
        <v>376.78711595235313</v>
      </c>
      <c r="Y11" s="19">
        <f>+DG3IsolatedCPW!AG2090</f>
        <v>9069.4284348380716</v>
      </c>
      <c r="Z11" s="19">
        <f>+DG3IsolatedCPW!AH2090</f>
        <v>18510.883545530229</v>
      </c>
      <c r="AA11" s="19">
        <f>+DG3IsolatedCPW!AI2090</f>
        <v>19239.744167049303</v>
      </c>
      <c r="AB11" s="19">
        <f>+DG3IsolatedCPW!AJ2090</f>
        <v>23908.316768965164</v>
      </c>
      <c r="AC11" s="19">
        <f>+DG3IsolatedCPW!AK2090</f>
        <v>35475.548422200693</v>
      </c>
      <c r="AD11" s="19">
        <f>+DG3IsolatedCPW!AL2090</f>
        <v>36959.356257652995</v>
      </c>
      <c r="AE11" s="19">
        <f>+DG3IsolatedCPW!AM2090</f>
        <v>38494.158144441462</v>
      </c>
      <c r="AF11" s="19">
        <f>+DG3IsolatedCPW!AN2090</f>
        <v>40081.865931920838</v>
      </c>
      <c r="AG11" s="19">
        <f>+DG3IsolatedCPW!AO2090</f>
        <v>41718.585258925188</v>
      </c>
      <c r="AH11" s="19">
        <f>+DG3IsolatedCPW!AP2090</f>
        <v>43410.486783757835</v>
      </c>
      <c r="AI11" s="19">
        <f>+DG3IsolatedCPW!AQ2090</f>
        <v>45157.011240111118</v>
      </c>
      <c r="AJ11" s="19">
        <f>+DG3IsolatedCPW!AR2090</f>
        <v>46968.833543943867</v>
      </c>
      <c r="AK11" s="19">
        <f>+DG3IsolatedCPW!AS2090</f>
        <v>48821.610317017068</v>
      </c>
      <c r="AL11" s="19">
        <f>+DG3IsolatedCPW!AT2090</f>
        <v>50744.241303720919</v>
      </c>
      <c r="AM11" s="19">
        <f>+DG3IsolatedCPW!AU2090</f>
        <v>52727.324831474565</v>
      </c>
      <c r="AN11" s="19">
        <f>+DG3IsolatedCPW!AV2090</f>
        <v>54782.807476343274</v>
      </c>
      <c r="AO11" s="19">
        <f>+DG3IsolatedCPW!AW2090</f>
        <v>56874.276178443761</v>
      </c>
      <c r="AP11" s="19">
        <f>+DG3IsolatedCPW!AX2090</f>
        <v>59667.860602479363</v>
      </c>
      <c r="AQ11" s="19">
        <f>+DG3IsolatedCPW!AY2090</f>
        <v>68483.447365357133</v>
      </c>
      <c r="AR11" s="19">
        <f>+DG3IsolatedCPW!AZ2090</f>
        <v>71041.283981950241</v>
      </c>
      <c r="AS11" s="19">
        <f>+DG3IsolatedCPW!BA2090</f>
        <v>73682.843594852427</v>
      </c>
      <c r="AT11" s="19">
        <f>+DG3IsolatedCPW!BB2090</f>
        <v>76412.940280223513</v>
      </c>
      <c r="AU11" s="19">
        <f>+DG3IsolatedCPW!BC2090</f>
        <v>79232.894921700543</v>
      </c>
      <c r="AV11" s="19">
        <f>+DG3IsolatedCPW!BD2090</f>
        <v>82145.72002045413</v>
      </c>
      <c r="AW11" s="19">
        <f>+DG3IsolatedCPW!BE2090</f>
        <v>85150.178248626704</v>
      </c>
      <c r="AX11" s="19">
        <f>+DG3IsolatedCPW!BF2090</f>
        <v>88254.391760334984</v>
      </c>
      <c r="AY11" s="19">
        <f>+DG3IsolatedCPW!BG2090</f>
        <v>91455.958603436709</v>
      </c>
      <c r="AZ11" s="19">
        <f>+DG3IsolatedCPW!BH2090</f>
        <v>94766.782532616926</v>
      </c>
      <c r="BA11" s="19">
        <f>+DG3IsolatedCPW!BI2090</f>
        <v>97878.390338444719</v>
      </c>
      <c r="BB11" s="19">
        <f>+DG3IsolatedCPW!BJ2090</f>
        <v>101088.22917409657</v>
      </c>
      <c r="BC11" s="19">
        <f>+DG3IsolatedCPW!BK2090</f>
        <v>104394.89427048128</v>
      </c>
      <c r="BD11" s="19">
        <f>+DG3IsolatedCPW!BL2090</f>
        <v>107806.92304914531</v>
      </c>
      <c r="BE11" s="19">
        <f>+DG3IsolatedCPW!BM2090</f>
        <v>111307.22939602949</v>
      </c>
      <c r="BF11" s="19">
        <f>+DG3IsolatedCPW!BN2090</f>
        <v>114919.11732031917</v>
      </c>
      <c r="BG11" s="19">
        <f>+DG3IsolatedCPW!BO2090</f>
        <v>118638.6846319168</v>
      </c>
      <c r="BH11" s="19">
        <f>+DG3IsolatedCPW!BP2090</f>
        <v>0</v>
      </c>
      <c r="BI11" s="19">
        <f>+DG3IsolatedCPW!BQ2090</f>
        <v>0</v>
      </c>
      <c r="BJ11" s="66">
        <f t="shared" si="1"/>
        <v>2289649.0358147547</v>
      </c>
    </row>
    <row r="12" spans="1:62">
      <c r="A12" s="14" t="s">
        <v>399</v>
      </c>
      <c r="B12" s="120">
        <f>NPV('Time Series Summary'!$B$133,E12:BI12)+D12</f>
        <v>53085.434604408969</v>
      </c>
      <c r="C12" s="119">
        <f t="shared" si="2"/>
        <v>408732.74290181039</v>
      </c>
      <c r="D12" s="19">
        <f>+DG3IsolatedCPW!L2091+DG3IsolatedCPW!L2095</f>
        <v>1190</v>
      </c>
      <c r="E12" s="19">
        <f>+DG3IsolatedCPW!M2091+DG3IsolatedCPW!M2095</f>
        <v>1219.75</v>
      </c>
      <c r="F12" s="19">
        <f>+DG3IsolatedCPW!N2091+DG3IsolatedCPW!N2095</f>
        <v>1250.2437499999999</v>
      </c>
      <c r="G12" s="19">
        <f>+DG3IsolatedCPW!O2091+DG3IsolatedCPW!O2095</f>
        <v>1337.2572227440894</v>
      </c>
      <c r="H12" s="19">
        <f>+DG3IsolatedCPW!P2091+DG3IsolatedCPW!P2095</f>
        <v>2028.8335327854275</v>
      </c>
      <c r="I12" s="19">
        <f>+DG3IsolatedCPW!Q2091+DG3IsolatedCPW!Q2095</f>
        <v>2089.9047361154994</v>
      </c>
      <c r="J12" s="19">
        <f>+DG3IsolatedCPW!R2091+DG3IsolatedCPW!R2095</f>
        <v>2106.6452146509164</v>
      </c>
      <c r="K12" s="19">
        <f>+DG3IsolatedCPW!S2091+DG3IsolatedCPW!S2095</f>
        <v>2160.8160398068162</v>
      </c>
      <c r="L12" s="19">
        <f>+DG3IsolatedCPW!T2091+DG3IsolatedCPW!T2095</f>
        <v>2191.6640007217998</v>
      </c>
      <c r="M12" s="19">
        <f>+DG3IsolatedCPW!U2091+DG3IsolatedCPW!U2095</f>
        <v>2243.099576211263</v>
      </c>
      <c r="N12" s="19">
        <f>+DG3IsolatedCPW!V2091+DG3IsolatedCPW!V2095</f>
        <v>2295.2122203079343</v>
      </c>
      <c r="O12" s="19">
        <f>+DG3IsolatedCPW!W2091+DG3IsolatedCPW!W2095</f>
        <v>2357.4996469043454</v>
      </c>
      <c r="P12" s="19">
        <f>+DG3IsolatedCPW!X2091+DG3IsolatedCPW!X2095</f>
        <v>2423.8841845700181</v>
      </c>
      <c r="Q12" s="19">
        <f>+DG3IsolatedCPW!Y2091+DG3IsolatedCPW!Y2095</f>
        <v>2620.9365025807874</v>
      </c>
      <c r="R12" s="19">
        <f>+DG3IsolatedCPW!Z2091+DG3IsolatedCPW!Z2095</f>
        <v>3325.3135033637573</v>
      </c>
      <c r="S12" s="19">
        <f>+DG3IsolatedCPW!AA2091+DG3IsolatedCPW!AA2095</f>
        <v>3434.2224613365579</v>
      </c>
      <c r="T12" s="19">
        <f>+DG3IsolatedCPW!AB2091+DG3IsolatedCPW!AB2095</f>
        <v>3611.3590589046094</v>
      </c>
      <c r="U12" s="19">
        <f>+DG3IsolatedCPW!AC2091+DG3IsolatedCPW!AC2095</f>
        <v>3664.6634193256587</v>
      </c>
      <c r="V12" s="19">
        <f>+DG3IsolatedCPW!AD2091+DG3IsolatedCPW!AD2095</f>
        <v>4551.8440704414561</v>
      </c>
      <c r="W12" s="19">
        <f>+DG3IsolatedCPW!AE2091+DG3IsolatedCPW!AE2095</f>
        <v>4628.5124169991477</v>
      </c>
      <c r="X12" s="19">
        <f>+DG3IsolatedCPW!AF2091+DG3IsolatedCPW!AF2095</f>
        <v>4754.0932838682693</v>
      </c>
      <c r="Y12" s="19">
        <f>+DG3IsolatedCPW!AG2091+DG3IsolatedCPW!AG2095</f>
        <v>5109.7817168017036</v>
      </c>
      <c r="Z12" s="19">
        <f>+DG3IsolatedCPW!AH2091+DG3IsolatedCPW!AH2095</f>
        <v>4846.5291908855615</v>
      </c>
      <c r="AA12" s="19">
        <f>+DG3IsolatedCPW!AI2091+DG3IsolatedCPW!AI2095</f>
        <v>5059.3873660959489</v>
      </c>
      <c r="AB12" s="19">
        <f>+DG3IsolatedCPW!AJ2091+DG3IsolatedCPW!AJ2095</f>
        <v>6204.8069532134286</v>
      </c>
      <c r="AC12" s="19">
        <f>+DG3IsolatedCPW!AK2091+DG3IsolatedCPW!AK2095</f>
        <v>6187.6203950997451</v>
      </c>
      <c r="AD12" s="19">
        <f>+DG3IsolatedCPW!AL2091+DG3IsolatedCPW!AL2095</f>
        <v>6349.2175007139058</v>
      </c>
      <c r="AE12" s="19">
        <f>+DG3IsolatedCPW!AM2091+DG3IsolatedCPW!AM2095</f>
        <v>6516.068672044712</v>
      </c>
      <c r="AF12" s="19">
        <f>+DG3IsolatedCPW!AN2091+DG3IsolatedCPW!AN2095</f>
        <v>6688.0370726645006</v>
      </c>
      <c r="AG12" s="19">
        <f>+DG3IsolatedCPW!AO2091+DG3IsolatedCPW!AO2095</f>
        <v>6870.5491937090956</v>
      </c>
      <c r="AH12" s="19">
        <f>+DG3IsolatedCPW!AP2091+DG3IsolatedCPW!AP2095</f>
        <v>7157.6739891575653</v>
      </c>
      <c r="AI12" s="19">
        <f>+DG3IsolatedCPW!AQ2091+DG3IsolatedCPW!AQ2095</f>
        <v>8442.2014623601717</v>
      </c>
      <c r="AJ12" s="19">
        <f>+DG3IsolatedCPW!AR2091+DG3IsolatedCPW!AR2095</f>
        <v>8670.2343452293735</v>
      </c>
      <c r="AK12" s="19">
        <f>+DG3IsolatedCPW!AS2091+DG3IsolatedCPW!AS2095</f>
        <v>8925.1007987972826</v>
      </c>
      <c r="AL12" s="19">
        <f>+DG3IsolatedCPW!AT2091+DG3IsolatedCPW!AT2095</f>
        <v>9180.9249171754527</v>
      </c>
      <c r="AM12" s="19">
        <f>+DG3IsolatedCPW!AU2091+DG3IsolatedCPW!AU2095</f>
        <v>9560.0392876909591</v>
      </c>
      <c r="AN12" s="19">
        <f>+DG3IsolatedCPW!AV2091+DG3IsolatedCPW!AV2095</f>
        <v>11060.37815175654</v>
      </c>
      <c r="AO12" s="19">
        <f>+DG3IsolatedCPW!AW2091+DG3IsolatedCPW!AW2095</f>
        <v>11405.185952221842</v>
      </c>
      <c r="AP12" s="19">
        <f>+DG3IsolatedCPW!AX2091+DG3IsolatedCPW!AX2095</f>
        <v>11445.299794585522</v>
      </c>
      <c r="AQ12" s="19">
        <f>+DG3IsolatedCPW!AY2091+DG3IsolatedCPW!AY2095</f>
        <v>8723.1203204597223</v>
      </c>
      <c r="AR12" s="19">
        <f>+DG3IsolatedCPW!AZ2091+DG3IsolatedCPW!AZ2095</f>
        <v>8948.5815377911877</v>
      </c>
      <c r="AS12" s="19">
        <f>+DG3IsolatedCPW!BA2091+DG3IsolatedCPW!BA2095</f>
        <v>9181.1787025289414</v>
      </c>
      <c r="AT12" s="19">
        <f>+DG3IsolatedCPW!BB2091+DG3IsolatedCPW!BB2095</f>
        <v>9418.975939894186</v>
      </c>
      <c r="AU12" s="19">
        <f>+DG3IsolatedCPW!BC2091+DG3IsolatedCPW!BC2095</f>
        <v>9663.4915203997443</v>
      </c>
      <c r="AV12" s="19">
        <f>+DG3IsolatedCPW!BD2091+DG3IsolatedCPW!BD2095</f>
        <v>9914.6821422726553</v>
      </c>
      <c r="AW12" s="19">
        <f>+DG3IsolatedCPW!BE2091+DG3IsolatedCPW!BE2095</f>
        <v>10318.982761326064</v>
      </c>
      <c r="AX12" s="19">
        <f>+DG3IsolatedCPW!BF2091+DG3IsolatedCPW!BF2095</f>
        <v>12161.068272462715</v>
      </c>
      <c r="AY12" s="19">
        <f>+DG3IsolatedCPW!BG2091+DG3IsolatedCPW!BG2095</f>
        <v>12483.687338029878</v>
      </c>
      <c r="AZ12" s="19">
        <f>+DG3IsolatedCPW!BH2091+DG3IsolatedCPW!BH2095</f>
        <v>12810.56754713472</v>
      </c>
      <c r="BA12" s="19">
        <f>+DG3IsolatedCPW!BI2091+DG3IsolatedCPW!BI2095</f>
        <v>13150.077843028765</v>
      </c>
      <c r="BB12" s="19">
        <f>+DG3IsolatedCPW!BJ2091+DG3IsolatedCPW!BJ2095</f>
        <v>13657.68879736397</v>
      </c>
      <c r="BC12" s="19">
        <f>+DG3IsolatedCPW!BK2091+DG3IsolatedCPW!BK2095</f>
        <v>15796.633738661967</v>
      </c>
      <c r="BD12" s="19">
        <f>+DG3IsolatedCPW!BL2091+DG3IsolatedCPW!BL2095</f>
        <v>16209.813467774125</v>
      </c>
      <c r="BE12" s="19">
        <f>+DG3IsolatedCPW!BM2091+DG3IsolatedCPW!BM2095</f>
        <v>16650.282429137267</v>
      </c>
      <c r="BF12" s="19">
        <f>+DG3IsolatedCPW!BN2091+DG3IsolatedCPW!BN2095</f>
        <v>17098.798888098208</v>
      </c>
      <c r="BG12" s="19">
        <f>+DG3IsolatedCPW!BO2091+DG3IsolatedCPW!BO2095</f>
        <v>17380.320053604701</v>
      </c>
      <c r="BH12" s="19">
        <f>+DG3IsolatedCPW!BP2091+DG3IsolatedCPW!BP2095</f>
        <v>0</v>
      </c>
      <c r="BI12" s="19">
        <f>+DG3IsolatedCPW!BQ2091+DG3IsolatedCPW!BQ2095</f>
        <v>0</v>
      </c>
      <c r="BJ12" s="66">
        <f t="shared" si="1"/>
        <v>408732.74290181039</v>
      </c>
    </row>
    <row r="13" spans="1:62">
      <c r="A13" s="14" t="s">
        <v>334</v>
      </c>
      <c r="B13" s="120">
        <f>NPV('Time Series Summary'!$B$133,E13:BI13)+D13</f>
        <v>161941.80747402681</v>
      </c>
      <c r="C13" s="119">
        <f t="shared" si="2"/>
        <v>1529976.0488144325</v>
      </c>
      <c r="D13" s="19">
        <f>+DG3IsolatedCPW!L2092</f>
        <v>0</v>
      </c>
      <c r="E13" s="19">
        <f>+DG3IsolatedCPW!M2092</f>
        <v>0</v>
      </c>
      <c r="F13" s="19">
        <f>+DG3IsolatedCPW!N2092</f>
        <v>0</v>
      </c>
      <c r="G13" s="19">
        <f>+DG3IsolatedCPW!O2092</f>
        <v>384.41347925941727</v>
      </c>
      <c r="H13" s="19">
        <f>+DG3IsolatedCPW!P2092</f>
        <v>1504.7495587456988</v>
      </c>
      <c r="I13" s="19">
        <f>+DG3IsolatedCPW!Q2092</f>
        <v>1542.3681906780416</v>
      </c>
      <c r="J13" s="19">
        <f>+DG3IsolatedCPW!R2092</f>
        <v>1580.9273954449925</v>
      </c>
      <c r="K13" s="19">
        <f>+DG3IsolatedCPW!S2092</f>
        <v>1620.4505803311174</v>
      </c>
      <c r="L13" s="19">
        <f>+DG3IsolatedCPW!T2092</f>
        <v>2530.8190952657114</v>
      </c>
      <c r="M13" s="19">
        <f>+DG3IsolatedCPW!U2092</f>
        <v>5107.4576728811389</v>
      </c>
      <c r="N13" s="19">
        <f>+DG3IsolatedCPW!V2092</f>
        <v>5235.1441147031683</v>
      </c>
      <c r="O13" s="19">
        <f>+DG3IsolatedCPW!W2092</f>
        <v>5366.0227175707469</v>
      </c>
      <c r="P13" s="19">
        <f>+DG3IsolatedCPW!X2092</f>
        <v>5500.1736672075876</v>
      </c>
      <c r="Q13" s="19">
        <f>+DG3IsolatedCPW!Y2092</f>
        <v>6621.8411244092185</v>
      </c>
      <c r="R13" s="19">
        <f>+DG3IsolatedCPW!Z2092</f>
        <v>9631.03259681493</v>
      </c>
      <c r="S13" s="19">
        <f>+DG3IsolatedCPW!AA2092</f>
        <v>9871.8084117353064</v>
      </c>
      <c r="T13" s="19">
        <f>+DG3IsolatedCPW!AB2092</f>
        <v>11262.738471293991</v>
      </c>
      <c r="U13" s="19">
        <f>+DG3IsolatedCPW!AC2092</f>
        <v>14850.109523788167</v>
      </c>
      <c r="V13" s="19">
        <f>+DG3IsolatedCPW!AD2092</f>
        <v>16334.85293626002</v>
      </c>
      <c r="W13" s="19">
        <f>+DG3IsolatedCPW!AE2092</f>
        <v>19960.54806989144</v>
      </c>
      <c r="X13" s="19">
        <f>+DG3IsolatedCPW!AF2092</f>
        <v>20459.562701761584</v>
      </c>
      <c r="Y13" s="19">
        <f>+DG3IsolatedCPW!AG2092</f>
        <v>20971.050815929688</v>
      </c>
      <c r="Z13" s="19">
        <f>+DG3IsolatedCPW!AH2092</f>
        <v>21495.327086327929</v>
      </c>
      <c r="AA13" s="19">
        <f>+DG3IsolatedCPW!AI2092</f>
        <v>23292.522715718525</v>
      </c>
      <c r="AB13" s="19">
        <f>+DG3IsolatedCPW!AJ2092</f>
        <v>27514.943777715722</v>
      </c>
      <c r="AC13" s="19">
        <f>+DG3IsolatedCPW!AK2092</f>
        <v>28202.815969027091</v>
      </c>
      <c r="AD13" s="19">
        <f>+DG3IsolatedCPW!AL2092</f>
        <v>28907.886368252766</v>
      </c>
      <c r="AE13" s="19">
        <f>+DG3IsolatedCPW!AM2092</f>
        <v>29630.583527459079</v>
      </c>
      <c r="AF13" s="19">
        <f>+DG3IsolatedCPW!AN2092</f>
        <v>30371.349626664738</v>
      </c>
      <c r="AG13" s="19">
        <f>+DG3IsolatedCPW!AO2092</f>
        <v>31130.631818536698</v>
      </c>
      <c r="AH13" s="19">
        <f>+DG3IsolatedCPW!AP2092</f>
        <v>31908.89761400011</v>
      </c>
      <c r="AI13" s="19">
        <f>+DG3IsolatedCPW!AQ2092</f>
        <v>32706.620054350122</v>
      </c>
      <c r="AJ13" s="19">
        <f>+DG3IsolatedCPW!AR2092</f>
        <v>33524.287223591324</v>
      </c>
      <c r="AK13" s="19">
        <f>+DG3IsolatedCPW!AS2092</f>
        <v>34362.392587752867</v>
      </c>
      <c r="AL13" s="19">
        <f>+DG3IsolatedCPW!AT2092</f>
        <v>35221.452511966629</v>
      </c>
      <c r="AM13" s="19">
        <f>+DG3IsolatedCPW!AU2092</f>
        <v>36101.988824765787</v>
      </c>
      <c r="AN13" s="19">
        <f>+DG3IsolatedCPW!AV2092</f>
        <v>37004.540328882897</v>
      </c>
      <c r="AO13" s="19">
        <f>+DG3IsolatedCPW!AW2092</f>
        <v>37929.652009019555</v>
      </c>
      <c r="AP13" s="19">
        <f>+DG3IsolatedCPW!AX2092</f>
        <v>38877.893188355512</v>
      </c>
      <c r="AQ13" s="19">
        <f>+DG3IsolatedCPW!AY2092</f>
        <v>39849.84064197616</v>
      </c>
      <c r="AR13" s="19">
        <f>+DG3IsolatedCPW!AZ2092</f>
        <v>40846.088690178374</v>
      </c>
      <c r="AS13" s="19">
        <f>+DG3IsolatedCPW!BA2092</f>
        <v>41867.238824476204</v>
      </c>
      <c r="AT13" s="19">
        <f>+DG3IsolatedCPW!BB2092</f>
        <v>42913.919795088106</v>
      </c>
      <c r="AU13" s="19">
        <f>+DG3IsolatedCPW!BC2092</f>
        <v>43986.767584802219</v>
      </c>
      <c r="AV13" s="19">
        <f>+DG3IsolatedCPW!BD2092</f>
        <v>45086.439227830895</v>
      </c>
      <c r="AW13" s="19">
        <f>+DG3IsolatedCPW!BE2092</f>
        <v>46213.597909332304</v>
      </c>
      <c r="AX13" s="19">
        <f>+DG3IsolatedCPW!BF2092</f>
        <v>47368.937857065597</v>
      </c>
      <c r="AY13" s="19">
        <f>+DG3IsolatedCPW!BG2092</f>
        <v>48553.161303492248</v>
      </c>
      <c r="AZ13" s="19">
        <f>+DG3IsolatedCPW!BH2092</f>
        <v>49766.992812060416</v>
      </c>
      <c r="BA13" s="19">
        <f>+DG3IsolatedCPW!BI2092</f>
        <v>51011.165094481519</v>
      </c>
      <c r="BB13" s="19">
        <f>+DG3IsolatedCPW!BJ2092</f>
        <v>52286.444221843565</v>
      </c>
      <c r="BC13" s="19">
        <f>+DG3IsolatedCPW!BK2092</f>
        <v>53593.605327389654</v>
      </c>
      <c r="BD13" s="19">
        <f>+DG3IsolatedCPW!BL2092</f>
        <v>54933.448193593998</v>
      </c>
      <c r="BE13" s="19">
        <f>+DG3IsolatedCPW!BM2092</f>
        <v>56306.781422004678</v>
      </c>
      <c r="BF13" s="19">
        <f>+DG3IsolatedCPW!BN2092</f>
        <v>57714.45113701596</v>
      </c>
      <c r="BG13" s="19">
        <f>+DG3IsolatedCPW!BO2092</f>
        <v>59157.312415441367</v>
      </c>
      <c r="BH13" s="19">
        <f>+DG3IsolatedCPW!BP2092</f>
        <v>0</v>
      </c>
      <c r="BI13" s="19">
        <f>+DG3IsolatedCPW!BQ2092</f>
        <v>0</v>
      </c>
      <c r="BJ13" s="66">
        <f t="shared" si="1"/>
        <v>1529976.0488144325</v>
      </c>
    </row>
    <row r="14" spans="1:62">
      <c r="A14" s="14" t="s">
        <v>5</v>
      </c>
      <c r="B14" s="120">
        <f>NPV('Time Series Summary'!$B$133,E14:BI14)+D14</f>
        <v>27328.57074280841</v>
      </c>
      <c r="C14" s="119">
        <f t="shared" si="2"/>
        <v>68536.993599152571</v>
      </c>
      <c r="D14" s="19">
        <f>+DG3IsolatedCPW!L2093</f>
        <v>0</v>
      </c>
      <c r="E14" s="19">
        <f>+DG3IsolatedCPW!M2093</f>
        <v>0</v>
      </c>
      <c r="F14" s="19">
        <f>+DG3IsolatedCPW!N2093</f>
        <v>0</v>
      </c>
      <c r="G14" s="19">
        <f>+DG3IsolatedCPW!O2093</f>
        <v>0</v>
      </c>
      <c r="H14" s="19">
        <f>+DG3IsolatedCPW!P2093</f>
        <v>0</v>
      </c>
      <c r="I14" s="19">
        <f>+DG3IsolatedCPW!Q2093</f>
        <v>1587.0496897460607</v>
      </c>
      <c r="J14" s="19">
        <f>+DG3IsolatedCPW!R2093</f>
        <v>3237.6841513719146</v>
      </c>
      <c r="K14" s="19">
        <f>+DG3IsolatedCPW!S2093</f>
        <v>3321.7719291006597</v>
      </c>
      <c r="L14" s="19">
        <f>+DG3IsolatedCPW!T2093</f>
        <v>3266.6160382912317</v>
      </c>
      <c r="M14" s="19">
        <f>+DG3IsolatedCPW!U2093</f>
        <v>3304.4994178665556</v>
      </c>
      <c r="N14" s="19">
        <f>+DG3IsolatedCPW!V2093</f>
        <v>3344.335553115332</v>
      </c>
      <c r="O14" s="19">
        <f>+DG3IsolatedCPW!W2093</f>
        <v>3568.3092872393431</v>
      </c>
      <c r="P14" s="19">
        <f>+DG3IsolatedCPW!X2093</f>
        <v>3740.3279682235971</v>
      </c>
      <c r="Q14" s="19">
        <f>+DG3IsolatedCPW!Y2093</f>
        <v>3848.4140008178802</v>
      </c>
      <c r="R14" s="19">
        <f>+DG3IsolatedCPW!Z2093</f>
        <v>3873.5734365765893</v>
      </c>
      <c r="S14" s="19">
        <f>+DG3IsolatedCPW!AA2093</f>
        <v>4064.3824626949531</v>
      </c>
      <c r="T14" s="19">
        <f>+DG3IsolatedCPW!AB2093</f>
        <v>4229.3668474470378</v>
      </c>
      <c r="U14" s="19">
        <f>+DG3IsolatedCPW!AC2093</f>
        <v>4378.0928246065259</v>
      </c>
      <c r="V14" s="19">
        <f>+DG3IsolatedCPW!AD2093</f>
        <v>4491.754463146216</v>
      </c>
      <c r="W14" s="19">
        <f>+DG3IsolatedCPW!AE2093</f>
        <v>4523.1824428875352</v>
      </c>
      <c r="X14" s="19">
        <f>+DG3IsolatedCPW!AF2093</f>
        <v>4715.4972679254734</v>
      </c>
      <c r="Y14" s="19">
        <f>+DG3IsolatedCPW!AG2093</f>
        <v>3453.9890714441708</v>
      </c>
      <c r="Z14" s="19">
        <f>+DG3IsolatedCPW!AH2093</f>
        <v>2133.631413473357</v>
      </c>
      <c r="AA14" s="19">
        <f>+DG3IsolatedCPW!AI2093</f>
        <v>2193.0114323946418</v>
      </c>
      <c r="AB14" s="19">
        <f>+DG3IsolatedCPW!AJ2093</f>
        <v>1261.5039007834985</v>
      </c>
      <c r="AC14" s="19">
        <f>+DG3IsolatedCPW!AK2093</f>
        <v>0</v>
      </c>
      <c r="AD14" s="19">
        <f>+DG3IsolatedCPW!AL2093</f>
        <v>0</v>
      </c>
      <c r="AE14" s="19">
        <f>+DG3IsolatedCPW!AM2093</f>
        <v>0</v>
      </c>
      <c r="AF14" s="19">
        <f>+DG3IsolatedCPW!AN2093</f>
        <v>0</v>
      </c>
      <c r="AG14" s="19">
        <f>+DG3IsolatedCPW!AO2093</f>
        <v>0</v>
      </c>
      <c r="AH14" s="19">
        <f>+DG3IsolatedCPW!AP2093</f>
        <v>0</v>
      </c>
      <c r="AI14" s="19">
        <f>+DG3IsolatedCPW!AQ2093</f>
        <v>0</v>
      </c>
      <c r="AJ14" s="19">
        <f>+DG3IsolatedCPW!AR2093</f>
        <v>0</v>
      </c>
      <c r="AK14" s="19">
        <f>+DG3IsolatedCPW!AS2093</f>
        <v>0</v>
      </c>
      <c r="AL14" s="19">
        <f>+DG3IsolatedCPW!AT2093</f>
        <v>0</v>
      </c>
      <c r="AM14" s="19">
        <f>+DG3IsolatedCPW!AU2093</f>
        <v>0</v>
      </c>
      <c r="AN14" s="19">
        <f>+DG3IsolatedCPW!AV2093</f>
        <v>0</v>
      </c>
      <c r="AO14" s="19">
        <f>+DG3IsolatedCPW!AW2093</f>
        <v>0</v>
      </c>
      <c r="AP14" s="19">
        <f>+DG3IsolatedCPW!AX2093</f>
        <v>0</v>
      </c>
      <c r="AQ14" s="19">
        <f>+DG3IsolatedCPW!AY2093</f>
        <v>0</v>
      </c>
      <c r="AR14" s="19">
        <f>+DG3IsolatedCPW!AZ2093</f>
        <v>0</v>
      </c>
      <c r="AS14" s="19">
        <f>+DG3IsolatedCPW!BA2093</f>
        <v>0</v>
      </c>
      <c r="AT14" s="19">
        <f>+DG3IsolatedCPW!BB2093</f>
        <v>0</v>
      </c>
      <c r="AU14" s="19">
        <f>+DG3IsolatedCPW!BC2093</f>
        <v>0</v>
      </c>
      <c r="AV14" s="19">
        <f>+DG3IsolatedCPW!BD2093</f>
        <v>0</v>
      </c>
      <c r="AW14" s="19">
        <f>+DG3IsolatedCPW!BE2093</f>
        <v>0</v>
      </c>
      <c r="AX14" s="19">
        <f>+DG3IsolatedCPW!BF2093</f>
        <v>0</v>
      </c>
      <c r="AY14" s="19">
        <f>+DG3IsolatedCPW!BG2093</f>
        <v>0</v>
      </c>
      <c r="AZ14" s="19">
        <f>+DG3IsolatedCPW!BH2093</f>
        <v>0</v>
      </c>
      <c r="BA14" s="19">
        <f>+DG3IsolatedCPW!BI2093</f>
        <v>0</v>
      </c>
      <c r="BB14" s="19">
        <f>+DG3IsolatedCPW!BJ2093</f>
        <v>0</v>
      </c>
      <c r="BC14" s="19">
        <f>+DG3IsolatedCPW!BK2093</f>
        <v>0</v>
      </c>
      <c r="BD14" s="19">
        <f>+DG3IsolatedCPW!BL2093</f>
        <v>0</v>
      </c>
      <c r="BE14" s="19">
        <f>+DG3IsolatedCPW!BM2093</f>
        <v>0</v>
      </c>
      <c r="BF14" s="19">
        <f>+DG3IsolatedCPW!BN2093</f>
        <v>0</v>
      </c>
      <c r="BG14" s="19">
        <f>+DG3IsolatedCPW!BO2093</f>
        <v>0</v>
      </c>
      <c r="BH14" s="19">
        <f>+DG3IsolatedCPW!BP2093</f>
        <v>0</v>
      </c>
      <c r="BI14" s="19">
        <f>+DG3IsolatedCPW!BQ2093</f>
        <v>0</v>
      </c>
      <c r="BJ14" s="66">
        <f t="shared" si="1"/>
        <v>68536.993599152571</v>
      </c>
    </row>
    <row r="15" spans="1:62">
      <c r="A15" s="14" t="s">
        <v>400</v>
      </c>
      <c r="B15" s="120">
        <f>NPV('Time Series Summary'!$B$133,E15:BI15)+D15</f>
        <v>331178.13485664251</v>
      </c>
      <c r="C15" s="119">
        <f t="shared" si="2"/>
        <v>671405.97701026709</v>
      </c>
      <c r="D15" s="19">
        <f>+DG3IsolatedCPW!L2094</f>
        <v>21644.03696899414</v>
      </c>
      <c r="E15" s="19">
        <f>+DG3IsolatedCPW!M2094</f>
        <v>22650.554894523619</v>
      </c>
      <c r="F15" s="19">
        <f>+DG3IsolatedCPW!N2094</f>
        <v>23648.042437281605</v>
      </c>
      <c r="G15" s="19">
        <f>+DG3IsolatedCPW!O2094</f>
        <v>24505.251566276143</v>
      </c>
      <c r="H15" s="19">
        <f>+DG3IsolatedCPW!P2094</f>
        <v>25173.534808729877</v>
      </c>
      <c r="I15" s="19">
        <f>+DG3IsolatedCPW!Q2094</f>
        <v>25802.113834091251</v>
      </c>
      <c r="J15" s="19">
        <f>+DG3IsolatedCPW!R2094</f>
        <v>26202.659449044761</v>
      </c>
      <c r="K15" s="19">
        <f>+DG3IsolatedCPW!S2094</f>
        <v>26862.41098157112</v>
      </c>
      <c r="L15" s="19">
        <f>+DG3IsolatedCPW!T2094</f>
        <v>27328.141187331967</v>
      </c>
      <c r="M15" s="19">
        <f>+DG3IsolatedCPW!U2094</f>
        <v>27946.137451127244</v>
      </c>
      <c r="N15" s="19">
        <f>+DG3IsolatedCPW!V2094</f>
        <v>28581.081429663886</v>
      </c>
      <c r="O15" s="19">
        <f>+DG3IsolatedCPW!W2094</f>
        <v>29504.663234995463</v>
      </c>
      <c r="P15" s="19">
        <f>+DG3IsolatedCPW!X2094</f>
        <v>30365.615271534793</v>
      </c>
      <c r="Q15" s="19">
        <f>+DG3IsolatedCPW!Y2094</f>
        <v>31146.467320072283</v>
      </c>
      <c r="R15" s="19">
        <f>+DG3IsolatedCPW!Z2094</f>
        <v>31819.308492471493</v>
      </c>
      <c r="S15" s="19">
        <f>+DG3IsolatedCPW!AA2094</f>
        <v>32754.74606253385</v>
      </c>
      <c r="T15" s="19">
        <f>+DG3IsolatedCPW!AB2094</f>
        <v>33668.002748627616</v>
      </c>
      <c r="U15" s="19">
        <f>+DG3IsolatedCPW!AC2094</f>
        <v>34573.733166665261</v>
      </c>
      <c r="V15" s="19">
        <f>+DG3IsolatedCPW!AD2094</f>
        <v>35444.345692740761</v>
      </c>
      <c r="W15" s="19">
        <f>+DG3IsolatedCPW!AE2094</f>
        <v>36210.015787641969</v>
      </c>
      <c r="X15" s="19">
        <f>+DG3IsolatedCPW!AF2094</f>
        <v>37233.276149941579</v>
      </c>
      <c r="Y15" s="19">
        <f>+DG3IsolatedCPW!AG2094</f>
        <v>25278.824153757359</v>
      </c>
      <c r="Z15" s="19">
        <f>+DG3IsolatedCPW!AH2094</f>
        <v>12895.067094377897</v>
      </c>
      <c r="AA15" s="19">
        <f>+DG3IsolatedCPW!AI2094</f>
        <v>13226.438374948229</v>
      </c>
      <c r="AB15" s="19">
        <f>+DG3IsolatedCPW!AJ2094</f>
        <v>6941.5084513228785</v>
      </c>
      <c r="AC15" s="19">
        <f>+DG3IsolatedCPW!AK2094</f>
        <v>0</v>
      </c>
      <c r="AD15" s="19">
        <f>+DG3IsolatedCPW!AL2094</f>
        <v>0</v>
      </c>
      <c r="AE15" s="19">
        <f>+DG3IsolatedCPW!AM2094</f>
        <v>0</v>
      </c>
      <c r="AF15" s="19">
        <f>+DG3IsolatedCPW!AN2094</f>
        <v>0</v>
      </c>
      <c r="AG15" s="19">
        <f>+DG3IsolatedCPW!AO2094</f>
        <v>0</v>
      </c>
      <c r="AH15" s="19">
        <f>+DG3IsolatedCPW!AP2094</f>
        <v>0</v>
      </c>
      <c r="AI15" s="19">
        <f>+DG3IsolatedCPW!AQ2094</f>
        <v>0</v>
      </c>
      <c r="AJ15" s="19">
        <f>+DG3IsolatedCPW!AR2094</f>
        <v>0</v>
      </c>
      <c r="AK15" s="19">
        <f>+DG3IsolatedCPW!AS2094</f>
        <v>0</v>
      </c>
      <c r="AL15" s="19">
        <f>+DG3IsolatedCPW!AT2094</f>
        <v>0</v>
      </c>
      <c r="AM15" s="19">
        <f>+DG3IsolatedCPW!AU2094</f>
        <v>0</v>
      </c>
      <c r="AN15" s="19">
        <f>+DG3IsolatedCPW!AV2094</f>
        <v>0</v>
      </c>
      <c r="AO15" s="19">
        <f>+DG3IsolatedCPW!AW2094</f>
        <v>0</v>
      </c>
      <c r="AP15" s="19">
        <f>+DG3IsolatedCPW!AX2094</f>
        <v>0</v>
      </c>
      <c r="AQ15" s="19">
        <f>+DG3IsolatedCPW!AY2094</f>
        <v>0</v>
      </c>
      <c r="AR15" s="19">
        <f>+DG3IsolatedCPW!AZ2094</f>
        <v>0</v>
      </c>
      <c r="AS15" s="19">
        <f>+DG3IsolatedCPW!BA2094</f>
        <v>0</v>
      </c>
      <c r="AT15" s="19">
        <f>+DG3IsolatedCPW!BB2094</f>
        <v>0</v>
      </c>
      <c r="AU15" s="19">
        <f>+DG3IsolatedCPW!BC2094</f>
        <v>0</v>
      </c>
      <c r="AV15" s="19">
        <f>+DG3IsolatedCPW!BD2094</f>
        <v>0</v>
      </c>
      <c r="AW15" s="19">
        <f>+DG3IsolatedCPW!BE2094</f>
        <v>0</v>
      </c>
      <c r="AX15" s="19">
        <f>+DG3IsolatedCPW!BF2094</f>
        <v>0</v>
      </c>
      <c r="AY15" s="19">
        <f>+DG3IsolatedCPW!BG2094</f>
        <v>0</v>
      </c>
      <c r="AZ15" s="19">
        <f>+DG3IsolatedCPW!BH2094</f>
        <v>0</v>
      </c>
      <c r="BA15" s="19">
        <f>+DG3IsolatedCPW!BI2094</f>
        <v>0</v>
      </c>
      <c r="BB15" s="19">
        <f>+DG3IsolatedCPW!BJ2094</f>
        <v>0</v>
      </c>
      <c r="BC15" s="19">
        <f>+DG3IsolatedCPW!BK2094</f>
        <v>0</v>
      </c>
      <c r="BD15" s="19">
        <f>+DG3IsolatedCPW!BL2094</f>
        <v>0</v>
      </c>
      <c r="BE15" s="19">
        <f>+DG3IsolatedCPW!BM2094</f>
        <v>0</v>
      </c>
      <c r="BF15" s="19">
        <f>+DG3IsolatedCPW!BN2094</f>
        <v>0</v>
      </c>
      <c r="BG15" s="19">
        <f>+DG3IsolatedCPW!BO2094</f>
        <v>0</v>
      </c>
      <c r="BH15" s="19">
        <f>+DG3IsolatedCPW!BP2094</f>
        <v>0</v>
      </c>
      <c r="BI15" s="19">
        <f>+DG3IsolatedCPW!BQ2094</f>
        <v>0</v>
      </c>
      <c r="BJ15" s="66">
        <f t="shared" si="1"/>
        <v>671405.97701026709</v>
      </c>
    </row>
    <row r="16" spans="1:62">
      <c r="A16" s="14"/>
      <c r="B16" s="95"/>
      <c r="C16" s="1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66"/>
    </row>
    <row r="17" spans="1:62">
      <c r="A17" s="25" t="s">
        <v>346</v>
      </c>
      <c r="C17" s="119"/>
      <c r="BJ17" s="66">
        <f t="shared" si="1"/>
        <v>0</v>
      </c>
    </row>
    <row r="18" spans="1:62">
      <c r="A18" s="14" t="s">
        <v>397</v>
      </c>
      <c r="B18" s="120">
        <f>NPV('Time Series Summary'!$B$133,E18:BI18)+D18</f>
        <v>78786.605740059938</v>
      </c>
      <c r="C18" s="119">
        <f t="shared" si="2"/>
        <v>118375.15341871974</v>
      </c>
      <c r="D18" s="19">
        <f>+D3*'Economic Impact Assumptions'!D3</f>
        <v>0</v>
      </c>
      <c r="E18" s="19">
        <f>+E3*'Economic Impact Assumptions'!E3</f>
        <v>0</v>
      </c>
      <c r="F18" s="19">
        <f>+F3*'Economic Impact Assumptions'!F3</f>
        <v>1403.8300130832445</v>
      </c>
      <c r="G18" s="19">
        <f>+G3*'Economic Impact Assumptions'!G3</f>
        <v>12027.47781382104</v>
      </c>
      <c r="H18" s="19">
        <f>+H3*'Economic Impact Assumptions'!H3</f>
        <v>16503.087534434519</v>
      </c>
      <c r="I18" s="19">
        <f>+I3*'Economic Impact Assumptions'!I3</f>
        <v>21578.049328967692</v>
      </c>
      <c r="J18" s="19">
        <f>+J3*'Economic Impact Assumptions'!J3</f>
        <v>6259.4661116298503</v>
      </c>
      <c r="K18" s="19">
        <f>+K3*'Economic Impact Assumptions'!K3</f>
        <v>24497.390191455423</v>
      </c>
      <c r="L18" s="19">
        <f>+L3*'Economic Impact Assumptions'!L3</f>
        <v>18426.162128274325</v>
      </c>
      <c r="M18" s="19">
        <f>+M3*'Economic Impact Assumptions'!M3</f>
        <v>17679.690297053636</v>
      </c>
      <c r="N18" s="19">
        <f>+N3*'Economic Impact Assumptions'!N3</f>
        <v>0</v>
      </c>
      <c r="O18" s="19">
        <f>+O3*'Economic Impact Assumptions'!O3</f>
        <v>0</v>
      </c>
      <c r="P18" s="19">
        <f>+P3*'Economic Impact Assumptions'!P3</f>
        <v>0</v>
      </c>
      <c r="Q18" s="19">
        <f>+Q3*'Economic Impact Assumptions'!Q3</f>
        <v>0</v>
      </c>
      <c r="R18" s="19">
        <f>+R3*'Economic Impact Assumptions'!R3</f>
        <v>0</v>
      </c>
      <c r="S18" s="19">
        <f>+S3*'Economic Impact Assumptions'!S3</f>
        <v>0</v>
      </c>
      <c r="T18" s="19">
        <f>+T3*'Economic Impact Assumptions'!T3</f>
        <v>0</v>
      </c>
      <c r="U18" s="19">
        <f>+U3*'Economic Impact Assumptions'!U3</f>
        <v>0</v>
      </c>
      <c r="V18" s="19">
        <f>+V3*'Economic Impact Assumptions'!V3</f>
        <v>0</v>
      </c>
      <c r="W18" s="19">
        <f>+W3*'Economic Impact Assumptions'!W3</f>
        <v>0</v>
      </c>
      <c r="X18" s="19">
        <f>+X3*'Economic Impact Assumptions'!X3</f>
        <v>0</v>
      </c>
      <c r="Y18" s="19">
        <f>+Y3*'Economic Impact Assumptions'!Y3</f>
        <v>0</v>
      </c>
      <c r="Z18" s="19">
        <f>+Z3*'Economic Impact Assumptions'!Z3</f>
        <v>0</v>
      </c>
      <c r="AA18" s="19">
        <f>+AA3*'Economic Impact Assumptions'!AA3</f>
        <v>0</v>
      </c>
      <c r="AB18" s="19">
        <f>+AB3*'Economic Impact Assumptions'!AB3</f>
        <v>0</v>
      </c>
      <c r="AC18" s="19">
        <f>+AC3*'Economic Impact Assumptions'!AC3</f>
        <v>0</v>
      </c>
      <c r="AD18" s="19">
        <f>+AD3*'Economic Impact Assumptions'!AD3</f>
        <v>0</v>
      </c>
      <c r="AE18" s="19">
        <f>+AE3*'Economic Impact Assumptions'!AE3</f>
        <v>0</v>
      </c>
      <c r="AF18" s="19">
        <f>+AF3*'Economic Impact Assumptions'!AF3</f>
        <v>0</v>
      </c>
      <c r="AG18" s="19">
        <f>+AG3*'Economic Impact Assumptions'!AG3</f>
        <v>0</v>
      </c>
      <c r="AH18" s="19">
        <f>+AH3*'Economic Impact Assumptions'!AH3</f>
        <v>0</v>
      </c>
      <c r="AI18" s="19">
        <f>+AI3*'Economic Impact Assumptions'!AI3</f>
        <v>0</v>
      </c>
      <c r="AJ18" s="19">
        <f>+AJ3*'Economic Impact Assumptions'!AJ3</f>
        <v>0</v>
      </c>
      <c r="AK18" s="19">
        <f>+AK3*'Economic Impact Assumptions'!AK3</f>
        <v>0</v>
      </c>
      <c r="AL18" s="19">
        <f>+AL3*'Economic Impact Assumptions'!AL3</f>
        <v>0</v>
      </c>
      <c r="AM18" s="19">
        <f>+AM3*'Economic Impact Assumptions'!AM3</f>
        <v>0</v>
      </c>
      <c r="AN18" s="19">
        <f>+AN3*'Economic Impact Assumptions'!AN3</f>
        <v>0</v>
      </c>
      <c r="AO18" s="19">
        <f>+AO3*'Economic Impact Assumptions'!AO3</f>
        <v>0</v>
      </c>
      <c r="AP18" s="19">
        <f>+AP3*'Economic Impact Assumptions'!AP3</f>
        <v>0</v>
      </c>
      <c r="AQ18" s="19">
        <f>+AQ3*'Economic Impact Assumptions'!AQ3</f>
        <v>0</v>
      </c>
      <c r="AR18" s="19">
        <f>+AR3*'Economic Impact Assumptions'!AR3</f>
        <v>0</v>
      </c>
      <c r="AS18" s="19">
        <f>+AS3*'Economic Impact Assumptions'!AS3</f>
        <v>0</v>
      </c>
      <c r="AT18" s="19">
        <f>+AT3*'Economic Impact Assumptions'!AT3</f>
        <v>0</v>
      </c>
      <c r="AU18" s="19">
        <f>+AU3*'Economic Impact Assumptions'!AU3</f>
        <v>0</v>
      </c>
      <c r="AV18" s="19">
        <f>+AV3*'Economic Impact Assumptions'!AV3</f>
        <v>0</v>
      </c>
      <c r="AW18" s="19">
        <f>+AW3*'Economic Impact Assumptions'!AW3</f>
        <v>0</v>
      </c>
      <c r="AX18" s="19">
        <f>+AX3*'Economic Impact Assumptions'!AX3</f>
        <v>0</v>
      </c>
      <c r="AY18" s="19">
        <f>+AY3*'Economic Impact Assumptions'!AY3</f>
        <v>0</v>
      </c>
      <c r="AZ18" s="19">
        <f>+AZ3*'Economic Impact Assumptions'!AZ3</f>
        <v>0</v>
      </c>
      <c r="BA18" s="19">
        <f>+BA3*'Economic Impact Assumptions'!BA3</f>
        <v>0</v>
      </c>
      <c r="BB18" s="19">
        <f>+BB3*'Economic Impact Assumptions'!BB3</f>
        <v>0</v>
      </c>
      <c r="BC18" s="19">
        <f>+BC3*'Economic Impact Assumptions'!BC3</f>
        <v>0</v>
      </c>
      <c r="BD18" s="19">
        <f>+BD3*'Economic Impact Assumptions'!BD3</f>
        <v>0</v>
      </c>
      <c r="BE18" s="19">
        <f>+BE3*'Economic Impact Assumptions'!BE3</f>
        <v>0</v>
      </c>
      <c r="BF18" s="19">
        <f>+BF3*'Economic Impact Assumptions'!BF3</f>
        <v>0</v>
      </c>
      <c r="BG18" s="19">
        <f>+BG3*'Economic Impact Assumptions'!BG3</f>
        <v>0</v>
      </c>
      <c r="BH18" s="19">
        <f>+BH3*'Economic Impact Assumptions'!BH3</f>
        <v>0</v>
      </c>
      <c r="BI18" s="19">
        <f>+BI3*'Economic Impact Assumptions'!BI3</f>
        <v>0</v>
      </c>
      <c r="BJ18" s="66">
        <f t="shared" si="1"/>
        <v>118375.15341871974</v>
      </c>
    </row>
    <row r="19" spans="1:62">
      <c r="A19" s="14" t="s">
        <v>335</v>
      </c>
      <c r="B19" s="120">
        <f>NPV('Time Series Summary'!$B$133,E19:BI19)+D19</f>
        <v>78033.026714924083</v>
      </c>
      <c r="C19" s="119">
        <f t="shared" si="2"/>
        <v>794717.82226253662</v>
      </c>
      <c r="D19" s="19">
        <f>+D4*'Economic Impact Assumptions'!D4</f>
        <v>0</v>
      </c>
      <c r="E19" s="19">
        <f>+E4*'Economic Impact Assumptions'!E4</f>
        <v>0</v>
      </c>
      <c r="F19" s="19">
        <f>+F4*'Economic Impact Assumptions'!F4</f>
        <v>0</v>
      </c>
      <c r="G19" s="19">
        <f>+G4*'Economic Impact Assumptions'!G4</f>
        <v>0</v>
      </c>
      <c r="H19" s="19">
        <f>+H4*'Economic Impact Assumptions'!H4</f>
        <v>0</v>
      </c>
      <c r="I19" s="19">
        <f>+I4*'Economic Impact Assumptions'!I4</f>
        <v>0</v>
      </c>
      <c r="J19" s="19">
        <f>+J4*'Economic Impact Assumptions'!J4</f>
        <v>0</v>
      </c>
      <c r="K19" s="19">
        <f>+K4*'Economic Impact Assumptions'!K4</f>
        <v>0</v>
      </c>
      <c r="L19" s="19">
        <f>+L4*'Economic Impact Assumptions'!L4</f>
        <v>0</v>
      </c>
      <c r="M19" s="19">
        <f>+M4*'Economic Impact Assumptions'!M4</f>
        <v>0</v>
      </c>
      <c r="N19" s="19">
        <f>+N4*'Economic Impact Assumptions'!N4</f>
        <v>0</v>
      </c>
      <c r="O19" s="19">
        <f>+O4*'Economic Impact Assumptions'!O4</f>
        <v>0</v>
      </c>
      <c r="P19" s="19">
        <f>+P4*'Economic Impact Assumptions'!P4</f>
        <v>0</v>
      </c>
      <c r="Q19" s="19">
        <f>+Q4*'Economic Impact Assumptions'!Q4</f>
        <v>0</v>
      </c>
      <c r="R19" s="19">
        <f>+R4*'Economic Impact Assumptions'!R4</f>
        <v>0</v>
      </c>
      <c r="S19" s="19">
        <f>+S4*'Economic Impact Assumptions'!S4</f>
        <v>0</v>
      </c>
      <c r="T19" s="19">
        <f>+T4*'Economic Impact Assumptions'!T4</f>
        <v>0</v>
      </c>
      <c r="U19" s="19">
        <f>+U4*'Economic Impact Assumptions'!U4</f>
        <v>0</v>
      </c>
      <c r="V19" s="19">
        <f>+V4*'Economic Impact Assumptions'!V4</f>
        <v>10621.620114953113</v>
      </c>
      <c r="W19" s="19">
        <f>+W4*'Economic Impact Assumptions'!W4</f>
        <v>56621.917371199801</v>
      </c>
      <c r="X19" s="19">
        <f>+X4*'Economic Impact Assumptions'!X4</f>
        <v>51424.706949155756</v>
      </c>
      <c r="Y19" s="19">
        <f>+Y4*'Economic Impact Assumptions'!Y4</f>
        <v>25077.620351916994</v>
      </c>
      <c r="Z19" s="19">
        <f>+Z4*'Economic Impact Assumptions'!Z4</f>
        <v>9898.7605437622624</v>
      </c>
      <c r="AA19" s="19">
        <f>+AA4*'Economic Impact Assumptions'!AA4</f>
        <v>39713.916635366586</v>
      </c>
      <c r="AB19" s="19">
        <f>+AB4*'Economic Impact Assumptions'!AB4</f>
        <v>24601.466269303208</v>
      </c>
      <c r="AC19" s="19">
        <f>+AC4*'Economic Impact Assumptions'!AC4</f>
        <v>0</v>
      </c>
      <c r="AD19" s="19">
        <f>+AD4*'Economic Impact Assumptions'!AD4</f>
        <v>0</v>
      </c>
      <c r="AE19" s="19">
        <f>+AE4*'Economic Impact Assumptions'!AE4</f>
        <v>0</v>
      </c>
      <c r="AF19" s="19">
        <f>+AF4*'Economic Impact Assumptions'!AF4</f>
        <v>0</v>
      </c>
      <c r="AG19" s="19">
        <f>+AG4*'Economic Impact Assumptions'!AG4</f>
        <v>0</v>
      </c>
      <c r="AH19" s="19">
        <f>+AH4*'Economic Impact Assumptions'!AH4</f>
        <v>0</v>
      </c>
      <c r="AI19" s="19">
        <f>+AI4*'Economic Impact Assumptions'!AI4</f>
        <v>0</v>
      </c>
      <c r="AJ19" s="19">
        <f>+AJ4*'Economic Impact Assumptions'!AJ4</f>
        <v>0</v>
      </c>
      <c r="AK19" s="19">
        <f>+AK4*'Economic Impact Assumptions'!AK4</f>
        <v>0</v>
      </c>
      <c r="AL19" s="19">
        <f>+AL4*'Economic Impact Assumptions'!AL4</f>
        <v>0</v>
      </c>
      <c r="AM19" s="19">
        <f>+AM4*'Economic Impact Assumptions'!AM4</f>
        <v>2535.5412071843029</v>
      </c>
      <c r="AN19" s="19">
        <f>+AN4*'Economic Impact Assumptions'!AN4</f>
        <v>31558.07538875263</v>
      </c>
      <c r="AO19" s="19">
        <f>+AO4*'Economic Impact Assumptions'!AO4</f>
        <v>44509.217661703529</v>
      </c>
      <c r="AP19" s="19">
        <f>+AP4*'Economic Impact Assumptions'!AP4</f>
        <v>38285.337599778657</v>
      </c>
      <c r="AQ19" s="19">
        <f>+AQ4*'Economic Impact Assumptions'!AQ4</f>
        <v>0</v>
      </c>
      <c r="AR19" s="19">
        <f>+AR4*'Economic Impact Assumptions'!AR4</f>
        <v>0</v>
      </c>
      <c r="AS19" s="19">
        <f>+AS4*'Economic Impact Assumptions'!AS4</f>
        <v>0</v>
      </c>
      <c r="AT19" s="19">
        <f>+AT4*'Economic Impact Assumptions'!AT4</f>
        <v>0</v>
      </c>
      <c r="AU19" s="19">
        <f>+AU4*'Economic Impact Assumptions'!AU4</f>
        <v>0</v>
      </c>
      <c r="AV19" s="19">
        <f>+AV4*'Economic Impact Assumptions'!AV4</f>
        <v>0</v>
      </c>
      <c r="AW19" s="19">
        <f>+AW4*'Economic Impact Assumptions'!AW4</f>
        <v>0</v>
      </c>
      <c r="AX19" s="19">
        <f>+AX4*'Economic Impact Assumptions'!AX4</f>
        <v>0</v>
      </c>
      <c r="AY19" s="19">
        <f>+AY4*'Economic Impact Assumptions'!AY4</f>
        <v>0</v>
      </c>
      <c r="AZ19" s="19">
        <f>+AZ4*'Economic Impact Assumptions'!AZ4</f>
        <v>22410.35261956061</v>
      </c>
      <c r="BA19" s="19">
        <f>+BA4*'Economic Impact Assumptions'!BA4</f>
        <v>119465.49778200322</v>
      </c>
      <c r="BB19" s="19">
        <f>+BB4*'Economic Impact Assumptions'!BB4</f>
        <v>108500.00316484076</v>
      </c>
      <c r="BC19" s="19">
        <f>+BC4*'Economic Impact Assumptions'!BC4</f>
        <v>52910.790337412698</v>
      </c>
      <c r="BD19" s="19">
        <f>+BD4*'Economic Impact Assumptions'!BD4</f>
        <v>20885.20507055294</v>
      </c>
      <c r="BE19" s="19">
        <f>+BE4*'Economic Impact Assumptions'!BE4</f>
        <v>83791.631226714031</v>
      </c>
      <c r="BF19" s="19">
        <f>+BF4*'Economic Impact Assumptions'!BF4</f>
        <v>51906.161968375462</v>
      </c>
      <c r="BG19" s="19">
        <f>+BG4*'Economic Impact Assumptions'!BG4</f>
        <v>0</v>
      </c>
      <c r="BH19" s="19">
        <f>+BH4*'Economic Impact Assumptions'!BH4</f>
        <v>0</v>
      </c>
      <c r="BI19" s="19">
        <f>+BI4*'Economic Impact Assumptions'!BI4</f>
        <v>0</v>
      </c>
      <c r="BJ19" s="66">
        <f t="shared" si="1"/>
        <v>794717.82226253662</v>
      </c>
    </row>
    <row r="20" spans="1:62">
      <c r="A20" s="14" t="s">
        <v>399</v>
      </c>
      <c r="B20" s="120">
        <f>NPV('Time Series Summary'!$B$133,E20:BI20)+D20</f>
        <v>51376.629021011766</v>
      </c>
      <c r="C20" s="119">
        <f t="shared" si="2"/>
        <v>345652.04850597947</v>
      </c>
      <c r="D20" s="19">
        <f>+D5*'Economic Impact Assumptions'!D5</f>
        <v>0</v>
      </c>
      <c r="E20" s="19">
        <f>+E5*'Economic Impact Assumptions'!E5</f>
        <v>108.04528156250682</v>
      </c>
      <c r="F20" s="19">
        <f>+F5*'Economic Impact Assumptions'!F5</f>
        <v>2821.7177763051986</v>
      </c>
      <c r="G20" s="19">
        <f>+G5*'Economic Impact Assumptions'!G5</f>
        <v>7814.2118460354095</v>
      </c>
      <c r="H20" s="19">
        <f>+H5*'Economic Impact Assumptions'!H5</f>
        <v>0</v>
      </c>
      <c r="I20" s="19">
        <f>+I5*'Economic Impact Assumptions'!I5</f>
        <v>0</v>
      </c>
      <c r="J20" s="19">
        <f>+J5*'Economic Impact Assumptions'!J5</f>
        <v>0</v>
      </c>
      <c r="K20" s="19">
        <f>+K5*'Economic Impact Assumptions'!K5</f>
        <v>0</v>
      </c>
      <c r="L20" s="19">
        <f>+L5*'Economic Impact Assumptions'!L5</f>
        <v>0</v>
      </c>
      <c r="M20" s="19">
        <f>+M5*'Economic Impact Assumptions'!M5</f>
        <v>0</v>
      </c>
      <c r="N20" s="19">
        <f>+N5*'Economic Impact Assumptions'!N5</f>
        <v>0</v>
      </c>
      <c r="O20" s="19">
        <f>+O5*'Economic Impact Assumptions'!O5</f>
        <v>277.9664933318677</v>
      </c>
      <c r="P20" s="19">
        <f>+P5*'Economic Impact Assumptions'!P5</f>
        <v>7259.3914709546143</v>
      </c>
      <c r="Q20" s="19">
        <f>+Q5*'Economic Impact Assumptions'!Q5</f>
        <v>20103.506914720729</v>
      </c>
      <c r="R20" s="19">
        <f>+R5*'Economic Impact Assumptions'!R5</f>
        <v>149.88889113764307</v>
      </c>
      <c r="S20" s="19">
        <f>+S5*'Economic Impact Assumptions'!S5</f>
        <v>4068.2193314050824</v>
      </c>
      <c r="T20" s="19">
        <f>+T5*'Economic Impact Assumptions'!T5</f>
        <v>14854.815961317652</v>
      </c>
      <c r="U20" s="19">
        <f>+U5*'Economic Impact Assumptions'!U5</f>
        <v>11116.920163832234</v>
      </c>
      <c r="V20" s="19">
        <f>+V5*'Economic Impact Assumptions'!V5</f>
        <v>0</v>
      </c>
      <c r="W20" s="19">
        <f>+W5*'Economic Impact Assumptions'!W5</f>
        <v>0</v>
      </c>
      <c r="X20" s="19">
        <f>+X5*'Economic Impact Assumptions'!X5</f>
        <v>0</v>
      </c>
      <c r="Y20" s="19">
        <f>+Y5*'Economic Impact Assumptions'!Y5</f>
        <v>178.78006863843325</v>
      </c>
      <c r="Z20" s="19">
        <f>+Z5*'Economic Impact Assumptions'!Z5</f>
        <v>4669.0321912325662</v>
      </c>
      <c r="AA20" s="19">
        <f>+AA5*'Economic Impact Assumptions'!AA5</f>
        <v>12929.998515310044</v>
      </c>
      <c r="AB20" s="19">
        <f>+AB5*'Economic Impact Assumptions'!AB5</f>
        <v>0</v>
      </c>
      <c r="AC20" s="19">
        <f>+AC5*'Economic Impact Assumptions'!AC5</f>
        <v>0</v>
      </c>
      <c r="AD20" s="19">
        <f>+AD5*'Economic Impact Assumptions'!AD5</f>
        <v>202.76706887084336</v>
      </c>
      <c r="AE20" s="19">
        <f>+AE5*'Economic Impact Assumptions'!AE5</f>
        <v>5295.4782884355363</v>
      </c>
      <c r="AF20" s="19">
        <f>+AF5*'Economic Impact Assumptions'!AF5</f>
        <v>14878.062126617893</v>
      </c>
      <c r="AG20" s="19">
        <f>+AG5*'Economic Impact Assumptions'!AG5</f>
        <v>5568.9910659028055</v>
      </c>
      <c r="AH20" s="19">
        <f>+AH5*'Economic Impact Assumptions'!AH5</f>
        <v>15422.263814996146</v>
      </c>
      <c r="AI20" s="19">
        <f>+AI5*'Economic Impact Assumptions'!AI5</f>
        <v>0</v>
      </c>
      <c r="AJ20" s="19">
        <f>+AJ5*'Economic Impact Assumptions'!AJ5</f>
        <v>0</v>
      </c>
      <c r="AK20" s="19">
        <f>+AK5*'Economic Impact Assumptions'!AK5</f>
        <v>241.85054819742601</v>
      </c>
      <c r="AL20" s="19">
        <f>+AL5*'Economic Impact Assumptions'!AL5</f>
        <v>6316.1850400938592</v>
      </c>
      <c r="AM20" s="19">
        <f>+AM5*'Economic Impact Assumptions'!AM5</f>
        <v>17491.475716143588</v>
      </c>
      <c r="AN20" s="19">
        <f>+AN5*'Economic Impact Assumptions'!AN5</f>
        <v>0</v>
      </c>
      <c r="AO20" s="19">
        <f>+AO5*'Economic Impact Assumptions'!AO5</f>
        <v>0</v>
      </c>
      <c r="AP20" s="19">
        <f>+AP5*'Economic Impact Assumptions'!AP5</f>
        <v>0</v>
      </c>
      <c r="AQ20" s="19">
        <f>+AQ5*'Economic Impact Assumptions'!AQ5</f>
        <v>281.29438576822992</v>
      </c>
      <c r="AR20" s="19">
        <f>+AR5*'Economic Impact Assumptions'!AR5</f>
        <v>7634.770324287465</v>
      </c>
      <c r="AS20" s="19">
        <f>+AS5*'Economic Impact Assumptions'!AS5</f>
        <v>27877.825366669484</v>
      </c>
      <c r="AT20" s="19">
        <f>+AT5*'Economic Impact Assumptions'!AT5</f>
        <v>20862.968598840293</v>
      </c>
      <c r="AU20" s="19">
        <f>+AU5*'Economic Impact Assumptions'!AU5</f>
        <v>311.10265909176371</v>
      </c>
      <c r="AV20" s="19">
        <f>+AV5*'Economic Impact Assumptions'!AV5</f>
        <v>8124.7777850177772</v>
      </c>
      <c r="AW20" s="19">
        <f>+AW5*'Economic Impact Assumptions'!AW5</f>
        <v>22500.030069351717</v>
      </c>
      <c r="AX20" s="19">
        <f>+AX5*'Economic Impact Assumptions'!AX5</f>
        <v>335.51405453436092</v>
      </c>
      <c r="AY20" s="19">
        <f>+AY5*'Economic Impact Assumptions'!AY5</f>
        <v>8762.3074158230065</v>
      </c>
      <c r="AZ20" s="19">
        <f>+AZ5*'Economic Impact Assumptions'!AZ5</f>
        <v>24618.390824080583</v>
      </c>
      <c r="BA20" s="19">
        <f>+BA5*'Economic Impact Assumptions'!BA5</f>
        <v>9214.8827844271218</v>
      </c>
      <c r="BB20" s="19">
        <f>+BB5*'Economic Impact Assumptions'!BB5</f>
        <v>25518.868973560249</v>
      </c>
      <c r="BC20" s="19">
        <f>+BC5*'Economic Impact Assumptions'!BC5</f>
        <v>380.53012240694289</v>
      </c>
      <c r="BD20" s="19">
        <f>+BD5*'Economic Impact Assumptions'!BD5</f>
        <v>9937.9500454545487</v>
      </c>
      <c r="BE20" s="19">
        <f>+BE5*'Economic Impact Assumptions'!BE5</f>
        <v>27521.266521623813</v>
      </c>
      <c r="BF20" s="19">
        <f>+BF5*'Economic Impact Assumptions'!BF5</f>
        <v>0</v>
      </c>
      <c r="BG20" s="19">
        <f>+BG5*'Economic Impact Assumptions'!BG5</f>
        <v>0</v>
      </c>
      <c r="BH20" s="19">
        <f>+BH5*'Economic Impact Assumptions'!BH5</f>
        <v>0</v>
      </c>
      <c r="BI20" s="19">
        <f>+BI5*'Economic Impact Assumptions'!BI5</f>
        <v>0</v>
      </c>
      <c r="BJ20" s="66">
        <f t="shared" si="1"/>
        <v>345652.04850597947</v>
      </c>
    </row>
    <row r="21" spans="1:62">
      <c r="A21" s="14" t="s">
        <v>334</v>
      </c>
      <c r="B21" s="120">
        <f>NPV('Time Series Summary'!$B$133,E21:BI21)+D21</f>
        <v>38858.018229333982</v>
      </c>
      <c r="C21" s="119">
        <f t="shared" si="2"/>
        <v>242168.47036154364</v>
      </c>
      <c r="D21" s="19">
        <f>+D6*'Economic Impact Assumptions'!D9</f>
        <v>0</v>
      </c>
      <c r="E21" s="19">
        <f>+E6*'Economic Impact Assumptions'!E9</f>
        <v>0</v>
      </c>
      <c r="F21" s="19">
        <f>+F6*'Economic Impact Assumptions'!F9</f>
        <v>1395.9054369805087</v>
      </c>
      <c r="G21" s="19">
        <f>+G6*'Economic Impact Assumptions'!G9</f>
        <v>2864.8276593477722</v>
      </c>
      <c r="H21" s="19">
        <f>+H6*'Economic Impact Assumptions'!H9</f>
        <v>0</v>
      </c>
      <c r="I21" s="19">
        <f>+I6*'Economic Impact Assumptions'!I9</f>
        <v>0</v>
      </c>
      <c r="J21" s="19">
        <f>+J6*'Economic Impact Assumptions'!J9</f>
        <v>0</v>
      </c>
      <c r="K21" s="19">
        <f>+K6*'Economic Impact Assumptions'!K9</f>
        <v>3174.1160298865184</v>
      </c>
      <c r="L21" s="19">
        <f>+L6*'Economic Impact Assumptions'!L9</f>
        <v>6514.2631839501964</v>
      </c>
      <c r="M21" s="19">
        <f>+M6*'Economic Impact Assumptions'!M9</f>
        <v>0</v>
      </c>
      <c r="N21" s="19">
        <f>+N6*'Economic Impact Assumptions'!N9</f>
        <v>0</v>
      </c>
      <c r="O21" s="19">
        <f>+O6*'Economic Impact Assumptions'!O9</f>
        <v>0</v>
      </c>
      <c r="P21" s="19">
        <f>+P6*'Economic Impact Assumptions'!P9</f>
        <v>3608.7733109543124</v>
      </c>
      <c r="Q21" s="19">
        <f>+Q6*'Economic Impact Assumptions'!Q9</f>
        <v>7406.3137255925112</v>
      </c>
      <c r="R21" s="19">
        <f>+R6*'Economic Impact Assumptions'!R9</f>
        <v>0</v>
      </c>
      <c r="S21" s="19">
        <f>+S6*'Economic Impact Assumptions'!S9</f>
        <v>4209.4803522597804</v>
      </c>
      <c r="T21" s="19">
        <f>+T6*'Economic Impact Assumptions'!T9</f>
        <v>8639.1494904702595</v>
      </c>
      <c r="U21" s="19">
        <f>+U6*'Economic Impact Assumptions'!U9</f>
        <v>4102.951715448713</v>
      </c>
      <c r="V21" s="19">
        <f>+V6*'Economic Impact Assumptions'!V9</f>
        <v>8420.5199349402574</v>
      </c>
      <c r="W21" s="19">
        <f>+W6*'Economic Impact Assumptions'!W9</f>
        <v>0</v>
      </c>
      <c r="X21" s="19">
        <f>+X6*'Economic Impact Assumptions'!X9</f>
        <v>0</v>
      </c>
      <c r="Y21" s="19">
        <f>+Y6*'Economic Impact Assumptions'!Y9</f>
        <v>0</v>
      </c>
      <c r="Z21" s="19">
        <f>+Z6*'Economic Impact Assumptions'!Z9</f>
        <v>6997.2029255220195</v>
      </c>
      <c r="AA21" s="19">
        <f>+AA6*'Economic Impact Assumptions'!AA9</f>
        <v>14360.414357627107</v>
      </c>
      <c r="AB21" s="19">
        <f>+AB6*'Economic Impact Assumptions'!AB9</f>
        <v>0</v>
      </c>
      <c r="AC21" s="19">
        <f>+AC6*'Economic Impact Assumptions'!AC9</f>
        <v>0</v>
      </c>
      <c r="AD21" s="19">
        <f>+AD6*'Economic Impact Assumptions'!AD9</f>
        <v>0</v>
      </c>
      <c r="AE21" s="19">
        <f>+AE6*'Economic Impact Assumptions'!AE9</f>
        <v>5303.5908646053485</v>
      </c>
      <c r="AF21" s="19">
        <f>+AF6*'Economic Impact Assumptions'!AF9</f>
        <v>10884.601062699154</v>
      </c>
      <c r="AG21" s="19">
        <f>+AG6*'Economic Impact Assumptions'!AG9</f>
        <v>0</v>
      </c>
      <c r="AH21" s="19">
        <f>+AH6*'Economic Impact Assumptions'!AH9</f>
        <v>0</v>
      </c>
      <c r="AI21" s="19">
        <f>+AI6*'Economic Impact Assumptions'!AI9</f>
        <v>0</v>
      </c>
      <c r="AJ21" s="19">
        <f>+AJ6*'Economic Impact Assumptions'!AJ9</f>
        <v>6029.854291461791</v>
      </c>
      <c r="AK21" s="19">
        <f>+AK6*'Economic Impact Assumptions'!AK9</f>
        <v>12375.117180847985</v>
      </c>
      <c r="AL21" s="19">
        <f>+AL6*'Economic Impact Assumptions'!AL9</f>
        <v>0</v>
      </c>
      <c r="AM21" s="19">
        <f>+AM6*'Economic Impact Assumptions'!AM9</f>
        <v>7033.5681374695105</v>
      </c>
      <c r="AN21" s="19">
        <f>+AN6*'Economic Impact Assumptions'!AN9</f>
        <v>14435.046966875027</v>
      </c>
      <c r="AO21" s="19">
        <f>+AO6*'Economic Impact Assumptions'!AO9</f>
        <v>6855.5708206888139</v>
      </c>
      <c r="AP21" s="19">
        <f>+AP6*'Economic Impact Assumptions'!AP9</f>
        <v>14069.741679787627</v>
      </c>
      <c r="AQ21" s="19">
        <f>+AQ6*'Economic Impact Assumptions'!AQ9</f>
        <v>0</v>
      </c>
      <c r="AR21" s="19">
        <f>+AR6*'Economic Impact Assumptions'!AR9</f>
        <v>0</v>
      </c>
      <c r="AS21" s="19">
        <f>+AS6*'Economic Impact Assumptions'!AS9</f>
        <v>0</v>
      </c>
      <c r="AT21" s="19">
        <f>+AT6*'Economic Impact Assumptions'!AT9</f>
        <v>11691.539050295896</v>
      </c>
      <c r="AU21" s="19">
        <f>+AU6*'Economic Impact Assumptions'!AU9</f>
        <v>23994.637146828423</v>
      </c>
      <c r="AV21" s="19">
        <f>+AV6*'Economic Impact Assumptions'!AV9</f>
        <v>0</v>
      </c>
      <c r="AW21" s="19">
        <f>+AW6*'Economic Impact Assumptions'!AW9</f>
        <v>0</v>
      </c>
      <c r="AX21" s="19">
        <f>+AX6*'Economic Impact Assumptions'!AX9</f>
        <v>0</v>
      </c>
      <c r="AY21" s="19">
        <f>+AY6*'Economic Impact Assumptions'!AY9</f>
        <v>8861.7037922621093</v>
      </c>
      <c r="AZ21" s="19">
        <f>+AZ6*'Economic Impact Assumptions'!AZ9</f>
        <v>18186.944086939628</v>
      </c>
      <c r="BA21" s="19">
        <f>+BA6*'Economic Impact Assumptions'!BA9</f>
        <v>0</v>
      </c>
      <c r="BB21" s="19">
        <f>+BB6*'Economic Impact Assumptions'!BB9</f>
        <v>0</v>
      </c>
      <c r="BC21" s="19">
        <f>+BC6*'Economic Impact Assumptions'!BC9</f>
        <v>0</v>
      </c>
      <c r="BD21" s="19">
        <f>+BD6*'Economic Impact Assumptions'!BD9</f>
        <v>10075.208289169401</v>
      </c>
      <c r="BE21" s="19">
        <f>+BE6*'Economic Impact Assumptions'!BE9</f>
        <v>20677.428868632938</v>
      </c>
      <c r="BF21" s="19">
        <f>+BF6*'Economic Impact Assumptions'!BF9</f>
        <v>0</v>
      </c>
      <c r="BG21" s="19">
        <f>+BG6*'Economic Impact Assumptions'!BG9</f>
        <v>0</v>
      </c>
      <c r="BH21" s="19">
        <f>+BH6*'Economic Impact Assumptions'!BH9</f>
        <v>0</v>
      </c>
      <c r="BI21" s="19">
        <f>+BI6*'Economic Impact Assumptions'!BI9</f>
        <v>0</v>
      </c>
      <c r="BJ21" s="66">
        <f t="shared" si="1"/>
        <v>242168.47036154364</v>
      </c>
    </row>
    <row r="22" spans="1:62">
      <c r="A22" s="14" t="s">
        <v>5</v>
      </c>
      <c r="B22" s="120">
        <f>NPV('Time Series Summary'!$B$133,E22:BI22)+D22</f>
        <v>73944.895625992969</v>
      </c>
      <c r="C22" s="119">
        <f t="shared" si="2"/>
        <v>92729.07104606439</v>
      </c>
      <c r="D22" s="19">
        <f>+D7*'Economic Impact Assumptions'!D10</f>
        <v>0</v>
      </c>
      <c r="E22" s="19">
        <f>+E7*'Economic Impact Assumptions'!E10</f>
        <v>0</v>
      </c>
      <c r="F22" s="19">
        <f>+F7*'Economic Impact Assumptions'!F10</f>
        <v>11780.284694211068</v>
      </c>
      <c r="G22" s="19">
        <f>+G7*'Economic Impact Assumptions'!G10</f>
        <v>38400.979370032765</v>
      </c>
      <c r="H22" s="19">
        <f>+H7*'Economic Impact Assumptions'!H10</f>
        <v>39529.96816351173</v>
      </c>
      <c r="I22" s="19">
        <f>+I7*'Economic Impact Assumptions'!I10</f>
        <v>3017.8388183088241</v>
      </c>
      <c r="J22" s="19">
        <f>+J7*'Economic Impact Assumptions'!J10</f>
        <v>0</v>
      </c>
      <c r="K22" s="19">
        <f>+K7*'Economic Impact Assumptions'!K10</f>
        <v>0</v>
      </c>
      <c r="L22" s="19">
        <f>+L7*'Economic Impact Assumptions'!L10</f>
        <v>0</v>
      </c>
      <c r="M22" s="19">
        <f>+M7*'Economic Impact Assumptions'!M10</f>
        <v>0</v>
      </c>
      <c r="N22" s="19">
        <f>+N7*'Economic Impact Assumptions'!N10</f>
        <v>0</v>
      </c>
      <c r="O22" s="19">
        <f>+O7*'Economic Impact Assumptions'!O10</f>
        <v>0</v>
      </c>
      <c r="P22" s="19">
        <f>+P7*'Economic Impact Assumptions'!P10</f>
        <v>0</v>
      </c>
      <c r="Q22" s="19">
        <f>+Q7*'Economic Impact Assumptions'!Q10</f>
        <v>0</v>
      </c>
      <c r="R22" s="19">
        <f>+R7*'Economic Impact Assumptions'!R10</f>
        <v>0</v>
      </c>
      <c r="S22" s="19">
        <f>+S7*'Economic Impact Assumptions'!S10</f>
        <v>0</v>
      </c>
      <c r="T22" s="19">
        <f>+T7*'Economic Impact Assumptions'!T10</f>
        <v>0</v>
      </c>
      <c r="U22" s="19">
        <f>+U7*'Economic Impact Assumptions'!U10</f>
        <v>0</v>
      </c>
      <c r="V22" s="19">
        <f>+V7*'Economic Impact Assumptions'!V10</f>
        <v>0</v>
      </c>
      <c r="W22" s="19">
        <f>+W7*'Economic Impact Assumptions'!W10</f>
        <v>0</v>
      </c>
      <c r="X22" s="19">
        <f>+X7*'Economic Impact Assumptions'!X10</f>
        <v>0</v>
      </c>
      <c r="Y22" s="19">
        <f>+Y7*'Economic Impact Assumptions'!Y10</f>
        <v>0</v>
      </c>
      <c r="Z22" s="19">
        <f>+Z7*'Economic Impact Assumptions'!Z10</f>
        <v>0</v>
      </c>
      <c r="AA22" s="19">
        <f>+AA7*'Economic Impact Assumptions'!AA10</f>
        <v>0</v>
      </c>
      <c r="AB22" s="19">
        <f>+AB7*'Economic Impact Assumptions'!AB10</f>
        <v>0</v>
      </c>
      <c r="AC22" s="19">
        <f>+AC7*'Economic Impact Assumptions'!AC10</f>
        <v>0</v>
      </c>
      <c r="AD22" s="19">
        <f>+AD7*'Economic Impact Assumptions'!AD10</f>
        <v>0</v>
      </c>
      <c r="AE22" s="19">
        <f>+AE7*'Economic Impact Assumptions'!AE10</f>
        <v>0</v>
      </c>
      <c r="AF22" s="19">
        <f>+AF7*'Economic Impact Assumptions'!AF10</f>
        <v>0</v>
      </c>
      <c r="AG22" s="19">
        <f>+AG7*'Economic Impact Assumptions'!AG10</f>
        <v>0</v>
      </c>
      <c r="AH22" s="19">
        <f>+AH7*'Economic Impact Assumptions'!AH10</f>
        <v>0</v>
      </c>
      <c r="AI22" s="19">
        <f>+AI7*'Economic Impact Assumptions'!AI10</f>
        <v>0</v>
      </c>
      <c r="AJ22" s="19">
        <f>+AJ7*'Economic Impact Assumptions'!AJ10</f>
        <v>0</v>
      </c>
      <c r="AK22" s="19">
        <f>+AK7*'Economic Impact Assumptions'!AK10</f>
        <v>0</v>
      </c>
      <c r="AL22" s="19">
        <f>+AL7*'Economic Impact Assumptions'!AL10</f>
        <v>0</v>
      </c>
      <c r="AM22" s="19">
        <f>+AM7*'Economic Impact Assumptions'!AM10</f>
        <v>0</v>
      </c>
      <c r="AN22" s="19">
        <f>+AN7*'Economic Impact Assumptions'!AN10</f>
        <v>0</v>
      </c>
      <c r="AO22" s="19">
        <f>+AO7*'Economic Impact Assumptions'!AO10</f>
        <v>0</v>
      </c>
      <c r="AP22" s="19">
        <f>+AP7*'Economic Impact Assumptions'!AP10</f>
        <v>0</v>
      </c>
      <c r="AQ22" s="19">
        <f>+AQ7*'Economic Impact Assumptions'!AQ10</f>
        <v>0</v>
      </c>
      <c r="AR22" s="19">
        <f>+AR7*'Economic Impact Assumptions'!AR10</f>
        <v>0</v>
      </c>
      <c r="AS22" s="19">
        <f>+AS7*'Economic Impact Assumptions'!AS10</f>
        <v>0</v>
      </c>
      <c r="AT22" s="19">
        <f>+AT7*'Economic Impact Assumptions'!AT10</f>
        <v>0</v>
      </c>
      <c r="AU22" s="19">
        <f>+AU7*'Economic Impact Assumptions'!AU10</f>
        <v>0</v>
      </c>
      <c r="AV22" s="19">
        <f>+AV7*'Economic Impact Assumptions'!AV10</f>
        <v>0</v>
      </c>
      <c r="AW22" s="19">
        <f>+AW7*'Economic Impact Assumptions'!AW10</f>
        <v>0</v>
      </c>
      <c r="AX22" s="19">
        <f>+AX7*'Economic Impact Assumptions'!AX10</f>
        <v>0</v>
      </c>
      <c r="AY22" s="19">
        <f>+AY7*'Economic Impact Assumptions'!AY10</f>
        <v>0</v>
      </c>
      <c r="AZ22" s="19">
        <f>+AZ7*'Economic Impact Assumptions'!AZ10</f>
        <v>0</v>
      </c>
      <c r="BA22" s="19">
        <f>+BA7*'Economic Impact Assumptions'!BA10</f>
        <v>0</v>
      </c>
      <c r="BB22" s="19">
        <f>+BB7*'Economic Impact Assumptions'!BB10</f>
        <v>0</v>
      </c>
      <c r="BC22" s="19">
        <f>+BC7*'Economic Impact Assumptions'!BC10</f>
        <v>0</v>
      </c>
      <c r="BD22" s="19">
        <f>+BD7*'Economic Impact Assumptions'!BD10</f>
        <v>0</v>
      </c>
      <c r="BE22" s="19">
        <f>+BE7*'Economic Impact Assumptions'!BE10</f>
        <v>0</v>
      </c>
      <c r="BF22" s="19">
        <f>+BF7*'Economic Impact Assumptions'!BF10</f>
        <v>0</v>
      </c>
      <c r="BG22" s="19">
        <f>+BG7*'Economic Impact Assumptions'!BG10</f>
        <v>0</v>
      </c>
      <c r="BH22" s="19">
        <f>+BH7*'Economic Impact Assumptions'!BH10</f>
        <v>0</v>
      </c>
      <c r="BI22" s="19">
        <f>+BI7*'Economic Impact Assumptions'!BI10</f>
        <v>0</v>
      </c>
      <c r="BJ22" s="66">
        <f t="shared" si="1"/>
        <v>92729.07104606439</v>
      </c>
    </row>
    <row r="23" spans="1:62">
      <c r="A23" s="14" t="s">
        <v>400</v>
      </c>
      <c r="B23" s="120">
        <f>NPV('Time Series Summary'!$B$133,E23:BI23)+D23</f>
        <v>66834.874860147611</v>
      </c>
      <c r="C23" s="119">
        <f t="shared" si="2"/>
        <v>109160.21819100453</v>
      </c>
      <c r="D23" s="19">
        <f>+D8*'Economic Impact Assumptions'!D8</f>
        <v>0</v>
      </c>
      <c r="E23" s="19">
        <f>+E8*'Economic Impact Assumptions'!E8</f>
        <v>1249.7488379716272</v>
      </c>
      <c r="F23" s="19">
        <f>+F8*'Economic Impact Assumptions'!F8</f>
        <v>10240.722497503144</v>
      </c>
      <c r="G23" s="19">
        <f>+G8*'Economic Impact Assumptions'!G8</f>
        <v>13069.924990833068</v>
      </c>
      <c r="H23" s="19">
        <f>+H8*'Economic Impact Assumptions'!H8</f>
        <v>14874.404629131959</v>
      </c>
      <c r="I23" s="19">
        <f>+I8*'Economic Impact Assumptions'!I8</f>
        <v>12801.521651393028</v>
      </c>
      <c r="J23" s="19">
        <f>+J8*'Economic Impact Assumptions'!J8</f>
        <v>3676.3337984360714</v>
      </c>
      <c r="K23" s="19">
        <f>+K8*'Economic Impact Assumptions'!K8</f>
        <v>3770.6882487450202</v>
      </c>
      <c r="L23" s="19">
        <f>+L8*'Economic Impact Assumptions'!L8</f>
        <v>3271.1199592667781</v>
      </c>
      <c r="M23" s="19">
        <f>+M8*'Economic Impact Assumptions'!M8</f>
        <v>3351.7540309361511</v>
      </c>
      <c r="N23" s="19">
        <f>+N8*'Economic Impact Assumptions'!N8</f>
        <v>3436.218232515741</v>
      </c>
      <c r="O23" s="19">
        <f>+O8*'Economic Impact Assumptions'!O8</f>
        <v>3523.3875177463565</v>
      </c>
      <c r="P23" s="19">
        <f>+P8*'Economic Impact Assumptions'!P8</f>
        <v>3612.1768831935642</v>
      </c>
      <c r="Q23" s="19">
        <f>+Q8*'Economic Impact Assumptions'!Q8</f>
        <v>13466.458637813403</v>
      </c>
      <c r="R23" s="19">
        <f>+R8*'Economic Impact Assumptions'!R8</f>
        <v>4143.8218662865775</v>
      </c>
      <c r="S23" s="19">
        <f>+S8*'Economic Impact Assumptions'!S8</f>
        <v>4245.2030210295225</v>
      </c>
      <c r="T23" s="19">
        <f>+T8*'Economic Impact Assumptions'!T8</f>
        <v>4352.5449096973634</v>
      </c>
      <c r="U23" s="19">
        <f>+U8*'Economic Impact Assumptions'!U8</f>
        <v>2603.400840969508</v>
      </c>
      <c r="V23" s="19">
        <f>+V8*'Economic Impact Assumptions'!V8</f>
        <v>1906.7382737204896</v>
      </c>
      <c r="W23" s="19">
        <f>+W8*'Economic Impact Assumptions'!W8</f>
        <v>1564.0493638151584</v>
      </c>
      <c r="X23" s="19">
        <f>+X8*'Economic Impact Assumptions'!X8</f>
        <v>0</v>
      </c>
      <c r="Y23" s="19">
        <f>+Y8*'Economic Impact Assumptions'!Y8</f>
        <v>0</v>
      </c>
      <c r="Z23" s="19">
        <f>+Z8*'Economic Impact Assumptions'!Z8</f>
        <v>0</v>
      </c>
      <c r="AA23" s="19">
        <f>+AA8*'Economic Impact Assumptions'!AA8</f>
        <v>0</v>
      </c>
      <c r="AB23" s="19">
        <f>+AB8*'Economic Impact Assumptions'!AB8</f>
        <v>0</v>
      </c>
      <c r="AC23" s="19">
        <f>+AC8*'Economic Impact Assumptions'!AC8</f>
        <v>0</v>
      </c>
      <c r="AD23" s="19">
        <f>+AD8*'Economic Impact Assumptions'!AD8</f>
        <v>0</v>
      </c>
      <c r="AE23" s="19">
        <f>+AE8*'Economic Impact Assumptions'!AE8</f>
        <v>0</v>
      </c>
      <c r="AF23" s="19">
        <f>+AF8*'Economic Impact Assumptions'!AF8</f>
        <v>0</v>
      </c>
      <c r="AG23" s="19">
        <f>+AG8*'Economic Impact Assumptions'!AG8</f>
        <v>0</v>
      </c>
      <c r="AH23" s="19">
        <f>+AH8*'Economic Impact Assumptions'!AH8</f>
        <v>0</v>
      </c>
      <c r="AI23" s="19">
        <f>+AI8*'Economic Impact Assumptions'!AI8</f>
        <v>0</v>
      </c>
      <c r="AJ23" s="19">
        <f>+AJ8*'Economic Impact Assumptions'!AJ8</f>
        <v>0</v>
      </c>
      <c r="AK23" s="19">
        <f>+AK8*'Economic Impact Assumptions'!AK8</f>
        <v>0</v>
      </c>
      <c r="AL23" s="19">
        <f>+AL8*'Economic Impact Assumptions'!AL8</f>
        <v>0</v>
      </c>
      <c r="AM23" s="19">
        <f>+AM8*'Economic Impact Assumptions'!AM8</f>
        <v>0</v>
      </c>
      <c r="AN23" s="19">
        <f>+AN8*'Economic Impact Assumptions'!AN8</f>
        <v>0</v>
      </c>
      <c r="AO23" s="19">
        <f>+AO8*'Economic Impact Assumptions'!AO8</f>
        <v>0</v>
      </c>
      <c r="AP23" s="19">
        <f>+AP8*'Economic Impact Assumptions'!AP8</f>
        <v>0</v>
      </c>
      <c r="AQ23" s="19">
        <f>+AQ8*'Economic Impact Assumptions'!AQ8</f>
        <v>0</v>
      </c>
      <c r="AR23" s="19">
        <f>+AR8*'Economic Impact Assumptions'!AR8</f>
        <v>0</v>
      </c>
      <c r="AS23" s="19">
        <f>+AS8*'Economic Impact Assumptions'!AS8</f>
        <v>0</v>
      </c>
      <c r="AT23" s="19">
        <f>+AT8*'Economic Impact Assumptions'!AT8</f>
        <v>0</v>
      </c>
      <c r="AU23" s="19">
        <f>+AU8*'Economic Impact Assumptions'!AU8</f>
        <v>0</v>
      </c>
      <c r="AV23" s="19">
        <f>+AV8*'Economic Impact Assumptions'!AV8</f>
        <v>0</v>
      </c>
      <c r="AW23" s="19">
        <f>+AW8*'Economic Impact Assumptions'!AW8</f>
        <v>0</v>
      </c>
      <c r="AX23" s="19">
        <f>+AX8*'Economic Impact Assumptions'!AX8</f>
        <v>0</v>
      </c>
      <c r="AY23" s="19">
        <f>+AY8*'Economic Impact Assumptions'!AY8</f>
        <v>0</v>
      </c>
      <c r="AZ23" s="19">
        <f>+AZ8*'Economic Impact Assumptions'!AZ8</f>
        <v>0</v>
      </c>
      <c r="BA23" s="19">
        <f>+BA8*'Economic Impact Assumptions'!BA8</f>
        <v>0</v>
      </c>
      <c r="BB23" s="19">
        <f>+BB8*'Economic Impact Assumptions'!BB8</f>
        <v>0</v>
      </c>
      <c r="BC23" s="19">
        <f>+BC8*'Economic Impact Assumptions'!BC8</f>
        <v>0</v>
      </c>
      <c r="BD23" s="19">
        <f>+BD8*'Economic Impact Assumptions'!BD8</f>
        <v>0</v>
      </c>
      <c r="BE23" s="19">
        <f>+BE8*'Economic Impact Assumptions'!BE8</f>
        <v>0</v>
      </c>
      <c r="BF23" s="19">
        <f>+BF8*'Economic Impact Assumptions'!BF8</f>
        <v>0</v>
      </c>
      <c r="BG23" s="19">
        <f>+BG8*'Economic Impact Assumptions'!BG8</f>
        <v>0</v>
      </c>
      <c r="BH23" s="19">
        <f>+BH8*'Economic Impact Assumptions'!BH8</f>
        <v>0</v>
      </c>
      <c r="BI23" s="19">
        <f>+BI8*'Economic Impact Assumptions'!BI8</f>
        <v>0</v>
      </c>
      <c r="BJ23" s="66">
        <f t="shared" si="1"/>
        <v>109160.21819100453</v>
      </c>
    </row>
    <row r="24" spans="1:62">
      <c r="A24" s="25" t="s">
        <v>349</v>
      </c>
      <c r="C24" s="119">
        <f t="shared" si="2"/>
        <v>0</v>
      </c>
      <c r="BJ24" s="66">
        <f t="shared" ref="BJ24:BJ30" si="3">SUM(D24:BI24)</f>
        <v>0</v>
      </c>
    </row>
    <row r="25" spans="1:62">
      <c r="A25" s="14" t="s">
        <v>397</v>
      </c>
      <c r="B25" s="120">
        <f>NPV('Time Series Summary'!$B$133,E25:BI25)+D25</f>
        <v>13954.852465279273</v>
      </c>
      <c r="C25" s="119">
        <f t="shared" si="2"/>
        <v>102873.07094058099</v>
      </c>
      <c r="D25" s="19">
        <f>+D10*'Economic Impact Assumptions'!D12</f>
        <v>0</v>
      </c>
      <c r="E25" s="19">
        <f>+E10*'Economic Impact Assumptions'!E12</f>
        <v>0</v>
      </c>
      <c r="F25" s="19">
        <f>+F10*'Economic Impact Assumptions'!F12</f>
        <v>0</v>
      </c>
      <c r="G25" s="19">
        <f>+G10*'Economic Impact Assumptions'!G12</f>
        <v>0</v>
      </c>
      <c r="H25" s="19">
        <f>+H10*'Economic Impact Assumptions'!H12</f>
        <v>0</v>
      </c>
      <c r="I25" s="19">
        <f>+I10*'Economic Impact Assumptions'!I12</f>
        <v>74.092439237505985</v>
      </c>
      <c r="J25" s="19">
        <f>+J10*'Economic Impact Assumptions'!J12</f>
        <v>454.42350540544135</v>
      </c>
      <c r="K25" s="19">
        <f>+K10*'Economic Impact Assumptions'!K12</f>
        <v>494.88551456765987</v>
      </c>
      <c r="L25" s="19">
        <f>+L10*'Economic Impact Assumptions'!L12</f>
        <v>828.64060919948679</v>
      </c>
      <c r="M25" s="19">
        <f>+M10*'Economic Impact Assumptions'!M12</f>
        <v>875.35875268373832</v>
      </c>
      <c r="N25" s="19">
        <f>+N10*'Economic Impact Assumptions'!N12</f>
        <v>1184.398483044298</v>
      </c>
      <c r="O25" s="19">
        <f>+O10*'Economic Impact Assumptions'!O12</f>
        <v>1214.0084451204054</v>
      </c>
      <c r="P25" s="19">
        <f>+P10*'Economic Impact Assumptions'!P12</f>
        <v>1244.3586562484156</v>
      </c>
      <c r="Q25" s="19">
        <f>+Q10*'Economic Impact Assumptions'!Q12</f>
        <v>1275.467622654626</v>
      </c>
      <c r="R25" s="19">
        <f>+R10*'Economic Impact Assumptions'!R12</f>
        <v>1307.3543132209913</v>
      </c>
      <c r="S25" s="19">
        <f>+S10*'Economic Impact Assumptions'!S12</f>
        <v>1340.0381710515164</v>
      </c>
      <c r="T25" s="19">
        <f>+T10*'Economic Impact Assumptions'!T12</f>
        <v>1373.5391253278042</v>
      </c>
      <c r="U25" s="19">
        <f>+U10*'Economic Impact Assumptions'!U12</f>
        <v>1407.8776034609991</v>
      </c>
      <c r="V25" s="19">
        <f>+V10*'Economic Impact Assumptions'!V12</f>
        <v>1443.0745435475239</v>
      </c>
      <c r="W25" s="19">
        <f>+W10*'Economic Impact Assumptions'!W12</f>
        <v>1479.1514071362124</v>
      </c>
      <c r="X25" s="19">
        <f>+X10*'Economic Impact Assumptions'!X12</f>
        <v>1516.1301923146175</v>
      </c>
      <c r="Y25" s="19">
        <f>+Y10*'Economic Impact Assumptions'!Y12</f>
        <v>1554.0334471224824</v>
      </c>
      <c r="Z25" s="19">
        <f>+Z10*'Economic Impact Assumptions'!Z12</f>
        <v>1592.8842833005447</v>
      </c>
      <c r="AA25" s="19">
        <f>+AA10*'Economic Impact Assumptions'!AA12</f>
        <v>1632.7063903830581</v>
      </c>
      <c r="AB25" s="19">
        <f>+AB10*'Economic Impact Assumptions'!AB12</f>
        <v>1673.5240501426347</v>
      </c>
      <c r="AC25" s="19">
        <f>+AC10*'Economic Impact Assumptions'!AC12</f>
        <v>1715.3621513962003</v>
      </c>
      <c r="AD25" s="19">
        <f>+AD10*'Economic Impact Assumptions'!AD12</f>
        <v>1758.2462051811051</v>
      </c>
      <c r="AE25" s="19">
        <f>+AE10*'Economic Impact Assumptions'!AE12</f>
        <v>1802.2023603106329</v>
      </c>
      <c r="AF25" s="19">
        <f>+AF10*'Economic Impact Assumptions'!AF12</f>
        <v>1847.2574193183984</v>
      </c>
      <c r="AG25" s="19">
        <f>+AG10*'Economic Impact Assumptions'!AG12</f>
        <v>1893.4388548013585</v>
      </c>
      <c r="AH25" s="19">
        <f>+AH10*'Economic Impact Assumptions'!AH12</f>
        <v>1940.7748261713921</v>
      </c>
      <c r="AI25" s="19">
        <f>+AI10*'Economic Impact Assumptions'!AI12</f>
        <v>1989.2941968256775</v>
      </c>
      <c r="AJ25" s="19">
        <f>+AJ10*'Economic Impact Assumptions'!AJ12</f>
        <v>2039.0265517463188</v>
      </c>
      <c r="AK25" s="19">
        <f>+AK10*'Economic Impact Assumptions'!AK12</f>
        <v>2090.002215539977</v>
      </c>
      <c r="AL25" s="19">
        <f>+AL10*'Economic Impact Assumptions'!AL12</f>
        <v>2142.2522709284763</v>
      </c>
      <c r="AM25" s="19">
        <f>+AM10*'Economic Impact Assumptions'!AM12</f>
        <v>2195.8085777016877</v>
      </c>
      <c r="AN25" s="19">
        <f>+AN10*'Economic Impact Assumptions'!AN12</f>
        <v>2250.7037921442302</v>
      </c>
      <c r="AO25" s="19">
        <f>+AO10*'Economic Impact Assumptions'!AO12</f>
        <v>2306.9713869478355</v>
      </c>
      <c r="AP25" s="19">
        <f>+AP10*'Economic Impact Assumptions'!AP12</f>
        <v>2364.6456716215312</v>
      </c>
      <c r="AQ25" s="19">
        <f>+AQ10*'Economic Impact Assumptions'!AQ12</f>
        <v>2423.7618134120694</v>
      </c>
      <c r="AR25" s="19">
        <f>+AR10*'Economic Impact Assumptions'!AR12</f>
        <v>2484.3558587473708</v>
      </c>
      <c r="AS25" s="19">
        <f>+AS10*'Economic Impact Assumptions'!AS12</f>
        <v>2546.464755216055</v>
      </c>
      <c r="AT25" s="19">
        <f>+AT10*'Economic Impact Assumptions'!AT12</f>
        <v>2610.1263740964564</v>
      </c>
      <c r="AU25" s="19">
        <f>+AU10*'Economic Impact Assumptions'!AU12</f>
        <v>2675.3795334488677</v>
      </c>
      <c r="AV25" s="19">
        <f>+AV10*'Economic Impact Assumptions'!AV12</f>
        <v>2742.264021785089</v>
      </c>
      <c r="AW25" s="19">
        <f>+AW10*'Economic Impact Assumptions'!AW12</f>
        <v>2810.820622329717</v>
      </c>
      <c r="AX25" s="19">
        <f>+AX10*'Economic Impact Assumptions'!AX12</f>
        <v>2881.0911378879582</v>
      </c>
      <c r="AY25" s="19">
        <f>+AY10*'Economic Impact Assumptions'!AY12</f>
        <v>2953.1184163351586</v>
      </c>
      <c r="AZ25" s="19">
        <f>+AZ10*'Economic Impact Assumptions'!AZ12</f>
        <v>3026.9463767435368</v>
      </c>
      <c r="BA25" s="19">
        <f>+BA10*'Economic Impact Assumptions'!BA12</f>
        <v>3102.620036162125</v>
      </c>
      <c r="BB25" s="19">
        <f>+BB10*'Economic Impact Assumptions'!BB12</f>
        <v>3180.1855370661779</v>
      </c>
      <c r="BC25" s="19">
        <f>+BC10*'Economic Impact Assumptions'!BC12</f>
        <v>3259.6901754928326</v>
      </c>
      <c r="BD25" s="19">
        <f>+BD10*'Economic Impact Assumptions'!BD12</f>
        <v>3341.1824298801525</v>
      </c>
      <c r="BE25" s="19">
        <f>+BE10*'Economic Impact Assumptions'!BE12</f>
        <v>3424.7119906271569</v>
      </c>
      <c r="BF25" s="19">
        <f>+BF10*'Economic Impact Assumptions'!BF12</f>
        <v>3510.3297903928355</v>
      </c>
      <c r="BG25" s="19">
        <f>+BG10*'Economic Impact Assumptions'!BG12</f>
        <v>3598.0880351526562</v>
      </c>
      <c r="BH25" s="19">
        <f>+BH10*'Economic Impact Assumptions'!BH12</f>
        <v>0</v>
      </c>
      <c r="BI25" s="19">
        <f>+BI10*'Economic Impact Assumptions'!BI12</f>
        <v>0</v>
      </c>
      <c r="BJ25" s="66">
        <f t="shared" si="3"/>
        <v>102873.07094058099</v>
      </c>
    </row>
    <row r="26" spans="1:62">
      <c r="A26" s="14" t="s">
        <v>335</v>
      </c>
      <c r="B26" s="120">
        <f>NPV('Time Series Summary'!$B$133,E26:BI26)+D26</f>
        <v>115615.32707040799</v>
      </c>
      <c r="C26" s="119">
        <f t="shared" si="2"/>
        <v>1683686.2569492965</v>
      </c>
      <c r="D26" s="19">
        <f>+D11*'Economic Impact Assumptions'!D13</f>
        <v>0</v>
      </c>
      <c r="E26" s="19">
        <f>+E11*'Economic Impact Assumptions'!E13</f>
        <v>0</v>
      </c>
      <c r="F26" s="19">
        <f>+F11*'Economic Impact Assumptions'!F13</f>
        <v>0</v>
      </c>
      <c r="G26" s="19">
        <f>+G11*'Economic Impact Assumptions'!G13</f>
        <v>0</v>
      </c>
      <c r="H26" s="19">
        <f>+H11*'Economic Impact Assumptions'!H13</f>
        <v>0</v>
      </c>
      <c r="I26" s="19">
        <f>+I11*'Economic Impact Assumptions'!I13</f>
        <v>0</v>
      </c>
      <c r="J26" s="19">
        <f>+J11*'Economic Impact Assumptions'!J13</f>
        <v>0</v>
      </c>
      <c r="K26" s="19">
        <f>+K11*'Economic Impact Assumptions'!K13</f>
        <v>0</v>
      </c>
      <c r="L26" s="19">
        <f>+L11*'Economic Impact Assumptions'!L13</f>
        <v>0</v>
      </c>
      <c r="M26" s="19">
        <f>+M11*'Economic Impact Assumptions'!M13</f>
        <v>0</v>
      </c>
      <c r="N26" s="19">
        <f>+N11*'Economic Impact Assumptions'!N13</f>
        <v>0</v>
      </c>
      <c r="O26" s="19">
        <f>+O11*'Economic Impact Assumptions'!O13</f>
        <v>0</v>
      </c>
      <c r="P26" s="19">
        <f>+P11*'Economic Impact Assumptions'!P13</f>
        <v>0</v>
      </c>
      <c r="Q26" s="19">
        <f>+Q11*'Economic Impact Assumptions'!Q13</f>
        <v>0</v>
      </c>
      <c r="R26" s="19">
        <f>+R11*'Economic Impact Assumptions'!R13</f>
        <v>0</v>
      </c>
      <c r="S26" s="19">
        <f>+S11*'Economic Impact Assumptions'!S13</f>
        <v>0</v>
      </c>
      <c r="T26" s="19">
        <f>+T11*'Economic Impact Assumptions'!T13</f>
        <v>0</v>
      </c>
      <c r="U26" s="19">
        <f>+U11*'Economic Impact Assumptions'!U13</f>
        <v>0</v>
      </c>
      <c r="V26" s="19">
        <f>+V11*'Economic Impact Assumptions'!V13</f>
        <v>0</v>
      </c>
      <c r="W26" s="19">
        <f>+W11*'Economic Impact Assumptions'!W13</f>
        <v>0</v>
      </c>
      <c r="X26" s="19">
        <f>+X11*'Economic Impact Assumptions'!X13</f>
        <v>277.06922720529292</v>
      </c>
      <c r="Y26" s="19">
        <f>+Y11*'Economic Impact Assumptions'!Y13</f>
        <v>6669.1758323075437</v>
      </c>
      <c r="Z26" s="19">
        <f>+Z11*'Economic Impact Assumptions'!Z13</f>
        <v>13611.920317083766</v>
      </c>
      <c r="AA26" s="19">
        <f>+AA11*'Economic Impact Assumptions'!AA13</f>
        <v>14147.885695396215</v>
      </c>
      <c r="AB26" s="19">
        <f>+AB11*'Economic Impact Assumptions'!AB13</f>
        <v>17580.90595590906</v>
      </c>
      <c r="AC26" s="19">
        <f>+AC11*'Economic Impact Assumptions'!AC13</f>
        <v>26086.83357226591</v>
      </c>
      <c r="AD26" s="19">
        <f>+AD11*'Economic Impact Assumptions'!AD13</f>
        <v>27177.947023029221</v>
      </c>
      <c r="AE26" s="19">
        <f>+AE11*'Economic Impact Assumptions'!AE13</f>
        <v>28306.558789943992</v>
      </c>
      <c r="AF26" s="19">
        <f>+AF11*'Economic Impact Assumptions'!AF13</f>
        <v>29474.074745453374</v>
      </c>
      <c r="AG26" s="19">
        <f>+AG11*'Economic Impact Assumptions'!AG13</f>
        <v>30677.631183254733</v>
      </c>
      <c r="AH26" s="19">
        <f>+AH11*'Economic Impact Assumptions'!AH13</f>
        <v>31921.765677630909</v>
      </c>
      <c r="AI26" s="19">
        <f>+AI11*'Economic Impact Assumptions'!AI13</f>
        <v>33206.066973851826</v>
      </c>
      <c r="AJ26" s="19">
        <f>+AJ11*'Economic Impact Assumptions'!AJ13</f>
        <v>34538.384837978942</v>
      </c>
      <c r="AK26" s="19">
        <f>+AK11*'Economic Impact Assumptions'!AK13</f>
        <v>35900.818442965116</v>
      </c>
      <c r="AL26" s="19">
        <f>+AL11*'Economic Impact Assumptions'!AL13</f>
        <v>37314.619125455407</v>
      </c>
      <c r="AM26" s="19">
        <f>+AM11*'Economic Impact Assumptions'!AM13</f>
        <v>38772.873394923925</v>
      </c>
      <c r="AN26" s="19">
        <f>+AN11*'Economic Impact Assumptions'!AN13</f>
        <v>40284.366128713904</v>
      </c>
      <c r="AO26" s="19">
        <f>+AO11*'Economic Impact Assumptions'!AO13</f>
        <v>41822.32109713251</v>
      </c>
      <c r="AP26" s="19">
        <f>+AP11*'Economic Impact Assumptions'!AP13</f>
        <v>43876.57466560688</v>
      </c>
      <c r="AQ26" s="19">
        <f>+AQ11*'Economic Impact Assumptions'!AQ13</f>
        <v>50359.088818401382</v>
      </c>
      <c r="AR26" s="19">
        <f>+AR11*'Economic Impact Assumptions'!AR13</f>
        <v>52239.985974042109</v>
      </c>
      <c r="AS26" s="19">
        <f>+AS11*'Economic Impact Assumptions'!AS13</f>
        <v>54182.448573150927</v>
      </c>
      <c r="AT26" s="19">
        <f>+AT11*'Economic Impact Assumptions'!AT13</f>
        <v>56190.016631574537</v>
      </c>
      <c r="AU26" s="19">
        <f>+AU11*'Economic Impact Assumptions'!AU13</f>
        <v>58263.661456964008</v>
      </c>
      <c r="AV26" s="19">
        <f>+AV11*'Economic Impact Assumptions'!AV13</f>
        <v>60405.59828263268</v>
      </c>
      <c r="AW26" s="19">
        <f>+AW11*'Economic Impact Assumptions'!AW13</f>
        <v>62614.917243410586</v>
      </c>
      <c r="AX26" s="19">
        <f>+AX11*'Economic Impact Assumptions'!AX13</f>
        <v>64897.590939923088</v>
      </c>
      <c r="AY26" s="19">
        <f>+AY11*'Economic Impact Assumptions'!AY13</f>
        <v>67251.853104175156</v>
      </c>
      <c r="AZ26" s="19">
        <f>+AZ11*'Economic Impact Assumptions'!AZ13</f>
        <v>69686.457124942041</v>
      </c>
      <c r="BA26" s="19">
        <f>+BA11*'Economic Impact Assumptions'!BA13</f>
        <v>71974.568192507533</v>
      </c>
      <c r="BB26" s="19">
        <f>+BB11*'Economic Impact Assumptions'!BB13</f>
        <v>74334.913140608303</v>
      </c>
      <c r="BC26" s="19">
        <f>+BC11*'Economic Impact Assumptions'!BC13</f>
        <v>76766.458976686947</v>
      </c>
      <c r="BD26" s="19">
        <f>+BD11*'Economic Impact Assumptions'!BD13</f>
        <v>79275.483666974425</v>
      </c>
      <c r="BE26" s="19">
        <f>+BE11*'Economic Impact Assumptions'!BE13</f>
        <v>81849.422990939056</v>
      </c>
      <c r="BF26" s="19">
        <f>+BF11*'Economic Impact Assumptions'!BF13</f>
        <v>84505.413478845279</v>
      </c>
      <c r="BG26" s="19">
        <f>+BG11*'Economic Impact Assumptions'!BG13</f>
        <v>87240.585667410094</v>
      </c>
      <c r="BH26" s="19">
        <f>+BH11*'Economic Impact Assumptions'!BH13</f>
        <v>0</v>
      </c>
      <c r="BI26" s="19">
        <f>+BI11*'Economic Impact Assumptions'!BI13</f>
        <v>0</v>
      </c>
      <c r="BJ26" s="66">
        <f t="shared" si="3"/>
        <v>1683686.2569492965</v>
      </c>
    </row>
    <row r="27" spans="1:62">
      <c r="A27" s="14" t="s">
        <v>399</v>
      </c>
      <c r="B27" s="120">
        <f>NPV('Time Series Summary'!$B$133,E27:BI27)+D27</f>
        <v>36596.445277837251</v>
      </c>
      <c r="C27" s="119">
        <f t="shared" si="2"/>
        <v>281775.32255945954</v>
      </c>
      <c r="D27" s="19">
        <f>+D12*'Economic Impact Assumptions'!D14</f>
        <v>820.37135431136403</v>
      </c>
      <c r="E27" s="19">
        <f>+E12*'Economic Impact Assumptions'!E14</f>
        <v>840.88063816914814</v>
      </c>
      <c r="F27" s="19">
        <f>+F12*'Economic Impact Assumptions'!F14</f>
        <v>861.90265412337669</v>
      </c>
      <c r="G27" s="19">
        <f>+G12*'Economic Impact Assumptions'!G14</f>
        <v>921.88867133211932</v>
      </c>
      <c r="H27" s="19">
        <f>+H12*'Economic Impact Assumptions'!H14</f>
        <v>1398.6528680365464</v>
      </c>
      <c r="I27" s="19">
        <f>+I12*'Economic Impact Assumptions'!I14</f>
        <v>1440.7546039905933</v>
      </c>
      <c r="J27" s="19">
        <f>+J12*'Economic Impact Assumptions'!J14</f>
        <v>1452.2952838627953</v>
      </c>
      <c r="K27" s="19">
        <f>+K12*'Economic Impact Assumptions'!K14</f>
        <v>1489.6399840286017</v>
      </c>
      <c r="L27" s="19">
        <f>+L12*'Economic Impact Assumptions'!L14</f>
        <v>1510.9061886282395</v>
      </c>
      <c r="M27" s="19">
        <f>+M12*'Economic Impact Assumptions'!M14</f>
        <v>1546.3652413375466</v>
      </c>
      <c r="N27" s="19">
        <f>+N12*'Economic Impact Assumptions'!N14</f>
        <v>1582.2910568117754</v>
      </c>
      <c r="O27" s="19">
        <f>+O12*'Economic Impact Assumptions'!O14</f>
        <v>1625.2312421172103</v>
      </c>
      <c r="P27" s="19">
        <f>+P12*'Economic Impact Assumptions'!P14</f>
        <v>1670.9959253694133</v>
      </c>
      <c r="Q27" s="19">
        <f>+Q12*'Economic Impact Assumptions'!Q14</f>
        <v>1806.8413682237733</v>
      </c>
      <c r="R27" s="19">
        <f>+R12*'Economic Impact Assumptions'!R14</f>
        <v>2292.4302035835226</v>
      </c>
      <c r="S27" s="19">
        <f>+S12*'Economic Impact Assumptions'!S14</f>
        <v>2367.5106988346033</v>
      </c>
      <c r="T27" s="19">
        <f>+T12*'Economic Impact Assumptions'!T14</f>
        <v>2489.6264891245273</v>
      </c>
      <c r="U27" s="19">
        <f>+U12*'Economic Impact Assumptions'!U14</f>
        <v>2526.3738591659703</v>
      </c>
      <c r="V27" s="19">
        <f>+V12*'Economic Impact Assumptions'!V14</f>
        <v>3137.9852812455538</v>
      </c>
      <c r="W27" s="19">
        <f>+W12*'Economic Impact Assumptions'!W14</f>
        <v>3190.8394957819796</v>
      </c>
      <c r="X27" s="19">
        <f>+X12*'Economic Impact Assumptions'!X14</f>
        <v>3277.4133998399766</v>
      </c>
      <c r="Y27" s="19">
        <f>+Y12*'Economic Impact Assumptions'!Y14</f>
        <v>3522.6206279395465</v>
      </c>
      <c r="Z27" s="19">
        <f>+Z12*'Economic Impact Assumptions'!Z14</f>
        <v>3341.1375765011321</v>
      </c>
      <c r="AA27" s="19">
        <f>+AA12*'Economic Impact Assumptions'!AA14</f>
        <v>3487.8793827814607</v>
      </c>
      <c r="AB27" s="19">
        <f>+AB12*'Economic Impact Assumptions'!AB14</f>
        <v>4277.5175491161917</v>
      </c>
      <c r="AC27" s="19">
        <f>+AC12*'Economic Impact Assumptions'!AC14</f>
        <v>4265.669347472769</v>
      </c>
      <c r="AD27" s="19">
        <f>+AD12*'Economic Impact Assumptions'!AD14</f>
        <v>4377.0724032588914</v>
      </c>
      <c r="AE27" s="19">
        <f>+AE12*'Economic Impact Assumptions'!AE14</f>
        <v>4492.0975472866985</v>
      </c>
      <c r="AF27" s="19">
        <f>+AF12*'Economic Impact Assumptions'!AF14</f>
        <v>4610.6504462070479</v>
      </c>
      <c r="AG27" s="19">
        <f>+AG12*'Economic Impact Assumptions'!AG14</f>
        <v>4736.4720562235134</v>
      </c>
      <c r="AH27" s="19">
        <f>+AH12*'Economic Impact Assumptions'!AH14</f>
        <v>4934.4123564742986</v>
      </c>
      <c r="AI27" s="19">
        <f>+AI12*'Economic Impact Assumptions'!AI14</f>
        <v>5819.9497874334384</v>
      </c>
      <c r="AJ27" s="19">
        <f>+AJ12*'Economic Impact Assumptions'!AJ14</f>
        <v>5977.1528504140533</v>
      </c>
      <c r="AK27" s="19">
        <f>+AK12*'Economic Impact Assumptions'!AK14</f>
        <v>6152.8546467855158</v>
      </c>
      <c r="AL27" s="19">
        <f>+AL12*'Economic Impact Assumptions'!AL14</f>
        <v>6329.216645490902</v>
      </c>
      <c r="AM27" s="19">
        <f>+AM12*'Economic Impact Assumptions'!AM14</f>
        <v>6590.5734266494792</v>
      </c>
      <c r="AN27" s="19">
        <f>+AN12*'Economic Impact Assumptions'!AN14</f>
        <v>7624.888574413726</v>
      </c>
      <c r="AO27" s="19">
        <f>+AO12*'Economic Impact Assumptions'!AO14</f>
        <v>7862.5948284009883</v>
      </c>
      <c r="AP27" s="19">
        <f>+AP12*'Economic Impact Assumptions'!AP14</f>
        <v>7890.2488176333618</v>
      </c>
      <c r="AQ27" s="19">
        <f>+AQ12*'Economic Impact Assumptions'!AQ14</f>
        <v>6013.6117908542201</v>
      </c>
      <c r="AR27" s="19">
        <f>+AR12*'Economic Impact Assumptions'!AR14</f>
        <v>6169.041979263382</v>
      </c>
      <c r="AS27" s="19">
        <f>+AS12*'Economic Impact Assumptions'!AS14</f>
        <v>6329.3916019901844</v>
      </c>
      <c r="AT27" s="19">
        <f>+AT12*'Economic Impact Assumptions'!AT14</f>
        <v>6493.3260907875174</v>
      </c>
      <c r="AU27" s="19">
        <f>+AU12*'Economic Impact Assumptions'!AU14</f>
        <v>6661.8921226611092</v>
      </c>
      <c r="AV27" s="19">
        <f>+AV12*'Economic Impact Assumptions'!AV14</f>
        <v>6835.0598459016082</v>
      </c>
      <c r="AW27" s="19">
        <f>+AW12*'Economic Impact Assumptions'!AW14</f>
        <v>7113.7797168274637</v>
      </c>
      <c r="AX27" s="19">
        <f>+AX12*'Economic Impact Assumptions'!AX14</f>
        <v>8383.6907971035271</v>
      </c>
      <c r="AY27" s="19">
        <f>+AY12*'Economic Impact Assumptions'!AY14</f>
        <v>8606.1004103354608</v>
      </c>
      <c r="AZ27" s="19">
        <f>+AZ12*'Economic Impact Assumptions'!AZ14</f>
        <v>8831.4476034790914</v>
      </c>
      <c r="BA27" s="19">
        <f>+BA12*'Economic Impact Assumptions'!BA14</f>
        <v>9065.5018230129135</v>
      </c>
      <c r="BB27" s="19">
        <f>+BB12*'Economic Impact Assumptions'!BB14</f>
        <v>9415.4425676106075</v>
      </c>
      <c r="BC27" s="19">
        <f>+BC12*'Economic Impact Assumptions'!BC14</f>
        <v>10890.004885501432</v>
      </c>
      <c r="BD27" s="19">
        <f>+BD12*'Economic Impact Assumptions'!BD14</f>
        <v>11174.845905623904</v>
      </c>
      <c r="BE27" s="19">
        <f>+BE12*'Economic Impact Assumptions'!BE14</f>
        <v>11478.499786603401</v>
      </c>
      <c r="BF27" s="19">
        <f>+BF12*'Economic Impact Assumptions'!BF14</f>
        <v>11787.701513383841</v>
      </c>
      <c r="BG27" s="19">
        <f>+BG12*'Economic Impact Assumptions'!BG14</f>
        <v>11981.77874011819</v>
      </c>
      <c r="BH27" s="19">
        <f>+BH12*'Economic Impact Assumptions'!BH14</f>
        <v>0</v>
      </c>
      <c r="BI27" s="19">
        <f>+BI12*'Economic Impact Assumptions'!BI14</f>
        <v>0</v>
      </c>
      <c r="BJ27" s="66">
        <f t="shared" si="3"/>
        <v>281775.32255945954</v>
      </c>
    </row>
    <row r="28" spans="1:62">
      <c r="A28" s="14" t="s">
        <v>334</v>
      </c>
      <c r="B28" s="120">
        <f>NPV('Time Series Summary'!$B$133,E28:BI28)+D28</f>
        <v>44656.275602385707</v>
      </c>
      <c r="C28" s="119">
        <f t="shared" si="2"/>
        <v>421898.66327053629</v>
      </c>
      <c r="D28" s="19">
        <f>+D13*'Economic Impact Assumptions'!D18</f>
        <v>0</v>
      </c>
      <c r="E28" s="19">
        <f>+E13*'Economic Impact Assumptions'!E18</f>
        <v>0</v>
      </c>
      <c r="F28" s="19">
        <f>+F13*'Economic Impact Assumptions'!F18</f>
        <v>0</v>
      </c>
      <c r="G28" s="19">
        <f>+G13*'Economic Impact Assumptions'!G18</f>
        <v>106.0039686035602</v>
      </c>
      <c r="H28" s="19">
        <f>+H13*'Economic Impact Assumptions'!H18</f>
        <v>414.94233055718865</v>
      </c>
      <c r="I28" s="19">
        <f>+I13*'Economic Impact Assumptions'!I18</f>
        <v>425.31585930531531</v>
      </c>
      <c r="J28" s="19">
        <f>+J13*'Economic Impact Assumptions'!J18</f>
        <v>435.94875578794813</v>
      </c>
      <c r="K28" s="19">
        <f>+K13*'Economic Impact Assumptions'!K18</f>
        <v>446.84747468264686</v>
      </c>
      <c r="L28" s="19">
        <f>+L13*'Economic Impact Assumptions'!L18</f>
        <v>697.88621468914039</v>
      </c>
      <c r="M28" s="19">
        <f>+M13*'Economic Impact Assumptions'!M18</f>
        <v>1408.4073842653672</v>
      </c>
      <c r="N28" s="19">
        <f>+N13*'Economic Impact Assumptions'!N18</f>
        <v>1443.6175688720016</v>
      </c>
      <c r="O28" s="19">
        <f>+O13*'Economic Impact Assumptions'!O18</f>
        <v>1479.7080080938015</v>
      </c>
      <c r="P28" s="19">
        <f>+P13*'Economic Impact Assumptions'!P18</f>
        <v>1516.7008135511899</v>
      </c>
      <c r="Q28" s="19">
        <f>+Q13*'Economic Impact Assumptions'!Q18</f>
        <v>1826.0063096693364</v>
      </c>
      <c r="R28" s="19">
        <f>+R13*'Economic Impact Assumptions'!R18</f>
        <v>2655.8061360893971</v>
      </c>
      <c r="S28" s="19">
        <f>+S13*'Economic Impact Assumptions'!S18</f>
        <v>2722.2012894916329</v>
      </c>
      <c r="T28" s="19">
        <f>+T13*'Economic Impact Assumptions'!T18</f>
        <v>3105.7573152773621</v>
      </c>
      <c r="U28" s="19">
        <f>+U13*'Economic Impact Assumptions'!U18</f>
        <v>4094.9930963704819</v>
      </c>
      <c r="V28" s="19">
        <f>+V13*'Economic Impact Assumptions'!V18</f>
        <v>4504.4186305198637</v>
      </c>
      <c r="W28" s="19">
        <f>+W13*'Economic Impact Assumptions'!W18</f>
        <v>5504.2224715609827</v>
      </c>
      <c r="X28" s="19">
        <f>+X13*'Economic Impact Assumptions'!X18</f>
        <v>5641.8282898361076</v>
      </c>
      <c r="Y28" s="19">
        <f>+Y13*'Economic Impact Assumptions'!Y18</f>
        <v>5782.873734183755</v>
      </c>
      <c r="Z28" s="19">
        <f>+Z13*'Economic Impact Assumptions'!Z18</f>
        <v>5927.4455775383485</v>
      </c>
      <c r="AA28" s="19">
        <f>+AA13*'Economic Impact Assumptions'!AA18</f>
        <v>6423.031396847804</v>
      </c>
      <c r="AB28" s="19">
        <f>+AB13*'Economic Impact Assumptions'!AB18</f>
        <v>7587.3854422607337</v>
      </c>
      <c r="AC28" s="19">
        <f>+AC13*'Economic Impact Assumptions'!AC18</f>
        <v>7777.0696913966112</v>
      </c>
      <c r="AD28" s="19">
        <f>+AD13*'Economic Impact Assumptions'!AD18</f>
        <v>7971.4964336815256</v>
      </c>
      <c r="AE28" s="19">
        <f>+AE13*'Economic Impact Assumptions'!AE18</f>
        <v>8170.783844523562</v>
      </c>
      <c r="AF28" s="19">
        <f>+AF13*'Economic Impact Assumptions'!AF18</f>
        <v>8375.0538573078629</v>
      </c>
      <c r="AG28" s="19">
        <f>+AG13*'Economic Impact Assumptions'!AG18</f>
        <v>8584.4297766525688</v>
      </c>
      <c r="AH28" s="19">
        <f>+AH13*'Economic Impact Assumptions'!AH18</f>
        <v>8799.0405210688805</v>
      </c>
      <c r="AI28" s="19">
        <f>+AI13*'Economic Impact Assumptions'!AI18</f>
        <v>9019.0165340956046</v>
      </c>
      <c r="AJ28" s="19">
        <f>+AJ13*'Economic Impact Assumptions'!AJ18</f>
        <v>9244.4924073750481</v>
      </c>
      <c r="AK28" s="19">
        <f>+AK13*'Economic Impact Assumptions'!AK18</f>
        <v>9475.6042166701154</v>
      </c>
      <c r="AL28" s="19">
        <f>+AL13*'Economic Impact Assumptions'!AL18</f>
        <v>9712.4943522875474</v>
      </c>
      <c r="AM28" s="19">
        <f>+AM13*'Economic Impact Assumptions'!AM18</f>
        <v>9955.3067110947341</v>
      </c>
      <c r="AN28" s="19">
        <f>+AN13*'Economic Impact Assumptions'!AN18</f>
        <v>10204.189870680722</v>
      </c>
      <c r="AO28" s="19">
        <f>+AO13*'Economic Impact Assumptions'!AO18</f>
        <v>10459.294113343905</v>
      </c>
      <c r="AP28" s="19">
        <f>+AP13*'Economic Impact Assumptions'!AP18</f>
        <v>10720.776432841601</v>
      </c>
      <c r="AQ28" s="19">
        <f>+AQ13*'Economic Impact Assumptions'!AQ18</f>
        <v>10988.795877831939</v>
      </c>
      <c r="AR28" s="19">
        <f>+AR13*'Economic Impact Assumptions'!AR18</f>
        <v>11263.516335154192</v>
      </c>
      <c r="AS28" s="19">
        <f>+AS13*'Economic Impact Assumptions'!AS18</f>
        <v>11545.10366914718</v>
      </c>
      <c r="AT28" s="19">
        <f>+AT13*'Economic Impact Assumptions'!AT18</f>
        <v>11833.731260875858</v>
      </c>
      <c r="AU28" s="19">
        <f>+AU13*'Economic Impact Assumptions'!AU18</f>
        <v>12129.574485822992</v>
      </c>
      <c r="AV28" s="19">
        <f>+AV13*'Economic Impact Assumptions'!AV18</f>
        <v>12432.814524508451</v>
      </c>
      <c r="AW28" s="19">
        <f>+AW13*'Economic Impact Assumptions'!AW18</f>
        <v>12743.634253606642</v>
      </c>
      <c r="AX28" s="19">
        <f>+AX13*'Economic Impact Assumptions'!AX18</f>
        <v>13062.225109946805</v>
      </c>
      <c r="AY28" s="19">
        <f>+AY13*'Economic Impact Assumptions'!AY18</f>
        <v>13388.780737695477</v>
      </c>
      <c r="AZ28" s="19">
        <f>+AZ13*'Economic Impact Assumptions'!AZ18</f>
        <v>13723.500938902158</v>
      </c>
      <c r="BA28" s="19">
        <f>+BA13*'Economic Impact Assumptions'!BA18</f>
        <v>14066.587762541305</v>
      </c>
      <c r="BB28" s="19">
        <f>+BB13*'Economic Impact Assumptions'!BB18</f>
        <v>14418.25245660484</v>
      </c>
      <c r="BC28" s="19">
        <f>+BC13*'Economic Impact Assumptions'!BC18</f>
        <v>14778.70876801996</v>
      </c>
      <c r="BD28" s="19">
        <f>+BD13*'Economic Impact Assumptions'!BD18</f>
        <v>15148.17724086449</v>
      </c>
      <c r="BE28" s="19">
        <f>+BE13*'Economic Impact Assumptions'!BE18</f>
        <v>15526.880851120648</v>
      </c>
      <c r="BF28" s="19">
        <f>+BF13*'Economic Impact Assumptions'!BF18</f>
        <v>15915.05292188599</v>
      </c>
      <c r="BG28" s="19">
        <f>+BG13*'Economic Impact Assumptions'!BG18</f>
        <v>16312.929244933142</v>
      </c>
      <c r="BH28" s="19">
        <f>+BH13*'Economic Impact Assumptions'!BH18</f>
        <v>0</v>
      </c>
      <c r="BI28" s="19">
        <f>+BI13*'Economic Impact Assumptions'!BI18</f>
        <v>0</v>
      </c>
      <c r="BJ28" s="66">
        <f t="shared" si="3"/>
        <v>421898.66327053629</v>
      </c>
    </row>
    <row r="29" spans="1:62">
      <c r="A29" s="14" t="s">
        <v>5</v>
      </c>
      <c r="B29" s="120">
        <f>NPV('Time Series Summary'!$B$133,E29:BI29)+D29</f>
        <v>12559.986886090564</v>
      </c>
      <c r="C29" s="119">
        <f t="shared" si="2"/>
        <v>31499.039921213487</v>
      </c>
      <c r="D29" s="19">
        <f>+D14*'Economic Impact Assumptions'!D19</f>
        <v>0</v>
      </c>
      <c r="E29" s="19">
        <f>+E14*'Economic Impact Assumptions'!E19</f>
        <v>0</v>
      </c>
      <c r="F29" s="19">
        <f>+F14*'Economic Impact Assumptions'!F19</f>
        <v>0</v>
      </c>
      <c r="G29" s="19">
        <f>+G14*'Economic Impact Assumptions'!G19</f>
        <v>0</v>
      </c>
      <c r="H29" s="19">
        <f>+H14*'Economic Impact Assumptions'!H19</f>
        <v>0</v>
      </c>
      <c r="I29" s="19">
        <f>+I14*'Economic Impact Assumptions'!I19</f>
        <v>729.39501587473717</v>
      </c>
      <c r="J29" s="19">
        <f>+J14*'Economic Impact Assumptions'!J19</f>
        <v>1488.0130712007938</v>
      </c>
      <c r="K29" s="19">
        <f>+K14*'Economic Impact Assumptions'!K19</f>
        <v>1526.6591239158433</v>
      </c>
      <c r="L29" s="19">
        <f>+L14*'Economic Impact Assumptions'!L19</f>
        <v>1501.3099290466109</v>
      </c>
      <c r="M29" s="19">
        <f>+M14*'Economic Impact Assumptions'!M19</f>
        <v>1518.7208194713166</v>
      </c>
      <c r="N29" s="19">
        <f>+N14*'Economic Impact Assumptions'!N19</f>
        <v>1537.0291803814396</v>
      </c>
      <c r="O29" s="19">
        <f>+O14*'Economic Impact Assumptions'!O19</f>
        <v>1639.9656709100045</v>
      </c>
      <c r="P29" s="19">
        <f>+P14*'Economic Impact Assumptions'!P19</f>
        <v>1719.0240452998682</v>
      </c>
      <c r="Q29" s="19">
        <f>+Q14*'Economic Impact Assumptions'!Q19</f>
        <v>1768.6994990486157</v>
      </c>
      <c r="R29" s="19">
        <f>+R14*'Economic Impact Assumptions'!R19</f>
        <v>1780.2625692934796</v>
      </c>
      <c r="S29" s="19">
        <f>+S14*'Economic Impact Assumptions'!S19</f>
        <v>1867.9568321346867</v>
      </c>
      <c r="T29" s="19">
        <f>+T14*'Economic Impact Assumptions'!T19</f>
        <v>1943.7823016917146</v>
      </c>
      <c r="U29" s="19">
        <f>+U14*'Economic Impact Assumptions'!U19</f>
        <v>2012.1355405172665</v>
      </c>
      <c r="V29" s="19">
        <f>+V14*'Economic Impact Assumptions'!V19</f>
        <v>2064.3734970114147</v>
      </c>
      <c r="W29" s="19">
        <f>+W14*'Economic Impact Assumptions'!W19</f>
        <v>2078.8175386381126</v>
      </c>
      <c r="X29" s="19">
        <f>+X14*'Economic Impact Assumptions'!X19</f>
        <v>2167.2038543078752</v>
      </c>
      <c r="Y29" s="19">
        <f>+Y14*'Economic Impact Assumptions'!Y19</f>
        <v>1587.425037712776</v>
      </c>
      <c r="Z29" s="19">
        <f>+Z14*'Economic Impact Assumptions'!Z19</f>
        <v>980.59949146913607</v>
      </c>
      <c r="AA29" s="19">
        <f>+AA14*'Economic Impact Assumptions'!AA19</f>
        <v>1007.8900609601662</v>
      </c>
      <c r="AB29" s="19">
        <f>+AB14*'Economic Impact Assumptions'!AB19</f>
        <v>579.77684232763431</v>
      </c>
      <c r="AC29" s="19">
        <f>+AC14*'Economic Impact Assumptions'!AC19</f>
        <v>0</v>
      </c>
      <c r="AD29" s="19">
        <f>+AD14*'Economic Impact Assumptions'!AD19</f>
        <v>0</v>
      </c>
      <c r="AE29" s="19">
        <f>+AE14*'Economic Impact Assumptions'!AE19</f>
        <v>0</v>
      </c>
      <c r="AF29" s="19">
        <f>+AF14*'Economic Impact Assumptions'!AF19</f>
        <v>0</v>
      </c>
      <c r="AG29" s="19">
        <f>+AG14*'Economic Impact Assumptions'!AG19</f>
        <v>0</v>
      </c>
      <c r="AH29" s="19">
        <f>+AH14*'Economic Impact Assumptions'!AH19</f>
        <v>0</v>
      </c>
      <c r="AI29" s="19">
        <f>+AI14*'Economic Impact Assumptions'!AI19</f>
        <v>0</v>
      </c>
      <c r="AJ29" s="19">
        <f>+AJ14*'Economic Impact Assumptions'!AJ19</f>
        <v>0</v>
      </c>
      <c r="AK29" s="19">
        <f>+AK14*'Economic Impact Assumptions'!AK19</f>
        <v>0</v>
      </c>
      <c r="AL29" s="19">
        <f>+AL14*'Economic Impact Assumptions'!AL19</f>
        <v>0</v>
      </c>
      <c r="AM29" s="19">
        <f>+AM14*'Economic Impact Assumptions'!AM19</f>
        <v>0</v>
      </c>
      <c r="AN29" s="19">
        <f>+AN14*'Economic Impact Assumptions'!AN19</f>
        <v>0</v>
      </c>
      <c r="AO29" s="19">
        <f>+AO14*'Economic Impact Assumptions'!AO19</f>
        <v>0</v>
      </c>
      <c r="AP29" s="19">
        <f>+AP14*'Economic Impact Assumptions'!AP19</f>
        <v>0</v>
      </c>
      <c r="AQ29" s="19">
        <f>+AQ14*'Economic Impact Assumptions'!AQ19</f>
        <v>0</v>
      </c>
      <c r="AR29" s="19">
        <f>+AR14*'Economic Impact Assumptions'!AR19</f>
        <v>0</v>
      </c>
      <c r="AS29" s="19">
        <f>+AS14*'Economic Impact Assumptions'!AS19</f>
        <v>0</v>
      </c>
      <c r="AT29" s="19">
        <f>+AT14*'Economic Impact Assumptions'!AT19</f>
        <v>0</v>
      </c>
      <c r="AU29" s="19">
        <f>+AU14*'Economic Impact Assumptions'!AU19</f>
        <v>0</v>
      </c>
      <c r="AV29" s="19">
        <f>+AV14*'Economic Impact Assumptions'!AV19</f>
        <v>0</v>
      </c>
      <c r="AW29" s="19">
        <f>+AW14*'Economic Impact Assumptions'!AW19</f>
        <v>0</v>
      </c>
      <c r="AX29" s="19">
        <f>+AX14*'Economic Impact Assumptions'!AX19</f>
        <v>0</v>
      </c>
      <c r="AY29" s="19">
        <f>+AY14*'Economic Impact Assumptions'!AY19</f>
        <v>0</v>
      </c>
      <c r="AZ29" s="19">
        <f>+AZ14*'Economic Impact Assumptions'!AZ19</f>
        <v>0</v>
      </c>
      <c r="BA29" s="19">
        <f>+BA14*'Economic Impact Assumptions'!BA19</f>
        <v>0</v>
      </c>
      <c r="BB29" s="19">
        <f>+BB14*'Economic Impact Assumptions'!BB19</f>
        <v>0</v>
      </c>
      <c r="BC29" s="19">
        <f>+BC14*'Economic Impact Assumptions'!BC19</f>
        <v>0</v>
      </c>
      <c r="BD29" s="19">
        <f>+BD14*'Economic Impact Assumptions'!BD19</f>
        <v>0</v>
      </c>
      <c r="BE29" s="19">
        <f>+BE14*'Economic Impact Assumptions'!BE19</f>
        <v>0</v>
      </c>
      <c r="BF29" s="19">
        <f>+BF14*'Economic Impact Assumptions'!BF19</f>
        <v>0</v>
      </c>
      <c r="BG29" s="19">
        <f>+BG14*'Economic Impact Assumptions'!BG19</f>
        <v>0</v>
      </c>
      <c r="BH29" s="19">
        <f>+BH14*'Economic Impact Assumptions'!BH19</f>
        <v>0</v>
      </c>
      <c r="BI29" s="19">
        <f>+BI14*'Economic Impact Assumptions'!BI19</f>
        <v>0</v>
      </c>
      <c r="BJ29" s="66">
        <f t="shared" si="3"/>
        <v>31499.039921213487</v>
      </c>
    </row>
    <row r="30" spans="1:62">
      <c r="A30" s="14" t="s">
        <v>400</v>
      </c>
      <c r="B30" s="120">
        <f>NPV('Time Series Summary'!$B$133,E30:BI30)+D30</f>
        <v>152206.75350736998</v>
      </c>
      <c r="C30" s="119">
        <f t="shared" si="2"/>
        <v>308572.67823678284</v>
      </c>
      <c r="D30" s="19">
        <f>+D15*'Economic Impact Assumptions'!D17</f>
        <v>9947.421804492411</v>
      </c>
      <c r="E30" s="19">
        <f>+E15*'Economic Impact Assumptions'!E17</f>
        <v>10410.00918471946</v>
      </c>
      <c r="F30" s="19">
        <f>+F15*'Economic Impact Assumptions'!F17</f>
        <v>10868.446275117827</v>
      </c>
      <c r="G30" s="19">
        <f>+G15*'Economic Impact Assumptions'!G17</f>
        <v>11262.412557516322</v>
      </c>
      <c r="H30" s="19">
        <f>+H15*'Economic Impact Assumptions'!H17</f>
        <v>11569.550052572546</v>
      </c>
      <c r="I30" s="19">
        <f>+I15*'Economic Impact Assumptions'!I17</f>
        <v>11858.439815220965</v>
      </c>
      <c r="J30" s="19">
        <f>+J15*'Economic Impact Assumptions'!J17</f>
        <v>12042.527293429866</v>
      </c>
      <c r="K30" s="19">
        <f>+K15*'Economic Impact Assumptions'!K17</f>
        <v>12345.743684605019</v>
      </c>
      <c r="L30" s="19">
        <f>+L15*'Economic Impact Assumptions'!L17</f>
        <v>12559.789465918035</v>
      </c>
      <c r="M30" s="19">
        <f>+M15*'Economic Impact Assumptions'!M17</f>
        <v>12843.815478180833</v>
      </c>
      <c r="N30" s="19">
        <f>+N15*'Economic Impact Assumptions'!N17</f>
        <v>13135.630521085008</v>
      </c>
      <c r="O30" s="19">
        <f>+O15*'Economic Impact Assumptions'!O17</f>
        <v>13560.101140948986</v>
      </c>
      <c r="P30" s="19">
        <f>+P15*'Economic Impact Assumptions'!P17</f>
        <v>13955.787632945006</v>
      </c>
      <c r="Q30" s="19">
        <f>+Q15*'Economic Impact Assumptions'!Q17</f>
        <v>14314.660827665177</v>
      </c>
      <c r="R30" s="19">
        <f>+R15*'Economic Impact Assumptions'!R17</f>
        <v>14623.893109927129</v>
      </c>
      <c r="S30" s="19">
        <f>+S15*'Economic Impact Assumptions'!S17</f>
        <v>15053.812541986394</v>
      </c>
      <c r="T30" s="19">
        <f>+T15*'Economic Impact Assumptions'!T17</f>
        <v>15473.53782176491</v>
      </c>
      <c r="U30" s="19">
        <f>+U15*'Economic Impact Assumptions'!U17</f>
        <v>15889.804090496866</v>
      </c>
      <c r="V30" s="19">
        <f>+V15*'Economic Impact Assumptions'!V17</f>
        <v>16289.930464220672</v>
      </c>
      <c r="W30" s="19">
        <f>+W15*'Economic Impact Assumptions'!W17</f>
        <v>16641.826157615527</v>
      </c>
      <c r="X30" s="19">
        <f>+X15*'Economic Impact Assumptions'!X17</f>
        <v>17112.108224412652</v>
      </c>
      <c r="Y30" s="19">
        <f>+Y15*'Economic Impact Assumptions'!Y17</f>
        <v>11617.940171662043</v>
      </c>
      <c r="Z30" s="19">
        <f>+Z15*'Economic Impact Assumptions'!Z17</f>
        <v>5926.4670342580957</v>
      </c>
      <c r="AA30" s="19">
        <f>+AA15*'Economic Impact Assumptions'!AA17</f>
        <v>6078.7625559507424</v>
      </c>
      <c r="AB30" s="19">
        <f>+AB15*'Economic Impact Assumptions'!AB17</f>
        <v>3190.2603300703245</v>
      </c>
      <c r="AC30" s="19">
        <f>+AC15*'Economic Impact Assumptions'!AC17</f>
        <v>0</v>
      </c>
      <c r="AD30" s="19">
        <f>+AD15*'Economic Impact Assumptions'!AD17</f>
        <v>0</v>
      </c>
      <c r="AE30" s="19">
        <f>+AE15*'Economic Impact Assumptions'!AE17</f>
        <v>0</v>
      </c>
      <c r="AF30" s="19">
        <f>+AF15*'Economic Impact Assumptions'!AF17</f>
        <v>0</v>
      </c>
      <c r="AG30" s="19">
        <f>+AG15*'Economic Impact Assumptions'!AG17</f>
        <v>0</v>
      </c>
      <c r="AH30" s="19">
        <f>+AH15*'Economic Impact Assumptions'!AH17</f>
        <v>0</v>
      </c>
      <c r="AI30" s="19">
        <f>+AI15*'Economic Impact Assumptions'!AI17</f>
        <v>0</v>
      </c>
      <c r="AJ30" s="19">
        <f>+AJ15*'Economic Impact Assumptions'!AJ17</f>
        <v>0</v>
      </c>
      <c r="AK30" s="19">
        <f>+AK15*'Economic Impact Assumptions'!AK17</f>
        <v>0</v>
      </c>
      <c r="AL30" s="19">
        <f>+AL15*'Economic Impact Assumptions'!AL17</f>
        <v>0</v>
      </c>
      <c r="AM30" s="19">
        <f>+AM15*'Economic Impact Assumptions'!AM17</f>
        <v>0</v>
      </c>
      <c r="AN30" s="19">
        <f>+AN15*'Economic Impact Assumptions'!AN17</f>
        <v>0</v>
      </c>
      <c r="AO30" s="19">
        <f>+AO15*'Economic Impact Assumptions'!AO17</f>
        <v>0</v>
      </c>
      <c r="AP30" s="19">
        <f>+AP15*'Economic Impact Assumptions'!AP17</f>
        <v>0</v>
      </c>
      <c r="AQ30" s="19">
        <f>+AQ15*'Economic Impact Assumptions'!AQ17</f>
        <v>0</v>
      </c>
      <c r="AR30" s="19">
        <f>+AR15*'Economic Impact Assumptions'!AR17</f>
        <v>0</v>
      </c>
      <c r="AS30" s="19">
        <f>+AS15*'Economic Impact Assumptions'!AS17</f>
        <v>0</v>
      </c>
      <c r="AT30" s="19">
        <f>+AT15*'Economic Impact Assumptions'!AT17</f>
        <v>0</v>
      </c>
      <c r="AU30" s="19">
        <f>+AU15*'Economic Impact Assumptions'!AU17</f>
        <v>0</v>
      </c>
      <c r="AV30" s="19">
        <f>+AV15*'Economic Impact Assumptions'!AV17</f>
        <v>0</v>
      </c>
      <c r="AW30" s="19">
        <f>+AW15*'Economic Impact Assumptions'!AW17</f>
        <v>0</v>
      </c>
      <c r="AX30" s="19">
        <f>+AX15*'Economic Impact Assumptions'!AX17</f>
        <v>0</v>
      </c>
      <c r="AY30" s="19">
        <f>+AY15*'Economic Impact Assumptions'!AY17</f>
        <v>0</v>
      </c>
      <c r="AZ30" s="19">
        <f>+AZ15*'Economic Impact Assumptions'!AZ17</f>
        <v>0</v>
      </c>
      <c r="BA30" s="19">
        <f>+BA15*'Economic Impact Assumptions'!BA17</f>
        <v>0</v>
      </c>
      <c r="BB30" s="19">
        <f>+BB15*'Economic Impact Assumptions'!BB17</f>
        <v>0</v>
      </c>
      <c r="BC30" s="19">
        <f>+BC15*'Economic Impact Assumptions'!BC17</f>
        <v>0</v>
      </c>
      <c r="BD30" s="19">
        <f>+BD15*'Economic Impact Assumptions'!BD17</f>
        <v>0</v>
      </c>
      <c r="BE30" s="19">
        <f>+BE15*'Economic Impact Assumptions'!BE17</f>
        <v>0</v>
      </c>
      <c r="BF30" s="19">
        <f>+BF15*'Economic Impact Assumptions'!BF17</f>
        <v>0</v>
      </c>
      <c r="BG30" s="19">
        <f>+BG15*'Economic Impact Assumptions'!BG17</f>
        <v>0</v>
      </c>
      <c r="BH30" s="19">
        <f>+BH15*'Economic Impact Assumptions'!BH17</f>
        <v>0</v>
      </c>
      <c r="BI30" s="19">
        <f>+BI15*'Economic Impact Assumptions'!BI17</f>
        <v>0</v>
      </c>
      <c r="BJ30" s="66">
        <f t="shared" si="3"/>
        <v>308572.67823678284</v>
      </c>
    </row>
    <row r="31" spans="1:62">
      <c r="C31" s="119">
        <f t="shared" si="2"/>
        <v>0</v>
      </c>
      <c r="BJ31" s="66">
        <f t="shared" si="1"/>
        <v>0</v>
      </c>
    </row>
    <row r="32" spans="1:62">
      <c r="A32" s="25" t="s">
        <v>347</v>
      </c>
      <c r="C32" s="119">
        <f t="shared" si="2"/>
        <v>0</v>
      </c>
      <c r="BJ32" s="66">
        <f t="shared" ref="BJ32:BJ45" si="4">SUM(D32:BI32)</f>
        <v>0</v>
      </c>
    </row>
    <row r="33" spans="1:62">
      <c r="A33" s="14" t="s">
        <v>397</v>
      </c>
      <c r="B33" s="120">
        <f>NPV('Time Series Summary'!$B$133,E33:BI33)+D33</f>
        <v>23992.510800769549</v>
      </c>
      <c r="C33" s="119">
        <f t="shared" si="2"/>
        <v>36048.22317529154</v>
      </c>
      <c r="D33" s="19">
        <f>+D3*CostBreakdownComparisons!$D3*'Economic Impact Assumptions'!D21</f>
        <v>0</v>
      </c>
      <c r="E33" s="19">
        <f>+E3*CostBreakdownComparisons!$D3*'Economic Impact Assumptions'!E21</f>
        <v>0</v>
      </c>
      <c r="F33" s="19">
        <f>+F3*CostBreakdownComparisons!$D3*'Economic Impact Assumptions'!F21</f>
        <v>427.50168553356684</v>
      </c>
      <c r="G33" s="19">
        <f>+G3*CostBreakdownComparisons!$D3*'Economic Impact Assumptions'!G21</f>
        <v>3662.6706867686671</v>
      </c>
      <c r="H33" s="19">
        <f>+H3*CostBreakdownComparisons!$D3*'Economic Impact Assumptions'!H21</f>
        <v>5025.606855336835</v>
      </c>
      <c r="I33" s="19">
        <f>+I3*CostBreakdownComparisons!$D3*'Economic Impact Assumptions'!I21</f>
        <v>6571.060863985912</v>
      </c>
      <c r="J33" s="19">
        <f>+J3*CostBreakdownComparisons!$D3*'Economic Impact Assumptions'!J21</f>
        <v>1906.1654818056127</v>
      </c>
      <c r="K33" s="19">
        <f>+K3*CostBreakdownComparisons!$D3*'Economic Impact Assumptions'!K21</f>
        <v>7460.0738696414019</v>
      </c>
      <c r="L33" s="19">
        <f>+L3*CostBreakdownComparisons!$D3*'Economic Impact Assumptions'!L21</f>
        <v>5611.2316265779564</v>
      </c>
      <c r="M33" s="19">
        <f>+M3*CostBreakdownComparisons!$D3*'Economic Impact Assumptions'!M21</f>
        <v>5383.9121056415925</v>
      </c>
      <c r="N33" s="19">
        <f>+N3*CostBreakdownComparisons!$D3*'Economic Impact Assumptions'!N21</f>
        <v>0</v>
      </c>
      <c r="O33" s="19">
        <f>+O3*CostBreakdownComparisons!$D3*'Economic Impact Assumptions'!O21</f>
        <v>0</v>
      </c>
      <c r="P33" s="19">
        <f>+P3*CostBreakdownComparisons!$D3*'Economic Impact Assumptions'!P21</f>
        <v>0</v>
      </c>
      <c r="Q33" s="19">
        <f>+Q3*CostBreakdownComparisons!$D3*'Economic Impact Assumptions'!Q21</f>
        <v>0</v>
      </c>
      <c r="R33" s="19">
        <f>+R3*CostBreakdownComparisons!$D3*'Economic Impact Assumptions'!R21</f>
        <v>0</v>
      </c>
      <c r="S33" s="19">
        <f>+S3*CostBreakdownComparisons!$D3*'Economic Impact Assumptions'!S21</f>
        <v>0</v>
      </c>
      <c r="T33" s="19">
        <f>+T3*CostBreakdownComparisons!$D3*'Economic Impact Assumptions'!T21</f>
        <v>0</v>
      </c>
      <c r="U33" s="19">
        <f>+U3*CostBreakdownComparisons!$D3*'Economic Impact Assumptions'!U21</f>
        <v>0</v>
      </c>
      <c r="V33" s="19">
        <f>+V3*CostBreakdownComparisons!$D3*'Economic Impact Assumptions'!V21</f>
        <v>0</v>
      </c>
      <c r="W33" s="19">
        <f>+W3*CostBreakdownComparisons!$D3*'Economic Impact Assumptions'!W21</f>
        <v>0</v>
      </c>
      <c r="X33" s="19">
        <f>+X3*CostBreakdownComparisons!$D3*'Economic Impact Assumptions'!X21</f>
        <v>0</v>
      </c>
      <c r="Y33" s="19">
        <f>+Y3*CostBreakdownComparisons!$D3*'Economic Impact Assumptions'!Y21</f>
        <v>0</v>
      </c>
      <c r="Z33" s="19">
        <f>+Z3*CostBreakdownComparisons!$D3*'Economic Impact Assumptions'!Z21</f>
        <v>0</v>
      </c>
      <c r="AA33" s="19">
        <f>+AA3*CostBreakdownComparisons!$D3*'Economic Impact Assumptions'!AA21</f>
        <v>0</v>
      </c>
      <c r="AB33" s="19">
        <f>+AB3*CostBreakdownComparisons!$D3*'Economic Impact Assumptions'!AB21</f>
        <v>0</v>
      </c>
      <c r="AC33" s="19">
        <f>+AC3*CostBreakdownComparisons!$D3*'Economic Impact Assumptions'!AC21</f>
        <v>0</v>
      </c>
      <c r="AD33" s="19">
        <f>+AD3*CostBreakdownComparisons!$D3*'Economic Impact Assumptions'!AD21</f>
        <v>0</v>
      </c>
      <c r="AE33" s="19">
        <f>+AE3*CostBreakdownComparisons!$D3*'Economic Impact Assumptions'!AE21</f>
        <v>0</v>
      </c>
      <c r="AF33" s="19">
        <f>+AF3*CostBreakdownComparisons!$D3*'Economic Impact Assumptions'!AF21</f>
        <v>0</v>
      </c>
      <c r="AG33" s="19">
        <f>+AG3*CostBreakdownComparisons!$D3*'Economic Impact Assumptions'!AG21</f>
        <v>0</v>
      </c>
      <c r="AH33" s="19">
        <f>+AH3*CostBreakdownComparisons!$D3*'Economic Impact Assumptions'!AH21</f>
        <v>0</v>
      </c>
      <c r="AI33" s="19">
        <f>+AI3*CostBreakdownComparisons!$D3*'Economic Impact Assumptions'!AI21</f>
        <v>0</v>
      </c>
      <c r="AJ33" s="19">
        <f>+AJ3*CostBreakdownComparisons!$D3*'Economic Impact Assumptions'!AJ21</f>
        <v>0</v>
      </c>
      <c r="AK33" s="19">
        <f>+AK3*CostBreakdownComparisons!$D3*'Economic Impact Assumptions'!AK21</f>
        <v>0</v>
      </c>
      <c r="AL33" s="19">
        <f>+AL3*CostBreakdownComparisons!$D3*'Economic Impact Assumptions'!AL21</f>
        <v>0</v>
      </c>
      <c r="AM33" s="19">
        <f>+AM3*CostBreakdownComparisons!$D3*'Economic Impact Assumptions'!AM21</f>
        <v>0</v>
      </c>
      <c r="AN33" s="19">
        <f>+AN3*CostBreakdownComparisons!$D3*'Economic Impact Assumptions'!AN21</f>
        <v>0</v>
      </c>
      <c r="AO33" s="19">
        <f>+AO3*CostBreakdownComparisons!$D3*'Economic Impact Assumptions'!AO21</f>
        <v>0</v>
      </c>
      <c r="AP33" s="19">
        <f>+AP3*CostBreakdownComparisons!$D3*'Economic Impact Assumptions'!AP21</f>
        <v>0</v>
      </c>
      <c r="AQ33" s="19">
        <f>+AQ3*CostBreakdownComparisons!$D3*'Economic Impact Assumptions'!AQ21</f>
        <v>0</v>
      </c>
      <c r="AR33" s="19">
        <f>+AR3*CostBreakdownComparisons!$D3*'Economic Impact Assumptions'!AR21</f>
        <v>0</v>
      </c>
      <c r="AS33" s="19">
        <f>+AS3*CostBreakdownComparisons!$D3*'Economic Impact Assumptions'!AS21</f>
        <v>0</v>
      </c>
      <c r="AT33" s="19">
        <f>+AT3*CostBreakdownComparisons!$D3*'Economic Impact Assumptions'!AT21</f>
        <v>0</v>
      </c>
      <c r="AU33" s="19">
        <f>+AU3*CostBreakdownComparisons!$D3*'Economic Impact Assumptions'!AU21</f>
        <v>0</v>
      </c>
      <c r="AV33" s="19">
        <f>+AV3*CostBreakdownComparisons!$D3*'Economic Impact Assumptions'!AV21</f>
        <v>0</v>
      </c>
      <c r="AW33" s="19">
        <f>+AW3*CostBreakdownComparisons!$D3*'Economic Impact Assumptions'!AW21</f>
        <v>0</v>
      </c>
      <c r="AX33" s="19">
        <f>+AX3*CostBreakdownComparisons!$D3*'Economic Impact Assumptions'!AX21</f>
        <v>0</v>
      </c>
      <c r="AY33" s="19">
        <f>+AY3*CostBreakdownComparisons!$D3*'Economic Impact Assumptions'!AY21</f>
        <v>0</v>
      </c>
      <c r="AZ33" s="19">
        <f>+AZ3*CostBreakdownComparisons!$D3*'Economic Impact Assumptions'!AZ21</f>
        <v>0</v>
      </c>
      <c r="BA33" s="19">
        <f>+BA3*CostBreakdownComparisons!$D3*'Economic Impact Assumptions'!BA21</f>
        <v>0</v>
      </c>
      <c r="BB33" s="19">
        <f>+BB3*CostBreakdownComparisons!$D3*'Economic Impact Assumptions'!BB21</f>
        <v>0</v>
      </c>
      <c r="BC33" s="19">
        <f>+BC3*CostBreakdownComparisons!$D3*'Economic Impact Assumptions'!BC21</f>
        <v>0</v>
      </c>
      <c r="BD33" s="19">
        <f>+BD3*CostBreakdownComparisons!$D3*'Economic Impact Assumptions'!BD21</f>
        <v>0</v>
      </c>
      <c r="BE33" s="19">
        <f>+BE3*CostBreakdownComparisons!$D3*'Economic Impact Assumptions'!BE21</f>
        <v>0</v>
      </c>
      <c r="BF33" s="19">
        <f>+BF3*CostBreakdownComparisons!$D3*'Economic Impact Assumptions'!BF21</f>
        <v>0</v>
      </c>
      <c r="BG33" s="19">
        <f>+BG3*CostBreakdownComparisons!$D3*'Economic Impact Assumptions'!BG21</f>
        <v>0</v>
      </c>
      <c r="BH33" s="19">
        <f>+BH3*CostBreakdownComparisons!$D3*'Economic Impact Assumptions'!BH21</f>
        <v>0</v>
      </c>
      <c r="BI33" s="19">
        <f>+BI3*CostBreakdownComparisons!$D3*'Economic Impact Assumptions'!BI21</f>
        <v>0</v>
      </c>
      <c r="BJ33" s="66">
        <f t="shared" si="4"/>
        <v>36048.22317529154</v>
      </c>
    </row>
    <row r="34" spans="1:62">
      <c r="A34" s="14" t="s">
        <v>335</v>
      </c>
      <c r="B34" s="120">
        <f>NPV('Time Series Summary'!$B$133,E34:BI34)+D34</f>
        <v>37381.908151029755</v>
      </c>
      <c r="C34" s="119">
        <f t="shared" si="2"/>
        <v>380711.47421124921</v>
      </c>
      <c r="D34" s="19">
        <f>+D4*CostBreakdownComparisons!$D4*'Economic Impact Assumptions'!D22</f>
        <v>0</v>
      </c>
      <c r="E34" s="19">
        <f>+E4*CostBreakdownComparisons!$D4*'Economic Impact Assumptions'!E22</f>
        <v>0</v>
      </c>
      <c r="F34" s="19">
        <f>+F4*CostBreakdownComparisons!$D4*'Economic Impact Assumptions'!F22</f>
        <v>0</v>
      </c>
      <c r="G34" s="19">
        <f>+G4*CostBreakdownComparisons!$D4*'Economic Impact Assumptions'!G22</f>
        <v>0</v>
      </c>
      <c r="H34" s="19">
        <f>+H4*CostBreakdownComparisons!$D4*'Economic Impact Assumptions'!H22</f>
        <v>0</v>
      </c>
      <c r="I34" s="19">
        <f>+I4*CostBreakdownComparisons!$D4*'Economic Impact Assumptions'!I22</f>
        <v>0</v>
      </c>
      <c r="J34" s="19">
        <f>+J4*CostBreakdownComparisons!$D4*'Economic Impact Assumptions'!J22</f>
        <v>0</v>
      </c>
      <c r="K34" s="19">
        <f>+K4*CostBreakdownComparisons!$D4*'Economic Impact Assumptions'!K22</f>
        <v>0</v>
      </c>
      <c r="L34" s="19">
        <f>+L4*CostBreakdownComparisons!$D4*'Economic Impact Assumptions'!L22</f>
        <v>0</v>
      </c>
      <c r="M34" s="19">
        <f>+M4*CostBreakdownComparisons!$D4*'Economic Impact Assumptions'!M22</f>
        <v>0</v>
      </c>
      <c r="N34" s="19">
        <f>+N4*CostBreakdownComparisons!$D4*'Economic Impact Assumptions'!N22</f>
        <v>0</v>
      </c>
      <c r="O34" s="19">
        <f>+O4*CostBreakdownComparisons!$D4*'Economic Impact Assumptions'!O22</f>
        <v>0</v>
      </c>
      <c r="P34" s="19">
        <f>+P4*CostBreakdownComparisons!$D4*'Economic Impact Assumptions'!P22</f>
        <v>0</v>
      </c>
      <c r="Q34" s="19">
        <f>+Q4*CostBreakdownComparisons!$D4*'Economic Impact Assumptions'!Q22</f>
        <v>0</v>
      </c>
      <c r="R34" s="19">
        <f>+R4*CostBreakdownComparisons!$D4*'Economic Impact Assumptions'!R22</f>
        <v>0</v>
      </c>
      <c r="S34" s="19">
        <f>+S4*CostBreakdownComparisons!$D4*'Economic Impact Assumptions'!S22</f>
        <v>0</v>
      </c>
      <c r="T34" s="19">
        <f>+T4*CostBreakdownComparisons!$D4*'Economic Impact Assumptions'!T22</f>
        <v>0</v>
      </c>
      <c r="U34" s="19">
        <f>+U4*CostBreakdownComparisons!$D4*'Economic Impact Assumptions'!U22</f>
        <v>0</v>
      </c>
      <c r="V34" s="19">
        <f>+V4*CostBreakdownComparisons!$D4*'Economic Impact Assumptions'!V22</f>
        <v>5088.3125295506325</v>
      </c>
      <c r="W34" s="19">
        <f>+W4*CostBreakdownComparisons!$D4*'Economic Impact Assumptions'!W22</f>
        <v>27124.864991307248</v>
      </c>
      <c r="X34" s="19">
        <f>+X4*CostBreakdownComparisons!$D4*'Economic Impact Assumptions'!X22</f>
        <v>24635.128903686436</v>
      </c>
      <c r="Y34" s="19">
        <f>+Y4*CostBreakdownComparisons!$D4*'Economic Impact Assumptions'!Y22</f>
        <v>12013.494030758458</v>
      </c>
      <c r="Z34" s="19">
        <f>+Z4*CostBreakdownComparisons!$D4*'Economic Impact Assumptions'!Z22</f>
        <v>4742.0249224446388</v>
      </c>
      <c r="AA34" s="19">
        <f>+AA4*CostBreakdownComparisons!$D4*'Economic Impact Assumptions'!AA22</f>
        <v>19025.046784414877</v>
      </c>
      <c r="AB34" s="19">
        <f>+AB4*CostBreakdownComparisons!$D4*'Economic Impact Assumptions'!AB22</f>
        <v>11785.391278227364</v>
      </c>
      <c r="AC34" s="19">
        <f>+AC4*CostBreakdownComparisons!$D4*'Economic Impact Assumptions'!AC22</f>
        <v>0</v>
      </c>
      <c r="AD34" s="19">
        <f>+AD4*CostBreakdownComparisons!$D4*'Economic Impact Assumptions'!AD22</f>
        <v>0</v>
      </c>
      <c r="AE34" s="19">
        <f>+AE4*CostBreakdownComparisons!$D4*'Economic Impact Assumptions'!AE22</f>
        <v>0</v>
      </c>
      <c r="AF34" s="19">
        <f>+AF4*CostBreakdownComparisons!$D4*'Economic Impact Assumptions'!AF22</f>
        <v>0</v>
      </c>
      <c r="AG34" s="19">
        <f>+AG4*CostBreakdownComparisons!$D4*'Economic Impact Assumptions'!AG22</f>
        <v>0</v>
      </c>
      <c r="AH34" s="19">
        <f>+AH4*CostBreakdownComparisons!$D4*'Economic Impact Assumptions'!AH22</f>
        <v>0</v>
      </c>
      <c r="AI34" s="19">
        <f>+AI4*CostBreakdownComparisons!$D4*'Economic Impact Assumptions'!AI22</f>
        <v>0</v>
      </c>
      <c r="AJ34" s="19">
        <f>+AJ4*CostBreakdownComparisons!$D4*'Economic Impact Assumptions'!AJ22</f>
        <v>0</v>
      </c>
      <c r="AK34" s="19">
        <f>+AK4*CostBreakdownComparisons!$D4*'Economic Impact Assumptions'!AK22</f>
        <v>0</v>
      </c>
      <c r="AL34" s="19">
        <f>+AL4*CostBreakdownComparisons!$D4*'Economic Impact Assumptions'!AL22</f>
        <v>0</v>
      </c>
      <c r="AM34" s="19">
        <f>+AM4*CostBreakdownComparisons!$D4*'Economic Impact Assumptions'!AM22</f>
        <v>1214.6570818838568</v>
      </c>
      <c r="AN34" s="19">
        <f>+AN4*CostBreakdownComparisons!$D4*'Economic Impact Assumptions'!AN22</f>
        <v>15117.971521409687</v>
      </c>
      <c r="AO34" s="19">
        <f>+AO4*CostBreakdownComparisons!$D4*'Economic Impact Assumptions'!AO22</f>
        <v>21322.247214406434</v>
      </c>
      <c r="AP34" s="19">
        <f>+AP4*CostBreakdownComparisons!$D4*'Economic Impact Assumptions'!AP22</f>
        <v>18340.68257937218</v>
      </c>
      <c r="AQ34" s="19">
        <f>+AQ4*CostBreakdownComparisons!$D4*'Economic Impact Assumptions'!AQ22</f>
        <v>0</v>
      </c>
      <c r="AR34" s="19">
        <f>+AR4*CostBreakdownComparisons!$D4*'Economic Impact Assumptions'!AR22</f>
        <v>0</v>
      </c>
      <c r="AS34" s="19">
        <f>+AS4*CostBreakdownComparisons!$D4*'Economic Impact Assumptions'!AS22</f>
        <v>0</v>
      </c>
      <c r="AT34" s="19">
        <f>+AT4*CostBreakdownComparisons!$D4*'Economic Impact Assumptions'!AT22</f>
        <v>0</v>
      </c>
      <c r="AU34" s="19">
        <f>+AU4*CostBreakdownComparisons!$D4*'Economic Impact Assumptions'!AU22</f>
        <v>0</v>
      </c>
      <c r="AV34" s="19">
        <f>+AV4*CostBreakdownComparisons!$D4*'Economic Impact Assumptions'!AV22</f>
        <v>0</v>
      </c>
      <c r="AW34" s="19">
        <f>+AW4*CostBreakdownComparisons!$D4*'Economic Impact Assumptions'!AW22</f>
        <v>0</v>
      </c>
      <c r="AX34" s="19">
        <f>+AX4*CostBreakdownComparisons!$D4*'Economic Impact Assumptions'!AX22</f>
        <v>0</v>
      </c>
      <c r="AY34" s="19">
        <f>+AY4*CostBreakdownComparisons!$D4*'Economic Impact Assumptions'!AY22</f>
        <v>0</v>
      </c>
      <c r="AZ34" s="19">
        <f>+AZ4*CostBreakdownComparisons!$D4*'Economic Impact Assumptions'!AZ22</f>
        <v>10735.733041819623</v>
      </c>
      <c r="BA34" s="19">
        <f>+BA4*CostBreakdownComparisons!$D4*'Economic Impact Assumptions'!BA22</f>
        <v>57230.232547801264</v>
      </c>
      <c r="BB34" s="19">
        <f>+BB4*CostBreakdownComparisons!$D4*'Economic Impact Assumptions'!BB22</f>
        <v>51977.18611520683</v>
      </c>
      <c r="BC34" s="19">
        <f>+BC4*CostBreakdownComparisons!$D4*'Economic Impact Assumptions'!BC22</f>
        <v>25347.04070646119</v>
      </c>
      <c r="BD34" s="19">
        <f>+BD4*CostBreakdownComparisons!$D4*'Economic Impact Assumptions'!BD22</f>
        <v>10005.107459371609</v>
      </c>
      <c r="BE34" s="19">
        <f>+BE4*CostBreakdownComparisons!$D4*'Economic Impact Assumptions'!BE22</f>
        <v>40140.581420545095</v>
      </c>
      <c r="BF34" s="19">
        <f>+BF4*CostBreakdownComparisons!$D4*'Economic Impact Assumptions'!BF22</f>
        <v>24865.771082581716</v>
      </c>
      <c r="BG34" s="19">
        <f>+BG4*CostBreakdownComparisons!$D4*'Economic Impact Assumptions'!BG22</f>
        <v>0</v>
      </c>
      <c r="BH34" s="19">
        <f>+BH4*CostBreakdownComparisons!$D4*'Economic Impact Assumptions'!BH22</f>
        <v>0</v>
      </c>
      <c r="BI34" s="19">
        <f>+BI4*CostBreakdownComparisons!$D4*'Economic Impact Assumptions'!BI22</f>
        <v>0</v>
      </c>
      <c r="BJ34" s="66">
        <f t="shared" si="4"/>
        <v>380711.47421124921</v>
      </c>
    </row>
    <row r="35" spans="1:62">
      <c r="A35" s="14" t="s">
        <v>399</v>
      </c>
      <c r="B35" s="120">
        <f>NPV('Time Series Summary'!$B$133,E35:BI35)+D35</f>
        <v>31468.662489498831</v>
      </c>
      <c r="C35" s="119">
        <f t="shared" si="2"/>
        <v>211715.09031450935</v>
      </c>
      <c r="D35" s="19">
        <f>+D5*CostBreakdownComparisons!$D5*'Economic Impact Assumptions'!D23</f>
        <v>0</v>
      </c>
      <c r="E35" s="19">
        <f>+E5*CostBreakdownComparisons!$D5*'Economic Impact Assumptions'!E23</f>
        <v>66.178738540492134</v>
      </c>
      <c r="F35" s="19">
        <f>+F5*CostBreakdownComparisons!$D5*'Economic Impact Assumptions'!F23</f>
        <v>1728.3283476393954</v>
      </c>
      <c r="G35" s="19">
        <f>+G5*CostBreakdownComparisons!$D5*'Economic Impact Assumptions'!G23</f>
        <v>4786.2773383548338</v>
      </c>
      <c r="H35" s="19">
        <f>+H5*CostBreakdownComparisons!$D5*'Economic Impact Assumptions'!H23</f>
        <v>0</v>
      </c>
      <c r="I35" s="19">
        <f>+I5*CostBreakdownComparisons!$D5*'Economic Impact Assumptions'!I23</f>
        <v>0</v>
      </c>
      <c r="J35" s="19">
        <f>+J5*CostBreakdownComparisons!$D5*'Economic Impact Assumptions'!J23</f>
        <v>0</v>
      </c>
      <c r="K35" s="19">
        <f>+K5*CostBreakdownComparisons!$D5*'Economic Impact Assumptions'!K23</f>
        <v>0</v>
      </c>
      <c r="L35" s="19">
        <f>+L5*CostBreakdownComparisons!$D5*'Economic Impact Assumptions'!L23</f>
        <v>0</v>
      </c>
      <c r="M35" s="19">
        <f>+M5*CostBreakdownComparisons!$D5*'Economic Impact Assumptions'!M23</f>
        <v>0</v>
      </c>
      <c r="N35" s="19">
        <f>+N5*CostBreakdownComparisons!$D5*'Economic Impact Assumptions'!N23</f>
        <v>0</v>
      </c>
      <c r="O35" s="19">
        <f>+O5*CostBreakdownComparisons!$D5*'Economic Impact Assumptions'!O23</f>
        <v>170.25705907004274</v>
      </c>
      <c r="P35" s="19">
        <f>+P5*CostBreakdownComparisons!$D5*'Economic Impact Assumptions'!P23</f>
        <v>4446.4447051438419</v>
      </c>
      <c r="Q35" s="19">
        <f>+Q5*CostBreakdownComparisons!$D5*'Economic Impact Assumptions'!Q23</f>
        <v>12313.5847175945</v>
      </c>
      <c r="R35" s="19">
        <f>+R5*CostBreakdownComparisons!$D5*'Economic Impact Assumptions'!R23</f>
        <v>91.808338071512395</v>
      </c>
      <c r="S35" s="19">
        <f>+S5*CostBreakdownComparisons!$D5*'Economic Impact Assumptions'!S23</f>
        <v>2491.8221283238249</v>
      </c>
      <c r="T35" s="19">
        <f>+T5*CostBreakdownComparisons!$D5*'Economic Impact Assumptions'!T23</f>
        <v>9098.7127559331566</v>
      </c>
      <c r="U35" s="19">
        <f>+U5*CostBreakdownComparisons!$D5*'Economic Impact Assumptions'!U23</f>
        <v>6809.2168603601258</v>
      </c>
      <c r="V35" s="19">
        <f>+V5*CostBreakdownComparisons!$D5*'Economic Impact Assumptions'!V23</f>
        <v>0</v>
      </c>
      <c r="W35" s="19">
        <f>+W5*CostBreakdownComparisons!$D5*'Economic Impact Assumptions'!W23</f>
        <v>0</v>
      </c>
      <c r="X35" s="19">
        <f>+X5*CostBreakdownComparisons!$D5*'Economic Impact Assumptions'!X23</f>
        <v>0</v>
      </c>
      <c r="Y35" s="19">
        <f>+Y5*CostBreakdownComparisons!$D5*'Economic Impact Assumptions'!Y23</f>
        <v>109.50445264774785</v>
      </c>
      <c r="Z35" s="19">
        <f>+Z5*CostBreakdownComparisons!$D5*'Economic Impact Assumptions'!Z23</f>
        <v>2859.8255856454271</v>
      </c>
      <c r="AA35" s="19">
        <f>+AA5*CostBreakdownComparisons!$D5*'Economic Impact Assumptions'!AA23</f>
        <v>7919.7441915000882</v>
      </c>
      <c r="AB35" s="19">
        <f>+AB5*CostBreakdownComparisons!$D5*'Economic Impact Assumptions'!AB23</f>
        <v>0</v>
      </c>
      <c r="AC35" s="19">
        <f>+AC5*CostBreakdownComparisons!$D5*'Economic Impact Assumptions'!AC23</f>
        <v>0</v>
      </c>
      <c r="AD35" s="19">
        <f>+AD5*CostBreakdownComparisons!$D5*'Economic Impact Assumptions'!AD23</f>
        <v>124.19671309442941</v>
      </c>
      <c r="AE35" s="19">
        <f>+AE5*CostBreakdownComparisons!$D5*'Economic Impact Assumptions'!AE23</f>
        <v>3243.5296389549917</v>
      </c>
      <c r="AF35" s="19">
        <f>+AF5*CostBreakdownComparisons!$D5*'Economic Impact Assumptions'!AF23</f>
        <v>9112.9512481026049</v>
      </c>
      <c r="AG35" s="19">
        <f>+AG5*CostBreakdownComparisons!$D5*'Economic Impact Assumptions'!AG23</f>
        <v>3411.0587556894275</v>
      </c>
      <c r="AH35" s="19">
        <f>+AH5*CostBreakdownComparisons!$D5*'Economic Impact Assumptions'!AH23</f>
        <v>9446.2798370761411</v>
      </c>
      <c r="AI35" s="19">
        <f>+AI5*CostBreakdownComparisons!$D5*'Economic Impact Assumptions'!AI23</f>
        <v>0</v>
      </c>
      <c r="AJ35" s="19">
        <f>+AJ5*CostBreakdownComparisons!$D5*'Economic Impact Assumptions'!AJ23</f>
        <v>0</v>
      </c>
      <c r="AK35" s="19">
        <f>+AK5*CostBreakdownComparisons!$D5*'Economic Impact Assumptions'!AK23</f>
        <v>148.13570721061663</v>
      </c>
      <c r="AL35" s="19">
        <f>+AL5*CostBreakdownComparisons!$D5*'Economic Impact Assumptions'!AL23</f>
        <v>3868.7220052262792</v>
      </c>
      <c r="AM35" s="19">
        <f>+AM5*CostBreakdownComparisons!$D5*'Economic Impact Assumptions'!AM23</f>
        <v>10713.691346496749</v>
      </c>
      <c r="AN35" s="19">
        <f>+AN5*CostBreakdownComparisons!$D5*'Economic Impact Assumptions'!AN23</f>
        <v>0</v>
      </c>
      <c r="AO35" s="19">
        <f>+AO5*CostBreakdownComparisons!$D5*'Economic Impact Assumptions'!AO23</f>
        <v>0</v>
      </c>
      <c r="AP35" s="19">
        <f>+AP5*CostBreakdownComparisons!$D5*'Economic Impact Assumptions'!AP23</f>
        <v>0</v>
      </c>
      <c r="AQ35" s="19">
        <f>+AQ5*CostBreakdownComparisons!$D5*'Economic Impact Assumptions'!AQ23</f>
        <v>172.29542409859317</v>
      </c>
      <c r="AR35" s="19">
        <f>+AR5*CostBreakdownComparisons!$D5*'Economic Impact Assumptions'!AR23</f>
        <v>4676.3677395335735</v>
      </c>
      <c r="AS35" s="19">
        <f>+AS5*CostBreakdownComparisons!$D5*'Economic Impact Assumptions'!AS23</f>
        <v>17075.426981519675</v>
      </c>
      <c r="AT35" s="19">
        <f>+AT5*CostBreakdownComparisons!$D5*'Economic Impact Assumptions'!AT23</f>
        <v>12778.762053411741</v>
      </c>
      <c r="AU35" s="19">
        <f>+AU5*CostBreakdownComparisons!$D5*'Economic Impact Assumptions'!AU23</f>
        <v>190.55326838474488</v>
      </c>
      <c r="AV35" s="19">
        <f>+AV5*CostBreakdownComparisons!$D5*'Economic Impact Assumptions'!AV23</f>
        <v>4976.5018606872254</v>
      </c>
      <c r="AW35" s="19">
        <f>+AW5*CostBreakdownComparisons!$D5*'Economic Impact Assumptions'!AW23</f>
        <v>13781.477410019077</v>
      </c>
      <c r="AX35" s="19">
        <f>+AX5*CostBreakdownComparisons!$D5*'Economic Impact Assumptions'!AX23</f>
        <v>205.50547483968006</v>
      </c>
      <c r="AY35" s="19">
        <f>+AY5*CostBreakdownComparisons!$D5*'Economic Impact Assumptions'!AY23</f>
        <v>5366.9946812780745</v>
      </c>
      <c r="AZ35" s="19">
        <f>+AZ5*CostBreakdownComparisons!$D5*'Economic Impact Assumptions'!AZ23</f>
        <v>15078.993048779643</v>
      </c>
      <c r="BA35" s="19">
        <f>+BA5*CostBreakdownComparisons!$D5*'Economic Impact Assumptions'!BA23</f>
        <v>5644.2012983147588</v>
      </c>
      <c r="BB35" s="19">
        <f>+BB5*CostBreakdownComparisons!$D5*'Economic Impact Assumptions'!BB23</f>
        <v>15630.544279467724</v>
      </c>
      <c r="BC35" s="19">
        <f>+BC5*CostBreakdownComparisons!$D5*'Economic Impact Assumptions'!BC23</f>
        <v>233.07823454540738</v>
      </c>
      <c r="BD35" s="19">
        <f>+BD5*CostBreakdownComparisons!$D5*'Economic Impact Assumptions'!BD23</f>
        <v>6087.0867119368286</v>
      </c>
      <c r="BE35" s="19">
        <f>+BE5*CostBreakdownComparisons!$D5*'Economic Impact Assumptions'!BE23</f>
        <v>16857.03137701633</v>
      </c>
      <c r="BF35" s="19">
        <f>+BF5*CostBreakdownComparisons!$D5*'Economic Impact Assumptions'!BF23</f>
        <v>0</v>
      </c>
      <c r="BG35" s="19">
        <f>+BG5*CostBreakdownComparisons!$D5*'Economic Impact Assumptions'!BG23</f>
        <v>0</v>
      </c>
      <c r="BH35" s="19">
        <f>+BH5*CostBreakdownComparisons!$D5*'Economic Impact Assumptions'!BH23</f>
        <v>0</v>
      </c>
      <c r="BI35" s="19">
        <f>+BI5*CostBreakdownComparisons!$D5*'Economic Impact Assumptions'!BI23</f>
        <v>0</v>
      </c>
      <c r="BJ35" s="66">
        <f t="shared" si="4"/>
        <v>211715.09031450935</v>
      </c>
    </row>
    <row r="36" spans="1:62">
      <c r="A36" s="14" t="s">
        <v>334</v>
      </c>
      <c r="B36" s="120">
        <f>NPV('Time Series Summary'!$B$133,E36:BI36)+D36</f>
        <v>52499.870975542406</v>
      </c>
      <c r="C36" s="119">
        <f t="shared" si="2"/>
        <v>327186.35760811466</v>
      </c>
      <c r="D36" s="19">
        <f>+D6*CostBreakdownComparisons!$D6*'Economic Impact Assumptions'!D27</f>
        <v>0</v>
      </c>
      <c r="E36" s="19">
        <f>+E6*CostBreakdownComparisons!$D6*'Economic Impact Assumptions'!E27</f>
        <v>0</v>
      </c>
      <c r="F36" s="19">
        <f>+F6*CostBreakdownComparisons!$D6*'Economic Impact Assumptions'!F27</f>
        <v>1885.9648194876804</v>
      </c>
      <c r="G36" s="19">
        <f>+G6*CostBreakdownComparisons!$D6*'Economic Impact Assumptions'!G27</f>
        <v>3870.5803676159603</v>
      </c>
      <c r="H36" s="19">
        <f>+H6*CostBreakdownComparisons!$D6*'Economic Impact Assumptions'!H27</f>
        <v>0</v>
      </c>
      <c r="I36" s="19">
        <f>+I6*CostBreakdownComparisons!$D6*'Economic Impact Assumptions'!I27</f>
        <v>0</v>
      </c>
      <c r="J36" s="19">
        <f>+J6*CostBreakdownComparisons!$D6*'Economic Impact Assumptions'!J27</f>
        <v>0</v>
      </c>
      <c r="K36" s="19">
        <f>+K6*CostBreakdownComparisons!$D6*'Economic Impact Assumptions'!K27</f>
        <v>4288.4503539772859</v>
      </c>
      <c r="L36" s="19">
        <f>+L6*CostBreakdownComparisons!$D6*'Economic Impact Assumptions'!L27</f>
        <v>8801.2202433920465</v>
      </c>
      <c r="M36" s="19">
        <f>+M6*CostBreakdownComparisons!$D6*'Economic Impact Assumptions'!M27</f>
        <v>0</v>
      </c>
      <c r="N36" s="19">
        <f>+N6*CostBreakdownComparisons!$D6*'Economic Impact Assumptions'!N27</f>
        <v>0</v>
      </c>
      <c r="O36" s="19">
        <f>+O6*CostBreakdownComparisons!$D6*'Economic Impact Assumptions'!O27</f>
        <v>0</v>
      </c>
      <c r="P36" s="19">
        <f>+P6*CostBreakdownComparisons!$D6*'Economic Impact Assumptions'!P27</f>
        <v>4875.7024119685711</v>
      </c>
      <c r="Q36" s="19">
        <f>+Q6*CostBreakdownComparisons!$D6*'Economic Impact Assumptions'!Q27</f>
        <v>10006.442240651038</v>
      </c>
      <c r="R36" s="19">
        <f>+R6*CostBreakdownComparisons!$D6*'Economic Impact Assumptions'!R27</f>
        <v>0</v>
      </c>
      <c r="S36" s="19">
        <f>+S6*CostBreakdownComparisons!$D6*'Economic Impact Assumptions'!S27</f>
        <v>5687.2991840044015</v>
      </c>
      <c r="T36" s="19">
        <f>+T6*CostBreakdownComparisons!$D6*'Economic Impact Assumptions'!T27</f>
        <v>11672.088651338445</v>
      </c>
      <c r="U36" s="19">
        <f>+U6*CostBreakdownComparisons!$D6*'Economic Impact Assumptions'!U27</f>
        <v>5543.3716256103016</v>
      </c>
      <c r="V36" s="19">
        <f>+V6*CostBreakdownComparisons!$D6*'Economic Impact Assumptions'!V27</f>
        <v>11376.704996180744</v>
      </c>
      <c r="W36" s="19">
        <f>+W6*CostBreakdownComparisons!$D6*'Economic Impact Assumptions'!W27</f>
        <v>0</v>
      </c>
      <c r="X36" s="19">
        <f>+X6*CostBreakdownComparisons!$D6*'Economic Impact Assumptions'!X27</f>
        <v>0</v>
      </c>
      <c r="Y36" s="19">
        <f>+Y6*CostBreakdownComparisons!$D6*'Economic Impact Assumptions'!Y27</f>
        <v>0</v>
      </c>
      <c r="Z36" s="19">
        <f>+Z6*CostBreakdownComparisons!$D6*'Economic Impact Assumptions'!Z27</f>
        <v>9453.7052458912876</v>
      </c>
      <c r="AA36" s="19">
        <f>+AA6*CostBreakdownComparisons!$D6*'Economic Impact Assumptions'!AA27</f>
        <v>19401.913306057759</v>
      </c>
      <c r="AB36" s="19">
        <f>+AB6*CostBreakdownComparisons!$D6*'Economic Impact Assumptions'!AB27</f>
        <v>0</v>
      </c>
      <c r="AC36" s="19">
        <f>+AC6*CostBreakdownComparisons!$D6*'Economic Impact Assumptions'!AC27</f>
        <v>0</v>
      </c>
      <c r="AD36" s="19">
        <f>+AD6*CostBreakdownComparisons!$D6*'Economic Impact Assumptions'!AD27</f>
        <v>0</v>
      </c>
      <c r="AE36" s="19">
        <f>+AE6*CostBreakdownComparisons!$D6*'Economic Impact Assumptions'!AE27</f>
        <v>7165.5181809723135</v>
      </c>
      <c r="AF36" s="19">
        <f>+AF6*CostBreakdownComparisons!$D6*'Economic Impact Assumptions'!AF27</f>
        <v>14705.849074427999</v>
      </c>
      <c r="AG36" s="19">
        <f>+AG6*CostBreakdownComparisons!$D6*'Economic Impact Assumptions'!AG27</f>
        <v>0</v>
      </c>
      <c r="AH36" s="19">
        <f>+AH6*CostBreakdownComparisons!$D6*'Economic Impact Assumptions'!AH27</f>
        <v>0</v>
      </c>
      <c r="AI36" s="19">
        <f>+AI6*CostBreakdownComparisons!$D6*'Economic Impact Assumptions'!AI27</f>
        <v>0</v>
      </c>
      <c r="AJ36" s="19">
        <f>+AJ6*CostBreakdownComparisons!$D6*'Economic Impact Assumptions'!AJ27</f>
        <v>8146.7503163629726</v>
      </c>
      <c r="AK36" s="19">
        <f>+AK6*CostBreakdownComparisons!$D6*'Economic Impact Assumptions'!AK27</f>
        <v>16719.63946970625</v>
      </c>
      <c r="AL36" s="19">
        <f>+AL6*CostBreakdownComparisons!$D6*'Economic Impact Assumptions'!AL27</f>
        <v>0</v>
      </c>
      <c r="AM36" s="19">
        <f>+AM6*CostBreakdownComparisons!$D6*'Economic Impact Assumptions'!AM27</f>
        <v>9502.837163118098</v>
      </c>
      <c r="AN36" s="19">
        <f>+AN6*CostBreakdownComparisons!$D6*'Economic Impact Assumptions'!AN27</f>
        <v>19502.747124523725</v>
      </c>
      <c r="AO36" s="19">
        <f>+AO6*CostBreakdownComparisons!$D6*'Economic Impact Assumptions'!AO27</f>
        <v>9262.3504736058439</v>
      </c>
      <c r="AP36" s="19">
        <f>+AP6*CostBreakdownComparisons!$D6*'Economic Impact Assumptions'!AP27</f>
        <v>19009.194408438627</v>
      </c>
      <c r="AQ36" s="19">
        <f>+AQ6*CostBreakdownComparisons!$D6*'Economic Impact Assumptions'!AQ27</f>
        <v>0</v>
      </c>
      <c r="AR36" s="19">
        <f>+AR6*CostBreakdownComparisons!$D6*'Economic Impact Assumptions'!AR27</f>
        <v>0</v>
      </c>
      <c r="AS36" s="19">
        <f>+AS6*CostBreakdownComparisons!$D6*'Economic Impact Assumptions'!AS27</f>
        <v>0</v>
      </c>
      <c r="AT36" s="19">
        <f>+AT6*CostBreakdownComparisons!$D6*'Economic Impact Assumptions'!AT27</f>
        <v>15796.078122756358</v>
      </c>
      <c r="AU36" s="19">
        <f>+AU6*CostBreakdownComparisons!$D6*'Economic Impact Assumptions'!AU27</f>
        <v>32418.41482699414</v>
      </c>
      <c r="AV36" s="19">
        <f>+AV6*CostBreakdownComparisons!$D6*'Economic Impact Assumptions'!AV27</f>
        <v>0</v>
      </c>
      <c r="AW36" s="19">
        <f>+AW6*CostBreakdownComparisons!$D6*'Economic Impact Assumptions'!AW27</f>
        <v>0</v>
      </c>
      <c r="AX36" s="19">
        <f>+AX6*CostBreakdownComparisons!$D6*'Economic Impact Assumptions'!AX27</f>
        <v>0</v>
      </c>
      <c r="AY36" s="19">
        <f>+AY6*CostBreakdownComparisons!$D6*'Economic Impact Assumptions'!AY27</f>
        <v>11972.774910225004</v>
      </c>
      <c r="AZ36" s="19">
        <f>+AZ6*CostBreakdownComparisons!$D6*'Economic Impact Assumptions'!AZ27</f>
        <v>24571.819704457936</v>
      </c>
      <c r="BA36" s="19">
        <f>+BA6*CostBreakdownComparisons!$D6*'Economic Impact Assumptions'!BA27</f>
        <v>0</v>
      </c>
      <c r="BB36" s="19">
        <f>+BB6*CostBreakdownComparisons!$D6*'Economic Impact Assumptions'!BB27</f>
        <v>0</v>
      </c>
      <c r="BC36" s="19">
        <f>+BC6*CostBreakdownComparisons!$D6*'Economic Impact Assumptions'!BC27</f>
        <v>0</v>
      </c>
      <c r="BD36" s="19">
        <f>+BD6*CostBreakdownComparisons!$D6*'Economic Impact Assumptions'!BD27</f>
        <v>13612.303440472573</v>
      </c>
      <c r="BE36" s="19">
        <f>+BE6*CostBreakdownComparisons!$D6*'Economic Impact Assumptions'!BE27</f>
        <v>27936.636945877293</v>
      </c>
      <c r="BF36" s="19">
        <f>+BF6*CostBreakdownComparisons!$D6*'Economic Impact Assumptions'!BF27</f>
        <v>0</v>
      </c>
      <c r="BG36" s="19">
        <f>+BG6*CostBreakdownComparisons!$D6*'Economic Impact Assumptions'!BG27</f>
        <v>0</v>
      </c>
      <c r="BH36" s="19">
        <f>+BH6*CostBreakdownComparisons!$D6*'Economic Impact Assumptions'!BH27</f>
        <v>0</v>
      </c>
      <c r="BI36" s="19">
        <f>+BI6*CostBreakdownComparisons!$D6*'Economic Impact Assumptions'!BI27</f>
        <v>0</v>
      </c>
      <c r="BJ36" s="66">
        <f t="shared" si="4"/>
        <v>327186.35760811466</v>
      </c>
    </row>
    <row r="37" spans="1:62">
      <c r="A37" s="14" t="s">
        <v>5</v>
      </c>
      <c r="B37" s="120">
        <f>NPV('Time Series Summary'!$B$133,E37:BI37)+D37</f>
        <v>42985.438835293797</v>
      </c>
      <c r="C37" s="119">
        <f t="shared" si="2"/>
        <v>53905.002880321379</v>
      </c>
      <c r="D37" s="19">
        <f>+D7*CostBreakdownComparisons!$D7*'Economic Impact Assumptions'!D28</f>
        <v>0</v>
      </c>
      <c r="E37" s="19">
        <f>+E7*CostBreakdownComparisons!$D7*'Economic Impact Assumptions'!E28</f>
        <v>0</v>
      </c>
      <c r="F37" s="19">
        <f>+F7*CostBreakdownComparisons!$D7*'Economic Impact Assumptions'!F28</f>
        <v>6848.0819791346858</v>
      </c>
      <c r="G37" s="19">
        <f>+G7*CostBreakdownComparisons!$D7*'Economic Impact Assumptions'!G28</f>
        <v>22323.149366183941</v>
      </c>
      <c r="H37" s="19">
        <f>+H7*CostBreakdownComparisons!$D7*'Economic Impact Assumptions'!H28</f>
        <v>22979.449957549754</v>
      </c>
      <c r="I37" s="19">
        <f>+I7*CostBreakdownComparisons!$D7*'Economic Impact Assumptions'!I28</f>
        <v>1754.3215774529981</v>
      </c>
      <c r="J37" s="19">
        <f>+J7*CostBreakdownComparisons!$D7*'Economic Impact Assumptions'!J28</f>
        <v>0</v>
      </c>
      <c r="K37" s="19">
        <f>+K7*CostBreakdownComparisons!$D7*'Economic Impact Assumptions'!K28</f>
        <v>0</v>
      </c>
      <c r="L37" s="19">
        <f>+L7*CostBreakdownComparisons!$D7*'Economic Impact Assumptions'!L28</f>
        <v>0</v>
      </c>
      <c r="M37" s="19">
        <f>+M7*CostBreakdownComparisons!$D7*'Economic Impact Assumptions'!M28</f>
        <v>0</v>
      </c>
      <c r="N37" s="19">
        <f>+N7*CostBreakdownComparisons!$D7*'Economic Impact Assumptions'!N28</f>
        <v>0</v>
      </c>
      <c r="O37" s="19">
        <f>+O7*CostBreakdownComparisons!$D7*'Economic Impact Assumptions'!O28</f>
        <v>0</v>
      </c>
      <c r="P37" s="19">
        <f>+P7*CostBreakdownComparisons!$D7*'Economic Impact Assumptions'!P28</f>
        <v>0</v>
      </c>
      <c r="Q37" s="19">
        <f>+Q7*CostBreakdownComparisons!$D7*'Economic Impact Assumptions'!Q28</f>
        <v>0</v>
      </c>
      <c r="R37" s="19">
        <f>+R7*CostBreakdownComparisons!$D7*'Economic Impact Assumptions'!R28</f>
        <v>0</v>
      </c>
      <c r="S37" s="19">
        <f>+S7*CostBreakdownComparisons!$D7*'Economic Impact Assumptions'!S28</f>
        <v>0</v>
      </c>
      <c r="T37" s="19">
        <f>+T7*CostBreakdownComparisons!$D7*'Economic Impact Assumptions'!T28</f>
        <v>0</v>
      </c>
      <c r="U37" s="19">
        <f>+U7*CostBreakdownComparisons!$D7*'Economic Impact Assumptions'!U28</f>
        <v>0</v>
      </c>
      <c r="V37" s="19">
        <f>+V7*CostBreakdownComparisons!$D7*'Economic Impact Assumptions'!V28</f>
        <v>0</v>
      </c>
      <c r="W37" s="19">
        <f>+W7*CostBreakdownComparisons!$D7*'Economic Impact Assumptions'!W28</f>
        <v>0</v>
      </c>
      <c r="X37" s="19">
        <f>+X7*CostBreakdownComparisons!$D7*'Economic Impact Assumptions'!X28</f>
        <v>0</v>
      </c>
      <c r="Y37" s="19">
        <f>+Y7*CostBreakdownComparisons!$D7*'Economic Impact Assumptions'!Y28</f>
        <v>0</v>
      </c>
      <c r="Z37" s="19">
        <f>+Z7*CostBreakdownComparisons!$D7*'Economic Impact Assumptions'!Z28</f>
        <v>0</v>
      </c>
      <c r="AA37" s="19">
        <f>+AA7*CostBreakdownComparisons!$D7*'Economic Impact Assumptions'!AA28</f>
        <v>0</v>
      </c>
      <c r="AB37" s="19">
        <f>+AB7*CostBreakdownComparisons!$D7*'Economic Impact Assumptions'!AB28</f>
        <v>0</v>
      </c>
      <c r="AC37" s="19">
        <f>+AC7*CostBreakdownComparisons!$D7*'Economic Impact Assumptions'!AC28</f>
        <v>0</v>
      </c>
      <c r="AD37" s="19">
        <f>+AD7*CostBreakdownComparisons!$D7*'Economic Impact Assumptions'!AD28</f>
        <v>0</v>
      </c>
      <c r="AE37" s="19">
        <f>+AE7*CostBreakdownComparisons!$D7*'Economic Impact Assumptions'!AE28</f>
        <v>0</v>
      </c>
      <c r="AF37" s="19">
        <f>+AF7*CostBreakdownComparisons!$D7*'Economic Impact Assumptions'!AF28</f>
        <v>0</v>
      </c>
      <c r="AG37" s="19">
        <f>+AG7*CostBreakdownComparisons!$D7*'Economic Impact Assumptions'!AG28</f>
        <v>0</v>
      </c>
      <c r="AH37" s="19">
        <f>+AH7*CostBreakdownComparisons!$D7*'Economic Impact Assumptions'!AH28</f>
        <v>0</v>
      </c>
      <c r="AI37" s="19">
        <f>+AI7*CostBreakdownComparisons!$D7*'Economic Impact Assumptions'!AI28</f>
        <v>0</v>
      </c>
      <c r="AJ37" s="19">
        <f>+AJ7*CostBreakdownComparisons!$D7*'Economic Impact Assumptions'!AJ28</f>
        <v>0</v>
      </c>
      <c r="AK37" s="19">
        <f>+AK7*CostBreakdownComparisons!$D7*'Economic Impact Assumptions'!AK28</f>
        <v>0</v>
      </c>
      <c r="AL37" s="19">
        <f>+AL7*CostBreakdownComparisons!$D7*'Economic Impact Assumptions'!AL28</f>
        <v>0</v>
      </c>
      <c r="AM37" s="19">
        <f>+AM7*CostBreakdownComparisons!$D7*'Economic Impact Assumptions'!AM28</f>
        <v>0</v>
      </c>
      <c r="AN37" s="19">
        <f>+AN7*CostBreakdownComparisons!$D7*'Economic Impact Assumptions'!AN28</f>
        <v>0</v>
      </c>
      <c r="AO37" s="19">
        <f>+AO7*CostBreakdownComparisons!$D7*'Economic Impact Assumptions'!AO28</f>
        <v>0</v>
      </c>
      <c r="AP37" s="19">
        <f>+AP7*CostBreakdownComparisons!$D7*'Economic Impact Assumptions'!AP28</f>
        <v>0</v>
      </c>
      <c r="AQ37" s="19">
        <f>+AQ7*CostBreakdownComparisons!$D7*'Economic Impact Assumptions'!AQ28</f>
        <v>0</v>
      </c>
      <c r="AR37" s="19">
        <f>+AR7*CostBreakdownComparisons!$D7*'Economic Impact Assumptions'!AR28</f>
        <v>0</v>
      </c>
      <c r="AS37" s="19">
        <f>+AS7*CostBreakdownComparisons!$D7*'Economic Impact Assumptions'!AS28</f>
        <v>0</v>
      </c>
      <c r="AT37" s="19">
        <f>+AT7*CostBreakdownComparisons!$D7*'Economic Impact Assumptions'!AT28</f>
        <v>0</v>
      </c>
      <c r="AU37" s="19">
        <f>+AU7*CostBreakdownComparisons!$D7*'Economic Impact Assumptions'!AU28</f>
        <v>0</v>
      </c>
      <c r="AV37" s="19">
        <f>+AV7*CostBreakdownComparisons!$D7*'Economic Impact Assumptions'!AV28</f>
        <v>0</v>
      </c>
      <c r="AW37" s="19">
        <f>+AW7*CostBreakdownComparisons!$D7*'Economic Impact Assumptions'!AW28</f>
        <v>0</v>
      </c>
      <c r="AX37" s="19">
        <f>+AX7*CostBreakdownComparisons!$D7*'Economic Impact Assumptions'!AX28</f>
        <v>0</v>
      </c>
      <c r="AY37" s="19">
        <f>+AY7*CostBreakdownComparisons!$D7*'Economic Impact Assumptions'!AY28</f>
        <v>0</v>
      </c>
      <c r="AZ37" s="19">
        <f>+AZ7*CostBreakdownComparisons!$D7*'Economic Impact Assumptions'!AZ28</f>
        <v>0</v>
      </c>
      <c r="BA37" s="19">
        <f>+BA7*CostBreakdownComparisons!$D7*'Economic Impact Assumptions'!BA28</f>
        <v>0</v>
      </c>
      <c r="BB37" s="19">
        <f>+BB7*CostBreakdownComparisons!$D7*'Economic Impact Assumptions'!BB28</f>
        <v>0</v>
      </c>
      <c r="BC37" s="19">
        <f>+BC7*CostBreakdownComparisons!$D7*'Economic Impact Assumptions'!BC28</f>
        <v>0</v>
      </c>
      <c r="BD37" s="19">
        <f>+BD7*CostBreakdownComparisons!$D7*'Economic Impact Assumptions'!BD28</f>
        <v>0</v>
      </c>
      <c r="BE37" s="19">
        <f>+BE7*CostBreakdownComparisons!$D7*'Economic Impact Assumptions'!BE28</f>
        <v>0</v>
      </c>
      <c r="BF37" s="19">
        <f>+BF7*CostBreakdownComparisons!$D7*'Economic Impact Assumptions'!BF28</f>
        <v>0</v>
      </c>
      <c r="BG37" s="19">
        <f>+BG7*CostBreakdownComparisons!$D7*'Economic Impact Assumptions'!BG28</f>
        <v>0</v>
      </c>
      <c r="BH37" s="19">
        <f>+BH7*CostBreakdownComparisons!$D7*'Economic Impact Assumptions'!BH28</f>
        <v>0</v>
      </c>
      <c r="BI37" s="19">
        <f>+BI7*CostBreakdownComparisons!$D7*'Economic Impact Assumptions'!BI28</f>
        <v>0</v>
      </c>
      <c r="BJ37" s="66">
        <f t="shared" si="4"/>
        <v>53905.002880321379</v>
      </c>
    </row>
    <row r="38" spans="1:62">
      <c r="A38" s="14" t="s">
        <v>400</v>
      </c>
      <c r="B38" s="120">
        <f>NPV('Time Series Summary'!$B$133,E38:BI38)+D38</f>
        <v>20352.906967977633</v>
      </c>
      <c r="C38" s="119">
        <f t="shared" si="2"/>
        <v>33242.042722375627</v>
      </c>
      <c r="D38" s="19">
        <f>+D8*CostBreakdownComparisons!$D8*'Economic Impact Assumptions'!D26</f>
        <v>0</v>
      </c>
      <c r="E38" s="19">
        <f>+E8*CostBreakdownComparisons!$D8*'Economic Impact Assumptions'!E26</f>
        <v>380.5800771797617</v>
      </c>
      <c r="F38" s="19">
        <f>+F8*CostBreakdownComparisons!$D8*'Economic Impact Assumptions'!F26</f>
        <v>3118.5585775793702</v>
      </c>
      <c r="G38" s="19">
        <f>+G8*CostBreakdownComparisons!$D8*'Economic Impact Assumptions'!G26</f>
        <v>3980.1221738426393</v>
      </c>
      <c r="H38" s="19">
        <f>+H8*CostBreakdownComparisons!$D8*'Economic Impact Assumptions'!H26</f>
        <v>4529.6317866122827</v>
      </c>
      <c r="I38" s="19">
        <f>+I8*CostBreakdownComparisons!$D8*'Economic Impact Assumptions'!I26</f>
        <v>3898.3865798290562</v>
      </c>
      <c r="J38" s="19">
        <f>+J8*CostBreakdownComparisons!$D8*'Economic Impact Assumptions'!J26</f>
        <v>1119.5364686381336</v>
      </c>
      <c r="K38" s="19">
        <f>+K8*CostBreakdownComparisons!$D8*'Economic Impact Assumptions'!K26</f>
        <v>1148.269781196452</v>
      </c>
      <c r="L38" s="19">
        <f>+L8*CostBreakdownComparisons!$D8*'Economic Impact Assumptions'!L26</f>
        <v>996.1386230072834</v>
      </c>
      <c r="M38" s="19">
        <f>+M8*CostBreakdownComparisons!$D8*'Economic Impact Assumptions'!M26</f>
        <v>1020.6937338318355</v>
      </c>
      <c r="N38" s="19">
        <f>+N8*CostBreakdownComparisons!$D8*'Economic Impact Assumptions'!N26</f>
        <v>1046.4152159243974</v>
      </c>
      <c r="O38" s="19">
        <f>+O8*CostBreakdownComparisons!$D8*'Economic Impact Assumptions'!O26</f>
        <v>1072.9604642917543</v>
      </c>
      <c r="P38" s="19">
        <f>+P8*CostBreakdownComparisons!$D8*'Economic Impact Assumptions'!P26</f>
        <v>1099.9990679919063</v>
      </c>
      <c r="Q38" s="19">
        <f>+Q8*CostBreakdownComparisons!$D8*'Economic Impact Assumptions'!Q26</f>
        <v>4100.876681778077</v>
      </c>
      <c r="R38" s="19">
        <f>+R8*CostBreakdownComparisons!$D8*'Economic Impact Assumptions'!R26</f>
        <v>1261.8983893196735</v>
      </c>
      <c r="S38" s="19">
        <f>+S8*CostBreakdownComparisons!$D8*'Economic Impact Assumptions'!S26</f>
        <v>1292.7715108016391</v>
      </c>
      <c r="T38" s="19">
        <f>+T8*CostBreakdownComparisons!$D8*'Economic Impact Assumptions'!T26</f>
        <v>1325.4598262715956</v>
      </c>
      <c r="U38" s="19">
        <f>+U8*CostBreakdownComparisons!$D8*'Economic Impact Assumptions'!U26</f>
        <v>792.80129165323206</v>
      </c>
      <c r="V38" s="19">
        <f>+V8*CostBreakdownComparisons!$D8*'Economic Impact Assumptions'!V26</f>
        <v>580.64994927454711</v>
      </c>
      <c r="W38" s="19">
        <f>+W8*CostBreakdownComparisons!$D8*'Economic Impact Assumptions'!W26</f>
        <v>476.29252335199533</v>
      </c>
      <c r="X38" s="19">
        <f>+X8*CostBreakdownComparisons!$D8*'Economic Impact Assumptions'!X26</f>
        <v>0</v>
      </c>
      <c r="Y38" s="19">
        <f>+Y8*CostBreakdownComparisons!$D8*'Economic Impact Assumptions'!Y26</f>
        <v>0</v>
      </c>
      <c r="Z38" s="19">
        <f>+Z8*CostBreakdownComparisons!$D8*'Economic Impact Assumptions'!Z26</f>
        <v>0</v>
      </c>
      <c r="AA38" s="19">
        <f>+AA8*CostBreakdownComparisons!$D8*'Economic Impact Assumptions'!AA26</f>
        <v>0</v>
      </c>
      <c r="AB38" s="19">
        <f>+AB8*CostBreakdownComparisons!$D8*'Economic Impact Assumptions'!AB26</f>
        <v>0</v>
      </c>
      <c r="AC38" s="19">
        <f>+AC8*CostBreakdownComparisons!$D8*'Economic Impact Assumptions'!AC26</f>
        <v>0</v>
      </c>
      <c r="AD38" s="19">
        <f>+AD8*CostBreakdownComparisons!$D8*'Economic Impact Assumptions'!AD26</f>
        <v>0</v>
      </c>
      <c r="AE38" s="19">
        <f>+AE8*CostBreakdownComparisons!$D8*'Economic Impact Assumptions'!AE26</f>
        <v>0</v>
      </c>
      <c r="AF38" s="19">
        <f>+AF8*CostBreakdownComparisons!$D8*'Economic Impact Assumptions'!AF26</f>
        <v>0</v>
      </c>
      <c r="AG38" s="19">
        <f>+AG8*CostBreakdownComparisons!$D8*'Economic Impact Assumptions'!AG26</f>
        <v>0</v>
      </c>
      <c r="AH38" s="19">
        <f>+AH8*CostBreakdownComparisons!$D8*'Economic Impact Assumptions'!AH26</f>
        <v>0</v>
      </c>
      <c r="AI38" s="19">
        <f>+AI8*CostBreakdownComparisons!$D8*'Economic Impact Assumptions'!AI26</f>
        <v>0</v>
      </c>
      <c r="AJ38" s="19">
        <f>+AJ8*CostBreakdownComparisons!$D8*'Economic Impact Assumptions'!AJ26</f>
        <v>0</v>
      </c>
      <c r="AK38" s="19">
        <f>+AK8*CostBreakdownComparisons!$D8*'Economic Impact Assumptions'!AK26</f>
        <v>0</v>
      </c>
      <c r="AL38" s="19">
        <f>+AL8*CostBreakdownComparisons!$D8*'Economic Impact Assumptions'!AL26</f>
        <v>0</v>
      </c>
      <c r="AM38" s="19">
        <f>+AM8*CostBreakdownComparisons!$D8*'Economic Impact Assumptions'!AM26</f>
        <v>0</v>
      </c>
      <c r="AN38" s="19">
        <f>+AN8*CostBreakdownComparisons!$D8*'Economic Impact Assumptions'!AN26</f>
        <v>0</v>
      </c>
      <c r="AO38" s="19">
        <f>+AO8*CostBreakdownComparisons!$D8*'Economic Impact Assumptions'!AO26</f>
        <v>0</v>
      </c>
      <c r="AP38" s="19">
        <f>+AP8*CostBreakdownComparisons!$D8*'Economic Impact Assumptions'!AP26</f>
        <v>0</v>
      </c>
      <c r="AQ38" s="19">
        <f>+AQ8*CostBreakdownComparisons!$D8*'Economic Impact Assumptions'!AQ26</f>
        <v>0</v>
      </c>
      <c r="AR38" s="19">
        <f>+AR8*CostBreakdownComparisons!$D8*'Economic Impact Assumptions'!AR26</f>
        <v>0</v>
      </c>
      <c r="AS38" s="19">
        <f>+AS8*CostBreakdownComparisons!$D8*'Economic Impact Assumptions'!AS26</f>
        <v>0</v>
      </c>
      <c r="AT38" s="19">
        <f>+AT8*CostBreakdownComparisons!$D8*'Economic Impact Assumptions'!AT26</f>
        <v>0</v>
      </c>
      <c r="AU38" s="19">
        <f>+AU8*CostBreakdownComparisons!$D8*'Economic Impact Assumptions'!AU26</f>
        <v>0</v>
      </c>
      <c r="AV38" s="19">
        <f>+AV8*CostBreakdownComparisons!$D8*'Economic Impact Assumptions'!AV26</f>
        <v>0</v>
      </c>
      <c r="AW38" s="19">
        <f>+AW8*CostBreakdownComparisons!$D8*'Economic Impact Assumptions'!AW26</f>
        <v>0</v>
      </c>
      <c r="AX38" s="19">
        <f>+AX8*CostBreakdownComparisons!$D8*'Economic Impact Assumptions'!AX26</f>
        <v>0</v>
      </c>
      <c r="AY38" s="19">
        <f>+AY8*CostBreakdownComparisons!$D8*'Economic Impact Assumptions'!AY26</f>
        <v>0</v>
      </c>
      <c r="AZ38" s="19">
        <f>+AZ8*CostBreakdownComparisons!$D8*'Economic Impact Assumptions'!AZ26</f>
        <v>0</v>
      </c>
      <c r="BA38" s="19">
        <f>+BA8*CostBreakdownComparisons!$D8*'Economic Impact Assumptions'!BA26</f>
        <v>0</v>
      </c>
      <c r="BB38" s="19">
        <f>+BB8*CostBreakdownComparisons!$D8*'Economic Impact Assumptions'!BB26</f>
        <v>0</v>
      </c>
      <c r="BC38" s="19">
        <f>+BC8*CostBreakdownComparisons!$D8*'Economic Impact Assumptions'!BC26</f>
        <v>0</v>
      </c>
      <c r="BD38" s="19">
        <f>+BD8*CostBreakdownComparisons!$D8*'Economic Impact Assumptions'!BD26</f>
        <v>0</v>
      </c>
      <c r="BE38" s="19">
        <f>+BE8*CostBreakdownComparisons!$D8*'Economic Impact Assumptions'!BE26</f>
        <v>0</v>
      </c>
      <c r="BF38" s="19">
        <f>+BF8*CostBreakdownComparisons!$D8*'Economic Impact Assumptions'!BF26</f>
        <v>0</v>
      </c>
      <c r="BG38" s="19">
        <f>+BG8*CostBreakdownComparisons!$D8*'Economic Impact Assumptions'!BG26</f>
        <v>0</v>
      </c>
      <c r="BH38" s="19">
        <f>+BH8*CostBreakdownComparisons!$D8*'Economic Impact Assumptions'!BH26</f>
        <v>0</v>
      </c>
      <c r="BI38" s="19">
        <f>+BI8*CostBreakdownComparisons!$D8*'Economic Impact Assumptions'!BI26</f>
        <v>0</v>
      </c>
      <c r="BJ38" s="66">
        <f t="shared" si="4"/>
        <v>33242.042722375627</v>
      </c>
    </row>
    <row r="39" spans="1:62">
      <c r="A39" s="25" t="s">
        <v>350</v>
      </c>
      <c r="C39" s="119">
        <f t="shared" ref="C39:C75" si="5">SUM(D39:BI39)</f>
        <v>0</v>
      </c>
      <c r="BJ39" s="66"/>
    </row>
    <row r="40" spans="1:62">
      <c r="A40" s="14" t="s">
        <v>397</v>
      </c>
      <c r="B40" s="120">
        <f>NPV('Time Series Summary'!$B$133,E40:BI40)+D40</f>
        <v>807.38870480020239</v>
      </c>
      <c r="C40" s="119">
        <f t="shared" si="5"/>
        <v>5951.9479487290182</v>
      </c>
      <c r="D40" s="19">
        <f>+D10*'Economic Impact Assumptions'!D30*CostBreakdownComparisons!$D13</f>
        <v>0</v>
      </c>
      <c r="E40" s="19">
        <f>+E10*'Economic Impact Assumptions'!E30*CostBreakdownComparisons!$D13</f>
        <v>0</v>
      </c>
      <c r="F40" s="19">
        <f>+F10*'Economic Impact Assumptions'!F30*CostBreakdownComparisons!$D13</f>
        <v>0</v>
      </c>
      <c r="G40" s="19">
        <f>+G10*'Economic Impact Assumptions'!G30*CostBreakdownComparisons!$D13</f>
        <v>0</v>
      </c>
      <c r="H40" s="19">
        <f>+H10*'Economic Impact Assumptions'!H30*CostBreakdownComparisons!$D13</f>
        <v>0</v>
      </c>
      <c r="I40" s="19">
        <f>+I10*'Economic Impact Assumptions'!I30*CostBreakdownComparisons!$D13</f>
        <v>4.2867811537454674</v>
      </c>
      <c r="J40" s="19">
        <f>+J10*'Economic Impact Assumptions'!J30*CostBreakdownComparisons!$D13</f>
        <v>26.291672117131522</v>
      </c>
      <c r="K40" s="19">
        <f>+K10*'Economic Impact Assumptions'!K30*CostBreakdownComparisons!$D13</f>
        <v>28.632690716387906</v>
      </c>
      <c r="L40" s="19">
        <f>+L10*'Economic Impact Assumptions'!L30*CostBreakdownComparisons!$D13</f>
        <v>47.942826330198351</v>
      </c>
      <c r="M40" s="19">
        <f>+M10*'Economic Impact Assumptions'!M30*CostBreakdownComparisons!$D13</f>
        <v>50.645807350762304</v>
      </c>
      <c r="N40" s="19">
        <f>+N10*'Economic Impact Assumptions'!N30*CostBreakdownComparisons!$D13</f>
        <v>68.525981164740543</v>
      </c>
      <c r="O40" s="19">
        <f>+O10*'Economic Impact Assumptions'!O30*CostBreakdownComparisons!$D13</f>
        <v>70.239130693859053</v>
      </c>
      <c r="P40" s="19">
        <f>+P10*'Economic Impact Assumptions'!P30*CostBreakdownComparisons!$D13</f>
        <v>71.995108961205531</v>
      </c>
      <c r="Q40" s="19">
        <f>+Q10*'Economic Impact Assumptions'!Q30*CostBreakdownComparisons!$D13</f>
        <v>73.794986685235656</v>
      </c>
      <c r="R40" s="19">
        <f>+R10*'Economic Impact Assumptions'!R30*CostBreakdownComparisons!$D13</f>
        <v>75.639861352366538</v>
      </c>
      <c r="S40" s="19">
        <f>+S10*'Economic Impact Assumptions'!S30*CostBreakdownComparisons!$D13</f>
        <v>77.530857886175724</v>
      </c>
      <c r="T40" s="19">
        <f>+T10*'Economic Impact Assumptions'!T30*CostBreakdownComparisons!$D13</f>
        <v>79.469129333330088</v>
      </c>
      <c r="U40" s="19">
        <f>+U10*'Economic Impact Assumptions'!U30*CostBreakdownComparisons!$D13</f>
        <v>81.455857566663354</v>
      </c>
      <c r="V40" s="19">
        <f>+V10*'Economic Impact Assumptions'!V30*CostBreakdownComparisons!$D13</f>
        <v>83.492254005829921</v>
      </c>
      <c r="W40" s="19">
        <f>+W10*'Economic Impact Assumptions'!W30*CostBreakdownComparisons!$D13</f>
        <v>85.579560355975673</v>
      </c>
      <c r="X40" s="19">
        <f>+X10*'Economic Impact Assumptions'!X30*CostBreakdownComparisons!$D13</f>
        <v>87.719049364875062</v>
      </c>
      <c r="Y40" s="19">
        <f>+Y10*'Economic Impact Assumptions'!Y30*CostBreakdownComparisons!$D13</f>
        <v>89.912025598996919</v>
      </c>
      <c r="Z40" s="19">
        <f>+Z10*'Economic Impact Assumptions'!Z30*CostBreakdownComparisons!$D13</f>
        <v>92.159826238971846</v>
      </c>
      <c r="AA40" s="19">
        <f>+AA10*'Economic Impact Assumptions'!AA30*CostBreakdownComparisons!$D13</f>
        <v>94.463821894946136</v>
      </c>
      <c r="AB40" s="19">
        <f>+AB10*'Economic Impact Assumptions'!AB30*CostBreakdownComparisons!$D13</f>
        <v>96.82541744231979</v>
      </c>
      <c r="AC40" s="19">
        <f>+AC10*'Economic Impact Assumptions'!AC30*CostBreakdownComparisons!$D13</f>
        <v>99.246052878377782</v>
      </c>
      <c r="AD40" s="19">
        <f>+AD10*'Economic Impact Assumptions'!AD30*CostBreakdownComparisons!$D13</f>
        <v>101.72720420033721</v>
      </c>
      <c r="AE40" s="19">
        <f>+AE10*'Economic Impact Assumptions'!AE30*CostBreakdownComparisons!$D13</f>
        <v>104.27038430534564</v>
      </c>
      <c r="AF40" s="19">
        <f>+AF10*'Economic Impact Assumptions'!AF30*CostBreakdownComparisons!$D13</f>
        <v>106.87714391297928</v>
      </c>
      <c r="AG40" s="19">
        <f>+AG10*'Economic Impact Assumptions'!AG30*CostBreakdownComparisons!$D13</f>
        <v>109.54907251080377</v>
      </c>
      <c r="AH40" s="19">
        <f>+AH10*'Economic Impact Assumptions'!AH30*CostBreakdownComparisons!$D13</f>
        <v>112.28779932357384</v>
      </c>
      <c r="AI40" s="19">
        <f>+AI10*'Economic Impact Assumptions'!AI30*CostBreakdownComparisons!$D13</f>
        <v>115.09499430666322</v>
      </c>
      <c r="AJ40" s="19">
        <f>+AJ10*'Economic Impact Assumptions'!AJ30*CostBreakdownComparisons!$D13</f>
        <v>117.97236916432976</v>
      </c>
      <c r="AK40" s="19">
        <f>+AK10*'Economic Impact Assumptions'!AK30*CostBreakdownComparisons!$D13</f>
        <v>120.921678393438</v>
      </c>
      <c r="AL40" s="19">
        <f>+AL10*'Economic Impact Assumptions'!AL30*CostBreakdownComparisons!$D13</f>
        <v>123.94472035327394</v>
      </c>
      <c r="AM40" s="19">
        <f>+AM10*'Economic Impact Assumptions'!AM30*CostBreakdownComparisons!$D13</f>
        <v>127.04333836210579</v>
      </c>
      <c r="AN40" s="19">
        <f>+AN10*'Economic Impact Assumptions'!AN30*CostBreakdownComparisons!$D13</f>
        <v>130.21942182115842</v>
      </c>
      <c r="AO40" s="19">
        <f>+AO10*'Economic Impact Assumptions'!AO30*CostBreakdownComparisons!$D13</f>
        <v>133.47490736668738</v>
      </c>
      <c r="AP40" s="19">
        <f>+AP10*'Economic Impact Assumptions'!AP30*CostBreakdownComparisons!$D13</f>
        <v>136.81178005085454</v>
      </c>
      <c r="AQ40" s="19">
        <f>+AQ10*'Economic Impact Assumptions'!AQ30*CostBreakdownComparisons!$D13</f>
        <v>140.23207455212591</v>
      </c>
      <c r="AR40" s="19">
        <f>+AR10*'Economic Impact Assumptions'!AR30*CostBreakdownComparisons!$D13</f>
        <v>143.73787641592904</v>
      </c>
      <c r="AS40" s="19">
        <f>+AS10*'Economic Impact Assumptions'!AS30*CostBreakdownComparisons!$D13</f>
        <v>147.33132332632727</v>
      </c>
      <c r="AT40" s="19">
        <f>+AT10*'Economic Impact Assumptions'!AT30*CostBreakdownComparisons!$D13</f>
        <v>151.01460640948542</v>
      </c>
      <c r="AU40" s="19">
        <f>+AU10*'Economic Impact Assumptions'!AU30*CostBreakdownComparisons!$D13</f>
        <v>154.78997156972258</v>
      </c>
      <c r="AV40" s="19">
        <f>+AV10*'Economic Impact Assumptions'!AV30*CostBreakdownComparisons!$D13</f>
        <v>158.65972085896561</v>
      </c>
      <c r="AW40" s="19">
        <f>+AW10*'Economic Impact Assumptions'!AW30*CostBreakdownComparisons!$D13</f>
        <v>162.62621388043976</v>
      </c>
      <c r="AX40" s="19">
        <f>+AX10*'Economic Impact Assumptions'!AX30*CostBreakdownComparisons!$D13</f>
        <v>166.6918692274507</v>
      </c>
      <c r="AY40" s="19">
        <f>+AY10*'Economic Impact Assumptions'!AY30*CostBreakdownComparisons!$D13</f>
        <v>170.85916595813705</v>
      </c>
      <c r="AZ40" s="19">
        <f>+AZ10*'Economic Impact Assumptions'!AZ30*CostBreakdownComparisons!$D13</f>
        <v>175.13064510709043</v>
      </c>
      <c r="BA40" s="19">
        <f>+BA10*'Economic Impact Assumptions'!BA30*CostBreakdownComparisons!$D13</f>
        <v>179.50891123476765</v>
      </c>
      <c r="BB40" s="19">
        <f>+BB10*'Economic Impact Assumptions'!BB30*CostBreakdownComparisons!$D13</f>
        <v>183.99663401563686</v>
      </c>
      <c r="BC40" s="19">
        <f>+BC10*'Economic Impact Assumptions'!BC30*CostBreakdownComparisons!$D13</f>
        <v>188.5965498660278</v>
      </c>
      <c r="BD40" s="19">
        <f>+BD10*'Economic Impact Assumptions'!BD30*CostBreakdownComparisons!$D13</f>
        <v>193.31146361267844</v>
      </c>
      <c r="BE40" s="19">
        <f>+BE10*'Economic Impact Assumptions'!BE30*CostBreakdownComparisons!$D13</f>
        <v>198.14425020299541</v>
      </c>
      <c r="BF40" s="19">
        <f>+BF10*'Economic Impact Assumptions'!BF30*CostBreakdownComparisons!$D13</f>
        <v>203.09785645807028</v>
      </c>
      <c r="BG40" s="19">
        <f>+BG10*'Economic Impact Assumptions'!BG30*CostBreakdownComparisons!$D13</f>
        <v>208.17530286952203</v>
      </c>
      <c r="BH40" s="19">
        <f>+BH10*'Economic Impact Assumptions'!BH30*CostBreakdownComparisons!$D13</f>
        <v>0</v>
      </c>
      <c r="BI40" s="19">
        <f>+BI10*'Economic Impact Assumptions'!BI30*CostBreakdownComparisons!$D13</f>
        <v>0</v>
      </c>
      <c r="BJ40" s="66">
        <f t="shared" si="4"/>
        <v>5951.9479487290182</v>
      </c>
    </row>
    <row r="41" spans="1:62">
      <c r="A41" s="14" t="s">
        <v>335</v>
      </c>
      <c r="B41" s="120">
        <f>NPV('Time Series Summary'!$B$133,E41:BI41)+D41</f>
        <v>2601.3474758243533</v>
      </c>
      <c r="C41" s="119">
        <f t="shared" si="5"/>
        <v>37882.978888499303</v>
      </c>
      <c r="D41" s="19">
        <f>+D11*'Economic Impact Assumptions'!D31*CostBreakdownComparisons!$D14</f>
        <v>0</v>
      </c>
      <c r="E41" s="19">
        <f>+E11*'Economic Impact Assumptions'!E31*CostBreakdownComparisons!$D14</f>
        <v>0</v>
      </c>
      <c r="F41" s="19">
        <f>+F11*'Economic Impact Assumptions'!F31*CostBreakdownComparisons!$D14</f>
        <v>0</v>
      </c>
      <c r="G41" s="19">
        <f>+G11*'Economic Impact Assumptions'!G31*CostBreakdownComparisons!$D14</f>
        <v>0</v>
      </c>
      <c r="H41" s="19">
        <f>+H11*'Economic Impact Assumptions'!H31*CostBreakdownComparisons!$D14</f>
        <v>0</v>
      </c>
      <c r="I41" s="19">
        <f>+I11*'Economic Impact Assumptions'!I31*CostBreakdownComparisons!$D14</f>
        <v>0</v>
      </c>
      <c r="J41" s="19">
        <f>+J11*'Economic Impact Assumptions'!J31*CostBreakdownComparisons!$D14</f>
        <v>0</v>
      </c>
      <c r="K41" s="19">
        <f>+K11*'Economic Impact Assumptions'!K31*CostBreakdownComparisons!$D14</f>
        <v>0</v>
      </c>
      <c r="L41" s="19">
        <f>+L11*'Economic Impact Assumptions'!L31*CostBreakdownComparisons!$D14</f>
        <v>0</v>
      </c>
      <c r="M41" s="19">
        <f>+M11*'Economic Impact Assumptions'!M31*CostBreakdownComparisons!$D14</f>
        <v>0</v>
      </c>
      <c r="N41" s="19">
        <f>+N11*'Economic Impact Assumptions'!N31*CostBreakdownComparisons!$D14</f>
        <v>0</v>
      </c>
      <c r="O41" s="19">
        <f>+O11*'Economic Impact Assumptions'!O31*CostBreakdownComparisons!$D14</f>
        <v>0</v>
      </c>
      <c r="P41" s="19">
        <f>+P11*'Economic Impact Assumptions'!P31*CostBreakdownComparisons!$D14</f>
        <v>0</v>
      </c>
      <c r="Q41" s="19">
        <f>+Q11*'Economic Impact Assumptions'!Q31*CostBreakdownComparisons!$D14</f>
        <v>0</v>
      </c>
      <c r="R41" s="19">
        <f>+R11*'Economic Impact Assumptions'!R31*CostBreakdownComparisons!$D14</f>
        <v>0</v>
      </c>
      <c r="S41" s="19">
        <f>+S11*'Economic Impact Assumptions'!S31*CostBreakdownComparisons!$D14</f>
        <v>0</v>
      </c>
      <c r="T41" s="19">
        <f>+T11*'Economic Impact Assumptions'!T31*CostBreakdownComparisons!$D14</f>
        <v>0</v>
      </c>
      <c r="U41" s="19">
        <f>+U11*'Economic Impact Assumptions'!U31*CostBreakdownComparisons!$D14</f>
        <v>0</v>
      </c>
      <c r="V41" s="19">
        <f>+V11*'Economic Impact Assumptions'!V31*CostBreakdownComparisons!$D14</f>
        <v>0</v>
      </c>
      <c r="W41" s="19">
        <f>+W11*'Economic Impact Assumptions'!W31*CostBreakdownComparisons!$D14</f>
        <v>0</v>
      </c>
      <c r="X41" s="19">
        <f>+X11*'Economic Impact Assumptions'!X31*CostBreakdownComparisons!$D14</f>
        <v>6.2340638830711885</v>
      </c>
      <c r="Y41" s="19">
        <f>+Y11*'Economic Impact Assumptions'!Y31*CostBreakdownComparisons!$D14</f>
        <v>150.05660717144215</v>
      </c>
      <c r="Z41" s="19">
        <f>+Z11*'Economic Impact Assumptions'!Z31*CostBreakdownComparisons!$D14</f>
        <v>306.2685152151526</v>
      </c>
      <c r="AA41" s="19">
        <f>+AA11*'Economic Impact Assumptions'!AA31*CostBreakdownComparisons!$D14</f>
        <v>318.3277483577728</v>
      </c>
      <c r="AB41" s="19">
        <f>+AB11*'Economic Impact Assumptions'!AB31*CostBreakdownComparisons!$D14</f>
        <v>395.57078191940798</v>
      </c>
      <c r="AC41" s="19">
        <f>+AC11*'Economic Impact Assumptions'!AC31*CostBreakdownComparisons!$D14</f>
        <v>586.95434580345614</v>
      </c>
      <c r="AD41" s="19">
        <f>+AD11*'Economic Impact Assumptions'!AD31*CostBreakdownComparisons!$D14</f>
        <v>611.50442314097575</v>
      </c>
      <c r="AE41" s="19">
        <f>+AE11*'Economic Impact Assumptions'!AE31*CostBreakdownComparisons!$D14</f>
        <v>636.89821344060863</v>
      </c>
      <c r="AF41" s="19">
        <f>+AF11*'Economic Impact Assumptions'!AF31*CostBreakdownComparisons!$D14</f>
        <v>663.16734886414497</v>
      </c>
      <c r="AG41" s="19">
        <f>+AG11*'Economic Impact Assumptions'!AG31*CostBreakdownComparisons!$D14</f>
        <v>690.24739595496067</v>
      </c>
      <c r="AH41" s="19">
        <f>+AH11*'Economic Impact Assumptions'!AH31*CostBreakdownComparisons!$D14</f>
        <v>718.24045023711949</v>
      </c>
      <c r="AI41" s="19">
        <f>+AI11*'Economic Impact Assumptions'!AI31*CostBreakdownComparisons!$D14</f>
        <v>747.13725846988666</v>
      </c>
      <c r="AJ41" s="19">
        <f>+AJ11*'Economic Impact Assumptions'!AJ31*CostBreakdownComparisons!$D14</f>
        <v>777.11444056730977</v>
      </c>
      <c r="AK41" s="19">
        <f>+AK11*'Economic Impact Assumptions'!AK31*CostBreakdownComparisons!$D14</f>
        <v>807.76922751567622</v>
      </c>
      <c r="AL41" s="19">
        <f>+AL11*'Economic Impact Assumptions'!AL31*CostBreakdownComparisons!$D14</f>
        <v>839.5797748704847</v>
      </c>
      <c r="AM41" s="19">
        <f>+AM11*'Economic Impact Assumptions'!AM31*CostBreakdownComparisons!$D14</f>
        <v>872.39052893842813</v>
      </c>
      <c r="AN41" s="19">
        <f>+AN11*'Economic Impact Assumptions'!AN31*CostBreakdownComparisons!$D14</f>
        <v>906.39914965855928</v>
      </c>
      <c r="AO41" s="19">
        <f>+AO11*'Economic Impact Assumptions'!AO31*CostBreakdownComparisons!$D14</f>
        <v>941.00317125675861</v>
      </c>
      <c r="AP41" s="19">
        <f>+AP11*'Economic Impact Assumptions'!AP31*CostBreakdownComparisons!$D14</f>
        <v>987.22392304168113</v>
      </c>
      <c r="AQ41" s="19">
        <f>+AQ11*'Economic Impact Assumptions'!AQ31*CostBreakdownComparisons!$D14</f>
        <v>1133.0806381993361</v>
      </c>
      <c r="AR41" s="19">
        <f>+AR11*'Economic Impact Assumptions'!AR31*CostBreakdownComparisons!$D14</f>
        <v>1175.4008667718986</v>
      </c>
      <c r="AS41" s="19">
        <f>+AS11*'Economic Impact Assumptions'!AS31*CostBreakdownComparisons!$D14</f>
        <v>1219.1063192159133</v>
      </c>
      <c r="AT41" s="19">
        <f>+AT11*'Economic Impact Assumptions'!AT31*CostBreakdownComparisons!$D14</f>
        <v>1264.2766459680533</v>
      </c>
      <c r="AU41" s="19">
        <f>+AU11*'Economic Impact Assumptions'!AU31*CostBreakdownComparisons!$D14</f>
        <v>1310.933701472451</v>
      </c>
      <c r="AV41" s="19">
        <f>+AV11*'Economic Impact Assumptions'!AV31*CostBreakdownComparisons!$D14</f>
        <v>1359.1273285287948</v>
      </c>
      <c r="AW41" s="19">
        <f>+AW11*'Economic Impact Assumptions'!AW31*CostBreakdownComparisons!$D14</f>
        <v>1408.8370551501669</v>
      </c>
      <c r="AX41" s="19">
        <f>+AX11*'Economic Impact Assumptions'!AX31*CostBreakdownComparisons!$D14</f>
        <v>1460.1972649858167</v>
      </c>
      <c r="AY41" s="19">
        <f>+AY11*'Economic Impact Assumptions'!AY31*CostBreakdownComparisons!$D14</f>
        <v>1513.1682169658802</v>
      </c>
      <c r="AZ41" s="19">
        <f>+AZ11*'Economic Impact Assumptions'!AZ31*CostBreakdownComparisons!$D14</f>
        <v>1567.9468625359166</v>
      </c>
      <c r="BA41" s="19">
        <f>+BA11*'Economic Impact Assumptions'!BA31*CostBreakdownComparisons!$D14</f>
        <v>1619.4294133433239</v>
      </c>
      <c r="BB41" s="19">
        <f>+BB11*'Economic Impact Assumptions'!BB31*CostBreakdownComparisons!$D14</f>
        <v>1672.5372280976558</v>
      </c>
      <c r="BC41" s="19">
        <f>+BC11*'Economic Impact Assumptions'!BC31*CostBreakdownComparisons!$D14</f>
        <v>1727.2470644429909</v>
      </c>
      <c r="BD41" s="19">
        <f>+BD11*'Economic Impact Assumptions'!BD31*CostBreakdownComparisons!$D14</f>
        <v>1783.7001767616155</v>
      </c>
      <c r="BE41" s="19">
        <f>+BE11*'Economic Impact Assumptions'!BE31*CostBreakdownComparisons!$D14</f>
        <v>1841.6138698071998</v>
      </c>
      <c r="BF41" s="19">
        <f>+BF11*'Economic Impact Assumptions'!BF31*CostBreakdownComparisons!$D14</f>
        <v>1901.3737158985471</v>
      </c>
      <c r="BG41" s="19">
        <f>+BG11*'Economic Impact Assumptions'!BG31*CostBreakdownComparisons!$D14</f>
        <v>1962.9151520468447</v>
      </c>
      <c r="BH41" s="19">
        <f>+BH11*'Economic Impact Assumptions'!BH31*CostBreakdownComparisons!$D14</f>
        <v>0</v>
      </c>
      <c r="BI41" s="19">
        <f>+BI11*'Economic Impact Assumptions'!BI31*CostBreakdownComparisons!$D14</f>
        <v>0</v>
      </c>
      <c r="BJ41" s="66">
        <f t="shared" si="4"/>
        <v>37882.978888499303</v>
      </c>
    </row>
    <row r="42" spans="1:62">
      <c r="A42" s="14" t="s">
        <v>399</v>
      </c>
      <c r="B42" s="120">
        <f>NPV('Time Series Summary'!$B$133,E42:BI42)+D42</f>
        <v>1372.3680784075548</v>
      </c>
      <c r="C42" s="119">
        <f t="shared" si="5"/>
        <v>10566.585225089584</v>
      </c>
      <c r="D42" s="19">
        <f>+D12*'Economic Impact Assumptions'!D32*CostBreakdownComparisons!$D15</f>
        <v>30.763956732669445</v>
      </c>
      <c r="E42" s="19">
        <f>+E12*'Economic Impact Assumptions'!E32*CostBreakdownComparisons!$D15</f>
        <v>31.533055650986181</v>
      </c>
      <c r="F42" s="19">
        <f>+F12*'Economic Impact Assumptions'!F32*CostBreakdownComparisons!$D15</f>
        <v>32.321382042260829</v>
      </c>
      <c r="G42" s="19">
        <f>+G12*'Economic Impact Assumptions'!G32*CostBreakdownComparisons!$D15</f>
        <v>34.570859950377205</v>
      </c>
      <c r="H42" s="19">
        <f>+H12*'Economic Impact Assumptions'!H32*CostBreakdownComparisons!$D15</f>
        <v>52.449535311260327</v>
      </c>
      <c r="I42" s="19">
        <f>+I12*'Economic Impact Assumptions'!I32*CostBreakdownComparisons!$D15</f>
        <v>54.02835199769595</v>
      </c>
      <c r="J42" s="19">
        <f>+J12*'Economic Impact Assumptions'!J32*CostBreakdownComparisons!$D15</f>
        <v>54.461127928240273</v>
      </c>
      <c r="K42" s="19">
        <f>+K12*'Economic Impact Assumptions'!K32*CostBreakdownComparisons!$D15</f>
        <v>55.861555593172291</v>
      </c>
      <c r="L42" s="19">
        <f>+L12*'Economic Impact Assumptions'!L32*CostBreakdownComparisons!$D15</f>
        <v>56.659039067861059</v>
      </c>
      <c r="M42" s="19">
        <f>+M12*'Economic Impact Assumptions'!M32*CostBreakdownComparisons!$D15</f>
        <v>57.988754882044084</v>
      </c>
      <c r="N42" s="19">
        <f>+N12*'Economic Impact Assumptions'!N32*CostBreakdownComparisons!$D15</f>
        <v>59.335974317518875</v>
      </c>
      <c r="O42" s="19">
        <f>+O12*'Economic Impact Assumptions'!O32*CostBreakdownComparisons!$D15</f>
        <v>60.946232886259473</v>
      </c>
      <c r="P42" s="19">
        <f>+P12*'Economic Impact Assumptions'!P32*CostBreakdownComparisons!$D15</f>
        <v>62.662410234549405</v>
      </c>
      <c r="Q42" s="19">
        <f>+Q12*'Economic Impact Assumptions'!Q32*CostBreakdownComparisons!$D15</f>
        <v>67.756619465940602</v>
      </c>
      <c r="R42" s="19">
        <f>+R12*'Economic Impact Assumptions'!R32*CostBreakdownComparisons!$D15</f>
        <v>85.966219109280743</v>
      </c>
      <c r="S42" s="19">
        <f>+S12*'Economic Impact Assumptions'!S32*CostBreakdownComparisons!$D15</f>
        <v>88.78174051337767</v>
      </c>
      <c r="T42" s="19">
        <f>+T12*'Economic Impact Assumptions'!T32*CostBreakdownComparisons!$D15</f>
        <v>93.361087255693491</v>
      </c>
      <c r="U42" s="19">
        <f>+U12*'Economic Impact Assumptions'!U32*CostBreakdownComparisons!$D15</f>
        <v>94.73911501842943</v>
      </c>
      <c r="V42" s="19">
        <f>+V12*'Economic Impact Assumptions'!V32*CostBreakdownComparisons!$D15</f>
        <v>117.67456641757893</v>
      </c>
      <c r="W42" s="19">
        <f>+W12*'Economic Impact Assumptions'!W32*CostBreakdownComparisons!$D15</f>
        <v>119.65660145645803</v>
      </c>
      <c r="X42" s="19">
        <f>+X12*'Economic Impact Assumptions'!X32*CostBreakdownComparisons!$D15</f>
        <v>122.90312612436793</v>
      </c>
      <c r="Y42" s="19">
        <f>+Y12*'Economic Impact Assumptions'!Y32*CostBreakdownComparisons!$D15</f>
        <v>132.09840642779244</v>
      </c>
      <c r="Z42" s="19">
        <f>+Z12*'Economic Impact Assumptions'!Z32*CostBreakdownComparisons!$D15</f>
        <v>125.29278515296039</v>
      </c>
      <c r="AA42" s="19">
        <f>+AA12*'Economic Impact Assumptions'!AA32*CostBreakdownComparisons!$D15</f>
        <v>130.79560842385732</v>
      </c>
      <c r="AB42" s="19">
        <f>+AB12*'Economic Impact Assumptions'!AB32*CostBreakdownComparisons!$D15</f>
        <v>160.40706944808775</v>
      </c>
      <c r="AC42" s="19">
        <f>+AC12*'Economic Impact Assumptions'!AC32*CostBreakdownComparisons!$D15</f>
        <v>159.96276143952232</v>
      </c>
      <c r="AD42" s="19">
        <f>+AD12*'Economic Impact Assumptions'!AD32*CostBreakdownComparisons!$D15</f>
        <v>164.14038023384052</v>
      </c>
      <c r="AE42" s="19">
        <f>+AE12*'Economic Impact Assumptions'!AE32*CostBreakdownComparisons!$D15</f>
        <v>168.45382747385409</v>
      </c>
      <c r="AF42" s="19">
        <f>+AF12*'Economic Impact Assumptions'!AF32*CostBreakdownComparisons!$D15</f>
        <v>172.89956565541169</v>
      </c>
      <c r="AG42" s="19">
        <f>+AG12*'Economic Impact Assumptions'!AG32*CostBreakdownComparisons!$D15</f>
        <v>177.61788077726348</v>
      </c>
      <c r="AH42" s="19">
        <f>+AH12*'Economic Impact Assumptions'!AH32*CostBreakdownComparisons!$D15</f>
        <v>185.04064950335868</v>
      </c>
      <c r="AI42" s="19">
        <f>+AI12*'Economic Impact Assumptions'!AI32*CostBreakdownComparisons!$D15</f>
        <v>218.24833656851013</v>
      </c>
      <c r="AJ42" s="19">
        <f>+AJ12*'Economic Impact Assumptions'!AJ32*CostBreakdownComparisons!$D15</f>
        <v>224.14345736028659</v>
      </c>
      <c r="AK42" s="19">
        <f>+AK12*'Economic Impact Assumptions'!AK32*CostBreakdownComparisons!$D15</f>
        <v>230.73228135202783</v>
      </c>
      <c r="AL42" s="19">
        <f>+AL12*'Economic Impact Assumptions'!AL32*CostBreakdownComparisons!$D15</f>
        <v>237.34586295619533</v>
      </c>
      <c r="AM42" s="19">
        <f>+AM12*'Economic Impact Assumptions'!AM32*CostBreakdownComparisons!$D15</f>
        <v>247.14675210852494</v>
      </c>
      <c r="AN42" s="19">
        <f>+AN12*'Economic Impact Assumptions'!AN32*CostBreakdownComparisons!$D15</f>
        <v>285.93360916605099</v>
      </c>
      <c r="AO42" s="19">
        <f>+AO12*'Economic Impact Assumptions'!AO32*CostBreakdownComparisons!$D15</f>
        <v>294.84760265731268</v>
      </c>
      <c r="AP42" s="19">
        <f>+AP12*'Economic Impact Assumptions'!AP32*CostBreakdownComparisons!$D15</f>
        <v>295.88462829668862</v>
      </c>
      <c r="AQ42" s="19">
        <f>+AQ12*'Economic Impact Assumptions'!AQ32*CostBreakdownComparisons!$D15</f>
        <v>225.51066900209455</v>
      </c>
      <c r="AR42" s="19">
        <f>+AR12*'Economic Impact Assumptions'!AR32*CostBreakdownComparisons!$D15</f>
        <v>231.3393069305653</v>
      </c>
      <c r="AS42" s="19">
        <f>+AS12*'Economic Impact Assumptions'!AS32*CostBreakdownComparisons!$D15</f>
        <v>237.35242383151811</v>
      </c>
      <c r="AT42" s="19">
        <f>+AT12*'Economic Impact Assumptions'!AT32*CostBreakdownComparisons!$D15</f>
        <v>243.4999733453439</v>
      </c>
      <c r="AU42" s="19">
        <f>+AU12*'Economic Impact Assumptions'!AU32*CostBreakdownComparisons!$D15</f>
        <v>249.82120589924017</v>
      </c>
      <c r="AV42" s="19">
        <f>+AV12*'Economic Impact Assumptions'!AV32*CostBreakdownComparisons!$D15</f>
        <v>256.31500205298016</v>
      </c>
      <c r="AW42" s="19">
        <f>+AW12*'Economic Impact Assumptions'!AW32*CostBreakdownComparisons!$D15</f>
        <v>266.76700772655204</v>
      </c>
      <c r="AX42" s="19">
        <f>+AX12*'Economic Impact Assumptions'!AX32*CostBreakdownComparisons!$D15</f>
        <v>314.38872114040515</v>
      </c>
      <c r="AY42" s="19">
        <f>+AY12*'Economic Impact Assumptions'!AY32*CostBreakdownComparisons!$D15</f>
        <v>322.72909002632315</v>
      </c>
      <c r="AZ42" s="19">
        <f>+AZ12*'Economic Impact Assumptions'!AZ32*CostBreakdownComparisons!$D15</f>
        <v>331.17961826974107</v>
      </c>
      <c r="BA42" s="19">
        <f>+BA12*'Economic Impact Assumptions'!BA32*CostBreakdownComparisons!$D15</f>
        <v>339.956660331237</v>
      </c>
      <c r="BB42" s="19">
        <f>+BB12*'Economic Impact Assumptions'!BB32*CostBreakdownComparisons!$D15</f>
        <v>353.0794514540919</v>
      </c>
      <c r="BC42" s="19">
        <f>+BC12*'Economic Impact Assumptions'!BC32*CostBreakdownComparisons!$D15</f>
        <v>408.37559399833873</v>
      </c>
      <c r="BD42" s="19">
        <f>+BD12*'Economic Impact Assumptions'!BD32*CostBreakdownComparisons!$D15</f>
        <v>419.05714299768539</v>
      </c>
      <c r="BE42" s="19">
        <f>+BE12*'Economic Impact Assumptions'!BE32*CostBreakdownComparisons!$D15</f>
        <v>430.44417498882791</v>
      </c>
      <c r="BF42" s="19">
        <f>+BF12*'Economic Impact Assumptions'!BF32*CostBreakdownComparisons!$D15</f>
        <v>442.03925140678126</v>
      </c>
      <c r="BG42" s="19">
        <f>+BG12*'Economic Impact Assumptions'!BG32*CostBreakdownComparisons!$D15</f>
        <v>449.31715473028748</v>
      </c>
      <c r="BH42" s="19">
        <f>+BH12*'Economic Impact Assumptions'!BH32*CostBreakdownComparisons!$D15</f>
        <v>0</v>
      </c>
      <c r="BI42" s="19">
        <f>+BI12*'Economic Impact Assumptions'!BI32*CostBreakdownComparisons!$D15</f>
        <v>0</v>
      </c>
      <c r="BJ42" s="66">
        <f t="shared" si="4"/>
        <v>10566.585225089584</v>
      </c>
    </row>
    <row r="43" spans="1:62">
      <c r="A43" s="14" t="s">
        <v>334</v>
      </c>
      <c r="B43" s="120">
        <f>NPV('Time Series Summary'!$B$133,E43:BI43)+D43</f>
        <v>26428.422418580289</v>
      </c>
      <c r="C43" s="119">
        <f t="shared" si="5"/>
        <v>249687.55097329288</v>
      </c>
      <c r="D43" s="19">
        <f>+D13*'Economic Impact Assumptions'!D33*CostBreakdownComparisons!$D19</f>
        <v>0</v>
      </c>
      <c r="E43" s="19">
        <f>+E13*'Economic Impact Assumptions'!E33*CostBreakdownComparisons!$D19</f>
        <v>0</v>
      </c>
      <c r="F43" s="19">
        <f>+F13*'Economic Impact Assumptions'!F33*CostBreakdownComparisons!$D19</f>
        <v>0</v>
      </c>
      <c r="G43" s="19">
        <f>+G13*'Economic Impact Assumptions'!G33*CostBreakdownComparisons!$D19</f>
        <v>62.735139070826207</v>
      </c>
      <c r="H43" s="19">
        <f>+H13*'Economic Impact Assumptions'!H33*CostBreakdownComparisons!$D19</f>
        <v>245.57066265350829</v>
      </c>
      <c r="I43" s="19">
        <f>+I13*'Economic Impact Assumptions'!I33*CostBreakdownComparisons!$D19</f>
        <v>251.70991175183954</v>
      </c>
      <c r="J43" s="19">
        <f>+J13*'Economic Impact Assumptions'!J33*CostBreakdownComparisons!$D19</f>
        <v>258.00265954563554</v>
      </c>
      <c r="K43" s="19">
        <f>+K13*'Economic Impact Assumptions'!K33*CostBreakdownComparisons!$D19</f>
        <v>264.45272603427645</v>
      </c>
      <c r="L43" s="19">
        <f>+L13*'Economic Impact Assumptions'!L33*CostBreakdownComparisons!$D19</f>
        <v>413.02216615940222</v>
      </c>
      <c r="M43" s="19">
        <f>+M13*'Economic Impact Assumptions'!M33*CostBreakdownComparisons!$D19</f>
        <v>833.52193586928479</v>
      </c>
      <c r="N43" s="19">
        <f>+N13*'Economic Impact Assumptions'!N33*CostBreakdownComparisons!$D19</f>
        <v>854.35998426601691</v>
      </c>
      <c r="O43" s="19">
        <f>+O13*'Economic Impact Assumptions'!O33*CostBreakdownComparisons!$D19</f>
        <v>875.71898387266731</v>
      </c>
      <c r="P43" s="19">
        <f>+P13*'Economic Impact Assumptions'!P33*CostBreakdownComparisons!$D19</f>
        <v>897.61202076139512</v>
      </c>
      <c r="Q43" s="19">
        <f>+Q13*'Economic Impact Assumptions'!Q33*CostBreakdownComparisons!$D19</f>
        <v>1080.6648212363682</v>
      </c>
      <c r="R43" s="19">
        <f>+R13*'Economic Impact Assumptions'!R33*CostBreakdownComparisons!$D19</f>
        <v>1571.7559397783355</v>
      </c>
      <c r="S43" s="19">
        <f>+S13*'Economic Impact Assumptions'!S33*CostBreakdownComparisons!$D19</f>
        <v>1611.0498382727944</v>
      </c>
      <c r="T43" s="19">
        <f>+T13*'Economic Impact Assumptions'!T33*CostBreakdownComparisons!$D19</f>
        <v>1838.0454964175497</v>
      </c>
      <c r="U43" s="19">
        <f>+U13*'Economic Impact Assumptions'!U33*CostBreakdownComparisons!$D19</f>
        <v>2423.493806686095</v>
      </c>
      <c r="V43" s="19">
        <f>+V13*'Economic Impact Assumptions'!V33*CostBreakdownComparisons!$D19</f>
        <v>2665.7995256358108</v>
      </c>
      <c r="W43" s="19">
        <f>+W13*'Economic Impact Assumptions'!W33*CostBreakdownComparisons!$D19</f>
        <v>3257.5022122195119</v>
      </c>
      <c r="X43" s="19">
        <f>+X13*'Economic Impact Assumptions'!X33*CostBreakdownComparisons!$D19</f>
        <v>3338.9399193182899</v>
      </c>
      <c r="Y43" s="19">
        <f>+Y13*'Economic Impact Assumptions'!Y33*CostBreakdownComparisons!$D19</f>
        <v>3422.4132617131231</v>
      </c>
      <c r="Z43" s="19">
        <f>+Z13*'Economic Impact Assumptions'!Z33*CostBreakdownComparisons!$D19</f>
        <v>3507.9735932559511</v>
      </c>
      <c r="AA43" s="19">
        <f>+AA13*'Economic Impact Assumptions'!AA33*CostBreakdownComparisons!$D19</f>
        <v>3801.2705868070375</v>
      </c>
      <c r="AB43" s="19">
        <f>+AB13*'Economic Impact Assumptions'!AB33*CostBreakdownComparisons!$D19</f>
        <v>4490.3571741200149</v>
      </c>
      <c r="AC43" s="19">
        <f>+AC13*'Economic Impact Assumptions'!AC33*CostBreakdownComparisons!$D19</f>
        <v>4602.6158744861141</v>
      </c>
      <c r="AD43" s="19">
        <f>+AD13*'Economic Impact Assumptions'!AD33*CostBreakdownComparisons!$D19</f>
        <v>4717.6812713482668</v>
      </c>
      <c r="AE43" s="19">
        <f>+AE13*'Economic Impact Assumptions'!AE33*CostBreakdownComparisons!$D19</f>
        <v>4835.6233031319725</v>
      </c>
      <c r="AF43" s="19">
        <f>+AF13*'Economic Impact Assumptions'!AF33*CostBreakdownComparisons!$D19</f>
        <v>4956.514132304118</v>
      </c>
      <c r="AG43" s="19">
        <f>+AG13*'Economic Impact Assumptions'!AG33*CostBreakdownComparisons!$D19</f>
        <v>5080.4267328530295</v>
      </c>
      <c r="AH43" s="19">
        <f>+AH13*'Economic Impact Assumptions'!AH33*CostBreakdownComparisons!$D19</f>
        <v>5207.4374011743539</v>
      </c>
      <c r="AI43" s="19">
        <f>+AI13*'Economic Impact Assumptions'!AI33*CostBreakdownComparisons!$D19</f>
        <v>5337.6233362037137</v>
      </c>
      <c r="AJ43" s="19">
        <f>+AJ13*'Economic Impact Assumptions'!AJ33*CostBreakdownComparisons!$D19</f>
        <v>5471.0641918022739</v>
      </c>
      <c r="AK43" s="19">
        <f>+AK13*'Economic Impact Assumptions'!AK33*CostBreakdownComparisons!$D19</f>
        <v>5607.840500161632</v>
      </c>
      <c r="AL43" s="19">
        <f>+AL13*'Economic Impact Assumptions'!AL33*CostBreakdownComparisons!$D19</f>
        <v>5748.0365305390023</v>
      </c>
      <c r="AM43" s="19">
        <f>+AM13*'Economic Impact Assumptions'!AM33*CostBreakdownComparisons!$D19</f>
        <v>5891.7374438024754</v>
      </c>
      <c r="AN43" s="19">
        <f>+AN13*'Economic Impact Assumptions'!AN33*CostBreakdownComparisons!$D19</f>
        <v>6039.0311709591124</v>
      </c>
      <c r="AO43" s="19">
        <f>+AO13*'Economic Impact Assumptions'!AO33*CostBreakdownComparisons!$D19</f>
        <v>6190.0066518949761</v>
      </c>
      <c r="AP43" s="19">
        <f>+AP13*'Economic Impact Assumptions'!AP33*CostBreakdownComparisons!$D19</f>
        <v>6344.7567984635371</v>
      </c>
      <c r="AQ43" s="19">
        <f>+AQ13*'Economic Impact Assumptions'!AQ33*CostBreakdownComparisons!$D19</f>
        <v>6503.375738647158</v>
      </c>
      <c r="AR43" s="19">
        <f>+AR13*'Economic Impact Assumptions'!AR33*CostBreakdownComparisons!$D19</f>
        <v>6665.9604637546445</v>
      </c>
      <c r="AS43" s="19">
        <f>+AS13*'Economic Impact Assumptions'!AS33*CostBreakdownComparisons!$D19</f>
        <v>6832.6091354161699</v>
      </c>
      <c r="AT43" s="19">
        <f>+AT13*'Economic Impact Assumptions'!AT33*CostBreakdownComparisons!$D19</f>
        <v>7003.4243638015732</v>
      </c>
      <c r="AU43" s="19">
        <f>+AU13*'Economic Impact Assumptions'!AU33*CostBreakdownComparisons!$D19</f>
        <v>7178.5099394146055</v>
      </c>
      <c r="AV43" s="19">
        <f>+AV13*'Economic Impact Assumptions'!AV33*CostBreakdownComparisons!$D19</f>
        <v>7357.9730882889771</v>
      </c>
      <c r="AW43" s="19">
        <f>+AW13*'Economic Impact Assumptions'!AW33*CostBreakdownComparisons!$D19</f>
        <v>7541.922040274505</v>
      </c>
      <c r="AX43" s="19">
        <f>+AX13*'Economic Impact Assumptions'!AX33*CostBreakdownComparisons!$D19</f>
        <v>7730.4700912813641</v>
      </c>
      <c r="AY43" s="19">
        <f>+AY13*'Economic Impact Assumptions'!AY33*CostBreakdownComparisons!$D19</f>
        <v>7923.7318435634006</v>
      </c>
      <c r="AZ43" s="19">
        <f>+AZ13*'Economic Impact Assumptions'!AZ33*CostBreakdownComparisons!$D19</f>
        <v>8121.8255437252146</v>
      </c>
      <c r="BA43" s="19">
        <f>+BA13*'Economic Impact Assumptions'!BA33*CostBreakdownComparisons!$D19</f>
        <v>8324.8707681437936</v>
      </c>
      <c r="BB43" s="19">
        <f>+BB13*'Economic Impact Assumptions'!BB33*CostBreakdownComparisons!$D19</f>
        <v>8532.9925373473907</v>
      </c>
      <c r="BC43" s="19">
        <f>+BC13*'Economic Impact Assumptions'!BC33*CostBreakdownComparisons!$D19</f>
        <v>8746.3173507810752</v>
      </c>
      <c r="BD43" s="19">
        <f>+BD13*'Economic Impact Assumptions'!BD33*CostBreakdownComparisons!$D19</f>
        <v>8964.9757305712901</v>
      </c>
      <c r="BE43" s="19">
        <f>+BE13*'Economic Impact Assumptions'!BE33*CostBreakdownComparisons!$D19</f>
        <v>9189.0996380911638</v>
      </c>
      <c r="BF43" s="19">
        <f>+BF13*'Economic Impact Assumptions'!BF33*CostBreakdownComparisons!$D19</f>
        <v>9418.8271583309743</v>
      </c>
      <c r="BG43" s="19">
        <f>+BG13*'Economic Impact Assumptions'!BG33*CostBreakdownComparisons!$D19</f>
        <v>9654.2978372892503</v>
      </c>
      <c r="BH43" s="19">
        <f>+BH13*'Economic Impact Assumptions'!BH33*CostBreakdownComparisons!$D19</f>
        <v>0</v>
      </c>
      <c r="BI43" s="19">
        <f>+BI13*'Economic Impact Assumptions'!BI33*CostBreakdownComparisons!$D19</f>
        <v>0</v>
      </c>
      <c r="BJ43" s="66">
        <f t="shared" si="4"/>
        <v>249687.55097329288</v>
      </c>
    </row>
    <row r="44" spans="1:62">
      <c r="A44" s="14" t="s">
        <v>5</v>
      </c>
      <c r="B44" s="120">
        <f>NPV('Time Series Summary'!$B$133,E44:BI44)+D44</f>
        <v>3145.1653093136097</v>
      </c>
      <c r="C44" s="119">
        <f t="shared" si="5"/>
        <v>7887.7222194076458</v>
      </c>
      <c r="D44" s="19">
        <f>+D14*'Economic Impact Assumptions'!D34*CostBreakdownComparisons!$D20</f>
        <v>0</v>
      </c>
      <c r="E44" s="19">
        <f>+E14*'Economic Impact Assumptions'!E34*CostBreakdownComparisons!$D20</f>
        <v>0</v>
      </c>
      <c r="F44" s="19">
        <f>+F14*'Economic Impact Assumptions'!F34*CostBreakdownComparisons!$D20</f>
        <v>0</v>
      </c>
      <c r="G44" s="19">
        <f>+G14*'Economic Impact Assumptions'!G34*CostBreakdownComparisons!$D20</f>
        <v>0</v>
      </c>
      <c r="H44" s="19">
        <f>+H14*'Economic Impact Assumptions'!H34*CostBreakdownComparisons!$D20</f>
        <v>0</v>
      </c>
      <c r="I44" s="19">
        <f>+I14*'Economic Impact Assumptions'!I34*CostBreakdownComparisons!$D20</f>
        <v>182.64890891375188</v>
      </c>
      <c r="J44" s="19">
        <f>+J14*'Economic Impact Assumptions'!J34*CostBreakdownComparisons!$D20</f>
        <v>372.61560332748536</v>
      </c>
      <c r="K44" s="19">
        <f>+K14*'Economic Impact Assumptions'!K34*CostBreakdownComparisons!$D20</f>
        <v>382.29301982828497</v>
      </c>
      <c r="L44" s="19">
        <f>+L14*'Economic Impact Assumptions'!L34*CostBreakdownComparisons!$D20</f>
        <v>375.94528960811772</v>
      </c>
      <c r="M44" s="19">
        <f>+M14*'Economic Impact Assumptions'!M34*CostBreakdownComparisons!$D20</f>
        <v>380.30517700805518</v>
      </c>
      <c r="N44" s="19">
        <f>+N14*'Economic Impact Assumptions'!N34*CostBreakdownComparisons!$D20</f>
        <v>384.88980134939754</v>
      </c>
      <c r="O44" s="19">
        <f>+O14*'Economic Impact Assumptions'!O34*CostBreakdownComparisons!$D20</f>
        <v>410.66628360285176</v>
      </c>
      <c r="P44" s="19">
        <f>+P14*'Economic Impact Assumptions'!P34*CostBreakdownComparisons!$D20</f>
        <v>430.46341068561122</v>
      </c>
      <c r="Q44" s="19">
        <f>+Q14*'Economic Impact Assumptions'!Q34*CostBreakdownComparisons!$D20</f>
        <v>442.90271617788028</v>
      </c>
      <c r="R44" s="19">
        <f>+R14*'Economic Impact Assumptions'!R34*CostBreakdownComparisons!$D20</f>
        <v>445.79824208353045</v>
      </c>
      <c r="S44" s="19">
        <f>+S14*'Economic Impact Assumptions'!S34*CostBreakdownComparisons!$D20</f>
        <v>467.75789505255074</v>
      </c>
      <c r="T44" s="19">
        <f>+T14*'Economic Impact Assumptions'!T34*CostBreakdownComparisons!$D20</f>
        <v>486.74546554733251</v>
      </c>
      <c r="U44" s="19">
        <f>+U14*'Economic Impact Assumptions'!U34*CostBreakdownComparisons!$D20</f>
        <v>503.86190344516456</v>
      </c>
      <c r="V44" s="19">
        <f>+V14*'Economic Impact Assumptions'!V34*CostBreakdownComparisons!$D20</f>
        <v>516.94288912491697</v>
      </c>
      <c r="W44" s="19">
        <f>+W14*'Economic Impact Assumptions'!W34*CostBreakdownComparisons!$D20</f>
        <v>520.55984343088699</v>
      </c>
      <c r="X44" s="19">
        <f>+X14*'Economic Impact Assumptions'!X34*CostBreakdownComparisons!$D20</f>
        <v>542.69279439522563</v>
      </c>
      <c r="Y44" s="19">
        <f>+Y14*'Economic Impact Assumptions'!Y34*CostBreakdownComparisons!$D20</f>
        <v>397.5095041921744</v>
      </c>
      <c r="Z44" s="19">
        <f>+Z14*'Economic Impact Assumptions'!Z34*CostBreakdownComparisons!$D20</f>
        <v>245.55340151786334</v>
      </c>
      <c r="AA44" s="19">
        <f>+AA14*'Economic Impact Assumptions'!AA34*CostBreakdownComparisons!$D20</f>
        <v>252.38727429281468</v>
      </c>
      <c r="AB44" s="19">
        <f>+AB14*'Economic Impact Assumptions'!AB34*CostBreakdownComparisons!$D20</f>
        <v>145.18279582374987</v>
      </c>
      <c r="AC44" s="19">
        <f>+AC14*'Economic Impact Assumptions'!AC34*CostBreakdownComparisons!$D20</f>
        <v>0</v>
      </c>
      <c r="AD44" s="19">
        <f>+AD14*'Economic Impact Assumptions'!AD34*CostBreakdownComparisons!$D20</f>
        <v>0</v>
      </c>
      <c r="AE44" s="19">
        <f>+AE14*'Economic Impact Assumptions'!AE34*CostBreakdownComparisons!$D20</f>
        <v>0</v>
      </c>
      <c r="AF44" s="19">
        <f>+AF14*'Economic Impact Assumptions'!AF34*CostBreakdownComparisons!$D20</f>
        <v>0</v>
      </c>
      <c r="AG44" s="19">
        <f>+AG14*'Economic Impact Assumptions'!AG34*CostBreakdownComparisons!$D20</f>
        <v>0</v>
      </c>
      <c r="AH44" s="19">
        <f>+AH14*'Economic Impact Assumptions'!AH34*CostBreakdownComparisons!$D20</f>
        <v>0</v>
      </c>
      <c r="AI44" s="19">
        <f>+AI14*'Economic Impact Assumptions'!AI34*CostBreakdownComparisons!$D20</f>
        <v>0</v>
      </c>
      <c r="AJ44" s="19">
        <f>+AJ14*'Economic Impact Assumptions'!AJ34*CostBreakdownComparisons!$D20</f>
        <v>0</v>
      </c>
      <c r="AK44" s="19">
        <f>+AK14*'Economic Impact Assumptions'!AK34*CostBreakdownComparisons!$D20</f>
        <v>0</v>
      </c>
      <c r="AL44" s="19">
        <f>+AL14*'Economic Impact Assumptions'!AL34*CostBreakdownComparisons!$D20</f>
        <v>0</v>
      </c>
      <c r="AM44" s="19">
        <f>+AM14*'Economic Impact Assumptions'!AM34*CostBreakdownComparisons!$D20</f>
        <v>0</v>
      </c>
      <c r="AN44" s="19">
        <f>+AN14*'Economic Impact Assumptions'!AN34*CostBreakdownComparisons!$D20</f>
        <v>0</v>
      </c>
      <c r="AO44" s="19">
        <f>+AO14*'Economic Impact Assumptions'!AO34*CostBreakdownComparisons!$D20</f>
        <v>0</v>
      </c>
      <c r="AP44" s="19">
        <f>+AP14*'Economic Impact Assumptions'!AP34*CostBreakdownComparisons!$D20</f>
        <v>0</v>
      </c>
      <c r="AQ44" s="19">
        <f>+AQ14*'Economic Impact Assumptions'!AQ34*CostBreakdownComparisons!$D20</f>
        <v>0</v>
      </c>
      <c r="AR44" s="19">
        <f>+AR14*'Economic Impact Assumptions'!AR34*CostBreakdownComparisons!$D20</f>
        <v>0</v>
      </c>
      <c r="AS44" s="19">
        <f>+AS14*'Economic Impact Assumptions'!AS34*CostBreakdownComparisons!$D20</f>
        <v>0</v>
      </c>
      <c r="AT44" s="19">
        <f>+AT14*'Economic Impact Assumptions'!AT34*CostBreakdownComparisons!$D20</f>
        <v>0</v>
      </c>
      <c r="AU44" s="19">
        <f>+AU14*'Economic Impact Assumptions'!AU34*CostBreakdownComparisons!$D20</f>
        <v>0</v>
      </c>
      <c r="AV44" s="19">
        <f>+AV14*'Economic Impact Assumptions'!AV34*CostBreakdownComparisons!$D20</f>
        <v>0</v>
      </c>
      <c r="AW44" s="19">
        <f>+AW14*'Economic Impact Assumptions'!AW34*CostBreakdownComparisons!$D20</f>
        <v>0</v>
      </c>
      <c r="AX44" s="19">
        <f>+AX14*'Economic Impact Assumptions'!AX34*CostBreakdownComparisons!$D20</f>
        <v>0</v>
      </c>
      <c r="AY44" s="19">
        <f>+AY14*'Economic Impact Assumptions'!AY34*CostBreakdownComparisons!$D20</f>
        <v>0</v>
      </c>
      <c r="AZ44" s="19">
        <f>+AZ14*'Economic Impact Assumptions'!AZ34*CostBreakdownComparisons!$D20</f>
        <v>0</v>
      </c>
      <c r="BA44" s="19">
        <f>+BA14*'Economic Impact Assumptions'!BA34*CostBreakdownComparisons!$D20</f>
        <v>0</v>
      </c>
      <c r="BB44" s="19">
        <f>+BB14*'Economic Impact Assumptions'!BB34*CostBreakdownComparisons!$D20</f>
        <v>0</v>
      </c>
      <c r="BC44" s="19">
        <f>+BC14*'Economic Impact Assumptions'!BC34*CostBreakdownComparisons!$D20</f>
        <v>0</v>
      </c>
      <c r="BD44" s="19">
        <f>+BD14*'Economic Impact Assumptions'!BD34*CostBreakdownComparisons!$D20</f>
        <v>0</v>
      </c>
      <c r="BE44" s="19">
        <f>+BE14*'Economic Impact Assumptions'!BE34*CostBreakdownComparisons!$D20</f>
        <v>0</v>
      </c>
      <c r="BF44" s="19">
        <f>+BF14*'Economic Impact Assumptions'!BF34*CostBreakdownComparisons!$D20</f>
        <v>0</v>
      </c>
      <c r="BG44" s="19">
        <f>+BG14*'Economic Impact Assumptions'!BG34*CostBreakdownComparisons!$D20</f>
        <v>0</v>
      </c>
      <c r="BH44" s="19">
        <f>+BH14*'Economic Impact Assumptions'!BH34*CostBreakdownComparisons!$D20</f>
        <v>0</v>
      </c>
      <c r="BI44" s="19">
        <f>+BI14*'Economic Impact Assumptions'!BI34*CostBreakdownComparisons!$D20</f>
        <v>0</v>
      </c>
      <c r="BJ44" s="66">
        <f t="shared" si="4"/>
        <v>7887.7222194076458</v>
      </c>
    </row>
    <row r="45" spans="1:62">
      <c r="A45" s="14" t="s">
        <v>400</v>
      </c>
      <c r="B45" s="120">
        <f>NPV('Time Series Summary'!$B$133,E45:BI45)+D45</f>
        <v>34246.55398835602</v>
      </c>
      <c r="C45" s="119">
        <f t="shared" si="5"/>
        <v>69428.922443023548</v>
      </c>
      <c r="D45" s="19">
        <f>+D15*'Economic Impact Assumptions'!D35*CostBreakdownComparisons!$D18</f>
        <v>2238.1721574266676</v>
      </c>
      <c r="E45" s="19">
        <f>+E15*'Economic Impact Assumptions'!E35*CostBreakdownComparisons!$D18</f>
        <v>2342.2544226758951</v>
      </c>
      <c r="F45" s="19">
        <f>+F15*'Economic Impact Assumptions'!F35*CostBreakdownComparisons!$D18</f>
        <v>2445.4028717743267</v>
      </c>
      <c r="G45" s="19">
        <f>+G15*'Economic Impact Assumptions'!G35*CostBreakdownComparisons!$D18</f>
        <v>2534.0453744810065</v>
      </c>
      <c r="H45" s="19">
        <f>+H15*'Economic Impact Assumptions'!H35*CostBreakdownComparisons!$D18</f>
        <v>2603.1513803835769</v>
      </c>
      <c r="I45" s="19">
        <f>+I15*'Economic Impact Assumptions'!I35*CostBreakdownComparisons!$D18</f>
        <v>2668.1516423643529</v>
      </c>
      <c r="J45" s="19">
        <f>+J15*'Economic Impact Assumptions'!J35*CostBreakdownComparisons!$D18</f>
        <v>2709.5713666261686</v>
      </c>
      <c r="K45" s="19">
        <f>+K15*'Economic Impact Assumptions'!K35*CostBreakdownComparisons!$D18</f>
        <v>2777.7951232680284</v>
      </c>
      <c r="L45" s="19">
        <f>+L15*'Economic Impact Assumptions'!L35*CostBreakdownComparisons!$D18</f>
        <v>2825.955472508781</v>
      </c>
      <c r="M45" s="19">
        <f>+M15*'Economic Impact Assumptions'!M35*CostBreakdownComparisons!$D18</f>
        <v>2889.861389551972</v>
      </c>
      <c r="N45" s="19">
        <f>+N15*'Economic Impact Assumptions'!N35*CostBreakdownComparisons!$D18</f>
        <v>2955.5198402523761</v>
      </c>
      <c r="O45" s="19">
        <f>+O15*'Economic Impact Assumptions'!O35*CostBreakdownComparisons!$D18</f>
        <v>3051.0258257928849</v>
      </c>
      <c r="P45" s="19">
        <f>+P15*'Economic Impact Assumptions'!P35*CostBreakdownComparisons!$D18</f>
        <v>3140.0553760483458</v>
      </c>
      <c r="Q45" s="19">
        <f>+Q15*'Economic Impact Assumptions'!Q35*CostBreakdownComparisons!$D18</f>
        <v>3220.8019260847277</v>
      </c>
      <c r="R45" s="19">
        <f>+R15*'Economic Impact Assumptions'!R35*CostBreakdownComparisons!$D18</f>
        <v>3290.379259582704</v>
      </c>
      <c r="S45" s="19">
        <f>+S15*'Economic Impact Assumptions'!S35*CostBreakdownComparisons!$D18</f>
        <v>3387.1112291003906</v>
      </c>
      <c r="T45" s="19">
        <f>+T15*'Economic Impact Assumptions'!T35*CostBreakdownComparisons!$D18</f>
        <v>3481.5495120476503</v>
      </c>
      <c r="U45" s="19">
        <f>+U15*'Economic Impact Assumptions'!U35*CostBreakdownComparisons!$D18</f>
        <v>3575.2095167265502</v>
      </c>
      <c r="V45" s="19">
        <f>+V15*'Economic Impact Assumptions'!V35*CostBreakdownComparisons!$D18</f>
        <v>3665.2380413756482</v>
      </c>
      <c r="W45" s="19">
        <f>+W15*'Economic Impact Assumptions'!W35*CostBreakdownComparisons!$D18</f>
        <v>3744.4146520346053</v>
      </c>
      <c r="X45" s="19">
        <f>+X15*'Economic Impact Assumptions'!X35*CostBreakdownComparisons!$D18</f>
        <v>3850.22822350365</v>
      </c>
      <c r="Y45" s="19">
        <f>+Y15*'Economic Impact Assumptions'!Y35*CostBreakdownComparisons!$D18</f>
        <v>2614.0391681309266</v>
      </c>
      <c r="Z45" s="19">
        <f>+Z15*'Economic Impact Assumptions'!Z35*CostBreakdownComparisons!$D18</f>
        <v>1333.4564240548273</v>
      </c>
      <c r="AA45" s="19">
        <f>+AA15*'Economic Impact Assumptions'!AA35*CostBreakdownComparisons!$D18</f>
        <v>1367.7229509049616</v>
      </c>
      <c r="AB45" s="19">
        <f>+AB15*'Economic Impact Assumptions'!AB35*CostBreakdownComparisons!$D18</f>
        <v>717.8092963225422</v>
      </c>
      <c r="AC45" s="19">
        <f>+AC15*'Economic Impact Assumptions'!AC35*CostBreakdownComparisons!$D18</f>
        <v>0</v>
      </c>
      <c r="AD45" s="19">
        <f>+AD15*'Economic Impact Assumptions'!AD35*CostBreakdownComparisons!$D18</f>
        <v>0</v>
      </c>
      <c r="AE45" s="19">
        <f>+AE15*'Economic Impact Assumptions'!AE35*CostBreakdownComparisons!$D18</f>
        <v>0</v>
      </c>
      <c r="AF45" s="19">
        <f>+AF15*'Economic Impact Assumptions'!AF35*CostBreakdownComparisons!$D18</f>
        <v>0</v>
      </c>
      <c r="AG45" s="19">
        <f>+AG15*'Economic Impact Assumptions'!AG35*CostBreakdownComparisons!$D18</f>
        <v>0</v>
      </c>
      <c r="AH45" s="19">
        <f>+AH15*'Economic Impact Assumptions'!AH35*CostBreakdownComparisons!$D18</f>
        <v>0</v>
      </c>
      <c r="AI45" s="19">
        <f>+AI15*'Economic Impact Assumptions'!AI35*CostBreakdownComparisons!$D18</f>
        <v>0</v>
      </c>
      <c r="AJ45" s="19">
        <f>+AJ15*'Economic Impact Assumptions'!AJ35*CostBreakdownComparisons!$D18</f>
        <v>0</v>
      </c>
      <c r="AK45" s="19">
        <f>+AK15*'Economic Impact Assumptions'!AK35*CostBreakdownComparisons!$D18</f>
        <v>0</v>
      </c>
      <c r="AL45" s="19">
        <f>+AL15*'Economic Impact Assumptions'!AL35*CostBreakdownComparisons!$D18</f>
        <v>0</v>
      </c>
      <c r="AM45" s="19">
        <f>+AM15*'Economic Impact Assumptions'!AM35*CostBreakdownComparisons!$D18</f>
        <v>0</v>
      </c>
      <c r="AN45" s="19">
        <f>+AN15*'Economic Impact Assumptions'!AN35*CostBreakdownComparisons!$D18</f>
        <v>0</v>
      </c>
      <c r="AO45" s="19">
        <f>+AO15*'Economic Impact Assumptions'!AO35*CostBreakdownComparisons!$D18</f>
        <v>0</v>
      </c>
      <c r="AP45" s="19">
        <f>+AP15*'Economic Impact Assumptions'!AP35*CostBreakdownComparisons!$D18</f>
        <v>0</v>
      </c>
      <c r="AQ45" s="19">
        <f>+AQ15*'Economic Impact Assumptions'!AQ35*CostBreakdownComparisons!$D18</f>
        <v>0</v>
      </c>
      <c r="AR45" s="19">
        <f>+AR15*'Economic Impact Assumptions'!AR35*CostBreakdownComparisons!$D18</f>
        <v>0</v>
      </c>
      <c r="AS45" s="19">
        <f>+AS15*'Economic Impact Assumptions'!AS35*CostBreakdownComparisons!$D18</f>
        <v>0</v>
      </c>
      <c r="AT45" s="19">
        <f>+AT15*'Economic Impact Assumptions'!AT35*CostBreakdownComparisons!$D18</f>
        <v>0</v>
      </c>
      <c r="AU45" s="19">
        <f>+AU15*'Economic Impact Assumptions'!AU35*CostBreakdownComparisons!$D18</f>
        <v>0</v>
      </c>
      <c r="AV45" s="19">
        <f>+AV15*'Economic Impact Assumptions'!AV35*CostBreakdownComparisons!$D18</f>
        <v>0</v>
      </c>
      <c r="AW45" s="19">
        <f>+AW15*'Economic Impact Assumptions'!AW35*CostBreakdownComparisons!$D18</f>
        <v>0</v>
      </c>
      <c r="AX45" s="19">
        <f>+AX15*'Economic Impact Assumptions'!AX35*CostBreakdownComparisons!$D18</f>
        <v>0</v>
      </c>
      <c r="AY45" s="19">
        <f>+AY15*'Economic Impact Assumptions'!AY35*CostBreakdownComparisons!$D18</f>
        <v>0</v>
      </c>
      <c r="AZ45" s="19">
        <f>+AZ15*'Economic Impact Assumptions'!AZ35*CostBreakdownComparisons!$D18</f>
        <v>0</v>
      </c>
      <c r="BA45" s="19">
        <f>+BA15*'Economic Impact Assumptions'!BA35*CostBreakdownComparisons!$D18</f>
        <v>0</v>
      </c>
      <c r="BB45" s="19">
        <f>+BB15*'Economic Impact Assumptions'!BB35*CostBreakdownComparisons!$D18</f>
        <v>0</v>
      </c>
      <c r="BC45" s="19">
        <f>+BC15*'Economic Impact Assumptions'!BC35*CostBreakdownComparisons!$D18</f>
        <v>0</v>
      </c>
      <c r="BD45" s="19">
        <f>+BD15*'Economic Impact Assumptions'!BD35*CostBreakdownComparisons!$D18</f>
        <v>0</v>
      </c>
      <c r="BE45" s="19">
        <f>+BE15*'Economic Impact Assumptions'!BE35*CostBreakdownComparisons!$D18</f>
        <v>0</v>
      </c>
      <c r="BF45" s="19">
        <f>+BF15*'Economic Impact Assumptions'!BF35*CostBreakdownComparisons!$D18</f>
        <v>0</v>
      </c>
      <c r="BG45" s="19">
        <f>+BG15*'Economic Impact Assumptions'!BG35*CostBreakdownComparisons!$D18</f>
        <v>0</v>
      </c>
      <c r="BH45" s="19">
        <f>+BH15*'Economic Impact Assumptions'!BH35*CostBreakdownComparisons!$D18</f>
        <v>0</v>
      </c>
      <c r="BI45" s="19">
        <f>+BI15*'Economic Impact Assumptions'!BI35*CostBreakdownComparisons!$D18</f>
        <v>0</v>
      </c>
      <c r="BJ45" s="66">
        <f t="shared" si="4"/>
        <v>69428.922443023548</v>
      </c>
    </row>
    <row r="46" spans="1:62">
      <c r="C46" s="119">
        <f t="shared" si="5"/>
        <v>0</v>
      </c>
      <c r="BJ46" s="66">
        <f t="shared" ref="BJ46:BJ53" si="6">SUM(D46:BI46)</f>
        <v>0</v>
      </c>
    </row>
    <row r="47" spans="1:62">
      <c r="A47" s="25" t="s">
        <v>348</v>
      </c>
      <c r="C47" s="119">
        <f t="shared" si="5"/>
        <v>0</v>
      </c>
      <c r="BJ47" s="66">
        <f t="shared" si="6"/>
        <v>0</v>
      </c>
    </row>
    <row r="48" spans="1:62">
      <c r="A48" s="14" t="s">
        <v>397</v>
      </c>
      <c r="B48" s="120">
        <f>NPV('Time Series Summary'!$B$133,E48:BI48)+D48</f>
        <v>30833.734962248847</v>
      </c>
      <c r="C48" s="119">
        <f t="shared" si="5"/>
        <v>46327.012978203391</v>
      </c>
      <c r="D48" s="19">
        <f>(+D33+D18)*('Economic Impact Assumptions'!D$38-1)</f>
        <v>0</v>
      </c>
      <c r="E48" s="19">
        <f>(+E33+E18)*('Economic Impact Assumptions'!E$38-1)</f>
        <v>0</v>
      </c>
      <c r="F48" s="19">
        <f>(+F33+F18)*('Economic Impact Assumptions'!F$38-1)</f>
        <v>549.39950958504346</v>
      </c>
      <c r="G48" s="19">
        <f>(+G33+G18)*('Economic Impact Assumptions'!G$38-1)</f>
        <v>4707.0445501769136</v>
      </c>
      <c r="H48" s="19">
        <f>(+H33+H18)*('Economic Impact Assumptions'!H$38-1)</f>
        <v>6458.608316931407</v>
      </c>
      <c r="I48" s="19">
        <f>(+I33+I18)*('Economic Impact Assumptions'!I$38-1)</f>
        <v>8444.733057886082</v>
      </c>
      <c r="J48" s="19">
        <f>(+J33+J18)*('Economic Impact Assumptions'!J$38-1)</f>
        <v>2449.6894780306393</v>
      </c>
      <c r="K48" s="19">
        <f>(+K33+K18)*('Economic Impact Assumptions'!K$38-1)</f>
        <v>9587.2392183290485</v>
      </c>
      <c r="L48" s="19">
        <f>(+L33+L18)*('Economic Impact Assumptions'!L$38-1)</f>
        <v>7211.2181264556857</v>
      </c>
      <c r="M48" s="19">
        <f>(+M33+M18)*('Economic Impact Assumptions'!M$38-1)</f>
        <v>6919.0807208085698</v>
      </c>
      <c r="N48" s="19">
        <f>(+N33+N18)*('Economic Impact Assumptions'!N$38-1)</f>
        <v>0</v>
      </c>
      <c r="O48" s="19">
        <f>(+O33+O18)*('Economic Impact Assumptions'!O$38-1)</f>
        <v>0</v>
      </c>
      <c r="P48" s="19">
        <f>(+P33+P18)*('Economic Impact Assumptions'!P$38-1)</f>
        <v>0</v>
      </c>
      <c r="Q48" s="19">
        <f>(+Q33+Q18)*('Economic Impact Assumptions'!Q$38-1)</f>
        <v>0</v>
      </c>
      <c r="R48" s="19">
        <f>(+R33+R18)*('Economic Impact Assumptions'!R$38-1)</f>
        <v>0</v>
      </c>
      <c r="S48" s="19">
        <f>(+S33+S18)*('Economic Impact Assumptions'!S$38-1)</f>
        <v>0</v>
      </c>
      <c r="T48" s="19">
        <f>(+T33+T18)*('Economic Impact Assumptions'!T$38-1)</f>
        <v>0</v>
      </c>
      <c r="U48" s="19">
        <f>(+U33+U18)*('Economic Impact Assumptions'!U$38-1)</f>
        <v>0</v>
      </c>
      <c r="V48" s="19">
        <f>(+V33+V18)*('Economic Impact Assumptions'!V$38-1)</f>
        <v>0</v>
      </c>
      <c r="W48" s="19">
        <f>(+W33+W18)*('Economic Impact Assumptions'!W$38-1)</f>
        <v>0</v>
      </c>
      <c r="X48" s="19">
        <f>(+X33+X18)*('Economic Impact Assumptions'!X$38-1)</f>
        <v>0</v>
      </c>
      <c r="Y48" s="19">
        <f>(+Y33+Y18)*('Economic Impact Assumptions'!Y$38-1)</f>
        <v>0</v>
      </c>
      <c r="Z48" s="19">
        <f>(+Z33+Z18)*('Economic Impact Assumptions'!Z$38-1)</f>
        <v>0</v>
      </c>
      <c r="AA48" s="19">
        <f>(+AA33+AA18)*('Economic Impact Assumptions'!AA$38-1)</f>
        <v>0</v>
      </c>
      <c r="AB48" s="19">
        <f>(+AB33+AB18)*('Economic Impact Assumptions'!AB$38-1)</f>
        <v>0</v>
      </c>
      <c r="AC48" s="19">
        <f>(+AC33+AC18)*('Economic Impact Assumptions'!AC$38-1)</f>
        <v>0</v>
      </c>
      <c r="AD48" s="19">
        <f>(+AD33+AD18)*('Economic Impact Assumptions'!AD$38-1)</f>
        <v>0</v>
      </c>
      <c r="AE48" s="19">
        <f>(+AE33+AE18)*('Economic Impact Assumptions'!AE$38-1)</f>
        <v>0</v>
      </c>
      <c r="AF48" s="19">
        <f>(+AF33+AF18)*('Economic Impact Assumptions'!AF$38-1)</f>
        <v>0</v>
      </c>
      <c r="AG48" s="19">
        <f>(+AG33+AG18)*('Economic Impact Assumptions'!AG$38-1)</f>
        <v>0</v>
      </c>
      <c r="AH48" s="19">
        <f>(+AH33+AH18)*('Economic Impact Assumptions'!AH$38-1)</f>
        <v>0</v>
      </c>
      <c r="AI48" s="19">
        <f>(+AI33+AI18)*('Economic Impact Assumptions'!AI$38-1)</f>
        <v>0</v>
      </c>
      <c r="AJ48" s="19">
        <f>(+AJ33+AJ18)*('Economic Impact Assumptions'!AJ$38-1)</f>
        <v>0</v>
      </c>
      <c r="AK48" s="19">
        <f>(+AK33+AK18)*('Economic Impact Assumptions'!AK$38-1)</f>
        <v>0</v>
      </c>
      <c r="AL48" s="19">
        <f>(+AL33+AL18)*('Economic Impact Assumptions'!AL$38-1)</f>
        <v>0</v>
      </c>
      <c r="AM48" s="19">
        <f>(+AM33+AM18)*('Economic Impact Assumptions'!AM$38-1)</f>
        <v>0</v>
      </c>
      <c r="AN48" s="19">
        <f>(+AN33+AN18)*('Economic Impact Assumptions'!AN$38-1)</f>
        <v>0</v>
      </c>
      <c r="AO48" s="19">
        <f>(+AO33+AO18)*('Economic Impact Assumptions'!AO$38-1)</f>
        <v>0</v>
      </c>
      <c r="AP48" s="19">
        <f>(+AP33+AP18)*('Economic Impact Assumptions'!AP$38-1)</f>
        <v>0</v>
      </c>
      <c r="AQ48" s="19">
        <f>(+AQ33+AQ18)*('Economic Impact Assumptions'!AQ$38-1)</f>
        <v>0</v>
      </c>
      <c r="AR48" s="19">
        <f>(+AR33+AR18)*('Economic Impact Assumptions'!AR$38-1)</f>
        <v>0</v>
      </c>
      <c r="AS48" s="19">
        <f>(+AS33+AS18)*('Economic Impact Assumptions'!AS$38-1)</f>
        <v>0</v>
      </c>
      <c r="AT48" s="19">
        <f>(+AT33+AT18)*('Economic Impact Assumptions'!AT$38-1)</f>
        <v>0</v>
      </c>
      <c r="AU48" s="19">
        <f>(+AU33+AU18)*('Economic Impact Assumptions'!AU$38-1)</f>
        <v>0</v>
      </c>
      <c r="AV48" s="19">
        <f>(+AV33+AV18)*('Economic Impact Assumptions'!AV$38-1)</f>
        <v>0</v>
      </c>
      <c r="AW48" s="19">
        <f>(+AW33+AW18)*('Economic Impact Assumptions'!AW$38-1)</f>
        <v>0</v>
      </c>
      <c r="AX48" s="19">
        <f>(+AX33+AX18)*('Economic Impact Assumptions'!AX$38-1)</f>
        <v>0</v>
      </c>
      <c r="AY48" s="19">
        <f>(+AY33+AY18)*('Economic Impact Assumptions'!AY$38-1)</f>
        <v>0</v>
      </c>
      <c r="AZ48" s="19">
        <f>(+AZ33+AZ18)*('Economic Impact Assumptions'!AZ$38-1)</f>
        <v>0</v>
      </c>
      <c r="BA48" s="19">
        <f>(+BA33+BA18)*('Economic Impact Assumptions'!BA$38-1)</f>
        <v>0</v>
      </c>
      <c r="BB48" s="19">
        <f>(+BB33+BB18)*('Economic Impact Assumptions'!BB$38-1)</f>
        <v>0</v>
      </c>
      <c r="BC48" s="19">
        <f>(+BC33+BC18)*('Economic Impact Assumptions'!BC$38-1)</f>
        <v>0</v>
      </c>
      <c r="BD48" s="19">
        <f>(+BD33+BD18)*('Economic Impact Assumptions'!BD$38-1)</f>
        <v>0</v>
      </c>
      <c r="BE48" s="19">
        <f>(+BE33+BE18)*('Economic Impact Assumptions'!BE$38-1)</f>
        <v>0</v>
      </c>
      <c r="BF48" s="19">
        <f>(+BF33+BF18)*('Economic Impact Assumptions'!BF$38-1)</f>
        <v>0</v>
      </c>
      <c r="BG48" s="19">
        <f>(+BG33+BG18)*('Economic Impact Assumptions'!BG$38-1)</f>
        <v>0</v>
      </c>
      <c r="BH48" s="19">
        <f>(+BH33+BH18)*('Economic Impact Assumptions'!BH$38-1)</f>
        <v>0</v>
      </c>
      <c r="BI48" s="19">
        <f>(+BI33+BI18)*('Economic Impact Assumptions'!BI$38-1)</f>
        <v>0</v>
      </c>
      <c r="BJ48" s="66">
        <f t="shared" si="6"/>
        <v>46327.012978203391</v>
      </c>
    </row>
    <row r="49" spans="1:62">
      <c r="A49" s="14" t="s">
        <v>335</v>
      </c>
      <c r="B49" s="120">
        <f>NPV('Time Series Summary'!$B$133,E49:BI49)+D49</f>
        <v>34624.480459786151</v>
      </c>
      <c r="C49" s="119">
        <f t="shared" si="5"/>
        <v>352628.78894213575</v>
      </c>
      <c r="D49" s="19">
        <f>(+D34+D19)*('Economic Impact Assumptions'!D$38-1)</f>
        <v>0</v>
      </c>
      <c r="E49" s="19">
        <f>(+E34+E19)*('Economic Impact Assumptions'!E$38-1)</f>
        <v>0</v>
      </c>
      <c r="F49" s="19">
        <f>(+F34+F19)*('Economic Impact Assumptions'!F$38-1)</f>
        <v>0</v>
      </c>
      <c r="G49" s="19">
        <f>(+G34+G19)*('Economic Impact Assumptions'!G$38-1)</f>
        <v>0</v>
      </c>
      <c r="H49" s="19">
        <f>(+H34+H19)*('Economic Impact Assumptions'!H$38-1)</f>
        <v>0</v>
      </c>
      <c r="I49" s="19">
        <f>(+I34+I19)*('Economic Impact Assumptions'!I$38-1)</f>
        <v>0</v>
      </c>
      <c r="J49" s="19">
        <f>(+J34+J19)*('Economic Impact Assumptions'!J$38-1)</f>
        <v>0</v>
      </c>
      <c r="K49" s="19">
        <f>(+K34+K19)*('Economic Impact Assumptions'!K$38-1)</f>
        <v>0</v>
      </c>
      <c r="L49" s="19">
        <f>(+L34+L19)*('Economic Impact Assumptions'!L$38-1)</f>
        <v>0</v>
      </c>
      <c r="M49" s="19">
        <f>(+M34+M19)*('Economic Impact Assumptions'!M$38-1)</f>
        <v>0</v>
      </c>
      <c r="N49" s="19">
        <f>(+N34+N19)*('Economic Impact Assumptions'!N$38-1)</f>
        <v>0</v>
      </c>
      <c r="O49" s="19">
        <f>(+O34+O19)*('Economic Impact Assumptions'!O$38-1)</f>
        <v>0</v>
      </c>
      <c r="P49" s="19">
        <f>(+P34+P19)*('Economic Impact Assumptions'!P$38-1)</f>
        <v>0</v>
      </c>
      <c r="Q49" s="19">
        <f>(+Q34+Q19)*('Economic Impact Assumptions'!Q$38-1)</f>
        <v>0</v>
      </c>
      <c r="R49" s="19">
        <f>(+R34+R19)*('Economic Impact Assumptions'!R$38-1)</f>
        <v>0</v>
      </c>
      <c r="S49" s="19">
        <f>(+S34+S19)*('Economic Impact Assumptions'!S$38-1)</f>
        <v>0</v>
      </c>
      <c r="T49" s="19">
        <f>(+T34+T19)*('Economic Impact Assumptions'!T$38-1)</f>
        <v>0</v>
      </c>
      <c r="U49" s="19">
        <f>(+U34+U19)*('Economic Impact Assumptions'!U$38-1)</f>
        <v>0</v>
      </c>
      <c r="V49" s="19">
        <f>(+V34+V19)*('Economic Impact Assumptions'!V$38-1)</f>
        <v>4712.9797933511245</v>
      </c>
      <c r="W49" s="19">
        <f>(+W34+W19)*('Economic Impact Assumptions'!W$38-1)</f>
        <v>25124.034708752119</v>
      </c>
      <c r="X49" s="19">
        <f>(+X34+X19)*('Economic Impact Assumptions'!X$38-1)</f>
        <v>22817.950755852664</v>
      </c>
      <c r="Y49" s="19">
        <f>(+Y34+Y19)*('Economic Impact Assumptions'!Y$38-1)</f>
        <v>11127.334314802638</v>
      </c>
      <c r="Z49" s="19">
        <f>(+Z34+Z19)*('Economic Impact Assumptions'!Z$38-1)</f>
        <v>4392.2356398620705</v>
      </c>
      <c r="AA49" s="19">
        <f>(+AA34+AA19)*('Economic Impact Assumptions'!AA$38-1)</f>
        <v>17621.68902593444</v>
      </c>
      <c r="AB49" s="19">
        <f>(+AB34+AB19)*('Economic Impact Assumptions'!AB$38-1)</f>
        <v>10916.057264259172</v>
      </c>
      <c r="AC49" s="19">
        <f>(+AC34+AC19)*('Economic Impact Assumptions'!AC$38-1)</f>
        <v>0</v>
      </c>
      <c r="AD49" s="19">
        <f>(+AD34+AD19)*('Economic Impact Assumptions'!AD$38-1)</f>
        <v>0</v>
      </c>
      <c r="AE49" s="19">
        <f>(+AE34+AE19)*('Economic Impact Assumptions'!AE$38-1)</f>
        <v>0</v>
      </c>
      <c r="AF49" s="19">
        <f>(+AF34+AF19)*('Economic Impact Assumptions'!AF$38-1)</f>
        <v>0</v>
      </c>
      <c r="AG49" s="19">
        <f>(+AG34+AG19)*('Economic Impact Assumptions'!AG$38-1)</f>
        <v>0</v>
      </c>
      <c r="AH49" s="19">
        <f>(+AH34+AH19)*('Economic Impact Assumptions'!AH$38-1)</f>
        <v>0</v>
      </c>
      <c r="AI49" s="19">
        <f>(+AI34+AI19)*('Economic Impact Assumptions'!AI$38-1)</f>
        <v>0</v>
      </c>
      <c r="AJ49" s="19">
        <f>(+AJ34+AJ19)*('Economic Impact Assumptions'!AJ$38-1)</f>
        <v>0</v>
      </c>
      <c r="AK49" s="19">
        <f>(+AK34+AK19)*('Economic Impact Assumptions'!AK$38-1)</f>
        <v>0</v>
      </c>
      <c r="AL49" s="19">
        <f>(+AL34+AL19)*('Economic Impact Assumptions'!AL$38-1)</f>
        <v>0</v>
      </c>
      <c r="AM49" s="19">
        <f>(+AM34+AM19)*('Economic Impact Assumptions'!AM$38-1)</f>
        <v>1125.0594867204481</v>
      </c>
      <c r="AN49" s="19">
        <f>(+AN34+AN19)*('Economic Impact Assumptions'!AN$38-1)</f>
        <v>14002.814073048698</v>
      </c>
      <c r="AO49" s="19">
        <f>(+AO34+AO19)*('Economic Impact Assumptions'!AO$38-1)</f>
        <v>19749.439462832994</v>
      </c>
      <c r="AP49" s="19">
        <f>(+AP34+AP19)*('Economic Impact Assumptions'!AP$38-1)</f>
        <v>16987.806053745255</v>
      </c>
      <c r="AQ49" s="19">
        <f>(+AQ34+AQ19)*('Economic Impact Assumptions'!AQ$38-1)</f>
        <v>0</v>
      </c>
      <c r="AR49" s="19">
        <f>(+AR34+AR19)*('Economic Impact Assumptions'!AR$38-1)</f>
        <v>0</v>
      </c>
      <c r="AS49" s="19">
        <f>(+AS34+AS19)*('Economic Impact Assumptions'!AS$38-1)</f>
        <v>0</v>
      </c>
      <c r="AT49" s="19">
        <f>(+AT34+AT19)*('Economic Impact Assumptions'!AT$38-1)</f>
        <v>0</v>
      </c>
      <c r="AU49" s="19">
        <f>(+AU34+AU19)*('Economic Impact Assumptions'!AU$38-1)</f>
        <v>0</v>
      </c>
      <c r="AV49" s="19">
        <f>(+AV34+AV19)*('Economic Impact Assumptions'!AV$38-1)</f>
        <v>0</v>
      </c>
      <c r="AW49" s="19">
        <f>(+AW34+AW19)*('Economic Impact Assumptions'!AW$38-1)</f>
        <v>0</v>
      </c>
      <c r="AX49" s="19">
        <f>(+AX34+AX19)*('Economic Impact Assumptions'!AX$38-1)</f>
        <v>0</v>
      </c>
      <c r="AY49" s="19">
        <f>(+AY34+AY19)*('Economic Impact Assumptions'!AY$38-1)</f>
        <v>0</v>
      </c>
      <c r="AZ49" s="19">
        <f>(+AZ34+AZ19)*('Economic Impact Assumptions'!AZ$38-1)</f>
        <v>9943.8256984140717</v>
      </c>
      <c r="BA49" s="19">
        <f>(+BA34+BA19)*('Economic Impact Assumptions'!BA$38-1)</f>
        <v>53008.71909894135</v>
      </c>
      <c r="BB49" s="19">
        <f>(+BB34+BB19)*('Economic Impact Assumptions'!BB$38-1)</f>
        <v>48143.156784014289</v>
      </c>
      <c r="BC49" s="19">
        <f>(+BC34+BC19)*('Economic Impact Assumptions'!BC$38-1)</f>
        <v>23477.349313162169</v>
      </c>
      <c r="BD49" s="19">
        <f>(+BD34+BD19)*('Economic Impact Assumptions'!BD$38-1)</f>
        <v>9267.0937589773675</v>
      </c>
      <c r="BE49" s="19">
        <f>(+BE34+BE19)*('Economic Impact Assumptions'!BE$38-1)</f>
        <v>37179.663794177744</v>
      </c>
      <c r="BF49" s="19">
        <f>(+BF34+BF19)*('Economic Impact Assumptions'!BF$38-1)</f>
        <v>23031.579915287155</v>
      </c>
      <c r="BG49" s="19">
        <f>(+BG34+BG19)*('Economic Impact Assumptions'!BG$38-1)</f>
        <v>0</v>
      </c>
      <c r="BH49" s="19">
        <f>(+BH34+BH19)*('Economic Impact Assumptions'!BH$38-1)</f>
        <v>0</v>
      </c>
      <c r="BI49" s="19">
        <f>(+BI34+BI19)*('Economic Impact Assumptions'!BI$38-1)</f>
        <v>0</v>
      </c>
      <c r="BJ49" s="66">
        <f t="shared" si="6"/>
        <v>352628.78894213575</v>
      </c>
    </row>
    <row r="50" spans="1:62">
      <c r="A50" s="14" t="s">
        <v>399</v>
      </c>
      <c r="B50" s="120">
        <f>NPV('Time Series Summary'!$B$133,E50:BI50)+D50</f>
        <v>24853.587453153184</v>
      </c>
      <c r="C50" s="119">
        <f t="shared" si="5"/>
        <v>167210.14164614663</v>
      </c>
      <c r="D50" s="19">
        <f>(+D35+D20)*('Economic Impact Assumptions'!D$38-1)</f>
        <v>0</v>
      </c>
      <c r="E50" s="19">
        <f>(+E35+E20)*('Economic Impact Assumptions'!E$38-1)</f>
        <v>52.267206030899693</v>
      </c>
      <c r="F50" s="19">
        <f>(+F35+F20)*('Economic Impact Assumptions'!F$38-1)</f>
        <v>1365.0138371833784</v>
      </c>
      <c r="G50" s="19">
        <f>(+G35+G20)*('Economic Impact Assumptions'!G$38-1)</f>
        <v>3780.1467553170737</v>
      </c>
      <c r="H50" s="19">
        <f>(+H35+H20)*('Economic Impact Assumptions'!H$38-1)</f>
        <v>0</v>
      </c>
      <c r="I50" s="19">
        <f>(+I35+I20)*('Economic Impact Assumptions'!I$38-1)</f>
        <v>0</v>
      </c>
      <c r="J50" s="19">
        <f>(+J35+J20)*('Economic Impact Assumptions'!J$38-1)</f>
        <v>0</v>
      </c>
      <c r="K50" s="19">
        <f>(+K35+K20)*('Economic Impact Assumptions'!K$38-1)</f>
        <v>0</v>
      </c>
      <c r="L50" s="19">
        <f>(+L35+L20)*('Economic Impact Assumptions'!L$38-1)</f>
        <v>0</v>
      </c>
      <c r="M50" s="19">
        <f>(+M35+M20)*('Economic Impact Assumptions'!M$38-1)</f>
        <v>0</v>
      </c>
      <c r="N50" s="19">
        <f>(+N35+N20)*('Economic Impact Assumptions'!N$38-1)</f>
        <v>0</v>
      </c>
      <c r="O50" s="19">
        <f>(+O35+O20)*('Economic Impact Assumptions'!O$38-1)</f>
        <v>134.46706572057315</v>
      </c>
      <c r="P50" s="19">
        <f>(+P35+P20)*('Economic Impact Assumptions'!P$38-1)</f>
        <v>3511.7508528295371</v>
      </c>
      <c r="Q50" s="19">
        <f>(+Q35+Q20)*('Economic Impact Assumptions'!Q$38-1)</f>
        <v>9725.1274896945688</v>
      </c>
      <c r="R50" s="19">
        <f>(+R35+R20)*('Economic Impact Assumptions'!R$38-1)</f>
        <v>72.509168762746654</v>
      </c>
      <c r="S50" s="19">
        <f>(+S35+S20)*('Economic Impact Assumptions'!S$38-1)</f>
        <v>1968.0124379186725</v>
      </c>
      <c r="T50" s="19">
        <f>(+T35+T20)*('Economic Impact Assumptions'!T$38-1)</f>
        <v>7186.0586151752441</v>
      </c>
      <c r="U50" s="19">
        <f>(+U35+U20)*('Economic Impact Assumptions'!U$38-1)</f>
        <v>5377.8411072577082</v>
      </c>
      <c r="V50" s="19">
        <f>(+V35+V20)*('Economic Impact Assumptions'!V$38-1)</f>
        <v>0</v>
      </c>
      <c r="W50" s="19">
        <f>(+W35+W20)*('Economic Impact Assumptions'!W$38-1)</f>
        <v>0</v>
      </c>
      <c r="X50" s="19">
        <f>(+X35+X20)*('Economic Impact Assumptions'!X$38-1)</f>
        <v>0</v>
      </c>
      <c r="Y50" s="19">
        <f>(+Y35+Y20)*('Economic Impact Assumptions'!Y$38-1)</f>
        <v>86.485356385854331</v>
      </c>
      <c r="Z50" s="19">
        <f>(+Z35+Z20)*('Economic Impact Assumptions'!Z$38-1)</f>
        <v>2258.6573330633983</v>
      </c>
      <c r="AA50" s="19">
        <f>(+AA35+AA20)*('Economic Impact Assumptions'!AA$38-1)</f>
        <v>6254.9228120430407</v>
      </c>
      <c r="AB50" s="19">
        <f>(+AB35+AB20)*('Economic Impact Assumptions'!AB$38-1)</f>
        <v>0</v>
      </c>
      <c r="AC50" s="19">
        <f>(+AC35+AC20)*('Economic Impact Assumptions'!AC$38-1)</f>
        <v>0</v>
      </c>
      <c r="AD50" s="19">
        <f>(+AD35+AD20)*('Economic Impact Assumptions'!AD$38-1)</f>
        <v>98.08913458958186</v>
      </c>
      <c r="AE50" s="19">
        <f>(+AE35+AE20)*('Economic Impact Assumptions'!AE$38-1)</f>
        <v>2561.7023782171591</v>
      </c>
      <c r="AF50" s="19">
        <f>(+AF35+AF20)*('Economic Impact Assumptions'!AF$38-1)</f>
        <v>7197.3040124161498</v>
      </c>
      <c r="AG50" s="19">
        <f>(+AG35+AG20)*('Economic Impact Assumptions'!AG$38-1)</f>
        <v>2694.01494647767</v>
      </c>
      <c r="AH50" s="19">
        <f>(+AH35+AH20)*('Economic Impact Assumptions'!AH$38-1)</f>
        <v>7460.5630956216874</v>
      </c>
      <c r="AI50" s="19">
        <f>(+AI35+AI20)*('Economic Impact Assumptions'!AI$38-1)</f>
        <v>0</v>
      </c>
      <c r="AJ50" s="19">
        <f>(+AJ35+AJ20)*('Economic Impact Assumptions'!AJ$38-1)</f>
        <v>0</v>
      </c>
      <c r="AK50" s="19">
        <f>(+AK35+AK20)*('Economic Impact Assumptions'!AK$38-1)</f>
        <v>116.99587662241282</v>
      </c>
      <c r="AL50" s="19">
        <f>(+AL35+AL20)*('Economic Impact Assumptions'!AL$38-1)</f>
        <v>3055.4721135960422</v>
      </c>
      <c r="AM50" s="19">
        <f>(+AM35+AM20)*('Economic Impact Assumptions'!AM$38-1)</f>
        <v>8461.5501187921018</v>
      </c>
      <c r="AN50" s="19">
        <f>(+AN35+AN20)*('Economic Impact Assumptions'!AN$38-1)</f>
        <v>0</v>
      </c>
      <c r="AO50" s="19">
        <f>(+AO35+AO20)*('Economic Impact Assumptions'!AO$38-1)</f>
        <v>0</v>
      </c>
      <c r="AP50" s="19">
        <f>(+AP35+AP20)*('Economic Impact Assumptions'!AP$38-1)</f>
        <v>0</v>
      </c>
      <c r="AQ50" s="19">
        <f>(+AQ35+AQ20)*('Economic Impact Assumptions'!AQ$38-1)</f>
        <v>136.07694296004695</v>
      </c>
      <c r="AR50" s="19">
        <f>(+AR35+AR20)*('Economic Impact Assumptions'!AR$38-1)</f>
        <v>3693.3414191463125</v>
      </c>
      <c r="AS50" s="19">
        <f>(+AS35+AS20)*('Economic Impact Assumptions'!AS$38-1)</f>
        <v>13485.975704456749</v>
      </c>
      <c r="AT50" s="19">
        <f>(+AT35+AT20)*('Economic Impact Assumptions'!AT$38-1)</f>
        <v>10092.519195675613</v>
      </c>
      <c r="AU50" s="19">
        <f>(+AU35+AU20)*('Economic Impact Assumptions'!AU$38-1)</f>
        <v>150.49677824295262</v>
      </c>
      <c r="AV50" s="19">
        <f>(+AV35+AV20)*('Economic Impact Assumptions'!AV$38-1)</f>
        <v>3930.3838937115015</v>
      </c>
      <c r="AW50" s="19">
        <f>(+AW35+AW20)*('Economic Impact Assumptions'!AW$38-1)</f>
        <v>10884.452243811238</v>
      </c>
      <c r="AX50" s="19">
        <f>(+AX35+AX20)*('Economic Impact Assumptions'!AX$38-1)</f>
        <v>162.30585881221231</v>
      </c>
      <c r="AY50" s="19">
        <f>(+AY35+AY20)*('Economic Impact Assumptions'!AY$38-1)</f>
        <v>4238.7906291303252</v>
      </c>
      <c r="AZ50" s="19">
        <f>(+AZ35+AZ20)*('Economic Impact Assumptions'!AZ$38-1)</f>
        <v>11909.21516185807</v>
      </c>
      <c r="BA50" s="19">
        <f>(+BA35+BA20)*('Economic Impact Assumptions'!BA$38-1)</f>
        <v>4457.725224822565</v>
      </c>
      <c r="BB50" s="19">
        <f>(+BB35+BB20)*('Economic Impact Assumptions'!BB$38-1)</f>
        <v>12344.823975908394</v>
      </c>
      <c r="BC50" s="19">
        <f>(+BC35+BC20)*('Economic Impact Assumptions'!BC$38-1)</f>
        <v>184.08250708570512</v>
      </c>
      <c r="BD50" s="19">
        <f>(+BD35+BD20)*('Economic Impact Assumptions'!BD$38-1)</f>
        <v>4807.5110272174143</v>
      </c>
      <c r="BE50" s="19">
        <f>(+BE35+BE20)*('Economic Impact Assumptions'!BE$38-1)</f>
        <v>13313.489369592045</v>
      </c>
      <c r="BF50" s="19">
        <f>(+BF35+BF20)*('Economic Impact Assumptions'!BF$38-1)</f>
        <v>0</v>
      </c>
      <c r="BG50" s="19">
        <f>(+BG35+BG20)*('Economic Impact Assumptions'!BG$38-1)</f>
        <v>0</v>
      </c>
      <c r="BH50" s="19">
        <f>(+BH35+BH20)*('Economic Impact Assumptions'!BH$38-1)</f>
        <v>0</v>
      </c>
      <c r="BI50" s="19">
        <f>(+BI35+BI20)*('Economic Impact Assumptions'!BI$38-1)</f>
        <v>0</v>
      </c>
      <c r="BJ50" s="66">
        <f t="shared" si="6"/>
        <v>167210.14164614663</v>
      </c>
    </row>
    <row r="51" spans="1:62">
      <c r="A51" s="14" t="s">
        <v>334</v>
      </c>
      <c r="B51" s="120">
        <f>NPV('Time Series Summary'!$B$133,E51:BI51)+D51</f>
        <v>27407.366761462919</v>
      </c>
      <c r="C51" s="119">
        <f t="shared" si="5"/>
        <v>170806.44839089754</v>
      </c>
      <c r="D51" s="19">
        <f>(+D36+D21)*('Economic Impact Assumptions'!D$38-1)</f>
        <v>0</v>
      </c>
      <c r="E51" s="19">
        <f>(+E36+E21)*('Economic Impact Assumptions'!E$38-1)</f>
        <v>0</v>
      </c>
      <c r="F51" s="19">
        <f>(+F36+F21)*('Economic Impact Assumptions'!F$38-1)</f>
        <v>984.56107694045681</v>
      </c>
      <c r="G51" s="19">
        <f>(+G36+G21)*('Economic Impact Assumptions'!G$38-1)</f>
        <v>2020.62240808912</v>
      </c>
      <c r="H51" s="19">
        <f>(+H36+H21)*('Economic Impact Assumptions'!H$38-1)</f>
        <v>0</v>
      </c>
      <c r="I51" s="19">
        <f>(+I36+I21)*('Economic Impact Assumptions'!I$38-1)</f>
        <v>0</v>
      </c>
      <c r="J51" s="19">
        <f>(+J36+J21)*('Economic Impact Assumptions'!J$38-1)</f>
        <v>0</v>
      </c>
      <c r="K51" s="19">
        <f>(+K36+K21)*('Economic Impact Assumptions'!K$38-1)</f>
        <v>2238.7699151591419</v>
      </c>
      <c r="L51" s="19">
        <f>(+L36+L21)*('Economic Impact Assumptions'!L$38-1)</f>
        <v>4594.6450282026735</v>
      </c>
      <c r="M51" s="19">
        <f>(+M36+M21)*('Economic Impact Assumptions'!M$38-1)</f>
        <v>0</v>
      </c>
      <c r="N51" s="19">
        <f>(+N36+N21)*('Economic Impact Assumptions'!N$38-1)</f>
        <v>0</v>
      </c>
      <c r="O51" s="19">
        <f>(+O36+O21)*('Economic Impact Assumptions'!O$38-1)</f>
        <v>0</v>
      </c>
      <c r="P51" s="19">
        <f>(+P36+P21)*('Economic Impact Assumptions'!P$38-1)</f>
        <v>2545.3427168768653</v>
      </c>
      <c r="Q51" s="19">
        <f>(+Q36+Q21)*('Economic Impact Assumptions'!Q$38-1)</f>
        <v>5223.8267898730655</v>
      </c>
      <c r="R51" s="19">
        <f>(+R36+R21)*('Economic Impact Assumptions'!R$38-1)</f>
        <v>0</v>
      </c>
      <c r="S51" s="19">
        <f>(+S36+S21)*('Economic Impact Assumptions'!S$38-1)</f>
        <v>2969.0338608792549</v>
      </c>
      <c r="T51" s="19">
        <f>(+T36+T21)*('Economic Impact Assumptions'!T$38-1)</f>
        <v>6093.3714425426115</v>
      </c>
      <c r="U51" s="19">
        <f>(+U36+U21)*('Economic Impact Assumptions'!U$38-1)</f>
        <v>2893.8970023177048</v>
      </c>
      <c r="V51" s="19">
        <f>(+V36+V21)*('Economic Impact Assumptions'!V$38-1)</f>
        <v>5939.1674793363018</v>
      </c>
      <c r="W51" s="19">
        <f>(+W36+W21)*('Economic Impact Assumptions'!W$38-1)</f>
        <v>0</v>
      </c>
      <c r="X51" s="19">
        <f>(+X36+X21)*('Economic Impact Assumptions'!X$38-1)</f>
        <v>0</v>
      </c>
      <c r="Y51" s="19">
        <f>(+Y36+Y21)*('Economic Impact Assumptions'!Y$38-1)</f>
        <v>0</v>
      </c>
      <c r="Z51" s="19">
        <f>(+Z36+Z21)*('Economic Impact Assumptions'!Z$38-1)</f>
        <v>4935.2724514239926</v>
      </c>
      <c r="AA51" s="19">
        <f>(+AA36+AA21)*('Economic Impact Assumptions'!AA$38-1)</f>
        <v>10128.698299105461</v>
      </c>
      <c r="AB51" s="19">
        <f>(+AB36+AB21)*('Economic Impact Assumptions'!AB$38-1)</f>
        <v>0</v>
      </c>
      <c r="AC51" s="19">
        <f>(+AC36+AC21)*('Economic Impact Assumptions'!AC$38-1)</f>
        <v>0</v>
      </c>
      <c r="AD51" s="19">
        <f>(+AD36+AD21)*('Economic Impact Assumptions'!AD$38-1)</f>
        <v>0</v>
      </c>
      <c r="AE51" s="19">
        <f>(+AE36+AE21)*('Economic Impact Assumptions'!AE$38-1)</f>
        <v>3740.7327136732988</v>
      </c>
      <c r="AF51" s="19">
        <f>(+AF36+AF21)*('Economic Impact Assumptions'!AF$38-1)</f>
        <v>7677.1350411381472</v>
      </c>
      <c r="AG51" s="19">
        <f>(+AG36+AG21)*('Economic Impact Assumptions'!AG$38-1)</f>
        <v>0</v>
      </c>
      <c r="AH51" s="19">
        <f>(+AH36+AH21)*('Economic Impact Assumptions'!AH$38-1)</f>
        <v>0</v>
      </c>
      <c r="AI51" s="19">
        <f>(+AI36+AI21)*('Economic Impact Assumptions'!AI$38-1)</f>
        <v>0</v>
      </c>
      <c r="AJ51" s="19">
        <f>(+AJ36+AJ21)*('Economic Impact Assumptions'!AJ$38-1)</f>
        <v>4252.9813823474296</v>
      </c>
      <c r="AK51" s="19">
        <f>(+AK36+AK21)*('Economic Impact Assumptions'!AK$38-1)</f>
        <v>8728.4269951662718</v>
      </c>
      <c r="AL51" s="19">
        <f>(+AL36+AL21)*('Economic Impact Assumptions'!AL$38-1)</f>
        <v>0</v>
      </c>
      <c r="AM51" s="19">
        <f>(+AM36+AM21)*('Economic Impact Assumptions'!AM$38-1)</f>
        <v>4960.9215901762836</v>
      </c>
      <c r="AN51" s="19">
        <f>(+AN36+AN21)*('Economic Impact Assumptions'!AN$38-1)</f>
        <v>10181.338227419628</v>
      </c>
      <c r="AO51" s="19">
        <f>(+AO36+AO21)*('Economic Impact Assumptions'!AO$38-1)</f>
        <v>4835.3763882883977</v>
      </c>
      <c r="AP51" s="19">
        <f>(+AP36+AP21)*('Economic Impact Assumptions'!AP$38-1)</f>
        <v>9923.6808264678784</v>
      </c>
      <c r="AQ51" s="19">
        <f>(+AQ36+AQ21)*('Economic Impact Assumptions'!AQ$38-1)</f>
        <v>0</v>
      </c>
      <c r="AR51" s="19">
        <f>(+AR36+AR21)*('Economic Impact Assumptions'!AR$38-1)</f>
        <v>0</v>
      </c>
      <c r="AS51" s="19">
        <f>(+AS36+AS21)*('Economic Impact Assumptions'!AS$38-1)</f>
        <v>0</v>
      </c>
      <c r="AT51" s="19">
        <f>(+AT36+AT21)*('Economic Impact Assumptions'!AT$38-1)</f>
        <v>8246.2851519156775</v>
      </c>
      <c r="AU51" s="19">
        <f>(+AU36+AU21)*('Economic Impact Assumptions'!AU$38-1)</f>
        <v>16923.915592146772</v>
      </c>
      <c r="AV51" s="19">
        <f>(+AV36+AV21)*('Economic Impact Assumptions'!AV$38-1)</f>
        <v>0</v>
      </c>
      <c r="AW51" s="19">
        <f>(+AW36+AW21)*('Economic Impact Assumptions'!AW$38-1)</f>
        <v>0</v>
      </c>
      <c r="AX51" s="19">
        <f>(+AX36+AX21)*('Economic Impact Assumptions'!AX$38-1)</f>
        <v>0</v>
      </c>
      <c r="AY51" s="19">
        <f>(+AY36+AY21)*('Economic Impact Assumptions'!AY$38-1)</f>
        <v>6250.3436107461339</v>
      </c>
      <c r="AZ51" s="19">
        <f>(+AZ36+AZ21)*('Economic Impact Assumptions'!AZ$38-1)</f>
        <v>12827.629137419272</v>
      </c>
      <c r="BA51" s="19">
        <f>(+BA36+BA21)*('Economic Impact Assumptions'!BA$38-1)</f>
        <v>0</v>
      </c>
      <c r="BB51" s="19">
        <f>(+BB36+BB21)*('Economic Impact Assumptions'!BB$38-1)</f>
        <v>0</v>
      </c>
      <c r="BC51" s="19">
        <f>(+BC36+BC21)*('Economic Impact Assumptions'!BC$38-1)</f>
        <v>0</v>
      </c>
      <c r="BD51" s="19">
        <f>(+BD36+BD21)*('Economic Impact Assumptions'!BD$38-1)</f>
        <v>7106.2535188925931</v>
      </c>
      <c r="BE51" s="19">
        <f>(+BE36+BE21)*('Economic Impact Assumptions'!BE$38-1)</f>
        <v>14584.219744353073</v>
      </c>
      <c r="BF51" s="19">
        <f>(+BF36+BF21)*('Economic Impact Assumptions'!BF$38-1)</f>
        <v>0</v>
      </c>
      <c r="BG51" s="19">
        <f>(+BG36+BG21)*('Economic Impact Assumptions'!BG$38-1)</f>
        <v>0</v>
      </c>
      <c r="BH51" s="19">
        <f>(+BH36+BH21)*('Economic Impact Assumptions'!BH$38-1)</f>
        <v>0</v>
      </c>
      <c r="BI51" s="19">
        <f>(+BI36+BI21)*('Economic Impact Assumptions'!BI$38-1)</f>
        <v>0</v>
      </c>
      <c r="BJ51" s="66">
        <f t="shared" si="6"/>
        <v>170806.44839089754</v>
      </c>
    </row>
    <row r="52" spans="1:62">
      <c r="A52" s="14" t="s">
        <v>5</v>
      </c>
      <c r="B52" s="120">
        <f>NPV('Time Series Summary'!$B$133,E52:BI52)+D52</f>
        <v>35079.100338386044</v>
      </c>
      <c r="C52" s="119">
        <f t="shared" si="5"/>
        <v>43990.222177915733</v>
      </c>
      <c r="D52" s="19">
        <f>(+D37+D22)*('Economic Impact Assumptions'!D$38-1)</f>
        <v>0</v>
      </c>
      <c r="E52" s="19">
        <f>(+E37+E22)*('Economic Impact Assumptions'!E$38-1)</f>
        <v>0</v>
      </c>
      <c r="F52" s="19">
        <f>(+F37+F22)*('Economic Impact Assumptions'!F$38-1)</f>
        <v>5588.5100020037271</v>
      </c>
      <c r="G52" s="19">
        <f>(+G37+G22)*('Economic Impact Assumptions'!G$38-1)</f>
        <v>18217.238620865013</v>
      </c>
      <c r="H52" s="19">
        <f>(+H37+H22)*('Economic Impact Assumptions'!H$38-1)</f>
        <v>18752.82543631845</v>
      </c>
      <c r="I52" s="19">
        <f>(+I37+I22)*('Economic Impact Assumptions'!I$38-1)</f>
        <v>1431.6481187285469</v>
      </c>
      <c r="J52" s="19">
        <f>(+J37+J22)*('Economic Impact Assumptions'!J$38-1)</f>
        <v>0</v>
      </c>
      <c r="K52" s="19">
        <f>(+K37+K22)*('Economic Impact Assumptions'!K$38-1)</f>
        <v>0</v>
      </c>
      <c r="L52" s="19">
        <f>(+L37+L22)*('Economic Impact Assumptions'!L$38-1)</f>
        <v>0</v>
      </c>
      <c r="M52" s="19">
        <f>(+M37+M22)*('Economic Impact Assumptions'!M$38-1)</f>
        <v>0</v>
      </c>
      <c r="N52" s="19">
        <f>(+N37+N22)*('Economic Impact Assumptions'!N$38-1)</f>
        <v>0</v>
      </c>
      <c r="O52" s="19">
        <f>(+O37+O22)*('Economic Impact Assumptions'!O$38-1)</f>
        <v>0</v>
      </c>
      <c r="P52" s="19">
        <f>(+P37+P22)*('Economic Impact Assumptions'!P$38-1)</f>
        <v>0</v>
      </c>
      <c r="Q52" s="19">
        <f>(+Q37+Q22)*('Economic Impact Assumptions'!Q$38-1)</f>
        <v>0</v>
      </c>
      <c r="R52" s="19">
        <f>(+R37+R22)*('Economic Impact Assumptions'!R$38-1)</f>
        <v>0</v>
      </c>
      <c r="S52" s="19">
        <f>(+S37+S22)*('Economic Impact Assumptions'!S$38-1)</f>
        <v>0</v>
      </c>
      <c r="T52" s="19">
        <f>(+T37+T22)*('Economic Impact Assumptions'!T$38-1)</f>
        <v>0</v>
      </c>
      <c r="U52" s="19">
        <f>(+U37+U22)*('Economic Impact Assumptions'!U$38-1)</f>
        <v>0</v>
      </c>
      <c r="V52" s="19">
        <f>(+V37+V22)*('Economic Impact Assumptions'!V$38-1)</f>
        <v>0</v>
      </c>
      <c r="W52" s="19">
        <f>(+W37+W22)*('Economic Impact Assumptions'!W$38-1)</f>
        <v>0</v>
      </c>
      <c r="X52" s="19">
        <f>(+X37+X22)*('Economic Impact Assumptions'!X$38-1)</f>
        <v>0</v>
      </c>
      <c r="Y52" s="19">
        <f>(+Y37+Y22)*('Economic Impact Assumptions'!Y$38-1)</f>
        <v>0</v>
      </c>
      <c r="Z52" s="19">
        <f>(+Z37+Z22)*('Economic Impact Assumptions'!Z$38-1)</f>
        <v>0</v>
      </c>
      <c r="AA52" s="19">
        <f>(+AA37+AA22)*('Economic Impact Assumptions'!AA$38-1)</f>
        <v>0</v>
      </c>
      <c r="AB52" s="19">
        <f>(+AB37+AB22)*('Economic Impact Assumptions'!AB$38-1)</f>
        <v>0</v>
      </c>
      <c r="AC52" s="19">
        <f>(+AC37+AC22)*('Economic Impact Assumptions'!AC$38-1)</f>
        <v>0</v>
      </c>
      <c r="AD52" s="19">
        <f>(+AD37+AD22)*('Economic Impact Assumptions'!AD$38-1)</f>
        <v>0</v>
      </c>
      <c r="AE52" s="19">
        <f>(+AE37+AE22)*('Economic Impact Assumptions'!AE$38-1)</f>
        <v>0</v>
      </c>
      <c r="AF52" s="19">
        <f>(+AF37+AF22)*('Economic Impact Assumptions'!AF$38-1)</f>
        <v>0</v>
      </c>
      <c r="AG52" s="19">
        <f>(+AG37+AG22)*('Economic Impact Assumptions'!AG$38-1)</f>
        <v>0</v>
      </c>
      <c r="AH52" s="19">
        <f>(+AH37+AH22)*('Economic Impact Assumptions'!AH$38-1)</f>
        <v>0</v>
      </c>
      <c r="AI52" s="19">
        <f>(+AI37+AI22)*('Economic Impact Assumptions'!AI$38-1)</f>
        <v>0</v>
      </c>
      <c r="AJ52" s="19">
        <f>(+AJ37+AJ22)*('Economic Impact Assumptions'!AJ$38-1)</f>
        <v>0</v>
      </c>
      <c r="AK52" s="19">
        <f>(+AK37+AK22)*('Economic Impact Assumptions'!AK$38-1)</f>
        <v>0</v>
      </c>
      <c r="AL52" s="19">
        <f>(+AL37+AL22)*('Economic Impact Assumptions'!AL$38-1)</f>
        <v>0</v>
      </c>
      <c r="AM52" s="19">
        <f>(+AM37+AM22)*('Economic Impact Assumptions'!AM$38-1)</f>
        <v>0</v>
      </c>
      <c r="AN52" s="19">
        <f>(+AN37+AN22)*('Economic Impact Assumptions'!AN$38-1)</f>
        <v>0</v>
      </c>
      <c r="AO52" s="19">
        <f>(+AO37+AO22)*('Economic Impact Assumptions'!AO$38-1)</f>
        <v>0</v>
      </c>
      <c r="AP52" s="19">
        <f>(+AP37+AP22)*('Economic Impact Assumptions'!AP$38-1)</f>
        <v>0</v>
      </c>
      <c r="AQ52" s="19">
        <f>(+AQ37+AQ22)*('Economic Impact Assumptions'!AQ$38-1)</f>
        <v>0</v>
      </c>
      <c r="AR52" s="19">
        <f>(+AR37+AR22)*('Economic Impact Assumptions'!AR$38-1)</f>
        <v>0</v>
      </c>
      <c r="AS52" s="19">
        <f>(+AS37+AS22)*('Economic Impact Assumptions'!AS$38-1)</f>
        <v>0</v>
      </c>
      <c r="AT52" s="19">
        <f>(+AT37+AT22)*('Economic Impact Assumptions'!AT$38-1)</f>
        <v>0</v>
      </c>
      <c r="AU52" s="19">
        <f>(+AU37+AU22)*('Economic Impact Assumptions'!AU$38-1)</f>
        <v>0</v>
      </c>
      <c r="AV52" s="19">
        <f>(+AV37+AV22)*('Economic Impact Assumptions'!AV$38-1)</f>
        <v>0</v>
      </c>
      <c r="AW52" s="19">
        <f>(+AW37+AW22)*('Economic Impact Assumptions'!AW$38-1)</f>
        <v>0</v>
      </c>
      <c r="AX52" s="19">
        <f>(+AX37+AX22)*('Economic Impact Assumptions'!AX$38-1)</f>
        <v>0</v>
      </c>
      <c r="AY52" s="19">
        <f>(+AY37+AY22)*('Economic Impact Assumptions'!AY$38-1)</f>
        <v>0</v>
      </c>
      <c r="AZ52" s="19">
        <f>(+AZ37+AZ22)*('Economic Impact Assumptions'!AZ$38-1)</f>
        <v>0</v>
      </c>
      <c r="BA52" s="19">
        <f>(+BA37+BA22)*('Economic Impact Assumptions'!BA$38-1)</f>
        <v>0</v>
      </c>
      <c r="BB52" s="19">
        <f>(+BB37+BB22)*('Economic Impact Assumptions'!BB$38-1)</f>
        <v>0</v>
      </c>
      <c r="BC52" s="19">
        <f>(+BC37+BC22)*('Economic Impact Assumptions'!BC$38-1)</f>
        <v>0</v>
      </c>
      <c r="BD52" s="19">
        <f>(+BD37+BD22)*('Economic Impact Assumptions'!BD$38-1)</f>
        <v>0</v>
      </c>
      <c r="BE52" s="19">
        <f>(+BE37+BE22)*('Economic Impact Assumptions'!BE$38-1)</f>
        <v>0</v>
      </c>
      <c r="BF52" s="19">
        <f>(+BF37+BF22)*('Economic Impact Assumptions'!BF$38-1)</f>
        <v>0</v>
      </c>
      <c r="BG52" s="19">
        <f>(+BG37+BG22)*('Economic Impact Assumptions'!BG$38-1)</f>
        <v>0</v>
      </c>
      <c r="BH52" s="19">
        <f>(+BH37+BH22)*('Economic Impact Assumptions'!BH$38-1)</f>
        <v>0</v>
      </c>
      <c r="BI52" s="19">
        <f>(+BI37+BI22)*('Economic Impact Assumptions'!BI$38-1)</f>
        <v>0</v>
      </c>
      <c r="BJ52" s="66">
        <f t="shared" si="6"/>
        <v>43990.222177915733</v>
      </c>
    </row>
    <row r="53" spans="1:62">
      <c r="A53" s="14" t="s">
        <v>400</v>
      </c>
      <c r="B53" s="120">
        <f>NPV('Time Series Summary'!$B$133,E53:BI53)+D53</f>
        <v>26156.334548437575</v>
      </c>
      <c r="C53" s="119">
        <f t="shared" si="5"/>
        <v>42720.678274014055</v>
      </c>
      <c r="D53" s="19">
        <f>(+D38+D23)*('Economic Impact Assumptions'!D$38-1)</f>
        <v>0</v>
      </c>
      <c r="E53" s="19">
        <f>(+E38+E23)*('Economic Impact Assumptions'!E$38-1)</f>
        <v>489.09867454541671</v>
      </c>
      <c r="F53" s="19">
        <f>(+F38+F23)*('Economic Impact Assumptions'!F$38-1)</f>
        <v>4007.7843225247548</v>
      </c>
      <c r="G53" s="19">
        <f>(+G38+G23)*('Economic Impact Assumptions'!G$38-1)</f>
        <v>5115.014149402713</v>
      </c>
      <c r="H53" s="19">
        <f>(+H38+H23)*('Economic Impact Assumptions'!H$38-1)</f>
        <v>5821.2109247232738</v>
      </c>
      <c r="I53" s="19">
        <f>(+I38+I23)*('Economic Impact Assumptions'!I$38-1)</f>
        <v>5009.9724693666267</v>
      </c>
      <c r="J53" s="19">
        <f>(+J38+J23)*('Economic Impact Assumptions'!J$38-1)</f>
        <v>1438.7610801222618</v>
      </c>
      <c r="K53" s="19">
        <f>(+K38+K23)*('Economic Impact Assumptions'!K$38-1)</f>
        <v>1475.6874089824419</v>
      </c>
      <c r="L53" s="19">
        <f>(+L38+L23)*('Economic Impact Assumptions'!L$38-1)</f>
        <v>1280.1775746822186</v>
      </c>
      <c r="M53" s="19">
        <f>(+M38+M23)*('Economic Impact Assumptions'!M$38-1)</f>
        <v>1311.7343294303962</v>
      </c>
      <c r="N53" s="19">
        <f>(+N38+N23)*('Economic Impact Assumptions'!N$38-1)</f>
        <v>1344.7900345320418</v>
      </c>
      <c r="O53" s="19">
        <f>(+O38+O23)*('Economic Impact Assumptions'!O$38-1)</f>
        <v>1378.9043946114334</v>
      </c>
      <c r="P53" s="19">
        <f>(+P38+P23)*('Economic Impact Assumptions'!P$38-1)</f>
        <v>1413.6527853556415</v>
      </c>
      <c r="Q53" s="19">
        <f>(+Q38+Q23)*('Economic Impact Assumptions'!Q$38-1)</f>
        <v>5270.2005958774444</v>
      </c>
      <c r="R53" s="19">
        <f>(+R38+R23)*('Economic Impact Assumptions'!R$38-1)</f>
        <v>1621.7160766818756</v>
      </c>
      <c r="S53" s="19">
        <f>(+S38+S23)*('Economic Impact Assumptions'!S$38-1)</f>
        <v>1661.3923595493486</v>
      </c>
      <c r="T53" s="19">
        <f>(+T38+T23)*('Economic Impact Assumptions'!T$38-1)</f>
        <v>1703.401420790688</v>
      </c>
      <c r="U53" s="19">
        <f>(+U38+U23)*('Economic Impact Assumptions'!U$38-1)</f>
        <v>1018.8606397868222</v>
      </c>
      <c r="V53" s="19">
        <f>(+V38+V23)*('Economic Impact Assumptions'!V$38-1)</f>
        <v>746.21646689851116</v>
      </c>
      <c r="W53" s="19">
        <f>(+W38+W23)*('Economic Impact Assumptions'!W$38-1)</f>
        <v>612.10256615014623</v>
      </c>
      <c r="X53" s="19">
        <f>(+X38+X23)*('Economic Impact Assumptions'!X$38-1)</f>
        <v>0</v>
      </c>
      <c r="Y53" s="19">
        <f>(+Y38+Y23)*('Economic Impact Assumptions'!Y$38-1)</f>
        <v>0</v>
      </c>
      <c r="Z53" s="19">
        <f>(+Z38+Z23)*('Economic Impact Assumptions'!Z$38-1)</f>
        <v>0</v>
      </c>
      <c r="AA53" s="19">
        <f>(+AA38+AA23)*('Economic Impact Assumptions'!AA$38-1)</f>
        <v>0</v>
      </c>
      <c r="AB53" s="19">
        <f>(+AB38+AB23)*('Economic Impact Assumptions'!AB$38-1)</f>
        <v>0</v>
      </c>
      <c r="AC53" s="19">
        <f>(+AC38+AC23)*('Economic Impact Assumptions'!AC$38-1)</f>
        <v>0</v>
      </c>
      <c r="AD53" s="19">
        <f>(+AD38+AD23)*('Economic Impact Assumptions'!AD$38-1)</f>
        <v>0</v>
      </c>
      <c r="AE53" s="19">
        <f>(+AE38+AE23)*('Economic Impact Assumptions'!AE$38-1)</f>
        <v>0</v>
      </c>
      <c r="AF53" s="19">
        <f>(+AF38+AF23)*('Economic Impact Assumptions'!AF$38-1)</f>
        <v>0</v>
      </c>
      <c r="AG53" s="19">
        <f>(+AG38+AG23)*('Economic Impact Assumptions'!AG$38-1)</f>
        <v>0</v>
      </c>
      <c r="AH53" s="19">
        <f>(+AH38+AH23)*('Economic Impact Assumptions'!AH$38-1)</f>
        <v>0</v>
      </c>
      <c r="AI53" s="19">
        <f>(+AI38+AI23)*('Economic Impact Assumptions'!AI$38-1)</f>
        <v>0</v>
      </c>
      <c r="AJ53" s="19">
        <f>(+AJ38+AJ23)*('Economic Impact Assumptions'!AJ$38-1)</f>
        <v>0</v>
      </c>
      <c r="AK53" s="19">
        <f>(+AK38+AK23)*('Economic Impact Assumptions'!AK$38-1)</f>
        <v>0</v>
      </c>
      <c r="AL53" s="19">
        <f>(+AL38+AL23)*('Economic Impact Assumptions'!AL$38-1)</f>
        <v>0</v>
      </c>
      <c r="AM53" s="19">
        <f>(+AM38+AM23)*('Economic Impact Assumptions'!AM$38-1)</f>
        <v>0</v>
      </c>
      <c r="AN53" s="19">
        <f>(+AN38+AN23)*('Economic Impact Assumptions'!AN$38-1)</f>
        <v>0</v>
      </c>
      <c r="AO53" s="19">
        <f>(+AO38+AO23)*('Economic Impact Assumptions'!AO$38-1)</f>
        <v>0</v>
      </c>
      <c r="AP53" s="19">
        <f>(+AP38+AP23)*('Economic Impact Assumptions'!AP$38-1)</f>
        <v>0</v>
      </c>
      <c r="AQ53" s="19">
        <f>(+AQ38+AQ23)*('Economic Impact Assumptions'!AQ$38-1)</f>
        <v>0</v>
      </c>
      <c r="AR53" s="19">
        <f>(+AR38+AR23)*('Economic Impact Assumptions'!AR$38-1)</f>
        <v>0</v>
      </c>
      <c r="AS53" s="19">
        <f>(+AS38+AS23)*('Economic Impact Assumptions'!AS$38-1)</f>
        <v>0</v>
      </c>
      <c r="AT53" s="19">
        <f>(+AT38+AT23)*('Economic Impact Assumptions'!AT$38-1)</f>
        <v>0</v>
      </c>
      <c r="AU53" s="19">
        <f>(+AU38+AU23)*('Economic Impact Assumptions'!AU$38-1)</f>
        <v>0</v>
      </c>
      <c r="AV53" s="19">
        <f>(+AV38+AV23)*('Economic Impact Assumptions'!AV$38-1)</f>
        <v>0</v>
      </c>
      <c r="AW53" s="19">
        <f>(+AW38+AW23)*('Economic Impact Assumptions'!AW$38-1)</f>
        <v>0</v>
      </c>
      <c r="AX53" s="19">
        <f>(+AX38+AX23)*('Economic Impact Assumptions'!AX$38-1)</f>
        <v>0</v>
      </c>
      <c r="AY53" s="19">
        <f>(+AY38+AY23)*('Economic Impact Assumptions'!AY$38-1)</f>
        <v>0</v>
      </c>
      <c r="AZ53" s="19">
        <f>(+AZ38+AZ23)*('Economic Impact Assumptions'!AZ$38-1)</f>
        <v>0</v>
      </c>
      <c r="BA53" s="19">
        <f>(+BA38+BA23)*('Economic Impact Assumptions'!BA$38-1)</f>
        <v>0</v>
      </c>
      <c r="BB53" s="19">
        <f>(+BB38+BB23)*('Economic Impact Assumptions'!BB$38-1)</f>
        <v>0</v>
      </c>
      <c r="BC53" s="19">
        <f>(+BC38+BC23)*('Economic Impact Assumptions'!BC$38-1)</f>
        <v>0</v>
      </c>
      <c r="BD53" s="19">
        <f>(+BD38+BD23)*('Economic Impact Assumptions'!BD$38-1)</f>
        <v>0</v>
      </c>
      <c r="BE53" s="19">
        <f>(+BE38+BE23)*('Economic Impact Assumptions'!BE$38-1)</f>
        <v>0</v>
      </c>
      <c r="BF53" s="19">
        <f>(+BF38+BF23)*('Economic Impact Assumptions'!BF$38-1)</f>
        <v>0</v>
      </c>
      <c r="BG53" s="19">
        <f>(+BG38+BG23)*('Economic Impact Assumptions'!BG$38-1)</f>
        <v>0</v>
      </c>
      <c r="BH53" s="19">
        <f>(+BH38+BH23)*('Economic Impact Assumptions'!BH$38-1)</f>
        <v>0</v>
      </c>
      <c r="BI53" s="19">
        <f>(+BI38+BI23)*('Economic Impact Assumptions'!BI$38-1)</f>
        <v>0</v>
      </c>
      <c r="BJ53" s="66">
        <f t="shared" si="6"/>
        <v>42720.678274014055</v>
      </c>
    </row>
    <row r="54" spans="1:62">
      <c r="A54" s="25" t="s">
        <v>351</v>
      </c>
      <c r="C54" s="119">
        <f t="shared" si="5"/>
        <v>0</v>
      </c>
      <c r="BJ54" s="66"/>
    </row>
    <row r="55" spans="1:62">
      <c r="A55" s="14" t="s">
        <v>397</v>
      </c>
      <c r="B55" s="120">
        <f>NPV('Time Series Summary'!$B$133,E55:BI55)+D55</f>
        <v>4428.6723510238417</v>
      </c>
      <c r="C55" s="119">
        <f t="shared" si="5"/>
        <v>32647.505666793011</v>
      </c>
      <c r="D55" s="19">
        <f>(+D40+D25)*('Economic Impact Assumptions'!D$38-1)</f>
        <v>0</v>
      </c>
      <c r="E55" s="19">
        <f>(+E40+E25)*('Economic Impact Assumptions'!E$38-1)</f>
        <v>0</v>
      </c>
      <c r="F55" s="19">
        <f>(+F40+F25)*('Economic Impact Assumptions'!F$38-1)</f>
        <v>0</v>
      </c>
      <c r="G55" s="19">
        <f>(+G40+G25)*('Economic Impact Assumptions'!G$38-1)</f>
        <v>0</v>
      </c>
      <c r="H55" s="19">
        <f>(+H40+H25)*('Economic Impact Assumptions'!H$38-1)</f>
        <v>0</v>
      </c>
      <c r="I55" s="19">
        <f>(+I40+I25)*('Economic Impact Assumptions'!I$38-1)</f>
        <v>23.51376611737544</v>
      </c>
      <c r="J55" s="19">
        <f>(+J40+J25)*('Economic Impact Assumptions'!J$38-1)</f>
        <v>144.21455325677186</v>
      </c>
      <c r="K55" s="19">
        <f>(+K40+K25)*('Economic Impact Assumptions'!K$38-1)</f>
        <v>157.05546158521435</v>
      </c>
      <c r="L55" s="19">
        <f>(+L40+L25)*('Economic Impact Assumptions'!L$38-1)</f>
        <v>262.97503065890561</v>
      </c>
      <c r="M55" s="19">
        <f>(+M40+M25)*('Economic Impact Assumptions'!M$38-1)</f>
        <v>277.80136801035025</v>
      </c>
      <c r="N55" s="19">
        <f>(+N40+N25)*('Economic Impact Assumptions'!N$38-1)</f>
        <v>375.87733926271164</v>
      </c>
      <c r="O55" s="19">
        <f>(+O40+O25)*('Economic Impact Assumptions'!O$38-1)</f>
        <v>385.27427274427941</v>
      </c>
      <c r="P55" s="19">
        <f>(+P40+P25)*('Economic Impact Assumptions'!P$38-1)</f>
        <v>394.90612956288641</v>
      </c>
      <c r="Q55" s="19">
        <f>(+Q40+Q25)*('Economic Impact Assumptions'!Q$38-1)</f>
        <v>404.77878280195858</v>
      </c>
      <c r="R55" s="19">
        <f>(+R40+R25)*('Economic Impact Assumptions'!R$38-1)</f>
        <v>414.89825237200745</v>
      </c>
      <c r="S55" s="19">
        <f>(+S40+S25)*('Economic Impact Assumptions'!S$38-1)</f>
        <v>425.27070868130772</v>
      </c>
      <c r="T55" s="19">
        <f>(+T40+T25)*('Economic Impact Assumptions'!T$38-1)</f>
        <v>435.90247639834035</v>
      </c>
      <c r="U55" s="19">
        <f>(+U40+U25)*('Economic Impact Assumptions'!U$38-1)</f>
        <v>446.80003830829878</v>
      </c>
      <c r="V55" s="19">
        <f>(+V40+V25)*('Economic Impact Assumptions'!V$38-1)</f>
        <v>457.97003926600621</v>
      </c>
      <c r="W55" s="19">
        <f>(+W40+W25)*('Economic Impact Assumptions'!W$38-1)</f>
        <v>469.41929024765648</v>
      </c>
      <c r="X55" s="19">
        <f>(+X40+X25)*('Economic Impact Assumptions'!X$38-1)</f>
        <v>481.15477250384782</v>
      </c>
      <c r="Y55" s="19">
        <f>(+Y40+Y25)*('Economic Impact Assumptions'!Y$38-1)</f>
        <v>493.18364181644387</v>
      </c>
      <c r="Z55" s="19">
        <f>(+Z40+Z25)*('Economic Impact Assumptions'!Z$38-1)</f>
        <v>505.51323286185504</v>
      </c>
      <c r="AA55" s="19">
        <f>(+AA40+AA25)*('Economic Impact Assumptions'!AA$38-1)</f>
        <v>518.15106368340139</v>
      </c>
      <c r="AB55" s="19">
        <f>(+AB40+AB25)*('Economic Impact Assumptions'!AB$38-1)</f>
        <v>531.10484027548637</v>
      </c>
      <c r="AC55" s="19">
        <f>(+AC40+AC25)*('Economic Impact Assumptions'!AC$38-1)</f>
        <v>544.38246128237347</v>
      </c>
      <c r="AD55" s="19">
        <f>(+AD40+AD25)*('Economic Impact Assumptions'!AD$38-1)</f>
        <v>557.99202281443274</v>
      </c>
      <c r="AE55" s="19">
        <f>(+AE40+AE25)*('Economic Impact Assumptions'!AE$38-1)</f>
        <v>571.94182338479368</v>
      </c>
      <c r="AF55" s="19">
        <f>(+AF40+AF25)*('Economic Impact Assumptions'!AF$38-1)</f>
        <v>586.24036896941345</v>
      </c>
      <c r="AG55" s="19">
        <f>(+AG40+AG25)*('Economic Impact Assumptions'!AG$38-1)</f>
        <v>600.89637819364884</v>
      </c>
      <c r="AH55" s="19">
        <f>(+AH40+AH25)*('Economic Impact Assumptions'!AH$38-1)</f>
        <v>615.9187876484898</v>
      </c>
      <c r="AI55" s="19">
        <f>(+AI40+AI25)*('Economic Impact Assumptions'!AI$38-1)</f>
        <v>631.31675733970235</v>
      </c>
      <c r="AJ55" s="19">
        <f>(+AJ40+AJ25)*('Economic Impact Assumptions'!AJ$38-1)</f>
        <v>647.09967627319463</v>
      </c>
      <c r="AK55" s="19">
        <f>(+AK40+AK25)*('Economic Impact Assumptions'!AK$38-1)</f>
        <v>663.27716818002455</v>
      </c>
      <c r="AL55" s="19">
        <f>(+AL40+AL25)*('Economic Impact Assumptions'!AL$38-1)</f>
        <v>679.85909738452517</v>
      </c>
      <c r="AM55" s="19">
        <f>(+AM40+AM25)*('Economic Impact Assumptions'!AM$38-1)</f>
        <v>696.85557481913816</v>
      </c>
      <c r="AN55" s="19">
        <f>(+AN40+AN25)*('Economic Impact Assumptions'!AN$38-1)</f>
        <v>714.27696418961671</v>
      </c>
      <c r="AO55" s="19">
        <f>(+AO40+AO25)*('Economic Impact Assumptions'!AO$38-1)</f>
        <v>732.13388829435689</v>
      </c>
      <c r="AP55" s="19">
        <f>(+AP40+AP25)*('Economic Impact Assumptions'!AP$38-1)</f>
        <v>750.4372355017158</v>
      </c>
      <c r="AQ55" s="19">
        <f>(+AQ40+AQ25)*('Economic Impact Assumptions'!AQ$38-1)</f>
        <v>769.19816638925874</v>
      </c>
      <c r="AR55" s="19">
        <f>(+AR40+AR25)*('Economic Impact Assumptions'!AR$38-1)</f>
        <v>788.42812054899002</v>
      </c>
      <c r="AS55" s="19">
        <f>(+AS40+AS25)*('Economic Impact Assumptions'!AS$38-1)</f>
        <v>808.13882356271472</v>
      </c>
      <c r="AT55" s="19">
        <f>(+AT40+AT25)*('Economic Impact Assumptions'!AT$38-1)</f>
        <v>828.34229415178277</v>
      </c>
      <c r="AU55" s="19">
        <f>(+AU40+AU25)*('Economic Impact Assumptions'!AU$38-1)</f>
        <v>849.05085150557727</v>
      </c>
      <c r="AV55" s="19">
        <f>(+AV40+AV25)*('Economic Impact Assumptions'!AV$38-1)</f>
        <v>870.27712279321645</v>
      </c>
      <c r="AW55" s="19">
        <f>(+AW40+AW25)*('Economic Impact Assumptions'!AW$38-1)</f>
        <v>892.03405086304724</v>
      </c>
      <c r="AX55" s="19">
        <f>(+AX40+AX25)*('Economic Impact Assumptions'!AX$38-1)</f>
        <v>914.33490213462278</v>
      </c>
      <c r="AY55" s="19">
        <f>(+AY40+AY25)*('Economic Impact Assumptions'!AY$38-1)</f>
        <v>937.19327468798883</v>
      </c>
      <c r="AZ55" s="19">
        <f>(+AZ40+AZ25)*('Economic Impact Assumptions'!AZ$38-1)</f>
        <v>960.62310655518831</v>
      </c>
      <c r="BA55" s="19">
        <f>(+BA40+BA25)*('Economic Impact Assumptions'!BA$38-1)</f>
        <v>984.63868421906795</v>
      </c>
      <c r="BB55" s="19">
        <f>(+BB40+BB25)*('Economic Impact Assumptions'!BB$38-1)</f>
        <v>1009.2546513245446</v>
      </c>
      <c r="BC55" s="19">
        <f>(+BC40+BC25)*('Economic Impact Assumptions'!BC$38-1)</f>
        <v>1034.4860176076584</v>
      </c>
      <c r="BD55" s="19">
        <f>(+BD40+BD25)*('Economic Impact Assumptions'!BD$38-1)</f>
        <v>1060.3481680478494</v>
      </c>
      <c r="BE55" s="19">
        <f>(+BE40+BE25)*('Economic Impact Assumptions'!BE$38-1)</f>
        <v>1086.8568722490459</v>
      </c>
      <c r="BF55" s="19">
        <f>(+BF40+BF25)*('Economic Impact Assumptions'!BF$38-1)</f>
        <v>1114.028294055272</v>
      </c>
      <c r="BG55" s="19">
        <f>(+BG40+BG25)*('Economic Impact Assumptions'!BG$38-1)</f>
        <v>1141.8790014066537</v>
      </c>
      <c r="BH55" s="19">
        <f>(+BH40+BH25)*('Economic Impact Assumptions'!BH$38-1)</f>
        <v>0</v>
      </c>
      <c r="BI55" s="19">
        <f>(+BI40+BI25)*('Economic Impact Assumptions'!BI$38-1)</f>
        <v>0</v>
      </c>
      <c r="BJ55" s="66">
        <f t="shared" ref="BJ55:BJ60" si="7">SUM(D55:BI55)</f>
        <v>32647.505666793011</v>
      </c>
    </row>
    <row r="56" spans="1:62">
      <c r="A56" s="14" t="s">
        <v>335</v>
      </c>
      <c r="B56" s="120">
        <f>NPV('Time Series Summary'!$B$133,E56:BI56)+D56</f>
        <v>35465.002363869702</v>
      </c>
      <c r="C56" s="119">
        <f t="shared" si="5"/>
        <v>516470.77075133886</v>
      </c>
      <c r="D56" s="19">
        <f>(+D41+D26)*('Economic Impact Assumptions'!D$38-1)</f>
        <v>0</v>
      </c>
      <c r="E56" s="19">
        <f>(+E41+E26)*('Economic Impact Assumptions'!E$38-1)</f>
        <v>0</v>
      </c>
      <c r="F56" s="19">
        <f>(+F41+F26)*('Economic Impact Assumptions'!F$38-1)</f>
        <v>0</v>
      </c>
      <c r="G56" s="19">
        <f>(+G41+G26)*('Economic Impact Assumptions'!G$38-1)</f>
        <v>0</v>
      </c>
      <c r="H56" s="19">
        <f>(+H41+H26)*('Economic Impact Assumptions'!H$38-1)</f>
        <v>0</v>
      </c>
      <c r="I56" s="19">
        <f>(+I41+I26)*('Economic Impact Assumptions'!I$38-1)</f>
        <v>0</v>
      </c>
      <c r="J56" s="19">
        <f>(+J41+J26)*('Economic Impact Assumptions'!J$38-1)</f>
        <v>0</v>
      </c>
      <c r="K56" s="19">
        <f>(+K41+K26)*('Economic Impact Assumptions'!K$38-1)</f>
        <v>0</v>
      </c>
      <c r="L56" s="19">
        <f>(+L41+L26)*('Economic Impact Assumptions'!L$38-1)</f>
        <v>0</v>
      </c>
      <c r="M56" s="19">
        <f>(+M41+M26)*('Economic Impact Assumptions'!M$38-1)</f>
        <v>0</v>
      </c>
      <c r="N56" s="19">
        <f>(+N41+N26)*('Economic Impact Assumptions'!N$38-1)</f>
        <v>0</v>
      </c>
      <c r="O56" s="19">
        <f>(+O41+O26)*('Economic Impact Assumptions'!O$38-1)</f>
        <v>0</v>
      </c>
      <c r="P56" s="19">
        <f>(+P41+P26)*('Economic Impact Assumptions'!P$38-1)</f>
        <v>0</v>
      </c>
      <c r="Q56" s="19">
        <f>(+Q41+Q26)*('Economic Impact Assumptions'!Q$38-1)</f>
        <v>0</v>
      </c>
      <c r="R56" s="19">
        <f>(+R41+R26)*('Economic Impact Assumptions'!R$38-1)</f>
        <v>0</v>
      </c>
      <c r="S56" s="19">
        <f>(+S41+S26)*('Economic Impact Assumptions'!S$38-1)</f>
        <v>0</v>
      </c>
      <c r="T56" s="19">
        <f>(+T41+T26)*('Economic Impact Assumptions'!T$38-1)</f>
        <v>0</v>
      </c>
      <c r="U56" s="19">
        <f>(+U41+U26)*('Economic Impact Assumptions'!U$38-1)</f>
        <v>0</v>
      </c>
      <c r="V56" s="19">
        <f>(+V41+V26)*('Economic Impact Assumptions'!V$38-1)</f>
        <v>0</v>
      </c>
      <c r="W56" s="19">
        <f>(+W41+W26)*('Economic Impact Assumptions'!W$38-1)</f>
        <v>0</v>
      </c>
      <c r="X56" s="19">
        <f>(+X41+X26)*('Economic Impact Assumptions'!X$38-1)</f>
        <v>84.990987326509241</v>
      </c>
      <c r="Y56" s="19">
        <f>(+Y41+Y26)*('Economic Impact Assumptions'!Y$38-1)</f>
        <v>2045.769731843696</v>
      </c>
      <c r="Z56" s="19">
        <f>(+Z41+Z26)*('Economic Impact Assumptions'!Z$38-1)</f>
        <v>4175.4566496896769</v>
      </c>
      <c r="AA56" s="19">
        <f>(+AA41+AA26)*('Economic Impact Assumptions'!AA$38-1)</f>
        <v>4339.8640331261968</v>
      </c>
      <c r="AB56" s="19">
        <f>(+AB41+AB26)*('Economic Impact Assumptions'!AB$38-1)</f>
        <v>5392.9430213485412</v>
      </c>
      <c r="AC56" s="19">
        <f>(+AC41+AC26)*('Economic Impact Assumptions'!AC$38-1)</f>
        <v>8002.1363754208114</v>
      </c>
      <c r="AD56" s="19">
        <f>(+AD41+AD26)*('Economic Impact Assumptions'!AD$38-1)</f>
        <v>8336.8354338510599</v>
      </c>
      <c r="AE56" s="19">
        <f>(+AE41+AE26)*('Economic Impact Assumptions'!AE$38-1)</f>
        <v>8683.0371010153813</v>
      </c>
      <c r="AF56" s="19">
        <f>(+AF41+AF26)*('Economic Impact Assumptions'!AF$38-1)</f>
        <v>9041.1726282952568</v>
      </c>
      <c r="AG56" s="19">
        <f>(+AG41+AG26)*('Economic Impact Assumptions'!AG$38-1)</f>
        <v>9410.3635737629102</v>
      </c>
      <c r="AH56" s="19">
        <f>(+AH41+AH26)*('Economic Impact Assumptions'!AH$38-1)</f>
        <v>9792.0018383604111</v>
      </c>
      <c r="AI56" s="19">
        <f>(+AI41+AI26)*('Economic Impact Assumptions'!AI$38-1)</f>
        <v>10185.961269696514</v>
      </c>
      <c r="AJ56" s="19">
        <f>(+AJ41+AJ26)*('Economic Impact Assumptions'!AJ$38-1)</f>
        <v>10594.649783563877</v>
      </c>
      <c r="AK56" s="19">
        <f>(+AK41+AK26)*('Economic Impact Assumptions'!AK$38-1)</f>
        <v>11012.576301144238</v>
      </c>
      <c r="AL56" s="19">
        <f>(+AL41+AL26)*('Economic Impact Assumptions'!AL$38-1)</f>
        <v>11446.25967009777</v>
      </c>
      <c r="AM56" s="19">
        <f>(+AM41+AM26)*('Economic Impact Assumptions'!AM$38-1)</f>
        <v>11893.579177158708</v>
      </c>
      <c r="AN56" s="19">
        <f>(+AN41+AN26)*('Economic Impact Assumptions'!AN$38-1)</f>
        <v>12357.22958351174</v>
      </c>
      <c r="AO56" s="19">
        <f>(+AO41+AO26)*('Economic Impact Assumptions'!AO$38-1)</f>
        <v>12828.997280516782</v>
      </c>
      <c r="AP56" s="19">
        <f>(+AP41+AP26)*('Economic Impact Assumptions'!AP$38-1)</f>
        <v>13459.139576594571</v>
      </c>
      <c r="AQ56" s="19">
        <f>(+AQ41+AQ26)*('Economic Impact Assumptions'!AQ$38-1)</f>
        <v>15447.650836980218</v>
      </c>
      <c r="AR56" s="19">
        <f>(+AR41+AR26)*('Economic Impact Assumptions'!AR$38-1)</f>
        <v>16024.616052244204</v>
      </c>
      <c r="AS56" s="19">
        <f>(+AS41+AS26)*('Economic Impact Assumptions'!AS$38-1)</f>
        <v>16620.466467710055</v>
      </c>
      <c r="AT56" s="19">
        <f>(+AT41+AT26)*('Economic Impact Assumptions'!AT$38-1)</f>
        <v>17236.28798326278</v>
      </c>
      <c r="AU56" s="19">
        <f>(+AU41+AU26)*('Economic Impact Assumptions'!AU$38-1)</f>
        <v>17872.378547530941</v>
      </c>
      <c r="AV56" s="19">
        <f>(+AV41+AV26)*('Economic Impact Assumptions'!AV$38-1)</f>
        <v>18529.417683348445</v>
      </c>
      <c r="AW56" s="19">
        <f>(+AW41+AW26)*('Economic Impact Assumptions'!AW$38-1)</f>
        <v>19207.126289568227</v>
      </c>
      <c r="AX56" s="19">
        <f>(+AX41+AX26)*('Economic Impact Assumptions'!AX$38-1)</f>
        <v>19907.336461472674</v>
      </c>
      <c r="AY56" s="19">
        <f>(+AY41+AY26)*('Economic Impact Assumptions'!AY$38-1)</f>
        <v>20629.506396342313</v>
      </c>
      <c r="AZ56" s="19">
        <f>(+AZ41+AZ26)*('Economic Impact Assumptions'!AZ$38-1)</f>
        <v>21376.321196243389</v>
      </c>
      <c r="BA56" s="19">
        <f>(+BA41+BA26)*('Economic Impact Assumptions'!BA$38-1)</f>
        <v>22078.19928175526</v>
      </c>
      <c r="BB56" s="19">
        <f>(+BB41+BB26)*('Economic Impact Assumptions'!BB$38-1)</f>
        <v>22802.235110611793</v>
      </c>
      <c r="BC56" s="19">
        <f>(+BC41+BC26)*('Economic Impact Assumptions'!BC$38-1)</f>
        <v>23548.111812338982</v>
      </c>
      <c r="BD56" s="19">
        <f>(+BD41+BD26)*('Economic Impact Assumptions'!BD$38-1)</f>
        <v>24317.755153120816</v>
      </c>
      <c r="BE56" s="19">
        <f>(+BE41+BE26)*('Economic Impact Assumptions'!BE$38-1)</f>
        <v>25107.311058223881</v>
      </c>
      <c r="BF56" s="19">
        <f>(+BF41+BF26)*('Economic Impact Assumptions'!BF$38-1)</f>
        <v>25922.03615842315</v>
      </c>
      <c r="BG56" s="19">
        <f>(+BG41+BG26)*('Economic Impact Assumptions'!BG$38-1)</f>
        <v>26761.050245837087</v>
      </c>
      <c r="BH56" s="19">
        <f>(+BH41+BH26)*('Economic Impact Assumptions'!BH$38-1)</f>
        <v>0</v>
      </c>
      <c r="BI56" s="19">
        <f>(+BI41+BI26)*('Economic Impact Assumptions'!BI$38-1)</f>
        <v>0</v>
      </c>
      <c r="BJ56" s="66">
        <f t="shared" si="7"/>
        <v>516470.77075133886</v>
      </c>
    </row>
    <row r="57" spans="1:62">
      <c r="A57" s="14" t="s">
        <v>399</v>
      </c>
      <c r="B57" s="120">
        <f>NPV('Time Series Summary'!$B$133,E57:BI57)+D57</f>
        <v>11390.644006873446</v>
      </c>
      <c r="C57" s="119">
        <f t="shared" si="5"/>
        <v>87702.572335364734</v>
      </c>
      <c r="D57" s="19">
        <f>(+D42+D27)*('Economic Impact Assumptions'!D$38-1)</f>
        <v>255.34059331321009</v>
      </c>
      <c r="E57" s="19">
        <f>(+E42+E27)*('Economic Impact Assumptions'!E$38-1)</f>
        <v>261.72410814604035</v>
      </c>
      <c r="F57" s="19">
        <f>(+F42+F27)*('Economic Impact Assumptions'!F$38-1)</f>
        <v>268.26721084969125</v>
      </c>
      <c r="G57" s="19">
        <f>(+G42+G27)*('Economic Impact Assumptions'!G$38-1)</f>
        <v>286.937859384749</v>
      </c>
      <c r="H57" s="19">
        <f>(+H42+H27)*('Economic Impact Assumptions'!H$38-1)</f>
        <v>435.33072100434208</v>
      </c>
      <c r="I57" s="19">
        <f>(+I42+I27)*('Economic Impact Assumptions'!I$38-1)</f>
        <v>448.43488679648686</v>
      </c>
      <c r="J57" s="19">
        <f>(+J42+J27)*('Economic Impact Assumptions'!J$38-1)</f>
        <v>452.02692353731072</v>
      </c>
      <c r="K57" s="19">
        <f>(+K42+K27)*('Economic Impact Assumptions'!K$38-1)</f>
        <v>463.6504618865323</v>
      </c>
      <c r="L57" s="19">
        <f>(+L42+L27)*('Economic Impact Assumptions'!L$38-1)</f>
        <v>470.26956830883029</v>
      </c>
      <c r="M57" s="19">
        <f>(+M42+M27)*('Economic Impact Assumptions'!M$38-1)</f>
        <v>481.30619886587726</v>
      </c>
      <c r="N57" s="19">
        <f>(+N42+N27)*('Economic Impact Assumptions'!N$38-1)</f>
        <v>492.48810933878832</v>
      </c>
      <c r="O57" s="19">
        <f>(+O42+O27)*('Economic Impact Assumptions'!O$38-1)</f>
        <v>505.853242501041</v>
      </c>
      <c r="P57" s="19">
        <f>(+P42+P27)*('Economic Impact Assumptions'!P$38-1)</f>
        <v>520.09750068118888</v>
      </c>
      <c r="Q57" s="19">
        <f>(+Q42+Q27)*('Economic Impact Assumptions'!Q$38-1)</f>
        <v>562.37939630691426</v>
      </c>
      <c r="R57" s="19">
        <f>(+R42+R27)*('Economic Impact Assumptions'!R$38-1)</f>
        <v>713.51892680784113</v>
      </c>
      <c r="S57" s="19">
        <f>(+S42+S27)*('Economic Impact Assumptions'!S$38-1)</f>
        <v>736.88773180439443</v>
      </c>
      <c r="T57" s="19">
        <f>(+T42+T27)*('Economic Impact Assumptions'!T$38-1)</f>
        <v>774.89627291406634</v>
      </c>
      <c r="U57" s="19">
        <f>(+U42+U27)*('Economic Impact Assumptions'!U$38-1)</f>
        <v>786.33389225532005</v>
      </c>
      <c r="V57" s="19">
        <f>(+V42+V27)*('Economic Impact Assumptions'!V$38-1)</f>
        <v>976.69795429893986</v>
      </c>
      <c r="W57" s="19">
        <f>(+W42+W27)*('Economic Impact Assumptions'!W$38-1)</f>
        <v>993.14882917153147</v>
      </c>
      <c r="X57" s="19">
        <f>(+X42+X27)*('Economic Impact Assumptions'!X$38-1)</f>
        <v>1020.0949577893035</v>
      </c>
      <c r="Y57" s="19">
        <f>(+Y42+Y27)*('Economic Impact Assumptions'!Y$38-1)</f>
        <v>1096.4157103102018</v>
      </c>
      <c r="Z57" s="19">
        <f>(+Z42+Z27)*('Economic Impact Assumptions'!Z$38-1)</f>
        <v>1039.9291084962279</v>
      </c>
      <c r="AA57" s="19">
        <f>(+AA42+AA27)*('Economic Impact Assumptions'!AA$38-1)</f>
        <v>1085.6024973615956</v>
      </c>
      <c r="AB57" s="19">
        <f>(+AB42+AB27)*('Economic Impact Assumptions'!AB$38-1)</f>
        <v>1331.3773855692841</v>
      </c>
      <c r="AC57" s="19">
        <f>(+AC42+AC27)*('Economic Impact Assumptions'!AC$38-1)</f>
        <v>1327.6896326736876</v>
      </c>
      <c r="AD57" s="19">
        <f>(+AD42+AD27)*('Economic Impact Assumptions'!AD$38-1)</f>
        <v>1362.36383504782</v>
      </c>
      <c r="AE57" s="19">
        <f>(+AE42+AE27)*('Economic Impact Assumptions'!AE$38-1)</f>
        <v>1398.1654124281661</v>
      </c>
      <c r="AF57" s="19">
        <f>(+AF42+AF27)*('Economic Impact Assumptions'!AF$38-1)</f>
        <v>1435.065003558738</v>
      </c>
      <c r="AG57" s="19">
        <f>(+AG42+AG27)*('Economic Impact Assumptions'!AG$38-1)</f>
        <v>1474.2269811002332</v>
      </c>
      <c r="AH57" s="19">
        <f>(+AH42+AH27)*('Economic Impact Assumptions'!AH$38-1)</f>
        <v>1535.8359017932974</v>
      </c>
      <c r="AI57" s="19">
        <f>(+AI42+AI27)*('Economic Impact Assumptions'!AI$38-1)</f>
        <v>1811.4594372005849</v>
      </c>
      <c r="AJ57" s="19">
        <f>(+AJ42+AJ27)*('Economic Impact Assumptions'!AJ$38-1)</f>
        <v>1860.3888923323022</v>
      </c>
      <c r="AK57" s="19">
        <f>(+AK42+AK27)*('Economic Impact Assumptions'!AK$38-1)</f>
        <v>1915.0760784412632</v>
      </c>
      <c r="AL57" s="19">
        <f>(+AL42+AL27)*('Economic Impact Assumptions'!AL$38-1)</f>
        <v>1969.9687525341296</v>
      </c>
      <c r="AM57" s="19">
        <f>(+AM42+AM27)*('Economic Impact Assumptions'!AM$38-1)</f>
        <v>2051.3160536274017</v>
      </c>
      <c r="AN57" s="19">
        <f>(+AN42+AN27)*('Economic Impact Assumptions'!AN$38-1)</f>
        <v>2373.2466550739332</v>
      </c>
      <c r="AO57" s="19">
        <f>(+AO42+AO27)*('Economic Impact Assumptions'!AO$38-1)</f>
        <v>2447.2327293174908</v>
      </c>
      <c r="AP57" s="19">
        <f>(+AP42+AP27)*('Economic Impact Assumptions'!AP$38-1)</f>
        <v>2455.8400337790154</v>
      </c>
      <c r="AQ57" s="19">
        <f>(+AQ42+AQ27)*('Economic Impact Assumptions'!AQ$38-1)</f>
        <v>1871.7367379568948</v>
      </c>
      <c r="AR57" s="19">
        <f>(+AR42+AR27)*('Economic Impact Assumptions'!AR$38-1)</f>
        <v>1920.1143858581845</v>
      </c>
      <c r="AS57" s="19">
        <f>(+AS42+AS27)*('Economic Impact Assumptions'!AS$38-1)</f>
        <v>1970.0232077465112</v>
      </c>
      <c r="AT57" s="19">
        <f>(+AT42+AT27)*('Economic Impact Assumptions'!AT$38-1)</f>
        <v>2021.0478192398589</v>
      </c>
      <c r="AU57" s="19">
        <f>(+AU42+AU27)*('Economic Impact Assumptions'!AU$38-1)</f>
        <v>2073.5139985681053</v>
      </c>
      <c r="AV57" s="19">
        <f>(+AV42+AV27)*('Economic Impact Assumptions'!AV$38-1)</f>
        <v>2127.4124543863768</v>
      </c>
      <c r="AW57" s="19">
        <f>(+AW42+AW27)*('Economic Impact Assumptions'!AW$38-1)</f>
        <v>2214.1640173662049</v>
      </c>
      <c r="AX57" s="19">
        <f>(+AX42+AX27)*('Economic Impact Assumptions'!AX$38-1)</f>
        <v>2609.4238554731801</v>
      </c>
      <c r="AY57" s="19">
        <f>(+AY42+AY27)*('Economic Impact Assumptions'!AY$38-1)</f>
        <v>2678.6488501085355</v>
      </c>
      <c r="AZ57" s="19">
        <f>(+AZ42+AZ27)*('Economic Impact Assumptions'!AZ$38-1)</f>
        <v>2748.7881665246505</v>
      </c>
      <c r="BA57" s="19">
        <f>(+BA42+BA27)*('Economic Impact Assumptions'!BA$38-1)</f>
        <v>2821.637545003246</v>
      </c>
      <c r="BB57" s="19">
        <f>(+BB42+BB27)*('Economic Impact Assumptions'!BB$38-1)</f>
        <v>2930.5566057194105</v>
      </c>
      <c r="BC57" s="19">
        <f>(+BC42+BC27)*('Economic Impact Assumptions'!BC$38-1)</f>
        <v>3389.5141438499318</v>
      </c>
      <c r="BD57" s="19">
        <f>(+BD42+BD27)*('Economic Impact Assumptions'!BD$38-1)</f>
        <v>3478.1709145864779</v>
      </c>
      <c r="BE57" s="19">
        <f>(+BE42+BE27)*('Economic Impact Assumptions'!BE$38-1)</f>
        <v>3572.6831884776693</v>
      </c>
      <c r="BF57" s="19">
        <f>(+BF42+BF27)*('Economic Impact Assumptions'!BF$38-1)</f>
        <v>3668.9222294371871</v>
      </c>
      <c r="BG57" s="19">
        <f>(+BG42+BG27)*('Economic Impact Assumptions'!BG$38-1)</f>
        <v>3729.3287684545439</v>
      </c>
      <c r="BH57" s="19">
        <f>(+BH42+BH27)*('Economic Impact Assumptions'!BH$38-1)</f>
        <v>0</v>
      </c>
      <c r="BI57" s="19">
        <f>(+BI42+BI27)*('Economic Impact Assumptions'!BI$38-1)</f>
        <v>0</v>
      </c>
      <c r="BJ57" s="66">
        <f t="shared" si="7"/>
        <v>87702.572335364734</v>
      </c>
    </row>
    <row r="58" spans="1:62">
      <c r="A58" s="14" t="s">
        <v>334</v>
      </c>
      <c r="B58" s="120">
        <f>NPV('Time Series Summary'!$B$133,E58:BI58)+D58</f>
        <v>21325.409406289804</v>
      </c>
      <c r="C58" s="119">
        <f t="shared" si="5"/>
        <v>201475.86427314882</v>
      </c>
      <c r="D58" s="19">
        <f>(+D43+D28)*('Economic Impact Assumptions'!D$38-1)</f>
        <v>0</v>
      </c>
      <c r="E58" s="19">
        <f>(+E43+E28)*('Economic Impact Assumptions'!E$38-1)</f>
        <v>0</v>
      </c>
      <c r="F58" s="19">
        <f>(+F43+F28)*('Economic Impact Assumptions'!F$38-1)</f>
        <v>0</v>
      </c>
      <c r="G58" s="19">
        <f>(+G43+G28)*('Economic Impact Assumptions'!G$38-1)</f>
        <v>50.621732302315927</v>
      </c>
      <c r="H58" s="19">
        <f>(+H43+H28)*('Economic Impact Assumptions'!H$38-1)</f>
        <v>198.15389796320912</v>
      </c>
      <c r="I58" s="19">
        <f>(+I43+I28)*('Economic Impact Assumptions'!I$38-1)</f>
        <v>203.10773131714649</v>
      </c>
      <c r="J58" s="19">
        <f>(+J43+J28)*('Economic Impact Assumptions'!J$38-1)</f>
        <v>208.18542460007512</v>
      </c>
      <c r="K58" s="19">
        <f>(+K43+K28)*('Economic Impact Assumptions'!K$38-1)</f>
        <v>213.39006021507703</v>
      </c>
      <c r="L58" s="19">
        <f>(+L43+L28)*('Economic Impact Assumptions'!L$38-1)</f>
        <v>333.27251425456279</v>
      </c>
      <c r="M58" s="19">
        <f>(+M43+M28)*('Economic Impact Assumptions'!M$38-1)</f>
        <v>672.57879604039567</v>
      </c>
      <c r="N58" s="19">
        <f>(+N43+N28)*('Economic Impact Assumptions'!N$38-1)</f>
        <v>689.39326594140562</v>
      </c>
      <c r="O58" s="19">
        <f>(+O43+O28)*('Economic Impact Assumptions'!O$38-1)</f>
        <v>706.62809758994081</v>
      </c>
      <c r="P58" s="19">
        <f>(+P43+P28)*('Economic Impact Assumptions'!P$38-1)</f>
        <v>724.29385029377556</v>
      </c>
      <c r="Q58" s="19">
        <f>(+Q43+Q28)*('Economic Impact Assumptions'!Q$38-1)</f>
        <v>872.00133927171146</v>
      </c>
      <c r="R58" s="19">
        <f>(+R43+R28)*('Economic Impact Assumptions'!R$38-1)</f>
        <v>1268.2686227603199</v>
      </c>
      <c r="S58" s="19">
        <f>(+S43+S28)*('Economic Impact Assumptions'!S$38-1)</f>
        <v>1299.9753383293282</v>
      </c>
      <c r="T58" s="19">
        <f>(+T43+T28)*('Economic Impact Assumptions'!T$38-1)</f>
        <v>1483.1408435084738</v>
      </c>
      <c r="U58" s="19">
        <f>(+U43+U28)*('Economic Impact Assumptions'!U$38-1)</f>
        <v>1955.5460709169733</v>
      </c>
      <c r="V58" s="19">
        <f>(+V43+V28)*('Economic Impact Assumptions'!V$38-1)</f>
        <v>2151.0654468467028</v>
      </c>
      <c r="W58" s="19">
        <f>(+W43+W28)*('Economic Impact Assumptions'!W$38-1)</f>
        <v>2628.5174051341487</v>
      </c>
      <c r="X58" s="19">
        <f>(+X43+X28)*('Economic Impact Assumptions'!X$38-1)</f>
        <v>2694.2304627463195</v>
      </c>
      <c r="Y58" s="19">
        <f>(+Y43+Y28)*('Economic Impact Assumptions'!Y$38-1)</f>
        <v>2761.5860987690639</v>
      </c>
      <c r="Z58" s="19">
        <f>(+Z43+Z28)*('Economic Impact Assumptions'!Z$38-1)</f>
        <v>2830.6257512382904</v>
      </c>
      <c r="AA58" s="19">
        <f>(+AA43+AA28)*('Economic Impact Assumptions'!AA$38-1)</f>
        <v>3067.2905950964528</v>
      </c>
      <c r="AB58" s="19">
        <f>(+AB43+AB28)*('Economic Impact Assumptions'!AB$38-1)</f>
        <v>3623.3227849142249</v>
      </c>
      <c r="AC58" s="19">
        <f>(+AC43+AC28)*('Economic Impact Assumptions'!AC$38-1)</f>
        <v>3713.9056697648184</v>
      </c>
      <c r="AD58" s="19">
        <f>(+AD43+AD28)*('Economic Impact Assumptions'!AD$38-1)</f>
        <v>3806.7533115089386</v>
      </c>
      <c r="AE58" s="19">
        <f>(+AE43+AE28)*('Economic Impact Assumptions'!AE$38-1)</f>
        <v>3901.9221442966609</v>
      </c>
      <c r="AF58" s="19">
        <f>(+AF43+AF28)*('Economic Impact Assumptions'!AF$38-1)</f>
        <v>3999.4703968835947</v>
      </c>
      <c r="AG58" s="19">
        <f>(+AG43+AG28)*('Economic Impact Assumptions'!AG$38-1)</f>
        <v>4099.4569528516804</v>
      </c>
      <c r="AH58" s="19">
        <f>(+AH43+AH28)*('Economic Impact Assumptions'!AH$38-1)</f>
        <v>4201.9433766729708</v>
      </c>
      <c r="AI58" s="19">
        <f>(+AI43+AI28)*('Economic Impact Assumptions'!AI$38-1)</f>
        <v>4306.991961089796</v>
      </c>
      <c r="AJ58" s="19">
        <f>(+AJ43+AJ28)*('Economic Impact Assumptions'!AJ$38-1)</f>
        <v>4414.6669797531977</v>
      </c>
      <c r="AK58" s="19">
        <f>(+AK43+AK28)*('Economic Impact Assumptions'!AK$38-1)</f>
        <v>4525.0334150495246</v>
      </c>
      <c r="AL58" s="19">
        <f>(+AL43+AL28)*('Economic Impact Assumptions'!AL$38-1)</f>
        <v>4638.1592648479655</v>
      </c>
      <c r="AM58" s="19">
        <f>(+AM43+AM28)*('Economic Impact Assumptions'!AM$38-1)</f>
        <v>4754.1132464691636</v>
      </c>
      <c r="AN58" s="19">
        <f>(+AN43+AN28)*('Economic Impact Assumptions'!AN$38-1)</f>
        <v>4872.9663124919507</v>
      </c>
      <c r="AO58" s="19">
        <f>(+AO43+AO28)*('Economic Impact Assumptions'!AO$38-1)</f>
        <v>4994.7902295716649</v>
      </c>
      <c r="AP58" s="19">
        <f>(+AP43+AP28)*('Economic Impact Assumptions'!AP$38-1)</f>
        <v>5119.6599693915432</v>
      </c>
      <c r="AQ58" s="19">
        <f>(+AQ43+AQ28)*('Economic Impact Assumptions'!AQ$38-1)</f>
        <v>5247.6514849437299</v>
      </c>
      <c r="AR58" s="19">
        <f>(+AR43+AR28)*('Economic Impact Assumptions'!AR$38-1)</f>
        <v>5378.8430396726517</v>
      </c>
      <c r="AS58" s="19">
        <f>(+AS43+AS28)*('Economic Impact Assumptions'!AS$38-1)</f>
        <v>5513.3138413690058</v>
      </c>
      <c r="AT58" s="19">
        <f>(+AT43+AT28)*('Economic Impact Assumptions'!AT$38-1)</f>
        <v>5651.1466874032303</v>
      </c>
      <c r="AU58" s="19">
        <f>(+AU43+AU28)*('Economic Impact Assumptions'!AU$38-1)</f>
        <v>5792.4253275712799</v>
      </c>
      <c r="AV58" s="19">
        <f>(+AV43+AV28)*('Economic Impact Assumptions'!AV$38-1)</f>
        <v>5937.2362838392291</v>
      </c>
      <c r="AW58" s="19">
        <f>(+AW43+AW28)*('Economic Impact Assumptions'!AW$38-1)</f>
        <v>6085.6668881643454</v>
      </c>
      <c r="AX58" s="19">
        <f>(+AX43+AX28)*('Economic Impact Assumptions'!AX$38-1)</f>
        <v>6237.8085603684513</v>
      </c>
      <c r="AY58" s="19">
        <f>(+AY43+AY28)*('Economic Impact Assumptions'!AY$38-1)</f>
        <v>6393.7537743776638</v>
      </c>
      <c r="AZ58" s="19">
        <f>(+AZ43+AZ28)*('Economic Impact Assumptions'!AZ$38-1)</f>
        <v>6553.5979447882128</v>
      </c>
      <c r="BA58" s="19">
        <f>(+BA43+BA28)*('Economic Impact Assumptions'!BA$38-1)</f>
        <v>6717.4375592055312</v>
      </c>
      <c r="BB58" s="19">
        <f>(+BB43+BB28)*('Economic Impact Assumptions'!BB$38-1)</f>
        <v>6885.3734981856705</v>
      </c>
      <c r="BC58" s="19">
        <f>(+BC43+BC28)*('Economic Impact Assumptions'!BC$38-1)</f>
        <v>7057.507835640311</v>
      </c>
      <c r="BD58" s="19">
        <f>(+BD43+BD28)*('Economic Impact Assumptions'!BD$38-1)</f>
        <v>7233.9458914307361</v>
      </c>
      <c r="BE58" s="19">
        <f>(+BE43+BE28)*('Economic Impact Assumptions'!BE$38-1)</f>
        <v>7414.7941467635446</v>
      </c>
      <c r="BF58" s="19">
        <f>(+BF43+BF28)*('Economic Impact Assumptions'!BF$38-1)</f>
        <v>7600.1640240650904</v>
      </c>
      <c r="BG58" s="19">
        <f>(+BG43+BG28)*('Economic Impact Assumptions'!BG$38-1)</f>
        <v>7790.1681246667195</v>
      </c>
      <c r="BH58" s="19">
        <f>(+BH43+BH28)*('Economic Impact Assumptions'!BH$38-1)</f>
        <v>0</v>
      </c>
      <c r="BI58" s="19">
        <f>(+BI43+BI28)*('Economic Impact Assumptions'!BI$38-1)</f>
        <v>0</v>
      </c>
      <c r="BJ58" s="66">
        <f t="shared" si="7"/>
        <v>201475.86427314882</v>
      </c>
    </row>
    <row r="59" spans="1:62">
      <c r="A59" s="14" t="s">
        <v>5</v>
      </c>
      <c r="B59" s="120">
        <f>NPV('Time Series Summary'!$B$133,E59:BI59)+D59</f>
        <v>4711.5456586212522</v>
      </c>
      <c r="C59" s="119">
        <f t="shared" si="5"/>
        <v>11816.028642186344</v>
      </c>
      <c r="D59" s="19">
        <f>(+D44+D29)*('Economic Impact Assumptions'!D$38-1)</f>
        <v>0</v>
      </c>
      <c r="E59" s="19">
        <f>(+E44+E29)*('Economic Impact Assumptions'!E$38-1)</f>
        <v>0</v>
      </c>
      <c r="F59" s="19">
        <f>(+F44+F29)*('Economic Impact Assumptions'!F$38-1)</f>
        <v>0</v>
      </c>
      <c r="G59" s="19">
        <f>(+G44+G29)*('Economic Impact Assumptions'!G$38-1)</f>
        <v>0</v>
      </c>
      <c r="H59" s="19">
        <f>(+H44+H29)*('Economic Impact Assumptions'!H$38-1)</f>
        <v>0</v>
      </c>
      <c r="I59" s="19">
        <f>(+I44+I29)*('Economic Impact Assumptions'!I$38-1)</f>
        <v>273.61317743654672</v>
      </c>
      <c r="J59" s="19">
        <f>(+J44+J29)*('Economic Impact Assumptions'!J$38-1)</f>
        <v>558.18860235848388</v>
      </c>
      <c r="K59" s="19">
        <f>(+K44+K29)*('Economic Impact Assumptions'!K$38-1)</f>
        <v>572.68564312323861</v>
      </c>
      <c r="L59" s="19">
        <f>(+L44+L29)*('Economic Impact Assumptions'!L$38-1)</f>
        <v>563.17656559641864</v>
      </c>
      <c r="M59" s="19">
        <f>(+M44+M29)*('Economic Impact Assumptions'!M$38-1)</f>
        <v>569.70779894381167</v>
      </c>
      <c r="N59" s="19">
        <f>(+N44+N29)*('Economic Impact Assumptions'!N$38-1)</f>
        <v>576.57569451925121</v>
      </c>
      <c r="O59" s="19">
        <f>(+O44+O29)*('Economic Impact Assumptions'!O$38-1)</f>
        <v>615.18958635385695</v>
      </c>
      <c r="P59" s="19">
        <f>(+P44+P29)*('Economic Impact Assumptions'!P$38-1)</f>
        <v>644.8462367956439</v>
      </c>
      <c r="Q59" s="19">
        <f>(+Q44+Q29)*('Economic Impact Assumptions'!Q$38-1)</f>
        <v>663.48066456794891</v>
      </c>
      <c r="R59" s="19">
        <f>(+R44+R29)*('Economic Impact Assumptions'!R$38-1)</f>
        <v>667.81824341310312</v>
      </c>
      <c r="S59" s="19">
        <f>(+S44+S29)*('Economic Impact Assumptions'!S$38-1)</f>
        <v>700.71441815617129</v>
      </c>
      <c r="T59" s="19">
        <f>(+T44+T29)*('Economic Impact Assumptions'!T$38-1)</f>
        <v>729.15833017171428</v>
      </c>
      <c r="U59" s="19">
        <f>(+U44+U29)*('Economic Impact Assumptions'!U$38-1)</f>
        <v>754.79923318872943</v>
      </c>
      <c r="V59" s="19">
        <f>(+V44+V29)*('Economic Impact Assumptions'!V$38-1)</f>
        <v>774.39491584089967</v>
      </c>
      <c r="W59" s="19">
        <f>(+W44+W29)*('Economic Impact Assumptions'!W$38-1)</f>
        <v>779.81321462069991</v>
      </c>
      <c r="X59" s="19">
        <f>(+X44+X29)*('Economic Impact Assumptions'!X$38-1)</f>
        <v>812.96899461093028</v>
      </c>
      <c r="Y59" s="19">
        <f>(+Y44+Y29)*('Economic Impact Assumptions'!Y$38-1)</f>
        <v>595.48036257148522</v>
      </c>
      <c r="Z59" s="19">
        <f>(+Z44+Z29)*('Economic Impact Assumptions'!Z$38-1)</f>
        <v>367.84586789609989</v>
      </c>
      <c r="AA59" s="19">
        <f>(+AA44+AA29)*('Economic Impact Assumptions'!AA$38-1)</f>
        <v>378.08320057589435</v>
      </c>
      <c r="AB59" s="19">
        <f>(+AB44+AB29)*('Economic Impact Assumptions'!AB$38-1)</f>
        <v>217.4878914454153</v>
      </c>
      <c r="AC59" s="19">
        <f>(+AC44+AC29)*('Economic Impact Assumptions'!AC$38-1)</f>
        <v>0</v>
      </c>
      <c r="AD59" s="19">
        <f>(+AD44+AD29)*('Economic Impact Assumptions'!AD$38-1)</f>
        <v>0</v>
      </c>
      <c r="AE59" s="19">
        <f>(+AE44+AE29)*('Economic Impact Assumptions'!AE$38-1)</f>
        <v>0</v>
      </c>
      <c r="AF59" s="19">
        <f>(+AF44+AF29)*('Economic Impact Assumptions'!AF$38-1)</f>
        <v>0</v>
      </c>
      <c r="AG59" s="19">
        <f>(+AG44+AG29)*('Economic Impact Assumptions'!AG$38-1)</f>
        <v>0</v>
      </c>
      <c r="AH59" s="19">
        <f>(+AH44+AH29)*('Economic Impact Assumptions'!AH$38-1)</f>
        <v>0</v>
      </c>
      <c r="AI59" s="19">
        <f>(+AI44+AI29)*('Economic Impact Assumptions'!AI$38-1)</f>
        <v>0</v>
      </c>
      <c r="AJ59" s="19">
        <f>(+AJ44+AJ29)*('Economic Impact Assumptions'!AJ$38-1)</f>
        <v>0</v>
      </c>
      <c r="AK59" s="19">
        <f>(+AK44+AK29)*('Economic Impact Assumptions'!AK$38-1)</f>
        <v>0</v>
      </c>
      <c r="AL59" s="19">
        <f>(+AL44+AL29)*('Economic Impact Assumptions'!AL$38-1)</f>
        <v>0</v>
      </c>
      <c r="AM59" s="19">
        <f>(+AM44+AM29)*('Economic Impact Assumptions'!AM$38-1)</f>
        <v>0</v>
      </c>
      <c r="AN59" s="19">
        <f>(+AN44+AN29)*('Economic Impact Assumptions'!AN$38-1)</f>
        <v>0</v>
      </c>
      <c r="AO59" s="19">
        <f>(+AO44+AO29)*('Economic Impact Assumptions'!AO$38-1)</f>
        <v>0</v>
      </c>
      <c r="AP59" s="19">
        <f>(+AP44+AP29)*('Economic Impact Assumptions'!AP$38-1)</f>
        <v>0</v>
      </c>
      <c r="AQ59" s="19">
        <f>(+AQ44+AQ29)*('Economic Impact Assumptions'!AQ$38-1)</f>
        <v>0</v>
      </c>
      <c r="AR59" s="19">
        <f>(+AR44+AR29)*('Economic Impact Assumptions'!AR$38-1)</f>
        <v>0</v>
      </c>
      <c r="AS59" s="19">
        <f>(+AS44+AS29)*('Economic Impact Assumptions'!AS$38-1)</f>
        <v>0</v>
      </c>
      <c r="AT59" s="19">
        <f>(+AT44+AT29)*('Economic Impact Assumptions'!AT$38-1)</f>
        <v>0</v>
      </c>
      <c r="AU59" s="19">
        <f>(+AU44+AU29)*('Economic Impact Assumptions'!AU$38-1)</f>
        <v>0</v>
      </c>
      <c r="AV59" s="19">
        <f>(+AV44+AV29)*('Economic Impact Assumptions'!AV$38-1)</f>
        <v>0</v>
      </c>
      <c r="AW59" s="19">
        <f>(+AW44+AW29)*('Economic Impact Assumptions'!AW$38-1)</f>
        <v>0</v>
      </c>
      <c r="AX59" s="19">
        <f>(+AX44+AX29)*('Economic Impact Assumptions'!AX$38-1)</f>
        <v>0</v>
      </c>
      <c r="AY59" s="19">
        <f>(+AY44+AY29)*('Economic Impact Assumptions'!AY$38-1)</f>
        <v>0</v>
      </c>
      <c r="AZ59" s="19">
        <f>(+AZ44+AZ29)*('Economic Impact Assumptions'!AZ$38-1)</f>
        <v>0</v>
      </c>
      <c r="BA59" s="19">
        <f>(+BA44+BA29)*('Economic Impact Assumptions'!BA$38-1)</f>
        <v>0</v>
      </c>
      <c r="BB59" s="19">
        <f>(+BB44+BB29)*('Economic Impact Assumptions'!BB$38-1)</f>
        <v>0</v>
      </c>
      <c r="BC59" s="19">
        <f>(+BC44+BC29)*('Economic Impact Assumptions'!BC$38-1)</f>
        <v>0</v>
      </c>
      <c r="BD59" s="19">
        <f>(+BD44+BD29)*('Economic Impact Assumptions'!BD$38-1)</f>
        <v>0</v>
      </c>
      <c r="BE59" s="19">
        <f>(+BE44+BE29)*('Economic Impact Assumptions'!BE$38-1)</f>
        <v>0</v>
      </c>
      <c r="BF59" s="19">
        <f>(+BF44+BF29)*('Economic Impact Assumptions'!BF$38-1)</f>
        <v>0</v>
      </c>
      <c r="BG59" s="19">
        <f>(+BG44+BG29)*('Economic Impact Assumptions'!BG$38-1)</f>
        <v>0</v>
      </c>
      <c r="BH59" s="19">
        <f>(+BH44+BH29)*('Economic Impact Assumptions'!BH$38-1)</f>
        <v>0</v>
      </c>
      <c r="BI59" s="19">
        <f>(+BI44+BI29)*('Economic Impact Assumptions'!BI$38-1)</f>
        <v>0</v>
      </c>
      <c r="BJ59" s="66">
        <f t="shared" si="7"/>
        <v>11816.028642186344</v>
      </c>
    </row>
    <row r="60" spans="1:62">
      <c r="A60" s="14" t="s">
        <v>400</v>
      </c>
      <c r="B60" s="120">
        <f>NPV('Time Series Summary'!$B$133,E60:BI60)+D60</f>
        <v>55935.992248717819</v>
      </c>
      <c r="C60" s="119">
        <f t="shared" si="5"/>
        <v>113400.48020394194</v>
      </c>
      <c r="D60" s="19">
        <f>(+D45+D30)*('Economic Impact Assumptions'!D$38-1)</f>
        <v>3655.6781885757246</v>
      </c>
      <c r="E60" s="19">
        <f>(+E45+E30)*('Economic Impact Assumptions'!E$38-1)</f>
        <v>3825.6790822186067</v>
      </c>
      <c r="F60" s="19">
        <f>(+F45+F30)*('Economic Impact Assumptions'!F$38-1)</f>
        <v>3994.1547440676463</v>
      </c>
      <c r="G60" s="19">
        <f>(+G45+G30)*('Economic Impact Assumptions'!G$38-1)</f>
        <v>4138.9373795991987</v>
      </c>
      <c r="H60" s="19">
        <f>(+H45+H30)*('Economic Impact Assumptions'!H$38-1)</f>
        <v>4251.8104298868375</v>
      </c>
      <c r="I60" s="19">
        <f>(+I45+I30)*('Economic Impact Assumptions'!I$38-1)</f>
        <v>4357.9774372755965</v>
      </c>
      <c r="J60" s="19">
        <f>(+J45+J30)*('Economic Impact Assumptions'!J$38-1)</f>
        <v>4425.6295980168115</v>
      </c>
      <c r="K60" s="19">
        <f>(+K45+K30)*('Economic Impact Assumptions'!K$38-1)</f>
        <v>4537.0616423619149</v>
      </c>
      <c r="L60" s="19">
        <f>(+L45+L30)*('Economic Impact Assumptions'!L$38-1)</f>
        <v>4615.7234815280453</v>
      </c>
      <c r="M60" s="19">
        <f>(+M45+M30)*('Economic Impact Assumptions'!M$38-1)</f>
        <v>4720.1030603198424</v>
      </c>
      <c r="N60" s="19">
        <f>(+N45+N30)*('Economic Impact Assumptions'!N$38-1)</f>
        <v>4827.3451084012158</v>
      </c>
      <c r="O60" s="19">
        <f>(+O45+O30)*('Economic Impact Assumptions'!O$38-1)</f>
        <v>4983.338090022562</v>
      </c>
      <c r="P60" s="19">
        <f>(+P45+P30)*('Economic Impact Assumptions'!P$38-1)</f>
        <v>5128.7529026980064</v>
      </c>
      <c r="Q60" s="19">
        <f>(+Q45+Q30)*('Economic Impact Assumptions'!Q$38-1)</f>
        <v>5260.6388261249722</v>
      </c>
      <c r="R60" s="19">
        <f>(+R45+R30)*('Economic Impact Assumptions'!R$38-1)</f>
        <v>5374.2817108529507</v>
      </c>
      <c r="S60" s="19">
        <f>(+S45+S30)*('Economic Impact Assumptions'!S$38-1)</f>
        <v>5532.2771313260364</v>
      </c>
      <c r="T60" s="19">
        <f>(+T45+T30)*('Economic Impact Assumptions'!T$38-1)</f>
        <v>5686.5262001437686</v>
      </c>
      <c r="U60" s="19">
        <f>(+U45+U30)*('Economic Impact Assumptions'!U$38-1)</f>
        <v>5839.5040821670254</v>
      </c>
      <c r="V60" s="19">
        <f>(+V45+V30)*('Economic Impact Assumptions'!V$38-1)</f>
        <v>5986.5505516788971</v>
      </c>
      <c r="W60" s="19">
        <f>(+W45+W30)*('Economic Impact Assumptions'!W$38-1)</f>
        <v>6115.8722428950405</v>
      </c>
      <c r="X60" s="19">
        <f>(+X45+X30)*('Economic Impact Assumptions'!X$38-1)</f>
        <v>6288.7009343748914</v>
      </c>
      <c r="Y60" s="19">
        <f>(+Y45+Y30)*('Economic Impact Assumptions'!Y$38-1)</f>
        <v>4269.5938019378918</v>
      </c>
      <c r="Z60" s="19">
        <f>(+Z45+Z30)*('Economic Impact Assumptions'!Z$38-1)</f>
        <v>2177.9770374938771</v>
      </c>
      <c r="AA60" s="19">
        <f>(+AA45+AA30)*('Economic Impact Assumptions'!AA$38-1)</f>
        <v>2233.9456520567119</v>
      </c>
      <c r="AB60" s="19">
        <f>(+AB45+AB30)*('Economic Impact Assumptions'!AB$38-1)</f>
        <v>1172.4208879178602</v>
      </c>
      <c r="AC60" s="19">
        <f>(+AC45+AC30)*('Economic Impact Assumptions'!AC$38-1)</f>
        <v>0</v>
      </c>
      <c r="AD60" s="19">
        <f>(+AD45+AD30)*('Economic Impact Assumptions'!AD$38-1)</f>
        <v>0</v>
      </c>
      <c r="AE60" s="19">
        <f>(+AE45+AE30)*('Economic Impact Assumptions'!AE$38-1)</f>
        <v>0</v>
      </c>
      <c r="AF60" s="19">
        <f>(+AF45+AF30)*('Economic Impact Assumptions'!AF$38-1)</f>
        <v>0</v>
      </c>
      <c r="AG60" s="19">
        <f>(+AG45+AG30)*('Economic Impact Assumptions'!AG$38-1)</f>
        <v>0</v>
      </c>
      <c r="AH60" s="19">
        <f>(+AH45+AH30)*('Economic Impact Assumptions'!AH$38-1)</f>
        <v>0</v>
      </c>
      <c r="AI60" s="19">
        <f>(+AI45+AI30)*('Economic Impact Assumptions'!AI$38-1)</f>
        <v>0</v>
      </c>
      <c r="AJ60" s="19">
        <f>(+AJ45+AJ30)*('Economic Impact Assumptions'!AJ$38-1)</f>
        <v>0</v>
      </c>
      <c r="AK60" s="19">
        <f>(+AK45+AK30)*('Economic Impact Assumptions'!AK$38-1)</f>
        <v>0</v>
      </c>
      <c r="AL60" s="19">
        <f>(+AL45+AL30)*('Economic Impact Assumptions'!AL$38-1)</f>
        <v>0</v>
      </c>
      <c r="AM60" s="19">
        <f>(+AM45+AM30)*('Economic Impact Assumptions'!AM$38-1)</f>
        <v>0</v>
      </c>
      <c r="AN60" s="19">
        <f>(+AN45+AN30)*('Economic Impact Assumptions'!AN$38-1)</f>
        <v>0</v>
      </c>
      <c r="AO60" s="19">
        <f>(+AO45+AO30)*('Economic Impact Assumptions'!AO$38-1)</f>
        <v>0</v>
      </c>
      <c r="AP60" s="19">
        <f>(+AP45+AP30)*('Economic Impact Assumptions'!AP$38-1)</f>
        <v>0</v>
      </c>
      <c r="AQ60" s="19">
        <f>(+AQ45+AQ30)*('Economic Impact Assumptions'!AQ$38-1)</f>
        <v>0</v>
      </c>
      <c r="AR60" s="19">
        <f>(+AR45+AR30)*('Economic Impact Assumptions'!AR$38-1)</f>
        <v>0</v>
      </c>
      <c r="AS60" s="19">
        <f>(+AS45+AS30)*('Economic Impact Assumptions'!AS$38-1)</f>
        <v>0</v>
      </c>
      <c r="AT60" s="19">
        <f>(+AT45+AT30)*('Economic Impact Assumptions'!AT$38-1)</f>
        <v>0</v>
      </c>
      <c r="AU60" s="19">
        <f>(+AU45+AU30)*('Economic Impact Assumptions'!AU$38-1)</f>
        <v>0</v>
      </c>
      <c r="AV60" s="19">
        <f>(+AV45+AV30)*('Economic Impact Assumptions'!AV$38-1)</f>
        <v>0</v>
      </c>
      <c r="AW60" s="19">
        <f>(+AW45+AW30)*('Economic Impact Assumptions'!AW$38-1)</f>
        <v>0</v>
      </c>
      <c r="AX60" s="19">
        <f>(+AX45+AX30)*('Economic Impact Assumptions'!AX$38-1)</f>
        <v>0</v>
      </c>
      <c r="AY60" s="19">
        <f>(+AY45+AY30)*('Economic Impact Assumptions'!AY$38-1)</f>
        <v>0</v>
      </c>
      <c r="AZ60" s="19">
        <f>(+AZ45+AZ30)*('Economic Impact Assumptions'!AZ$38-1)</f>
        <v>0</v>
      </c>
      <c r="BA60" s="19">
        <f>(+BA45+BA30)*('Economic Impact Assumptions'!BA$38-1)</f>
        <v>0</v>
      </c>
      <c r="BB60" s="19">
        <f>(+BB45+BB30)*('Economic Impact Assumptions'!BB$38-1)</f>
        <v>0</v>
      </c>
      <c r="BC60" s="19">
        <f>(+BC45+BC30)*('Economic Impact Assumptions'!BC$38-1)</f>
        <v>0</v>
      </c>
      <c r="BD60" s="19">
        <f>(+BD45+BD30)*('Economic Impact Assumptions'!BD$38-1)</f>
        <v>0</v>
      </c>
      <c r="BE60" s="19">
        <f>(+BE45+BE30)*('Economic Impact Assumptions'!BE$38-1)</f>
        <v>0</v>
      </c>
      <c r="BF60" s="19">
        <f>(+BF45+BF30)*('Economic Impact Assumptions'!BF$38-1)</f>
        <v>0</v>
      </c>
      <c r="BG60" s="19">
        <f>(+BG45+BG30)*('Economic Impact Assumptions'!BG$38-1)</f>
        <v>0</v>
      </c>
      <c r="BH60" s="19">
        <f>(+BH45+BH30)*('Economic Impact Assumptions'!BH$38-1)</f>
        <v>0</v>
      </c>
      <c r="BI60" s="19">
        <f>(+BI45+BI30)*('Economic Impact Assumptions'!BI$38-1)</f>
        <v>0</v>
      </c>
      <c r="BJ60" s="66">
        <f t="shared" si="7"/>
        <v>113400.48020394194</v>
      </c>
    </row>
    <row r="61" spans="1:62">
      <c r="C61" s="119">
        <f t="shared" si="5"/>
        <v>0</v>
      </c>
      <c r="BJ61" s="66"/>
    </row>
    <row r="62" spans="1:62">
      <c r="A62" s="25" t="s">
        <v>408</v>
      </c>
      <c r="C62" s="119">
        <f t="shared" si="5"/>
        <v>0</v>
      </c>
      <c r="BJ62" s="66"/>
    </row>
    <row r="63" spans="1:62">
      <c r="A63" s="14" t="s">
        <v>397</v>
      </c>
      <c r="B63" s="120">
        <f>NPV('Time Series Summary'!$B$133,E63:BI63)+D63</f>
        <v>133612.8515030783</v>
      </c>
      <c r="C63" s="119">
        <f t="shared" si="5"/>
        <v>200750.38957221463</v>
      </c>
      <c r="D63" s="19">
        <f>+D48+D33+D18</f>
        <v>0</v>
      </c>
      <c r="E63" s="19">
        <f t="shared" ref="E63:BI63" si="8">+E48+E33+E18</f>
        <v>0</v>
      </c>
      <c r="F63" s="19">
        <f t="shared" si="8"/>
        <v>2380.7312082018548</v>
      </c>
      <c r="G63" s="19">
        <f t="shared" si="8"/>
        <v>20397.193050766618</v>
      </c>
      <c r="H63" s="19">
        <f t="shared" si="8"/>
        <v>27987.302706702761</v>
      </c>
      <c r="I63" s="19">
        <f t="shared" si="8"/>
        <v>36593.843250839687</v>
      </c>
      <c r="J63" s="19">
        <f t="shared" si="8"/>
        <v>10615.321071466102</v>
      </c>
      <c r="K63" s="19">
        <f t="shared" si="8"/>
        <v>41544.70327942587</v>
      </c>
      <c r="L63" s="19">
        <f t="shared" si="8"/>
        <v>31248.611881307967</v>
      </c>
      <c r="M63" s="19">
        <f t="shared" si="8"/>
        <v>29982.683123503797</v>
      </c>
      <c r="N63" s="19">
        <f t="shared" si="8"/>
        <v>0</v>
      </c>
      <c r="O63" s="19">
        <f t="shared" si="8"/>
        <v>0</v>
      </c>
      <c r="P63" s="19">
        <f t="shared" si="8"/>
        <v>0</v>
      </c>
      <c r="Q63" s="19">
        <f t="shared" si="8"/>
        <v>0</v>
      </c>
      <c r="R63" s="19">
        <f t="shared" si="8"/>
        <v>0</v>
      </c>
      <c r="S63" s="19">
        <f t="shared" si="8"/>
        <v>0</v>
      </c>
      <c r="T63" s="19">
        <f t="shared" si="8"/>
        <v>0</v>
      </c>
      <c r="U63" s="19">
        <f t="shared" si="8"/>
        <v>0</v>
      </c>
      <c r="V63" s="19">
        <f t="shared" si="8"/>
        <v>0</v>
      </c>
      <c r="W63" s="19">
        <f t="shared" si="8"/>
        <v>0</v>
      </c>
      <c r="X63" s="19">
        <f t="shared" si="8"/>
        <v>0</v>
      </c>
      <c r="Y63" s="19">
        <f t="shared" si="8"/>
        <v>0</v>
      </c>
      <c r="Z63" s="19">
        <f t="shared" si="8"/>
        <v>0</v>
      </c>
      <c r="AA63" s="19">
        <f t="shared" si="8"/>
        <v>0</v>
      </c>
      <c r="AB63" s="19">
        <f t="shared" si="8"/>
        <v>0</v>
      </c>
      <c r="AC63" s="19">
        <f t="shared" si="8"/>
        <v>0</v>
      </c>
      <c r="AD63" s="19">
        <f t="shared" si="8"/>
        <v>0</v>
      </c>
      <c r="AE63" s="19">
        <f t="shared" si="8"/>
        <v>0</v>
      </c>
      <c r="AF63" s="19">
        <f t="shared" si="8"/>
        <v>0</v>
      </c>
      <c r="AG63" s="19">
        <f t="shared" si="8"/>
        <v>0</v>
      </c>
      <c r="AH63" s="19">
        <f t="shared" si="8"/>
        <v>0</v>
      </c>
      <c r="AI63" s="19">
        <f t="shared" si="8"/>
        <v>0</v>
      </c>
      <c r="AJ63" s="19">
        <f t="shared" si="8"/>
        <v>0</v>
      </c>
      <c r="AK63" s="19">
        <f t="shared" si="8"/>
        <v>0</v>
      </c>
      <c r="AL63" s="19">
        <f t="shared" si="8"/>
        <v>0</v>
      </c>
      <c r="AM63" s="19">
        <f t="shared" si="8"/>
        <v>0</v>
      </c>
      <c r="AN63" s="19">
        <f t="shared" si="8"/>
        <v>0</v>
      </c>
      <c r="AO63" s="19">
        <f t="shared" si="8"/>
        <v>0</v>
      </c>
      <c r="AP63" s="19">
        <f t="shared" si="8"/>
        <v>0</v>
      </c>
      <c r="AQ63" s="19">
        <f t="shared" si="8"/>
        <v>0</v>
      </c>
      <c r="AR63" s="19">
        <f t="shared" si="8"/>
        <v>0</v>
      </c>
      <c r="AS63" s="19">
        <f t="shared" si="8"/>
        <v>0</v>
      </c>
      <c r="AT63" s="19">
        <f t="shared" si="8"/>
        <v>0</v>
      </c>
      <c r="AU63" s="19">
        <f t="shared" si="8"/>
        <v>0</v>
      </c>
      <c r="AV63" s="19">
        <f t="shared" si="8"/>
        <v>0</v>
      </c>
      <c r="AW63" s="19">
        <f t="shared" si="8"/>
        <v>0</v>
      </c>
      <c r="AX63" s="19">
        <f t="shared" si="8"/>
        <v>0</v>
      </c>
      <c r="AY63" s="19">
        <f t="shared" si="8"/>
        <v>0</v>
      </c>
      <c r="AZ63" s="19">
        <f t="shared" si="8"/>
        <v>0</v>
      </c>
      <c r="BA63" s="19">
        <f t="shared" si="8"/>
        <v>0</v>
      </c>
      <c r="BB63" s="19">
        <f t="shared" si="8"/>
        <v>0</v>
      </c>
      <c r="BC63" s="19">
        <f t="shared" si="8"/>
        <v>0</v>
      </c>
      <c r="BD63" s="19">
        <f t="shared" si="8"/>
        <v>0</v>
      </c>
      <c r="BE63" s="19">
        <f t="shared" si="8"/>
        <v>0</v>
      </c>
      <c r="BF63" s="19">
        <f t="shared" si="8"/>
        <v>0</v>
      </c>
      <c r="BG63" s="19">
        <f t="shared" si="8"/>
        <v>0</v>
      </c>
      <c r="BH63" s="19">
        <f t="shared" si="8"/>
        <v>0</v>
      </c>
      <c r="BI63" s="19">
        <f t="shared" si="8"/>
        <v>0</v>
      </c>
      <c r="BJ63" s="66">
        <f t="shared" ref="BJ63:BJ68" si="9">SUM(D63:BI63)</f>
        <v>200750.38957221463</v>
      </c>
    </row>
    <row r="64" spans="1:62">
      <c r="A64" s="14" t="s">
        <v>335</v>
      </c>
      <c r="B64" s="120">
        <f>NPV('Time Series Summary'!$B$133,E64:BI64)+D64</f>
        <v>150039.41532574</v>
      </c>
      <c r="C64" s="119">
        <f t="shared" si="5"/>
        <v>1528058.0854159214</v>
      </c>
      <c r="D64" s="19">
        <f t="shared" ref="D64:BI64" si="10">+D49+D34+D19</f>
        <v>0</v>
      </c>
      <c r="E64" s="19">
        <f t="shared" si="10"/>
        <v>0</v>
      </c>
      <c r="F64" s="19">
        <f t="shared" si="10"/>
        <v>0</v>
      </c>
      <c r="G64" s="19">
        <f t="shared" si="10"/>
        <v>0</v>
      </c>
      <c r="H64" s="19">
        <f t="shared" si="10"/>
        <v>0</v>
      </c>
      <c r="I64" s="19">
        <f t="shared" si="10"/>
        <v>0</v>
      </c>
      <c r="J64" s="19">
        <f t="shared" si="10"/>
        <v>0</v>
      </c>
      <c r="K64" s="19">
        <f t="shared" si="10"/>
        <v>0</v>
      </c>
      <c r="L64" s="19">
        <f t="shared" si="10"/>
        <v>0</v>
      </c>
      <c r="M64" s="19">
        <f t="shared" si="10"/>
        <v>0</v>
      </c>
      <c r="N64" s="19">
        <f t="shared" si="10"/>
        <v>0</v>
      </c>
      <c r="O64" s="19">
        <f t="shared" si="10"/>
        <v>0</v>
      </c>
      <c r="P64" s="19">
        <f t="shared" si="10"/>
        <v>0</v>
      </c>
      <c r="Q64" s="19">
        <f t="shared" si="10"/>
        <v>0</v>
      </c>
      <c r="R64" s="19">
        <f t="shared" si="10"/>
        <v>0</v>
      </c>
      <c r="S64" s="19">
        <f t="shared" si="10"/>
        <v>0</v>
      </c>
      <c r="T64" s="19">
        <f t="shared" si="10"/>
        <v>0</v>
      </c>
      <c r="U64" s="19">
        <f t="shared" si="10"/>
        <v>0</v>
      </c>
      <c r="V64" s="19">
        <f t="shared" si="10"/>
        <v>20422.912437854873</v>
      </c>
      <c r="W64" s="19">
        <f t="shared" si="10"/>
        <v>108870.81707125917</v>
      </c>
      <c r="X64" s="19">
        <f t="shared" si="10"/>
        <v>98877.786608694849</v>
      </c>
      <c r="Y64" s="19">
        <f t="shared" si="10"/>
        <v>48218.448697478088</v>
      </c>
      <c r="Z64" s="19">
        <f t="shared" si="10"/>
        <v>19033.021106068973</v>
      </c>
      <c r="AA64" s="19">
        <f t="shared" si="10"/>
        <v>76360.65244571591</v>
      </c>
      <c r="AB64" s="19">
        <f t="shared" si="10"/>
        <v>47302.914811789742</v>
      </c>
      <c r="AC64" s="19">
        <f t="shared" si="10"/>
        <v>0</v>
      </c>
      <c r="AD64" s="19">
        <f t="shared" si="10"/>
        <v>0</v>
      </c>
      <c r="AE64" s="19">
        <f t="shared" si="10"/>
        <v>0</v>
      </c>
      <c r="AF64" s="19">
        <f t="shared" si="10"/>
        <v>0</v>
      </c>
      <c r="AG64" s="19">
        <f t="shared" si="10"/>
        <v>0</v>
      </c>
      <c r="AH64" s="19">
        <f t="shared" si="10"/>
        <v>0</v>
      </c>
      <c r="AI64" s="19">
        <f t="shared" si="10"/>
        <v>0</v>
      </c>
      <c r="AJ64" s="19">
        <f t="shared" si="10"/>
        <v>0</v>
      </c>
      <c r="AK64" s="19">
        <f t="shared" si="10"/>
        <v>0</v>
      </c>
      <c r="AL64" s="19">
        <f t="shared" si="10"/>
        <v>0</v>
      </c>
      <c r="AM64" s="19">
        <f t="shared" si="10"/>
        <v>4875.2577757886083</v>
      </c>
      <c r="AN64" s="19">
        <f t="shared" si="10"/>
        <v>60678.860983211016</v>
      </c>
      <c r="AO64" s="19">
        <f t="shared" si="10"/>
        <v>85580.904338942957</v>
      </c>
      <c r="AP64" s="19">
        <f t="shared" si="10"/>
        <v>73613.826232896099</v>
      </c>
      <c r="AQ64" s="19">
        <f t="shared" si="10"/>
        <v>0</v>
      </c>
      <c r="AR64" s="19">
        <f t="shared" si="10"/>
        <v>0</v>
      </c>
      <c r="AS64" s="19">
        <f t="shared" si="10"/>
        <v>0</v>
      </c>
      <c r="AT64" s="19">
        <f t="shared" si="10"/>
        <v>0</v>
      </c>
      <c r="AU64" s="19">
        <f t="shared" si="10"/>
        <v>0</v>
      </c>
      <c r="AV64" s="19">
        <f t="shared" si="10"/>
        <v>0</v>
      </c>
      <c r="AW64" s="19">
        <f t="shared" si="10"/>
        <v>0</v>
      </c>
      <c r="AX64" s="19">
        <f t="shared" si="10"/>
        <v>0</v>
      </c>
      <c r="AY64" s="19">
        <f t="shared" si="10"/>
        <v>0</v>
      </c>
      <c r="AZ64" s="19">
        <f t="shared" si="10"/>
        <v>43089.911359794307</v>
      </c>
      <c r="BA64" s="19">
        <f t="shared" si="10"/>
        <v>229704.44942874584</v>
      </c>
      <c r="BB64" s="19">
        <f t="shared" si="10"/>
        <v>208620.34606406186</v>
      </c>
      <c r="BC64" s="19">
        <f t="shared" si="10"/>
        <v>101735.18035703606</v>
      </c>
      <c r="BD64" s="19">
        <f t="shared" si="10"/>
        <v>40157.406288901919</v>
      </c>
      <c r="BE64" s="19">
        <f t="shared" si="10"/>
        <v>161111.87644143688</v>
      </c>
      <c r="BF64" s="19">
        <f t="shared" si="10"/>
        <v>99803.512966244336</v>
      </c>
      <c r="BG64" s="19">
        <f t="shared" si="10"/>
        <v>0</v>
      </c>
      <c r="BH64" s="19">
        <f t="shared" si="10"/>
        <v>0</v>
      </c>
      <c r="BI64" s="19">
        <f t="shared" si="10"/>
        <v>0</v>
      </c>
      <c r="BJ64" s="66">
        <f t="shared" si="9"/>
        <v>1528058.0854159214</v>
      </c>
    </row>
    <row r="65" spans="1:62">
      <c r="A65" s="14" t="s">
        <v>399</v>
      </c>
      <c r="B65" s="120">
        <f>NPV('Time Series Summary'!$B$133,E65:BI65)+D65</f>
        <v>107698.87896366377</v>
      </c>
      <c r="C65" s="119">
        <f t="shared" si="5"/>
        <v>724577.28046663548</v>
      </c>
      <c r="D65" s="19">
        <f t="shared" ref="D65:BI65" si="11">+D50+D35+D20</f>
        <v>0</v>
      </c>
      <c r="E65" s="19">
        <f t="shared" si="11"/>
        <v>226.49122613389864</v>
      </c>
      <c r="F65" s="19">
        <f t="shared" si="11"/>
        <v>5915.0599611279722</v>
      </c>
      <c r="G65" s="19">
        <f t="shared" si="11"/>
        <v>16380.635939707317</v>
      </c>
      <c r="H65" s="19">
        <f t="shared" si="11"/>
        <v>0</v>
      </c>
      <c r="I65" s="19">
        <f t="shared" si="11"/>
        <v>0</v>
      </c>
      <c r="J65" s="19">
        <f t="shared" si="11"/>
        <v>0</v>
      </c>
      <c r="K65" s="19">
        <f t="shared" si="11"/>
        <v>0</v>
      </c>
      <c r="L65" s="19">
        <f t="shared" si="11"/>
        <v>0</v>
      </c>
      <c r="M65" s="19">
        <f t="shared" si="11"/>
        <v>0</v>
      </c>
      <c r="N65" s="19">
        <f t="shared" si="11"/>
        <v>0</v>
      </c>
      <c r="O65" s="19">
        <f t="shared" si="11"/>
        <v>582.69061812248356</v>
      </c>
      <c r="P65" s="19">
        <f t="shared" si="11"/>
        <v>15217.587028927992</v>
      </c>
      <c r="Q65" s="19">
        <f t="shared" si="11"/>
        <v>42142.219122009803</v>
      </c>
      <c r="R65" s="19">
        <f t="shared" si="11"/>
        <v>314.20639797190211</v>
      </c>
      <c r="S65" s="19">
        <f t="shared" si="11"/>
        <v>8528.05389764758</v>
      </c>
      <c r="T65" s="19">
        <f t="shared" si="11"/>
        <v>31139.587332426054</v>
      </c>
      <c r="U65" s="19">
        <f t="shared" si="11"/>
        <v>23303.978131450069</v>
      </c>
      <c r="V65" s="19">
        <f t="shared" si="11"/>
        <v>0</v>
      </c>
      <c r="W65" s="19">
        <f t="shared" si="11"/>
        <v>0</v>
      </c>
      <c r="X65" s="19">
        <f t="shared" si="11"/>
        <v>0</v>
      </c>
      <c r="Y65" s="19">
        <f t="shared" si="11"/>
        <v>374.76987767203542</v>
      </c>
      <c r="Z65" s="19">
        <f t="shared" si="11"/>
        <v>9787.5151099413924</v>
      </c>
      <c r="AA65" s="19">
        <f t="shared" si="11"/>
        <v>27104.665518853173</v>
      </c>
      <c r="AB65" s="19">
        <f t="shared" si="11"/>
        <v>0</v>
      </c>
      <c r="AC65" s="19">
        <f t="shared" si="11"/>
        <v>0</v>
      </c>
      <c r="AD65" s="19">
        <f t="shared" si="11"/>
        <v>425.05291655485462</v>
      </c>
      <c r="AE65" s="19">
        <f t="shared" si="11"/>
        <v>11100.710305607688</v>
      </c>
      <c r="AF65" s="19">
        <f t="shared" si="11"/>
        <v>31188.317387136649</v>
      </c>
      <c r="AG65" s="19">
        <f t="shared" si="11"/>
        <v>11674.064768069904</v>
      </c>
      <c r="AH65" s="19">
        <f t="shared" si="11"/>
        <v>32329.106747693975</v>
      </c>
      <c r="AI65" s="19">
        <f t="shared" si="11"/>
        <v>0</v>
      </c>
      <c r="AJ65" s="19">
        <f t="shared" si="11"/>
        <v>0</v>
      </c>
      <c r="AK65" s="19">
        <f t="shared" si="11"/>
        <v>506.98213203045549</v>
      </c>
      <c r="AL65" s="19">
        <f t="shared" si="11"/>
        <v>13240.379158916181</v>
      </c>
      <c r="AM65" s="19">
        <f t="shared" si="11"/>
        <v>36666.717181432439</v>
      </c>
      <c r="AN65" s="19">
        <f t="shared" si="11"/>
        <v>0</v>
      </c>
      <c r="AO65" s="19">
        <f t="shared" si="11"/>
        <v>0</v>
      </c>
      <c r="AP65" s="19">
        <f t="shared" si="11"/>
        <v>0</v>
      </c>
      <c r="AQ65" s="19">
        <f t="shared" si="11"/>
        <v>589.66675282687004</v>
      </c>
      <c r="AR65" s="19">
        <f t="shared" si="11"/>
        <v>16004.47948296735</v>
      </c>
      <c r="AS65" s="19">
        <f t="shared" si="11"/>
        <v>58439.228052645907</v>
      </c>
      <c r="AT65" s="19">
        <f t="shared" si="11"/>
        <v>43734.249847927647</v>
      </c>
      <c r="AU65" s="19">
        <f t="shared" si="11"/>
        <v>652.15270571946121</v>
      </c>
      <c r="AV65" s="19">
        <f t="shared" si="11"/>
        <v>17031.663539416506</v>
      </c>
      <c r="AW65" s="19">
        <f t="shared" si="11"/>
        <v>47165.959723182037</v>
      </c>
      <c r="AX65" s="19">
        <f t="shared" si="11"/>
        <v>703.32538818625335</v>
      </c>
      <c r="AY65" s="19">
        <f t="shared" si="11"/>
        <v>18368.092726231407</v>
      </c>
      <c r="AZ65" s="19">
        <f t="shared" si="11"/>
        <v>51606.599034718296</v>
      </c>
      <c r="BA65" s="19">
        <f t="shared" si="11"/>
        <v>19316.809307564446</v>
      </c>
      <c r="BB65" s="19">
        <f t="shared" si="11"/>
        <v>53494.23722893637</v>
      </c>
      <c r="BC65" s="19">
        <f t="shared" si="11"/>
        <v>797.69086403805545</v>
      </c>
      <c r="BD65" s="19">
        <f t="shared" si="11"/>
        <v>20832.547784608792</v>
      </c>
      <c r="BE65" s="19">
        <f t="shared" si="11"/>
        <v>57691.78726823219</v>
      </c>
      <c r="BF65" s="19">
        <f t="shared" si="11"/>
        <v>0</v>
      </c>
      <c r="BG65" s="19">
        <f t="shared" si="11"/>
        <v>0</v>
      </c>
      <c r="BH65" s="19">
        <f t="shared" si="11"/>
        <v>0</v>
      </c>
      <c r="BI65" s="19">
        <f t="shared" si="11"/>
        <v>0</v>
      </c>
      <c r="BJ65" s="66">
        <f t="shared" si="9"/>
        <v>724577.28046663548</v>
      </c>
    </row>
    <row r="66" spans="1:62">
      <c r="A66" s="14" t="s">
        <v>334</v>
      </c>
      <c r="B66" s="120">
        <f>NPV('Time Series Summary'!$B$133,E66:BI66)+D66</f>
        <v>118765.2559663393</v>
      </c>
      <c r="C66" s="119">
        <f t="shared" si="5"/>
        <v>740161.27636055578</v>
      </c>
      <c r="D66" s="19">
        <f t="shared" ref="D66:BI66" si="12">+D51+D36+D21</f>
        <v>0</v>
      </c>
      <c r="E66" s="19">
        <f t="shared" si="12"/>
        <v>0</v>
      </c>
      <c r="F66" s="19">
        <f t="shared" si="12"/>
        <v>4266.4313334086464</v>
      </c>
      <c r="G66" s="19">
        <f t="shared" si="12"/>
        <v>8756.0304350528531</v>
      </c>
      <c r="H66" s="19">
        <f t="shared" si="12"/>
        <v>0</v>
      </c>
      <c r="I66" s="19">
        <f t="shared" si="12"/>
        <v>0</v>
      </c>
      <c r="J66" s="19">
        <f t="shared" si="12"/>
        <v>0</v>
      </c>
      <c r="K66" s="19">
        <f t="shared" si="12"/>
        <v>9701.3362990229452</v>
      </c>
      <c r="L66" s="19">
        <f t="shared" si="12"/>
        <v>19910.128455544917</v>
      </c>
      <c r="M66" s="19">
        <f t="shared" si="12"/>
        <v>0</v>
      </c>
      <c r="N66" s="19">
        <f t="shared" si="12"/>
        <v>0</v>
      </c>
      <c r="O66" s="19">
        <f t="shared" si="12"/>
        <v>0</v>
      </c>
      <c r="P66" s="19">
        <f t="shared" si="12"/>
        <v>11029.81843979975</v>
      </c>
      <c r="Q66" s="19">
        <f t="shared" si="12"/>
        <v>22636.582756116615</v>
      </c>
      <c r="R66" s="19">
        <f t="shared" si="12"/>
        <v>0</v>
      </c>
      <c r="S66" s="19">
        <f t="shared" si="12"/>
        <v>12865.813397143436</v>
      </c>
      <c r="T66" s="19">
        <f t="shared" si="12"/>
        <v>26404.609584351314</v>
      </c>
      <c r="U66" s="19">
        <f t="shared" si="12"/>
        <v>12540.220343376719</v>
      </c>
      <c r="V66" s="19">
        <f t="shared" si="12"/>
        <v>25736.392410457305</v>
      </c>
      <c r="W66" s="19">
        <f t="shared" si="12"/>
        <v>0</v>
      </c>
      <c r="X66" s="19">
        <f t="shared" si="12"/>
        <v>0</v>
      </c>
      <c r="Y66" s="19">
        <f t="shared" si="12"/>
        <v>0</v>
      </c>
      <c r="Z66" s="19">
        <f t="shared" si="12"/>
        <v>21386.180622837299</v>
      </c>
      <c r="AA66" s="19">
        <f t="shared" si="12"/>
        <v>43891.025962790329</v>
      </c>
      <c r="AB66" s="19">
        <f t="shared" si="12"/>
        <v>0</v>
      </c>
      <c r="AC66" s="19">
        <f t="shared" si="12"/>
        <v>0</v>
      </c>
      <c r="AD66" s="19">
        <f t="shared" si="12"/>
        <v>0</v>
      </c>
      <c r="AE66" s="19">
        <f t="shared" si="12"/>
        <v>16209.841759250961</v>
      </c>
      <c r="AF66" s="19">
        <f t="shared" si="12"/>
        <v>33267.585178265297</v>
      </c>
      <c r="AG66" s="19">
        <f t="shared" si="12"/>
        <v>0</v>
      </c>
      <c r="AH66" s="19">
        <f t="shared" si="12"/>
        <v>0</v>
      </c>
      <c r="AI66" s="19">
        <f t="shared" si="12"/>
        <v>0</v>
      </c>
      <c r="AJ66" s="19">
        <f t="shared" si="12"/>
        <v>18429.585990172192</v>
      </c>
      <c r="AK66" s="19">
        <f t="shared" si="12"/>
        <v>37823.183645720506</v>
      </c>
      <c r="AL66" s="19">
        <f t="shared" si="12"/>
        <v>0</v>
      </c>
      <c r="AM66" s="19">
        <f t="shared" si="12"/>
        <v>21497.326890763892</v>
      </c>
      <c r="AN66" s="19">
        <f t="shared" si="12"/>
        <v>44119.132318818374</v>
      </c>
      <c r="AO66" s="19">
        <f t="shared" si="12"/>
        <v>20953.297682583056</v>
      </c>
      <c r="AP66" s="19">
        <f t="shared" si="12"/>
        <v>43002.616914694132</v>
      </c>
      <c r="AQ66" s="19">
        <f t="shared" si="12"/>
        <v>0</v>
      </c>
      <c r="AR66" s="19">
        <f t="shared" si="12"/>
        <v>0</v>
      </c>
      <c r="AS66" s="19">
        <f t="shared" si="12"/>
        <v>0</v>
      </c>
      <c r="AT66" s="19">
        <f t="shared" si="12"/>
        <v>35733.90232496793</v>
      </c>
      <c r="AU66" s="19">
        <f t="shared" si="12"/>
        <v>73336.967565969331</v>
      </c>
      <c r="AV66" s="19">
        <f t="shared" si="12"/>
        <v>0</v>
      </c>
      <c r="AW66" s="19">
        <f t="shared" si="12"/>
        <v>0</v>
      </c>
      <c r="AX66" s="19">
        <f t="shared" si="12"/>
        <v>0</v>
      </c>
      <c r="AY66" s="19">
        <f t="shared" si="12"/>
        <v>27084.822313233246</v>
      </c>
      <c r="AZ66" s="19">
        <f t="shared" si="12"/>
        <v>55586.392928816837</v>
      </c>
      <c r="BA66" s="19">
        <f t="shared" si="12"/>
        <v>0</v>
      </c>
      <c r="BB66" s="19">
        <f t="shared" si="12"/>
        <v>0</v>
      </c>
      <c r="BC66" s="19">
        <f t="shared" si="12"/>
        <v>0</v>
      </c>
      <c r="BD66" s="19">
        <f t="shared" si="12"/>
        <v>30793.765248534568</v>
      </c>
      <c r="BE66" s="19">
        <f t="shared" si="12"/>
        <v>63198.285558863303</v>
      </c>
      <c r="BF66" s="19">
        <f t="shared" si="12"/>
        <v>0</v>
      </c>
      <c r="BG66" s="19">
        <f t="shared" si="12"/>
        <v>0</v>
      </c>
      <c r="BH66" s="19">
        <f t="shared" si="12"/>
        <v>0</v>
      </c>
      <c r="BI66" s="19">
        <f t="shared" si="12"/>
        <v>0</v>
      </c>
      <c r="BJ66" s="66">
        <f t="shared" si="9"/>
        <v>740161.27636055578</v>
      </c>
    </row>
    <row r="67" spans="1:62">
      <c r="A67" s="14" t="s">
        <v>5</v>
      </c>
      <c r="B67" s="120">
        <f>NPV('Time Series Summary'!$B$133,E67:BI67)+D67</f>
        <v>152009.4347996728</v>
      </c>
      <c r="C67" s="119">
        <f t="shared" si="5"/>
        <v>190624.29610430149</v>
      </c>
      <c r="D67" s="19">
        <f t="shared" ref="D67:BI67" si="13">+D52+D37+D22</f>
        <v>0</v>
      </c>
      <c r="E67" s="19">
        <f t="shared" si="13"/>
        <v>0</v>
      </c>
      <c r="F67" s="19">
        <f t="shared" si="13"/>
        <v>24216.876675349478</v>
      </c>
      <c r="G67" s="19">
        <f t="shared" si="13"/>
        <v>78941.367357081719</v>
      </c>
      <c r="H67" s="19">
        <f t="shared" si="13"/>
        <v>81262.24355737993</v>
      </c>
      <c r="I67" s="19">
        <f t="shared" si="13"/>
        <v>6203.8085144903689</v>
      </c>
      <c r="J67" s="19">
        <f t="shared" si="13"/>
        <v>0</v>
      </c>
      <c r="K67" s="19">
        <f t="shared" si="13"/>
        <v>0</v>
      </c>
      <c r="L67" s="19">
        <f t="shared" si="13"/>
        <v>0</v>
      </c>
      <c r="M67" s="19">
        <f t="shared" si="13"/>
        <v>0</v>
      </c>
      <c r="N67" s="19">
        <f t="shared" si="13"/>
        <v>0</v>
      </c>
      <c r="O67" s="19">
        <f t="shared" si="13"/>
        <v>0</v>
      </c>
      <c r="P67" s="19">
        <f t="shared" si="13"/>
        <v>0</v>
      </c>
      <c r="Q67" s="19">
        <f t="shared" si="13"/>
        <v>0</v>
      </c>
      <c r="R67" s="19">
        <f t="shared" si="13"/>
        <v>0</v>
      </c>
      <c r="S67" s="19">
        <f t="shared" si="13"/>
        <v>0</v>
      </c>
      <c r="T67" s="19">
        <f t="shared" si="13"/>
        <v>0</v>
      </c>
      <c r="U67" s="19">
        <f t="shared" si="13"/>
        <v>0</v>
      </c>
      <c r="V67" s="19">
        <f t="shared" si="13"/>
        <v>0</v>
      </c>
      <c r="W67" s="19">
        <f t="shared" si="13"/>
        <v>0</v>
      </c>
      <c r="X67" s="19">
        <f t="shared" si="13"/>
        <v>0</v>
      </c>
      <c r="Y67" s="19">
        <f t="shared" si="13"/>
        <v>0</v>
      </c>
      <c r="Z67" s="19">
        <f t="shared" si="13"/>
        <v>0</v>
      </c>
      <c r="AA67" s="19">
        <f t="shared" si="13"/>
        <v>0</v>
      </c>
      <c r="AB67" s="19">
        <f t="shared" si="13"/>
        <v>0</v>
      </c>
      <c r="AC67" s="19">
        <f t="shared" si="13"/>
        <v>0</v>
      </c>
      <c r="AD67" s="19">
        <f t="shared" si="13"/>
        <v>0</v>
      </c>
      <c r="AE67" s="19">
        <f t="shared" si="13"/>
        <v>0</v>
      </c>
      <c r="AF67" s="19">
        <f t="shared" si="13"/>
        <v>0</v>
      </c>
      <c r="AG67" s="19">
        <f t="shared" si="13"/>
        <v>0</v>
      </c>
      <c r="AH67" s="19">
        <f t="shared" si="13"/>
        <v>0</v>
      </c>
      <c r="AI67" s="19">
        <f t="shared" si="13"/>
        <v>0</v>
      </c>
      <c r="AJ67" s="19">
        <f t="shared" si="13"/>
        <v>0</v>
      </c>
      <c r="AK67" s="19">
        <f t="shared" si="13"/>
        <v>0</v>
      </c>
      <c r="AL67" s="19">
        <f t="shared" si="13"/>
        <v>0</v>
      </c>
      <c r="AM67" s="19">
        <f t="shared" si="13"/>
        <v>0</v>
      </c>
      <c r="AN67" s="19">
        <f t="shared" si="13"/>
        <v>0</v>
      </c>
      <c r="AO67" s="19">
        <f t="shared" si="13"/>
        <v>0</v>
      </c>
      <c r="AP67" s="19">
        <f t="shared" si="13"/>
        <v>0</v>
      </c>
      <c r="AQ67" s="19">
        <f t="shared" si="13"/>
        <v>0</v>
      </c>
      <c r="AR67" s="19">
        <f t="shared" si="13"/>
        <v>0</v>
      </c>
      <c r="AS67" s="19">
        <f t="shared" si="13"/>
        <v>0</v>
      </c>
      <c r="AT67" s="19">
        <f t="shared" si="13"/>
        <v>0</v>
      </c>
      <c r="AU67" s="19">
        <f t="shared" si="13"/>
        <v>0</v>
      </c>
      <c r="AV67" s="19">
        <f t="shared" si="13"/>
        <v>0</v>
      </c>
      <c r="AW67" s="19">
        <f t="shared" si="13"/>
        <v>0</v>
      </c>
      <c r="AX67" s="19">
        <f t="shared" si="13"/>
        <v>0</v>
      </c>
      <c r="AY67" s="19">
        <f t="shared" si="13"/>
        <v>0</v>
      </c>
      <c r="AZ67" s="19">
        <f t="shared" si="13"/>
        <v>0</v>
      </c>
      <c r="BA67" s="19">
        <f t="shared" si="13"/>
        <v>0</v>
      </c>
      <c r="BB67" s="19">
        <f t="shared" si="13"/>
        <v>0</v>
      </c>
      <c r="BC67" s="19">
        <f t="shared" si="13"/>
        <v>0</v>
      </c>
      <c r="BD67" s="19">
        <f t="shared" si="13"/>
        <v>0</v>
      </c>
      <c r="BE67" s="19">
        <f t="shared" si="13"/>
        <v>0</v>
      </c>
      <c r="BF67" s="19">
        <f t="shared" si="13"/>
        <v>0</v>
      </c>
      <c r="BG67" s="19">
        <f t="shared" si="13"/>
        <v>0</v>
      </c>
      <c r="BH67" s="19">
        <f t="shared" si="13"/>
        <v>0</v>
      </c>
      <c r="BI67" s="19">
        <f t="shared" si="13"/>
        <v>0</v>
      </c>
      <c r="BJ67" s="66">
        <f t="shared" si="9"/>
        <v>190624.29610430149</v>
      </c>
    </row>
    <row r="68" spans="1:62">
      <c r="A68" s="14" t="s">
        <v>400</v>
      </c>
      <c r="B68" s="120">
        <f>NPV('Time Series Summary'!$B$133,E68:BI68)+D68</f>
        <v>113344.11637656283</v>
      </c>
      <c r="C68" s="119">
        <f t="shared" si="5"/>
        <v>185122.93918739419</v>
      </c>
      <c r="D68" s="19">
        <f t="shared" ref="D68:BI68" si="14">+D53+D38+D23</f>
        <v>0</v>
      </c>
      <c r="E68" s="19">
        <f t="shared" si="14"/>
        <v>2119.4275896968056</v>
      </c>
      <c r="F68" s="19">
        <f t="shared" si="14"/>
        <v>17367.065397607268</v>
      </c>
      <c r="G68" s="19">
        <f t="shared" si="14"/>
        <v>22165.061314078419</v>
      </c>
      <c r="H68" s="19">
        <f t="shared" si="14"/>
        <v>25225.247340467518</v>
      </c>
      <c r="I68" s="19">
        <f t="shared" si="14"/>
        <v>21709.88070058871</v>
      </c>
      <c r="J68" s="19">
        <f t="shared" si="14"/>
        <v>6234.6313471964668</v>
      </c>
      <c r="K68" s="19">
        <f t="shared" si="14"/>
        <v>6394.6454389239143</v>
      </c>
      <c r="L68" s="19">
        <f t="shared" si="14"/>
        <v>5547.4361569562807</v>
      </c>
      <c r="M68" s="19">
        <f t="shared" si="14"/>
        <v>5684.1820941983824</v>
      </c>
      <c r="N68" s="19">
        <f t="shared" si="14"/>
        <v>5827.42348297218</v>
      </c>
      <c r="O68" s="19">
        <f t="shared" si="14"/>
        <v>5975.2523766495442</v>
      </c>
      <c r="P68" s="19">
        <f t="shared" si="14"/>
        <v>6125.8287365411124</v>
      </c>
      <c r="Q68" s="19">
        <f t="shared" si="14"/>
        <v>22837.535915468921</v>
      </c>
      <c r="R68" s="19">
        <f t="shared" si="14"/>
        <v>7027.4363322881263</v>
      </c>
      <c r="S68" s="19">
        <f t="shared" si="14"/>
        <v>7199.3668913805104</v>
      </c>
      <c r="T68" s="19">
        <f t="shared" si="14"/>
        <v>7381.4061567596473</v>
      </c>
      <c r="U68" s="19">
        <f t="shared" si="14"/>
        <v>4415.0627724095621</v>
      </c>
      <c r="V68" s="19">
        <f t="shared" si="14"/>
        <v>3233.6046898935479</v>
      </c>
      <c r="W68" s="19">
        <f t="shared" si="14"/>
        <v>2652.4444533173</v>
      </c>
      <c r="X68" s="19">
        <f t="shared" si="14"/>
        <v>0</v>
      </c>
      <c r="Y68" s="19">
        <f t="shared" si="14"/>
        <v>0</v>
      </c>
      <c r="Z68" s="19">
        <f t="shared" si="14"/>
        <v>0</v>
      </c>
      <c r="AA68" s="19">
        <f t="shared" si="14"/>
        <v>0</v>
      </c>
      <c r="AB68" s="19">
        <f t="shared" si="14"/>
        <v>0</v>
      </c>
      <c r="AC68" s="19">
        <f t="shared" si="14"/>
        <v>0</v>
      </c>
      <c r="AD68" s="19">
        <f t="shared" si="14"/>
        <v>0</v>
      </c>
      <c r="AE68" s="19">
        <f t="shared" si="14"/>
        <v>0</v>
      </c>
      <c r="AF68" s="19">
        <f t="shared" si="14"/>
        <v>0</v>
      </c>
      <c r="AG68" s="19">
        <f t="shared" si="14"/>
        <v>0</v>
      </c>
      <c r="AH68" s="19">
        <f t="shared" si="14"/>
        <v>0</v>
      </c>
      <c r="AI68" s="19">
        <f t="shared" si="14"/>
        <v>0</v>
      </c>
      <c r="AJ68" s="19">
        <f t="shared" si="14"/>
        <v>0</v>
      </c>
      <c r="AK68" s="19">
        <f t="shared" si="14"/>
        <v>0</v>
      </c>
      <c r="AL68" s="19">
        <f t="shared" si="14"/>
        <v>0</v>
      </c>
      <c r="AM68" s="19">
        <f t="shared" si="14"/>
        <v>0</v>
      </c>
      <c r="AN68" s="19">
        <f t="shared" si="14"/>
        <v>0</v>
      </c>
      <c r="AO68" s="19">
        <f t="shared" si="14"/>
        <v>0</v>
      </c>
      <c r="AP68" s="19">
        <f t="shared" si="14"/>
        <v>0</v>
      </c>
      <c r="AQ68" s="19">
        <f t="shared" si="14"/>
        <v>0</v>
      </c>
      <c r="AR68" s="19">
        <f t="shared" si="14"/>
        <v>0</v>
      </c>
      <c r="AS68" s="19">
        <f t="shared" si="14"/>
        <v>0</v>
      </c>
      <c r="AT68" s="19">
        <f t="shared" si="14"/>
        <v>0</v>
      </c>
      <c r="AU68" s="19">
        <f t="shared" si="14"/>
        <v>0</v>
      </c>
      <c r="AV68" s="19">
        <f t="shared" si="14"/>
        <v>0</v>
      </c>
      <c r="AW68" s="19">
        <f t="shared" si="14"/>
        <v>0</v>
      </c>
      <c r="AX68" s="19">
        <f t="shared" si="14"/>
        <v>0</v>
      </c>
      <c r="AY68" s="19">
        <f t="shared" si="14"/>
        <v>0</v>
      </c>
      <c r="AZ68" s="19">
        <f t="shared" si="14"/>
        <v>0</v>
      </c>
      <c r="BA68" s="19">
        <f t="shared" si="14"/>
        <v>0</v>
      </c>
      <c r="BB68" s="19">
        <f t="shared" si="14"/>
        <v>0</v>
      </c>
      <c r="BC68" s="19">
        <f t="shared" si="14"/>
        <v>0</v>
      </c>
      <c r="BD68" s="19">
        <f t="shared" si="14"/>
        <v>0</v>
      </c>
      <c r="BE68" s="19">
        <f t="shared" si="14"/>
        <v>0</v>
      </c>
      <c r="BF68" s="19">
        <f t="shared" si="14"/>
        <v>0</v>
      </c>
      <c r="BG68" s="19">
        <f t="shared" si="14"/>
        <v>0</v>
      </c>
      <c r="BH68" s="19">
        <f t="shared" si="14"/>
        <v>0</v>
      </c>
      <c r="BI68" s="19">
        <f t="shared" si="14"/>
        <v>0</v>
      </c>
      <c r="BJ68" s="66">
        <f t="shared" si="9"/>
        <v>185122.93918739419</v>
      </c>
    </row>
    <row r="69" spans="1:62">
      <c r="A69" s="25" t="s">
        <v>409</v>
      </c>
      <c r="C69" s="119">
        <f t="shared" si="5"/>
        <v>0</v>
      </c>
      <c r="BJ69" s="66"/>
    </row>
    <row r="70" spans="1:62">
      <c r="A70" s="14" t="s">
        <v>397</v>
      </c>
      <c r="B70" s="120">
        <f>NPV('Time Series Summary'!$B$133,E70:BI70)+D70</f>
        <v>19190.913521103314</v>
      </c>
      <c r="C70" s="119">
        <f t="shared" si="5"/>
        <v>141472.52455610308</v>
      </c>
      <c r="D70" s="19">
        <f>+D55+D40+D25</f>
        <v>0</v>
      </c>
      <c r="E70" s="19">
        <f t="shared" ref="E70:BI70" si="15">+E55+E40+E25</f>
        <v>0</v>
      </c>
      <c r="F70" s="19">
        <f t="shared" si="15"/>
        <v>0</v>
      </c>
      <c r="G70" s="19">
        <f t="shared" si="15"/>
        <v>0</v>
      </c>
      <c r="H70" s="19">
        <f t="shared" si="15"/>
        <v>0</v>
      </c>
      <c r="I70" s="19">
        <f t="shared" si="15"/>
        <v>101.89298650862689</v>
      </c>
      <c r="J70" s="19">
        <f t="shared" si="15"/>
        <v>624.92973077934471</v>
      </c>
      <c r="K70" s="19">
        <f t="shared" si="15"/>
        <v>680.57366686926207</v>
      </c>
      <c r="L70" s="19">
        <f t="shared" si="15"/>
        <v>1139.5584661885907</v>
      </c>
      <c r="M70" s="19">
        <f t="shared" si="15"/>
        <v>1203.8059280448508</v>
      </c>
      <c r="N70" s="19">
        <f t="shared" si="15"/>
        <v>1628.8018034717502</v>
      </c>
      <c r="O70" s="19">
        <f t="shared" si="15"/>
        <v>1669.521848558544</v>
      </c>
      <c r="P70" s="19">
        <f t="shared" si="15"/>
        <v>1711.2598947725076</v>
      </c>
      <c r="Q70" s="19">
        <f t="shared" si="15"/>
        <v>1754.0413921418203</v>
      </c>
      <c r="R70" s="19">
        <f t="shared" si="15"/>
        <v>1797.8924269453653</v>
      </c>
      <c r="S70" s="19">
        <f t="shared" si="15"/>
        <v>1842.8397376189998</v>
      </c>
      <c r="T70" s="19">
        <f t="shared" si="15"/>
        <v>1888.9107310594745</v>
      </c>
      <c r="U70" s="19">
        <f t="shared" si="15"/>
        <v>1936.1334993359612</v>
      </c>
      <c r="V70" s="19">
        <f t="shared" si="15"/>
        <v>1984.5368368193601</v>
      </c>
      <c r="W70" s="19">
        <f t="shared" si="15"/>
        <v>2034.1502577398446</v>
      </c>
      <c r="X70" s="19">
        <f t="shared" si="15"/>
        <v>2085.0040141833406</v>
      </c>
      <c r="Y70" s="19">
        <f t="shared" si="15"/>
        <v>2137.1291145379232</v>
      </c>
      <c r="Z70" s="19">
        <f t="shared" si="15"/>
        <v>2190.5573424013714</v>
      </c>
      <c r="AA70" s="19">
        <f t="shared" si="15"/>
        <v>2245.3212759614057</v>
      </c>
      <c r="AB70" s="19">
        <f t="shared" si="15"/>
        <v>2301.4543078604411</v>
      </c>
      <c r="AC70" s="19">
        <f t="shared" si="15"/>
        <v>2358.9906655569516</v>
      </c>
      <c r="AD70" s="19">
        <f t="shared" si="15"/>
        <v>2417.9654321958751</v>
      </c>
      <c r="AE70" s="19">
        <f t="shared" si="15"/>
        <v>2478.4145680007723</v>
      </c>
      <c r="AF70" s="19">
        <f t="shared" si="15"/>
        <v>2540.3749322007911</v>
      </c>
      <c r="AG70" s="19">
        <f t="shared" si="15"/>
        <v>2603.884305505811</v>
      </c>
      <c r="AH70" s="19">
        <f t="shared" si="15"/>
        <v>2668.9814131434559</v>
      </c>
      <c r="AI70" s="19">
        <f t="shared" si="15"/>
        <v>2735.705948472043</v>
      </c>
      <c r="AJ70" s="19">
        <f t="shared" si="15"/>
        <v>2804.0985971838431</v>
      </c>
      <c r="AK70" s="19">
        <f t="shared" si="15"/>
        <v>2874.2010621134395</v>
      </c>
      <c r="AL70" s="19">
        <f t="shared" si="15"/>
        <v>2946.0560886662752</v>
      </c>
      <c r="AM70" s="19">
        <f t="shared" si="15"/>
        <v>3019.7074908829318</v>
      </c>
      <c r="AN70" s="19">
        <f t="shared" si="15"/>
        <v>3095.2001781550052</v>
      </c>
      <c r="AO70" s="19">
        <f t="shared" si="15"/>
        <v>3172.58018260888</v>
      </c>
      <c r="AP70" s="19">
        <f t="shared" si="15"/>
        <v>3251.8946871741014</v>
      </c>
      <c r="AQ70" s="19">
        <f t="shared" si="15"/>
        <v>3333.1920543534543</v>
      </c>
      <c r="AR70" s="19">
        <f t="shared" si="15"/>
        <v>3416.5218557122898</v>
      </c>
      <c r="AS70" s="19">
        <f t="shared" si="15"/>
        <v>3501.9349021050971</v>
      </c>
      <c r="AT70" s="19">
        <f t="shared" si="15"/>
        <v>3589.4832746577245</v>
      </c>
      <c r="AU70" s="19">
        <f t="shared" si="15"/>
        <v>3679.2203565241675</v>
      </c>
      <c r="AV70" s="19">
        <f t="shared" si="15"/>
        <v>3771.2008654372712</v>
      </c>
      <c r="AW70" s="19">
        <f t="shared" si="15"/>
        <v>3865.480887073204</v>
      </c>
      <c r="AX70" s="19">
        <f t="shared" si="15"/>
        <v>3962.1179092500315</v>
      </c>
      <c r="AY70" s="19">
        <f t="shared" si="15"/>
        <v>4061.1708569812845</v>
      </c>
      <c r="AZ70" s="19">
        <f t="shared" si="15"/>
        <v>4162.7001284058151</v>
      </c>
      <c r="BA70" s="19">
        <f t="shared" si="15"/>
        <v>4266.7676316159605</v>
      </c>
      <c r="BB70" s="19">
        <f t="shared" si="15"/>
        <v>4373.4368224063592</v>
      </c>
      <c r="BC70" s="19">
        <f t="shared" si="15"/>
        <v>4482.7727429665192</v>
      </c>
      <c r="BD70" s="19">
        <f t="shared" si="15"/>
        <v>4594.8420615406803</v>
      </c>
      <c r="BE70" s="19">
        <f t="shared" si="15"/>
        <v>4709.7131130791986</v>
      </c>
      <c r="BF70" s="19">
        <f t="shared" si="15"/>
        <v>4827.4559409061776</v>
      </c>
      <c r="BG70" s="19">
        <f t="shared" si="15"/>
        <v>4948.1423394288322</v>
      </c>
      <c r="BH70" s="19">
        <f t="shared" si="15"/>
        <v>0</v>
      </c>
      <c r="BI70" s="19">
        <f t="shared" si="15"/>
        <v>0</v>
      </c>
      <c r="BJ70" s="66">
        <f t="shared" ref="BJ70:BJ75" si="16">SUM(D70:BI70)</f>
        <v>141472.52455610308</v>
      </c>
    </row>
    <row r="71" spans="1:62">
      <c r="A71" s="14" t="s">
        <v>335</v>
      </c>
      <c r="B71" s="120">
        <f>NPV('Time Series Summary'!$B$133,E71:BI71)+D71</f>
        <v>153681.67691010211</v>
      </c>
      <c r="C71" s="119">
        <f t="shared" si="5"/>
        <v>2238040.0065891347</v>
      </c>
      <c r="D71" s="19">
        <f t="shared" ref="D71:BI71" si="17">+D56+D41+D26</f>
        <v>0</v>
      </c>
      <c r="E71" s="19">
        <f t="shared" si="17"/>
        <v>0</v>
      </c>
      <c r="F71" s="19">
        <f t="shared" si="17"/>
        <v>0</v>
      </c>
      <c r="G71" s="19">
        <f t="shared" si="17"/>
        <v>0</v>
      </c>
      <c r="H71" s="19">
        <f t="shared" si="17"/>
        <v>0</v>
      </c>
      <c r="I71" s="19">
        <f t="shared" si="17"/>
        <v>0</v>
      </c>
      <c r="J71" s="19">
        <f t="shared" si="17"/>
        <v>0</v>
      </c>
      <c r="K71" s="19">
        <f t="shared" si="17"/>
        <v>0</v>
      </c>
      <c r="L71" s="19">
        <f t="shared" si="17"/>
        <v>0</v>
      </c>
      <c r="M71" s="19">
        <f t="shared" si="17"/>
        <v>0</v>
      </c>
      <c r="N71" s="19">
        <f t="shared" si="17"/>
        <v>0</v>
      </c>
      <c r="O71" s="19">
        <f t="shared" si="17"/>
        <v>0</v>
      </c>
      <c r="P71" s="19">
        <f t="shared" si="17"/>
        <v>0</v>
      </c>
      <c r="Q71" s="19">
        <f t="shared" si="17"/>
        <v>0</v>
      </c>
      <c r="R71" s="19">
        <f t="shared" si="17"/>
        <v>0</v>
      </c>
      <c r="S71" s="19">
        <f t="shared" si="17"/>
        <v>0</v>
      </c>
      <c r="T71" s="19">
        <f t="shared" si="17"/>
        <v>0</v>
      </c>
      <c r="U71" s="19">
        <f t="shared" si="17"/>
        <v>0</v>
      </c>
      <c r="V71" s="19">
        <f t="shared" si="17"/>
        <v>0</v>
      </c>
      <c r="W71" s="19">
        <f t="shared" si="17"/>
        <v>0</v>
      </c>
      <c r="X71" s="19">
        <f t="shared" si="17"/>
        <v>368.29427841487336</v>
      </c>
      <c r="Y71" s="19">
        <f t="shared" si="17"/>
        <v>8865.0021713226815</v>
      </c>
      <c r="Z71" s="19">
        <f t="shared" si="17"/>
        <v>18093.645481988595</v>
      </c>
      <c r="AA71" s="19">
        <f t="shared" si="17"/>
        <v>18806.077476880186</v>
      </c>
      <c r="AB71" s="19">
        <f t="shared" si="17"/>
        <v>23369.41975917701</v>
      </c>
      <c r="AC71" s="19">
        <f t="shared" si="17"/>
        <v>34675.924293490178</v>
      </c>
      <c r="AD71" s="19">
        <f t="shared" si="17"/>
        <v>36126.28688002126</v>
      </c>
      <c r="AE71" s="19">
        <f t="shared" si="17"/>
        <v>37626.494104399986</v>
      </c>
      <c r="AF71" s="19">
        <f t="shared" si="17"/>
        <v>39178.414722612775</v>
      </c>
      <c r="AG71" s="19">
        <f t="shared" si="17"/>
        <v>40778.242152972605</v>
      </c>
      <c r="AH71" s="19">
        <f t="shared" si="17"/>
        <v>42432.007966228441</v>
      </c>
      <c r="AI71" s="19">
        <f t="shared" si="17"/>
        <v>44139.16550201823</v>
      </c>
      <c r="AJ71" s="19">
        <f t="shared" si="17"/>
        <v>45910.149062110126</v>
      </c>
      <c r="AK71" s="19">
        <f t="shared" si="17"/>
        <v>47721.163971625028</v>
      </c>
      <c r="AL71" s="19">
        <f t="shared" si="17"/>
        <v>49600.45857042366</v>
      </c>
      <c r="AM71" s="19">
        <f t="shared" si="17"/>
        <v>51538.843101021062</v>
      </c>
      <c r="AN71" s="19">
        <f t="shared" si="17"/>
        <v>53547.994861884203</v>
      </c>
      <c r="AO71" s="19">
        <f t="shared" si="17"/>
        <v>55592.321548906053</v>
      </c>
      <c r="AP71" s="19">
        <f t="shared" si="17"/>
        <v>58322.938165243133</v>
      </c>
      <c r="AQ71" s="19">
        <f t="shared" si="17"/>
        <v>66939.820293580939</v>
      </c>
      <c r="AR71" s="19">
        <f t="shared" si="17"/>
        <v>69440.002893058205</v>
      </c>
      <c r="AS71" s="19">
        <f t="shared" si="17"/>
        <v>72022.021360076891</v>
      </c>
      <c r="AT71" s="19">
        <f t="shared" si="17"/>
        <v>74690.581260805367</v>
      </c>
      <c r="AU71" s="19">
        <f t="shared" si="17"/>
        <v>77446.973705967393</v>
      </c>
      <c r="AV71" s="19">
        <f t="shared" si="17"/>
        <v>80294.143294509922</v>
      </c>
      <c r="AW71" s="19">
        <f t="shared" si="17"/>
        <v>83230.880588128988</v>
      </c>
      <c r="AX71" s="19">
        <f t="shared" si="17"/>
        <v>86265.124666381584</v>
      </c>
      <c r="AY71" s="19">
        <f t="shared" si="17"/>
        <v>89394.527717483346</v>
      </c>
      <c r="AZ71" s="19">
        <f t="shared" si="17"/>
        <v>92630.725183721341</v>
      </c>
      <c r="BA71" s="19">
        <f t="shared" si="17"/>
        <v>95672.196887606115</v>
      </c>
      <c r="BB71" s="19">
        <f t="shared" si="17"/>
        <v>98809.685479317748</v>
      </c>
      <c r="BC71" s="19">
        <f t="shared" si="17"/>
        <v>102041.81785346892</v>
      </c>
      <c r="BD71" s="19">
        <f t="shared" si="17"/>
        <v>105376.93899685686</v>
      </c>
      <c r="BE71" s="19">
        <f t="shared" si="17"/>
        <v>108798.34791897013</v>
      </c>
      <c r="BF71" s="19">
        <f t="shared" si="17"/>
        <v>112328.82335316698</v>
      </c>
      <c r="BG71" s="19">
        <f t="shared" si="17"/>
        <v>115964.55106529403</v>
      </c>
      <c r="BH71" s="19">
        <f t="shared" si="17"/>
        <v>0</v>
      </c>
      <c r="BI71" s="19">
        <f t="shared" si="17"/>
        <v>0</v>
      </c>
      <c r="BJ71" s="66">
        <f t="shared" si="16"/>
        <v>2238040.0065891347</v>
      </c>
    </row>
    <row r="72" spans="1:62">
      <c r="A72" s="14" t="s">
        <v>399</v>
      </c>
      <c r="B72" s="120">
        <f>NPV('Time Series Summary'!$B$133,E72:BI72)+D72</f>
        <v>49359.457363118272</v>
      </c>
      <c r="C72" s="119">
        <f t="shared" si="5"/>
        <v>380044.48011991387</v>
      </c>
      <c r="D72" s="19">
        <f t="shared" ref="D72:BI72" si="18">+D57+D42+D27</f>
        <v>1106.4759043572435</v>
      </c>
      <c r="E72" s="19">
        <f t="shared" si="18"/>
        <v>1134.1378019661747</v>
      </c>
      <c r="F72" s="19">
        <f t="shared" si="18"/>
        <v>1162.4912470153288</v>
      </c>
      <c r="G72" s="19">
        <f t="shared" si="18"/>
        <v>1243.3973906672454</v>
      </c>
      <c r="H72" s="19">
        <f t="shared" si="18"/>
        <v>1886.4331243521488</v>
      </c>
      <c r="I72" s="19">
        <f t="shared" si="18"/>
        <v>1943.2178427847762</v>
      </c>
      <c r="J72" s="19">
        <f t="shared" si="18"/>
        <v>1958.7833353283463</v>
      </c>
      <c r="K72" s="19">
        <f t="shared" si="18"/>
        <v>2009.1520015083063</v>
      </c>
      <c r="L72" s="19">
        <f t="shared" si="18"/>
        <v>2037.8347960049309</v>
      </c>
      <c r="M72" s="19">
        <f t="shared" si="18"/>
        <v>2085.6601950854679</v>
      </c>
      <c r="N72" s="19">
        <f t="shared" si="18"/>
        <v>2134.1151404680827</v>
      </c>
      <c r="O72" s="19">
        <f t="shared" si="18"/>
        <v>2192.0307175045109</v>
      </c>
      <c r="P72" s="19">
        <f t="shared" si="18"/>
        <v>2253.7558362851514</v>
      </c>
      <c r="Q72" s="19">
        <f t="shared" si="18"/>
        <v>2436.9773839966283</v>
      </c>
      <c r="R72" s="19">
        <f t="shared" si="18"/>
        <v>3091.9153495006444</v>
      </c>
      <c r="S72" s="19">
        <f t="shared" si="18"/>
        <v>3193.1801711523754</v>
      </c>
      <c r="T72" s="19">
        <f t="shared" si="18"/>
        <v>3357.8838492942873</v>
      </c>
      <c r="U72" s="19">
        <f t="shared" si="18"/>
        <v>3407.44686643972</v>
      </c>
      <c r="V72" s="19">
        <f t="shared" si="18"/>
        <v>4232.3578019620727</v>
      </c>
      <c r="W72" s="19">
        <f t="shared" si="18"/>
        <v>4303.6449264099692</v>
      </c>
      <c r="X72" s="19">
        <f t="shared" si="18"/>
        <v>4420.4114837536481</v>
      </c>
      <c r="Y72" s="19">
        <f t="shared" si="18"/>
        <v>4751.1347446775408</v>
      </c>
      <c r="Z72" s="19">
        <f t="shared" si="18"/>
        <v>4506.3594701503207</v>
      </c>
      <c r="AA72" s="19">
        <f t="shared" si="18"/>
        <v>4704.2774885669132</v>
      </c>
      <c r="AB72" s="19">
        <f t="shared" si="18"/>
        <v>5769.302004133564</v>
      </c>
      <c r="AC72" s="19">
        <f t="shared" si="18"/>
        <v>5753.321741585979</v>
      </c>
      <c r="AD72" s="19">
        <f t="shared" si="18"/>
        <v>5903.5766185405519</v>
      </c>
      <c r="AE72" s="19">
        <f t="shared" si="18"/>
        <v>6058.7167871887186</v>
      </c>
      <c r="AF72" s="19">
        <f t="shared" si="18"/>
        <v>6218.6150154211973</v>
      </c>
      <c r="AG72" s="19">
        <f t="shared" si="18"/>
        <v>6388.3169181010098</v>
      </c>
      <c r="AH72" s="19">
        <f t="shared" si="18"/>
        <v>6655.2889077709551</v>
      </c>
      <c r="AI72" s="19">
        <f t="shared" si="18"/>
        <v>7849.6575612025335</v>
      </c>
      <c r="AJ72" s="19">
        <f t="shared" si="18"/>
        <v>8061.6852001066418</v>
      </c>
      <c r="AK72" s="19">
        <f t="shared" si="18"/>
        <v>8298.6630065788067</v>
      </c>
      <c r="AL72" s="19">
        <f t="shared" si="18"/>
        <v>8536.5312609812281</v>
      </c>
      <c r="AM72" s="19">
        <f t="shared" si="18"/>
        <v>8889.036232385406</v>
      </c>
      <c r="AN72" s="19">
        <f t="shared" si="18"/>
        <v>10284.068838653711</v>
      </c>
      <c r="AO72" s="19">
        <f t="shared" si="18"/>
        <v>10604.675160375791</v>
      </c>
      <c r="AP72" s="19">
        <f t="shared" si="18"/>
        <v>10641.973479709066</v>
      </c>
      <c r="AQ72" s="19">
        <f t="shared" si="18"/>
        <v>8110.8591978132099</v>
      </c>
      <c r="AR72" s="19">
        <f t="shared" si="18"/>
        <v>8320.4956720521313</v>
      </c>
      <c r="AS72" s="19">
        <f t="shared" si="18"/>
        <v>8536.7672335682146</v>
      </c>
      <c r="AT72" s="19">
        <f t="shared" si="18"/>
        <v>8757.8738833727202</v>
      </c>
      <c r="AU72" s="19">
        <f t="shared" si="18"/>
        <v>8985.2273271284539</v>
      </c>
      <c r="AV72" s="19">
        <f t="shared" si="18"/>
        <v>9218.7873023409647</v>
      </c>
      <c r="AW72" s="19">
        <f t="shared" si="18"/>
        <v>9594.7107419202202</v>
      </c>
      <c r="AX72" s="19">
        <f t="shared" si="18"/>
        <v>11307.503373717112</v>
      </c>
      <c r="AY72" s="19">
        <f t="shared" si="18"/>
        <v>11607.478350470319</v>
      </c>
      <c r="AZ72" s="19">
        <f t="shared" si="18"/>
        <v>11911.415388273483</v>
      </c>
      <c r="BA72" s="19">
        <f t="shared" si="18"/>
        <v>12227.096028347396</v>
      </c>
      <c r="BB72" s="19">
        <f t="shared" si="18"/>
        <v>12699.07862478411</v>
      </c>
      <c r="BC72" s="19">
        <f t="shared" si="18"/>
        <v>14687.894623349703</v>
      </c>
      <c r="BD72" s="19">
        <f t="shared" si="18"/>
        <v>15072.073963208068</v>
      </c>
      <c r="BE72" s="19">
        <f t="shared" si="18"/>
        <v>15481.627150069899</v>
      </c>
      <c r="BF72" s="19">
        <f t="shared" si="18"/>
        <v>15898.662994227809</v>
      </c>
      <c r="BG72" s="19">
        <f t="shared" si="18"/>
        <v>16160.424663303022</v>
      </c>
      <c r="BH72" s="19">
        <f t="shared" si="18"/>
        <v>0</v>
      </c>
      <c r="BI72" s="19">
        <f t="shared" si="18"/>
        <v>0</v>
      </c>
      <c r="BJ72" s="66">
        <f t="shared" si="16"/>
        <v>380044.48011991387</v>
      </c>
    </row>
    <row r="73" spans="1:62">
      <c r="A73" s="14" t="s">
        <v>334</v>
      </c>
      <c r="B73" s="120">
        <f>NPV('Time Series Summary'!$B$133,E73:BI73)+D73</f>
        <v>92410.107427255789</v>
      </c>
      <c r="C73" s="119">
        <f t="shared" si="5"/>
        <v>873062.07851697796</v>
      </c>
      <c r="D73" s="19">
        <f t="shared" ref="D73:BI73" si="19">+D58+D43+D28</f>
        <v>0</v>
      </c>
      <c r="E73" s="19">
        <f t="shared" si="19"/>
        <v>0</v>
      </c>
      <c r="F73" s="19">
        <f t="shared" si="19"/>
        <v>0</v>
      </c>
      <c r="G73" s="19">
        <f t="shared" si="19"/>
        <v>219.36083997670232</v>
      </c>
      <c r="H73" s="19">
        <f t="shared" si="19"/>
        <v>858.66689117390615</v>
      </c>
      <c r="I73" s="19">
        <f t="shared" si="19"/>
        <v>880.13350237430132</v>
      </c>
      <c r="J73" s="19">
        <f t="shared" si="19"/>
        <v>902.13683993365885</v>
      </c>
      <c r="K73" s="19">
        <f t="shared" si="19"/>
        <v>924.69026093200034</v>
      </c>
      <c r="L73" s="19">
        <f t="shared" si="19"/>
        <v>1444.1808951031053</v>
      </c>
      <c r="M73" s="19">
        <f t="shared" si="19"/>
        <v>2914.5081161750477</v>
      </c>
      <c r="N73" s="19">
        <f t="shared" si="19"/>
        <v>2987.3708190794241</v>
      </c>
      <c r="O73" s="19">
        <f t="shared" si="19"/>
        <v>3062.0550895564093</v>
      </c>
      <c r="P73" s="19">
        <f t="shared" si="19"/>
        <v>3138.6066846063604</v>
      </c>
      <c r="Q73" s="19">
        <f t="shared" si="19"/>
        <v>3778.672470177416</v>
      </c>
      <c r="R73" s="19">
        <f t="shared" si="19"/>
        <v>5495.8306986280522</v>
      </c>
      <c r="S73" s="19">
        <f t="shared" si="19"/>
        <v>5633.2264660937562</v>
      </c>
      <c r="T73" s="19">
        <f t="shared" si="19"/>
        <v>6426.9436552033858</v>
      </c>
      <c r="U73" s="19">
        <f t="shared" si="19"/>
        <v>8474.0329739735498</v>
      </c>
      <c r="V73" s="19">
        <f t="shared" si="19"/>
        <v>9321.2836030023773</v>
      </c>
      <c r="W73" s="19">
        <f t="shared" si="19"/>
        <v>11390.242088914643</v>
      </c>
      <c r="X73" s="19">
        <f t="shared" si="19"/>
        <v>11674.998671900717</v>
      </c>
      <c r="Y73" s="19">
        <f t="shared" si="19"/>
        <v>11966.873094665942</v>
      </c>
      <c r="Z73" s="19">
        <f t="shared" si="19"/>
        <v>12266.04492203259</v>
      </c>
      <c r="AA73" s="19">
        <f t="shared" si="19"/>
        <v>13291.592578751293</v>
      </c>
      <c r="AB73" s="19">
        <f t="shared" si="19"/>
        <v>15701.065401294974</v>
      </c>
      <c r="AC73" s="19">
        <f t="shared" si="19"/>
        <v>16093.591235647544</v>
      </c>
      <c r="AD73" s="19">
        <f t="shared" si="19"/>
        <v>16495.931016538732</v>
      </c>
      <c r="AE73" s="19">
        <f t="shared" si="19"/>
        <v>16908.329291952195</v>
      </c>
      <c r="AF73" s="19">
        <f t="shared" si="19"/>
        <v>17331.038386495577</v>
      </c>
      <c r="AG73" s="19">
        <f t="shared" si="19"/>
        <v>17764.313462357277</v>
      </c>
      <c r="AH73" s="19">
        <f t="shared" si="19"/>
        <v>18208.421298916204</v>
      </c>
      <c r="AI73" s="19">
        <f t="shared" si="19"/>
        <v>18663.631831389113</v>
      </c>
      <c r="AJ73" s="19">
        <f t="shared" si="19"/>
        <v>19130.22357893052</v>
      </c>
      <c r="AK73" s="19">
        <f t="shared" si="19"/>
        <v>19608.478131881271</v>
      </c>
      <c r="AL73" s="19">
        <f t="shared" si="19"/>
        <v>20098.690147674515</v>
      </c>
      <c r="AM73" s="19">
        <f t="shared" si="19"/>
        <v>20601.157401366374</v>
      </c>
      <c r="AN73" s="19">
        <f t="shared" si="19"/>
        <v>21116.187354131784</v>
      </c>
      <c r="AO73" s="19">
        <f t="shared" si="19"/>
        <v>21644.090994810547</v>
      </c>
      <c r="AP73" s="19">
        <f t="shared" si="19"/>
        <v>22185.193200696682</v>
      </c>
      <c r="AQ73" s="19">
        <f t="shared" si="19"/>
        <v>22739.823101422829</v>
      </c>
      <c r="AR73" s="19">
        <f t="shared" si="19"/>
        <v>23308.31983858149</v>
      </c>
      <c r="AS73" s="19">
        <f t="shared" si="19"/>
        <v>23891.026645932354</v>
      </c>
      <c r="AT73" s="19">
        <f t="shared" si="19"/>
        <v>24488.302312080661</v>
      </c>
      <c r="AU73" s="19">
        <f t="shared" si="19"/>
        <v>25100.509752808877</v>
      </c>
      <c r="AV73" s="19">
        <f t="shared" si="19"/>
        <v>25728.02389663666</v>
      </c>
      <c r="AW73" s="19">
        <f t="shared" si="19"/>
        <v>26371.223182045491</v>
      </c>
      <c r="AX73" s="19">
        <f t="shared" si="19"/>
        <v>27030.503761596621</v>
      </c>
      <c r="AY73" s="19">
        <f t="shared" si="19"/>
        <v>27706.266355636541</v>
      </c>
      <c r="AZ73" s="19">
        <f t="shared" si="19"/>
        <v>28398.924427415586</v>
      </c>
      <c r="BA73" s="19">
        <f t="shared" si="19"/>
        <v>29108.89608989063</v>
      </c>
      <c r="BB73" s="19">
        <f t="shared" si="19"/>
        <v>29836.618492137903</v>
      </c>
      <c r="BC73" s="19">
        <f t="shared" si="19"/>
        <v>30582.533954441344</v>
      </c>
      <c r="BD73" s="19">
        <f t="shared" si="19"/>
        <v>31347.098862866515</v>
      </c>
      <c r="BE73" s="19">
        <f t="shared" si="19"/>
        <v>32130.774635975355</v>
      </c>
      <c r="BF73" s="19">
        <f t="shared" si="19"/>
        <v>32934.044104282053</v>
      </c>
      <c r="BG73" s="19">
        <f t="shared" si="19"/>
        <v>33757.395206889109</v>
      </c>
      <c r="BH73" s="19">
        <f t="shared" si="19"/>
        <v>0</v>
      </c>
      <c r="BI73" s="19">
        <f t="shared" si="19"/>
        <v>0</v>
      </c>
      <c r="BJ73" s="66">
        <f t="shared" si="16"/>
        <v>873062.07851697796</v>
      </c>
    </row>
    <row r="74" spans="1:62">
      <c r="A74" s="14" t="s">
        <v>5</v>
      </c>
      <c r="B74" s="120">
        <f>NPV('Time Series Summary'!$B$133,E74:BI74)+D74</f>
        <v>20416.69785402542</v>
      </c>
      <c r="C74" s="119">
        <f t="shared" si="5"/>
        <v>51202.790782807482</v>
      </c>
      <c r="D74" s="19">
        <f t="shared" ref="D74:BI74" si="20">+D59+D44+D29</f>
        <v>0</v>
      </c>
      <c r="E74" s="19">
        <f t="shared" si="20"/>
        <v>0</v>
      </c>
      <c r="F74" s="19">
        <f t="shared" si="20"/>
        <v>0</v>
      </c>
      <c r="G74" s="19">
        <f t="shared" si="20"/>
        <v>0</v>
      </c>
      <c r="H74" s="19">
        <f t="shared" si="20"/>
        <v>0</v>
      </c>
      <c r="I74" s="19">
        <f t="shared" si="20"/>
        <v>1185.6571022250357</v>
      </c>
      <c r="J74" s="19">
        <f t="shared" si="20"/>
        <v>2418.817276886763</v>
      </c>
      <c r="K74" s="19">
        <f t="shared" si="20"/>
        <v>2481.6377868673671</v>
      </c>
      <c r="L74" s="19">
        <f t="shared" si="20"/>
        <v>2440.4317842511473</v>
      </c>
      <c r="M74" s="19">
        <f t="shared" si="20"/>
        <v>2468.7337954231834</v>
      </c>
      <c r="N74" s="19">
        <f t="shared" si="20"/>
        <v>2498.4946762500886</v>
      </c>
      <c r="O74" s="19">
        <f t="shared" si="20"/>
        <v>2665.8215408667133</v>
      </c>
      <c r="P74" s="19">
        <f t="shared" si="20"/>
        <v>2794.3336927811233</v>
      </c>
      <c r="Q74" s="19">
        <f t="shared" si="20"/>
        <v>2875.082879794445</v>
      </c>
      <c r="R74" s="19">
        <f t="shared" si="20"/>
        <v>2893.8790547901135</v>
      </c>
      <c r="S74" s="19">
        <f t="shared" si="20"/>
        <v>3036.4291453434089</v>
      </c>
      <c r="T74" s="19">
        <f t="shared" si="20"/>
        <v>3159.6860974107612</v>
      </c>
      <c r="U74" s="19">
        <f t="shared" si="20"/>
        <v>3270.7966771511601</v>
      </c>
      <c r="V74" s="19">
        <f t="shared" si="20"/>
        <v>3355.7113019772314</v>
      </c>
      <c r="W74" s="19">
        <f t="shared" si="20"/>
        <v>3379.1905966896993</v>
      </c>
      <c r="X74" s="19">
        <f t="shared" si="20"/>
        <v>3522.8656433140313</v>
      </c>
      <c r="Y74" s="19">
        <f t="shared" si="20"/>
        <v>2580.4149044764354</v>
      </c>
      <c r="Z74" s="19">
        <f t="shared" si="20"/>
        <v>1593.9987608830993</v>
      </c>
      <c r="AA74" s="19">
        <f t="shared" si="20"/>
        <v>1638.3605358288753</v>
      </c>
      <c r="AB74" s="19">
        <f t="shared" si="20"/>
        <v>942.44752959679954</v>
      </c>
      <c r="AC74" s="19">
        <f t="shared" si="20"/>
        <v>0</v>
      </c>
      <c r="AD74" s="19">
        <f t="shared" si="20"/>
        <v>0</v>
      </c>
      <c r="AE74" s="19">
        <f t="shared" si="20"/>
        <v>0</v>
      </c>
      <c r="AF74" s="19">
        <f t="shared" si="20"/>
        <v>0</v>
      </c>
      <c r="AG74" s="19">
        <f t="shared" si="20"/>
        <v>0</v>
      </c>
      <c r="AH74" s="19">
        <f t="shared" si="20"/>
        <v>0</v>
      </c>
      <c r="AI74" s="19">
        <f t="shared" si="20"/>
        <v>0</v>
      </c>
      <c r="AJ74" s="19">
        <f t="shared" si="20"/>
        <v>0</v>
      </c>
      <c r="AK74" s="19">
        <f t="shared" si="20"/>
        <v>0</v>
      </c>
      <c r="AL74" s="19">
        <f t="shared" si="20"/>
        <v>0</v>
      </c>
      <c r="AM74" s="19">
        <f t="shared" si="20"/>
        <v>0</v>
      </c>
      <c r="AN74" s="19">
        <f t="shared" si="20"/>
        <v>0</v>
      </c>
      <c r="AO74" s="19">
        <f t="shared" si="20"/>
        <v>0</v>
      </c>
      <c r="AP74" s="19">
        <f t="shared" si="20"/>
        <v>0</v>
      </c>
      <c r="AQ74" s="19">
        <f t="shared" si="20"/>
        <v>0</v>
      </c>
      <c r="AR74" s="19">
        <f t="shared" si="20"/>
        <v>0</v>
      </c>
      <c r="AS74" s="19">
        <f t="shared" si="20"/>
        <v>0</v>
      </c>
      <c r="AT74" s="19">
        <f t="shared" si="20"/>
        <v>0</v>
      </c>
      <c r="AU74" s="19">
        <f t="shared" si="20"/>
        <v>0</v>
      </c>
      <c r="AV74" s="19">
        <f t="shared" si="20"/>
        <v>0</v>
      </c>
      <c r="AW74" s="19">
        <f t="shared" si="20"/>
        <v>0</v>
      </c>
      <c r="AX74" s="19">
        <f t="shared" si="20"/>
        <v>0</v>
      </c>
      <c r="AY74" s="19">
        <f t="shared" si="20"/>
        <v>0</v>
      </c>
      <c r="AZ74" s="19">
        <f t="shared" si="20"/>
        <v>0</v>
      </c>
      <c r="BA74" s="19">
        <f t="shared" si="20"/>
        <v>0</v>
      </c>
      <c r="BB74" s="19">
        <f t="shared" si="20"/>
        <v>0</v>
      </c>
      <c r="BC74" s="19">
        <f t="shared" si="20"/>
        <v>0</v>
      </c>
      <c r="BD74" s="19">
        <f t="shared" si="20"/>
        <v>0</v>
      </c>
      <c r="BE74" s="19">
        <f t="shared" si="20"/>
        <v>0</v>
      </c>
      <c r="BF74" s="19">
        <f t="shared" si="20"/>
        <v>0</v>
      </c>
      <c r="BG74" s="19">
        <f t="shared" si="20"/>
        <v>0</v>
      </c>
      <c r="BH74" s="19">
        <f t="shared" si="20"/>
        <v>0</v>
      </c>
      <c r="BI74" s="19">
        <f t="shared" si="20"/>
        <v>0</v>
      </c>
      <c r="BJ74" s="66">
        <f t="shared" si="16"/>
        <v>51202.790782807482</v>
      </c>
    </row>
    <row r="75" spans="1:62">
      <c r="A75" s="14" t="s">
        <v>400</v>
      </c>
      <c r="B75" s="120">
        <f>NPV('Time Series Summary'!$B$133,E75:BI75)+D75</f>
        <v>242389.29974444379</v>
      </c>
      <c r="C75" s="119">
        <f t="shared" si="5"/>
        <v>491402.08088374836</v>
      </c>
      <c r="D75" s="19">
        <f t="shared" ref="D75:BI75" si="21">+D60+D45+D30</f>
        <v>15841.272150494802</v>
      </c>
      <c r="E75" s="19">
        <f t="shared" si="21"/>
        <v>16577.942689613963</v>
      </c>
      <c r="F75" s="19">
        <f t="shared" si="21"/>
        <v>17308.003890959801</v>
      </c>
      <c r="G75" s="19">
        <f t="shared" si="21"/>
        <v>17935.395311596527</v>
      </c>
      <c r="H75" s="19">
        <f t="shared" si="21"/>
        <v>18424.511862842959</v>
      </c>
      <c r="I75" s="19">
        <f t="shared" si="21"/>
        <v>18884.568894860917</v>
      </c>
      <c r="J75" s="19">
        <f t="shared" si="21"/>
        <v>19177.728258072846</v>
      </c>
      <c r="K75" s="19">
        <f t="shared" si="21"/>
        <v>19660.600450234961</v>
      </c>
      <c r="L75" s="19">
        <f t="shared" si="21"/>
        <v>20001.468419954861</v>
      </c>
      <c r="M75" s="19">
        <f t="shared" si="21"/>
        <v>20453.779928052649</v>
      </c>
      <c r="N75" s="19">
        <f t="shared" si="21"/>
        <v>20918.495469738598</v>
      </c>
      <c r="O75" s="19">
        <f t="shared" si="21"/>
        <v>21594.465056764435</v>
      </c>
      <c r="P75" s="19">
        <f t="shared" si="21"/>
        <v>22224.595911691358</v>
      </c>
      <c r="Q75" s="19">
        <f t="shared" si="21"/>
        <v>22796.101579874878</v>
      </c>
      <c r="R75" s="19">
        <f t="shared" si="21"/>
        <v>23288.554080362781</v>
      </c>
      <c r="S75" s="19">
        <f t="shared" si="21"/>
        <v>23973.20090241282</v>
      </c>
      <c r="T75" s="19">
        <f t="shared" si="21"/>
        <v>24641.61353395633</v>
      </c>
      <c r="U75" s="19">
        <f t="shared" si="21"/>
        <v>25304.517689390443</v>
      </c>
      <c r="V75" s="19">
        <f t="shared" si="21"/>
        <v>25941.719057275215</v>
      </c>
      <c r="W75" s="19">
        <f t="shared" si="21"/>
        <v>26502.113052545174</v>
      </c>
      <c r="X75" s="19">
        <f t="shared" si="21"/>
        <v>27251.037382291193</v>
      </c>
      <c r="Y75" s="19">
        <f t="shared" si="21"/>
        <v>18501.573141730863</v>
      </c>
      <c r="Z75" s="19">
        <f t="shared" si="21"/>
        <v>9437.9004958067999</v>
      </c>
      <c r="AA75" s="19">
        <f t="shared" si="21"/>
        <v>9680.4311589124154</v>
      </c>
      <c r="AB75" s="19">
        <f t="shared" si="21"/>
        <v>5080.4905143107271</v>
      </c>
      <c r="AC75" s="19">
        <f t="shared" si="21"/>
        <v>0</v>
      </c>
      <c r="AD75" s="19">
        <f t="shared" si="21"/>
        <v>0</v>
      </c>
      <c r="AE75" s="19">
        <f t="shared" si="21"/>
        <v>0</v>
      </c>
      <c r="AF75" s="19">
        <f t="shared" si="21"/>
        <v>0</v>
      </c>
      <c r="AG75" s="19">
        <f t="shared" si="21"/>
        <v>0</v>
      </c>
      <c r="AH75" s="19">
        <f t="shared" si="21"/>
        <v>0</v>
      </c>
      <c r="AI75" s="19">
        <f t="shared" si="21"/>
        <v>0</v>
      </c>
      <c r="AJ75" s="19">
        <f t="shared" si="21"/>
        <v>0</v>
      </c>
      <c r="AK75" s="19">
        <f t="shared" si="21"/>
        <v>0</v>
      </c>
      <c r="AL75" s="19">
        <f t="shared" si="21"/>
        <v>0</v>
      </c>
      <c r="AM75" s="19">
        <f t="shared" si="21"/>
        <v>0</v>
      </c>
      <c r="AN75" s="19">
        <f t="shared" si="21"/>
        <v>0</v>
      </c>
      <c r="AO75" s="19">
        <f t="shared" si="21"/>
        <v>0</v>
      </c>
      <c r="AP75" s="19">
        <f t="shared" si="21"/>
        <v>0</v>
      </c>
      <c r="AQ75" s="19">
        <f t="shared" si="21"/>
        <v>0</v>
      </c>
      <c r="AR75" s="19">
        <f t="shared" si="21"/>
        <v>0</v>
      </c>
      <c r="AS75" s="19">
        <f t="shared" si="21"/>
        <v>0</v>
      </c>
      <c r="AT75" s="19">
        <f t="shared" si="21"/>
        <v>0</v>
      </c>
      <c r="AU75" s="19">
        <f t="shared" si="21"/>
        <v>0</v>
      </c>
      <c r="AV75" s="19">
        <f t="shared" si="21"/>
        <v>0</v>
      </c>
      <c r="AW75" s="19">
        <f t="shared" si="21"/>
        <v>0</v>
      </c>
      <c r="AX75" s="19">
        <f t="shared" si="21"/>
        <v>0</v>
      </c>
      <c r="AY75" s="19">
        <f t="shared" si="21"/>
        <v>0</v>
      </c>
      <c r="AZ75" s="19">
        <f t="shared" si="21"/>
        <v>0</v>
      </c>
      <c r="BA75" s="19">
        <f t="shared" si="21"/>
        <v>0</v>
      </c>
      <c r="BB75" s="19">
        <f t="shared" si="21"/>
        <v>0</v>
      </c>
      <c r="BC75" s="19">
        <f t="shared" si="21"/>
        <v>0</v>
      </c>
      <c r="BD75" s="19">
        <f t="shared" si="21"/>
        <v>0</v>
      </c>
      <c r="BE75" s="19">
        <f t="shared" si="21"/>
        <v>0</v>
      </c>
      <c r="BF75" s="19">
        <f t="shared" si="21"/>
        <v>0</v>
      </c>
      <c r="BG75" s="19">
        <f t="shared" si="21"/>
        <v>0</v>
      </c>
      <c r="BH75" s="19">
        <f t="shared" si="21"/>
        <v>0</v>
      </c>
      <c r="BI75" s="19">
        <f t="shared" si="21"/>
        <v>0</v>
      </c>
      <c r="BJ75" s="66">
        <f t="shared" si="16"/>
        <v>491402.08088374836</v>
      </c>
    </row>
    <row r="76" spans="1:62">
      <c r="BJ76" s="66"/>
    </row>
    <row r="77" spans="1:62">
      <c r="A77" s="105" t="s">
        <v>465</v>
      </c>
      <c r="BJ77" s="66"/>
    </row>
    <row r="78" spans="1:62">
      <c r="A78" s="105" t="s">
        <v>337</v>
      </c>
      <c r="BJ78" s="66"/>
    </row>
    <row r="79" spans="1:62">
      <c r="A79" s="14" t="s">
        <v>460</v>
      </c>
      <c r="B79" s="120">
        <f>NPV('Time Series Summary'!$B$133,E79:BI79)+D79</f>
        <v>51919.344299132121</v>
      </c>
      <c r="C79" s="119">
        <f t="shared" ref="C79:C82" si="22">SUM(D79:BI79)</f>
        <v>227954.20866541151</v>
      </c>
      <c r="D79" s="19">
        <f>SUM(D18:D23)*'Economic Impact Assumptions'!D$43</f>
        <v>0</v>
      </c>
      <c r="E79" s="19">
        <f>SUM(E18:E23)*'Economic Impact Assumptions'!E$43</f>
        <v>181.76789878203448</v>
      </c>
      <c r="F79" s="19">
        <f>SUM(F18:F23)*'Economic Impact Assumptions'!F$43</f>
        <v>3700.4961761687932</v>
      </c>
      <c r="G79" s="19">
        <f>SUM(G18:G23)*'Economic Impact Assumptions'!G$43</f>
        <v>9930.1314403109773</v>
      </c>
      <c r="H79" s="19">
        <f>SUM(H18:H23)*'Economic Impact Assumptions'!H$43</f>
        <v>9492.3817139859584</v>
      </c>
      <c r="I79" s="19">
        <f>SUM(I18:I23)*'Economic Impact Assumptions'!I$43</f>
        <v>5006.3912497478914</v>
      </c>
      <c r="J79" s="19">
        <f>SUM(J18:J23)*'Economic Impact Assumptions'!J$43</f>
        <v>1330.1055339605248</v>
      </c>
      <c r="K79" s="19">
        <f>SUM(K18:K23)*'Economic Impact Assumptions'!K$43</f>
        <v>4209.1665737105413</v>
      </c>
      <c r="L79" s="19">
        <f>SUM(L18:L23)*'Economic Impact Assumptions'!L$43</f>
        <v>3776.6795654945395</v>
      </c>
      <c r="M79" s="19">
        <f>SUM(M18:M23)*'Economic Impact Assumptions'!M$43</f>
        <v>2815.4794521879926</v>
      </c>
      <c r="N79" s="19">
        <f>SUM(N18:N23)*'Economic Impact Assumptions'!N$43</f>
        <v>460.00653478688218</v>
      </c>
      <c r="O79" s="19">
        <f>SUM(O18:O23)*'Economic Impact Assumptions'!O$43</f>
        <v>508.88726146304185</v>
      </c>
      <c r="P79" s="19">
        <f>SUM(P18:P23)*'Economic Impact Assumptions'!P$43</f>
        <v>1938.4833387072704</v>
      </c>
      <c r="Q79" s="19">
        <f>SUM(Q18:Q23)*'Economic Impact Assumptions'!Q$43</f>
        <v>5485.4945069628129</v>
      </c>
      <c r="R79" s="19">
        <f>SUM(R18:R23)*'Economic Impact Assumptions'!R$43</f>
        <v>574.79905909638046</v>
      </c>
      <c r="S79" s="19">
        <f>SUM(S18:S23)*'Economic Impact Assumptions'!S$43</f>
        <v>1676.4409850774371</v>
      </c>
      <c r="T79" s="19">
        <f>SUM(T18:T23)*'Economic Impact Assumptions'!T$43</f>
        <v>3727.8123420920333</v>
      </c>
      <c r="U79" s="19">
        <f>SUM(U18:U23)*'Economic Impact Assumptions'!U$43</f>
        <v>2386.0015190599279</v>
      </c>
      <c r="V79" s="19">
        <f>SUM(V18:V23)*'Economic Impact Assumptions'!V$43</f>
        <v>2804.4263411821876</v>
      </c>
      <c r="W79" s="19">
        <f>SUM(W18:W23)*'Economic Impact Assumptions'!W$43</f>
        <v>7789.3553668164523</v>
      </c>
      <c r="X79" s="19">
        <f>SUM(X18:X23)*'Economic Impact Assumptions'!X$43</f>
        <v>6884.22551928348</v>
      </c>
      <c r="Y79" s="19">
        <f>SUM(Y18:Y23)*'Economic Impact Assumptions'!Y$43</f>
        <v>3381.0743242997546</v>
      </c>
      <c r="Z79" s="19">
        <f>SUM(Z18:Z23)*'Economic Impact Assumptions'!Z$43</f>
        <v>2886.9059690733902</v>
      </c>
      <c r="AA79" s="19">
        <f>SUM(AA18:AA23)*'Economic Impact Assumptions'!AA$43</f>
        <v>8969.8695912766198</v>
      </c>
      <c r="AB79" s="19">
        <f>SUM(AB18:AB23)*'Economic Impact Assumptions'!AB$43</f>
        <v>3293.39828947162</v>
      </c>
      <c r="AC79" s="19">
        <f>SUM(AC18:AC23)*'Economic Impact Assumptions'!AC$43</f>
        <v>0</v>
      </c>
      <c r="AD79" s="19">
        <f>SUM(AD18:AD23)*'Economic Impact Assumptions'!AD$43</f>
        <v>27.144427509739799</v>
      </c>
      <c r="AE79" s="19">
        <f>SUM(AE18:AE23)*'Economic Impact Assumptions'!AE$43</f>
        <v>1418.897387517583</v>
      </c>
      <c r="AF79" s="19">
        <f>SUM(AF18:AF23)*'Economic Impact Assumptions'!AF$43</f>
        <v>3448.847721153873</v>
      </c>
      <c r="AG79" s="19">
        <f>SUM(AG18:AG23)*'Economic Impact Assumptions'!AG$43</f>
        <v>745.52083399240848</v>
      </c>
      <c r="AH79" s="19">
        <f>SUM(AH18:AH23)*'Economic Impact Assumptions'!AH$43</f>
        <v>2064.578456913534</v>
      </c>
      <c r="AI79" s="19">
        <f>SUM(AI18:AI23)*'Economic Impact Assumptions'!AI$43</f>
        <v>0</v>
      </c>
      <c r="AJ79" s="19">
        <f>SUM(AJ18:AJ23)*'Economic Impact Assumptions'!AJ$43</f>
        <v>807.21659399798989</v>
      </c>
      <c r="AK79" s="19">
        <f>SUM(AK18:AK23)*'Economic Impact Assumptions'!AK$43</f>
        <v>1689.0334698873091</v>
      </c>
      <c r="AL79" s="19">
        <f>SUM(AL18:AL23)*'Economic Impact Assumptions'!AL$43</f>
        <v>845.54769131736487</v>
      </c>
      <c r="AM79" s="19">
        <f>SUM(AM18:AM23)*'Economic Impact Assumptions'!AM$43</f>
        <v>3622.6005220889474</v>
      </c>
      <c r="AN79" s="19">
        <f>SUM(AN18:AN23)*'Economic Impact Assumptions'!AN$43</f>
        <v>6157.0992897478736</v>
      </c>
      <c r="AO79" s="19">
        <f>SUM(AO18:AO23)*'Economic Impact Assumptions'!AO$43</f>
        <v>6876.2042341378628</v>
      </c>
      <c r="AP79" s="19">
        <f>SUM(AP18:AP23)*'Economic Impact Assumptions'!AP$43</f>
        <v>7008.7744631555379</v>
      </c>
      <c r="AQ79" s="19">
        <f>SUM(AQ18:AQ23)*'Economic Impact Assumptions'!AQ$43</f>
        <v>37.656879422792933</v>
      </c>
      <c r="AR79" s="19">
        <f>SUM(AR18:AR23)*'Economic Impact Assumptions'!AR$43</f>
        <v>1022.0667033123628</v>
      </c>
      <c r="AS79" s="19">
        <f>SUM(AS18:AS23)*'Economic Impact Assumptions'!AS$43</f>
        <v>3732.0044818360434</v>
      </c>
      <c r="AT79" s="19">
        <f>SUM(AT18:AT23)*'Economic Impact Assumptions'!AT$43</f>
        <v>4358.0719389898613</v>
      </c>
      <c r="AU79" s="19">
        <f>SUM(AU18:AU23)*'Economic Impact Assumptions'!AU$43</f>
        <v>3253.8093878185355</v>
      </c>
      <c r="AV79" s="19">
        <f>SUM(AV18:AV23)*'Economic Impact Assumptions'!AV$43</f>
        <v>1087.6640020803297</v>
      </c>
      <c r="AW79" s="19">
        <f>SUM(AW18:AW23)*'Economic Impact Assumptions'!AW$43</f>
        <v>3012.0790253841142</v>
      </c>
      <c r="AX79" s="19">
        <f>SUM(AX18:AX23)*'Economic Impact Assumptions'!AX$43</f>
        <v>44.915266480514894</v>
      </c>
      <c r="AY79" s="19">
        <f>SUM(AY18:AY23)*'Economic Impact Assumptions'!AY$43</f>
        <v>2359.3263804263547</v>
      </c>
      <c r="AZ79" s="19">
        <f>SUM(AZ18:AZ23)*'Economic Impact Assumptions'!AZ$43</f>
        <v>8730.4240897188538</v>
      </c>
      <c r="BA79" s="19">
        <f>SUM(BA18:BA23)*'Economic Impact Assumptions'!BA$43</f>
        <v>17226.442546428028</v>
      </c>
      <c r="BB79" s="19">
        <f>SUM(BB18:BB23)*'Economic Impact Assumptions'!BB$43</f>
        <v>17941.106413167741</v>
      </c>
      <c r="BC79" s="19">
        <f>SUM(BC18:BC23)*'Economic Impact Assumptions'!BC$43</f>
        <v>7134.1090699560546</v>
      </c>
      <c r="BD79" s="19">
        <f>SUM(BD18:BD23)*'Economic Impact Assumptions'!BD$43</f>
        <v>5475.0639090510294</v>
      </c>
      <c r="BE79" s="19">
        <f>SUM(BE18:BE23)*'Economic Impact Assumptions'!BE$43</f>
        <v>17669.545024213876</v>
      </c>
      <c r="BF79" s="19">
        <f>SUM(BF18:BF23)*'Economic Impact Assumptions'!BF$43</f>
        <v>6948.6779027064222</v>
      </c>
      <c r="BG79" s="19">
        <f>SUM(BG18:BG23)*'Economic Impact Assumptions'!BG$43</f>
        <v>0</v>
      </c>
      <c r="BH79" s="19">
        <f>SUM(BH18:BH23)*'Economic Impact Assumptions'!BH$43</f>
        <v>0</v>
      </c>
      <c r="BI79" s="19">
        <f>SUM(BI18:BI23)*'Economic Impact Assumptions'!BI$43</f>
        <v>0</v>
      </c>
      <c r="BJ79" s="66">
        <f t="shared" ref="BJ79:BJ87" si="23">SUM(D79:BI79)</f>
        <v>227954.20866541151</v>
      </c>
    </row>
    <row r="80" spans="1:62">
      <c r="A80" s="14" t="s">
        <v>461</v>
      </c>
      <c r="B80" s="120">
        <f>NPV('Time Series Summary'!$B$133,E80:BI80)+D80</f>
        <v>14532.882171336627</v>
      </c>
      <c r="C80" s="119">
        <f t="shared" si="22"/>
        <v>79220.423667159353</v>
      </c>
      <c r="D80" s="19">
        <f>SUM(D34:D39)*'Economic Impact Assumptions'!D$44</f>
        <v>0</v>
      </c>
      <c r="E80" s="19">
        <f>SUM(E34:E39)*'Economic Impact Assumptions'!E$44</f>
        <v>35.154777496732663</v>
      </c>
      <c r="F80" s="19">
        <f>SUM(F34:F39)*'Economic Impact Assumptions'!F$44</f>
        <v>1068.663194681003</v>
      </c>
      <c r="G80" s="19">
        <f>SUM(G34:G39)*'Economic Impact Assumptions'!G$44</f>
        <v>2750.9598504926303</v>
      </c>
      <c r="H80" s="19">
        <f>SUM(H34:H39)*'Economic Impact Assumptions'!H$44</f>
        <v>2164.6481587528401</v>
      </c>
      <c r="I80" s="19">
        <f>SUM(I34:I39)*'Economic Impact Assumptions'!I$44</f>
        <v>444.8030806126236</v>
      </c>
      <c r="J80" s="19">
        <f>SUM(J34:J39)*'Economic Impact Assumptions'!J$44</f>
        <v>88.094636456140009</v>
      </c>
      <c r="K80" s="19">
        <f>SUM(K34:K39)*'Economic Impact Assumptions'!K$44</f>
        <v>427.8073088628575</v>
      </c>
      <c r="L80" s="19">
        <f>SUM(L34:L39)*'Economic Impact Assumptions'!L$44</f>
        <v>770.93939477979268</v>
      </c>
      <c r="M80" s="19">
        <f>SUM(M34:M39)*'Economic Impact Assumptions'!M$44</f>
        <v>80.316850709076505</v>
      </c>
      <c r="N80" s="19">
        <f>SUM(N34:N39)*'Economic Impact Assumptions'!N$44</f>
        <v>82.340835346945198</v>
      </c>
      <c r="O80" s="19">
        <f>SUM(O34:O39)*'Economic Impact Assumptions'!O$44</f>
        <v>97.826912141314565</v>
      </c>
      <c r="P80" s="19">
        <f>SUM(P34:P39)*'Economic Impact Assumptions'!P$44</f>
        <v>820.1029667094117</v>
      </c>
      <c r="Q80" s="19">
        <f>SUM(Q34:Q39)*'Economic Impact Assumptions'!Q$44</f>
        <v>2079.0210647107688</v>
      </c>
      <c r="R80" s="19">
        <f>SUM(R34:R39)*'Economic Impact Assumptions'!R$44</f>
        <v>106.5211409886675</v>
      </c>
      <c r="S80" s="19">
        <f>SUM(S34:S39)*'Economic Impact Assumptions'!S$44</f>
        <v>745.32896263771181</v>
      </c>
      <c r="T80" s="19">
        <f>SUM(T34:T39)*'Economic Impact Assumptions'!T$44</f>
        <v>1738.7214753055737</v>
      </c>
      <c r="U80" s="19">
        <f>SUM(U34:U39)*'Economic Impact Assumptions'!U$44</f>
        <v>1034.3908983534209</v>
      </c>
      <c r="V80" s="19">
        <f>SUM(V34:V39)*'Economic Impact Assumptions'!V$44</f>
        <v>1341.2978687416633</v>
      </c>
      <c r="W80" s="19">
        <f>SUM(W34:W39)*'Economic Impact Assumptions'!W$44</f>
        <v>2171.8934622830034</v>
      </c>
      <c r="X80" s="19">
        <f>SUM(X34:X39)*'Economic Impact Assumptions'!X$44</f>
        <v>1938.5011436566986</v>
      </c>
      <c r="Y80" s="19">
        <f>SUM(Y34:Y39)*'Economic Impact Assumptions'!Y$44</f>
        <v>953.94046917752132</v>
      </c>
      <c r="Z80" s="19">
        <f>SUM(Z34:Z39)*'Economic Impact Assumptions'!Z$44</f>
        <v>1342.0759625027154</v>
      </c>
      <c r="AA80" s="19">
        <f>SUM(AA34:AA39)*'Economic Impact Assumptions'!AA$44</f>
        <v>3646.9522691183756</v>
      </c>
      <c r="AB80" s="19">
        <f>SUM(AB34:AB39)*'Economic Impact Assumptions'!AB$44</f>
        <v>927.37466731366351</v>
      </c>
      <c r="AC80" s="19">
        <f>SUM(AC34:AC39)*'Economic Impact Assumptions'!AC$44</f>
        <v>0</v>
      </c>
      <c r="AD80" s="19">
        <f>SUM(AD34:AD39)*'Economic Impact Assumptions'!AD$44</f>
        <v>9.7728520647573021</v>
      </c>
      <c r="AE80" s="19">
        <f>SUM(AE34:AE39)*'Economic Impact Assumptions'!AE$44</f>
        <v>819.07227610596703</v>
      </c>
      <c r="AF80" s="19">
        <f>SUM(AF34:AF39)*'Economic Impact Assumptions'!AF$44</f>
        <v>1874.2654786290464</v>
      </c>
      <c r="AG80" s="19">
        <f>SUM(AG34:AG39)*'Economic Impact Assumptions'!AG$44</f>
        <v>268.41106960859742</v>
      </c>
      <c r="AH80" s="19">
        <f>SUM(AH34:AH39)*'Economic Impact Assumptions'!AH$44</f>
        <v>743.31351538952708</v>
      </c>
      <c r="AI80" s="19">
        <f>SUM(AI34:AI39)*'Economic Impact Assumptions'!AI$44</f>
        <v>0</v>
      </c>
      <c r="AJ80" s="19">
        <f>SUM(AJ34:AJ39)*'Economic Impact Assumptions'!AJ$44</f>
        <v>641.05549709512513</v>
      </c>
      <c r="AK80" s="19">
        <f>SUM(AK34:AK39)*'Economic Impact Assumptions'!AK$44</f>
        <v>1327.2997920666212</v>
      </c>
      <c r="AL80" s="19">
        <f>SUM(AL34:AL39)*'Economic Impact Assumptions'!AL$44</f>
        <v>304.42390055847198</v>
      </c>
      <c r="AM80" s="19">
        <f>SUM(AM34:AM39)*'Economic Impact Assumptions'!AM$44</f>
        <v>1686.3876759671607</v>
      </c>
      <c r="AN80" s="19">
        <f>SUM(AN34:AN39)*'Economic Impact Assumptions'!AN$44</f>
        <v>2724.2521422047816</v>
      </c>
      <c r="AO80" s="19">
        <f>SUM(AO34:AO39)*'Economic Impact Assumptions'!AO$44</f>
        <v>2406.6558704963722</v>
      </c>
      <c r="AP80" s="19">
        <f>SUM(AP34:AP39)*'Economic Impact Assumptions'!AP$44</f>
        <v>2939.005496556334</v>
      </c>
      <c r="AQ80" s="19">
        <f>SUM(AQ34:AQ39)*'Economic Impact Assumptions'!AQ$44</f>
        <v>13.557667100818753</v>
      </c>
      <c r="AR80" s="19">
        <f>SUM(AR34:AR39)*'Economic Impact Assumptions'!AR$44</f>
        <v>367.9763254613456</v>
      </c>
      <c r="AS80" s="19">
        <f>SUM(AS34:AS39)*'Economic Impact Assumptions'!AS$44</f>
        <v>1343.6395994318948</v>
      </c>
      <c r="AT80" s="19">
        <f>SUM(AT34:AT39)*'Economic Impact Assumptions'!AT$44</f>
        <v>2248.5110826036816</v>
      </c>
      <c r="AU80" s="19">
        <f>SUM(AU34:AU39)*'Economic Impact Assumptions'!AU$44</f>
        <v>2565.9505251014762</v>
      </c>
      <c r="AV80" s="19">
        <f>SUM(AV34:AV39)*'Economic Impact Assumptions'!AV$44</f>
        <v>391.59342685267177</v>
      </c>
      <c r="AW80" s="19">
        <f>SUM(AW34:AW39)*'Economic Impact Assumptions'!AW$44</f>
        <v>1084.4436749264667</v>
      </c>
      <c r="AX80" s="19">
        <f>SUM(AX34:AX39)*'Economic Impact Assumptions'!AX$44</f>
        <v>16.170915912878364</v>
      </c>
      <c r="AY80" s="19">
        <f>SUM(AY34:AY39)*'Economic Impact Assumptions'!AY$44</f>
        <v>1364.4403207828329</v>
      </c>
      <c r="AZ80" s="19">
        <f>SUM(AZ34:AZ39)*'Economic Impact Assumptions'!AZ$44</f>
        <v>3964.8413057019916</v>
      </c>
      <c r="BA80" s="19">
        <f>SUM(BA34:BA39)*'Economic Impact Assumptions'!BA$44</f>
        <v>4947.4943847046288</v>
      </c>
      <c r="BB80" s="19">
        <f>SUM(BB34:BB39)*'Economic Impact Assumptions'!BB$44</f>
        <v>5319.9503522995046</v>
      </c>
      <c r="BC80" s="19">
        <f>SUM(BC34:BC39)*'Economic Impact Assumptions'!BC$44</f>
        <v>2012.8609846484455</v>
      </c>
      <c r="BD80" s="19">
        <f>SUM(BD34:BD39)*'Economic Impact Assumptions'!BD$44</f>
        <v>2337.4021226886489</v>
      </c>
      <c r="BE80" s="19">
        <f>SUM(BE34:BE39)*'Economic Impact Assumptions'!BE$44</f>
        <v>6683.3480314625785</v>
      </c>
      <c r="BF80" s="19">
        <f>SUM(BF34:BF39)*'Economic Impact Assumptions'!BF$44</f>
        <v>1956.6500289055623</v>
      </c>
      <c r="BG80" s="19">
        <f>SUM(BG34:BG39)*'Economic Impact Assumptions'!BG$44</f>
        <v>0</v>
      </c>
      <c r="BH80" s="19">
        <f>SUM(BH34:BH39)*'Economic Impact Assumptions'!BH$44</f>
        <v>0</v>
      </c>
      <c r="BI80" s="19">
        <f>SUM(BI34:BI39)*'Economic Impact Assumptions'!BI$44</f>
        <v>0</v>
      </c>
      <c r="BJ80" s="66">
        <f t="shared" si="23"/>
        <v>79220.423667159353</v>
      </c>
    </row>
    <row r="81" spans="1:62">
      <c r="A81" s="14" t="s">
        <v>462</v>
      </c>
      <c r="B81" s="120">
        <f>NPV('Time Series Summary'!$B$133,E81:BI81)+D81</f>
        <v>31449.434638757517</v>
      </c>
      <c r="C81" s="119">
        <f t="shared" si="22"/>
        <v>121977.33772478154</v>
      </c>
      <c r="D81" s="19">
        <f>SUM(D50:D55)*'Economic Impact Assumptions'!D$45</f>
        <v>0</v>
      </c>
      <c r="E81" s="19">
        <f>SUM(E50:E55)*'Economic Impact Assumptions'!E$45</f>
        <v>144.37686669089783</v>
      </c>
      <c r="F81" s="19">
        <f>SUM(F50:F55)*'Economic Impact Assumptions'!F$45</f>
        <v>3185.8438672561865</v>
      </c>
      <c r="G81" s="19">
        <f>SUM(G50:G55)*'Economic Impact Assumptions'!G$45</f>
        <v>7769.4856194914983</v>
      </c>
      <c r="H81" s="19">
        <f>SUM(H50:H55)*'Economic Impact Assumptions'!H$45</f>
        <v>6553.649757126218</v>
      </c>
      <c r="I81" s="19">
        <f>SUM(I50:I55)*'Economic Impact Assumptions'!I$45</f>
        <v>1724.186680924945</v>
      </c>
      <c r="J81" s="19">
        <f>SUM(J50:J55)*'Economic Impact Assumptions'!J$45</f>
        <v>422.1637716658546</v>
      </c>
      <c r="K81" s="19">
        <f>SUM(K50:K55)*'Economic Impact Assumptions'!K$45</f>
        <v>1032.49374482548</v>
      </c>
      <c r="L81" s="19">
        <f>SUM(L50:L55)*'Economic Impact Assumptions'!L$45</f>
        <v>1636.8892508897957</v>
      </c>
      <c r="M81" s="19">
        <f>SUM(M50:M55)*'Economic Impact Assumptions'!M$45</f>
        <v>423.91327515047271</v>
      </c>
      <c r="N81" s="19">
        <f>SUM(N50:N55)*'Economic Impact Assumptions'!N$45</f>
        <v>458.88478191732287</v>
      </c>
      <c r="O81" s="19">
        <f>SUM(O50:O55)*'Economic Impact Assumptions'!O$45</f>
        <v>506.34983055411476</v>
      </c>
      <c r="P81" s="19">
        <f>SUM(P50:P55)*'Economic Impact Assumptions'!P$45</f>
        <v>2097.6908611246231</v>
      </c>
      <c r="Q81" s="19">
        <f>SUM(Q50:Q55)*'Economic Impact Assumptions'!Q$45</f>
        <v>5500.1968673179026</v>
      </c>
      <c r="R81" s="19">
        <f>SUM(R50:R55)*'Economic Impact Assumptions'!R$45</f>
        <v>562.48214563271711</v>
      </c>
      <c r="S81" s="19">
        <f>SUM(S50:S55)*'Economic Impact Assumptions'!S$45</f>
        <v>1873.1530510928533</v>
      </c>
      <c r="T81" s="19">
        <f>SUM(T50:T55)*'Economic Impact Assumptions'!T$45</f>
        <v>4112.022158434117</v>
      </c>
      <c r="U81" s="19">
        <f>SUM(U50:U55)*'Economic Impact Assumptions'!U$45</f>
        <v>2596.8668826838552</v>
      </c>
      <c r="V81" s="19">
        <f>SUM(V50:V55)*'Economic Impact Assumptions'!V$45</f>
        <v>1905.0610743932139</v>
      </c>
      <c r="W81" s="19">
        <f>SUM(W50:W55)*'Economic Impact Assumptions'!W$45</f>
        <v>288.43106388273009</v>
      </c>
      <c r="X81" s="19">
        <f>SUM(X50:X55)*'Economic Impact Assumptions'!X$45</f>
        <v>128.31916627905119</v>
      </c>
      <c r="Y81" s="19">
        <f>SUM(Y50:Y55)*'Economic Impact Assumptions'!Y$45</f>
        <v>154.59192513057093</v>
      </c>
      <c r="Z81" s="19">
        <f>SUM(Z50:Z55)*'Economic Impact Assumptions'!Z$45</f>
        <v>2053.3644582968705</v>
      </c>
      <c r="AA81" s="19">
        <f>SUM(AA50:AA55)*'Economic Impact Assumptions'!AA$45</f>
        <v>4507.5336213059218</v>
      </c>
      <c r="AB81" s="19">
        <f>SUM(AB50:AB55)*'Economic Impact Assumptions'!AB$45</f>
        <v>141.64034985306947</v>
      </c>
      <c r="AC81" s="19">
        <f>SUM(AC50:AC55)*'Economic Impact Assumptions'!AC$45</f>
        <v>145.18135859939619</v>
      </c>
      <c r="AD81" s="19">
        <f>SUM(AD50:AD55)*'Economic Impact Assumptions'!AD$45</f>
        <v>174.97028386807668</v>
      </c>
      <c r="AE81" s="19">
        <f>SUM(AE50:AE55)*'Economic Impact Assumptions'!AE$45</f>
        <v>1833.3275795347572</v>
      </c>
      <c r="AF81" s="19">
        <f>SUM(AF50:AF55)*'Economic Impact Assumptions'!AF$45</f>
        <v>4123.2085951928484</v>
      </c>
      <c r="AG81" s="19">
        <f>SUM(AG50:AG55)*'Economic Impact Assumptions'!AG$45</f>
        <v>878.71990117659413</v>
      </c>
      <c r="AH81" s="19">
        <f>SUM(AH50:AH55)*'Economic Impact Assumptions'!AH$45</f>
        <v>2153.916953449324</v>
      </c>
      <c r="AI81" s="19">
        <f>SUM(AI50:AI55)*'Economic Impact Assumptions'!AI$45</f>
        <v>168.36586601492525</v>
      </c>
      <c r="AJ81" s="19">
        <f>SUM(AJ50:AJ55)*'Economic Impact Assumptions'!AJ$45</f>
        <v>1306.8026175235345</v>
      </c>
      <c r="AK81" s="19">
        <f>SUM(AK50:AK55)*'Economic Impact Assumptions'!AK$45</f>
        <v>2535.8752136592557</v>
      </c>
      <c r="AL81" s="19">
        <f>SUM(AL50:AL55)*'Economic Impact Assumptions'!AL$45</f>
        <v>996.17548065640767</v>
      </c>
      <c r="AM81" s="19">
        <f>SUM(AM50:AM55)*'Economic Impact Assumptions'!AM$45</f>
        <v>3765.483393313295</v>
      </c>
      <c r="AN81" s="19">
        <f>SUM(AN50:AN55)*'Economic Impact Assumptions'!AN$45</f>
        <v>2905.75161545027</v>
      </c>
      <c r="AO81" s="19">
        <f>SUM(AO50:AO55)*'Economic Impact Assumptions'!AO$45</f>
        <v>1484.799315661855</v>
      </c>
      <c r="AP81" s="19">
        <f>SUM(AP50:AP55)*'Economic Impact Assumptions'!AP$45</f>
        <v>2846.6805459466718</v>
      </c>
      <c r="AQ81" s="19">
        <f>SUM(AQ50:AQ55)*'Economic Impact Assumptions'!AQ$45</f>
        <v>241.42781891236638</v>
      </c>
      <c r="AR81" s="19">
        <f>SUM(AR50:AR55)*'Economic Impact Assumptions'!AR$45</f>
        <v>1195.2431185413402</v>
      </c>
      <c r="AS81" s="19">
        <f>SUM(AS50:AS55)*'Economic Impact Assumptions'!AS$45</f>
        <v>3812.0974034775113</v>
      </c>
      <c r="AT81" s="19">
        <f>SUM(AT50:AT55)*'Economic Impact Assumptions'!AT$45</f>
        <v>5111.6863378864609</v>
      </c>
      <c r="AU81" s="19">
        <f>SUM(AU50:AU55)*'Economic Impact Assumptions'!AU$45</f>
        <v>4780.0084066472582</v>
      </c>
      <c r="AV81" s="19">
        <f>SUM(AV50:AV55)*'Economic Impact Assumptions'!AV$45</f>
        <v>1280.2882864916432</v>
      </c>
      <c r="AW81" s="19">
        <f>SUM(AW50:AW55)*'Economic Impact Assumptions'!AW$45</f>
        <v>3140.6711299266854</v>
      </c>
      <c r="AX81" s="19">
        <f>SUM(AX50:AX55)*'Economic Impact Assumptions'!AX$45</f>
        <v>287.1293245369115</v>
      </c>
      <c r="AY81" s="19">
        <f>SUM(AY50:AY55)*'Economic Impact Assumptions'!AY$45</f>
        <v>3047.2872848591928</v>
      </c>
      <c r="AZ81" s="19">
        <f>SUM(AZ50:AZ55)*'Economic Impact Assumptions'!AZ$45</f>
        <v>6853.2575824614778</v>
      </c>
      <c r="BA81" s="19">
        <f>SUM(BA50:BA55)*'Economic Impact Assumptions'!BA$45</f>
        <v>1451.4240309023132</v>
      </c>
      <c r="BB81" s="19">
        <f>SUM(BB50:BB55)*'Economic Impact Assumptions'!BB$45</f>
        <v>3561.3992290967531</v>
      </c>
      <c r="BC81" s="19">
        <f>SUM(BC50:BC55)*'Economic Impact Assumptions'!BC$45</f>
        <v>324.98003985047319</v>
      </c>
      <c r="BD81" s="19">
        <f>SUM(BD50:BD55)*'Economic Impact Assumptions'!BD$45</f>
        <v>3460.066119738759</v>
      </c>
      <c r="BE81" s="19">
        <f>SUM(BE50:BE55)*'Economic Impact Assumptions'!BE$45</f>
        <v>7729.8939028581226</v>
      </c>
      <c r="BF81" s="19">
        <f>SUM(BF50:BF55)*'Economic Impact Assumptions'!BF$45</f>
        <v>297.10020574160052</v>
      </c>
      <c r="BG81" s="19">
        <f>SUM(BG50:BG55)*'Economic Impact Assumptions'!BG$45</f>
        <v>304.52771088514055</v>
      </c>
      <c r="BH81" s="19">
        <f>SUM(BH50:BH55)*'Economic Impact Assumptions'!BH$45</f>
        <v>0</v>
      </c>
      <c r="BI81" s="19">
        <f>SUM(BI50:BI55)*'Economic Impact Assumptions'!BI$45</f>
        <v>0</v>
      </c>
      <c r="BJ81" s="66">
        <f t="shared" si="23"/>
        <v>121977.33772478154</v>
      </c>
    </row>
    <row r="82" spans="1:62">
      <c r="A82" s="105" t="s">
        <v>463</v>
      </c>
      <c r="B82" s="120">
        <f>NPV('Time Series Summary'!$B$133,E82:BI82)+D82</f>
        <v>97901.661109226261</v>
      </c>
      <c r="C82" s="119">
        <f t="shared" si="22"/>
        <v>429151.97005735233</v>
      </c>
      <c r="D82" s="19">
        <f>SUM(D79:D81)</f>
        <v>0</v>
      </c>
      <c r="E82" s="19">
        <f t="shared" ref="E82:BI82" si="24">SUM(E79:E81)</f>
        <v>361.29954296966497</v>
      </c>
      <c r="F82" s="19">
        <f t="shared" si="24"/>
        <v>7955.0032381059827</v>
      </c>
      <c r="G82" s="19">
        <f t="shared" si="24"/>
        <v>20450.576910295105</v>
      </c>
      <c r="H82" s="19">
        <f t="shared" si="24"/>
        <v>18210.679629865015</v>
      </c>
      <c r="I82" s="19">
        <f t="shared" si="24"/>
        <v>7175.3810112854599</v>
      </c>
      <c r="J82" s="19">
        <f t="shared" si="24"/>
        <v>1840.3639420825193</v>
      </c>
      <c r="K82" s="19">
        <f t="shared" si="24"/>
        <v>5669.4676273988789</v>
      </c>
      <c r="L82" s="19">
        <f t="shared" si="24"/>
        <v>6184.5082111641277</v>
      </c>
      <c r="M82" s="19">
        <f t="shared" si="24"/>
        <v>3319.7095780475415</v>
      </c>
      <c r="N82" s="19">
        <f t="shared" si="24"/>
        <v>1001.2321520511503</v>
      </c>
      <c r="O82" s="19">
        <f t="shared" si="24"/>
        <v>1113.0640041584711</v>
      </c>
      <c r="P82" s="19">
        <f t="shared" si="24"/>
        <v>4856.2771665413056</v>
      </c>
      <c r="Q82" s="19">
        <f t="shared" si="24"/>
        <v>13064.712438991484</v>
      </c>
      <c r="R82" s="19">
        <f t="shared" si="24"/>
        <v>1243.8023457177651</v>
      </c>
      <c r="S82" s="19">
        <f t="shared" si="24"/>
        <v>4294.9229988080024</v>
      </c>
      <c r="T82" s="19">
        <f t="shared" si="24"/>
        <v>9578.5559758317249</v>
      </c>
      <c r="U82" s="19">
        <f t="shared" si="24"/>
        <v>6017.2593000972047</v>
      </c>
      <c r="V82" s="19">
        <f t="shared" si="24"/>
        <v>6050.7852843170649</v>
      </c>
      <c r="W82" s="19">
        <f t="shared" si="24"/>
        <v>10249.679892982185</v>
      </c>
      <c r="X82" s="19">
        <f t="shared" si="24"/>
        <v>8951.0458292192288</v>
      </c>
      <c r="Y82" s="19">
        <f t="shared" si="24"/>
        <v>4489.6067186078471</v>
      </c>
      <c r="Z82" s="19">
        <f t="shared" si="24"/>
        <v>6282.3463898729751</v>
      </c>
      <c r="AA82" s="19">
        <f t="shared" si="24"/>
        <v>17124.355481700917</v>
      </c>
      <c r="AB82" s="19">
        <f t="shared" si="24"/>
        <v>4362.4133066383538</v>
      </c>
      <c r="AC82" s="19">
        <f t="shared" si="24"/>
        <v>145.18135859939619</v>
      </c>
      <c r="AD82" s="19">
        <f t="shared" si="24"/>
        <v>211.88756344257376</v>
      </c>
      <c r="AE82" s="19">
        <f t="shared" si="24"/>
        <v>4071.2972431583071</v>
      </c>
      <c r="AF82" s="19">
        <f t="shared" si="24"/>
        <v>9446.3217949757673</v>
      </c>
      <c r="AG82" s="19">
        <f t="shared" si="24"/>
        <v>1892.6518047775999</v>
      </c>
      <c r="AH82" s="19">
        <f t="shared" si="24"/>
        <v>4961.8089257523852</v>
      </c>
      <c r="AI82" s="19">
        <f t="shared" si="24"/>
        <v>168.36586601492525</v>
      </c>
      <c r="AJ82" s="19">
        <f t="shared" si="24"/>
        <v>2755.0747086166493</v>
      </c>
      <c r="AK82" s="19">
        <f t="shared" si="24"/>
        <v>5552.2084756131862</v>
      </c>
      <c r="AL82" s="19">
        <f t="shared" si="24"/>
        <v>2146.1470725322442</v>
      </c>
      <c r="AM82" s="19">
        <f t="shared" si="24"/>
        <v>9074.4715913694017</v>
      </c>
      <c r="AN82" s="19">
        <f t="shared" si="24"/>
        <v>11787.103047402925</v>
      </c>
      <c r="AO82" s="19">
        <f t="shared" si="24"/>
        <v>10767.659420296091</v>
      </c>
      <c r="AP82" s="19">
        <f t="shared" si="24"/>
        <v>12794.460505658544</v>
      </c>
      <c r="AQ82" s="19">
        <f t="shared" si="24"/>
        <v>292.64236543597804</v>
      </c>
      <c r="AR82" s="19">
        <f t="shared" si="24"/>
        <v>2585.2861473150488</v>
      </c>
      <c r="AS82" s="19">
        <f t="shared" si="24"/>
        <v>8887.7414847454493</v>
      </c>
      <c r="AT82" s="19">
        <f t="shared" si="24"/>
        <v>11718.269359480004</v>
      </c>
      <c r="AU82" s="19">
        <f t="shared" si="24"/>
        <v>10599.768319567269</v>
      </c>
      <c r="AV82" s="19">
        <f t="shared" si="24"/>
        <v>2759.5457154246446</v>
      </c>
      <c r="AW82" s="19">
        <f t="shared" si="24"/>
        <v>7237.1938302372664</v>
      </c>
      <c r="AX82" s="19">
        <f t="shared" si="24"/>
        <v>348.21550693030474</v>
      </c>
      <c r="AY82" s="19">
        <f t="shared" si="24"/>
        <v>6771.0539860683803</v>
      </c>
      <c r="AZ82" s="19">
        <f t="shared" si="24"/>
        <v>19548.522977882323</v>
      </c>
      <c r="BA82" s="19">
        <f t="shared" si="24"/>
        <v>23625.360962034971</v>
      </c>
      <c r="BB82" s="19">
        <f t="shared" si="24"/>
        <v>26822.455994563999</v>
      </c>
      <c r="BC82" s="19">
        <f t="shared" si="24"/>
        <v>9471.9500944549745</v>
      </c>
      <c r="BD82" s="19">
        <f t="shared" si="24"/>
        <v>11272.532151478437</v>
      </c>
      <c r="BE82" s="19">
        <f t="shared" si="24"/>
        <v>32082.786958534576</v>
      </c>
      <c r="BF82" s="19">
        <f t="shared" si="24"/>
        <v>9202.428137353585</v>
      </c>
      <c r="BG82" s="19">
        <f t="shared" si="24"/>
        <v>304.52771088514055</v>
      </c>
      <c r="BH82" s="19">
        <f t="shared" si="24"/>
        <v>0</v>
      </c>
      <c r="BI82" s="19">
        <f t="shared" si="24"/>
        <v>0</v>
      </c>
      <c r="BJ82" s="66">
        <f t="shared" si="23"/>
        <v>429151.97005735233</v>
      </c>
    </row>
    <row r="83" spans="1:62">
      <c r="A83" s="105" t="s">
        <v>338</v>
      </c>
      <c r="BJ83" s="66">
        <f t="shared" si="23"/>
        <v>0</v>
      </c>
    </row>
    <row r="84" spans="1:62">
      <c r="A84" s="14" t="s">
        <v>460</v>
      </c>
      <c r="B84" s="120">
        <f>NPV('Time Series Summary'!$B$133,E84:BI84)+D84</f>
        <v>50280.185215150479</v>
      </c>
      <c r="C84" s="119">
        <f t="shared" ref="C84:C87" si="25">SUM(D84:BI84)</f>
        <v>378892.93461749051</v>
      </c>
      <c r="D84" s="19">
        <f>SUM(D25:D30)*'Economic Impact Assumptions'!D47</f>
        <v>1441.4844701690615</v>
      </c>
      <c r="E84" s="19">
        <f>SUM(E25:E30)*'Economic Impact Assumptions'!E47</f>
        <v>1506.1566205900981</v>
      </c>
      <c r="F84" s="19">
        <f>SUM(F25:F30)*'Economic Impact Assumptions'!F47</f>
        <v>1570.3418111575202</v>
      </c>
      <c r="G84" s="19">
        <f>SUM(G25:G30)*'Economic Impact Assumptions'!G47</f>
        <v>1645.3031567828996</v>
      </c>
      <c r="H84" s="19">
        <f>SUM(H25:H30)*'Economic Impact Assumptions'!H47</f>
        <v>1791.6016547736303</v>
      </c>
      <c r="I84" s="19">
        <f>SUM(I25:I30)*'Economic Impact Assumptions'!I47</f>
        <v>1944.8630566009299</v>
      </c>
      <c r="J84" s="19">
        <f>SUM(J25:J30)*'Economic Impact Assumptions'!J47</f>
        <v>2124.9463428697782</v>
      </c>
      <c r="K84" s="19">
        <f>SUM(K25:K30)*'Economic Impact Assumptions'!K47</f>
        <v>2182.5864639095353</v>
      </c>
      <c r="L84" s="19">
        <f>SUM(L25:L30)*'Economic Impact Assumptions'!L47</f>
        <v>2288.9805333895506</v>
      </c>
      <c r="M84" s="19">
        <f>SUM(M25:M30)*'Economic Impact Assumptions'!M47</f>
        <v>2435.4524217779281</v>
      </c>
      <c r="N84" s="19">
        <f>SUM(N25:N30)*'Economic Impact Assumptions'!N47</f>
        <v>2527.8627668807408</v>
      </c>
      <c r="O84" s="19">
        <f>SUM(O25:O30)*'Economic Impact Assumptions'!O47</f>
        <v>2613.0104720775803</v>
      </c>
      <c r="P84" s="19">
        <f>SUM(P25:P30)*'Economic Impact Assumptions'!P47</f>
        <v>2691.7062951179182</v>
      </c>
      <c r="Q84" s="19">
        <f>SUM(Q25:Q30)*'Economic Impact Assumptions'!Q47</f>
        <v>2810.1556162215011</v>
      </c>
      <c r="R84" s="19">
        <f>SUM(R25:R30)*'Economic Impact Assumptions'!R47</f>
        <v>3033.4602414801711</v>
      </c>
      <c r="S84" s="19">
        <f>SUM(S25:S30)*'Economic Impact Assumptions'!S47</f>
        <v>3126.0679199494889</v>
      </c>
      <c r="T84" s="19">
        <f>SUM(T25:T30)*'Economic Impact Assumptions'!T47</f>
        <v>3264.5863575300532</v>
      </c>
      <c r="U84" s="19">
        <f>SUM(U25:U30)*'Economic Impact Assumptions'!U47</f>
        <v>3471.4076275168509</v>
      </c>
      <c r="V84" s="19">
        <f>SUM(V25:V30)*'Economic Impact Assumptions'!V47</f>
        <v>3673.3636721028834</v>
      </c>
      <c r="W84" s="19">
        <f>SUM(W25:W30)*'Economic Impact Assumptions'!W47</f>
        <v>3868.1545160590022</v>
      </c>
      <c r="X84" s="19">
        <f>SUM(X25:X30)*'Economic Impact Assumptions'!X47</f>
        <v>4014.9959992663853</v>
      </c>
      <c r="Y84" s="19">
        <f>SUM(Y25:Y30)*'Economic Impact Assumptions'!Y47</f>
        <v>4114.3697970737512</v>
      </c>
      <c r="Z84" s="19">
        <f>SUM(Z25:Z30)*'Economic Impact Assumptions'!Z47</f>
        <v>4200.9014144838184</v>
      </c>
      <c r="AA84" s="19">
        <f>SUM(AA25:AA30)*'Economic Impact Assumptions'!AA47</f>
        <v>4388.011674418105</v>
      </c>
      <c r="AB84" s="19">
        <f>SUM(AB25:AB30)*'Economic Impact Assumptions'!AB47</f>
        <v>4670.6399846346849</v>
      </c>
      <c r="AC84" s="19">
        <f>SUM(AC25:AC30)*'Economic Impact Assumptions'!AC47</f>
        <v>5334.0414166600913</v>
      </c>
      <c r="AD84" s="19">
        <f>SUM(AD25:AD30)*'Economic Impact Assumptions'!AD47</f>
        <v>5526.7910976617304</v>
      </c>
      <c r="AE84" s="19">
        <f>SUM(AE25:AE30)*'Economic Impact Assumptions'!AE47</f>
        <v>5725.8397871062261</v>
      </c>
      <c r="AF84" s="19">
        <f>SUM(AF25:AF30)*'Economic Impact Assumptions'!AF47</f>
        <v>5931.3829720095382</v>
      </c>
      <c r="AG84" s="19">
        <f>SUM(AG25:AG30)*'Economic Impact Assumptions'!AG47</f>
        <v>6143.5582743616915</v>
      </c>
      <c r="AH84" s="19">
        <f>SUM(AH25:AH30)*'Economic Impact Assumptions'!AH47</f>
        <v>6371.6756339607209</v>
      </c>
      <c r="AI84" s="19">
        <f>SUM(AI25:AI30)*'Economic Impact Assumptions'!AI47</f>
        <v>6698.0954213816913</v>
      </c>
      <c r="AJ84" s="19">
        <f>SUM(AJ25:AJ30)*'Economic Impact Assumptions'!AJ47</f>
        <v>6934.3397134027482</v>
      </c>
      <c r="AK84" s="19">
        <f>SUM(AK25:AK30)*'Economic Impact Assumptions'!AK47</f>
        <v>7178.0129496048839</v>
      </c>
      <c r="AL84" s="19">
        <f>SUM(AL25:AL30)*'Economic Impact Assumptions'!AL47</f>
        <v>7429.5952251065119</v>
      </c>
      <c r="AM84" s="19">
        <f>SUM(AM25:AM30)*'Economic Impact Assumptions'!AM47</f>
        <v>7699.4744297152092</v>
      </c>
      <c r="AN84" s="19">
        <f>SUM(AN25:AN30)*'Economic Impact Assumptions'!AN47</f>
        <v>8080.9485417500737</v>
      </c>
      <c r="AO84" s="19">
        <f>SUM(AO25:AO30)*'Economic Impact Assumptions'!AO47</f>
        <v>8360.339657475226</v>
      </c>
      <c r="AP84" s="19">
        <f>SUM(AP25:AP30)*'Economic Impact Assumptions'!AP47</f>
        <v>8681.7701168258518</v>
      </c>
      <c r="AQ84" s="19">
        <f>SUM(AQ25:AQ30)*'Economic Impact Assumptions'!AQ47</f>
        <v>9342.1525286878841</v>
      </c>
      <c r="AR84" s="19">
        <f>SUM(AR25:AR30)*'Economic Impact Assumptions'!AR47</f>
        <v>9659.6442227066091</v>
      </c>
      <c r="AS84" s="19">
        <f>SUM(AS25:AS30)*'Economic Impact Assumptions'!AS47</f>
        <v>9987.158309215647</v>
      </c>
      <c r="AT84" s="19">
        <f>SUM(AT25:AT30)*'Economic Impact Assumptions'!AT47</f>
        <v>10325.018311836353</v>
      </c>
      <c r="AU84" s="19">
        <f>SUM(AU25:AU30)*'Economic Impact Assumptions'!AU47</f>
        <v>10673.52305226434</v>
      </c>
      <c r="AV84" s="19">
        <f>SUM(AV25:AV30)*'Economic Impact Assumptions'!AV47</f>
        <v>11032.994668659201</v>
      </c>
      <c r="AW84" s="19">
        <f>SUM(AW25:AW30)*'Economic Impact Assumptions'!AW47</f>
        <v>11416.855536308669</v>
      </c>
      <c r="AX84" s="19">
        <f>SUM(AX25:AX30)*'Economic Impact Assumptions'!AX47</f>
        <v>11944.496932233395</v>
      </c>
      <c r="AY84" s="19">
        <f>SUM(AY25:AY30)*'Economic Impact Assumptions'!AY47</f>
        <v>12342.794276737619</v>
      </c>
      <c r="AZ84" s="19">
        <f>SUM(AZ25:AZ30)*'Economic Impact Assumptions'!AZ47</f>
        <v>12753.574288139227</v>
      </c>
      <c r="BA84" s="19">
        <f>SUM(BA25:BA30)*'Economic Impact Assumptions'!BA47</f>
        <v>13147.276020990155</v>
      </c>
      <c r="BB84" s="19">
        <f>SUM(BB25:BB30)*'Economic Impact Assumptions'!BB47</f>
        <v>13567.563012872006</v>
      </c>
      <c r="BC84" s="19">
        <f>SUM(BC25:BC30)*'Economic Impact Assumptions'!BC47</f>
        <v>14149.371283799217</v>
      </c>
      <c r="BD84" s="19">
        <f>SUM(BD25:BD30)*'Economic Impact Assumptions'!BD47</f>
        <v>14583.756199006326</v>
      </c>
      <c r="BE84" s="19">
        <f>SUM(BE25:BE30)*'Economic Impact Assumptions'!BE47</f>
        <v>15030.858755954388</v>
      </c>
      <c r="BF84" s="19">
        <f>SUM(BF25:BF30)*'Economic Impact Assumptions'!BF47</f>
        <v>15491.23528770248</v>
      </c>
      <c r="BG84" s="19">
        <f>SUM(BG25:BG30)*'Economic Impact Assumptions'!BG47</f>
        <v>15948.385806520899</v>
      </c>
      <c r="BH84" s="19">
        <f>SUM(BH25:BH30)*'Economic Impact Assumptions'!BH47</f>
        <v>0</v>
      </c>
      <c r="BI84" s="19">
        <f>SUM(BI25:BI30)*'Economic Impact Assumptions'!BI47</f>
        <v>0</v>
      </c>
      <c r="BJ84" s="66">
        <f t="shared" si="23"/>
        <v>378892.93461749051</v>
      </c>
    </row>
    <row r="85" spans="1:62">
      <c r="A85" s="14" t="s">
        <v>461</v>
      </c>
      <c r="B85" s="120">
        <f>NPV('Time Series Summary'!$B$133,E85:BI85)+D85</f>
        <v>5398.1285951160125</v>
      </c>
      <c r="C85" s="119">
        <f t="shared" si="25"/>
        <v>30012.239978951719</v>
      </c>
      <c r="D85" s="19">
        <f>SUM(D40:D45)*'Economic Impact Assumptions'!D48</f>
        <v>178.53916126753808</v>
      </c>
      <c r="E85" s="19">
        <f>SUM(E40:E45)*'Economic Impact Assumptions'!E48</f>
        <v>186.78975699802496</v>
      </c>
      <c r="F85" s="19">
        <f>SUM(F40:F45)*'Economic Impact Assumptions'!F48</f>
        <v>194.96838512465251</v>
      </c>
      <c r="G85" s="19">
        <f>SUM(G40:G45)*'Economic Impact Assumptions'!G48</f>
        <v>207.05707150301765</v>
      </c>
      <c r="H85" s="19">
        <f>SUM(H40:H45)*'Economic Impact Assumptions'!H48</f>
        <v>228.28881653349114</v>
      </c>
      <c r="I85" s="19">
        <f>SUM(I40:I45)*'Economic Impact Assumptions'!I48</f>
        <v>248.72059963851419</v>
      </c>
      <c r="J85" s="19">
        <f>SUM(J40:J45)*'Economic Impact Assumptions'!J48</f>
        <v>269.18880099968567</v>
      </c>
      <c r="K85" s="19">
        <f>SUM(K40:K45)*'Economic Impact Assumptions'!K48</f>
        <v>276.12068160903135</v>
      </c>
      <c r="L85" s="19">
        <f>SUM(L40:L45)*'Economic Impact Assumptions'!L48</f>
        <v>292.68379697084657</v>
      </c>
      <c r="M85" s="19">
        <f>SUM(M40:M45)*'Economic Impact Assumptions'!M48</f>
        <v>331.46134977508058</v>
      </c>
      <c r="N85" s="19">
        <f>SUM(N40:N45)*'Economic Impact Assumptions'!N48</f>
        <v>340.1413606080107</v>
      </c>
      <c r="O85" s="19">
        <f>SUM(O40:O45)*'Economic Impact Assumptions'!O48</f>
        <v>351.6271165459533</v>
      </c>
      <c r="P85" s="19">
        <f>SUM(P40:P45)*'Economic Impact Assumptions'!P48</f>
        <v>362.18647242252655</v>
      </c>
      <c r="Q85" s="19">
        <f>SUM(Q40:Q45)*'Economic Impact Assumptions'!Q48</f>
        <v>384.46576100179743</v>
      </c>
      <c r="R85" s="19">
        <f>SUM(R40:R45)*'Economic Impact Assumptions'!R48</f>
        <v>430.38981691320123</v>
      </c>
      <c r="S85" s="19">
        <f>SUM(S40:S45)*'Economic Impact Assumptions'!S48</f>
        <v>443.19180811614831</v>
      </c>
      <c r="T85" s="19">
        <f>SUM(T40:T45)*'Economic Impact Assumptions'!T48</f>
        <v>470.49192505403499</v>
      </c>
      <c r="U85" s="19">
        <f>SUM(U40:U45)*'Economic Impact Assumptions'!U48</f>
        <v>525.54156852378117</v>
      </c>
      <c r="V85" s="19">
        <f>SUM(V40:V45)*'Economic Impact Assumptions'!V48</f>
        <v>554.68676907839642</v>
      </c>
      <c r="W85" s="19">
        <f>SUM(W40:W45)*'Economic Impact Assumptions'!W48</f>
        <v>608.0820723097462</v>
      </c>
      <c r="X85" s="19">
        <f>SUM(X40:X45)*'Economic Impact Assumptions'!X48</f>
        <v>625.47256796032389</v>
      </c>
      <c r="Y85" s="19">
        <f>SUM(Y40:Y45)*'Economic Impact Assumptions'!Y48</f>
        <v>535.55615641212762</v>
      </c>
      <c r="Z85" s="19">
        <f>SUM(Z40:Z45)*'Economic Impact Assumptions'!Z48</f>
        <v>441.49787973788278</v>
      </c>
      <c r="AA85" s="19">
        <f>SUM(AA40:AA45)*'Economic Impact Assumptions'!AA48</f>
        <v>469.37433601498856</v>
      </c>
      <c r="AB85" s="19">
        <f>SUM(AB40:AB45)*'Economic Impact Assumptions'!AB48</f>
        <v>472.61508570711715</v>
      </c>
      <c r="AC85" s="19">
        <f>SUM(AC40:AC45)*'Economic Impact Assumptions'!AC48</f>
        <v>428.75620547447767</v>
      </c>
      <c r="AD85" s="19">
        <f>SUM(AD40:AD45)*'Economic Impact Assumptions'!AD48</f>
        <v>440.26630517813931</v>
      </c>
      <c r="AE85" s="19">
        <f>SUM(AE40:AE45)*'Economic Impact Assumptions'!AE48</f>
        <v>452.08472253344326</v>
      </c>
      <c r="AF85" s="19">
        <f>SUM(AF40:AF45)*'Economic Impact Assumptions'!AF48</f>
        <v>464.21946864611562</v>
      </c>
      <c r="AG85" s="19">
        <f>SUM(AG40:AG45)*'Economic Impact Assumptions'!AG48</f>
        <v>476.68237952578693</v>
      </c>
      <c r="AH85" s="19">
        <f>SUM(AH40:AH45)*'Economic Impact Assumptions'!AH48</f>
        <v>489.67898147225941</v>
      </c>
      <c r="AI85" s="19">
        <f>SUM(AI40:AI45)*'Economic Impact Assumptions'!AI48</f>
        <v>505.03091940071329</v>
      </c>
      <c r="AJ85" s="19">
        <f>SUM(AJ40:AJ45)*'Economic Impact Assumptions'!AJ48</f>
        <v>518.58033280634061</v>
      </c>
      <c r="AK85" s="19">
        <f>SUM(AK40:AK45)*'Economic Impact Assumptions'!AK48</f>
        <v>532.5057745296574</v>
      </c>
      <c r="AL85" s="19">
        <f>SUM(AL40:AL45)*'Economic Impact Assumptions'!AL48</f>
        <v>546.7990041217065</v>
      </c>
      <c r="AM85" s="19">
        <f>SUM(AM40:AM45)*'Economic Impact Assumptions'!AM48</f>
        <v>561.70348381047631</v>
      </c>
      <c r="AN85" s="19">
        <f>SUM(AN40:AN45)*'Economic Impact Assumptions'!AN48</f>
        <v>579.27189267009385</v>
      </c>
      <c r="AO85" s="19">
        <f>SUM(AO40:AO45)*'Economic Impact Assumptions'!AO48</f>
        <v>594.83246182444009</v>
      </c>
      <c r="AP85" s="19">
        <f>SUM(AP40:AP45)*'Economic Impact Assumptions'!AP48</f>
        <v>610.99073421500191</v>
      </c>
      <c r="AQ85" s="19">
        <f>SUM(AQ40:AQ45)*'Economic Impact Assumptions'!AQ48</f>
        <v>629.68098146805869</v>
      </c>
      <c r="AR85" s="19">
        <f>SUM(AR40:AR45)*'Economic Impact Assumptions'!AR48</f>
        <v>646.53915626739035</v>
      </c>
      <c r="AS85" s="19">
        <f>SUM(AS40:AS45)*'Economic Impact Assumptions'!AS48</f>
        <v>663.84753109885321</v>
      </c>
      <c r="AT85" s="19">
        <f>SUM(AT40:AT45)*'Economic Impact Assumptions'!AT48</f>
        <v>681.61668211857045</v>
      </c>
      <c r="AU85" s="19">
        <f>SUM(AU40:AU45)*'Economic Impact Assumptions'!AU48</f>
        <v>699.85976142176901</v>
      </c>
      <c r="AV85" s="19">
        <f>SUM(AV40:AV45)*'Economic Impact Assumptions'!AV48</f>
        <v>718.58922157602069</v>
      </c>
      <c r="AW85" s="19">
        <f>SUM(AW40:AW45)*'Economic Impact Assumptions'!AW48</f>
        <v>738.11004055752744</v>
      </c>
      <c r="AX85" s="19">
        <f>SUM(AX40:AX45)*'Economic Impact Assumptions'!AX48</f>
        <v>761.0552609248075</v>
      </c>
      <c r="AY85" s="19">
        <f>SUM(AY40:AY45)*'Economic Impact Assumptions'!AY48</f>
        <v>781.41515045008498</v>
      </c>
      <c r="AZ85" s="19">
        <f>SUM(AZ40:AZ45)*'Economic Impact Assumptions'!AZ48</f>
        <v>802.31436958114546</v>
      </c>
      <c r="BA85" s="19">
        <f>SUM(BA40:BA45)*'Economic Impact Assumptions'!BA48</f>
        <v>823.37794774899453</v>
      </c>
      <c r="BB85" s="19">
        <f>SUM(BB40:BB45)*'Economic Impact Assumptions'!BB48</f>
        <v>845.31945455886046</v>
      </c>
      <c r="BC85" s="19">
        <f>SUM(BC40:BC45)*'Economic Impact Assumptions'!BC48</f>
        <v>871.1238274655376</v>
      </c>
      <c r="BD85" s="19">
        <f>SUM(BD40:BD45)*'Economic Impact Assumptions'!BD48</f>
        <v>893.9834603470689</v>
      </c>
      <c r="BE85" s="19">
        <f>SUM(BE40:BE45)*'Economic Impact Assumptions'!BE48</f>
        <v>917.45288688755181</v>
      </c>
      <c r="BF85" s="19">
        <f>SUM(BF40:BF45)*'Economic Impact Assumptions'!BF48</f>
        <v>941.53440208132929</v>
      </c>
      <c r="BG85" s="19">
        <f>SUM(BG40:BG45)*'Economic Impact Assumptions'!BG48</f>
        <v>965.87806136357233</v>
      </c>
      <c r="BH85" s="19">
        <f>SUM(BH40:BH45)*'Economic Impact Assumptions'!BH48</f>
        <v>0</v>
      </c>
      <c r="BI85" s="19">
        <f>SUM(BI40:BI45)*'Economic Impact Assumptions'!BI48</f>
        <v>0</v>
      </c>
      <c r="BJ85" s="66">
        <f t="shared" si="23"/>
        <v>30012.239978951719</v>
      </c>
    </row>
    <row r="86" spans="1:62">
      <c r="A86" s="14" t="s">
        <v>462</v>
      </c>
      <c r="B86" s="120">
        <f>NPV('Time Series Summary'!$B$133,E86:BI86)+D86</f>
        <v>35538.380278979719</v>
      </c>
      <c r="C86" s="119">
        <f t="shared" si="25"/>
        <v>256959.34114125001</v>
      </c>
      <c r="D86" s="19">
        <f>SUM(D55:D60)*'Economic Impact Assumptions'!D49</f>
        <v>1043.0295989419599</v>
      </c>
      <c r="E86" s="19">
        <f>SUM(E55:E60)*'Economic Impact Assumptions'!E49</f>
        <v>1090.0695568383476</v>
      </c>
      <c r="F86" s="19">
        <f>SUM(F55:F60)*'Economic Impact Assumptions'!F49</f>
        <v>1136.7453111569048</v>
      </c>
      <c r="G86" s="19">
        <f>SUM(G55:G60)*'Economic Impact Assumptions'!G49</f>
        <v>1193.8369772723336</v>
      </c>
      <c r="H86" s="19">
        <f>SUM(H55:H60)*'Economic Impact Assumptions'!H49</f>
        <v>1302.8593365789768</v>
      </c>
      <c r="I86" s="19">
        <f>SUM(I55:I60)*'Economic Impact Assumptions'!I49</f>
        <v>1415.2296881481491</v>
      </c>
      <c r="J86" s="19">
        <f>SUM(J55:J60)*'Economic Impact Assumptions'!J49</f>
        <v>1543.6670861908954</v>
      </c>
      <c r="K86" s="19">
        <f>SUM(K55:K60)*'Economic Impact Assumptions'!K49</f>
        <v>1585.1635614554746</v>
      </c>
      <c r="L86" s="19">
        <f>SUM(L55:L60)*'Economic Impact Assumptions'!L49</f>
        <v>1665.590302492878</v>
      </c>
      <c r="M86" s="19">
        <f>SUM(M55:M60)*'Economic Impact Assumptions'!M49</f>
        <v>1792.556094183258</v>
      </c>
      <c r="N86" s="19">
        <f>SUM(N55:N60)*'Economic Impact Assumptions'!N49</f>
        <v>1856.6103105123068</v>
      </c>
      <c r="O86" s="19">
        <f>SUM(O55:O60)*'Economic Impact Assumptions'!O49</f>
        <v>1919.176790399863</v>
      </c>
      <c r="P86" s="19">
        <f>SUM(P55:P60)*'Economic Impact Assumptions'!P49</f>
        <v>1976.9453995962008</v>
      </c>
      <c r="Q86" s="19">
        <f>SUM(Q55:Q60)*'Economic Impact Assumptions'!Q49</f>
        <v>2070.388878929813</v>
      </c>
      <c r="R86" s="19">
        <f>SUM(R55:R60)*'Economic Impact Assumptions'!R49</f>
        <v>2250.5397733226373</v>
      </c>
      <c r="S86" s="19">
        <f>SUM(S55:S60)*'Economic Impact Assumptions'!S49</f>
        <v>2318.9029738035902</v>
      </c>
      <c r="T86" s="19">
        <f>SUM(T55:T60)*'Economic Impact Assumptions'!T49</f>
        <v>2429.4456573992366</v>
      </c>
      <c r="U86" s="19">
        <f>SUM(U55:U60)*'Economic Impact Assumptions'!U49</f>
        <v>2609.0238207670855</v>
      </c>
      <c r="V86" s="19">
        <f>SUM(V55:V60)*'Economic Impact Assumptions'!V49</f>
        <v>2759.355797956237</v>
      </c>
      <c r="W86" s="19">
        <f>SUM(W55:W60)*'Economic Impact Assumptions'!W49</f>
        <v>2930.0619532080018</v>
      </c>
      <c r="X86" s="19">
        <f>SUM(X55:X60)*'Economic Impact Assumptions'!X49</f>
        <v>3035.5032124530317</v>
      </c>
      <c r="Y86" s="19">
        <f>SUM(Y55:Y60)*'Economic Impact Assumptions'!Y49</f>
        <v>3003.4706066177778</v>
      </c>
      <c r="Z86" s="19">
        <f>SUM(Z55:Z60)*'Economic Impact Assumptions'!Z49</f>
        <v>2959.5516441587192</v>
      </c>
      <c r="AA86" s="19">
        <f>SUM(AA55:AA60)*'Economic Impact Assumptions'!AA49</f>
        <v>3099.721079704379</v>
      </c>
      <c r="AB86" s="19">
        <f>SUM(AB55:AB60)*'Economic Impact Assumptions'!AB49</f>
        <v>3271.9280850511504</v>
      </c>
      <c r="AC86" s="19">
        <f>SUM(AC55:AC60)*'Economic Impact Assumptions'!AC49</f>
        <v>3623.8141597676968</v>
      </c>
      <c r="AD86" s="19">
        <f>SUM(AD55:AD60)*'Economic Impact Assumptions'!AD49</f>
        <v>3750.7133862333421</v>
      </c>
      <c r="AE86" s="19">
        <f>SUM(AE55:AE60)*'Economic Impact Assumptions'!AE49</f>
        <v>3881.6906798512268</v>
      </c>
      <c r="AF86" s="19">
        <f>SUM(AF55:AF60)*'Economic Impact Assumptions'!AF49</f>
        <v>4016.8710181844804</v>
      </c>
      <c r="AG86" s="19">
        <f>SUM(AG55:AG60)*'Economic Impact Assumptions'!AG49</f>
        <v>4156.3486849329302</v>
      </c>
      <c r="AH86" s="19">
        <f>SUM(AH55:AH60)*'Economic Impact Assumptions'!AH49</f>
        <v>4305.8967075244827</v>
      </c>
      <c r="AI86" s="19">
        <f>SUM(AI55:AI60)*'Economic Impact Assumptions'!AI49</f>
        <v>4516.5896804403501</v>
      </c>
      <c r="AJ86" s="19">
        <f>SUM(AJ55:AJ60)*'Economic Impact Assumptions'!AJ49</f>
        <v>4671.556813970431</v>
      </c>
      <c r="AK86" s="19">
        <f>SUM(AK55:AK60)*'Economic Impact Assumptions'!AK49</f>
        <v>4831.3461625531454</v>
      </c>
      <c r="AL86" s="19">
        <f>SUM(AL55:AL60)*'Economic Impact Assumptions'!AL49</f>
        <v>4996.2362750554848</v>
      </c>
      <c r="AM86" s="19">
        <f>SUM(AM55:AM60)*'Economic Impact Assumptions'!AM49</f>
        <v>5172.6829840477239</v>
      </c>
      <c r="AN86" s="19">
        <f>SUM(AN55:AN60)*'Economic Impact Assumptions'!AN49</f>
        <v>5418.5326175266209</v>
      </c>
      <c r="AO86" s="19">
        <f>SUM(AO55:AO60)*'Economic Impact Assumptions'!AO49</f>
        <v>5601.3311743163913</v>
      </c>
      <c r="AP86" s="19">
        <f>SUM(AP55:AP60)*'Economic Impact Assumptions'!AP49</f>
        <v>5809.8621358635146</v>
      </c>
      <c r="AQ86" s="19">
        <f>SUM(AQ55:AQ60)*'Economic Impact Assumptions'!AQ49</f>
        <v>6223.5411058739719</v>
      </c>
      <c r="AR86" s="19">
        <f>SUM(AR55:AR60)*'Economic Impact Assumptions'!AR49</f>
        <v>6430.4297062570349</v>
      </c>
      <c r="AS86" s="19">
        <f>SUM(AS55:AS60)*'Economic Impact Assumptions'!AS49</f>
        <v>6643.7659027581531</v>
      </c>
      <c r="AT86" s="19">
        <f>SUM(AT55:AT60)*'Economic Impact Assumptions'!AT49</f>
        <v>6863.7538016603348</v>
      </c>
      <c r="AU86" s="19">
        <f>SUM(AU55:AU60)*'Economic Impact Assumptions'!AU49</f>
        <v>7090.5853653171616</v>
      </c>
      <c r="AV86" s="19">
        <f>SUM(AV55:AV60)*'Economic Impact Assumptions'!AV49</f>
        <v>7324.4657798473063</v>
      </c>
      <c r="AW86" s="19">
        <f>SUM(AW55:AW60)*'Economic Impact Assumptions'!AW49</f>
        <v>7573.726975385558</v>
      </c>
      <c r="AX86" s="19">
        <f>SUM(AX55:AX60)*'Economic Impact Assumptions'!AX49</f>
        <v>7912.3999489412336</v>
      </c>
      <c r="AY86" s="19">
        <f>SUM(AY55:AY60)*'Economic Impact Assumptions'!AY49</f>
        <v>8171.1421911912958</v>
      </c>
      <c r="AZ86" s="19">
        <f>SUM(AZ55:AZ60)*'Economic Impact Assumptions'!AZ49</f>
        <v>8437.8930281393787</v>
      </c>
      <c r="BA86" s="19">
        <f>SUM(BA55:BA60)*'Economic Impact Assumptions'!BA49</f>
        <v>8694.6041966871326</v>
      </c>
      <c r="BB86" s="19">
        <f>SUM(BB55:BB60)*'Economic Impact Assumptions'!BB49</f>
        <v>8968.0966040212461</v>
      </c>
      <c r="BC86" s="19">
        <f>SUM(BC55:BC60)*'Economic Impact Assumptions'!BC49</f>
        <v>9342.0493069787208</v>
      </c>
      <c r="BD86" s="19">
        <f>SUM(BD55:BD60)*'Economic Impact Assumptions'!BD49</f>
        <v>9624.9008057192023</v>
      </c>
      <c r="BE86" s="19">
        <f>SUM(BE55:BE60)*'Economic Impact Assumptions'!BE49</f>
        <v>9915.9729759133043</v>
      </c>
      <c r="BF86" s="19">
        <f>SUM(BF55:BF60)*'Economic Impact Assumptions'!BF49</f>
        <v>10215.600641777992</v>
      </c>
      <c r="BG86" s="19">
        <f>SUM(BG55:BG60)*'Economic Impact Assumptions'!BG49</f>
        <v>10513.566827373941</v>
      </c>
      <c r="BH86" s="19">
        <f>SUM(BH55:BH60)*'Economic Impact Assumptions'!BH49</f>
        <v>0</v>
      </c>
      <c r="BI86" s="19">
        <f>SUM(BI55:BI60)*'Economic Impact Assumptions'!BI49</f>
        <v>0</v>
      </c>
      <c r="BJ86" s="66">
        <f t="shared" si="23"/>
        <v>256959.34114125001</v>
      </c>
    </row>
    <row r="87" spans="1:62">
      <c r="A87" s="105" t="s">
        <v>464</v>
      </c>
      <c r="B87" s="120">
        <f>NPV('Time Series Summary'!$B$133,E87:BI87)+D87</f>
        <v>91216.694089246172</v>
      </c>
      <c r="C87" s="119">
        <f t="shared" si="25"/>
        <v>665864.51573769201</v>
      </c>
      <c r="D87" s="19">
        <f>SUM(D84:D86)</f>
        <v>2663.0532303785594</v>
      </c>
      <c r="E87" s="19">
        <f t="shared" ref="E87:BI87" si="26">SUM(E84:E86)</f>
        <v>2783.0159344264707</v>
      </c>
      <c r="F87" s="19">
        <f t="shared" si="26"/>
        <v>2902.0555074390777</v>
      </c>
      <c r="G87" s="19">
        <f t="shared" si="26"/>
        <v>3046.197205558251</v>
      </c>
      <c r="H87" s="19">
        <f t="shared" si="26"/>
        <v>3322.7498078860981</v>
      </c>
      <c r="I87" s="19">
        <f t="shared" si="26"/>
        <v>3608.8133443875931</v>
      </c>
      <c r="J87" s="19">
        <f t="shared" si="26"/>
        <v>3937.8022300603589</v>
      </c>
      <c r="K87" s="19">
        <f t="shared" si="26"/>
        <v>4043.8707069740412</v>
      </c>
      <c r="L87" s="19">
        <f t="shared" si="26"/>
        <v>4247.2546328532753</v>
      </c>
      <c r="M87" s="19">
        <f t="shared" si="26"/>
        <v>4559.4698657362669</v>
      </c>
      <c r="N87" s="19">
        <f t="shared" si="26"/>
        <v>4724.6144380010583</v>
      </c>
      <c r="O87" s="19">
        <f t="shared" si="26"/>
        <v>4883.8143790233971</v>
      </c>
      <c r="P87" s="19">
        <f t="shared" si="26"/>
        <v>5030.838167136646</v>
      </c>
      <c r="Q87" s="19">
        <f t="shared" si="26"/>
        <v>5265.0102561531112</v>
      </c>
      <c r="R87" s="19">
        <f t="shared" si="26"/>
        <v>5714.3898317160092</v>
      </c>
      <c r="S87" s="19">
        <f t="shared" si="26"/>
        <v>5888.162701869227</v>
      </c>
      <c r="T87" s="19">
        <f t="shared" si="26"/>
        <v>6164.5239399833245</v>
      </c>
      <c r="U87" s="19">
        <f t="shared" si="26"/>
        <v>6605.9730168077176</v>
      </c>
      <c r="V87" s="19">
        <f t="shared" si="26"/>
        <v>6987.4062391375173</v>
      </c>
      <c r="W87" s="19">
        <f t="shared" si="26"/>
        <v>7406.2985415767498</v>
      </c>
      <c r="X87" s="19">
        <f t="shared" si="26"/>
        <v>7675.9717796797413</v>
      </c>
      <c r="Y87" s="19">
        <f t="shared" si="26"/>
        <v>7653.3965601036571</v>
      </c>
      <c r="Z87" s="19">
        <f t="shared" si="26"/>
        <v>7601.9509383804198</v>
      </c>
      <c r="AA87" s="19">
        <f t="shared" si="26"/>
        <v>7957.1070901374724</v>
      </c>
      <c r="AB87" s="19">
        <f t="shared" si="26"/>
        <v>8415.1831553929514</v>
      </c>
      <c r="AC87" s="19">
        <f t="shared" si="26"/>
        <v>9386.6117819022656</v>
      </c>
      <c r="AD87" s="19">
        <f t="shared" si="26"/>
        <v>9717.7707890732127</v>
      </c>
      <c r="AE87" s="19">
        <f t="shared" si="26"/>
        <v>10059.615189490896</v>
      </c>
      <c r="AF87" s="19">
        <f t="shared" si="26"/>
        <v>10412.473458840133</v>
      </c>
      <c r="AG87" s="19">
        <f t="shared" si="26"/>
        <v>10776.589338820409</v>
      </c>
      <c r="AH87" s="19">
        <f t="shared" si="26"/>
        <v>11167.251322957463</v>
      </c>
      <c r="AI87" s="19">
        <f t="shared" si="26"/>
        <v>11719.716021222754</v>
      </c>
      <c r="AJ87" s="19">
        <f t="shared" si="26"/>
        <v>12124.476860179519</v>
      </c>
      <c r="AK87" s="19">
        <f t="shared" si="26"/>
        <v>12541.864886687687</v>
      </c>
      <c r="AL87" s="19">
        <f t="shared" si="26"/>
        <v>12972.630504283703</v>
      </c>
      <c r="AM87" s="19">
        <f t="shared" si="26"/>
        <v>13433.86089757341</v>
      </c>
      <c r="AN87" s="19">
        <f t="shared" si="26"/>
        <v>14078.753051946787</v>
      </c>
      <c r="AO87" s="19">
        <f t="shared" si="26"/>
        <v>14556.503293616057</v>
      </c>
      <c r="AP87" s="19">
        <f t="shared" si="26"/>
        <v>15102.622986904367</v>
      </c>
      <c r="AQ87" s="19">
        <f t="shared" si="26"/>
        <v>16195.374616029914</v>
      </c>
      <c r="AR87" s="19">
        <f t="shared" si="26"/>
        <v>16736.613085231034</v>
      </c>
      <c r="AS87" s="19">
        <f t="shared" si="26"/>
        <v>17294.771743072652</v>
      </c>
      <c r="AT87" s="19">
        <f t="shared" si="26"/>
        <v>17870.388795615258</v>
      </c>
      <c r="AU87" s="19">
        <f t="shared" si="26"/>
        <v>18463.96817900327</v>
      </c>
      <c r="AV87" s="19">
        <f t="shared" si="26"/>
        <v>19076.049670082528</v>
      </c>
      <c r="AW87" s="19">
        <f t="shared" si="26"/>
        <v>19728.692552251756</v>
      </c>
      <c r="AX87" s="19">
        <f t="shared" si="26"/>
        <v>20617.952142099435</v>
      </c>
      <c r="AY87" s="19">
        <f t="shared" si="26"/>
        <v>21295.351618378998</v>
      </c>
      <c r="AZ87" s="19">
        <f t="shared" si="26"/>
        <v>21993.781685859751</v>
      </c>
      <c r="BA87" s="19">
        <f t="shared" si="26"/>
        <v>22665.258165426283</v>
      </c>
      <c r="BB87" s="19">
        <f t="shared" si="26"/>
        <v>23380.979071452115</v>
      </c>
      <c r="BC87" s="19">
        <f t="shared" si="26"/>
        <v>24362.544418243473</v>
      </c>
      <c r="BD87" s="19">
        <f t="shared" si="26"/>
        <v>25102.640465072596</v>
      </c>
      <c r="BE87" s="19">
        <f t="shared" si="26"/>
        <v>25864.284618755242</v>
      </c>
      <c r="BF87" s="19">
        <f t="shared" si="26"/>
        <v>26648.370331561804</v>
      </c>
      <c r="BG87" s="19">
        <f t="shared" si="26"/>
        <v>27427.83069525841</v>
      </c>
      <c r="BH87" s="19">
        <f t="shared" si="26"/>
        <v>0</v>
      </c>
      <c r="BI87" s="19">
        <f t="shared" si="26"/>
        <v>0</v>
      </c>
      <c r="BJ87" s="66">
        <f t="shared" si="23"/>
        <v>665864.51573769201</v>
      </c>
    </row>
    <row r="88" spans="1:62">
      <c r="BJ88" s="66"/>
    </row>
    <row r="89" spans="1:62">
      <c r="BJ89" s="66"/>
    </row>
    <row r="90" spans="1:62">
      <c r="A90" s="105" t="s">
        <v>455</v>
      </c>
      <c r="BJ90" s="66"/>
    </row>
    <row r="91" spans="1:62">
      <c r="A91" s="14" t="s">
        <v>408</v>
      </c>
      <c r="B91" s="120">
        <f>NPV('Time Series Summary'!$B$133,E91:BI91)+D91</f>
        <v>775469.95293505723</v>
      </c>
      <c r="C91" s="119">
        <f>SUM(D91:BI91)</f>
        <v>3569294.2671070234</v>
      </c>
      <c r="D91" s="98">
        <f t="shared" ref="D91:AI91" si="27">SUM(D63:D68)</f>
        <v>0</v>
      </c>
      <c r="E91" s="98">
        <f t="shared" si="27"/>
        <v>2345.9188158307043</v>
      </c>
      <c r="F91" s="98">
        <f t="shared" si="27"/>
        <v>54146.16457569522</v>
      </c>
      <c r="G91" s="98">
        <f t="shared" si="27"/>
        <v>146640.28809668694</v>
      </c>
      <c r="H91" s="98">
        <f t="shared" si="27"/>
        <v>134474.79360455021</v>
      </c>
      <c r="I91" s="98">
        <f t="shared" si="27"/>
        <v>64507.532465918761</v>
      </c>
      <c r="J91" s="98">
        <f t="shared" si="27"/>
        <v>16849.952418662568</v>
      </c>
      <c r="K91" s="98">
        <f t="shared" si="27"/>
        <v>57640.685017372729</v>
      </c>
      <c r="L91" s="98">
        <f t="shared" si="27"/>
        <v>56706.176493809166</v>
      </c>
      <c r="M91" s="98">
        <f t="shared" si="27"/>
        <v>35666.86521770218</v>
      </c>
      <c r="N91" s="98">
        <f t="shared" si="27"/>
        <v>5827.42348297218</v>
      </c>
      <c r="O91" s="98">
        <f t="shared" si="27"/>
        <v>6557.9429947720273</v>
      </c>
      <c r="P91" s="98">
        <f t="shared" si="27"/>
        <v>32373.234205268855</v>
      </c>
      <c r="Q91" s="98">
        <f t="shared" si="27"/>
        <v>87616.337793595332</v>
      </c>
      <c r="R91" s="98">
        <f t="shared" si="27"/>
        <v>7341.6427302600287</v>
      </c>
      <c r="S91" s="98">
        <f t="shared" si="27"/>
        <v>28593.234186171525</v>
      </c>
      <c r="T91" s="98">
        <f t="shared" si="27"/>
        <v>64925.603073537015</v>
      </c>
      <c r="U91" s="98">
        <f t="shared" si="27"/>
        <v>40259.261247236347</v>
      </c>
      <c r="V91" s="98">
        <f t="shared" si="27"/>
        <v>49392.909538205728</v>
      </c>
      <c r="W91" s="98">
        <f t="shared" si="27"/>
        <v>111523.26152457646</v>
      </c>
      <c r="X91" s="98">
        <f t="shared" si="27"/>
        <v>98877.786608694849</v>
      </c>
      <c r="Y91" s="98">
        <f t="shared" si="27"/>
        <v>48593.218575150124</v>
      </c>
      <c r="Z91" s="98">
        <f t="shared" si="27"/>
        <v>50206.716838847664</v>
      </c>
      <c r="AA91" s="98">
        <f t="shared" si="27"/>
        <v>147356.34392735941</v>
      </c>
      <c r="AB91" s="98">
        <f t="shared" si="27"/>
        <v>47302.914811789742</v>
      </c>
      <c r="AC91" s="98">
        <f t="shared" si="27"/>
        <v>0</v>
      </c>
      <c r="AD91" s="98">
        <f t="shared" si="27"/>
        <v>425.05291655485462</v>
      </c>
      <c r="AE91" s="98">
        <f t="shared" si="27"/>
        <v>27310.55206485865</v>
      </c>
      <c r="AF91" s="98">
        <f t="shared" si="27"/>
        <v>64455.90256540195</v>
      </c>
      <c r="AG91" s="98">
        <f t="shared" si="27"/>
        <v>11674.064768069904</v>
      </c>
      <c r="AH91" s="98">
        <f t="shared" si="27"/>
        <v>32329.106747693975</v>
      </c>
      <c r="AI91" s="98">
        <f t="shared" si="27"/>
        <v>0</v>
      </c>
      <c r="AJ91" s="98">
        <f t="shared" ref="AJ91:BI91" si="28">SUM(AJ63:AJ68)</f>
        <v>18429.585990172192</v>
      </c>
      <c r="AK91" s="98">
        <f t="shared" si="28"/>
        <v>38330.165777750961</v>
      </c>
      <c r="AL91" s="98">
        <f t="shared" si="28"/>
        <v>13240.379158916181</v>
      </c>
      <c r="AM91" s="98">
        <f t="shared" si="28"/>
        <v>63039.301847984942</v>
      </c>
      <c r="AN91" s="98">
        <f t="shared" si="28"/>
        <v>104797.99330202938</v>
      </c>
      <c r="AO91" s="98">
        <f t="shared" si="28"/>
        <v>106534.20202152601</v>
      </c>
      <c r="AP91" s="98">
        <f t="shared" si="28"/>
        <v>116616.44314759024</v>
      </c>
      <c r="AQ91" s="98">
        <f t="shared" si="28"/>
        <v>589.66675282687004</v>
      </c>
      <c r="AR91" s="98">
        <f t="shared" si="28"/>
        <v>16004.47948296735</v>
      </c>
      <c r="AS91" s="98">
        <f t="shared" si="28"/>
        <v>58439.228052645907</v>
      </c>
      <c r="AT91" s="98">
        <f t="shared" si="28"/>
        <v>79468.152172895585</v>
      </c>
      <c r="AU91" s="98">
        <f t="shared" si="28"/>
        <v>73989.120271688793</v>
      </c>
      <c r="AV91" s="98">
        <f t="shared" si="28"/>
        <v>17031.663539416506</v>
      </c>
      <c r="AW91" s="98">
        <f t="shared" si="28"/>
        <v>47165.959723182037</v>
      </c>
      <c r="AX91" s="98">
        <f t="shared" si="28"/>
        <v>703.32538818625335</v>
      </c>
      <c r="AY91" s="98">
        <f t="shared" si="28"/>
        <v>45452.915039464657</v>
      </c>
      <c r="AZ91" s="98">
        <f t="shared" si="28"/>
        <v>150282.90332332943</v>
      </c>
      <c r="BA91" s="98">
        <f t="shared" si="28"/>
        <v>249021.25873631029</v>
      </c>
      <c r="BB91" s="98">
        <f t="shared" si="28"/>
        <v>262114.58329299823</v>
      </c>
      <c r="BC91" s="98">
        <f t="shared" si="28"/>
        <v>102532.87122107412</v>
      </c>
      <c r="BD91" s="98">
        <f t="shared" si="28"/>
        <v>91783.719322045275</v>
      </c>
      <c r="BE91" s="98">
        <f t="shared" si="28"/>
        <v>282001.94926853239</v>
      </c>
      <c r="BF91" s="98">
        <f t="shared" si="28"/>
        <v>99803.512966244336</v>
      </c>
      <c r="BG91" s="98">
        <f t="shared" si="28"/>
        <v>0</v>
      </c>
      <c r="BH91" s="98">
        <f t="shared" si="28"/>
        <v>0</v>
      </c>
      <c r="BI91" s="98">
        <f t="shared" si="28"/>
        <v>0</v>
      </c>
      <c r="BJ91" s="66">
        <f>SUM(D91:BI91)</f>
        <v>3569294.2671070234</v>
      </c>
    </row>
    <row r="92" spans="1:62">
      <c r="A92" s="14" t="s">
        <v>409</v>
      </c>
      <c r="B92" s="120">
        <f>NPV('Time Series Summary'!$B$133,E92:BI92)+D92</f>
        <v>577448.15282004862</v>
      </c>
      <c r="C92" s="119">
        <f>SUM(D92:BI92)</f>
        <v>4175223.9614486857</v>
      </c>
      <c r="D92" s="98">
        <f t="shared" ref="D92:AI92" si="29">SUM(D70:D75)</f>
        <v>16947.748054852047</v>
      </c>
      <c r="E92" s="98">
        <f t="shared" si="29"/>
        <v>17712.080491580138</v>
      </c>
      <c r="F92" s="98">
        <f t="shared" si="29"/>
        <v>18470.495137975129</v>
      </c>
      <c r="G92" s="98">
        <f t="shared" si="29"/>
        <v>19398.153542240474</v>
      </c>
      <c r="H92" s="98">
        <f t="shared" si="29"/>
        <v>21169.611878369014</v>
      </c>
      <c r="I92" s="98">
        <f t="shared" si="29"/>
        <v>22995.470328753658</v>
      </c>
      <c r="J92" s="98">
        <f t="shared" si="29"/>
        <v>25082.395441000961</v>
      </c>
      <c r="K92" s="98">
        <f t="shared" si="29"/>
        <v>25756.654166411896</v>
      </c>
      <c r="L92" s="98">
        <f t="shared" si="29"/>
        <v>27063.474361502635</v>
      </c>
      <c r="M92" s="98">
        <f t="shared" si="29"/>
        <v>29126.487962781197</v>
      </c>
      <c r="N92" s="98">
        <f t="shared" si="29"/>
        <v>30167.277909007942</v>
      </c>
      <c r="O92" s="98">
        <f t="shared" si="29"/>
        <v>31183.894253250612</v>
      </c>
      <c r="P92" s="98">
        <f t="shared" si="29"/>
        <v>32122.5520201365</v>
      </c>
      <c r="Q92" s="98">
        <f t="shared" si="29"/>
        <v>33640.875705985185</v>
      </c>
      <c r="R92" s="98">
        <f t="shared" si="29"/>
        <v>36568.071610226958</v>
      </c>
      <c r="S92" s="98">
        <f t="shared" si="29"/>
        <v>37678.876422621361</v>
      </c>
      <c r="T92" s="98">
        <f t="shared" si="29"/>
        <v>39475.037866924235</v>
      </c>
      <c r="U92" s="98">
        <f t="shared" si="29"/>
        <v>42392.927706290837</v>
      </c>
      <c r="V92" s="98">
        <f t="shared" si="29"/>
        <v>44835.608601036256</v>
      </c>
      <c r="W92" s="98">
        <f t="shared" si="29"/>
        <v>47609.340922299336</v>
      </c>
      <c r="X92" s="98">
        <f t="shared" si="29"/>
        <v>49322.611473857804</v>
      </c>
      <c r="Y92" s="98">
        <f t="shared" si="29"/>
        <v>48802.127171411383</v>
      </c>
      <c r="Z92" s="98">
        <f t="shared" si="29"/>
        <v>48088.50647326278</v>
      </c>
      <c r="AA92" s="98">
        <f t="shared" si="29"/>
        <v>50366.060514901095</v>
      </c>
      <c r="AB92" s="98">
        <f t="shared" si="29"/>
        <v>53164.179516373515</v>
      </c>
      <c r="AC92" s="98">
        <f t="shared" si="29"/>
        <v>58881.82793628065</v>
      </c>
      <c r="AD92" s="98">
        <f t="shared" si="29"/>
        <v>60943.759947296421</v>
      </c>
      <c r="AE92" s="98">
        <f t="shared" si="29"/>
        <v>63071.954751541678</v>
      </c>
      <c r="AF92" s="98">
        <f t="shared" si="29"/>
        <v>65268.44305673035</v>
      </c>
      <c r="AG92" s="98">
        <f t="shared" si="29"/>
        <v>67534.756838936708</v>
      </c>
      <c r="AH92" s="98">
        <f t="shared" si="29"/>
        <v>69964.699586059054</v>
      </c>
      <c r="AI92" s="98">
        <f t="shared" si="29"/>
        <v>73388.160843081918</v>
      </c>
      <c r="AJ92" s="98">
        <f t="shared" ref="AJ92:BI92" si="30">SUM(AJ70:AJ75)</f>
        <v>75906.156438331134</v>
      </c>
      <c r="AK92" s="98">
        <f t="shared" si="30"/>
        <v>78502.50617219854</v>
      </c>
      <c r="AL92" s="98">
        <f t="shared" si="30"/>
        <v>81181.736067745675</v>
      </c>
      <c r="AM92" s="98">
        <f t="shared" si="30"/>
        <v>84048.74422565577</v>
      </c>
      <c r="AN92" s="98">
        <f t="shared" si="30"/>
        <v>88043.451232824707</v>
      </c>
      <c r="AO92" s="98">
        <f t="shared" si="30"/>
        <v>91013.667886701267</v>
      </c>
      <c r="AP92" s="98">
        <f t="shared" si="30"/>
        <v>94401.999532822985</v>
      </c>
      <c r="AQ92" s="98">
        <f t="shared" si="30"/>
        <v>101123.69464717043</v>
      </c>
      <c r="AR92" s="98">
        <f t="shared" si="30"/>
        <v>104485.34025940411</v>
      </c>
      <c r="AS92" s="98">
        <f t="shared" si="30"/>
        <v>107951.75014168257</v>
      </c>
      <c r="AT92" s="98">
        <f t="shared" si="30"/>
        <v>111526.24073091648</v>
      </c>
      <c r="AU92" s="98">
        <f t="shared" si="30"/>
        <v>115211.93114242889</v>
      </c>
      <c r="AV92" s="98">
        <f t="shared" si="30"/>
        <v>119012.15535892482</v>
      </c>
      <c r="AW92" s="98">
        <f t="shared" si="30"/>
        <v>123062.29539916791</v>
      </c>
      <c r="AX92" s="98">
        <f t="shared" si="30"/>
        <v>128565.24971094535</v>
      </c>
      <c r="AY92" s="98">
        <f t="shared" si="30"/>
        <v>132769.44328057149</v>
      </c>
      <c r="AZ92" s="98">
        <f t="shared" si="30"/>
        <v>137103.76512781624</v>
      </c>
      <c r="BA92" s="98">
        <f t="shared" si="30"/>
        <v>141274.9566374601</v>
      </c>
      <c r="BB92" s="98">
        <f t="shared" si="30"/>
        <v>145718.81941864613</v>
      </c>
      <c r="BC92" s="98">
        <f t="shared" si="30"/>
        <v>151795.0191742265</v>
      </c>
      <c r="BD92" s="98">
        <f t="shared" si="30"/>
        <v>156390.95388447211</v>
      </c>
      <c r="BE92" s="98">
        <f t="shared" si="30"/>
        <v>161120.46281809459</v>
      </c>
      <c r="BF92" s="98">
        <f t="shared" si="30"/>
        <v>165988.986392583</v>
      </c>
      <c r="BG92" s="98">
        <f t="shared" si="30"/>
        <v>170830.51327491499</v>
      </c>
      <c r="BH92" s="98">
        <f t="shared" si="30"/>
        <v>0</v>
      </c>
      <c r="BI92" s="98">
        <f t="shared" si="30"/>
        <v>0</v>
      </c>
      <c r="BJ92" s="66">
        <f>SUM(D92:BI92)</f>
        <v>4175223.9614486857</v>
      </c>
    </row>
    <row r="93" spans="1:62">
      <c r="A93" s="14" t="s">
        <v>456</v>
      </c>
      <c r="B93" s="120">
        <f>NPV('Time Series Summary'!$B$133,E93:BI93)+D93</f>
        <v>97901.661109226261</v>
      </c>
      <c r="C93" s="119">
        <f t="shared" ref="C93:C94" si="31">SUM(D93:BI93)</f>
        <v>429151.97005735233</v>
      </c>
      <c r="D93" s="19">
        <f>+D82</f>
        <v>0</v>
      </c>
      <c r="E93" s="19">
        <f t="shared" ref="E93:BI93" si="32">+E82</f>
        <v>361.29954296966497</v>
      </c>
      <c r="F93" s="19">
        <f t="shared" si="32"/>
        <v>7955.0032381059827</v>
      </c>
      <c r="G93" s="19">
        <f t="shared" si="32"/>
        <v>20450.576910295105</v>
      </c>
      <c r="H93" s="19">
        <f t="shared" si="32"/>
        <v>18210.679629865015</v>
      </c>
      <c r="I93" s="19">
        <f t="shared" si="32"/>
        <v>7175.3810112854599</v>
      </c>
      <c r="J93" s="19">
        <f t="shared" si="32"/>
        <v>1840.3639420825193</v>
      </c>
      <c r="K93" s="19">
        <f t="shared" si="32"/>
        <v>5669.4676273988789</v>
      </c>
      <c r="L93" s="19">
        <f t="shared" si="32"/>
        <v>6184.5082111641277</v>
      </c>
      <c r="M93" s="19">
        <f t="shared" si="32"/>
        <v>3319.7095780475415</v>
      </c>
      <c r="N93" s="19">
        <f t="shared" si="32"/>
        <v>1001.2321520511503</v>
      </c>
      <c r="O93" s="19">
        <f t="shared" si="32"/>
        <v>1113.0640041584711</v>
      </c>
      <c r="P93" s="19">
        <f t="shared" si="32"/>
        <v>4856.2771665413056</v>
      </c>
      <c r="Q93" s="19">
        <f t="shared" si="32"/>
        <v>13064.712438991484</v>
      </c>
      <c r="R93" s="19">
        <f t="shared" si="32"/>
        <v>1243.8023457177651</v>
      </c>
      <c r="S93" s="19">
        <f t="shared" si="32"/>
        <v>4294.9229988080024</v>
      </c>
      <c r="T93" s="19">
        <f t="shared" si="32"/>
        <v>9578.5559758317249</v>
      </c>
      <c r="U93" s="19">
        <f t="shared" si="32"/>
        <v>6017.2593000972047</v>
      </c>
      <c r="V93" s="19">
        <f t="shared" si="32"/>
        <v>6050.7852843170649</v>
      </c>
      <c r="W93" s="19">
        <f t="shared" si="32"/>
        <v>10249.679892982185</v>
      </c>
      <c r="X93" s="19">
        <f t="shared" si="32"/>
        <v>8951.0458292192288</v>
      </c>
      <c r="Y93" s="19">
        <f t="shared" si="32"/>
        <v>4489.6067186078471</v>
      </c>
      <c r="Z93" s="19">
        <f t="shared" si="32"/>
        <v>6282.3463898729751</v>
      </c>
      <c r="AA93" s="19">
        <f t="shared" si="32"/>
        <v>17124.355481700917</v>
      </c>
      <c r="AB93" s="19">
        <f t="shared" si="32"/>
        <v>4362.4133066383538</v>
      </c>
      <c r="AC93" s="19">
        <f t="shared" si="32"/>
        <v>145.18135859939619</v>
      </c>
      <c r="AD93" s="19">
        <f t="shared" si="32"/>
        <v>211.88756344257376</v>
      </c>
      <c r="AE93" s="19">
        <f t="shared" si="32"/>
        <v>4071.2972431583071</v>
      </c>
      <c r="AF93" s="19">
        <f t="shared" si="32"/>
        <v>9446.3217949757673</v>
      </c>
      <c r="AG93" s="19">
        <f t="shared" si="32"/>
        <v>1892.6518047775999</v>
      </c>
      <c r="AH93" s="19">
        <f t="shared" si="32"/>
        <v>4961.8089257523852</v>
      </c>
      <c r="AI93" s="19">
        <f t="shared" si="32"/>
        <v>168.36586601492525</v>
      </c>
      <c r="AJ93" s="19">
        <f t="shared" si="32"/>
        <v>2755.0747086166493</v>
      </c>
      <c r="AK93" s="19">
        <f t="shared" si="32"/>
        <v>5552.2084756131862</v>
      </c>
      <c r="AL93" s="19">
        <f t="shared" si="32"/>
        <v>2146.1470725322442</v>
      </c>
      <c r="AM93" s="19">
        <f t="shared" si="32"/>
        <v>9074.4715913694017</v>
      </c>
      <c r="AN93" s="19">
        <f t="shared" si="32"/>
        <v>11787.103047402925</v>
      </c>
      <c r="AO93" s="19">
        <f t="shared" si="32"/>
        <v>10767.659420296091</v>
      </c>
      <c r="AP93" s="19">
        <f t="shared" si="32"/>
        <v>12794.460505658544</v>
      </c>
      <c r="AQ93" s="19">
        <f t="shared" si="32"/>
        <v>292.64236543597804</v>
      </c>
      <c r="AR93" s="19">
        <f t="shared" si="32"/>
        <v>2585.2861473150488</v>
      </c>
      <c r="AS93" s="19">
        <f t="shared" si="32"/>
        <v>8887.7414847454493</v>
      </c>
      <c r="AT93" s="19">
        <f t="shared" si="32"/>
        <v>11718.269359480004</v>
      </c>
      <c r="AU93" s="19">
        <f t="shared" si="32"/>
        <v>10599.768319567269</v>
      </c>
      <c r="AV93" s="19">
        <f t="shared" si="32"/>
        <v>2759.5457154246446</v>
      </c>
      <c r="AW93" s="19">
        <f t="shared" si="32"/>
        <v>7237.1938302372664</v>
      </c>
      <c r="AX93" s="19">
        <f t="shared" si="32"/>
        <v>348.21550693030474</v>
      </c>
      <c r="AY93" s="19">
        <f t="shared" si="32"/>
        <v>6771.0539860683803</v>
      </c>
      <c r="AZ93" s="19">
        <f t="shared" si="32"/>
        <v>19548.522977882323</v>
      </c>
      <c r="BA93" s="19">
        <f t="shared" si="32"/>
        <v>23625.360962034971</v>
      </c>
      <c r="BB93" s="19">
        <f t="shared" si="32"/>
        <v>26822.455994563999</v>
      </c>
      <c r="BC93" s="19">
        <f t="shared" si="32"/>
        <v>9471.9500944549745</v>
      </c>
      <c r="BD93" s="19">
        <f t="shared" si="32"/>
        <v>11272.532151478437</v>
      </c>
      <c r="BE93" s="19">
        <f t="shared" si="32"/>
        <v>32082.786958534576</v>
      </c>
      <c r="BF93" s="19">
        <f t="shared" si="32"/>
        <v>9202.428137353585</v>
      </c>
      <c r="BG93" s="19">
        <f t="shared" si="32"/>
        <v>304.52771088514055</v>
      </c>
      <c r="BH93" s="19">
        <f t="shared" si="32"/>
        <v>0</v>
      </c>
      <c r="BI93" s="19">
        <f t="shared" si="32"/>
        <v>0</v>
      </c>
      <c r="BJ93" s="66">
        <f t="shared" ref="BJ93:BJ94" si="33">SUM(D93:BI93)</f>
        <v>429151.97005735233</v>
      </c>
    </row>
    <row r="94" spans="1:62">
      <c r="A94" s="14" t="s">
        <v>457</v>
      </c>
      <c r="B94" s="120">
        <f>NPV('Time Series Summary'!$B$133,E94:BI94)+D94</f>
        <v>91216.694089246172</v>
      </c>
      <c r="C94" s="119">
        <f t="shared" si="31"/>
        <v>665864.51573769201</v>
      </c>
      <c r="D94" s="19">
        <f>+D87</f>
        <v>2663.0532303785594</v>
      </c>
      <c r="E94" s="19">
        <f t="shared" ref="E94:BI94" si="34">+E87</f>
        <v>2783.0159344264707</v>
      </c>
      <c r="F94" s="19">
        <f t="shared" si="34"/>
        <v>2902.0555074390777</v>
      </c>
      <c r="G94" s="19">
        <f t="shared" si="34"/>
        <v>3046.197205558251</v>
      </c>
      <c r="H94" s="19">
        <f t="shared" si="34"/>
        <v>3322.7498078860981</v>
      </c>
      <c r="I94" s="19">
        <f t="shared" si="34"/>
        <v>3608.8133443875931</v>
      </c>
      <c r="J94" s="19">
        <f t="shared" si="34"/>
        <v>3937.8022300603589</v>
      </c>
      <c r="K94" s="19">
        <f t="shared" si="34"/>
        <v>4043.8707069740412</v>
      </c>
      <c r="L94" s="19">
        <f t="shared" si="34"/>
        <v>4247.2546328532753</v>
      </c>
      <c r="M94" s="19">
        <f t="shared" si="34"/>
        <v>4559.4698657362669</v>
      </c>
      <c r="N94" s="19">
        <f t="shared" si="34"/>
        <v>4724.6144380010583</v>
      </c>
      <c r="O94" s="19">
        <f t="shared" si="34"/>
        <v>4883.8143790233971</v>
      </c>
      <c r="P94" s="19">
        <f t="shared" si="34"/>
        <v>5030.838167136646</v>
      </c>
      <c r="Q94" s="19">
        <f t="shared" si="34"/>
        <v>5265.0102561531112</v>
      </c>
      <c r="R94" s="19">
        <f t="shared" si="34"/>
        <v>5714.3898317160092</v>
      </c>
      <c r="S94" s="19">
        <f t="shared" si="34"/>
        <v>5888.162701869227</v>
      </c>
      <c r="T94" s="19">
        <f t="shared" si="34"/>
        <v>6164.5239399833245</v>
      </c>
      <c r="U94" s="19">
        <f t="shared" si="34"/>
        <v>6605.9730168077176</v>
      </c>
      <c r="V94" s="19">
        <f t="shared" si="34"/>
        <v>6987.4062391375173</v>
      </c>
      <c r="W94" s="19">
        <f t="shared" si="34"/>
        <v>7406.2985415767498</v>
      </c>
      <c r="X94" s="19">
        <f t="shared" si="34"/>
        <v>7675.9717796797413</v>
      </c>
      <c r="Y94" s="19">
        <f t="shared" si="34"/>
        <v>7653.3965601036571</v>
      </c>
      <c r="Z94" s="19">
        <f t="shared" si="34"/>
        <v>7601.9509383804198</v>
      </c>
      <c r="AA94" s="19">
        <f t="shared" si="34"/>
        <v>7957.1070901374724</v>
      </c>
      <c r="AB94" s="19">
        <f t="shared" si="34"/>
        <v>8415.1831553929514</v>
      </c>
      <c r="AC94" s="19">
        <f t="shared" si="34"/>
        <v>9386.6117819022656</v>
      </c>
      <c r="AD94" s="19">
        <f t="shared" si="34"/>
        <v>9717.7707890732127</v>
      </c>
      <c r="AE94" s="19">
        <f t="shared" si="34"/>
        <v>10059.615189490896</v>
      </c>
      <c r="AF94" s="19">
        <f t="shared" si="34"/>
        <v>10412.473458840133</v>
      </c>
      <c r="AG94" s="19">
        <f t="shared" si="34"/>
        <v>10776.589338820409</v>
      </c>
      <c r="AH94" s="19">
        <f t="shared" si="34"/>
        <v>11167.251322957463</v>
      </c>
      <c r="AI94" s="19">
        <f t="shared" si="34"/>
        <v>11719.716021222754</v>
      </c>
      <c r="AJ94" s="19">
        <f t="shared" si="34"/>
        <v>12124.476860179519</v>
      </c>
      <c r="AK94" s="19">
        <f t="shared" si="34"/>
        <v>12541.864886687687</v>
      </c>
      <c r="AL94" s="19">
        <f t="shared" si="34"/>
        <v>12972.630504283703</v>
      </c>
      <c r="AM94" s="19">
        <f t="shared" si="34"/>
        <v>13433.86089757341</v>
      </c>
      <c r="AN94" s="19">
        <f t="shared" si="34"/>
        <v>14078.753051946787</v>
      </c>
      <c r="AO94" s="19">
        <f t="shared" si="34"/>
        <v>14556.503293616057</v>
      </c>
      <c r="AP94" s="19">
        <f t="shared" si="34"/>
        <v>15102.622986904367</v>
      </c>
      <c r="AQ94" s="19">
        <f t="shared" si="34"/>
        <v>16195.374616029914</v>
      </c>
      <c r="AR94" s="19">
        <f t="shared" si="34"/>
        <v>16736.613085231034</v>
      </c>
      <c r="AS94" s="19">
        <f t="shared" si="34"/>
        <v>17294.771743072652</v>
      </c>
      <c r="AT94" s="19">
        <f t="shared" si="34"/>
        <v>17870.388795615258</v>
      </c>
      <c r="AU94" s="19">
        <f t="shared" si="34"/>
        <v>18463.96817900327</v>
      </c>
      <c r="AV94" s="19">
        <f t="shared" si="34"/>
        <v>19076.049670082528</v>
      </c>
      <c r="AW94" s="19">
        <f t="shared" si="34"/>
        <v>19728.692552251756</v>
      </c>
      <c r="AX94" s="19">
        <f t="shared" si="34"/>
        <v>20617.952142099435</v>
      </c>
      <c r="AY94" s="19">
        <f t="shared" si="34"/>
        <v>21295.351618378998</v>
      </c>
      <c r="AZ94" s="19">
        <f t="shared" si="34"/>
        <v>21993.781685859751</v>
      </c>
      <c r="BA94" s="19">
        <f t="shared" si="34"/>
        <v>22665.258165426283</v>
      </c>
      <c r="BB94" s="19">
        <f t="shared" si="34"/>
        <v>23380.979071452115</v>
      </c>
      <c r="BC94" s="19">
        <f t="shared" si="34"/>
        <v>24362.544418243473</v>
      </c>
      <c r="BD94" s="19">
        <f t="shared" si="34"/>
        <v>25102.640465072596</v>
      </c>
      <c r="BE94" s="19">
        <f t="shared" si="34"/>
        <v>25864.284618755242</v>
      </c>
      <c r="BF94" s="19">
        <f t="shared" si="34"/>
        <v>26648.370331561804</v>
      </c>
      <c r="BG94" s="19">
        <f t="shared" si="34"/>
        <v>27427.83069525841</v>
      </c>
      <c r="BH94" s="19">
        <f t="shared" si="34"/>
        <v>0</v>
      </c>
      <c r="BI94" s="19">
        <f t="shared" si="34"/>
        <v>0</v>
      </c>
      <c r="BJ94" s="66">
        <f t="shared" si="33"/>
        <v>665864.51573769201</v>
      </c>
    </row>
  </sheetData>
  <sheetProtection password="EEDF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3"/>
  <sheetViews>
    <sheetView workbookViewId="0">
      <pane xSplit="3" ySplit="1" topLeftCell="D122" activePane="bottomRight" state="frozen"/>
      <selection pane="topRight" activeCell="D1" sqref="D1"/>
      <selection pane="bottomLeft" activeCell="A2" sqref="A2"/>
      <selection pane="bottomRight" activeCell="D135" sqref="D135"/>
    </sheetView>
  </sheetViews>
  <sheetFormatPr defaultRowHeight="12.75"/>
  <cols>
    <col min="1" max="1" width="35.28515625" customWidth="1"/>
    <col min="2" max="2" width="15.5703125" style="25" customWidth="1"/>
    <col min="3" max="3" width="14.7109375" style="11" customWidth="1"/>
    <col min="4" max="4" width="10" bestFit="1" customWidth="1"/>
    <col min="5" max="5" width="9.28515625" bestFit="1" customWidth="1"/>
    <col min="6" max="10" width="10" bestFit="1" customWidth="1"/>
    <col min="11" max="59" width="9.28515625" bestFit="1" customWidth="1"/>
    <col min="60" max="60" width="13.140625" customWidth="1"/>
  </cols>
  <sheetData>
    <row r="1" spans="1:60">
      <c r="A1" s="25"/>
      <c r="B1" s="26" t="s">
        <v>410</v>
      </c>
      <c r="C1" s="26" t="s">
        <v>371</v>
      </c>
      <c r="D1" s="28">
        <v>2012</v>
      </c>
      <c r="E1" s="28">
        <f t="shared" ref="E1:AJ1" si="0">+D1+1</f>
        <v>2013</v>
      </c>
      <c r="F1" s="28">
        <f t="shared" si="0"/>
        <v>2014</v>
      </c>
      <c r="G1" s="28">
        <f t="shared" si="0"/>
        <v>2015</v>
      </c>
      <c r="H1" s="28">
        <f t="shared" si="0"/>
        <v>2016</v>
      </c>
      <c r="I1" s="28">
        <f t="shared" si="0"/>
        <v>2017</v>
      </c>
      <c r="J1" s="28">
        <f t="shared" si="0"/>
        <v>2018</v>
      </c>
      <c r="K1" s="28">
        <f t="shared" si="0"/>
        <v>2019</v>
      </c>
      <c r="L1" s="28">
        <f t="shared" si="0"/>
        <v>2020</v>
      </c>
      <c r="M1" s="28">
        <f t="shared" si="0"/>
        <v>2021</v>
      </c>
      <c r="N1" s="28">
        <f t="shared" si="0"/>
        <v>2022</v>
      </c>
      <c r="O1" s="28">
        <f t="shared" si="0"/>
        <v>2023</v>
      </c>
      <c r="P1" s="28">
        <f t="shared" si="0"/>
        <v>2024</v>
      </c>
      <c r="Q1" s="28">
        <f t="shared" si="0"/>
        <v>2025</v>
      </c>
      <c r="R1" s="28">
        <f t="shared" si="0"/>
        <v>2026</v>
      </c>
      <c r="S1" s="28">
        <f t="shared" si="0"/>
        <v>2027</v>
      </c>
      <c r="T1" s="28">
        <f t="shared" si="0"/>
        <v>2028</v>
      </c>
      <c r="U1" s="28">
        <f t="shared" si="0"/>
        <v>2029</v>
      </c>
      <c r="V1" s="28">
        <f t="shared" si="0"/>
        <v>2030</v>
      </c>
      <c r="W1" s="28">
        <f t="shared" si="0"/>
        <v>2031</v>
      </c>
      <c r="X1" s="28">
        <f t="shared" si="0"/>
        <v>2032</v>
      </c>
      <c r="Y1" s="28">
        <f t="shared" si="0"/>
        <v>2033</v>
      </c>
      <c r="Z1" s="28">
        <f t="shared" si="0"/>
        <v>2034</v>
      </c>
      <c r="AA1" s="28">
        <f t="shared" si="0"/>
        <v>2035</v>
      </c>
      <c r="AB1" s="28">
        <f t="shared" si="0"/>
        <v>2036</v>
      </c>
      <c r="AC1" s="28">
        <f t="shared" si="0"/>
        <v>2037</v>
      </c>
      <c r="AD1" s="28">
        <f t="shared" si="0"/>
        <v>2038</v>
      </c>
      <c r="AE1" s="28">
        <f t="shared" si="0"/>
        <v>2039</v>
      </c>
      <c r="AF1" s="28">
        <f t="shared" si="0"/>
        <v>2040</v>
      </c>
      <c r="AG1" s="28">
        <f t="shared" si="0"/>
        <v>2041</v>
      </c>
      <c r="AH1" s="28">
        <f t="shared" si="0"/>
        <v>2042</v>
      </c>
      <c r="AI1" s="28">
        <f t="shared" si="0"/>
        <v>2043</v>
      </c>
      <c r="AJ1" s="28">
        <f t="shared" si="0"/>
        <v>2044</v>
      </c>
      <c r="AK1" s="28">
        <f t="shared" ref="AK1:BG1" si="1">+AJ1+1</f>
        <v>2045</v>
      </c>
      <c r="AL1" s="28">
        <f t="shared" si="1"/>
        <v>2046</v>
      </c>
      <c r="AM1" s="28">
        <f t="shared" si="1"/>
        <v>2047</v>
      </c>
      <c r="AN1" s="28">
        <f t="shared" si="1"/>
        <v>2048</v>
      </c>
      <c r="AO1" s="28">
        <f t="shared" si="1"/>
        <v>2049</v>
      </c>
      <c r="AP1" s="28">
        <f t="shared" si="1"/>
        <v>2050</v>
      </c>
      <c r="AQ1" s="28">
        <f t="shared" si="1"/>
        <v>2051</v>
      </c>
      <c r="AR1" s="28">
        <f t="shared" si="1"/>
        <v>2052</v>
      </c>
      <c r="AS1" s="28">
        <f t="shared" si="1"/>
        <v>2053</v>
      </c>
      <c r="AT1" s="28">
        <f t="shared" si="1"/>
        <v>2054</v>
      </c>
      <c r="AU1" s="28">
        <f t="shared" si="1"/>
        <v>2055</v>
      </c>
      <c r="AV1" s="28">
        <f t="shared" si="1"/>
        <v>2056</v>
      </c>
      <c r="AW1" s="28">
        <f t="shared" si="1"/>
        <v>2057</v>
      </c>
      <c r="AX1" s="28">
        <f t="shared" si="1"/>
        <v>2058</v>
      </c>
      <c r="AY1" s="28">
        <f t="shared" si="1"/>
        <v>2059</v>
      </c>
      <c r="AZ1" s="28">
        <f t="shared" si="1"/>
        <v>2060</v>
      </c>
      <c r="BA1" s="28">
        <f t="shared" si="1"/>
        <v>2061</v>
      </c>
      <c r="BB1" s="28">
        <f t="shared" si="1"/>
        <v>2062</v>
      </c>
      <c r="BC1" s="28">
        <f t="shared" si="1"/>
        <v>2063</v>
      </c>
      <c r="BD1" s="28">
        <f t="shared" si="1"/>
        <v>2064</v>
      </c>
      <c r="BE1" s="28">
        <f t="shared" si="1"/>
        <v>2065</v>
      </c>
      <c r="BF1" s="28">
        <f t="shared" si="1"/>
        <v>2066</v>
      </c>
      <c r="BG1" s="28">
        <f t="shared" si="1"/>
        <v>2067</v>
      </c>
      <c r="BH1" s="26" t="s">
        <v>18</v>
      </c>
    </row>
    <row r="2" spans="1:60">
      <c r="A2" s="408" t="s">
        <v>870</v>
      </c>
      <c r="B2" s="26"/>
      <c r="C2" s="26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6"/>
    </row>
    <row r="3" spans="1:60">
      <c r="A3" s="25" t="s">
        <v>401</v>
      </c>
      <c r="C3" s="1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66"/>
    </row>
    <row r="4" spans="1:60">
      <c r="A4" s="14" t="s">
        <v>397</v>
      </c>
      <c r="B4" s="120">
        <f>NPV('Time Series Summary'!$B$133,E4:BG4)+D4</f>
        <v>0</v>
      </c>
      <c r="C4" s="119">
        <f t="shared" ref="C4:C7" si="2">SUM(D4:BG4)</f>
        <v>0</v>
      </c>
      <c r="D4" s="19">
        <f>+DG3InfeedCPW!L958</f>
        <v>0</v>
      </c>
      <c r="E4" s="19">
        <f>+DG3InfeedCPW!M958</f>
        <v>0</v>
      </c>
      <c r="F4" s="19">
        <f>+DG3InfeedCPW!N958</f>
        <v>0</v>
      </c>
      <c r="G4" s="19">
        <f>+DG3InfeedCPW!O958</f>
        <v>0</v>
      </c>
      <c r="H4" s="19">
        <f>+DG3InfeedCPW!P958</f>
        <v>0</v>
      </c>
      <c r="I4" s="19">
        <f>+DG3InfeedCPW!Q958</f>
        <v>0</v>
      </c>
      <c r="J4" s="19">
        <f>+DG3InfeedCPW!R958</f>
        <v>0</v>
      </c>
      <c r="K4" s="19">
        <f>+DG3InfeedCPW!S958</f>
        <v>0</v>
      </c>
      <c r="L4" s="19">
        <f>+DG3InfeedCPW!T958</f>
        <v>0</v>
      </c>
      <c r="M4" s="19">
        <f>+DG3InfeedCPW!U958</f>
        <v>0</v>
      </c>
      <c r="N4" s="19">
        <f>+DG3InfeedCPW!V958</f>
        <v>0</v>
      </c>
      <c r="O4" s="19">
        <f>+DG3InfeedCPW!W958</f>
        <v>0</v>
      </c>
      <c r="P4" s="19">
        <f>+DG3InfeedCPW!X958</f>
        <v>0</v>
      </c>
      <c r="Q4" s="19">
        <f>+DG3InfeedCPW!Y958</f>
        <v>0</v>
      </c>
      <c r="R4" s="19">
        <f>+DG3InfeedCPW!Z958</f>
        <v>0</v>
      </c>
      <c r="S4" s="19">
        <f>+DG3InfeedCPW!AA958</f>
        <v>0</v>
      </c>
      <c r="T4" s="19">
        <f>+DG3InfeedCPW!AB958</f>
        <v>0</v>
      </c>
      <c r="U4" s="19">
        <f>+DG3InfeedCPW!AC958</f>
        <v>0</v>
      </c>
      <c r="V4" s="19">
        <f>+DG3InfeedCPW!AD958</f>
        <v>0</v>
      </c>
      <c r="W4" s="19">
        <f>+DG3InfeedCPW!AE958</f>
        <v>0</v>
      </c>
      <c r="X4" s="19">
        <f>+DG3InfeedCPW!AF958</f>
        <v>0</v>
      </c>
      <c r="Y4" s="19">
        <f>+DG3InfeedCPW!AG958</f>
        <v>0</v>
      </c>
      <c r="Z4" s="19">
        <f>+DG3InfeedCPW!AH958</f>
        <v>0</v>
      </c>
      <c r="AA4" s="19">
        <f>+DG3InfeedCPW!AI958</f>
        <v>0</v>
      </c>
      <c r="AB4" s="19">
        <f>+DG3InfeedCPW!AJ958</f>
        <v>0</v>
      </c>
      <c r="AC4" s="19">
        <f>+DG3InfeedCPW!AK958</f>
        <v>0</v>
      </c>
      <c r="AD4" s="19">
        <f>+DG3InfeedCPW!AL958</f>
        <v>0</v>
      </c>
      <c r="AE4" s="19">
        <f>+DG3InfeedCPW!AM958</f>
        <v>0</v>
      </c>
      <c r="AF4" s="19">
        <f>+DG3InfeedCPW!AN958</f>
        <v>0</v>
      </c>
      <c r="AG4" s="19">
        <f>+DG3InfeedCPW!AO958</f>
        <v>0</v>
      </c>
      <c r="AH4" s="19">
        <f>+DG3InfeedCPW!AP958</f>
        <v>0</v>
      </c>
      <c r="AI4" s="19">
        <f>+DG3InfeedCPW!AQ958</f>
        <v>0</v>
      </c>
      <c r="AJ4" s="19">
        <f>+DG3InfeedCPW!AR958</f>
        <v>0</v>
      </c>
      <c r="AK4" s="19">
        <f>+DG3InfeedCPW!AS958</f>
        <v>0</v>
      </c>
      <c r="AL4" s="19">
        <f>+DG3InfeedCPW!AT958</f>
        <v>0</v>
      </c>
      <c r="AM4" s="19">
        <f>+DG3InfeedCPW!AU958</f>
        <v>0</v>
      </c>
      <c r="AN4" s="19">
        <f>+DG3InfeedCPW!AV958</f>
        <v>0</v>
      </c>
      <c r="AO4" s="19">
        <f>+DG3InfeedCPW!AW958</f>
        <v>0</v>
      </c>
      <c r="AP4" s="19">
        <f>+DG3InfeedCPW!AX958</f>
        <v>0</v>
      </c>
      <c r="AQ4" s="19">
        <f>+DG3InfeedCPW!AY958</f>
        <v>0</v>
      </c>
      <c r="AR4" s="19">
        <f>+DG3InfeedCPW!AZ958</f>
        <v>0</v>
      </c>
      <c r="AS4" s="19">
        <f>+DG3InfeedCPW!BA958</f>
        <v>0</v>
      </c>
      <c r="AT4" s="19">
        <f>+DG3InfeedCPW!BB958</f>
        <v>0</v>
      </c>
      <c r="AU4" s="19">
        <f>+DG3InfeedCPW!BC958</f>
        <v>0</v>
      </c>
      <c r="AV4" s="19">
        <f>+DG3InfeedCPW!BD958</f>
        <v>0</v>
      </c>
      <c r="AW4" s="19">
        <f>+DG3InfeedCPW!BE958</f>
        <v>0</v>
      </c>
      <c r="AX4" s="19">
        <f>+DG3InfeedCPW!BF958</f>
        <v>0</v>
      </c>
      <c r="AY4" s="19">
        <f>+DG3InfeedCPW!BG958</f>
        <v>0</v>
      </c>
      <c r="AZ4" s="19">
        <f>+DG3InfeedCPW!BH958</f>
        <v>0</v>
      </c>
      <c r="BA4" s="19">
        <f>+DG3InfeedCPW!BI958</f>
        <v>0</v>
      </c>
      <c r="BB4" s="19">
        <f>+DG3InfeedCPW!BJ958</f>
        <v>0</v>
      </c>
      <c r="BC4" s="19">
        <f>+DG3InfeedCPW!BK958</f>
        <v>0</v>
      </c>
      <c r="BD4" s="19">
        <f>+DG3InfeedCPW!BL958</f>
        <v>0</v>
      </c>
      <c r="BE4" s="19">
        <f>+DG3InfeedCPW!BM958</f>
        <v>0</v>
      </c>
      <c r="BF4" s="19">
        <f>+DG3InfeedCPW!BN958</f>
        <v>0</v>
      </c>
      <c r="BG4" s="19">
        <f>+DG3InfeedCPW!BO958</f>
        <v>0</v>
      </c>
      <c r="BH4" s="66">
        <f t="shared" ref="BH4:BH7" si="3">SUM(D4:BG4)</f>
        <v>0</v>
      </c>
    </row>
    <row r="5" spans="1:60">
      <c r="A5" s="14" t="s">
        <v>335</v>
      </c>
      <c r="B5" s="120">
        <f>NPV('Time Series Summary'!$B$133,E5:BG5)+D5</f>
        <v>35252.061666899892</v>
      </c>
      <c r="C5" s="119">
        <f t="shared" si="2"/>
        <v>858260.07127656136</v>
      </c>
      <c r="D5" s="19">
        <f>+DG3InfeedCPW!L959</f>
        <v>0</v>
      </c>
      <c r="E5" s="19">
        <f>+DG3InfeedCPW!M959</f>
        <v>0</v>
      </c>
      <c r="F5" s="19">
        <f>+DG3InfeedCPW!N959</f>
        <v>0</v>
      </c>
      <c r="G5" s="19">
        <f>+DG3InfeedCPW!O959</f>
        <v>0</v>
      </c>
      <c r="H5" s="19">
        <f>+DG3InfeedCPW!P959</f>
        <v>0</v>
      </c>
      <c r="I5" s="19">
        <f>+DG3InfeedCPW!Q959</f>
        <v>0</v>
      </c>
      <c r="J5" s="19">
        <f>+DG3InfeedCPW!R959</f>
        <v>0</v>
      </c>
      <c r="K5" s="19">
        <f>+DG3InfeedCPW!S959</f>
        <v>0</v>
      </c>
      <c r="L5" s="19">
        <f>+DG3InfeedCPW!T959</f>
        <v>0</v>
      </c>
      <c r="M5" s="19">
        <f>+DG3InfeedCPW!U959</f>
        <v>0</v>
      </c>
      <c r="N5" s="19">
        <f>+DG3InfeedCPW!V959</f>
        <v>0</v>
      </c>
      <c r="O5" s="19">
        <f>+DG3InfeedCPW!W959</f>
        <v>0</v>
      </c>
      <c r="P5" s="19">
        <f>+DG3InfeedCPW!X959</f>
        <v>0</v>
      </c>
      <c r="Q5" s="19">
        <f>+DG3InfeedCPW!Y959</f>
        <v>0</v>
      </c>
      <c r="R5" s="19">
        <f>+DG3InfeedCPW!Z959</f>
        <v>0</v>
      </c>
      <c r="S5" s="19">
        <f>+DG3InfeedCPW!AA959</f>
        <v>0</v>
      </c>
      <c r="T5" s="19">
        <f>+DG3InfeedCPW!AB959</f>
        <v>0</v>
      </c>
      <c r="U5" s="19">
        <f>+DG3InfeedCPW!AC959</f>
        <v>0</v>
      </c>
      <c r="V5" s="19">
        <f>+DG3InfeedCPW!AD959</f>
        <v>0</v>
      </c>
      <c r="W5" s="19">
        <f>+DG3InfeedCPW!AE959</f>
        <v>0</v>
      </c>
      <c r="X5" s="19">
        <f>+DG3InfeedCPW!AF959</f>
        <v>0</v>
      </c>
      <c r="Y5" s="19">
        <f>+DG3InfeedCPW!AG959</f>
        <v>0</v>
      </c>
      <c r="Z5" s="19">
        <f>+DG3InfeedCPW!AH959</f>
        <v>0</v>
      </c>
      <c r="AA5" s="19">
        <f>+DG3InfeedCPW!AI959</f>
        <v>0</v>
      </c>
      <c r="AB5" s="19">
        <f>+DG3InfeedCPW!AJ959</f>
        <v>0</v>
      </c>
      <c r="AC5" s="19">
        <f>+DG3InfeedCPW!AK959</f>
        <v>0</v>
      </c>
      <c r="AD5" s="19">
        <f>+DG3InfeedCPW!AL959</f>
        <v>0</v>
      </c>
      <c r="AE5" s="19">
        <f>+DG3InfeedCPW!AM959</f>
        <v>0</v>
      </c>
      <c r="AF5" s="19">
        <f>+DG3InfeedCPW!AN959</f>
        <v>0</v>
      </c>
      <c r="AG5" s="19">
        <f>+DG3InfeedCPW!AO959</f>
        <v>0</v>
      </c>
      <c r="AH5" s="19">
        <f>+DG3InfeedCPW!AP959</f>
        <v>0</v>
      </c>
      <c r="AI5" s="19">
        <f>+DG3InfeedCPW!AQ959</f>
        <v>0</v>
      </c>
      <c r="AJ5" s="19">
        <f>+DG3InfeedCPW!AR959</f>
        <v>0</v>
      </c>
      <c r="AK5" s="19">
        <f>+DG3InfeedCPW!AS959</f>
        <v>0</v>
      </c>
      <c r="AL5" s="19">
        <f>+DG3InfeedCPW!AT959</f>
        <v>0</v>
      </c>
      <c r="AM5" s="19">
        <f>+DG3InfeedCPW!AU959</f>
        <v>0</v>
      </c>
      <c r="AN5" s="19">
        <f>+DG3InfeedCPW!AV959</f>
        <v>0</v>
      </c>
      <c r="AO5" s="19">
        <f>+DG3InfeedCPW!AW959</f>
        <v>0</v>
      </c>
      <c r="AP5" s="19">
        <f>+DG3InfeedCPW!AX959</f>
        <v>0</v>
      </c>
      <c r="AQ5" s="19">
        <f>+DG3InfeedCPW!AY959</f>
        <v>0</v>
      </c>
      <c r="AR5" s="19">
        <f>+DG3InfeedCPW!AZ959</f>
        <v>0</v>
      </c>
      <c r="AS5" s="19">
        <f>+DG3InfeedCPW!BA959</f>
        <v>0</v>
      </c>
      <c r="AT5" s="19">
        <f>+DG3InfeedCPW!BB959</f>
        <v>0</v>
      </c>
      <c r="AU5" s="19">
        <f>+DG3InfeedCPW!BC959</f>
        <v>0</v>
      </c>
      <c r="AV5" s="19">
        <f>+DG3InfeedCPW!BD959</f>
        <v>0</v>
      </c>
      <c r="AW5" s="19">
        <f>+DG3InfeedCPW!BE959</f>
        <v>0</v>
      </c>
      <c r="AX5" s="19">
        <f>+DG3InfeedCPW!BF959</f>
        <v>114475.63139689522</v>
      </c>
      <c r="AY5" s="19">
        <f>+DG3InfeedCPW!BG959</f>
        <v>459277.26627775643</v>
      </c>
      <c r="AZ5" s="19">
        <f>+DG3InfeedCPW!BH959</f>
        <v>284507.17360190977</v>
      </c>
      <c r="BA5" s="19">
        <f>+DG3InfeedCPW!BI959</f>
        <v>0</v>
      </c>
      <c r="BB5" s="19">
        <f>+DG3InfeedCPW!BJ959</f>
        <v>0</v>
      </c>
      <c r="BC5" s="19">
        <f>+DG3InfeedCPW!BK959</f>
        <v>0</v>
      </c>
      <c r="BD5" s="19">
        <f>+DG3InfeedCPW!BL959</f>
        <v>0</v>
      </c>
      <c r="BE5" s="19">
        <f>+DG3InfeedCPW!BM959</f>
        <v>0</v>
      </c>
      <c r="BF5" s="19">
        <f>+DG3InfeedCPW!BN959</f>
        <v>0</v>
      </c>
      <c r="BG5" s="19">
        <f>+DG3InfeedCPW!BO959</f>
        <v>0</v>
      </c>
      <c r="BH5" s="66">
        <f t="shared" si="3"/>
        <v>858260.07127656136</v>
      </c>
    </row>
    <row r="6" spans="1:60">
      <c r="A6" s="14" t="s">
        <v>399</v>
      </c>
      <c r="B6" s="120">
        <f>NPV('Time Series Summary'!$B$133,E6:BG6)+D6</f>
        <v>235645.78206641832</v>
      </c>
      <c r="C6" s="119">
        <f t="shared" si="2"/>
        <v>1671998.0997625431</v>
      </c>
      <c r="D6" s="19">
        <f>+DG3InfeedCPW!L960</f>
        <v>0</v>
      </c>
      <c r="E6" s="19">
        <f>+DG3InfeedCPW!M960</f>
        <v>786.18710537474772</v>
      </c>
      <c r="F6" s="19">
        <f>+DG3InfeedCPW!N960</f>
        <v>20532.114856440603</v>
      </c>
      <c r="G6" s="19">
        <f>+DG3InfeedCPW!O960</f>
        <v>56859.795293008865</v>
      </c>
      <c r="H6" s="19">
        <f>+DG3InfeedCPW!P960</f>
        <v>0</v>
      </c>
      <c r="I6" s="19">
        <f>+DG3InfeedCPW!Q960</f>
        <v>0</v>
      </c>
      <c r="J6" s="19">
        <f>+DG3InfeedCPW!R960</f>
        <v>0</v>
      </c>
      <c r="K6" s="19">
        <f>+DG3InfeedCPW!S960</f>
        <v>0</v>
      </c>
      <c r="L6" s="19">
        <f>+DG3InfeedCPW!T960</f>
        <v>0</v>
      </c>
      <c r="M6" s="19">
        <f>+DG3InfeedCPW!U960</f>
        <v>0</v>
      </c>
      <c r="N6" s="19">
        <f>+DG3InfeedCPW!V960</f>
        <v>0</v>
      </c>
      <c r="O6" s="19">
        <f>+DG3InfeedCPW!W960</f>
        <v>0</v>
      </c>
      <c r="P6" s="19">
        <f>+DG3InfeedCPW!X960</f>
        <v>0</v>
      </c>
      <c r="Q6" s="19">
        <f>+DG3InfeedCPW!Y960</f>
        <v>0</v>
      </c>
      <c r="R6" s="19">
        <f>+DG3InfeedCPW!Z960</f>
        <v>0</v>
      </c>
      <c r="S6" s="19">
        <f>+DG3InfeedCPW!AA960</f>
        <v>0</v>
      </c>
      <c r="T6" s="19">
        <f>+DG3InfeedCPW!AB960</f>
        <v>0</v>
      </c>
      <c r="U6" s="19">
        <f>+DG3InfeedCPW!AC960</f>
        <v>0</v>
      </c>
      <c r="V6" s="19">
        <f>+DG3InfeedCPW!AD960</f>
        <v>1206.2358073614707</v>
      </c>
      <c r="W6" s="19">
        <f>+DG3InfeedCPW!AE960</f>
        <v>31502.134760772671</v>
      </c>
      <c r="X6" s="19">
        <f>+DG3InfeedCPW!AF960</f>
        <v>87239.183411661055</v>
      </c>
      <c r="Y6" s="19">
        <f>+DG3InfeedCPW!AG960</f>
        <v>0</v>
      </c>
      <c r="Z6" s="19">
        <f>+DG3InfeedCPW!AH960</f>
        <v>1334.0585029345339</v>
      </c>
      <c r="AA6" s="19">
        <f>+DG3InfeedCPW!AI960</f>
        <v>34840.360799871822</v>
      </c>
      <c r="AB6" s="19">
        <f>+DG3InfeedCPW!AJ960</f>
        <v>96483.76686310365</v>
      </c>
      <c r="AC6" s="19">
        <f>+DG3InfeedCPW!AK960</f>
        <v>1438.7385135579348</v>
      </c>
      <c r="AD6" s="19">
        <f>+DG3InfeedCPW!AL960</f>
        <v>39049.617281633597</v>
      </c>
      <c r="AE6" s="19">
        <f>+DG3InfeedCPW!AM960</f>
        <v>142586.9233747065</v>
      </c>
      <c r="AF6" s="19">
        <f>+DG3InfeedCPW!AN960</f>
        <v>106707.98262939051</v>
      </c>
      <c r="AG6" s="19">
        <f>+DG3InfeedCPW!AO960</f>
        <v>1591.1991136374738</v>
      </c>
      <c r="AH6" s="19">
        <f>+DG3InfeedCPW!AP960</f>
        <v>41555.862131697177</v>
      </c>
      <c r="AI6" s="19">
        <f>+DG3InfeedCPW!AQ960</f>
        <v>115081.07326272866</v>
      </c>
      <c r="AJ6" s="19">
        <f>+DG3InfeedCPW!AR960</f>
        <v>0</v>
      </c>
      <c r="AK6" s="19">
        <f>+DG3InfeedCPW!AS960</f>
        <v>0</v>
      </c>
      <c r="AL6" s="19">
        <f>+DG3InfeedCPW!AT960</f>
        <v>0</v>
      </c>
      <c r="AM6" s="19">
        <f>+DG3InfeedCPW!AU960</f>
        <v>1850.7106171213911</v>
      </c>
      <c r="AN6" s="19">
        <f>+DG3InfeedCPW!AV960</f>
        <v>48333.281857450071</v>
      </c>
      <c r="AO6" s="19">
        <f>+DG3InfeedCPW!AW960</f>
        <v>133849.85090280831</v>
      </c>
      <c r="AP6" s="19">
        <f>+DG3InfeedCPW!AX960</f>
        <v>0</v>
      </c>
      <c r="AQ6" s="19">
        <f>+DG3InfeedCPW!AY960</f>
        <v>0</v>
      </c>
      <c r="AR6" s="19">
        <f>+DG3InfeedCPW!AZ960</f>
        <v>2099.0212724483868</v>
      </c>
      <c r="AS6" s="19">
        <f>+DG3InfeedCPW!BA960</f>
        <v>54818.179486013585</v>
      </c>
      <c r="AT6" s="19">
        <f>+DG3InfeedCPW!BB960</f>
        <v>151808.54411265926</v>
      </c>
      <c r="AU6" s="19">
        <f>+DG3InfeedCPW!BC960</f>
        <v>2263.7258701967689</v>
      </c>
      <c r="AV6" s="19">
        <f>+DG3InfeedCPW!BD960</f>
        <v>59119.615741116853</v>
      </c>
      <c r="AW6" s="19">
        <f>+DG3InfeedCPW!BE960</f>
        <v>163720.55544910362</v>
      </c>
      <c r="AX6" s="19">
        <f>+DG3InfeedCPW!BF960</f>
        <v>0</v>
      </c>
      <c r="AY6" s="19">
        <f>+DG3InfeedCPW!BG960</f>
        <v>0</v>
      </c>
      <c r="AZ6" s="19">
        <f>+DG3InfeedCPW!BH960</f>
        <v>0</v>
      </c>
      <c r="BA6" s="19">
        <f>+DG3InfeedCPW!BI960</f>
        <v>0</v>
      </c>
      <c r="BB6" s="19">
        <f>+DG3InfeedCPW!BJ960</f>
        <v>0</v>
      </c>
      <c r="BC6" s="19">
        <f>+DG3InfeedCPW!BK960</f>
        <v>2768.9119887196275</v>
      </c>
      <c r="BD6" s="19">
        <f>+DG3InfeedCPW!BL960</f>
        <v>72313.090091534381</v>
      </c>
      <c r="BE6" s="19">
        <f>+DG3InfeedCPW!BM960</f>
        <v>200257.37866548967</v>
      </c>
      <c r="BF6" s="19">
        <f>+DG3InfeedCPW!BN960</f>
        <v>0</v>
      </c>
      <c r="BG6" s="19">
        <f>+DG3InfeedCPW!BO960</f>
        <v>0</v>
      </c>
      <c r="BH6" s="66">
        <f t="shared" si="3"/>
        <v>1671998.0997625431</v>
      </c>
    </row>
    <row r="7" spans="1:60">
      <c r="A7" s="14" t="s">
        <v>400</v>
      </c>
      <c r="B7" s="120">
        <f>NPV('Time Series Summary'!$B$133,E7:BG7)+D7</f>
        <v>92988.572831563113</v>
      </c>
      <c r="C7" s="119">
        <f t="shared" si="2"/>
        <v>471400.71095090185</v>
      </c>
      <c r="D7" s="19">
        <f>+DG3InfeedCPW!L963</f>
        <v>0</v>
      </c>
      <c r="E7" s="19">
        <f>+DG3InfeedCPW!M963</f>
        <v>0</v>
      </c>
      <c r="F7" s="19">
        <f>+DG3InfeedCPW!N963</f>
        <v>0</v>
      </c>
      <c r="G7" s="19">
        <f>+DG3InfeedCPW!O963</f>
        <v>0</v>
      </c>
      <c r="H7" s="19">
        <f>+DG3InfeedCPW!P963</f>
        <v>0</v>
      </c>
      <c r="I7" s="19">
        <f>+DG3InfeedCPW!Q963</f>
        <v>0</v>
      </c>
      <c r="J7" s="19">
        <f>+DG3InfeedCPW!R963</f>
        <v>16521.47935301976</v>
      </c>
      <c r="K7" s="19">
        <f>+DG3InfeedCPW!S963</f>
        <v>4654.8098308157078</v>
      </c>
      <c r="L7" s="19">
        <f>+DG3InfeedCPW!T963</f>
        <v>12415.093658066244</v>
      </c>
      <c r="M7" s="19">
        <f>+DG3InfeedCPW!U963</f>
        <v>10057.617570316614</v>
      </c>
      <c r="N7" s="19">
        <f>+DG3InfeedCPW!V963</f>
        <v>19982.692893582538</v>
      </c>
      <c r="O7" s="19">
        <f>+DG3InfeedCPW!W963</f>
        <v>4676.866845158218</v>
      </c>
      <c r="P7" s="19">
        <f>+DG3InfeedCPW!X963</f>
        <v>14743.529824969541</v>
      </c>
      <c r="Q7" s="19">
        <f>+DG3InfeedCPW!Y963</f>
        <v>12515.981838352505</v>
      </c>
      <c r="R7" s="19">
        <f>+DG3InfeedCPW!Z963</f>
        <v>11004.981856090404</v>
      </c>
      <c r="S7" s="19">
        <f>+DG3InfeedCPW!AA963</f>
        <v>7553.364238825653</v>
      </c>
      <c r="T7" s="19">
        <f>+DG3InfeedCPW!AB963</f>
        <v>10211.601627286218</v>
      </c>
      <c r="U7" s="19">
        <f>+DG3InfeedCPW!AC963</f>
        <v>4207.8325156923675</v>
      </c>
      <c r="V7" s="19">
        <f>+DG3InfeedCPW!AD963</f>
        <v>6163.4731877767344</v>
      </c>
      <c r="W7" s="19">
        <f>+DG3InfeedCPW!AE963</f>
        <v>1959.5163191921813</v>
      </c>
      <c r="X7" s="19">
        <f>+DG3InfeedCPW!AF963</f>
        <v>5197.7606194242617</v>
      </c>
      <c r="Y7" s="19">
        <f>+DG3InfeedCPW!AG963</f>
        <v>5976.5821151443524</v>
      </c>
      <c r="Z7" s="19">
        <f>+DG3InfeedCPW!AH963</f>
        <v>6127.1919844459881</v>
      </c>
      <c r="AA7" s="19">
        <f>+DG3InfeedCPW!AI963</f>
        <v>6281.5972224540274</v>
      </c>
      <c r="AB7" s="19">
        <f>+DG3InfeedCPW!AJ963</f>
        <v>6439.8934724598676</v>
      </c>
      <c r="AC7" s="19">
        <f>+DG3InfeedCPW!AK963</f>
        <v>6602.1787879658559</v>
      </c>
      <c r="AD7" s="19">
        <f>+DG3InfeedCPW!AL963</f>
        <v>6768.5536934225947</v>
      </c>
      <c r="AE7" s="19">
        <f>+DG3InfeedCPW!AM963</f>
        <v>6939.1212464968439</v>
      </c>
      <c r="AF7" s="19">
        <f>+DG3InfeedCPW!AN963</f>
        <v>7113.9871019085631</v>
      </c>
      <c r="AG7" s="19">
        <f>+DG3InfeedCPW!AO963</f>
        <v>7293.2595768766587</v>
      </c>
      <c r="AH7" s="19">
        <f>+DG3InfeedCPW!AP963</f>
        <v>7477.0497182139488</v>
      </c>
      <c r="AI7" s="19">
        <f>+DG3InfeedCPW!AQ963</f>
        <v>7665.4713711129398</v>
      </c>
      <c r="AJ7" s="19">
        <f>+DG3InfeedCPW!AR963</f>
        <v>7858.6412496649855</v>
      </c>
      <c r="AK7" s="19">
        <f>+DG3InfeedCPW!AS963</f>
        <v>8056.6790091565417</v>
      </c>
      <c r="AL7" s="19">
        <f>+DG3InfeedCPW!AT963</f>
        <v>8259.7073201872845</v>
      </c>
      <c r="AM7" s="19">
        <f>+DG3InfeedCPW!AU963</f>
        <v>8467.851944656004</v>
      </c>
      <c r="AN7" s="19">
        <f>+DG3InfeedCPW!AV963</f>
        <v>8681.2418136613342</v>
      </c>
      <c r="AO7" s="19">
        <f>+DG3InfeedCPW!AW963</f>
        <v>8900.0091073656004</v>
      </c>
      <c r="AP7" s="19">
        <f>+DG3InfeedCPW!AX963</f>
        <v>9124.2893368712121</v>
      </c>
      <c r="AQ7" s="19">
        <f>+DG3InfeedCPW!AY963</f>
        <v>9354.2214281603647</v>
      </c>
      <c r="AR7" s="19">
        <f>+DG3InfeedCPW!AZ963</f>
        <v>9589.9478081500056</v>
      </c>
      <c r="AS7" s="19">
        <f>+DG3InfeedCPW!BA963</f>
        <v>9831.6144929153834</v>
      </c>
      <c r="AT7" s="19">
        <f>+DG3InfeedCPW!BB963</f>
        <v>10079.371178136849</v>
      </c>
      <c r="AU7" s="19">
        <f>+DG3InfeedCPW!BC963</f>
        <v>10333.371331825896</v>
      </c>
      <c r="AV7" s="19">
        <f>+DG3InfeedCPW!BD963</f>
        <v>10593.772289387909</v>
      </c>
      <c r="AW7" s="19">
        <f>+DG3InfeedCPW!BE963</f>
        <v>10860.735351080484</v>
      </c>
      <c r="AX7" s="19">
        <f>+DG3InfeedCPW!BF963</f>
        <v>11134.425881927711</v>
      </c>
      <c r="AY7" s="19">
        <f>+DG3InfeedCPW!BG963</f>
        <v>11415.013414152289</v>
      </c>
      <c r="AZ7" s="19">
        <f>+DG3InfeedCPW!BH963</f>
        <v>11702.671752188924</v>
      </c>
      <c r="BA7" s="19">
        <f>+DG3InfeedCPW!BI963</f>
        <v>11997.579080344085</v>
      </c>
      <c r="BB7" s="19">
        <f>+DG3InfeedCPW!BJ963</f>
        <v>12299.918073168752</v>
      </c>
      <c r="BC7" s="19">
        <f>+DG3InfeedCPW!BK963</f>
        <v>12609.876008612604</v>
      </c>
      <c r="BD7" s="19">
        <f>+DG3InfeedCPW!BL963</f>
        <v>12927.64488402964</v>
      </c>
      <c r="BE7" s="19">
        <f>+DG3InfeedCPW!BM963</f>
        <v>13253.421535107185</v>
      </c>
      <c r="BF7" s="19">
        <f>+DG3InfeedCPW!BN963</f>
        <v>13587.407757791885</v>
      </c>
      <c r="BG7" s="19">
        <f>+DG3InfeedCPW!BO963</f>
        <v>13929.810433288239</v>
      </c>
      <c r="BH7" s="66">
        <f t="shared" si="3"/>
        <v>471400.71095090185</v>
      </c>
    </row>
    <row r="8" spans="1:60">
      <c r="A8" s="25" t="s">
        <v>404</v>
      </c>
      <c r="C8" s="1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66"/>
    </row>
    <row r="9" spans="1:60">
      <c r="A9" s="14" t="s">
        <v>397</v>
      </c>
      <c r="B9" s="120">
        <f>NPV('Time Series Summary'!$B$133,E9:BG9)+D9</f>
        <v>0</v>
      </c>
      <c r="C9" s="119">
        <f t="shared" ref="C9:C12" si="4">SUM(D9:BG9)</f>
        <v>0</v>
      </c>
      <c r="D9" s="19">
        <f>+DG3InfeedCPW!L967</f>
        <v>0</v>
      </c>
      <c r="E9" s="19">
        <f>+DG3InfeedCPW!M967</f>
        <v>0</v>
      </c>
      <c r="F9" s="19">
        <f>+DG3InfeedCPW!N967</f>
        <v>0</v>
      </c>
      <c r="G9" s="19">
        <f>+DG3InfeedCPW!O967</f>
        <v>0</v>
      </c>
      <c r="H9" s="19">
        <f>+DG3InfeedCPW!P967</f>
        <v>0</v>
      </c>
      <c r="I9" s="19">
        <f>+DG3InfeedCPW!Q967</f>
        <v>0</v>
      </c>
      <c r="J9" s="19">
        <f>+DG3InfeedCPW!R967</f>
        <v>0</v>
      </c>
      <c r="K9" s="19">
        <f>+DG3InfeedCPW!S967</f>
        <v>0</v>
      </c>
      <c r="L9" s="19">
        <f>+DG3InfeedCPW!T967</f>
        <v>0</v>
      </c>
      <c r="M9" s="19">
        <f>+DG3InfeedCPW!U967</f>
        <v>0</v>
      </c>
      <c r="N9" s="19">
        <f>+DG3InfeedCPW!V967</f>
        <v>0</v>
      </c>
      <c r="O9" s="19">
        <f>+DG3InfeedCPW!W967</f>
        <v>0</v>
      </c>
      <c r="P9" s="19">
        <f>+DG3InfeedCPW!X967</f>
        <v>0</v>
      </c>
      <c r="Q9" s="19">
        <f>+DG3InfeedCPW!Y967</f>
        <v>0</v>
      </c>
      <c r="R9" s="19">
        <f>+DG3InfeedCPW!Z967</f>
        <v>0</v>
      </c>
      <c r="S9" s="19">
        <f>+DG3InfeedCPW!AA967</f>
        <v>0</v>
      </c>
      <c r="T9" s="19">
        <f>+DG3InfeedCPW!AB967</f>
        <v>0</v>
      </c>
      <c r="U9" s="19">
        <f>+DG3InfeedCPW!AC967</f>
        <v>0</v>
      </c>
      <c r="V9" s="19">
        <f>+DG3InfeedCPW!AD967</f>
        <v>0</v>
      </c>
      <c r="W9" s="19">
        <f>+DG3InfeedCPW!AE967</f>
        <v>0</v>
      </c>
      <c r="X9" s="19">
        <f>+DG3InfeedCPW!AF967</f>
        <v>0</v>
      </c>
      <c r="Y9" s="19">
        <f>+DG3InfeedCPW!AG967</f>
        <v>0</v>
      </c>
      <c r="Z9" s="19">
        <f>+DG3InfeedCPW!AH967</f>
        <v>0</v>
      </c>
      <c r="AA9" s="19">
        <f>+DG3InfeedCPW!AI967</f>
        <v>0</v>
      </c>
      <c r="AB9" s="19">
        <f>+DG3InfeedCPW!AJ967</f>
        <v>0</v>
      </c>
      <c r="AC9" s="19">
        <f>+DG3InfeedCPW!AK967</f>
        <v>0</v>
      </c>
      <c r="AD9" s="19">
        <f>+DG3InfeedCPW!AL967</f>
        <v>0</v>
      </c>
      <c r="AE9" s="19">
        <f>+DG3InfeedCPW!AM967</f>
        <v>0</v>
      </c>
      <c r="AF9" s="19">
        <f>+DG3InfeedCPW!AN967</f>
        <v>0</v>
      </c>
      <c r="AG9" s="19">
        <f>+DG3InfeedCPW!AO967</f>
        <v>0</v>
      </c>
      <c r="AH9" s="19">
        <f>+DG3InfeedCPW!AP967</f>
        <v>0</v>
      </c>
      <c r="AI9" s="19">
        <f>+DG3InfeedCPW!AQ967</f>
        <v>0</v>
      </c>
      <c r="AJ9" s="19">
        <f>+DG3InfeedCPW!AR967</f>
        <v>0</v>
      </c>
      <c r="AK9" s="19">
        <f>+DG3InfeedCPW!AS967</f>
        <v>0</v>
      </c>
      <c r="AL9" s="19">
        <f>+DG3InfeedCPW!AT967</f>
        <v>0</v>
      </c>
      <c r="AM9" s="19">
        <f>+DG3InfeedCPW!AU967</f>
        <v>0</v>
      </c>
      <c r="AN9" s="19">
        <f>+DG3InfeedCPW!AV967</f>
        <v>0</v>
      </c>
      <c r="AO9" s="19">
        <f>+DG3InfeedCPW!AW967</f>
        <v>0</v>
      </c>
      <c r="AP9" s="19">
        <f>+DG3InfeedCPW!AX967</f>
        <v>0</v>
      </c>
      <c r="AQ9" s="19">
        <f>+DG3InfeedCPW!AY967</f>
        <v>0</v>
      </c>
      <c r="AR9" s="19">
        <f>+DG3InfeedCPW!AZ967</f>
        <v>0</v>
      </c>
      <c r="AS9" s="19">
        <f>+DG3InfeedCPW!BA967</f>
        <v>0</v>
      </c>
      <c r="AT9" s="19">
        <f>+DG3InfeedCPW!BB967</f>
        <v>0</v>
      </c>
      <c r="AU9" s="19">
        <f>+DG3InfeedCPW!BC967</f>
        <v>0</v>
      </c>
      <c r="AV9" s="19">
        <f>+DG3InfeedCPW!BD967</f>
        <v>0</v>
      </c>
      <c r="AW9" s="19">
        <f>+DG3InfeedCPW!BE967</f>
        <v>0</v>
      </c>
      <c r="AX9" s="19">
        <f>+DG3InfeedCPW!BF967</f>
        <v>0</v>
      </c>
      <c r="AY9" s="19">
        <f>+DG3InfeedCPW!BG967</f>
        <v>0</v>
      </c>
      <c r="AZ9" s="19">
        <f>+DG3InfeedCPW!BH967</f>
        <v>0</v>
      </c>
      <c r="BA9" s="19">
        <f>+DG3InfeedCPW!BI967</f>
        <v>0</v>
      </c>
      <c r="BB9" s="19">
        <f>+DG3InfeedCPW!BJ967</f>
        <v>0</v>
      </c>
      <c r="BC9" s="19">
        <f>+DG3InfeedCPW!BK967</f>
        <v>0</v>
      </c>
      <c r="BD9" s="19">
        <f>+DG3InfeedCPW!BL967</f>
        <v>0</v>
      </c>
      <c r="BE9" s="19">
        <f>+DG3InfeedCPW!BM967</f>
        <v>0</v>
      </c>
      <c r="BF9" s="19">
        <f>+DG3InfeedCPW!BN967</f>
        <v>0</v>
      </c>
      <c r="BG9" s="19">
        <f>+DG3InfeedCPW!BO967</f>
        <v>0</v>
      </c>
      <c r="BH9" s="66">
        <f t="shared" ref="BH9:BH12" si="5">SUM(D9:BG9)</f>
        <v>0</v>
      </c>
    </row>
    <row r="10" spans="1:60">
      <c r="A10" s="14" t="s">
        <v>335</v>
      </c>
      <c r="B10" s="120">
        <f>NPV('Time Series Summary'!$B$133,E10:BG10)+D10</f>
        <v>2044.3546682801421</v>
      </c>
      <c r="C10" s="119">
        <f t="shared" si="4"/>
        <v>68571.437103735865</v>
      </c>
      <c r="D10" s="19">
        <f>+DG3InfeedCPW!L968</f>
        <v>0</v>
      </c>
      <c r="E10" s="19">
        <f>+DG3InfeedCPW!M968</f>
        <v>0</v>
      </c>
      <c r="F10" s="19">
        <f>+DG3InfeedCPW!N968</f>
        <v>0</v>
      </c>
      <c r="G10" s="19">
        <f>+DG3InfeedCPW!O968</f>
        <v>0</v>
      </c>
      <c r="H10" s="19">
        <f>+DG3InfeedCPW!P968</f>
        <v>0</v>
      </c>
      <c r="I10" s="19">
        <f>+DG3InfeedCPW!Q968</f>
        <v>0</v>
      </c>
      <c r="J10" s="19">
        <f>+DG3InfeedCPW!R968</f>
        <v>0</v>
      </c>
      <c r="K10" s="19">
        <f>+DG3InfeedCPW!S968</f>
        <v>0</v>
      </c>
      <c r="L10" s="19">
        <f>+DG3InfeedCPW!T968</f>
        <v>0</v>
      </c>
      <c r="M10" s="19">
        <f>+DG3InfeedCPW!U968</f>
        <v>0</v>
      </c>
      <c r="N10" s="19">
        <f>+DG3InfeedCPW!V968</f>
        <v>0</v>
      </c>
      <c r="O10" s="19">
        <f>+DG3InfeedCPW!W968</f>
        <v>0</v>
      </c>
      <c r="P10" s="19">
        <f>+DG3InfeedCPW!X968</f>
        <v>0</v>
      </c>
      <c r="Q10" s="19">
        <f>+DG3InfeedCPW!Y968</f>
        <v>0</v>
      </c>
      <c r="R10" s="19">
        <f>+DG3InfeedCPW!Z968</f>
        <v>0</v>
      </c>
      <c r="S10" s="19">
        <f>+DG3InfeedCPW!AA968</f>
        <v>0</v>
      </c>
      <c r="T10" s="19">
        <f>+DG3InfeedCPW!AB968</f>
        <v>0</v>
      </c>
      <c r="U10" s="19">
        <f>+DG3InfeedCPW!AC968</f>
        <v>0</v>
      </c>
      <c r="V10" s="19">
        <f>+DG3InfeedCPW!AD968</f>
        <v>0</v>
      </c>
      <c r="W10" s="19">
        <f>+DG3InfeedCPW!AE968</f>
        <v>0</v>
      </c>
      <c r="X10" s="19">
        <f>+DG3InfeedCPW!AF968</f>
        <v>0</v>
      </c>
      <c r="Y10" s="19">
        <f>+DG3InfeedCPW!AG968</f>
        <v>0</v>
      </c>
      <c r="Z10" s="19">
        <f>+DG3InfeedCPW!AH968</f>
        <v>0</v>
      </c>
      <c r="AA10" s="19">
        <f>+DG3InfeedCPW!AI968</f>
        <v>0</v>
      </c>
      <c r="AB10" s="19">
        <f>+DG3InfeedCPW!AJ968</f>
        <v>0</v>
      </c>
      <c r="AC10" s="19">
        <f>+DG3InfeedCPW!AK968</f>
        <v>0</v>
      </c>
      <c r="AD10" s="19">
        <f>+DG3InfeedCPW!AL968</f>
        <v>0</v>
      </c>
      <c r="AE10" s="19">
        <f>+DG3InfeedCPW!AM968</f>
        <v>0</v>
      </c>
      <c r="AF10" s="19">
        <f>+DG3InfeedCPW!AN968</f>
        <v>0</v>
      </c>
      <c r="AG10" s="19">
        <f>+DG3InfeedCPW!AO968</f>
        <v>0</v>
      </c>
      <c r="AH10" s="19">
        <f>+DG3InfeedCPW!AP968</f>
        <v>0</v>
      </c>
      <c r="AI10" s="19">
        <f>+DG3InfeedCPW!AQ968</f>
        <v>0</v>
      </c>
      <c r="AJ10" s="19">
        <f>+DG3InfeedCPW!AR968</f>
        <v>0</v>
      </c>
      <c r="AK10" s="19">
        <f>+DG3InfeedCPW!AS968</f>
        <v>0</v>
      </c>
      <c r="AL10" s="19">
        <f>+DG3InfeedCPW!AT968</f>
        <v>0</v>
      </c>
      <c r="AM10" s="19">
        <f>+DG3InfeedCPW!AU968</f>
        <v>0</v>
      </c>
      <c r="AN10" s="19">
        <f>+DG3InfeedCPW!AV968</f>
        <v>0</v>
      </c>
      <c r="AO10" s="19">
        <f>+DG3InfeedCPW!AW968</f>
        <v>0</v>
      </c>
      <c r="AP10" s="19">
        <f>+DG3InfeedCPW!AX968</f>
        <v>0</v>
      </c>
      <c r="AQ10" s="19">
        <f>+DG3InfeedCPW!AY968</f>
        <v>0</v>
      </c>
      <c r="AR10" s="19">
        <f>+DG3InfeedCPW!AZ968</f>
        <v>0</v>
      </c>
      <c r="AS10" s="19">
        <f>+DG3InfeedCPW!BA968</f>
        <v>0</v>
      </c>
      <c r="AT10" s="19">
        <f>+DG3InfeedCPW!BB968</f>
        <v>0</v>
      </c>
      <c r="AU10" s="19">
        <f>+DG3InfeedCPW!BC968</f>
        <v>0</v>
      </c>
      <c r="AV10" s="19">
        <f>+DG3InfeedCPW!BD968</f>
        <v>0</v>
      </c>
      <c r="AW10" s="19">
        <f>+DG3InfeedCPW!BE968</f>
        <v>0</v>
      </c>
      <c r="AX10" s="19">
        <f>+DG3InfeedCPW!BF968</f>
        <v>0</v>
      </c>
      <c r="AY10" s="19">
        <f>+DG3InfeedCPW!BG968</f>
        <v>0</v>
      </c>
      <c r="AZ10" s="19">
        <f>+DG3InfeedCPW!BH968</f>
        <v>761.30185662784208</v>
      </c>
      <c r="BA10" s="19">
        <f>+DG3InfeedCPW!BI968</f>
        <v>8941.7340037011054</v>
      </c>
      <c r="BB10" s="19">
        <f>+DG3InfeedCPW!BJ968</f>
        <v>9179.3079632042591</v>
      </c>
      <c r="BC10" s="19">
        <f>+DG3InfeedCPW!BK968</f>
        <v>9423.6099100522624</v>
      </c>
      <c r="BD10" s="19">
        <f>+DG3InfeedCPW!BL968</f>
        <v>9667.5569575678746</v>
      </c>
      <c r="BE10" s="19">
        <f>+DG3InfeedCPW!BM968</f>
        <v>9931.8815094715519</v>
      </c>
      <c r="BF10" s="19">
        <f>+DG3InfeedCPW!BN968</f>
        <v>10196.950775390924</v>
      </c>
      <c r="BG10" s="19">
        <f>+DG3InfeedCPW!BO968</f>
        <v>10469.094127720055</v>
      </c>
      <c r="BH10" s="66">
        <f t="shared" si="5"/>
        <v>68571.437103735865</v>
      </c>
    </row>
    <row r="11" spans="1:60">
      <c r="A11" s="14" t="s">
        <v>399</v>
      </c>
      <c r="B11" s="120">
        <f>NPV('Time Series Summary'!$B$133,E11:BG11)+D11</f>
        <v>38407.690302028132</v>
      </c>
      <c r="C11" s="119">
        <f t="shared" si="4"/>
        <v>311460.60949544376</v>
      </c>
      <c r="D11" s="19">
        <f>+DG3InfeedCPW!L969</f>
        <v>1190</v>
      </c>
      <c r="E11" s="19">
        <f>+DG3InfeedCPW!M969</f>
        <v>1219.75</v>
      </c>
      <c r="F11" s="19">
        <f>+DG3InfeedCPW!N969</f>
        <v>1250.2437499999999</v>
      </c>
      <c r="G11" s="19">
        <f>+DG3InfeedCPW!O969</f>
        <v>1337.2986437543977</v>
      </c>
      <c r="H11" s="19">
        <f>+DG3InfeedCPW!P969</f>
        <v>2026.5073181110397</v>
      </c>
      <c r="I11" s="19">
        <f>+DG3InfeedCPW!Q969</f>
        <v>2052.1466013071486</v>
      </c>
      <c r="J11" s="19">
        <f>+DG3InfeedCPW!R969</f>
        <v>2019.2172211431109</v>
      </c>
      <c r="K11" s="19">
        <f>+DG3InfeedCPW!S969</f>
        <v>2069.6943647523512</v>
      </c>
      <c r="L11" s="19">
        <f>+DG3InfeedCPW!T969</f>
        <v>2121.4370885809867</v>
      </c>
      <c r="M11" s="19">
        <f>+DG3InfeedCPW!U969</f>
        <v>2174.5004479935797</v>
      </c>
      <c r="N11" s="19">
        <f>+DG3InfeedCPW!V969</f>
        <v>2229.0167709841585</v>
      </c>
      <c r="O11" s="19">
        <f>+DG3InfeedCPW!W969</f>
        <v>2284.82324736173</v>
      </c>
      <c r="P11" s="19">
        <f>+DG3InfeedCPW!X969</f>
        <v>2341.9730018870168</v>
      </c>
      <c r="Q11" s="19">
        <f>+DG3InfeedCPW!Y969</f>
        <v>2400.6868412281165</v>
      </c>
      <c r="R11" s="19">
        <f>+DG3InfeedCPW!Z969</f>
        <v>1620.4370420482069</v>
      </c>
      <c r="S11" s="19">
        <f>+DG3InfeedCPW!AA969</f>
        <v>1662.3900879034916</v>
      </c>
      <c r="T11" s="19">
        <f>+DG3InfeedCPW!AB969</f>
        <v>1707.3107080074863</v>
      </c>
      <c r="U11" s="19">
        <f>+DG3InfeedCPW!AC969</f>
        <v>852.02996884900233</v>
      </c>
      <c r="V11" s="19">
        <f>+DG3InfeedCPW!AD969</f>
        <v>876.902977200642</v>
      </c>
      <c r="W11" s="19">
        <f>+DG3InfeedCPW!AE969</f>
        <v>902.30016222103143</v>
      </c>
      <c r="X11" s="19">
        <f>+DG3InfeedCPW!AF969</f>
        <v>1005.856817011889</v>
      </c>
      <c r="Y11" s="19">
        <f>+DG3InfeedCPW!AG969</f>
        <v>1890.8122395476728</v>
      </c>
      <c r="Z11" s="19">
        <f>+DG3InfeedCPW!AH969</f>
        <v>1942.6258722951984</v>
      </c>
      <c r="AA11" s="19">
        <f>+DG3InfeedCPW!AI969</f>
        <v>1995.662649162261</v>
      </c>
      <c r="AB11" s="19">
        <f>+DG3InfeedCPW!AJ969</f>
        <v>2136.4963777875259</v>
      </c>
      <c r="AC11" s="19">
        <f>+DG3InfeedCPW!AK969</f>
        <v>3138.8984772304057</v>
      </c>
      <c r="AD11" s="19">
        <f>+DG3InfeedCPW!AL969</f>
        <v>3222.24074364853</v>
      </c>
      <c r="AE11" s="19">
        <f>+DG3InfeedCPW!AM969</f>
        <v>3399.9849974470603</v>
      </c>
      <c r="AF11" s="19">
        <f>+DG3InfeedCPW!AN969</f>
        <v>4505.1481820546833</v>
      </c>
      <c r="AG11" s="19">
        <f>+DG3InfeedCPW!AO969</f>
        <v>4625.1951395640845</v>
      </c>
      <c r="AH11" s="19">
        <f>+DG3InfeedCPW!AP969</f>
        <v>4746.2439810263613</v>
      </c>
      <c r="AI11" s="19">
        <f>+DG3InfeedCPW!AQ969</f>
        <v>4972.1224852978985</v>
      </c>
      <c r="AJ11" s="19">
        <f>+DG3InfeedCPW!AR969</f>
        <v>6219.8836644327303</v>
      </c>
      <c r="AK11" s="19">
        <f>+DG3InfeedCPW!AS969</f>
        <v>6385.1195126769917</v>
      </c>
      <c r="AL11" s="19">
        <f>+DG3InfeedCPW!AT969</f>
        <v>6551.8294921833822</v>
      </c>
      <c r="AM11" s="19">
        <f>+DG3InfeedCPW!AU969</f>
        <v>6723.3762074523756</v>
      </c>
      <c r="AN11" s="19">
        <f>+DG3InfeedCPW!AV969</f>
        <v>6899.1662826973543</v>
      </c>
      <c r="AO11" s="19">
        <f>+DG3InfeedCPW!AW969</f>
        <v>7199.2177939883877</v>
      </c>
      <c r="AP11" s="19">
        <f>+DG3InfeedCPW!AX969</f>
        <v>8681.9208354743314</v>
      </c>
      <c r="AQ11" s="19">
        <f>+DG3InfeedCPW!AY969</f>
        <v>8909.4734538191933</v>
      </c>
      <c r="AR11" s="19">
        <f>+DG3InfeedCPW!AZ969</f>
        <v>9141.73323138659</v>
      </c>
      <c r="AS11" s="19">
        <f>+DG3InfeedCPW!BA969</f>
        <v>9384.4838555503538</v>
      </c>
      <c r="AT11" s="19">
        <f>+DG3InfeedCPW!BB969</f>
        <v>9765.0583762759343</v>
      </c>
      <c r="AU11" s="19">
        <f>+DG3InfeedCPW!BC969</f>
        <v>11482.451827797235</v>
      </c>
      <c r="AV11" s="19">
        <f>+DG3InfeedCPW!BD969</f>
        <v>11779.827577953365</v>
      </c>
      <c r="AW11" s="19">
        <f>+DG3InfeedCPW!BE969</f>
        <v>12094.958316214137</v>
      </c>
      <c r="AX11" s="19">
        <f>+DG3InfeedCPW!BF969</f>
        <v>12413.140361885957</v>
      </c>
      <c r="AY11" s="19">
        <f>+DG3InfeedCPW!BG969</f>
        <v>12739.731934856616</v>
      </c>
      <c r="AZ11" s="19">
        <f>+DG3InfeedCPW!BH969</f>
        <v>13025.335314508284</v>
      </c>
      <c r="BA11" s="19">
        <f>+DG3InfeedCPW!BI969</f>
        <v>12919.692705190539</v>
      </c>
      <c r="BB11" s="19">
        <f>+DG3InfeedCPW!BJ969</f>
        <v>11515.554601494645</v>
      </c>
      <c r="BC11" s="19">
        <f>+DG3InfeedCPW!BK969</f>
        <v>11810.485496835512</v>
      </c>
      <c r="BD11" s="19">
        <f>+DG3InfeedCPW!BL969</f>
        <v>11940.689762169799</v>
      </c>
      <c r="BE11" s="19">
        <f>+DG3InfeedCPW!BM969</f>
        <v>10382.08105341862</v>
      </c>
      <c r="BF11" s="19">
        <f>+DG3InfeedCPW!BN969</f>
        <v>10649.996855002437</v>
      </c>
      <c r="BG11" s="19">
        <f>+DG3InfeedCPW!BO969</f>
        <v>10925.446776771958</v>
      </c>
      <c r="BH11" s="66">
        <f t="shared" si="5"/>
        <v>311460.60949544376</v>
      </c>
    </row>
    <row r="12" spans="1:60">
      <c r="A12" s="14" t="s">
        <v>400</v>
      </c>
      <c r="B12" s="120">
        <f>NPV('Time Series Summary'!$B$133,E12:BG12)+D12</f>
        <v>218486.94385863881</v>
      </c>
      <c r="C12" s="119">
        <f t="shared" si="4"/>
        <v>579699.71513590938</v>
      </c>
      <c r="D12" s="19">
        <f>+DG3InfeedCPW!L972</f>
        <v>21644.022939300536</v>
      </c>
      <c r="E12" s="19">
        <f>+DG3InfeedCPW!M972</f>
        <v>22650.554702930451</v>
      </c>
      <c r="F12" s="19">
        <f>+DG3InfeedCPW!N972</f>
        <v>23648.042560722348</v>
      </c>
      <c r="G12" s="19">
        <f>+DG3InfeedCPW!O972</f>
        <v>24270.260889550038</v>
      </c>
      <c r="H12" s="19">
        <f>+DG3InfeedCPW!P972</f>
        <v>25109.891043611598</v>
      </c>
      <c r="I12" s="19">
        <f>+DG3InfeedCPW!Q972</f>
        <v>24621.525973807078</v>
      </c>
      <c r="J12" s="19">
        <f>+DG3InfeedCPW!R972</f>
        <v>23476.079952612505</v>
      </c>
      <c r="K12" s="19">
        <f>+DG3InfeedCPW!S972</f>
        <v>24062.969298426939</v>
      </c>
      <c r="L12" s="19">
        <f>+DG3InfeedCPW!T972</f>
        <v>24664.549869251685</v>
      </c>
      <c r="M12" s="19">
        <f>+DG3InfeedCPW!U972</f>
        <v>11205.58962734427</v>
      </c>
      <c r="N12" s="19">
        <f>+DG3InfeedCPW!V972</f>
        <v>6763.966731533551</v>
      </c>
      <c r="O12" s="19">
        <f>+DG3InfeedCPW!W972</f>
        <v>6933.0658998218896</v>
      </c>
      <c r="P12" s="19">
        <f>+DG3InfeedCPW!X972</f>
        <v>7106.3925473174359</v>
      </c>
      <c r="Q12" s="19">
        <f>+DG3InfeedCPW!Y972</f>
        <v>7284.052361000372</v>
      </c>
      <c r="R12" s="19">
        <f>+DG3InfeedCPW!Z972</f>
        <v>4479.1270124868388</v>
      </c>
      <c r="S12" s="19">
        <f>+DG3InfeedCPW!AA972</f>
        <v>4591.1051877990103</v>
      </c>
      <c r="T12" s="19">
        <f>+DG3InfeedCPW!AB972</f>
        <v>4705.8828174939854</v>
      </c>
      <c r="U12" s="19">
        <f>+DG3InfeedCPW!AC972</f>
        <v>4823.5298879313341</v>
      </c>
      <c r="V12" s="19">
        <f>+DG3InfeedCPW!AD972</f>
        <v>4944.1181351296173</v>
      </c>
      <c r="W12" s="19">
        <f>+DG3InfeedCPW!AE972</f>
        <v>5067.7210885078584</v>
      </c>
      <c r="X12" s="19">
        <f>+DG3InfeedCPW!AF972</f>
        <v>5194.414115720554</v>
      </c>
      <c r="Y12" s="19">
        <f>+DG3InfeedCPW!AG972</f>
        <v>5324.2744686135675</v>
      </c>
      <c r="Z12" s="19">
        <f>+DG3InfeedCPW!AH972</f>
        <v>5457.3813303289062</v>
      </c>
      <c r="AA12" s="19">
        <f>+DG3InfeedCPW!AI972</f>
        <v>5593.8158635871287</v>
      </c>
      <c r="AB12" s="19">
        <f>+DG3InfeedCPW!AJ972</f>
        <v>5733.6612601768065</v>
      </c>
      <c r="AC12" s="19">
        <f>+DG3InfeedCPW!AK972</f>
        <v>5877.002791681226</v>
      </c>
      <c r="AD12" s="19">
        <f>+DG3InfeedCPW!AL972</f>
        <v>6023.9278614732566</v>
      </c>
      <c r="AE12" s="19">
        <f>+DG3InfeedCPW!AM972</f>
        <v>6174.5260580100876</v>
      </c>
      <c r="AF12" s="19">
        <f>+DG3InfeedCPW!AN972</f>
        <v>6328.8892094603389</v>
      </c>
      <c r="AG12" s="19">
        <f>+DG3InfeedCPW!AO972</f>
        <v>6487.1114396968487</v>
      </c>
      <c r="AH12" s="19">
        <f>+DG3InfeedCPW!AP972</f>
        <v>6649.2892256892683</v>
      </c>
      <c r="AI12" s="19">
        <f>+DG3InfeedCPW!AQ972</f>
        <v>6815.5214563315012</v>
      </c>
      <c r="AJ12" s="19">
        <f>+DG3InfeedCPW!AR972</f>
        <v>6985.9094927397873</v>
      </c>
      <c r="AK12" s="19">
        <f>+DG3InfeedCPW!AS972</f>
        <v>7160.5572300582817</v>
      </c>
      <c r="AL12" s="19">
        <f>+DG3InfeedCPW!AT972</f>
        <v>7339.571160809739</v>
      </c>
      <c r="AM12" s="19">
        <f>+DG3InfeedCPW!AU972</f>
        <v>7523.0604398299811</v>
      </c>
      <c r="AN12" s="19">
        <f>+DG3InfeedCPW!AV972</f>
        <v>7711.1369508257312</v>
      </c>
      <c r="AO12" s="19">
        <f>+DG3InfeedCPW!AW972</f>
        <v>7903.915374596374</v>
      </c>
      <c r="AP12" s="19">
        <f>+DG3InfeedCPW!AX972</f>
        <v>8101.5132589612813</v>
      </c>
      <c r="AQ12" s="19">
        <f>+DG3InfeedCPW!AY972</f>
        <v>8304.0510904353141</v>
      </c>
      <c r="AR12" s="19">
        <f>+DG3InfeedCPW!AZ972</f>
        <v>8511.6523676961951</v>
      </c>
      <c r="AS12" s="19">
        <f>+DG3InfeedCPW!BA972</f>
        <v>8724.4436768886007</v>
      </c>
      <c r="AT12" s="19">
        <f>+DG3InfeedCPW!BB972</f>
        <v>8942.5547688108145</v>
      </c>
      <c r="AU12" s="19">
        <f>+DG3InfeedCPW!BC972</f>
        <v>9166.1186380310864</v>
      </c>
      <c r="AV12" s="19">
        <f>+DG3InfeedCPW!BD972</f>
        <v>9395.2716039818606</v>
      </c>
      <c r="AW12" s="19">
        <f>+DG3InfeedCPW!BE972</f>
        <v>9630.1533940814079</v>
      </c>
      <c r="AX12" s="19">
        <f>+DG3InfeedCPW!BF972</f>
        <v>9870.9072289334417</v>
      </c>
      <c r="AY12" s="19">
        <f>+DG3InfeedCPW!BG972</f>
        <v>10117.679909656779</v>
      </c>
      <c r="AZ12" s="19">
        <f>+DG3InfeedCPW!BH972</f>
        <v>10370.621907398197</v>
      </c>
      <c r="BA12" s="19">
        <f>+DG3InfeedCPW!BI972</f>
        <v>10629.887455083152</v>
      </c>
      <c r="BB12" s="19">
        <f>+DG3InfeedCPW!BJ972</f>
        <v>10895.63464146023</v>
      </c>
      <c r="BC12" s="19">
        <f>+DG3InfeedCPW!BK972</f>
        <v>11168.025507496737</v>
      </c>
      <c r="BD12" s="19">
        <f>+DG3InfeedCPW!BL972</f>
        <v>11447.226145184153</v>
      </c>
      <c r="BE12" s="19">
        <f>+DG3InfeedCPW!BM972</f>
        <v>11733.406798813758</v>
      </c>
      <c r="BF12" s="19">
        <f>+DG3InfeedCPW!BN972</f>
        <v>12026.741968784099</v>
      </c>
      <c r="BG12" s="19">
        <f>+DG3InfeedCPW!BO972</f>
        <v>12327.410518003702</v>
      </c>
      <c r="BH12" s="66">
        <f t="shared" si="5"/>
        <v>579699.71513590938</v>
      </c>
    </row>
    <row r="13" spans="1:60">
      <c r="A13" s="14"/>
      <c r="B13" s="95"/>
      <c r="C13" s="1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66"/>
    </row>
    <row r="14" spans="1:60">
      <c r="A14" s="25" t="s">
        <v>346</v>
      </c>
      <c r="C14" s="119"/>
      <c r="BH14" s="66">
        <f t="shared" ref="BH14:BH29" si="6">SUM(D14:BG14)</f>
        <v>0</v>
      </c>
    </row>
    <row r="15" spans="1:60">
      <c r="A15" s="14" t="s">
        <v>397</v>
      </c>
      <c r="B15" s="120">
        <f>NPV('Time Series Summary'!$B$133,E15:BG15)+D15</f>
        <v>0</v>
      </c>
      <c r="C15" s="119">
        <f t="shared" ref="C15:C18" si="7">SUM(D15:BG15)</f>
        <v>0</v>
      </c>
      <c r="D15" s="19">
        <f>+D4*'Economic Impact Assumptions'!D3</f>
        <v>0</v>
      </c>
      <c r="E15" s="19">
        <f>+E4*'Economic Impact Assumptions'!E3</f>
        <v>0</v>
      </c>
      <c r="F15" s="19">
        <f>+F4*'Economic Impact Assumptions'!F3</f>
        <v>0</v>
      </c>
      <c r="G15" s="19">
        <f>+G4*'Economic Impact Assumptions'!G3</f>
        <v>0</v>
      </c>
      <c r="H15" s="19">
        <f>+H4*'Economic Impact Assumptions'!H3</f>
        <v>0</v>
      </c>
      <c r="I15" s="19">
        <f>+I4*'Economic Impact Assumptions'!I3</f>
        <v>0</v>
      </c>
      <c r="J15" s="19">
        <f>+J4*'Economic Impact Assumptions'!J3</f>
        <v>0</v>
      </c>
      <c r="K15" s="19">
        <f>+K4*'Economic Impact Assumptions'!K3</f>
        <v>0</v>
      </c>
      <c r="L15" s="19">
        <f>+L4*'Economic Impact Assumptions'!L3</f>
        <v>0</v>
      </c>
      <c r="M15" s="19">
        <f>+M4*'Economic Impact Assumptions'!M3</f>
        <v>0</v>
      </c>
      <c r="N15" s="19">
        <f>+N4*'Economic Impact Assumptions'!N3</f>
        <v>0</v>
      </c>
      <c r="O15" s="19">
        <f>+O4*'Economic Impact Assumptions'!O3</f>
        <v>0</v>
      </c>
      <c r="P15" s="19">
        <f>+P4*'Economic Impact Assumptions'!P3</f>
        <v>0</v>
      </c>
      <c r="Q15" s="19">
        <f>+Q4*'Economic Impact Assumptions'!Q3</f>
        <v>0</v>
      </c>
      <c r="R15" s="19">
        <f>+R4*'Economic Impact Assumptions'!R3</f>
        <v>0</v>
      </c>
      <c r="S15" s="19">
        <f>+S4*'Economic Impact Assumptions'!S3</f>
        <v>0</v>
      </c>
      <c r="T15" s="19">
        <f>+T4*'Economic Impact Assumptions'!T3</f>
        <v>0</v>
      </c>
      <c r="U15" s="19">
        <f>+U4*'Economic Impact Assumptions'!U3</f>
        <v>0</v>
      </c>
      <c r="V15" s="19">
        <f>+V4*'Economic Impact Assumptions'!V3</f>
        <v>0</v>
      </c>
      <c r="W15" s="19">
        <f>+W4*'Economic Impact Assumptions'!W3</f>
        <v>0</v>
      </c>
      <c r="X15" s="19">
        <f>+X4*'Economic Impact Assumptions'!X3</f>
        <v>0</v>
      </c>
      <c r="Y15" s="19">
        <f>+Y4*'Economic Impact Assumptions'!Y3</f>
        <v>0</v>
      </c>
      <c r="Z15" s="19">
        <f>+Z4*'Economic Impact Assumptions'!Z3</f>
        <v>0</v>
      </c>
      <c r="AA15" s="19">
        <f>+AA4*'Economic Impact Assumptions'!AA3</f>
        <v>0</v>
      </c>
      <c r="AB15" s="19">
        <f>+AB4*'Economic Impact Assumptions'!AB3</f>
        <v>0</v>
      </c>
      <c r="AC15" s="19">
        <f>+AC4*'Economic Impact Assumptions'!AC3</f>
        <v>0</v>
      </c>
      <c r="AD15" s="19">
        <f>+AD4*'Economic Impact Assumptions'!AD3</f>
        <v>0</v>
      </c>
      <c r="AE15" s="19">
        <f>+AE4*'Economic Impact Assumptions'!AE3</f>
        <v>0</v>
      </c>
      <c r="AF15" s="19">
        <f>+AF4*'Economic Impact Assumptions'!AF3</f>
        <v>0</v>
      </c>
      <c r="AG15" s="19">
        <f>+AG4*'Economic Impact Assumptions'!AG3</f>
        <v>0</v>
      </c>
      <c r="AH15" s="19">
        <f>+AH4*'Economic Impact Assumptions'!AH3</f>
        <v>0</v>
      </c>
      <c r="AI15" s="19">
        <f>+AI4*'Economic Impact Assumptions'!AI3</f>
        <v>0</v>
      </c>
      <c r="AJ15" s="19">
        <f>+AJ4*'Economic Impact Assumptions'!AJ3</f>
        <v>0</v>
      </c>
      <c r="AK15" s="19">
        <f>+AK4*'Economic Impact Assumptions'!AK3</f>
        <v>0</v>
      </c>
      <c r="AL15" s="19">
        <f>+AL4*'Economic Impact Assumptions'!AL3</f>
        <v>0</v>
      </c>
      <c r="AM15" s="19">
        <f>+AM4*'Economic Impact Assumptions'!AM3</f>
        <v>0</v>
      </c>
      <c r="AN15" s="19">
        <f>+AN4*'Economic Impact Assumptions'!AN3</f>
        <v>0</v>
      </c>
      <c r="AO15" s="19">
        <f>+AO4*'Economic Impact Assumptions'!AO3</f>
        <v>0</v>
      </c>
      <c r="AP15" s="19">
        <f>+AP4*'Economic Impact Assumptions'!AP3</f>
        <v>0</v>
      </c>
      <c r="AQ15" s="19">
        <f>+AQ4*'Economic Impact Assumptions'!AQ3</f>
        <v>0</v>
      </c>
      <c r="AR15" s="19">
        <f>+AR4*'Economic Impact Assumptions'!AR3</f>
        <v>0</v>
      </c>
      <c r="AS15" s="19">
        <f>+AS4*'Economic Impact Assumptions'!AS3</f>
        <v>0</v>
      </c>
      <c r="AT15" s="19">
        <f>+AT4*'Economic Impact Assumptions'!AT3</f>
        <v>0</v>
      </c>
      <c r="AU15" s="19">
        <f>+AU4*'Economic Impact Assumptions'!AU3</f>
        <v>0</v>
      </c>
      <c r="AV15" s="19">
        <f>+AV4*'Economic Impact Assumptions'!AV3</f>
        <v>0</v>
      </c>
      <c r="AW15" s="19">
        <f>+AW4*'Economic Impact Assumptions'!AW3</f>
        <v>0</v>
      </c>
      <c r="AX15" s="19">
        <f>+AX4*'Economic Impact Assumptions'!AX3</f>
        <v>0</v>
      </c>
      <c r="AY15" s="19">
        <f>+AY4*'Economic Impact Assumptions'!AY3</f>
        <v>0</v>
      </c>
      <c r="AZ15" s="19">
        <f>+AZ4*'Economic Impact Assumptions'!AZ3</f>
        <v>0</v>
      </c>
      <c r="BA15" s="19">
        <f>+BA4*'Economic Impact Assumptions'!BA3</f>
        <v>0</v>
      </c>
      <c r="BB15" s="19">
        <f>+BB4*'Economic Impact Assumptions'!BB3</f>
        <v>0</v>
      </c>
      <c r="BC15" s="19">
        <f>+BC4*'Economic Impact Assumptions'!BC3</f>
        <v>0</v>
      </c>
      <c r="BD15" s="19">
        <f>+BD4*'Economic Impact Assumptions'!BD3</f>
        <v>0</v>
      </c>
      <c r="BE15" s="19">
        <f>+BE4*'Economic Impact Assumptions'!BE3</f>
        <v>0</v>
      </c>
      <c r="BF15" s="19">
        <f>+BF4*'Economic Impact Assumptions'!BF3</f>
        <v>0</v>
      </c>
      <c r="BG15" s="19">
        <f>+BG4*'Economic Impact Assumptions'!BG3</f>
        <v>0</v>
      </c>
      <c r="BH15" s="66">
        <f t="shared" si="6"/>
        <v>0</v>
      </c>
    </row>
    <row r="16" spans="1:60">
      <c r="A16" s="14" t="s">
        <v>335</v>
      </c>
      <c r="B16" s="120">
        <f>NPV('Time Series Summary'!$B$133,E16:BG16)+D16</f>
        <v>5539.3477785572795</v>
      </c>
      <c r="C16" s="119">
        <f t="shared" si="7"/>
        <v>134863.06316416711</v>
      </c>
      <c r="D16" s="19">
        <f>+D5*'Economic Impact Assumptions'!D4</f>
        <v>0</v>
      </c>
      <c r="E16" s="19">
        <f>+E5*'Economic Impact Assumptions'!E4</f>
        <v>0</v>
      </c>
      <c r="F16" s="19">
        <f>+F5*'Economic Impact Assumptions'!F4</f>
        <v>0</v>
      </c>
      <c r="G16" s="19">
        <f>+G5*'Economic Impact Assumptions'!G4</f>
        <v>0</v>
      </c>
      <c r="H16" s="19">
        <f>+H5*'Economic Impact Assumptions'!H4</f>
        <v>0</v>
      </c>
      <c r="I16" s="19">
        <f>+I5*'Economic Impact Assumptions'!I4</f>
        <v>0</v>
      </c>
      <c r="J16" s="19">
        <f>+J5*'Economic Impact Assumptions'!J4</f>
        <v>0</v>
      </c>
      <c r="K16" s="19">
        <f>+K5*'Economic Impact Assumptions'!K4</f>
        <v>0</v>
      </c>
      <c r="L16" s="19">
        <f>+L5*'Economic Impact Assumptions'!L4</f>
        <v>0</v>
      </c>
      <c r="M16" s="19">
        <f>+M5*'Economic Impact Assumptions'!M4</f>
        <v>0</v>
      </c>
      <c r="N16" s="19">
        <f>+N5*'Economic Impact Assumptions'!N4</f>
        <v>0</v>
      </c>
      <c r="O16" s="19">
        <f>+O5*'Economic Impact Assumptions'!O4</f>
        <v>0</v>
      </c>
      <c r="P16" s="19">
        <f>+P5*'Economic Impact Assumptions'!P4</f>
        <v>0</v>
      </c>
      <c r="Q16" s="19">
        <f>+Q5*'Economic Impact Assumptions'!Q4</f>
        <v>0</v>
      </c>
      <c r="R16" s="19">
        <f>+R5*'Economic Impact Assumptions'!R4</f>
        <v>0</v>
      </c>
      <c r="S16" s="19">
        <f>+S5*'Economic Impact Assumptions'!S4</f>
        <v>0</v>
      </c>
      <c r="T16" s="19">
        <f>+T5*'Economic Impact Assumptions'!T4</f>
        <v>0</v>
      </c>
      <c r="U16" s="19">
        <f>+U5*'Economic Impact Assumptions'!U4</f>
        <v>0</v>
      </c>
      <c r="V16" s="19">
        <f>+V5*'Economic Impact Assumptions'!V4</f>
        <v>0</v>
      </c>
      <c r="W16" s="19">
        <f>+W5*'Economic Impact Assumptions'!W4</f>
        <v>0</v>
      </c>
      <c r="X16" s="19">
        <f>+X5*'Economic Impact Assumptions'!X4</f>
        <v>0</v>
      </c>
      <c r="Y16" s="19">
        <f>+Y5*'Economic Impact Assumptions'!Y4</f>
        <v>0</v>
      </c>
      <c r="Z16" s="19">
        <f>+Z5*'Economic Impact Assumptions'!Z4</f>
        <v>0</v>
      </c>
      <c r="AA16" s="19">
        <f>+AA5*'Economic Impact Assumptions'!AA4</f>
        <v>0</v>
      </c>
      <c r="AB16" s="19">
        <f>+AB5*'Economic Impact Assumptions'!AB4</f>
        <v>0</v>
      </c>
      <c r="AC16" s="19">
        <f>+AC5*'Economic Impact Assumptions'!AC4</f>
        <v>0</v>
      </c>
      <c r="AD16" s="19">
        <f>+AD5*'Economic Impact Assumptions'!AD4</f>
        <v>0</v>
      </c>
      <c r="AE16" s="19">
        <f>+AE5*'Economic Impact Assumptions'!AE4</f>
        <v>0</v>
      </c>
      <c r="AF16" s="19">
        <f>+AF5*'Economic Impact Assumptions'!AF4</f>
        <v>0</v>
      </c>
      <c r="AG16" s="19">
        <f>+AG5*'Economic Impact Assumptions'!AG4</f>
        <v>0</v>
      </c>
      <c r="AH16" s="19">
        <f>+AH5*'Economic Impact Assumptions'!AH4</f>
        <v>0</v>
      </c>
      <c r="AI16" s="19">
        <f>+AI5*'Economic Impact Assumptions'!AI4</f>
        <v>0</v>
      </c>
      <c r="AJ16" s="19">
        <f>+AJ5*'Economic Impact Assumptions'!AJ4</f>
        <v>0</v>
      </c>
      <c r="AK16" s="19">
        <f>+AK5*'Economic Impact Assumptions'!AK4</f>
        <v>0</v>
      </c>
      <c r="AL16" s="19">
        <f>+AL5*'Economic Impact Assumptions'!AL4</f>
        <v>0</v>
      </c>
      <c r="AM16" s="19">
        <f>+AM5*'Economic Impact Assumptions'!AM4</f>
        <v>0</v>
      </c>
      <c r="AN16" s="19">
        <f>+AN5*'Economic Impact Assumptions'!AN4</f>
        <v>0</v>
      </c>
      <c r="AO16" s="19">
        <f>+AO5*'Economic Impact Assumptions'!AO4</f>
        <v>0</v>
      </c>
      <c r="AP16" s="19">
        <f>+AP5*'Economic Impact Assumptions'!AP4</f>
        <v>0</v>
      </c>
      <c r="AQ16" s="19">
        <f>+AQ5*'Economic Impact Assumptions'!AQ4</f>
        <v>0</v>
      </c>
      <c r="AR16" s="19">
        <f>+AR5*'Economic Impact Assumptions'!AR4</f>
        <v>0</v>
      </c>
      <c r="AS16" s="19">
        <f>+AS5*'Economic Impact Assumptions'!AS4</f>
        <v>0</v>
      </c>
      <c r="AT16" s="19">
        <f>+AT5*'Economic Impact Assumptions'!AT4</f>
        <v>0</v>
      </c>
      <c r="AU16" s="19">
        <f>+AU5*'Economic Impact Assumptions'!AU4</f>
        <v>0</v>
      </c>
      <c r="AV16" s="19">
        <f>+AV5*'Economic Impact Assumptions'!AV4</f>
        <v>0</v>
      </c>
      <c r="AW16" s="19">
        <f>+AW5*'Economic Impact Assumptions'!AW4</f>
        <v>0</v>
      </c>
      <c r="AX16" s="19">
        <f>+AX5*'Economic Impact Assumptions'!AX4</f>
        <v>17988.177272274097</v>
      </c>
      <c r="AY16" s="19">
        <f>+AY5*'Economic Impact Assumptions'!AY4</f>
        <v>72168.729555081401</v>
      </c>
      <c r="AZ16" s="19">
        <f>+AZ5*'Economic Impact Assumptions'!AZ4</f>
        <v>44706.156336811589</v>
      </c>
      <c r="BA16" s="19">
        <f>+BA5*'Economic Impact Assumptions'!BA4</f>
        <v>0</v>
      </c>
      <c r="BB16" s="19">
        <f>+BB5*'Economic Impact Assumptions'!BB4</f>
        <v>0</v>
      </c>
      <c r="BC16" s="19">
        <f>+BC5*'Economic Impact Assumptions'!BC4</f>
        <v>0</v>
      </c>
      <c r="BD16" s="19">
        <f>+BD5*'Economic Impact Assumptions'!BD4</f>
        <v>0</v>
      </c>
      <c r="BE16" s="19">
        <f>+BE5*'Economic Impact Assumptions'!BE4</f>
        <v>0</v>
      </c>
      <c r="BF16" s="19">
        <f>+BF5*'Economic Impact Assumptions'!BF4</f>
        <v>0</v>
      </c>
      <c r="BG16" s="19">
        <f>+BG5*'Economic Impact Assumptions'!BG4</f>
        <v>0</v>
      </c>
      <c r="BH16" s="66">
        <f t="shared" si="6"/>
        <v>134863.06316416711</v>
      </c>
    </row>
    <row r="17" spans="1:60">
      <c r="A17" s="14" t="s">
        <v>399</v>
      </c>
      <c r="B17" s="120">
        <f>NPV('Time Series Summary'!$B$133,E17:BG17)+D17</f>
        <v>32384.676240965822</v>
      </c>
      <c r="C17" s="119">
        <f t="shared" si="7"/>
        <v>229781.82194264064</v>
      </c>
      <c r="D17" s="19">
        <f>+D6*'Economic Impact Assumptions'!D5</f>
        <v>0</v>
      </c>
      <c r="E17" s="19">
        <f>+E6*'Economic Impact Assumptions'!E5</f>
        <v>108.04528156250682</v>
      </c>
      <c r="F17" s="19">
        <f>+F6*'Economic Impact Assumptions'!F5</f>
        <v>2821.7177763051986</v>
      </c>
      <c r="G17" s="19">
        <f>+G6*'Economic Impact Assumptions'!G5</f>
        <v>7814.2118460354095</v>
      </c>
      <c r="H17" s="19">
        <f>+H6*'Economic Impact Assumptions'!H5</f>
        <v>0</v>
      </c>
      <c r="I17" s="19">
        <f>+I6*'Economic Impact Assumptions'!I5</f>
        <v>0</v>
      </c>
      <c r="J17" s="19">
        <f>+J6*'Economic Impact Assumptions'!J5</f>
        <v>0</v>
      </c>
      <c r="K17" s="19">
        <f>+K6*'Economic Impact Assumptions'!K5</f>
        <v>0</v>
      </c>
      <c r="L17" s="19">
        <f>+L6*'Economic Impact Assumptions'!L5</f>
        <v>0</v>
      </c>
      <c r="M17" s="19">
        <f>+M6*'Economic Impact Assumptions'!M5</f>
        <v>0</v>
      </c>
      <c r="N17" s="19">
        <f>+N6*'Economic Impact Assumptions'!N5</f>
        <v>0</v>
      </c>
      <c r="O17" s="19">
        <f>+O6*'Economic Impact Assumptions'!O5</f>
        <v>0</v>
      </c>
      <c r="P17" s="19">
        <f>+P6*'Economic Impact Assumptions'!P5</f>
        <v>0</v>
      </c>
      <c r="Q17" s="19">
        <f>+Q6*'Economic Impact Assumptions'!Q5</f>
        <v>0</v>
      </c>
      <c r="R17" s="19">
        <f>+R6*'Economic Impact Assumptions'!R5</f>
        <v>0</v>
      </c>
      <c r="S17" s="19">
        <f>+S6*'Economic Impact Assumptions'!S5</f>
        <v>0</v>
      </c>
      <c r="T17" s="19">
        <f>+T6*'Economic Impact Assumptions'!T5</f>
        <v>0</v>
      </c>
      <c r="U17" s="19">
        <f>+U6*'Economic Impact Assumptions'!U5</f>
        <v>0</v>
      </c>
      <c r="V17" s="19">
        <f>+V6*'Economic Impact Assumptions'!V5</f>
        <v>165.77235437488514</v>
      </c>
      <c r="W17" s="19">
        <f>+W6*'Economic Impact Assumptions'!W5</f>
        <v>4329.3218583447933</v>
      </c>
      <c r="X17" s="19">
        <f>+X6*'Economic Impact Assumptions'!X5</f>
        <v>11989.23522219708</v>
      </c>
      <c r="Y17" s="19">
        <f>+Y6*'Economic Impact Assumptions'!Y5</f>
        <v>0</v>
      </c>
      <c r="Z17" s="19">
        <f>+Z6*'Economic Impact Assumptions'!Z5</f>
        <v>183.3389603887133</v>
      </c>
      <c r="AA17" s="19">
        <f>+AA6*'Economic Impact Assumptions'!AA5</f>
        <v>4788.0925121089967</v>
      </c>
      <c r="AB17" s="19">
        <f>+AB6*'Economic Impact Assumptions'!AB5</f>
        <v>13259.71347745045</v>
      </c>
      <c r="AC17" s="19">
        <f>+AC6*'Economic Impact Assumptions'!AC5</f>
        <v>197.72507934748251</v>
      </c>
      <c r="AD17" s="19">
        <f>+AD6*'Economic Impact Assumptions'!AD5</f>
        <v>5366.5684227816546</v>
      </c>
      <c r="AE17" s="19">
        <f>+AE6*'Economic Impact Assumptions'!AE5</f>
        <v>19595.646097258646</v>
      </c>
      <c r="AF17" s="19">
        <f>+AF6*'Economic Impact Assumptions'!AF5</f>
        <v>14664.822087948103</v>
      </c>
      <c r="AG17" s="19">
        <f>+AG6*'Economic Impact Assumptions'!AG5</f>
        <v>218.67765965586932</v>
      </c>
      <c r="AH17" s="19">
        <f>+AH6*'Economic Impact Assumptions'!AH5</f>
        <v>5711.0003380833268</v>
      </c>
      <c r="AI17" s="19">
        <f>+AI6*'Economic Impact Assumptions'!AI5</f>
        <v>15815.531542278552</v>
      </c>
      <c r="AJ17" s="19">
        <f>+AJ6*'Economic Impact Assumptions'!AJ5</f>
        <v>0</v>
      </c>
      <c r="AK17" s="19">
        <f>+AK6*'Economic Impact Assumptions'!AK5</f>
        <v>0</v>
      </c>
      <c r="AL17" s="19">
        <f>+AL6*'Economic Impact Assumptions'!AL5</f>
        <v>0</v>
      </c>
      <c r="AM17" s="19">
        <f>+AM6*'Economic Impact Assumptions'!AM5</f>
        <v>254.34218947446016</v>
      </c>
      <c r="AN17" s="19">
        <f>+AN6*'Economic Impact Assumptions'!AN5</f>
        <v>6642.4175764609681</v>
      </c>
      <c r="AO17" s="19">
        <f>+AO6*'Economic Impact Assumptions'!AO5</f>
        <v>18394.914809751335</v>
      </c>
      <c r="AP17" s="19">
        <f>+AP6*'Economic Impact Assumptions'!AP5</f>
        <v>0</v>
      </c>
      <c r="AQ17" s="19">
        <f>+AQ6*'Economic Impact Assumptions'!AQ5</f>
        <v>0</v>
      </c>
      <c r="AR17" s="19">
        <f>+AR6*'Economic Impact Assumptions'!AR5</f>
        <v>288.46739260531979</v>
      </c>
      <c r="AS17" s="19">
        <f>+AS6*'Economic Impact Assumptions'!AS5</f>
        <v>7533.6336564400417</v>
      </c>
      <c r="AT17" s="19">
        <f>+AT6*'Economic Impact Assumptions'!AT5</f>
        <v>20862.968598840293</v>
      </c>
      <c r="AU17" s="19">
        <f>+AU6*'Economic Impact Assumptions'!AU5</f>
        <v>311.10265909176371</v>
      </c>
      <c r="AV17" s="19">
        <f>+AV6*'Economic Impact Assumptions'!AV5</f>
        <v>8124.7777850177772</v>
      </c>
      <c r="AW17" s="19">
        <f>+AW6*'Economic Impact Assumptions'!AW5</f>
        <v>22500.030069351717</v>
      </c>
      <c r="AX17" s="19">
        <f>+AX6*'Economic Impact Assumptions'!AX5</f>
        <v>0</v>
      </c>
      <c r="AY17" s="19">
        <f>+AY6*'Economic Impact Assumptions'!AY5</f>
        <v>0</v>
      </c>
      <c r="AZ17" s="19">
        <f>+AZ6*'Economic Impact Assumptions'!AZ5</f>
        <v>0</v>
      </c>
      <c r="BA17" s="19">
        <f>+BA6*'Economic Impact Assumptions'!BA5</f>
        <v>0</v>
      </c>
      <c r="BB17" s="19">
        <f>+BB6*'Economic Impact Assumptions'!BB5</f>
        <v>0</v>
      </c>
      <c r="BC17" s="19">
        <f>+BC6*'Economic Impact Assumptions'!BC5</f>
        <v>380.53012240694289</v>
      </c>
      <c r="BD17" s="19">
        <f>+BD6*'Economic Impact Assumptions'!BD5</f>
        <v>9937.9500454545487</v>
      </c>
      <c r="BE17" s="19">
        <f>+BE6*'Economic Impact Assumptions'!BE5</f>
        <v>27521.266521623813</v>
      </c>
      <c r="BF17" s="19">
        <f>+BF6*'Economic Impact Assumptions'!BF5</f>
        <v>0</v>
      </c>
      <c r="BG17" s="19">
        <f>+BG6*'Economic Impact Assumptions'!BG5</f>
        <v>0</v>
      </c>
      <c r="BH17" s="66">
        <f t="shared" si="6"/>
        <v>229781.82194264064</v>
      </c>
    </row>
    <row r="18" spans="1:60">
      <c r="A18" s="14" t="s">
        <v>400</v>
      </c>
      <c r="B18" s="120">
        <f>NPV('Time Series Summary'!$B$133,E18:BG18)+D18</f>
        <v>18917.273646087418</v>
      </c>
      <c r="C18" s="119">
        <f t="shared" si="7"/>
        <v>95900.130246879795</v>
      </c>
      <c r="D18" s="19">
        <f>+D7*'Economic Impact Assumptions'!D8</f>
        <v>0</v>
      </c>
      <c r="E18" s="19">
        <f>+E7*'Economic Impact Assumptions'!E8</f>
        <v>0</v>
      </c>
      <c r="F18" s="19">
        <f>+F7*'Economic Impact Assumptions'!F8</f>
        <v>0</v>
      </c>
      <c r="G18" s="19">
        <f>+G7*'Economic Impact Assumptions'!G8</f>
        <v>0</v>
      </c>
      <c r="H18" s="19">
        <f>+H7*'Economic Impact Assumptions'!H8</f>
        <v>0</v>
      </c>
      <c r="I18" s="19">
        <f>+I7*'Economic Impact Assumptions'!I8</f>
        <v>0</v>
      </c>
      <c r="J18" s="19">
        <f>+J7*'Economic Impact Assumptions'!J8</f>
        <v>3361.0726183031848</v>
      </c>
      <c r="K18" s="19">
        <f>+K7*'Economic Impact Assumptions'!K8</f>
        <v>946.95841283144955</v>
      </c>
      <c r="L18" s="19">
        <f>+L7*'Economic Impact Assumptions'!L8</f>
        <v>2525.6837148889463</v>
      </c>
      <c r="M18" s="19">
        <f>+M7*'Economic Impact Assumptions'!M8</f>
        <v>2046.0869331763251</v>
      </c>
      <c r="N18" s="19">
        <f>+N7*'Economic Impact Assumptions'!N8</f>
        <v>4065.2099300239688</v>
      </c>
      <c r="O18" s="19">
        <f>+O7*'Economic Impact Assumptions'!O8</f>
        <v>951.44561554278437</v>
      </c>
      <c r="P18" s="19">
        <f>+P7*'Economic Impact Assumptions'!P8</f>
        <v>2999.3727155422125</v>
      </c>
      <c r="Q18" s="19">
        <f>+Q7*'Economic Impact Assumptions'!Q8</f>
        <v>2546.2080573539938</v>
      </c>
      <c r="R18" s="19">
        <f>+R7*'Economic Impact Assumptions'!R8</f>
        <v>2238.8154469150568</v>
      </c>
      <c r="S18" s="19">
        <f>+S7*'Economic Impact Assumptions'!S8</f>
        <v>1536.6302966415126</v>
      </c>
      <c r="T18" s="19">
        <f>+T7*'Economic Impact Assumptions'!T8</f>
        <v>2077.4129171561544</v>
      </c>
      <c r="U18" s="19">
        <f>+U7*'Economic Impact Assumptions'!U8</f>
        <v>856.0268937608439</v>
      </c>
      <c r="V18" s="19">
        <f>+V7*'Economic Impact Assumptions'!V8</f>
        <v>1253.8756683006006</v>
      </c>
      <c r="W18" s="19">
        <f>+W7*'Economic Impact Assumptions'!W8</f>
        <v>398.63722278303703</v>
      </c>
      <c r="X18" s="19">
        <f>+X7*'Economic Impact Assumptions'!X8</f>
        <v>1057.4144434135283</v>
      </c>
      <c r="Y18" s="19">
        <f>+Y7*'Economic Impact Assumptions'!Y8</f>
        <v>1215.855194866713</v>
      </c>
      <c r="Z18" s="19">
        <f>+Z7*'Economic Impact Assumptions'!Z8</f>
        <v>1246.4947457773537</v>
      </c>
      <c r="AA18" s="19">
        <f>+AA7*'Economic Impact Assumptions'!AA8</f>
        <v>1277.906413370943</v>
      </c>
      <c r="AB18" s="19">
        <f>+AB7*'Economic Impact Assumptions'!AB8</f>
        <v>1310.1096549878907</v>
      </c>
      <c r="AC18" s="19">
        <f>+AC7*'Economic Impact Assumptions'!AC8</f>
        <v>1343.1244182935854</v>
      </c>
      <c r="AD18" s="19">
        <f>+AD7*'Economic Impact Assumptions'!AD8</f>
        <v>1376.9711536345835</v>
      </c>
      <c r="AE18" s="19">
        <f>+AE7*'Economic Impact Assumptions'!AE8</f>
        <v>1411.6708267061751</v>
      </c>
      <c r="AF18" s="19">
        <f>+AF7*'Economic Impact Assumptions'!AF8</f>
        <v>1447.2449315391705</v>
      </c>
      <c r="AG18" s="19">
        <f>+AG7*'Economic Impact Assumptions'!AG8</f>
        <v>1483.7155038139574</v>
      </c>
      <c r="AH18" s="19">
        <f>+AH7*'Economic Impact Assumptions'!AH8</f>
        <v>1521.1051345100689</v>
      </c>
      <c r="AI18" s="19">
        <f>+AI7*'Economic Impact Assumptions'!AI8</f>
        <v>1559.4369838997225</v>
      </c>
      <c r="AJ18" s="19">
        <f>+AJ7*'Economic Impact Assumptions'!AJ8</f>
        <v>1598.7347958939954</v>
      </c>
      <c r="AK18" s="19">
        <f>+AK7*'Economic Impact Assumptions'!AK8</f>
        <v>1639.0229127505238</v>
      </c>
      <c r="AL18" s="19">
        <f>+AL7*'Economic Impact Assumptions'!AL8</f>
        <v>1680.3262901518367</v>
      </c>
      <c r="AM18" s="19">
        <f>+AM7*'Economic Impact Assumptions'!AM8</f>
        <v>1722.670512663663</v>
      </c>
      <c r="AN18" s="19">
        <f>+AN7*'Economic Impact Assumptions'!AN8</f>
        <v>1766.0818095827869</v>
      </c>
      <c r="AO18" s="19">
        <f>+AO7*'Economic Impact Assumptions'!AO8</f>
        <v>1810.5870711842733</v>
      </c>
      <c r="AP18" s="19">
        <f>+AP7*'Economic Impact Assumptions'!AP8</f>
        <v>1856.2138653781167</v>
      </c>
      <c r="AQ18" s="19">
        <f>+AQ7*'Economic Impact Assumptions'!AQ8</f>
        <v>1902.9904547856449</v>
      </c>
      <c r="AR18" s="19">
        <f>+AR7*'Economic Impact Assumptions'!AR8</f>
        <v>1950.9458142462431</v>
      </c>
      <c r="AS18" s="19">
        <f>+AS7*'Economic Impact Assumptions'!AS8</f>
        <v>2000.1096487652478</v>
      </c>
      <c r="AT18" s="19">
        <f>+AT7*'Economic Impact Assumptions'!AT8</f>
        <v>2050.5124119141319</v>
      </c>
      <c r="AU18" s="19">
        <f>+AU7*'Economic Impact Assumptions'!AU8</f>
        <v>2102.1853246943674</v>
      </c>
      <c r="AV18" s="19">
        <f>+AV7*'Economic Impact Assumptions'!AV8</f>
        <v>2155.1603948766656</v>
      </c>
      <c r="AW18" s="19">
        <f>+AW7*'Economic Impact Assumptions'!AW8</f>
        <v>2209.4704368275575</v>
      </c>
      <c r="AX18" s="19">
        <f>+AX7*'Economic Impact Assumptions'!AX8</f>
        <v>2265.1490918356117</v>
      </c>
      <c r="AY18" s="19">
        <f>+AY7*'Economic Impact Assumptions'!AY8</f>
        <v>2322.2308489498691</v>
      </c>
      <c r="AZ18" s="19">
        <f>+AZ7*'Economic Impact Assumptions'!AZ8</f>
        <v>2380.7510663434055</v>
      </c>
      <c r="BA18" s="19">
        <f>+BA7*'Economic Impact Assumptions'!BA8</f>
        <v>2440.7459932152592</v>
      </c>
      <c r="BB18" s="19">
        <f>+BB7*'Economic Impact Assumptions'!BB8</f>
        <v>2502.2527922442828</v>
      </c>
      <c r="BC18" s="19">
        <f>+BC7*'Economic Impact Assumptions'!BC8</f>
        <v>2565.3095626088389</v>
      </c>
      <c r="BD18" s="19">
        <f>+BD7*'Economic Impact Assumptions'!BD8</f>
        <v>2629.9553635865809</v>
      </c>
      <c r="BE18" s="19">
        <f>+BE7*'Economic Impact Assumptions'!BE8</f>
        <v>2696.2302387489626</v>
      </c>
      <c r="BF18" s="19">
        <f>+BF7*'Economic Impact Assumptions'!BF8</f>
        <v>2764.1752407654362</v>
      </c>
      <c r="BG18" s="19">
        <f>+BG7*'Economic Impact Assumptions'!BG8</f>
        <v>2833.8324568327248</v>
      </c>
      <c r="BH18" s="66">
        <f t="shared" si="6"/>
        <v>95900.130246879795</v>
      </c>
    </row>
    <row r="19" spans="1:60">
      <c r="A19" s="25" t="s">
        <v>349</v>
      </c>
      <c r="C19" s="119"/>
      <c r="BH19" s="66">
        <f t="shared" si="6"/>
        <v>0</v>
      </c>
    </row>
    <row r="20" spans="1:60">
      <c r="A20" s="14" t="s">
        <v>397</v>
      </c>
      <c r="B20" s="120">
        <f>NPV('Time Series Summary'!$B$133,E20:BG20)+D20</f>
        <v>0</v>
      </c>
      <c r="C20" s="119">
        <f t="shared" ref="C20:C23" si="8">SUM(D20:BG20)</f>
        <v>0</v>
      </c>
      <c r="D20" s="19">
        <f>+D9*'Economic Impact Assumptions'!D12</f>
        <v>0</v>
      </c>
      <c r="E20" s="19">
        <f>+E9*'Economic Impact Assumptions'!E12</f>
        <v>0</v>
      </c>
      <c r="F20" s="19">
        <f>+F9*'Economic Impact Assumptions'!F12</f>
        <v>0</v>
      </c>
      <c r="G20" s="19">
        <f>+G9*'Economic Impact Assumptions'!G12</f>
        <v>0</v>
      </c>
      <c r="H20" s="19">
        <f>+H9*'Economic Impact Assumptions'!H12</f>
        <v>0</v>
      </c>
      <c r="I20" s="19">
        <f>+I9*'Economic Impact Assumptions'!I12</f>
        <v>0</v>
      </c>
      <c r="J20" s="19">
        <f>+J9*'Economic Impact Assumptions'!J12</f>
        <v>0</v>
      </c>
      <c r="K20" s="19">
        <f>+K9*'Economic Impact Assumptions'!K12</f>
        <v>0</v>
      </c>
      <c r="L20" s="19">
        <f>+L9*'Economic Impact Assumptions'!L12</f>
        <v>0</v>
      </c>
      <c r="M20" s="19">
        <f>+M9*'Economic Impact Assumptions'!M12</f>
        <v>0</v>
      </c>
      <c r="N20" s="19">
        <f>+N9*'Economic Impact Assumptions'!N12</f>
        <v>0</v>
      </c>
      <c r="O20" s="19">
        <f>+O9*'Economic Impact Assumptions'!O12</f>
        <v>0</v>
      </c>
      <c r="P20" s="19">
        <f>+P9*'Economic Impact Assumptions'!P12</f>
        <v>0</v>
      </c>
      <c r="Q20" s="19">
        <f>+Q9*'Economic Impact Assumptions'!Q12</f>
        <v>0</v>
      </c>
      <c r="R20" s="19">
        <f>+R9*'Economic Impact Assumptions'!R12</f>
        <v>0</v>
      </c>
      <c r="S20" s="19">
        <f>+S9*'Economic Impact Assumptions'!S12</f>
        <v>0</v>
      </c>
      <c r="T20" s="19">
        <f>+T9*'Economic Impact Assumptions'!T12</f>
        <v>0</v>
      </c>
      <c r="U20" s="19">
        <f>+U9*'Economic Impact Assumptions'!U12</f>
        <v>0</v>
      </c>
      <c r="V20" s="19">
        <f>+V9*'Economic Impact Assumptions'!V12</f>
        <v>0</v>
      </c>
      <c r="W20" s="19">
        <f>+W9*'Economic Impact Assumptions'!W12</f>
        <v>0</v>
      </c>
      <c r="X20" s="19">
        <f>+X9*'Economic Impact Assumptions'!X12</f>
        <v>0</v>
      </c>
      <c r="Y20" s="19">
        <f>+Y9*'Economic Impact Assumptions'!Y12</f>
        <v>0</v>
      </c>
      <c r="Z20" s="19">
        <f>+Z9*'Economic Impact Assumptions'!Z12</f>
        <v>0</v>
      </c>
      <c r="AA20" s="19">
        <f>+AA9*'Economic Impact Assumptions'!AA12</f>
        <v>0</v>
      </c>
      <c r="AB20" s="19">
        <f>+AB9*'Economic Impact Assumptions'!AB12</f>
        <v>0</v>
      </c>
      <c r="AC20" s="19">
        <f>+AC9*'Economic Impact Assumptions'!AC12</f>
        <v>0</v>
      </c>
      <c r="AD20" s="19">
        <f>+AD9*'Economic Impact Assumptions'!AD12</f>
        <v>0</v>
      </c>
      <c r="AE20" s="19">
        <f>+AE9*'Economic Impact Assumptions'!AE12</f>
        <v>0</v>
      </c>
      <c r="AF20" s="19">
        <f>+AF9*'Economic Impact Assumptions'!AF12</f>
        <v>0</v>
      </c>
      <c r="AG20" s="19">
        <f>+AG9*'Economic Impact Assumptions'!AG12</f>
        <v>0</v>
      </c>
      <c r="AH20" s="19">
        <f>+AH9*'Economic Impact Assumptions'!AH12</f>
        <v>0</v>
      </c>
      <c r="AI20" s="19">
        <f>+AI9*'Economic Impact Assumptions'!AI12</f>
        <v>0</v>
      </c>
      <c r="AJ20" s="19">
        <f>+AJ9*'Economic Impact Assumptions'!AJ12</f>
        <v>0</v>
      </c>
      <c r="AK20" s="19">
        <f>+AK9*'Economic Impact Assumptions'!AK12</f>
        <v>0</v>
      </c>
      <c r="AL20" s="19">
        <f>+AL9*'Economic Impact Assumptions'!AL12</f>
        <v>0</v>
      </c>
      <c r="AM20" s="19">
        <f>+AM9*'Economic Impact Assumptions'!AM12</f>
        <v>0</v>
      </c>
      <c r="AN20" s="19">
        <f>+AN9*'Economic Impact Assumptions'!AN12</f>
        <v>0</v>
      </c>
      <c r="AO20" s="19">
        <f>+AO9*'Economic Impact Assumptions'!AO12</f>
        <v>0</v>
      </c>
      <c r="AP20" s="19">
        <f>+AP9*'Economic Impact Assumptions'!AP12</f>
        <v>0</v>
      </c>
      <c r="AQ20" s="19">
        <f>+AQ9*'Economic Impact Assumptions'!AQ12</f>
        <v>0</v>
      </c>
      <c r="AR20" s="19">
        <f>+AR9*'Economic Impact Assumptions'!AR12</f>
        <v>0</v>
      </c>
      <c r="AS20" s="19">
        <f>+AS9*'Economic Impact Assumptions'!AS12</f>
        <v>0</v>
      </c>
      <c r="AT20" s="19">
        <f>+AT9*'Economic Impact Assumptions'!AT12</f>
        <v>0</v>
      </c>
      <c r="AU20" s="19">
        <f>+AU9*'Economic Impact Assumptions'!AU12</f>
        <v>0</v>
      </c>
      <c r="AV20" s="19">
        <f>+AV9*'Economic Impact Assumptions'!AV12</f>
        <v>0</v>
      </c>
      <c r="AW20" s="19">
        <f>+AW9*'Economic Impact Assumptions'!AW12</f>
        <v>0</v>
      </c>
      <c r="AX20" s="19">
        <f>+AX9*'Economic Impact Assumptions'!AX12</f>
        <v>0</v>
      </c>
      <c r="AY20" s="19">
        <f>+AY9*'Economic Impact Assumptions'!AY12</f>
        <v>0</v>
      </c>
      <c r="AZ20" s="19">
        <f>+AZ9*'Economic Impact Assumptions'!AZ12</f>
        <v>0</v>
      </c>
      <c r="BA20" s="19">
        <f>+BA9*'Economic Impact Assumptions'!BA12</f>
        <v>0</v>
      </c>
      <c r="BB20" s="19">
        <f>+BB9*'Economic Impact Assumptions'!BB12</f>
        <v>0</v>
      </c>
      <c r="BC20" s="19">
        <f>+BC9*'Economic Impact Assumptions'!BC12</f>
        <v>0</v>
      </c>
      <c r="BD20" s="19">
        <f>+BD9*'Economic Impact Assumptions'!BD12</f>
        <v>0</v>
      </c>
      <c r="BE20" s="19">
        <f>+BE9*'Economic Impact Assumptions'!BE12</f>
        <v>0</v>
      </c>
      <c r="BF20" s="19">
        <f>+BF9*'Economic Impact Assumptions'!BF12</f>
        <v>0</v>
      </c>
      <c r="BG20" s="19">
        <f>+BG9*'Economic Impact Assumptions'!BG12</f>
        <v>0</v>
      </c>
      <c r="BH20" s="66">
        <f t="shared" si="6"/>
        <v>0</v>
      </c>
    </row>
    <row r="21" spans="1:60">
      <c r="A21" s="14" t="s">
        <v>335</v>
      </c>
      <c r="B21" s="120">
        <f>NPV('Time Series Summary'!$B$133,E21:BG21)+D21</f>
        <v>1503.3098110115309</v>
      </c>
      <c r="C21" s="119">
        <f t="shared" si="8"/>
        <v>50423.791797304919</v>
      </c>
      <c r="D21" s="19">
        <f>+D10*'Economic Impact Assumptions'!D13</f>
        <v>0</v>
      </c>
      <c r="E21" s="19">
        <f>+E10*'Economic Impact Assumptions'!E13</f>
        <v>0</v>
      </c>
      <c r="F21" s="19">
        <f>+F10*'Economic Impact Assumptions'!F13</f>
        <v>0</v>
      </c>
      <c r="G21" s="19">
        <f>+G10*'Economic Impact Assumptions'!G13</f>
        <v>0</v>
      </c>
      <c r="H21" s="19">
        <f>+H10*'Economic Impact Assumptions'!H13</f>
        <v>0</v>
      </c>
      <c r="I21" s="19">
        <f>+I10*'Economic Impact Assumptions'!I13</f>
        <v>0</v>
      </c>
      <c r="J21" s="19">
        <f>+J10*'Economic Impact Assumptions'!J13</f>
        <v>0</v>
      </c>
      <c r="K21" s="19">
        <f>+K10*'Economic Impact Assumptions'!K13</f>
        <v>0</v>
      </c>
      <c r="L21" s="19">
        <f>+L10*'Economic Impact Assumptions'!L13</f>
        <v>0</v>
      </c>
      <c r="M21" s="19">
        <f>+M10*'Economic Impact Assumptions'!M13</f>
        <v>0</v>
      </c>
      <c r="N21" s="19">
        <f>+N10*'Economic Impact Assumptions'!N13</f>
        <v>0</v>
      </c>
      <c r="O21" s="19">
        <f>+O10*'Economic Impact Assumptions'!O13</f>
        <v>0</v>
      </c>
      <c r="P21" s="19">
        <f>+P10*'Economic Impact Assumptions'!P13</f>
        <v>0</v>
      </c>
      <c r="Q21" s="19">
        <f>+Q10*'Economic Impact Assumptions'!Q13</f>
        <v>0</v>
      </c>
      <c r="R21" s="19">
        <f>+R10*'Economic Impact Assumptions'!R13</f>
        <v>0</v>
      </c>
      <c r="S21" s="19">
        <f>+S10*'Economic Impact Assumptions'!S13</f>
        <v>0</v>
      </c>
      <c r="T21" s="19">
        <f>+T10*'Economic Impact Assumptions'!T13</f>
        <v>0</v>
      </c>
      <c r="U21" s="19">
        <f>+U10*'Economic Impact Assumptions'!U13</f>
        <v>0</v>
      </c>
      <c r="V21" s="19">
        <f>+V10*'Economic Impact Assumptions'!V13</f>
        <v>0</v>
      </c>
      <c r="W21" s="19">
        <f>+W10*'Economic Impact Assumptions'!W13</f>
        <v>0</v>
      </c>
      <c r="X21" s="19">
        <f>+X10*'Economic Impact Assumptions'!X13</f>
        <v>0</v>
      </c>
      <c r="Y21" s="19">
        <f>+Y10*'Economic Impact Assumptions'!Y13</f>
        <v>0</v>
      </c>
      <c r="Z21" s="19">
        <f>+Z10*'Economic Impact Assumptions'!Z13</f>
        <v>0</v>
      </c>
      <c r="AA21" s="19">
        <f>+AA10*'Economic Impact Assumptions'!AA13</f>
        <v>0</v>
      </c>
      <c r="AB21" s="19">
        <f>+AB10*'Economic Impact Assumptions'!AB13</f>
        <v>0</v>
      </c>
      <c r="AC21" s="19">
        <f>+AC10*'Economic Impact Assumptions'!AC13</f>
        <v>0</v>
      </c>
      <c r="AD21" s="19">
        <f>+AD10*'Economic Impact Assumptions'!AD13</f>
        <v>0</v>
      </c>
      <c r="AE21" s="19">
        <f>+AE10*'Economic Impact Assumptions'!AE13</f>
        <v>0</v>
      </c>
      <c r="AF21" s="19">
        <f>+AF10*'Economic Impact Assumptions'!AF13</f>
        <v>0</v>
      </c>
      <c r="AG21" s="19">
        <f>+AG10*'Economic Impact Assumptions'!AG13</f>
        <v>0</v>
      </c>
      <c r="AH21" s="19">
        <f>+AH10*'Economic Impact Assumptions'!AH13</f>
        <v>0</v>
      </c>
      <c r="AI21" s="19">
        <f>+AI10*'Economic Impact Assumptions'!AI13</f>
        <v>0</v>
      </c>
      <c r="AJ21" s="19">
        <f>+AJ10*'Economic Impact Assumptions'!AJ13</f>
        <v>0</v>
      </c>
      <c r="AK21" s="19">
        <f>+AK10*'Economic Impact Assumptions'!AK13</f>
        <v>0</v>
      </c>
      <c r="AL21" s="19">
        <f>+AL10*'Economic Impact Assumptions'!AL13</f>
        <v>0</v>
      </c>
      <c r="AM21" s="19">
        <f>+AM10*'Economic Impact Assumptions'!AM13</f>
        <v>0</v>
      </c>
      <c r="AN21" s="19">
        <f>+AN10*'Economic Impact Assumptions'!AN13</f>
        <v>0</v>
      </c>
      <c r="AO21" s="19">
        <f>+AO10*'Economic Impact Assumptions'!AO13</f>
        <v>0</v>
      </c>
      <c r="AP21" s="19">
        <f>+AP10*'Economic Impact Assumptions'!AP13</f>
        <v>0</v>
      </c>
      <c r="AQ21" s="19">
        <f>+AQ10*'Economic Impact Assumptions'!AQ13</f>
        <v>0</v>
      </c>
      <c r="AR21" s="19">
        <f>+AR10*'Economic Impact Assumptions'!AR13</f>
        <v>0</v>
      </c>
      <c r="AS21" s="19">
        <f>+AS10*'Economic Impact Assumptions'!AS13</f>
        <v>0</v>
      </c>
      <c r="AT21" s="19">
        <f>+AT10*'Economic Impact Assumptions'!AT13</f>
        <v>0</v>
      </c>
      <c r="AU21" s="19">
        <f>+AU10*'Economic Impact Assumptions'!AU13</f>
        <v>0</v>
      </c>
      <c r="AV21" s="19">
        <f>+AV10*'Economic Impact Assumptions'!AV13</f>
        <v>0</v>
      </c>
      <c r="AW21" s="19">
        <f>+AW10*'Economic Impact Assumptions'!AW13</f>
        <v>0</v>
      </c>
      <c r="AX21" s="19">
        <f>+AX10*'Economic Impact Assumptions'!AX13</f>
        <v>0</v>
      </c>
      <c r="AY21" s="19">
        <f>+AY10*'Economic Impact Assumptions'!AY13</f>
        <v>0</v>
      </c>
      <c r="AZ21" s="19">
        <f>+AZ10*'Economic Impact Assumptions'!AZ13</f>
        <v>559.82093908037086</v>
      </c>
      <c r="BA21" s="19">
        <f>+BA10*'Economic Impact Assumptions'!BA13</f>
        <v>6575.2761317721015</v>
      </c>
      <c r="BB21" s="19">
        <f>+BB10*'Economic Impact Assumptions'!BB13</f>
        <v>6749.9753998117349</v>
      </c>
      <c r="BC21" s="19">
        <f>+BC10*'Economic Impact Assumptions'!BC13</f>
        <v>6929.6220723016831</v>
      </c>
      <c r="BD21" s="19">
        <f>+BD10*'Economic Impact Assumptions'!BD13</f>
        <v>7109.0077706776083</v>
      </c>
      <c r="BE21" s="19">
        <f>+BE10*'Economic Impact Assumptions'!BE13</f>
        <v>7303.3780031687811</v>
      </c>
      <c r="BF21" s="19">
        <f>+BF10*'Economic Impact Assumptions'!BF13</f>
        <v>7498.2958587820867</v>
      </c>
      <c r="BG21" s="19">
        <f>+BG10*'Economic Impact Assumptions'!BG13</f>
        <v>7698.4156217105647</v>
      </c>
      <c r="BH21" s="66">
        <f t="shared" si="6"/>
        <v>50423.791797304919</v>
      </c>
    </row>
    <row r="22" spans="1:60">
      <c r="A22" s="14" t="s">
        <v>399</v>
      </c>
      <c r="B22" s="120">
        <f>NPV('Time Series Summary'!$B$133,E22:BG22)+D22</f>
        <v>26477.788999198528</v>
      </c>
      <c r="C22" s="119">
        <f t="shared" si="8"/>
        <v>214717.11094657154</v>
      </c>
      <c r="D22" s="19">
        <f>+D11*'Economic Impact Assumptions'!D14</f>
        <v>820.37135431136403</v>
      </c>
      <c r="E22" s="19">
        <f>+E11*'Economic Impact Assumptions'!E14</f>
        <v>840.88063816914814</v>
      </c>
      <c r="F22" s="19">
        <f>+F11*'Economic Impact Assumptions'!F14</f>
        <v>861.90265412337669</v>
      </c>
      <c r="G22" s="19">
        <f>+G11*'Economic Impact Assumptions'!G14</f>
        <v>921.91722646684502</v>
      </c>
      <c r="H22" s="19">
        <f>+H11*'Economic Impact Assumptions'!H14</f>
        <v>1397.0492042694486</v>
      </c>
      <c r="I22" s="19">
        <f>+I11*'Economic Impact Assumptions'!I14</f>
        <v>1414.7246105544607</v>
      </c>
      <c r="J22" s="19">
        <f>+J11*'Economic Impact Assumptions'!J14</f>
        <v>1392.0235011411789</v>
      </c>
      <c r="K22" s="19">
        <f>+K11*'Economic Impact Assumptions'!K14</f>
        <v>1426.8218227079703</v>
      </c>
      <c r="L22" s="19">
        <f>+L11*'Economic Impact Assumptions'!L14</f>
        <v>1462.4926197021355</v>
      </c>
      <c r="M22" s="19">
        <f>+M11*'Economic Impact Assumptions'!M14</f>
        <v>1499.0738466144207</v>
      </c>
      <c r="N22" s="19">
        <f>+N11*'Economic Impact Assumptions'!N14</f>
        <v>1536.6567287353089</v>
      </c>
      <c r="O22" s="19">
        <f>+O11*'Economic Impact Assumptions'!O14</f>
        <v>1575.1290267228833</v>
      </c>
      <c r="P22" s="19">
        <f>+P11*'Economic Impact Assumptions'!P14</f>
        <v>1614.5273641333636</v>
      </c>
      <c r="Q22" s="19">
        <f>+Q11*'Economic Impact Assumptions'!Q14</f>
        <v>1655.0039623662019</v>
      </c>
      <c r="R22" s="19">
        <f>+R11*'Economic Impact Assumptions'!R14</f>
        <v>1117.1093535809985</v>
      </c>
      <c r="S22" s="19">
        <f>+S11*'Economic Impact Assumptions'!S14</f>
        <v>1146.0312670648527</v>
      </c>
      <c r="T22" s="19">
        <f>+T11*'Economic Impact Assumptions'!T14</f>
        <v>1176.9989897129371</v>
      </c>
      <c r="U22" s="19">
        <f>+U11*'Economic Impact Assumptions'!U14</f>
        <v>587.37897433489525</v>
      </c>
      <c r="V22" s="19">
        <f>+V11*'Economic Impact Assumptions'!V14</f>
        <v>604.52612017290573</v>
      </c>
      <c r="W22" s="19">
        <f>+W11*'Economic Impact Assumptions'!W14</f>
        <v>622.03462695515213</v>
      </c>
      <c r="X22" s="19">
        <f>+X11*'Economic Impact Assumptions'!X14</f>
        <v>693.42531026500944</v>
      </c>
      <c r="Y22" s="19">
        <f>+Y11*'Economic Impact Assumptions'!Y14</f>
        <v>1303.5026871480904</v>
      </c>
      <c r="Z22" s="19">
        <f>+Z11*'Economic Impact Assumptions'!Z14</f>
        <v>1339.2223678782409</v>
      </c>
      <c r="AA22" s="19">
        <f>+AA11*'Economic Impact Assumptions'!AA14</f>
        <v>1375.7852691107971</v>
      </c>
      <c r="AB22" s="19">
        <f>+AB11*'Economic Impact Assumptions'!AB14</f>
        <v>1472.8743083419129</v>
      </c>
      <c r="AC22" s="19">
        <f>+AC11*'Economic Impact Assumptions'!AC14</f>
        <v>2163.9179788330975</v>
      </c>
      <c r="AD22" s="19">
        <f>+AD11*'Economic Impact Assumptions'!AD14</f>
        <v>2221.3731115833625</v>
      </c>
      <c r="AE22" s="19">
        <f>+AE11*'Economic Impact Assumptions'!AE14</f>
        <v>2343.9078125999699</v>
      </c>
      <c r="AF22" s="19">
        <f>+AF11*'Economic Impact Assumptions'!AF14</f>
        <v>3105.7937104920838</v>
      </c>
      <c r="AG22" s="19">
        <f>+AG11*'Economic Impact Assumptions'!AG14</f>
        <v>3188.55260554498</v>
      </c>
      <c r="AH22" s="19">
        <f>+AH11*'Economic Impact Assumptions'!AH14</f>
        <v>3272.0021870645005</v>
      </c>
      <c r="AI22" s="19">
        <f>+AI11*'Economic Impact Assumptions'!AI14</f>
        <v>3427.7200479544722</v>
      </c>
      <c r="AJ22" s="19">
        <f>+AJ11*'Economic Impact Assumptions'!AJ14</f>
        <v>4287.9112482771498</v>
      </c>
      <c r="AK22" s="19">
        <f>+AK11*'Economic Impact Assumptions'!AK14</f>
        <v>4401.8228084493612</v>
      </c>
      <c r="AL22" s="19">
        <f>+AL11*'Economic Impact Assumptions'!AL14</f>
        <v>4516.7506165711075</v>
      </c>
      <c r="AM22" s="19">
        <f>+AM11*'Economic Impact Assumptions'!AM14</f>
        <v>4635.0128108004265</v>
      </c>
      <c r="AN22" s="19">
        <f>+AN11*'Economic Impact Assumptions'!AN14</f>
        <v>4756.2003251728802</v>
      </c>
      <c r="AO22" s="19">
        <f>+AO11*'Economic Impact Assumptions'!AO14</f>
        <v>4963.0521442325407</v>
      </c>
      <c r="AP22" s="19">
        <f>+AP11*'Economic Impact Assumptions'!AP14</f>
        <v>5985.20937295977</v>
      </c>
      <c r="AQ22" s="19">
        <f>+AQ11*'Economic Impact Assumptions'!AQ14</f>
        <v>6142.0813474880651</v>
      </c>
      <c r="AR22" s="19">
        <f>+AR11*'Economic Impact Assumptions'!AR14</f>
        <v>6302.1983796519489</v>
      </c>
      <c r="AS22" s="19">
        <f>+AS11*'Economic Impact Assumptions'!AS14</f>
        <v>6469.5476723453567</v>
      </c>
      <c r="AT22" s="19">
        <f>+AT11*'Economic Impact Assumptions'!AT14</f>
        <v>6731.9110630882496</v>
      </c>
      <c r="AU22" s="19">
        <f>+AU11*'Economic Impact Assumptions'!AU14</f>
        <v>7915.8609720882478</v>
      </c>
      <c r="AV22" s="19">
        <f>+AV11*'Economic Impact Assumptions'!AV14</f>
        <v>8120.8681543529046</v>
      </c>
      <c r="AW22" s="19">
        <f>+AW11*'Economic Impact Assumptions'!AW14</f>
        <v>8338.1154069009135</v>
      </c>
      <c r="AX22" s="19">
        <f>+AX11*'Economic Impact Assumptions'!AX14</f>
        <v>8557.4661932247382</v>
      </c>
      <c r="AY22" s="19">
        <f>+AY11*'Economic Impact Assumptions'!AY14</f>
        <v>8782.6144041697953</v>
      </c>
      <c r="AZ22" s="19">
        <f>+AZ11*'Economic Impact Assumptions'!AZ14</f>
        <v>8979.5058590947883</v>
      </c>
      <c r="BA22" s="19">
        <f>+BA11*'Economic Impact Assumptions'!BA14</f>
        <v>8906.6771444065653</v>
      </c>
      <c r="BB22" s="19">
        <f>+BB11*'Economic Impact Assumptions'!BB14</f>
        <v>7938.6816168694295</v>
      </c>
      <c r="BC22" s="19">
        <f>+BC11*'Economic Impact Assumptions'!BC14</f>
        <v>8142.0033463140098</v>
      </c>
      <c r="BD22" s="19">
        <f>+BD11*'Economic Impact Assumptions'!BD14</f>
        <v>8231.7645643723336</v>
      </c>
      <c r="BE22" s="19">
        <f>+BE11*'Economic Impact Assumptions'!BE14</f>
        <v>7157.2789028263751</v>
      </c>
      <c r="BF22" s="19">
        <f>+BF11*'Economic Impact Assumptions'!BF14</f>
        <v>7341.9767591177451</v>
      </c>
      <c r="BG22" s="19">
        <f>+BG11*'Economic Impact Assumptions'!BG14</f>
        <v>7531.8685451404517</v>
      </c>
      <c r="BH22" s="66">
        <f t="shared" si="6"/>
        <v>214717.11094657154</v>
      </c>
    </row>
    <row r="23" spans="1:60">
      <c r="A23" s="14" t="s">
        <v>400</v>
      </c>
      <c r="B23" s="120">
        <f>NPV('Time Series Summary'!$B$133,E23:BG23)+D23</f>
        <v>100414.80674098743</v>
      </c>
      <c r="C23" s="119">
        <f t="shared" si="8"/>
        <v>266425.23271706339</v>
      </c>
      <c r="D23" s="19">
        <f>+D12*'Economic Impact Assumptions'!D17</f>
        <v>9947.4153565603428</v>
      </c>
      <c r="E23" s="19">
        <f>+E12*'Economic Impact Assumptions'!E17</f>
        <v>10410.009096664811</v>
      </c>
      <c r="F23" s="19">
        <f>+F12*'Economic Impact Assumptions'!F17</f>
        <v>10868.446331850178</v>
      </c>
      <c r="G23" s="19">
        <f>+G12*'Economic Impact Assumptions'!G17</f>
        <v>11154.41277056039</v>
      </c>
      <c r="H23" s="19">
        <f>+H12*'Economic Impact Assumptions'!H17</f>
        <v>11540.29990031285</v>
      </c>
      <c r="I23" s="19">
        <f>+I12*'Economic Impact Assumptions'!I17</f>
        <v>11315.851321201422</v>
      </c>
      <c r="J23" s="19">
        <f>+J12*'Economic Impact Assumptions'!J17</f>
        <v>10789.413728093325</v>
      </c>
      <c r="K23" s="19">
        <f>+K12*'Economic Impact Assumptions'!K17</f>
        <v>11059.14325608027</v>
      </c>
      <c r="L23" s="19">
        <f>+L12*'Economic Impact Assumptions'!L17</f>
        <v>11335.624750542398</v>
      </c>
      <c r="M23" s="19">
        <f>+M12*'Economic Impact Assumptions'!M17</f>
        <v>5149.9970523483425</v>
      </c>
      <c r="N23" s="19">
        <f>+N12*'Economic Impact Assumptions'!N17</f>
        <v>3108.6636123614508</v>
      </c>
      <c r="O23" s="19">
        <f>+O12*'Economic Impact Assumptions'!O17</f>
        <v>3186.3802026704871</v>
      </c>
      <c r="P23" s="19">
        <f>+P12*'Economic Impact Assumptions'!P17</f>
        <v>3266.0397077372486</v>
      </c>
      <c r="Q23" s="19">
        <f>+Q12*'Economic Impact Assumptions'!Q17</f>
        <v>3347.69070043068</v>
      </c>
      <c r="R23" s="19">
        <f>+R12*'Economic Impact Assumptions'!R17</f>
        <v>2058.5700242949256</v>
      </c>
      <c r="S23" s="19">
        <f>+S12*'Economic Impact Assumptions'!S17</f>
        <v>2110.0342749022989</v>
      </c>
      <c r="T23" s="19">
        <f>+T12*'Economic Impact Assumptions'!T17</f>
        <v>2162.7851317748564</v>
      </c>
      <c r="U23" s="19">
        <f>+U12*'Economic Impact Assumptions'!U17</f>
        <v>2216.8547600692273</v>
      </c>
      <c r="V23" s="19">
        <f>+V12*'Economic Impact Assumptions'!V17</f>
        <v>2272.2761290709577</v>
      </c>
      <c r="W23" s="19">
        <f>+W12*'Economic Impact Assumptions'!W17</f>
        <v>2329.0830322977322</v>
      </c>
      <c r="X23" s="19">
        <f>+X12*'Economic Impact Assumptions'!X17</f>
        <v>2387.310108105175</v>
      </c>
      <c r="Y23" s="19">
        <f>+Y12*'Economic Impact Assumptions'!Y17</f>
        <v>2446.9928608078039</v>
      </c>
      <c r="Z23" s="19">
        <f>+Z12*'Economic Impact Assumptions'!Z17</f>
        <v>2508.167682327999</v>
      </c>
      <c r="AA23" s="19">
        <f>+AA12*'Economic Impact Assumptions'!AA17</f>
        <v>2570.8718743861991</v>
      </c>
      <c r="AB23" s="19">
        <f>+AB12*'Economic Impact Assumptions'!AB17</f>
        <v>2635.143671245854</v>
      </c>
      <c r="AC23" s="19">
        <f>+AC12*'Economic Impact Assumptions'!AC17</f>
        <v>2701.0222630269996</v>
      </c>
      <c r="AD23" s="19">
        <f>+AD12*'Economic Impact Assumptions'!AD17</f>
        <v>2768.5478196026747</v>
      </c>
      <c r="AE23" s="19">
        <f>+AE12*'Economic Impact Assumptions'!AE17</f>
        <v>2837.7615150927413</v>
      </c>
      <c r="AF23" s="19">
        <f>+AF12*'Economic Impact Assumptions'!AF17</f>
        <v>2908.7055529700597</v>
      </c>
      <c r="AG23" s="19">
        <f>+AG12*'Economic Impact Assumptions'!AG17</f>
        <v>2981.4231917943116</v>
      </c>
      <c r="AH23" s="19">
        <f>+AH12*'Economic Impact Assumptions'!AH17</f>
        <v>3055.9587715891685</v>
      </c>
      <c r="AI23" s="19">
        <f>+AI12*'Economic Impact Assumptions'!AI17</f>
        <v>3132.3577408788983</v>
      </c>
      <c r="AJ23" s="19">
        <f>+AJ12*'Economic Impact Assumptions'!AJ17</f>
        <v>3210.6666844008701</v>
      </c>
      <c r="AK23" s="19">
        <f>+AK12*'Economic Impact Assumptions'!AK17</f>
        <v>3290.933351510892</v>
      </c>
      <c r="AL23" s="19">
        <f>+AL12*'Economic Impact Assumptions'!AL17</f>
        <v>3373.2066852986645</v>
      </c>
      <c r="AM23" s="19">
        <f>+AM12*'Economic Impact Assumptions'!AM17</f>
        <v>3457.5368524311302</v>
      </c>
      <c r="AN23" s="19">
        <f>+AN12*'Economic Impact Assumptions'!AN17</f>
        <v>3543.9752737419089</v>
      </c>
      <c r="AO23" s="19">
        <f>+AO12*'Economic Impact Assumptions'!AO17</f>
        <v>3632.5746555854562</v>
      </c>
      <c r="AP23" s="19">
        <f>+AP12*'Economic Impact Assumptions'!AP17</f>
        <v>3723.389021975092</v>
      </c>
      <c r="AQ23" s="19">
        <f>+AQ12*'Economic Impact Assumptions'!AQ17</f>
        <v>3816.4737475244692</v>
      </c>
      <c r="AR23" s="19">
        <f>+AR12*'Economic Impact Assumptions'!AR17</f>
        <v>3911.8855912125805</v>
      </c>
      <c r="AS23" s="19">
        <f>+AS12*'Economic Impact Assumptions'!AS17</f>
        <v>4009.6827309928954</v>
      </c>
      <c r="AT23" s="19">
        <f>+AT12*'Economic Impact Assumptions'!AT17</f>
        <v>4109.9247992677174</v>
      </c>
      <c r="AU23" s="19">
        <f>+AU12*'Economic Impact Assumptions'!AU17</f>
        <v>4212.6729192494104</v>
      </c>
      <c r="AV23" s="19">
        <f>+AV12*'Economic Impact Assumptions'!AV17</f>
        <v>4317.9897422306449</v>
      </c>
      <c r="AW23" s="19">
        <f>+AW12*'Economic Impact Assumptions'!AW17</f>
        <v>4425.9394857864108</v>
      </c>
      <c r="AX23" s="19">
        <f>+AX12*'Economic Impact Assumptions'!AX17</f>
        <v>4536.5879729310709</v>
      </c>
      <c r="AY23" s="19">
        <f>+AY12*'Economic Impact Assumptions'!AY17</f>
        <v>4650.002672254348</v>
      </c>
      <c r="AZ23" s="19">
        <f>+AZ12*'Economic Impact Assumptions'!AZ17</f>
        <v>4766.2527390607065</v>
      </c>
      <c r="BA23" s="19">
        <f>+BA12*'Economic Impact Assumptions'!BA17</f>
        <v>4885.4090575372238</v>
      </c>
      <c r="BB23" s="19">
        <f>+BB12*'Economic Impact Assumptions'!BB17</f>
        <v>5007.5442839756543</v>
      </c>
      <c r="BC23" s="19">
        <f>+BC12*'Economic Impact Assumptions'!BC17</f>
        <v>5132.7328910750457</v>
      </c>
      <c r="BD23" s="19">
        <f>+BD12*'Economic Impact Assumptions'!BD17</f>
        <v>5261.0512133519205</v>
      </c>
      <c r="BE23" s="19">
        <f>+BE12*'Economic Impact Assumptions'!BE17</f>
        <v>5392.5774936857188</v>
      </c>
      <c r="BF23" s="19">
        <f>+BF12*'Economic Impact Assumptions'!BF17</f>
        <v>5527.3919310278616</v>
      </c>
      <c r="BG23" s="19">
        <f>+BG12*'Economic Impact Assumptions'!BG17</f>
        <v>5665.5767293035578</v>
      </c>
      <c r="BH23" s="66">
        <f t="shared" si="6"/>
        <v>266425.23271706339</v>
      </c>
    </row>
    <row r="24" spans="1:60">
      <c r="C24" s="119"/>
      <c r="BH24" s="66">
        <f t="shared" si="6"/>
        <v>0</v>
      </c>
    </row>
    <row r="25" spans="1:60">
      <c r="A25" s="25" t="s">
        <v>347</v>
      </c>
      <c r="C25" s="119"/>
      <c r="BH25" s="66">
        <f t="shared" si="6"/>
        <v>0</v>
      </c>
    </row>
    <row r="26" spans="1:60">
      <c r="A26" s="14" t="s">
        <v>397</v>
      </c>
      <c r="B26" s="120">
        <f>NPV('Time Series Summary'!$B$133,E26:BG26)+D26</f>
        <v>0</v>
      </c>
      <c r="C26" s="119">
        <f t="shared" ref="C26:C29" si="9">SUM(D26:BG26)</f>
        <v>0</v>
      </c>
      <c r="D26" s="19">
        <f>+D4*CostBreakdownComparisons!$D3*'Economic Impact Assumptions'!D21</f>
        <v>0</v>
      </c>
      <c r="E26" s="19">
        <f>+E4*CostBreakdownComparisons!$D3*'Economic Impact Assumptions'!E21</f>
        <v>0</v>
      </c>
      <c r="F26" s="19">
        <f>+F4*CostBreakdownComparisons!$D3*'Economic Impact Assumptions'!F21</f>
        <v>0</v>
      </c>
      <c r="G26" s="19">
        <f>+G4*CostBreakdownComparisons!$D3*'Economic Impact Assumptions'!G21</f>
        <v>0</v>
      </c>
      <c r="H26" s="19">
        <f>+H4*CostBreakdownComparisons!$D3*'Economic Impact Assumptions'!H21</f>
        <v>0</v>
      </c>
      <c r="I26" s="19">
        <f>+I4*CostBreakdownComparisons!$D3*'Economic Impact Assumptions'!I21</f>
        <v>0</v>
      </c>
      <c r="J26" s="19">
        <f>+J4*CostBreakdownComparisons!$D3*'Economic Impact Assumptions'!J21</f>
        <v>0</v>
      </c>
      <c r="K26" s="19">
        <f>+K4*CostBreakdownComparisons!$D3*'Economic Impact Assumptions'!K21</f>
        <v>0</v>
      </c>
      <c r="L26" s="19">
        <f>+L4*CostBreakdownComparisons!$D3*'Economic Impact Assumptions'!L21</f>
        <v>0</v>
      </c>
      <c r="M26" s="19">
        <f>+M4*CostBreakdownComparisons!$D3*'Economic Impact Assumptions'!M21</f>
        <v>0</v>
      </c>
      <c r="N26" s="19">
        <f>+N4*CostBreakdownComparisons!$D3*'Economic Impact Assumptions'!N21</f>
        <v>0</v>
      </c>
      <c r="O26" s="19">
        <f>+O4*CostBreakdownComparisons!$D3*'Economic Impact Assumptions'!O21</f>
        <v>0</v>
      </c>
      <c r="P26" s="19">
        <f>+P4*CostBreakdownComparisons!$D3*'Economic Impact Assumptions'!P21</f>
        <v>0</v>
      </c>
      <c r="Q26" s="19">
        <f>+Q4*CostBreakdownComparisons!$D3*'Economic Impact Assumptions'!Q21</f>
        <v>0</v>
      </c>
      <c r="R26" s="19">
        <f>+R4*CostBreakdownComparisons!$D3*'Economic Impact Assumptions'!R21</f>
        <v>0</v>
      </c>
      <c r="S26" s="19">
        <f>+S4*CostBreakdownComparisons!$D3*'Economic Impact Assumptions'!S21</f>
        <v>0</v>
      </c>
      <c r="T26" s="19">
        <f>+T4*CostBreakdownComparisons!$D3*'Economic Impact Assumptions'!T21</f>
        <v>0</v>
      </c>
      <c r="U26" s="19">
        <f>+U4*CostBreakdownComparisons!$D3*'Economic Impact Assumptions'!U21</f>
        <v>0</v>
      </c>
      <c r="V26" s="19">
        <f>+V4*CostBreakdownComparisons!$D3*'Economic Impact Assumptions'!V21</f>
        <v>0</v>
      </c>
      <c r="W26" s="19">
        <f>+W4*CostBreakdownComparisons!$D3*'Economic Impact Assumptions'!W21</f>
        <v>0</v>
      </c>
      <c r="X26" s="19">
        <f>+X4*CostBreakdownComparisons!$D3*'Economic Impact Assumptions'!X21</f>
        <v>0</v>
      </c>
      <c r="Y26" s="19">
        <f>+Y4*CostBreakdownComparisons!$D3*'Economic Impact Assumptions'!Y21</f>
        <v>0</v>
      </c>
      <c r="Z26" s="19">
        <f>+Z4*CostBreakdownComparisons!$D3*'Economic Impact Assumptions'!Z21</f>
        <v>0</v>
      </c>
      <c r="AA26" s="19">
        <f>+AA4*CostBreakdownComparisons!$D3*'Economic Impact Assumptions'!AA21</f>
        <v>0</v>
      </c>
      <c r="AB26" s="19">
        <f>+AB4*CostBreakdownComparisons!$D3*'Economic Impact Assumptions'!AB21</f>
        <v>0</v>
      </c>
      <c r="AC26" s="19">
        <f>+AC4*CostBreakdownComparisons!$D3*'Economic Impact Assumptions'!AC21</f>
        <v>0</v>
      </c>
      <c r="AD26" s="19">
        <f>+AD4*CostBreakdownComparisons!$D3*'Economic Impact Assumptions'!AD21</f>
        <v>0</v>
      </c>
      <c r="AE26" s="19">
        <f>+AE4*CostBreakdownComparisons!$D3*'Economic Impact Assumptions'!AE21</f>
        <v>0</v>
      </c>
      <c r="AF26" s="19">
        <f>+AF4*CostBreakdownComparisons!$D3*'Economic Impact Assumptions'!AF21</f>
        <v>0</v>
      </c>
      <c r="AG26" s="19">
        <f>+AG4*CostBreakdownComparisons!$D3*'Economic Impact Assumptions'!AG21</f>
        <v>0</v>
      </c>
      <c r="AH26" s="19">
        <f>+AH4*CostBreakdownComparisons!$D3*'Economic Impact Assumptions'!AH21</f>
        <v>0</v>
      </c>
      <c r="AI26" s="19">
        <f>+AI4*CostBreakdownComparisons!$D3*'Economic Impact Assumptions'!AI21</f>
        <v>0</v>
      </c>
      <c r="AJ26" s="19">
        <f>+AJ4*CostBreakdownComparisons!$D3*'Economic Impact Assumptions'!AJ21</f>
        <v>0</v>
      </c>
      <c r="AK26" s="19">
        <f>+AK4*CostBreakdownComparisons!$D3*'Economic Impact Assumptions'!AK21</f>
        <v>0</v>
      </c>
      <c r="AL26" s="19">
        <f>+AL4*CostBreakdownComparisons!$D3*'Economic Impact Assumptions'!AL21</f>
        <v>0</v>
      </c>
      <c r="AM26" s="19">
        <f>+AM4*CostBreakdownComparisons!$D3*'Economic Impact Assumptions'!AM21</f>
        <v>0</v>
      </c>
      <c r="AN26" s="19">
        <f>+AN4*CostBreakdownComparisons!$D3*'Economic Impact Assumptions'!AN21</f>
        <v>0</v>
      </c>
      <c r="AO26" s="19">
        <f>+AO4*CostBreakdownComparisons!$D3*'Economic Impact Assumptions'!AO21</f>
        <v>0</v>
      </c>
      <c r="AP26" s="19">
        <f>+AP4*CostBreakdownComparisons!$D3*'Economic Impact Assumptions'!AP21</f>
        <v>0</v>
      </c>
      <c r="AQ26" s="19">
        <f>+AQ4*CostBreakdownComparisons!$D3*'Economic Impact Assumptions'!AQ21</f>
        <v>0</v>
      </c>
      <c r="AR26" s="19">
        <f>+AR4*CostBreakdownComparisons!$D3*'Economic Impact Assumptions'!AR21</f>
        <v>0</v>
      </c>
      <c r="AS26" s="19">
        <f>+AS4*CostBreakdownComparisons!$D3*'Economic Impact Assumptions'!AS21</f>
        <v>0</v>
      </c>
      <c r="AT26" s="19">
        <f>+AT4*CostBreakdownComparisons!$D3*'Economic Impact Assumptions'!AT21</f>
        <v>0</v>
      </c>
      <c r="AU26" s="19">
        <f>+AU4*CostBreakdownComparisons!$D3*'Economic Impact Assumptions'!AU21</f>
        <v>0</v>
      </c>
      <c r="AV26" s="19">
        <f>+AV4*CostBreakdownComparisons!$D3*'Economic Impact Assumptions'!AV21</f>
        <v>0</v>
      </c>
      <c r="AW26" s="19">
        <f>+AW4*CostBreakdownComparisons!$D3*'Economic Impact Assumptions'!AW21</f>
        <v>0</v>
      </c>
      <c r="AX26" s="19">
        <f>+AX4*CostBreakdownComparisons!$D3*'Economic Impact Assumptions'!AX21</f>
        <v>0</v>
      </c>
      <c r="AY26" s="19">
        <f>+AY4*CostBreakdownComparisons!$D3*'Economic Impact Assumptions'!AY21</f>
        <v>0</v>
      </c>
      <c r="AZ26" s="19">
        <f>+AZ4*CostBreakdownComparisons!$D3*'Economic Impact Assumptions'!AZ21</f>
        <v>0</v>
      </c>
      <c r="BA26" s="19">
        <f>+BA4*CostBreakdownComparisons!$D3*'Economic Impact Assumptions'!BA21</f>
        <v>0</v>
      </c>
      <c r="BB26" s="19">
        <f>+BB4*CostBreakdownComparisons!$D3*'Economic Impact Assumptions'!BB21</f>
        <v>0</v>
      </c>
      <c r="BC26" s="19">
        <f>+BC4*CostBreakdownComparisons!$D3*'Economic Impact Assumptions'!BC21</f>
        <v>0</v>
      </c>
      <c r="BD26" s="19">
        <f>+BD4*CostBreakdownComparisons!$D3*'Economic Impact Assumptions'!BD21</f>
        <v>0</v>
      </c>
      <c r="BE26" s="19">
        <f>+BE4*CostBreakdownComparisons!$D3*'Economic Impact Assumptions'!BE21</f>
        <v>0</v>
      </c>
      <c r="BF26" s="19">
        <f>+BF4*CostBreakdownComparisons!$D3*'Economic Impact Assumptions'!BF21</f>
        <v>0</v>
      </c>
      <c r="BG26" s="19">
        <f>+BG4*CostBreakdownComparisons!$D3*'Economic Impact Assumptions'!BG21</f>
        <v>0</v>
      </c>
      <c r="BH26" s="66">
        <f t="shared" si="6"/>
        <v>0</v>
      </c>
    </row>
    <row r="27" spans="1:60">
      <c r="A27" s="14" t="s">
        <v>335</v>
      </c>
      <c r="B27" s="120">
        <f>NPV('Time Series Summary'!$B$133,E27:BG27)+D27</f>
        <v>2653.6378068625636</v>
      </c>
      <c r="C27" s="119">
        <f t="shared" si="9"/>
        <v>64606.473084623118</v>
      </c>
      <c r="D27" s="19">
        <f>+D5*CostBreakdownComparisons!$D4*'Economic Impact Assumptions'!D22</f>
        <v>0</v>
      </c>
      <c r="E27" s="19">
        <f>+E5*CostBreakdownComparisons!$D4*'Economic Impact Assumptions'!E22</f>
        <v>0</v>
      </c>
      <c r="F27" s="19">
        <f>+F5*CostBreakdownComparisons!$D4*'Economic Impact Assumptions'!F22</f>
        <v>0</v>
      </c>
      <c r="G27" s="19">
        <f>+G5*CostBreakdownComparisons!$D4*'Economic Impact Assumptions'!G22</f>
        <v>0</v>
      </c>
      <c r="H27" s="19">
        <f>+H5*CostBreakdownComparisons!$D4*'Economic Impact Assumptions'!H22</f>
        <v>0</v>
      </c>
      <c r="I27" s="19">
        <f>+I5*CostBreakdownComparisons!$D4*'Economic Impact Assumptions'!I22</f>
        <v>0</v>
      </c>
      <c r="J27" s="19">
        <f>+J5*CostBreakdownComparisons!$D4*'Economic Impact Assumptions'!J22</f>
        <v>0</v>
      </c>
      <c r="K27" s="19">
        <f>+K5*CostBreakdownComparisons!$D4*'Economic Impact Assumptions'!K22</f>
        <v>0</v>
      </c>
      <c r="L27" s="19">
        <f>+L5*CostBreakdownComparisons!$D4*'Economic Impact Assumptions'!L22</f>
        <v>0</v>
      </c>
      <c r="M27" s="19">
        <f>+M5*CostBreakdownComparisons!$D4*'Economic Impact Assumptions'!M22</f>
        <v>0</v>
      </c>
      <c r="N27" s="19">
        <f>+N5*CostBreakdownComparisons!$D4*'Economic Impact Assumptions'!N22</f>
        <v>0</v>
      </c>
      <c r="O27" s="19">
        <f>+O5*CostBreakdownComparisons!$D4*'Economic Impact Assumptions'!O22</f>
        <v>0</v>
      </c>
      <c r="P27" s="19">
        <f>+P5*CostBreakdownComparisons!$D4*'Economic Impact Assumptions'!P22</f>
        <v>0</v>
      </c>
      <c r="Q27" s="19">
        <f>+Q5*CostBreakdownComparisons!$D4*'Economic Impact Assumptions'!Q22</f>
        <v>0</v>
      </c>
      <c r="R27" s="19">
        <f>+R5*CostBreakdownComparisons!$D4*'Economic Impact Assumptions'!R22</f>
        <v>0</v>
      </c>
      <c r="S27" s="19">
        <f>+S5*CostBreakdownComparisons!$D4*'Economic Impact Assumptions'!S22</f>
        <v>0</v>
      </c>
      <c r="T27" s="19">
        <f>+T5*CostBreakdownComparisons!$D4*'Economic Impact Assumptions'!T22</f>
        <v>0</v>
      </c>
      <c r="U27" s="19">
        <f>+U5*CostBreakdownComparisons!$D4*'Economic Impact Assumptions'!U22</f>
        <v>0</v>
      </c>
      <c r="V27" s="19">
        <f>+V5*CostBreakdownComparisons!$D4*'Economic Impact Assumptions'!V22</f>
        <v>0</v>
      </c>
      <c r="W27" s="19">
        <f>+W5*CostBreakdownComparisons!$D4*'Economic Impact Assumptions'!W22</f>
        <v>0</v>
      </c>
      <c r="X27" s="19">
        <f>+X5*CostBreakdownComparisons!$D4*'Economic Impact Assumptions'!X22</f>
        <v>0</v>
      </c>
      <c r="Y27" s="19">
        <f>+Y5*CostBreakdownComparisons!$D4*'Economic Impact Assumptions'!Y22</f>
        <v>0</v>
      </c>
      <c r="Z27" s="19">
        <f>+Z5*CostBreakdownComparisons!$D4*'Economic Impact Assumptions'!Z22</f>
        <v>0</v>
      </c>
      <c r="AA27" s="19">
        <f>+AA5*CostBreakdownComparisons!$D4*'Economic Impact Assumptions'!AA22</f>
        <v>0</v>
      </c>
      <c r="AB27" s="19">
        <f>+AB5*CostBreakdownComparisons!$D4*'Economic Impact Assumptions'!AB22</f>
        <v>0</v>
      </c>
      <c r="AC27" s="19">
        <f>+AC5*CostBreakdownComparisons!$D4*'Economic Impact Assumptions'!AC22</f>
        <v>0</v>
      </c>
      <c r="AD27" s="19">
        <f>+AD5*CostBreakdownComparisons!$D4*'Economic Impact Assumptions'!AD22</f>
        <v>0</v>
      </c>
      <c r="AE27" s="19">
        <f>+AE5*CostBreakdownComparisons!$D4*'Economic Impact Assumptions'!AE22</f>
        <v>0</v>
      </c>
      <c r="AF27" s="19">
        <f>+AF5*CostBreakdownComparisons!$D4*'Economic Impact Assumptions'!AF22</f>
        <v>0</v>
      </c>
      <c r="AG27" s="19">
        <f>+AG5*CostBreakdownComparisons!$D4*'Economic Impact Assumptions'!AG22</f>
        <v>0</v>
      </c>
      <c r="AH27" s="19">
        <f>+AH5*CostBreakdownComparisons!$D4*'Economic Impact Assumptions'!AH22</f>
        <v>0</v>
      </c>
      <c r="AI27" s="19">
        <f>+AI5*CostBreakdownComparisons!$D4*'Economic Impact Assumptions'!AI22</f>
        <v>0</v>
      </c>
      <c r="AJ27" s="19">
        <f>+AJ5*CostBreakdownComparisons!$D4*'Economic Impact Assumptions'!AJ22</f>
        <v>0</v>
      </c>
      <c r="AK27" s="19">
        <f>+AK5*CostBreakdownComparisons!$D4*'Economic Impact Assumptions'!AK22</f>
        <v>0</v>
      </c>
      <c r="AL27" s="19">
        <f>+AL5*CostBreakdownComparisons!$D4*'Economic Impact Assumptions'!AL22</f>
        <v>0</v>
      </c>
      <c r="AM27" s="19">
        <f>+AM5*CostBreakdownComparisons!$D4*'Economic Impact Assumptions'!AM22</f>
        <v>0</v>
      </c>
      <c r="AN27" s="19">
        <f>+AN5*CostBreakdownComparisons!$D4*'Economic Impact Assumptions'!AN22</f>
        <v>0</v>
      </c>
      <c r="AO27" s="19">
        <f>+AO5*CostBreakdownComparisons!$D4*'Economic Impact Assumptions'!AO22</f>
        <v>0</v>
      </c>
      <c r="AP27" s="19">
        <f>+AP5*CostBreakdownComparisons!$D4*'Economic Impact Assumptions'!AP22</f>
        <v>0</v>
      </c>
      <c r="AQ27" s="19">
        <f>+AQ5*CostBreakdownComparisons!$D4*'Economic Impact Assumptions'!AQ22</f>
        <v>0</v>
      </c>
      <c r="AR27" s="19">
        <f>+AR5*CostBreakdownComparisons!$D4*'Economic Impact Assumptions'!AR22</f>
        <v>0</v>
      </c>
      <c r="AS27" s="19">
        <f>+AS5*CostBreakdownComparisons!$D4*'Economic Impact Assumptions'!AS22</f>
        <v>0</v>
      </c>
      <c r="AT27" s="19">
        <f>+AT5*CostBreakdownComparisons!$D4*'Economic Impact Assumptions'!AT22</f>
        <v>0</v>
      </c>
      <c r="AU27" s="19">
        <f>+AU5*CostBreakdownComparisons!$D4*'Economic Impact Assumptions'!AU22</f>
        <v>0</v>
      </c>
      <c r="AV27" s="19">
        <f>+AV5*CostBreakdownComparisons!$D4*'Economic Impact Assumptions'!AV22</f>
        <v>0</v>
      </c>
      <c r="AW27" s="19">
        <f>+AW5*CostBreakdownComparisons!$D4*'Economic Impact Assumptions'!AW22</f>
        <v>0</v>
      </c>
      <c r="AX27" s="19">
        <f>+AX5*CostBreakdownComparisons!$D4*'Economic Impact Assumptions'!AX22</f>
        <v>8617.2793611244906</v>
      </c>
      <c r="AY27" s="19">
        <f>+AY5*CostBreakdownComparisons!$D4*'Economic Impact Assumptions'!AY22</f>
        <v>34572.602565582602</v>
      </c>
      <c r="AZ27" s="19">
        <f>+AZ5*CostBreakdownComparisons!$D4*'Economic Impact Assumptions'!AZ22</f>
        <v>21416.591157916024</v>
      </c>
      <c r="BA27" s="19">
        <f>+BA5*CostBreakdownComparisons!$D4*'Economic Impact Assumptions'!BA22</f>
        <v>0</v>
      </c>
      <c r="BB27" s="19">
        <f>+BB5*CostBreakdownComparisons!$D4*'Economic Impact Assumptions'!BB22</f>
        <v>0</v>
      </c>
      <c r="BC27" s="19">
        <f>+BC5*CostBreakdownComparisons!$D4*'Economic Impact Assumptions'!BC22</f>
        <v>0</v>
      </c>
      <c r="BD27" s="19">
        <f>+BD5*CostBreakdownComparisons!$D4*'Economic Impact Assumptions'!BD22</f>
        <v>0</v>
      </c>
      <c r="BE27" s="19">
        <f>+BE5*CostBreakdownComparisons!$D4*'Economic Impact Assumptions'!BE22</f>
        <v>0</v>
      </c>
      <c r="BF27" s="19">
        <f>+BF5*CostBreakdownComparisons!$D4*'Economic Impact Assumptions'!BF22</f>
        <v>0</v>
      </c>
      <c r="BG27" s="19">
        <f>+BG5*CostBreakdownComparisons!$D4*'Economic Impact Assumptions'!BG22</f>
        <v>0</v>
      </c>
      <c r="BH27" s="66">
        <f t="shared" si="6"/>
        <v>64606.473084623118</v>
      </c>
    </row>
    <row r="28" spans="1:60">
      <c r="A28" s="14" t="s">
        <v>399</v>
      </c>
      <c r="B28" s="120">
        <f>NPV('Time Series Summary'!$B$133,E28:BG28)+D28</f>
        <v>19835.915004113205</v>
      </c>
      <c r="C28" s="119">
        <f t="shared" si="9"/>
        <v>140743.50027865404</v>
      </c>
      <c r="D28" s="19">
        <f>+D6*CostBreakdownComparisons!$D5*'Economic Impact Assumptions'!D23</f>
        <v>0</v>
      </c>
      <c r="E28" s="19">
        <f>+E6*CostBreakdownComparisons!$D5*'Economic Impact Assumptions'!E23</f>
        <v>66.178738540492134</v>
      </c>
      <c r="F28" s="19">
        <f>+F6*CostBreakdownComparisons!$D5*'Economic Impact Assumptions'!F23</f>
        <v>1728.3283476393954</v>
      </c>
      <c r="G28" s="19">
        <f>+G6*CostBreakdownComparisons!$D5*'Economic Impact Assumptions'!G23</f>
        <v>4786.2773383548338</v>
      </c>
      <c r="H28" s="19">
        <f>+H6*CostBreakdownComparisons!$D5*'Economic Impact Assumptions'!H23</f>
        <v>0</v>
      </c>
      <c r="I28" s="19">
        <f>+I6*CostBreakdownComparisons!$D5*'Economic Impact Assumptions'!I23</f>
        <v>0</v>
      </c>
      <c r="J28" s="19">
        <f>+J6*CostBreakdownComparisons!$D5*'Economic Impact Assumptions'!J23</f>
        <v>0</v>
      </c>
      <c r="K28" s="19">
        <f>+K6*CostBreakdownComparisons!$D5*'Economic Impact Assumptions'!K23</f>
        <v>0</v>
      </c>
      <c r="L28" s="19">
        <f>+L6*CostBreakdownComparisons!$D5*'Economic Impact Assumptions'!L23</f>
        <v>0</v>
      </c>
      <c r="M28" s="19">
        <f>+M6*CostBreakdownComparisons!$D5*'Economic Impact Assumptions'!M23</f>
        <v>0</v>
      </c>
      <c r="N28" s="19">
        <f>+N6*CostBreakdownComparisons!$D5*'Economic Impact Assumptions'!N23</f>
        <v>0</v>
      </c>
      <c r="O28" s="19">
        <f>+O6*CostBreakdownComparisons!$D5*'Economic Impact Assumptions'!O23</f>
        <v>0</v>
      </c>
      <c r="P28" s="19">
        <f>+P6*CostBreakdownComparisons!$D5*'Economic Impact Assumptions'!P23</f>
        <v>0</v>
      </c>
      <c r="Q28" s="19">
        <f>+Q6*CostBreakdownComparisons!$D5*'Economic Impact Assumptions'!Q23</f>
        <v>0</v>
      </c>
      <c r="R28" s="19">
        <f>+R6*CostBreakdownComparisons!$D5*'Economic Impact Assumptions'!R23</f>
        <v>0</v>
      </c>
      <c r="S28" s="19">
        <f>+S6*CostBreakdownComparisons!$D5*'Economic Impact Assumptions'!S23</f>
        <v>0</v>
      </c>
      <c r="T28" s="19">
        <f>+T6*CostBreakdownComparisons!$D5*'Economic Impact Assumptions'!T23</f>
        <v>0</v>
      </c>
      <c r="U28" s="19">
        <f>+U6*CostBreakdownComparisons!$D5*'Economic Impact Assumptions'!U23</f>
        <v>0</v>
      </c>
      <c r="V28" s="19">
        <f>+V6*CostBreakdownComparisons!$D5*'Economic Impact Assumptions'!V23</f>
        <v>101.53710683858573</v>
      </c>
      <c r="W28" s="19">
        <f>+W6*CostBreakdownComparisons!$D5*'Economic Impact Assumptions'!W23</f>
        <v>2651.7498513369615</v>
      </c>
      <c r="X28" s="19">
        <f>+X6*CostBreakdownComparisons!$D5*'Economic Impact Assumptions'!X23</f>
        <v>7343.5179361462424</v>
      </c>
      <c r="Y28" s="19">
        <f>+Y6*CostBreakdownComparisons!$D5*'Economic Impact Assumptions'!Y23</f>
        <v>0</v>
      </c>
      <c r="Z28" s="19">
        <f>+Z6*CostBreakdownComparisons!$D5*'Economic Impact Assumptions'!Z23</f>
        <v>112.29681619026542</v>
      </c>
      <c r="AA28" s="19">
        <f>+AA6*CostBreakdownComparisons!$D5*'Economic Impact Assumptions'!AA23</f>
        <v>2932.7511380793849</v>
      </c>
      <c r="AB28" s="19">
        <f>+AB6*CostBreakdownComparisons!$D5*'Economic Impact Assumptions'!AB23</f>
        <v>8121.6976683833391</v>
      </c>
      <c r="AC28" s="19">
        <f>+AC6*CostBreakdownComparisons!$D5*'Economic Impact Assumptions'!AC23</f>
        <v>121.10844767862449</v>
      </c>
      <c r="AD28" s="19">
        <f>+AD6*CostBreakdownComparisons!$D5*'Economic Impact Assumptions'!AD23</f>
        <v>3287.073006565899</v>
      </c>
      <c r="AE28" s="19">
        <f>+AE6*CostBreakdownComparisons!$D5*'Economic Impact Assumptions'!AE23</f>
        <v>12002.515249610935</v>
      </c>
      <c r="AF28" s="19">
        <f>+AF6*CostBreakdownComparisons!$D5*'Economic Impact Assumptions'!AF23</f>
        <v>8982.3397437276708</v>
      </c>
      <c r="AG28" s="19">
        <f>+AG6*CostBreakdownComparisons!$D5*'Economic Impact Assumptions'!AG23</f>
        <v>133.94209773649584</v>
      </c>
      <c r="AH28" s="19">
        <f>+AH6*CostBreakdownComparisons!$D5*'Economic Impact Assumptions'!AH23</f>
        <v>3498.040753959508</v>
      </c>
      <c r="AI28" s="19">
        <f>+AI6*CostBreakdownComparisons!$D5*'Economic Impact Assumptions'!AI23</f>
        <v>9687.159972921585</v>
      </c>
      <c r="AJ28" s="19">
        <f>+AJ6*CostBreakdownComparisons!$D5*'Economic Impact Assumptions'!AJ23</f>
        <v>0</v>
      </c>
      <c r="AK28" s="19">
        <f>+AK6*CostBreakdownComparisons!$D5*'Economic Impact Assumptions'!AK23</f>
        <v>0</v>
      </c>
      <c r="AL28" s="19">
        <f>+AL6*CostBreakdownComparisons!$D5*'Economic Impact Assumptions'!AL23</f>
        <v>0</v>
      </c>
      <c r="AM28" s="19">
        <f>+AM6*CostBreakdownComparisons!$D5*'Economic Impact Assumptions'!AM23</f>
        <v>155.78695352197181</v>
      </c>
      <c r="AN28" s="19">
        <f>+AN6*CostBreakdownComparisons!$D5*'Economic Impact Assumptions'!AN23</f>
        <v>4068.5424639767189</v>
      </c>
      <c r="AO28" s="19">
        <f>+AO6*CostBreakdownComparisons!$D5*'Economic Impact Assumptions'!AO23</f>
        <v>11267.056182966144</v>
      </c>
      <c r="AP28" s="19">
        <f>+AP6*CostBreakdownComparisons!$D5*'Economic Impact Assumptions'!AP23</f>
        <v>0</v>
      </c>
      <c r="AQ28" s="19">
        <f>+AQ6*CostBreakdownComparisons!$D5*'Economic Impact Assumptions'!AQ23</f>
        <v>0</v>
      </c>
      <c r="AR28" s="19">
        <f>+AR6*CostBreakdownComparisons!$D5*'Economic Impact Assumptions'!AR23</f>
        <v>176.68895741310732</v>
      </c>
      <c r="AS28" s="19">
        <f>+AS6*CostBreakdownComparisons!$D5*'Economic Impact Assumptions'!AS23</f>
        <v>4614.4205910645387</v>
      </c>
      <c r="AT28" s="19">
        <f>+AT6*CostBreakdownComparisons!$D5*'Economic Impact Assumptions'!AT23</f>
        <v>12778.762053411741</v>
      </c>
      <c r="AU28" s="19">
        <f>+AU6*CostBreakdownComparisons!$D5*'Economic Impact Assumptions'!AU23</f>
        <v>190.55326838474488</v>
      </c>
      <c r="AV28" s="19">
        <f>+AV6*CostBreakdownComparisons!$D5*'Economic Impact Assumptions'!AV23</f>
        <v>4976.5018606872254</v>
      </c>
      <c r="AW28" s="19">
        <f>+AW6*CostBreakdownComparisons!$D5*'Economic Impact Assumptions'!AW23</f>
        <v>13781.477410019077</v>
      </c>
      <c r="AX28" s="19">
        <f>+AX6*CostBreakdownComparisons!$D5*'Economic Impact Assumptions'!AX23</f>
        <v>0</v>
      </c>
      <c r="AY28" s="19">
        <f>+AY6*CostBreakdownComparisons!$D5*'Economic Impact Assumptions'!AY23</f>
        <v>0</v>
      </c>
      <c r="AZ28" s="19">
        <f>+AZ6*CostBreakdownComparisons!$D5*'Economic Impact Assumptions'!AZ23</f>
        <v>0</v>
      </c>
      <c r="BA28" s="19">
        <f>+BA6*CostBreakdownComparisons!$D5*'Economic Impact Assumptions'!BA23</f>
        <v>0</v>
      </c>
      <c r="BB28" s="19">
        <f>+BB6*CostBreakdownComparisons!$D5*'Economic Impact Assumptions'!BB23</f>
        <v>0</v>
      </c>
      <c r="BC28" s="19">
        <f>+BC6*CostBreakdownComparisons!$D5*'Economic Impact Assumptions'!BC23</f>
        <v>233.07823454540738</v>
      </c>
      <c r="BD28" s="19">
        <f>+BD6*CostBreakdownComparisons!$D5*'Economic Impact Assumptions'!BD23</f>
        <v>6087.0867119368286</v>
      </c>
      <c r="BE28" s="19">
        <f>+BE6*CostBreakdownComparisons!$D5*'Economic Impact Assumptions'!BE23</f>
        <v>16857.03137701633</v>
      </c>
      <c r="BF28" s="19">
        <f>+BF6*CostBreakdownComparisons!$D5*'Economic Impact Assumptions'!BF23</f>
        <v>0</v>
      </c>
      <c r="BG28" s="19">
        <f>+BG6*CostBreakdownComparisons!$D5*'Economic Impact Assumptions'!BG23</f>
        <v>0</v>
      </c>
      <c r="BH28" s="66">
        <f t="shared" si="6"/>
        <v>140743.50027865404</v>
      </c>
    </row>
    <row r="29" spans="1:60">
      <c r="A29" s="14" t="s">
        <v>400</v>
      </c>
      <c r="B29" s="120">
        <f>NPV('Time Series Summary'!$B$133,E29:BG29)+D29</f>
        <v>5760.7874842625552</v>
      </c>
      <c r="C29" s="119">
        <f t="shared" si="9"/>
        <v>29204.011127662528</v>
      </c>
      <c r="D29" s="19">
        <f>+D7*CostBreakdownComparisons!$D8*'Economic Impact Assumptions'!D26</f>
        <v>0</v>
      </c>
      <c r="E29" s="19">
        <f>+E7*CostBreakdownComparisons!$D8*'Economic Impact Assumptions'!E26</f>
        <v>0</v>
      </c>
      <c r="F29" s="19">
        <f>+F7*CostBreakdownComparisons!$D8*'Economic Impact Assumptions'!F26</f>
        <v>0</v>
      </c>
      <c r="G29" s="19">
        <f>+G7*CostBreakdownComparisons!$D8*'Economic Impact Assumptions'!G26</f>
        <v>0</v>
      </c>
      <c r="H29" s="19">
        <f>+H7*CostBreakdownComparisons!$D8*'Economic Impact Assumptions'!H26</f>
        <v>0</v>
      </c>
      <c r="I29" s="19">
        <f>+I7*CostBreakdownComparisons!$D8*'Economic Impact Assumptions'!I26</f>
        <v>0</v>
      </c>
      <c r="J29" s="19">
        <f>+J7*CostBreakdownComparisons!$D8*'Economic Impact Assumptions'!J26</f>
        <v>1023.5314789783789</v>
      </c>
      <c r="K29" s="19">
        <f>+K7*CostBreakdownComparisons!$D8*'Economic Impact Assumptions'!K26</f>
        <v>288.37274730044572</v>
      </c>
      <c r="L29" s="19">
        <f>+L7*CostBreakdownComparisons!$D8*'Economic Impact Assumptions'!L26</f>
        <v>769.13446441302074</v>
      </c>
      <c r="M29" s="19">
        <f>+M7*CostBreakdownComparisons!$D8*'Economic Impact Assumptions'!M26</f>
        <v>623.0851346168057</v>
      </c>
      <c r="N29" s="19">
        <f>+N7*CostBreakdownComparisons!$D8*'Economic Impact Assumptions'!N26</f>
        <v>1237.9590697851725</v>
      </c>
      <c r="O29" s="19">
        <f>+O7*CostBreakdownComparisons!$D8*'Economic Impact Assumptions'!O26</f>
        <v>289.73921382741025</v>
      </c>
      <c r="P29" s="19">
        <f>+P7*CostBreakdownComparisons!$D8*'Economic Impact Assumptions'!P26</f>
        <v>913.38472570585577</v>
      </c>
      <c r="Q29" s="19">
        <f>+Q7*CostBreakdownComparisons!$D8*'Economic Impact Assumptions'!Q26</f>
        <v>775.38464493096342</v>
      </c>
      <c r="R29" s="19">
        <f>+R7*CostBreakdownComparisons!$D8*'Economic Impact Assumptions'!R26</f>
        <v>681.77583342351454</v>
      </c>
      <c r="S29" s="19">
        <f>+S7*CostBreakdownComparisons!$D8*'Economic Impact Assumptions'!S26</f>
        <v>467.94272506926217</v>
      </c>
      <c r="T29" s="19">
        <f>+T7*CostBreakdownComparisons!$D8*'Economic Impact Assumptions'!T26</f>
        <v>632.62468771623094</v>
      </c>
      <c r="U29" s="19">
        <f>+U7*CostBreakdownComparisons!$D8*'Economic Impact Assumptions'!U26</f>
        <v>260.68180373283127</v>
      </c>
      <c r="V29" s="19">
        <f>+V7*CostBreakdownComparisons!$D8*'Economic Impact Assumptions'!V26</f>
        <v>381.83680121693516</v>
      </c>
      <c r="W29" s="19">
        <f>+W7*CostBreakdownComparisons!$D8*'Economic Impact Assumptions'!W26</f>
        <v>121.39509988241205</v>
      </c>
      <c r="X29" s="19">
        <f>+X7*CostBreakdownComparisons!$D8*'Economic Impact Assumptions'!X26</f>
        <v>322.00939761502036</v>
      </c>
      <c r="Y29" s="19">
        <f>+Y7*CostBreakdownComparisons!$D8*'Economic Impact Assumptions'!Y26</f>
        <v>370.25860704364436</v>
      </c>
      <c r="Z29" s="19">
        <f>+Z7*CostBreakdownComparisons!$D8*'Economic Impact Assumptions'!Z26</f>
        <v>379.58912394114401</v>
      </c>
      <c r="AA29" s="19">
        <f>+AA7*CostBreakdownComparisons!$D8*'Economic Impact Assumptions'!AA26</f>
        <v>389.15476986446089</v>
      </c>
      <c r="AB29" s="19">
        <f>+AB7*CostBreakdownComparisons!$D8*'Economic Impact Assumptions'!AB26</f>
        <v>398.96147006504521</v>
      </c>
      <c r="AC29" s="19">
        <f>+AC7*CostBreakdownComparisons!$D8*'Economic Impact Assumptions'!AC26</f>
        <v>409.01529911068434</v>
      </c>
      <c r="AD29" s="19">
        <f>+AD7*CostBreakdownComparisons!$D8*'Economic Impact Assumptions'!AD26</f>
        <v>419.32248464827359</v>
      </c>
      <c r="AE29" s="19">
        <f>+AE7*CostBreakdownComparisons!$D8*'Economic Impact Assumptions'!AE26</f>
        <v>429.88941126141003</v>
      </c>
      <c r="AF29" s="19">
        <f>+AF7*CostBreakdownComparisons!$D8*'Economic Impact Assumptions'!AF26</f>
        <v>440.72262442519752</v>
      </c>
      <c r="AG29" s="19">
        <f>+AG7*CostBreakdownComparisons!$D8*'Economic Impact Assumptions'!AG26</f>
        <v>451.82883456071249</v>
      </c>
      <c r="AH29" s="19">
        <f>+AH7*CostBreakdownComparisons!$D8*'Economic Impact Assumptions'!AH26</f>
        <v>463.2149211916423</v>
      </c>
      <c r="AI29" s="19">
        <f>+AI7*CostBreakdownComparisons!$D8*'Economic Impact Assumptions'!AI26</f>
        <v>474.88793720567168</v>
      </c>
      <c r="AJ29" s="19">
        <f>+AJ7*CostBreakdownComparisons!$D8*'Economic Impact Assumptions'!AJ26</f>
        <v>486.85511322325453</v>
      </c>
      <c r="AK29" s="19">
        <f>+AK7*CostBreakdownComparisons!$D8*'Economic Impact Assumptions'!AK26</f>
        <v>499.12386207648052</v>
      </c>
      <c r="AL29" s="19">
        <f>+AL7*CostBreakdownComparisons!$D8*'Economic Impact Assumptions'!AL26</f>
        <v>511.70178340080764</v>
      </c>
      <c r="AM29" s="19">
        <f>+AM7*CostBreakdownComparisons!$D8*'Economic Impact Assumptions'!AM26</f>
        <v>524.596668342508</v>
      </c>
      <c r="AN29" s="19">
        <f>+AN7*CostBreakdownComparisons!$D8*'Economic Impact Assumptions'!AN26</f>
        <v>537.81650438473912</v>
      </c>
      <c r="AO29" s="19">
        <f>+AO7*CostBreakdownComparisons!$D8*'Economic Impact Assumptions'!AO26</f>
        <v>551.36948029523455</v>
      </c>
      <c r="AP29" s="19">
        <f>+AP7*CostBreakdownComparisons!$D8*'Economic Impact Assumptions'!AP26</f>
        <v>565.26399119867438</v>
      </c>
      <c r="AQ29" s="19">
        <f>+AQ7*CostBreakdownComparisons!$D8*'Economic Impact Assumptions'!AQ26</f>
        <v>579.50864377688094</v>
      </c>
      <c r="AR29" s="19">
        <f>+AR7*CostBreakdownComparisons!$D8*'Economic Impact Assumptions'!AR26</f>
        <v>594.11226160005833</v>
      </c>
      <c r="AS29" s="19">
        <f>+AS7*CostBreakdownComparisons!$D8*'Economic Impact Assumptions'!AS26</f>
        <v>609.08389059237959</v>
      </c>
      <c r="AT29" s="19">
        <f>+AT7*CostBreakdownComparisons!$D8*'Economic Impact Assumptions'!AT26</f>
        <v>624.43280463530755</v>
      </c>
      <c r="AU29" s="19">
        <f>+AU7*CostBreakdownComparisons!$D8*'Economic Impact Assumptions'!AU26</f>
        <v>640.16851131211706</v>
      </c>
      <c r="AV29" s="19">
        <f>+AV7*CostBreakdownComparisons!$D8*'Economic Impact Assumptions'!AV26</f>
        <v>656.30075779718243</v>
      </c>
      <c r="AW29" s="19">
        <f>+AW7*CostBreakdownComparisons!$D8*'Economic Impact Assumptions'!AW26</f>
        <v>672.83953689367149</v>
      </c>
      <c r="AX29" s="19">
        <f>+AX7*CostBreakdownComparisons!$D8*'Economic Impact Assumptions'!AX26</f>
        <v>689.79509322339186</v>
      </c>
      <c r="AY29" s="19">
        <f>+AY7*CostBreakdownComparisons!$D8*'Economic Impact Assumptions'!AY26</f>
        <v>707.17792957262134</v>
      </c>
      <c r="AZ29" s="19">
        <f>+AZ7*CostBreakdownComparisons!$D8*'Economic Impact Assumptions'!AZ26</f>
        <v>724.99881339785122</v>
      </c>
      <c r="BA29" s="19">
        <f>+BA7*CostBreakdownComparisons!$D8*'Economic Impact Assumptions'!BA26</f>
        <v>743.26878349547712</v>
      </c>
      <c r="BB29" s="19">
        <f>+BB7*CostBreakdownComparisons!$D8*'Economic Impact Assumptions'!BB26</f>
        <v>761.99915683956294</v>
      </c>
      <c r="BC29" s="19">
        <f>+BC7*CostBreakdownComparisons!$D8*'Economic Impact Assumptions'!BC26</f>
        <v>781.20153559191988</v>
      </c>
      <c r="BD29" s="19">
        <f>+BD7*CostBreakdownComparisons!$D8*'Economic Impact Assumptions'!BD26</f>
        <v>800.88781428883613</v>
      </c>
      <c r="BE29" s="19">
        <f>+BE7*CostBreakdownComparisons!$D8*'Economic Impact Assumptions'!BE26</f>
        <v>821.07018720891472</v>
      </c>
      <c r="BF29" s="19">
        <f>+BF7*CostBreakdownComparisons!$D8*'Economic Impact Assumptions'!BF26</f>
        <v>841.76115592657925</v>
      </c>
      <c r="BG29" s="19">
        <f>+BG7*CostBreakdownComparisons!$D8*'Economic Impact Assumptions'!BG26</f>
        <v>862.97353705592889</v>
      </c>
      <c r="BH29" s="66">
        <f t="shared" si="6"/>
        <v>29204.011127662528</v>
      </c>
    </row>
    <row r="30" spans="1:60">
      <c r="A30" s="25" t="s">
        <v>350</v>
      </c>
      <c r="C30" s="119"/>
      <c r="BH30" s="66"/>
    </row>
    <row r="31" spans="1:60">
      <c r="A31" s="14" t="s">
        <v>397</v>
      </c>
      <c r="B31" s="120">
        <f>NPV('Time Series Summary'!$B$133,E31:BG31)+D31</f>
        <v>0</v>
      </c>
      <c r="C31" s="119">
        <f t="shared" ref="C31:C34" si="10">SUM(D31:BG31)</f>
        <v>0</v>
      </c>
      <c r="D31" s="19">
        <f>+D9*'Economic Impact Assumptions'!D30*CostBreakdownComparisons!$D13</f>
        <v>0</v>
      </c>
      <c r="E31" s="19">
        <f>+E9*'Economic Impact Assumptions'!E30*CostBreakdownComparisons!$D13</f>
        <v>0</v>
      </c>
      <c r="F31" s="19">
        <f>+F9*'Economic Impact Assumptions'!F30*CostBreakdownComparisons!$D13</f>
        <v>0</v>
      </c>
      <c r="G31" s="19">
        <f>+G9*'Economic Impact Assumptions'!G30*CostBreakdownComparisons!$D13</f>
        <v>0</v>
      </c>
      <c r="H31" s="19">
        <f>+H9*'Economic Impact Assumptions'!H30*CostBreakdownComparisons!$D13</f>
        <v>0</v>
      </c>
      <c r="I31" s="19">
        <f>+I9*'Economic Impact Assumptions'!I30*CostBreakdownComparisons!$D13</f>
        <v>0</v>
      </c>
      <c r="J31" s="19">
        <f>+J9*'Economic Impact Assumptions'!J30*CostBreakdownComparisons!$D13</f>
        <v>0</v>
      </c>
      <c r="K31" s="19">
        <f>+K9*'Economic Impact Assumptions'!K30*CostBreakdownComparisons!$D13</f>
        <v>0</v>
      </c>
      <c r="L31" s="19">
        <f>+L9*'Economic Impact Assumptions'!L30*CostBreakdownComparisons!$D13</f>
        <v>0</v>
      </c>
      <c r="M31" s="19">
        <f>+M9*'Economic Impact Assumptions'!M30*CostBreakdownComparisons!$D13</f>
        <v>0</v>
      </c>
      <c r="N31" s="19">
        <f>+N9*'Economic Impact Assumptions'!N30*CostBreakdownComparisons!$D13</f>
        <v>0</v>
      </c>
      <c r="O31" s="19">
        <f>+O9*'Economic Impact Assumptions'!O30*CostBreakdownComparisons!$D13</f>
        <v>0</v>
      </c>
      <c r="P31" s="19">
        <f>+P9*'Economic Impact Assumptions'!P30*CostBreakdownComparisons!$D13</f>
        <v>0</v>
      </c>
      <c r="Q31" s="19">
        <f>+Q9*'Economic Impact Assumptions'!Q30*CostBreakdownComparisons!$D13</f>
        <v>0</v>
      </c>
      <c r="R31" s="19">
        <f>+R9*'Economic Impact Assumptions'!R30*CostBreakdownComparisons!$D13</f>
        <v>0</v>
      </c>
      <c r="S31" s="19">
        <f>+S9*'Economic Impact Assumptions'!S30*CostBreakdownComparisons!$D13</f>
        <v>0</v>
      </c>
      <c r="T31" s="19">
        <f>+T9*'Economic Impact Assumptions'!T30*CostBreakdownComparisons!$D13</f>
        <v>0</v>
      </c>
      <c r="U31" s="19">
        <f>+U9*'Economic Impact Assumptions'!U30*CostBreakdownComparisons!$D13</f>
        <v>0</v>
      </c>
      <c r="V31" s="19">
        <f>+V9*'Economic Impact Assumptions'!V30*CostBreakdownComparisons!$D13</f>
        <v>0</v>
      </c>
      <c r="W31" s="19">
        <f>+W9*'Economic Impact Assumptions'!W30*CostBreakdownComparisons!$D13</f>
        <v>0</v>
      </c>
      <c r="X31" s="19">
        <f>+X9*'Economic Impact Assumptions'!X30*CostBreakdownComparisons!$D13</f>
        <v>0</v>
      </c>
      <c r="Y31" s="19">
        <f>+Y9*'Economic Impact Assumptions'!Y30*CostBreakdownComparisons!$D13</f>
        <v>0</v>
      </c>
      <c r="Z31" s="19">
        <f>+Z9*'Economic Impact Assumptions'!Z30*CostBreakdownComparisons!$D13</f>
        <v>0</v>
      </c>
      <c r="AA31" s="19">
        <f>+AA9*'Economic Impact Assumptions'!AA30*CostBreakdownComparisons!$D13</f>
        <v>0</v>
      </c>
      <c r="AB31" s="19">
        <f>+AB9*'Economic Impact Assumptions'!AB30*CostBreakdownComparisons!$D13</f>
        <v>0</v>
      </c>
      <c r="AC31" s="19">
        <f>+AC9*'Economic Impact Assumptions'!AC30*CostBreakdownComparisons!$D13</f>
        <v>0</v>
      </c>
      <c r="AD31" s="19">
        <f>+AD9*'Economic Impact Assumptions'!AD30*CostBreakdownComparisons!$D13</f>
        <v>0</v>
      </c>
      <c r="AE31" s="19">
        <f>+AE9*'Economic Impact Assumptions'!AE30*CostBreakdownComparisons!$D13</f>
        <v>0</v>
      </c>
      <c r="AF31" s="19">
        <f>+AF9*'Economic Impact Assumptions'!AF30*CostBreakdownComparisons!$D13</f>
        <v>0</v>
      </c>
      <c r="AG31" s="19">
        <f>+AG9*'Economic Impact Assumptions'!AG30*CostBreakdownComparisons!$D13</f>
        <v>0</v>
      </c>
      <c r="AH31" s="19">
        <f>+AH9*'Economic Impact Assumptions'!AH30*CostBreakdownComparisons!$D13</f>
        <v>0</v>
      </c>
      <c r="AI31" s="19">
        <f>+AI9*'Economic Impact Assumptions'!AI30*CostBreakdownComparisons!$D13</f>
        <v>0</v>
      </c>
      <c r="AJ31" s="19">
        <f>+AJ9*'Economic Impact Assumptions'!AJ30*CostBreakdownComparisons!$D13</f>
        <v>0</v>
      </c>
      <c r="AK31" s="19">
        <f>+AK9*'Economic Impact Assumptions'!AK30*CostBreakdownComparisons!$D13</f>
        <v>0</v>
      </c>
      <c r="AL31" s="19">
        <f>+AL9*'Economic Impact Assumptions'!AL30*CostBreakdownComparisons!$D13</f>
        <v>0</v>
      </c>
      <c r="AM31" s="19">
        <f>+AM9*'Economic Impact Assumptions'!AM30*CostBreakdownComparisons!$D13</f>
        <v>0</v>
      </c>
      <c r="AN31" s="19">
        <f>+AN9*'Economic Impact Assumptions'!AN30*CostBreakdownComparisons!$D13</f>
        <v>0</v>
      </c>
      <c r="AO31" s="19">
        <f>+AO9*'Economic Impact Assumptions'!AO30*CostBreakdownComparisons!$D13</f>
        <v>0</v>
      </c>
      <c r="AP31" s="19">
        <f>+AP9*'Economic Impact Assumptions'!AP30*CostBreakdownComparisons!$D13</f>
        <v>0</v>
      </c>
      <c r="AQ31" s="19">
        <f>+AQ9*'Economic Impact Assumptions'!AQ30*CostBreakdownComparisons!$D13</f>
        <v>0</v>
      </c>
      <c r="AR31" s="19">
        <f>+AR9*'Economic Impact Assumptions'!AR30*CostBreakdownComparisons!$D13</f>
        <v>0</v>
      </c>
      <c r="AS31" s="19">
        <f>+AS9*'Economic Impact Assumptions'!AS30*CostBreakdownComparisons!$D13</f>
        <v>0</v>
      </c>
      <c r="AT31" s="19">
        <f>+AT9*'Economic Impact Assumptions'!AT30*CostBreakdownComparisons!$D13</f>
        <v>0</v>
      </c>
      <c r="AU31" s="19">
        <f>+AU9*'Economic Impact Assumptions'!AU30*CostBreakdownComparisons!$D13</f>
        <v>0</v>
      </c>
      <c r="AV31" s="19">
        <f>+AV9*'Economic Impact Assumptions'!AV30*CostBreakdownComparisons!$D13</f>
        <v>0</v>
      </c>
      <c r="AW31" s="19">
        <f>+AW9*'Economic Impact Assumptions'!AW30*CostBreakdownComparisons!$D13</f>
        <v>0</v>
      </c>
      <c r="AX31" s="19">
        <f>+AX9*'Economic Impact Assumptions'!AX30*CostBreakdownComparisons!$D13</f>
        <v>0</v>
      </c>
      <c r="AY31" s="19">
        <f>+AY9*'Economic Impact Assumptions'!AY30*CostBreakdownComparisons!$D13</f>
        <v>0</v>
      </c>
      <c r="AZ31" s="19">
        <f>+AZ9*'Economic Impact Assumptions'!AZ30*CostBreakdownComparisons!$D13</f>
        <v>0</v>
      </c>
      <c r="BA31" s="19">
        <f>+BA9*'Economic Impact Assumptions'!BA30*CostBreakdownComparisons!$D13</f>
        <v>0</v>
      </c>
      <c r="BB31" s="19">
        <f>+BB9*'Economic Impact Assumptions'!BB30*CostBreakdownComparisons!$D13</f>
        <v>0</v>
      </c>
      <c r="BC31" s="19">
        <f>+BC9*'Economic Impact Assumptions'!BC30*CostBreakdownComparisons!$D13</f>
        <v>0</v>
      </c>
      <c r="BD31" s="19">
        <f>+BD9*'Economic Impact Assumptions'!BD30*CostBreakdownComparisons!$D13</f>
        <v>0</v>
      </c>
      <c r="BE31" s="19">
        <f>+BE9*'Economic Impact Assumptions'!BE30*CostBreakdownComparisons!$D13</f>
        <v>0</v>
      </c>
      <c r="BF31" s="19">
        <f>+BF9*'Economic Impact Assumptions'!BF30*CostBreakdownComparisons!$D13</f>
        <v>0</v>
      </c>
      <c r="BG31" s="19">
        <f>+BG9*'Economic Impact Assumptions'!BG30*CostBreakdownComparisons!$D13</f>
        <v>0</v>
      </c>
      <c r="BH31" s="66">
        <f t="shared" ref="BH31:BH40" si="11">SUM(D31:BG31)</f>
        <v>0</v>
      </c>
    </row>
    <row r="32" spans="1:60">
      <c r="A32" s="14" t="s">
        <v>335</v>
      </c>
      <c r="B32" s="120">
        <f>NPV('Time Series Summary'!$B$133,E32:BG32)+D32</f>
        <v>33.824504772410641</v>
      </c>
      <c r="C32" s="119">
        <f t="shared" si="10"/>
        <v>1134.5364566890992</v>
      </c>
      <c r="D32" s="19">
        <f>+D10*'Economic Impact Assumptions'!D31*CostBreakdownComparisons!$D14</f>
        <v>0</v>
      </c>
      <c r="E32" s="19">
        <f>+E10*'Economic Impact Assumptions'!E31*CostBreakdownComparisons!$D14</f>
        <v>0</v>
      </c>
      <c r="F32" s="19">
        <f>+F10*'Economic Impact Assumptions'!F31*CostBreakdownComparisons!$D14</f>
        <v>0</v>
      </c>
      <c r="G32" s="19">
        <f>+G10*'Economic Impact Assumptions'!G31*CostBreakdownComparisons!$D14</f>
        <v>0</v>
      </c>
      <c r="H32" s="19">
        <f>+H10*'Economic Impact Assumptions'!H31*CostBreakdownComparisons!$D14</f>
        <v>0</v>
      </c>
      <c r="I32" s="19">
        <f>+I10*'Economic Impact Assumptions'!I31*CostBreakdownComparisons!$D14</f>
        <v>0</v>
      </c>
      <c r="J32" s="19">
        <f>+J10*'Economic Impact Assumptions'!J31*CostBreakdownComparisons!$D14</f>
        <v>0</v>
      </c>
      <c r="K32" s="19">
        <f>+K10*'Economic Impact Assumptions'!K31*CostBreakdownComparisons!$D14</f>
        <v>0</v>
      </c>
      <c r="L32" s="19">
        <f>+L10*'Economic Impact Assumptions'!L31*CostBreakdownComparisons!$D14</f>
        <v>0</v>
      </c>
      <c r="M32" s="19">
        <f>+M10*'Economic Impact Assumptions'!M31*CostBreakdownComparisons!$D14</f>
        <v>0</v>
      </c>
      <c r="N32" s="19">
        <f>+N10*'Economic Impact Assumptions'!N31*CostBreakdownComparisons!$D14</f>
        <v>0</v>
      </c>
      <c r="O32" s="19">
        <f>+O10*'Economic Impact Assumptions'!O31*CostBreakdownComparisons!$D14</f>
        <v>0</v>
      </c>
      <c r="P32" s="19">
        <f>+P10*'Economic Impact Assumptions'!P31*CostBreakdownComparisons!$D14</f>
        <v>0</v>
      </c>
      <c r="Q32" s="19">
        <f>+Q10*'Economic Impact Assumptions'!Q31*CostBreakdownComparisons!$D14</f>
        <v>0</v>
      </c>
      <c r="R32" s="19">
        <f>+R10*'Economic Impact Assumptions'!R31*CostBreakdownComparisons!$D14</f>
        <v>0</v>
      </c>
      <c r="S32" s="19">
        <f>+S10*'Economic Impact Assumptions'!S31*CostBreakdownComparisons!$D14</f>
        <v>0</v>
      </c>
      <c r="T32" s="19">
        <f>+T10*'Economic Impact Assumptions'!T31*CostBreakdownComparisons!$D14</f>
        <v>0</v>
      </c>
      <c r="U32" s="19">
        <f>+U10*'Economic Impact Assumptions'!U31*CostBreakdownComparisons!$D14</f>
        <v>0</v>
      </c>
      <c r="V32" s="19">
        <f>+V10*'Economic Impact Assumptions'!V31*CostBreakdownComparisons!$D14</f>
        <v>0</v>
      </c>
      <c r="W32" s="19">
        <f>+W10*'Economic Impact Assumptions'!W31*CostBreakdownComparisons!$D14</f>
        <v>0</v>
      </c>
      <c r="X32" s="19">
        <f>+X10*'Economic Impact Assumptions'!X31*CostBreakdownComparisons!$D14</f>
        <v>0</v>
      </c>
      <c r="Y32" s="19">
        <f>+Y10*'Economic Impact Assumptions'!Y31*CostBreakdownComparisons!$D14</f>
        <v>0</v>
      </c>
      <c r="Z32" s="19">
        <f>+Z10*'Economic Impact Assumptions'!Z31*CostBreakdownComparisons!$D14</f>
        <v>0</v>
      </c>
      <c r="AA32" s="19">
        <f>+AA10*'Economic Impact Assumptions'!AA31*CostBreakdownComparisons!$D14</f>
        <v>0</v>
      </c>
      <c r="AB32" s="19">
        <f>+AB10*'Economic Impact Assumptions'!AB31*CostBreakdownComparisons!$D14</f>
        <v>0</v>
      </c>
      <c r="AC32" s="19">
        <f>+AC10*'Economic Impact Assumptions'!AC31*CostBreakdownComparisons!$D14</f>
        <v>0</v>
      </c>
      <c r="AD32" s="19">
        <f>+AD10*'Economic Impact Assumptions'!AD31*CostBreakdownComparisons!$D14</f>
        <v>0</v>
      </c>
      <c r="AE32" s="19">
        <f>+AE10*'Economic Impact Assumptions'!AE31*CostBreakdownComparisons!$D14</f>
        <v>0</v>
      </c>
      <c r="AF32" s="19">
        <f>+AF10*'Economic Impact Assumptions'!AF31*CostBreakdownComparisons!$D14</f>
        <v>0</v>
      </c>
      <c r="AG32" s="19">
        <f>+AG10*'Economic Impact Assumptions'!AG31*CostBreakdownComparisons!$D14</f>
        <v>0</v>
      </c>
      <c r="AH32" s="19">
        <f>+AH10*'Economic Impact Assumptions'!AH31*CostBreakdownComparisons!$D14</f>
        <v>0</v>
      </c>
      <c r="AI32" s="19">
        <f>+AI10*'Economic Impact Assumptions'!AI31*CostBreakdownComparisons!$D14</f>
        <v>0</v>
      </c>
      <c r="AJ32" s="19">
        <f>+AJ10*'Economic Impact Assumptions'!AJ31*CostBreakdownComparisons!$D14</f>
        <v>0</v>
      </c>
      <c r="AK32" s="19">
        <f>+AK10*'Economic Impact Assumptions'!AK31*CostBreakdownComparisons!$D14</f>
        <v>0</v>
      </c>
      <c r="AL32" s="19">
        <f>+AL10*'Economic Impact Assumptions'!AL31*CostBreakdownComparisons!$D14</f>
        <v>0</v>
      </c>
      <c r="AM32" s="19">
        <f>+AM10*'Economic Impact Assumptions'!AM31*CostBreakdownComparisons!$D14</f>
        <v>0</v>
      </c>
      <c r="AN32" s="19">
        <f>+AN10*'Economic Impact Assumptions'!AN31*CostBreakdownComparisons!$D14</f>
        <v>0</v>
      </c>
      <c r="AO32" s="19">
        <f>+AO10*'Economic Impact Assumptions'!AO31*CostBreakdownComparisons!$D14</f>
        <v>0</v>
      </c>
      <c r="AP32" s="19">
        <f>+AP10*'Economic Impact Assumptions'!AP31*CostBreakdownComparisons!$D14</f>
        <v>0</v>
      </c>
      <c r="AQ32" s="19">
        <f>+AQ10*'Economic Impact Assumptions'!AQ31*CostBreakdownComparisons!$D14</f>
        <v>0</v>
      </c>
      <c r="AR32" s="19">
        <f>+AR10*'Economic Impact Assumptions'!AR31*CostBreakdownComparisons!$D14</f>
        <v>0</v>
      </c>
      <c r="AS32" s="19">
        <f>+AS10*'Economic Impact Assumptions'!AS31*CostBreakdownComparisons!$D14</f>
        <v>0</v>
      </c>
      <c r="AT32" s="19">
        <f>+AT10*'Economic Impact Assumptions'!AT31*CostBreakdownComparisons!$D14</f>
        <v>0</v>
      </c>
      <c r="AU32" s="19">
        <f>+AU10*'Economic Impact Assumptions'!AU31*CostBreakdownComparisons!$D14</f>
        <v>0</v>
      </c>
      <c r="AV32" s="19">
        <f>+AV10*'Economic Impact Assumptions'!AV31*CostBreakdownComparisons!$D14</f>
        <v>0</v>
      </c>
      <c r="AW32" s="19">
        <f>+AW10*'Economic Impact Assumptions'!AW31*CostBreakdownComparisons!$D14</f>
        <v>0</v>
      </c>
      <c r="AX32" s="19">
        <f>+AX10*'Economic Impact Assumptions'!AX31*CostBreakdownComparisons!$D14</f>
        <v>0</v>
      </c>
      <c r="AY32" s="19">
        <f>+AY10*'Economic Impact Assumptions'!AY31*CostBreakdownComparisons!$D14</f>
        <v>0</v>
      </c>
      <c r="AZ32" s="19">
        <f>+AZ10*'Economic Impact Assumptions'!AZ31*CostBreakdownComparisons!$D14</f>
        <v>12.595983799825124</v>
      </c>
      <c r="BA32" s="19">
        <f>+BA10*'Economic Impact Assumptions'!BA31*CostBreakdownComparisons!$D14</f>
        <v>147.94386178414777</v>
      </c>
      <c r="BB32" s="19">
        <f>+BB10*'Economic Impact Assumptions'!BB31*CostBreakdownComparisons!$D14</f>
        <v>151.87459926903597</v>
      </c>
      <c r="BC32" s="19">
        <f>+BC10*'Economic Impact Assumptions'!BC31*CostBreakdownComparisons!$D14</f>
        <v>155.91665346603168</v>
      </c>
      <c r="BD32" s="19">
        <f>+BD10*'Economic Impact Assumptions'!BD31*CostBreakdownComparisons!$D14</f>
        <v>159.95283573955518</v>
      </c>
      <c r="BE32" s="19">
        <f>+BE10*'Economic Impact Assumptions'!BE31*CostBreakdownComparisons!$D14</f>
        <v>164.3261703698191</v>
      </c>
      <c r="BF32" s="19">
        <f>+BF10*'Economic Impact Assumptions'!BF31*CostBreakdownComparisons!$D14</f>
        <v>168.71182653272544</v>
      </c>
      <c r="BG32" s="19">
        <f>+BG10*'Economic Impact Assumptions'!BG31*CostBreakdownComparisons!$D14</f>
        <v>173.21452572795877</v>
      </c>
      <c r="BH32" s="66">
        <f t="shared" si="11"/>
        <v>1134.5364566890992</v>
      </c>
    </row>
    <row r="33" spans="1:60">
      <c r="A33" s="14" t="s">
        <v>399</v>
      </c>
      <c r="B33" s="120">
        <f>NPV('Time Series Summary'!$B$133,E33:BG33)+D33</f>
        <v>992.91808626332875</v>
      </c>
      <c r="C33" s="119">
        <f t="shared" si="10"/>
        <v>8051.8997600409148</v>
      </c>
      <c r="D33" s="19">
        <f>+D11*'Economic Impact Assumptions'!D32*CostBreakdownComparisons!$D15</f>
        <v>30.763956732669445</v>
      </c>
      <c r="E33" s="19">
        <f>+E11*'Economic Impact Assumptions'!E32*CostBreakdownComparisons!$D15</f>
        <v>31.533055650986181</v>
      </c>
      <c r="F33" s="19">
        <f>+F11*'Economic Impact Assumptions'!F32*CostBreakdownComparisons!$D15</f>
        <v>32.321382042260829</v>
      </c>
      <c r="G33" s="19">
        <f>+G11*'Economic Impact Assumptions'!G32*CostBreakdownComparisons!$D15</f>
        <v>34.57193076900657</v>
      </c>
      <c r="H33" s="19">
        <f>+H11*'Economic Impact Assumptions'!H32*CostBreakdownComparisons!$D15</f>
        <v>52.389397859500853</v>
      </c>
      <c r="I33" s="19">
        <f>+I11*'Economic Impact Assumptions'!I32*CostBreakdownComparisons!$D15</f>
        <v>53.052226261939303</v>
      </c>
      <c r="J33" s="19">
        <f>+J11*'Economic Impact Assumptions'!J32*CostBreakdownComparisons!$D15</f>
        <v>52.200933802611509</v>
      </c>
      <c r="K33" s="19">
        <f>+K11*'Economic Impact Assumptions'!K32*CostBreakdownComparisons!$D15</f>
        <v>53.505872174026138</v>
      </c>
      <c r="L33" s="19">
        <f>+L11*'Economic Impact Assumptions'!L32*CostBreakdownComparisons!$D15</f>
        <v>54.843528406878747</v>
      </c>
      <c r="M33" s="19">
        <f>+M11*'Economic Impact Assumptions'!M32*CostBreakdownComparisons!$D15</f>
        <v>56.215325796004038</v>
      </c>
      <c r="N33" s="19">
        <f>+N11*'Economic Impact Assumptions'!N32*CostBreakdownComparisons!$D15</f>
        <v>57.624685293236311</v>
      </c>
      <c r="O33" s="19">
        <f>+O11*'Economic Impact Assumptions'!O32*CostBreakdownComparisons!$D15</f>
        <v>59.067397919019797</v>
      </c>
      <c r="P33" s="19">
        <f>+P11*'Economic Impact Assumptions'!P32*CostBreakdownComparisons!$D15</f>
        <v>60.544837058094252</v>
      </c>
      <c r="Q33" s="19">
        <f>+Q11*'Economic Impact Assumptions'!Q32*CostBreakdownComparisons!$D15</f>
        <v>62.06271101868122</v>
      </c>
      <c r="R33" s="19">
        <f>+R11*'Economic Impact Assumptions'!R32*CostBreakdownComparisons!$D15</f>
        <v>41.891642898811675</v>
      </c>
      <c r="S33" s="19">
        <f>+S11*'Economic Impact Assumptions'!S32*CostBreakdownComparisons!$D15</f>
        <v>42.976215745446694</v>
      </c>
      <c r="T33" s="19">
        <f>+T11*'Economic Impact Assumptions'!T32*CostBreakdownComparisons!$D15</f>
        <v>44.137506512912218</v>
      </c>
      <c r="U33" s="19">
        <f>+U11*'Economic Impact Assumptions'!U32*CostBreakdownComparisons!$D15</f>
        <v>22.026733694628909</v>
      </c>
      <c r="V33" s="19">
        <f>+V11*'Economic Impact Assumptions'!V32*CostBreakdownComparisons!$D15</f>
        <v>22.669752310377792</v>
      </c>
      <c r="W33" s="19">
        <f>+W11*'Economic Impact Assumptions'!W32*CostBreakdownComparisons!$D15</f>
        <v>23.326321975166749</v>
      </c>
      <c r="X33" s="19">
        <f>+X11*'Economic Impact Assumptions'!X32*CostBreakdownComparisons!$D15</f>
        <v>26.003475292280974</v>
      </c>
      <c r="Y33" s="19">
        <f>+Y11*'Economic Impact Assumptions'!Y32*CostBreakdownComparisons!$D15</f>
        <v>48.881399938694472</v>
      </c>
      <c r="Z33" s="19">
        <f>+Z11*'Economic Impact Assumptions'!Z32*CostBreakdownComparisons!$D15</f>
        <v>50.220889313490524</v>
      </c>
      <c r="AA33" s="19">
        <f>+AA11*'Economic Impact Assumptions'!AA32*CostBreakdownComparisons!$D15</f>
        <v>51.59199948893469</v>
      </c>
      <c r="AB33" s="19">
        <f>+AB11*'Economic Impact Assumptions'!AB32*CostBreakdownComparisons!$D15</f>
        <v>55.232842122487767</v>
      </c>
      <c r="AC33" s="19">
        <f>+AC11*'Economic Impact Assumptions'!AC32*CostBreakdownComparisons!$D15</f>
        <v>81.147005833410262</v>
      </c>
      <c r="AD33" s="19">
        <f>+AD11*'Economic Impact Assumptions'!AD32*CostBreakdownComparisons!$D15</f>
        <v>83.301575478863853</v>
      </c>
      <c r="AE33" s="19">
        <f>+AE11*'Economic Impact Assumptions'!AE32*CostBreakdownComparisons!$D15</f>
        <v>87.896631389232439</v>
      </c>
      <c r="AF33" s="19">
        <f>+AF11*'Economic Impact Assumptions'!AF32*CostBreakdownComparisons!$D15</f>
        <v>116.46738129999554</v>
      </c>
      <c r="AG33" s="19">
        <f>+AG11*'Economic Impact Assumptions'!AG32*CostBreakdownComparisons!$D15</f>
        <v>119.57084298630463</v>
      </c>
      <c r="AH33" s="19">
        <f>+AH11*'Economic Impact Assumptions'!AH32*CostBreakdownComparisons!$D15</f>
        <v>122.70020544116618</v>
      </c>
      <c r="AI33" s="19">
        <f>+AI11*'Economic Impact Assumptions'!AI32*CostBreakdownComparisons!$D15</f>
        <v>128.53963109851884</v>
      </c>
      <c r="AJ33" s="19">
        <f>+AJ11*'Economic Impact Assumptions'!AJ32*CostBreakdownComparisons!$D15</f>
        <v>160.79683355869412</v>
      </c>
      <c r="AK33" s="19">
        <f>+AK11*'Economic Impact Assumptions'!AK32*CostBreakdownComparisons!$D15</f>
        <v>165.06852136211629</v>
      </c>
      <c r="AL33" s="19">
        <f>+AL11*'Economic Impact Assumptions'!AL32*CostBreakdownComparisons!$D15</f>
        <v>169.37831850198083</v>
      </c>
      <c r="AM33" s="19">
        <f>+AM11*'Economic Impact Assumptions'!AM32*CostBreakdownComparisons!$D15</f>
        <v>173.81315524665888</v>
      </c>
      <c r="AN33" s="19">
        <f>+AN11*'Economic Impact Assumptions'!AN32*CostBreakdownComparisons!$D15</f>
        <v>178.3576916070532</v>
      </c>
      <c r="AO33" s="19">
        <f>+AO11*'Economic Impact Assumptions'!AO32*CostBreakdownComparisons!$D15</f>
        <v>186.11464262464094</v>
      </c>
      <c r="AP33" s="19">
        <f>+AP11*'Economic Impact Assumptions'!AP32*CostBreakdownComparisons!$D15</f>
        <v>224.44557725965856</v>
      </c>
      <c r="AQ33" s="19">
        <f>+AQ11*'Economic Impact Assumptions'!AQ32*CostBreakdownComparisons!$D15</f>
        <v>230.32828222198376</v>
      </c>
      <c r="AR33" s="19">
        <f>+AR11*'Economic Impact Assumptions'!AR32*CostBreakdownComparisons!$D15</f>
        <v>236.33267696805333</v>
      </c>
      <c r="AS33" s="19">
        <f>+AS11*'Economic Impact Assumptions'!AS32*CostBreakdownComparisons!$D15</f>
        <v>242.60828175679498</v>
      </c>
      <c r="AT33" s="19">
        <f>+AT11*'Economic Impact Assumptions'!AT32*CostBreakdownComparisons!$D15</f>
        <v>252.44691880650771</v>
      </c>
      <c r="AU33" s="19">
        <f>+AU11*'Economic Impact Assumptions'!AU32*CostBreakdownComparisons!$D15</f>
        <v>296.84508505488679</v>
      </c>
      <c r="AV33" s="19">
        <f>+AV11*'Economic Impact Assumptions'!AV32*CostBreakdownComparisons!$D15</f>
        <v>304.5328621230787</v>
      </c>
      <c r="AW33" s="19">
        <f>+AW11*'Economic Impact Assumptions'!AW32*CostBreakdownComparisons!$D15</f>
        <v>312.6796422886153</v>
      </c>
      <c r="AX33" s="19">
        <f>+AX11*'Economic Impact Assumptions'!AX32*CostBreakdownComparisons!$D15</f>
        <v>320.9053050500944</v>
      </c>
      <c r="AY33" s="19">
        <f>+AY11*'Economic Impact Assumptions'!AY32*CostBreakdownComparisons!$D15</f>
        <v>329.34837145355976</v>
      </c>
      <c r="AZ33" s="19">
        <f>+AZ11*'Economic Impact Assumptions'!AZ32*CostBreakdownComparisons!$D15</f>
        <v>336.73180844037324</v>
      </c>
      <c r="BA33" s="19">
        <f>+BA11*'Economic Impact Assumptions'!BA32*CostBreakdownComparisons!$D15</f>
        <v>334.00072889232501</v>
      </c>
      <c r="BB33" s="19">
        <f>+BB11*'Economic Impact Assumptions'!BB32*CostBreakdownComparisons!$D15</f>
        <v>297.70086009502</v>
      </c>
      <c r="BC33" s="19">
        <f>+BC11*'Economic Impact Assumptions'!BC32*CostBreakdownComparisons!$D15</f>
        <v>305.32543261888043</v>
      </c>
      <c r="BD33" s="19">
        <f>+BD11*'Economic Impact Assumptions'!BD32*CostBreakdownComparisons!$D15</f>
        <v>308.69148168203418</v>
      </c>
      <c r="BE33" s="19">
        <f>+BE11*'Economic Impact Assumptions'!BE32*CostBreakdownComparisons!$D15</f>
        <v>268.39822884238458</v>
      </c>
      <c r="BF33" s="19">
        <f>+BF11*'Economic Impact Assumptions'!BF32*CostBreakdownComparisons!$D15</f>
        <v>275.32440542047112</v>
      </c>
      <c r="BG33" s="19">
        <f>+BG11*'Economic Impact Assumptions'!BG32*CostBreakdownComparisons!$D15</f>
        <v>282.44535455940786</v>
      </c>
      <c r="BH33" s="66">
        <f t="shared" si="11"/>
        <v>8051.8997600409148</v>
      </c>
    </row>
    <row r="34" spans="1:60">
      <c r="A34" s="14" t="s">
        <v>400</v>
      </c>
      <c r="B34" s="120">
        <f>NPV('Time Series Summary'!$B$133,E34:BG34)+D34</f>
        <v>22593.354243765862</v>
      </c>
      <c r="C34" s="119">
        <f t="shared" si="10"/>
        <v>59945.737661787993</v>
      </c>
      <c r="D34" s="19">
        <f>+D12*'Economic Impact Assumptions'!D35*CostBreakdownComparisons!$D18</f>
        <v>2238.1707066404929</v>
      </c>
      <c r="E34" s="19">
        <f>+E12*'Economic Impact Assumptions'!E35*CostBreakdownComparisons!$D18</f>
        <v>2342.2544028635793</v>
      </c>
      <c r="F34" s="19">
        <f>+F12*'Economic Impact Assumptions'!F35*CostBreakdownComparisons!$D18</f>
        <v>2445.402884539119</v>
      </c>
      <c r="G34" s="19">
        <f>+G12*'Economic Impact Assumptions'!G35*CostBreakdownComparisons!$D18</f>
        <v>2509.7453979721572</v>
      </c>
      <c r="H34" s="19">
        <f>+H12*'Economic Impact Assumptions'!H35*CostBreakdownComparisons!$D18</f>
        <v>2596.5700895049117</v>
      </c>
      <c r="I34" s="19">
        <f>+I12*'Economic Impact Assumptions'!I35*CostBreakdownComparisons!$D18</f>
        <v>2546.069108405035</v>
      </c>
      <c r="J34" s="19">
        <f>+J12*'Economic Impact Assumptions'!J35*CostBreakdownComparisons!$D18</f>
        <v>2427.6205308062508</v>
      </c>
      <c r="K34" s="19">
        <f>+K12*'Economic Impact Assumptions'!K35*CostBreakdownComparisons!$D18</f>
        <v>2488.3097356516287</v>
      </c>
      <c r="L34" s="19">
        <f>+L12*'Economic Impact Assumptions'!L35*CostBreakdownComparisons!$D18</f>
        <v>2550.5181344821062</v>
      </c>
      <c r="M34" s="19">
        <f>+M12*'Economic Impact Assumptions'!M35*CostBreakdownComparisons!$D18</f>
        <v>1158.7505023854408</v>
      </c>
      <c r="N34" s="19">
        <f>+N12*'Economic Impact Assumptions'!N35*CostBreakdownComparisons!$D18</f>
        <v>699.45001637013013</v>
      </c>
      <c r="O34" s="19">
        <f>+O12*'Economic Impact Assumptions'!O35*CostBreakdownComparisons!$D18</f>
        <v>716.93626677938335</v>
      </c>
      <c r="P34" s="19">
        <f>+P12*'Economic Impact Assumptions'!P35*CostBreakdownComparisons!$D18</f>
        <v>734.85967344886785</v>
      </c>
      <c r="Q34" s="19">
        <f>+Q12*'Economic Impact Assumptions'!Q35*CostBreakdownComparisons!$D18</f>
        <v>753.23116528508956</v>
      </c>
      <c r="R34" s="19">
        <f>+R12*'Economic Impact Assumptions'!R35*CostBreakdownComparisons!$D18</f>
        <v>463.17872138580191</v>
      </c>
      <c r="S34" s="19">
        <f>+S12*'Economic Impact Assumptions'!S35*CostBreakdownComparisons!$D18</f>
        <v>474.75818942044697</v>
      </c>
      <c r="T34" s="19">
        <f>+T12*'Economic Impact Assumptions'!T35*CostBreakdownComparisons!$D18</f>
        <v>486.62714415595815</v>
      </c>
      <c r="U34" s="19">
        <f>+U12*'Economic Impact Assumptions'!U35*CostBreakdownComparisons!$D18</f>
        <v>498.79282275985702</v>
      </c>
      <c r="V34" s="19">
        <f>+V12*'Economic Impact Assumptions'!V35*CostBreakdownComparisons!$D18</f>
        <v>511.26264332885341</v>
      </c>
      <c r="W34" s="19">
        <f>+W12*'Economic Impact Assumptions'!W35*CostBreakdownComparisons!$D18</f>
        <v>524.04420941207479</v>
      </c>
      <c r="X34" s="19">
        <f>+X12*'Economic Impact Assumptions'!X35*CostBreakdownComparisons!$D18</f>
        <v>537.14531464737661</v>
      </c>
      <c r="Y34" s="19">
        <f>+Y12*'Economic Impact Assumptions'!Y35*CostBreakdownComparisons!$D18</f>
        <v>550.57394751356094</v>
      </c>
      <c r="Z34" s="19">
        <f>+Z12*'Economic Impact Assumptions'!Z35*CostBreakdownComparisons!$D18</f>
        <v>564.3382962014</v>
      </c>
      <c r="AA34" s="19">
        <f>+AA12*'Economic Impact Assumptions'!AA35*CostBreakdownComparisons!$D18</f>
        <v>578.44675360643487</v>
      </c>
      <c r="AB34" s="19">
        <f>+AB12*'Economic Impact Assumptions'!AB35*CostBreakdownComparisons!$D18</f>
        <v>592.90792244659576</v>
      </c>
      <c r="AC34" s="19">
        <f>+AC12*'Economic Impact Assumptions'!AC35*CostBreakdownComparisons!$D18</f>
        <v>607.73062050776059</v>
      </c>
      <c r="AD34" s="19">
        <f>+AD12*'Economic Impact Assumptions'!AD35*CostBreakdownComparisons!$D18</f>
        <v>622.92388602045457</v>
      </c>
      <c r="AE34" s="19">
        <f>+AE12*'Economic Impact Assumptions'!AE35*CostBreakdownComparisons!$D18</f>
        <v>638.4969831709659</v>
      </c>
      <c r="AF34" s="19">
        <f>+AF12*'Economic Impact Assumptions'!AF35*CostBreakdownComparisons!$D18</f>
        <v>654.45940775023996</v>
      </c>
      <c r="AG34" s="19">
        <f>+AG12*'Economic Impact Assumptions'!AG35*CostBreakdownComparisons!$D18</f>
        <v>670.82089294399611</v>
      </c>
      <c r="AH34" s="19">
        <f>+AH12*'Economic Impact Assumptions'!AH35*CostBreakdownComparisons!$D18</f>
        <v>687.59141526759583</v>
      </c>
      <c r="AI34" s="19">
        <f>+AI12*'Economic Impact Assumptions'!AI35*CostBreakdownComparisons!$D18</f>
        <v>704.78120064928589</v>
      </c>
      <c r="AJ34" s="19">
        <f>+AJ12*'Economic Impact Assumptions'!AJ35*CostBreakdownComparisons!$D18</f>
        <v>722.40073066551781</v>
      </c>
      <c r="AK34" s="19">
        <f>+AK12*'Economic Impact Assumptions'!AK35*CostBreakdownComparisons!$D18</f>
        <v>740.46074893215575</v>
      </c>
      <c r="AL34" s="19">
        <f>+AL12*'Economic Impact Assumptions'!AL35*CostBreakdownComparisons!$D18</f>
        <v>758.97226765545975</v>
      </c>
      <c r="AM34" s="19">
        <f>+AM12*'Economic Impact Assumptions'!AM35*CostBreakdownComparisons!$D18</f>
        <v>777.94657434684609</v>
      </c>
      <c r="AN34" s="19">
        <f>+AN12*'Economic Impact Assumptions'!AN35*CostBreakdownComparisons!$D18</f>
        <v>797.39523870551727</v>
      </c>
      <c r="AO34" s="19">
        <f>+AO12*'Economic Impact Assumptions'!AO35*CostBreakdownComparisons!$D18</f>
        <v>817.3301196731552</v>
      </c>
      <c r="AP34" s="19">
        <f>+AP12*'Economic Impact Assumptions'!AP35*CostBreakdownComparisons!$D18</f>
        <v>837.76337266498376</v>
      </c>
      <c r="AQ34" s="19">
        <f>+AQ12*'Economic Impact Assumptions'!AQ35*CostBreakdownComparisons!$D18</f>
        <v>858.70745698160852</v>
      </c>
      <c r="AR34" s="19">
        <f>+AR12*'Economic Impact Assumptions'!AR35*CostBreakdownComparisons!$D18</f>
        <v>880.17514340614855</v>
      </c>
      <c r="AS34" s="19">
        <f>+AS12*'Economic Impact Assumptions'!AS35*CostBreakdownComparisons!$D18</f>
        <v>902.17952199130229</v>
      </c>
      <c r="AT34" s="19">
        <f>+AT12*'Economic Impact Assumptions'!AT35*CostBreakdownComparisons!$D18</f>
        <v>924.73401004108473</v>
      </c>
      <c r="AU34" s="19">
        <f>+AU12*'Economic Impact Assumptions'!AU35*CostBreakdownComparisons!$D18</f>
        <v>947.85236029211205</v>
      </c>
      <c r="AV34" s="19">
        <f>+AV12*'Economic Impact Assumptions'!AV35*CostBreakdownComparisons!$D18</f>
        <v>971.54866929941454</v>
      </c>
      <c r="AW34" s="19">
        <f>+AW12*'Economic Impact Assumptions'!AW35*CostBreakdownComparisons!$D18</f>
        <v>995.83738603189988</v>
      </c>
      <c r="AX34" s="19">
        <f>+AX12*'Economic Impact Assumptions'!AX35*CostBreakdownComparisons!$D18</f>
        <v>1020.7333206826972</v>
      </c>
      <c r="AY34" s="19">
        <f>+AY12*'Economic Impact Assumptions'!AY35*CostBreakdownComparisons!$D18</f>
        <v>1046.2516536997648</v>
      </c>
      <c r="AZ34" s="19">
        <f>+AZ12*'Economic Impact Assumptions'!AZ35*CostBreakdownComparisons!$D18</f>
        <v>1072.4079450422589</v>
      </c>
      <c r="BA34" s="19">
        <f>+BA12*'Economic Impact Assumptions'!BA35*CostBreakdownComparisons!$D18</f>
        <v>1099.2181436683152</v>
      </c>
      <c r="BB34" s="19">
        <f>+BB12*'Economic Impact Assumptions'!BB35*CostBreakdownComparisons!$D18</f>
        <v>1126.6985972600232</v>
      </c>
      <c r="BC34" s="19">
        <f>+BC12*'Economic Impact Assumptions'!BC35*CostBreakdownComparisons!$D18</f>
        <v>1154.8660621915237</v>
      </c>
      <c r="BD34" s="19">
        <f>+BD12*'Economic Impact Assumptions'!BD35*CostBreakdownComparisons!$D18</f>
        <v>1183.7377137463118</v>
      </c>
      <c r="BE34" s="19">
        <f>+BE12*'Economic Impact Assumptions'!BE35*CostBreakdownComparisons!$D18</f>
        <v>1213.3311565899696</v>
      </c>
      <c r="BF34" s="19">
        <f>+BF12*'Economic Impact Assumptions'!BF35*CostBreakdownComparisons!$D18</f>
        <v>1243.6644355047185</v>
      </c>
      <c r="BG34" s="19">
        <f>+BG12*'Economic Impact Assumptions'!BG35*CostBreakdownComparisons!$D18</f>
        <v>1274.7560463923364</v>
      </c>
      <c r="BH34" s="66">
        <f t="shared" si="11"/>
        <v>59945.737661787993</v>
      </c>
    </row>
    <row r="35" spans="1:60">
      <c r="C35" s="119"/>
      <c r="BH35" s="66">
        <f t="shared" si="11"/>
        <v>0</v>
      </c>
    </row>
    <row r="36" spans="1:60">
      <c r="A36" s="25" t="s">
        <v>348</v>
      </c>
      <c r="C36" s="119"/>
      <c r="BH36" s="66">
        <f t="shared" si="11"/>
        <v>0</v>
      </c>
    </row>
    <row r="37" spans="1:60">
      <c r="A37" s="14" t="s">
        <v>397</v>
      </c>
      <c r="B37" s="120">
        <f>NPV('Time Series Summary'!$B$133,E37:BG37)+D37</f>
        <v>0</v>
      </c>
      <c r="C37" s="119">
        <f t="shared" ref="C37:C40" si="12">SUM(D37:BG37)</f>
        <v>0</v>
      </c>
      <c r="D37" s="19">
        <f>(+D26+D15)*('Economic Impact Assumptions'!D$38-1)</f>
        <v>0</v>
      </c>
      <c r="E37" s="19">
        <f>(+E26+E15)*('Economic Impact Assumptions'!E$38-1)</f>
        <v>0</v>
      </c>
      <c r="F37" s="19">
        <f>(+F26+F15)*('Economic Impact Assumptions'!F$38-1)</f>
        <v>0</v>
      </c>
      <c r="G37" s="19">
        <f>(+G26+G15)*('Economic Impact Assumptions'!G$38-1)</f>
        <v>0</v>
      </c>
      <c r="H37" s="19">
        <f>(+H26+H15)*('Economic Impact Assumptions'!H$38-1)</f>
        <v>0</v>
      </c>
      <c r="I37" s="19">
        <f>(+I26+I15)*('Economic Impact Assumptions'!I$38-1)</f>
        <v>0</v>
      </c>
      <c r="J37" s="19">
        <f>(+J26+J15)*('Economic Impact Assumptions'!J$38-1)</f>
        <v>0</v>
      </c>
      <c r="K37" s="19">
        <f>(+K26+K15)*('Economic Impact Assumptions'!K$38-1)</f>
        <v>0</v>
      </c>
      <c r="L37" s="19">
        <f>(+L26+L15)*('Economic Impact Assumptions'!L$38-1)</f>
        <v>0</v>
      </c>
      <c r="M37" s="19">
        <f>(+M26+M15)*('Economic Impact Assumptions'!M$38-1)</f>
        <v>0</v>
      </c>
      <c r="N37" s="19">
        <f>(+N26+N15)*('Economic Impact Assumptions'!N$38-1)</f>
        <v>0</v>
      </c>
      <c r="O37" s="19">
        <f>(+O26+O15)*('Economic Impact Assumptions'!O$38-1)</f>
        <v>0</v>
      </c>
      <c r="P37" s="19">
        <f>(+P26+P15)*('Economic Impact Assumptions'!P$38-1)</f>
        <v>0</v>
      </c>
      <c r="Q37" s="19">
        <f>(+Q26+Q15)*('Economic Impact Assumptions'!Q$38-1)</f>
        <v>0</v>
      </c>
      <c r="R37" s="19">
        <f>(+R26+R15)*('Economic Impact Assumptions'!R$38-1)</f>
        <v>0</v>
      </c>
      <c r="S37" s="19">
        <f>(+S26+S15)*('Economic Impact Assumptions'!S$38-1)</f>
        <v>0</v>
      </c>
      <c r="T37" s="19">
        <f>(+T26+T15)*('Economic Impact Assumptions'!T$38-1)</f>
        <v>0</v>
      </c>
      <c r="U37" s="19">
        <f>(+U26+U15)*('Economic Impact Assumptions'!U$38-1)</f>
        <v>0</v>
      </c>
      <c r="V37" s="19">
        <f>(+V26+V15)*('Economic Impact Assumptions'!V$38-1)</f>
        <v>0</v>
      </c>
      <c r="W37" s="19">
        <f>(+W26+W15)*('Economic Impact Assumptions'!W$38-1)</f>
        <v>0</v>
      </c>
      <c r="X37" s="19">
        <f>(+X26+X15)*('Economic Impact Assumptions'!X$38-1)</f>
        <v>0</v>
      </c>
      <c r="Y37" s="19">
        <f>(+Y26+Y15)*('Economic Impact Assumptions'!Y$38-1)</f>
        <v>0</v>
      </c>
      <c r="Z37" s="19">
        <f>(+Z26+Z15)*('Economic Impact Assumptions'!Z$38-1)</f>
        <v>0</v>
      </c>
      <c r="AA37" s="19">
        <f>(+AA26+AA15)*('Economic Impact Assumptions'!AA$38-1)</f>
        <v>0</v>
      </c>
      <c r="AB37" s="19">
        <f>(+AB26+AB15)*('Economic Impact Assumptions'!AB$38-1)</f>
        <v>0</v>
      </c>
      <c r="AC37" s="19">
        <f>(+AC26+AC15)*('Economic Impact Assumptions'!AC$38-1)</f>
        <v>0</v>
      </c>
      <c r="AD37" s="19">
        <f>(+AD26+AD15)*('Economic Impact Assumptions'!AD$38-1)</f>
        <v>0</v>
      </c>
      <c r="AE37" s="19">
        <f>(+AE26+AE15)*('Economic Impact Assumptions'!AE$38-1)</f>
        <v>0</v>
      </c>
      <c r="AF37" s="19">
        <f>(+AF26+AF15)*('Economic Impact Assumptions'!AF$38-1)</f>
        <v>0</v>
      </c>
      <c r="AG37" s="19">
        <f>(+AG26+AG15)*('Economic Impact Assumptions'!AG$38-1)</f>
        <v>0</v>
      </c>
      <c r="AH37" s="19">
        <f>(+AH26+AH15)*('Economic Impact Assumptions'!AH$38-1)</f>
        <v>0</v>
      </c>
      <c r="AI37" s="19">
        <f>(+AI26+AI15)*('Economic Impact Assumptions'!AI$38-1)</f>
        <v>0</v>
      </c>
      <c r="AJ37" s="19">
        <f>(+AJ26+AJ15)*('Economic Impact Assumptions'!AJ$38-1)</f>
        <v>0</v>
      </c>
      <c r="AK37" s="19">
        <f>(+AK26+AK15)*('Economic Impact Assumptions'!AK$38-1)</f>
        <v>0</v>
      </c>
      <c r="AL37" s="19">
        <f>(+AL26+AL15)*('Economic Impact Assumptions'!AL$38-1)</f>
        <v>0</v>
      </c>
      <c r="AM37" s="19">
        <f>(+AM26+AM15)*('Economic Impact Assumptions'!AM$38-1)</f>
        <v>0</v>
      </c>
      <c r="AN37" s="19">
        <f>(+AN26+AN15)*('Economic Impact Assumptions'!AN$38-1)</f>
        <v>0</v>
      </c>
      <c r="AO37" s="19">
        <f>(+AO26+AO15)*('Economic Impact Assumptions'!AO$38-1)</f>
        <v>0</v>
      </c>
      <c r="AP37" s="19">
        <f>(+AP26+AP15)*('Economic Impact Assumptions'!AP$38-1)</f>
        <v>0</v>
      </c>
      <c r="AQ37" s="19">
        <f>(+AQ26+AQ15)*('Economic Impact Assumptions'!AQ$38-1)</f>
        <v>0</v>
      </c>
      <c r="AR37" s="19">
        <f>(+AR26+AR15)*('Economic Impact Assumptions'!AR$38-1)</f>
        <v>0</v>
      </c>
      <c r="AS37" s="19">
        <f>(+AS26+AS15)*('Economic Impact Assumptions'!AS$38-1)</f>
        <v>0</v>
      </c>
      <c r="AT37" s="19">
        <f>(+AT26+AT15)*('Economic Impact Assumptions'!AT$38-1)</f>
        <v>0</v>
      </c>
      <c r="AU37" s="19">
        <f>(+AU26+AU15)*('Economic Impact Assumptions'!AU$38-1)</f>
        <v>0</v>
      </c>
      <c r="AV37" s="19">
        <f>(+AV26+AV15)*('Economic Impact Assumptions'!AV$38-1)</f>
        <v>0</v>
      </c>
      <c r="AW37" s="19">
        <f>(+AW26+AW15)*('Economic Impact Assumptions'!AW$38-1)</f>
        <v>0</v>
      </c>
      <c r="AX37" s="19">
        <f>(+AX26+AX15)*('Economic Impact Assumptions'!AX$38-1)</f>
        <v>0</v>
      </c>
      <c r="AY37" s="19">
        <f>(+AY26+AY15)*('Economic Impact Assumptions'!AY$38-1)</f>
        <v>0</v>
      </c>
      <c r="AZ37" s="19">
        <f>(+AZ26+AZ15)*('Economic Impact Assumptions'!AZ$38-1)</f>
        <v>0</v>
      </c>
      <c r="BA37" s="19">
        <f>(+BA26+BA15)*('Economic Impact Assumptions'!BA$38-1)</f>
        <v>0</v>
      </c>
      <c r="BB37" s="19">
        <f>(+BB26+BB15)*('Economic Impact Assumptions'!BB$38-1)</f>
        <v>0</v>
      </c>
      <c r="BC37" s="19">
        <f>(+BC26+BC15)*('Economic Impact Assumptions'!BC$38-1)</f>
        <v>0</v>
      </c>
      <c r="BD37" s="19">
        <f>(+BD26+BD15)*('Economic Impact Assumptions'!BD$38-1)</f>
        <v>0</v>
      </c>
      <c r="BE37" s="19">
        <f>(+BE26+BE15)*('Economic Impact Assumptions'!BE$38-1)</f>
        <v>0</v>
      </c>
      <c r="BF37" s="19">
        <f>(+BF26+BF15)*('Economic Impact Assumptions'!BF$38-1)</f>
        <v>0</v>
      </c>
      <c r="BG37" s="19">
        <f>(+BG26+BG15)*('Economic Impact Assumptions'!BG$38-1)</f>
        <v>0</v>
      </c>
      <c r="BH37" s="66">
        <f t="shared" si="11"/>
        <v>0</v>
      </c>
    </row>
    <row r="38" spans="1:60">
      <c r="A38" s="14" t="s">
        <v>335</v>
      </c>
      <c r="B38" s="120">
        <f>NPV('Time Series Summary'!$B$133,E38:BG38)+D38</f>
        <v>2457.8956756259531</v>
      </c>
      <c r="C38" s="119">
        <f t="shared" si="12"/>
        <v>59840.860874637066</v>
      </c>
      <c r="D38" s="19">
        <f>(+D27+D16)*('Economic Impact Assumptions'!D$38-1)</f>
        <v>0</v>
      </c>
      <c r="E38" s="19">
        <f>(+E27+E16)*('Economic Impact Assumptions'!E$38-1)</f>
        <v>0</v>
      </c>
      <c r="F38" s="19">
        <f>(+F27+F16)*('Economic Impact Assumptions'!F$38-1)</f>
        <v>0</v>
      </c>
      <c r="G38" s="19">
        <f>(+G27+G16)*('Economic Impact Assumptions'!G$38-1)</f>
        <v>0</v>
      </c>
      <c r="H38" s="19">
        <f>(+H27+H16)*('Economic Impact Assumptions'!H$38-1)</f>
        <v>0</v>
      </c>
      <c r="I38" s="19">
        <f>(+I27+I16)*('Economic Impact Assumptions'!I$38-1)</f>
        <v>0</v>
      </c>
      <c r="J38" s="19">
        <f>(+J27+J16)*('Economic Impact Assumptions'!J$38-1)</f>
        <v>0</v>
      </c>
      <c r="K38" s="19">
        <f>(+K27+K16)*('Economic Impact Assumptions'!K$38-1)</f>
        <v>0</v>
      </c>
      <c r="L38" s="19">
        <f>(+L27+L16)*('Economic Impact Assumptions'!L$38-1)</f>
        <v>0</v>
      </c>
      <c r="M38" s="19">
        <f>(+M27+M16)*('Economic Impact Assumptions'!M$38-1)</f>
        <v>0</v>
      </c>
      <c r="N38" s="19">
        <f>(+N27+N16)*('Economic Impact Assumptions'!N$38-1)</f>
        <v>0</v>
      </c>
      <c r="O38" s="19">
        <f>(+O27+O16)*('Economic Impact Assumptions'!O$38-1)</f>
        <v>0</v>
      </c>
      <c r="P38" s="19">
        <f>(+P27+P16)*('Economic Impact Assumptions'!P$38-1)</f>
        <v>0</v>
      </c>
      <c r="Q38" s="19">
        <f>(+Q27+Q16)*('Economic Impact Assumptions'!Q$38-1)</f>
        <v>0</v>
      </c>
      <c r="R38" s="19">
        <f>(+R27+R16)*('Economic Impact Assumptions'!R$38-1)</f>
        <v>0</v>
      </c>
      <c r="S38" s="19">
        <f>(+S27+S16)*('Economic Impact Assumptions'!S$38-1)</f>
        <v>0</v>
      </c>
      <c r="T38" s="19">
        <f>(+T27+T16)*('Economic Impact Assumptions'!T$38-1)</f>
        <v>0</v>
      </c>
      <c r="U38" s="19">
        <f>(+U27+U16)*('Economic Impact Assumptions'!U$38-1)</f>
        <v>0</v>
      </c>
      <c r="V38" s="19">
        <f>(+V27+V16)*('Economic Impact Assumptions'!V$38-1)</f>
        <v>0</v>
      </c>
      <c r="W38" s="19">
        <f>(+W27+W16)*('Economic Impact Assumptions'!W$38-1)</f>
        <v>0</v>
      </c>
      <c r="X38" s="19">
        <f>(+X27+X16)*('Economic Impact Assumptions'!X$38-1)</f>
        <v>0</v>
      </c>
      <c r="Y38" s="19">
        <f>(+Y27+Y16)*('Economic Impact Assumptions'!Y$38-1)</f>
        <v>0</v>
      </c>
      <c r="Z38" s="19">
        <f>(+Z27+Z16)*('Economic Impact Assumptions'!Z$38-1)</f>
        <v>0</v>
      </c>
      <c r="AA38" s="19">
        <f>(+AA27+AA16)*('Economic Impact Assumptions'!AA$38-1)</f>
        <v>0</v>
      </c>
      <c r="AB38" s="19">
        <f>(+AB27+AB16)*('Economic Impact Assumptions'!AB$38-1)</f>
        <v>0</v>
      </c>
      <c r="AC38" s="19">
        <f>(+AC27+AC16)*('Economic Impact Assumptions'!AC$38-1)</f>
        <v>0</v>
      </c>
      <c r="AD38" s="19">
        <f>(+AD27+AD16)*('Economic Impact Assumptions'!AD$38-1)</f>
        <v>0</v>
      </c>
      <c r="AE38" s="19">
        <f>(+AE27+AE16)*('Economic Impact Assumptions'!AE$38-1)</f>
        <v>0</v>
      </c>
      <c r="AF38" s="19">
        <f>(+AF27+AF16)*('Economic Impact Assumptions'!AF$38-1)</f>
        <v>0</v>
      </c>
      <c r="AG38" s="19">
        <f>(+AG27+AG16)*('Economic Impact Assumptions'!AG$38-1)</f>
        <v>0</v>
      </c>
      <c r="AH38" s="19">
        <f>(+AH27+AH16)*('Economic Impact Assumptions'!AH$38-1)</f>
        <v>0</v>
      </c>
      <c r="AI38" s="19">
        <f>(+AI27+AI16)*('Economic Impact Assumptions'!AI$38-1)</f>
        <v>0</v>
      </c>
      <c r="AJ38" s="19">
        <f>(+AJ27+AJ16)*('Economic Impact Assumptions'!AJ$38-1)</f>
        <v>0</v>
      </c>
      <c r="AK38" s="19">
        <f>(+AK27+AK16)*('Economic Impact Assumptions'!AK$38-1)</f>
        <v>0</v>
      </c>
      <c r="AL38" s="19">
        <f>(+AL27+AL16)*('Economic Impact Assumptions'!AL$38-1)</f>
        <v>0</v>
      </c>
      <c r="AM38" s="19">
        <f>(+AM27+AM16)*('Economic Impact Assumptions'!AM$38-1)</f>
        <v>0</v>
      </c>
      <c r="AN38" s="19">
        <f>(+AN27+AN16)*('Economic Impact Assumptions'!AN$38-1)</f>
        <v>0</v>
      </c>
      <c r="AO38" s="19">
        <f>(+AO27+AO16)*('Economic Impact Assumptions'!AO$38-1)</f>
        <v>0</v>
      </c>
      <c r="AP38" s="19">
        <f>(+AP27+AP16)*('Economic Impact Assumptions'!AP$38-1)</f>
        <v>0</v>
      </c>
      <c r="AQ38" s="19">
        <f>(+AQ27+AQ16)*('Economic Impact Assumptions'!AQ$38-1)</f>
        <v>0</v>
      </c>
      <c r="AR38" s="19">
        <f>(+AR27+AR16)*('Economic Impact Assumptions'!AR$38-1)</f>
        <v>0</v>
      </c>
      <c r="AS38" s="19">
        <f>(+AS27+AS16)*('Economic Impact Assumptions'!AS$38-1)</f>
        <v>0</v>
      </c>
      <c r="AT38" s="19">
        <f>(+AT27+AT16)*('Economic Impact Assumptions'!AT$38-1)</f>
        <v>0</v>
      </c>
      <c r="AU38" s="19">
        <f>(+AU27+AU16)*('Economic Impact Assumptions'!AU$38-1)</f>
        <v>0</v>
      </c>
      <c r="AV38" s="19">
        <f>(+AV27+AV16)*('Economic Impact Assumptions'!AV$38-1)</f>
        <v>0</v>
      </c>
      <c r="AW38" s="19">
        <f>(+AW27+AW16)*('Economic Impact Assumptions'!AW$38-1)</f>
        <v>0</v>
      </c>
      <c r="AX38" s="19">
        <f>(+AX27+AX16)*('Economic Impact Assumptions'!AX$38-1)</f>
        <v>7981.6369900195768</v>
      </c>
      <c r="AY38" s="19">
        <f>(+AY27+AY16)*('Economic Impact Assumptions'!AY$38-1)</f>
        <v>32022.399636199207</v>
      </c>
      <c r="AZ38" s="19">
        <f>(+AZ27+AZ16)*('Economic Impact Assumptions'!AZ$38-1)</f>
        <v>19836.824248418285</v>
      </c>
      <c r="BA38" s="19">
        <f>(+BA27+BA16)*('Economic Impact Assumptions'!BA$38-1)</f>
        <v>0</v>
      </c>
      <c r="BB38" s="19">
        <f>(+BB27+BB16)*('Economic Impact Assumptions'!BB$38-1)</f>
        <v>0</v>
      </c>
      <c r="BC38" s="19">
        <f>(+BC27+BC16)*('Economic Impact Assumptions'!BC$38-1)</f>
        <v>0</v>
      </c>
      <c r="BD38" s="19">
        <f>(+BD27+BD16)*('Economic Impact Assumptions'!BD$38-1)</f>
        <v>0</v>
      </c>
      <c r="BE38" s="19">
        <f>(+BE27+BE16)*('Economic Impact Assumptions'!BE$38-1)</f>
        <v>0</v>
      </c>
      <c r="BF38" s="19">
        <f>(+BF27+BF16)*('Economic Impact Assumptions'!BF$38-1)</f>
        <v>0</v>
      </c>
      <c r="BG38" s="19">
        <f>(+BG27+BG16)*('Economic Impact Assumptions'!BG$38-1)</f>
        <v>0</v>
      </c>
      <c r="BH38" s="66">
        <f t="shared" si="11"/>
        <v>59840.860874637066</v>
      </c>
    </row>
    <row r="39" spans="1:60">
      <c r="A39" s="14" t="s">
        <v>399</v>
      </c>
      <c r="B39" s="120">
        <f>NPV('Time Series Summary'!$B$133,E39:BG39)+D39</f>
        <v>15666.177373523713</v>
      </c>
      <c r="C39" s="119">
        <f t="shared" si="12"/>
        <v>111157.59666638843</v>
      </c>
      <c r="D39" s="19">
        <f>(+D28+D17)*('Economic Impact Assumptions'!D$38-1)</f>
        <v>0</v>
      </c>
      <c r="E39" s="19">
        <f>(+E28+E17)*('Economic Impact Assumptions'!E$38-1)</f>
        <v>52.267206030899693</v>
      </c>
      <c r="F39" s="19">
        <f>(+F28+F17)*('Economic Impact Assumptions'!F$38-1)</f>
        <v>1365.0138371833784</v>
      </c>
      <c r="G39" s="19">
        <f>(+G28+G17)*('Economic Impact Assumptions'!G$38-1)</f>
        <v>3780.1467553170737</v>
      </c>
      <c r="H39" s="19">
        <f>(+H28+H17)*('Economic Impact Assumptions'!H$38-1)</f>
        <v>0</v>
      </c>
      <c r="I39" s="19">
        <f>(+I28+I17)*('Economic Impact Assumptions'!I$38-1)</f>
        <v>0</v>
      </c>
      <c r="J39" s="19">
        <f>(+J28+J17)*('Economic Impact Assumptions'!J$38-1)</f>
        <v>0</v>
      </c>
      <c r="K39" s="19">
        <f>(+K28+K17)*('Economic Impact Assumptions'!K$38-1)</f>
        <v>0</v>
      </c>
      <c r="L39" s="19">
        <f>(+L28+L17)*('Economic Impact Assumptions'!L$38-1)</f>
        <v>0</v>
      </c>
      <c r="M39" s="19">
        <f>(+M28+M17)*('Economic Impact Assumptions'!M$38-1)</f>
        <v>0</v>
      </c>
      <c r="N39" s="19">
        <f>(+N28+N17)*('Economic Impact Assumptions'!N$38-1)</f>
        <v>0</v>
      </c>
      <c r="O39" s="19">
        <f>(+O28+O17)*('Economic Impact Assumptions'!O$38-1)</f>
        <v>0</v>
      </c>
      <c r="P39" s="19">
        <f>(+P28+P17)*('Economic Impact Assumptions'!P$38-1)</f>
        <v>0</v>
      </c>
      <c r="Q39" s="19">
        <f>(+Q28+Q17)*('Economic Impact Assumptions'!Q$38-1)</f>
        <v>0</v>
      </c>
      <c r="R39" s="19">
        <f>(+R28+R17)*('Economic Impact Assumptions'!R$38-1)</f>
        <v>0</v>
      </c>
      <c r="S39" s="19">
        <f>(+S28+S17)*('Economic Impact Assumptions'!S$38-1)</f>
        <v>0</v>
      </c>
      <c r="T39" s="19">
        <f>(+T28+T17)*('Economic Impact Assumptions'!T$38-1)</f>
        <v>0</v>
      </c>
      <c r="U39" s="19">
        <f>(+U28+U17)*('Economic Impact Assumptions'!U$38-1)</f>
        <v>0</v>
      </c>
      <c r="V39" s="19">
        <f>(+V28+V17)*('Economic Impact Assumptions'!V$38-1)</f>
        <v>80.192838364041265</v>
      </c>
      <c r="W39" s="19">
        <f>(+W28+W17)*('Economic Impact Assumptions'!W$38-1)</f>
        <v>2094.321512904527</v>
      </c>
      <c r="X39" s="19">
        <f>(+X28+X17)*('Economic Impact Assumptions'!X$38-1)</f>
        <v>5799.8259475029981</v>
      </c>
      <c r="Y39" s="19">
        <f>(+Y28+Y17)*('Economic Impact Assumptions'!Y$38-1)</f>
        <v>0</v>
      </c>
      <c r="Z39" s="19">
        <f>(+Z28+Z17)*('Economic Impact Assumptions'!Z$38-1)</f>
        <v>88.690732973693628</v>
      </c>
      <c r="AA39" s="19">
        <f>(+AA28+AA17)*('Economic Impact Assumptions'!AA$38-1)</f>
        <v>2316.2530950565147</v>
      </c>
      <c r="AB39" s="19">
        <f>(+AB28+AB17)*('Economic Impact Assumptions'!AB$38-1)</f>
        <v>6414.423343750138</v>
      </c>
      <c r="AC39" s="19">
        <f>(+AC28+AC17)*('Economic Impact Assumptions'!AC$38-1)</f>
        <v>95.650058107832109</v>
      </c>
      <c r="AD39" s="19">
        <f>(+AD28+AD17)*('Economic Impact Assumptions'!AD$38-1)</f>
        <v>2596.0924288042665</v>
      </c>
      <c r="AE39" s="19">
        <f>(+AE28+AE17)*('Economic Impact Assumptions'!AE$38-1)</f>
        <v>9479.448404060875</v>
      </c>
      <c r="AF39" s="19">
        <f>(+AF28+AF17)*('Economic Impact Assumptions'!AF$38-1)</f>
        <v>7094.1485495027337</v>
      </c>
      <c r="AG39" s="19">
        <f>(+AG28+AG17)*('Economic Impact Assumptions'!AG$38-1)</f>
        <v>105.78592721770957</v>
      </c>
      <c r="AH39" s="19">
        <f>(+AH28+AH17)*('Economic Impact Assumptions'!AH$38-1)</f>
        <v>2762.7123276128509</v>
      </c>
      <c r="AI39" s="19">
        <f>(+AI28+AI17)*('Economic Impact Assumptions'!AI$38-1)</f>
        <v>7650.807454560043</v>
      </c>
      <c r="AJ39" s="19">
        <f>(+AJ28+AJ17)*('Economic Impact Assumptions'!AJ$38-1)</f>
        <v>0</v>
      </c>
      <c r="AK39" s="19">
        <f>(+AK28+AK17)*('Economic Impact Assumptions'!AK$38-1)</f>
        <v>0</v>
      </c>
      <c r="AL39" s="19">
        <f>(+AL28+AL17)*('Economic Impact Assumptions'!AL$38-1)</f>
        <v>0</v>
      </c>
      <c r="AM39" s="19">
        <f>(+AM28+AM17)*('Economic Impact Assumptions'!AM$38-1)</f>
        <v>123.0387428989296</v>
      </c>
      <c r="AN39" s="19">
        <f>(+AN28+AN17)*('Economic Impact Assumptions'!AN$38-1)</f>
        <v>3213.2880121313065</v>
      </c>
      <c r="AO39" s="19">
        <f>(+AO28+AO17)*('Economic Impact Assumptions'!AO$38-1)</f>
        <v>8898.5912978152446</v>
      </c>
      <c r="AP39" s="19">
        <f>(+AP28+AP17)*('Economic Impact Assumptions'!AP$38-1)</f>
        <v>0</v>
      </c>
      <c r="AQ39" s="19">
        <f>(+AQ28+AQ17)*('Economic Impact Assumptions'!AQ$38-1)</f>
        <v>0</v>
      </c>
      <c r="AR39" s="19">
        <f>(+AR28+AR17)*('Economic Impact Assumptions'!AR$38-1)</f>
        <v>139.54690500552817</v>
      </c>
      <c r="AS39" s="19">
        <f>(+AS28+AS17)*('Economic Impact Assumptions'!AS$38-1)</f>
        <v>3644.4162742513745</v>
      </c>
      <c r="AT39" s="19">
        <f>(+AT28+AT17)*('Economic Impact Assumptions'!AT$38-1)</f>
        <v>10092.519195675613</v>
      </c>
      <c r="AU39" s="19">
        <f>(+AU28+AU17)*('Economic Impact Assumptions'!AU$38-1)</f>
        <v>150.49677824295262</v>
      </c>
      <c r="AV39" s="19">
        <f>(+AV28+AV17)*('Economic Impact Assumptions'!AV$38-1)</f>
        <v>3930.3838937115015</v>
      </c>
      <c r="AW39" s="19">
        <f>(+AW28+AW17)*('Economic Impact Assumptions'!AW$38-1)</f>
        <v>10884.452243811238</v>
      </c>
      <c r="AX39" s="19">
        <f>(+AX28+AX17)*('Economic Impact Assumptions'!AX$38-1)</f>
        <v>0</v>
      </c>
      <c r="AY39" s="19">
        <f>(+AY28+AY17)*('Economic Impact Assumptions'!AY$38-1)</f>
        <v>0</v>
      </c>
      <c r="AZ39" s="19">
        <f>(+AZ28+AZ17)*('Economic Impact Assumptions'!AZ$38-1)</f>
        <v>0</v>
      </c>
      <c r="BA39" s="19">
        <f>(+BA28+BA17)*('Economic Impact Assumptions'!BA$38-1)</f>
        <v>0</v>
      </c>
      <c r="BB39" s="19">
        <f>(+BB28+BB17)*('Economic Impact Assumptions'!BB$38-1)</f>
        <v>0</v>
      </c>
      <c r="BC39" s="19">
        <f>(+BC28+BC17)*('Economic Impact Assumptions'!BC$38-1)</f>
        <v>184.08250708570512</v>
      </c>
      <c r="BD39" s="19">
        <f>(+BD28+BD17)*('Economic Impact Assumptions'!BD$38-1)</f>
        <v>4807.5110272174143</v>
      </c>
      <c r="BE39" s="19">
        <f>(+BE28+BE17)*('Economic Impact Assumptions'!BE$38-1)</f>
        <v>13313.489369592045</v>
      </c>
      <c r="BF39" s="19">
        <f>(+BF28+BF17)*('Economic Impact Assumptions'!BF$38-1)</f>
        <v>0</v>
      </c>
      <c r="BG39" s="19">
        <f>(+BG28+BG17)*('Economic Impact Assumptions'!BG$38-1)</f>
        <v>0</v>
      </c>
      <c r="BH39" s="66">
        <f t="shared" si="11"/>
        <v>111157.59666638843</v>
      </c>
    </row>
    <row r="40" spans="1:60">
      <c r="A40" s="14" t="s">
        <v>400</v>
      </c>
      <c r="B40" s="120">
        <f>NPV('Time Series Summary'!$B$133,E40:BG40)+D40</f>
        <v>7403.4183391049928</v>
      </c>
      <c r="C40" s="119">
        <f t="shared" si="12"/>
        <v>37531.242412362699</v>
      </c>
      <c r="D40" s="19">
        <f>(+D29+D18)*('Economic Impact Assumptions'!D$38-1)</f>
        <v>0</v>
      </c>
      <c r="E40" s="19">
        <f>(+E29+E18)*('Economic Impact Assumptions'!E$38-1)</f>
        <v>0</v>
      </c>
      <c r="F40" s="19">
        <f>(+F29+F18)*('Economic Impact Assumptions'!F$38-1)</f>
        <v>0</v>
      </c>
      <c r="G40" s="19">
        <f>(+G29+G18)*('Economic Impact Assumptions'!G$38-1)</f>
        <v>0</v>
      </c>
      <c r="H40" s="19">
        <f>(+H29+H18)*('Economic Impact Assumptions'!H$38-1)</f>
        <v>0</v>
      </c>
      <c r="I40" s="19">
        <f>(+I29+I18)*('Economic Impact Assumptions'!I$38-1)</f>
        <v>0</v>
      </c>
      <c r="J40" s="19">
        <f>(+J29+J18)*('Economic Impact Assumptions'!J$38-1)</f>
        <v>1315.3812291844692</v>
      </c>
      <c r="K40" s="19">
        <f>(+K29+K18)*('Economic Impact Assumptions'!K$38-1)</f>
        <v>370.59934803956867</v>
      </c>
      <c r="L40" s="19">
        <f>(+L29+L18)*('Economic Impact Assumptions'!L$38-1)</f>
        <v>988.44545379059025</v>
      </c>
      <c r="M40" s="19">
        <f>(+M29+M18)*('Economic Impact Assumptions'!M$38-1)</f>
        <v>800.75162033793936</v>
      </c>
      <c r="N40" s="19">
        <f>(+N29+N18)*('Economic Impact Assumptions'!N$38-1)</f>
        <v>1590.9506999427426</v>
      </c>
      <c r="O40" s="19">
        <f>(+O29+O18)*('Economic Impact Assumptions'!O$38-1)</f>
        <v>372.35544881105847</v>
      </c>
      <c r="P40" s="19">
        <f>(+P29+P18)*('Economic Impact Assumptions'!P$38-1)</f>
        <v>1173.8272323744206</v>
      </c>
      <c r="Q40" s="19">
        <f>(+Q29+Q18)*('Economic Impact Assumptions'!Q$38-1)</f>
        <v>996.47781068548738</v>
      </c>
      <c r="R40" s="19">
        <f>(+R29+R18)*('Economic Impact Assumptions'!R$38-1)</f>
        <v>876.17738410157153</v>
      </c>
      <c r="S40" s="19">
        <f>(+S29+S18)*('Economic Impact Assumptions'!S$38-1)</f>
        <v>601.37190651323249</v>
      </c>
      <c r="T40" s="19">
        <f>(+T29+T18)*('Economic Impact Assumptions'!T$38-1)</f>
        <v>813.01128146171584</v>
      </c>
      <c r="U40" s="19">
        <f>(+U29+U18)*('Economic Impact Assumptions'!U$38-1)</f>
        <v>335.01260924810259</v>
      </c>
      <c r="V40" s="19">
        <f>(+V29+V18)*('Economic Impact Assumptions'!V$38-1)</f>
        <v>490.71374085526077</v>
      </c>
      <c r="W40" s="19">
        <f>(+W29+W18)*('Economic Impact Assumptions'!W$38-1)</f>
        <v>156.00969679963475</v>
      </c>
      <c r="X40" s="19">
        <f>(+X29+X18)*('Economic Impact Assumptions'!X$38-1)</f>
        <v>413.82715230856462</v>
      </c>
      <c r="Y40" s="19">
        <f>(+Y29+Y18)*('Economic Impact Assumptions'!Y$38-1)</f>
        <v>475.83414057310728</v>
      </c>
      <c r="Z40" s="19">
        <f>(+Z29+Z18)*('Economic Impact Assumptions'!Z$38-1)</f>
        <v>487.82516091554936</v>
      </c>
      <c r="AA40" s="19">
        <f>(+AA29+AA18)*('Economic Impact Assumptions'!AA$38-1)</f>
        <v>500.11835497062123</v>
      </c>
      <c r="AB40" s="19">
        <f>(+AB29+AB18)*('Economic Impact Assumptions'!AB$38-1)</f>
        <v>512.7213375158808</v>
      </c>
      <c r="AC40" s="19">
        <f>(+AC29+AC18)*('Economic Impact Assumptions'!AC$38-1)</f>
        <v>525.64191522128101</v>
      </c>
      <c r="AD40" s="19">
        <f>(+AD29+AD18)*('Economic Impact Assumptions'!AD$38-1)</f>
        <v>538.88809148485723</v>
      </c>
      <c r="AE40" s="19">
        <f>(+AE29+AE18)*('Economic Impact Assumptions'!AE$38-1)</f>
        <v>552.46807139027567</v>
      </c>
      <c r="AF40" s="19">
        <f>(+AF29+AF18)*('Economic Impact Assumptions'!AF$38-1)</f>
        <v>566.39026678931043</v>
      </c>
      <c r="AG40" s="19">
        <f>(+AG29+AG18)*('Economic Impact Assumptions'!AG$38-1)</f>
        <v>580.66330151240106</v>
      </c>
      <c r="AH40" s="19">
        <f>(+AH29+AH18)*('Economic Impact Assumptions'!AH$38-1)</f>
        <v>595.29601671051341</v>
      </c>
      <c r="AI40" s="19">
        <f>(+AI29+AI18)*('Economic Impact Assumptions'!AI$38-1)</f>
        <v>610.29747633161833</v>
      </c>
      <c r="AJ40" s="19">
        <f>(+AJ29+AJ18)*('Economic Impact Assumptions'!AJ$38-1)</f>
        <v>625.67697273517513</v>
      </c>
      <c r="AK40" s="19">
        <f>(+AK29+AK18)*('Economic Impact Assumptions'!AK$38-1)</f>
        <v>641.44403244810132</v>
      </c>
      <c r="AL40" s="19">
        <f>(+AL29+AL18)*('Economic Impact Assumptions'!AL$38-1)</f>
        <v>657.60842206579343</v>
      </c>
      <c r="AM40" s="19">
        <f>(+AM29+AM18)*('Economic Impact Assumptions'!AM$38-1)</f>
        <v>674.18015430185142</v>
      </c>
      <c r="AN40" s="19">
        <f>(+AN29+AN18)*('Economic Impact Assumptions'!AN$38-1)</f>
        <v>691.16949419025786</v>
      </c>
      <c r="AO40" s="19">
        <f>(+AO29+AO18)*('Economic Impact Assumptions'!AO$38-1)</f>
        <v>708.58696544385236</v>
      </c>
      <c r="AP40" s="19">
        <f>(+AP29+AP18)*('Economic Impact Assumptions'!AP$38-1)</f>
        <v>726.44335697303745</v>
      </c>
      <c r="AQ40" s="19">
        <f>(+AQ29+AQ18)*('Economic Impact Assumptions'!AQ$38-1)</f>
        <v>744.74972956875786</v>
      </c>
      <c r="AR40" s="19">
        <f>(+AR29+AR18)*('Economic Impact Assumptions'!AR$38-1)</f>
        <v>763.51742275389063</v>
      </c>
      <c r="AS40" s="19">
        <f>(+AS29+AS18)*('Economic Impact Assumptions'!AS$38-1)</f>
        <v>782.7580618072883</v>
      </c>
      <c r="AT40" s="19">
        <f>(+AT29+AT18)*('Economic Impact Assumptions'!AT$38-1)</f>
        <v>802.483564964832</v>
      </c>
      <c r="AU40" s="19">
        <f>(+AU29+AU18)*('Economic Impact Assumptions'!AU$38-1)</f>
        <v>822.70615080194545</v>
      </c>
      <c r="AV40" s="19">
        <f>(+AV29+AV18)*('Economic Impact Assumptions'!AV$38-1)</f>
        <v>843.43834580215457</v>
      </c>
      <c r="AW40" s="19">
        <f>(+AW29+AW18)*('Economic Impact Assumptions'!AW$38-1)</f>
        <v>864.69299211636871</v>
      </c>
      <c r="AX40" s="19">
        <f>(+AX29+AX18)*('Economic Impact Assumptions'!AX$38-1)</f>
        <v>886.48325551770131</v>
      </c>
      <c r="AY40" s="19">
        <f>(+AY29+AY18)*('Economic Impact Assumptions'!AY$38-1)</f>
        <v>908.82263355674729</v>
      </c>
      <c r="AZ40" s="19">
        <f>(+AZ29+AZ18)*('Economic Impact Assumptions'!AZ$38-1)</f>
        <v>931.72496392237713</v>
      </c>
      <c r="BA40" s="19">
        <f>(+BA29+BA18)*('Economic Impact Assumptions'!BA$38-1)</f>
        <v>955.20443301322109</v>
      </c>
      <c r="BB40" s="19">
        <f>(+BB29+BB18)*('Economic Impact Assumptions'!BB$38-1)</f>
        <v>979.27558472515386</v>
      </c>
      <c r="BC40" s="19">
        <f>(+BC29+BC18)*('Economic Impact Assumptions'!BC$38-1)</f>
        <v>1003.9533294602278</v>
      </c>
      <c r="BD40" s="19">
        <f>(+BD29+BD18)*('Economic Impact Assumptions'!BD$38-1)</f>
        <v>1029.2529533626252</v>
      </c>
      <c r="BE40" s="19">
        <f>(+BE29+BE18)*('Economic Impact Assumptions'!BE$38-1)</f>
        <v>1055.1901277873633</v>
      </c>
      <c r="BF40" s="19">
        <f>(+BF29+BF18)*('Economic Impact Assumptions'!BF$38-1)</f>
        <v>1081.7809190076048</v>
      </c>
      <c r="BG40" s="19">
        <f>(+BG29+BG18)*('Economic Impact Assumptions'!BG$38-1)</f>
        <v>1109.0417981665962</v>
      </c>
      <c r="BH40" s="66">
        <f t="shared" si="11"/>
        <v>37531.242412362699</v>
      </c>
    </row>
    <row r="41" spans="1:60">
      <c r="A41" s="25" t="s">
        <v>351</v>
      </c>
      <c r="C41" s="119"/>
      <c r="BH41" s="66"/>
    </row>
    <row r="42" spans="1:60">
      <c r="A42" s="14" t="s">
        <v>397</v>
      </c>
      <c r="B42" s="120">
        <f>NPV('Time Series Summary'!$B$133,E42:BG42)+D42</f>
        <v>0</v>
      </c>
      <c r="C42" s="119">
        <f t="shared" ref="C42:C45" si="13">SUM(D42:BG42)</f>
        <v>0</v>
      </c>
      <c r="D42" s="19">
        <f>(+D31+D20)*('Economic Impact Assumptions'!D$38-1)</f>
        <v>0</v>
      </c>
      <c r="E42" s="19">
        <f>(+E31+E20)*('Economic Impact Assumptions'!E$38-1)</f>
        <v>0</v>
      </c>
      <c r="F42" s="19">
        <f>(+F31+F20)*('Economic Impact Assumptions'!F$38-1)</f>
        <v>0</v>
      </c>
      <c r="G42" s="19">
        <f>(+G31+G20)*('Economic Impact Assumptions'!G$38-1)</f>
        <v>0</v>
      </c>
      <c r="H42" s="19">
        <f>(+H31+H20)*('Economic Impact Assumptions'!H$38-1)</f>
        <v>0</v>
      </c>
      <c r="I42" s="19">
        <f>(+I31+I20)*('Economic Impact Assumptions'!I$38-1)</f>
        <v>0</v>
      </c>
      <c r="J42" s="19">
        <f>(+J31+J20)*('Economic Impact Assumptions'!J$38-1)</f>
        <v>0</v>
      </c>
      <c r="K42" s="19">
        <f>(+K31+K20)*('Economic Impact Assumptions'!K$38-1)</f>
        <v>0</v>
      </c>
      <c r="L42" s="19">
        <f>(+L31+L20)*('Economic Impact Assumptions'!L$38-1)</f>
        <v>0</v>
      </c>
      <c r="M42" s="19">
        <f>(+M31+M20)*('Economic Impact Assumptions'!M$38-1)</f>
        <v>0</v>
      </c>
      <c r="N42" s="19">
        <f>(+N31+N20)*('Economic Impact Assumptions'!N$38-1)</f>
        <v>0</v>
      </c>
      <c r="O42" s="19">
        <f>(+O31+O20)*('Economic Impact Assumptions'!O$38-1)</f>
        <v>0</v>
      </c>
      <c r="P42" s="19">
        <f>(+P31+P20)*('Economic Impact Assumptions'!P$38-1)</f>
        <v>0</v>
      </c>
      <c r="Q42" s="19">
        <f>(+Q31+Q20)*('Economic Impact Assumptions'!Q$38-1)</f>
        <v>0</v>
      </c>
      <c r="R42" s="19">
        <f>(+R31+R20)*('Economic Impact Assumptions'!R$38-1)</f>
        <v>0</v>
      </c>
      <c r="S42" s="19">
        <f>(+S31+S20)*('Economic Impact Assumptions'!S$38-1)</f>
        <v>0</v>
      </c>
      <c r="T42" s="19">
        <f>(+T31+T20)*('Economic Impact Assumptions'!T$38-1)</f>
        <v>0</v>
      </c>
      <c r="U42" s="19">
        <f>(+U31+U20)*('Economic Impact Assumptions'!U$38-1)</f>
        <v>0</v>
      </c>
      <c r="V42" s="19">
        <f>(+V31+V20)*('Economic Impact Assumptions'!V$38-1)</f>
        <v>0</v>
      </c>
      <c r="W42" s="19">
        <f>(+W31+W20)*('Economic Impact Assumptions'!W$38-1)</f>
        <v>0</v>
      </c>
      <c r="X42" s="19">
        <f>(+X31+X20)*('Economic Impact Assumptions'!X$38-1)</f>
        <v>0</v>
      </c>
      <c r="Y42" s="19">
        <f>(+Y31+Y20)*('Economic Impact Assumptions'!Y$38-1)</f>
        <v>0</v>
      </c>
      <c r="Z42" s="19">
        <f>(+Z31+Z20)*('Economic Impact Assumptions'!Z$38-1)</f>
        <v>0</v>
      </c>
      <c r="AA42" s="19">
        <f>(+AA31+AA20)*('Economic Impact Assumptions'!AA$38-1)</f>
        <v>0</v>
      </c>
      <c r="AB42" s="19">
        <f>(+AB31+AB20)*('Economic Impact Assumptions'!AB$38-1)</f>
        <v>0</v>
      </c>
      <c r="AC42" s="19">
        <f>(+AC31+AC20)*('Economic Impact Assumptions'!AC$38-1)</f>
        <v>0</v>
      </c>
      <c r="AD42" s="19">
        <f>(+AD31+AD20)*('Economic Impact Assumptions'!AD$38-1)</f>
        <v>0</v>
      </c>
      <c r="AE42" s="19">
        <f>(+AE31+AE20)*('Economic Impact Assumptions'!AE$38-1)</f>
        <v>0</v>
      </c>
      <c r="AF42" s="19">
        <f>(+AF31+AF20)*('Economic Impact Assumptions'!AF$38-1)</f>
        <v>0</v>
      </c>
      <c r="AG42" s="19">
        <f>(+AG31+AG20)*('Economic Impact Assumptions'!AG$38-1)</f>
        <v>0</v>
      </c>
      <c r="AH42" s="19">
        <f>(+AH31+AH20)*('Economic Impact Assumptions'!AH$38-1)</f>
        <v>0</v>
      </c>
      <c r="AI42" s="19">
        <f>(+AI31+AI20)*('Economic Impact Assumptions'!AI$38-1)</f>
        <v>0</v>
      </c>
      <c r="AJ42" s="19">
        <f>(+AJ31+AJ20)*('Economic Impact Assumptions'!AJ$38-1)</f>
        <v>0</v>
      </c>
      <c r="AK42" s="19">
        <f>(+AK31+AK20)*('Economic Impact Assumptions'!AK$38-1)</f>
        <v>0</v>
      </c>
      <c r="AL42" s="19">
        <f>(+AL31+AL20)*('Economic Impact Assumptions'!AL$38-1)</f>
        <v>0</v>
      </c>
      <c r="AM42" s="19">
        <f>(+AM31+AM20)*('Economic Impact Assumptions'!AM$38-1)</f>
        <v>0</v>
      </c>
      <c r="AN42" s="19">
        <f>(+AN31+AN20)*('Economic Impact Assumptions'!AN$38-1)</f>
        <v>0</v>
      </c>
      <c r="AO42" s="19">
        <f>(+AO31+AO20)*('Economic Impact Assumptions'!AO$38-1)</f>
        <v>0</v>
      </c>
      <c r="AP42" s="19">
        <f>(+AP31+AP20)*('Economic Impact Assumptions'!AP$38-1)</f>
        <v>0</v>
      </c>
      <c r="AQ42" s="19">
        <f>(+AQ31+AQ20)*('Economic Impact Assumptions'!AQ$38-1)</f>
        <v>0</v>
      </c>
      <c r="AR42" s="19">
        <f>(+AR31+AR20)*('Economic Impact Assumptions'!AR$38-1)</f>
        <v>0</v>
      </c>
      <c r="AS42" s="19">
        <f>(+AS31+AS20)*('Economic Impact Assumptions'!AS$38-1)</f>
        <v>0</v>
      </c>
      <c r="AT42" s="19">
        <f>(+AT31+AT20)*('Economic Impact Assumptions'!AT$38-1)</f>
        <v>0</v>
      </c>
      <c r="AU42" s="19">
        <f>(+AU31+AU20)*('Economic Impact Assumptions'!AU$38-1)</f>
        <v>0</v>
      </c>
      <c r="AV42" s="19">
        <f>(+AV31+AV20)*('Economic Impact Assumptions'!AV$38-1)</f>
        <v>0</v>
      </c>
      <c r="AW42" s="19">
        <f>(+AW31+AW20)*('Economic Impact Assumptions'!AW$38-1)</f>
        <v>0</v>
      </c>
      <c r="AX42" s="19">
        <f>(+AX31+AX20)*('Economic Impact Assumptions'!AX$38-1)</f>
        <v>0</v>
      </c>
      <c r="AY42" s="19">
        <f>(+AY31+AY20)*('Economic Impact Assumptions'!AY$38-1)</f>
        <v>0</v>
      </c>
      <c r="AZ42" s="19">
        <f>(+AZ31+AZ20)*('Economic Impact Assumptions'!AZ$38-1)</f>
        <v>0</v>
      </c>
      <c r="BA42" s="19">
        <f>(+BA31+BA20)*('Economic Impact Assumptions'!BA$38-1)</f>
        <v>0</v>
      </c>
      <c r="BB42" s="19">
        <f>(+BB31+BB20)*('Economic Impact Assumptions'!BB$38-1)</f>
        <v>0</v>
      </c>
      <c r="BC42" s="19">
        <f>(+BC31+BC20)*('Economic Impact Assumptions'!BC$38-1)</f>
        <v>0</v>
      </c>
      <c r="BD42" s="19">
        <f>(+BD31+BD20)*('Economic Impact Assumptions'!BD$38-1)</f>
        <v>0</v>
      </c>
      <c r="BE42" s="19">
        <f>(+BE31+BE20)*('Economic Impact Assumptions'!BE$38-1)</f>
        <v>0</v>
      </c>
      <c r="BF42" s="19">
        <f>(+BF31+BF20)*('Economic Impact Assumptions'!BF$38-1)</f>
        <v>0</v>
      </c>
      <c r="BG42" s="19">
        <f>(+BG31+BG20)*('Economic Impact Assumptions'!BG$38-1)</f>
        <v>0</v>
      </c>
      <c r="BH42" s="66">
        <f t="shared" ref="BH42:BH45" si="14">SUM(D42:BG42)</f>
        <v>0</v>
      </c>
    </row>
    <row r="43" spans="1:60">
      <c r="A43" s="14" t="s">
        <v>335</v>
      </c>
      <c r="B43" s="120">
        <f>NPV('Time Series Summary'!$B$133,E43:BG43)+D43</f>
        <v>461.14029473518252</v>
      </c>
      <c r="C43" s="119">
        <f t="shared" si="13"/>
        <v>15467.498476198212</v>
      </c>
      <c r="D43" s="19">
        <f>(+D32+D21)*('Economic Impact Assumptions'!D$38-1)</f>
        <v>0</v>
      </c>
      <c r="E43" s="19">
        <f>(+E32+E21)*('Economic Impact Assumptions'!E$38-1)</f>
        <v>0</v>
      </c>
      <c r="F43" s="19">
        <f>(+F32+F21)*('Economic Impact Assumptions'!F$38-1)</f>
        <v>0</v>
      </c>
      <c r="G43" s="19">
        <f>(+G32+G21)*('Economic Impact Assumptions'!G$38-1)</f>
        <v>0</v>
      </c>
      <c r="H43" s="19">
        <f>(+H32+H21)*('Economic Impact Assumptions'!H$38-1)</f>
        <v>0</v>
      </c>
      <c r="I43" s="19">
        <f>(+I32+I21)*('Economic Impact Assumptions'!I$38-1)</f>
        <v>0</v>
      </c>
      <c r="J43" s="19">
        <f>(+J32+J21)*('Economic Impact Assumptions'!J$38-1)</f>
        <v>0</v>
      </c>
      <c r="K43" s="19">
        <f>(+K32+K21)*('Economic Impact Assumptions'!K$38-1)</f>
        <v>0</v>
      </c>
      <c r="L43" s="19">
        <f>(+L32+L21)*('Economic Impact Assumptions'!L$38-1)</f>
        <v>0</v>
      </c>
      <c r="M43" s="19">
        <f>(+M32+M21)*('Economic Impact Assumptions'!M$38-1)</f>
        <v>0</v>
      </c>
      <c r="N43" s="19">
        <f>(+N32+N21)*('Economic Impact Assumptions'!N$38-1)</f>
        <v>0</v>
      </c>
      <c r="O43" s="19">
        <f>(+O32+O21)*('Economic Impact Assumptions'!O$38-1)</f>
        <v>0</v>
      </c>
      <c r="P43" s="19">
        <f>(+P32+P21)*('Economic Impact Assumptions'!P$38-1)</f>
        <v>0</v>
      </c>
      <c r="Q43" s="19">
        <f>(+Q32+Q21)*('Economic Impact Assumptions'!Q$38-1)</f>
        <v>0</v>
      </c>
      <c r="R43" s="19">
        <f>(+R32+R21)*('Economic Impact Assumptions'!R$38-1)</f>
        <v>0</v>
      </c>
      <c r="S43" s="19">
        <f>(+S32+S21)*('Economic Impact Assumptions'!S$38-1)</f>
        <v>0</v>
      </c>
      <c r="T43" s="19">
        <f>(+T32+T21)*('Economic Impact Assumptions'!T$38-1)</f>
        <v>0</v>
      </c>
      <c r="U43" s="19">
        <f>(+U32+U21)*('Economic Impact Assumptions'!U$38-1)</f>
        <v>0</v>
      </c>
      <c r="V43" s="19">
        <f>(+V32+V21)*('Economic Impact Assumptions'!V$38-1)</f>
        <v>0</v>
      </c>
      <c r="W43" s="19">
        <f>(+W32+W21)*('Economic Impact Assumptions'!W$38-1)</f>
        <v>0</v>
      </c>
      <c r="X43" s="19">
        <f>(+X32+X21)*('Economic Impact Assumptions'!X$38-1)</f>
        <v>0</v>
      </c>
      <c r="Y43" s="19">
        <f>(+Y32+Y21)*('Economic Impact Assumptions'!Y$38-1)</f>
        <v>0</v>
      </c>
      <c r="Z43" s="19">
        <f>(+Z32+Z21)*('Economic Impact Assumptions'!Z$38-1)</f>
        <v>0</v>
      </c>
      <c r="AA43" s="19">
        <f>(+AA32+AA21)*('Economic Impact Assumptions'!AA$38-1)</f>
        <v>0</v>
      </c>
      <c r="AB43" s="19">
        <f>(+AB32+AB21)*('Economic Impact Assumptions'!AB$38-1)</f>
        <v>0</v>
      </c>
      <c r="AC43" s="19">
        <f>(+AC32+AC21)*('Economic Impact Assumptions'!AC$38-1)</f>
        <v>0</v>
      </c>
      <c r="AD43" s="19">
        <f>(+AD32+AD21)*('Economic Impact Assumptions'!AD$38-1)</f>
        <v>0</v>
      </c>
      <c r="AE43" s="19">
        <f>(+AE32+AE21)*('Economic Impact Assumptions'!AE$38-1)</f>
        <v>0</v>
      </c>
      <c r="AF43" s="19">
        <f>(+AF32+AF21)*('Economic Impact Assumptions'!AF$38-1)</f>
        <v>0</v>
      </c>
      <c r="AG43" s="19">
        <f>(+AG32+AG21)*('Economic Impact Assumptions'!AG$38-1)</f>
        <v>0</v>
      </c>
      <c r="AH43" s="19">
        <f>(+AH32+AH21)*('Economic Impact Assumptions'!AH$38-1)</f>
        <v>0</v>
      </c>
      <c r="AI43" s="19">
        <f>(+AI32+AI21)*('Economic Impact Assumptions'!AI$38-1)</f>
        <v>0</v>
      </c>
      <c r="AJ43" s="19">
        <f>(+AJ32+AJ21)*('Economic Impact Assumptions'!AJ$38-1)</f>
        <v>0</v>
      </c>
      <c r="AK43" s="19">
        <f>(+AK32+AK21)*('Economic Impact Assumptions'!AK$38-1)</f>
        <v>0</v>
      </c>
      <c r="AL43" s="19">
        <f>(+AL32+AL21)*('Economic Impact Assumptions'!AL$38-1)</f>
        <v>0</v>
      </c>
      <c r="AM43" s="19">
        <f>(+AM32+AM21)*('Economic Impact Assumptions'!AM$38-1)</f>
        <v>0</v>
      </c>
      <c r="AN43" s="19">
        <f>(+AN32+AN21)*('Economic Impact Assumptions'!AN$38-1)</f>
        <v>0</v>
      </c>
      <c r="AO43" s="19">
        <f>(+AO32+AO21)*('Economic Impact Assumptions'!AO$38-1)</f>
        <v>0</v>
      </c>
      <c r="AP43" s="19">
        <f>(+AP32+AP21)*('Economic Impact Assumptions'!AP$38-1)</f>
        <v>0</v>
      </c>
      <c r="AQ43" s="19">
        <f>(+AQ32+AQ21)*('Economic Impact Assumptions'!AQ$38-1)</f>
        <v>0</v>
      </c>
      <c r="AR43" s="19">
        <f>(+AR32+AR21)*('Economic Impact Assumptions'!AR$38-1)</f>
        <v>0</v>
      </c>
      <c r="AS43" s="19">
        <f>(+AS32+AS21)*('Economic Impact Assumptions'!AS$38-1)</f>
        <v>0</v>
      </c>
      <c r="AT43" s="19">
        <f>(+AT32+AT21)*('Economic Impact Assumptions'!AT$38-1)</f>
        <v>0</v>
      </c>
      <c r="AU43" s="19">
        <f>(+AU32+AU21)*('Economic Impact Assumptions'!AU$38-1)</f>
        <v>0</v>
      </c>
      <c r="AV43" s="19">
        <f>(+AV32+AV21)*('Economic Impact Assumptions'!AV$38-1)</f>
        <v>0</v>
      </c>
      <c r="AW43" s="19">
        <f>(+AW32+AW21)*('Economic Impact Assumptions'!AW$38-1)</f>
        <v>0</v>
      </c>
      <c r="AX43" s="19">
        <f>(+AX32+AX21)*('Economic Impact Assumptions'!AX$38-1)</f>
        <v>0</v>
      </c>
      <c r="AY43" s="19">
        <f>(+AY32+AY21)*('Economic Impact Assumptions'!AY$38-1)</f>
        <v>0</v>
      </c>
      <c r="AZ43" s="19">
        <f>(+AZ32+AZ21)*('Economic Impact Assumptions'!AZ$38-1)</f>
        <v>171.72507686405882</v>
      </c>
      <c r="BA43" s="19">
        <f>(+BA32+BA21)*('Economic Impact Assumptions'!BA$38-1)</f>
        <v>2016.965998066875</v>
      </c>
      <c r="BB43" s="19">
        <f>(+BB32+BB21)*('Economic Impact Assumptions'!BB$38-1)</f>
        <v>2070.5549997242315</v>
      </c>
      <c r="BC43" s="19">
        <f>(+BC32+BC21)*('Economic Impact Assumptions'!BC$38-1)</f>
        <v>2125.6616177303149</v>
      </c>
      <c r="BD43" s="19">
        <f>(+BD32+BD21)*('Economic Impact Assumptions'!BD$38-1)</f>
        <v>2180.6881819251494</v>
      </c>
      <c r="BE43" s="19">
        <f>(+BE32+BE21)*('Economic Impact Assumptions'!BE$38-1)</f>
        <v>2240.3112520615805</v>
      </c>
      <c r="BF43" s="19">
        <f>(+BF32+BF21)*('Economic Impact Assumptions'!BF$38-1)</f>
        <v>2300.1023055944438</v>
      </c>
      <c r="BG43" s="19">
        <f>(+BG32+BG21)*('Economic Impact Assumptions'!BG$38-1)</f>
        <v>2361.4890442315573</v>
      </c>
      <c r="BH43" s="66">
        <f t="shared" si="14"/>
        <v>15467.498476198212</v>
      </c>
    </row>
    <row r="44" spans="1:60">
      <c r="A44" s="14" t="s">
        <v>399</v>
      </c>
      <c r="B44" s="120">
        <f>NPV('Time Series Summary'!$B$133,E44:BG44)+D44</f>
        <v>8241.2121256385581</v>
      </c>
      <c r="C44" s="119">
        <f t="shared" si="13"/>
        <v>66830.703211983724</v>
      </c>
      <c r="D44" s="19">
        <f>(+D33+D22)*('Economic Impact Assumptions'!D$38-1)</f>
        <v>255.34059331321009</v>
      </c>
      <c r="E44" s="19">
        <f>(+E33+E22)*('Economic Impact Assumptions'!E$38-1)</f>
        <v>261.72410814604035</v>
      </c>
      <c r="F44" s="19">
        <f>(+F33+F22)*('Economic Impact Assumptions'!F$38-1)</f>
        <v>268.26721084969125</v>
      </c>
      <c r="G44" s="19">
        <f>(+G33+G22)*('Economic Impact Assumptions'!G$38-1)</f>
        <v>286.94674717075554</v>
      </c>
      <c r="H44" s="19">
        <f>(+H33+H22)*('Economic Impact Assumptions'!H$38-1)</f>
        <v>434.8315806386849</v>
      </c>
      <c r="I44" s="19">
        <f>(+I33+I22)*('Economic Impact Assumptions'!I$38-1)</f>
        <v>440.33305104492007</v>
      </c>
      <c r="J44" s="19">
        <f>(+J33+J22)*('Economic Impact Assumptions'!J$38-1)</f>
        <v>433.26733048313719</v>
      </c>
      <c r="K44" s="19">
        <f>(+K33+K22)*('Economic Impact Assumptions'!K$38-1)</f>
        <v>444.09830846459897</v>
      </c>
      <c r="L44" s="19">
        <f>(+L33+L22)*('Economic Impact Assumptions'!L$38-1)</f>
        <v>455.20084443270434</v>
      </c>
      <c r="M44" s="19">
        <f>(+M33+M22)*('Economic Impact Assumptions'!M$38-1)</f>
        <v>466.58675172312746</v>
      </c>
      <c r="N44" s="19">
        <f>(+N33+N22)*('Economic Impact Assumptions'!N$38-1)</f>
        <v>478.28442420856362</v>
      </c>
      <c r="O44" s="19">
        <f>(+O33+O22)*('Economic Impact Assumptions'!O$38-1)</f>
        <v>490.25892739257102</v>
      </c>
      <c r="P44" s="19">
        <f>(+P33+P22)*('Economic Impact Assumptions'!P$38-1)</f>
        <v>502.52166035743744</v>
      </c>
      <c r="Q44" s="19">
        <f>(+Q33+Q22)*('Economic Impact Assumptions'!Q$38-1)</f>
        <v>515.12000201546505</v>
      </c>
      <c r="R44" s="19">
        <f>(+R33+R22)*('Economic Impact Assumptions'!R$38-1)</f>
        <v>347.7002989439431</v>
      </c>
      <c r="S44" s="19">
        <f>(+S33+S22)*('Economic Impact Assumptions'!S$38-1)</f>
        <v>356.70224484308989</v>
      </c>
      <c r="T44" s="19">
        <f>(+T33+T22)*('Economic Impact Assumptions'!T$38-1)</f>
        <v>366.34094886775489</v>
      </c>
      <c r="U44" s="19">
        <f>(+U33+U22)*('Economic Impact Assumptions'!U$38-1)</f>
        <v>182.82171240885728</v>
      </c>
      <c r="V44" s="19">
        <f>(+V33+V22)*('Economic Impact Assumptions'!V$38-1)</f>
        <v>188.1587617449851</v>
      </c>
      <c r="W44" s="19">
        <f>(+W33+W22)*('Economic Impact Assumptions'!W$38-1)</f>
        <v>193.60828467909568</v>
      </c>
      <c r="X44" s="19">
        <f>(+X33+X22)*('Economic Impact Assumptions'!X$38-1)</f>
        <v>215.82863566718717</v>
      </c>
      <c r="Y44" s="19">
        <f>(+Y33+Y22)*('Economic Impact Assumptions'!Y$38-1)</f>
        <v>405.71522612603547</v>
      </c>
      <c r="Z44" s="19">
        <f>(+Z33+Z22)*('Economic Impact Assumptions'!Z$38-1)</f>
        <v>416.83297715751945</v>
      </c>
      <c r="AA44" s="19">
        <f>(+AA33+AA22)*('Economic Impact Assumptions'!AA$38-1)</f>
        <v>428.21318057991965</v>
      </c>
      <c r="AB44" s="19">
        <f>(+AB33+AB22)*('Economic Impact Assumptions'!AB$38-1)</f>
        <v>458.43214513932026</v>
      </c>
      <c r="AC44" s="19">
        <f>(+AC33+AC22)*('Economic Impact Assumptions'!AC$38-1)</f>
        <v>673.51949539995246</v>
      </c>
      <c r="AD44" s="19">
        <f>(+AD33+AD22)*('Economic Impact Assumptions'!AD$38-1)</f>
        <v>691.40240611866807</v>
      </c>
      <c r="AE44" s="19">
        <f>(+AE33+AE22)*('Economic Impact Assumptions'!AE$38-1)</f>
        <v>729.54133319676077</v>
      </c>
      <c r="AF44" s="19">
        <f>(+AF33+AF22)*('Economic Impact Assumptions'!AF$38-1)</f>
        <v>966.67832753762389</v>
      </c>
      <c r="AG44" s="19">
        <f>(+AG33+AG22)*('Economic Impact Assumptions'!AG$38-1)</f>
        <v>992.43703455938555</v>
      </c>
      <c r="AH44" s="19">
        <f>(+AH33+AH22)*('Economic Impact Assumptions'!AH$38-1)</f>
        <v>1018.4107177517001</v>
      </c>
      <c r="AI44" s="19">
        <f>(+AI33+AI22)*('Economic Impact Assumptions'!AI$38-1)</f>
        <v>1066.8779037158974</v>
      </c>
      <c r="AJ44" s="19">
        <f>(+AJ33+AJ22)*('Economic Impact Assumptions'!AJ$38-1)</f>
        <v>1334.6124245507533</v>
      </c>
      <c r="AK44" s="19">
        <f>(+AK33+AK22)*('Economic Impact Assumptions'!AK$38-1)</f>
        <v>1370.0673989434435</v>
      </c>
      <c r="AL44" s="19">
        <f>(+AL33+AL22)*('Economic Impact Assumptions'!AL$38-1)</f>
        <v>1405.8386805219268</v>
      </c>
      <c r="AM44" s="19">
        <f>(+AM33+AM22)*('Economic Impact Assumptions'!AM$38-1)</f>
        <v>1442.6477898141256</v>
      </c>
      <c r="AN44" s="19">
        <f>(+AN33+AN22)*('Economic Impact Assumptions'!AN$38-1)</f>
        <v>1480.3674050339803</v>
      </c>
      <c r="AO44" s="19">
        <f>(+AO33+AO22)*('Economic Impact Assumptions'!AO$38-1)</f>
        <v>1544.7500360571546</v>
      </c>
      <c r="AP44" s="19">
        <f>(+AP33+AP22)*('Economic Impact Assumptions'!AP$38-1)</f>
        <v>1862.8964850658288</v>
      </c>
      <c r="AQ44" s="19">
        <f>(+AQ33+AQ22)*('Economic Impact Assumptions'!AQ$38-1)</f>
        <v>1911.7228889130149</v>
      </c>
      <c r="AR44" s="19">
        <f>(+AR33+AR22)*('Economic Impact Assumptions'!AR$38-1)</f>
        <v>1961.559316986001</v>
      </c>
      <c r="AS44" s="19">
        <f>(+AS33+AS22)*('Economic Impact Assumptions'!AS$38-1)</f>
        <v>2013.6467862306458</v>
      </c>
      <c r="AT44" s="19">
        <f>(+AT33+AT22)*('Economic Impact Assumptions'!AT$38-1)</f>
        <v>2095.3073945684273</v>
      </c>
      <c r="AU44" s="19">
        <f>(+AU33+AU22)*('Economic Impact Assumptions'!AU$38-1)</f>
        <v>2463.8118171429405</v>
      </c>
      <c r="AV44" s="19">
        <f>(+AV33+AV22)*('Economic Impact Assumptions'!AV$38-1)</f>
        <v>2527.6203049427954</v>
      </c>
      <c r="AW44" s="19">
        <f>(+AW33+AW22)*('Economic Impact Assumptions'!AW$38-1)</f>
        <v>2595.2385147568589</v>
      </c>
      <c r="AX44" s="19">
        <f>(+AX33+AX22)*('Economic Impact Assumptions'!AX$38-1)</f>
        <v>2663.5114494824502</v>
      </c>
      <c r="AY44" s="19">
        <f>(+AY33+AY22)*('Economic Impact Assumptions'!AY$38-1)</f>
        <v>2733.5888326870067</v>
      </c>
      <c r="AZ44" s="19">
        <f>(+AZ33+AZ22)*('Economic Impact Assumptions'!AZ$38-1)</f>
        <v>2794.8713002605491</v>
      </c>
      <c r="BA44" s="19">
        <f>(+BA33+BA22)*('Economic Impact Assumptions'!BA$38-1)</f>
        <v>2772.2033619896674</v>
      </c>
      <c r="BB44" s="19">
        <f>(+BB33+BB22)*('Economic Impact Assumptions'!BB$38-1)</f>
        <v>2470.9147430893349</v>
      </c>
      <c r="BC44" s="19">
        <f>(+BC33+BC22)*('Economic Impact Assumptions'!BC$38-1)</f>
        <v>2534.1986336798673</v>
      </c>
      <c r="BD44" s="19">
        <f>(+BD33+BD22)*('Economic Impact Assumptions'!BD$38-1)</f>
        <v>2562.1368138163107</v>
      </c>
      <c r="BE44" s="19">
        <f>(+BE33+BE22)*('Economic Impact Assumptions'!BE$38-1)</f>
        <v>2227.7031395006284</v>
      </c>
      <c r="BF44" s="19">
        <f>(+BF33+BF22)*('Economic Impact Assumptions'!BF$38-1)</f>
        <v>2285.1903493614655</v>
      </c>
      <c r="BG44" s="19">
        <f>(+BG33+BG22)*('Economic Impact Assumptions'!BG$38-1)</f>
        <v>2344.2941699099583</v>
      </c>
      <c r="BH44" s="66">
        <f t="shared" si="14"/>
        <v>66830.703211983724</v>
      </c>
    </row>
    <row r="45" spans="1:60">
      <c r="A45" s="14" t="s">
        <v>400</v>
      </c>
      <c r="B45" s="120">
        <f>NPV('Time Series Summary'!$B$133,E45:BG45)+D45</f>
        <v>36902.448295425995</v>
      </c>
      <c r="C45" s="119">
        <f t="shared" si="13"/>
        <v>97911.291113655418</v>
      </c>
      <c r="D45" s="19">
        <f>(+D34+D23)*('Economic Impact Assumptions'!D$38-1)</f>
        <v>3655.675818960251</v>
      </c>
      <c r="E45" s="19">
        <f>(+E34+E23)*('Economic Impact Assumptions'!E$38-1)</f>
        <v>3825.6790498585178</v>
      </c>
      <c r="F45" s="19">
        <f>(+F34+F23)*('Economic Impact Assumptions'!F$38-1)</f>
        <v>3994.1547649167896</v>
      </c>
      <c r="G45" s="19">
        <f>(+G34+G23)*('Economic Impact Assumptions'!G$38-1)</f>
        <v>4099.2474505597647</v>
      </c>
      <c r="H45" s="19">
        <f>(+H34+H23)*('Economic Impact Assumptions'!H$38-1)</f>
        <v>4241.060996945329</v>
      </c>
      <c r="I45" s="19">
        <f>(+I34+I23)*('Economic Impact Assumptions'!I$38-1)</f>
        <v>4158.5761288819376</v>
      </c>
      <c r="J45" s="19">
        <f>(+J34+J23)*('Economic Impact Assumptions'!J$38-1)</f>
        <v>3965.1102776698731</v>
      </c>
      <c r="K45" s="19">
        <f>(+K34+K23)*('Economic Impact Assumptions'!K$38-1)</f>
        <v>4064.2358975195698</v>
      </c>
      <c r="L45" s="19">
        <f>(+L34+L23)*('Economic Impact Assumptions'!L$38-1)</f>
        <v>4165.8428655073521</v>
      </c>
      <c r="M45" s="19">
        <f>(+M34+M23)*('Economic Impact Assumptions'!M$38-1)</f>
        <v>1892.6242664201354</v>
      </c>
      <c r="N45" s="19">
        <f>(+N34+N23)*('Economic Impact Assumptions'!N$38-1)</f>
        <v>1142.4340886194743</v>
      </c>
      <c r="O45" s="19">
        <f>(+O34+O23)*('Economic Impact Assumptions'!O$38-1)</f>
        <v>1170.9949408349614</v>
      </c>
      <c r="P45" s="19">
        <f>(+P34+P23)*('Economic Impact Assumptions'!P$38-1)</f>
        <v>1200.269814355835</v>
      </c>
      <c r="Q45" s="19">
        <f>(+Q34+Q23)*('Economic Impact Assumptions'!Q$38-1)</f>
        <v>1230.2765597147311</v>
      </c>
      <c r="R45" s="19">
        <f>(+R34+R23)*('Economic Impact Assumptions'!R$38-1)</f>
        <v>756.52462370421836</v>
      </c>
      <c r="S45" s="19">
        <f>(+S34+S23)*('Economic Impact Assumptions'!S$38-1)</f>
        <v>775.43773929682379</v>
      </c>
      <c r="T45" s="19">
        <f>(+T34+T23)*('Economic Impact Assumptions'!T$38-1)</f>
        <v>794.82368277924456</v>
      </c>
      <c r="U45" s="19">
        <f>(+U34+U23)*('Economic Impact Assumptions'!U$38-1)</f>
        <v>814.69427484872529</v>
      </c>
      <c r="V45" s="19">
        <f>(+V34+V23)*('Economic Impact Assumptions'!V$38-1)</f>
        <v>835.06163171994342</v>
      </c>
      <c r="W45" s="19">
        <f>(+W34+W23)*('Economic Impact Assumptions'!W$38-1)</f>
        <v>855.93817251294229</v>
      </c>
      <c r="X45" s="19">
        <f>(+X34+X23)*('Economic Impact Assumptions'!X$38-1)</f>
        <v>877.33662682576551</v>
      </c>
      <c r="Y45" s="19">
        <f>(+Y34+Y23)*('Economic Impact Assumptions'!Y$38-1)</f>
        <v>899.27004249640959</v>
      </c>
      <c r="Z45" s="19">
        <f>(+Z34+Z23)*('Economic Impact Assumptions'!Z$38-1)</f>
        <v>921.75179355881983</v>
      </c>
      <c r="AA45" s="19">
        <f>(+AA34+AA23)*('Economic Impact Assumptions'!AA$38-1)</f>
        <v>944.79558839779031</v>
      </c>
      <c r="AB45" s="19">
        <f>(+AB34+AB23)*('Economic Impact Assumptions'!AB$38-1)</f>
        <v>968.41547810773511</v>
      </c>
      <c r="AC45" s="19">
        <f>(+AC34+AC23)*('Economic Impact Assumptions'!AC$38-1)</f>
        <v>992.62586506042817</v>
      </c>
      <c r="AD45" s="19">
        <f>(+AD34+AD23)*('Economic Impact Assumptions'!AD$38-1)</f>
        <v>1017.441511686939</v>
      </c>
      <c r="AE45" s="19">
        <f>(+AE34+AE23)*('Economic Impact Assumptions'!AE$38-1)</f>
        <v>1042.8775494791123</v>
      </c>
      <c r="AF45" s="19">
        <f>(+AF34+AF23)*('Economic Impact Assumptions'!AF$38-1)</f>
        <v>1068.94948821609</v>
      </c>
      <c r="AG45" s="19">
        <f>(+AG34+AG23)*('Economic Impact Assumptions'!AG$38-1)</f>
        <v>1095.6732254214926</v>
      </c>
      <c r="AH45" s="19">
        <f>(+AH34+AH23)*('Economic Impact Assumptions'!AH$38-1)</f>
        <v>1123.0650560570296</v>
      </c>
      <c r="AI45" s="19">
        <f>(+AI34+AI23)*('Economic Impact Assumptions'!AI$38-1)</f>
        <v>1151.1416824584555</v>
      </c>
      <c r="AJ45" s="19">
        <f>(+AJ34+AJ23)*('Economic Impact Assumptions'!AJ$38-1)</f>
        <v>1179.9202245199167</v>
      </c>
      <c r="AK45" s="19">
        <f>(+AK34+AK23)*('Economic Impact Assumptions'!AK$38-1)</f>
        <v>1209.4182301329145</v>
      </c>
      <c r="AL45" s="19">
        <f>(+AL34+AL23)*('Economic Impact Assumptions'!AL$38-1)</f>
        <v>1239.6536858862373</v>
      </c>
      <c r="AM45" s="19">
        <f>(+AM34+AM23)*('Economic Impact Assumptions'!AM$38-1)</f>
        <v>1270.6450280333929</v>
      </c>
      <c r="AN45" s="19">
        <f>(+AN34+AN23)*('Economic Impact Assumptions'!AN$38-1)</f>
        <v>1302.411153734228</v>
      </c>
      <c r="AO45" s="19">
        <f>(+AO34+AO23)*('Economic Impact Assumptions'!AO$38-1)</f>
        <v>1334.9714325775835</v>
      </c>
      <c r="AP45" s="19">
        <f>(+AP34+AP23)*('Economic Impact Assumptions'!AP$38-1)</f>
        <v>1368.3457183920229</v>
      </c>
      <c r="AQ45" s="19">
        <f>(+AQ34+AQ23)*('Economic Impact Assumptions'!AQ$38-1)</f>
        <v>1402.5543613518237</v>
      </c>
      <c r="AR45" s="19">
        <f>(+AR34+AR23)*('Economic Impact Assumptions'!AR$38-1)</f>
        <v>1437.618220385619</v>
      </c>
      <c r="AS45" s="19">
        <f>(+AS34+AS23)*('Economic Impact Assumptions'!AS$38-1)</f>
        <v>1473.5586758952595</v>
      </c>
      <c r="AT45" s="19">
        <f>(+AT34+AT23)*('Economic Impact Assumptions'!AT$38-1)</f>
        <v>1510.3976427926409</v>
      </c>
      <c r="AU45" s="19">
        <f>(+AU34+AU23)*('Economic Impact Assumptions'!AU$38-1)</f>
        <v>1548.1575838624569</v>
      </c>
      <c r="AV45" s="19">
        <f>(+AV34+AV23)*('Economic Impact Assumptions'!AV$38-1)</f>
        <v>1586.8615234590181</v>
      </c>
      <c r="AW45" s="19">
        <f>(+AW34+AW23)*('Economic Impact Assumptions'!AW$38-1)</f>
        <v>1626.5330615454934</v>
      </c>
      <c r="AX45" s="19">
        <f>(+AX34+AX23)*('Economic Impact Assumptions'!AX$38-1)</f>
        <v>1667.1963880841306</v>
      </c>
      <c r="AY45" s="19">
        <f>(+AY34+AY23)*('Economic Impact Assumptions'!AY$38-1)</f>
        <v>1708.8762977862341</v>
      </c>
      <c r="AZ45" s="19">
        <f>(+AZ34+AZ23)*('Economic Impact Assumptions'!AZ$38-1)</f>
        <v>1751.5982052308898</v>
      </c>
      <c r="BA45" s="19">
        <f>(+BA34+BA23)*('Economic Impact Assumptions'!BA$38-1)</f>
        <v>1795.3881603616619</v>
      </c>
      <c r="BB45" s="19">
        <f>(+BB34+BB23)*('Economic Impact Assumptions'!BB$38-1)</f>
        <v>1840.2728643707035</v>
      </c>
      <c r="BC45" s="19">
        <f>(+BC34+BC23)*('Economic Impact Assumptions'!BC$38-1)</f>
        <v>1886.2796859799712</v>
      </c>
      <c r="BD45" s="19">
        <f>(+BD34+BD23)*('Economic Impact Assumptions'!BD$38-1)</f>
        <v>1933.43667812947</v>
      </c>
      <c r="BE45" s="19">
        <f>(+BE34+BE23)*('Economic Impact Assumptions'!BE$38-1)</f>
        <v>1981.7725950827066</v>
      </c>
      <c r="BF45" s="19">
        <f>(+BF34+BF23)*('Economic Impact Assumptions'!BF$38-1)</f>
        <v>2031.3169099597742</v>
      </c>
      <c r="BG45" s="19">
        <f>(+BG34+BG23)*('Economic Impact Assumptions'!BG$38-1)</f>
        <v>2082.0998327087686</v>
      </c>
      <c r="BH45" s="66">
        <f t="shared" si="14"/>
        <v>97911.291113655418</v>
      </c>
    </row>
    <row r="46" spans="1:60">
      <c r="C46" s="119"/>
      <c r="BH46" s="66"/>
    </row>
    <row r="47" spans="1:60">
      <c r="A47" s="25" t="s">
        <v>408</v>
      </c>
      <c r="C47" s="119"/>
      <c r="BH47" s="66"/>
    </row>
    <row r="48" spans="1:60">
      <c r="A48" s="14" t="s">
        <v>397</v>
      </c>
      <c r="B48" s="120">
        <f>NPV('Time Series Summary'!$B$133,E48:BG48)+D48</f>
        <v>0</v>
      </c>
      <c r="C48" s="119">
        <f t="shared" ref="C48:C51" si="15">SUM(D48:BG48)</f>
        <v>0</v>
      </c>
      <c r="D48" s="19">
        <f t="shared" ref="D48:AI48" si="16">+D37+D26+D15</f>
        <v>0</v>
      </c>
      <c r="E48" s="19">
        <f t="shared" si="16"/>
        <v>0</v>
      </c>
      <c r="F48" s="19">
        <f t="shared" si="16"/>
        <v>0</v>
      </c>
      <c r="G48" s="19">
        <f t="shared" si="16"/>
        <v>0</v>
      </c>
      <c r="H48" s="19">
        <f t="shared" si="16"/>
        <v>0</v>
      </c>
      <c r="I48" s="19">
        <f t="shared" si="16"/>
        <v>0</v>
      </c>
      <c r="J48" s="19">
        <f t="shared" si="16"/>
        <v>0</v>
      </c>
      <c r="K48" s="19">
        <f t="shared" si="16"/>
        <v>0</v>
      </c>
      <c r="L48" s="19">
        <f t="shared" si="16"/>
        <v>0</v>
      </c>
      <c r="M48" s="19">
        <f t="shared" si="16"/>
        <v>0</v>
      </c>
      <c r="N48" s="19">
        <f t="shared" si="16"/>
        <v>0</v>
      </c>
      <c r="O48" s="19">
        <f t="shared" si="16"/>
        <v>0</v>
      </c>
      <c r="P48" s="19">
        <f t="shared" si="16"/>
        <v>0</v>
      </c>
      <c r="Q48" s="19">
        <f t="shared" si="16"/>
        <v>0</v>
      </c>
      <c r="R48" s="19">
        <f t="shared" si="16"/>
        <v>0</v>
      </c>
      <c r="S48" s="19">
        <f t="shared" si="16"/>
        <v>0</v>
      </c>
      <c r="T48" s="19">
        <f t="shared" si="16"/>
        <v>0</v>
      </c>
      <c r="U48" s="19">
        <f t="shared" si="16"/>
        <v>0</v>
      </c>
      <c r="V48" s="19">
        <f t="shared" si="16"/>
        <v>0</v>
      </c>
      <c r="W48" s="19">
        <f t="shared" si="16"/>
        <v>0</v>
      </c>
      <c r="X48" s="19">
        <f t="shared" si="16"/>
        <v>0</v>
      </c>
      <c r="Y48" s="19">
        <f t="shared" si="16"/>
        <v>0</v>
      </c>
      <c r="Z48" s="19">
        <f t="shared" si="16"/>
        <v>0</v>
      </c>
      <c r="AA48" s="19">
        <f t="shared" si="16"/>
        <v>0</v>
      </c>
      <c r="AB48" s="19">
        <f t="shared" si="16"/>
        <v>0</v>
      </c>
      <c r="AC48" s="19">
        <f t="shared" si="16"/>
        <v>0</v>
      </c>
      <c r="AD48" s="19">
        <f t="shared" si="16"/>
        <v>0</v>
      </c>
      <c r="AE48" s="19">
        <f t="shared" si="16"/>
        <v>0</v>
      </c>
      <c r="AF48" s="19">
        <f t="shared" si="16"/>
        <v>0</v>
      </c>
      <c r="AG48" s="19">
        <f t="shared" si="16"/>
        <v>0</v>
      </c>
      <c r="AH48" s="19">
        <f t="shared" si="16"/>
        <v>0</v>
      </c>
      <c r="AI48" s="19">
        <f t="shared" si="16"/>
        <v>0</v>
      </c>
      <c r="AJ48" s="19">
        <f t="shared" ref="AJ48:BG48" si="17">+AJ37+AJ26+AJ15</f>
        <v>0</v>
      </c>
      <c r="AK48" s="19">
        <f t="shared" si="17"/>
        <v>0</v>
      </c>
      <c r="AL48" s="19">
        <f t="shared" si="17"/>
        <v>0</v>
      </c>
      <c r="AM48" s="19">
        <f t="shared" si="17"/>
        <v>0</v>
      </c>
      <c r="AN48" s="19">
        <f t="shared" si="17"/>
        <v>0</v>
      </c>
      <c r="AO48" s="19">
        <f t="shared" si="17"/>
        <v>0</v>
      </c>
      <c r="AP48" s="19">
        <f t="shared" si="17"/>
        <v>0</v>
      </c>
      <c r="AQ48" s="19">
        <f t="shared" si="17"/>
        <v>0</v>
      </c>
      <c r="AR48" s="19">
        <f t="shared" si="17"/>
        <v>0</v>
      </c>
      <c r="AS48" s="19">
        <f t="shared" si="17"/>
        <v>0</v>
      </c>
      <c r="AT48" s="19">
        <f t="shared" si="17"/>
        <v>0</v>
      </c>
      <c r="AU48" s="19">
        <f t="shared" si="17"/>
        <v>0</v>
      </c>
      <c r="AV48" s="19">
        <f t="shared" si="17"/>
        <v>0</v>
      </c>
      <c r="AW48" s="19">
        <f t="shared" si="17"/>
        <v>0</v>
      </c>
      <c r="AX48" s="19">
        <f t="shared" si="17"/>
        <v>0</v>
      </c>
      <c r="AY48" s="19">
        <f t="shared" si="17"/>
        <v>0</v>
      </c>
      <c r="AZ48" s="19">
        <f t="shared" si="17"/>
        <v>0</v>
      </c>
      <c r="BA48" s="19">
        <f t="shared" si="17"/>
        <v>0</v>
      </c>
      <c r="BB48" s="19">
        <f t="shared" si="17"/>
        <v>0</v>
      </c>
      <c r="BC48" s="19">
        <f t="shared" si="17"/>
        <v>0</v>
      </c>
      <c r="BD48" s="19">
        <f t="shared" si="17"/>
        <v>0</v>
      </c>
      <c r="BE48" s="19">
        <f t="shared" si="17"/>
        <v>0</v>
      </c>
      <c r="BF48" s="19">
        <f t="shared" si="17"/>
        <v>0</v>
      </c>
      <c r="BG48" s="19">
        <f t="shared" si="17"/>
        <v>0</v>
      </c>
      <c r="BH48" s="66">
        <f t="shared" ref="BH48:BH51" si="18">SUM(D48:BG48)</f>
        <v>0</v>
      </c>
    </row>
    <row r="49" spans="1:60">
      <c r="A49" s="14" t="s">
        <v>335</v>
      </c>
      <c r="B49" s="120">
        <f>NPV('Time Series Summary'!$B$133,E49:BG49)+D49</f>
        <v>10650.881261045797</v>
      </c>
      <c r="C49" s="119">
        <f t="shared" si="15"/>
        <v>259310.39712342728</v>
      </c>
      <c r="D49" s="19">
        <f t="shared" ref="D49:AI49" si="19">+D38+D27+D16</f>
        <v>0</v>
      </c>
      <c r="E49" s="19">
        <f t="shared" si="19"/>
        <v>0</v>
      </c>
      <c r="F49" s="19">
        <f t="shared" si="19"/>
        <v>0</v>
      </c>
      <c r="G49" s="19">
        <f t="shared" si="19"/>
        <v>0</v>
      </c>
      <c r="H49" s="19">
        <f t="shared" si="19"/>
        <v>0</v>
      </c>
      <c r="I49" s="19">
        <f t="shared" si="19"/>
        <v>0</v>
      </c>
      <c r="J49" s="19">
        <f t="shared" si="19"/>
        <v>0</v>
      </c>
      <c r="K49" s="19">
        <f t="shared" si="19"/>
        <v>0</v>
      </c>
      <c r="L49" s="19">
        <f t="shared" si="19"/>
        <v>0</v>
      </c>
      <c r="M49" s="19">
        <f t="shared" si="19"/>
        <v>0</v>
      </c>
      <c r="N49" s="19">
        <f t="shared" si="19"/>
        <v>0</v>
      </c>
      <c r="O49" s="19">
        <f t="shared" si="19"/>
        <v>0</v>
      </c>
      <c r="P49" s="19">
        <f t="shared" si="19"/>
        <v>0</v>
      </c>
      <c r="Q49" s="19">
        <f t="shared" si="19"/>
        <v>0</v>
      </c>
      <c r="R49" s="19">
        <f t="shared" si="19"/>
        <v>0</v>
      </c>
      <c r="S49" s="19">
        <f t="shared" si="19"/>
        <v>0</v>
      </c>
      <c r="T49" s="19">
        <f t="shared" si="19"/>
        <v>0</v>
      </c>
      <c r="U49" s="19">
        <f t="shared" si="19"/>
        <v>0</v>
      </c>
      <c r="V49" s="19">
        <f t="shared" si="19"/>
        <v>0</v>
      </c>
      <c r="W49" s="19">
        <f t="shared" si="19"/>
        <v>0</v>
      </c>
      <c r="X49" s="19">
        <f t="shared" si="19"/>
        <v>0</v>
      </c>
      <c r="Y49" s="19">
        <f t="shared" si="19"/>
        <v>0</v>
      </c>
      <c r="Z49" s="19">
        <f t="shared" si="19"/>
        <v>0</v>
      </c>
      <c r="AA49" s="19">
        <f t="shared" si="19"/>
        <v>0</v>
      </c>
      <c r="AB49" s="19">
        <f t="shared" si="19"/>
        <v>0</v>
      </c>
      <c r="AC49" s="19">
        <f t="shared" si="19"/>
        <v>0</v>
      </c>
      <c r="AD49" s="19">
        <f t="shared" si="19"/>
        <v>0</v>
      </c>
      <c r="AE49" s="19">
        <f t="shared" si="19"/>
        <v>0</v>
      </c>
      <c r="AF49" s="19">
        <f t="shared" si="19"/>
        <v>0</v>
      </c>
      <c r="AG49" s="19">
        <f t="shared" si="19"/>
        <v>0</v>
      </c>
      <c r="AH49" s="19">
        <f t="shared" si="19"/>
        <v>0</v>
      </c>
      <c r="AI49" s="19">
        <f t="shared" si="19"/>
        <v>0</v>
      </c>
      <c r="AJ49" s="19">
        <f t="shared" ref="AJ49:BG49" si="20">+AJ38+AJ27+AJ16</f>
        <v>0</v>
      </c>
      <c r="AK49" s="19">
        <f t="shared" si="20"/>
        <v>0</v>
      </c>
      <c r="AL49" s="19">
        <f t="shared" si="20"/>
        <v>0</v>
      </c>
      <c r="AM49" s="19">
        <f t="shared" si="20"/>
        <v>0</v>
      </c>
      <c r="AN49" s="19">
        <f t="shared" si="20"/>
        <v>0</v>
      </c>
      <c r="AO49" s="19">
        <f t="shared" si="20"/>
        <v>0</v>
      </c>
      <c r="AP49" s="19">
        <f t="shared" si="20"/>
        <v>0</v>
      </c>
      <c r="AQ49" s="19">
        <f t="shared" si="20"/>
        <v>0</v>
      </c>
      <c r="AR49" s="19">
        <f t="shared" si="20"/>
        <v>0</v>
      </c>
      <c r="AS49" s="19">
        <f t="shared" si="20"/>
        <v>0</v>
      </c>
      <c r="AT49" s="19">
        <f t="shared" si="20"/>
        <v>0</v>
      </c>
      <c r="AU49" s="19">
        <f t="shared" si="20"/>
        <v>0</v>
      </c>
      <c r="AV49" s="19">
        <f t="shared" si="20"/>
        <v>0</v>
      </c>
      <c r="AW49" s="19">
        <f t="shared" si="20"/>
        <v>0</v>
      </c>
      <c r="AX49" s="19">
        <f t="shared" si="20"/>
        <v>34587.093623418164</v>
      </c>
      <c r="AY49" s="19">
        <f t="shared" si="20"/>
        <v>138763.73175686321</v>
      </c>
      <c r="AZ49" s="19">
        <f t="shared" si="20"/>
        <v>85959.571743145905</v>
      </c>
      <c r="BA49" s="19">
        <f t="shared" si="20"/>
        <v>0</v>
      </c>
      <c r="BB49" s="19">
        <f t="shared" si="20"/>
        <v>0</v>
      </c>
      <c r="BC49" s="19">
        <f t="shared" si="20"/>
        <v>0</v>
      </c>
      <c r="BD49" s="19">
        <f t="shared" si="20"/>
        <v>0</v>
      </c>
      <c r="BE49" s="19">
        <f t="shared" si="20"/>
        <v>0</v>
      </c>
      <c r="BF49" s="19">
        <f t="shared" si="20"/>
        <v>0</v>
      </c>
      <c r="BG49" s="19">
        <f t="shared" si="20"/>
        <v>0</v>
      </c>
      <c r="BH49" s="66">
        <f t="shared" si="18"/>
        <v>259310.39712342728</v>
      </c>
    </row>
    <row r="50" spans="1:60">
      <c r="A50" s="14" t="s">
        <v>399</v>
      </c>
      <c r="B50" s="120">
        <f>NPV('Time Series Summary'!$B$133,E50:BG50)+D50</f>
        <v>67886.768618602757</v>
      </c>
      <c r="C50" s="119">
        <f t="shared" si="15"/>
        <v>481682.91888768313</v>
      </c>
      <c r="D50" s="19">
        <f t="shared" ref="D50:AI50" si="21">+D39+D28+D17</f>
        <v>0</v>
      </c>
      <c r="E50" s="19">
        <f t="shared" si="21"/>
        <v>226.49122613389864</v>
      </c>
      <c r="F50" s="19">
        <f t="shared" si="21"/>
        <v>5915.0599611279722</v>
      </c>
      <c r="G50" s="19">
        <f t="shared" si="21"/>
        <v>16380.635939707317</v>
      </c>
      <c r="H50" s="19">
        <f t="shared" si="21"/>
        <v>0</v>
      </c>
      <c r="I50" s="19">
        <f t="shared" si="21"/>
        <v>0</v>
      </c>
      <c r="J50" s="19">
        <f t="shared" si="21"/>
        <v>0</v>
      </c>
      <c r="K50" s="19">
        <f t="shared" si="21"/>
        <v>0</v>
      </c>
      <c r="L50" s="19">
        <f t="shared" si="21"/>
        <v>0</v>
      </c>
      <c r="M50" s="19">
        <f t="shared" si="21"/>
        <v>0</v>
      </c>
      <c r="N50" s="19">
        <f t="shared" si="21"/>
        <v>0</v>
      </c>
      <c r="O50" s="19">
        <f t="shared" si="21"/>
        <v>0</v>
      </c>
      <c r="P50" s="19">
        <f t="shared" si="21"/>
        <v>0</v>
      </c>
      <c r="Q50" s="19">
        <f t="shared" si="21"/>
        <v>0</v>
      </c>
      <c r="R50" s="19">
        <f t="shared" si="21"/>
        <v>0</v>
      </c>
      <c r="S50" s="19">
        <f t="shared" si="21"/>
        <v>0</v>
      </c>
      <c r="T50" s="19">
        <f t="shared" si="21"/>
        <v>0</v>
      </c>
      <c r="U50" s="19">
        <f t="shared" si="21"/>
        <v>0</v>
      </c>
      <c r="V50" s="19">
        <f t="shared" si="21"/>
        <v>347.50229957751213</v>
      </c>
      <c r="W50" s="19">
        <f t="shared" si="21"/>
        <v>9075.3932225862809</v>
      </c>
      <c r="X50" s="19">
        <f t="shared" si="21"/>
        <v>25132.579105846322</v>
      </c>
      <c r="Y50" s="19">
        <f t="shared" si="21"/>
        <v>0</v>
      </c>
      <c r="Z50" s="19">
        <f t="shared" si="21"/>
        <v>384.32650955267235</v>
      </c>
      <c r="AA50" s="19">
        <f t="shared" si="21"/>
        <v>10037.096745244897</v>
      </c>
      <c r="AB50" s="19">
        <f t="shared" si="21"/>
        <v>27795.834489583925</v>
      </c>
      <c r="AC50" s="19">
        <f t="shared" si="21"/>
        <v>414.48358513393907</v>
      </c>
      <c r="AD50" s="19">
        <f t="shared" si="21"/>
        <v>11249.73385815182</v>
      </c>
      <c r="AE50" s="19">
        <f t="shared" si="21"/>
        <v>41077.609750930453</v>
      </c>
      <c r="AF50" s="19">
        <f t="shared" si="21"/>
        <v>30741.310381178508</v>
      </c>
      <c r="AG50" s="19">
        <f t="shared" si="21"/>
        <v>458.40568461007473</v>
      </c>
      <c r="AH50" s="19">
        <f t="shared" si="21"/>
        <v>11971.753419655684</v>
      </c>
      <c r="AI50" s="19">
        <f t="shared" si="21"/>
        <v>33153.498969760178</v>
      </c>
      <c r="AJ50" s="19">
        <f t="shared" ref="AJ50:BG50" si="22">+AJ39+AJ28+AJ17</f>
        <v>0</v>
      </c>
      <c r="AK50" s="19">
        <f t="shared" si="22"/>
        <v>0</v>
      </c>
      <c r="AL50" s="19">
        <f t="shared" si="22"/>
        <v>0</v>
      </c>
      <c r="AM50" s="19">
        <f t="shared" si="22"/>
        <v>533.16788589536156</v>
      </c>
      <c r="AN50" s="19">
        <f t="shared" si="22"/>
        <v>13924.248052568993</v>
      </c>
      <c r="AO50" s="19">
        <f t="shared" si="22"/>
        <v>38560.562290532718</v>
      </c>
      <c r="AP50" s="19">
        <f t="shared" si="22"/>
        <v>0</v>
      </c>
      <c r="AQ50" s="19">
        <f t="shared" si="22"/>
        <v>0</v>
      </c>
      <c r="AR50" s="19">
        <f t="shared" si="22"/>
        <v>604.70325502395531</v>
      </c>
      <c r="AS50" s="19">
        <f t="shared" si="22"/>
        <v>15792.470521755953</v>
      </c>
      <c r="AT50" s="19">
        <f t="shared" si="22"/>
        <v>43734.249847927647</v>
      </c>
      <c r="AU50" s="19">
        <f t="shared" si="22"/>
        <v>652.15270571946121</v>
      </c>
      <c r="AV50" s="19">
        <f t="shared" si="22"/>
        <v>17031.663539416506</v>
      </c>
      <c r="AW50" s="19">
        <f t="shared" si="22"/>
        <v>47165.959723182037</v>
      </c>
      <c r="AX50" s="19">
        <f t="shared" si="22"/>
        <v>0</v>
      </c>
      <c r="AY50" s="19">
        <f t="shared" si="22"/>
        <v>0</v>
      </c>
      <c r="AZ50" s="19">
        <f t="shared" si="22"/>
        <v>0</v>
      </c>
      <c r="BA50" s="19">
        <f t="shared" si="22"/>
        <v>0</v>
      </c>
      <c r="BB50" s="19">
        <f t="shared" si="22"/>
        <v>0</v>
      </c>
      <c r="BC50" s="19">
        <f t="shared" si="22"/>
        <v>797.69086403805545</v>
      </c>
      <c r="BD50" s="19">
        <f t="shared" si="22"/>
        <v>20832.547784608792</v>
      </c>
      <c r="BE50" s="19">
        <f t="shared" si="22"/>
        <v>57691.78726823219</v>
      </c>
      <c r="BF50" s="19">
        <f t="shared" si="22"/>
        <v>0</v>
      </c>
      <c r="BG50" s="19">
        <f t="shared" si="22"/>
        <v>0</v>
      </c>
      <c r="BH50" s="66">
        <f t="shared" si="18"/>
        <v>481682.91888768313</v>
      </c>
    </row>
    <row r="51" spans="1:60">
      <c r="A51" s="14" t="s">
        <v>400</v>
      </c>
      <c r="B51" s="120">
        <f>NPV('Time Series Summary'!$B$133,E51:BG51)+D51</f>
        <v>32081.479469454967</v>
      </c>
      <c r="C51" s="119">
        <f t="shared" si="15"/>
        <v>162635.383786905</v>
      </c>
      <c r="D51" s="19">
        <f t="shared" ref="D51:AI51" si="23">+D40+D29+D18</f>
        <v>0</v>
      </c>
      <c r="E51" s="19">
        <f t="shared" si="23"/>
        <v>0</v>
      </c>
      <c r="F51" s="19">
        <f t="shared" si="23"/>
        <v>0</v>
      </c>
      <c r="G51" s="19">
        <f t="shared" si="23"/>
        <v>0</v>
      </c>
      <c r="H51" s="19">
        <f t="shared" si="23"/>
        <v>0</v>
      </c>
      <c r="I51" s="19">
        <f t="shared" si="23"/>
        <v>0</v>
      </c>
      <c r="J51" s="19">
        <f t="shared" si="23"/>
        <v>5699.9853264660323</v>
      </c>
      <c r="K51" s="19">
        <f t="shared" si="23"/>
        <v>1605.930508171464</v>
      </c>
      <c r="L51" s="19">
        <f t="shared" si="23"/>
        <v>4283.263633092557</v>
      </c>
      <c r="M51" s="19">
        <f t="shared" si="23"/>
        <v>3469.9236881310703</v>
      </c>
      <c r="N51" s="19">
        <f t="shared" si="23"/>
        <v>6894.1196997518837</v>
      </c>
      <c r="O51" s="19">
        <f t="shared" si="23"/>
        <v>1613.5402781812531</v>
      </c>
      <c r="P51" s="19">
        <f t="shared" si="23"/>
        <v>5086.5846736224885</v>
      </c>
      <c r="Q51" s="19">
        <f t="shared" si="23"/>
        <v>4318.0705129704447</v>
      </c>
      <c r="R51" s="19">
        <f t="shared" si="23"/>
        <v>3796.7686644401429</v>
      </c>
      <c r="S51" s="19">
        <f t="shared" si="23"/>
        <v>2605.9449282240075</v>
      </c>
      <c r="T51" s="19">
        <f t="shared" si="23"/>
        <v>3523.0488863341011</v>
      </c>
      <c r="U51" s="19">
        <f t="shared" si="23"/>
        <v>1451.7213067417779</v>
      </c>
      <c r="V51" s="19">
        <f t="shared" si="23"/>
        <v>2126.4262103727965</v>
      </c>
      <c r="W51" s="19">
        <f t="shared" si="23"/>
        <v>676.04201946508385</v>
      </c>
      <c r="X51" s="19">
        <f t="shared" si="23"/>
        <v>1793.2509933371132</v>
      </c>
      <c r="Y51" s="19">
        <f t="shared" si="23"/>
        <v>2061.9479424834644</v>
      </c>
      <c r="Z51" s="19">
        <f t="shared" si="23"/>
        <v>2113.9090306340472</v>
      </c>
      <c r="AA51" s="19">
        <f t="shared" si="23"/>
        <v>2167.1795382060254</v>
      </c>
      <c r="AB51" s="19">
        <f t="shared" si="23"/>
        <v>2221.7924625688165</v>
      </c>
      <c r="AC51" s="19">
        <f t="shared" si="23"/>
        <v>2277.7816326255506</v>
      </c>
      <c r="AD51" s="19">
        <f t="shared" si="23"/>
        <v>2335.1817297677144</v>
      </c>
      <c r="AE51" s="19">
        <f t="shared" si="23"/>
        <v>2394.028309357861</v>
      </c>
      <c r="AF51" s="19">
        <f t="shared" si="23"/>
        <v>2454.3578227536782</v>
      </c>
      <c r="AG51" s="19">
        <f t="shared" si="23"/>
        <v>2516.2076398870713</v>
      </c>
      <c r="AH51" s="19">
        <f t="shared" si="23"/>
        <v>2579.6160724122246</v>
      </c>
      <c r="AI51" s="19">
        <f t="shared" si="23"/>
        <v>2644.6223974370123</v>
      </c>
      <c r="AJ51" s="19">
        <f t="shared" ref="AJ51:BG51" si="24">+AJ40+AJ29+AJ18</f>
        <v>2711.2668818524253</v>
      </c>
      <c r="AK51" s="19">
        <f t="shared" si="24"/>
        <v>2779.5908072751054</v>
      </c>
      <c r="AL51" s="19">
        <f t="shared" si="24"/>
        <v>2849.6364956184379</v>
      </c>
      <c r="AM51" s="19">
        <f t="shared" si="24"/>
        <v>2921.4473353080225</v>
      </c>
      <c r="AN51" s="19">
        <f t="shared" si="24"/>
        <v>2995.0678081577839</v>
      </c>
      <c r="AO51" s="19">
        <f t="shared" si="24"/>
        <v>3070.5435169233606</v>
      </c>
      <c r="AP51" s="19">
        <f t="shared" si="24"/>
        <v>3147.9212135498283</v>
      </c>
      <c r="AQ51" s="19">
        <f t="shared" si="24"/>
        <v>3227.2488281312835</v>
      </c>
      <c r="AR51" s="19">
        <f t="shared" si="24"/>
        <v>3308.5754986001921</v>
      </c>
      <c r="AS51" s="19">
        <f t="shared" si="24"/>
        <v>3391.9516011649157</v>
      </c>
      <c r="AT51" s="19">
        <f t="shared" si="24"/>
        <v>3477.4287815142716</v>
      </c>
      <c r="AU51" s="19">
        <f t="shared" si="24"/>
        <v>3565.05998680843</v>
      </c>
      <c r="AV51" s="19">
        <f t="shared" si="24"/>
        <v>3654.8994984760025</v>
      </c>
      <c r="AW51" s="19">
        <f t="shared" si="24"/>
        <v>3747.0029658375979</v>
      </c>
      <c r="AX51" s="19">
        <f t="shared" si="24"/>
        <v>3841.4274405767046</v>
      </c>
      <c r="AY51" s="19">
        <f t="shared" si="24"/>
        <v>3938.231412079238</v>
      </c>
      <c r="AZ51" s="19">
        <f t="shared" si="24"/>
        <v>4037.4748436636337</v>
      </c>
      <c r="BA51" s="19">
        <f t="shared" si="24"/>
        <v>4139.2192097239576</v>
      </c>
      <c r="BB51" s="19">
        <f t="shared" si="24"/>
        <v>4243.5275338089996</v>
      </c>
      <c r="BC51" s="19">
        <f t="shared" si="24"/>
        <v>4350.464427660987</v>
      </c>
      <c r="BD51" s="19">
        <f t="shared" si="24"/>
        <v>4460.0961312380423</v>
      </c>
      <c r="BE51" s="19">
        <f t="shared" si="24"/>
        <v>4572.4905537452405</v>
      </c>
      <c r="BF51" s="19">
        <f t="shared" si="24"/>
        <v>4687.7173156996205</v>
      </c>
      <c r="BG51" s="19">
        <f t="shared" si="24"/>
        <v>4805.8477920552505</v>
      </c>
      <c r="BH51" s="66">
        <f t="shared" si="18"/>
        <v>162635.383786905</v>
      </c>
    </row>
    <row r="52" spans="1:60">
      <c r="A52" s="25" t="s">
        <v>409</v>
      </c>
      <c r="C52" s="119"/>
      <c r="BH52" s="66"/>
    </row>
    <row r="53" spans="1:60">
      <c r="A53" s="14" t="s">
        <v>397</v>
      </c>
      <c r="B53" s="120">
        <f>NPV('Time Series Summary'!$B$133,E53:BG53)+D53</f>
        <v>0</v>
      </c>
      <c r="C53" s="119">
        <f t="shared" ref="C53:C56" si="25">SUM(D53:BG53)</f>
        <v>0</v>
      </c>
      <c r="D53" s="19">
        <f t="shared" ref="D53:AI53" si="26">+D42+D31+D20</f>
        <v>0</v>
      </c>
      <c r="E53" s="19">
        <f t="shared" si="26"/>
        <v>0</v>
      </c>
      <c r="F53" s="19">
        <f t="shared" si="26"/>
        <v>0</v>
      </c>
      <c r="G53" s="19">
        <f t="shared" si="26"/>
        <v>0</v>
      </c>
      <c r="H53" s="19">
        <f t="shared" si="26"/>
        <v>0</v>
      </c>
      <c r="I53" s="19">
        <f t="shared" si="26"/>
        <v>0</v>
      </c>
      <c r="J53" s="19">
        <f t="shared" si="26"/>
        <v>0</v>
      </c>
      <c r="K53" s="19">
        <f t="shared" si="26"/>
        <v>0</v>
      </c>
      <c r="L53" s="19">
        <f t="shared" si="26"/>
        <v>0</v>
      </c>
      <c r="M53" s="19">
        <f t="shared" si="26"/>
        <v>0</v>
      </c>
      <c r="N53" s="19">
        <f t="shared" si="26"/>
        <v>0</v>
      </c>
      <c r="O53" s="19">
        <f t="shared" si="26"/>
        <v>0</v>
      </c>
      <c r="P53" s="19">
        <f t="shared" si="26"/>
        <v>0</v>
      </c>
      <c r="Q53" s="19">
        <f t="shared" si="26"/>
        <v>0</v>
      </c>
      <c r="R53" s="19">
        <f t="shared" si="26"/>
        <v>0</v>
      </c>
      <c r="S53" s="19">
        <f t="shared" si="26"/>
        <v>0</v>
      </c>
      <c r="T53" s="19">
        <f t="shared" si="26"/>
        <v>0</v>
      </c>
      <c r="U53" s="19">
        <f t="shared" si="26"/>
        <v>0</v>
      </c>
      <c r="V53" s="19">
        <f t="shared" si="26"/>
        <v>0</v>
      </c>
      <c r="W53" s="19">
        <f t="shared" si="26"/>
        <v>0</v>
      </c>
      <c r="X53" s="19">
        <f t="shared" si="26"/>
        <v>0</v>
      </c>
      <c r="Y53" s="19">
        <f t="shared" si="26"/>
        <v>0</v>
      </c>
      <c r="Z53" s="19">
        <f t="shared" si="26"/>
        <v>0</v>
      </c>
      <c r="AA53" s="19">
        <f t="shared" si="26"/>
        <v>0</v>
      </c>
      <c r="AB53" s="19">
        <f t="shared" si="26"/>
        <v>0</v>
      </c>
      <c r="AC53" s="19">
        <f t="shared" si="26"/>
        <v>0</v>
      </c>
      <c r="AD53" s="19">
        <f t="shared" si="26"/>
        <v>0</v>
      </c>
      <c r="AE53" s="19">
        <f t="shared" si="26"/>
        <v>0</v>
      </c>
      <c r="AF53" s="19">
        <f t="shared" si="26"/>
        <v>0</v>
      </c>
      <c r="AG53" s="19">
        <f t="shared" si="26"/>
        <v>0</v>
      </c>
      <c r="AH53" s="19">
        <f t="shared" si="26"/>
        <v>0</v>
      </c>
      <c r="AI53" s="19">
        <f t="shared" si="26"/>
        <v>0</v>
      </c>
      <c r="AJ53" s="19">
        <f t="shared" ref="AJ53:BG53" si="27">+AJ42+AJ31+AJ20</f>
        <v>0</v>
      </c>
      <c r="AK53" s="19">
        <f t="shared" si="27"/>
        <v>0</v>
      </c>
      <c r="AL53" s="19">
        <f t="shared" si="27"/>
        <v>0</v>
      </c>
      <c r="AM53" s="19">
        <f t="shared" si="27"/>
        <v>0</v>
      </c>
      <c r="AN53" s="19">
        <f t="shared" si="27"/>
        <v>0</v>
      </c>
      <c r="AO53" s="19">
        <f t="shared" si="27"/>
        <v>0</v>
      </c>
      <c r="AP53" s="19">
        <f t="shared" si="27"/>
        <v>0</v>
      </c>
      <c r="AQ53" s="19">
        <f t="shared" si="27"/>
        <v>0</v>
      </c>
      <c r="AR53" s="19">
        <f t="shared" si="27"/>
        <v>0</v>
      </c>
      <c r="AS53" s="19">
        <f t="shared" si="27"/>
        <v>0</v>
      </c>
      <c r="AT53" s="19">
        <f t="shared" si="27"/>
        <v>0</v>
      </c>
      <c r="AU53" s="19">
        <f t="shared" si="27"/>
        <v>0</v>
      </c>
      <c r="AV53" s="19">
        <f t="shared" si="27"/>
        <v>0</v>
      </c>
      <c r="AW53" s="19">
        <f t="shared" si="27"/>
        <v>0</v>
      </c>
      <c r="AX53" s="19">
        <f t="shared" si="27"/>
        <v>0</v>
      </c>
      <c r="AY53" s="19">
        <f t="shared" si="27"/>
        <v>0</v>
      </c>
      <c r="AZ53" s="19">
        <f t="shared" si="27"/>
        <v>0</v>
      </c>
      <c r="BA53" s="19">
        <f t="shared" si="27"/>
        <v>0</v>
      </c>
      <c r="BB53" s="19">
        <f t="shared" si="27"/>
        <v>0</v>
      </c>
      <c r="BC53" s="19">
        <f t="shared" si="27"/>
        <v>0</v>
      </c>
      <c r="BD53" s="19">
        <f t="shared" si="27"/>
        <v>0</v>
      </c>
      <c r="BE53" s="19">
        <f t="shared" si="27"/>
        <v>0</v>
      </c>
      <c r="BF53" s="19">
        <f t="shared" si="27"/>
        <v>0</v>
      </c>
      <c r="BG53" s="19">
        <f t="shared" si="27"/>
        <v>0</v>
      </c>
      <c r="BH53" s="66">
        <f t="shared" ref="BH53:BH56" si="28">SUM(D53:BG53)</f>
        <v>0</v>
      </c>
    </row>
    <row r="54" spans="1:60">
      <c r="A54" s="14" t="s">
        <v>335</v>
      </c>
      <c r="B54" s="120">
        <f>NPV('Time Series Summary'!$B$133,E54:BG54)+D54</f>
        <v>1998.2746105191241</v>
      </c>
      <c r="C54" s="119">
        <f t="shared" si="25"/>
        <v>67025.826730192246</v>
      </c>
      <c r="D54" s="19">
        <f t="shared" ref="D54:AI54" si="29">+D43+D32+D21</f>
        <v>0</v>
      </c>
      <c r="E54" s="19">
        <f t="shared" si="29"/>
        <v>0</v>
      </c>
      <c r="F54" s="19">
        <f t="shared" si="29"/>
        <v>0</v>
      </c>
      <c r="G54" s="19">
        <f t="shared" si="29"/>
        <v>0</v>
      </c>
      <c r="H54" s="19">
        <f t="shared" si="29"/>
        <v>0</v>
      </c>
      <c r="I54" s="19">
        <f t="shared" si="29"/>
        <v>0</v>
      </c>
      <c r="J54" s="19">
        <f t="shared" si="29"/>
        <v>0</v>
      </c>
      <c r="K54" s="19">
        <f t="shared" si="29"/>
        <v>0</v>
      </c>
      <c r="L54" s="19">
        <f t="shared" si="29"/>
        <v>0</v>
      </c>
      <c r="M54" s="19">
        <f t="shared" si="29"/>
        <v>0</v>
      </c>
      <c r="N54" s="19">
        <f t="shared" si="29"/>
        <v>0</v>
      </c>
      <c r="O54" s="19">
        <f t="shared" si="29"/>
        <v>0</v>
      </c>
      <c r="P54" s="19">
        <f t="shared" si="29"/>
        <v>0</v>
      </c>
      <c r="Q54" s="19">
        <f t="shared" si="29"/>
        <v>0</v>
      </c>
      <c r="R54" s="19">
        <f t="shared" si="29"/>
        <v>0</v>
      </c>
      <c r="S54" s="19">
        <f t="shared" si="29"/>
        <v>0</v>
      </c>
      <c r="T54" s="19">
        <f t="shared" si="29"/>
        <v>0</v>
      </c>
      <c r="U54" s="19">
        <f t="shared" si="29"/>
        <v>0</v>
      </c>
      <c r="V54" s="19">
        <f t="shared" si="29"/>
        <v>0</v>
      </c>
      <c r="W54" s="19">
        <f t="shared" si="29"/>
        <v>0</v>
      </c>
      <c r="X54" s="19">
        <f t="shared" si="29"/>
        <v>0</v>
      </c>
      <c r="Y54" s="19">
        <f t="shared" si="29"/>
        <v>0</v>
      </c>
      <c r="Z54" s="19">
        <f t="shared" si="29"/>
        <v>0</v>
      </c>
      <c r="AA54" s="19">
        <f t="shared" si="29"/>
        <v>0</v>
      </c>
      <c r="AB54" s="19">
        <f t="shared" si="29"/>
        <v>0</v>
      </c>
      <c r="AC54" s="19">
        <f t="shared" si="29"/>
        <v>0</v>
      </c>
      <c r="AD54" s="19">
        <f t="shared" si="29"/>
        <v>0</v>
      </c>
      <c r="AE54" s="19">
        <f t="shared" si="29"/>
        <v>0</v>
      </c>
      <c r="AF54" s="19">
        <f t="shared" si="29"/>
        <v>0</v>
      </c>
      <c r="AG54" s="19">
        <f t="shared" si="29"/>
        <v>0</v>
      </c>
      <c r="AH54" s="19">
        <f t="shared" si="29"/>
        <v>0</v>
      </c>
      <c r="AI54" s="19">
        <f t="shared" si="29"/>
        <v>0</v>
      </c>
      <c r="AJ54" s="19">
        <f t="shared" ref="AJ54:BG54" si="30">+AJ43+AJ32+AJ21</f>
        <v>0</v>
      </c>
      <c r="AK54" s="19">
        <f t="shared" si="30"/>
        <v>0</v>
      </c>
      <c r="AL54" s="19">
        <f t="shared" si="30"/>
        <v>0</v>
      </c>
      <c r="AM54" s="19">
        <f t="shared" si="30"/>
        <v>0</v>
      </c>
      <c r="AN54" s="19">
        <f t="shared" si="30"/>
        <v>0</v>
      </c>
      <c r="AO54" s="19">
        <f t="shared" si="30"/>
        <v>0</v>
      </c>
      <c r="AP54" s="19">
        <f t="shared" si="30"/>
        <v>0</v>
      </c>
      <c r="AQ54" s="19">
        <f t="shared" si="30"/>
        <v>0</v>
      </c>
      <c r="AR54" s="19">
        <f t="shared" si="30"/>
        <v>0</v>
      </c>
      <c r="AS54" s="19">
        <f t="shared" si="30"/>
        <v>0</v>
      </c>
      <c r="AT54" s="19">
        <f t="shared" si="30"/>
        <v>0</v>
      </c>
      <c r="AU54" s="19">
        <f t="shared" si="30"/>
        <v>0</v>
      </c>
      <c r="AV54" s="19">
        <f t="shared" si="30"/>
        <v>0</v>
      </c>
      <c r="AW54" s="19">
        <f t="shared" si="30"/>
        <v>0</v>
      </c>
      <c r="AX54" s="19">
        <f t="shared" si="30"/>
        <v>0</v>
      </c>
      <c r="AY54" s="19">
        <f t="shared" si="30"/>
        <v>0</v>
      </c>
      <c r="AZ54" s="19">
        <f t="shared" si="30"/>
        <v>744.1419997442548</v>
      </c>
      <c r="BA54" s="19">
        <f t="shared" si="30"/>
        <v>8740.1859916231242</v>
      </c>
      <c r="BB54" s="19">
        <f t="shared" si="30"/>
        <v>8972.4049988050028</v>
      </c>
      <c r="BC54" s="19">
        <f t="shared" si="30"/>
        <v>9211.2003434980288</v>
      </c>
      <c r="BD54" s="19">
        <f t="shared" si="30"/>
        <v>9449.6487883423124</v>
      </c>
      <c r="BE54" s="19">
        <f t="shared" si="30"/>
        <v>9708.0154256001806</v>
      </c>
      <c r="BF54" s="19">
        <f t="shared" si="30"/>
        <v>9967.1099909092554</v>
      </c>
      <c r="BG54" s="19">
        <f t="shared" si="30"/>
        <v>10233.119191670081</v>
      </c>
      <c r="BH54" s="66">
        <f t="shared" si="28"/>
        <v>67025.826730192246</v>
      </c>
    </row>
    <row r="55" spans="1:60">
      <c r="A55" s="14" t="s">
        <v>399</v>
      </c>
      <c r="B55" s="120">
        <f>NPV('Time Series Summary'!$B$133,E55:BG55)+D55</f>
        <v>35711.919211100409</v>
      </c>
      <c r="C55" s="119">
        <f t="shared" si="25"/>
        <v>289599.71391859616</v>
      </c>
      <c r="D55" s="19">
        <f t="shared" ref="D55:AI55" si="31">+D44+D33+D22</f>
        <v>1106.4759043572435</v>
      </c>
      <c r="E55" s="19">
        <f t="shared" si="31"/>
        <v>1134.1378019661747</v>
      </c>
      <c r="F55" s="19">
        <f t="shared" si="31"/>
        <v>1162.4912470153288</v>
      </c>
      <c r="G55" s="19">
        <f t="shared" si="31"/>
        <v>1243.4359044066073</v>
      </c>
      <c r="H55" s="19">
        <f t="shared" si="31"/>
        <v>1884.2701827676344</v>
      </c>
      <c r="I55" s="19">
        <f t="shared" si="31"/>
        <v>1908.1098878613202</v>
      </c>
      <c r="J55" s="19">
        <f t="shared" si="31"/>
        <v>1877.4917654269277</v>
      </c>
      <c r="K55" s="19">
        <f t="shared" si="31"/>
        <v>1924.4260033465955</v>
      </c>
      <c r="L55" s="19">
        <f t="shared" si="31"/>
        <v>1972.5369925417185</v>
      </c>
      <c r="M55" s="19">
        <f t="shared" si="31"/>
        <v>2021.8759241335522</v>
      </c>
      <c r="N55" s="19">
        <f t="shared" si="31"/>
        <v>2072.5658382371089</v>
      </c>
      <c r="O55" s="19">
        <f t="shared" si="31"/>
        <v>2124.4553520344743</v>
      </c>
      <c r="P55" s="19">
        <f t="shared" si="31"/>
        <v>2177.5938615488953</v>
      </c>
      <c r="Q55" s="19">
        <f t="shared" si="31"/>
        <v>2232.1866754003481</v>
      </c>
      <c r="R55" s="19">
        <f t="shared" si="31"/>
        <v>1506.7012954237532</v>
      </c>
      <c r="S55" s="19">
        <f t="shared" si="31"/>
        <v>1545.7097276533893</v>
      </c>
      <c r="T55" s="19">
        <f t="shared" si="31"/>
        <v>1587.4774450936043</v>
      </c>
      <c r="U55" s="19">
        <f t="shared" si="31"/>
        <v>792.22742043838139</v>
      </c>
      <c r="V55" s="19">
        <f t="shared" si="31"/>
        <v>815.35463422826865</v>
      </c>
      <c r="W55" s="19">
        <f t="shared" si="31"/>
        <v>838.96923360941457</v>
      </c>
      <c r="X55" s="19">
        <f t="shared" si="31"/>
        <v>935.25742122447764</v>
      </c>
      <c r="Y55" s="19">
        <f t="shared" si="31"/>
        <v>1758.0993132128203</v>
      </c>
      <c r="Z55" s="19">
        <f t="shared" si="31"/>
        <v>1806.2762343492509</v>
      </c>
      <c r="AA55" s="19">
        <f t="shared" si="31"/>
        <v>1855.5904491796514</v>
      </c>
      <c r="AB55" s="19">
        <f t="shared" si="31"/>
        <v>1986.5392956037208</v>
      </c>
      <c r="AC55" s="19">
        <f t="shared" si="31"/>
        <v>2918.5844800664604</v>
      </c>
      <c r="AD55" s="19">
        <f t="shared" si="31"/>
        <v>2996.0770931808943</v>
      </c>
      <c r="AE55" s="19">
        <f t="shared" si="31"/>
        <v>3161.345777185963</v>
      </c>
      <c r="AF55" s="19">
        <f t="shared" si="31"/>
        <v>4188.939419329703</v>
      </c>
      <c r="AG55" s="19">
        <f t="shared" si="31"/>
        <v>4300.5604830906705</v>
      </c>
      <c r="AH55" s="19">
        <f t="shared" si="31"/>
        <v>4413.1131102573672</v>
      </c>
      <c r="AI55" s="19">
        <f t="shared" si="31"/>
        <v>4623.137582768888</v>
      </c>
      <c r="AJ55" s="19">
        <f t="shared" ref="AJ55:BG55" si="32">+AJ44+AJ33+AJ22</f>
        <v>5783.3205063865971</v>
      </c>
      <c r="AK55" s="19">
        <f t="shared" si="32"/>
        <v>5936.9587287549211</v>
      </c>
      <c r="AL55" s="19">
        <f t="shared" si="32"/>
        <v>6091.9676155950146</v>
      </c>
      <c r="AM55" s="19">
        <f t="shared" si="32"/>
        <v>6251.4737558612105</v>
      </c>
      <c r="AN55" s="19">
        <f t="shared" si="32"/>
        <v>6414.925421813914</v>
      </c>
      <c r="AO55" s="19">
        <f t="shared" si="32"/>
        <v>6693.9168229143361</v>
      </c>
      <c r="AP55" s="19">
        <f t="shared" si="32"/>
        <v>8072.551435285257</v>
      </c>
      <c r="AQ55" s="19">
        <f t="shared" si="32"/>
        <v>8284.1325186230642</v>
      </c>
      <c r="AR55" s="19">
        <f t="shared" si="32"/>
        <v>8500.0903736060027</v>
      </c>
      <c r="AS55" s="19">
        <f t="shared" si="32"/>
        <v>8725.8027403327978</v>
      </c>
      <c r="AT55" s="19">
        <f t="shared" si="32"/>
        <v>9079.6653764631847</v>
      </c>
      <c r="AU55" s="19">
        <f t="shared" si="32"/>
        <v>10676.517874286075</v>
      </c>
      <c r="AV55" s="19">
        <f t="shared" si="32"/>
        <v>10953.021321418779</v>
      </c>
      <c r="AW55" s="19">
        <f t="shared" si="32"/>
        <v>11246.033563946388</v>
      </c>
      <c r="AX55" s="19">
        <f t="shared" si="32"/>
        <v>11541.882947757284</v>
      </c>
      <c r="AY55" s="19">
        <f t="shared" si="32"/>
        <v>11845.551608310361</v>
      </c>
      <c r="AZ55" s="19">
        <f t="shared" si="32"/>
        <v>12111.10896779571</v>
      </c>
      <c r="BA55" s="19">
        <f t="shared" si="32"/>
        <v>12012.881235288558</v>
      </c>
      <c r="BB55" s="19">
        <f t="shared" si="32"/>
        <v>10707.297220053784</v>
      </c>
      <c r="BC55" s="19">
        <f t="shared" si="32"/>
        <v>10981.527412612757</v>
      </c>
      <c r="BD55" s="19">
        <f t="shared" si="32"/>
        <v>11102.592859870678</v>
      </c>
      <c r="BE55" s="19">
        <f t="shared" si="32"/>
        <v>9653.3802711693879</v>
      </c>
      <c r="BF55" s="19">
        <f t="shared" si="32"/>
        <v>9902.4915138996821</v>
      </c>
      <c r="BG55" s="19">
        <f t="shared" si="32"/>
        <v>10158.608069609818</v>
      </c>
      <c r="BH55" s="66">
        <f t="shared" si="28"/>
        <v>289599.71391859616</v>
      </c>
    </row>
    <row r="56" spans="1:60">
      <c r="A56" s="14" t="s">
        <v>400</v>
      </c>
      <c r="B56" s="120">
        <f>NPV('Time Series Summary'!$B$133,E56:BG56)+D56</f>
        <v>159910.60928017928</v>
      </c>
      <c r="C56" s="119">
        <f t="shared" si="25"/>
        <v>424282.26149250672</v>
      </c>
      <c r="D56" s="19">
        <f t="shared" ref="D56:AI56" si="33">+D45+D34+D23</f>
        <v>15841.261882161087</v>
      </c>
      <c r="E56" s="19">
        <f t="shared" si="33"/>
        <v>16577.942549386909</v>
      </c>
      <c r="F56" s="19">
        <f t="shared" si="33"/>
        <v>17308.003981306087</v>
      </c>
      <c r="G56" s="19">
        <f t="shared" si="33"/>
        <v>17763.405619092311</v>
      </c>
      <c r="H56" s="19">
        <f t="shared" si="33"/>
        <v>18377.930986763091</v>
      </c>
      <c r="I56" s="19">
        <f t="shared" si="33"/>
        <v>18020.496558488394</v>
      </c>
      <c r="J56" s="19">
        <f t="shared" si="33"/>
        <v>17182.144536569449</v>
      </c>
      <c r="K56" s="19">
        <f t="shared" si="33"/>
        <v>17611.688889251469</v>
      </c>
      <c r="L56" s="19">
        <f t="shared" si="33"/>
        <v>18051.985750531858</v>
      </c>
      <c r="M56" s="19">
        <f t="shared" si="33"/>
        <v>8201.3718211539199</v>
      </c>
      <c r="N56" s="19">
        <f t="shared" si="33"/>
        <v>4950.5477173510553</v>
      </c>
      <c r="O56" s="19">
        <f t="shared" si="33"/>
        <v>5074.3114102848322</v>
      </c>
      <c r="P56" s="19">
        <f t="shared" si="33"/>
        <v>5201.1691955419519</v>
      </c>
      <c r="Q56" s="19">
        <f t="shared" si="33"/>
        <v>5331.1984254305007</v>
      </c>
      <c r="R56" s="19">
        <f t="shared" si="33"/>
        <v>3278.2733693849459</v>
      </c>
      <c r="S56" s="19">
        <f t="shared" si="33"/>
        <v>3360.2302036195697</v>
      </c>
      <c r="T56" s="19">
        <f t="shared" si="33"/>
        <v>3444.2359587100591</v>
      </c>
      <c r="U56" s="19">
        <f t="shared" si="33"/>
        <v>3530.3418576778095</v>
      </c>
      <c r="V56" s="19">
        <f t="shared" si="33"/>
        <v>3618.6004041197548</v>
      </c>
      <c r="W56" s="19">
        <f t="shared" si="33"/>
        <v>3709.0654142227495</v>
      </c>
      <c r="X56" s="19">
        <f t="shared" si="33"/>
        <v>3801.7920495783173</v>
      </c>
      <c r="Y56" s="19">
        <f t="shared" si="33"/>
        <v>3896.8368508177746</v>
      </c>
      <c r="Z56" s="19">
        <f t="shared" si="33"/>
        <v>3994.2577720882191</v>
      </c>
      <c r="AA56" s="19">
        <f t="shared" si="33"/>
        <v>4094.1142163904242</v>
      </c>
      <c r="AB56" s="19">
        <f t="shared" si="33"/>
        <v>4196.4670718001853</v>
      </c>
      <c r="AC56" s="19">
        <f t="shared" si="33"/>
        <v>4301.3787485951889</v>
      </c>
      <c r="AD56" s="19">
        <f t="shared" si="33"/>
        <v>4408.9132173100679</v>
      </c>
      <c r="AE56" s="19">
        <f t="shared" si="33"/>
        <v>4519.1360477428198</v>
      </c>
      <c r="AF56" s="19">
        <f t="shared" si="33"/>
        <v>4632.1144489363896</v>
      </c>
      <c r="AG56" s="19">
        <f t="shared" si="33"/>
        <v>4747.9173101598008</v>
      </c>
      <c r="AH56" s="19">
        <f t="shared" si="33"/>
        <v>4866.6152429137937</v>
      </c>
      <c r="AI56" s="19">
        <f t="shared" si="33"/>
        <v>4988.2806239866395</v>
      </c>
      <c r="AJ56" s="19">
        <f t="shared" ref="AJ56:BG56" si="34">+AJ45+AJ34+AJ23</f>
        <v>5112.9876395863048</v>
      </c>
      <c r="AK56" s="19">
        <f t="shared" si="34"/>
        <v>5240.8123305759618</v>
      </c>
      <c r="AL56" s="19">
        <f t="shared" si="34"/>
        <v>5371.8326388403621</v>
      </c>
      <c r="AM56" s="19">
        <f t="shared" si="34"/>
        <v>5506.128454811369</v>
      </c>
      <c r="AN56" s="19">
        <f t="shared" si="34"/>
        <v>5643.7816661816541</v>
      </c>
      <c r="AO56" s="19">
        <f t="shared" si="34"/>
        <v>5784.8762078361942</v>
      </c>
      <c r="AP56" s="19">
        <f t="shared" si="34"/>
        <v>5929.4981130320984</v>
      </c>
      <c r="AQ56" s="19">
        <f t="shared" si="34"/>
        <v>6077.7355658579017</v>
      </c>
      <c r="AR56" s="19">
        <f t="shared" si="34"/>
        <v>6229.6789550043486</v>
      </c>
      <c r="AS56" s="19">
        <f t="shared" si="34"/>
        <v>6385.4209288794573</v>
      </c>
      <c r="AT56" s="19">
        <f t="shared" si="34"/>
        <v>6545.056452101443</v>
      </c>
      <c r="AU56" s="19">
        <f t="shared" si="34"/>
        <v>6708.6828634039794</v>
      </c>
      <c r="AV56" s="19">
        <f t="shared" si="34"/>
        <v>6876.3999349890773</v>
      </c>
      <c r="AW56" s="19">
        <f t="shared" si="34"/>
        <v>7048.3099333638038</v>
      </c>
      <c r="AX56" s="19">
        <f t="shared" si="34"/>
        <v>7224.5176816978983</v>
      </c>
      <c r="AY56" s="19">
        <f t="shared" si="34"/>
        <v>7405.1306237403469</v>
      </c>
      <c r="AZ56" s="19">
        <f t="shared" si="34"/>
        <v>7590.2588893338552</v>
      </c>
      <c r="BA56" s="19">
        <f t="shared" si="34"/>
        <v>7780.0153615672007</v>
      </c>
      <c r="BB56" s="19">
        <f t="shared" si="34"/>
        <v>7974.5157456063807</v>
      </c>
      <c r="BC56" s="19">
        <f t="shared" si="34"/>
        <v>8173.8786392465408</v>
      </c>
      <c r="BD56" s="19">
        <f t="shared" si="34"/>
        <v>8378.2256052277025</v>
      </c>
      <c r="BE56" s="19">
        <f t="shared" si="34"/>
        <v>8587.6812453583952</v>
      </c>
      <c r="BF56" s="19">
        <f t="shared" si="34"/>
        <v>8802.3732764923552</v>
      </c>
      <c r="BG56" s="19">
        <f t="shared" si="34"/>
        <v>9022.4326084046625</v>
      </c>
      <c r="BH56" s="66">
        <f t="shared" si="28"/>
        <v>424282.26149250672</v>
      </c>
    </row>
    <row r="57" spans="1:60">
      <c r="BH57" s="66"/>
    </row>
    <row r="58" spans="1:60">
      <c r="A58" s="105" t="s">
        <v>482</v>
      </c>
      <c r="BH58" s="66"/>
    </row>
    <row r="59" spans="1:60">
      <c r="A59" s="105" t="s">
        <v>337</v>
      </c>
      <c r="BH59" s="66"/>
    </row>
    <row r="60" spans="1:60">
      <c r="A60" s="14" t="s">
        <v>460</v>
      </c>
      <c r="B60" s="120">
        <f>NPV('Time Series Summary'!$B$133,E60:BG60)+D60</f>
        <v>7609.3445184952789</v>
      </c>
      <c r="C60" s="119">
        <f>SUM(D60:BG60)</f>
        <v>61653.161205398159</v>
      </c>
      <c r="D60" s="19">
        <f>SUM(D15:D18)*'SCI DG3 Final'!$C$196</f>
        <v>0</v>
      </c>
      <c r="E60" s="19">
        <f>SUM(E15:E18)*'SCI DG3 Final'!$C$196</f>
        <v>14.464021842772786</v>
      </c>
      <c r="F60" s="19">
        <f>SUM(F15:F18)*'SCI DG3 Final'!$C$196</f>
        <v>377.74335871397693</v>
      </c>
      <c r="G60" s="19">
        <f>SUM(G15:G18)*'SCI DG3 Final'!$C$196</f>
        <v>1046.0885398287601</v>
      </c>
      <c r="H60" s="19">
        <f>SUM(H15:H18)*'SCI DG3 Final'!$C$196</f>
        <v>0</v>
      </c>
      <c r="I60" s="19">
        <f>SUM(I15:I18)*'SCI DG3 Final'!$C$196</f>
        <v>0</v>
      </c>
      <c r="J60" s="19">
        <f>SUM(J15:J18)*'SCI DG3 Final'!$C$196</f>
        <v>449.94679141224731</v>
      </c>
      <c r="K60" s="19">
        <f>SUM(K15:K18)*'SCI DG3 Final'!$C$196</f>
        <v>126.76932272574614</v>
      </c>
      <c r="L60" s="19">
        <f>SUM(L15:L18)*'SCI DG3 Final'!$C$196</f>
        <v>338.1132789121832</v>
      </c>
      <c r="M60" s="19">
        <f>SUM(M15:M18)*'SCI DG3 Final'!$C$196</f>
        <v>273.90965774431464</v>
      </c>
      <c r="N60" s="19">
        <f>SUM(N15:N18)*'SCI DG3 Final'!$C$196</f>
        <v>544.20965333230868</v>
      </c>
      <c r="O60" s="19">
        <f>SUM(O15:O18)*'SCI DG3 Final'!$C$196</f>
        <v>127.37002455271254</v>
      </c>
      <c r="P60" s="19">
        <f>SUM(P15:P18)*'SCI DG3 Final'!$C$196</f>
        <v>401.52602542963598</v>
      </c>
      <c r="Q60" s="19">
        <f>SUM(Q15:Q18)*'SCI DG3 Final'!$C$196</f>
        <v>340.86087263797913</v>
      </c>
      <c r="R60" s="19">
        <f>SUM(R15:R18)*'SCI DG3 Final'!$C$196</f>
        <v>299.7102238785186</v>
      </c>
      <c r="S60" s="19">
        <f>SUM(S15:S18)*'SCI DG3 Final'!$C$196</f>
        <v>205.70869781139928</v>
      </c>
      <c r="T60" s="19">
        <f>SUM(T15:T18)*'SCI DG3 Final'!$C$196</f>
        <v>278.10326721969437</v>
      </c>
      <c r="U60" s="19">
        <f>SUM(U15:U18)*'SCI DG3 Final'!$C$196</f>
        <v>114.59632026776417</v>
      </c>
      <c r="V60" s="19">
        <f>SUM(V15:V18)*'SCI DG3 Final'!$C$196</f>
        <v>190.04828079556725</v>
      </c>
      <c r="W60" s="19">
        <f>SUM(W15:W18)*'SCI DG3 Final'!$C$196</f>
        <v>632.93188219058254</v>
      </c>
      <c r="X60" s="19">
        <f>SUM(X15:X18)*'SCI DG3 Final'!$C$196</f>
        <v>1746.554990735292</v>
      </c>
      <c r="Y60" s="19">
        <f>SUM(Y15:Y18)*'SCI DG3 Final'!$C$196</f>
        <v>162.76653493680686</v>
      </c>
      <c r="Z60" s="19">
        <f>SUM(Z15:Z18)*'SCI DG3 Final'!$C$196</f>
        <v>191.41183824445139</v>
      </c>
      <c r="AA60" s="19">
        <f>SUM(AA15:AA18)*'SCI DG3 Final'!$C$196</f>
        <v>812.05527615399956</v>
      </c>
      <c r="AB60" s="19">
        <f>SUM(AB15:AB18)*'SCI DG3 Final'!$C$196</f>
        <v>1950.4622227395207</v>
      </c>
      <c r="AC60" s="19">
        <f>SUM(AC15:AC18)*'SCI DG3 Final'!$C$196</f>
        <v>206.27352224920975</v>
      </c>
      <c r="AD60" s="19">
        <f>SUM(AD15:AD18)*'SCI DG3 Final'!$C$196</f>
        <v>902.7576430948418</v>
      </c>
      <c r="AE60" s="19">
        <f>SUM(AE15:AE18)*'SCI DG3 Final'!$C$196</f>
        <v>2812.2495166111707</v>
      </c>
      <c r="AF60" s="19">
        <f>SUM(AF15:AF18)*'SCI DG3 Final'!$C$196</f>
        <v>2156.9224118987609</v>
      </c>
      <c r="AG60" s="19">
        <f>SUM(AG15:AG18)*'SCI DG3 Final'!$C$196</f>
        <v>227.89937279370568</v>
      </c>
      <c r="AH60" s="19">
        <f>SUM(AH15:AH18)*'SCI DG3 Final'!$C$196</f>
        <v>968.16195961607775</v>
      </c>
      <c r="AI60" s="19">
        <f>SUM(AI15:AI18)*'SCI DG3 Final'!$C$196</f>
        <v>2325.9870365994852</v>
      </c>
      <c r="AJ60" s="19">
        <f>SUM(AJ15:AJ18)*'SCI DG3 Final'!$C$196</f>
        <v>214.02262712632916</v>
      </c>
      <c r="AK60" s="19">
        <f>SUM(AK15:AK18)*'SCI DG3 Final'!$C$196</f>
        <v>219.41599732991261</v>
      </c>
      <c r="AL60" s="19">
        <f>SUM(AL15:AL18)*'SCI DG3 Final'!$C$196</f>
        <v>224.94528046262636</v>
      </c>
      <c r="AM60" s="19">
        <f>SUM(AM15:AM18)*'SCI DG3 Final'!$C$196</f>
        <v>264.6626904352305</v>
      </c>
      <c r="AN60" s="19">
        <f>SUM(AN15:AN18)*'SCI DG3 Final'!$C$196</f>
        <v>1125.6458128096774</v>
      </c>
      <c r="AO60" s="19">
        <f>SUM(AO15:AO18)*'SCI DG3 Final'!$C$196</f>
        <v>2704.9105368008495</v>
      </c>
      <c r="AP60" s="19">
        <f>SUM(AP15:AP18)*'SCI DG3 Final'!$C$196</f>
        <v>248.49135015816847</v>
      </c>
      <c r="AQ60" s="19">
        <f>SUM(AQ15:AQ18)*'SCI DG3 Final'!$C$196</f>
        <v>254.75333218215428</v>
      </c>
      <c r="AR60" s="19">
        <f>SUM(AR15:AR18)*'SCI DG3 Final'!$C$196</f>
        <v>299.79024600121869</v>
      </c>
      <c r="AS60" s="19">
        <f>SUM(AS15:AS18)*'SCI DG3 Final'!$C$196</f>
        <v>1276.2822162678319</v>
      </c>
      <c r="AT60" s="19">
        <f>SUM(AT15:AT18)*'SCI DG3 Final'!$C$196</f>
        <v>3067.4277029096947</v>
      </c>
      <c r="AU60" s="19">
        <f>SUM(AU15:AU18)*'SCI DG3 Final'!$C$196</f>
        <v>323.06686238944934</v>
      </c>
      <c r="AV60" s="19">
        <f>SUM(AV15:AV18)*'SCI DG3 Final'!$C$196</f>
        <v>1376.175324142469</v>
      </c>
      <c r="AW60" s="19">
        <f>SUM(AW15:AW18)*'SCI DG3 Final'!$C$196</f>
        <v>3307.8608327622192</v>
      </c>
      <c r="AX60" s="19">
        <f>SUM(AX15:AX18)*'SCI DG3 Final'!$C$196</f>
        <v>2711.3128003633665</v>
      </c>
      <c r="AY60" s="19">
        <f>SUM(AY15:AY18)*'SCI DG3 Final'!$C$196</f>
        <v>9972.1048692876648</v>
      </c>
      <c r="AZ60" s="19">
        <f>SUM(AZ15:AZ18)*'SCI DG3 Final'!$C$196</f>
        <v>6303.5242940603594</v>
      </c>
      <c r="BA60" s="19">
        <f>SUM(BA15:BA18)*'SCI DG3 Final'!$C$196</f>
        <v>326.74266611172675</v>
      </c>
      <c r="BB60" s="19">
        <f>SUM(BB15:BB18)*'SCI DG3 Final'!$C$196</f>
        <v>334.97658129774209</v>
      </c>
      <c r="BC60" s="19">
        <f>SUM(BC15:BC18)*'SCI DG3 Final'!$C$196</f>
        <v>394.3595586330627</v>
      </c>
      <c r="BD60" s="19">
        <f>SUM(BD15:BD18)*'SCI DG3 Final'!$C$196</f>
        <v>1682.465497108336</v>
      </c>
      <c r="BE60" s="19">
        <f>SUM(BE15:BE18)*'SCI DG3 Final'!$C$196</f>
        <v>4045.2162913111029</v>
      </c>
      <c r="BF60" s="19">
        <f>SUM(BF15:BF18)*'SCI DG3 Final'!$C$196</f>
        <v>370.04013948126891</v>
      </c>
      <c r="BG60" s="19">
        <f>SUM(BG15:BG18)*'SCI DG3 Final'!$C$196</f>
        <v>379.36515099619686</v>
      </c>
      <c r="BH60" s="66">
        <f t="shared" ref="BH60:BH69" si="35">SUM(D60:BG60)</f>
        <v>61653.161205398159</v>
      </c>
    </row>
    <row r="61" spans="1:60">
      <c r="A61" s="14" t="s">
        <v>461</v>
      </c>
      <c r="B61" s="120">
        <f>NPV('Time Series Summary'!$B$133,E61:BG61)+D61</f>
        <v>2222.9766763191378</v>
      </c>
      <c r="C61" s="119">
        <f>SUM(D61:BG61)</f>
        <v>18456.699332183427</v>
      </c>
      <c r="D61" s="19">
        <f>SUM(D26:D29)*'SCI DG3 Final'!$C$200</f>
        <v>0</v>
      </c>
      <c r="E61" s="19">
        <f>SUM(E26:E29)*'SCI DG3 Final'!$C$200</f>
        <v>5.2075051382136062</v>
      </c>
      <c r="F61" s="19">
        <f>SUM(F26:F29)*'SCI DG3 Final'!$C$200</f>
        <v>135.99955135659576</v>
      </c>
      <c r="G61" s="19">
        <f>SUM(G26:G29)*'SCI DG3 Final'!$C$200</f>
        <v>376.62494604891555</v>
      </c>
      <c r="H61" s="19">
        <f>SUM(H26:H29)*'SCI DG3 Final'!$C$200</f>
        <v>0</v>
      </c>
      <c r="I61" s="19">
        <f>SUM(I26:I29)*'SCI DG3 Final'!$C$200</f>
        <v>0</v>
      </c>
      <c r="J61" s="19">
        <f>SUM(J26:J29)*'SCI DG3 Final'!$C$200</f>
        <v>80.540148595338323</v>
      </c>
      <c r="K61" s="19">
        <f>SUM(K26:K29)*'SCI DG3 Final'!$C$200</f>
        <v>22.691616618969139</v>
      </c>
      <c r="L61" s="19">
        <f>SUM(L26:L29)*'SCI DG3 Final'!$C$200</f>
        <v>60.522031149888257</v>
      </c>
      <c r="M61" s="19">
        <f>SUM(M26:M29)*'SCI DG3 Final'!$C$200</f>
        <v>49.029629630613428</v>
      </c>
      <c r="N61" s="19">
        <f>SUM(N26:N29)*'SCI DG3 Final'!$C$200</f>
        <v>97.413132359117967</v>
      </c>
      <c r="O61" s="19">
        <f>SUM(O26:O29)*'SCI DG3 Final'!$C$200</f>
        <v>22.799141809344455</v>
      </c>
      <c r="P61" s="19">
        <f>SUM(P26:P29)*'SCI DG3 Final'!$C$200</f>
        <v>71.872866681627414</v>
      </c>
      <c r="Q61" s="19">
        <f>SUM(Q26:Q29)*'SCI DG3 Final'!$C$200</f>
        <v>61.013848429572946</v>
      </c>
      <c r="R61" s="19">
        <f>SUM(R26:R29)*'SCI DG3 Final'!$C$200</f>
        <v>53.647912214139545</v>
      </c>
      <c r="S61" s="19">
        <f>SUM(S26:S29)*'SCI DG3 Final'!$C$200</f>
        <v>36.821707378070826</v>
      </c>
      <c r="T61" s="19">
        <f>SUM(T26:T29)*'SCI DG3 Final'!$C$200</f>
        <v>49.780282678361125</v>
      </c>
      <c r="U61" s="19">
        <f>SUM(U26:U29)*'SCI DG3 Final'!$C$200</f>
        <v>20.51265802757646</v>
      </c>
      <c r="V61" s="19">
        <f>SUM(V26:V29)*'SCI DG3 Final'!$C$200</f>
        <v>38.035963897035579</v>
      </c>
      <c r="W61" s="19">
        <f>SUM(W26:W29)*'SCI DG3 Final'!$C$200</f>
        <v>218.21459430886603</v>
      </c>
      <c r="X61" s="19">
        <f>SUM(X26:X29)*'SCI DG3 Final'!$C$200</f>
        <v>603.18878627845436</v>
      </c>
      <c r="Y61" s="19">
        <f>SUM(Y26:Y29)*'SCI DG3 Final'!$C$200</f>
        <v>29.135091438284949</v>
      </c>
      <c r="Z61" s="19">
        <f>SUM(Z26:Z29)*'SCI DG3 Final'!$C$200</f>
        <v>38.705762864942884</v>
      </c>
      <c r="AA61" s="19">
        <f>SUM(AA26:AA29)*'SCI DG3 Final'!$C$200</f>
        <v>261.39576646199197</v>
      </c>
      <c r="AB61" s="19">
        <f>SUM(AB26:AB29)*'SCI DG3 Final'!$C$200</f>
        <v>670.47781845052236</v>
      </c>
      <c r="AC61" s="19">
        <f>SUM(AC26:AC29)*'SCI DG3 Final'!$C$200</f>
        <v>41.714638208240544</v>
      </c>
      <c r="AD61" s="19">
        <f>SUM(AD26:AD29)*'SCI DG3 Final'!$C$200</f>
        <v>291.65067195924246</v>
      </c>
      <c r="AE61" s="19">
        <f>SUM(AE26:AE29)*'SCI DG3 Final'!$C$200</f>
        <v>978.28717469781611</v>
      </c>
      <c r="AF61" s="19">
        <f>SUM(AF26:AF29)*'SCI DG3 Final'!$C$200</f>
        <v>741.48656777189797</v>
      </c>
      <c r="AG61" s="19">
        <f>SUM(AG26:AG29)*'SCI DG3 Final'!$C$200</f>
        <v>46.093431319901413</v>
      </c>
      <c r="AH61" s="19">
        <f>SUM(AH26:AH29)*'SCI DG3 Final'!$C$200</f>
        <v>311.70523550408581</v>
      </c>
      <c r="AI61" s="19">
        <f>SUM(AI26:AI29)*'SCI DG3 Final'!$C$200</f>
        <v>799.63622567966513</v>
      </c>
      <c r="AJ61" s="19">
        <f>SUM(AJ26:AJ29)*'SCI DG3 Final'!$C$200</f>
        <v>38.309894682027149</v>
      </c>
      <c r="AK61" s="19">
        <f>SUM(AK26:AK29)*'SCI DG3 Final'!$C$200</f>
        <v>39.275304028014233</v>
      </c>
      <c r="AL61" s="19">
        <f>SUM(AL26:AL29)*'SCI DG3 Final'!$C$200</f>
        <v>40.265041689520174</v>
      </c>
      <c r="AM61" s="19">
        <f>SUM(AM26:AM29)*'SCI DG3 Final'!$C$200</f>
        <v>53.538361186014129</v>
      </c>
      <c r="AN61" s="19">
        <f>SUM(AN26:AN29)*'SCI DG3 Final'!$C$200</f>
        <v>362.4674408310388</v>
      </c>
      <c r="AO61" s="19">
        <f>SUM(AO26:AO29)*'SCI DG3 Final'!$C$200</f>
        <v>929.97409325613739</v>
      </c>
      <c r="AP61" s="19">
        <f>SUM(AP26:AP29)*'SCI DG3 Final'!$C$200</f>
        <v>44.479771049324953</v>
      </c>
      <c r="AQ61" s="19">
        <f>SUM(AQ26:AQ29)*'SCI DG3 Final'!$C$200</f>
        <v>45.600661279767934</v>
      </c>
      <c r="AR61" s="19">
        <f>SUM(AR26:AR29)*'SCI DG3 Final'!$C$200</f>
        <v>60.653185555907726</v>
      </c>
      <c r="AS61" s="19">
        <f>SUM(AS26:AS29)*'SCI DG3 Final'!$C$200</f>
        <v>411.02969061682444</v>
      </c>
      <c r="AT61" s="19">
        <f>SUM(AT26:AT29)*'SCI DG3 Final'!$C$200</f>
        <v>1054.6771913618761</v>
      </c>
      <c r="AU61" s="19">
        <f>SUM(AU26:AU29)*'SCI DG3 Final'!$C$200</f>
        <v>65.368244115902272</v>
      </c>
      <c r="AV61" s="19">
        <f>SUM(AV26:AV29)*'SCI DG3 Final'!$C$200</f>
        <v>443.23674378218925</v>
      </c>
      <c r="AW61" s="19">
        <f>SUM(AW26:AW29)*'SCI DG3 Final'!$C$200</f>
        <v>1137.388403442608</v>
      </c>
      <c r="AX61" s="19">
        <f>SUM(AX26:AX29)*'SCI DG3 Final'!$C$200</f>
        <v>732.35965374435762</v>
      </c>
      <c r="AY61" s="19">
        <f>SUM(AY26:AY29)*'SCI DG3 Final'!$C$200</f>
        <v>2776.1127252547772</v>
      </c>
      <c r="AZ61" s="19">
        <f>SUM(AZ26:AZ29)*'SCI DG3 Final'!$C$200</f>
        <v>1742.2883253250118</v>
      </c>
      <c r="BA61" s="19">
        <f>SUM(BA26:BA29)*'SCI DG3 Final'!$C$200</f>
        <v>58.486699723933576</v>
      </c>
      <c r="BB61" s="19">
        <f>SUM(BB26:BB29)*'SCI DG3 Final'!$C$200</f>
        <v>59.960564556976685</v>
      </c>
      <c r="BC61" s="19">
        <f>SUM(BC26:BC29)*'SCI DG3 Final'!$C$200</f>
        <v>79.812145578212892</v>
      </c>
      <c r="BD61" s="19">
        <f>SUM(BD26:BD29)*'SCI DG3 Final'!$C$200</f>
        <v>542.00432840311191</v>
      </c>
      <c r="BE61" s="19">
        <f>SUM(BE26:BE29)*'SCI DG3 Final'!$C$200</f>
        <v>1391.0631535117254</v>
      </c>
      <c r="BF61" s="19">
        <f>SUM(BF26:BF29)*'SCI DG3 Final'!$C$200</f>
        <v>66.236915984039371</v>
      </c>
      <c r="BG61" s="19">
        <f>SUM(BG26:BG29)*'SCI DG3 Final'!$C$200</f>
        <v>67.90608626683715</v>
      </c>
      <c r="BH61" s="66">
        <f t="shared" si="35"/>
        <v>18456.699332183427</v>
      </c>
    </row>
    <row r="62" spans="1:60">
      <c r="A62" s="14" t="s">
        <v>462</v>
      </c>
      <c r="B62" s="120">
        <f>NPV('Time Series Summary'!$B$133,E62:BG62)+D62</f>
        <v>6807.9266783336352</v>
      </c>
      <c r="C62" s="119">
        <f>SUM(D62:BG62)</f>
        <v>55612.785680569104</v>
      </c>
      <c r="D62" s="19">
        <f>SUM(D37:D40)*'SCI DG3 Final'!$C$205</f>
        <v>0</v>
      </c>
      <c r="E62" s="19">
        <f>SUM(E37:E40)*'SCI DG3 Final'!$C$205</f>
        <v>13.939141176380641</v>
      </c>
      <c r="F62" s="19">
        <f>SUM(F37:F40)*'SCI DG3 Final'!$C$205</f>
        <v>364.03554023843526</v>
      </c>
      <c r="G62" s="19">
        <f>SUM(G37:G40)*'SCI DG3 Final'!$C$205</f>
        <v>1008.1273381755105</v>
      </c>
      <c r="H62" s="19">
        <f>SUM(H37:H40)*'SCI DG3 Final'!$C$205</f>
        <v>0</v>
      </c>
      <c r="I62" s="19">
        <f>SUM(I37:I40)*'SCI DG3 Final'!$C$205</f>
        <v>0</v>
      </c>
      <c r="J62" s="19">
        <f>SUM(J37:J40)*'SCI DG3 Final'!$C$205</f>
        <v>350.79902001120615</v>
      </c>
      <c r="K62" s="19">
        <f>SUM(K37:K40)*'SCI DG3 Final'!$C$205</f>
        <v>98.835140128672577</v>
      </c>
      <c r="L62" s="19">
        <f>SUM(L37:L40)*'SCI DG3 Final'!$C$205</f>
        <v>263.60851807141256</v>
      </c>
      <c r="M62" s="19">
        <f>SUM(M37:M40)*'SCI DG3 Final'!$C$205</f>
        <v>213.55244962792509</v>
      </c>
      <c r="N62" s="19">
        <f>SUM(N37:N40)*'SCI DG3 Final'!$C$205</f>
        <v>424.29064216773008</v>
      </c>
      <c r="O62" s="19">
        <f>SUM(O37:O40)*'SCI DG3 Final'!$C$205</f>
        <v>99.303474643421197</v>
      </c>
      <c r="P62" s="19">
        <f>SUM(P37:P40)*'SCI DG3 Final'!$C$205</f>
        <v>313.04798460193427</v>
      </c>
      <c r="Q62" s="19">
        <f>SUM(Q37:Q40)*'SCI DG3 Final'!$C$205</f>
        <v>265.75066733171269</v>
      </c>
      <c r="R62" s="19">
        <f>SUM(R37:R40)*'SCI DG3 Final'!$C$205</f>
        <v>233.66774656604815</v>
      </c>
      <c r="S62" s="19">
        <f>SUM(S37:S40)*'SCI DG3 Final'!$C$205</f>
        <v>160.37987374801401</v>
      </c>
      <c r="T62" s="19">
        <f>SUM(T37:T40)*'SCI DG3 Final'!$C$205</f>
        <v>216.82197865302504</v>
      </c>
      <c r="U62" s="19">
        <f>SUM(U37:U40)*'SCI DG3 Final'!$C$205</f>
        <v>89.344512760376489</v>
      </c>
      <c r="V62" s="19">
        <f>SUM(V37:V40)*'SCI DG3 Final'!$C$205</f>
        <v>152.25507561199566</v>
      </c>
      <c r="W62" s="19">
        <f>SUM(W37:W40)*'SCI DG3 Final'!$C$205</f>
        <v>600.14083031600296</v>
      </c>
      <c r="X62" s="19">
        <f>SUM(X37:X40)*'SCI DG3 Final'!$C$205</f>
        <v>1657.119145188746</v>
      </c>
      <c r="Y62" s="19">
        <f>SUM(Y37:Y40)*'SCI DG3 Final'!$C$205</f>
        <v>126.90020694944199</v>
      </c>
      <c r="Z62" s="19">
        <f>SUM(Z37:Z40)*'SCI DG3 Final'!$C$205</f>
        <v>153.75102374132223</v>
      </c>
      <c r="AA62" s="19">
        <f>SUM(AA37:AA40)*'SCI DG3 Final'!$C$205</f>
        <v>751.098102007737</v>
      </c>
      <c r="AB62" s="19">
        <f>SUM(AB37:AB40)*'SCI DG3 Final'!$C$205</f>
        <v>1847.4002150468348</v>
      </c>
      <c r="AC62" s="19">
        <f>SUM(AC37:AC40)*'SCI DG3 Final'!$C$205</f>
        <v>165.6923563671412</v>
      </c>
      <c r="AD62" s="19">
        <f>SUM(AD37:AD40)*'SCI DG3 Final'!$C$205</f>
        <v>836.06795495590654</v>
      </c>
      <c r="AE62" s="19">
        <f>SUM(AE37:AE40)*'SCI DG3 Final'!$C$205</f>
        <v>2675.4118048380678</v>
      </c>
      <c r="AF62" s="19">
        <f>SUM(AF37:AF40)*'SCI DG3 Final'!$C$205</f>
        <v>2042.9890969169255</v>
      </c>
      <c r="AG62" s="19">
        <f>SUM(AG37:AG40)*'SCI DG3 Final'!$C$205</f>
        <v>183.06914481003324</v>
      </c>
      <c r="AH62" s="19">
        <f>SUM(AH37:AH40)*'SCI DG3 Final'!$C$205</f>
        <v>895.54724534759816</v>
      </c>
      <c r="AI62" s="19">
        <f>SUM(AI37:AI40)*'SCI DG3 Final'!$C$205</f>
        <v>2203.1540740194973</v>
      </c>
      <c r="AJ62" s="19">
        <f>SUM(AJ37:AJ40)*'SCI DG3 Final'!$C$205</f>
        <v>166.86179185874389</v>
      </c>
      <c r="AK62" s="19">
        <f>SUM(AK37:AK40)*'SCI DG3 Final'!$C$205</f>
        <v>171.06670901358416</v>
      </c>
      <c r="AL62" s="19">
        <f>SUM(AL37:AL40)*'SCI DG3 Final'!$C$205</f>
        <v>175.37759008072646</v>
      </c>
      <c r="AM62" s="19">
        <f>SUM(AM37:AM40)*'SCI DG3 Final'!$C$205</f>
        <v>212.61030769447632</v>
      </c>
      <c r="AN62" s="19">
        <f>SUM(AN37:AN40)*'SCI DG3 Final'!$C$205</f>
        <v>1041.2797723608981</v>
      </c>
      <c r="AO62" s="19">
        <f>SUM(AO37:AO40)*'SCI DG3 Final'!$C$205</f>
        <v>2562.1383710285691</v>
      </c>
      <c r="AP62" s="19">
        <f>SUM(AP37:AP40)*'SCI DG3 Final'!$C$205</f>
        <v>193.7351788711394</v>
      </c>
      <c r="AQ62" s="19">
        <f>SUM(AQ37:AQ40)*'SCI DG3 Final'!$C$205</f>
        <v>198.61730537869207</v>
      </c>
      <c r="AR62" s="19">
        <f>SUM(AR37:AR40)*'SCI DG3 Final'!$C$205</f>
        <v>240.83822557015944</v>
      </c>
      <c r="AS62" s="19">
        <f>SUM(AS37:AS40)*'SCI DG3 Final'!$C$205</f>
        <v>1180.6831236834848</v>
      </c>
      <c r="AT62" s="19">
        <f>SUM(AT37:AT40)*'SCI DG3 Final'!$C$205</f>
        <v>2905.5882862352009</v>
      </c>
      <c r="AU62" s="19">
        <f>SUM(AU37:AU40)*'SCI DG3 Final'!$C$205</f>
        <v>259.54348914698392</v>
      </c>
      <c r="AV62" s="19">
        <f>SUM(AV37:AV40)*'SCI DG3 Final'!$C$205</f>
        <v>1273.1306530558973</v>
      </c>
      <c r="AW62" s="19">
        <f>SUM(AW37:AW40)*'SCI DG3 Final'!$C$205</f>
        <v>3133.3795429695338</v>
      </c>
      <c r="AX62" s="19">
        <f>SUM(AX37:AX40)*'SCI DG3 Final'!$C$205</f>
        <v>2365.038988282337</v>
      </c>
      <c r="AY62" s="19">
        <f>SUM(AY37:AY40)*'SCI DG3 Final'!$C$205</f>
        <v>8782.4276671212174</v>
      </c>
      <c r="AZ62" s="19">
        <f>SUM(AZ37:AZ40)*'SCI DG3 Final'!$C$205</f>
        <v>5538.7643894391322</v>
      </c>
      <c r="BA62" s="19">
        <f>SUM(BA37:BA40)*'SCI DG3 Final'!$C$205</f>
        <v>254.74347024029598</v>
      </c>
      <c r="BB62" s="19">
        <f>SUM(BB37:BB40)*'SCI DG3 Final'!$C$205</f>
        <v>261.16300569035133</v>
      </c>
      <c r="BC62" s="19">
        <f>SUM(BC37:BC40)*'SCI DG3 Final'!$C$205</f>
        <v>316.83727724843487</v>
      </c>
      <c r="BD62" s="19">
        <f>SUM(BD37:BD40)*'SCI DG3 Final'!$C$205</f>
        <v>1556.6065859808909</v>
      </c>
      <c r="BE62" s="19">
        <f>SUM(BE37:BE40)*'SCI DG3 Final'!$C$205</f>
        <v>3831.9831351561152</v>
      </c>
      <c r="BF62" s="19">
        <f>SUM(BF37:BF40)*'SCI DG3 Final'!$C$205</f>
        <v>288.50015329013814</v>
      </c>
      <c r="BG62" s="19">
        <f>SUM(BG37:BG40)*'SCI DG3 Final'!$C$205</f>
        <v>295.77035715304959</v>
      </c>
      <c r="BH62" s="66">
        <f t="shared" si="35"/>
        <v>55612.785680569104</v>
      </c>
    </row>
    <row r="63" spans="1:60">
      <c r="A63" s="105" t="s">
        <v>463</v>
      </c>
      <c r="B63" s="120">
        <f>NPV('Time Series Summary'!$B$133,E63:BG63)+D63</f>
        <v>16640.247873148055</v>
      </c>
      <c r="C63" s="119">
        <f>SUM(D63:BG63)</f>
        <v>135722.64621815068</v>
      </c>
      <c r="D63" s="19">
        <f>SUM(D60:D62)</f>
        <v>0</v>
      </c>
      <c r="E63" s="19">
        <f t="shared" ref="E63:BG63" si="36">SUM(E60:E62)</f>
        <v>33.61066815736703</v>
      </c>
      <c r="F63" s="19">
        <f t="shared" si="36"/>
        <v>877.77845030900789</v>
      </c>
      <c r="G63" s="19">
        <f t="shared" si="36"/>
        <v>2430.8408240531862</v>
      </c>
      <c r="H63" s="19">
        <f t="shared" si="36"/>
        <v>0</v>
      </c>
      <c r="I63" s="19">
        <f t="shared" si="36"/>
        <v>0</v>
      </c>
      <c r="J63" s="19">
        <f t="shared" si="36"/>
        <v>881.2859600187918</v>
      </c>
      <c r="K63" s="19">
        <f t="shared" si="36"/>
        <v>248.29607947338786</v>
      </c>
      <c r="L63" s="19">
        <f t="shared" si="36"/>
        <v>662.24382813348404</v>
      </c>
      <c r="M63" s="19">
        <f t="shared" si="36"/>
        <v>536.49173700285314</v>
      </c>
      <c r="N63" s="19">
        <f t="shared" si="36"/>
        <v>1065.9134278591569</v>
      </c>
      <c r="O63" s="19">
        <f t="shared" si="36"/>
        <v>249.47264100547818</v>
      </c>
      <c r="P63" s="19">
        <f t="shared" si="36"/>
        <v>786.44687671319775</v>
      </c>
      <c r="Q63" s="19">
        <f t="shared" si="36"/>
        <v>667.62538839926469</v>
      </c>
      <c r="R63" s="19">
        <f t="shared" si="36"/>
        <v>587.02588265870622</v>
      </c>
      <c r="S63" s="19">
        <f t="shared" si="36"/>
        <v>402.91027893748412</v>
      </c>
      <c r="T63" s="19">
        <f t="shared" si="36"/>
        <v>544.70552855108053</v>
      </c>
      <c r="U63" s="19">
        <f t="shared" si="36"/>
        <v>224.45349105571711</v>
      </c>
      <c r="V63" s="19">
        <f t="shared" si="36"/>
        <v>380.33932030459846</v>
      </c>
      <c r="W63" s="19">
        <f t="shared" si="36"/>
        <v>1451.2873068154515</v>
      </c>
      <c r="X63" s="19">
        <f t="shared" si="36"/>
        <v>4006.862922202492</v>
      </c>
      <c r="Y63" s="19">
        <f t="shared" si="36"/>
        <v>318.80183332453379</v>
      </c>
      <c r="Z63" s="19">
        <f t="shared" si="36"/>
        <v>383.86862485071651</v>
      </c>
      <c r="AA63" s="19">
        <f t="shared" si="36"/>
        <v>1824.5491446237286</v>
      </c>
      <c r="AB63" s="19">
        <f t="shared" si="36"/>
        <v>4468.3402562368783</v>
      </c>
      <c r="AC63" s="19">
        <f t="shared" si="36"/>
        <v>413.68051682459151</v>
      </c>
      <c r="AD63" s="19">
        <f t="shared" si="36"/>
        <v>2030.4762700099907</v>
      </c>
      <c r="AE63" s="19">
        <f t="shared" si="36"/>
        <v>6465.9484961470553</v>
      </c>
      <c r="AF63" s="19">
        <f t="shared" si="36"/>
        <v>4941.398076587584</v>
      </c>
      <c r="AG63" s="19">
        <f t="shared" si="36"/>
        <v>457.06194892364033</v>
      </c>
      <c r="AH63" s="19">
        <f t="shared" si="36"/>
        <v>2175.4144404677618</v>
      </c>
      <c r="AI63" s="19">
        <f t="shared" si="36"/>
        <v>5328.7773362986482</v>
      </c>
      <c r="AJ63" s="19">
        <f t="shared" si="36"/>
        <v>419.19431366710023</v>
      </c>
      <c r="AK63" s="19">
        <f t="shared" si="36"/>
        <v>429.75801037151098</v>
      </c>
      <c r="AL63" s="19">
        <f t="shared" si="36"/>
        <v>440.58791223287301</v>
      </c>
      <c r="AM63" s="19">
        <f t="shared" si="36"/>
        <v>530.81135931572089</v>
      </c>
      <c r="AN63" s="19">
        <f t="shared" si="36"/>
        <v>2529.3930260016141</v>
      </c>
      <c r="AO63" s="19">
        <f t="shared" si="36"/>
        <v>6197.0230010855557</v>
      </c>
      <c r="AP63" s="19">
        <f t="shared" si="36"/>
        <v>486.70630007863281</v>
      </c>
      <c r="AQ63" s="19">
        <f t="shared" si="36"/>
        <v>498.97129884061428</v>
      </c>
      <c r="AR63" s="19">
        <f t="shared" si="36"/>
        <v>601.28165712728583</v>
      </c>
      <c r="AS63" s="19">
        <f t="shared" si="36"/>
        <v>2867.9950305681414</v>
      </c>
      <c r="AT63" s="19">
        <f t="shared" si="36"/>
        <v>7027.6931805067716</v>
      </c>
      <c r="AU63" s="19">
        <f t="shared" si="36"/>
        <v>647.97859565233557</v>
      </c>
      <c r="AV63" s="19">
        <f t="shared" si="36"/>
        <v>3092.5427209805557</v>
      </c>
      <c r="AW63" s="19">
        <f t="shared" si="36"/>
        <v>7578.6287791743607</v>
      </c>
      <c r="AX63" s="19">
        <f t="shared" si="36"/>
        <v>5808.7114423900612</v>
      </c>
      <c r="AY63" s="19">
        <f t="shared" si="36"/>
        <v>21530.64526166366</v>
      </c>
      <c r="AZ63" s="19">
        <f t="shared" si="36"/>
        <v>13584.577008824504</v>
      </c>
      <c r="BA63" s="19">
        <f t="shared" si="36"/>
        <v>639.97283607595625</v>
      </c>
      <c r="BB63" s="19">
        <f t="shared" si="36"/>
        <v>656.10015154507005</v>
      </c>
      <c r="BC63" s="19">
        <f t="shared" si="36"/>
        <v>791.00898145971041</v>
      </c>
      <c r="BD63" s="19">
        <f t="shared" si="36"/>
        <v>3781.076411492339</v>
      </c>
      <c r="BE63" s="19">
        <f t="shared" si="36"/>
        <v>9268.2625799789439</v>
      </c>
      <c r="BF63" s="19">
        <f t="shared" si="36"/>
        <v>724.77720875544651</v>
      </c>
      <c r="BG63" s="19">
        <f t="shared" si="36"/>
        <v>743.04159441608363</v>
      </c>
      <c r="BH63" s="66">
        <f t="shared" si="35"/>
        <v>135722.64621815068</v>
      </c>
    </row>
    <row r="64" spans="1:60">
      <c r="A64" s="105" t="s">
        <v>338</v>
      </c>
      <c r="BH64" s="66">
        <f t="shared" si="35"/>
        <v>0</v>
      </c>
    </row>
    <row r="65" spans="1:60">
      <c r="A65" s="14" t="s">
        <v>460</v>
      </c>
      <c r="B65" s="120">
        <f>NPV('Time Series Summary'!$B$133,E65:BG65)+D65</f>
        <v>17188.359876138802</v>
      </c>
      <c r="C65" s="119">
        <f>SUM(D65:BG65)</f>
        <v>71160.758554156011</v>
      </c>
      <c r="D65" s="19">
        <f>SUM(D20:D23)*'SCI DG3 Final'!$C$153</f>
        <v>1441.4836069843957</v>
      </c>
      <c r="E65" s="19">
        <f>SUM(E20:E23)*'SCI DG3 Final'!$C$153</f>
        <v>1506.1566088022223</v>
      </c>
      <c r="F65" s="19">
        <f>SUM(F20:F23)*'SCI DG3 Final'!$C$153</f>
        <v>1570.34181875228</v>
      </c>
      <c r="G65" s="19">
        <f>SUM(G20:G23)*'SCI DG3 Final'!$C$153</f>
        <v>1616.6582967020361</v>
      </c>
      <c r="H65" s="19">
        <f>SUM(H20:H23)*'SCI DG3 Final'!$C$153</f>
        <v>1731.9229246304326</v>
      </c>
      <c r="I65" s="19">
        <f>SUM(I20:I23)*'SCI DG3 Final'!$C$153</f>
        <v>1704.2421999841602</v>
      </c>
      <c r="J65" s="19">
        <f>SUM(J20:J23)*'SCI DG3 Final'!$C$153</f>
        <v>1630.7290018776232</v>
      </c>
      <c r="K65" s="19">
        <f>SUM(K20:K23)*'SCI DG3 Final'!$C$153</f>
        <v>1671.4961450973819</v>
      </c>
      <c r="L65" s="19">
        <f>SUM(L20:L23)*'SCI DG3 Final'!$C$153</f>
        <v>1713.283972354636</v>
      </c>
      <c r="M65" s="19">
        <f>SUM(M20:M23)*'SCI DG3 Final'!$C$153</f>
        <v>890.11112124414524</v>
      </c>
      <c r="N65" s="19">
        <f>SUM(N20:N23)*'SCI DG3 Final'!$C$153</f>
        <v>621.86903406262331</v>
      </c>
      <c r="O65" s="19">
        <f>SUM(O20:O23)*'SCI DG3 Final'!$C$153</f>
        <v>637.42324053889058</v>
      </c>
      <c r="P65" s="19">
        <f>SUM(P20:P23)*'SCI DG3 Final'!$C$153</f>
        <v>653.36151391131898</v>
      </c>
      <c r="Q65" s="19">
        <f>SUM(Q20:Q23)*'SCI DG3 Final'!$C$153</f>
        <v>669.71073450861866</v>
      </c>
      <c r="R65" s="19">
        <f>SUM(R20:R23)*'SCI DG3 Final'!$C$153</f>
        <v>425.12819831624995</v>
      </c>
      <c r="S65" s="19">
        <f>SUM(S20:S23)*'SCI DG3 Final'!$C$153</f>
        <v>435.88949410314262</v>
      </c>
      <c r="T65" s="19">
        <f>SUM(T20:T23)*'SCI DG3 Final'!$C$153</f>
        <v>447.09690034357095</v>
      </c>
      <c r="U65" s="19">
        <f>SUM(U20:U23)*'SCI DG3 Final'!$C$153</f>
        <v>375.40277002467991</v>
      </c>
      <c r="V65" s="19">
        <f>SUM(V20:V23)*'SCI DG3 Final'!$C$153</f>
        <v>385.11751710627607</v>
      </c>
      <c r="W65" s="19">
        <f>SUM(W20:W23)*'SCI DG3 Final'!$C$153</f>
        <v>395.06612104418372</v>
      </c>
      <c r="X65" s="19">
        <f>SUM(X20:X23)*'SCI DG3 Final'!$C$153</f>
        <v>412.41805045721668</v>
      </c>
      <c r="Y65" s="19">
        <f>SUM(Y20:Y23)*'SCI DG3 Final'!$C$153</f>
        <v>502.07883900485564</v>
      </c>
      <c r="Z65" s="19">
        <f>SUM(Z20:Z23)*'SCI DG3 Final'!$C$153</f>
        <v>515.0501060211094</v>
      </c>
      <c r="AA65" s="19">
        <f>SUM(AA20:AA23)*'SCI DG3 Final'!$C$153</f>
        <v>528.33899179994296</v>
      </c>
      <c r="AB65" s="19">
        <f>SUM(AB20:AB23)*'SCI DG3 Final'!$C$153</f>
        <v>549.9403669274144</v>
      </c>
      <c r="AC65" s="19">
        <f>SUM(AC20:AC23)*'SCI DG3 Final'!$C$153</f>
        <v>651.2695501778112</v>
      </c>
      <c r="AD65" s="19">
        <f>SUM(AD20:AD23)*'SCI DG3 Final'!$C$153</f>
        <v>668.00071505787491</v>
      </c>
      <c r="AE65" s="19">
        <f>SUM(AE20:AE23)*'SCI DG3 Final'!$C$153</f>
        <v>693.67007289822322</v>
      </c>
      <c r="AF65" s="19">
        <f>SUM(AF20:AF23)*'SCI DG3 Final'!$C$153</f>
        <v>805.16101639967724</v>
      </c>
      <c r="AG65" s="19">
        <f>SUM(AG20:AG23)*'SCI DG3 Final'!$C$153</f>
        <v>825.97465998981102</v>
      </c>
      <c r="AH65" s="19">
        <f>SUM(AH20:AH23)*'SCI DG3 Final'!$C$153</f>
        <v>847.12413353496675</v>
      </c>
      <c r="AI65" s="19">
        <f>SUM(AI20:AI23)*'SCI DG3 Final'!$C$153</f>
        <v>878.1976135911234</v>
      </c>
      <c r="AJ65" s="19">
        <f>SUM(AJ20:AJ23)*'SCI DG3 Final'!$C$153</f>
        <v>1003.8346278476066</v>
      </c>
      <c r="AK65" s="19">
        <f>SUM(AK20:AK23)*'SCI DG3 Final'!$C$153</f>
        <v>1029.8292671338793</v>
      </c>
      <c r="AL65" s="19">
        <f>SUM(AL20:AL23)*'SCI DG3 Final'!$C$153</f>
        <v>1056.2285840013064</v>
      </c>
      <c r="AM65" s="19">
        <f>SUM(AM20:AM23)*'SCI DG3 Final'!$C$153</f>
        <v>1083.3496234168088</v>
      </c>
      <c r="AN65" s="19">
        <f>SUM(AN20:AN23)*'SCI DG3 Final'!$C$153</f>
        <v>1111.1445074267231</v>
      </c>
      <c r="AO65" s="19">
        <f>SUM(AO20:AO23)*'SCI DG3 Final'!$C$153</f>
        <v>1150.6965596916355</v>
      </c>
      <c r="AP65" s="19">
        <f>SUM(AP20:AP23)*'SCI DG3 Final'!$C$153</f>
        <v>1299.6900671299302</v>
      </c>
      <c r="AQ65" s="19">
        <f>SUM(AQ20:AQ23)*'SCI DG3 Final'!$C$153</f>
        <v>1333.1517705693282</v>
      </c>
      <c r="AR65" s="19">
        <f>SUM(AR20:AR23)*'SCI DG3 Final'!$C$153</f>
        <v>1367.3594211796346</v>
      </c>
      <c r="AS65" s="19">
        <f>SUM(AS20:AS23)*'SCI DG3 Final'!$C$153</f>
        <v>1402.8545740948919</v>
      </c>
      <c r="AT65" s="19">
        <f>SUM(AT20:AT23)*'SCI DG3 Final'!$C$153</f>
        <v>1451.3965668935934</v>
      </c>
      <c r="AU65" s="19">
        <f>SUM(AU20:AU23)*'SCI DG3 Final'!$C$153</f>
        <v>1623.6468320333724</v>
      </c>
      <c r="AV65" s="19">
        <f>SUM(AV20:AV23)*'SCI DG3 Final'!$C$153</f>
        <v>1665.18990661564</v>
      </c>
      <c r="AW65" s="19">
        <f>SUM(AW20:AW23)*'SCI DG3 Final'!$C$153</f>
        <v>1708.7240284840523</v>
      </c>
      <c r="AX65" s="19">
        <f>SUM(AX20:AX23)*'SCI DG3 Final'!$C$153</f>
        <v>1752.9010312232783</v>
      </c>
      <c r="AY65" s="19">
        <f>SUM(AY20:AY23)*'SCI DG3 Final'!$C$153</f>
        <v>1798.2244480209004</v>
      </c>
      <c r="AZ65" s="19">
        <f>SUM(AZ20:AZ23)*'SCI DG3 Final'!$C$153</f>
        <v>1915.0879326497657</v>
      </c>
      <c r="BA65" s="19">
        <f>SUM(BA20:BA23)*'SCI DG3 Final'!$C$153</f>
        <v>2726.5787956145464</v>
      </c>
      <c r="BB65" s="19">
        <f>SUM(BB20:BB23)*'SCI DG3 Final'!$C$153</f>
        <v>2636.7304681189289</v>
      </c>
      <c r="BC65" s="19">
        <f>SUM(BC20:BC23)*'SCI DG3 Final'!$C$153</f>
        <v>2704.7574469182996</v>
      </c>
      <c r="BD65" s="19">
        <f>SUM(BD20:BD23)*'SCI DG3 Final'!$C$153</f>
        <v>2757.9661184245579</v>
      </c>
      <c r="BE65" s="19">
        <f>SUM(BE20:BE23)*'SCI DG3 Final'!$C$153</f>
        <v>2657.7524890852787</v>
      </c>
      <c r="BF65" s="19">
        <f>SUM(BF20:BF23)*'SCI DG3 Final'!$C$153</f>
        <v>2726.6192531649504</v>
      </c>
      <c r="BG65" s="19">
        <f>SUM(BG20:BG23)*'SCI DG3 Final'!$C$153</f>
        <v>2797.3288981682131</v>
      </c>
      <c r="BH65" s="66">
        <f t="shared" si="35"/>
        <v>71160.758554156011</v>
      </c>
    </row>
    <row r="66" spans="1:60">
      <c r="A66" s="14" t="s">
        <v>461</v>
      </c>
      <c r="B66" s="120">
        <f>NPV('Time Series Summary'!$B$133,E66:BG66)+D66</f>
        <v>1858.6298008245114</v>
      </c>
      <c r="C66" s="119">
        <f>SUM(D66:BG66)</f>
        <v>5439.906511182372</v>
      </c>
      <c r="D66" s="19">
        <f>SUM(D31:D34)*'SCI DG3 Final'!$C$157</f>
        <v>178.5390471073618</v>
      </c>
      <c r="E66" s="19">
        <f>SUM(E31:E34)*'SCI DG3 Final'!$C$157</f>
        <v>186.78975543902371</v>
      </c>
      <c r="F66" s="19">
        <f>SUM(F31:F34)*'SCI DG3 Final'!$C$157</f>
        <v>194.96838612909477</v>
      </c>
      <c r="G66" s="19">
        <f>SUM(G31:G34)*'SCI DG3 Final'!$C$157</f>
        <v>200.20849376811043</v>
      </c>
      <c r="H66" s="19">
        <f>SUM(H31:H34)*'SCI DG3 Final'!$C$157</f>
        <v>208.4426274297987</v>
      </c>
      <c r="I66" s="19">
        <f>SUM(I31:I34)*'SCI DG3 Final'!$C$157</f>
        <v>204.52093834997152</v>
      </c>
      <c r="J66" s="19">
        <f>SUM(J31:J34)*'SCI DG3 Final'!$C$157</f>
        <v>195.13341147930274</v>
      </c>
      <c r="K66" s="19">
        <f>SUM(K31:K34)*'SCI DG3 Final'!$C$157</f>
        <v>200.01163712186417</v>
      </c>
      <c r="L66" s="19">
        <f>SUM(L31:L34)*'SCI DG3 Final'!$C$157</f>
        <v>205.01198036734658</v>
      </c>
      <c r="M66" s="19">
        <f>SUM(M31:M34)*'SCI DG3 Final'!$C$157</f>
        <v>95.603828851128995</v>
      </c>
      <c r="N66" s="19">
        <f>SUM(N31:N34)*'SCI DG3 Final'!$C$157</f>
        <v>59.5730666052402</v>
      </c>
      <c r="O66" s="19">
        <f>SUM(O31:O34)*'SCI DG3 Final'!$C$157</f>
        <v>61.062558161590971</v>
      </c>
      <c r="P66" s="19">
        <f>SUM(P31:P34)*'SCI DG3 Final'!$C$157</f>
        <v>62.589181461791</v>
      </c>
      <c r="Q66" s="19">
        <f>SUM(Q31:Q34)*'SCI DG3 Final'!$C$157</f>
        <v>64.154245663178258</v>
      </c>
      <c r="R66" s="19">
        <f>SUM(R31:R34)*'SCI DG3 Final'!$C$157</f>
        <v>39.7432253194469</v>
      </c>
      <c r="S66" s="19">
        <f>SUM(S31:S34)*'SCI DG3 Final'!$C$157</f>
        <v>40.739739599021185</v>
      </c>
      <c r="T66" s="19">
        <f>SUM(T31:T34)*'SCI DG3 Final'!$C$157</f>
        <v>41.765069968040194</v>
      </c>
      <c r="U66" s="19">
        <f>SUM(U31:U34)*'SCI DG3 Final'!$C$157</f>
        <v>40.982505501512364</v>
      </c>
      <c r="V66" s="19">
        <f>SUM(V31:V34)*'SCI DG3 Final'!$C$157</f>
        <v>42.014335042798479</v>
      </c>
      <c r="W66" s="19">
        <f>SUM(W31:W34)*'SCI DG3 Final'!$C$157</f>
        <v>43.0717616801007</v>
      </c>
      <c r="X66" s="19">
        <f>SUM(X31:X34)*'SCI DG3 Final'!$C$157</f>
        <v>44.313329051976424</v>
      </c>
      <c r="Y66" s="19">
        <f>SUM(Y31:Y34)*'SCI DG3 Final'!$C$157</f>
        <v>47.170237312354018</v>
      </c>
      <c r="Z66" s="19">
        <f>SUM(Z31:Z34)*'SCI DG3 Final'!$C$157</f>
        <v>48.358735552914972</v>
      </c>
      <c r="AA66" s="19">
        <f>SUM(AA31:AA34)*'SCI DG3 Final'!$C$157</f>
        <v>49.57679938263496</v>
      </c>
      <c r="AB66" s="19">
        <f>SUM(AB31:AB34)*'SCI DG3 Final'!$C$157</f>
        <v>51.001219367668213</v>
      </c>
      <c r="AC66" s="19">
        <f>SUM(AC31:AC34)*'SCI DG3 Final'!$C$157</f>
        <v>54.206741589326214</v>
      </c>
      <c r="AD66" s="19">
        <f>SUM(AD31:AD34)*'SCI DG3 Final'!$C$157</f>
        <v>55.57181657738542</v>
      </c>
      <c r="AE66" s="19">
        <f>SUM(AE31:AE34)*'SCI DG3 Final'!$C$157</f>
        <v>57.158818128171248</v>
      </c>
      <c r="AF66" s="19">
        <f>SUM(AF31:AF34)*'SCI DG3 Final'!$C$157</f>
        <v>60.663066472765138</v>
      </c>
      <c r="AG66" s="19">
        <f>SUM(AG31:AG34)*'SCI DG3 Final'!$C$157</f>
        <v>62.19473378961758</v>
      </c>
      <c r="AH66" s="19">
        <f>SUM(AH31:AH34)*'SCI DG3 Final'!$C$157</f>
        <v>63.760625713808452</v>
      </c>
      <c r="AI66" s="19">
        <f>SUM(AI31:AI34)*'SCI DG3 Final'!$C$157</f>
        <v>65.572759602420476</v>
      </c>
      <c r="AJ66" s="19">
        <f>SUM(AJ31:AJ34)*'SCI DG3 Final'!$C$157</f>
        <v>69.497484466876386</v>
      </c>
      <c r="AK66" s="19">
        <f>SUM(AK31:AK34)*'SCI DG3 Final'!$C$157</f>
        <v>71.254732741316658</v>
      </c>
      <c r="AL66" s="19">
        <f>SUM(AL31:AL34)*'SCI DG3 Final'!$C$157</f>
        <v>73.050507672045072</v>
      </c>
      <c r="AM66" s="19">
        <f>SUM(AM31:AM34)*'SCI DG3 Final'!$C$157</f>
        <v>74.892537868040677</v>
      </c>
      <c r="AN66" s="19">
        <f>SUM(AN31:AN34)*'SCI DG3 Final'!$C$157</f>
        <v>76.780526650877263</v>
      </c>
      <c r="AO66" s="19">
        <f>SUM(AO31:AO34)*'SCI DG3 Final'!$C$157</f>
        <v>78.959555150512031</v>
      </c>
      <c r="AP66" s="19">
        <f>SUM(AP31:AP34)*'SCI DG3 Final'!$C$157</f>
        <v>83.583620458473618</v>
      </c>
      <c r="AQ66" s="19">
        <f>SUM(AQ31:AQ34)*'SCI DG3 Final'!$C$157</f>
        <v>85.69458005203596</v>
      </c>
      <c r="AR66" s="19">
        <f>SUM(AR31:AR34)*'SCI DG3 Final'!$C$157</f>
        <v>87.856316691452818</v>
      </c>
      <c r="AS66" s="19">
        <f>SUM(AS31:AS34)*'SCI DG3 Final'!$C$157</f>
        <v>90.081625936929726</v>
      </c>
      <c r="AT66" s="19">
        <f>SUM(AT31:AT34)*'SCI DG3 Final'!$C$157</f>
        <v>92.630592102176351</v>
      </c>
      <c r="AU66" s="19">
        <f>SUM(AU31:AU34)*'SCI DG3 Final'!$C$157</f>
        <v>97.94336497060776</v>
      </c>
      <c r="AV66" s="19">
        <f>SUM(AV31:AV34)*'SCI DG3 Final'!$C$157</f>
        <v>100.41293137668661</v>
      </c>
      <c r="AW66" s="19">
        <f>SUM(AW31:AW34)*'SCI DG3 Final'!$C$157</f>
        <v>102.96523171486264</v>
      </c>
      <c r="AX66" s="19">
        <f>SUM(AX31:AX34)*'SCI DG3 Final'!$C$157</f>
        <v>105.57152026786578</v>
      </c>
      <c r="AY66" s="19">
        <f>SUM(AY31:AY34)*'SCI DG3 Final'!$C$157</f>
        <v>108.24389157447717</v>
      </c>
      <c r="AZ66" s="19">
        <f>SUM(AZ31:AZ34)*'SCI DG3 Final'!$C$157</f>
        <v>111.87424118926474</v>
      </c>
      <c r="BA66" s="19">
        <f>SUM(BA31:BA34)*'SCI DG3 Final'!$C$157</f>
        <v>124.41931117218797</v>
      </c>
      <c r="BB66" s="19">
        <f>SUM(BB31:BB34)*'SCI DG3 Final'!$C$157</f>
        <v>124.03462849447139</v>
      </c>
      <c r="BC66" s="19">
        <f>SUM(BC31:BC34)*'SCI DG3 Final'!$C$157</f>
        <v>127.16911309678513</v>
      </c>
      <c r="BD66" s="19">
        <f>SUM(BD31:BD34)*'SCI DG3 Final'!$C$157</f>
        <v>130.02345024049913</v>
      </c>
      <c r="BE66" s="19">
        <f>SUM(BE31:BE34)*'SCI DG3 Final'!$C$157</f>
        <v>129.52562943429487</v>
      </c>
      <c r="BF66" s="19">
        <f>SUM(BF31:BF34)*'SCI DG3 Final'!$C$157</f>
        <v>132.80262046965683</v>
      </c>
      <c r="BG66" s="19">
        <f>SUM(BG31:BG34)*'SCI DG3 Final'!$C$157</f>
        <v>136.16381980320838</v>
      </c>
      <c r="BH66" s="66">
        <f t="shared" si="35"/>
        <v>5439.906511182372</v>
      </c>
    </row>
    <row r="67" spans="1:60">
      <c r="A67" s="14" t="s">
        <v>462</v>
      </c>
      <c r="B67" s="120">
        <f>NPV('Time Series Summary'!$B$133,E67:BG67)+D67</f>
        <v>12162.344302896627</v>
      </c>
      <c r="C67" s="119">
        <f>SUM(D67:BG67)</f>
        <v>48060.069635322012</v>
      </c>
      <c r="D67" s="19">
        <f>SUM(D42:D45)*'SCI DG3 Final'!$C$162</f>
        <v>1043.0289669892093</v>
      </c>
      <c r="E67" s="19">
        <f>SUM(E42:E45)*'SCI DG3 Final'!$C$162</f>
        <v>1090.0695482082356</v>
      </c>
      <c r="F67" s="19">
        <f>SUM(F42:F45)*'SCI DG3 Final'!$C$162</f>
        <v>1136.7453167171627</v>
      </c>
      <c r="G67" s="19">
        <f>SUM(G42:G45)*'SCI DG3 Final'!$C$162</f>
        <v>1169.7541305927525</v>
      </c>
      <c r="H67" s="19">
        <f>SUM(H42:H45)*'SCI DG3 Final'!$C$162</f>
        <v>1247.0137915158805</v>
      </c>
      <c r="I67" s="19">
        <f>SUM(I42:I45)*'SCI DG3 Final'!$C$162</f>
        <v>1226.4830891946938</v>
      </c>
      <c r="J67" s="19">
        <f>SUM(J42:J45)*'SCI DG3 Final'!$C$162</f>
        <v>1173.0033243183263</v>
      </c>
      <c r="K67" s="19">
        <f>SUM(K42:K45)*'SCI DG3 Final'!$C$162</f>
        <v>1202.3276493939179</v>
      </c>
      <c r="L67" s="19">
        <f>SUM(L42:L45)*'SCI DG3 Final'!$C$162</f>
        <v>1232.3861470039137</v>
      </c>
      <c r="M67" s="19">
        <f>SUM(M42:M45)*'SCI DG3 Final'!$C$162</f>
        <v>629.1779864286267</v>
      </c>
      <c r="N67" s="19">
        <f>SUM(N42:N45)*'SCI DG3 Final'!$C$162</f>
        <v>432.22942018610945</v>
      </c>
      <c r="O67" s="19">
        <f>SUM(O42:O45)*'SCI DG3 Final'!$C$162</f>
        <v>443.03979411760059</v>
      </c>
      <c r="P67" s="19">
        <f>SUM(P42:P45)*'SCI DG3 Final'!$C$162</f>
        <v>454.11745839128258</v>
      </c>
      <c r="Q67" s="19">
        <f>SUM(Q42:Q45)*'SCI DG3 Final'!$C$162</f>
        <v>465.47980904782594</v>
      </c>
      <c r="R67" s="19">
        <f>SUM(R42:R45)*'SCI DG3 Final'!$C$162</f>
        <v>294.48574462103818</v>
      </c>
      <c r="S67" s="19">
        <f>SUM(S42:S45)*'SCI DG3 Final'!$C$162</f>
        <v>301.93041237027353</v>
      </c>
      <c r="T67" s="19">
        <f>SUM(T42:T45)*'SCI DG3 Final'!$C$162</f>
        <v>309.67099561393826</v>
      </c>
      <c r="U67" s="19">
        <f>SUM(U42:U45)*'SCI DG3 Final'!$C$162</f>
        <v>266.02753864172468</v>
      </c>
      <c r="V67" s="19">
        <f>SUM(V42:V45)*'SCI DG3 Final'!$C$162</f>
        <v>272.88264673316178</v>
      </c>
      <c r="W67" s="19">
        <f>SUM(W42:W45)*'SCI DG3 Final'!$C$162</f>
        <v>279.90354466854455</v>
      </c>
      <c r="X67" s="19">
        <f>SUM(X42:X45)*'SCI DG3 Final'!$C$162</f>
        <v>291.53624385424553</v>
      </c>
      <c r="Y67" s="19">
        <f>SUM(Y42:Y45)*'SCI DG3 Final'!$C$162</f>
        <v>348.02652128891987</v>
      </c>
      <c r="Z67" s="19">
        <f>SUM(Z42:Z45)*'SCI DG3 Final'!$C$162</f>
        <v>356.98717250234051</v>
      </c>
      <c r="AA67" s="19">
        <f>SUM(AA42:AA45)*'SCI DG3 Final'!$C$162</f>
        <v>366.16770859866546</v>
      </c>
      <c r="AB67" s="19">
        <f>SUM(AB42:AB45)*'SCI DG3 Final'!$C$162</f>
        <v>380.52599264375715</v>
      </c>
      <c r="AC67" s="19">
        <f>SUM(AC42:AC45)*'SCI DG3 Final'!$C$162</f>
        <v>444.34430618117892</v>
      </c>
      <c r="AD67" s="19">
        <f>SUM(AD42:AD45)*'SCI DG3 Final'!$C$162</f>
        <v>455.73158443957726</v>
      </c>
      <c r="AE67" s="19">
        <f>SUM(AE42:AE45)*'SCI DG3 Final'!$C$162</f>
        <v>472.68639182082859</v>
      </c>
      <c r="AF67" s="19">
        <f>SUM(AF42:AF45)*'SCI DG3 Final'!$C$162</f>
        <v>542.88158218335798</v>
      </c>
      <c r="AG67" s="19">
        <f>SUM(AG42:AG45)*'SCI DG3 Final'!$C$162</f>
        <v>556.87812523430034</v>
      </c>
      <c r="AH67" s="19">
        <f>SUM(AH42:AH45)*'SCI DG3 Final'!$C$162</f>
        <v>571.11017411705006</v>
      </c>
      <c r="AI67" s="19">
        <f>SUM(AI42:AI45)*'SCI DG3 Final'!$C$162</f>
        <v>591.52364343683826</v>
      </c>
      <c r="AJ67" s="19">
        <f>SUM(AJ42:AJ45)*'SCI DG3 Final'!$C$162</f>
        <v>670.60071218065696</v>
      </c>
      <c r="AK67" s="19">
        <f>SUM(AK42:AK45)*'SCI DG3 Final'!$C$162</f>
        <v>687.92302241837399</v>
      </c>
      <c r="AL67" s="19">
        <f>SUM(AL42:AL45)*'SCI DG3 Final'!$C$162</f>
        <v>705.52635919739328</v>
      </c>
      <c r="AM67" s="19">
        <f>SUM(AM42:AM45)*'SCI DG3 Final'!$C$162</f>
        <v>723.60806159175468</v>
      </c>
      <c r="AN67" s="19">
        <f>SUM(AN42:AN45)*'SCI DG3 Final'!$C$162</f>
        <v>742.13921383789341</v>
      </c>
      <c r="AO67" s="19">
        <f>SUM(AO42:AO45)*'SCI DG3 Final'!$C$162</f>
        <v>767.99291847019822</v>
      </c>
      <c r="AP67" s="19">
        <f>SUM(AP42:AP45)*'SCI DG3 Final'!$C$162</f>
        <v>861.73998324017441</v>
      </c>
      <c r="AQ67" s="19">
        <f>SUM(AQ42:AQ45)*'SCI DG3 Final'!$C$162</f>
        <v>883.88459987312979</v>
      </c>
      <c r="AR67" s="19">
        <f>SUM(AR42:AR45)*'SCI DG3 Final'!$C$162</f>
        <v>906.52665744163733</v>
      </c>
      <c r="AS67" s="19">
        <f>SUM(AS42:AS45)*'SCI DG3 Final'!$C$162</f>
        <v>930.00282469435763</v>
      </c>
      <c r="AT67" s="19">
        <f>SUM(AT42:AT45)*'SCI DG3 Final'!$C$162</f>
        <v>961.60547641382323</v>
      </c>
      <c r="AU67" s="19">
        <f>SUM(AU42:AU45)*'SCI DG3 Final'!$C$162</f>
        <v>1069.9521195541292</v>
      </c>
      <c r="AV67" s="19">
        <f>SUM(AV42:AV45)*'SCI DG3 Final'!$C$162</f>
        <v>1097.2911588164795</v>
      </c>
      <c r="AW67" s="19">
        <f>SUM(AW42:AW45)*'SCI DG3 Final'!$C$162</f>
        <v>1125.9042616840743</v>
      </c>
      <c r="AX67" s="19">
        <f>SUM(AX42:AX45)*'SCI DG3 Final'!$C$162</f>
        <v>1154.9564732006313</v>
      </c>
      <c r="AY67" s="19">
        <f>SUM(AY42:AY45)*'SCI DG3 Final'!$C$162</f>
        <v>1184.7610256459084</v>
      </c>
      <c r="AZ67" s="19">
        <f>SUM(AZ42:AZ45)*'SCI DG3 Final'!$C$162</f>
        <v>1258.2953131683876</v>
      </c>
      <c r="BA67" s="19">
        <f>SUM(BA42:BA45)*'SCI DG3 Final'!$C$162</f>
        <v>1756.0356451203309</v>
      </c>
      <c r="BB67" s="19">
        <f>SUM(BB42:BB45)*'SCI DG3 Final'!$C$162</f>
        <v>1701.9469359099726</v>
      </c>
      <c r="BC67" s="19">
        <f>SUM(BC42:BC45)*'SCI DG3 Final'!$C$162</f>
        <v>1745.7900599025797</v>
      </c>
      <c r="BD67" s="19">
        <f>SUM(BD42:BD45)*'SCI DG3 Final'!$C$162</f>
        <v>1780.4922258046383</v>
      </c>
      <c r="BE67" s="19">
        <f>SUM(BE42:BE45)*'SCI DG3 Final'!$C$162</f>
        <v>1720.0936914683321</v>
      </c>
      <c r="BF67" s="19">
        <f>SUM(BF42:BF45)*'SCI DG3 Final'!$C$162</f>
        <v>1764.5836048673634</v>
      </c>
      <c r="BG67" s="19">
        <f>SUM(BG42:BG45)*'SCI DG3 Final'!$C$162</f>
        <v>1810.2605297645021</v>
      </c>
      <c r="BH67" s="66">
        <f t="shared" si="35"/>
        <v>48060.069635322012</v>
      </c>
    </row>
    <row r="68" spans="1:60">
      <c r="A68" s="105" t="s">
        <v>464</v>
      </c>
      <c r="B68" s="120">
        <f>NPV('Time Series Summary'!$B$133,E68:BG68)+D68</f>
        <v>31209.333979859948</v>
      </c>
      <c r="C68" s="119">
        <f>SUM(D68:BG68)</f>
        <v>124660.7347006604</v>
      </c>
      <c r="D68" s="19">
        <f>SUM(D65:D67)</f>
        <v>2663.0516210809665</v>
      </c>
      <c r="E68" s="19">
        <f t="shared" ref="E68:BG68" si="37">SUM(E65:E67)</f>
        <v>2783.0159124494817</v>
      </c>
      <c r="F68" s="19">
        <f t="shared" si="37"/>
        <v>2902.0555215985378</v>
      </c>
      <c r="G68" s="19">
        <f t="shared" si="37"/>
        <v>2986.620921062899</v>
      </c>
      <c r="H68" s="19">
        <f t="shared" si="37"/>
        <v>3187.3793435761118</v>
      </c>
      <c r="I68" s="19">
        <f t="shared" si="37"/>
        <v>3135.2462275288253</v>
      </c>
      <c r="J68" s="19">
        <f t="shared" si="37"/>
        <v>2998.8657376752526</v>
      </c>
      <c r="K68" s="19">
        <f t="shared" si="37"/>
        <v>3073.835431613164</v>
      </c>
      <c r="L68" s="19">
        <f t="shared" si="37"/>
        <v>3150.6820997258965</v>
      </c>
      <c r="M68" s="19">
        <f t="shared" si="37"/>
        <v>1614.892936523901</v>
      </c>
      <c r="N68" s="19">
        <f t="shared" si="37"/>
        <v>1113.6715208539731</v>
      </c>
      <c r="O68" s="19">
        <f t="shared" si="37"/>
        <v>1141.5255928180823</v>
      </c>
      <c r="P68" s="19">
        <f t="shared" si="37"/>
        <v>1170.0681537643925</v>
      </c>
      <c r="Q68" s="19">
        <f t="shared" si="37"/>
        <v>1199.3447892196227</v>
      </c>
      <c r="R68" s="19">
        <f t="shared" si="37"/>
        <v>759.35716825673501</v>
      </c>
      <c r="S68" s="19">
        <f t="shared" si="37"/>
        <v>778.55964607243732</v>
      </c>
      <c r="T68" s="19">
        <f t="shared" si="37"/>
        <v>798.53296592554943</v>
      </c>
      <c r="U68" s="19">
        <f t="shared" si="37"/>
        <v>682.41281416791696</v>
      </c>
      <c r="V68" s="19">
        <f t="shared" si="37"/>
        <v>700.01449888223635</v>
      </c>
      <c r="W68" s="19">
        <f t="shared" si="37"/>
        <v>718.04142739282895</v>
      </c>
      <c r="X68" s="19">
        <f t="shared" si="37"/>
        <v>748.26762336343859</v>
      </c>
      <c r="Y68" s="19">
        <f t="shared" si="37"/>
        <v>897.27559760612951</v>
      </c>
      <c r="Z68" s="19">
        <f t="shared" si="37"/>
        <v>920.39601407636485</v>
      </c>
      <c r="AA68" s="19">
        <f t="shared" si="37"/>
        <v>944.08349978124329</v>
      </c>
      <c r="AB68" s="19">
        <f t="shared" si="37"/>
        <v>981.46757893883978</v>
      </c>
      <c r="AC68" s="19">
        <f t="shared" si="37"/>
        <v>1149.8205979483164</v>
      </c>
      <c r="AD68" s="19">
        <f t="shared" si="37"/>
        <v>1179.3041160748376</v>
      </c>
      <c r="AE68" s="19">
        <f t="shared" si="37"/>
        <v>1223.515282847223</v>
      </c>
      <c r="AF68" s="19">
        <f t="shared" si="37"/>
        <v>1408.7056650558004</v>
      </c>
      <c r="AG68" s="19">
        <f t="shared" si="37"/>
        <v>1445.047519013729</v>
      </c>
      <c r="AH68" s="19">
        <f t="shared" si="37"/>
        <v>1481.9949333658253</v>
      </c>
      <c r="AI68" s="19">
        <f t="shared" si="37"/>
        <v>1535.294016630382</v>
      </c>
      <c r="AJ68" s="19">
        <f t="shared" si="37"/>
        <v>1743.93282449514</v>
      </c>
      <c r="AK68" s="19">
        <f t="shared" si="37"/>
        <v>1789.0070222935701</v>
      </c>
      <c r="AL68" s="19">
        <f t="shared" si="37"/>
        <v>1834.8054508707448</v>
      </c>
      <c r="AM68" s="19">
        <f t="shared" si="37"/>
        <v>1881.850222876604</v>
      </c>
      <c r="AN68" s="19">
        <f t="shared" si="37"/>
        <v>1930.0642479154935</v>
      </c>
      <c r="AO68" s="19">
        <f t="shared" si="37"/>
        <v>1997.6490333123456</v>
      </c>
      <c r="AP68" s="19">
        <f t="shared" si="37"/>
        <v>2245.0136708285781</v>
      </c>
      <c r="AQ68" s="19">
        <f t="shared" si="37"/>
        <v>2302.7309504944938</v>
      </c>
      <c r="AR68" s="19">
        <f t="shared" si="37"/>
        <v>2361.7423953127245</v>
      </c>
      <c r="AS68" s="19">
        <f t="shared" si="37"/>
        <v>2422.939024726179</v>
      </c>
      <c r="AT68" s="19">
        <f t="shared" si="37"/>
        <v>2505.6326354095927</v>
      </c>
      <c r="AU68" s="19">
        <f t="shared" si="37"/>
        <v>2791.5423165581096</v>
      </c>
      <c r="AV68" s="19">
        <f t="shared" si="37"/>
        <v>2862.8939968088062</v>
      </c>
      <c r="AW68" s="19">
        <f t="shared" si="37"/>
        <v>2937.5935218829891</v>
      </c>
      <c r="AX68" s="19">
        <f t="shared" si="37"/>
        <v>3013.4290246917753</v>
      </c>
      <c r="AY68" s="19">
        <f t="shared" si="37"/>
        <v>3091.2293652412859</v>
      </c>
      <c r="AZ68" s="19">
        <f t="shared" si="37"/>
        <v>3285.2574870074177</v>
      </c>
      <c r="BA68" s="19">
        <f t="shared" si="37"/>
        <v>4607.0337519070654</v>
      </c>
      <c r="BB68" s="19">
        <f t="shared" si="37"/>
        <v>4462.7120325233727</v>
      </c>
      <c r="BC68" s="19">
        <f t="shared" si="37"/>
        <v>4577.7166199176645</v>
      </c>
      <c r="BD68" s="19">
        <f t="shared" si="37"/>
        <v>4668.4817944696952</v>
      </c>
      <c r="BE68" s="19">
        <f t="shared" si="37"/>
        <v>4507.3718099879061</v>
      </c>
      <c r="BF68" s="19">
        <f t="shared" si="37"/>
        <v>4624.0054785019702</v>
      </c>
      <c r="BG68" s="19">
        <f t="shared" si="37"/>
        <v>4743.7532477359237</v>
      </c>
      <c r="BH68" s="66">
        <f t="shared" si="35"/>
        <v>124660.7347006604</v>
      </c>
    </row>
    <row r="69" spans="1:60">
      <c r="BH69" s="66">
        <f t="shared" si="35"/>
        <v>0</v>
      </c>
    </row>
    <row r="70" spans="1:60">
      <c r="BH70" s="66"/>
    </row>
    <row r="71" spans="1:60">
      <c r="A71" s="408" t="s">
        <v>871</v>
      </c>
    </row>
    <row r="72" spans="1:60">
      <c r="A72" s="105" t="s">
        <v>862</v>
      </c>
    </row>
    <row r="73" spans="1:60">
      <c r="A73" s="14" t="s">
        <v>408</v>
      </c>
      <c r="B73" s="120">
        <f>NPV('Time Series Summary'!$B$133,E73:BG73)+D73</f>
        <v>1474419.2000180965</v>
      </c>
      <c r="C73" s="119">
        <f t="shared" ref="C73:C74" si="38">SUM(D73:BG73)</f>
        <v>1752482.4218733544</v>
      </c>
      <c r="D73" s="19">
        <f>(+'SCI DG3 Final'!F96+'SCI DG3 Final'!F97+'SCI DG3 Final'!F112+'SCI DG3 Final'!F113+'SCI DG3 Final'!F125+'SCI DG3 Final'!F126)*1000</f>
        <v>83570.55245843537</v>
      </c>
      <c r="E73" s="19">
        <f>(+'SCI DG3 Final'!G96+'SCI DG3 Final'!G97+'SCI DG3 Final'!G112+'SCI DG3 Final'!G113+'SCI DG3 Final'!G125+'SCI DG3 Final'!G126)*1000</f>
        <v>291565.1687596172</v>
      </c>
      <c r="F73" s="19">
        <f>(+'SCI DG3 Final'!H96+'SCI DG3 Final'!H97+'SCI DG3 Final'!H112+'SCI DG3 Final'!H113+'SCI DG3 Final'!H125+'SCI DG3 Final'!H126)*1000</f>
        <v>413311.78061633342</v>
      </c>
      <c r="G73" s="19">
        <f>(+'SCI DG3 Final'!I96+'SCI DG3 Final'!I97+'SCI DG3 Final'!I112+'SCI DG3 Final'!I113+'SCI DG3 Final'!I125+'SCI DG3 Final'!I126)*1000</f>
        <v>521155.27602607867</v>
      </c>
      <c r="H73" s="19">
        <f>(+'SCI DG3 Final'!J96+'SCI DG3 Final'!J97+'SCI DG3 Final'!J112+'SCI DG3 Final'!J113+'SCI DG3 Final'!J125+'SCI DG3 Final'!J126)*1000</f>
        <v>338542.38335448096</v>
      </c>
      <c r="I73" s="19">
        <f>(+'SCI DG3 Final'!K96+'SCI DG3 Final'!K97+'SCI DG3 Final'!K112+'SCI DG3 Final'!K113+'SCI DG3 Final'!K125+'SCI DG3 Final'!K126)*1000</f>
        <v>88772.243966046808</v>
      </c>
      <c r="J73" s="19">
        <f>(+'SCI DG3 Final'!L96+'SCI DG3 Final'!L97+'SCI DG3 Final'!L112+'SCI DG3 Final'!L113+'SCI DG3 Final'!L125+'SCI DG3 Final'!L126)*1000</f>
        <v>15565.016692361716</v>
      </c>
      <c r="K73" s="19">
        <f>(+'SCI DG3 Final'!M96+'SCI DG3 Final'!M97+'SCI DG3 Final'!M112+'SCI DG3 Final'!M113+'SCI DG3 Final'!M125+'SCI DG3 Final'!M126)*1000</f>
        <v>0</v>
      </c>
      <c r="L73" s="19">
        <f>(+'SCI DG3 Final'!N96+'SCI DG3 Final'!N97+'SCI DG3 Final'!N112+'SCI DG3 Final'!N113+'SCI DG3 Final'!N125+'SCI DG3 Final'!N126)*1000</f>
        <v>0</v>
      </c>
      <c r="M73" s="19">
        <f>(+'SCI DG3 Final'!O96+'SCI DG3 Final'!O97+'SCI DG3 Final'!O112+'SCI DG3 Final'!O113+'SCI DG3 Final'!O125+'SCI DG3 Final'!O126)*1000</f>
        <v>0</v>
      </c>
      <c r="N73" s="19">
        <f>(+'SCI DG3 Final'!P96+'SCI DG3 Final'!P97+'SCI DG3 Final'!P112+'SCI DG3 Final'!P113+'SCI DG3 Final'!P125+'SCI DG3 Final'!P126)*1000</f>
        <v>0</v>
      </c>
      <c r="O73" s="19">
        <f>(+'SCI DG3 Final'!Q96+'SCI DG3 Final'!Q97+'SCI DG3 Final'!Q112+'SCI DG3 Final'!Q113+'SCI DG3 Final'!Q125+'SCI DG3 Final'!Q126)*1000</f>
        <v>0</v>
      </c>
      <c r="P73" s="19">
        <f>(+'SCI DG3 Final'!R96+'SCI DG3 Final'!R97+'SCI DG3 Final'!R112+'SCI DG3 Final'!R113+'SCI DG3 Final'!R125+'SCI DG3 Final'!R126)*1000</f>
        <v>0</v>
      </c>
      <c r="Q73" s="19">
        <f>(+'SCI DG3 Final'!S96+'SCI DG3 Final'!S97+'SCI DG3 Final'!S112+'SCI DG3 Final'!S113+'SCI DG3 Final'!S125+'SCI DG3 Final'!S126)*1000</f>
        <v>0</v>
      </c>
      <c r="R73" s="19">
        <f>(+'SCI DG3 Final'!T96+'SCI DG3 Final'!T97+'SCI DG3 Final'!T112+'SCI DG3 Final'!T113+'SCI DG3 Final'!T125+'SCI DG3 Final'!T126)*1000</f>
        <v>0</v>
      </c>
      <c r="S73" s="19">
        <f>(+'SCI DG3 Final'!U96+'SCI DG3 Final'!U97+'SCI DG3 Final'!U112+'SCI DG3 Final'!U113+'SCI DG3 Final'!U125+'SCI DG3 Final'!U126)*1000</f>
        <v>0</v>
      </c>
      <c r="T73" s="19">
        <f>(+'SCI DG3 Final'!V96+'SCI DG3 Final'!V97+'SCI DG3 Final'!V112+'SCI DG3 Final'!V113+'SCI DG3 Final'!V125+'SCI DG3 Final'!V126)*1000</f>
        <v>0</v>
      </c>
      <c r="U73" s="19">
        <f>(+'SCI DG3 Final'!W96+'SCI DG3 Final'!W97+'SCI DG3 Final'!W112+'SCI DG3 Final'!W113+'SCI DG3 Final'!W125+'SCI DG3 Final'!W126)*1000</f>
        <v>0</v>
      </c>
      <c r="V73" s="19">
        <f>(+'SCI DG3 Final'!X96+'SCI DG3 Final'!X97+'SCI DG3 Final'!X112+'SCI DG3 Final'!X113+'SCI DG3 Final'!X125+'SCI DG3 Final'!X126)*1000</f>
        <v>0</v>
      </c>
      <c r="W73" s="19">
        <f>(+'SCI DG3 Final'!Y96+'SCI DG3 Final'!Y97+'SCI DG3 Final'!Y112+'SCI DG3 Final'!Y113+'SCI DG3 Final'!Y125+'SCI DG3 Final'!Y126)*1000</f>
        <v>0</v>
      </c>
      <c r="X73" s="19">
        <f>(+'SCI DG3 Final'!Z96+'SCI DG3 Final'!Z97+'SCI DG3 Final'!Z112+'SCI DG3 Final'!Z113+'SCI DG3 Final'!Z125+'SCI DG3 Final'!Z126)*1000</f>
        <v>0</v>
      </c>
      <c r="Y73" s="19">
        <f>(+'SCI DG3 Final'!AA96+'SCI DG3 Final'!AA97+'SCI DG3 Final'!AA112+'SCI DG3 Final'!AA113+'SCI DG3 Final'!AA125+'SCI DG3 Final'!AA126)*1000</f>
        <v>0</v>
      </c>
      <c r="Z73" s="19">
        <f>(+'SCI DG3 Final'!AB96+'SCI DG3 Final'!AB97+'SCI DG3 Final'!AB112+'SCI DG3 Final'!AB113+'SCI DG3 Final'!AB125+'SCI DG3 Final'!AB126)*1000</f>
        <v>0</v>
      </c>
      <c r="AA73" s="19">
        <f>(+'SCI DG3 Final'!AC96+'SCI DG3 Final'!AC97+'SCI DG3 Final'!AC112+'SCI DG3 Final'!AC113+'SCI DG3 Final'!AC125+'SCI DG3 Final'!AC126)*1000</f>
        <v>0</v>
      </c>
      <c r="AB73" s="19">
        <f>(+'SCI DG3 Final'!AD96+'SCI DG3 Final'!AD97+'SCI DG3 Final'!AD112+'SCI DG3 Final'!AD113+'SCI DG3 Final'!AD125+'SCI DG3 Final'!AD126)*1000</f>
        <v>0</v>
      </c>
      <c r="AC73" s="19">
        <f>(+'SCI DG3 Final'!AE96+'SCI DG3 Final'!AE97+'SCI DG3 Final'!AE112+'SCI DG3 Final'!AE113+'SCI DG3 Final'!AE125+'SCI DG3 Final'!AE126)*1000</f>
        <v>0</v>
      </c>
      <c r="AD73" s="19">
        <f>(+'SCI DG3 Final'!AF96+'SCI DG3 Final'!AF97+'SCI DG3 Final'!AF112+'SCI DG3 Final'!AF113+'SCI DG3 Final'!AF125+'SCI DG3 Final'!AF126)*1000</f>
        <v>0</v>
      </c>
      <c r="AE73" s="19">
        <f>(+'SCI DG3 Final'!AG96+'SCI DG3 Final'!AG97+'SCI DG3 Final'!AG112+'SCI DG3 Final'!AG113+'SCI DG3 Final'!AG125+'SCI DG3 Final'!AG126)*1000</f>
        <v>0</v>
      </c>
      <c r="AF73" s="19">
        <f>(+'SCI DG3 Final'!AH96+'SCI DG3 Final'!AH97+'SCI DG3 Final'!AH112+'SCI DG3 Final'!AH113+'SCI DG3 Final'!AH125+'SCI DG3 Final'!AH126)*1000</f>
        <v>0</v>
      </c>
      <c r="AG73" s="19">
        <f>(+'SCI DG3 Final'!AI96+'SCI DG3 Final'!AI97+'SCI DG3 Final'!AI112+'SCI DG3 Final'!AI113+'SCI DG3 Final'!AI125+'SCI DG3 Final'!AI126)*1000</f>
        <v>0</v>
      </c>
      <c r="AH73" s="19">
        <f>(+'SCI DG3 Final'!AJ96+'SCI DG3 Final'!AJ97+'SCI DG3 Final'!AJ112+'SCI DG3 Final'!AJ113+'SCI DG3 Final'!AJ125+'SCI DG3 Final'!AJ126)*1000</f>
        <v>0</v>
      </c>
      <c r="AI73" s="19">
        <f>(+'SCI DG3 Final'!AK96+'SCI DG3 Final'!AK97+'SCI DG3 Final'!AK112+'SCI DG3 Final'!AK113+'SCI DG3 Final'!AK125+'SCI DG3 Final'!AK126)*1000</f>
        <v>0</v>
      </c>
      <c r="AJ73" s="19">
        <f>(+'SCI DG3 Final'!AL96+'SCI DG3 Final'!AL97+'SCI DG3 Final'!AL112+'SCI DG3 Final'!AL113+'SCI DG3 Final'!AL125+'SCI DG3 Final'!AL126)*1000</f>
        <v>0</v>
      </c>
      <c r="AK73" s="19">
        <f>(+'SCI DG3 Final'!AM96+'SCI DG3 Final'!AM97+'SCI DG3 Final'!AM112+'SCI DG3 Final'!AM113+'SCI DG3 Final'!AM125+'SCI DG3 Final'!AM126)*1000</f>
        <v>0</v>
      </c>
      <c r="AL73" s="19">
        <f>(+'SCI DG3 Final'!AN96+'SCI DG3 Final'!AN97+'SCI DG3 Final'!AN112+'SCI DG3 Final'!AN113+'SCI DG3 Final'!AN125+'SCI DG3 Final'!AN126)*1000</f>
        <v>0</v>
      </c>
      <c r="AM73" s="19">
        <f>(+'SCI DG3 Final'!AO96+'SCI DG3 Final'!AO97+'SCI DG3 Final'!AO112+'SCI DG3 Final'!AO113+'SCI DG3 Final'!AO125+'SCI DG3 Final'!AO126)*1000</f>
        <v>0</v>
      </c>
      <c r="AN73" s="19">
        <f>(+'SCI DG3 Final'!AP96+'SCI DG3 Final'!AP97+'SCI DG3 Final'!AP112+'SCI DG3 Final'!AP113+'SCI DG3 Final'!AP125+'SCI DG3 Final'!AP126)*1000</f>
        <v>0</v>
      </c>
      <c r="AO73" s="19">
        <f>(+'SCI DG3 Final'!AQ96+'SCI DG3 Final'!AQ97+'SCI DG3 Final'!AQ112+'SCI DG3 Final'!AQ113+'SCI DG3 Final'!AQ125+'SCI DG3 Final'!AQ126)*1000</f>
        <v>0</v>
      </c>
      <c r="AP73" s="19">
        <f>(+'SCI DG3 Final'!AR96+'SCI DG3 Final'!AR97+'SCI DG3 Final'!AR112+'SCI DG3 Final'!AR113+'SCI DG3 Final'!AR125+'SCI DG3 Final'!AR126)*1000</f>
        <v>0</v>
      </c>
      <c r="AQ73" s="19">
        <f>(+'SCI DG3 Final'!AS96+'SCI DG3 Final'!AS97+'SCI DG3 Final'!AS112+'SCI DG3 Final'!AS113+'SCI DG3 Final'!AS125+'SCI DG3 Final'!AS126)*1000</f>
        <v>0</v>
      </c>
      <c r="AR73" s="19">
        <f>(+'SCI DG3 Final'!AT96+'SCI DG3 Final'!AT97+'SCI DG3 Final'!AT112+'SCI DG3 Final'!AT113+'SCI DG3 Final'!AT125+'SCI DG3 Final'!AT126)*1000</f>
        <v>0</v>
      </c>
      <c r="AS73" s="19">
        <f>(+'SCI DG3 Final'!AU96+'SCI DG3 Final'!AU97+'SCI DG3 Final'!AU112+'SCI DG3 Final'!AU113+'SCI DG3 Final'!AU125+'SCI DG3 Final'!AU126)*1000</f>
        <v>0</v>
      </c>
      <c r="AT73" s="19">
        <f>(+'SCI DG3 Final'!AV96+'SCI DG3 Final'!AV97+'SCI DG3 Final'!AV112+'SCI DG3 Final'!AV113+'SCI DG3 Final'!AV125+'SCI DG3 Final'!AV126)*1000</f>
        <v>0</v>
      </c>
      <c r="AU73" s="19">
        <f>(+'SCI DG3 Final'!AW96+'SCI DG3 Final'!AW97+'SCI DG3 Final'!AW112+'SCI DG3 Final'!AW113+'SCI DG3 Final'!AW125+'SCI DG3 Final'!AW126)*1000</f>
        <v>0</v>
      </c>
      <c r="AV73" s="19">
        <f>(+'SCI DG3 Final'!AX96+'SCI DG3 Final'!AX97+'SCI DG3 Final'!AX112+'SCI DG3 Final'!AX113+'SCI DG3 Final'!AX125+'SCI DG3 Final'!AX126)*1000</f>
        <v>0</v>
      </c>
      <c r="AW73" s="19">
        <f>(+'SCI DG3 Final'!AY96+'SCI DG3 Final'!AY97+'SCI DG3 Final'!AY112+'SCI DG3 Final'!AY113+'SCI DG3 Final'!AY125+'SCI DG3 Final'!AY126)*1000</f>
        <v>0</v>
      </c>
      <c r="AX73" s="19">
        <f>(+'SCI DG3 Final'!AZ96+'SCI DG3 Final'!AZ97+'SCI DG3 Final'!AZ112+'SCI DG3 Final'!AZ113+'SCI DG3 Final'!AZ125+'SCI DG3 Final'!AZ126)*1000</f>
        <v>0</v>
      </c>
      <c r="AY73" s="19">
        <f>(+'SCI DG3 Final'!BA96+'SCI DG3 Final'!BA97+'SCI DG3 Final'!BA112+'SCI DG3 Final'!BA113+'SCI DG3 Final'!BA125+'SCI DG3 Final'!BA126)*1000</f>
        <v>0</v>
      </c>
      <c r="AZ73" s="19">
        <f>(+'SCI DG3 Final'!BB96+'SCI DG3 Final'!BB97+'SCI DG3 Final'!BB112+'SCI DG3 Final'!BB113+'SCI DG3 Final'!BB125+'SCI DG3 Final'!BB126)*1000</f>
        <v>0</v>
      </c>
      <c r="BA73" s="19">
        <f>(+'SCI DG3 Final'!BC96+'SCI DG3 Final'!BC97+'SCI DG3 Final'!BC112+'SCI DG3 Final'!BC113+'SCI DG3 Final'!BC125+'SCI DG3 Final'!BC126)*1000</f>
        <v>0</v>
      </c>
      <c r="BB73" s="19">
        <f>(+'SCI DG3 Final'!BD96+'SCI DG3 Final'!BD97+'SCI DG3 Final'!BD112+'SCI DG3 Final'!BD113+'SCI DG3 Final'!BD125+'SCI DG3 Final'!BD126)*1000</f>
        <v>0</v>
      </c>
      <c r="BC73" s="19">
        <f>(+'SCI DG3 Final'!BE96+'SCI DG3 Final'!BE97+'SCI DG3 Final'!BE112+'SCI DG3 Final'!BE113+'SCI DG3 Final'!BE125+'SCI DG3 Final'!BE126)*1000</f>
        <v>0</v>
      </c>
      <c r="BD73" s="19">
        <f>(+'SCI DG3 Final'!BF96+'SCI DG3 Final'!BF97+'SCI DG3 Final'!BF112+'SCI DG3 Final'!BF113+'SCI DG3 Final'!BF125+'SCI DG3 Final'!BF126)*1000</f>
        <v>0</v>
      </c>
      <c r="BE73" s="19">
        <f>(+'SCI DG3 Final'!BG96+'SCI DG3 Final'!BG97+'SCI DG3 Final'!BG112+'SCI DG3 Final'!BG113+'SCI DG3 Final'!BG125+'SCI DG3 Final'!BG126)*1000</f>
        <v>0</v>
      </c>
      <c r="BF73" s="19">
        <f>(+'SCI DG3 Final'!BH96+'SCI DG3 Final'!BH97+'SCI DG3 Final'!BH112+'SCI DG3 Final'!BH113+'SCI DG3 Final'!BH125+'SCI DG3 Final'!BH126)*1000</f>
        <v>0</v>
      </c>
      <c r="BG73" s="19">
        <f>(+'SCI DG3 Final'!BI96+'SCI DG3 Final'!BI97+'SCI DG3 Final'!BI112+'SCI DG3 Final'!BI113+'SCI DG3 Final'!BI125+'SCI DG3 Final'!BI126)*1000</f>
        <v>0</v>
      </c>
      <c r="BH73" s="66">
        <f t="shared" ref="BH73:BH76" si="39">SUM(D73:BG73)</f>
        <v>1752482.4218733544</v>
      </c>
    </row>
    <row r="74" spans="1:60">
      <c r="A74" s="14" t="s">
        <v>409</v>
      </c>
      <c r="B74" s="120">
        <f>NPV('Time Series Summary'!$B$133,E74:BG74)+D74</f>
        <v>164345.07847350158</v>
      </c>
      <c r="C74" s="119">
        <f t="shared" si="38"/>
        <v>816100.69476606813</v>
      </c>
      <c r="D74" s="19">
        <f>(+'SCI DG3 Final'!F102+'SCI DG3 Final'!F103+'SCI DG3 Final'!F118+'SCI DG3 Final'!F119+'SCI DG3 Final'!F129+'SCI DG3 Final'!F130)*1000</f>
        <v>0</v>
      </c>
      <c r="E74" s="19">
        <f>(+'SCI DG3 Final'!G102+'SCI DG3 Final'!G103+'SCI DG3 Final'!G118+'SCI DG3 Final'!G119+'SCI DG3 Final'!G129+'SCI DG3 Final'!G130)*1000</f>
        <v>0</v>
      </c>
      <c r="F74" s="19">
        <f>(+'SCI DG3 Final'!H102+'SCI DG3 Final'!H103+'SCI DG3 Final'!H118+'SCI DG3 Final'!H119+'SCI DG3 Final'!H129+'SCI DG3 Final'!H130)*1000</f>
        <v>0</v>
      </c>
      <c r="G74" s="19">
        <f>(+'SCI DG3 Final'!I102+'SCI DG3 Final'!I103+'SCI DG3 Final'!I118+'SCI DG3 Final'!I119+'SCI DG3 Final'!I129+'SCI DG3 Final'!I130)*1000</f>
        <v>0</v>
      </c>
      <c r="H74" s="19">
        <f>(+'SCI DG3 Final'!J102+'SCI DG3 Final'!J103+'SCI DG3 Final'!J118+'SCI DG3 Final'!J119+'SCI DG3 Final'!J129+'SCI DG3 Final'!J130)*1000</f>
        <v>0</v>
      </c>
      <c r="I74" s="19">
        <f>(+'SCI DG3 Final'!K102+'SCI DG3 Final'!K103+'SCI DG3 Final'!K118+'SCI DG3 Final'!K119+'SCI DG3 Final'!K129+'SCI DG3 Final'!K130)*1000</f>
        <v>5343.7921225151294</v>
      </c>
      <c r="J74" s="19">
        <f>(+'SCI DG3 Final'!L102+'SCI DG3 Final'!L103+'SCI DG3 Final'!L118+'SCI DG3 Final'!L119+'SCI DG3 Final'!L129+'SCI DG3 Final'!L130)*1000</f>
        <v>16767.804732891051</v>
      </c>
      <c r="K74" s="19">
        <f>(+'SCI DG3 Final'!M102+'SCI DG3 Final'!M103+'SCI DG3 Final'!M118+'SCI DG3 Final'!M119+'SCI DG3 Final'!M129+'SCI DG3 Final'!M130)*1000</f>
        <v>16767.804732891051</v>
      </c>
      <c r="L74" s="19">
        <f>(+'SCI DG3 Final'!N102+'SCI DG3 Final'!N103+'SCI DG3 Final'!N118+'SCI DG3 Final'!N119+'SCI DG3 Final'!N129+'SCI DG3 Final'!N130)*1000</f>
        <v>16003.363805641047</v>
      </c>
      <c r="M74" s="19">
        <f>(+'SCI DG3 Final'!O102+'SCI DG3 Final'!O103+'SCI DG3 Final'!O118+'SCI DG3 Final'!O119+'SCI DG3 Final'!O129+'SCI DG3 Final'!O130)*1000</f>
        <v>16711.074422891052</v>
      </c>
      <c r="N74" s="19">
        <f>(+'SCI DG3 Final'!P102+'SCI DG3 Final'!P103+'SCI DG3 Final'!P118+'SCI DG3 Final'!P119+'SCI DG3 Final'!P129+'SCI DG3 Final'!P130)*1000</f>
        <v>16003.363805641047</v>
      </c>
      <c r="O74" s="19">
        <f>(+'SCI DG3 Final'!Q102+'SCI DG3 Final'!Q103+'SCI DG3 Final'!Q118+'SCI DG3 Final'!Q119+'SCI DG3 Final'!Q129+'SCI DG3 Final'!Q130)*1000</f>
        <v>16711.074422891052</v>
      </c>
      <c r="P74" s="19">
        <f>(+'SCI DG3 Final'!R102+'SCI DG3 Final'!R103+'SCI DG3 Final'!R118+'SCI DG3 Final'!R119+'SCI DG3 Final'!R129+'SCI DG3 Final'!R130)*1000</f>
        <v>16003.363805641047</v>
      </c>
      <c r="Q74" s="19">
        <f>(+'SCI DG3 Final'!S102+'SCI DG3 Final'!S103+'SCI DG3 Final'!S118+'SCI DG3 Final'!S119+'SCI DG3 Final'!S129+'SCI DG3 Final'!S130)*1000</f>
        <v>16711.074422891052</v>
      </c>
      <c r="R74" s="19">
        <f>(+'SCI DG3 Final'!T102+'SCI DG3 Final'!T103+'SCI DG3 Final'!T118+'SCI DG3 Final'!T119+'SCI DG3 Final'!T129+'SCI DG3 Final'!T130)*1000</f>
        <v>16003.363805641047</v>
      </c>
      <c r="S74" s="19">
        <f>(+'SCI DG3 Final'!U102+'SCI DG3 Final'!U103+'SCI DG3 Final'!U118+'SCI DG3 Final'!U119+'SCI DG3 Final'!U129+'SCI DG3 Final'!U130)*1000</f>
        <v>16824.53504289105</v>
      </c>
      <c r="T74" s="19">
        <f>(+'SCI DG3 Final'!V102+'SCI DG3 Final'!V103+'SCI DG3 Final'!V118+'SCI DG3 Final'!V119+'SCI DG3 Final'!V129+'SCI DG3 Final'!V130)*1000</f>
        <v>16003.363805641047</v>
      </c>
      <c r="U74" s="19">
        <f>(+'SCI DG3 Final'!W102+'SCI DG3 Final'!W103+'SCI DG3 Final'!W118+'SCI DG3 Final'!W119+'SCI DG3 Final'!W129+'SCI DG3 Final'!W130)*1000</f>
        <v>16711.074422891052</v>
      </c>
      <c r="V74" s="19">
        <f>(+'SCI DG3 Final'!X102+'SCI DG3 Final'!X103+'SCI DG3 Final'!X118+'SCI DG3 Final'!X119+'SCI DG3 Final'!X129+'SCI DG3 Final'!X130)*1000</f>
        <v>16003.363805641047</v>
      </c>
      <c r="W74" s="19">
        <f>(+'SCI DG3 Final'!Y102+'SCI DG3 Final'!Y103+'SCI DG3 Final'!Y118+'SCI DG3 Final'!Y119+'SCI DG3 Final'!Y129+'SCI DG3 Final'!Y130)*1000</f>
        <v>16003.363805641047</v>
      </c>
      <c r="X74" s="19">
        <f>(+'SCI DG3 Final'!Z102+'SCI DG3 Final'!Z103+'SCI DG3 Final'!Z118+'SCI DG3 Final'!Z119+'SCI DG3 Final'!Z129+'SCI DG3 Final'!Z130)*1000</f>
        <v>16003.363805641047</v>
      </c>
      <c r="Y74" s="19">
        <f>(+'SCI DG3 Final'!AA102+'SCI DG3 Final'!AA103+'SCI DG3 Final'!AA118+'SCI DG3 Final'!AA119+'SCI DG3 Final'!AA129+'SCI DG3 Final'!AA130)*1000</f>
        <v>16003.363805641047</v>
      </c>
      <c r="Z74" s="19">
        <f>(+'SCI DG3 Final'!AB102+'SCI DG3 Final'!AB103+'SCI DG3 Final'!AB118+'SCI DG3 Final'!AB119+'SCI DG3 Final'!AB129+'SCI DG3 Final'!AB130)*1000</f>
        <v>16711.074422891052</v>
      </c>
      <c r="AA74" s="19">
        <f>(+'SCI DG3 Final'!AC102+'SCI DG3 Final'!AC103+'SCI DG3 Final'!AC118+'SCI DG3 Final'!AC119+'SCI DG3 Final'!AC129+'SCI DG3 Final'!AC130)*1000</f>
        <v>16003.363805641047</v>
      </c>
      <c r="AB74" s="19">
        <f>(+'SCI DG3 Final'!AD102+'SCI DG3 Final'!AD103+'SCI DG3 Final'!AD118+'SCI DG3 Final'!AD119+'SCI DG3 Final'!AD129+'SCI DG3 Final'!AD130)*1000</f>
        <v>16003.363805641047</v>
      </c>
      <c r="AC74" s="19">
        <f>(+'SCI DG3 Final'!AE102+'SCI DG3 Final'!AE103+'SCI DG3 Final'!AE118+'SCI DG3 Final'!AE119+'SCI DG3 Final'!AE129+'SCI DG3 Final'!AE130)*1000</f>
        <v>16116.824425641049</v>
      </c>
      <c r="AD74" s="19">
        <f>(+'SCI DG3 Final'!AF102+'SCI DG3 Final'!AF103+'SCI DG3 Final'!AF118+'SCI DG3 Final'!AF119+'SCI DG3 Final'!AF129+'SCI DG3 Final'!AF130)*1000</f>
        <v>16003.363805641047</v>
      </c>
      <c r="AE74" s="19">
        <f>(+'SCI DG3 Final'!AG102+'SCI DG3 Final'!AG103+'SCI DG3 Final'!AG118+'SCI DG3 Final'!AG119+'SCI DG3 Final'!AG129+'SCI DG3 Final'!AG130)*1000</f>
        <v>16711.074422891052</v>
      </c>
      <c r="AF74" s="19">
        <f>(+'SCI DG3 Final'!AH102+'SCI DG3 Final'!AH103+'SCI DG3 Final'!AH118+'SCI DG3 Final'!AH119+'SCI DG3 Final'!AH129+'SCI DG3 Final'!AH130)*1000</f>
        <v>16003.363805641047</v>
      </c>
      <c r="AG74" s="19">
        <f>(+'SCI DG3 Final'!AI102+'SCI DG3 Final'!AI103+'SCI DG3 Final'!AI118+'SCI DG3 Final'!AI119+'SCI DG3 Final'!AI129+'SCI DG3 Final'!AI130)*1000</f>
        <v>16003.363805641047</v>
      </c>
      <c r="AH74" s="19">
        <f>(+'SCI DG3 Final'!AJ102+'SCI DG3 Final'!AJ103+'SCI DG3 Final'!AJ118+'SCI DG3 Final'!AJ119+'SCI DG3 Final'!AJ129+'SCI DG3 Final'!AJ130)*1000</f>
        <v>16003.363805641047</v>
      </c>
      <c r="AI74" s="19">
        <f>(+'SCI DG3 Final'!AK102+'SCI DG3 Final'!AK103+'SCI DG3 Final'!AK118+'SCI DG3 Final'!AK119+'SCI DG3 Final'!AK129+'SCI DG3 Final'!AK130)*1000</f>
        <v>16003.363805641047</v>
      </c>
      <c r="AJ74" s="19">
        <f>(+'SCI DG3 Final'!AL102+'SCI DG3 Final'!AL103+'SCI DG3 Final'!AL118+'SCI DG3 Final'!AL119+'SCI DG3 Final'!AL129+'SCI DG3 Final'!AL130)*1000</f>
        <v>16711.074422891052</v>
      </c>
      <c r="AK74" s="19">
        <f>(+'SCI DG3 Final'!AM102+'SCI DG3 Final'!AM103+'SCI DG3 Final'!AM118+'SCI DG3 Final'!AM119+'SCI DG3 Final'!AM129+'SCI DG3 Final'!AM130)*1000</f>
        <v>16003.363805641047</v>
      </c>
      <c r="AL74" s="19">
        <f>(+'SCI DG3 Final'!AN102+'SCI DG3 Final'!AN103+'SCI DG3 Final'!AN118+'SCI DG3 Final'!AN119+'SCI DG3 Final'!AN129+'SCI DG3 Final'!AN130)*1000</f>
        <v>16003.363805641047</v>
      </c>
      <c r="AM74" s="19">
        <f>(+'SCI DG3 Final'!AO102+'SCI DG3 Final'!AO103+'SCI DG3 Final'!AO118+'SCI DG3 Final'!AO119+'SCI DG3 Final'!AO129+'SCI DG3 Final'!AO130)*1000</f>
        <v>16116.824425641049</v>
      </c>
      <c r="AN74" s="19">
        <f>(+'SCI DG3 Final'!AP102+'SCI DG3 Final'!AP103+'SCI DG3 Final'!AP118+'SCI DG3 Final'!AP119+'SCI DG3 Final'!AP129+'SCI DG3 Final'!AP130)*1000</f>
        <v>16003.363805641047</v>
      </c>
      <c r="AO74" s="19">
        <f>(+'SCI DG3 Final'!AQ102+'SCI DG3 Final'!AQ103+'SCI DG3 Final'!AQ118+'SCI DG3 Final'!AQ119+'SCI DG3 Final'!AQ129+'SCI DG3 Final'!AQ130)*1000</f>
        <v>16711.074422891052</v>
      </c>
      <c r="AP74" s="19">
        <f>(+'SCI DG3 Final'!AR102+'SCI DG3 Final'!AR103+'SCI DG3 Final'!AR118+'SCI DG3 Final'!AR119+'SCI DG3 Final'!AR129+'SCI DG3 Final'!AR130)*1000</f>
        <v>16003.363805641047</v>
      </c>
      <c r="AQ74" s="19">
        <f>(+'SCI DG3 Final'!AS102+'SCI DG3 Final'!AS103+'SCI DG3 Final'!AS118+'SCI DG3 Final'!AS119+'SCI DG3 Final'!AS129+'SCI DG3 Final'!AS130)*1000</f>
        <v>16003.363805641047</v>
      </c>
      <c r="AR74" s="19">
        <f>(+'SCI DG3 Final'!AT102+'SCI DG3 Final'!AT103+'SCI DG3 Final'!AT118+'SCI DG3 Final'!AT119+'SCI DG3 Final'!AT129+'SCI DG3 Final'!AT130)*1000</f>
        <v>16003.363805641047</v>
      </c>
      <c r="AS74" s="19">
        <f>(+'SCI DG3 Final'!AU102+'SCI DG3 Final'!AU103+'SCI DG3 Final'!AU118+'SCI DG3 Final'!AU119+'SCI DG3 Final'!AU129+'SCI DG3 Final'!AU130)*1000</f>
        <v>16003.363805641047</v>
      </c>
      <c r="AT74" s="19">
        <f>(+'SCI DG3 Final'!AV102+'SCI DG3 Final'!AV103+'SCI DG3 Final'!AV118+'SCI DG3 Final'!AV119+'SCI DG3 Final'!AV129+'SCI DG3 Final'!AV130)*1000</f>
        <v>16711.074422891052</v>
      </c>
      <c r="AU74" s="19">
        <f>(+'SCI DG3 Final'!AW102+'SCI DG3 Final'!AW103+'SCI DG3 Final'!AW118+'SCI DG3 Final'!AW119+'SCI DG3 Final'!AW129+'SCI DG3 Final'!AW130)*1000</f>
        <v>16003.363805641047</v>
      </c>
      <c r="AV74" s="19">
        <f>(+'SCI DG3 Final'!AX102+'SCI DG3 Final'!AX103+'SCI DG3 Final'!AX118+'SCI DG3 Final'!AX119+'SCI DG3 Final'!AX129+'SCI DG3 Final'!AX130)*1000</f>
        <v>16003.363805641047</v>
      </c>
      <c r="AW74" s="19">
        <f>(+'SCI DG3 Final'!AY102+'SCI DG3 Final'!AY103+'SCI DG3 Final'!AY118+'SCI DG3 Final'!AY119+'SCI DG3 Final'!AY129+'SCI DG3 Final'!AY130)*1000</f>
        <v>16116.824425641049</v>
      </c>
      <c r="AX74" s="19">
        <f>(+'SCI DG3 Final'!AZ102+'SCI DG3 Final'!AZ103+'SCI DG3 Final'!AZ118+'SCI DG3 Final'!AZ119+'SCI DG3 Final'!AZ129+'SCI DG3 Final'!AZ130)*1000</f>
        <v>16003.363805641047</v>
      </c>
      <c r="AY74" s="19">
        <f>(+'SCI DG3 Final'!BA102+'SCI DG3 Final'!BA103+'SCI DG3 Final'!BA118+'SCI DG3 Final'!BA119+'SCI DG3 Final'!BA129+'SCI DG3 Final'!BA130)*1000</f>
        <v>16711.074422891052</v>
      </c>
      <c r="AZ74" s="19">
        <f>(+'SCI DG3 Final'!BB102+'SCI DG3 Final'!BB103+'SCI DG3 Final'!BB118+'SCI DG3 Final'!BB119+'SCI DG3 Final'!BB129+'SCI DG3 Final'!BB130)*1000</f>
        <v>16003.363805641047</v>
      </c>
      <c r="BA74" s="19">
        <f>(+'SCI DG3 Final'!BC102+'SCI DG3 Final'!BC103+'SCI DG3 Final'!BC118+'SCI DG3 Final'!BC119+'SCI DG3 Final'!BC129+'SCI DG3 Final'!BC130)*1000</f>
        <v>16003.363805641047</v>
      </c>
      <c r="BB74" s="19">
        <f>(+'SCI DG3 Final'!BD102+'SCI DG3 Final'!BD103+'SCI DG3 Final'!BD118+'SCI DG3 Final'!BD119+'SCI DG3 Final'!BD129+'SCI DG3 Final'!BD130)*1000</f>
        <v>16003.363805641047</v>
      </c>
      <c r="BC74" s="19">
        <f>(+'SCI DG3 Final'!BE102+'SCI DG3 Final'!BE103+'SCI DG3 Final'!BE118+'SCI DG3 Final'!BE119+'SCI DG3 Final'!BE129+'SCI DG3 Final'!BE130)*1000</f>
        <v>16003.363805641047</v>
      </c>
      <c r="BD74" s="19">
        <f>(+'SCI DG3 Final'!BF102+'SCI DG3 Final'!BF103+'SCI DG3 Final'!BF118+'SCI DG3 Final'!BF119+'SCI DG3 Final'!BF129+'SCI DG3 Final'!BF130)*1000</f>
        <v>16711.074422891052</v>
      </c>
      <c r="BE74" s="19">
        <f>(+'SCI DG3 Final'!BG102+'SCI DG3 Final'!BG103+'SCI DG3 Final'!BG118+'SCI DG3 Final'!BG119+'SCI DG3 Final'!BG129+'SCI DG3 Final'!BG130)*1000</f>
        <v>16003.363805641047</v>
      </c>
      <c r="BF74" s="19">
        <f>(+'SCI DG3 Final'!BH102+'SCI DG3 Final'!BH103+'SCI DG3 Final'!BH118+'SCI DG3 Final'!BH119+'SCI DG3 Final'!BH129+'SCI DG3 Final'!BH130)*1000</f>
        <v>16003.363805641047</v>
      </c>
      <c r="BG74" s="19">
        <f>(+'SCI DG3 Final'!BI102+'SCI DG3 Final'!BI103+'SCI DG3 Final'!BI118+'SCI DG3 Final'!BI119+'SCI DG3 Final'!BI129+'SCI DG3 Final'!BI130)*1000</f>
        <v>16116.824425641049</v>
      </c>
      <c r="BH74" s="66">
        <f t="shared" si="39"/>
        <v>816100.69476606813</v>
      </c>
    </row>
    <row r="75" spans="1:60">
      <c r="A75" s="14" t="s">
        <v>456</v>
      </c>
      <c r="B75" s="120">
        <f>NPV('Time Series Summary'!$B$133,E75:BG75)+D75</f>
        <v>226159.07149210363</v>
      </c>
      <c r="C75" s="119">
        <f t="shared" ref="C75:C76" si="40">SUM(D75:BG75)</f>
        <v>268787.02582148404</v>
      </c>
      <c r="D75" s="19">
        <f>(+'SCI DG3 Final'!F196+'SCI DG3 Final'!F200+'SCI DG3 Final'!F205+'SCI DG3 Final'!F210+'SCI DG3 Final'!F214+'SCI DG3 Final'!F219)*1000</f>
        <v>12857.394890842985</v>
      </c>
      <c r="E75" s="19">
        <f>(+'SCI DG3 Final'!G196+'SCI DG3 Final'!G200+'SCI DG3 Final'!G205+'SCI DG3 Final'!G210+'SCI DG3 Final'!G214+'SCI DG3 Final'!G219)*1000</f>
        <v>44819.975603419567</v>
      </c>
      <c r="F75" s="19">
        <f>(+'SCI DG3 Final'!H196+'SCI DG3 Final'!H200+'SCI DG3 Final'!H205+'SCI DG3 Final'!H210+'SCI DG3 Final'!H214+'SCI DG3 Final'!H219)*1000</f>
        <v>63363.549873938777</v>
      </c>
      <c r="G75" s="19">
        <f>(+'SCI DG3 Final'!I196+'SCI DG3 Final'!I200+'SCI DG3 Final'!I205+'SCI DG3 Final'!I210+'SCI DG3 Final'!I214+'SCI DG3 Final'!I219)*1000</f>
        <v>79884.183311095781</v>
      </c>
      <c r="H75" s="19">
        <f>(+'SCI DG3 Final'!J196+'SCI DG3 Final'!J200+'SCI DG3 Final'!J205+'SCI DG3 Final'!J210+'SCI DG3 Final'!J214+'SCI DG3 Final'!J219)*1000</f>
        <v>51843.802690444732</v>
      </c>
      <c r="I75" s="19">
        <f>(+'SCI DG3 Final'!K196+'SCI DG3 Final'!K200+'SCI DG3 Final'!K205+'SCI DG3 Final'!K210+'SCI DG3 Final'!K214+'SCI DG3 Final'!K219)*1000</f>
        <v>13623.267729737041</v>
      </c>
      <c r="J75" s="19">
        <f>(+'SCI DG3 Final'!L196+'SCI DG3 Final'!L200+'SCI DG3 Final'!L205+'SCI DG3 Final'!L210+'SCI DG3 Final'!L214+'SCI DG3 Final'!L219)*1000</f>
        <v>2394.8517220051613</v>
      </c>
      <c r="K75" s="19">
        <f>(+'SCI DG3 Final'!M196+'SCI DG3 Final'!M200+'SCI DG3 Final'!M205+'SCI DG3 Final'!M210+'SCI DG3 Final'!M214+'SCI DG3 Final'!M219)*1000</f>
        <v>0</v>
      </c>
      <c r="L75" s="19">
        <f>(+'SCI DG3 Final'!N196+'SCI DG3 Final'!N200+'SCI DG3 Final'!N205+'SCI DG3 Final'!N210+'SCI DG3 Final'!N214+'SCI DG3 Final'!N219)*1000</f>
        <v>0</v>
      </c>
      <c r="M75" s="19">
        <f>(+'SCI DG3 Final'!O196+'SCI DG3 Final'!O200+'SCI DG3 Final'!O205+'SCI DG3 Final'!O210+'SCI DG3 Final'!O214+'SCI DG3 Final'!O219)*1000</f>
        <v>0</v>
      </c>
      <c r="N75" s="19">
        <f>(+'SCI DG3 Final'!P196+'SCI DG3 Final'!P200+'SCI DG3 Final'!P205+'SCI DG3 Final'!P210+'SCI DG3 Final'!P214+'SCI DG3 Final'!P219)*1000</f>
        <v>0</v>
      </c>
      <c r="O75" s="19">
        <f>(+'SCI DG3 Final'!Q196+'SCI DG3 Final'!Q200+'SCI DG3 Final'!Q205+'SCI DG3 Final'!Q210+'SCI DG3 Final'!Q214+'SCI DG3 Final'!Q219)*1000</f>
        <v>0</v>
      </c>
      <c r="P75" s="19">
        <f>(+'SCI DG3 Final'!R196+'SCI DG3 Final'!R200+'SCI DG3 Final'!R205+'SCI DG3 Final'!R210+'SCI DG3 Final'!R214+'SCI DG3 Final'!R219)*1000</f>
        <v>0</v>
      </c>
      <c r="Q75" s="19">
        <f>(+'SCI DG3 Final'!S196+'SCI DG3 Final'!S200+'SCI DG3 Final'!S205+'SCI DG3 Final'!S210+'SCI DG3 Final'!S214+'SCI DG3 Final'!S219)*1000</f>
        <v>0</v>
      </c>
      <c r="R75" s="19">
        <f>(+'SCI DG3 Final'!T196+'SCI DG3 Final'!T200+'SCI DG3 Final'!T205+'SCI DG3 Final'!T210+'SCI DG3 Final'!T214+'SCI DG3 Final'!T219)*1000</f>
        <v>0</v>
      </c>
      <c r="S75" s="19">
        <f>(+'SCI DG3 Final'!U196+'SCI DG3 Final'!U200+'SCI DG3 Final'!U205+'SCI DG3 Final'!U210+'SCI DG3 Final'!U214+'SCI DG3 Final'!U219)*1000</f>
        <v>0</v>
      </c>
      <c r="T75" s="19">
        <f>(+'SCI DG3 Final'!V196+'SCI DG3 Final'!V200+'SCI DG3 Final'!V205+'SCI DG3 Final'!V210+'SCI DG3 Final'!V214+'SCI DG3 Final'!V219)*1000</f>
        <v>0</v>
      </c>
      <c r="U75" s="19">
        <f>(+'SCI DG3 Final'!W196+'SCI DG3 Final'!W200+'SCI DG3 Final'!W205+'SCI DG3 Final'!W210+'SCI DG3 Final'!W214+'SCI DG3 Final'!W219)*1000</f>
        <v>0</v>
      </c>
      <c r="V75" s="19">
        <f>(+'SCI DG3 Final'!X196+'SCI DG3 Final'!X200+'SCI DG3 Final'!X205+'SCI DG3 Final'!X210+'SCI DG3 Final'!X214+'SCI DG3 Final'!X219)*1000</f>
        <v>0</v>
      </c>
      <c r="W75" s="19">
        <f>(+'SCI DG3 Final'!Y196+'SCI DG3 Final'!Y200+'SCI DG3 Final'!Y205+'SCI DG3 Final'!Y210+'SCI DG3 Final'!Y214+'SCI DG3 Final'!Y219)*1000</f>
        <v>0</v>
      </c>
      <c r="X75" s="19">
        <f>(+'SCI DG3 Final'!Z196+'SCI DG3 Final'!Z200+'SCI DG3 Final'!Z205+'SCI DG3 Final'!Z210+'SCI DG3 Final'!Z214+'SCI DG3 Final'!Z219)*1000</f>
        <v>0</v>
      </c>
      <c r="Y75" s="19">
        <f>(+'SCI DG3 Final'!AA196+'SCI DG3 Final'!AA200+'SCI DG3 Final'!AA205+'SCI DG3 Final'!AA210+'SCI DG3 Final'!AA214+'SCI DG3 Final'!AA219)*1000</f>
        <v>0</v>
      </c>
      <c r="Z75" s="19">
        <f>(+'SCI DG3 Final'!AB196+'SCI DG3 Final'!AB200+'SCI DG3 Final'!AB205+'SCI DG3 Final'!AB210+'SCI DG3 Final'!AB214+'SCI DG3 Final'!AB219)*1000</f>
        <v>0</v>
      </c>
      <c r="AA75" s="19">
        <f>(+'SCI DG3 Final'!AC196+'SCI DG3 Final'!AC200+'SCI DG3 Final'!AC205+'SCI DG3 Final'!AC210+'SCI DG3 Final'!AC214+'SCI DG3 Final'!AC219)*1000</f>
        <v>0</v>
      </c>
      <c r="AB75" s="19">
        <f>(+'SCI DG3 Final'!AD196+'SCI DG3 Final'!AD200+'SCI DG3 Final'!AD205+'SCI DG3 Final'!AD210+'SCI DG3 Final'!AD214+'SCI DG3 Final'!AD219)*1000</f>
        <v>0</v>
      </c>
      <c r="AC75" s="19">
        <f>(+'SCI DG3 Final'!AE196+'SCI DG3 Final'!AE200+'SCI DG3 Final'!AE205+'SCI DG3 Final'!AE210+'SCI DG3 Final'!AE214+'SCI DG3 Final'!AE219)*1000</f>
        <v>0</v>
      </c>
      <c r="AD75" s="19">
        <f>(+'SCI DG3 Final'!AF196+'SCI DG3 Final'!AF200+'SCI DG3 Final'!AF205+'SCI DG3 Final'!AF210+'SCI DG3 Final'!AF214+'SCI DG3 Final'!AF219)*1000</f>
        <v>0</v>
      </c>
      <c r="AE75" s="19">
        <f>(+'SCI DG3 Final'!AG196+'SCI DG3 Final'!AG200+'SCI DG3 Final'!AG205+'SCI DG3 Final'!AG210+'SCI DG3 Final'!AG214+'SCI DG3 Final'!AG219)*1000</f>
        <v>0</v>
      </c>
      <c r="AF75" s="19">
        <f>(+'SCI DG3 Final'!AH196+'SCI DG3 Final'!AH200+'SCI DG3 Final'!AH205+'SCI DG3 Final'!AH210+'SCI DG3 Final'!AH214+'SCI DG3 Final'!AH219)*1000</f>
        <v>0</v>
      </c>
      <c r="AG75" s="19">
        <f>(+'SCI DG3 Final'!AI196+'SCI DG3 Final'!AI200+'SCI DG3 Final'!AI205+'SCI DG3 Final'!AI210+'SCI DG3 Final'!AI214+'SCI DG3 Final'!AI219)*1000</f>
        <v>0</v>
      </c>
      <c r="AH75" s="19">
        <f>(+'SCI DG3 Final'!AJ196+'SCI DG3 Final'!AJ200+'SCI DG3 Final'!AJ205+'SCI DG3 Final'!AJ210+'SCI DG3 Final'!AJ214+'SCI DG3 Final'!AJ219)*1000</f>
        <v>0</v>
      </c>
      <c r="AI75" s="19">
        <f>(+'SCI DG3 Final'!AK196+'SCI DG3 Final'!AK200+'SCI DG3 Final'!AK205+'SCI DG3 Final'!AK210+'SCI DG3 Final'!AK214+'SCI DG3 Final'!AK219)*1000</f>
        <v>0</v>
      </c>
      <c r="AJ75" s="19">
        <f>(+'SCI DG3 Final'!AL196+'SCI DG3 Final'!AL200+'SCI DG3 Final'!AL205+'SCI DG3 Final'!AL210+'SCI DG3 Final'!AL214+'SCI DG3 Final'!AL219)*1000</f>
        <v>0</v>
      </c>
      <c r="AK75" s="19">
        <f>(+'SCI DG3 Final'!AM196+'SCI DG3 Final'!AM200+'SCI DG3 Final'!AM205+'SCI DG3 Final'!AM210+'SCI DG3 Final'!AM214+'SCI DG3 Final'!AM219)*1000</f>
        <v>0</v>
      </c>
      <c r="AL75" s="19">
        <f>(+'SCI DG3 Final'!AN196+'SCI DG3 Final'!AN200+'SCI DG3 Final'!AN205+'SCI DG3 Final'!AN210+'SCI DG3 Final'!AN214+'SCI DG3 Final'!AN219)*1000</f>
        <v>0</v>
      </c>
      <c r="AM75" s="19">
        <f>(+'SCI DG3 Final'!AO196+'SCI DG3 Final'!AO200+'SCI DG3 Final'!AO205+'SCI DG3 Final'!AO210+'SCI DG3 Final'!AO214+'SCI DG3 Final'!AO219)*1000</f>
        <v>0</v>
      </c>
      <c r="AN75" s="19">
        <f>(+'SCI DG3 Final'!AP196+'SCI DG3 Final'!AP200+'SCI DG3 Final'!AP205+'SCI DG3 Final'!AP210+'SCI DG3 Final'!AP214+'SCI DG3 Final'!AP219)*1000</f>
        <v>0</v>
      </c>
      <c r="AO75" s="19">
        <f>(+'SCI DG3 Final'!AQ196+'SCI DG3 Final'!AQ200+'SCI DG3 Final'!AQ205+'SCI DG3 Final'!AQ210+'SCI DG3 Final'!AQ214+'SCI DG3 Final'!AQ219)*1000</f>
        <v>0</v>
      </c>
      <c r="AP75" s="19">
        <f>(+'SCI DG3 Final'!AR196+'SCI DG3 Final'!AR200+'SCI DG3 Final'!AR205+'SCI DG3 Final'!AR210+'SCI DG3 Final'!AR214+'SCI DG3 Final'!AR219)*1000</f>
        <v>0</v>
      </c>
      <c r="AQ75" s="19">
        <f>(+'SCI DG3 Final'!AS196+'SCI DG3 Final'!AS200+'SCI DG3 Final'!AS205+'SCI DG3 Final'!AS210+'SCI DG3 Final'!AS214+'SCI DG3 Final'!AS219)*1000</f>
        <v>0</v>
      </c>
      <c r="AR75" s="19">
        <f>(+'SCI DG3 Final'!AT196+'SCI DG3 Final'!AT200+'SCI DG3 Final'!AT205+'SCI DG3 Final'!AT210+'SCI DG3 Final'!AT214+'SCI DG3 Final'!AT219)*1000</f>
        <v>0</v>
      </c>
      <c r="AS75" s="19">
        <f>(+'SCI DG3 Final'!AU196+'SCI DG3 Final'!AU200+'SCI DG3 Final'!AU205+'SCI DG3 Final'!AU210+'SCI DG3 Final'!AU214+'SCI DG3 Final'!AU219)*1000</f>
        <v>0</v>
      </c>
      <c r="AT75" s="19">
        <f>(+'SCI DG3 Final'!AV196+'SCI DG3 Final'!AV200+'SCI DG3 Final'!AV205+'SCI DG3 Final'!AV210+'SCI DG3 Final'!AV214+'SCI DG3 Final'!AV219)*1000</f>
        <v>0</v>
      </c>
      <c r="AU75" s="19">
        <f>(+'SCI DG3 Final'!AW196+'SCI DG3 Final'!AW200+'SCI DG3 Final'!AW205+'SCI DG3 Final'!AW210+'SCI DG3 Final'!AW214+'SCI DG3 Final'!AW219)*1000</f>
        <v>0</v>
      </c>
      <c r="AV75" s="19">
        <f>(+'SCI DG3 Final'!AX196+'SCI DG3 Final'!AX200+'SCI DG3 Final'!AX205+'SCI DG3 Final'!AX210+'SCI DG3 Final'!AX214+'SCI DG3 Final'!AX219)*1000</f>
        <v>0</v>
      </c>
      <c r="AW75" s="19">
        <f>(+'SCI DG3 Final'!AY196+'SCI DG3 Final'!AY200+'SCI DG3 Final'!AY205+'SCI DG3 Final'!AY210+'SCI DG3 Final'!AY214+'SCI DG3 Final'!AY219)*1000</f>
        <v>0</v>
      </c>
      <c r="AX75" s="19">
        <f>(+'SCI DG3 Final'!AZ196+'SCI DG3 Final'!AZ200+'SCI DG3 Final'!AZ205+'SCI DG3 Final'!AZ210+'SCI DG3 Final'!AZ214+'SCI DG3 Final'!AZ219)*1000</f>
        <v>0</v>
      </c>
      <c r="AY75" s="19">
        <f>(+'SCI DG3 Final'!BA196+'SCI DG3 Final'!BA200+'SCI DG3 Final'!BA205+'SCI DG3 Final'!BA210+'SCI DG3 Final'!BA214+'SCI DG3 Final'!BA219)*1000</f>
        <v>0</v>
      </c>
      <c r="AZ75" s="19">
        <f>(+'SCI DG3 Final'!BB196+'SCI DG3 Final'!BB200+'SCI DG3 Final'!BB205+'SCI DG3 Final'!BB210+'SCI DG3 Final'!BB214+'SCI DG3 Final'!BB219)*1000</f>
        <v>0</v>
      </c>
      <c r="BA75" s="19">
        <f>(+'SCI DG3 Final'!BC196+'SCI DG3 Final'!BC200+'SCI DG3 Final'!BC205+'SCI DG3 Final'!BC210+'SCI DG3 Final'!BC214+'SCI DG3 Final'!BC219)*1000</f>
        <v>0</v>
      </c>
      <c r="BB75" s="19">
        <f>(+'SCI DG3 Final'!BD196+'SCI DG3 Final'!BD200+'SCI DG3 Final'!BD205+'SCI DG3 Final'!BD210+'SCI DG3 Final'!BD214+'SCI DG3 Final'!BD219)*1000</f>
        <v>0</v>
      </c>
      <c r="BC75" s="19">
        <f>(+'SCI DG3 Final'!BE196+'SCI DG3 Final'!BE200+'SCI DG3 Final'!BE205+'SCI DG3 Final'!BE210+'SCI DG3 Final'!BE214+'SCI DG3 Final'!BE219)*1000</f>
        <v>0</v>
      </c>
      <c r="BD75" s="19">
        <f>(+'SCI DG3 Final'!BF196+'SCI DG3 Final'!BF200+'SCI DG3 Final'!BF205+'SCI DG3 Final'!BF210+'SCI DG3 Final'!BF214+'SCI DG3 Final'!BF219)*1000</f>
        <v>0</v>
      </c>
      <c r="BE75" s="19">
        <f>(+'SCI DG3 Final'!BG196+'SCI DG3 Final'!BG200+'SCI DG3 Final'!BG205+'SCI DG3 Final'!BG210+'SCI DG3 Final'!BG214+'SCI DG3 Final'!BG219)*1000</f>
        <v>0</v>
      </c>
      <c r="BF75" s="19">
        <f>(+'SCI DG3 Final'!BH196+'SCI DG3 Final'!BH200+'SCI DG3 Final'!BH205+'SCI DG3 Final'!BH210+'SCI DG3 Final'!BH214+'SCI DG3 Final'!BH219)*1000</f>
        <v>0</v>
      </c>
      <c r="BG75" s="19">
        <f>(+'SCI DG3 Final'!BI196+'SCI DG3 Final'!BI200+'SCI DG3 Final'!BI205+'SCI DG3 Final'!BI210+'SCI DG3 Final'!BI214+'SCI DG3 Final'!BI219)*1000</f>
        <v>0</v>
      </c>
      <c r="BH75" s="66">
        <f t="shared" si="39"/>
        <v>268787.02582148404</v>
      </c>
    </row>
    <row r="76" spans="1:60">
      <c r="A76" s="14" t="s">
        <v>457</v>
      </c>
      <c r="B76" s="120">
        <f>NPV('Time Series Summary'!$B$133,E76:BG76)+D76</f>
        <v>23971.955338462918</v>
      </c>
      <c r="C76" s="119">
        <f t="shared" si="40"/>
        <v>119176.99868442827</v>
      </c>
      <c r="D76" s="19">
        <f>(+'SCI DG3 Final'!F153+'SCI DG3 Final'!F157+'SCI DG3 Final'!F162+'SCI DG3 Final'!F167+'SCI DG3 Final'!F171+'SCI DG3 Final'!F176)*1000</f>
        <v>0</v>
      </c>
      <c r="E76" s="19">
        <f>(+'SCI DG3 Final'!G153+'SCI DG3 Final'!G157+'SCI DG3 Final'!G162+'SCI DG3 Final'!G167+'SCI DG3 Final'!G171+'SCI DG3 Final'!G176)*1000</f>
        <v>0</v>
      </c>
      <c r="F76" s="19">
        <f>(+'SCI DG3 Final'!H153+'SCI DG3 Final'!H157+'SCI DG3 Final'!H162+'SCI DG3 Final'!H167+'SCI DG3 Final'!H171+'SCI DG3 Final'!H176)*1000</f>
        <v>0</v>
      </c>
      <c r="G76" s="19">
        <f>(+'SCI DG3 Final'!I153+'SCI DG3 Final'!I157+'SCI DG3 Final'!I162+'SCI DG3 Final'!I167+'SCI DG3 Final'!I171+'SCI DG3 Final'!I176)*1000</f>
        <v>0</v>
      </c>
      <c r="H76" s="19">
        <f>(+'SCI DG3 Final'!J153+'SCI DG3 Final'!J157+'SCI DG3 Final'!J162+'SCI DG3 Final'!J167+'SCI DG3 Final'!J171+'SCI DG3 Final'!J176)*1000</f>
        <v>0</v>
      </c>
      <c r="I76" s="19">
        <f>(+'SCI DG3 Final'!K153+'SCI DG3 Final'!K157+'SCI DG3 Final'!K162+'SCI DG3 Final'!K167+'SCI DG3 Final'!K171+'SCI DG3 Final'!K176)*1000</f>
        <v>772.2525955685071</v>
      </c>
      <c r="J76" s="19">
        <f>(+'SCI DG3 Final'!L153+'SCI DG3 Final'!L157+'SCI DG3 Final'!L162+'SCI DG3 Final'!L167+'SCI DG3 Final'!L171+'SCI DG3 Final'!L176)*1000</f>
        <v>2435.5608530831792</v>
      </c>
      <c r="K76" s="19">
        <f>(+'SCI DG3 Final'!M153+'SCI DG3 Final'!M157+'SCI DG3 Final'!M162+'SCI DG3 Final'!M167+'SCI DG3 Final'!M171+'SCI DG3 Final'!M176)*1000</f>
        <v>2435.5608530831792</v>
      </c>
      <c r="L76" s="19">
        <f>(+'SCI DG3 Final'!N153+'SCI DG3 Final'!N157+'SCI DG3 Final'!N162+'SCI DG3 Final'!N167+'SCI DG3 Final'!N171+'SCI DG3 Final'!N176)*1000</f>
        <v>2342.2429076563521</v>
      </c>
      <c r="M76" s="19">
        <f>(+'SCI DG3 Final'!O153+'SCI DG3 Final'!O157+'SCI DG3 Final'!O162+'SCI DG3 Final'!O167+'SCI DG3 Final'!O171+'SCI DG3 Final'!O176)*1000</f>
        <v>2428.6355881164391</v>
      </c>
      <c r="N76" s="19">
        <f>(+'SCI DG3 Final'!P153+'SCI DG3 Final'!P157+'SCI DG3 Final'!P162+'SCI DG3 Final'!P167+'SCI DG3 Final'!P171+'SCI DG3 Final'!P176)*1000</f>
        <v>2342.2429076563521</v>
      </c>
      <c r="O76" s="19">
        <f>(+'SCI DG3 Final'!Q153+'SCI DG3 Final'!Q157+'SCI DG3 Final'!Q162+'SCI DG3 Final'!Q167+'SCI DG3 Final'!Q171+'SCI DG3 Final'!Q176)*1000</f>
        <v>2428.6355881164391</v>
      </c>
      <c r="P76" s="19">
        <f>(+'SCI DG3 Final'!R153+'SCI DG3 Final'!R157+'SCI DG3 Final'!R162+'SCI DG3 Final'!R167+'SCI DG3 Final'!R171+'SCI DG3 Final'!R176)*1000</f>
        <v>2342.2429076563521</v>
      </c>
      <c r="Q76" s="19">
        <f>(+'SCI DG3 Final'!S153+'SCI DG3 Final'!S157+'SCI DG3 Final'!S162+'SCI DG3 Final'!S167+'SCI DG3 Final'!S171+'SCI DG3 Final'!S176)*1000</f>
        <v>2428.6355881164391</v>
      </c>
      <c r="R76" s="19">
        <f>(+'SCI DG3 Final'!T153+'SCI DG3 Final'!T157+'SCI DG3 Final'!T162+'SCI DG3 Final'!T167+'SCI DG3 Final'!T171+'SCI DG3 Final'!T176)*1000</f>
        <v>2342.2429076563521</v>
      </c>
      <c r="S76" s="19">
        <f>(+'SCI DG3 Final'!U153+'SCI DG3 Final'!U157+'SCI DG3 Final'!U162+'SCI DG3 Final'!U167+'SCI DG3 Final'!U171+'SCI DG3 Final'!U176)*1000</f>
        <v>2442.4861180499192</v>
      </c>
      <c r="T76" s="19">
        <f>(+'SCI DG3 Final'!V153+'SCI DG3 Final'!V157+'SCI DG3 Final'!V162+'SCI DG3 Final'!V167+'SCI DG3 Final'!V171+'SCI DG3 Final'!V176)*1000</f>
        <v>2342.2429076563521</v>
      </c>
      <c r="U76" s="19">
        <f>(+'SCI DG3 Final'!W153+'SCI DG3 Final'!W157+'SCI DG3 Final'!W162+'SCI DG3 Final'!W167+'SCI DG3 Final'!W171+'SCI DG3 Final'!W176)*1000</f>
        <v>2428.6355881164391</v>
      </c>
      <c r="V76" s="19">
        <f>(+'SCI DG3 Final'!X153+'SCI DG3 Final'!X157+'SCI DG3 Final'!X162+'SCI DG3 Final'!X167+'SCI DG3 Final'!X171+'SCI DG3 Final'!X176)*1000</f>
        <v>2342.2429076563521</v>
      </c>
      <c r="W76" s="19">
        <f>(+'SCI DG3 Final'!Y153+'SCI DG3 Final'!Y157+'SCI DG3 Final'!Y162+'SCI DG3 Final'!Y167+'SCI DG3 Final'!Y171+'SCI DG3 Final'!Y176)*1000</f>
        <v>2342.2429076563521</v>
      </c>
      <c r="X76" s="19">
        <f>(+'SCI DG3 Final'!Z153+'SCI DG3 Final'!Z157+'SCI DG3 Final'!Z162+'SCI DG3 Final'!Z167+'SCI DG3 Final'!Z171+'SCI DG3 Final'!Z176)*1000</f>
        <v>2342.2429076563521</v>
      </c>
      <c r="Y76" s="19">
        <f>(+'SCI DG3 Final'!AA153+'SCI DG3 Final'!AA157+'SCI DG3 Final'!AA162+'SCI DG3 Final'!AA167+'SCI DG3 Final'!AA171+'SCI DG3 Final'!AA176)*1000</f>
        <v>2342.2429076563521</v>
      </c>
      <c r="Z76" s="19">
        <f>(+'SCI DG3 Final'!AB153+'SCI DG3 Final'!AB157+'SCI DG3 Final'!AB162+'SCI DG3 Final'!AB167+'SCI DG3 Final'!AB171+'SCI DG3 Final'!AB176)*1000</f>
        <v>2428.6355881164391</v>
      </c>
      <c r="AA76" s="19">
        <f>(+'SCI DG3 Final'!AC153+'SCI DG3 Final'!AC157+'SCI DG3 Final'!AC162+'SCI DG3 Final'!AC167+'SCI DG3 Final'!AC171+'SCI DG3 Final'!AC176)*1000</f>
        <v>2342.2429076563521</v>
      </c>
      <c r="AB76" s="19">
        <f>(+'SCI DG3 Final'!AD153+'SCI DG3 Final'!AD157+'SCI DG3 Final'!AD162+'SCI DG3 Final'!AD167+'SCI DG3 Final'!AD171+'SCI DG3 Final'!AD176)*1000</f>
        <v>2342.2429076563521</v>
      </c>
      <c r="AC76" s="19">
        <f>(+'SCI DG3 Final'!AE153+'SCI DG3 Final'!AE157+'SCI DG3 Final'!AE162+'SCI DG3 Final'!AE167+'SCI DG3 Final'!AE171+'SCI DG3 Final'!AE176)*1000</f>
        <v>2356.0934375898328</v>
      </c>
      <c r="AD76" s="19">
        <f>(+'SCI DG3 Final'!AF153+'SCI DG3 Final'!AF157+'SCI DG3 Final'!AF162+'SCI DG3 Final'!AF167+'SCI DG3 Final'!AF171+'SCI DG3 Final'!AF176)*1000</f>
        <v>2342.2429076563521</v>
      </c>
      <c r="AE76" s="19">
        <f>(+'SCI DG3 Final'!AG153+'SCI DG3 Final'!AG157+'SCI DG3 Final'!AG162+'SCI DG3 Final'!AG167+'SCI DG3 Final'!AG171+'SCI DG3 Final'!AG176)*1000</f>
        <v>2428.6355881164391</v>
      </c>
      <c r="AF76" s="19">
        <f>(+'SCI DG3 Final'!AH153+'SCI DG3 Final'!AH157+'SCI DG3 Final'!AH162+'SCI DG3 Final'!AH167+'SCI DG3 Final'!AH171+'SCI DG3 Final'!AH176)*1000</f>
        <v>2342.2429076563521</v>
      </c>
      <c r="AG76" s="19">
        <f>(+'SCI DG3 Final'!AI153+'SCI DG3 Final'!AI157+'SCI DG3 Final'!AI162+'SCI DG3 Final'!AI167+'SCI DG3 Final'!AI171+'SCI DG3 Final'!AI176)*1000</f>
        <v>2342.2429076563521</v>
      </c>
      <c r="AH76" s="19">
        <f>(+'SCI DG3 Final'!AJ153+'SCI DG3 Final'!AJ157+'SCI DG3 Final'!AJ162+'SCI DG3 Final'!AJ167+'SCI DG3 Final'!AJ171+'SCI DG3 Final'!AJ176)*1000</f>
        <v>2342.2429076563521</v>
      </c>
      <c r="AI76" s="19">
        <f>(+'SCI DG3 Final'!AK153+'SCI DG3 Final'!AK157+'SCI DG3 Final'!AK162+'SCI DG3 Final'!AK167+'SCI DG3 Final'!AK171+'SCI DG3 Final'!AK176)*1000</f>
        <v>2342.2429076563521</v>
      </c>
      <c r="AJ76" s="19">
        <f>(+'SCI DG3 Final'!AL153+'SCI DG3 Final'!AL157+'SCI DG3 Final'!AL162+'SCI DG3 Final'!AL167+'SCI DG3 Final'!AL171+'SCI DG3 Final'!AL176)*1000</f>
        <v>2428.6355881164391</v>
      </c>
      <c r="AK76" s="19">
        <f>(+'SCI DG3 Final'!AM153+'SCI DG3 Final'!AM157+'SCI DG3 Final'!AM162+'SCI DG3 Final'!AM167+'SCI DG3 Final'!AM171+'SCI DG3 Final'!AM176)*1000</f>
        <v>2342.2429076563521</v>
      </c>
      <c r="AL76" s="19">
        <f>(+'SCI DG3 Final'!AN153+'SCI DG3 Final'!AN157+'SCI DG3 Final'!AN162+'SCI DG3 Final'!AN167+'SCI DG3 Final'!AN171+'SCI DG3 Final'!AN176)*1000</f>
        <v>2342.2429076563521</v>
      </c>
      <c r="AM76" s="19">
        <f>(+'SCI DG3 Final'!AO153+'SCI DG3 Final'!AO157+'SCI DG3 Final'!AO162+'SCI DG3 Final'!AO167+'SCI DG3 Final'!AO171+'SCI DG3 Final'!AO176)*1000</f>
        <v>2356.0934375898328</v>
      </c>
      <c r="AN76" s="19">
        <f>(+'SCI DG3 Final'!AP153+'SCI DG3 Final'!AP157+'SCI DG3 Final'!AP162+'SCI DG3 Final'!AP167+'SCI DG3 Final'!AP171+'SCI DG3 Final'!AP176)*1000</f>
        <v>2342.2429076563521</v>
      </c>
      <c r="AO76" s="19">
        <f>(+'SCI DG3 Final'!AQ153+'SCI DG3 Final'!AQ157+'SCI DG3 Final'!AQ162+'SCI DG3 Final'!AQ167+'SCI DG3 Final'!AQ171+'SCI DG3 Final'!AQ176)*1000</f>
        <v>2428.6355881164391</v>
      </c>
      <c r="AP76" s="19">
        <f>(+'SCI DG3 Final'!AR153+'SCI DG3 Final'!AR157+'SCI DG3 Final'!AR162+'SCI DG3 Final'!AR167+'SCI DG3 Final'!AR171+'SCI DG3 Final'!AR176)*1000</f>
        <v>2342.2429076563521</v>
      </c>
      <c r="AQ76" s="19">
        <f>(+'SCI DG3 Final'!AS153+'SCI DG3 Final'!AS157+'SCI DG3 Final'!AS162+'SCI DG3 Final'!AS167+'SCI DG3 Final'!AS171+'SCI DG3 Final'!AS176)*1000</f>
        <v>2342.2429076563521</v>
      </c>
      <c r="AR76" s="19">
        <f>(+'SCI DG3 Final'!AT153+'SCI DG3 Final'!AT157+'SCI DG3 Final'!AT162+'SCI DG3 Final'!AT167+'SCI DG3 Final'!AT171+'SCI DG3 Final'!AT176)*1000</f>
        <v>2342.2429076563521</v>
      </c>
      <c r="AS76" s="19">
        <f>(+'SCI DG3 Final'!AU153+'SCI DG3 Final'!AU157+'SCI DG3 Final'!AU162+'SCI DG3 Final'!AU167+'SCI DG3 Final'!AU171+'SCI DG3 Final'!AU176)*1000</f>
        <v>2342.2429076563521</v>
      </c>
      <c r="AT76" s="19">
        <f>(+'SCI DG3 Final'!AV153+'SCI DG3 Final'!AV157+'SCI DG3 Final'!AV162+'SCI DG3 Final'!AV167+'SCI DG3 Final'!AV171+'SCI DG3 Final'!AV176)*1000</f>
        <v>2428.6355881164391</v>
      </c>
      <c r="AU76" s="19">
        <f>(+'SCI DG3 Final'!AW153+'SCI DG3 Final'!AW157+'SCI DG3 Final'!AW162+'SCI DG3 Final'!AW167+'SCI DG3 Final'!AW171+'SCI DG3 Final'!AW176)*1000</f>
        <v>2342.2429076563521</v>
      </c>
      <c r="AV76" s="19">
        <f>(+'SCI DG3 Final'!AX153+'SCI DG3 Final'!AX157+'SCI DG3 Final'!AX162+'SCI DG3 Final'!AX167+'SCI DG3 Final'!AX171+'SCI DG3 Final'!AX176)*1000</f>
        <v>2342.2429076563521</v>
      </c>
      <c r="AW76" s="19">
        <f>(+'SCI DG3 Final'!AY153+'SCI DG3 Final'!AY157+'SCI DG3 Final'!AY162+'SCI DG3 Final'!AY167+'SCI DG3 Final'!AY171+'SCI DG3 Final'!AY176)*1000</f>
        <v>2356.0934375898328</v>
      </c>
      <c r="AX76" s="19">
        <f>(+'SCI DG3 Final'!AZ153+'SCI DG3 Final'!AZ157+'SCI DG3 Final'!AZ162+'SCI DG3 Final'!AZ167+'SCI DG3 Final'!AZ171+'SCI DG3 Final'!AZ176)*1000</f>
        <v>2342.2429076563521</v>
      </c>
      <c r="AY76" s="19">
        <f>(+'SCI DG3 Final'!BA153+'SCI DG3 Final'!BA157+'SCI DG3 Final'!BA162+'SCI DG3 Final'!BA167+'SCI DG3 Final'!BA171+'SCI DG3 Final'!BA176)*1000</f>
        <v>2428.6355881164391</v>
      </c>
      <c r="AZ76" s="19">
        <f>(+'SCI DG3 Final'!BB153+'SCI DG3 Final'!BB157+'SCI DG3 Final'!BB162+'SCI DG3 Final'!BB167+'SCI DG3 Final'!BB171+'SCI DG3 Final'!BB176)*1000</f>
        <v>2342.2429076563521</v>
      </c>
      <c r="BA76" s="19">
        <f>(+'SCI DG3 Final'!BC153+'SCI DG3 Final'!BC157+'SCI DG3 Final'!BC162+'SCI DG3 Final'!BC167+'SCI DG3 Final'!BC171+'SCI DG3 Final'!BC176)*1000</f>
        <v>2342.2429076563521</v>
      </c>
      <c r="BB76" s="19">
        <f>(+'SCI DG3 Final'!BD153+'SCI DG3 Final'!BD157+'SCI DG3 Final'!BD162+'SCI DG3 Final'!BD167+'SCI DG3 Final'!BD171+'SCI DG3 Final'!BD176)*1000</f>
        <v>2342.2429076563521</v>
      </c>
      <c r="BC76" s="19">
        <f>(+'SCI DG3 Final'!BE153+'SCI DG3 Final'!BE157+'SCI DG3 Final'!BE162+'SCI DG3 Final'!BE167+'SCI DG3 Final'!BE171+'SCI DG3 Final'!BE176)*1000</f>
        <v>2342.2429076563521</v>
      </c>
      <c r="BD76" s="19">
        <f>(+'SCI DG3 Final'!BF153+'SCI DG3 Final'!BF157+'SCI DG3 Final'!BF162+'SCI DG3 Final'!BF167+'SCI DG3 Final'!BF171+'SCI DG3 Final'!BF176)*1000</f>
        <v>2428.6355881164391</v>
      </c>
      <c r="BE76" s="19">
        <f>(+'SCI DG3 Final'!BG153+'SCI DG3 Final'!BG157+'SCI DG3 Final'!BG162+'SCI DG3 Final'!BG167+'SCI DG3 Final'!BG171+'SCI DG3 Final'!BG176)*1000</f>
        <v>2342.2429076563521</v>
      </c>
      <c r="BF76" s="19">
        <f>(+'SCI DG3 Final'!BH153+'SCI DG3 Final'!BH157+'SCI DG3 Final'!BH162+'SCI DG3 Final'!BH167+'SCI DG3 Final'!BH171+'SCI DG3 Final'!BH176)*1000</f>
        <v>2342.2429076563521</v>
      </c>
      <c r="BG76" s="19">
        <f>(+'SCI DG3 Final'!BI153+'SCI DG3 Final'!BI157+'SCI DG3 Final'!BI162+'SCI DG3 Final'!BI167+'SCI DG3 Final'!BI171+'SCI DG3 Final'!BI176)*1000</f>
        <v>2356.0934375898328</v>
      </c>
      <c r="BH76" s="66">
        <f t="shared" si="39"/>
        <v>119176.99868442827</v>
      </c>
    </row>
    <row r="78" spans="1:60">
      <c r="A78" s="105" t="s">
        <v>863</v>
      </c>
      <c r="D78">
        <v>1</v>
      </c>
      <c r="E78">
        <v>2</v>
      </c>
      <c r="F78">
        <v>3</v>
      </c>
      <c r="G78">
        <v>4</v>
      </c>
      <c r="H78">
        <v>5</v>
      </c>
      <c r="I78">
        <v>6</v>
      </c>
      <c r="J78">
        <v>7</v>
      </c>
      <c r="K78">
        <v>8</v>
      </c>
      <c r="L78">
        <v>9</v>
      </c>
      <c r="M78">
        <v>10</v>
      </c>
      <c r="N78">
        <v>11</v>
      </c>
      <c r="O78">
        <v>12</v>
      </c>
      <c r="P78">
        <v>13</v>
      </c>
      <c r="Q78">
        <v>14</v>
      </c>
      <c r="R78">
        <v>15</v>
      </c>
      <c r="S78">
        <v>16</v>
      </c>
      <c r="T78">
        <v>17</v>
      </c>
      <c r="U78">
        <v>18</v>
      </c>
      <c r="V78">
        <v>19</v>
      </c>
      <c r="W78">
        <v>20</v>
      </c>
      <c r="X78">
        <v>21</v>
      </c>
      <c r="Y78">
        <v>22</v>
      </c>
      <c r="Z78">
        <v>23</v>
      </c>
      <c r="AA78">
        <v>24</v>
      </c>
      <c r="AB78">
        <v>25</v>
      </c>
      <c r="AC78">
        <v>26</v>
      </c>
      <c r="AD78">
        <v>27</v>
      </c>
      <c r="AE78">
        <v>28</v>
      </c>
      <c r="AF78">
        <v>29</v>
      </c>
      <c r="AG78">
        <v>30</v>
      </c>
      <c r="AH78">
        <v>31</v>
      </c>
      <c r="AI78">
        <v>32</v>
      </c>
      <c r="AJ78">
        <v>33</v>
      </c>
      <c r="AK78">
        <v>34</v>
      </c>
      <c r="AL78">
        <v>35</v>
      </c>
      <c r="AM78">
        <v>36</v>
      </c>
      <c r="AN78">
        <v>37</v>
      </c>
      <c r="AO78">
        <v>38</v>
      </c>
      <c r="AP78">
        <v>39</v>
      </c>
      <c r="AQ78">
        <v>40</v>
      </c>
      <c r="AR78">
        <v>41</v>
      </c>
      <c r="AS78">
        <v>42</v>
      </c>
      <c r="AT78">
        <v>43</v>
      </c>
      <c r="AU78">
        <v>44</v>
      </c>
      <c r="AV78">
        <v>45</v>
      </c>
      <c r="AW78">
        <v>46</v>
      </c>
      <c r="AX78">
        <v>47</v>
      </c>
      <c r="AY78">
        <v>48</v>
      </c>
      <c r="AZ78">
        <v>49</v>
      </c>
      <c r="BA78">
        <v>50</v>
      </c>
      <c r="BB78">
        <v>51</v>
      </c>
      <c r="BC78">
        <v>52</v>
      </c>
      <c r="BD78">
        <v>53</v>
      </c>
      <c r="BE78">
        <v>54</v>
      </c>
      <c r="BF78">
        <v>55</v>
      </c>
      <c r="BG78">
        <v>56</v>
      </c>
    </row>
    <row r="79" spans="1:60">
      <c r="A79" s="14" t="s">
        <v>408</v>
      </c>
      <c r="B79" s="120">
        <f>NPV('Time Series Summary'!$B$133,E79:BG79)+D79</f>
        <v>1564640.0741849644</v>
      </c>
      <c r="C79" s="119">
        <f t="shared" ref="C79:C80" si="41">SUM(D79:BG79)</f>
        <v>1864038.4760620561</v>
      </c>
      <c r="D79" s="19">
        <f>+D73*(1+'MF and LIL capex'!F121)</f>
        <v>84293.440178169403</v>
      </c>
      <c r="E79" s="19">
        <f>+E73*(1+'MF and LIL capex'!G121)</f>
        <v>298758.18245866598</v>
      </c>
      <c r="F79" s="19">
        <f>+F73*(1+'MF and LIL capex'!H121)</f>
        <v>433726.74693534063</v>
      </c>
      <c r="G79" s="19">
        <f>+G73*(1+'MF and LIL capex'!I121)</f>
        <v>561171.59991004446</v>
      </c>
      <c r="H79" s="19">
        <f>+H73*(1+'MF and LIL capex'!J121)</f>
        <v>369765.51075185457</v>
      </c>
      <c r="I79" s="19">
        <f>+I73*(1+'MF and LIL capex'!K121)</f>
        <v>98902.291054401037</v>
      </c>
      <c r="J79" s="19">
        <f>+J73*(1+'MF and LIL capex'!L121)</f>
        <v>17420.704773579873</v>
      </c>
      <c r="K79" s="19">
        <f>+K73*(1+'MF and LIL capex'!M121)</f>
        <v>0</v>
      </c>
      <c r="L79" s="19">
        <f>+L73*(1+'MF and LIL capex'!N121)</f>
        <v>0</v>
      </c>
      <c r="M79" s="19">
        <f>+M73*(1+'MF and LIL capex'!O121)</f>
        <v>0</v>
      </c>
      <c r="N79" s="19">
        <f>+N73*(1+'MF and LIL capex'!P121)</f>
        <v>0</v>
      </c>
      <c r="O79" s="19">
        <f>+O73*(1+'MF and LIL capex'!Q121)</f>
        <v>0</v>
      </c>
      <c r="P79" s="19">
        <f>+P73*(1+'MF and LIL capex'!R121)</f>
        <v>0</v>
      </c>
      <c r="Q79" s="19">
        <f>+Q73*(1+'MF and LIL capex'!S121)</f>
        <v>0</v>
      </c>
      <c r="R79" s="19">
        <f>+R73*(1+'MF and LIL capex'!T121)</f>
        <v>0</v>
      </c>
      <c r="S79" s="19">
        <f>+S73*(1+'MF and LIL capex'!U121)</f>
        <v>0</v>
      </c>
      <c r="T79" s="19">
        <f>+T73*(1+'MF and LIL capex'!V121)</f>
        <v>0</v>
      </c>
      <c r="U79" s="19">
        <f>+U73*(1+'MF and LIL capex'!W121)</f>
        <v>0</v>
      </c>
      <c r="V79" s="19">
        <f>+V73*(1+'MF and LIL capex'!X121)</f>
        <v>0</v>
      </c>
      <c r="W79" s="19">
        <f>+W73*(1+'MF and LIL capex'!Y121)</f>
        <v>0</v>
      </c>
      <c r="X79" s="19">
        <f>+X73*(1+'MF and LIL capex'!Z121)</f>
        <v>0</v>
      </c>
      <c r="Y79" s="19">
        <f>+Y73*(1+'MF and LIL capex'!AA121)</f>
        <v>0</v>
      </c>
      <c r="Z79" s="19">
        <f>+Z73*(1+'MF and LIL capex'!AB121)</f>
        <v>0</v>
      </c>
      <c r="AA79" s="19">
        <f>+AA73*(1+'MF and LIL capex'!AC121)</f>
        <v>0</v>
      </c>
      <c r="AB79" s="19">
        <f>+AB73*(1+'MF and LIL capex'!AD121)</f>
        <v>0</v>
      </c>
      <c r="AC79" s="19">
        <f>+AC73*(1+'MF and LIL capex'!AE121)</f>
        <v>0</v>
      </c>
      <c r="AD79" s="19">
        <f>+AD73*(1+'MF and LIL capex'!AF121)</f>
        <v>0</v>
      </c>
      <c r="AE79" s="19">
        <f>+AE73*(1+'MF and LIL capex'!AG121)</f>
        <v>0</v>
      </c>
      <c r="AF79" s="19">
        <f>+AF73*(1+'MF and LIL capex'!AH121)</f>
        <v>0</v>
      </c>
      <c r="AG79" s="19">
        <f>+AG73*(1+'MF and LIL capex'!AI121)</f>
        <v>0</v>
      </c>
      <c r="AH79" s="19">
        <f>+AH73*(1+'MF and LIL capex'!AJ121)</f>
        <v>0</v>
      </c>
      <c r="AI79" s="19">
        <f>+AI73*(1+'MF and LIL capex'!AK121)</f>
        <v>0</v>
      </c>
      <c r="AJ79" s="19">
        <f>+AJ73*(1+'MF and LIL capex'!AL121)</f>
        <v>0</v>
      </c>
      <c r="AK79" s="19">
        <f>+AK73*(1+'MF and LIL capex'!AM121)</f>
        <v>0</v>
      </c>
      <c r="AL79" s="19">
        <f>+AL73*(1+'MF and LIL capex'!AN121)</f>
        <v>0</v>
      </c>
      <c r="AM79" s="19">
        <f>+AM73*(1+'MF and LIL capex'!AO121)</f>
        <v>0</v>
      </c>
      <c r="AN79" s="19">
        <f>+AN73*(1+'MF and LIL capex'!AP121)</f>
        <v>0</v>
      </c>
      <c r="AO79" s="19">
        <f>+AO73*(1+'MF and LIL capex'!AQ121)</f>
        <v>0</v>
      </c>
      <c r="AP79" s="19">
        <f>+AP73*(1+'MF and LIL capex'!AR121)</f>
        <v>0</v>
      </c>
      <c r="AQ79" s="19">
        <f>+AQ73*(1+'MF and LIL capex'!AS121)</f>
        <v>0</v>
      </c>
      <c r="AR79" s="19">
        <f>+AR73*(1+'MF and LIL capex'!AT121)</f>
        <v>0</v>
      </c>
      <c r="AS79" s="19">
        <f>+AS73*(1+'MF and LIL capex'!AU121)</f>
        <v>0</v>
      </c>
      <c r="AT79" s="19">
        <f>+AT73*(1+'MF and LIL capex'!AV121)</f>
        <v>0</v>
      </c>
      <c r="AU79" s="19">
        <f>+AU73*(1+'MF and LIL capex'!AW121)</f>
        <v>0</v>
      </c>
      <c r="AV79" s="19">
        <f>+AV73*(1+'MF and LIL capex'!AX121)</f>
        <v>0</v>
      </c>
      <c r="AW79" s="19">
        <f>+AW73*(1+'MF and LIL capex'!AY121)</f>
        <v>0</v>
      </c>
      <c r="AX79" s="19">
        <f>+AX73*(1+'MF and LIL capex'!AZ121)</f>
        <v>0</v>
      </c>
      <c r="AY79" s="19">
        <f>+AY73*(1+'MF and LIL capex'!BA121)</f>
        <v>0</v>
      </c>
      <c r="AZ79" s="19">
        <f>+AZ73*(1+'MF and LIL capex'!BB121)</f>
        <v>0</v>
      </c>
      <c r="BA79" s="19">
        <f>+BA73*(1+'MF and LIL capex'!BC121)</f>
        <v>0</v>
      </c>
      <c r="BB79" s="19">
        <f>+BB73*(1+'MF and LIL capex'!BD121)</f>
        <v>0</v>
      </c>
      <c r="BC79" s="19">
        <f>+BC73*(1+'MF and LIL capex'!BE121)</f>
        <v>0</v>
      </c>
      <c r="BD79" s="19">
        <f>+BD73*(1+'MF and LIL capex'!BF121)</f>
        <v>0</v>
      </c>
      <c r="BE79" s="19">
        <f>+BE73*(1+'MF and LIL capex'!BG121)</f>
        <v>0</v>
      </c>
      <c r="BF79" s="19">
        <f>+BF73*(1+'MF and LIL capex'!BH121)</f>
        <v>0</v>
      </c>
      <c r="BG79" s="19">
        <f>+BG73*(1+'MF and LIL capex'!BI121)</f>
        <v>0</v>
      </c>
      <c r="BH79" s="66">
        <f t="shared" ref="BH79:BH82" si="42">SUM(D79:BG79)</f>
        <v>1864038.4760620561</v>
      </c>
    </row>
    <row r="80" spans="1:60">
      <c r="A80" s="14" t="s">
        <v>409</v>
      </c>
      <c r="B80" s="120">
        <f>NPV('Time Series Summary'!$B$133,E80:BG80)+D80</f>
        <v>275216.76595666463</v>
      </c>
      <c r="C80" s="119">
        <f t="shared" si="41"/>
        <v>1882007.0229648673</v>
      </c>
      <c r="D80" s="19">
        <f>+D74*(1.025)^D$78</f>
        <v>0</v>
      </c>
      <c r="E80" s="19">
        <f t="shared" ref="E80:BG80" si="43">+E74*(1.025)^E78</f>
        <v>0</v>
      </c>
      <c r="F80" s="19">
        <f t="shared" si="43"/>
        <v>0</v>
      </c>
      <c r="G80" s="19">
        <f t="shared" si="43"/>
        <v>0</v>
      </c>
      <c r="H80" s="19">
        <f t="shared" si="43"/>
        <v>0</v>
      </c>
      <c r="I80" s="19">
        <f t="shared" si="43"/>
        <v>6197.160552778686</v>
      </c>
      <c r="J80" s="19">
        <f t="shared" si="43"/>
        <v>19931.650606278021</v>
      </c>
      <c r="K80" s="19">
        <f t="shared" si="43"/>
        <v>20429.941871434967</v>
      </c>
      <c r="L80" s="19">
        <f t="shared" si="43"/>
        <v>19986.008451465852</v>
      </c>
      <c r="M80" s="19">
        <f t="shared" si="43"/>
        <v>21391.588085657891</v>
      </c>
      <c r="N80" s="19">
        <f t="shared" si="43"/>
        <v>20997.800129321309</v>
      </c>
      <c r="O80" s="19">
        <f t="shared" si="43"/>
        <v>22474.53723249432</v>
      </c>
      <c r="P80" s="19">
        <f t="shared" si="43"/>
        <v>22060.813760868201</v>
      </c>
      <c r="Q80" s="19">
        <f t="shared" si="43"/>
        <v>23612.310679889342</v>
      </c>
      <c r="R80" s="19">
        <f t="shared" si="43"/>
        <v>23177.642457512153</v>
      </c>
      <c r="S80" s="19">
        <f t="shared" si="43"/>
        <v>24976.116836172372</v>
      </c>
      <c r="T80" s="19">
        <f t="shared" si="43"/>
        <v>24351.010606923701</v>
      </c>
      <c r="U80" s="19">
        <f t="shared" si="43"/>
        <v>26063.572905904213</v>
      </c>
      <c r="V80" s="19">
        <f t="shared" si="43"/>
        <v>25583.780518899213</v>
      </c>
      <c r="W80" s="19">
        <f t="shared" si="43"/>
        <v>26223.375031871692</v>
      </c>
      <c r="X80" s="19">
        <f t="shared" si="43"/>
        <v>26878.959407668481</v>
      </c>
      <c r="Y80" s="19">
        <f t="shared" si="43"/>
        <v>27550.933392860192</v>
      </c>
      <c r="Z80" s="19">
        <f t="shared" si="43"/>
        <v>29488.540443013593</v>
      </c>
      <c r="AA80" s="19">
        <f t="shared" si="43"/>
        <v>28945.699395873737</v>
      </c>
      <c r="AB80" s="19">
        <f t="shared" si="43"/>
        <v>29669.341880770575</v>
      </c>
      <c r="AC80" s="19">
        <f t="shared" si="43"/>
        <v>30626.68381580184</v>
      </c>
      <c r="AD80" s="19">
        <f t="shared" si="43"/>
        <v>31171.352313484582</v>
      </c>
      <c r="AE80" s="19">
        <f t="shared" si="43"/>
        <v>33363.576843382914</v>
      </c>
      <c r="AF80" s="19">
        <f t="shared" si="43"/>
        <v>32749.402024354742</v>
      </c>
      <c r="AG80" s="19">
        <f t="shared" si="43"/>
        <v>33568.137074963604</v>
      </c>
      <c r="AH80" s="19">
        <f t="shared" si="43"/>
        <v>34407.340501837702</v>
      </c>
      <c r="AI80" s="19">
        <f t="shared" si="43"/>
        <v>35267.524014383634</v>
      </c>
      <c r="AJ80" s="19">
        <f t="shared" si="43"/>
        <v>37747.824852010897</v>
      </c>
      <c r="AK80" s="19">
        <f t="shared" si="43"/>
        <v>37052.942417611805</v>
      </c>
      <c r="AL80" s="19">
        <f t="shared" si="43"/>
        <v>37979.265978052099</v>
      </c>
      <c r="AM80" s="19">
        <f t="shared" si="43"/>
        <v>39204.744592596653</v>
      </c>
      <c r="AN80" s="19">
        <f t="shared" si="43"/>
        <v>39901.966318190978</v>
      </c>
      <c r="AO80" s="19">
        <f t="shared" si="43"/>
        <v>42708.199056321959</v>
      </c>
      <c r="AP80" s="19">
        <f t="shared" si="43"/>
        <v>41922.003363049393</v>
      </c>
      <c r="AQ80" s="19">
        <f t="shared" si="43"/>
        <v>42970.053447125625</v>
      </c>
      <c r="AR80" s="19">
        <f t="shared" si="43"/>
        <v>44044.304783303764</v>
      </c>
      <c r="AS80" s="19">
        <f t="shared" si="43"/>
        <v>45145.412402886352</v>
      </c>
      <c r="AT80" s="19">
        <f t="shared" si="43"/>
        <v>48320.4071700903</v>
      </c>
      <c r="AU80" s="19">
        <f t="shared" si="43"/>
        <v>47430.898905782466</v>
      </c>
      <c r="AV80" s="19">
        <f t="shared" si="43"/>
        <v>48616.671378427032</v>
      </c>
      <c r="AW80" s="19">
        <f t="shared" si="43"/>
        <v>50185.387612148668</v>
      </c>
      <c r="AX80" s="19">
        <f t="shared" si="43"/>
        <v>51077.890366959902</v>
      </c>
      <c r="AY80" s="19">
        <f t="shared" si="43"/>
        <v>54670.105522459191</v>
      </c>
      <c r="AZ80" s="19">
        <f t="shared" si="43"/>
        <v>53663.708566787231</v>
      </c>
      <c r="BA80" s="19">
        <f t="shared" si="43"/>
        <v>55005.301280956919</v>
      </c>
      <c r="BB80" s="19">
        <f t="shared" si="43"/>
        <v>56380.433812980846</v>
      </c>
      <c r="BC80" s="19">
        <f t="shared" si="43"/>
        <v>57789.944658305358</v>
      </c>
      <c r="BD80" s="19">
        <f t="shared" si="43"/>
        <v>61854.206387707425</v>
      </c>
      <c r="BE80" s="19">
        <f t="shared" si="43"/>
        <v>60715.560606632054</v>
      </c>
      <c r="BF80" s="19">
        <f t="shared" si="43"/>
        <v>62233.449621797859</v>
      </c>
      <c r="BG80" s="19">
        <f t="shared" si="43"/>
        <v>64241.539026814862</v>
      </c>
      <c r="BH80" s="66">
        <f t="shared" si="42"/>
        <v>1882007.0229648673</v>
      </c>
    </row>
    <row r="81" spans="1:60">
      <c r="A81" s="14" t="s">
        <v>456</v>
      </c>
      <c r="B81" s="120">
        <f>NPV('Time Series Summary'!$B$133,E81:BG81)+D81</f>
        <v>239990.75077844158</v>
      </c>
      <c r="C81" s="119">
        <f t="shared" ref="C81:C82" si="44">SUM(D81:BG81)</f>
        <v>285889.10344553483</v>
      </c>
      <c r="D81" s="19">
        <f>+D75*(1+'MF and LIL capex'!F121)</f>
        <v>12968.6117321937</v>
      </c>
      <c r="E81" s="19">
        <f>+E75*(1+'MF and LIL capex'!G121)</f>
        <v>45925.699925285415</v>
      </c>
      <c r="F81" s="19">
        <f>+F75*(1+'MF and LIL capex'!H121)</f>
        <v>66493.305175373011</v>
      </c>
      <c r="G81" s="19">
        <f>+G75*(1+'MF and LIL capex'!I121)</f>
        <v>86018.000811626931</v>
      </c>
      <c r="H81" s="19">
        <f>+H75*(1+'MF and LIL capex'!J121)</f>
        <v>56625.259121774689</v>
      </c>
      <c r="I81" s="19">
        <f>+I75*(1+'MF and LIL capex'!K121)</f>
        <v>15177.85661285997</v>
      </c>
      <c r="J81" s="19">
        <f>+J75*(1+'MF and LIL capex'!L121)</f>
        <v>2680.3700664211119</v>
      </c>
      <c r="K81" s="19">
        <f>+K75*(1+'MF and LIL capex'!M121)</f>
        <v>0</v>
      </c>
      <c r="L81" s="19">
        <f>+L75*(1+'MF and LIL capex'!N121)</f>
        <v>0</v>
      </c>
      <c r="M81" s="19">
        <f>+M75*(1+'MF and LIL capex'!O121)</f>
        <v>0</v>
      </c>
      <c r="N81" s="19">
        <f>+N75*(1+'MF and LIL capex'!P121)</f>
        <v>0</v>
      </c>
      <c r="O81" s="19">
        <f>+O75*(1+'MF and LIL capex'!Q121)</f>
        <v>0</v>
      </c>
      <c r="P81" s="19">
        <f>+P75*(1+'MF and LIL capex'!R121)</f>
        <v>0</v>
      </c>
      <c r="Q81" s="19">
        <f>+Q75*(1+'MF and LIL capex'!S121)</f>
        <v>0</v>
      </c>
      <c r="R81" s="19">
        <f>+R75*(1+'MF and LIL capex'!T121)</f>
        <v>0</v>
      </c>
      <c r="S81" s="19">
        <f>+S75*(1+'MF and LIL capex'!U121)</f>
        <v>0</v>
      </c>
      <c r="T81" s="19">
        <f>+T75*(1+'MF and LIL capex'!V121)</f>
        <v>0</v>
      </c>
      <c r="U81" s="19">
        <f>+U75*(1+'MF and LIL capex'!W121)</f>
        <v>0</v>
      </c>
      <c r="V81" s="19">
        <f>+V75*(1+'MF and LIL capex'!X121)</f>
        <v>0</v>
      </c>
      <c r="W81" s="19">
        <f>+W75*(1+'MF and LIL capex'!Y121)</f>
        <v>0</v>
      </c>
      <c r="X81" s="19">
        <f>+X75*(1+'MF and LIL capex'!Z121)</f>
        <v>0</v>
      </c>
      <c r="Y81" s="19">
        <f>+Y75*(1+'MF and LIL capex'!AA121)</f>
        <v>0</v>
      </c>
      <c r="Z81" s="19">
        <f>+Z75*(1+'MF and LIL capex'!AB121)</f>
        <v>0</v>
      </c>
      <c r="AA81" s="19">
        <f>+AA75*(1+'MF and LIL capex'!AC121)</f>
        <v>0</v>
      </c>
      <c r="AB81" s="19">
        <f>+AB75*(1+'MF and LIL capex'!AD121)</f>
        <v>0</v>
      </c>
      <c r="AC81" s="19">
        <f>+AC75*(1+'MF and LIL capex'!AE121)</f>
        <v>0</v>
      </c>
      <c r="AD81" s="19">
        <f>+AD75*(1+'MF and LIL capex'!AF121)</f>
        <v>0</v>
      </c>
      <c r="AE81" s="19">
        <f>+AE75*(1+'MF and LIL capex'!AG121)</f>
        <v>0</v>
      </c>
      <c r="AF81" s="19">
        <f>+AF75*(1+'MF and LIL capex'!AH121)</f>
        <v>0</v>
      </c>
      <c r="AG81" s="19">
        <f>+AG75*(1+'MF and LIL capex'!AI121)</f>
        <v>0</v>
      </c>
      <c r="AH81" s="19">
        <f>+AH75*(1+'MF and LIL capex'!AJ121)</f>
        <v>0</v>
      </c>
      <c r="AI81" s="19">
        <f>+AI75*(1+'MF and LIL capex'!AK121)</f>
        <v>0</v>
      </c>
      <c r="AJ81" s="19">
        <f>+AJ75*(1+'MF and LIL capex'!AL121)</f>
        <v>0</v>
      </c>
      <c r="AK81" s="19">
        <f>+AK75*(1+'MF and LIL capex'!AM121)</f>
        <v>0</v>
      </c>
      <c r="AL81" s="19">
        <f>+AL75*(1+'MF and LIL capex'!AN121)</f>
        <v>0</v>
      </c>
      <c r="AM81" s="19">
        <f>+AM75*(1+'MF and LIL capex'!AO121)</f>
        <v>0</v>
      </c>
      <c r="AN81" s="19">
        <f>+AN75*(1+'MF and LIL capex'!AP121)</f>
        <v>0</v>
      </c>
      <c r="AO81" s="19">
        <f>+AO75*(1+'MF and LIL capex'!AQ121)</f>
        <v>0</v>
      </c>
      <c r="AP81" s="19">
        <f>+AP75*(1+'MF and LIL capex'!AR121)</f>
        <v>0</v>
      </c>
      <c r="AQ81" s="19">
        <f>+AQ75*(1+'MF and LIL capex'!AS121)</f>
        <v>0</v>
      </c>
      <c r="AR81" s="19">
        <f>+AR75*(1+'MF and LIL capex'!AT121)</f>
        <v>0</v>
      </c>
      <c r="AS81" s="19">
        <f>+AS75*(1+'MF and LIL capex'!AU121)</f>
        <v>0</v>
      </c>
      <c r="AT81" s="19">
        <f>+AT75*(1+'MF and LIL capex'!AV121)</f>
        <v>0</v>
      </c>
      <c r="AU81" s="19">
        <f>+AU75*(1+'MF and LIL capex'!AW121)</f>
        <v>0</v>
      </c>
      <c r="AV81" s="19">
        <f>+AV75*(1+'MF and LIL capex'!AX121)</f>
        <v>0</v>
      </c>
      <c r="AW81" s="19">
        <f>+AW75*(1+'MF and LIL capex'!AY121)</f>
        <v>0</v>
      </c>
      <c r="AX81" s="19">
        <f>+AX75*(1+'MF and LIL capex'!AZ121)</f>
        <v>0</v>
      </c>
      <c r="AY81" s="19">
        <f>+AY75*(1+'MF and LIL capex'!BA121)</f>
        <v>0</v>
      </c>
      <c r="AZ81" s="19">
        <f>+AZ75*(1+'MF and LIL capex'!BB121)</f>
        <v>0</v>
      </c>
      <c r="BA81" s="19">
        <f>+BA75*(1+'MF and LIL capex'!BC121)</f>
        <v>0</v>
      </c>
      <c r="BB81" s="19">
        <f>+BB75*(1+'MF and LIL capex'!BD121)</f>
        <v>0</v>
      </c>
      <c r="BC81" s="19">
        <f>+BC75*(1+'MF and LIL capex'!BE121)</f>
        <v>0</v>
      </c>
      <c r="BD81" s="19">
        <f>+BD75*(1+'MF and LIL capex'!BF121)</f>
        <v>0</v>
      </c>
      <c r="BE81" s="19">
        <f>+BE75*(1+'MF and LIL capex'!BG121)</f>
        <v>0</v>
      </c>
      <c r="BF81" s="19">
        <f>+BF75*(1+'MF and LIL capex'!BH121)</f>
        <v>0</v>
      </c>
      <c r="BG81" s="19">
        <f>+BG75*(1+'MF and LIL capex'!BI121)</f>
        <v>0</v>
      </c>
      <c r="BH81" s="66">
        <f t="shared" si="42"/>
        <v>285889.10344553483</v>
      </c>
    </row>
    <row r="82" spans="1:60">
      <c r="A82" s="14" t="s">
        <v>457</v>
      </c>
      <c r="B82" s="120">
        <f>NPV('Time Series Summary'!$B$133,E82:BG82)+D82</f>
        <v>40161.568369382549</v>
      </c>
      <c r="C82" s="119">
        <f t="shared" si="44"/>
        <v>274919.06223643193</v>
      </c>
      <c r="D82" s="19">
        <f>+D76*(1.025)^D78</f>
        <v>0</v>
      </c>
      <c r="E82" s="19">
        <f t="shared" ref="E82:BG82" si="45">+E76*(1.025)^E78</f>
        <v>0</v>
      </c>
      <c r="F82" s="19">
        <f t="shared" si="45"/>
        <v>0</v>
      </c>
      <c r="G82" s="19">
        <f t="shared" si="45"/>
        <v>0</v>
      </c>
      <c r="H82" s="19">
        <f t="shared" si="45"/>
        <v>0</v>
      </c>
      <c r="I82" s="19">
        <f t="shared" si="45"/>
        <v>895.57625227861865</v>
      </c>
      <c r="J82" s="19">
        <f t="shared" si="45"/>
        <v>2895.1164882519734</v>
      </c>
      <c r="K82" s="19">
        <f t="shared" si="45"/>
        <v>2967.4944004582726</v>
      </c>
      <c r="L82" s="19">
        <f t="shared" si="45"/>
        <v>2925.1404339945675</v>
      </c>
      <c r="M82" s="19">
        <f t="shared" si="45"/>
        <v>3108.8588798330834</v>
      </c>
      <c r="N82" s="19">
        <f t="shared" si="45"/>
        <v>3073.2256684655422</v>
      </c>
      <c r="O82" s="19">
        <f t="shared" si="45"/>
        <v>3266.244860624633</v>
      </c>
      <c r="P82" s="19">
        <f t="shared" si="45"/>
        <v>3228.8077179316101</v>
      </c>
      <c r="Q82" s="19">
        <f t="shared" si="45"/>
        <v>3431.5985066937546</v>
      </c>
      <c r="R82" s="19">
        <f t="shared" si="45"/>
        <v>3392.2661086518979</v>
      </c>
      <c r="S82" s="19">
        <f t="shared" si="45"/>
        <v>3625.8843706305047</v>
      </c>
      <c r="T82" s="19">
        <f t="shared" si="45"/>
        <v>3563.9995804023993</v>
      </c>
      <c r="U82" s="19">
        <f t="shared" si="45"/>
        <v>3787.8426671380666</v>
      </c>
      <c r="V82" s="19">
        <f t="shared" si="45"/>
        <v>3744.4270591602713</v>
      </c>
      <c r="W82" s="19">
        <f t="shared" si="45"/>
        <v>3838.0377356392773</v>
      </c>
      <c r="X82" s="19">
        <f t="shared" si="45"/>
        <v>3933.9886790302589</v>
      </c>
      <c r="Y82" s="19">
        <f t="shared" si="45"/>
        <v>4032.338396006015</v>
      </c>
      <c r="Z82" s="19">
        <f t="shared" si="45"/>
        <v>4285.5963027375374</v>
      </c>
      <c r="AA82" s="19">
        <f t="shared" si="45"/>
        <v>4236.4755273038199</v>
      </c>
      <c r="AB82" s="19">
        <f t="shared" si="45"/>
        <v>4342.3874154864143</v>
      </c>
      <c r="AC82" s="19">
        <f t="shared" si="45"/>
        <v>4477.2671618081058</v>
      </c>
      <c r="AD82" s="19">
        <f t="shared" si="45"/>
        <v>4562.2207783954136</v>
      </c>
      <c r="AE82" s="19">
        <f t="shared" si="45"/>
        <v>4848.758854050945</v>
      </c>
      <c r="AF82" s="19">
        <f t="shared" si="45"/>
        <v>4793.1832053016815</v>
      </c>
      <c r="AG82" s="19">
        <f t="shared" si="45"/>
        <v>4913.0127854342227</v>
      </c>
      <c r="AH82" s="19">
        <f t="shared" si="45"/>
        <v>5035.8381050700791</v>
      </c>
      <c r="AI82" s="19">
        <f t="shared" si="45"/>
        <v>5161.73405769683</v>
      </c>
      <c r="AJ82" s="19">
        <f t="shared" si="45"/>
        <v>5485.9255897993744</v>
      </c>
      <c r="AK82" s="19">
        <f t="shared" si="45"/>
        <v>5423.0468443677319</v>
      </c>
      <c r="AL82" s="19">
        <f t="shared" si="45"/>
        <v>5558.6230154769246</v>
      </c>
      <c r="AM82" s="19">
        <f t="shared" si="45"/>
        <v>5731.2804940684473</v>
      </c>
      <c r="AN82" s="19">
        <f t="shared" si="45"/>
        <v>5840.0283056354438</v>
      </c>
      <c r="AO82" s="19">
        <f t="shared" si="45"/>
        <v>6206.8212676058547</v>
      </c>
      <c r="AP82" s="19">
        <f t="shared" si="45"/>
        <v>6135.6797386082371</v>
      </c>
      <c r="AQ82" s="19">
        <f t="shared" si="45"/>
        <v>6289.071732073442</v>
      </c>
      <c r="AR82" s="19">
        <f t="shared" si="45"/>
        <v>6446.2985253752786</v>
      </c>
      <c r="AS82" s="19">
        <f t="shared" si="45"/>
        <v>6607.4559885096596</v>
      </c>
      <c r="AT82" s="19">
        <f t="shared" si="45"/>
        <v>7022.4485581134641</v>
      </c>
      <c r="AU82" s="19">
        <f t="shared" si="45"/>
        <v>6941.9584479279602</v>
      </c>
      <c r="AV82" s="19">
        <f t="shared" si="45"/>
        <v>7115.5074091261595</v>
      </c>
      <c r="AW82" s="19">
        <f t="shared" si="45"/>
        <v>7336.5235789110793</v>
      </c>
      <c r="AX82" s="19">
        <f t="shared" si="45"/>
        <v>7475.7299717131718</v>
      </c>
      <c r="AY82" s="19">
        <f t="shared" si="45"/>
        <v>7945.2559732514983</v>
      </c>
      <c r="AZ82" s="19">
        <f t="shared" si="45"/>
        <v>7854.1888015311488</v>
      </c>
      <c r="BA82" s="19">
        <f t="shared" si="45"/>
        <v>8050.5435215694279</v>
      </c>
      <c r="BB82" s="19">
        <f t="shared" si="45"/>
        <v>8251.8071096086642</v>
      </c>
      <c r="BC82" s="19">
        <f t="shared" si="45"/>
        <v>8458.1022873488801</v>
      </c>
      <c r="BD82" s="19">
        <f t="shared" si="45"/>
        <v>8989.3278616550379</v>
      </c>
      <c r="BE82" s="19">
        <f t="shared" si="45"/>
        <v>8886.2937156459157</v>
      </c>
      <c r="BF82" s="19">
        <f t="shared" si="45"/>
        <v>9108.4510585370626</v>
      </c>
      <c r="BG82" s="19">
        <f t="shared" si="45"/>
        <v>9391.3704414962194</v>
      </c>
      <c r="BH82" s="66">
        <f t="shared" si="42"/>
        <v>274919.06223643193</v>
      </c>
    </row>
    <row r="84" spans="1:60">
      <c r="A84" s="408" t="s">
        <v>872</v>
      </c>
    </row>
    <row r="85" spans="1:60">
      <c r="A85" s="105" t="s">
        <v>869</v>
      </c>
    </row>
    <row r="86" spans="1:60">
      <c r="A86" s="14" t="s">
        <v>408</v>
      </c>
      <c r="B86" s="120">
        <f>NPV('Time Series Summary'!$B$133,E86:BG86)+D86</f>
        <v>1675259.2035340676</v>
      </c>
      <c r="C86" s="119">
        <f t="shared" ref="C86:C89" si="46">SUM(D86:BG86)</f>
        <v>2767667.1758600725</v>
      </c>
      <c r="D86" s="98">
        <f t="shared" ref="D86:AI86" si="47">+D79+D48+D49+D50+D51</f>
        <v>84293.440178169403</v>
      </c>
      <c r="E86" s="98">
        <f t="shared" si="47"/>
        <v>298984.67368479987</v>
      </c>
      <c r="F86" s="98">
        <f t="shared" si="47"/>
        <v>439641.80689646862</v>
      </c>
      <c r="G86" s="98">
        <f t="shared" si="47"/>
        <v>577552.23584975174</v>
      </c>
      <c r="H86" s="98">
        <f t="shared" si="47"/>
        <v>369765.51075185457</v>
      </c>
      <c r="I86" s="98">
        <f t="shared" si="47"/>
        <v>98902.291054401037</v>
      </c>
      <c r="J86" s="98">
        <f t="shared" si="47"/>
        <v>23120.690100045904</v>
      </c>
      <c r="K86" s="98">
        <f t="shared" si="47"/>
        <v>1605.930508171464</v>
      </c>
      <c r="L86" s="98">
        <f t="shared" si="47"/>
        <v>4283.263633092557</v>
      </c>
      <c r="M86" s="98">
        <f t="shared" si="47"/>
        <v>3469.9236881310703</v>
      </c>
      <c r="N86" s="98">
        <f t="shared" si="47"/>
        <v>6894.1196997518837</v>
      </c>
      <c r="O86" s="98">
        <f t="shared" si="47"/>
        <v>1613.5402781812531</v>
      </c>
      <c r="P86" s="98">
        <f t="shared" si="47"/>
        <v>5086.5846736224885</v>
      </c>
      <c r="Q86" s="98">
        <f t="shared" si="47"/>
        <v>4318.0705129704447</v>
      </c>
      <c r="R86" s="98">
        <f t="shared" si="47"/>
        <v>3796.7686644401429</v>
      </c>
      <c r="S86" s="98">
        <f t="shared" si="47"/>
        <v>2605.9449282240075</v>
      </c>
      <c r="T86" s="98">
        <f t="shared" si="47"/>
        <v>3523.0488863341011</v>
      </c>
      <c r="U86" s="98">
        <f t="shared" si="47"/>
        <v>1451.7213067417779</v>
      </c>
      <c r="V86" s="98">
        <f t="shared" si="47"/>
        <v>2473.9285099503086</v>
      </c>
      <c r="W86" s="98">
        <f t="shared" si="47"/>
        <v>9751.4352420513642</v>
      </c>
      <c r="X86" s="98">
        <f t="shared" si="47"/>
        <v>26925.830099183437</v>
      </c>
      <c r="Y86" s="98">
        <f t="shared" si="47"/>
        <v>2061.9479424834644</v>
      </c>
      <c r="Z86" s="98">
        <f t="shared" si="47"/>
        <v>2498.2355401867194</v>
      </c>
      <c r="AA86" s="98">
        <f t="shared" si="47"/>
        <v>12204.276283450923</v>
      </c>
      <c r="AB86" s="98">
        <f t="shared" si="47"/>
        <v>30017.626952152743</v>
      </c>
      <c r="AC86" s="98">
        <f t="shared" si="47"/>
        <v>2692.2652177594896</v>
      </c>
      <c r="AD86" s="98">
        <f t="shared" si="47"/>
        <v>13584.915587919535</v>
      </c>
      <c r="AE86" s="98">
        <f t="shared" si="47"/>
        <v>43471.638060288315</v>
      </c>
      <c r="AF86" s="98">
        <f t="shared" si="47"/>
        <v>33195.668203932189</v>
      </c>
      <c r="AG86" s="98">
        <f t="shared" si="47"/>
        <v>2974.6133244971461</v>
      </c>
      <c r="AH86" s="98">
        <f t="shared" si="47"/>
        <v>14551.369492067908</v>
      </c>
      <c r="AI86" s="98">
        <f t="shared" si="47"/>
        <v>35798.121367197193</v>
      </c>
      <c r="AJ86" s="98">
        <f t="shared" ref="AJ86:BG86" si="48">+AJ79+AJ48+AJ49+AJ50+AJ51</f>
        <v>2711.2668818524253</v>
      </c>
      <c r="AK86" s="98">
        <f t="shared" si="48"/>
        <v>2779.5908072751054</v>
      </c>
      <c r="AL86" s="98">
        <f t="shared" si="48"/>
        <v>2849.6364956184379</v>
      </c>
      <c r="AM86" s="98">
        <f t="shared" si="48"/>
        <v>3454.615221203384</v>
      </c>
      <c r="AN86" s="98">
        <f t="shared" si="48"/>
        <v>16919.315860726776</v>
      </c>
      <c r="AO86" s="98">
        <f t="shared" si="48"/>
        <v>41631.105807456079</v>
      </c>
      <c r="AP86" s="98">
        <f t="shared" si="48"/>
        <v>3147.9212135498283</v>
      </c>
      <c r="AQ86" s="98">
        <f t="shared" si="48"/>
        <v>3227.2488281312835</v>
      </c>
      <c r="AR86" s="98">
        <f t="shared" si="48"/>
        <v>3913.2787536241476</v>
      </c>
      <c r="AS86" s="98">
        <f t="shared" si="48"/>
        <v>19184.422122920871</v>
      </c>
      <c r="AT86" s="98">
        <f t="shared" si="48"/>
        <v>47211.678629441922</v>
      </c>
      <c r="AU86" s="98">
        <f t="shared" si="48"/>
        <v>4217.2126925278917</v>
      </c>
      <c r="AV86" s="98">
        <f t="shared" si="48"/>
        <v>20686.563037892509</v>
      </c>
      <c r="AW86" s="98">
        <f t="shared" si="48"/>
        <v>50912.962689019638</v>
      </c>
      <c r="AX86" s="98">
        <f t="shared" si="48"/>
        <v>38428.521063994871</v>
      </c>
      <c r="AY86" s="98">
        <f t="shared" si="48"/>
        <v>142701.96316894246</v>
      </c>
      <c r="AZ86" s="98">
        <f t="shared" si="48"/>
        <v>89997.046586809534</v>
      </c>
      <c r="BA86" s="98">
        <f t="shared" si="48"/>
        <v>4139.2192097239576</v>
      </c>
      <c r="BB86" s="98">
        <f t="shared" si="48"/>
        <v>4243.5275338089996</v>
      </c>
      <c r="BC86" s="98">
        <f t="shared" si="48"/>
        <v>5148.1552916990422</v>
      </c>
      <c r="BD86" s="98">
        <f t="shared" si="48"/>
        <v>25292.643915846835</v>
      </c>
      <c r="BE86" s="98">
        <f t="shared" si="48"/>
        <v>62264.277821977434</v>
      </c>
      <c r="BF86" s="98">
        <f t="shared" si="48"/>
        <v>4687.7173156996205</v>
      </c>
      <c r="BG86" s="98">
        <f t="shared" si="48"/>
        <v>4805.8477920552505</v>
      </c>
      <c r="BH86" s="66">
        <f t="shared" ref="BH86:BH89" si="49">SUM(D86:BG86)</f>
        <v>2767667.1758600725</v>
      </c>
    </row>
    <row r="87" spans="1:60">
      <c r="A87" s="14" t="s">
        <v>409</v>
      </c>
      <c r="B87" s="120">
        <f>NPV('Time Series Summary'!$B$133,E87:BG87)+D87</f>
        <v>472837.56905846344</v>
      </c>
      <c r="C87" s="119">
        <f t="shared" si="46"/>
        <v>2662914.8251061621</v>
      </c>
      <c r="D87" s="98">
        <f t="shared" ref="D87:AI87" si="50">+D80+D53+D54+D55+D56</f>
        <v>16947.73778651833</v>
      </c>
      <c r="E87" s="98">
        <f t="shared" si="50"/>
        <v>17712.080351353085</v>
      </c>
      <c r="F87" s="98">
        <f t="shared" si="50"/>
        <v>18470.495228321415</v>
      </c>
      <c r="G87" s="98">
        <f t="shared" si="50"/>
        <v>19006.841523498919</v>
      </c>
      <c r="H87" s="98">
        <f t="shared" si="50"/>
        <v>20262.201169530726</v>
      </c>
      <c r="I87" s="98">
        <f t="shared" si="50"/>
        <v>26125.766999128398</v>
      </c>
      <c r="J87" s="98">
        <f t="shared" si="50"/>
        <v>38991.2869082744</v>
      </c>
      <c r="K87" s="98">
        <f t="shared" si="50"/>
        <v>39966.056764033026</v>
      </c>
      <c r="L87" s="98">
        <f t="shared" si="50"/>
        <v>40010.531194539428</v>
      </c>
      <c r="M87" s="98">
        <f t="shared" si="50"/>
        <v>31614.835830945365</v>
      </c>
      <c r="N87" s="98">
        <f t="shared" si="50"/>
        <v>28020.913684909472</v>
      </c>
      <c r="O87" s="98">
        <f t="shared" si="50"/>
        <v>29673.303994813628</v>
      </c>
      <c r="P87" s="98">
        <f t="shared" si="50"/>
        <v>29439.576817959049</v>
      </c>
      <c r="Q87" s="98">
        <f t="shared" si="50"/>
        <v>31175.695780720191</v>
      </c>
      <c r="R87" s="98">
        <f t="shared" si="50"/>
        <v>27962.617122320851</v>
      </c>
      <c r="S87" s="98">
        <f t="shared" si="50"/>
        <v>29882.05676744533</v>
      </c>
      <c r="T87" s="98">
        <f t="shared" si="50"/>
        <v>29382.724010727365</v>
      </c>
      <c r="U87" s="98">
        <f t="shared" si="50"/>
        <v>30386.142184020406</v>
      </c>
      <c r="V87" s="98">
        <f t="shared" si="50"/>
        <v>30017.735557247237</v>
      </c>
      <c r="W87" s="98">
        <f t="shared" si="50"/>
        <v>30771.409679703858</v>
      </c>
      <c r="X87" s="98">
        <f t="shared" si="50"/>
        <v>31616.008878471275</v>
      </c>
      <c r="Y87" s="98">
        <f t="shared" si="50"/>
        <v>33205.869556890786</v>
      </c>
      <c r="Z87" s="98">
        <f t="shared" si="50"/>
        <v>35289.074449451065</v>
      </c>
      <c r="AA87" s="98">
        <f t="shared" si="50"/>
        <v>34895.404061443813</v>
      </c>
      <c r="AB87" s="98">
        <f t="shared" si="50"/>
        <v>35852.34824817448</v>
      </c>
      <c r="AC87" s="98">
        <f t="shared" si="50"/>
        <v>37846.647044463491</v>
      </c>
      <c r="AD87" s="98">
        <f t="shared" si="50"/>
        <v>38576.342623975543</v>
      </c>
      <c r="AE87" s="98">
        <f t="shared" si="50"/>
        <v>41044.058668311693</v>
      </c>
      <c r="AF87" s="98">
        <f t="shared" si="50"/>
        <v>41570.455892620834</v>
      </c>
      <c r="AG87" s="98">
        <f t="shared" si="50"/>
        <v>42616.614868214077</v>
      </c>
      <c r="AH87" s="98">
        <f t="shared" si="50"/>
        <v>43687.06885500886</v>
      </c>
      <c r="AI87" s="98">
        <f t="shared" si="50"/>
        <v>44878.942221139165</v>
      </c>
      <c r="AJ87" s="98">
        <f t="shared" ref="AJ87:BG87" si="51">+AJ80+AJ53+AJ54+AJ55+AJ56</f>
        <v>48644.132997983797</v>
      </c>
      <c r="AK87" s="98">
        <f t="shared" si="51"/>
        <v>48230.713476942692</v>
      </c>
      <c r="AL87" s="98">
        <f t="shared" si="51"/>
        <v>49443.066232487472</v>
      </c>
      <c r="AM87" s="98">
        <f t="shared" si="51"/>
        <v>50962.346803269233</v>
      </c>
      <c r="AN87" s="98">
        <f t="shared" si="51"/>
        <v>51960.67340618655</v>
      </c>
      <c r="AO87" s="98">
        <f t="shared" si="51"/>
        <v>55186.992087072489</v>
      </c>
      <c r="AP87" s="98">
        <f t="shared" si="51"/>
        <v>55924.052911366744</v>
      </c>
      <c r="AQ87" s="98">
        <f t="shared" si="51"/>
        <v>57331.921531606597</v>
      </c>
      <c r="AR87" s="98">
        <f t="shared" si="51"/>
        <v>58774.074111914117</v>
      </c>
      <c r="AS87" s="98">
        <f t="shared" si="51"/>
        <v>60256.636072098605</v>
      </c>
      <c r="AT87" s="98">
        <f t="shared" si="51"/>
        <v>63945.128998654931</v>
      </c>
      <c r="AU87" s="98">
        <f t="shared" si="51"/>
        <v>64816.099643472517</v>
      </c>
      <c r="AV87" s="98">
        <f t="shared" si="51"/>
        <v>66446.092634834888</v>
      </c>
      <c r="AW87" s="98">
        <f t="shared" si="51"/>
        <v>68479.731109458866</v>
      </c>
      <c r="AX87" s="98">
        <f t="shared" si="51"/>
        <v>69844.290996415075</v>
      </c>
      <c r="AY87" s="98">
        <f t="shared" si="51"/>
        <v>73920.787754509904</v>
      </c>
      <c r="AZ87" s="98">
        <f t="shared" si="51"/>
        <v>74109.218423661048</v>
      </c>
      <c r="BA87" s="98">
        <f t="shared" si="51"/>
        <v>83538.383869435813</v>
      </c>
      <c r="BB87" s="98">
        <f t="shared" si="51"/>
        <v>84034.651777446008</v>
      </c>
      <c r="BC87" s="98">
        <f t="shared" si="51"/>
        <v>86156.551053662683</v>
      </c>
      <c r="BD87" s="98">
        <f t="shared" si="51"/>
        <v>90784.673641148125</v>
      </c>
      <c r="BE87" s="98">
        <f t="shared" si="51"/>
        <v>88664.637548760016</v>
      </c>
      <c r="BF87" s="98">
        <f t="shared" si="51"/>
        <v>90905.424403099169</v>
      </c>
      <c r="BG87" s="98">
        <f t="shared" si="51"/>
        <v>93655.698896499423</v>
      </c>
      <c r="BH87" s="66">
        <f t="shared" si="49"/>
        <v>2662914.8251061621</v>
      </c>
    </row>
    <row r="88" spans="1:60">
      <c r="A88" s="14" t="s">
        <v>456</v>
      </c>
      <c r="B88" s="120">
        <f>NPV('Time Series Summary'!$B$133,E88:BG88)+D88</f>
        <v>256630.9986515897</v>
      </c>
      <c r="C88" s="119">
        <f t="shared" si="46"/>
        <v>421611.74966368556</v>
      </c>
      <c r="D88" s="98">
        <f t="shared" ref="D88:AI88" si="52">+D81+D63</f>
        <v>12968.6117321937</v>
      </c>
      <c r="E88" s="98">
        <f t="shared" si="52"/>
        <v>45959.31059344278</v>
      </c>
      <c r="F88" s="98">
        <f t="shared" si="52"/>
        <v>67371.083625682018</v>
      </c>
      <c r="G88" s="98">
        <f t="shared" si="52"/>
        <v>88448.841635680117</v>
      </c>
      <c r="H88" s="98">
        <f t="shared" si="52"/>
        <v>56625.259121774689</v>
      </c>
      <c r="I88" s="98">
        <f t="shared" si="52"/>
        <v>15177.85661285997</v>
      </c>
      <c r="J88" s="98">
        <f t="shared" si="52"/>
        <v>3561.6560264399036</v>
      </c>
      <c r="K88" s="98">
        <f t="shared" si="52"/>
        <v>248.29607947338786</v>
      </c>
      <c r="L88" s="98">
        <f t="shared" si="52"/>
        <v>662.24382813348404</v>
      </c>
      <c r="M88" s="98">
        <f t="shared" si="52"/>
        <v>536.49173700285314</v>
      </c>
      <c r="N88" s="98">
        <f t="shared" si="52"/>
        <v>1065.9134278591569</v>
      </c>
      <c r="O88" s="98">
        <f t="shared" si="52"/>
        <v>249.47264100547818</v>
      </c>
      <c r="P88" s="98">
        <f t="shared" si="52"/>
        <v>786.44687671319775</v>
      </c>
      <c r="Q88" s="98">
        <f t="shared" si="52"/>
        <v>667.62538839926469</v>
      </c>
      <c r="R88" s="98">
        <f t="shared" si="52"/>
        <v>587.02588265870622</v>
      </c>
      <c r="S88" s="98">
        <f t="shared" si="52"/>
        <v>402.91027893748412</v>
      </c>
      <c r="T88" s="98">
        <f t="shared" si="52"/>
        <v>544.70552855108053</v>
      </c>
      <c r="U88" s="98">
        <f t="shared" si="52"/>
        <v>224.45349105571711</v>
      </c>
      <c r="V88" s="98">
        <f t="shared" si="52"/>
        <v>380.33932030459846</v>
      </c>
      <c r="W88" s="98">
        <f t="shared" si="52"/>
        <v>1451.2873068154515</v>
      </c>
      <c r="X88" s="98">
        <f t="shared" si="52"/>
        <v>4006.862922202492</v>
      </c>
      <c r="Y88" s="98">
        <f t="shared" si="52"/>
        <v>318.80183332453379</v>
      </c>
      <c r="Z88" s="98">
        <f t="shared" si="52"/>
        <v>383.86862485071651</v>
      </c>
      <c r="AA88" s="98">
        <f t="shared" si="52"/>
        <v>1824.5491446237286</v>
      </c>
      <c r="AB88" s="98">
        <f t="shared" si="52"/>
        <v>4468.3402562368783</v>
      </c>
      <c r="AC88" s="98">
        <f t="shared" si="52"/>
        <v>413.68051682459151</v>
      </c>
      <c r="AD88" s="98">
        <f t="shared" si="52"/>
        <v>2030.4762700099907</v>
      </c>
      <c r="AE88" s="98">
        <f t="shared" si="52"/>
        <v>6465.9484961470553</v>
      </c>
      <c r="AF88" s="98">
        <f t="shared" si="52"/>
        <v>4941.398076587584</v>
      </c>
      <c r="AG88" s="98">
        <f t="shared" si="52"/>
        <v>457.06194892364033</v>
      </c>
      <c r="AH88" s="98">
        <f t="shared" si="52"/>
        <v>2175.4144404677618</v>
      </c>
      <c r="AI88" s="98">
        <f t="shared" si="52"/>
        <v>5328.7773362986482</v>
      </c>
      <c r="AJ88" s="98">
        <f t="shared" ref="AJ88:BG88" si="53">+AJ81+AJ63</f>
        <v>419.19431366710023</v>
      </c>
      <c r="AK88" s="98">
        <f t="shared" si="53"/>
        <v>429.75801037151098</v>
      </c>
      <c r="AL88" s="98">
        <f t="shared" si="53"/>
        <v>440.58791223287301</v>
      </c>
      <c r="AM88" s="98">
        <f t="shared" si="53"/>
        <v>530.81135931572089</v>
      </c>
      <c r="AN88" s="98">
        <f t="shared" si="53"/>
        <v>2529.3930260016141</v>
      </c>
      <c r="AO88" s="98">
        <f t="shared" si="53"/>
        <v>6197.0230010855557</v>
      </c>
      <c r="AP88" s="98">
        <f t="shared" si="53"/>
        <v>486.70630007863281</v>
      </c>
      <c r="AQ88" s="98">
        <f t="shared" si="53"/>
        <v>498.97129884061428</v>
      </c>
      <c r="AR88" s="98">
        <f t="shared" si="53"/>
        <v>601.28165712728583</v>
      </c>
      <c r="AS88" s="98">
        <f t="shared" si="53"/>
        <v>2867.9950305681414</v>
      </c>
      <c r="AT88" s="98">
        <f t="shared" si="53"/>
        <v>7027.6931805067716</v>
      </c>
      <c r="AU88" s="98">
        <f t="shared" si="53"/>
        <v>647.97859565233557</v>
      </c>
      <c r="AV88" s="98">
        <f t="shared" si="53"/>
        <v>3092.5427209805557</v>
      </c>
      <c r="AW88" s="98">
        <f t="shared" si="53"/>
        <v>7578.6287791743607</v>
      </c>
      <c r="AX88" s="98">
        <f t="shared" si="53"/>
        <v>5808.7114423900612</v>
      </c>
      <c r="AY88" s="98">
        <f t="shared" si="53"/>
        <v>21530.64526166366</v>
      </c>
      <c r="AZ88" s="98">
        <f t="shared" si="53"/>
        <v>13584.577008824504</v>
      </c>
      <c r="BA88" s="98">
        <f t="shared" si="53"/>
        <v>639.97283607595625</v>
      </c>
      <c r="BB88" s="98">
        <f t="shared" si="53"/>
        <v>656.10015154507005</v>
      </c>
      <c r="BC88" s="98">
        <f t="shared" si="53"/>
        <v>791.00898145971041</v>
      </c>
      <c r="BD88" s="98">
        <f t="shared" si="53"/>
        <v>3781.076411492339</v>
      </c>
      <c r="BE88" s="98">
        <f t="shared" si="53"/>
        <v>9268.2625799789439</v>
      </c>
      <c r="BF88" s="98">
        <f t="shared" si="53"/>
        <v>724.77720875544651</v>
      </c>
      <c r="BG88" s="98">
        <f t="shared" si="53"/>
        <v>743.04159441608363</v>
      </c>
      <c r="BH88" s="66">
        <f t="shared" si="49"/>
        <v>421611.74966368556</v>
      </c>
    </row>
    <row r="89" spans="1:60">
      <c r="A89" s="14" t="s">
        <v>457</v>
      </c>
      <c r="B89" s="120">
        <f>NPV('Time Series Summary'!$B$133,E89:BG89)+D89</f>
        <v>71370.902349242489</v>
      </c>
      <c r="C89" s="119">
        <f t="shared" si="46"/>
        <v>399579.79693709227</v>
      </c>
      <c r="D89" s="98">
        <f t="shared" ref="D89:AI89" si="54">+D82+D68</f>
        <v>2663.0516210809665</v>
      </c>
      <c r="E89" s="98">
        <f t="shared" si="54"/>
        <v>2783.0159124494817</v>
      </c>
      <c r="F89" s="98">
        <f t="shared" si="54"/>
        <v>2902.0555215985378</v>
      </c>
      <c r="G89" s="98">
        <f t="shared" si="54"/>
        <v>2986.620921062899</v>
      </c>
      <c r="H89" s="98">
        <f t="shared" si="54"/>
        <v>3187.3793435761118</v>
      </c>
      <c r="I89" s="98">
        <f t="shared" si="54"/>
        <v>4030.8224798074439</v>
      </c>
      <c r="J89" s="98">
        <f t="shared" si="54"/>
        <v>5893.982225927226</v>
      </c>
      <c r="K89" s="98">
        <f t="shared" si="54"/>
        <v>6041.3298320714366</v>
      </c>
      <c r="L89" s="98">
        <f t="shared" si="54"/>
        <v>6075.822533720464</v>
      </c>
      <c r="M89" s="98">
        <f t="shared" si="54"/>
        <v>4723.7518163569839</v>
      </c>
      <c r="N89" s="98">
        <f t="shared" si="54"/>
        <v>4186.8971893195157</v>
      </c>
      <c r="O89" s="98">
        <f t="shared" si="54"/>
        <v>4407.7704534427157</v>
      </c>
      <c r="P89" s="98">
        <f t="shared" si="54"/>
        <v>4398.8758716960028</v>
      </c>
      <c r="Q89" s="98">
        <f t="shared" si="54"/>
        <v>4630.9432959133774</v>
      </c>
      <c r="R89" s="98">
        <f t="shared" si="54"/>
        <v>4151.6232769086328</v>
      </c>
      <c r="S89" s="98">
        <f t="shared" si="54"/>
        <v>4404.4440167029425</v>
      </c>
      <c r="T89" s="98">
        <f t="shared" si="54"/>
        <v>4362.5325463279487</v>
      </c>
      <c r="U89" s="98">
        <f t="shared" si="54"/>
        <v>4470.2554813059833</v>
      </c>
      <c r="V89" s="98">
        <f t="shared" si="54"/>
        <v>4444.4415580425075</v>
      </c>
      <c r="W89" s="98">
        <f t="shared" si="54"/>
        <v>4556.0791630321064</v>
      </c>
      <c r="X89" s="98">
        <f t="shared" si="54"/>
        <v>4682.2563023936973</v>
      </c>
      <c r="Y89" s="98">
        <f t="shared" si="54"/>
        <v>4929.6139936121444</v>
      </c>
      <c r="Z89" s="98">
        <f t="shared" si="54"/>
        <v>5205.9923168139021</v>
      </c>
      <c r="AA89" s="98">
        <f t="shared" si="54"/>
        <v>5180.5590270850635</v>
      </c>
      <c r="AB89" s="98">
        <f t="shared" si="54"/>
        <v>5323.8549944252536</v>
      </c>
      <c r="AC89" s="98">
        <f t="shared" si="54"/>
        <v>5627.0877597564222</v>
      </c>
      <c r="AD89" s="98">
        <f t="shared" si="54"/>
        <v>5741.5248944702507</v>
      </c>
      <c r="AE89" s="98">
        <f t="shared" si="54"/>
        <v>6072.2741368981679</v>
      </c>
      <c r="AF89" s="98">
        <f t="shared" si="54"/>
        <v>6201.8888703574821</v>
      </c>
      <c r="AG89" s="98">
        <f t="shared" si="54"/>
        <v>6358.0603044479521</v>
      </c>
      <c r="AH89" s="98">
        <f t="shared" si="54"/>
        <v>6517.8330384359042</v>
      </c>
      <c r="AI89" s="98">
        <f t="shared" si="54"/>
        <v>6697.0280743272124</v>
      </c>
      <c r="AJ89" s="98">
        <f t="shared" ref="AJ89:BG89" si="55">+AJ82+AJ68</f>
        <v>7229.8584142945147</v>
      </c>
      <c r="AK89" s="98">
        <f t="shared" si="55"/>
        <v>7212.053866661302</v>
      </c>
      <c r="AL89" s="98">
        <f t="shared" si="55"/>
        <v>7393.4284663476692</v>
      </c>
      <c r="AM89" s="98">
        <f t="shared" si="55"/>
        <v>7613.1307169450511</v>
      </c>
      <c r="AN89" s="98">
        <f t="shared" si="55"/>
        <v>7770.0925535509377</v>
      </c>
      <c r="AO89" s="98">
        <f t="shared" si="55"/>
        <v>8204.4703009182012</v>
      </c>
      <c r="AP89" s="98">
        <f t="shared" si="55"/>
        <v>8380.6934094368153</v>
      </c>
      <c r="AQ89" s="98">
        <f t="shared" si="55"/>
        <v>8591.8026825679353</v>
      </c>
      <c r="AR89" s="98">
        <f t="shared" si="55"/>
        <v>8808.0409206880031</v>
      </c>
      <c r="AS89" s="98">
        <f t="shared" si="55"/>
        <v>9030.3950132358386</v>
      </c>
      <c r="AT89" s="98">
        <f t="shared" si="55"/>
        <v>9528.0811935230558</v>
      </c>
      <c r="AU89" s="98">
        <f t="shared" si="55"/>
        <v>9733.5007644860707</v>
      </c>
      <c r="AV89" s="98">
        <f t="shared" si="55"/>
        <v>9978.4014059349647</v>
      </c>
      <c r="AW89" s="98">
        <f t="shared" si="55"/>
        <v>10274.117100794068</v>
      </c>
      <c r="AX89" s="98">
        <f t="shared" si="55"/>
        <v>10489.158996404947</v>
      </c>
      <c r="AY89" s="98">
        <f t="shared" si="55"/>
        <v>11036.485338492785</v>
      </c>
      <c r="AZ89" s="98">
        <f t="shared" si="55"/>
        <v>11139.446288538566</v>
      </c>
      <c r="BA89" s="98">
        <f t="shared" si="55"/>
        <v>12657.577273476494</v>
      </c>
      <c r="BB89" s="98">
        <f t="shared" si="55"/>
        <v>12714.519142132038</v>
      </c>
      <c r="BC89" s="98">
        <f t="shared" si="55"/>
        <v>13035.818907266545</v>
      </c>
      <c r="BD89" s="98">
        <f t="shared" si="55"/>
        <v>13657.809656124733</v>
      </c>
      <c r="BE89" s="98">
        <f t="shared" si="55"/>
        <v>13393.665525633822</v>
      </c>
      <c r="BF89" s="98">
        <f t="shared" si="55"/>
        <v>13732.456537039034</v>
      </c>
      <c r="BG89" s="98">
        <f t="shared" si="55"/>
        <v>14135.123689232143</v>
      </c>
      <c r="BH89" s="66">
        <f t="shared" si="49"/>
        <v>399579.79693709227</v>
      </c>
    </row>
    <row r="92" spans="1:60">
      <c r="A92" s="105" t="s">
        <v>895</v>
      </c>
    </row>
    <row r="93" spans="1:60">
      <c r="A93" s="25" t="s">
        <v>337</v>
      </c>
    </row>
    <row r="94" spans="1:60">
      <c r="A94" s="14" t="s">
        <v>460</v>
      </c>
      <c r="B94" s="120">
        <f>NPV('Time Series Summary'!$B$133,E94:BG94)+D94</f>
        <v>58.138618531201075</v>
      </c>
      <c r="C94" s="119">
        <f t="shared" ref="C94:C96" si="56">SUM(D94:BG94)</f>
        <v>69.769824000000028</v>
      </c>
      <c r="D94" s="321">
        <v>3.8880200697111844</v>
      </c>
      <c r="E94" s="102">
        <v>6.8665323292333387</v>
      </c>
      <c r="F94" s="102">
        <v>16.470957310547828</v>
      </c>
      <c r="G94" s="102">
        <v>19.055333269709841</v>
      </c>
      <c r="H94" s="102">
        <v>22.936922087203889</v>
      </c>
      <c r="I94" s="102">
        <v>0.5520589335939472</v>
      </c>
      <c r="J94" s="102">
        <v>0</v>
      </c>
      <c r="K94" s="102">
        <v>0</v>
      </c>
      <c r="L94" s="102">
        <v>0</v>
      </c>
      <c r="M94" s="102">
        <v>0</v>
      </c>
      <c r="N94" s="102">
        <v>0</v>
      </c>
      <c r="O94" s="102">
        <v>0</v>
      </c>
      <c r="P94" s="102">
        <v>0</v>
      </c>
      <c r="Q94" s="102">
        <v>0</v>
      </c>
      <c r="R94" s="102">
        <v>0</v>
      </c>
      <c r="S94" s="102">
        <v>0</v>
      </c>
      <c r="T94" s="102">
        <v>0</v>
      </c>
      <c r="U94" s="102">
        <v>0</v>
      </c>
      <c r="V94" s="102">
        <v>0</v>
      </c>
      <c r="W94" s="102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102">
        <v>0</v>
      </c>
      <c r="AE94" s="102">
        <v>0</v>
      </c>
      <c r="AF94" s="102">
        <v>0</v>
      </c>
      <c r="AG94" s="102">
        <v>0</v>
      </c>
      <c r="AH94" s="102">
        <v>0</v>
      </c>
      <c r="AI94" s="102">
        <v>0</v>
      </c>
      <c r="AJ94" s="102">
        <v>0</v>
      </c>
      <c r="AK94" s="102">
        <v>0</v>
      </c>
      <c r="AL94" s="102">
        <v>0</v>
      </c>
      <c r="AM94" s="102">
        <v>0</v>
      </c>
      <c r="AN94" s="102">
        <v>0</v>
      </c>
      <c r="AO94" s="102">
        <v>0</v>
      </c>
      <c r="AP94" s="102">
        <v>0</v>
      </c>
      <c r="AQ94" s="102">
        <v>0</v>
      </c>
      <c r="AR94" s="102">
        <v>0</v>
      </c>
      <c r="AS94" s="102">
        <v>0</v>
      </c>
      <c r="AT94" s="102">
        <v>0</v>
      </c>
      <c r="AU94" s="102">
        <v>0</v>
      </c>
      <c r="AV94" s="102">
        <v>0</v>
      </c>
      <c r="AW94" s="102">
        <v>0</v>
      </c>
      <c r="AX94" s="102">
        <v>0</v>
      </c>
      <c r="AY94" s="102">
        <v>0</v>
      </c>
      <c r="AZ94" s="102">
        <v>0</v>
      </c>
      <c r="BA94" s="102">
        <v>0</v>
      </c>
      <c r="BB94" s="102">
        <v>0</v>
      </c>
      <c r="BC94" s="102">
        <v>0</v>
      </c>
      <c r="BD94" s="102">
        <v>0</v>
      </c>
      <c r="BE94" s="102">
        <v>0</v>
      </c>
      <c r="BF94" s="102">
        <v>0</v>
      </c>
      <c r="BG94" s="102">
        <v>0</v>
      </c>
    </row>
    <row r="95" spans="1:60">
      <c r="A95" s="14" t="s">
        <v>461</v>
      </c>
      <c r="B95" s="120">
        <f>NPV('Time Series Summary'!$B$133,E95:BG95)+D95</f>
        <v>33.992183758660317</v>
      </c>
      <c r="C95" s="119">
        <f t="shared" si="56"/>
        <v>40.79265620913602</v>
      </c>
      <c r="D95" s="321">
        <v>2.2732272628056132</v>
      </c>
      <c r="E95" s="102">
        <v>4.0146882505441521</v>
      </c>
      <c r="F95" s="102">
        <v>9.6301532737782569</v>
      </c>
      <c r="G95" s="102">
        <v>11.141172708444628</v>
      </c>
      <c r="H95" s="102">
        <v>13.410639780301675</v>
      </c>
      <c r="I95" s="102">
        <v>0.32277493326169393</v>
      </c>
      <c r="J95" s="102">
        <v>0</v>
      </c>
      <c r="K95" s="102">
        <v>0</v>
      </c>
      <c r="L95" s="102">
        <v>0</v>
      </c>
      <c r="M95" s="102">
        <v>0</v>
      </c>
      <c r="N95" s="102">
        <v>0</v>
      </c>
      <c r="O95" s="102">
        <v>0</v>
      </c>
      <c r="P95" s="102">
        <v>0</v>
      </c>
      <c r="Q95" s="102">
        <v>0</v>
      </c>
      <c r="R95" s="102">
        <v>0</v>
      </c>
      <c r="S95" s="102">
        <v>0</v>
      </c>
      <c r="T95" s="102">
        <v>0</v>
      </c>
      <c r="U95" s="102">
        <v>0</v>
      </c>
      <c r="V95" s="102">
        <v>0</v>
      </c>
      <c r="W95" s="102">
        <v>0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0</v>
      </c>
      <c r="AD95" s="102">
        <v>0</v>
      </c>
      <c r="AE95" s="102">
        <v>0</v>
      </c>
      <c r="AF95" s="102">
        <v>0</v>
      </c>
      <c r="AG95" s="102">
        <v>0</v>
      </c>
      <c r="AH95" s="102">
        <v>0</v>
      </c>
      <c r="AI95" s="102">
        <v>0</v>
      </c>
      <c r="AJ95" s="102">
        <v>0</v>
      </c>
      <c r="AK95" s="102">
        <v>0</v>
      </c>
      <c r="AL95" s="102">
        <v>0</v>
      </c>
      <c r="AM95" s="102">
        <v>0</v>
      </c>
      <c r="AN95" s="102">
        <v>0</v>
      </c>
      <c r="AO95" s="102">
        <v>0</v>
      </c>
      <c r="AP95" s="102">
        <v>0</v>
      </c>
      <c r="AQ95" s="102">
        <v>0</v>
      </c>
      <c r="AR95" s="102">
        <v>0</v>
      </c>
      <c r="AS95" s="102">
        <v>0</v>
      </c>
      <c r="AT95" s="102">
        <v>0</v>
      </c>
      <c r="AU95" s="102">
        <v>0</v>
      </c>
      <c r="AV95" s="102">
        <v>0</v>
      </c>
      <c r="AW95" s="102">
        <v>0</v>
      </c>
      <c r="AX95" s="102">
        <v>0</v>
      </c>
      <c r="AY95" s="102">
        <v>0</v>
      </c>
      <c r="AZ95" s="102">
        <v>0</v>
      </c>
      <c r="BA95" s="102">
        <v>0</v>
      </c>
      <c r="BB95" s="102">
        <v>0</v>
      </c>
      <c r="BC95" s="102">
        <v>0</v>
      </c>
      <c r="BD95" s="102">
        <v>0</v>
      </c>
      <c r="BE95" s="102">
        <v>0</v>
      </c>
      <c r="BF95" s="102">
        <v>0</v>
      </c>
      <c r="BG95" s="102">
        <v>0</v>
      </c>
    </row>
    <row r="96" spans="1:60">
      <c r="A96" s="14" t="s">
        <v>462</v>
      </c>
      <c r="B96" s="120">
        <f>NPV('Time Series Summary'!$B$133,E96:BG96)+D96</f>
        <v>27.639240686958431</v>
      </c>
      <c r="C96" s="119">
        <f t="shared" si="56"/>
        <v>33.168744062740821</v>
      </c>
      <c r="D96" s="321">
        <v>1.8483741997550396</v>
      </c>
      <c r="E96" s="102">
        <v>3.2643661739332477</v>
      </c>
      <c r="F96" s="102">
        <v>7.8303331752978274</v>
      </c>
      <c r="G96" s="102">
        <v>9.0589517934463419</v>
      </c>
      <c r="H96" s="102">
        <v>10.904268560251671</v>
      </c>
      <c r="I96" s="102">
        <v>0.26245016005669236</v>
      </c>
      <c r="J96" s="102">
        <v>0</v>
      </c>
      <c r="K96" s="102">
        <v>0</v>
      </c>
      <c r="L96" s="102">
        <v>0</v>
      </c>
      <c r="M96" s="102">
        <v>0</v>
      </c>
      <c r="N96" s="102">
        <v>0</v>
      </c>
      <c r="O96" s="102">
        <v>0</v>
      </c>
      <c r="P96" s="102">
        <v>0</v>
      </c>
      <c r="Q96" s="102">
        <v>0</v>
      </c>
      <c r="R96" s="102">
        <v>0</v>
      </c>
      <c r="S96" s="102">
        <v>0</v>
      </c>
      <c r="T96" s="102">
        <v>0</v>
      </c>
      <c r="U96" s="102">
        <v>0</v>
      </c>
      <c r="V96" s="102"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v>0</v>
      </c>
      <c r="AB96" s="102">
        <v>0</v>
      </c>
      <c r="AC96" s="102">
        <v>0</v>
      </c>
      <c r="AD96" s="102">
        <v>0</v>
      </c>
      <c r="AE96" s="102">
        <v>0</v>
      </c>
      <c r="AF96" s="102">
        <v>0</v>
      </c>
      <c r="AG96" s="102">
        <v>0</v>
      </c>
      <c r="AH96" s="102">
        <v>0</v>
      </c>
      <c r="AI96" s="102">
        <v>0</v>
      </c>
      <c r="AJ96" s="102">
        <v>0</v>
      </c>
      <c r="AK96" s="102">
        <v>0</v>
      </c>
      <c r="AL96" s="102">
        <v>0</v>
      </c>
      <c r="AM96" s="102">
        <v>0</v>
      </c>
      <c r="AN96" s="102">
        <v>0</v>
      </c>
      <c r="AO96" s="102">
        <v>0</v>
      </c>
      <c r="AP96" s="102">
        <v>0</v>
      </c>
      <c r="AQ96" s="102">
        <v>0</v>
      </c>
      <c r="AR96" s="102">
        <v>0</v>
      </c>
      <c r="AS96" s="102">
        <v>0</v>
      </c>
      <c r="AT96" s="102">
        <v>0</v>
      </c>
      <c r="AU96" s="102">
        <v>0</v>
      </c>
      <c r="AV96" s="102">
        <v>0</v>
      </c>
      <c r="AW96" s="102">
        <v>0</v>
      </c>
      <c r="AX96" s="102">
        <v>0</v>
      </c>
      <c r="AY96" s="102">
        <v>0</v>
      </c>
      <c r="AZ96" s="102">
        <v>0</v>
      </c>
      <c r="BA96" s="102">
        <v>0</v>
      </c>
      <c r="BB96" s="102">
        <v>0</v>
      </c>
      <c r="BC96" s="102">
        <v>0</v>
      </c>
      <c r="BD96" s="102">
        <v>0</v>
      </c>
      <c r="BE96" s="102">
        <v>0</v>
      </c>
      <c r="BF96" s="102">
        <v>0</v>
      </c>
      <c r="BG96" s="102">
        <v>0</v>
      </c>
    </row>
    <row r="97" spans="1:59">
      <c r="D97" s="102"/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</row>
    <row r="98" spans="1:59">
      <c r="A98" s="25" t="s">
        <v>18</v>
      </c>
      <c r="B98" s="120">
        <f>NPV('Time Series Summary'!$B$133,E98:BG98)+D98</f>
        <v>119.77004297681984</v>
      </c>
      <c r="C98" s="445">
        <f t="shared" ref="C98" si="57">SUM(D98:BG98)</f>
        <v>143.73122427187687</v>
      </c>
      <c r="D98" s="321">
        <f>SUM(D94:D97)</f>
        <v>8.0096215322718365</v>
      </c>
      <c r="E98" s="321">
        <f t="shared" ref="E98:BE98" si="58">SUM(E94:E97)</f>
        <v>14.145586753710738</v>
      </c>
      <c r="F98" s="321">
        <f t="shared" si="58"/>
        <v>33.931443759623917</v>
      </c>
      <c r="G98" s="321">
        <f t="shared" si="58"/>
        <v>39.25545777160081</v>
      </c>
      <c r="H98" s="321">
        <f t="shared" si="58"/>
        <v>47.251830427757234</v>
      </c>
      <c r="I98" s="321">
        <f t="shared" si="58"/>
        <v>1.1372840269123334</v>
      </c>
      <c r="J98" s="321">
        <f t="shared" si="58"/>
        <v>0</v>
      </c>
      <c r="K98" s="321">
        <f t="shared" si="58"/>
        <v>0</v>
      </c>
      <c r="L98" s="321">
        <f t="shared" si="58"/>
        <v>0</v>
      </c>
      <c r="M98" s="321">
        <f t="shared" si="58"/>
        <v>0</v>
      </c>
      <c r="N98" s="321">
        <f t="shared" si="58"/>
        <v>0</v>
      </c>
      <c r="O98" s="321">
        <f t="shared" si="58"/>
        <v>0</v>
      </c>
      <c r="P98" s="321">
        <f t="shared" si="58"/>
        <v>0</v>
      </c>
      <c r="Q98" s="321">
        <f t="shared" si="58"/>
        <v>0</v>
      </c>
      <c r="R98" s="321">
        <f t="shared" si="58"/>
        <v>0</v>
      </c>
      <c r="S98" s="321">
        <f t="shared" si="58"/>
        <v>0</v>
      </c>
      <c r="T98" s="321">
        <f t="shared" si="58"/>
        <v>0</v>
      </c>
      <c r="U98" s="321">
        <f t="shared" si="58"/>
        <v>0</v>
      </c>
      <c r="V98" s="321">
        <f t="shared" si="58"/>
        <v>0</v>
      </c>
      <c r="W98" s="321">
        <f t="shared" si="58"/>
        <v>0</v>
      </c>
      <c r="X98" s="321">
        <f t="shared" si="58"/>
        <v>0</v>
      </c>
      <c r="Y98" s="321">
        <f t="shared" si="58"/>
        <v>0</v>
      </c>
      <c r="Z98" s="321">
        <f t="shared" si="58"/>
        <v>0</v>
      </c>
      <c r="AA98" s="321">
        <f t="shared" si="58"/>
        <v>0</v>
      </c>
      <c r="AB98" s="321">
        <f t="shared" si="58"/>
        <v>0</v>
      </c>
      <c r="AC98" s="321">
        <f t="shared" si="58"/>
        <v>0</v>
      </c>
      <c r="AD98" s="321">
        <f t="shared" si="58"/>
        <v>0</v>
      </c>
      <c r="AE98" s="321">
        <f t="shared" si="58"/>
        <v>0</v>
      </c>
      <c r="AF98" s="321">
        <f t="shared" si="58"/>
        <v>0</v>
      </c>
      <c r="AG98" s="321">
        <f t="shared" si="58"/>
        <v>0</v>
      </c>
      <c r="AH98" s="321">
        <f t="shared" si="58"/>
        <v>0</v>
      </c>
      <c r="AI98" s="321">
        <f t="shared" si="58"/>
        <v>0</v>
      </c>
      <c r="AJ98" s="321">
        <f t="shared" si="58"/>
        <v>0</v>
      </c>
      <c r="AK98" s="321">
        <f t="shared" si="58"/>
        <v>0</v>
      </c>
      <c r="AL98" s="321">
        <f t="shared" si="58"/>
        <v>0</v>
      </c>
      <c r="AM98" s="321">
        <f t="shared" si="58"/>
        <v>0</v>
      </c>
      <c r="AN98" s="321">
        <f t="shared" si="58"/>
        <v>0</v>
      </c>
      <c r="AO98" s="321">
        <f t="shared" si="58"/>
        <v>0</v>
      </c>
      <c r="AP98" s="321">
        <f t="shared" si="58"/>
        <v>0</v>
      </c>
      <c r="AQ98" s="321">
        <f t="shared" si="58"/>
        <v>0</v>
      </c>
      <c r="AR98" s="321">
        <f t="shared" si="58"/>
        <v>0</v>
      </c>
      <c r="AS98" s="321">
        <f t="shared" si="58"/>
        <v>0</v>
      </c>
      <c r="AT98" s="321">
        <f t="shared" si="58"/>
        <v>0</v>
      </c>
      <c r="AU98" s="321">
        <f t="shared" si="58"/>
        <v>0</v>
      </c>
      <c r="AV98" s="321">
        <f t="shared" si="58"/>
        <v>0</v>
      </c>
      <c r="AW98" s="321">
        <f t="shared" si="58"/>
        <v>0</v>
      </c>
      <c r="AX98" s="321">
        <f t="shared" si="58"/>
        <v>0</v>
      </c>
      <c r="AY98" s="321">
        <f t="shared" si="58"/>
        <v>0</v>
      </c>
      <c r="AZ98" s="321">
        <f t="shared" si="58"/>
        <v>0</v>
      </c>
      <c r="BA98" s="321">
        <f t="shared" si="58"/>
        <v>0</v>
      </c>
      <c r="BB98" s="321">
        <f t="shared" si="58"/>
        <v>0</v>
      </c>
      <c r="BC98" s="321">
        <f t="shared" si="58"/>
        <v>0</v>
      </c>
      <c r="BD98" s="321">
        <f t="shared" si="58"/>
        <v>0</v>
      </c>
      <c r="BE98" s="321">
        <f t="shared" si="58"/>
        <v>0</v>
      </c>
      <c r="BF98" s="102"/>
      <c r="BG98" s="102"/>
    </row>
    <row r="99" spans="1:59">
      <c r="D99" s="102"/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</row>
    <row r="100" spans="1:59">
      <c r="A100" s="25" t="s">
        <v>338</v>
      </c>
      <c r="D100" s="102"/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</row>
    <row r="101" spans="1:59">
      <c r="A101" s="14" t="s">
        <v>460</v>
      </c>
      <c r="B101" s="120">
        <f>NPV('Time Series Summary'!$B$133,E101:BG101)+D101</f>
        <v>2.3080946458096383</v>
      </c>
      <c r="C101" s="119">
        <f t="shared" ref="C101:C103" si="59">SUM(D101:BG101)</f>
        <v>10.252442329680976</v>
      </c>
      <c r="D101" s="102">
        <v>0</v>
      </c>
      <c r="E101" s="102">
        <v>0</v>
      </c>
      <c r="F101" s="102">
        <v>0</v>
      </c>
      <c r="G101" s="102">
        <v>0</v>
      </c>
      <c r="H101" s="102">
        <v>0.1334132598809574</v>
      </c>
      <c r="I101" s="102">
        <v>0.17788434650794294</v>
      </c>
      <c r="J101" s="102">
        <v>0.27282415355794293</v>
      </c>
      <c r="K101" s="102">
        <v>0.17788434650794294</v>
      </c>
      <c r="L101" s="102">
        <v>0.27282415355794293</v>
      </c>
      <c r="M101" s="102">
        <v>0.18135654425794293</v>
      </c>
      <c r="N101" s="102">
        <v>0.17788434650794294</v>
      </c>
      <c r="O101" s="102">
        <v>0.17788434650794294</v>
      </c>
      <c r="P101" s="102">
        <v>0.17788434650794294</v>
      </c>
      <c r="Q101" s="102">
        <v>0.28775522391825542</v>
      </c>
      <c r="R101" s="102">
        <v>0.19579039590045541</v>
      </c>
      <c r="S101" s="102">
        <v>0.19579039590045541</v>
      </c>
      <c r="T101" s="102">
        <v>0.19579039590045541</v>
      </c>
      <c r="U101" s="102">
        <v>0.19579039590045541</v>
      </c>
      <c r="V101" s="102">
        <v>0.29073020295045549</v>
      </c>
      <c r="W101" s="102">
        <v>0.19579039590045541</v>
      </c>
      <c r="X101" s="102">
        <v>0.19579039590045541</v>
      </c>
      <c r="Y101" s="102">
        <v>0.19579039590045541</v>
      </c>
      <c r="Z101" s="102">
        <v>0.19579039590045541</v>
      </c>
      <c r="AA101" s="102">
        <v>0.29073020295045549</v>
      </c>
      <c r="AB101" s="102">
        <v>0.19579039590045541</v>
      </c>
      <c r="AC101" s="102">
        <v>0.19579039590045541</v>
      </c>
      <c r="AD101" s="102">
        <v>0.19579039590045541</v>
      </c>
      <c r="AE101" s="102">
        <v>0.19579039590045541</v>
      </c>
      <c r="AF101" s="102">
        <v>0.29073020295045549</v>
      </c>
      <c r="AG101" s="102">
        <v>0.19579039590045541</v>
      </c>
      <c r="AH101" s="102">
        <v>0.19579039590045541</v>
      </c>
      <c r="AI101" s="102">
        <v>0.19926259365045548</v>
      </c>
      <c r="AJ101" s="102">
        <v>0.19579039590045541</v>
      </c>
      <c r="AK101" s="102">
        <v>0.29073020295045549</v>
      </c>
      <c r="AL101" s="102">
        <v>0.19579039590045541</v>
      </c>
      <c r="AM101" s="102">
        <v>0.19579039590045541</v>
      </c>
      <c r="AN101" s="102">
        <v>0.19579039590045541</v>
      </c>
      <c r="AO101" s="102">
        <v>0.19579039590045541</v>
      </c>
      <c r="AP101" s="102">
        <v>0.19579039590045541</v>
      </c>
      <c r="AQ101" s="102">
        <v>0.19579039590045541</v>
      </c>
      <c r="AR101" s="102">
        <v>0.19579039590045541</v>
      </c>
      <c r="AS101" s="102">
        <v>0.19579039590045541</v>
      </c>
      <c r="AT101" s="102">
        <v>0.19579039590045541</v>
      </c>
      <c r="AU101" s="102">
        <v>0.19579039590045541</v>
      </c>
      <c r="AV101" s="102">
        <v>0.19579039590045541</v>
      </c>
      <c r="AW101" s="102">
        <v>0.19579039590045541</v>
      </c>
      <c r="AX101" s="102">
        <v>0.19579039590045541</v>
      </c>
      <c r="AY101" s="102">
        <v>0.19579039590045541</v>
      </c>
      <c r="AZ101" s="102">
        <v>0.19579039590045541</v>
      </c>
      <c r="BA101" s="102">
        <v>0.19579039590045541</v>
      </c>
      <c r="BB101" s="102">
        <v>0.19579039590045541</v>
      </c>
      <c r="BC101" s="102">
        <v>0.19579039590045541</v>
      </c>
      <c r="BD101" s="102">
        <v>0.19579039590045541</v>
      </c>
      <c r="BE101" s="102">
        <v>0.19579039590045541</v>
      </c>
      <c r="BF101" s="102"/>
      <c r="BG101" s="102"/>
    </row>
    <row r="102" spans="1:59">
      <c r="A102" s="14" t="s">
        <v>461</v>
      </c>
      <c r="B102" s="120">
        <f>NPV('Time Series Summary'!$B$133,E102:BG102)+D102</f>
        <v>12.983778126709526</v>
      </c>
      <c r="C102" s="119">
        <f t="shared" si="59"/>
        <v>57.673300662576601</v>
      </c>
      <c r="D102" s="102">
        <v>0</v>
      </c>
      <c r="E102" s="102">
        <v>0</v>
      </c>
      <c r="F102" s="102">
        <v>0</v>
      </c>
      <c r="G102" s="102">
        <v>0</v>
      </c>
      <c r="H102" s="102">
        <v>0.75049269257663331</v>
      </c>
      <c r="I102" s="102">
        <v>1.0006569234355098</v>
      </c>
      <c r="J102" s="102">
        <v>1.5347240130878976</v>
      </c>
      <c r="K102" s="102">
        <v>1.0006569234355098</v>
      </c>
      <c r="L102" s="102">
        <v>1.5347240130878976</v>
      </c>
      <c r="M102" s="102">
        <v>1.0201891576443223</v>
      </c>
      <c r="N102" s="102">
        <v>1.0006569234355098</v>
      </c>
      <c r="O102" s="102">
        <v>1.0006569234355098</v>
      </c>
      <c r="P102" s="102">
        <v>1.0006569234355098</v>
      </c>
      <c r="Q102" s="102">
        <v>1.6187161080847567</v>
      </c>
      <c r="R102" s="102">
        <v>1.1013842367024802</v>
      </c>
      <c r="S102" s="102">
        <v>1.1013842367024802</v>
      </c>
      <c r="T102" s="102">
        <v>1.1013842367024802</v>
      </c>
      <c r="U102" s="102">
        <v>1.1013842367024802</v>
      </c>
      <c r="V102" s="102">
        <v>1.6354513263548673</v>
      </c>
      <c r="W102" s="102">
        <v>1.1013842367024802</v>
      </c>
      <c r="X102" s="102">
        <v>1.1013842367024802</v>
      </c>
      <c r="Y102" s="102">
        <v>1.1013842367024802</v>
      </c>
      <c r="Z102" s="102">
        <v>1.1013842367024802</v>
      </c>
      <c r="AA102" s="102">
        <v>1.6354513263548673</v>
      </c>
      <c r="AB102" s="102">
        <v>1.1013842367024802</v>
      </c>
      <c r="AC102" s="102">
        <v>1.1013842367024802</v>
      </c>
      <c r="AD102" s="102">
        <v>1.1013842367024802</v>
      </c>
      <c r="AE102" s="102">
        <v>1.1013842367024802</v>
      </c>
      <c r="AF102" s="102">
        <v>1.6354513263548673</v>
      </c>
      <c r="AG102" s="102">
        <v>1.1013842367024802</v>
      </c>
      <c r="AH102" s="102">
        <v>1.1013842367024802</v>
      </c>
      <c r="AI102" s="102">
        <v>1.1209164709112924</v>
      </c>
      <c r="AJ102" s="102">
        <v>1.1013842367024802</v>
      </c>
      <c r="AK102" s="102">
        <v>1.6354513263548673</v>
      </c>
      <c r="AL102" s="102">
        <v>1.1013842367024802</v>
      </c>
      <c r="AM102" s="102">
        <v>1.1013842367024802</v>
      </c>
      <c r="AN102" s="102">
        <v>1.1013842367024802</v>
      </c>
      <c r="AO102" s="102">
        <v>1.1013842367024802</v>
      </c>
      <c r="AP102" s="102">
        <v>1.1013842367024802</v>
      </c>
      <c r="AQ102" s="102">
        <v>1.1013842367024802</v>
      </c>
      <c r="AR102" s="102">
        <v>1.1013842367024802</v>
      </c>
      <c r="AS102" s="102">
        <v>1.1013842367024802</v>
      </c>
      <c r="AT102" s="102">
        <v>1.1013842367024802</v>
      </c>
      <c r="AU102" s="102">
        <v>1.1013842367024802</v>
      </c>
      <c r="AV102" s="102">
        <v>1.1013842367024802</v>
      </c>
      <c r="AW102" s="102">
        <v>1.1013842367024802</v>
      </c>
      <c r="AX102" s="102">
        <v>1.1013842367024802</v>
      </c>
      <c r="AY102" s="102">
        <v>1.1013842367024802</v>
      </c>
      <c r="AZ102" s="102">
        <v>1.1013842367024802</v>
      </c>
      <c r="BA102" s="102">
        <v>1.1013842367024802</v>
      </c>
      <c r="BB102" s="102">
        <v>1.1013842367024802</v>
      </c>
      <c r="BC102" s="102">
        <v>1.1013842367024802</v>
      </c>
      <c r="BD102" s="102">
        <v>1.1013842367024802</v>
      </c>
      <c r="BE102" s="102">
        <v>1.1013842367024802</v>
      </c>
      <c r="BF102" s="102"/>
      <c r="BG102" s="102"/>
    </row>
    <row r="103" spans="1:59">
      <c r="A103" s="14" t="s">
        <v>462</v>
      </c>
      <c r="B103" s="120">
        <f>NPV('Time Series Summary'!$B$133,E103:BG103)+D103</f>
        <v>4.5875618317557487</v>
      </c>
      <c r="C103" s="119">
        <f t="shared" si="59"/>
        <v>20.377722897677298</v>
      </c>
      <c r="D103" s="102">
        <v>0</v>
      </c>
      <c r="E103" s="102">
        <v>0</v>
      </c>
      <c r="F103" s="102">
        <v>0</v>
      </c>
      <c r="G103" s="102">
        <v>0</v>
      </c>
      <c r="H103" s="102">
        <v>0.26517178573727729</v>
      </c>
      <c r="I103" s="102">
        <v>0.35356238098303588</v>
      </c>
      <c r="J103" s="102">
        <v>0.54226444999375223</v>
      </c>
      <c r="K103" s="102">
        <v>0.35356238098303588</v>
      </c>
      <c r="L103" s="102">
        <v>0.54226444999375223</v>
      </c>
      <c r="M103" s="102">
        <v>0.36046371057067966</v>
      </c>
      <c r="N103" s="102">
        <v>0.35356238098303588</v>
      </c>
      <c r="O103" s="102">
        <v>0.35356238098303588</v>
      </c>
      <c r="P103" s="102">
        <v>0.35356238098303588</v>
      </c>
      <c r="Q103" s="102">
        <v>0.57194139960090373</v>
      </c>
      <c r="R103" s="102">
        <v>0.38915238978088074</v>
      </c>
      <c r="S103" s="102">
        <v>0.38915238978088074</v>
      </c>
      <c r="T103" s="102">
        <v>0.38915238978088074</v>
      </c>
      <c r="U103" s="102">
        <v>0.38915238978088074</v>
      </c>
      <c r="V103" s="102">
        <v>0.57785445879159691</v>
      </c>
      <c r="W103" s="102">
        <v>0.38915238978088074</v>
      </c>
      <c r="X103" s="102">
        <v>0.38915238978088074</v>
      </c>
      <c r="Y103" s="102">
        <v>0.38915238978088074</v>
      </c>
      <c r="Z103" s="102">
        <v>0.38915238978088074</v>
      </c>
      <c r="AA103" s="102">
        <v>0.57785445879159691</v>
      </c>
      <c r="AB103" s="102">
        <v>0.38915238978088074</v>
      </c>
      <c r="AC103" s="102">
        <v>0.38915238978088074</v>
      </c>
      <c r="AD103" s="102">
        <v>0.38915238978088074</v>
      </c>
      <c r="AE103" s="102">
        <v>0.38915238978088074</v>
      </c>
      <c r="AF103" s="102">
        <v>0.57785445879159691</v>
      </c>
      <c r="AG103" s="102">
        <v>0.38915238978088074</v>
      </c>
      <c r="AH103" s="102">
        <v>0.38915238978088074</v>
      </c>
      <c r="AI103" s="102">
        <v>0.39605371936852446</v>
      </c>
      <c r="AJ103" s="102">
        <v>0.38915238978088074</v>
      </c>
      <c r="AK103" s="102">
        <v>0.57785445879159691</v>
      </c>
      <c r="AL103" s="102">
        <v>0.38915238978088074</v>
      </c>
      <c r="AM103" s="102">
        <v>0.38915238978088074</v>
      </c>
      <c r="AN103" s="102">
        <v>0.38915238978088074</v>
      </c>
      <c r="AO103" s="102">
        <v>0.38915238978088074</v>
      </c>
      <c r="AP103" s="102">
        <v>0.38915238978088074</v>
      </c>
      <c r="AQ103" s="102">
        <v>0.38915238978088074</v>
      </c>
      <c r="AR103" s="102">
        <v>0.38915238978088074</v>
      </c>
      <c r="AS103" s="102">
        <v>0.38915238978088074</v>
      </c>
      <c r="AT103" s="102">
        <v>0.38915238978088074</v>
      </c>
      <c r="AU103" s="102">
        <v>0.38915238978088074</v>
      </c>
      <c r="AV103" s="102">
        <v>0.38915238978088074</v>
      </c>
      <c r="AW103" s="102">
        <v>0.38915238978088074</v>
      </c>
      <c r="AX103" s="102">
        <v>0.38915238978088074</v>
      </c>
      <c r="AY103" s="102">
        <v>0.38915238978088074</v>
      </c>
      <c r="AZ103" s="102">
        <v>0.38915238978088074</v>
      </c>
      <c r="BA103" s="102">
        <v>0.38915238978088074</v>
      </c>
      <c r="BB103" s="102">
        <v>0.38915238978088074</v>
      </c>
      <c r="BC103" s="102">
        <v>0.38915238978088074</v>
      </c>
      <c r="BD103" s="102">
        <v>0.38915238978088074</v>
      </c>
      <c r="BE103" s="102">
        <v>0.38915238978088074</v>
      </c>
      <c r="BF103" s="102"/>
      <c r="BG103" s="102"/>
    </row>
    <row r="104" spans="1:59"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</row>
    <row r="105" spans="1:59">
      <c r="A105" s="25" t="s">
        <v>18</v>
      </c>
      <c r="B105" s="120">
        <f>NPV('Time Series Summary'!$B$133,E105:BG105)+D105</f>
        <v>19.879434604274913</v>
      </c>
      <c r="C105" s="445">
        <f t="shared" ref="C105" si="60">SUM(D105:BG105)</f>
        <v>88.303465889934927</v>
      </c>
      <c r="D105" s="321">
        <f>SUM(D101:D104)</f>
        <v>0</v>
      </c>
      <c r="E105" s="321">
        <f t="shared" ref="E105:BE105" si="61">SUM(E101:E104)</f>
        <v>0</v>
      </c>
      <c r="F105" s="321">
        <f t="shared" si="61"/>
        <v>0</v>
      </c>
      <c r="G105" s="321">
        <f t="shared" si="61"/>
        <v>0</v>
      </c>
      <c r="H105" s="321">
        <f t="shared" si="61"/>
        <v>1.149077738194868</v>
      </c>
      <c r="I105" s="321">
        <f t="shared" si="61"/>
        <v>1.5321036509264887</v>
      </c>
      <c r="J105" s="321">
        <f t="shared" si="61"/>
        <v>2.3498126166395927</v>
      </c>
      <c r="K105" s="321">
        <f t="shared" si="61"/>
        <v>1.5321036509264887</v>
      </c>
      <c r="L105" s="321">
        <f t="shared" si="61"/>
        <v>2.3498126166395927</v>
      </c>
      <c r="M105" s="321">
        <f t="shared" si="61"/>
        <v>1.5620094124729449</v>
      </c>
      <c r="N105" s="321">
        <f t="shared" si="61"/>
        <v>1.5321036509264887</v>
      </c>
      <c r="O105" s="321">
        <f t="shared" si="61"/>
        <v>1.5321036509264887</v>
      </c>
      <c r="P105" s="321">
        <f t="shared" si="61"/>
        <v>1.5321036509264887</v>
      </c>
      <c r="Q105" s="321">
        <f t="shared" si="61"/>
        <v>2.4784127316039157</v>
      </c>
      <c r="R105" s="321">
        <f t="shared" si="61"/>
        <v>1.6863270223838165</v>
      </c>
      <c r="S105" s="321">
        <f t="shared" si="61"/>
        <v>1.6863270223838165</v>
      </c>
      <c r="T105" s="321">
        <f t="shared" si="61"/>
        <v>1.6863270223838165</v>
      </c>
      <c r="U105" s="321">
        <f t="shared" si="61"/>
        <v>1.6863270223838165</v>
      </c>
      <c r="V105" s="321">
        <f t="shared" si="61"/>
        <v>2.5040359880969199</v>
      </c>
      <c r="W105" s="321">
        <f t="shared" si="61"/>
        <v>1.6863270223838165</v>
      </c>
      <c r="X105" s="321">
        <f t="shared" si="61"/>
        <v>1.6863270223838165</v>
      </c>
      <c r="Y105" s="321">
        <f t="shared" si="61"/>
        <v>1.6863270223838165</v>
      </c>
      <c r="Z105" s="321">
        <f t="shared" si="61"/>
        <v>1.6863270223838165</v>
      </c>
      <c r="AA105" s="321">
        <f t="shared" si="61"/>
        <v>2.5040359880969199</v>
      </c>
      <c r="AB105" s="321">
        <f t="shared" si="61"/>
        <v>1.6863270223838165</v>
      </c>
      <c r="AC105" s="321">
        <f t="shared" si="61"/>
        <v>1.6863270223838165</v>
      </c>
      <c r="AD105" s="321">
        <f t="shared" si="61"/>
        <v>1.6863270223838165</v>
      </c>
      <c r="AE105" s="321">
        <f t="shared" si="61"/>
        <v>1.6863270223838165</v>
      </c>
      <c r="AF105" s="321">
        <f t="shared" si="61"/>
        <v>2.5040359880969199</v>
      </c>
      <c r="AG105" s="321">
        <f t="shared" si="61"/>
        <v>1.6863270223838165</v>
      </c>
      <c r="AH105" s="321">
        <f t="shared" si="61"/>
        <v>1.6863270223838165</v>
      </c>
      <c r="AI105" s="321">
        <f t="shared" si="61"/>
        <v>1.7162327839302725</v>
      </c>
      <c r="AJ105" s="321">
        <f t="shared" si="61"/>
        <v>1.6863270223838165</v>
      </c>
      <c r="AK105" s="321">
        <f t="shared" si="61"/>
        <v>2.5040359880969199</v>
      </c>
      <c r="AL105" s="321">
        <f t="shared" si="61"/>
        <v>1.6863270223838165</v>
      </c>
      <c r="AM105" s="321">
        <f t="shared" si="61"/>
        <v>1.6863270223838165</v>
      </c>
      <c r="AN105" s="321">
        <f t="shared" si="61"/>
        <v>1.6863270223838165</v>
      </c>
      <c r="AO105" s="321">
        <f t="shared" si="61"/>
        <v>1.6863270223838165</v>
      </c>
      <c r="AP105" s="321">
        <f t="shared" si="61"/>
        <v>1.6863270223838165</v>
      </c>
      <c r="AQ105" s="321">
        <f t="shared" si="61"/>
        <v>1.6863270223838165</v>
      </c>
      <c r="AR105" s="321">
        <f t="shared" si="61"/>
        <v>1.6863270223838165</v>
      </c>
      <c r="AS105" s="321">
        <f t="shared" si="61"/>
        <v>1.6863270223838165</v>
      </c>
      <c r="AT105" s="321">
        <f t="shared" si="61"/>
        <v>1.6863270223838165</v>
      </c>
      <c r="AU105" s="321">
        <f t="shared" si="61"/>
        <v>1.6863270223838165</v>
      </c>
      <c r="AV105" s="321">
        <f t="shared" si="61"/>
        <v>1.6863270223838165</v>
      </c>
      <c r="AW105" s="321">
        <f t="shared" si="61"/>
        <v>1.6863270223838165</v>
      </c>
      <c r="AX105" s="321">
        <f t="shared" si="61"/>
        <v>1.6863270223838165</v>
      </c>
      <c r="AY105" s="321">
        <f t="shared" si="61"/>
        <v>1.6863270223838165</v>
      </c>
      <c r="AZ105" s="321">
        <f t="shared" si="61"/>
        <v>1.6863270223838165</v>
      </c>
      <c r="BA105" s="321">
        <f t="shared" si="61"/>
        <v>1.6863270223838165</v>
      </c>
      <c r="BB105" s="321">
        <f t="shared" si="61"/>
        <v>1.6863270223838165</v>
      </c>
      <c r="BC105" s="321">
        <f t="shared" si="61"/>
        <v>1.6863270223838165</v>
      </c>
      <c r="BD105" s="321">
        <f t="shared" si="61"/>
        <v>1.6863270223838165</v>
      </c>
      <c r="BE105" s="321">
        <f t="shared" si="61"/>
        <v>1.6863270223838165</v>
      </c>
      <c r="BF105" s="102"/>
      <c r="BG105" s="102"/>
    </row>
    <row r="107" spans="1:59">
      <c r="A107" s="25" t="s">
        <v>896</v>
      </c>
    </row>
    <row r="108" spans="1:59">
      <c r="A108" s="25" t="s">
        <v>337</v>
      </c>
    </row>
    <row r="109" spans="1:59">
      <c r="A109" t="s">
        <v>460</v>
      </c>
      <c r="B109" s="446">
        <f>NPV('Time Series Summary'!$B$133,E109:BG109)+D109</f>
        <v>6.7979883507484384</v>
      </c>
      <c r="C109" s="447">
        <f t="shared" ref="C109:C111" si="62">SUM(D109:BG109)</f>
        <v>9.3400863388800026</v>
      </c>
      <c r="D109" s="321">
        <v>0</v>
      </c>
      <c r="E109" s="102">
        <v>0</v>
      </c>
      <c r="F109" s="102">
        <v>0.52048924673223618</v>
      </c>
      <c r="G109" s="102">
        <v>0.91922268291446696</v>
      </c>
      <c r="H109" s="102">
        <v>2.2049670551630376</v>
      </c>
      <c r="I109" s="102">
        <v>2.5509374648160565</v>
      </c>
      <c r="J109" s="102">
        <v>3.0705657598139844</v>
      </c>
      <c r="K109" s="102">
        <v>7.3904129440221705E-2</v>
      </c>
      <c r="L109" s="102">
        <v>0</v>
      </c>
      <c r="M109" s="102">
        <v>0</v>
      </c>
      <c r="N109" s="102">
        <v>0</v>
      </c>
      <c r="O109" s="102">
        <v>0</v>
      </c>
      <c r="P109" s="102">
        <v>0</v>
      </c>
      <c r="Q109" s="102">
        <v>0</v>
      </c>
      <c r="R109" s="102">
        <v>0</v>
      </c>
      <c r="S109" s="102">
        <v>0</v>
      </c>
      <c r="T109" s="102">
        <v>0</v>
      </c>
      <c r="U109" s="102">
        <v>0</v>
      </c>
      <c r="V109" s="102">
        <v>0</v>
      </c>
      <c r="W109" s="102">
        <v>0</v>
      </c>
      <c r="X109" s="102">
        <v>0</v>
      </c>
      <c r="Y109" s="102">
        <v>0</v>
      </c>
      <c r="Z109" s="102">
        <v>0</v>
      </c>
      <c r="AA109" s="102">
        <v>0</v>
      </c>
      <c r="AB109" s="102">
        <v>0</v>
      </c>
      <c r="AC109" s="102">
        <v>0</v>
      </c>
      <c r="AD109" s="102">
        <v>0</v>
      </c>
      <c r="AE109" s="102">
        <v>0</v>
      </c>
      <c r="AF109" s="102">
        <v>0</v>
      </c>
      <c r="AG109" s="102">
        <v>0</v>
      </c>
      <c r="AH109" s="102">
        <v>0</v>
      </c>
      <c r="AI109" s="102">
        <v>0</v>
      </c>
      <c r="AJ109" s="102">
        <v>0</v>
      </c>
      <c r="AK109" s="102">
        <v>0</v>
      </c>
      <c r="AL109" s="102">
        <v>0</v>
      </c>
      <c r="AM109" s="102">
        <v>0</v>
      </c>
      <c r="AN109" s="102">
        <v>0</v>
      </c>
      <c r="AO109" s="102">
        <v>0</v>
      </c>
      <c r="AP109" s="102">
        <v>0</v>
      </c>
      <c r="AQ109" s="102">
        <v>0</v>
      </c>
      <c r="AR109" s="102">
        <v>0</v>
      </c>
      <c r="AS109" s="102">
        <v>0</v>
      </c>
      <c r="AT109" s="102">
        <v>0</v>
      </c>
      <c r="AU109" s="102">
        <v>0</v>
      </c>
      <c r="AV109" s="102">
        <v>0</v>
      </c>
      <c r="AW109" s="102">
        <v>0</v>
      </c>
      <c r="AX109" s="102">
        <v>0</v>
      </c>
      <c r="AY109" s="102">
        <v>0</v>
      </c>
      <c r="AZ109" s="102">
        <v>0</v>
      </c>
      <c r="BA109" s="102">
        <v>0</v>
      </c>
      <c r="BB109" s="102">
        <v>0</v>
      </c>
      <c r="BC109" s="102">
        <v>0</v>
      </c>
      <c r="BD109" s="102">
        <v>0</v>
      </c>
      <c r="BE109" s="102">
        <v>0</v>
      </c>
      <c r="BF109" s="102">
        <v>0</v>
      </c>
      <c r="BG109" s="102">
        <v>0</v>
      </c>
    </row>
    <row r="110" spans="1:59">
      <c r="A110" t="s">
        <v>461</v>
      </c>
      <c r="B110" s="446">
        <f>NPV('Time Series Summary'!$B$133,E110:BG110)+D110</f>
        <v>2.336268390039193</v>
      </c>
      <c r="C110" s="447">
        <f t="shared" si="62"/>
        <v>3.2099126017713497</v>
      </c>
      <c r="D110" s="321">
        <v>0</v>
      </c>
      <c r="E110" s="102">
        <v>0</v>
      </c>
      <c r="F110" s="102">
        <v>0.17887682528346138</v>
      </c>
      <c r="G110" s="102">
        <v>0.31590976428543749</v>
      </c>
      <c r="H110" s="102">
        <v>0.75778223884247398</v>
      </c>
      <c r="I110" s="102">
        <v>0.87668207953906341</v>
      </c>
      <c r="J110" s="102">
        <v>1.0552630210671501</v>
      </c>
      <c r="K110" s="102">
        <v>2.5398672753763337E-2</v>
      </c>
      <c r="L110" s="102">
        <v>0</v>
      </c>
      <c r="M110" s="102">
        <v>0</v>
      </c>
      <c r="N110" s="102">
        <v>0</v>
      </c>
      <c r="O110" s="102">
        <v>0</v>
      </c>
      <c r="P110" s="102">
        <v>0</v>
      </c>
      <c r="Q110" s="102">
        <v>0</v>
      </c>
      <c r="R110" s="102">
        <v>0</v>
      </c>
      <c r="S110" s="102">
        <v>0</v>
      </c>
      <c r="T110" s="102">
        <v>0</v>
      </c>
      <c r="U110" s="102">
        <v>0</v>
      </c>
      <c r="V110" s="102">
        <v>0</v>
      </c>
      <c r="W110" s="102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v>0</v>
      </c>
      <c r="AC110" s="102">
        <v>0</v>
      </c>
      <c r="AD110" s="102">
        <v>0</v>
      </c>
      <c r="AE110" s="102">
        <v>0</v>
      </c>
      <c r="AF110" s="102">
        <v>0</v>
      </c>
      <c r="AG110" s="102">
        <v>0</v>
      </c>
      <c r="AH110" s="102">
        <v>0</v>
      </c>
      <c r="AI110" s="102">
        <v>0</v>
      </c>
      <c r="AJ110" s="102">
        <v>0</v>
      </c>
      <c r="AK110" s="102">
        <v>0</v>
      </c>
      <c r="AL110" s="102">
        <v>0</v>
      </c>
      <c r="AM110" s="102">
        <v>0</v>
      </c>
      <c r="AN110" s="102">
        <v>0</v>
      </c>
      <c r="AO110" s="102">
        <v>0</v>
      </c>
      <c r="AP110" s="102">
        <v>0</v>
      </c>
      <c r="AQ110" s="102">
        <v>0</v>
      </c>
      <c r="AR110" s="102">
        <v>0</v>
      </c>
      <c r="AS110" s="102">
        <v>0</v>
      </c>
      <c r="AT110" s="102">
        <v>0</v>
      </c>
      <c r="AU110" s="102">
        <v>0</v>
      </c>
      <c r="AV110" s="102">
        <v>0</v>
      </c>
      <c r="AW110" s="102">
        <v>0</v>
      </c>
      <c r="AX110" s="102">
        <v>0</v>
      </c>
      <c r="AY110" s="102">
        <v>0</v>
      </c>
      <c r="AZ110" s="102">
        <v>0</v>
      </c>
      <c r="BA110" s="102">
        <v>0</v>
      </c>
      <c r="BB110" s="102">
        <v>0</v>
      </c>
      <c r="BC110" s="102">
        <v>0</v>
      </c>
      <c r="BD110" s="102">
        <v>0</v>
      </c>
      <c r="BE110" s="102">
        <v>0</v>
      </c>
      <c r="BF110" s="102">
        <v>0</v>
      </c>
      <c r="BG110" s="102">
        <v>0</v>
      </c>
    </row>
    <row r="111" spans="1:59">
      <c r="A111" t="s">
        <v>462</v>
      </c>
      <c r="B111" s="446">
        <f>NPV('Time Series Summary'!$B$133,E111:BG111)+D111</f>
        <v>6.4382121572232878</v>
      </c>
      <c r="C111" s="447">
        <f t="shared" si="62"/>
        <v>8.8457723540923503</v>
      </c>
      <c r="D111" s="321">
        <v>0</v>
      </c>
      <c r="E111" s="102">
        <v>0</v>
      </c>
      <c r="F111" s="102">
        <v>0.49294291533267154</v>
      </c>
      <c r="G111" s="102">
        <v>0.87057381492625785</v>
      </c>
      <c r="H111" s="102">
        <v>2.088271554520178</v>
      </c>
      <c r="I111" s="102">
        <v>2.4159318537942052</v>
      </c>
      <c r="J111" s="102">
        <v>2.9080593823335184</v>
      </c>
      <c r="K111" s="102">
        <v>6.9992833185519285E-2</v>
      </c>
      <c r="L111" s="102">
        <v>0</v>
      </c>
      <c r="M111" s="102">
        <v>0</v>
      </c>
      <c r="N111" s="102">
        <v>0</v>
      </c>
      <c r="O111" s="102">
        <v>0</v>
      </c>
      <c r="P111" s="102">
        <v>0</v>
      </c>
      <c r="Q111" s="102">
        <v>0</v>
      </c>
      <c r="R111" s="102">
        <v>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0</v>
      </c>
      <c r="AD111" s="102">
        <v>0</v>
      </c>
      <c r="AE111" s="102">
        <v>0</v>
      </c>
      <c r="AF111" s="102">
        <v>0</v>
      </c>
      <c r="AG111" s="102">
        <v>0</v>
      </c>
      <c r="AH111" s="102">
        <v>0</v>
      </c>
      <c r="AI111" s="102">
        <v>0</v>
      </c>
      <c r="AJ111" s="102">
        <v>0</v>
      </c>
      <c r="AK111" s="102">
        <v>0</v>
      </c>
      <c r="AL111" s="102">
        <v>0</v>
      </c>
      <c r="AM111" s="102">
        <v>0</v>
      </c>
      <c r="AN111" s="102">
        <v>0</v>
      </c>
      <c r="AO111" s="102">
        <v>0</v>
      </c>
      <c r="AP111" s="102">
        <v>0</v>
      </c>
      <c r="AQ111" s="102">
        <v>0</v>
      </c>
      <c r="AR111" s="102">
        <v>0</v>
      </c>
      <c r="AS111" s="102">
        <v>0</v>
      </c>
      <c r="AT111" s="102">
        <v>0</v>
      </c>
      <c r="AU111" s="102">
        <v>0</v>
      </c>
      <c r="AV111" s="102">
        <v>0</v>
      </c>
      <c r="AW111" s="102">
        <v>0</v>
      </c>
      <c r="AX111" s="102">
        <v>0</v>
      </c>
      <c r="AY111" s="102">
        <v>0</v>
      </c>
      <c r="AZ111" s="102">
        <v>0</v>
      </c>
      <c r="BA111" s="102">
        <v>0</v>
      </c>
      <c r="BB111" s="102">
        <v>0</v>
      </c>
      <c r="BC111" s="102">
        <v>0</v>
      </c>
      <c r="BD111" s="102">
        <v>0</v>
      </c>
      <c r="BE111" s="102">
        <v>0</v>
      </c>
      <c r="BF111" s="102">
        <v>0</v>
      </c>
      <c r="BG111" s="102">
        <v>0</v>
      </c>
    </row>
    <row r="112" spans="1:59">
      <c r="B112" s="321"/>
      <c r="C112" s="102"/>
      <c r="D112" s="321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</row>
    <row r="113" spans="1:59">
      <c r="A113" s="25" t="s">
        <v>18</v>
      </c>
      <c r="B113" s="446">
        <f>NPV('Time Series Summary'!$B$133,E113:BG113)+D113</f>
        <v>15.572468898010918</v>
      </c>
      <c r="C113" s="446">
        <f t="shared" ref="C113" si="63">SUM(D113:BG113)</f>
        <v>21.395771294743703</v>
      </c>
      <c r="D113" s="321">
        <v>0</v>
      </c>
      <c r="E113" s="321">
        <v>0</v>
      </c>
      <c r="F113" s="321">
        <v>1.192308987348369</v>
      </c>
      <c r="G113" s="321">
        <v>2.1057062621261622</v>
      </c>
      <c r="H113" s="321">
        <v>5.05102084852569</v>
      </c>
      <c r="I113" s="321">
        <v>5.8435513981493248</v>
      </c>
      <c r="J113" s="321">
        <v>7.0338881632146526</v>
      </c>
      <c r="K113" s="321">
        <v>0.16929563537950432</v>
      </c>
      <c r="L113" s="321">
        <v>0</v>
      </c>
      <c r="M113" s="321">
        <v>0</v>
      </c>
      <c r="N113" s="321">
        <v>0</v>
      </c>
      <c r="O113" s="321">
        <v>0</v>
      </c>
      <c r="P113" s="321">
        <v>0</v>
      </c>
      <c r="Q113" s="321">
        <v>0</v>
      </c>
      <c r="R113" s="321">
        <v>0</v>
      </c>
      <c r="S113" s="321">
        <v>0</v>
      </c>
      <c r="T113" s="321">
        <v>0</v>
      </c>
      <c r="U113" s="321">
        <v>0</v>
      </c>
      <c r="V113" s="321">
        <v>0</v>
      </c>
      <c r="W113" s="321">
        <v>0</v>
      </c>
      <c r="X113" s="321">
        <v>0</v>
      </c>
      <c r="Y113" s="321">
        <v>0</v>
      </c>
      <c r="Z113" s="321">
        <v>0</v>
      </c>
      <c r="AA113" s="321">
        <v>0</v>
      </c>
      <c r="AB113" s="321">
        <v>0</v>
      </c>
      <c r="AC113" s="321">
        <v>0</v>
      </c>
      <c r="AD113" s="321">
        <v>0</v>
      </c>
      <c r="AE113" s="321">
        <v>0</v>
      </c>
      <c r="AF113" s="321">
        <v>0</v>
      </c>
      <c r="AG113" s="321">
        <v>0</v>
      </c>
      <c r="AH113" s="321">
        <v>0</v>
      </c>
      <c r="AI113" s="321">
        <v>0</v>
      </c>
      <c r="AJ113" s="321">
        <v>0</v>
      </c>
      <c r="AK113" s="321">
        <v>0</v>
      </c>
      <c r="AL113" s="321">
        <v>0</v>
      </c>
      <c r="AM113" s="321">
        <v>0</v>
      </c>
      <c r="AN113" s="321">
        <v>0</v>
      </c>
      <c r="AO113" s="321">
        <v>0</v>
      </c>
      <c r="AP113" s="321">
        <v>0</v>
      </c>
      <c r="AQ113" s="321">
        <v>0</v>
      </c>
      <c r="AR113" s="321">
        <v>0</v>
      </c>
      <c r="AS113" s="321">
        <v>0</v>
      </c>
      <c r="AT113" s="321">
        <v>0</v>
      </c>
      <c r="AU113" s="321">
        <v>0</v>
      </c>
      <c r="AV113" s="321">
        <v>0</v>
      </c>
      <c r="AW113" s="321">
        <v>0</v>
      </c>
      <c r="AX113" s="321">
        <v>0</v>
      </c>
      <c r="AY113" s="321">
        <v>0</v>
      </c>
      <c r="AZ113" s="321">
        <v>0</v>
      </c>
      <c r="BA113" s="321">
        <v>0</v>
      </c>
      <c r="BB113" s="321">
        <v>0</v>
      </c>
      <c r="BC113" s="321">
        <v>0</v>
      </c>
      <c r="BD113" s="321">
        <v>0</v>
      </c>
      <c r="BE113" s="321">
        <v>0</v>
      </c>
      <c r="BF113" s="321">
        <v>0</v>
      </c>
      <c r="BG113" s="321">
        <v>0</v>
      </c>
    </row>
    <row r="114" spans="1:59">
      <c r="B114" s="321"/>
      <c r="C114" s="102"/>
      <c r="D114" s="321"/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</row>
    <row r="115" spans="1:59">
      <c r="A115" s="25" t="s">
        <v>338</v>
      </c>
      <c r="B115" s="321"/>
      <c r="C115" s="102"/>
      <c r="D115" s="321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</row>
    <row r="116" spans="1:59">
      <c r="A116" t="s">
        <v>460</v>
      </c>
      <c r="B116" s="446">
        <f>NPV('Time Series Summary'!$B$133,E116:BG116)+D116</f>
        <v>0.19953055415733836</v>
      </c>
      <c r="C116" s="447">
        <f t="shared" ref="C116:C118" si="64">SUM(D116:BG116)</f>
        <v>1.1228563033184031</v>
      </c>
      <c r="D116" s="321">
        <v>0</v>
      </c>
      <c r="E116" s="102">
        <v>0</v>
      </c>
      <c r="F116" s="102">
        <v>0</v>
      </c>
      <c r="G116" s="102">
        <v>0</v>
      </c>
      <c r="H116" s="102">
        <v>0</v>
      </c>
      <c r="I116" s="102">
        <v>0</v>
      </c>
      <c r="J116" s="102">
        <v>0</v>
      </c>
      <c r="K116" s="102">
        <v>0</v>
      </c>
      <c r="L116" s="102">
        <v>1.5191767902644617E-2</v>
      </c>
      <c r="M116" s="102">
        <v>2.0255690536859463E-2</v>
      </c>
      <c r="N116" s="102">
        <v>3.1066486365642961E-2</v>
      </c>
      <c r="O116" s="102">
        <v>2.0255690536859463E-2</v>
      </c>
      <c r="P116" s="102">
        <v>3.1066486365642961E-2</v>
      </c>
      <c r="Q116" s="102">
        <v>2.0651069694651959E-2</v>
      </c>
      <c r="R116" s="102">
        <v>2.0255690536859463E-2</v>
      </c>
      <c r="S116" s="102">
        <v>2.0255690536859463E-2</v>
      </c>
      <c r="T116" s="102">
        <v>2.0255690536859463E-2</v>
      </c>
      <c r="U116" s="102">
        <v>3.2766687347571745E-2</v>
      </c>
      <c r="V116" s="102">
        <v>2.2294652381184856E-2</v>
      </c>
      <c r="W116" s="102">
        <v>2.2294652381184856E-2</v>
      </c>
      <c r="X116" s="102">
        <v>2.2294652381184856E-2</v>
      </c>
      <c r="Y116" s="102">
        <v>2.2294652381184856E-2</v>
      </c>
      <c r="Z116" s="102">
        <v>3.3105448209968365E-2</v>
      </c>
      <c r="AA116" s="102">
        <v>2.2294652381184856E-2</v>
      </c>
      <c r="AB116" s="102">
        <v>2.2294652381184856E-2</v>
      </c>
      <c r="AC116" s="102">
        <v>2.2294652381184856E-2</v>
      </c>
      <c r="AD116" s="102">
        <v>2.2294652381184856E-2</v>
      </c>
      <c r="AE116" s="102">
        <v>3.3105448209968365E-2</v>
      </c>
      <c r="AF116" s="102">
        <v>2.2294652381184856E-2</v>
      </c>
      <c r="AG116" s="102">
        <v>2.2294652381184856E-2</v>
      </c>
      <c r="AH116" s="102">
        <v>2.2294652381184856E-2</v>
      </c>
      <c r="AI116" s="102">
        <v>2.2294652381184856E-2</v>
      </c>
      <c r="AJ116" s="102">
        <v>3.3105448209968365E-2</v>
      </c>
      <c r="AK116" s="102">
        <v>2.2294652381184856E-2</v>
      </c>
      <c r="AL116" s="102">
        <v>2.2294652381184856E-2</v>
      </c>
      <c r="AM116" s="102">
        <v>2.2690031538977366E-2</v>
      </c>
      <c r="AN116" s="102">
        <v>2.2294652381184856E-2</v>
      </c>
      <c r="AO116" s="102">
        <v>3.3105448209968365E-2</v>
      </c>
      <c r="AP116" s="102">
        <v>2.2294652381184856E-2</v>
      </c>
      <c r="AQ116" s="102">
        <v>2.2294652381184856E-2</v>
      </c>
      <c r="AR116" s="102">
        <v>2.2294652381184856E-2</v>
      </c>
      <c r="AS116" s="102">
        <v>2.2294652381184856E-2</v>
      </c>
      <c r="AT116" s="102">
        <v>2.2294652381184856E-2</v>
      </c>
      <c r="AU116" s="102">
        <v>2.2294652381184856E-2</v>
      </c>
      <c r="AV116" s="102">
        <v>2.2294652381184856E-2</v>
      </c>
      <c r="AW116" s="102">
        <v>2.2294652381184856E-2</v>
      </c>
      <c r="AX116" s="102">
        <v>2.2294652381184856E-2</v>
      </c>
      <c r="AY116" s="102">
        <v>2.2294652381184856E-2</v>
      </c>
      <c r="AZ116" s="102">
        <v>2.2294652381184856E-2</v>
      </c>
      <c r="BA116" s="102">
        <v>2.2294652381184856E-2</v>
      </c>
      <c r="BB116" s="102">
        <v>2.2294652381184856E-2</v>
      </c>
      <c r="BC116" s="102">
        <v>2.2294652381184856E-2</v>
      </c>
      <c r="BD116" s="102">
        <v>2.2294652381184856E-2</v>
      </c>
      <c r="BE116" s="102">
        <v>2.2294652381184856E-2</v>
      </c>
      <c r="BF116" s="102">
        <v>2.2294652381184856E-2</v>
      </c>
      <c r="BG116" s="102">
        <v>2.2294652381184856E-2</v>
      </c>
    </row>
    <row r="117" spans="1:59">
      <c r="A117" t="s">
        <v>461</v>
      </c>
      <c r="B117" s="446">
        <f>NPV('Time Series Summary'!$B$133,E117:BG117)+D117</f>
        <v>0.2345758785021769</v>
      </c>
      <c r="C117" s="447">
        <f t="shared" si="64"/>
        <v>1.320073534076003</v>
      </c>
      <c r="D117" s="321">
        <v>0</v>
      </c>
      <c r="E117" s="102">
        <v>0</v>
      </c>
      <c r="F117" s="102">
        <v>0</v>
      </c>
      <c r="G117" s="102">
        <v>0</v>
      </c>
      <c r="H117" s="102">
        <v>0</v>
      </c>
      <c r="I117" s="102">
        <v>0</v>
      </c>
      <c r="J117" s="102">
        <v>0</v>
      </c>
      <c r="K117" s="102">
        <v>0</v>
      </c>
      <c r="L117" s="102">
        <v>1.7860033100263767E-2</v>
      </c>
      <c r="M117" s="102">
        <v>2.3813377467018323E-2</v>
      </c>
      <c r="N117" s="102">
        <v>3.6522969436801819E-2</v>
      </c>
      <c r="O117" s="102">
        <v>2.3813377467018323E-2</v>
      </c>
      <c r="P117" s="102">
        <v>3.6522969436801819E-2</v>
      </c>
      <c r="Q117" s="102">
        <v>2.4278200579810817E-2</v>
      </c>
      <c r="R117" s="102">
        <v>2.3813377467018323E-2</v>
      </c>
      <c r="S117" s="102">
        <v>2.3813377467018323E-2</v>
      </c>
      <c r="T117" s="102">
        <v>2.3813377467018323E-2</v>
      </c>
      <c r="U117" s="102">
        <v>3.8521791825936853E-2</v>
      </c>
      <c r="V117" s="102">
        <v>2.6210460299193966E-2</v>
      </c>
      <c r="W117" s="102">
        <v>2.6210460299193966E-2</v>
      </c>
      <c r="X117" s="102">
        <v>2.6210460299193966E-2</v>
      </c>
      <c r="Y117" s="102">
        <v>2.6210460299193966E-2</v>
      </c>
      <c r="Z117" s="102">
        <v>3.8920052268977476E-2</v>
      </c>
      <c r="AA117" s="102">
        <v>2.6210460299193966E-2</v>
      </c>
      <c r="AB117" s="102">
        <v>2.6210460299193966E-2</v>
      </c>
      <c r="AC117" s="102">
        <v>2.6210460299193966E-2</v>
      </c>
      <c r="AD117" s="102">
        <v>2.6210460299193966E-2</v>
      </c>
      <c r="AE117" s="102">
        <v>3.8920052268977476E-2</v>
      </c>
      <c r="AF117" s="102">
        <v>2.6210460299193966E-2</v>
      </c>
      <c r="AG117" s="102">
        <v>2.6210460299193966E-2</v>
      </c>
      <c r="AH117" s="102">
        <v>2.6210460299193966E-2</v>
      </c>
      <c r="AI117" s="102">
        <v>2.6210460299193966E-2</v>
      </c>
      <c r="AJ117" s="102">
        <v>3.8920052268977476E-2</v>
      </c>
      <c r="AK117" s="102">
        <v>2.6210460299193966E-2</v>
      </c>
      <c r="AL117" s="102">
        <v>2.6210460299193966E-2</v>
      </c>
      <c r="AM117" s="102">
        <v>2.6675283411986474E-2</v>
      </c>
      <c r="AN117" s="102">
        <v>2.6210460299193966E-2</v>
      </c>
      <c r="AO117" s="102">
        <v>3.8920052268977476E-2</v>
      </c>
      <c r="AP117" s="102">
        <v>2.6210460299193966E-2</v>
      </c>
      <c r="AQ117" s="102">
        <v>2.6210460299193966E-2</v>
      </c>
      <c r="AR117" s="102">
        <v>2.6210460299193966E-2</v>
      </c>
      <c r="AS117" s="102">
        <v>2.6210460299193966E-2</v>
      </c>
      <c r="AT117" s="102">
        <v>2.6210460299193966E-2</v>
      </c>
      <c r="AU117" s="102">
        <v>2.6210460299193966E-2</v>
      </c>
      <c r="AV117" s="102">
        <v>2.6210460299193966E-2</v>
      </c>
      <c r="AW117" s="102">
        <v>2.6210460299193966E-2</v>
      </c>
      <c r="AX117" s="102">
        <v>2.6210460299193966E-2</v>
      </c>
      <c r="AY117" s="102">
        <v>2.6210460299193966E-2</v>
      </c>
      <c r="AZ117" s="102">
        <v>2.6210460299193966E-2</v>
      </c>
      <c r="BA117" s="102">
        <v>2.6210460299193966E-2</v>
      </c>
      <c r="BB117" s="102">
        <v>2.6210460299193966E-2</v>
      </c>
      <c r="BC117" s="102">
        <v>2.6210460299193966E-2</v>
      </c>
      <c r="BD117" s="102">
        <v>2.6210460299193966E-2</v>
      </c>
      <c r="BE117" s="102">
        <v>2.6210460299193966E-2</v>
      </c>
      <c r="BF117" s="102">
        <v>2.6210460299193966E-2</v>
      </c>
      <c r="BG117" s="102">
        <v>2.6210460299193966E-2</v>
      </c>
    </row>
    <row r="118" spans="1:59">
      <c r="A118" t="s">
        <v>462</v>
      </c>
      <c r="B118" s="446">
        <f>NPV('Time Series Summary'!$B$133,E118:BG118)+D118</f>
        <v>0.92882765294234593</v>
      </c>
      <c r="C118" s="447">
        <f t="shared" si="64"/>
        <v>5.2269688179202314</v>
      </c>
      <c r="D118" s="321">
        <v>0</v>
      </c>
      <c r="E118" s="102">
        <v>0</v>
      </c>
      <c r="F118" s="102">
        <v>0</v>
      </c>
      <c r="G118" s="102">
        <v>0</v>
      </c>
      <c r="H118" s="102">
        <v>0</v>
      </c>
      <c r="I118" s="102">
        <v>0</v>
      </c>
      <c r="J118" s="102">
        <v>0</v>
      </c>
      <c r="K118" s="102">
        <v>0</v>
      </c>
      <c r="L118" s="102">
        <v>7.0718663538274495E-2</v>
      </c>
      <c r="M118" s="102">
        <v>9.4291551384365846E-2</v>
      </c>
      <c r="N118" s="102">
        <v>0.14461650616883381</v>
      </c>
      <c r="O118" s="102">
        <v>9.4291551384365846E-2</v>
      </c>
      <c r="P118" s="102">
        <v>0.14461650616883381</v>
      </c>
      <c r="Q118" s="102">
        <v>9.613206697209456E-2</v>
      </c>
      <c r="R118" s="102">
        <v>9.4291551384365846E-2</v>
      </c>
      <c r="S118" s="102">
        <v>9.4291551384365846E-2</v>
      </c>
      <c r="T118" s="102">
        <v>9.4291551384365846E-2</v>
      </c>
      <c r="U118" s="102">
        <v>0.15253105185956503</v>
      </c>
      <c r="V118" s="102">
        <v>0.10378305083066308</v>
      </c>
      <c r="W118" s="102">
        <v>0.10378305083066308</v>
      </c>
      <c r="X118" s="102">
        <v>0.10378305083066308</v>
      </c>
      <c r="Y118" s="102">
        <v>0.10378305083066308</v>
      </c>
      <c r="Z118" s="102">
        <v>0.15410800561513099</v>
      </c>
      <c r="AA118" s="102">
        <v>0.10378305083066308</v>
      </c>
      <c r="AB118" s="102">
        <v>0.10378305083066308</v>
      </c>
      <c r="AC118" s="102">
        <v>0.10378305083066308</v>
      </c>
      <c r="AD118" s="102">
        <v>0.10378305083066308</v>
      </c>
      <c r="AE118" s="102">
        <v>0.15410800561513099</v>
      </c>
      <c r="AF118" s="102">
        <v>0.10378305083066308</v>
      </c>
      <c r="AG118" s="102">
        <v>0.10378305083066308</v>
      </c>
      <c r="AH118" s="102">
        <v>0.10378305083066308</v>
      </c>
      <c r="AI118" s="102">
        <v>0.10378305083066308</v>
      </c>
      <c r="AJ118" s="102">
        <v>0.15410800561513099</v>
      </c>
      <c r="AK118" s="102">
        <v>0.10378305083066308</v>
      </c>
      <c r="AL118" s="102">
        <v>0.10378305083066308</v>
      </c>
      <c r="AM118" s="102">
        <v>0.10562356641839181</v>
      </c>
      <c r="AN118" s="102">
        <v>0.10378305083066308</v>
      </c>
      <c r="AO118" s="102">
        <v>0.15410800561513099</v>
      </c>
      <c r="AP118" s="102">
        <v>0.10378305083066308</v>
      </c>
      <c r="AQ118" s="102">
        <v>0.10378305083066308</v>
      </c>
      <c r="AR118" s="102">
        <v>0.10378305083066308</v>
      </c>
      <c r="AS118" s="102">
        <v>0.10378305083066308</v>
      </c>
      <c r="AT118" s="102">
        <v>0.10378305083066308</v>
      </c>
      <c r="AU118" s="102">
        <v>0.10378305083066308</v>
      </c>
      <c r="AV118" s="102">
        <v>0.10378305083066308</v>
      </c>
      <c r="AW118" s="102">
        <v>0.10378305083066308</v>
      </c>
      <c r="AX118" s="102">
        <v>0.10378305083066308</v>
      </c>
      <c r="AY118" s="102">
        <v>0.10378305083066308</v>
      </c>
      <c r="AZ118" s="102">
        <v>0.10378305083066308</v>
      </c>
      <c r="BA118" s="102">
        <v>0.10378305083066308</v>
      </c>
      <c r="BB118" s="102">
        <v>0.10378305083066308</v>
      </c>
      <c r="BC118" s="102">
        <v>0.10378305083066308</v>
      </c>
      <c r="BD118" s="102">
        <v>0.10378305083066308</v>
      </c>
      <c r="BE118" s="102">
        <v>0.10378305083066308</v>
      </c>
      <c r="BF118" s="102">
        <v>0.10378305083066308</v>
      </c>
      <c r="BG118" s="102">
        <v>0.10378305083066308</v>
      </c>
    </row>
    <row r="119" spans="1:59">
      <c r="B119" s="321"/>
      <c r="C119" s="102"/>
      <c r="D119" s="321"/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</row>
    <row r="120" spans="1:59">
      <c r="A120" s="25" t="s">
        <v>18</v>
      </c>
      <c r="B120" s="446">
        <f>NPV('Time Series Summary'!$B$133,E120:BG120)+D120</f>
        <v>1.3629340856018606</v>
      </c>
      <c r="C120" s="446">
        <f t="shared" ref="C120" si="65">SUM(D120:BG120)</f>
        <v>7.6698986553146291</v>
      </c>
      <c r="D120" s="321">
        <v>0</v>
      </c>
      <c r="E120" s="321">
        <v>0</v>
      </c>
      <c r="F120" s="321">
        <v>0</v>
      </c>
      <c r="G120" s="321">
        <v>0</v>
      </c>
      <c r="H120" s="321">
        <v>0</v>
      </c>
      <c r="I120" s="321">
        <v>0</v>
      </c>
      <c r="J120" s="321">
        <v>0</v>
      </c>
      <c r="K120" s="321">
        <v>0</v>
      </c>
      <c r="L120" s="321">
        <v>0.10377046454118288</v>
      </c>
      <c r="M120" s="321">
        <v>0.13836061938824362</v>
      </c>
      <c r="N120" s="321">
        <v>0.21220596197127861</v>
      </c>
      <c r="O120" s="321">
        <v>0.13836061938824362</v>
      </c>
      <c r="P120" s="321">
        <v>0.21220596197127861</v>
      </c>
      <c r="Q120" s="321">
        <v>0.14106133724655734</v>
      </c>
      <c r="R120" s="321">
        <v>0.13836061938824362</v>
      </c>
      <c r="S120" s="321">
        <v>0.13836061938824362</v>
      </c>
      <c r="T120" s="321">
        <v>0.13836061938824362</v>
      </c>
      <c r="U120" s="321">
        <v>0.22381953103307362</v>
      </c>
      <c r="V120" s="321">
        <v>0.15228816351104191</v>
      </c>
      <c r="W120" s="321">
        <v>0.15228816351104191</v>
      </c>
      <c r="X120" s="321">
        <v>0.15228816351104191</v>
      </c>
      <c r="Y120" s="321">
        <v>0.15228816351104191</v>
      </c>
      <c r="Z120" s="321">
        <v>0.22613350609407684</v>
      </c>
      <c r="AA120" s="321">
        <v>0.15228816351104191</v>
      </c>
      <c r="AB120" s="321">
        <v>0.15228816351104191</v>
      </c>
      <c r="AC120" s="321">
        <v>0.15228816351104191</v>
      </c>
      <c r="AD120" s="321">
        <v>0.15228816351104191</v>
      </c>
      <c r="AE120" s="321">
        <v>0.22613350609407684</v>
      </c>
      <c r="AF120" s="321">
        <v>0.15228816351104191</v>
      </c>
      <c r="AG120" s="321">
        <v>0.15228816351104191</v>
      </c>
      <c r="AH120" s="321">
        <v>0.15228816351104191</v>
      </c>
      <c r="AI120" s="321">
        <v>0.15228816351104191</v>
      </c>
      <c r="AJ120" s="321">
        <v>0.22613350609407684</v>
      </c>
      <c r="AK120" s="321">
        <v>0.15228816351104191</v>
      </c>
      <c r="AL120" s="321">
        <v>0.15228816351104191</v>
      </c>
      <c r="AM120" s="321">
        <v>0.15498888136935565</v>
      </c>
      <c r="AN120" s="321">
        <v>0.15228816351104191</v>
      </c>
      <c r="AO120" s="321">
        <v>0.22613350609407684</v>
      </c>
      <c r="AP120" s="321">
        <v>0.15228816351104191</v>
      </c>
      <c r="AQ120" s="321">
        <v>0.15228816351104191</v>
      </c>
      <c r="AR120" s="321">
        <v>0.15228816351104191</v>
      </c>
      <c r="AS120" s="321">
        <v>0.15228816351104191</v>
      </c>
      <c r="AT120" s="321">
        <v>0.15228816351104191</v>
      </c>
      <c r="AU120" s="321">
        <v>0.15228816351104191</v>
      </c>
      <c r="AV120" s="321">
        <v>0.15228816351104191</v>
      </c>
      <c r="AW120" s="321">
        <v>0.15228816351104191</v>
      </c>
      <c r="AX120" s="321">
        <v>0.15228816351104191</v>
      </c>
      <c r="AY120" s="321">
        <v>0.15228816351104191</v>
      </c>
      <c r="AZ120" s="321">
        <v>0.15228816351104191</v>
      </c>
      <c r="BA120" s="321">
        <v>0.15228816351104191</v>
      </c>
      <c r="BB120" s="321">
        <v>0.15228816351104191</v>
      </c>
      <c r="BC120" s="321">
        <v>0.15228816351104191</v>
      </c>
      <c r="BD120" s="321">
        <v>0.15228816351104191</v>
      </c>
      <c r="BE120" s="321">
        <v>0.15228816351104191</v>
      </c>
      <c r="BF120" s="321">
        <v>0.15228816351104191</v>
      </c>
      <c r="BG120" s="321">
        <v>0.15228816351104191</v>
      </c>
    </row>
    <row r="122" spans="1:59">
      <c r="A122" s="105" t="s">
        <v>1013</v>
      </c>
    </row>
    <row r="123" spans="1:59">
      <c r="A123" s="25" t="s">
        <v>337</v>
      </c>
    </row>
    <row r="124" spans="1:59">
      <c r="A124" s="14" t="s">
        <v>460</v>
      </c>
      <c r="B124" s="120">
        <f>NPV('Time Series Summary'!$B$133,E124:BG124)+D124</f>
        <v>61.894289381248477</v>
      </c>
      <c r="C124" s="119">
        <f t="shared" ref="C124:C126" si="66">SUM(D124:BG124)</f>
        <v>74.427984056804775</v>
      </c>
      <c r="D124" s="514">
        <f>+D94*(1+'MF and LIL capex'!F$121)</f>
        <v>3.9216515568773311</v>
      </c>
      <c r="E124" s="514">
        <f>+E94*(1+'MF and LIL capex'!G$121)</f>
        <v>7.0359320600696975</v>
      </c>
      <c r="F124" s="514">
        <f>+F94*(1+'MF and LIL capex'!H$121)</f>
        <v>17.284517568218721</v>
      </c>
      <c r="G124" s="514">
        <f>+G94*(1+'MF and LIL capex'!I$121)</f>
        <v>20.518475682182437</v>
      </c>
      <c r="H124" s="514">
        <f>+H94*(1+'MF and LIL capex'!J$121)</f>
        <v>25.052351279071189</v>
      </c>
      <c r="I124" s="514">
        <f>+I94*(1+'MF and LIL capex'!K$121)</f>
        <v>0.61505591038538954</v>
      </c>
      <c r="J124" s="514">
        <f>+J94*(1+'MF and LIL capex'!L$121)</f>
        <v>0</v>
      </c>
      <c r="K124" s="514">
        <f>+K94*(1+'MF and LIL capex'!M$121)</f>
        <v>0</v>
      </c>
      <c r="L124" s="514">
        <f>+L94*(1+'MF and LIL capex'!N$121)</f>
        <v>0</v>
      </c>
      <c r="M124" s="514">
        <f>+M94*(1+'MF and LIL capex'!O$121)</f>
        <v>0</v>
      </c>
      <c r="N124" s="514">
        <f>+N94*(1+'MF and LIL capex'!P$121)</f>
        <v>0</v>
      </c>
      <c r="O124" s="514">
        <f>+O94*(1+'MF and LIL capex'!Q$121)</f>
        <v>0</v>
      </c>
      <c r="P124" s="514">
        <f>+P94*(1+'MF and LIL capex'!R$121)</f>
        <v>0</v>
      </c>
      <c r="Q124" s="514">
        <f>+Q94*(1+'MF and LIL capex'!S$121)</f>
        <v>0</v>
      </c>
      <c r="R124" s="514">
        <f>+R94*(1+'MF and LIL capex'!T$121)</f>
        <v>0</v>
      </c>
      <c r="S124" s="514">
        <f>+S94*(1+'MF and LIL capex'!U$121)</f>
        <v>0</v>
      </c>
      <c r="T124" s="514">
        <f>+T94*(1+'MF and LIL capex'!V$121)</f>
        <v>0</v>
      </c>
      <c r="U124" s="514">
        <f>+U94*(1+'MF and LIL capex'!W$121)</f>
        <v>0</v>
      </c>
      <c r="V124" s="514">
        <f>+V94*(1+'MF and LIL capex'!X$121)</f>
        <v>0</v>
      </c>
      <c r="W124" s="514">
        <f>+W94*(1+'MF and LIL capex'!Y$121)</f>
        <v>0</v>
      </c>
      <c r="X124" s="514">
        <f>+X94*(1+'MF and LIL capex'!Z$121)</f>
        <v>0</v>
      </c>
      <c r="Y124" s="514">
        <f>+Y94*(1+'MF and LIL capex'!AA$121)</f>
        <v>0</v>
      </c>
      <c r="Z124" s="514">
        <f>+Z94*(1+'MF and LIL capex'!AB$121)</f>
        <v>0</v>
      </c>
      <c r="AA124" s="514">
        <f>+AA94*(1+'MF and LIL capex'!AC$121)</f>
        <v>0</v>
      </c>
      <c r="AB124" s="514">
        <f>+AB94*(1+'MF and LIL capex'!AD$121)</f>
        <v>0</v>
      </c>
      <c r="AC124" s="514">
        <f>+AC94*(1+'MF and LIL capex'!AE$121)</f>
        <v>0</v>
      </c>
      <c r="AD124" s="514">
        <f>+AD94*(1+'MF and LIL capex'!AF$121)</f>
        <v>0</v>
      </c>
      <c r="AE124" s="514">
        <f>+AE94*(1+'MF and LIL capex'!AG$121)</f>
        <v>0</v>
      </c>
      <c r="AF124" s="514">
        <f>+AF94*(1+'MF and LIL capex'!AH$121)</f>
        <v>0</v>
      </c>
      <c r="AG124" s="514">
        <f>+AG94*(1+'MF and LIL capex'!AI$121)</f>
        <v>0</v>
      </c>
      <c r="AH124" s="514">
        <f>+AH94*(1+'MF and LIL capex'!AJ$121)</f>
        <v>0</v>
      </c>
      <c r="AI124" s="514">
        <f>+AI94*(1+'MF and LIL capex'!AK$121)</f>
        <v>0</v>
      </c>
      <c r="AJ124" s="514">
        <f>+AJ94*(1+'MF and LIL capex'!AL$121)</f>
        <v>0</v>
      </c>
      <c r="AK124" s="514">
        <f>+AK94*(1+'MF and LIL capex'!AM$121)</f>
        <v>0</v>
      </c>
      <c r="AL124" s="514">
        <f>+AL94*(1+'MF and LIL capex'!AN$121)</f>
        <v>0</v>
      </c>
      <c r="AM124" s="514">
        <f>+AM94*(1+'MF and LIL capex'!AO$121)</f>
        <v>0</v>
      </c>
      <c r="AN124" s="514">
        <f>+AN94*(1+'MF and LIL capex'!AP$121)</f>
        <v>0</v>
      </c>
      <c r="AO124" s="514">
        <f>+AO94*(1+'MF and LIL capex'!AQ$121)</f>
        <v>0</v>
      </c>
      <c r="AP124" s="514">
        <f>+AP94*(1+'MF and LIL capex'!AR$121)</f>
        <v>0</v>
      </c>
      <c r="AQ124" s="514">
        <f>+AQ94*(1+'MF and LIL capex'!AS$121)</f>
        <v>0</v>
      </c>
      <c r="AR124" s="514">
        <f>+AR94*(1+'MF and LIL capex'!AT$121)</f>
        <v>0</v>
      </c>
      <c r="AS124" s="514">
        <f>+AS94*(1+'MF and LIL capex'!AU$121)</f>
        <v>0</v>
      </c>
      <c r="AT124" s="514">
        <f>+AT94*(1+'MF and LIL capex'!AV$121)</f>
        <v>0</v>
      </c>
      <c r="AU124" s="514">
        <f>+AU94*(1+'MF and LIL capex'!AW$121)</f>
        <v>0</v>
      </c>
      <c r="AV124" s="514">
        <f>+AV94*(1+'MF and LIL capex'!AX$121)</f>
        <v>0</v>
      </c>
      <c r="AW124" s="514">
        <f>+AW94*(1+'MF and LIL capex'!AY$121)</f>
        <v>0</v>
      </c>
      <c r="AX124" s="514">
        <f>+AX94*(1+'MF and LIL capex'!AZ$121)</f>
        <v>0</v>
      </c>
      <c r="AY124" s="514">
        <f>+AY94*(1+'MF and LIL capex'!BA$121)</f>
        <v>0</v>
      </c>
      <c r="AZ124" s="514">
        <f>+AZ94*(1+'MF and LIL capex'!BB$121)</f>
        <v>0</v>
      </c>
      <c r="BA124" s="514">
        <f>+BA94*(1+'MF and LIL capex'!BC$121)</f>
        <v>0</v>
      </c>
      <c r="BB124" s="514">
        <f>+BB94*(1+'MF and LIL capex'!BD$121)</f>
        <v>0</v>
      </c>
      <c r="BC124" s="514">
        <f>+BC94*(1+'MF and LIL capex'!BE$121)</f>
        <v>0</v>
      </c>
      <c r="BD124" s="514">
        <f>+BD94*(1+'MF and LIL capex'!BF$121)</f>
        <v>0</v>
      </c>
      <c r="BE124" s="514">
        <f>+BE94*(1+'MF and LIL capex'!BG$121)</f>
        <v>0</v>
      </c>
      <c r="BF124" s="514">
        <f>+BF94*(1+'MF and LIL capex'!BH$121)</f>
        <v>0</v>
      </c>
      <c r="BG124" s="514">
        <f>+BG94*(1+'MF and LIL capex'!BI$121)</f>
        <v>0</v>
      </c>
    </row>
    <row r="125" spans="1:59">
      <c r="A125" s="14" t="s">
        <v>461</v>
      </c>
      <c r="B125" s="120">
        <f>NPV('Time Series Summary'!$B$133,E125:BG125)+D125</f>
        <v>36.188029771123489</v>
      </c>
      <c r="C125" s="119">
        <f t="shared" si="66"/>
        <v>43.516164896277971</v>
      </c>
      <c r="D125" s="514">
        <f>+D95*(1+'MF and LIL capex'!F$121)</f>
        <v>2.292890745026388</v>
      </c>
      <c r="E125" s="514">
        <f>+E95*(1+'MF and LIL capex'!G$121)</f>
        <v>4.1137320002019946</v>
      </c>
      <c r="F125" s="514">
        <f>+F95*(1+'MF and LIL capex'!H$121)</f>
        <v>10.105821435082273</v>
      </c>
      <c r="G125" s="514">
        <f>+G95*(1+'MF and LIL capex'!I$121)</f>
        <v>11.996635170511331</v>
      </c>
      <c r="H125" s="514">
        <f>+H95*(1+'MF and LIL capex'!J$121)</f>
        <v>14.647477868908766</v>
      </c>
      <c r="I125" s="514">
        <f>+I95*(1+'MF and LIL capex'!K$121)</f>
        <v>0.35960767654721842</v>
      </c>
      <c r="J125" s="514">
        <f>+J95*(1+'MF and LIL capex'!L$121)</f>
        <v>0</v>
      </c>
      <c r="K125" s="514">
        <f>+K95*(1+'MF and LIL capex'!M$121)</f>
        <v>0</v>
      </c>
      <c r="L125" s="514">
        <f>+L95*(1+'MF and LIL capex'!N$121)</f>
        <v>0</v>
      </c>
      <c r="M125" s="514">
        <f>+M95*(1+'MF and LIL capex'!O$121)</f>
        <v>0</v>
      </c>
      <c r="N125" s="514">
        <f>+N95*(1+'MF and LIL capex'!P$121)</f>
        <v>0</v>
      </c>
      <c r="O125" s="514">
        <f>+O95*(1+'MF and LIL capex'!Q$121)</f>
        <v>0</v>
      </c>
      <c r="P125" s="514">
        <f>+P95*(1+'MF and LIL capex'!R$121)</f>
        <v>0</v>
      </c>
      <c r="Q125" s="514">
        <f>+Q95*(1+'MF and LIL capex'!S$121)</f>
        <v>0</v>
      </c>
      <c r="R125" s="514">
        <f>+R95*(1+'MF and LIL capex'!T$121)</f>
        <v>0</v>
      </c>
      <c r="S125" s="514">
        <f>+S95*(1+'MF and LIL capex'!U$121)</f>
        <v>0</v>
      </c>
      <c r="T125" s="514">
        <f>+T95*(1+'MF and LIL capex'!V$121)</f>
        <v>0</v>
      </c>
      <c r="U125" s="514">
        <f>+U95*(1+'MF and LIL capex'!W$121)</f>
        <v>0</v>
      </c>
      <c r="V125" s="514">
        <f>+V95*(1+'MF and LIL capex'!X$121)</f>
        <v>0</v>
      </c>
      <c r="W125" s="514">
        <f>+W95*(1+'MF and LIL capex'!Y$121)</f>
        <v>0</v>
      </c>
      <c r="X125" s="514">
        <f>+X95*(1+'MF and LIL capex'!Z$121)</f>
        <v>0</v>
      </c>
      <c r="Y125" s="514">
        <f>+Y95*(1+'MF and LIL capex'!AA$121)</f>
        <v>0</v>
      </c>
      <c r="Z125" s="514">
        <f>+Z95*(1+'MF and LIL capex'!AB$121)</f>
        <v>0</v>
      </c>
      <c r="AA125" s="514">
        <f>+AA95*(1+'MF and LIL capex'!AC$121)</f>
        <v>0</v>
      </c>
      <c r="AB125" s="514">
        <f>+AB95*(1+'MF and LIL capex'!AD$121)</f>
        <v>0</v>
      </c>
      <c r="AC125" s="514">
        <f>+AC95*(1+'MF and LIL capex'!AE$121)</f>
        <v>0</v>
      </c>
      <c r="AD125" s="514">
        <f>+AD95*(1+'MF and LIL capex'!AF$121)</f>
        <v>0</v>
      </c>
      <c r="AE125" s="514">
        <f>+AE95*(1+'MF and LIL capex'!AG$121)</f>
        <v>0</v>
      </c>
      <c r="AF125" s="514">
        <f>+AF95*(1+'MF and LIL capex'!AH$121)</f>
        <v>0</v>
      </c>
      <c r="AG125" s="514">
        <f>+AG95*(1+'MF and LIL capex'!AI$121)</f>
        <v>0</v>
      </c>
      <c r="AH125" s="514">
        <f>+AH95*(1+'MF and LIL capex'!AJ$121)</f>
        <v>0</v>
      </c>
      <c r="AI125" s="514">
        <f>+AI95*(1+'MF and LIL capex'!AK$121)</f>
        <v>0</v>
      </c>
      <c r="AJ125" s="514">
        <f>+AJ95*(1+'MF and LIL capex'!AL$121)</f>
        <v>0</v>
      </c>
      <c r="AK125" s="514">
        <f>+AK95*(1+'MF and LIL capex'!AM$121)</f>
        <v>0</v>
      </c>
      <c r="AL125" s="514">
        <f>+AL95*(1+'MF and LIL capex'!AN$121)</f>
        <v>0</v>
      </c>
      <c r="AM125" s="514">
        <f>+AM95*(1+'MF and LIL capex'!AO$121)</f>
        <v>0</v>
      </c>
      <c r="AN125" s="514">
        <f>+AN95*(1+'MF and LIL capex'!AP$121)</f>
        <v>0</v>
      </c>
      <c r="AO125" s="514">
        <f>+AO95*(1+'MF and LIL capex'!AQ$121)</f>
        <v>0</v>
      </c>
      <c r="AP125" s="514">
        <f>+AP95*(1+'MF and LIL capex'!AR$121)</f>
        <v>0</v>
      </c>
      <c r="AQ125" s="514">
        <f>+AQ95*(1+'MF and LIL capex'!AS$121)</f>
        <v>0</v>
      </c>
      <c r="AR125" s="514">
        <f>+AR95*(1+'MF and LIL capex'!AT$121)</f>
        <v>0</v>
      </c>
      <c r="AS125" s="514">
        <f>+AS95*(1+'MF and LIL capex'!AU$121)</f>
        <v>0</v>
      </c>
      <c r="AT125" s="514">
        <f>+AT95*(1+'MF and LIL capex'!AV$121)</f>
        <v>0</v>
      </c>
      <c r="AU125" s="514">
        <f>+AU95*(1+'MF and LIL capex'!AW$121)</f>
        <v>0</v>
      </c>
      <c r="AV125" s="514">
        <f>+AV95*(1+'MF and LIL capex'!AX$121)</f>
        <v>0</v>
      </c>
      <c r="AW125" s="514">
        <f>+AW95*(1+'MF and LIL capex'!AY$121)</f>
        <v>0</v>
      </c>
      <c r="AX125" s="514">
        <f>+AX95*(1+'MF and LIL capex'!AZ$121)</f>
        <v>0</v>
      </c>
      <c r="AY125" s="514">
        <f>+AY95*(1+'MF and LIL capex'!BA$121)</f>
        <v>0</v>
      </c>
      <c r="AZ125" s="514">
        <f>+AZ95*(1+'MF and LIL capex'!BB$121)</f>
        <v>0</v>
      </c>
      <c r="BA125" s="514">
        <f>+BA95*(1+'MF and LIL capex'!BC$121)</f>
        <v>0</v>
      </c>
      <c r="BB125" s="514">
        <f>+BB95*(1+'MF and LIL capex'!BD$121)</f>
        <v>0</v>
      </c>
      <c r="BC125" s="514">
        <f>+BC95*(1+'MF and LIL capex'!BE$121)</f>
        <v>0</v>
      </c>
      <c r="BD125" s="514">
        <f>+BD95*(1+'MF and LIL capex'!BF$121)</f>
        <v>0</v>
      </c>
      <c r="BE125" s="514">
        <f>+BE95*(1+'MF and LIL capex'!BG$121)</f>
        <v>0</v>
      </c>
      <c r="BF125" s="514">
        <f>+BF95*(1+'MF and LIL capex'!BH$121)</f>
        <v>0</v>
      </c>
      <c r="BG125" s="514">
        <f>+BG95*(1+'MF and LIL capex'!BI$121)</f>
        <v>0</v>
      </c>
    </row>
    <row r="126" spans="1:59">
      <c r="A126" s="14" t="s">
        <v>462</v>
      </c>
      <c r="B126" s="120">
        <f>NPV('Time Series Summary'!$B$133,E126:BG126)+D126</f>
        <v>29.424695745711595</v>
      </c>
      <c r="C126" s="119">
        <f t="shared" si="66"/>
        <v>35.383244685924822</v>
      </c>
      <c r="D126" s="514">
        <f>+D96*(1+'MF and LIL capex'!F$121)</f>
        <v>1.8643626905711159</v>
      </c>
      <c r="E126" s="514">
        <f>+E96*(1+'MF and LIL capex'!G$121)</f>
        <v>3.3448992180815083</v>
      </c>
      <c r="F126" s="514">
        <f>+F96*(1+'MF and LIL capex'!H$121)</f>
        <v>8.2171017009903</v>
      </c>
      <c r="G126" s="514">
        <f>+G96*(1+'MF and LIL capex'!I$121)</f>
        <v>9.7545332558081306</v>
      </c>
      <c r="H126" s="514">
        <f>+H96*(1+'MF and LIL capex'!J$121)</f>
        <v>11.909948744393988</v>
      </c>
      <c r="I126" s="514">
        <f>+I96*(1+'MF and LIL capex'!K$121)</f>
        <v>0.29239907607978244</v>
      </c>
      <c r="J126" s="514">
        <f>+J96*(1+'MF and LIL capex'!L$121)</f>
        <v>0</v>
      </c>
      <c r="K126" s="514">
        <f>+K96*(1+'MF and LIL capex'!M$121)</f>
        <v>0</v>
      </c>
      <c r="L126" s="514">
        <f>+L96*(1+'MF and LIL capex'!N$121)</f>
        <v>0</v>
      </c>
      <c r="M126" s="514">
        <f>+M96*(1+'MF and LIL capex'!O$121)</f>
        <v>0</v>
      </c>
      <c r="N126" s="514">
        <f>+N96*(1+'MF and LIL capex'!P$121)</f>
        <v>0</v>
      </c>
      <c r="O126" s="514">
        <f>+O96*(1+'MF and LIL capex'!Q$121)</f>
        <v>0</v>
      </c>
      <c r="P126" s="514">
        <f>+P96*(1+'MF and LIL capex'!R$121)</f>
        <v>0</v>
      </c>
      <c r="Q126" s="514">
        <f>+Q96*(1+'MF and LIL capex'!S$121)</f>
        <v>0</v>
      </c>
      <c r="R126" s="514">
        <f>+R96*(1+'MF and LIL capex'!T$121)</f>
        <v>0</v>
      </c>
      <c r="S126" s="514">
        <f>+S96*(1+'MF and LIL capex'!U$121)</f>
        <v>0</v>
      </c>
      <c r="T126" s="514">
        <f>+T96*(1+'MF and LIL capex'!V$121)</f>
        <v>0</v>
      </c>
      <c r="U126" s="514">
        <f>+U96*(1+'MF and LIL capex'!W$121)</f>
        <v>0</v>
      </c>
      <c r="V126" s="514">
        <f>+V96*(1+'MF and LIL capex'!X$121)</f>
        <v>0</v>
      </c>
      <c r="W126" s="514">
        <f>+W96*(1+'MF and LIL capex'!Y$121)</f>
        <v>0</v>
      </c>
      <c r="X126" s="514">
        <f>+X96*(1+'MF and LIL capex'!Z$121)</f>
        <v>0</v>
      </c>
      <c r="Y126" s="514">
        <f>+Y96*(1+'MF and LIL capex'!AA$121)</f>
        <v>0</v>
      </c>
      <c r="Z126" s="514">
        <f>+Z96*(1+'MF and LIL capex'!AB$121)</f>
        <v>0</v>
      </c>
      <c r="AA126" s="514">
        <f>+AA96*(1+'MF and LIL capex'!AC$121)</f>
        <v>0</v>
      </c>
      <c r="AB126" s="514">
        <f>+AB96*(1+'MF and LIL capex'!AD$121)</f>
        <v>0</v>
      </c>
      <c r="AC126" s="514">
        <f>+AC96*(1+'MF and LIL capex'!AE$121)</f>
        <v>0</v>
      </c>
      <c r="AD126" s="514">
        <f>+AD96*(1+'MF and LIL capex'!AF$121)</f>
        <v>0</v>
      </c>
      <c r="AE126" s="514">
        <f>+AE96*(1+'MF and LIL capex'!AG$121)</f>
        <v>0</v>
      </c>
      <c r="AF126" s="514">
        <f>+AF96*(1+'MF and LIL capex'!AH$121)</f>
        <v>0</v>
      </c>
      <c r="AG126" s="514">
        <f>+AG96*(1+'MF and LIL capex'!AI$121)</f>
        <v>0</v>
      </c>
      <c r="AH126" s="514">
        <f>+AH96*(1+'MF and LIL capex'!AJ$121)</f>
        <v>0</v>
      </c>
      <c r="AI126" s="514">
        <f>+AI96*(1+'MF and LIL capex'!AK$121)</f>
        <v>0</v>
      </c>
      <c r="AJ126" s="514">
        <f>+AJ96*(1+'MF and LIL capex'!AL$121)</f>
        <v>0</v>
      </c>
      <c r="AK126" s="514">
        <f>+AK96*(1+'MF and LIL capex'!AM$121)</f>
        <v>0</v>
      </c>
      <c r="AL126" s="514">
        <f>+AL96*(1+'MF and LIL capex'!AN$121)</f>
        <v>0</v>
      </c>
      <c r="AM126" s="514">
        <f>+AM96*(1+'MF and LIL capex'!AO$121)</f>
        <v>0</v>
      </c>
      <c r="AN126" s="514">
        <f>+AN96*(1+'MF and LIL capex'!AP$121)</f>
        <v>0</v>
      </c>
      <c r="AO126" s="514">
        <f>+AO96*(1+'MF and LIL capex'!AQ$121)</f>
        <v>0</v>
      </c>
      <c r="AP126" s="514">
        <f>+AP96*(1+'MF and LIL capex'!AR$121)</f>
        <v>0</v>
      </c>
      <c r="AQ126" s="514">
        <f>+AQ96*(1+'MF and LIL capex'!AS$121)</f>
        <v>0</v>
      </c>
      <c r="AR126" s="514">
        <f>+AR96*(1+'MF and LIL capex'!AT$121)</f>
        <v>0</v>
      </c>
      <c r="AS126" s="514">
        <f>+AS96*(1+'MF and LIL capex'!AU$121)</f>
        <v>0</v>
      </c>
      <c r="AT126" s="514">
        <f>+AT96*(1+'MF and LIL capex'!AV$121)</f>
        <v>0</v>
      </c>
      <c r="AU126" s="514">
        <f>+AU96*(1+'MF and LIL capex'!AW$121)</f>
        <v>0</v>
      </c>
      <c r="AV126" s="514">
        <f>+AV96*(1+'MF and LIL capex'!AX$121)</f>
        <v>0</v>
      </c>
      <c r="AW126" s="514">
        <f>+AW96*(1+'MF and LIL capex'!AY$121)</f>
        <v>0</v>
      </c>
      <c r="AX126" s="514">
        <f>+AX96*(1+'MF and LIL capex'!AZ$121)</f>
        <v>0</v>
      </c>
      <c r="AY126" s="514">
        <f>+AY96*(1+'MF and LIL capex'!BA$121)</f>
        <v>0</v>
      </c>
      <c r="AZ126" s="514">
        <f>+AZ96*(1+'MF and LIL capex'!BB$121)</f>
        <v>0</v>
      </c>
      <c r="BA126" s="514">
        <f>+BA96*(1+'MF and LIL capex'!BC$121)</f>
        <v>0</v>
      </c>
      <c r="BB126" s="514">
        <f>+BB96*(1+'MF and LIL capex'!BD$121)</f>
        <v>0</v>
      </c>
      <c r="BC126" s="514">
        <f>+BC96*(1+'MF and LIL capex'!BE$121)</f>
        <v>0</v>
      </c>
      <c r="BD126" s="514">
        <f>+BD96*(1+'MF and LIL capex'!BF$121)</f>
        <v>0</v>
      </c>
      <c r="BE126" s="514">
        <f>+BE96*(1+'MF and LIL capex'!BG$121)</f>
        <v>0</v>
      </c>
      <c r="BF126" s="514">
        <f>+BF96*(1+'MF and LIL capex'!BH$121)</f>
        <v>0</v>
      </c>
      <c r="BG126" s="514">
        <f>+BG96*(1+'MF and LIL capex'!BI$121)</f>
        <v>0</v>
      </c>
    </row>
    <row r="127" spans="1:59">
      <c r="D127" s="102"/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</row>
    <row r="128" spans="1:59">
      <c r="A128" s="25" t="s">
        <v>18</v>
      </c>
      <c r="B128" s="120">
        <f>NPV('Time Series Summary'!$B$133,E128:BG128)+D128</f>
        <v>127.50701489808355</v>
      </c>
      <c r="C128" s="445">
        <f t="shared" ref="C128" si="67">SUM(D128:BG128)</f>
        <v>153.32739363900754</v>
      </c>
      <c r="D128" s="321">
        <f>SUM(D124:D127)</f>
        <v>8.0789049924748362</v>
      </c>
      <c r="E128" s="321">
        <f t="shared" ref="E128:BE128" si="68">SUM(E124:E127)</f>
        <v>14.494563278353201</v>
      </c>
      <c r="F128" s="321">
        <f t="shared" si="68"/>
        <v>35.607440704291292</v>
      </c>
      <c r="G128" s="321">
        <f t="shared" si="68"/>
        <v>42.269644108501893</v>
      </c>
      <c r="H128" s="321">
        <f t="shared" si="68"/>
        <v>51.609777892373941</v>
      </c>
      <c r="I128" s="321">
        <f t="shared" si="68"/>
        <v>1.2670626630123905</v>
      </c>
      <c r="J128" s="321">
        <f t="shared" si="68"/>
        <v>0</v>
      </c>
      <c r="K128" s="321">
        <f t="shared" si="68"/>
        <v>0</v>
      </c>
      <c r="L128" s="321">
        <f t="shared" si="68"/>
        <v>0</v>
      </c>
      <c r="M128" s="321">
        <f t="shared" si="68"/>
        <v>0</v>
      </c>
      <c r="N128" s="321">
        <f t="shared" si="68"/>
        <v>0</v>
      </c>
      <c r="O128" s="321">
        <f t="shared" si="68"/>
        <v>0</v>
      </c>
      <c r="P128" s="321">
        <f t="shared" si="68"/>
        <v>0</v>
      </c>
      <c r="Q128" s="321">
        <f t="shared" si="68"/>
        <v>0</v>
      </c>
      <c r="R128" s="321">
        <f t="shared" si="68"/>
        <v>0</v>
      </c>
      <c r="S128" s="321">
        <f t="shared" si="68"/>
        <v>0</v>
      </c>
      <c r="T128" s="321">
        <f t="shared" si="68"/>
        <v>0</v>
      </c>
      <c r="U128" s="321">
        <f t="shared" si="68"/>
        <v>0</v>
      </c>
      <c r="V128" s="321">
        <f t="shared" si="68"/>
        <v>0</v>
      </c>
      <c r="W128" s="321">
        <f t="shared" si="68"/>
        <v>0</v>
      </c>
      <c r="X128" s="321">
        <f t="shared" si="68"/>
        <v>0</v>
      </c>
      <c r="Y128" s="321">
        <f t="shared" si="68"/>
        <v>0</v>
      </c>
      <c r="Z128" s="321">
        <f t="shared" si="68"/>
        <v>0</v>
      </c>
      <c r="AA128" s="321">
        <f t="shared" si="68"/>
        <v>0</v>
      </c>
      <c r="AB128" s="321">
        <f t="shared" si="68"/>
        <v>0</v>
      </c>
      <c r="AC128" s="321">
        <f t="shared" si="68"/>
        <v>0</v>
      </c>
      <c r="AD128" s="321">
        <f t="shared" si="68"/>
        <v>0</v>
      </c>
      <c r="AE128" s="321">
        <f t="shared" si="68"/>
        <v>0</v>
      </c>
      <c r="AF128" s="321">
        <f t="shared" si="68"/>
        <v>0</v>
      </c>
      <c r="AG128" s="321">
        <f t="shared" si="68"/>
        <v>0</v>
      </c>
      <c r="AH128" s="321">
        <f t="shared" si="68"/>
        <v>0</v>
      </c>
      <c r="AI128" s="321">
        <f t="shared" si="68"/>
        <v>0</v>
      </c>
      <c r="AJ128" s="321">
        <f t="shared" si="68"/>
        <v>0</v>
      </c>
      <c r="AK128" s="321">
        <f t="shared" si="68"/>
        <v>0</v>
      </c>
      <c r="AL128" s="321">
        <f t="shared" si="68"/>
        <v>0</v>
      </c>
      <c r="AM128" s="321">
        <f t="shared" si="68"/>
        <v>0</v>
      </c>
      <c r="AN128" s="321">
        <f t="shared" si="68"/>
        <v>0</v>
      </c>
      <c r="AO128" s="321">
        <f t="shared" si="68"/>
        <v>0</v>
      </c>
      <c r="AP128" s="321">
        <f t="shared" si="68"/>
        <v>0</v>
      </c>
      <c r="AQ128" s="321">
        <f t="shared" si="68"/>
        <v>0</v>
      </c>
      <c r="AR128" s="321">
        <f t="shared" si="68"/>
        <v>0</v>
      </c>
      <c r="AS128" s="321">
        <f t="shared" si="68"/>
        <v>0</v>
      </c>
      <c r="AT128" s="321">
        <f t="shared" si="68"/>
        <v>0</v>
      </c>
      <c r="AU128" s="321">
        <f t="shared" si="68"/>
        <v>0</v>
      </c>
      <c r="AV128" s="321">
        <f t="shared" si="68"/>
        <v>0</v>
      </c>
      <c r="AW128" s="321">
        <f t="shared" si="68"/>
        <v>0</v>
      </c>
      <c r="AX128" s="321">
        <f t="shared" si="68"/>
        <v>0</v>
      </c>
      <c r="AY128" s="321">
        <f t="shared" si="68"/>
        <v>0</v>
      </c>
      <c r="AZ128" s="321">
        <f t="shared" si="68"/>
        <v>0</v>
      </c>
      <c r="BA128" s="321">
        <f t="shared" si="68"/>
        <v>0</v>
      </c>
      <c r="BB128" s="321">
        <f t="shared" si="68"/>
        <v>0</v>
      </c>
      <c r="BC128" s="321">
        <f t="shared" si="68"/>
        <v>0</v>
      </c>
      <c r="BD128" s="321">
        <f t="shared" si="68"/>
        <v>0</v>
      </c>
      <c r="BE128" s="321">
        <f t="shared" si="68"/>
        <v>0</v>
      </c>
      <c r="BF128" s="102"/>
      <c r="BG128" s="102"/>
    </row>
    <row r="129" spans="1:59">
      <c r="D129" s="102"/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</row>
    <row r="130" spans="1:59">
      <c r="A130" s="25" t="s">
        <v>338</v>
      </c>
      <c r="D130" s="102"/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</row>
    <row r="131" spans="1:59">
      <c r="A131" s="14" t="s">
        <v>460</v>
      </c>
      <c r="B131" s="120">
        <f>NPV('Time Series Summary'!$B$133,E131:BG131)+D131</f>
        <v>3.7286376700949142</v>
      </c>
      <c r="C131" s="119">
        <f t="shared" ref="C131:C133" si="69">SUM(D131:BG131)</f>
        <v>22.453696218174173</v>
      </c>
      <c r="D131" s="19">
        <f>+D101*(1.025)^D$78</f>
        <v>0</v>
      </c>
      <c r="E131" s="19">
        <f t="shared" ref="E131:BE131" si="70">+E101*(1.025)^E$78</f>
        <v>0</v>
      </c>
      <c r="F131" s="19">
        <f t="shared" si="70"/>
        <v>0</v>
      </c>
      <c r="G131" s="19">
        <f t="shared" si="70"/>
        <v>0</v>
      </c>
      <c r="H131" s="19">
        <f t="shared" si="70"/>
        <v>0.15094485793782647</v>
      </c>
      <c r="I131" s="19">
        <f t="shared" si="70"/>
        <v>0.20629130584836253</v>
      </c>
      <c r="J131" s="19">
        <f t="shared" si="70"/>
        <v>0.32430218459091553</v>
      </c>
      <c r="K131" s="19">
        <f t="shared" si="70"/>
        <v>0.21673480320693589</v>
      </c>
      <c r="L131" s="19">
        <f t="shared" si="70"/>
        <v>0.34071998268583054</v>
      </c>
      <c r="M131" s="19">
        <f t="shared" si="70"/>
        <v>0.23215170929345533</v>
      </c>
      <c r="N131" s="19">
        <f t="shared" si="70"/>
        <v>0.23339967768476916</v>
      </c>
      <c r="O131" s="19">
        <f t="shared" si="70"/>
        <v>0.23923466962688836</v>
      </c>
      <c r="P131" s="19">
        <f t="shared" si="70"/>
        <v>0.24521553636756055</v>
      </c>
      <c r="Q131" s="19">
        <f t="shared" si="70"/>
        <v>0.40659059824493904</v>
      </c>
      <c r="R131" s="19">
        <f t="shared" si="70"/>
        <v>0.28356287140056874</v>
      </c>
      <c r="S131" s="19">
        <f t="shared" si="70"/>
        <v>0.29065194318558296</v>
      </c>
      <c r="T131" s="19">
        <f t="shared" si="70"/>
        <v>0.29791824176522247</v>
      </c>
      <c r="U131" s="19">
        <f t="shared" si="70"/>
        <v>0.30536619780935303</v>
      </c>
      <c r="V131" s="19">
        <f t="shared" si="70"/>
        <v>0.46477589292056554</v>
      </c>
      <c r="W131" s="19">
        <f t="shared" si="70"/>
        <v>0.32082536157345148</v>
      </c>
      <c r="X131" s="19">
        <f t="shared" si="70"/>
        <v>0.32884599561278777</v>
      </c>
      <c r="Y131" s="19">
        <f t="shared" si="70"/>
        <v>0.33706714550310746</v>
      </c>
      <c r="Z131" s="19">
        <f t="shared" si="70"/>
        <v>0.34549382414068514</v>
      </c>
      <c r="AA131" s="19">
        <f t="shared" si="70"/>
        <v>0.52585126240390134</v>
      </c>
      <c r="AB131" s="19">
        <f t="shared" si="70"/>
        <v>0.36298444898780724</v>
      </c>
      <c r="AC131" s="19">
        <f t="shared" si="70"/>
        <v>0.3720590602125024</v>
      </c>
      <c r="AD131" s="19">
        <f t="shared" si="70"/>
        <v>0.38136053671781495</v>
      </c>
      <c r="AE131" s="19">
        <f t="shared" si="70"/>
        <v>0.3908945501357603</v>
      </c>
      <c r="AF131" s="19">
        <f t="shared" si="70"/>
        <v>0.59495243704267708</v>
      </c>
      <c r="AG131" s="19">
        <f t="shared" si="70"/>
        <v>0.41068358673638311</v>
      </c>
      <c r="AH131" s="19">
        <f t="shared" si="70"/>
        <v>0.42095067640479278</v>
      </c>
      <c r="AI131" s="19">
        <f t="shared" si="70"/>
        <v>0.43912632319579431</v>
      </c>
      <c r="AJ131" s="19">
        <f t="shared" si="70"/>
        <v>0.44226130439778527</v>
      </c>
      <c r="AK131" s="19">
        <f t="shared" si="70"/>
        <v>0.67313407354937715</v>
      </c>
      <c r="AL131" s="19">
        <f t="shared" si="70"/>
        <v>0.46465078293292311</v>
      </c>
      <c r="AM131" s="19">
        <f t="shared" si="70"/>
        <v>0.47626705250624624</v>
      </c>
      <c r="AN131" s="19">
        <f t="shared" si="70"/>
        <v>0.48817372881890231</v>
      </c>
      <c r="AO131" s="19">
        <f t="shared" si="70"/>
        <v>0.50037807203937479</v>
      </c>
      <c r="AP131" s="19">
        <f t="shared" si="70"/>
        <v>0.51288752384035918</v>
      </c>
      <c r="AQ131" s="19">
        <f t="shared" si="70"/>
        <v>0.52570971193636806</v>
      </c>
      <c r="AR131" s="19">
        <f t="shared" si="70"/>
        <v>0.53885245473477728</v>
      </c>
      <c r="AS131" s="19">
        <f t="shared" si="70"/>
        <v>0.55232376610314671</v>
      </c>
      <c r="AT131" s="19">
        <f t="shared" si="70"/>
        <v>0.56613186025572537</v>
      </c>
      <c r="AU131" s="19">
        <f t="shared" si="70"/>
        <v>0.58028515676211834</v>
      </c>
      <c r="AV131" s="19">
        <f t="shared" si="70"/>
        <v>0.59479228568117137</v>
      </c>
      <c r="AW131" s="19">
        <f t="shared" si="70"/>
        <v>0.6096620928232005</v>
      </c>
      <c r="AX131" s="19">
        <f t="shared" si="70"/>
        <v>0.62490364514378072</v>
      </c>
      <c r="AY131" s="19">
        <f t="shared" si="70"/>
        <v>0.64052623627237515</v>
      </c>
      <c r="AZ131" s="19">
        <f t="shared" si="70"/>
        <v>0.65653939217918444</v>
      </c>
      <c r="BA131" s="19">
        <f t="shared" si="70"/>
        <v>0.67295287698366413</v>
      </c>
      <c r="BB131" s="19">
        <f t="shared" si="70"/>
        <v>0.68977669890825577</v>
      </c>
      <c r="BC131" s="19">
        <f t="shared" si="70"/>
        <v>0.70702111638096199</v>
      </c>
      <c r="BD131" s="19">
        <f t="shared" si="70"/>
        <v>0.72469664429048597</v>
      </c>
      <c r="BE131" s="19">
        <f t="shared" si="70"/>
        <v>0.74281406039774811</v>
      </c>
      <c r="BF131" s="102"/>
      <c r="BG131" s="102"/>
    </row>
    <row r="132" spans="1:59">
      <c r="A132" s="14" t="s">
        <v>461</v>
      </c>
      <c r="B132" s="120">
        <f>NPV('Time Series Summary'!$B$133,E132:BG132)+D132</f>
        <v>20.97479161493462</v>
      </c>
      <c r="C132" s="119">
        <f t="shared" si="69"/>
        <v>126.30929600334704</v>
      </c>
      <c r="D132" s="19">
        <f t="shared" ref="D132:BE132" si="71">+D102*(1.025)^D$78</f>
        <v>0</v>
      </c>
      <c r="E132" s="19">
        <f t="shared" si="71"/>
        <v>0</v>
      </c>
      <c r="F132" s="19">
        <f t="shared" si="71"/>
        <v>0</v>
      </c>
      <c r="G132" s="19">
        <f t="shared" si="71"/>
        <v>0</v>
      </c>
      <c r="H132" s="19">
        <f t="shared" si="71"/>
        <v>0.84911359609560166</v>
      </c>
      <c r="I132" s="19">
        <f t="shared" si="71"/>
        <v>1.1604552479973207</v>
      </c>
      <c r="J132" s="19">
        <f t="shared" si="71"/>
        <v>1.8243045701700913</v>
      </c>
      <c r="K132" s="19">
        <f t="shared" si="71"/>
        <v>1.2192032949271852</v>
      </c>
      <c r="L132" s="19">
        <f t="shared" si="71"/>
        <v>1.9166599890349516</v>
      </c>
      <c r="M132" s="19">
        <f t="shared" si="71"/>
        <v>1.3059283728571978</v>
      </c>
      <c r="N132" s="19">
        <f t="shared" si="71"/>
        <v>1.3129485982761955</v>
      </c>
      <c r="O132" s="19">
        <f t="shared" si="71"/>
        <v>1.3457723132331001</v>
      </c>
      <c r="P132" s="19">
        <f t="shared" si="71"/>
        <v>1.3794166210639276</v>
      </c>
      <c r="Q132" s="19">
        <f t="shared" si="71"/>
        <v>2.2872034843123026</v>
      </c>
      <c r="R132" s="19">
        <f t="shared" si="71"/>
        <v>1.5951327706261229</v>
      </c>
      <c r="S132" s="19">
        <f t="shared" si="71"/>
        <v>1.635011089891776</v>
      </c>
      <c r="T132" s="19">
        <f t="shared" si="71"/>
        <v>1.67588636713907</v>
      </c>
      <c r="U132" s="19">
        <f t="shared" si="71"/>
        <v>1.7177835263175469</v>
      </c>
      <c r="V132" s="19">
        <f t="shared" si="71"/>
        <v>2.6145145664973843</v>
      </c>
      <c r="W132" s="19">
        <f t="shared" si="71"/>
        <v>1.8047463173373726</v>
      </c>
      <c r="X132" s="19">
        <f t="shared" si="71"/>
        <v>1.8498649752708067</v>
      </c>
      <c r="Y132" s="19">
        <f t="shared" si="71"/>
        <v>1.8961115996525768</v>
      </c>
      <c r="Z132" s="19">
        <f t="shared" si="71"/>
        <v>1.9435143896438913</v>
      </c>
      <c r="AA132" s="19">
        <f t="shared" si="71"/>
        <v>2.9580832532573118</v>
      </c>
      <c r="AB132" s="19">
        <f t="shared" si="71"/>
        <v>2.041904805619613</v>
      </c>
      <c r="AC132" s="19">
        <f t="shared" si="71"/>
        <v>2.0929524257601031</v>
      </c>
      <c r="AD132" s="19">
        <f t="shared" si="71"/>
        <v>2.1452762364041056</v>
      </c>
      <c r="AE132" s="19">
        <f t="shared" si="71"/>
        <v>2.1989081423142078</v>
      </c>
      <c r="AF132" s="19">
        <f t="shared" si="71"/>
        <v>3.3467996871495407</v>
      </c>
      <c r="AG132" s="19">
        <f t="shared" si="71"/>
        <v>2.3102278670188645</v>
      </c>
      <c r="AH132" s="19">
        <f t="shared" si="71"/>
        <v>2.3679835636943367</v>
      </c>
      <c r="AI132" s="19">
        <f t="shared" si="71"/>
        <v>2.4702274494345677</v>
      </c>
      <c r="AJ132" s="19">
        <f t="shared" si="71"/>
        <v>2.487862731606362</v>
      </c>
      <c r="AK132" s="19">
        <f t="shared" si="71"/>
        <v>3.7865966529407635</v>
      </c>
      <c r="AL132" s="19">
        <f t="shared" si="71"/>
        <v>2.6138107823939336</v>
      </c>
      <c r="AM132" s="19">
        <f t="shared" si="71"/>
        <v>2.679156051953782</v>
      </c>
      <c r="AN132" s="19">
        <f t="shared" si="71"/>
        <v>2.7461349532526262</v>
      </c>
      <c r="AO132" s="19">
        <f t="shared" si="71"/>
        <v>2.8147883270839413</v>
      </c>
      <c r="AP132" s="19">
        <f t="shared" si="71"/>
        <v>2.88515803526104</v>
      </c>
      <c r="AQ132" s="19">
        <f t="shared" si="71"/>
        <v>2.9572869861425657</v>
      </c>
      <c r="AR132" s="19">
        <f t="shared" si="71"/>
        <v>3.0312191607961299</v>
      </c>
      <c r="AS132" s="19">
        <f t="shared" si="71"/>
        <v>3.1069996398160327</v>
      </c>
      <c r="AT132" s="19">
        <f t="shared" si="71"/>
        <v>3.184674630811434</v>
      </c>
      <c r="AU132" s="19">
        <f t="shared" si="71"/>
        <v>3.2642914965817189</v>
      </c>
      <c r="AV132" s="19">
        <f t="shared" si="71"/>
        <v>3.3458987839962622</v>
      </c>
      <c r="AW132" s="19">
        <f t="shared" si="71"/>
        <v>3.4295462535961678</v>
      </c>
      <c r="AX132" s="19">
        <f t="shared" si="71"/>
        <v>3.515284909936073</v>
      </c>
      <c r="AY132" s="19">
        <f t="shared" si="71"/>
        <v>3.6031670326844742</v>
      </c>
      <c r="AZ132" s="19">
        <f t="shared" si="71"/>
        <v>3.6932462085015856</v>
      </c>
      <c r="BA132" s="19">
        <f t="shared" si="71"/>
        <v>3.7855773637141255</v>
      </c>
      <c r="BB132" s="19">
        <f t="shared" si="71"/>
        <v>3.880216797806979</v>
      </c>
      <c r="BC132" s="19">
        <f t="shared" si="71"/>
        <v>3.9772222177521526</v>
      </c>
      <c r="BD132" s="19">
        <f t="shared" si="71"/>
        <v>4.0766527731959563</v>
      </c>
      <c r="BE132" s="19">
        <f t="shared" si="71"/>
        <v>4.178569092525855</v>
      </c>
      <c r="BF132" s="102"/>
      <c r="BG132" s="102"/>
    </row>
    <row r="133" spans="1:59">
      <c r="A133" s="14" t="s">
        <v>462</v>
      </c>
      <c r="B133" s="120">
        <f>NPV('Time Series Summary'!$B$133,E133:BG133)+D133</f>
        <v>7.4110287855088623</v>
      </c>
      <c r="C133" s="119">
        <f t="shared" si="69"/>
        <v>44.628897666456382</v>
      </c>
      <c r="D133" s="19">
        <f t="shared" ref="D133:BE133" si="72">+D103*(1.025)^D$78</f>
        <v>0</v>
      </c>
      <c r="E133" s="19">
        <f t="shared" si="72"/>
        <v>0</v>
      </c>
      <c r="F133" s="19">
        <f t="shared" si="72"/>
        <v>0</v>
      </c>
      <c r="G133" s="19">
        <f t="shared" si="72"/>
        <v>0</v>
      </c>
      <c r="H133" s="19">
        <f t="shared" si="72"/>
        <v>0.30001753621002852</v>
      </c>
      <c r="I133" s="19">
        <f t="shared" si="72"/>
        <v>0.41002396615370507</v>
      </c>
      <c r="J133" s="19">
        <f t="shared" si="72"/>
        <v>0.64458202642830209</v>
      </c>
      <c r="K133" s="19">
        <f t="shared" si="72"/>
        <v>0.43078142944023634</v>
      </c>
      <c r="L133" s="19">
        <f t="shared" si="72"/>
        <v>0.67721399151623474</v>
      </c>
      <c r="M133" s="19">
        <f t="shared" si="72"/>
        <v>0.46142402464519605</v>
      </c>
      <c r="N133" s="19">
        <f t="shared" si="72"/>
        <v>0.46390448278828944</v>
      </c>
      <c r="O133" s="19">
        <f t="shared" si="72"/>
        <v>0.47550209485799666</v>
      </c>
      <c r="P133" s="19">
        <f t="shared" si="72"/>
        <v>0.48738964722944655</v>
      </c>
      <c r="Q133" s="19">
        <f t="shared" si="72"/>
        <v>0.80813822476717256</v>
      </c>
      <c r="R133" s="19">
        <f t="shared" si="72"/>
        <v>0.56360869260800761</v>
      </c>
      <c r="S133" s="19">
        <f t="shared" si="72"/>
        <v>0.57769890992320772</v>
      </c>
      <c r="T133" s="19">
        <f t="shared" si="72"/>
        <v>0.5921413826712878</v>
      </c>
      <c r="U133" s="19">
        <f t="shared" si="72"/>
        <v>0.60694491723807009</v>
      </c>
      <c r="V133" s="19">
        <f t="shared" si="72"/>
        <v>0.92378713782538513</v>
      </c>
      <c r="W133" s="19">
        <f t="shared" si="72"/>
        <v>0.63767150367324732</v>
      </c>
      <c r="X133" s="19">
        <f t="shared" si="72"/>
        <v>0.65361329126507839</v>
      </c>
      <c r="Y133" s="19">
        <f t="shared" si="72"/>
        <v>0.66995362354670529</v>
      </c>
      <c r="Z133" s="19">
        <f t="shared" si="72"/>
        <v>0.68670246413537306</v>
      </c>
      <c r="AA133" s="19">
        <f t="shared" si="72"/>
        <v>1.0451803546983642</v>
      </c>
      <c r="AB133" s="19">
        <f t="shared" si="72"/>
        <v>0.72146677638222612</v>
      </c>
      <c r="AC133" s="19">
        <f t="shared" si="72"/>
        <v>0.73950344579178173</v>
      </c>
      <c r="AD133" s="19">
        <f t="shared" si="72"/>
        <v>0.75799103193657624</v>
      </c>
      <c r="AE133" s="19">
        <f t="shared" si="72"/>
        <v>0.77694080773499052</v>
      </c>
      <c r="AF133" s="19">
        <f t="shared" si="72"/>
        <v>1.1825256372576654</v>
      </c>
      <c r="AG133" s="19">
        <f t="shared" si="72"/>
        <v>0.81627343612657433</v>
      </c>
      <c r="AH133" s="19">
        <f t="shared" si="72"/>
        <v>0.83668027202973894</v>
      </c>
      <c r="AI133" s="19">
        <f t="shared" si="72"/>
        <v>0.87280613178910882</v>
      </c>
      <c r="AJ133" s="19">
        <f t="shared" si="72"/>
        <v>0.8790372108012442</v>
      </c>
      <c r="AK133" s="19">
        <f t="shared" si="72"/>
        <v>1.3379192179470425</v>
      </c>
      <c r="AL133" s="19">
        <f t="shared" si="72"/>
        <v>0.92353846959805708</v>
      </c>
      <c r="AM133" s="19">
        <f t="shared" si="72"/>
        <v>0.94662693133800857</v>
      </c>
      <c r="AN133" s="19">
        <f t="shared" si="72"/>
        <v>0.97029260462145872</v>
      </c>
      <c r="AO133" s="19">
        <f t="shared" si="72"/>
        <v>0.99454991973699491</v>
      </c>
      <c r="AP133" s="19">
        <f t="shared" si="72"/>
        <v>1.01941366773042</v>
      </c>
      <c r="AQ133" s="19">
        <f t="shared" si="72"/>
        <v>1.0448990094236803</v>
      </c>
      <c r="AR133" s="19">
        <f t="shared" si="72"/>
        <v>1.0710214846592723</v>
      </c>
      <c r="AS133" s="19">
        <f t="shared" si="72"/>
        <v>1.097797021775754</v>
      </c>
      <c r="AT133" s="19">
        <f t="shared" si="72"/>
        <v>1.1252419473201478</v>
      </c>
      <c r="AU133" s="19">
        <f t="shared" si="72"/>
        <v>1.1533729960031514</v>
      </c>
      <c r="AV133" s="19">
        <f t="shared" si="72"/>
        <v>1.1822073209032302</v>
      </c>
      <c r="AW133" s="19">
        <f t="shared" si="72"/>
        <v>1.2117625039258106</v>
      </c>
      <c r="AX133" s="19">
        <f t="shared" si="72"/>
        <v>1.2420565665239562</v>
      </c>
      <c r="AY133" s="19">
        <f t="shared" si="72"/>
        <v>1.2731079806870549</v>
      </c>
      <c r="AZ133" s="19">
        <f t="shared" si="72"/>
        <v>1.3049356802042311</v>
      </c>
      <c r="BA133" s="19">
        <f t="shared" si="72"/>
        <v>1.3375590722093371</v>
      </c>
      <c r="BB133" s="19">
        <f t="shared" si="72"/>
        <v>1.3709980490145706</v>
      </c>
      <c r="BC133" s="19">
        <f t="shared" si="72"/>
        <v>1.4052730002399345</v>
      </c>
      <c r="BD133" s="19">
        <f t="shared" si="72"/>
        <v>1.4404048252459329</v>
      </c>
      <c r="BE133" s="19">
        <f t="shared" si="72"/>
        <v>1.476414945877081</v>
      </c>
      <c r="BF133" s="102"/>
      <c r="BG133" s="102"/>
    </row>
    <row r="134" spans="1:59"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</row>
    <row r="135" spans="1:59">
      <c r="A135" s="25" t="s">
        <v>18</v>
      </c>
      <c r="B135" s="120">
        <f>NPV('Time Series Summary'!$B$133,E135:BG135)+D135</f>
        <v>32.114458070538397</v>
      </c>
      <c r="C135" s="445">
        <f t="shared" ref="C135" si="73">SUM(D135:BG135)</f>
        <v>193.39188988797758</v>
      </c>
      <c r="D135" s="321">
        <f>SUM(D131:D134)</f>
        <v>0</v>
      </c>
      <c r="E135" s="321">
        <f t="shared" ref="E135:BE135" si="74">SUM(E131:E134)</f>
        <v>0</v>
      </c>
      <c r="F135" s="321">
        <f t="shared" si="74"/>
        <v>0</v>
      </c>
      <c r="G135" s="321">
        <f t="shared" si="74"/>
        <v>0</v>
      </c>
      <c r="H135" s="321">
        <f t="shared" si="74"/>
        <v>1.3000759902434567</v>
      </c>
      <c r="I135" s="321">
        <f t="shared" si="74"/>
        <v>1.7767705199993882</v>
      </c>
      <c r="J135" s="321">
        <f t="shared" si="74"/>
        <v>2.7931887811893086</v>
      </c>
      <c r="K135" s="321">
        <f t="shared" si="74"/>
        <v>1.8667195275743573</v>
      </c>
      <c r="L135" s="321">
        <f t="shared" si="74"/>
        <v>2.9345939632370168</v>
      </c>
      <c r="M135" s="321">
        <f t="shared" si="74"/>
        <v>1.999504106795849</v>
      </c>
      <c r="N135" s="321">
        <f t="shared" si="74"/>
        <v>2.010252758749254</v>
      </c>
      <c r="O135" s="321">
        <f t="shared" si="74"/>
        <v>2.0605090777179851</v>
      </c>
      <c r="P135" s="321">
        <f t="shared" si="74"/>
        <v>2.1120218046609347</v>
      </c>
      <c r="Q135" s="321">
        <f t="shared" si="74"/>
        <v>3.501932307324414</v>
      </c>
      <c r="R135" s="321">
        <f t="shared" si="74"/>
        <v>2.4423043346346991</v>
      </c>
      <c r="S135" s="321">
        <f t="shared" si="74"/>
        <v>2.5033619430005665</v>
      </c>
      <c r="T135" s="321">
        <f t="shared" si="74"/>
        <v>2.56594599157558</v>
      </c>
      <c r="U135" s="321">
        <f t="shared" si="74"/>
        <v>2.6300946413649697</v>
      </c>
      <c r="V135" s="321">
        <f t="shared" si="74"/>
        <v>4.003077597243335</v>
      </c>
      <c r="W135" s="321">
        <f t="shared" si="74"/>
        <v>2.7632431825840711</v>
      </c>
      <c r="X135" s="321">
        <f t="shared" si="74"/>
        <v>2.8323242621486728</v>
      </c>
      <c r="Y135" s="321">
        <f t="shared" si="74"/>
        <v>2.9031323687023898</v>
      </c>
      <c r="Z135" s="321">
        <f t="shared" si="74"/>
        <v>2.9757106779199498</v>
      </c>
      <c r="AA135" s="321">
        <f t="shared" si="74"/>
        <v>4.5291148703595772</v>
      </c>
      <c r="AB135" s="321">
        <f t="shared" si="74"/>
        <v>3.1263560309896463</v>
      </c>
      <c r="AC135" s="321">
        <f t="shared" si="74"/>
        <v>3.2045149317643871</v>
      </c>
      <c r="AD135" s="321">
        <f t="shared" si="74"/>
        <v>3.2846278050584967</v>
      </c>
      <c r="AE135" s="321">
        <f t="shared" si="74"/>
        <v>3.3667435001849588</v>
      </c>
      <c r="AF135" s="321">
        <f t="shared" si="74"/>
        <v>5.1242777614498829</v>
      </c>
      <c r="AG135" s="321">
        <f t="shared" si="74"/>
        <v>3.5371848898818219</v>
      </c>
      <c r="AH135" s="321">
        <f t="shared" si="74"/>
        <v>3.6256145121288683</v>
      </c>
      <c r="AI135" s="321">
        <f t="shared" si="74"/>
        <v>3.7821599044194709</v>
      </c>
      <c r="AJ135" s="321">
        <f t="shared" si="74"/>
        <v>3.8091612468053917</v>
      </c>
      <c r="AK135" s="321">
        <f t="shared" si="74"/>
        <v>5.7976499444371825</v>
      </c>
      <c r="AL135" s="321">
        <f t="shared" si="74"/>
        <v>4.0020000349249134</v>
      </c>
      <c r="AM135" s="321">
        <f t="shared" si="74"/>
        <v>4.1020500357980367</v>
      </c>
      <c r="AN135" s="321">
        <f t="shared" si="74"/>
        <v>4.2046012866929869</v>
      </c>
      <c r="AO135" s="321">
        <f t="shared" si="74"/>
        <v>4.3097163188603114</v>
      </c>
      <c r="AP135" s="321">
        <f t="shared" si="74"/>
        <v>4.4174592268318191</v>
      </c>
      <c r="AQ135" s="321">
        <f t="shared" si="74"/>
        <v>4.5278957075026138</v>
      </c>
      <c r="AR135" s="321">
        <f t="shared" si="74"/>
        <v>4.6410931001901794</v>
      </c>
      <c r="AS135" s="321">
        <f t="shared" si="74"/>
        <v>4.7571204276949333</v>
      </c>
      <c r="AT135" s="321">
        <f t="shared" si="74"/>
        <v>4.8760484383873068</v>
      </c>
      <c r="AU135" s="321">
        <f t="shared" si="74"/>
        <v>4.9979496493469888</v>
      </c>
      <c r="AV135" s="321">
        <f t="shared" si="74"/>
        <v>5.122898390580664</v>
      </c>
      <c r="AW135" s="321">
        <f t="shared" si="74"/>
        <v>5.2509708503451789</v>
      </c>
      <c r="AX135" s="321">
        <f t="shared" si="74"/>
        <v>5.3822451216038099</v>
      </c>
      <c r="AY135" s="321">
        <f t="shared" si="74"/>
        <v>5.5168012496439038</v>
      </c>
      <c r="AZ135" s="321">
        <f t="shared" si="74"/>
        <v>5.6547212808850009</v>
      </c>
      <c r="BA135" s="321">
        <f t="shared" si="74"/>
        <v>5.7960893129071263</v>
      </c>
      <c r="BB135" s="321">
        <f t="shared" si="74"/>
        <v>5.9409915457298048</v>
      </c>
      <c r="BC135" s="321">
        <f t="shared" si="74"/>
        <v>6.089516334373049</v>
      </c>
      <c r="BD135" s="321">
        <f t="shared" si="74"/>
        <v>6.2417542427323749</v>
      </c>
      <c r="BE135" s="321">
        <f t="shared" si="74"/>
        <v>6.397798098800684</v>
      </c>
      <c r="BF135" s="102"/>
      <c r="BG135" s="102"/>
    </row>
    <row r="137" spans="1:59">
      <c r="A137" s="25" t="s">
        <v>896</v>
      </c>
    </row>
    <row r="138" spans="1:59">
      <c r="A138" s="25" t="s">
        <v>337</v>
      </c>
    </row>
    <row r="139" spans="1:59">
      <c r="A139" t="s">
        <v>460</v>
      </c>
      <c r="B139" s="446">
        <f>NPV('Time Series Summary'!$B$133,E139:BG139)+D139</f>
        <v>7.4846810262176016</v>
      </c>
      <c r="C139" s="447">
        <f t="shared" ref="C139:C141" si="75">SUM(D139:BG139)</f>
        <v>10.296909324990922</v>
      </c>
      <c r="D139" s="514">
        <f>+D109*(1+'MF and LIL capex'!F$121)</f>
        <v>0</v>
      </c>
      <c r="E139" s="514">
        <f>+E109*(1+'MF and LIL capex'!G$121)</f>
        <v>0</v>
      </c>
      <c r="F139" s="514">
        <f>+F109*(1+'MF and LIL capex'!H$121)</f>
        <v>0.54619809641854034</v>
      </c>
      <c r="G139" s="514">
        <f>+G109*(1+'MF and LIL capex'!I$121)</f>
        <v>0.98980416657798964</v>
      </c>
      <c r="H139" s="514">
        <f>+H109*(1+'MF and LIL capex'!J$121)</f>
        <v>2.4083270202823237</v>
      </c>
      <c r="I139" s="514">
        <f>+I109*(1+'MF and LIL capex'!K$121)</f>
        <v>2.8420320173872096</v>
      </c>
      <c r="J139" s="514">
        <f>+J109*(1+'MF and LIL capex'!L$121)</f>
        <v>3.436643894884639</v>
      </c>
      <c r="K139" s="514">
        <f>+K109*(1+'MF and LIL capex'!M$121)</f>
        <v>7.3904129440221705E-2</v>
      </c>
      <c r="L139" s="514">
        <f>+L109*(1+'MF and LIL capex'!N$121)</f>
        <v>0</v>
      </c>
      <c r="M139" s="514">
        <f>+M109*(1+'MF and LIL capex'!O$121)</f>
        <v>0</v>
      </c>
      <c r="N139" s="514">
        <f>+N109*(1+'MF and LIL capex'!P$121)</f>
        <v>0</v>
      </c>
      <c r="O139" s="514">
        <f>+O109*(1+'MF and LIL capex'!Q$121)</f>
        <v>0</v>
      </c>
      <c r="P139" s="514">
        <f>+P109*(1+'MF and LIL capex'!R$121)</f>
        <v>0</v>
      </c>
      <c r="Q139" s="514">
        <f>+Q109*(1+'MF and LIL capex'!S$121)</f>
        <v>0</v>
      </c>
      <c r="R139" s="514">
        <f>+R109*(1+'MF and LIL capex'!T$121)</f>
        <v>0</v>
      </c>
      <c r="S139" s="514">
        <f>+S109*(1+'MF and LIL capex'!U$121)</f>
        <v>0</v>
      </c>
      <c r="T139" s="514">
        <f>+T109*(1+'MF and LIL capex'!V$121)</f>
        <v>0</v>
      </c>
      <c r="U139" s="514">
        <f>+U109*(1+'MF and LIL capex'!W$121)</f>
        <v>0</v>
      </c>
      <c r="V139" s="514">
        <f>+V109*(1+'MF and LIL capex'!X$121)</f>
        <v>0</v>
      </c>
      <c r="W139" s="514">
        <f>+W109*(1+'MF and LIL capex'!Y$121)</f>
        <v>0</v>
      </c>
      <c r="X139" s="514">
        <f>+X109*(1+'MF and LIL capex'!Z$121)</f>
        <v>0</v>
      </c>
      <c r="Y139" s="514">
        <f>+Y109*(1+'MF and LIL capex'!AA$121)</f>
        <v>0</v>
      </c>
      <c r="Z139" s="514">
        <f>+Z109*(1+'MF and LIL capex'!AB$121)</f>
        <v>0</v>
      </c>
      <c r="AA139" s="514">
        <f>+AA109*(1+'MF and LIL capex'!AC$121)</f>
        <v>0</v>
      </c>
      <c r="AB139" s="514">
        <f>+AB109*(1+'MF and LIL capex'!AD$121)</f>
        <v>0</v>
      </c>
      <c r="AC139" s="514">
        <f>+AC109*(1+'MF and LIL capex'!AE$121)</f>
        <v>0</v>
      </c>
      <c r="AD139" s="514">
        <f>+AD109*(1+'MF and LIL capex'!AF$121)</f>
        <v>0</v>
      </c>
      <c r="AE139" s="514">
        <f>+AE109*(1+'MF and LIL capex'!AG$121)</f>
        <v>0</v>
      </c>
      <c r="AF139" s="514">
        <f>+AF109*(1+'MF and LIL capex'!AH$121)</f>
        <v>0</v>
      </c>
      <c r="AG139" s="514">
        <f>+AG109*(1+'MF and LIL capex'!AI$121)</f>
        <v>0</v>
      </c>
      <c r="AH139" s="514">
        <f>+AH109*(1+'MF and LIL capex'!AJ$121)</f>
        <v>0</v>
      </c>
      <c r="AI139" s="514">
        <f>+AI109*(1+'MF and LIL capex'!AK$121)</f>
        <v>0</v>
      </c>
      <c r="AJ139" s="514">
        <f>+AJ109*(1+'MF and LIL capex'!AL$121)</f>
        <v>0</v>
      </c>
      <c r="AK139" s="514">
        <f>+AK109*(1+'MF and LIL capex'!AM$121)</f>
        <v>0</v>
      </c>
      <c r="AL139" s="514">
        <f>+AL109*(1+'MF and LIL capex'!AN$121)</f>
        <v>0</v>
      </c>
      <c r="AM139" s="514">
        <f>+AM109*(1+'MF and LIL capex'!AO$121)</f>
        <v>0</v>
      </c>
      <c r="AN139" s="514">
        <f>+AN109*(1+'MF and LIL capex'!AP$121)</f>
        <v>0</v>
      </c>
      <c r="AO139" s="514">
        <f>+AO109*(1+'MF and LIL capex'!AQ$121)</f>
        <v>0</v>
      </c>
      <c r="AP139" s="514">
        <f>+AP109*(1+'MF and LIL capex'!AR$121)</f>
        <v>0</v>
      </c>
      <c r="AQ139" s="514">
        <f>+AQ109*(1+'MF and LIL capex'!AS$121)</f>
        <v>0</v>
      </c>
      <c r="AR139" s="514">
        <f>+AR109*(1+'MF and LIL capex'!AT$121)</f>
        <v>0</v>
      </c>
      <c r="AS139" s="514">
        <f>+AS109*(1+'MF and LIL capex'!AU$121)</f>
        <v>0</v>
      </c>
      <c r="AT139" s="514">
        <f>+AT109*(1+'MF and LIL capex'!AV$121)</f>
        <v>0</v>
      </c>
      <c r="AU139" s="514">
        <f>+AU109*(1+'MF and LIL capex'!AW$121)</f>
        <v>0</v>
      </c>
      <c r="AV139" s="514">
        <f>+AV109*(1+'MF and LIL capex'!AX$121)</f>
        <v>0</v>
      </c>
      <c r="AW139" s="514">
        <f>+AW109*(1+'MF and LIL capex'!AY$121)</f>
        <v>0</v>
      </c>
      <c r="AX139" s="514">
        <f>+AX109*(1+'MF and LIL capex'!AZ$121)</f>
        <v>0</v>
      </c>
      <c r="AY139" s="514">
        <f>+AY109*(1+'MF and LIL capex'!BA$121)</f>
        <v>0</v>
      </c>
      <c r="AZ139" s="514">
        <f>+AZ109*(1+'MF and LIL capex'!BB$121)</f>
        <v>0</v>
      </c>
      <c r="BA139" s="514">
        <f>+BA109*(1+'MF and LIL capex'!BC$121)</f>
        <v>0</v>
      </c>
      <c r="BB139" s="514">
        <f>+BB109*(1+'MF and LIL capex'!BD$121)</f>
        <v>0</v>
      </c>
      <c r="BC139" s="514">
        <f>+BC109*(1+'MF and LIL capex'!BE$121)</f>
        <v>0</v>
      </c>
      <c r="BD139" s="514">
        <f>+BD109*(1+'MF and LIL capex'!BF$121)</f>
        <v>0</v>
      </c>
      <c r="BE139" s="514">
        <f>+BE109*(1+'MF and LIL capex'!BG$121)</f>
        <v>0</v>
      </c>
      <c r="BF139" s="514">
        <f>+BF109*(1+'MF and LIL capex'!BH$121)</f>
        <v>0</v>
      </c>
      <c r="BG139" s="514">
        <f>+BG109*(1+'MF and LIL capex'!BI$121)</f>
        <v>0</v>
      </c>
    </row>
    <row r="140" spans="1:59">
      <c r="A140" t="s">
        <v>461</v>
      </c>
      <c r="B140" s="446">
        <f>NPV('Time Series Summary'!$B$133,E140:BG140)+D140</f>
        <v>2.5722644389576081</v>
      </c>
      <c r="C140" s="447">
        <f t="shared" si="75"/>
        <v>3.5387444829068539</v>
      </c>
      <c r="D140" s="514">
        <f>+D110*(1+'MF and LIL capex'!F$121)</f>
        <v>0</v>
      </c>
      <c r="E140" s="514">
        <f>+E110*(1+'MF and LIL capex'!G$121)</f>
        <v>0</v>
      </c>
      <c r="F140" s="514">
        <f>+F110*(1+'MF and LIL capex'!H$121)</f>
        <v>0.18771219977476494</v>
      </c>
      <c r="G140" s="514">
        <f>+G110*(1+'MF and LIL capex'!I$121)</f>
        <v>0.34016654154028536</v>
      </c>
      <c r="H140" s="514">
        <f>+H110*(1+'MF and LIL capex'!J$121)</f>
        <v>0.82767106974277305</v>
      </c>
      <c r="I140" s="514">
        <f>+I110*(1+'MF and LIL capex'!K$121)</f>
        <v>0.97672270429384289</v>
      </c>
      <c r="J140" s="514">
        <f>+J110*(1+'MF and LIL capex'!L$121)</f>
        <v>1.1810732948014242</v>
      </c>
      <c r="K140" s="514">
        <f>+K110*(1+'MF and LIL capex'!M$121)</f>
        <v>2.5398672753763337E-2</v>
      </c>
      <c r="L140" s="514">
        <f>+L110*(1+'MF and LIL capex'!N$121)</f>
        <v>0</v>
      </c>
      <c r="M140" s="514">
        <f>+M110*(1+'MF and LIL capex'!O$121)</f>
        <v>0</v>
      </c>
      <c r="N140" s="514">
        <f>+N110*(1+'MF and LIL capex'!P$121)</f>
        <v>0</v>
      </c>
      <c r="O140" s="514">
        <f>+O110*(1+'MF and LIL capex'!Q$121)</f>
        <v>0</v>
      </c>
      <c r="P140" s="514">
        <f>+P110*(1+'MF and LIL capex'!R$121)</f>
        <v>0</v>
      </c>
      <c r="Q140" s="514">
        <f>+Q110*(1+'MF and LIL capex'!S$121)</f>
        <v>0</v>
      </c>
      <c r="R140" s="514">
        <f>+R110*(1+'MF and LIL capex'!T$121)</f>
        <v>0</v>
      </c>
      <c r="S140" s="514">
        <f>+S110*(1+'MF and LIL capex'!U$121)</f>
        <v>0</v>
      </c>
      <c r="T140" s="514">
        <f>+T110*(1+'MF and LIL capex'!V$121)</f>
        <v>0</v>
      </c>
      <c r="U140" s="514">
        <f>+U110*(1+'MF and LIL capex'!W$121)</f>
        <v>0</v>
      </c>
      <c r="V140" s="514">
        <f>+V110*(1+'MF and LIL capex'!X$121)</f>
        <v>0</v>
      </c>
      <c r="W140" s="514">
        <f>+W110*(1+'MF and LIL capex'!Y$121)</f>
        <v>0</v>
      </c>
      <c r="X140" s="514">
        <f>+X110*(1+'MF and LIL capex'!Z$121)</f>
        <v>0</v>
      </c>
      <c r="Y140" s="514">
        <f>+Y110*(1+'MF and LIL capex'!AA$121)</f>
        <v>0</v>
      </c>
      <c r="Z140" s="514">
        <f>+Z110*(1+'MF and LIL capex'!AB$121)</f>
        <v>0</v>
      </c>
      <c r="AA140" s="514">
        <f>+AA110*(1+'MF and LIL capex'!AC$121)</f>
        <v>0</v>
      </c>
      <c r="AB140" s="514">
        <f>+AB110*(1+'MF and LIL capex'!AD$121)</f>
        <v>0</v>
      </c>
      <c r="AC140" s="514">
        <f>+AC110*(1+'MF and LIL capex'!AE$121)</f>
        <v>0</v>
      </c>
      <c r="AD140" s="514">
        <f>+AD110*(1+'MF and LIL capex'!AF$121)</f>
        <v>0</v>
      </c>
      <c r="AE140" s="514">
        <f>+AE110*(1+'MF and LIL capex'!AG$121)</f>
        <v>0</v>
      </c>
      <c r="AF140" s="514">
        <f>+AF110*(1+'MF and LIL capex'!AH$121)</f>
        <v>0</v>
      </c>
      <c r="AG140" s="514">
        <f>+AG110*(1+'MF and LIL capex'!AI$121)</f>
        <v>0</v>
      </c>
      <c r="AH140" s="514">
        <f>+AH110*(1+'MF and LIL capex'!AJ$121)</f>
        <v>0</v>
      </c>
      <c r="AI140" s="514">
        <f>+AI110*(1+'MF and LIL capex'!AK$121)</f>
        <v>0</v>
      </c>
      <c r="AJ140" s="514">
        <f>+AJ110*(1+'MF and LIL capex'!AL$121)</f>
        <v>0</v>
      </c>
      <c r="AK140" s="514">
        <f>+AK110*(1+'MF and LIL capex'!AM$121)</f>
        <v>0</v>
      </c>
      <c r="AL140" s="514">
        <f>+AL110*(1+'MF and LIL capex'!AN$121)</f>
        <v>0</v>
      </c>
      <c r="AM140" s="514">
        <f>+AM110*(1+'MF and LIL capex'!AO$121)</f>
        <v>0</v>
      </c>
      <c r="AN140" s="514">
        <f>+AN110*(1+'MF and LIL capex'!AP$121)</f>
        <v>0</v>
      </c>
      <c r="AO140" s="514">
        <f>+AO110*(1+'MF and LIL capex'!AQ$121)</f>
        <v>0</v>
      </c>
      <c r="AP140" s="514">
        <f>+AP110*(1+'MF and LIL capex'!AR$121)</f>
        <v>0</v>
      </c>
      <c r="AQ140" s="514">
        <f>+AQ110*(1+'MF and LIL capex'!AS$121)</f>
        <v>0</v>
      </c>
      <c r="AR140" s="514">
        <f>+AR110*(1+'MF and LIL capex'!AT$121)</f>
        <v>0</v>
      </c>
      <c r="AS140" s="514">
        <f>+AS110*(1+'MF and LIL capex'!AU$121)</f>
        <v>0</v>
      </c>
      <c r="AT140" s="514">
        <f>+AT110*(1+'MF and LIL capex'!AV$121)</f>
        <v>0</v>
      </c>
      <c r="AU140" s="514">
        <f>+AU110*(1+'MF and LIL capex'!AW$121)</f>
        <v>0</v>
      </c>
      <c r="AV140" s="514">
        <f>+AV110*(1+'MF and LIL capex'!AX$121)</f>
        <v>0</v>
      </c>
      <c r="AW140" s="514">
        <f>+AW110*(1+'MF and LIL capex'!AY$121)</f>
        <v>0</v>
      </c>
      <c r="AX140" s="514">
        <f>+AX110*(1+'MF and LIL capex'!AZ$121)</f>
        <v>0</v>
      </c>
      <c r="AY140" s="514">
        <f>+AY110*(1+'MF and LIL capex'!BA$121)</f>
        <v>0</v>
      </c>
      <c r="AZ140" s="514">
        <f>+AZ110*(1+'MF and LIL capex'!BB$121)</f>
        <v>0</v>
      </c>
      <c r="BA140" s="514">
        <f>+BA110*(1+'MF and LIL capex'!BC$121)</f>
        <v>0</v>
      </c>
      <c r="BB140" s="514">
        <f>+BB110*(1+'MF and LIL capex'!BD$121)</f>
        <v>0</v>
      </c>
      <c r="BC140" s="514">
        <f>+BC110*(1+'MF and LIL capex'!BE$121)</f>
        <v>0</v>
      </c>
      <c r="BD140" s="514">
        <f>+BD110*(1+'MF and LIL capex'!BF$121)</f>
        <v>0</v>
      </c>
      <c r="BE140" s="514">
        <f>+BE110*(1+'MF and LIL capex'!BG$121)</f>
        <v>0</v>
      </c>
      <c r="BF140" s="514">
        <f>+BF110*(1+'MF and LIL capex'!BH$121)</f>
        <v>0</v>
      </c>
      <c r="BG140" s="514">
        <f>+BG110*(1+'MF and LIL capex'!BI$121)</f>
        <v>0</v>
      </c>
    </row>
    <row r="141" spans="1:59">
      <c r="A141" t="s">
        <v>462</v>
      </c>
      <c r="B141" s="446">
        <f>NPV('Time Series Summary'!$B$133,E141:BG141)+D141</f>
        <v>7.0885623642804987</v>
      </c>
      <c r="C141" s="447">
        <f t="shared" si="75"/>
        <v>9.751956516766267</v>
      </c>
      <c r="D141" s="514">
        <f>+D111*(1+'MF and LIL capex'!F$121)</f>
        <v>0</v>
      </c>
      <c r="E141" s="514">
        <f>+E111*(1+'MF and LIL capex'!G$121)</f>
        <v>0</v>
      </c>
      <c r="F141" s="514">
        <f>+F111*(1+'MF and LIL capex'!H$121)</f>
        <v>0.51729115190774111</v>
      </c>
      <c r="G141" s="514">
        <f>+G111*(1+'MF and LIL capex'!I$121)</f>
        <v>0.93741984977527582</v>
      </c>
      <c r="H141" s="514">
        <f>+H111*(1+'MF and LIL capex'!J$121)</f>
        <v>2.2808689130577728</v>
      </c>
      <c r="I141" s="514">
        <f>+I111*(1+'MF and LIL capex'!K$121)</f>
        <v>2.6916205414717496</v>
      </c>
      <c r="J141" s="514">
        <f>+J111*(1+'MF and LIL capex'!L$121)</f>
        <v>3.2547632273682088</v>
      </c>
      <c r="K141" s="514">
        <f>+K111*(1+'MF and LIL capex'!M$121)</f>
        <v>6.9992833185519285E-2</v>
      </c>
      <c r="L141" s="514">
        <f>+L111*(1+'MF and LIL capex'!N$121)</f>
        <v>0</v>
      </c>
      <c r="M141" s="514">
        <f>+M111*(1+'MF and LIL capex'!O$121)</f>
        <v>0</v>
      </c>
      <c r="N141" s="514">
        <f>+N111*(1+'MF and LIL capex'!P$121)</f>
        <v>0</v>
      </c>
      <c r="O141" s="514">
        <f>+O111*(1+'MF and LIL capex'!Q$121)</f>
        <v>0</v>
      </c>
      <c r="P141" s="514">
        <f>+P111*(1+'MF and LIL capex'!R$121)</f>
        <v>0</v>
      </c>
      <c r="Q141" s="514">
        <f>+Q111*(1+'MF and LIL capex'!S$121)</f>
        <v>0</v>
      </c>
      <c r="R141" s="514">
        <f>+R111*(1+'MF and LIL capex'!T$121)</f>
        <v>0</v>
      </c>
      <c r="S141" s="514">
        <f>+S111*(1+'MF and LIL capex'!U$121)</f>
        <v>0</v>
      </c>
      <c r="T141" s="514">
        <f>+T111*(1+'MF and LIL capex'!V$121)</f>
        <v>0</v>
      </c>
      <c r="U141" s="514">
        <f>+U111*(1+'MF and LIL capex'!W$121)</f>
        <v>0</v>
      </c>
      <c r="V141" s="514">
        <f>+V111*(1+'MF and LIL capex'!X$121)</f>
        <v>0</v>
      </c>
      <c r="W141" s="514">
        <f>+W111*(1+'MF and LIL capex'!Y$121)</f>
        <v>0</v>
      </c>
      <c r="X141" s="514">
        <f>+X111*(1+'MF and LIL capex'!Z$121)</f>
        <v>0</v>
      </c>
      <c r="Y141" s="514">
        <f>+Y111*(1+'MF and LIL capex'!AA$121)</f>
        <v>0</v>
      </c>
      <c r="Z141" s="514">
        <f>+Z111*(1+'MF and LIL capex'!AB$121)</f>
        <v>0</v>
      </c>
      <c r="AA141" s="514">
        <f>+AA111*(1+'MF and LIL capex'!AC$121)</f>
        <v>0</v>
      </c>
      <c r="AB141" s="514">
        <f>+AB111*(1+'MF and LIL capex'!AD$121)</f>
        <v>0</v>
      </c>
      <c r="AC141" s="514">
        <f>+AC111*(1+'MF and LIL capex'!AE$121)</f>
        <v>0</v>
      </c>
      <c r="AD141" s="514">
        <f>+AD111*(1+'MF and LIL capex'!AF$121)</f>
        <v>0</v>
      </c>
      <c r="AE141" s="514">
        <f>+AE111*(1+'MF and LIL capex'!AG$121)</f>
        <v>0</v>
      </c>
      <c r="AF141" s="514">
        <f>+AF111*(1+'MF and LIL capex'!AH$121)</f>
        <v>0</v>
      </c>
      <c r="AG141" s="514">
        <f>+AG111*(1+'MF and LIL capex'!AI$121)</f>
        <v>0</v>
      </c>
      <c r="AH141" s="514">
        <f>+AH111*(1+'MF and LIL capex'!AJ$121)</f>
        <v>0</v>
      </c>
      <c r="AI141" s="514">
        <f>+AI111*(1+'MF and LIL capex'!AK$121)</f>
        <v>0</v>
      </c>
      <c r="AJ141" s="514">
        <f>+AJ111*(1+'MF and LIL capex'!AL$121)</f>
        <v>0</v>
      </c>
      <c r="AK141" s="514">
        <f>+AK111*(1+'MF and LIL capex'!AM$121)</f>
        <v>0</v>
      </c>
      <c r="AL141" s="514">
        <f>+AL111*(1+'MF and LIL capex'!AN$121)</f>
        <v>0</v>
      </c>
      <c r="AM141" s="514">
        <f>+AM111*(1+'MF and LIL capex'!AO$121)</f>
        <v>0</v>
      </c>
      <c r="AN141" s="514">
        <f>+AN111*(1+'MF and LIL capex'!AP$121)</f>
        <v>0</v>
      </c>
      <c r="AO141" s="514">
        <f>+AO111*(1+'MF and LIL capex'!AQ$121)</f>
        <v>0</v>
      </c>
      <c r="AP141" s="514">
        <f>+AP111*(1+'MF and LIL capex'!AR$121)</f>
        <v>0</v>
      </c>
      <c r="AQ141" s="514">
        <f>+AQ111*(1+'MF and LIL capex'!AS$121)</f>
        <v>0</v>
      </c>
      <c r="AR141" s="514">
        <f>+AR111*(1+'MF and LIL capex'!AT$121)</f>
        <v>0</v>
      </c>
      <c r="AS141" s="514">
        <f>+AS111*(1+'MF and LIL capex'!AU$121)</f>
        <v>0</v>
      </c>
      <c r="AT141" s="514">
        <f>+AT111*(1+'MF and LIL capex'!AV$121)</f>
        <v>0</v>
      </c>
      <c r="AU141" s="514">
        <f>+AU111*(1+'MF and LIL capex'!AW$121)</f>
        <v>0</v>
      </c>
      <c r="AV141" s="514">
        <f>+AV111*(1+'MF and LIL capex'!AX$121)</f>
        <v>0</v>
      </c>
      <c r="AW141" s="514">
        <f>+AW111*(1+'MF and LIL capex'!AY$121)</f>
        <v>0</v>
      </c>
      <c r="AX141" s="514">
        <f>+AX111*(1+'MF and LIL capex'!AZ$121)</f>
        <v>0</v>
      </c>
      <c r="AY141" s="514">
        <f>+AY111*(1+'MF and LIL capex'!BA$121)</f>
        <v>0</v>
      </c>
      <c r="AZ141" s="514">
        <f>+AZ111*(1+'MF and LIL capex'!BB$121)</f>
        <v>0</v>
      </c>
      <c r="BA141" s="514">
        <f>+BA111*(1+'MF and LIL capex'!BC$121)</f>
        <v>0</v>
      </c>
      <c r="BB141" s="514">
        <f>+BB111*(1+'MF and LIL capex'!BD$121)</f>
        <v>0</v>
      </c>
      <c r="BC141" s="514">
        <f>+BC111*(1+'MF and LIL capex'!BE$121)</f>
        <v>0</v>
      </c>
      <c r="BD141" s="514">
        <f>+BD111*(1+'MF and LIL capex'!BF$121)</f>
        <v>0</v>
      </c>
      <c r="BE141" s="514">
        <f>+BE111*(1+'MF and LIL capex'!BG$121)</f>
        <v>0</v>
      </c>
      <c r="BF141" s="514">
        <f>+BF111*(1+'MF and LIL capex'!BH$121)</f>
        <v>0</v>
      </c>
      <c r="BG141" s="514">
        <f>+BG111*(1+'MF and LIL capex'!BI$121)</f>
        <v>0</v>
      </c>
    </row>
    <row r="142" spans="1:59">
      <c r="B142" s="321"/>
      <c r="C142" s="102"/>
      <c r="D142" s="321"/>
      <c r="E142" s="102"/>
      <c r="F142" s="102"/>
      <c r="G142" s="102"/>
      <c r="H142" s="102"/>
      <c r="I142" s="102"/>
      <c r="J142" s="102"/>
      <c r="K142" s="102"/>
      <c r="L142" s="102"/>
      <c r="M142" s="102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</row>
    <row r="143" spans="1:59">
      <c r="A143" s="25" t="s">
        <v>18</v>
      </c>
      <c r="B143" s="446">
        <f>NPV('Time Series Summary'!$B$133,E143:BG143)+D143</f>
        <v>17.145507829455706</v>
      </c>
      <c r="C143" s="446">
        <f t="shared" ref="C143" si="76">SUM(D143:BG143)</f>
        <v>23.587610324664048</v>
      </c>
      <c r="D143" s="321">
        <f>SUM(D139:D142)</f>
        <v>0</v>
      </c>
      <c r="E143" s="321">
        <f t="shared" ref="E143:BG143" si="77">SUM(E139:E142)</f>
        <v>0</v>
      </c>
      <c r="F143" s="321">
        <f t="shared" si="77"/>
        <v>1.2512014481010465</v>
      </c>
      <c r="G143" s="321">
        <f t="shared" si="77"/>
        <v>2.2673905578935507</v>
      </c>
      <c r="H143" s="321">
        <f t="shared" si="77"/>
        <v>5.5168670030828695</v>
      </c>
      <c r="I143" s="321">
        <f t="shared" si="77"/>
        <v>6.5103752631528025</v>
      </c>
      <c r="J143" s="321">
        <f t="shared" si="77"/>
        <v>7.8724804170542715</v>
      </c>
      <c r="K143" s="321">
        <f t="shared" si="77"/>
        <v>0.16929563537950432</v>
      </c>
      <c r="L143" s="321">
        <f t="shared" si="77"/>
        <v>0</v>
      </c>
      <c r="M143" s="321">
        <f t="shared" si="77"/>
        <v>0</v>
      </c>
      <c r="N143" s="321">
        <f t="shared" si="77"/>
        <v>0</v>
      </c>
      <c r="O143" s="321">
        <f t="shared" si="77"/>
        <v>0</v>
      </c>
      <c r="P143" s="321">
        <f t="shared" si="77"/>
        <v>0</v>
      </c>
      <c r="Q143" s="321">
        <f t="shared" si="77"/>
        <v>0</v>
      </c>
      <c r="R143" s="321">
        <f t="shared" si="77"/>
        <v>0</v>
      </c>
      <c r="S143" s="321">
        <f t="shared" si="77"/>
        <v>0</v>
      </c>
      <c r="T143" s="321">
        <f t="shared" si="77"/>
        <v>0</v>
      </c>
      <c r="U143" s="321">
        <f t="shared" si="77"/>
        <v>0</v>
      </c>
      <c r="V143" s="321">
        <f t="shared" si="77"/>
        <v>0</v>
      </c>
      <c r="W143" s="321">
        <f t="shared" si="77"/>
        <v>0</v>
      </c>
      <c r="X143" s="321">
        <f t="shared" si="77"/>
        <v>0</v>
      </c>
      <c r="Y143" s="321">
        <f t="shared" si="77"/>
        <v>0</v>
      </c>
      <c r="Z143" s="321">
        <f t="shared" si="77"/>
        <v>0</v>
      </c>
      <c r="AA143" s="321">
        <f t="shared" si="77"/>
        <v>0</v>
      </c>
      <c r="AB143" s="321">
        <f t="shared" si="77"/>
        <v>0</v>
      </c>
      <c r="AC143" s="321">
        <f t="shared" si="77"/>
        <v>0</v>
      </c>
      <c r="AD143" s="321">
        <f t="shared" si="77"/>
        <v>0</v>
      </c>
      <c r="AE143" s="321">
        <f t="shared" si="77"/>
        <v>0</v>
      </c>
      <c r="AF143" s="321">
        <f t="shared" si="77"/>
        <v>0</v>
      </c>
      <c r="AG143" s="321">
        <f t="shared" si="77"/>
        <v>0</v>
      </c>
      <c r="AH143" s="321">
        <f t="shared" si="77"/>
        <v>0</v>
      </c>
      <c r="AI143" s="321">
        <f t="shared" si="77"/>
        <v>0</v>
      </c>
      <c r="AJ143" s="321">
        <f t="shared" si="77"/>
        <v>0</v>
      </c>
      <c r="AK143" s="321">
        <f t="shared" si="77"/>
        <v>0</v>
      </c>
      <c r="AL143" s="321">
        <f t="shared" si="77"/>
        <v>0</v>
      </c>
      <c r="AM143" s="321">
        <f t="shared" si="77"/>
        <v>0</v>
      </c>
      <c r="AN143" s="321">
        <f t="shared" si="77"/>
        <v>0</v>
      </c>
      <c r="AO143" s="321">
        <f t="shared" si="77"/>
        <v>0</v>
      </c>
      <c r="AP143" s="321">
        <f t="shared" si="77"/>
        <v>0</v>
      </c>
      <c r="AQ143" s="321">
        <f t="shared" si="77"/>
        <v>0</v>
      </c>
      <c r="AR143" s="321">
        <f t="shared" si="77"/>
        <v>0</v>
      </c>
      <c r="AS143" s="321">
        <f t="shared" si="77"/>
        <v>0</v>
      </c>
      <c r="AT143" s="321">
        <f t="shared" si="77"/>
        <v>0</v>
      </c>
      <c r="AU143" s="321">
        <f t="shared" si="77"/>
        <v>0</v>
      </c>
      <c r="AV143" s="321">
        <f t="shared" si="77"/>
        <v>0</v>
      </c>
      <c r="AW143" s="321">
        <f t="shared" si="77"/>
        <v>0</v>
      </c>
      <c r="AX143" s="321">
        <f t="shared" si="77"/>
        <v>0</v>
      </c>
      <c r="AY143" s="321">
        <f t="shared" si="77"/>
        <v>0</v>
      </c>
      <c r="AZ143" s="321">
        <f t="shared" si="77"/>
        <v>0</v>
      </c>
      <c r="BA143" s="321">
        <f t="shared" si="77"/>
        <v>0</v>
      </c>
      <c r="BB143" s="321">
        <f t="shared" si="77"/>
        <v>0</v>
      </c>
      <c r="BC143" s="321">
        <f t="shared" si="77"/>
        <v>0</v>
      </c>
      <c r="BD143" s="321">
        <f t="shared" si="77"/>
        <v>0</v>
      </c>
      <c r="BE143" s="321">
        <f t="shared" si="77"/>
        <v>0</v>
      </c>
      <c r="BF143" s="321">
        <f t="shared" si="77"/>
        <v>0</v>
      </c>
      <c r="BG143" s="321">
        <f t="shared" si="77"/>
        <v>0</v>
      </c>
    </row>
    <row r="144" spans="1:59">
      <c r="B144" s="321"/>
      <c r="C144" s="102"/>
      <c r="D144" s="321"/>
      <c r="E144" s="102"/>
      <c r="F144" s="102"/>
      <c r="G144" s="102"/>
      <c r="H144" s="102"/>
      <c r="I144" s="102"/>
      <c r="J144" s="102"/>
      <c r="K144" s="102"/>
      <c r="L144" s="102"/>
      <c r="M144" s="102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</row>
    <row r="145" spans="1:59">
      <c r="A145" s="25" t="s">
        <v>338</v>
      </c>
      <c r="B145" s="321"/>
      <c r="C145" s="102"/>
      <c r="D145" s="321"/>
      <c r="E145" s="102"/>
      <c r="F145" s="102"/>
      <c r="G145" s="102"/>
      <c r="H145" s="102"/>
      <c r="I145" s="102"/>
      <c r="J145" s="102"/>
      <c r="K145" s="102"/>
      <c r="L145" s="102"/>
      <c r="M145" s="102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</row>
    <row r="146" spans="1:59">
      <c r="A146" t="s">
        <v>460</v>
      </c>
      <c r="B146" s="446">
        <f>NPV('Time Series Summary'!$B$133,E146:BG146)+D146</f>
        <v>0.35350174930897843</v>
      </c>
      <c r="C146" s="447">
        <f t="shared" ref="C146:C148" si="78">SUM(D146:BG146)</f>
        <v>2.6377782919386803</v>
      </c>
      <c r="D146" s="19">
        <f>+D116*(1.025)^D$78</f>
        <v>0</v>
      </c>
      <c r="E146" s="19">
        <f t="shared" ref="E146:BG146" si="79">+E116*(1.025)^E$78</f>
        <v>0</v>
      </c>
      <c r="F146" s="19">
        <f t="shared" si="79"/>
        <v>0</v>
      </c>
      <c r="G146" s="19">
        <f t="shared" si="79"/>
        <v>0</v>
      </c>
      <c r="H146" s="19">
        <f t="shared" si="79"/>
        <v>0</v>
      </c>
      <c r="I146" s="19">
        <f t="shared" si="79"/>
        <v>0</v>
      </c>
      <c r="J146" s="19">
        <f t="shared" si="79"/>
        <v>0</v>
      </c>
      <c r="K146" s="19">
        <f t="shared" si="79"/>
        <v>0</v>
      </c>
      <c r="L146" s="19">
        <f t="shared" si="79"/>
        <v>1.8972436381652372E-2</v>
      </c>
      <c r="M146" s="19">
        <f t="shared" si="79"/>
        <v>2.592899638825821E-2</v>
      </c>
      <c r="N146" s="19">
        <f t="shared" si="79"/>
        <v>4.0761922265125074E-2</v>
      </c>
      <c r="O146" s="19">
        <f t="shared" si="79"/>
        <v>2.7241651830413778E-2</v>
      </c>
      <c r="P146" s="19">
        <f t="shared" si="79"/>
        <v>4.2825494579797022E-2</v>
      </c>
      <c r="Q146" s="19">
        <f t="shared" si="79"/>
        <v>2.9179420853647924E-2</v>
      </c>
      <c r="R146" s="19">
        <f t="shared" si="79"/>
        <v>2.9336279465686687E-2</v>
      </c>
      <c r="S146" s="19">
        <f t="shared" si="79"/>
        <v>3.0069686452328853E-2</v>
      </c>
      <c r="T146" s="19">
        <f t="shared" si="79"/>
        <v>3.082142861363707E-2</v>
      </c>
      <c r="U146" s="19">
        <f t="shared" si="79"/>
        <v>5.1104849572003674E-2</v>
      </c>
      <c r="V146" s="19">
        <f t="shared" si="79"/>
        <v>3.5641350168164804E-2</v>
      </c>
      <c r="W146" s="19">
        <f t="shared" si="79"/>
        <v>3.6532383922368919E-2</v>
      </c>
      <c r="X146" s="19">
        <f t="shared" si="79"/>
        <v>3.744569352042814E-2</v>
      </c>
      <c r="Y146" s="19">
        <f t="shared" si="79"/>
        <v>3.8381835858438844E-2</v>
      </c>
      <c r="Z146" s="19">
        <f t="shared" si="79"/>
        <v>5.8418227560909516E-2</v>
      </c>
      <c r="AA146" s="19">
        <f t="shared" si="79"/>
        <v>4.0324916298772308E-2</v>
      </c>
      <c r="AB146" s="19">
        <f t="shared" si="79"/>
        <v>4.1333039206241609E-2</v>
      </c>
      <c r="AC146" s="19">
        <f t="shared" si="79"/>
        <v>4.2366365186397643E-2</v>
      </c>
      <c r="AD146" s="19">
        <f t="shared" si="79"/>
        <v>4.3425524316057583E-2</v>
      </c>
      <c r="AE146" s="19">
        <f t="shared" si="79"/>
        <v>6.6094862444926461E-2</v>
      </c>
      <c r="AF146" s="19">
        <f t="shared" si="79"/>
        <v>4.5623941484557999E-2</v>
      </c>
      <c r="AG146" s="19">
        <f t="shared" si="79"/>
        <v>4.6764540021671942E-2</v>
      </c>
      <c r="AH146" s="19">
        <f t="shared" si="79"/>
        <v>4.7933653522213751E-2</v>
      </c>
      <c r="AI146" s="19">
        <f t="shared" si="79"/>
        <v>4.9131994860269083E-2</v>
      </c>
      <c r="AJ146" s="19">
        <f t="shared" si="79"/>
        <v>7.4780270200065918E-2</v>
      </c>
      <c r="AK146" s="19">
        <f t="shared" si="79"/>
        <v>5.1619302100070201E-2</v>
      </c>
      <c r="AL146" s="19">
        <f t="shared" si="79"/>
        <v>5.2909784652571949E-2</v>
      </c>
      <c r="AM146" s="19">
        <f t="shared" si="79"/>
        <v>5.519430303331533E-2</v>
      </c>
      <c r="AN146" s="19">
        <f t="shared" si="79"/>
        <v>5.5588342500608408E-2</v>
      </c>
      <c r="AO146" s="19">
        <f t="shared" si="79"/>
        <v>8.4607011866534618E-2</v>
      </c>
      <c r="AP146" s="19">
        <f t="shared" si="79"/>
        <v>5.8402502339701699E-2</v>
      </c>
      <c r="AQ146" s="19">
        <f t="shared" si="79"/>
        <v>5.9862564898194234E-2</v>
      </c>
      <c r="AR146" s="19">
        <f t="shared" si="79"/>
        <v>6.1359129020649085E-2</v>
      </c>
      <c r="AS146" s="19">
        <f t="shared" si="79"/>
        <v>6.2893107246165314E-2</v>
      </c>
      <c r="AT146" s="19">
        <f t="shared" si="79"/>
        <v>6.4465434927319445E-2</v>
      </c>
      <c r="AU146" s="19">
        <f t="shared" si="79"/>
        <v>6.6077070800502416E-2</v>
      </c>
      <c r="AV146" s="19">
        <f t="shared" si="79"/>
        <v>6.7728997570514982E-2</v>
      </c>
      <c r="AW146" s="19">
        <f t="shared" si="79"/>
        <v>6.9422222509777837E-2</v>
      </c>
      <c r="AX146" s="19">
        <f t="shared" si="79"/>
        <v>7.1157778072522299E-2</v>
      </c>
      <c r="AY146" s="19">
        <f t="shared" si="79"/>
        <v>7.2936722524335348E-2</v>
      </c>
      <c r="AZ146" s="19">
        <f t="shared" si="79"/>
        <v>7.4760140587443721E-2</v>
      </c>
      <c r="BA146" s="19">
        <f t="shared" si="79"/>
        <v>7.6629144102129829E-2</v>
      </c>
      <c r="BB146" s="19">
        <f t="shared" si="79"/>
        <v>7.8544872704683077E-2</v>
      </c>
      <c r="BC146" s="19">
        <f t="shared" si="79"/>
        <v>8.0508494522300134E-2</v>
      </c>
      <c r="BD146" s="19">
        <f t="shared" si="79"/>
        <v>8.2521206885357634E-2</v>
      </c>
      <c r="BE146" s="19">
        <f t="shared" si="79"/>
        <v>8.4584237057491574E-2</v>
      </c>
      <c r="BF146" s="19">
        <f t="shared" si="79"/>
        <v>8.6698842983928867E-2</v>
      </c>
      <c r="BG146" s="19">
        <f t="shared" si="79"/>
        <v>8.8866314058527088E-2</v>
      </c>
    </row>
    <row r="147" spans="1:59">
      <c r="A147" t="s">
        <v>461</v>
      </c>
      <c r="B147" s="446">
        <f>NPV('Time Series Summary'!$B$133,E147:BG147)+D147</f>
        <v>0.41559040291554356</v>
      </c>
      <c r="C147" s="447">
        <f t="shared" si="78"/>
        <v>3.1010747338353482</v>
      </c>
      <c r="D147" s="19">
        <f t="shared" ref="D147:BG147" si="80">+D117*(1.025)^D$78</f>
        <v>0</v>
      </c>
      <c r="E147" s="19">
        <f t="shared" si="80"/>
        <v>0</v>
      </c>
      <c r="F147" s="19">
        <f t="shared" si="80"/>
        <v>0</v>
      </c>
      <c r="G147" s="19">
        <f t="shared" si="80"/>
        <v>0</v>
      </c>
      <c r="H147" s="19">
        <f t="shared" si="80"/>
        <v>0</v>
      </c>
      <c r="I147" s="19">
        <f t="shared" si="80"/>
        <v>0</v>
      </c>
      <c r="J147" s="19">
        <f t="shared" si="80"/>
        <v>0</v>
      </c>
      <c r="K147" s="19">
        <f t="shared" si="80"/>
        <v>0</v>
      </c>
      <c r="L147" s="19">
        <f t="shared" si="80"/>
        <v>2.2304733980959019E-2</v>
      </c>
      <c r="M147" s="19">
        <f t="shared" si="80"/>
        <v>3.0483136440643953E-2</v>
      </c>
      <c r="N147" s="19">
        <f t="shared" si="80"/>
        <v>4.7921300901311088E-2</v>
      </c>
      <c r="O147" s="19">
        <f t="shared" si="80"/>
        <v>3.2026345222951551E-2</v>
      </c>
      <c r="P147" s="19">
        <f t="shared" si="80"/>
        <v>5.0347316759439951E-2</v>
      </c>
      <c r="Q147" s="19">
        <f t="shared" si="80"/>
        <v>3.4304461839622796E-2</v>
      </c>
      <c r="R147" s="19">
        <f t="shared" si="80"/>
        <v>3.4488870923610054E-2</v>
      </c>
      <c r="S147" s="19">
        <f t="shared" si="80"/>
        <v>3.5351092696700302E-2</v>
      </c>
      <c r="T147" s="19">
        <f t="shared" si="80"/>
        <v>3.6234870014117807E-2</v>
      </c>
      <c r="U147" s="19">
        <f t="shared" si="80"/>
        <v>6.0080848442997561E-2</v>
      </c>
      <c r="V147" s="19">
        <f t="shared" si="80"/>
        <v>4.1901357223256545E-2</v>
      </c>
      <c r="W147" s="19">
        <f t="shared" si="80"/>
        <v>4.2948891153837952E-2</v>
      </c>
      <c r="X147" s="19">
        <f t="shared" si="80"/>
        <v>4.4022613432683898E-2</v>
      </c>
      <c r="Y147" s="19">
        <f t="shared" si="80"/>
        <v>4.5123178768500992E-2</v>
      </c>
      <c r="Z147" s="19">
        <f t="shared" si="80"/>
        <v>6.8678739998058819E-2</v>
      </c>
      <c r="AA147" s="19">
        <f t="shared" si="80"/>
        <v>4.7407539693656353E-2</v>
      </c>
      <c r="AB147" s="19">
        <f t="shared" si="80"/>
        <v>4.8592728185997754E-2</v>
      </c>
      <c r="AC147" s="19">
        <f t="shared" si="80"/>
        <v>4.9807546390647696E-2</v>
      </c>
      <c r="AD147" s="19">
        <f t="shared" si="80"/>
        <v>5.1052735050413883E-2</v>
      </c>
      <c r="AE147" s="19">
        <f t="shared" si="80"/>
        <v>7.770369048478358E-2</v>
      </c>
      <c r="AF147" s="19">
        <f t="shared" si="80"/>
        <v>5.3637279762341089E-2</v>
      </c>
      <c r="AG147" s="19">
        <f t="shared" si="80"/>
        <v>5.4978211756399609E-2</v>
      </c>
      <c r="AH147" s="19">
        <f t="shared" si="80"/>
        <v>5.6352667050309613E-2</v>
      </c>
      <c r="AI147" s="19">
        <f t="shared" si="80"/>
        <v>5.7761483726567336E-2</v>
      </c>
      <c r="AJ147" s="19">
        <f t="shared" si="80"/>
        <v>8.7914593586395237E-2</v>
      </c>
      <c r="AK147" s="19">
        <f t="shared" si="80"/>
        <v>6.0685658840224803E-2</v>
      </c>
      <c r="AL147" s="19">
        <f t="shared" si="80"/>
        <v>6.2202800311230419E-2</v>
      </c>
      <c r="AM147" s="19">
        <f t="shared" si="80"/>
        <v>6.4888568956440879E-2</v>
      </c>
      <c r="AN147" s="19">
        <f t="shared" si="80"/>
        <v>6.5351817076986451E-2</v>
      </c>
      <c r="AO147" s="19">
        <f t="shared" si="80"/>
        <v>9.9467293216588995E-2</v>
      </c>
      <c r="AP147" s="19">
        <f t="shared" si="80"/>
        <v>6.8660252816508879E-2</v>
      </c>
      <c r="AQ147" s="19">
        <f t="shared" si="80"/>
        <v>7.0376759136921596E-2</v>
      </c>
      <c r="AR147" s="19">
        <f t="shared" si="80"/>
        <v>7.2136178115344632E-2</v>
      </c>
      <c r="AS147" s="19">
        <f t="shared" si="80"/>
        <v>7.3939582568228246E-2</v>
      </c>
      <c r="AT147" s="19">
        <f t="shared" si="80"/>
        <v>7.5788072132433965E-2</v>
      </c>
      <c r="AU147" s="19">
        <f t="shared" si="80"/>
        <v>7.7682773935744784E-2</v>
      </c>
      <c r="AV147" s="19">
        <f t="shared" si="80"/>
        <v>7.9624843284138422E-2</v>
      </c>
      <c r="AW147" s="19">
        <f t="shared" si="80"/>
        <v>8.1615464366241855E-2</v>
      </c>
      <c r="AX147" s="19">
        <f t="shared" si="80"/>
        <v>8.3655850975397919E-2</v>
      </c>
      <c r="AY147" s="19">
        <f t="shared" si="80"/>
        <v>8.574724724978286E-2</v>
      </c>
      <c r="AZ147" s="19">
        <f t="shared" si="80"/>
        <v>8.7890928431027415E-2</v>
      </c>
      <c r="BA147" s="19">
        <f t="shared" si="80"/>
        <v>9.0088201641803117E-2</v>
      </c>
      <c r="BB147" s="19">
        <f t="shared" si="80"/>
        <v>9.2340406682848195E-2</v>
      </c>
      <c r="BC147" s="19">
        <f t="shared" si="80"/>
        <v>9.4648916849919384E-2</v>
      </c>
      <c r="BD147" s="19">
        <f t="shared" si="80"/>
        <v>9.7015139771167366E-2</v>
      </c>
      <c r="BE147" s="19">
        <f t="shared" si="80"/>
        <v>9.9440518265446531E-2</v>
      </c>
      <c r="BF147" s="19">
        <f t="shared" si="80"/>
        <v>0.1019265312220827</v>
      </c>
      <c r="BG147" s="19">
        <f t="shared" si="80"/>
        <v>0.10447469450263477</v>
      </c>
    </row>
    <row r="148" spans="1:59">
      <c r="A148" t="s">
        <v>462</v>
      </c>
      <c r="B148" s="446">
        <f>NPV('Time Series Summary'!$B$133,E148:BG148)+D148</f>
        <v>1.6455735388914934</v>
      </c>
      <c r="C148" s="447">
        <f t="shared" si="78"/>
        <v>12.279028794515918</v>
      </c>
      <c r="D148" s="19">
        <f t="shared" ref="D148:BG148" si="81">+D118*(1.025)^D$78</f>
        <v>0</v>
      </c>
      <c r="E148" s="19">
        <f t="shared" si="81"/>
        <v>0</v>
      </c>
      <c r="F148" s="19">
        <f t="shared" si="81"/>
        <v>0</v>
      </c>
      <c r="G148" s="19">
        <f t="shared" si="81"/>
        <v>0</v>
      </c>
      <c r="H148" s="19">
        <f t="shared" si="81"/>
        <v>0</v>
      </c>
      <c r="I148" s="19">
        <f t="shared" si="81"/>
        <v>0</v>
      </c>
      <c r="J148" s="19">
        <f t="shared" si="81"/>
        <v>0</v>
      </c>
      <c r="K148" s="19">
        <f t="shared" si="81"/>
        <v>0</v>
      </c>
      <c r="L148" s="19">
        <f t="shared" si="81"/>
        <v>8.8317920177139159E-2</v>
      </c>
      <c r="M148" s="19">
        <f t="shared" si="81"/>
        <v>0.12070115757542334</v>
      </c>
      <c r="N148" s="19">
        <f t="shared" si="81"/>
        <v>0.18974938824196133</v>
      </c>
      <c r="O148" s="19">
        <f t="shared" si="81"/>
        <v>0.12681165367767913</v>
      </c>
      <c r="P148" s="19">
        <f t="shared" si="81"/>
        <v>0.19935545102171059</v>
      </c>
      <c r="Q148" s="19">
        <f t="shared" si="81"/>
        <v>0.13583209398766644</v>
      </c>
      <c r="R148" s="19">
        <f t="shared" si="81"/>
        <v>0.13656228098623943</v>
      </c>
      <c r="S148" s="19">
        <f t="shared" si="81"/>
        <v>0.1399763380108954</v>
      </c>
      <c r="T148" s="19">
        <f t="shared" si="81"/>
        <v>0.14347574646116776</v>
      </c>
      <c r="U148" s="19">
        <f t="shared" si="81"/>
        <v>0.23789638475371347</v>
      </c>
      <c r="V148" s="19">
        <f t="shared" si="81"/>
        <v>0.16591279347767643</v>
      </c>
      <c r="W148" s="19">
        <f t="shared" si="81"/>
        <v>0.17006061331461833</v>
      </c>
      <c r="X148" s="19">
        <f t="shared" si="81"/>
        <v>0.17431212864748374</v>
      </c>
      <c r="Y148" s="19">
        <f t="shared" si="81"/>
        <v>0.17866993186367083</v>
      </c>
      <c r="Z148" s="19">
        <f t="shared" si="81"/>
        <v>0.27194063297025051</v>
      </c>
      <c r="AA148" s="19">
        <f t="shared" si="81"/>
        <v>0.18771509716426918</v>
      </c>
      <c r="AB148" s="19">
        <f t="shared" si="81"/>
        <v>0.19240797459337589</v>
      </c>
      <c r="AC148" s="19">
        <f t="shared" si="81"/>
        <v>0.19721817395821026</v>
      </c>
      <c r="AD148" s="19">
        <f t="shared" si="81"/>
        <v>0.20214862830716551</v>
      </c>
      <c r="AE148" s="19">
        <f t="shared" si="81"/>
        <v>0.3076758655612164</v>
      </c>
      <c r="AF148" s="19">
        <f t="shared" si="81"/>
        <v>0.21238240261521577</v>
      </c>
      <c r="AG148" s="19">
        <f t="shared" si="81"/>
        <v>0.21769196268059612</v>
      </c>
      <c r="AH148" s="19">
        <f t="shared" si="81"/>
        <v>0.22313426174761108</v>
      </c>
      <c r="AI148" s="19">
        <f t="shared" si="81"/>
        <v>0.2287126182913013</v>
      </c>
      <c r="AJ148" s="19">
        <f t="shared" si="81"/>
        <v>0.34810700120419197</v>
      </c>
      <c r="AK148" s="19">
        <f t="shared" si="81"/>
        <v>0.24029119459229842</v>
      </c>
      <c r="AL148" s="19">
        <f t="shared" si="81"/>
        <v>0.24629847445710584</v>
      </c>
      <c r="AM148" s="19">
        <f t="shared" si="81"/>
        <v>0.25693305548481293</v>
      </c>
      <c r="AN148" s="19">
        <f t="shared" si="81"/>
        <v>0.25876733472649682</v>
      </c>
      <c r="AO148" s="19">
        <f t="shared" si="81"/>
        <v>0.39385112012714935</v>
      </c>
      <c r="AP148" s="19">
        <f t="shared" si="81"/>
        <v>0.27186743104702565</v>
      </c>
      <c r="AQ148" s="19">
        <f t="shared" si="81"/>
        <v>0.2786641168232013</v>
      </c>
      <c r="AR148" s="19">
        <f t="shared" si="81"/>
        <v>0.28563071974378129</v>
      </c>
      <c r="AS148" s="19">
        <f t="shared" si="81"/>
        <v>0.29277148773737582</v>
      </c>
      <c r="AT148" s="19">
        <f t="shared" si="81"/>
        <v>0.30009077493081027</v>
      </c>
      <c r="AU148" s="19">
        <f t="shared" si="81"/>
        <v>0.30759304430408041</v>
      </c>
      <c r="AV148" s="19">
        <f t="shared" si="81"/>
        <v>0.31528287041168246</v>
      </c>
      <c r="AW148" s="19">
        <f t="shared" si="81"/>
        <v>0.32316494217197445</v>
      </c>
      <c r="AX148" s="19">
        <f t="shared" si="81"/>
        <v>0.33124406572627391</v>
      </c>
      <c r="AY148" s="19">
        <f t="shared" si="81"/>
        <v>0.33952516736943067</v>
      </c>
      <c r="AZ148" s="19">
        <f t="shared" si="81"/>
        <v>0.34801329655366642</v>
      </c>
      <c r="BA148" s="19">
        <f t="shared" si="81"/>
        <v>0.35671362896750808</v>
      </c>
      <c r="BB148" s="19">
        <f t="shared" si="81"/>
        <v>0.3656314696916958</v>
      </c>
      <c r="BC148" s="19">
        <f t="shared" si="81"/>
        <v>0.37477225643398815</v>
      </c>
      <c r="BD148" s="19">
        <f t="shared" si="81"/>
        <v>0.3841415628448378</v>
      </c>
      <c r="BE148" s="19">
        <f t="shared" si="81"/>
        <v>0.39374510191595874</v>
      </c>
      <c r="BF148" s="19">
        <f t="shared" si="81"/>
        <v>0.40358872946385771</v>
      </c>
      <c r="BG148" s="19">
        <f t="shared" si="81"/>
        <v>0.41367844770045414</v>
      </c>
    </row>
    <row r="149" spans="1:59">
      <c r="B149" s="321"/>
      <c r="C149" s="102"/>
      <c r="D149" s="321"/>
      <c r="E149" s="102"/>
      <c r="F149" s="102"/>
      <c r="G149" s="102"/>
      <c r="H149" s="102"/>
      <c r="I149" s="102"/>
      <c r="J149" s="102"/>
      <c r="K149" s="102"/>
      <c r="L149" s="102"/>
      <c r="M149" s="102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</row>
    <row r="150" spans="1:59">
      <c r="A150" s="25" t="s">
        <v>18</v>
      </c>
      <c r="B150" s="446">
        <f>NPV('Time Series Summary'!$B$133,E150:BG150)+D150</f>
        <v>2.4146656911160145</v>
      </c>
      <c r="C150" s="446">
        <f t="shared" ref="C150" si="82">SUM(D150:BG150)</f>
        <v>18.017881820289944</v>
      </c>
      <c r="D150" s="321">
        <f>SUM(D146:D149)</f>
        <v>0</v>
      </c>
      <c r="E150" s="321">
        <f t="shared" ref="E150:BG150" si="83">SUM(E146:E149)</f>
        <v>0</v>
      </c>
      <c r="F150" s="321">
        <f t="shared" si="83"/>
        <v>0</v>
      </c>
      <c r="G150" s="321">
        <f t="shared" si="83"/>
        <v>0</v>
      </c>
      <c r="H150" s="321">
        <f t="shared" si="83"/>
        <v>0</v>
      </c>
      <c r="I150" s="321">
        <f t="shared" si="83"/>
        <v>0</v>
      </c>
      <c r="J150" s="321">
        <f t="shared" si="83"/>
        <v>0</v>
      </c>
      <c r="K150" s="321">
        <f t="shared" si="83"/>
        <v>0</v>
      </c>
      <c r="L150" s="321">
        <f t="shared" si="83"/>
        <v>0.12959509053975055</v>
      </c>
      <c r="M150" s="321">
        <f t="shared" si="83"/>
        <v>0.1771132904043255</v>
      </c>
      <c r="N150" s="321">
        <f t="shared" si="83"/>
        <v>0.27843261140839748</v>
      </c>
      <c r="O150" s="321">
        <f t="shared" si="83"/>
        <v>0.18607965073104446</v>
      </c>
      <c r="P150" s="321">
        <f t="shared" si="83"/>
        <v>0.29252826236094753</v>
      </c>
      <c r="Q150" s="321">
        <f t="shared" si="83"/>
        <v>0.19931597668093715</v>
      </c>
      <c r="R150" s="321">
        <f t="shared" si="83"/>
        <v>0.20038743137553616</v>
      </c>
      <c r="S150" s="321">
        <f t="shared" si="83"/>
        <v>0.20539711715992456</v>
      </c>
      <c r="T150" s="321">
        <f t="shared" si="83"/>
        <v>0.21053204508892265</v>
      </c>
      <c r="U150" s="321">
        <f t="shared" si="83"/>
        <v>0.34908208276871472</v>
      </c>
      <c r="V150" s="321">
        <f t="shared" si="83"/>
        <v>0.24345550086909779</v>
      </c>
      <c r="W150" s="321">
        <f t="shared" si="83"/>
        <v>0.2495418883908252</v>
      </c>
      <c r="X150" s="321">
        <f t="shared" si="83"/>
        <v>0.25578043560059577</v>
      </c>
      <c r="Y150" s="321">
        <f t="shared" si="83"/>
        <v>0.26217494649061068</v>
      </c>
      <c r="Z150" s="321">
        <f t="shared" si="83"/>
        <v>0.39903760052921883</v>
      </c>
      <c r="AA150" s="321">
        <f t="shared" si="83"/>
        <v>0.27544755315669783</v>
      </c>
      <c r="AB150" s="321">
        <f t="shared" si="83"/>
        <v>0.28233374198561523</v>
      </c>
      <c r="AC150" s="321">
        <f t="shared" si="83"/>
        <v>0.28939208553525558</v>
      </c>
      <c r="AD150" s="321">
        <f t="shared" si="83"/>
        <v>0.29662688767363699</v>
      </c>
      <c r="AE150" s="321">
        <f t="shared" si="83"/>
        <v>0.45147441849092645</v>
      </c>
      <c r="AF150" s="321">
        <f t="shared" si="83"/>
        <v>0.31164362386211486</v>
      </c>
      <c r="AG150" s="321">
        <f t="shared" si="83"/>
        <v>0.31943471445866767</v>
      </c>
      <c r="AH150" s="321">
        <f t="shared" si="83"/>
        <v>0.32742058232013443</v>
      </c>
      <c r="AI150" s="321">
        <f t="shared" si="83"/>
        <v>0.33560609687813769</v>
      </c>
      <c r="AJ150" s="321">
        <f t="shared" si="83"/>
        <v>0.51080186499065316</v>
      </c>
      <c r="AK150" s="321">
        <f t="shared" si="83"/>
        <v>0.35259615553259344</v>
      </c>
      <c r="AL150" s="321">
        <f t="shared" si="83"/>
        <v>0.36141105942090823</v>
      </c>
      <c r="AM150" s="321">
        <f t="shared" si="83"/>
        <v>0.37701592747456913</v>
      </c>
      <c r="AN150" s="321">
        <f t="shared" si="83"/>
        <v>0.37970749430409168</v>
      </c>
      <c r="AO150" s="321">
        <f t="shared" si="83"/>
        <v>0.57792542521027301</v>
      </c>
      <c r="AP150" s="321">
        <f t="shared" si="83"/>
        <v>0.39893018620323623</v>
      </c>
      <c r="AQ150" s="321">
        <f t="shared" si="83"/>
        <v>0.40890344085831715</v>
      </c>
      <c r="AR150" s="321">
        <f t="shared" si="83"/>
        <v>0.41912602687977502</v>
      </c>
      <c r="AS150" s="321">
        <f t="shared" si="83"/>
        <v>0.42960417755176938</v>
      </c>
      <c r="AT150" s="321">
        <f t="shared" si="83"/>
        <v>0.44034428199056369</v>
      </c>
      <c r="AU150" s="321">
        <f t="shared" si="83"/>
        <v>0.45135288904032761</v>
      </c>
      <c r="AV150" s="321">
        <f t="shared" si="83"/>
        <v>0.46263671126633588</v>
      </c>
      <c r="AW150" s="321">
        <f t="shared" si="83"/>
        <v>0.47420262904799415</v>
      </c>
      <c r="AX150" s="321">
        <f t="shared" si="83"/>
        <v>0.48605769477419414</v>
      </c>
      <c r="AY150" s="321">
        <f t="shared" si="83"/>
        <v>0.49820913714354886</v>
      </c>
      <c r="AZ150" s="321">
        <f t="shared" si="83"/>
        <v>0.51066436557213757</v>
      </c>
      <c r="BA150" s="321">
        <f t="shared" si="83"/>
        <v>0.52343097471144096</v>
      </c>
      <c r="BB150" s="321">
        <f t="shared" si="83"/>
        <v>0.53651674907922708</v>
      </c>
      <c r="BC150" s="321">
        <f t="shared" si="83"/>
        <v>0.54992966780620767</v>
      </c>
      <c r="BD150" s="321">
        <f t="shared" si="83"/>
        <v>0.56367790950136287</v>
      </c>
      <c r="BE150" s="321">
        <f t="shared" si="83"/>
        <v>0.57776985723889684</v>
      </c>
      <c r="BF150" s="321">
        <f t="shared" si="83"/>
        <v>0.59221410366986926</v>
      </c>
      <c r="BG150" s="321">
        <f t="shared" si="83"/>
        <v>0.60701945626161602</v>
      </c>
    </row>
    <row r="153" spans="1:59">
      <c r="A153" s="25" t="s">
        <v>1009</v>
      </c>
    </row>
    <row r="154" spans="1:59">
      <c r="A154" s="105" t="s">
        <v>1012</v>
      </c>
    </row>
    <row r="155" spans="1:59">
      <c r="A155" s="25" t="s">
        <v>337</v>
      </c>
    </row>
    <row r="156" spans="1:59">
      <c r="A156" s="14" t="s">
        <v>460</v>
      </c>
      <c r="B156" s="120">
        <f>NPV('Time Series Summary'!$B$133,E156:BG156)+D156</f>
        <v>562.81355449647742</v>
      </c>
      <c r="C156" s="119">
        <f t="shared" ref="C156:C158" si="84">SUM(D156:BG156)</f>
        <v>663.28898574015909</v>
      </c>
      <c r="D156" s="514">
        <f>+'SCI DG3 Final'!F96*(1+'MF and LIL capex'!F$121)</f>
        <v>41.883534828084954</v>
      </c>
      <c r="E156" s="514">
        <f>+'SCI DG3 Final'!G96*(1+'MF and LIL capex'!G$121)</f>
        <v>137.13844431876345</v>
      </c>
      <c r="F156" s="514">
        <f>+'SCI DG3 Final'!H96*(1+'MF and LIL capex'!H$121)</f>
        <v>146.18898854432877</v>
      </c>
      <c r="G156" s="514">
        <f>+'SCI DG3 Final'!I96*(1+'MF and LIL capex'!I$121)</f>
        <v>185.18333796997084</v>
      </c>
      <c r="H156" s="514">
        <f>+'SCI DG3 Final'!J96*(1+'MF and LIL capex'!J$121)</f>
        <v>106.30931076970518</v>
      </c>
      <c r="I156" s="514">
        <f>+'SCI DG3 Final'!K96*(1+'MF and LIL capex'!K$121)</f>
        <v>37.876218353368373</v>
      </c>
      <c r="J156" s="514">
        <f>+'SCI DG3 Final'!L96*(1+'MF and LIL capex'!L$121)</f>
        <v>8.709150955937627</v>
      </c>
      <c r="K156" s="514">
        <f>+'SCI DG3 Final'!M96*(1+'MF and LIL capex'!M$121)</f>
        <v>0</v>
      </c>
      <c r="L156" s="514">
        <f>+'SCI DG3 Final'!N96*(1+'MF and LIL capex'!N$121)</f>
        <v>0</v>
      </c>
      <c r="M156" s="514">
        <f>+'SCI DG3 Final'!O96*(1+'MF and LIL capex'!O$121)</f>
        <v>0</v>
      </c>
      <c r="N156" s="514">
        <f>+'SCI DG3 Final'!P96*(1+'MF and LIL capex'!P$121)</f>
        <v>0</v>
      </c>
      <c r="O156" s="514">
        <f>+'SCI DG3 Final'!Q96*(1+'MF and LIL capex'!Q$121)</f>
        <v>0</v>
      </c>
      <c r="P156" s="514">
        <f>+'SCI DG3 Final'!R96*(1+'MF and LIL capex'!R$121)</f>
        <v>0</v>
      </c>
      <c r="Q156" s="514">
        <f>+'SCI DG3 Final'!S96*(1+'MF and LIL capex'!S$121)</f>
        <v>0</v>
      </c>
      <c r="R156" s="514">
        <f>+'SCI DG3 Final'!T96*(1+'MF and LIL capex'!T$121)</f>
        <v>0</v>
      </c>
      <c r="S156" s="514">
        <f>+'SCI DG3 Final'!U96*(1+'MF and LIL capex'!U$121)</f>
        <v>0</v>
      </c>
      <c r="T156" s="514">
        <f>+'SCI DG3 Final'!V96*(1+'MF and LIL capex'!V$121)</f>
        <v>0</v>
      </c>
      <c r="U156" s="514">
        <f>+'SCI DG3 Final'!W96*(1+'MF and LIL capex'!W$121)</f>
        <v>0</v>
      </c>
      <c r="V156" s="514">
        <f>+'SCI DG3 Final'!X96*(1+'MF and LIL capex'!X$121)</f>
        <v>0</v>
      </c>
      <c r="W156" s="514">
        <f>+'SCI DG3 Final'!Y96*(1+'MF and LIL capex'!Y$121)</f>
        <v>0</v>
      </c>
      <c r="X156" s="514">
        <f>+'SCI DG3 Final'!Z96*(1+'MF and LIL capex'!Z$121)</f>
        <v>0</v>
      </c>
      <c r="Y156" s="514">
        <f>+'SCI DG3 Final'!AA96*(1+'MF and LIL capex'!AA$121)</f>
        <v>0</v>
      </c>
      <c r="Z156" s="514">
        <f>+'SCI DG3 Final'!AB96*(1+'MF and LIL capex'!AB$121)</f>
        <v>0</v>
      </c>
      <c r="AA156" s="514">
        <f>+'SCI DG3 Final'!AC96*(1+'MF and LIL capex'!AC$121)</f>
        <v>0</v>
      </c>
      <c r="AB156" s="514">
        <f>+'SCI DG3 Final'!AD96*(1+'MF and LIL capex'!AD$121)</f>
        <v>0</v>
      </c>
      <c r="AC156" s="514">
        <f>+'SCI DG3 Final'!AE96*(1+'MF and LIL capex'!AE$121)</f>
        <v>0</v>
      </c>
      <c r="AD156" s="514">
        <f>+'SCI DG3 Final'!AF96*(1+'MF and LIL capex'!AF$121)</f>
        <v>0</v>
      </c>
      <c r="AE156" s="514">
        <f>+'SCI DG3 Final'!AG96*(1+'MF and LIL capex'!AG$121)</f>
        <v>0</v>
      </c>
      <c r="AF156" s="514">
        <f>+'SCI DG3 Final'!AH96*(1+'MF and LIL capex'!AH$121)</f>
        <v>0</v>
      </c>
      <c r="AG156" s="514">
        <f>+'SCI DG3 Final'!AI96*(1+'MF and LIL capex'!AI$121)</f>
        <v>0</v>
      </c>
      <c r="AH156" s="514">
        <f>+'SCI DG3 Final'!AJ96*(1+'MF and LIL capex'!AJ$121)</f>
        <v>0</v>
      </c>
      <c r="AI156" s="514">
        <f>+'SCI DG3 Final'!AK96*(1+'MF and LIL capex'!AK$121)</f>
        <v>0</v>
      </c>
      <c r="AJ156" s="514">
        <f>+'SCI DG3 Final'!AL96*(1+'MF and LIL capex'!AL$121)</f>
        <v>0</v>
      </c>
      <c r="AK156" s="514">
        <f>+'SCI DG3 Final'!AM96*(1+'MF and LIL capex'!AM$121)</f>
        <v>0</v>
      </c>
      <c r="AL156" s="514">
        <f>+'SCI DG3 Final'!AN96*(1+'MF and LIL capex'!AN$121)</f>
        <v>0</v>
      </c>
      <c r="AM156" s="514">
        <f>+'SCI DG3 Final'!AO96*(1+'MF and LIL capex'!AO$121)</f>
        <v>0</v>
      </c>
      <c r="AN156" s="514">
        <f>+'SCI DG3 Final'!AP96*(1+'MF and LIL capex'!AP$121)</f>
        <v>0</v>
      </c>
      <c r="AO156" s="514">
        <f>+'SCI DG3 Final'!AQ96*(1+'MF and LIL capex'!AQ$121)</f>
        <v>0</v>
      </c>
      <c r="AP156" s="514">
        <f>+'SCI DG3 Final'!AR96*(1+'MF and LIL capex'!AR$121)</f>
        <v>0</v>
      </c>
      <c r="AQ156" s="514">
        <f>+'SCI DG3 Final'!AS96*(1+'MF and LIL capex'!AS$121)</f>
        <v>0</v>
      </c>
      <c r="AR156" s="514">
        <f>+'SCI DG3 Final'!AT96*(1+'MF and LIL capex'!AT$121)</f>
        <v>0</v>
      </c>
      <c r="AS156" s="514">
        <f>+'SCI DG3 Final'!AU96*(1+'MF and LIL capex'!AU$121)</f>
        <v>0</v>
      </c>
      <c r="AT156" s="514">
        <f>+'SCI DG3 Final'!AV96*(1+'MF and LIL capex'!AV$121)</f>
        <v>0</v>
      </c>
      <c r="AU156" s="514">
        <f>+'SCI DG3 Final'!AW96*(1+'MF and LIL capex'!AW$121)</f>
        <v>0</v>
      </c>
      <c r="AV156" s="514">
        <f>+'SCI DG3 Final'!AX96*(1+'MF and LIL capex'!AX$121)</f>
        <v>0</v>
      </c>
      <c r="AW156" s="514">
        <f>+'SCI DG3 Final'!AY96*(1+'MF and LIL capex'!AY$121)</f>
        <v>0</v>
      </c>
      <c r="AX156" s="514">
        <f>+'SCI DG3 Final'!AZ96*(1+'MF and LIL capex'!AZ$121)</f>
        <v>0</v>
      </c>
      <c r="AY156" s="514">
        <f>+'SCI DG3 Final'!BA96*(1+'MF and LIL capex'!BA$121)</f>
        <v>0</v>
      </c>
      <c r="AZ156" s="514">
        <f>+'SCI DG3 Final'!BB96*(1+'MF and LIL capex'!BB$121)</f>
        <v>0</v>
      </c>
      <c r="BA156" s="514">
        <f>+'SCI DG3 Final'!BC96*(1+'MF and LIL capex'!BC$121)</f>
        <v>0</v>
      </c>
      <c r="BB156" s="514">
        <f>+'SCI DG3 Final'!BD96*(1+'MF and LIL capex'!BD$121)</f>
        <v>0</v>
      </c>
      <c r="BC156" s="514">
        <f>+'SCI DG3 Final'!BE96*(1+'MF and LIL capex'!BE$121)</f>
        <v>0</v>
      </c>
      <c r="BD156" s="514">
        <f>+'SCI DG3 Final'!BF96*(1+'MF and LIL capex'!BF$121)</f>
        <v>0</v>
      </c>
      <c r="BE156" s="514">
        <f>+'SCI DG3 Final'!BG96*(1+'MF and LIL capex'!BG$121)</f>
        <v>0</v>
      </c>
      <c r="BF156" s="514">
        <f>+'SCI DG3 Final'!BH96*(1+'MF and LIL capex'!BH$121)</f>
        <v>0</v>
      </c>
      <c r="BG156" s="514">
        <f>+'SCI DG3 Final'!BI96*(1+'MF and LIL capex'!BI$121)</f>
        <v>0</v>
      </c>
    </row>
    <row r="157" spans="1:59">
      <c r="A157" s="14" t="s">
        <v>461</v>
      </c>
      <c r="B157" s="120">
        <f>NPV('Time Series Summary'!$B$133,E157:BG157)+D157</f>
        <v>182.26110162697609</v>
      </c>
      <c r="C157" s="119">
        <f t="shared" si="84"/>
        <v>214.79898675538681</v>
      </c>
      <c r="D157" s="514">
        <f>+'SCI DG3 Final'!F112*(1+'MF and LIL capex'!F$121)</f>
        <v>13.563531185079805</v>
      </c>
      <c r="E157" s="514">
        <f>+'SCI DG3 Final'!G112*(1+'MF and LIL capex'!G$121)</f>
        <v>44.410806629043229</v>
      </c>
      <c r="F157" s="514">
        <f>+'SCI DG3 Final'!H112*(1+'MF and LIL capex'!H$121)</f>
        <v>47.341727797690261</v>
      </c>
      <c r="G157" s="514">
        <f>+'SCI DG3 Final'!I112*(1+'MF and LIL capex'!I$121)</f>
        <v>59.969627440056179</v>
      </c>
      <c r="H157" s="514">
        <f>+'SCI DG3 Final'!J112*(1+'MF and LIL capex'!J$121)</f>
        <v>34.427124114709443</v>
      </c>
      <c r="I157" s="514">
        <f>+'SCI DG3 Final'!K112*(1+'MF and LIL capex'!K$121)</f>
        <v>12.265804949784693</v>
      </c>
      <c r="J157" s="514">
        <f>+'SCI DG3 Final'!L112*(1+'MF and LIL capex'!L$121)</f>
        <v>2.8203646390232024</v>
      </c>
      <c r="K157" s="514">
        <f>+'SCI DG3 Final'!M112*(1+'MF and LIL capex'!M$121)</f>
        <v>0</v>
      </c>
      <c r="L157" s="514">
        <f>+'SCI DG3 Final'!N112*(1+'MF and LIL capex'!N$121)</f>
        <v>0</v>
      </c>
      <c r="M157" s="514">
        <f>+'SCI DG3 Final'!O112*(1+'MF and LIL capex'!O$121)</f>
        <v>0</v>
      </c>
      <c r="N157" s="514">
        <f>+'SCI DG3 Final'!P112*(1+'MF and LIL capex'!P$121)</f>
        <v>0</v>
      </c>
      <c r="O157" s="514">
        <f>+'SCI DG3 Final'!Q112*(1+'MF and LIL capex'!Q$121)</f>
        <v>0</v>
      </c>
      <c r="P157" s="514">
        <f>+'SCI DG3 Final'!R112*(1+'MF and LIL capex'!R$121)</f>
        <v>0</v>
      </c>
      <c r="Q157" s="514">
        <f>+'SCI DG3 Final'!S112*(1+'MF and LIL capex'!S$121)</f>
        <v>0</v>
      </c>
      <c r="R157" s="514">
        <f>+'SCI DG3 Final'!T112*(1+'MF and LIL capex'!T$121)</f>
        <v>0</v>
      </c>
      <c r="S157" s="514">
        <f>+'SCI DG3 Final'!U112*(1+'MF and LIL capex'!U$121)</f>
        <v>0</v>
      </c>
      <c r="T157" s="514">
        <f>+'SCI DG3 Final'!V112*(1+'MF and LIL capex'!V$121)</f>
        <v>0</v>
      </c>
      <c r="U157" s="514">
        <f>+'SCI DG3 Final'!W112*(1+'MF and LIL capex'!W$121)</f>
        <v>0</v>
      </c>
      <c r="V157" s="514">
        <f>+'SCI DG3 Final'!X112*(1+'MF and LIL capex'!X$121)</f>
        <v>0</v>
      </c>
      <c r="W157" s="514">
        <f>+'SCI DG3 Final'!Y112*(1+'MF and LIL capex'!Y$121)</f>
        <v>0</v>
      </c>
      <c r="X157" s="514">
        <f>+'SCI DG3 Final'!Z112*(1+'MF and LIL capex'!Z$121)</f>
        <v>0</v>
      </c>
      <c r="Y157" s="514">
        <f>+'SCI DG3 Final'!AA112*(1+'MF and LIL capex'!AA$121)</f>
        <v>0</v>
      </c>
      <c r="Z157" s="514">
        <f>+'SCI DG3 Final'!AB112*(1+'MF and LIL capex'!AB$121)</f>
        <v>0</v>
      </c>
      <c r="AA157" s="514">
        <f>+'SCI DG3 Final'!AC112*(1+'MF and LIL capex'!AC$121)</f>
        <v>0</v>
      </c>
      <c r="AB157" s="514">
        <f>+'SCI DG3 Final'!AD112*(1+'MF and LIL capex'!AD$121)</f>
        <v>0</v>
      </c>
      <c r="AC157" s="514">
        <f>+'SCI DG3 Final'!AE112*(1+'MF and LIL capex'!AE$121)</f>
        <v>0</v>
      </c>
      <c r="AD157" s="514">
        <f>+'SCI DG3 Final'!AF112*(1+'MF and LIL capex'!AF$121)</f>
        <v>0</v>
      </c>
      <c r="AE157" s="514">
        <f>+'SCI DG3 Final'!AG112*(1+'MF and LIL capex'!AG$121)</f>
        <v>0</v>
      </c>
      <c r="AF157" s="514">
        <f>+'SCI DG3 Final'!AH112*(1+'MF and LIL capex'!AH$121)</f>
        <v>0</v>
      </c>
      <c r="AG157" s="514">
        <f>+'SCI DG3 Final'!AI112*(1+'MF and LIL capex'!AI$121)</f>
        <v>0</v>
      </c>
      <c r="AH157" s="514">
        <f>+'SCI DG3 Final'!AJ112*(1+'MF and LIL capex'!AJ$121)</f>
        <v>0</v>
      </c>
      <c r="AI157" s="514">
        <f>+'SCI DG3 Final'!AK112*(1+'MF and LIL capex'!AK$121)</f>
        <v>0</v>
      </c>
      <c r="AJ157" s="514">
        <f>+'SCI DG3 Final'!AL112*(1+'MF and LIL capex'!AL$121)</f>
        <v>0</v>
      </c>
      <c r="AK157" s="514">
        <f>+'SCI DG3 Final'!AM112*(1+'MF and LIL capex'!AM$121)</f>
        <v>0</v>
      </c>
      <c r="AL157" s="514">
        <f>+'SCI DG3 Final'!AN112*(1+'MF and LIL capex'!AN$121)</f>
        <v>0</v>
      </c>
      <c r="AM157" s="514">
        <f>+'SCI DG3 Final'!AO112*(1+'MF and LIL capex'!AO$121)</f>
        <v>0</v>
      </c>
      <c r="AN157" s="514">
        <f>+'SCI DG3 Final'!AP112*(1+'MF and LIL capex'!AP$121)</f>
        <v>0</v>
      </c>
      <c r="AO157" s="514">
        <f>+'SCI DG3 Final'!AQ112*(1+'MF and LIL capex'!AQ$121)</f>
        <v>0</v>
      </c>
      <c r="AP157" s="514">
        <f>+'SCI DG3 Final'!AR112*(1+'MF and LIL capex'!AR$121)</f>
        <v>0</v>
      </c>
      <c r="AQ157" s="514">
        <f>+'SCI DG3 Final'!AS112*(1+'MF and LIL capex'!AS$121)</f>
        <v>0</v>
      </c>
      <c r="AR157" s="514">
        <f>+'SCI DG3 Final'!AT112*(1+'MF and LIL capex'!AT$121)</f>
        <v>0</v>
      </c>
      <c r="AS157" s="514">
        <f>+'SCI DG3 Final'!AU112*(1+'MF and LIL capex'!AU$121)</f>
        <v>0</v>
      </c>
      <c r="AT157" s="514">
        <f>+'SCI DG3 Final'!AV112*(1+'MF and LIL capex'!AV$121)</f>
        <v>0</v>
      </c>
      <c r="AU157" s="514">
        <f>+'SCI DG3 Final'!AW112*(1+'MF and LIL capex'!AW$121)</f>
        <v>0</v>
      </c>
      <c r="AV157" s="514">
        <f>+'SCI DG3 Final'!AX112*(1+'MF and LIL capex'!AX$121)</f>
        <v>0</v>
      </c>
      <c r="AW157" s="514">
        <f>+'SCI DG3 Final'!AY112*(1+'MF and LIL capex'!AY$121)</f>
        <v>0</v>
      </c>
      <c r="AX157" s="514">
        <f>+'SCI DG3 Final'!AZ112*(1+'MF and LIL capex'!AZ$121)</f>
        <v>0</v>
      </c>
      <c r="AY157" s="514">
        <f>+'SCI DG3 Final'!BA112*(1+'MF and LIL capex'!BA$121)</f>
        <v>0</v>
      </c>
      <c r="AZ157" s="514">
        <f>+'SCI DG3 Final'!BB112*(1+'MF and LIL capex'!BB$121)</f>
        <v>0</v>
      </c>
      <c r="BA157" s="514">
        <f>+'SCI DG3 Final'!BC112*(1+'MF and LIL capex'!BC$121)</f>
        <v>0</v>
      </c>
      <c r="BB157" s="514">
        <f>+'SCI DG3 Final'!BD112*(1+'MF and LIL capex'!BD$121)</f>
        <v>0</v>
      </c>
      <c r="BC157" s="514">
        <f>+'SCI DG3 Final'!BE112*(1+'MF and LIL capex'!BE$121)</f>
        <v>0</v>
      </c>
      <c r="BD157" s="514">
        <f>+'SCI DG3 Final'!BF112*(1+'MF and LIL capex'!BF$121)</f>
        <v>0</v>
      </c>
      <c r="BE157" s="514">
        <f>+'SCI DG3 Final'!BG112*(1+'MF and LIL capex'!BG$121)</f>
        <v>0</v>
      </c>
      <c r="BF157" s="514">
        <f>+'SCI DG3 Final'!BH112*(1+'MF and LIL capex'!BH$121)</f>
        <v>0</v>
      </c>
      <c r="BG157" s="514">
        <f>+'SCI DG3 Final'!BI112*(1+'MF and LIL capex'!BI$121)</f>
        <v>0</v>
      </c>
    </row>
    <row r="158" spans="1:59">
      <c r="A158" s="14" t="s">
        <v>462</v>
      </c>
      <c r="B158" s="120">
        <f>NPV('Time Series Summary'!$B$133,E158:BG158)+D158</f>
        <v>223.5223968370361</v>
      </c>
      <c r="C158" s="119">
        <f t="shared" si="84"/>
        <v>263.42639174866378</v>
      </c>
      <c r="D158" s="514">
        <f>+'SCI DG3 Final'!F125*(1+'MF and LIL capex'!F$121)</f>
        <v>16.634119803949428</v>
      </c>
      <c r="E158" s="514">
        <f>+'SCI DG3 Final'!G125*(1+'MF and LIL capex'!G$121)</f>
        <v>54.464775284342011</v>
      </c>
      <c r="F158" s="514">
        <f>+'SCI DG3 Final'!H125*(1+'MF and LIL capex'!H$121)</f>
        <v>58.05921490260571</v>
      </c>
      <c r="G158" s="514">
        <f>+'SCI DG3 Final'!I125*(1+'MF and LIL capex'!I$121)</f>
        <v>73.545889623008108</v>
      </c>
      <c r="H158" s="514">
        <f>+'SCI DG3 Final'!J125*(1+'MF and LIL capex'!J$121)</f>
        <v>42.220930465324393</v>
      </c>
      <c r="I158" s="514">
        <f>+'SCI DG3 Final'!K125*(1+'MF and LIL capex'!K$121)</f>
        <v>15.042606990945924</v>
      </c>
      <c r="J158" s="514">
        <f>+'SCI DG3 Final'!L125*(1+'MF and LIL capex'!L$121)</f>
        <v>3.4588546784882488</v>
      </c>
      <c r="K158" s="514">
        <f>+'SCI DG3 Final'!M125*(1+'MF and LIL capex'!M$121)</f>
        <v>0</v>
      </c>
      <c r="L158" s="514">
        <f>+'SCI DG3 Final'!N125*(1+'MF and LIL capex'!N$121)</f>
        <v>0</v>
      </c>
      <c r="M158" s="514">
        <f>+'SCI DG3 Final'!O125*(1+'MF and LIL capex'!O$121)</f>
        <v>0</v>
      </c>
      <c r="N158" s="514">
        <f>+'SCI DG3 Final'!P125*(1+'MF and LIL capex'!P$121)</f>
        <v>0</v>
      </c>
      <c r="O158" s="514">
        <f>+'SCI DG3 Final'!Q125*(1+'MF and LIL capex'!Q$121)</f>
        <v>0</v>
      </c>
      <c r="P158" s="514">
        <f>+'SCI DG3 Final'!R125*(1+'MF and LIL capex'!R$121)</f>
        <v>0</v>
      </c>
      <c r="Q158" s="514">
        <f>+'SCI DG3 Final'!S125*(1+'MF and LIL capex'!S$121)</f>
        <v>0</v>
      </c>
      <c r="R158" s="514">
        <f>+'SCI DG3 Final'!T125*(1+'MF and LIL capex'!T$121)</f>
        <v>0</v>
      </c>
      <c r="S158" s="514">
        <f>+'SCI DG3 Final'!U125*(1+'MF and LIL capex'!U$121)</f>
        <v>0</v>
      </c>
      <c r="T158" s="514">
        <f>+'SCI DG3 Final'!V125*(1+'MF and LIL capex'!V$121)</f>
        <v>0</v>
      </c>
      <c r="U158" s="514">
        <f>+'SCI DG3 Final'!W125*(1+'MF and LIL capex'!W$121)</f>
        <v>0</v>
      </c>
      <c r="V158" s="514">
        <f>+'SCI DG3 Final'!X125*(1+'MF and LIL capex'!X$121)</f>
        <v>0</v>
      </c>
      <c r="W158" s="514">
        <f>+'SCI DG3 Final'!Y125*(1+'MF and LIL capex'!Y$121)</f>
        <v>0</v>
      </c>
      <c r="X158" s="514">
        <f>+'SCI DG3 Final'!Z125*(1+'MF and LIL capex'!Z$121)</f>
        <v>0</v>
      </c>
      <c r="Y158" s="514">
        <f>+'SCI DG3 Final'!AA125*(1+'MF and LIL capex'!AA$121)</f>
        <v>0</v>
      </c>
      <c r="Z158" s="514">
        <f>+'SCI DG3 Final'!AB125*(1+'MF and LIL capex'!AB$121)</f>
        <v>0</v>
      </c>
      <c r="AA158" s="514">
        <f>+'SCI DG3 Final'!AC125*(1+'MF and LIL capex'!AC$121)</f>
        <v>0</v>
      </c>
      <c r="AB158" s="514">
        <f>+'SCI DG3 Final'!AD125*(1+'MF and LIL capex'!AD$121)</f>
        <v>0</v>
      </c>
      <c r="AC158" s="514">
        <f>+'SCI DG3 Final'!AE125*(1+'MF and LIL capex'!AE$121)</f>
        <v>0</v>
      </c>
      <c r="AD158" s="514">
        <f>+'SCI DG3 Final'!AF125*(1+'MF and LIL capex'!AF$121)</f>
        <v>0</v>
      </c>
      <c r="AE158" s="514">
        <f>+'SCI DG3 Final'!AG125*(1+'MF and LIL capex'!AG$121)</f>
        <v>0</v>
      </c>
      <c r="AF158" s="514">
        <f>+'SCI DG3 Final'!AH125*(1+'MF and LIL capex'!AH$121)</f>
        <v>0</v>
      </c>
      <c r="AG158" s="514">
        <f>+'SCI DG3 Final'!AI125*(1+'MF and LIL capex'!AI$121)</f>
        <v>0</v>
      </c>
      <c r="AH158" s="514">
        <f>+'SCI DG3 Final'!AJ125*(1+'MF and LIL capex'!AJ$121)</f>
        <v>0</v>
      </c>
      <c r="AI158" s="514">
        <f>+'SCI DG3 Final'!AK125*(1+'MF and LIL capex'!AK$121)</f>
        <v>0</v>
      </c>
      <c r="AJ158" s="514">
        <f>+'SCI DG3 Final'!AL125*(1+'MF and LIL capex'!AL$121)</f>
        <v>0</v>
      </c>
      <c r="AK158" s="514">
        <f>+'SCI DG3 Final'!AM125*(1+'MF and LIL capex'!AM$121)</f>
        <v>0</v>
      </c>
      <c r="AL158" s="514">
        <f>+'SCI DG3 Final'!AN125*(1+'MF and LIL capex'!AN$121)</f>
        <v>0</v>
      </c>
      <c r="AM158" s="514">
        <f>+'SCI DG3 Final'!AO125*(1+'MF and LIL capex'!AO$121)</f>
        <v>0</v>
      </c>
      <c r="AN158" s="514">
        <f>+'SCI DG3 Final'!AP125*(1+'MF and LIL capex'!AP$121)</f>
        <v>0</v>
      </c>
      <c r="AO158" s="514">
        <f>+'SCI DG3 Final'!AQ125*(1+'MF and LIL capex'!AQ$121)</f>
        <v>0</v>
      </c>
      <c r="AP158" s="514">
        <f>+'SCI DG3 Final'!AR125*(1+'MF and LIL capex'!AR$121)</f>
        <v>0</v>
      </c>
      <c r="AQ158" s="514">
        <f>+'SCI DG3 Final'!AS125*(1+'MF and LIL capex'!AS$121)</f>
        <v>0</v>
      </c>
      <c r="AR158" s="514">
        <f>+'SCI DG3 Final'!AT125*(1+'MF and LIL capex'!AT$121)</f>
        <v>0</v>
      </c>
      <c r="AS158" s="514">
        <f>+'SCI DG3 Final'!AU125*(1+'MF and LIL capex'!AU$121)</f>
        <v>0</v>
      </c>
      <c r="AT158" s="514">
        <f>+'SCI DG3 Final'!AV125*(1+'MF and LIL capex'!AV$121)</f>
        <v>0</v>
      </c>
      <c r="AU158" s="514">
        <f>+'SCI DG3 Final'!AW125*(1+'MF and LIL capex'!AW$121)</f>
        <v>0</v>
      </c>
      <c r="AV158" s="514">
        <f>+'SCI DG3 Final'!AX125*(1+'MF and LIL capex'!AX$121)</f>
        <v>0</v>
      </c>
      <c r="AW158" s="514">
        <f>+'SCI DG3 Final'!AY125*(1+'MF and LIL capex'!AY$121)</f>
        <v>0</v>
      </c>
      <c r="AX158" s="514">
        <f>+'SCI DG3 Final'!AZ125*(1+'MF and LIL capex'!AZ$121)</f>
        <v>0</v>
      </c>
      <c r="AY158" s="514">
        <f>+'SCI DG3 Final'!BA125*(1+'MF and LIL capex'!BA$121)</f>
        <v>0</v>
      </c>
      <c r="AZ158" s="514">
        <f>+'SCI DG3 Final'!BB125*(1+'MF and LIL capex'!BB$121)</f>
        <v>0</v>
      </c>
      <c r="BA158" s="514">
        <f>+'SCI DG3 Final'!BC125*(1+'MF and LIL capex'!BC$121)</f>
        <v>0</v>
      </c>
      <c r="BB158" s="514">
        <f>+'SCI DG3 Final'!BD125*(1+'MF and LIL capex'!BD$121)</f>
        <v>0</v>
      </c>
      <c r="BC158" s="514">
        <f>+'SCI DG3 Final'!BE125*(1+'MF and LIL capex'!BE$121)</f>
        <v>0</v>
      </c>
      <c r="BD158" s="514">
        <f>+'SCI DG3 Final'!BF125*(1+'MF and LIL capex'!BF$121)</f>
        <v>0</v>
      </c>
      <c r="BE158" s="514">
        <f>+'SCI DG3 Final'!BG125*(1+'MF and LIL capex'!BG$121)</f>
        <v>0</v>
      </c>
      <c r="BF158" s="514">
        <f>+'SCI DG3 Final'!BH125*(1+'MF and LIL capex'!BH$121)</f>
        <v>0</v>
      </c>
      <c r="BG158" s="514">
        <f>+'SCI DG3 Final'!BI125*(1+'MF and LIL capex'!BI$121)</f>
        <v>0</v>
      </c>
    </row>
    <row r="159" spans="1:59">
      <c r="D159" s="102"/>
      <c r="E159" s="102"/>
      <c r="F159" s="102"/>
      <c r="G159" s="102"/>
      <c r="H159" s="102"/>
      <c r="I159" s="102"/>
      <c r="J159" s="102"/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</row>
    <row r="160" spans="1:59">
      <c r="A160" s="25" t="s">
        <v>18</v>
      </c>
      <c r="B160" s="120">
        <f>NPV('Time Series Summary'!$B$133,E160:BG160)+D160</f>
        <v>968.59705296048969</v>
      </c>
      <c r="C160" s="445">
        <f t="shared" ref="C160" si="85">SUM(D160:BG160)</f>
        <v>1141.5143642442099</v>
      </c>
      <c r="D160" s="321">
        <f>SUM(D156:D159)</f>
        <v>72.081185817114189</v>
      </c>
      <c r="E160" s="321">
        <f t="shared" ref="E160:BE160" si="86">SUM(E156:E159)</f>
        <v>236.01402623214869</v>
      </c>
      <c r="F160" s="321">
        <f t="shared" si="86"/>
        <v>251.58993124462472</v>
      </c>
      <c r="G160" s="321">
        <f t="shared" si="86"/>
        <v>318.6988550330351</v>
      </c>
      <c r="H160" s="321">
        <f t="shared" si="86"/>
        <v>182.95736534973901</v>
      </c>
      <c r="I160" s="321">
        <f t="shared" si="86"/>
        <v>65.184630294098994</v>
      </c>
      <c r="J160" s="321">
        <f t="shared" si="86"/>
        <v>14.988370273449078</v>
      </c>
      <c r="K160" s="321">
        <f t="shared" si="86"/>
        <v>0</v>
      </c>
      <c r="L160" s="321">
        <f t="shared" si="86"/>
        <v>0</v>
      </c>
      <c r="M160" s="321">
        <f t="shared" si="86"/>
        <v>0</v>
      </c>
      <c r="N160" s="321">
        <f t="shared" si="86"/>
        <v>0</v>
      </c>
      <c r="O160" s="321">
        <f t="shared" si="86"/>
        <v>0</v>
      </c>
      <c r="P160" s="321">
        <f t="shared" si="86"/>
        <v>0</v>
      </c>
      <c r="Q160" s="321">
        <f t="shared" si="86"/>
        <v>0</v>
      </c>
      <c r="R160" s="321">
        <f t="shared" si="86"/>
        <v>0</v>
      </c>
      <c r="S160" s="321">
        <f t="shared" si="86"/>
        <v>0</v>
      </c>
      <c r="T160" s="321">
        <f t="shared" si="86"/>
        <v>0</v>
      </c>
      <c r="U160" s="321">
        <f t="shared" si="86"/>
        <v>0</v>
      </c>
      <c r="V160" s="321">
        <f t="shared" si="86"/>
        <v>0</v>
      </c>
      <c r="W160" s="321">
        <f t="shared" si="86"/>
        <v>0</v>
      </c>
      <c r="X160" s="321">
        <f t="shared" si="86"/>
        <v>0</v>
      </c>
      <c r="Y160" s="321">
        <f t="shared" si="86"/>
        <v>0</v>
      </c>
      <c r="Z160" s="321">
        <f t="shared" si="86"/>
        <v>0</v>
      </c>
      <c r="AA160" s="321">
        <f t="shared" si="86"/>
        <v>0</v>
      </c>
      <c r="AB160" s="321">
        <f t="shared" si="86"/>
        <v>0</v>
      </c>
      <c r="AC160" s="321">
        <f t="shared" si="86"/>
        <v>0</v>
      </c>
      <c r="AD160" s="321">
        <f t="shared" si="86"/>
        <v>0</v>
      </c>
      <c r="AE160" s="321">
        <f t="shared" si="86"/>
        <v>0</v>
      </c>
      <c r="AF160" s="321">
        <f t="shared" si="86"/>
        <v>0</v>
      </c>
      <c r="AG160" s="321">
        <f t="shared" si="86"/>
        <v>0</v>
      </c>
      <c r="AH160" s="321">
        <f t="shared" si="86"/>
        <v>0</v>
      </c>
      <c r="AI160" s="321">
        <f t="shared" si="86"/>
        <v>0</v>
      </c>
      <c r="AJ160" s="321">
        <f t="shared" si="86"/>
        <v>0</v>
      </c>
      <c r="AK160" s="321">
        <f t="shared" si="86"/>
        <v>0</v>
      </c>
      <c r="AL160" s="321">
        <f t="shared" si="86"/>
        <v>0</v>
      </c>
      <c r="AM160" s="321">
        <f t="shared" si="86"/>
        <v>0</v>
      </c>
      <c r="AN160" s="321">
        <f t="shared" si="86"/>
        <v>0</v>
      </c>
      <c r="AO160" s="321">
        <f t="shared" si="86"/>
        <v>0</v>
      </c>
      <c r="AP160" s="321">
        <f t="shared" si="86"/>
        <v>0</v>
      </c>
      <c r="AQ160" s="321">
        <f t="shared" si="86"/>
        <v>0</v>
      </c>
      <c r="AR160" s="321">
        <f t="shared" si="86"/>
        <v>0</v>
      </c>
      <c r="AS160" s="321">
        <f t="shared" si="86"/>
        <v>0</v>
      </c>
      <c r="AT160" s="321">
        <f t="shared" si="86"/>
        <v>0</v>
      </c>
      <c r="AU160" s="321">
        <f t="shared" si="86"/>
        <v>0</v>
      </c>
      <c r="AV160" s="321">
        <f t="shared" si="86"/>
        <v>0</v>
      </c>
      <c r="AW160" s="321">
        <f t="shared" si="86"/>
        <v>0</v>
      </c>
      <c r="AX160" s="321">
        <f t="shared" si="86"/>
        <v>0</v>
      </c>
      <c r="AY160" s="321">
        <f t="shared" si="86"/>
        <v>0</v>
      </c>
      <c r="AZ160" s="321">
        <f t="shared" si="86"/>
        <v>0</v>
      </c>
      <c r="BA160" s="321">
        <f t="shared" si="86"/>
        <v>0</v>
      </c>
      <c r="BB160" s="321">
        <f t="shared" si="86"/>
        <v>0</v>
      </c>
      <c r="BC160" s="321">
        <f t="shared" si="86"/>
        <v>0</v>
      </c>
      <c r="BD160" s="321">
        <f t="shared" si="86"/>
        <v>0</v>
      </c>
      <c r="BE160" s="321">
        <f t="shared" si="86"/>
        <v>0</v>
      </c>
      <c r="BF160" s="102"/>
      <c r="BG160" s="102"/>
    </row>
    <row r="161" spans="1:59">
      <c r="D161" s="102"/>
      <c r="E161" s="102"/>
      <c r="F161" s="102"/>
      <c r="G161" s="102"/>
      <c r="H161" s="102"/>
      <c r="I161" s="102"/>
      <c r="J161" s="102"/>
      <c r="K161" s="102"/>
      <c r="L161" s="102"/>
      <c r="M161" s="102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</row>
    <row r="162" spans="1:59">
      <c r="A162" s="25" t="s">
        <v>338</v>
      </c>
      <c r="D162" s="102"/>
      <c r="E162" s="102"/>
      <c r="F162" s="102"/>
      <c r="G162" s="102"/>
      <c r="H162" s="102"/>
      <c r="I162" s="102"/>
      <c r="J162" s="102"/>
      <c r="K162" s="102"/>
      <c r="L162" s="102"/>
      <c r="M162" s="102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</row>
    <row r="163" spans="1:59">
      <c r="A163" s="14" t="s">
        <v>460</v>
      </c>
      <c r="B163" s="120">
        <f>NPV('Time Series Summary'!$B$133,E163:BG163)+D163</f>
        <v>44.866959574234642</v>
      </c>
      <c r="C163" s="119">
        <f t="shared" ref="C163:C165" si="87">SUM(D163:BG163)</f>
        <v>312.51864007842863</v>
      </c>
      <c r="D163" s="102">
        <f>+'SCI DG3 Final'!F102*(1.025)^D$78</f>
        <v>0</v>
      </c>
      <c r="E163" s="102">
        <f>+'SCI DG3 Final'!G102*(1.025)^E$78</f>
        <v>0</v>
      </c>
      <c r="F163" s="102">
        <f>+'SCI DG3 Final'!H102*(1.025)^F$78</f>
        <v>0</v>
      </c>
      <c r="G163" s="102">
        <f>+'SCI DG3 Final'!I102*(1.025)^G$78</f>
        <v>0</v>
      </c>
      <c r="H163" s="102">
        <f>+'SCI DG3 Final'!J102*(1.025)^H$78</f>
        <v>0</v>
      </c>
      <c r="I163" s="102">
        <f>+'SCI DG3 Final'!K102*(1.025)^I$78</f>
        <v>0</v>
      </c>
      <c r="J163" s="102">
        <f>+'SCI DG3 Final'!L102*(1.025)^J$78</f>
        <v>3.2058340027239711</v>
      </c>
      <c r="K163" s="102">
        <f>+'SCI DG3 Final'!M102*(1.025)^K$78</f>
        <v>3.2859798527920701</v>
      </c>
      <c r="L163" s="102">
        <f>+'SCI DG3 Final'!N102*(1.025)^L$78</f>
        <v>3.3681293491118711</v>
      </c>
      <c r="M163" s="102">
        <f>+'SCI DG3 Final'!O102*(1.025)^M$78</f>
        <v>3.4523325828396683</v>
      </c>
      <c r="N163" s="102">
        <f>+'SCI DG3 Final'!P102*(1.025)^N$78</f>
        <v>3.5386408974106596</v>
      </c>
      <c r="O163" s="102">
        <f>+'SCI DG3 Final'!Q102*(1.025)^O$78</f>
        <v>3.627106919845926</v>
      </c>
      <c r="P163" s="102">
        <f>+'SCI DG3 Final'!R102*(1.025)^P$78</f>
        <v>3.7177845928420741</v>
      </c>
      <c r="Q163" s="102">
        <f>+'SCI DG3 Final'!S102*(1.025)^Q$78</f>
        <v>3.8107292076631252</v>
      </c>
      <c r="R163" s="102">
        <f>+'SCI DG3 Final'!T102*(1.025)^R$78</f>
        <v>3.9059974378547042</v>
      </c>
      <c r="S163" s="102">
        <f>+'SCI DG3 Final'!U102*(1.025)^S$78</f>
        <v>4.0036473738010709</v>
      </c>
      <c r="T163" s="102">
        <f>+'SCI DG3 Final'!V102*(1.025)^T$78</f>
        <v>4.1037385581460972</v>
      </c>
      <c r="U163" s="102">
        <f>+'SCI DG3 Final'!W102*(1.025)^U$78</f>
        <v>4.2063320220997502</v>
      </c>
      <c r="V163" s="102">
        <f>+'SCI DG3 Final'!X102*(1.025)^V$78</f>
        <v>4.3114903226522436</v>
      </c>
      <c r="W163" s="102">
        <f>+'SCI DG3 Final'!Y102*(1.025)^W$78</f>
        <v>4.4192775807185498</v>
      </c>
      <c r="X163" s="102">
        <f>+'SCI DG3 Final'!Z102*(1.025)^X$78</f>
        <v>4.5297595202365128</v>
      </c>
      <c r="Y163" s="102">
        <f>+'SCI DG3 Final'!AA102*(1.025)^Y$78</f>
        <v>4.6430035082424252</v>
      </c>
      <c r="Z163" s="102">
        <f>+'SCI DG3 Final'!AB102*(1.025)^Z$78</f>
        <v>4.7590785959484858</v>
      </c>
      <c r="AA163" s="102">
        <f>+'SCI DG3 Final'!AC102*(1.025)^AA$78</f>
        <v>4.8780555608471978</v>
      </c>
      <c r="AB163" s="102">
        <f>+'SCI DG3 Final'!AD102*(1.025)^AB$78</f>
        <v>5.0000069498683768</v>
      </c>
      <c r="AC163" s="102">
        <f>+'SCI DG3 Final'!AE102*(1.025)^AC$78</f>
        <v>5.1250071236150863</v>
      </c>
      <c r="AD163" s="102">
        <f>+'SCI DG3 Final'!AF102*(1.025)^AD$78</f>
        <v>5.2531323017054632</v>
      </c>
      <c r="AE163" s="102">
        <f>+'SCI DG3 Final'!AG102*(1.025)^AE$78</f>
        <v>5.3844606092480998</v>
      </c>
      <c r="AF163" s="102">
        <f>+'SCI DG3 Final'!AH102*(1.025)^AF$78</f>
        <v>5.5190721244793028</v>
      </c>
      <c r="AG163" s="102">
        <f>+'SCI DG3 Final'!AI102*(1.025)^AG$78</f>
        <v>5.6570489275912834</v>
      </c>
      <c r="AH163" s="102">
        <f>+'SCI DG3 Final'!AJ102*(1.025)^AH$78</f>
        <v>5.7984751507810675</v>
      </c>
      <c r="AI163" s="102">
        <f>+'SCI DG3 Final'!AK102*(1.025)^AI$78</f>
        <v>5.9434370295505925</v>
      </c>
      <c r="AJ163" s="102">
        <f>+'SCI DG3 Final'!AL102*(1.025)^AJ$78</f>
        <v>6.092022955289357</v>
      </c>
      <c r="AK163" s="102">
        <f>+'SCI DG3 Final'!AM102*(1.025)^AK$78</f>
        <v>6.2443235291715915</v>
      </c>
      <c r="AL163" s="102">
        <f>+'SCI DG3 Final'!AN102*(1.025)^AL$78</f>
        <v>6.40043161740088</v>
      </c>
      <c r="AM163" s="102">
        <f>+'SCI DG3 Final'!AO102*(1.025)^AM$78</f>
        <v>6.5604424078359029</v>
      </c>
      <c r="AN163" s="102">
        <f>+'SCI DG3 Final'!AP102*(1.025)^AN$78</f>
        <v>6.7244534680317996</v>
      </c>
      <c r="AO163" s="102">
        <f>+'SCI DG3 Final'!AQ102*(1.025)^AO$78</f>
        <v>6.8925648047325927</v>
      </c>
      <c r="AP163" s="102">
        <f>+'SCI DG3 Final'!AR102*(1.025)^AP$78</f>
        <v>7.0648789248509081</v>
      </c>
      <c r="AQ163" s="102">
        <f>+'SCI DG3 Final'!AS102*(1.025)^AQ$78</f>
        <v>7.2415008979721804</v>
      </c>
      <c r="AR163" s="102">
        <f>+'SCI DG3 Final'!AT102*(1.025)^AR$78</f>
        <v>7.4225384204214846</v>
      </c>
      <c r="AS163" s="102">
        <f>+'SCI DG3 Final'!AU102*(1.025)^AS$78</f>
        <v>7.6081018809320211</v>
      </c>
      <c r="AT163" s="102">
        <f>+'SCI DG3 Final'!AV102*(1.025)^AT$78</f>
        <v>7.7983044279553217</v>
      </c>
      <c r="AU163" s="102">
        <f>+'SCI DG3 Final'!AW102*(1.025)^AU$78</f>
        <v>7.993262038654203</v>
      </c>
      <c r="AV163" s="102">
        <f>+'SCI DG3 Final'!AX102*(1.025)^AV$78</f>
        <v>8.1930935896205597</v>
      </c>
      <c r="AW163" s="102">
        <f>+'SCI DG3 Final'!AY102*(1.025)^AW$78</f>
        <v>8.3979209293610708</v>
      </c>
      <c r="AX163" s="102">
        <f>+'SCI DG3 Final'!AZ102*(1.025)^AX$78</f>
        <v>8.6078689525950995</v>
      </c>
      <c r="AY163" s="102">
        <f>+'SCI DG3 Final'!BA102*(1.025)^AY$78</f>
        <v>8.8230656764099766</v>
      </c>
      <c r="AZ163" s="102">
        <f>+'SCI DG3 Final'!BB102*(1.025)^AZ$78</f>
        <v>9.0436423183202237</v>
      </c>
      <c r="BA163" s="102">
        <f>+'SCI DG3 Final'!BC102*(1.025)^BA$78</f>
        <v>9.2697333762782304</v>
      </c>
      <c r="BB163" s="102">
        <f>+'SCI DG3 Final'!BD102*(1.025)^BB$78</f>
        <v>9.5014767106851874</v>
      </c>
      <c r="BC163" s="102">
        <f>+'SCI DG3 Final'!BE102*(1.025)^BC$78</f>
        <v>9.7390136284523141</v>
      </c>
      <c r="BD163" s="102">
        <f>+'SCI DG3 Final'!BF102*(1.025)^BD$78</f>
        <v>9.9824889691636223</v>
      </c>
      <c r="BE163" s="102">
        <f>+'SCI DG3 Final'!BG102*(1.025)^BE$78</f>
        <v>10.232051193392712</v>
      </c>
      <c r="BF163" s="102">
        <f>+'SCI DG3 Final'!BH102*(1.025)^BF$78</f>
        <v>10.48785247322753</v>
      </c>
      <c r="BG163" s="102">
        <f>+'SCI DG3 Final'!BI102*(1.025)^BG$78</f>
        <v>10.750048785058217</v>
      </c>
    </row>
    <row r="164" spans="1:59">
      <c r="A164" s="14" t="s">
        <v>461</v>
      </c>
      <c r="B164" s="120">
        <f>NPV('Time Series Summary'!$B$133,E164:BG164)+D164</f>
        <v>32.941827139938709</v>
      </c>
      <c r="C164" s="119">
        <f t="shared" si="87"/>
        <v>229.45470602791411</v>
      </c>
      <c r="D164" s="102">
        <f>+'SCI DG3 Final'!F118*(1.025)^D$78</f>
        <v>0</v>
      </c>
      <c r="E164" s="102">
        <f>+'SCI DG3 Final'!G118*(1.025)^E$78</f>
        <v>0</v>
      </c>
      <c r="F164" s="102">
        <f>+'SCI DG3 Final'!H118*(1.025)^F$78</f>
        <v>0</v>
      </c>
      <c r="G164" s="102">
        <f>+'SCI DG3 Final'!I118*(1.025)^G$78</f>
        <v>0</v>
      </c>
      <c r="H164" s="102">
        <f>+'SCI DG3 Final'!J118*(1.025)^H$78</f>
        <v>0</v>
      </c>
      <c r="I164" s="102">
        <f>+'SCI DG3 Final'!K118*(1.025)^I$78</f>
        <v>0</v>
      </c>
      <c r="J164" s="102">
        <f>+'SCI DG3 Final'!L118*(1.025)^J$78</f>
        <v>2.3537594381081317</v>
      </c>
      <c r="K164" s="102">
        <f>+'SCI DG3 Final'!M118*(1.025)^K$78</f>
        <v>2.4126034240608352</v>
      </c>
      <c r="L164" s="102">
        <f>+'SCI DG3 Final'!N118*(1.025)^L$78</f>
        <v>2.4729185096623554</v>
      </c>
      <c r="M164" s="102">
        <f>+'SCI DG3 Final'!O118*(1.025)^M$78</f>
        <v>2.5347414724039146</v>
      </c>
      <c r="N164" s="102">
        <f>+'SCI DG3 Final'!P118*(1.025)^N$78</f>
        <v>2.5981100092140124</v>
      </c>
      <c r="O164" s="102">
        <f>+'SCI DG3 Final'!Q118*(1.025)^O$78</f>
        <v>2.6630627594443621</v>
      </c>
      <c r="P164" s="102">
        <f>+'SCI DG3 Final'!R118*(1.025)^P$78</f>
        <v>2.7296393284304714</v>
      </c>
      <c r="Q164" s="102">
        <f>+'SCI DG3 Final'!S118*(1.025)^Q$78</f>
        <v>2.7978803116412325</v>
      </c>
      <c r="R164" s="102">
        <f>+'SCI DG3 Final'!T118*(1.025)^R$78</f>
        <v>2.8678273194322639</v>
      </c>
      <c r="S164" s="102">
        <f>+'SCI DG3 Final'!U118*(1.025)^S$78</f>
        <v>2.9395230024180701</v>
      </c>
      <c r="T164" s="102">
        <f>+'SCI DG3 Final'!V118*(1.025)^T$78</f>
        <v>3.0130110774785215</v>
      </c>
      <c r="U164" s="102">
        <f>+'SCI DG3 Final'!W118*(1.025)^U$78</f>
        <v>3.0883363544154849</v>
      </c>
      <c r="V164" s="102">
        <f>+'SCI DG3 Final'!X118*(1.025)^V$78</f>
        <v>3.165544763275872</v>
      </c>
      <c r="W164" s="102">
        <f>+'SCI DG3 Final'!Y118*(1.025)^W$78</f>
        <v>3.2446833823577683</v>
      </c>
      <c r="X164" s="102">
        <f>+'SCI DG3 Final'!Z118*(1.025)^X$78</f>
        <v>3.3258004669167121</v>
      </c>
      <c r="Y164" s="102">
        <f>+'SCI DG3 Final'!AA118*(1.025)^Y$78</f>
        <v>3.4089454785896298</v>
      </c>
      <c r="Z164" s="102">
        <f>+'SCI DG3 Final'!AB118*(1.025)^Z$78</f>
        <v>3.4941691155543708</v>
      </c>
      <c r="AA164" s="102">
        <f>+'SCI DG3 Final'!AC118*(1.025)^AA$78</f>
        <v>3.5815233434432296</v>
      </c>
      <c r="AB164" s="102">
        <f>+'SCI DG3 Final'!AD118*(1.025)^AB$78</f>
        <v>3.67106142702931</v>
      </c>
      <c r="AC164" s="102">
        <f>+'SCI DG3 Final'!AE118*(1.025)^AC$78</f>
        <v>3.7628379627050426</v>
      </c>
      <c r="AD164" s="102">
        <f>+'SCI DG3 Final'!AF118*(1.025)^AD$78</f>
        <v>3.8569089117726683</v>
      </c>
      <c r="AE164" s="102">
        <f>+'SCI DG3 Final'!AG118*(1.025)^AE$78</f>
        <v>3.9533316345669847</v>
      </c>
      <c r="AF164" s="102">
        <f>+'SCI DG3 Final'!AH118*(1.025)^AF$78</f>
        <v>4.0521649254311596</v>
      </c>
      <c r="AG164" s="102">
        <f>+'SCI DG3 Final'!AI118*(1.025)^AG$78</f>
        <v>4.1534690485669374</v>
      </c>
      <c r="AH164" s="102">
        <f>+'SCI DG3 Final'!AJ118*(1.025)^AH$78</f>
        <v>4.2573057747811127</v>
      </c>
      <c r="AI164" s="102">
        <f>+'SCI DG3 Final'!AK118*(1.025)^AI$78</f>
        <v>4.3637384191506392</v>
      </c>
      <c r="AJ164" s="102">
        <f>+'SCI DG3 Final'!AL118*(1.025)^AJ$78</f>
        <v>4.4728318796294051</v>
      </c>
      <c r="AK164" s="102">
        <f>+'SCI DG3 Final'!AM118*(1.025)^AK$78</f>
        <v>4.5846526766201405</v>
      </c>
      <c r="AL164" s="102">
        <f>+'SCI DG3 Final'!AN118*(1.025)^AL$78</f>
        <v>4.6992689935356431</v>
      </c>
      <c r="AM164" s="102">
        <f>+'SCI DG3 Final'!AO118*(1.025)^AM$78</f>
        <v>4.8167507183740348</v>
      </c>
      <c r="AN164" s="102">
        <f>+'SCI DG3 Final'!AP118*(1.025)^AN$78</f>
        <v>4.937169486333385</v>
      </c>
      <c r="AO164" s="102">
        <f>+'SCI DG3 Final'!AQ118*(1.025)^AO$78</f>
        <v>5.0605987234917178</v>
      </c>
      <c r="AP164" s="102">
        <f>+'SCI DG3 Final'!AR118*(1.025)^AP$78</f>
        <v>5.1871136915790119</v>
      </c>
      <c r="AQ164" s="102">
        <f>+'SCI DG3 Final'!AS118*(1.025)^AQ$78</f>
        <v>5.3167915338684866</v>
      </c>
      <c r="AR164" s="102">
        <f>+'SCI DG3 Final'!AT118*(1.025)^AR$78</f>
        <v>5.4497113222151983</v>
      </c>
      <c r="AS164" s="102">
        <f>+'SCI DG3 Final'!AU118*(1.025)^AS$78</f>
        <v>5.5859541052705781</v>
      </c>
      <c r="AT164" s="102">
        <f>+'SCI DG3 Final'!AV118*(1.025)^AT$78</f>
        <v>5.7256029579023426</v>
      </c>
      <c r="AU164" s="102">
        <f>+'SCI DG3 Final'!AW118*(1.025)^AU$78</f>
        <v>5.8687430318498999</v>
      </c>
      <c r="AV164" s="102">
        <f>+'SCI DG3 Final'!AX118*(1.025)^AV$78</f>
        <v>6.0154616076461478</v>
      </c>
      <c r="AW164" s="102">
        <f>+'SCI DG3 Final'!AY118*(1.025)^AW$78</f>
        <v>6.1658481478373002</v>
      </c>
      <c r="AX164" s="102">
        <f>+'SCI DG3 Final'!AZ118*(1.025)^AX$78</f>
        <v>6.319994351533234</v>
      </c>
      <c r="AY164" s="102">
        <f>+'SCI DG3 Final'!BA118*(1.025)^AY$78</f>
        <v>6.4779942103215644</v>
      </c>
      <c r="AZ164" s="102">
        <f>+'SCI DG3 Final'!BB118*(1.025)^AZ$78</f>
        <v>6.639944065579602</v>
      </c>
      <c r="BA164" s="102">
        <f>+'SCI DG3 Final'!BC118*(1.025)^BA$78</f>
        <v>6.8059426672190924</v>
      </c>
      <c r="BB164" s="102">
        <f>+'SCI DG3 Final'!BD118*(1.025)^BB$78</f>
        <v>6.9760912338995702</v>
      </c>
      <c r="BC164" s="102">
        <f>+'SCI DG3 Final'!BE118*(1.025)^BC$78</f>
        <v>7.1504935147470583</v>
      </c>
      <c r="BD164" s="102">
        <f>+'SCI DG3 Final'!BF118*(1.025)^BD$78</f>
        <v>7.3292558526157343</v>
      </c>
      <c r="BE164" s="102">
        <f>+'SCI DG3 Final'!BG118*(1.025)^BE$78</f>
        <v>7.5124872489311274</v>
      </c>
      <c r="BF164" s="102">
        <f>+'SCI DG3 Final'!BH118*(1.025)^BF$78</f>
        <v>7.7002994301544057</v>
      </c>
      <c r="BG164" s="102">
        <f>+'SCI DG3 Final'!BI118*(1.025)^BG$78</f>
        <v>7.8928069159082659</v>
      </c>
    </row>
    <row r="165" spans="1:59">
      <c r="A165" s="14" t="s">
        <v>462</v>
      </c>
      <c r="B165" s="120">
        <f>NPV('Time Series Summary'!$B$133,E165:BG165)+D165</f>
        <v>23.342636014252001</v>
      </c>
      <c r="C165" s="119">
        <f t="shared" si="87"/>
        <v>162.59200383190282</v>
      </c>
      <c r="D165" s="102">
        <f>+'SCI DG3 Final'!F129*(1.025)^D$78</f>
        <v>0</v>
      </c>
      <c r="E165" s="102">
        <f>+'SCI DG3 Final'!G129*(1.025)^E$78</f>
        <v>0</v>
      </c>
      <c r="F165" s="102">
        <f>+'SCI DG3 Final'!H129*(1.025)^F$78</f>
        <v>0</v>
      </c>
      <c r="G165" s="102">
        <f>+'SCI DG3 Final'!I129*(1.025)^G$78</f>
        <v>0</v>
      </c>
      <c r="H165" s="102">
        <f>+'SCI DG3 Final'!J129*(1.025)^H$78</f>
        <v>0</v>
      </c>
      <c r="I165" s="102">
        <f>+'SCI DG3 Final'!K129*(1.025)^I$78</f>
        <v>0</v>
      </c>
      <c r="J165" s="102">
        <f>+'SCI DG3 Final'!L129*(1.025)^J$78</f>
        <v>1.6678780322496312</v>
      </c>
      <c r="K165" s="102">
        <f>+'SCI DG3 Final'!M129*(1.025)^K$78</f>
        <v>1.7095749830558717</v>
      </c>
      <c r="L165" s="102">
        <f>+'SCI DG3 Final'!N129*(1.025)^L$78</f>
        <v>1.7523143576322682</v>
      </c>
      <c r="M165" s="102">
        <f>+'SCI DG3 Final'!O129*(1.025)^M$78</f>
        <v>1.7961222165730748</v>
      </c>
      <c r="N165" s="102">
        <f>+'SCI DG3 Final'!P129*(1.025)^N$78</f>
        <v>1.8410252719874018</v>
      </c>
      <c r="O165" s="102">
        <f>+'SCI DG3 Final'!Q129*(1.025)^O$78</f>
        <v>1.8870509037870866</v>
      </c>
      <c r="P165" s="102">
        <f>+'SCI DG3 Final'!R129*(1.025)^P$78</f>
        <v>1.9342271763817638</v>
      </c>
      <c r="Q165" s="102">
        <f>+'SCI DG3 Final'!S129*(1.025)^Q$78</f>
        <v>1.9825828557913077</v>
      </c>
      <c r="R165" s="102">
        <f>+'SCI DG3 Final'!T129*(1.025)^R$78</f>
        <v>2.0321474271860906</v>
      </c>
      <c r="S165" s="102">
        <f>+'SCI DG3 Final'!U129*(1.025)^S$78</f>
        <v>2.0829511128657425</v>
      </c>
      <c r="T165" s="102">
        <f>+'SCI DG3 Final'!V129*(1.025)^T$78</f>
        <v>2.1350248906873861</v>
      </c>
      <c r="U165" s="102">
        <f>+'SCI DG3 Final'!W129*(1.025)^U$78</f>
        <v>2.1884005129545705</v>
      </c>
      <c r="V165" s="102">
        <f>+'SCI DG3 Final'!X129*(1.025)^V$78</f>
        <v>2.2431105257784352</v>
      </c>
      <c r="W165" s="102">
        <f>+'SCI DG3 Final'!Y129*(1.025)^W$78</f>
        <v>2.2991882889228954</v>
      </c>
      <c r="X165" s="102">
        <f>+'SCI DG3 Final'!Z129*(1.025)^X$78</f>
        <v>2.3566679961459678</v>
      </c>
      <c r="Y165" s="102">
        <f>+'SCI DG3 Final'!AA129*(1.025)^Y$78</f>
        <v>2.415584696049617</v>
      </c>
      <c r="Z165" s="102">
        <f>+'SCI DG3 Final'!AB129*(1.025)^Z$78</f>
        <v>2.4759743134508572</v>
      </c>
      <c r="AA165" s="102">
        <f>+'SCI DG3 Final'!AC129*(1.025)^AA$78</f>
        <v>2.5378736712871284</v>
      </c>
      <c r="AB165" s="102">
        <f>+'SCI DG3 Final'!AD129*(1.025)^AB$78</f>
        <v>2.6013205130693065</v>
      </c>
      <c r="AC165" s="102">
        <f>+'SCI DG3 Final'!AE129*(1.025)^AC$78</f>
        <v>2.6663535258960387</v>
      </c>
      <c r="AD165" s="102">
        <f>+'SCI DG3 Final'!AF129*(1.025)^AD$78</f>
        <v>2.7330123640434398</v>
      </c>
      <c r="AE165" s="102">
        <f>+'SCI DG3 Final'!AG129*(1.025)^AE$78</f>
        <v>2.8013376731445256</v>
      </c>
      <c r="AF165" s="102">
        <f>+'SCI DG3 Final'!AH129*(1.025)^AF$78</f>
        <v>2.8713711149731389</v>
      </c>
      <c r="AG165" s="102">
        <f>+'SCI DG3 Final'!AI129*(1.025)^AG$78</f>
        <v>2.9431553928474665</v>
      </c>
      <c r="AH165" s="102">
        <f>+'SCI DG3 Final'!AJ129*(1.025)^AH$78</f>
        <v>3.0167342776686543</v>
      </c>
      <c r="AI165" s="102">
        <f>+'SCI DG3 Final'!AK129*(1.025)^AI$78</f>
        <v>3.09215263461037</v>
      </c>
      <c r="AJ165" s="102">
        <f>+'SCI DG3 Final'!AL129*(1.025)^AJ$78</f>
        <v>3.1694564504756291</v>
      </c>
      <c r="AK165" s="102">
        <f>+'SCI DG3 Final'!AM129*(1.025)^AK$78</f>
        <v>3.2486928617375197</v>
      </c>
      <c r="AL165" s="102">
        <f>+'SCI DG3 Final'!AN129*(1.025)^AL$78</f>
        <v>3.3299101832809574</v>
      </c>
      <c r="AM165" s="102">
        <f>+'SCI DG3 Final'!AO129*(1.025)^AM$78</f>
        <v>3.4131579378629815</v>
      </c>
      <c r="AN165" s="102">
        <f>+'SCI DG3 Final'!AP129*(1.025)^AN$78</f>
        <v>3.4984868863095557</v>
      </c>
      <c r="AO165" s="102">
        <f>+'SCI DG3 Final'!AQ129*(1.025)^AO$78</f>
        <v>3.5859490584672935</v>
      </c>
      <c r="AP165" s="102">
        <f>+'SCI DG3 Final'!AR129*(1.025)^AP$78</f>
        <v>3.6755977849289763</v>
      </c>
      <c r="AQ165" s="102">
        <f>+'SCI DG3 Final'!AS129*(1.025)^AQ$78</f>
        <v>3.7674877295522005</v>
      </c>
      <c r="AR165" s="102">
        <f>+'SCI DG3 Final'!AT129*(1.025)^AR$78</f>
        <v>3.8616749227910052</v>
      </c>
      <c r="AS165" s="102">
        <f>+'SCI DG3 Final'!AU129*(1.025)^AS$78</f>
        <v>3.9582167958607801</v>
      </c>
      <c r="AT165" s="102">
        <f>+'SCI DG3 Final'!AV129*(1.025)^AT$78</f>
        <v>4.0571722157572996</v>
      </c>
      <c r="AU165" s="102">
        <f>+'SCI DG3 Final'!AW129*(1.025)^AU$78</f>
        <v>4.1586015211512315</v>
      </c>
      <c r="AV165" s="102">
        <f>+'SCI DG3 Final'!AX129*(1.025)^AV$78</f>
        <v>4.2625665591800121</v>
      </c>
      <c r="AW165" s="102">
        <f>+'SCI DG3 Final'!AY129*(1.025)^AW$78</f>
        <v>4.369130723159512</v>
      </c>
      <c r="AX165" s="102">
        <f>+'SCI DG3 Final'!AZ129*(1.025)^AX$78</f>
        <v>4.4783589912385002</v>
      </c>
      <c r="AY165" s="102">
        <f>+'SCI DG3 Final'!BA129*(1.025)^AY$78</f>
        <v>4.5903179660194624</v>
      </c>
      <c r="AZ165" s="102">
        <f>+'SCI DG3 Final'!BB129*(1.025)^AZ$78</f>
        <v>4.7050759151699486</v>
      </c>
      <c r="BA165" s="102">
        <f>+'SCI DG3 Final'!BC129*(1.025)^BA$78</f>
        <v>4.8227028130491973</v>
      </c>
      <c r="BB165" s="102">
        <f>+'SCI DG3 Final'!BD129*(1.025)^BB$78</f>
        <v>4.9432703833754275</v>
      </c>
      <c r="BC165" s="102">
        <f>+'SCI DG3 Final'!BE129*(1.025)^BC$78</f>
        <v>5.0668521429598128</v>
      </c>
      <c r="BD165" s="102">
        <f>+'SCI DG3 Final'!BF129*(1.025)^BD$78</f>
        <v>5.1935234465338072</v>
      </c>
      <c r="BE165" s="102">
        <f>+'SCI DG3 Final'!BG129*(1.025)^BE$78</f>
        <v>5.3233615326971524</v>
      </c>
      <c r="BF165" s="102">
        <f>+'SCI DG3 Final'!BH129*(1.025)^BF$78</f>
        <v>5.4564455710145809</v>
      </c>
      <c r="BG165" s="102">
        <f>+'SCI DG3 Final'!BI129*(1.025)^BG$78</f>
        <v>5.5928567102899454</v>
      </c>
    </row>
    <row r="166" spans="1:59"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</row>
    <row r="167" spans="1:59">
      <c r="A167" s="25" t="s">
        <v>18</v>
      </c>
      <c r="B167" s="120">
        <f>NPV('Time Series Summary'!$B$133,E167:BG167)+D167</f>
        <v>101.15142272842535</v>
      </c>
      <c r="C167" s="445">
        <f t="shared" ref="C167" si="88">SUM(D167:BG167)</f>
        <v>704.56534993824562</v>
      </c>
      <c r="D167" s="321">
        <f>SUM(D163:D166)</f>
        <v>0</v>
      </c>
      <c r="E167" s="321">
        <f t="shared" ref="E167:BE167" si="89">SUM(E163:E166)</f>
        <v>0</v>
      </c>
      <c r="F167" s="321">
        <f t="shared" si="89"/>
        <v>0</v>
      </c>
      <c r="G167" s="321">
        <f t="shared" si="89"/>
        <v>0</v>
      </c>
      <c r="H167" s="321">
        <f t="shared" si="89"/>
        <v>0</v>
      </c>
      <c r="I167" s="321">
        <f t="shared" si="89"/>
        <v>0</v>
      </c>
      <c r="J167" s="321">
        <f t="shared" si="89"/>
        <v>7.2274714730817342</v>
      </c>
      <c r="K167" s="321">
        <f t="shared" si="89"/>
        <v>7.4081582599087774</v>
      </c>
      <c r="L167" s="321">
        <f t="shared" si="89"/>
        <v>7.5933622164064944</v>
      </c>
      <c r="M167" s="321">
        <f t="shared" si="89"/>
        <v>7.7831962718166574</v>
      </c>
      <c r="N167" s="321">
        <f t="shared" si="89"/>
        <v>7.9777761786120731</v>
      </c>
      <c r="O167" s="321">
        <f t="shared" si="89"/>
        <v>8.177220583077375</v>
      </c>
      <c r="P167" s="321">
        <f t="shared" si="89"/>
        <v>8.3816510976543093</v>
      </c>
      <c r="Q167" s="321">
        <f t="shared" si="89"/>
        <v>8.5911923750956642</v>
      </c>
      <c r="R167" s="321">
        <f t="shared" si="89"/>
        <v>8.8059721844730596</v>
      </c>
      <c r="S167" s="321">
        <f t="shared" si="89"/>
        <v>9.0261214890848844</v>
      </c>
      <c r="T167" s="321">
        <f t="shared" si="89"/>
        <v>9.2517745263120048</v>
      </c>
      <c r="U167" s="321">
        <f t="shared" si="89"/>
        <v>9.4830688894698056</v>
      </c>
      <c r="V167" s="321">
        <f t="shared" si="89"/>
        <v>9.7201456117065508</v>
      </c>
      <c r="W167" s="321">
        <f t="shared" si="89"/>
        <v>9.963149251999214</v>
      </c>
      <c r="X167" s="321">
        <f t="shared" si="89"/>
        <v>10.212227983299192</v>
      </c>
      <c r="Y167" s="321">
        <f t="shared" si="89"/>
        <v>10.467533682881673</v>
      </c>
      <c r="Z167" s="321">
        <f t="shared" si="89"/>
        <v>10.729222024953714</v>
      </c>
      <c r="AA167" s="321">
        <f t="shared" si="89"/>
        <v>10.997452575577556</v>
      </c>
      <c r="AB167" s="321">
        <f t="shared" si="89"/>
        <v>11.272388889966994</v>
      </c>
      <c r="AC167" s="321">
        <f t="shared" si="89"/>
        <v>11.554198612216167</v>
      </c>
      <c r="AD167" s="321">
        <f t="shared" si="89"/>
        <v>11.843053577521571</v>
      </c>
      <c r="AE167" s="321">
        <f t="shared" si="89"/>
        <v>12.139129916959609</v>
      </c>
      <c r="AF167" s="321">
        <f t="shared" si="89"/>
        <v>12.4426081648836</v>
      </c>
      <c r="AG167" s="321">
        <f t="shared" si="89"/>
        <v>12.753673369005686</v>
      </c>
      <c r="AH167" s="321">
        <f t="shared" si="89"/>
        <v>13.072515203230834</v>
      </c>
      <c r="AI167" s="321">
        <f t="shared" si="89"/>
        <v>13.399328083311602</v>
      </c>
      <c r="AJ167" s="321">
        <f t="shared" si="89"/>
        <v>13.734311285394391</v>
      </c>
      <c r="AK167" s="321">
        <f t="shared" si="89"/>
        <v>14.077669067529254</v>
      </c>
      <c r="AL167" s="321">
        <f t="shared" si="89"/>
        <v>14.429610794217481</v>
      </c>
      <c r="AM167" s="321">
        <f t="shared" si="89"/>
        <v>14.790351064072921</v>
      </c>
      <c r="AN167" s="321">
        <f t="shared" si="89"/>
        <v>15.160109840674741</v>
      </c>
      <c r="AO167" s="321">
        <f t="shared" si="89"/>
        <v>15.539112586691605</v>
      </c>
      <c r="AP167" s="321">
        <f t="shared" si="89"/>
        <v>15.927590401358897</v>
      </c>
      <c r="AQ167" s="321">
        <f t="shared" si="89"/>
        <v>16.325780161392867</v>
      </c>
      <c r="AR167" s="321">
        <f t="shared" si="89"/>
        <v>16.733924665427686</v>
      </c>
      <c r="AS167" s="321">
        <f t="shared" si="89"/>
        <v>17.152272782063378</v>
      </c>
      <c r="AT167" s="321">
        <f t="shared" si="89"/>
        <v>17.581079601614967</v>
      </c>
      <c r="AU167" s="321">
        <f t="shared" si="89"/>
        <v>18.020606591655337</v>
      </c>
      <c r="AV167" s="321">
        <f t="shared" si="89"/>
        <v>18.47112175644672</v>
      </c>
      <c r="AW167" s="321">
        <f t="shared" si="89"/>
        <v>18.932899800357884</v>
      </c>
      <c r="AX167" s="321">
        <f t="shared" si="89"/>
        <v>19.406222295366835</v>
      </c>
      <c r="AY167" s="321">
        <f t="shared" si="89"/>
        <v>19.891377852751003</v>
      </c>
      <c r="AZ167" s="321">
        <f t="shared" si="89"/>
        <v>20.388662299069775</v>
      </c>
      <c r="BA167" s="321">
        <f t="shared" si="89"/>
        <v>20.898378856546522</v>
      </c>
      <c r="BB167" s="321">
        <f t="shared" si="89"/>
        <v>21.420838327960183</v>
      </c>
      <c r="BC167" s="321">
        <f t="shared" si="89"/>
        <v>21.956359286159188</v>
      </c>
      <c r="BD167" s="321">
        <f t="shared" si="89"/>
        <v>22.505268268313163</v>
      </c>
      <c r="BE167" s="321">
        <f t="shared" si="89"/>
        <v>23.067899975020993</v>
      </c>
      <c r="BF167" s="321">
        <f t="shared" ref="BF167:BG167" si="90">SUM(BF163:BF166)</f>
        <v>23.644597474396516</v>
      </c>
      <c r="BG167" s="321">
        <f t="shared" si="90"/>
        <v>24.235712411256429</v>
      </c>
    </row>
    <row r="169" spans="1:59">
      <c r="A169" s="25" t="s">
        <v>1010</v>
      </c>
    </row>
    <row r="170" spans="1:59">
      <c r="A170" s="25" t="s">
        <v>337</v>
      </c>
    </row>
    <row r="171" spans="1:59">
      <c r="A171" t="s">
        <v>460</v>
      </c>
      <c r="B171" s="446">
        <f>NPV('Time Series Summary'!$B$133,E171:BG171)+D171</f>
        <v>75.343850540443441</v>
      </c>
      <c r="C171" s="447">
        <f t="shared" ref="C171:C173" si="91">SUM(D171:BG171)</f>
        <v>88.7944965210351</v>
      </c>
      <c r="D171" s="514">
        <f>+'SCI DG3 Final'!F196*(1+'MF and LIL capex'!F$121)</f>
        <v>5.6069488074357334</v>
      </c>
      <c r="E171" s="514">
        <f>+'SCI DG3 Final'!G196*(1+'MF and LIL capex'!G$121)</f>
        <v>18.358723540952866</v>
      </c>
      <c r="F171" s="514">
        <f>+'SCI DG3 Final'!H196*(1+'MF and LIL capex'!H$121)</f>
        <v>19.570319896429289</v>
      </c>
      <c r="G171" s="514">
        <f>+'SCI DG3 Final'!I196*(1+'MF and LIL capex'!I$121)</f>
        <v>24.790493454039993</v>
      </c>
      <c r="H171" s="514">
        <f>+'SCI DG3 Final'!J196*(1+'MF and LIL capex'!J$121)</f>
        <v>14.231627432740433</v>
      </c>
      <c r="I171" s="514">
        <f>+'SCI DG3 Final'!K196*(1+'MF and LIL capex'!K$121)</f>
        <v>5.0704893509654241</v>
      </c>
      <c r="J171" s="514">
        <f>+'SCI DG3 Final'!L196*(1+'MF and LIL capex'!L$121)</f>
        <v>1.1658940384713699</v>
      </c>
      <c r="K171" s="514">
        <f>+'SCI DG3 Final'!M196*(1+'MF and LIL capex'!M$121)</f>
        <v>0</v>
      </c>
      <c r="L171" s="514">
        <f>+'SCI DG3 Final'!N196*(1+'MF and LIL capex'!N$121)</f>
        <v>0</v>
      </c>
      <c r="M171" s="514">
        <f>+'SCI DG3 Final'!O196*(1+'MF and LIL capex'!O$121)</f>
        <v>0</v>
      </c>
      <c r="N171" s="514">
        <f>+'SCI DG3 Final'!P196*(1+'MF and LIL capex'!P$121)</f>
        <v>0</v>
      </c>
      <c r="O171" s="514">
        <f>+'SCI DG3 Final'!Q196*(1+'MF and LIL capex'!Q$121)</f>
        <v>0</v>
      </c>
      <c r="P171" s="514">
        <f>+'SCI DG3 Final'!R196*(1+'MF and LIL capex'!R$121)</f>
        <v>0</v>
      </c>
      <c r="Q171" s="514">
        <f>+'SCI DG3 Final'!S196*(1+'MF and LIL capex'!S$121)</f>
        <v>0</v>
      </c>
      <c r="R171" s="514">
        <f>+'SCI DG3 Final'!T196*(1+'MF and LIL capex'!T$121)</f>
        <v>0</v>
      </c>
      <c r="S171" s="514">
        <f>+'SCI DG3 Final'!U196*(1+'MF and LIL capex'!U$121)</f>
        <v>0</v>
      </c>
      <c r="T171" s="514">
        <f>+'SCI DG3 Final'!V196*(1+'MF and LIL capex'!V$121)</f>
        <v>0</v>
      </c>
      <c r="U171" s="514">
        <f>+'SCI DG3 Final'!W196*(1+'MF and LIL capex'!W$121)</f>
        <v>0</v>
      </c>
      <c r="V171" s="514">
        <f>+'SCI DG3 Final'!X196*(1+'MF and LIL capex'!X$121)</f>
        <v>0</v>
      </c>
      <c r="W171" s="514">
        <f>+'SCI DG3 Final'!Y196*(1+'MF and LIL capex'!Y$121)</f>
        <v>0</v>
      </c>
      <c r="X171" s="514">
        <f>+'SCI DG3 Final'!Z196*(1+'MF and LIL capex'!Z$121)</f>
        <v>0</v>
      </c>
      <c r="Y171" s="514">
        <f>+'SCI DG3 Final'!AA196*(1+'MF and LIL capex'!AA$121)</f>
        <v>0</v>
      </c>
      <c r="Z171" s="514">
        <f>+'SCI DG3 Final'!AB196*(1+'MF and LIL capex'!AB$121)</f>
        <v>0</v>
      </c>
      <c r="AA171" s="514">
        <f>+'SCI DG3 Final'!AC196*(1+'MF and LIL capex'!AC$121)</f>
        <v>0</v>
      </c>
      <c r="AB171" s="514">
        <f>+'SCI DG3 Final'!AD196*(1+'MF and LIL capex'!AD$121)</f>
        <v>0</v>
      </c>
      <c r="AC171" s="514">
        <f>+'SCI DG3 Final'!AE196*(1+'MF and LIL capex'!AE$121)</f>
        <v>0</v>
      </c>
      <c r="AD171" s="514">
        <f>+'SCI DG3 Final'!AF196*(1+'MF and LIL capex'!AF$121)</f>
        <v>0</v>
      </c>
      <c r="AE171" s="514">
        <f>+'SCI DG3 Final'!AG196*(1+'MF and LIL capex'!AG$121)</f>
        <v>0</v>
      </c>
      <c r="AF171" s="514">
        <f>+'SCI DG3 Final'!AH196*(1+'MF and LIL capex'!AH$121)</f>
        <v>0</v>
      </c>
      <c r="AG171" s="514">
        <f>+'SCI DG3 Final'!AI196*(1+'MF and LIL capex'!AI$121)</f>
        <v>0</v>
      </c>
      <c r="AH171" s="514">
        <f>+'SCI DG3 Final'!AJ196*(1+'MF and LIL capex'!AJ$121)</f>
        <v>0</v>
      </c>
      <c r="AI171" s="514">
        <f>+'SCI DG3 Final'!AK196*(1+'MF and LIL capex'!AK$121)</f>
        <v>0</v>
      </c>
      <c r="AJ171" s="514">
        <f>+'SCI DG3 Final'!AL196*(1+'MF and LIL capex'!AL$121)</f>
        <v>0</v>
      </c>
      <c r="AK171" s="514">
        <f>+'SCI DG3 Final'!AM196*(1+'MF and LIL capex'!AM$121)</f>
        <v>0</v>
      </c>
      <c r="AL171" s="514">
        <f>+'SCI DG3 Final'!AN196*(1+'MF and LIL capex'!AN$121)</f>
        <v>0</v>
      </c>
      <c r="AM171" s="514">
        <f>+'SCI DG3 Final'!AO196*(1+'MF and LIL capex'!AO$121)</f>
        <v>0</v>
      </c>
      <c r="AN171" s="514">
        <f>+'SCI DG3 Final'!AP196*(1+'MF and LIL capex'!AP$121)</f>
        <v>0</v>
      </c>
      <c r="AO171" s="514">
        <f>+'SCI DG3 Final'!AQ196*(1+'MF and LIL capex'!AQ$121)</f>
        <v>0</v>
      </c>
      <c r="AP171" s="514">
        <f>+'SCI DG3 Final'!AR196*(1+'MF and LIL capex'!AR$121)</f>
        <v>0</v>
      </c>
      <c r="AQ171" s="514">
        <f>+'SCI DG3 Final'!AS196*(1+'MF and LIL capex'!AS$121)</f>
        <v>0</v>
      </c>
      <c r="AR171" s="514">
        <f>+'SCI DG3 Final'!AT196*(1+'MF and LIL capex'!AT$121)</f>
        <v>0</v>
      </c>
      <c r="AS171" s="514">
        <f>+'SCI DG3 Final'!AU196*(1+'MF and LIL capex'!AU$121)</f>
        <v>0</v>
      </c>
      <c r="AT171" s="514">
        <f>+'SCI DG3 Final'!AV196*(1+'MF and LIL capex'!AV$121)</f>
        <v>0</v>
      </c>
      <c r="AU171" s="514">
        <f>+'SCI DG3 Final'!AW196*(1+'MF and LIL capex'!AW$121)</f>
        <v>0</v>
      </c>
      <c r="AV171" s="514">
        <f>+'SCI DG3 Final'!AX196*(1+'MF and LIL capex'!AX$121)</f>
        <v>0</v>
      </c>
      <c r="AW171" s="514">
        <f>+'SCI DG3 Final'!AY196*(1+'MF and LIL capex'!AY$121)</f>
        <v>0</v>
      </c>
      <c r="AX171" s="514">
        <f>+'SCI DG3 Final'!AZ196*(1+'MF and LIL capex'!AZ$121)</f>
        <v>0</v>
      </c>
      <c r="AY171" s="514">
        <f>+'SCI DG3 Final'!BA196*(1+'MF and LIL capex'!BA$121)</f>
        <v>0</v>
      </c>
      <c r="AZ171" s="514">
        <f>+'SCI DG3 Final'!BB196*(1+'MF and LIL capex'!BB$121)</f>
        <v>0</v>
      </c>
      <c r="BA171" s="514">
        <f>+'SCI DG3 Final'!BC196*(1+'MF and LIL capex'!BC$121)</f>
        <v>0</v>
      </c>
      <c r="BB171" s="514">
        <f>+'SCI DG3 Final'!BD196*(1+'MF and LIL capex'!BD$121)</f>
        <v>0</v>
      </c>
      <c r="BC171" s="514">
        <f>+'SCI DG3 Final'!BE196*(1+'MF and LIL capex'!BE$121)</f>
        <v>0</v>
      </c>
      <c r="BD171" s="514">
        <f>+'SCI DG3 Final'!BF196*(1+'MF and LIL capex'!BF$121)</f>
        <v>0</v>
      </c>
      <c r="BE171" s="514">
        <f>+'SCI DG3 Final'!BG196*(1+'MF and LIL capex'!BG$121)</f>
        <v>0</v>
      </c>
      <c r="BF171" s="514">
        <f>+'SCI DG3 Final'!BH196*(1+'MF and LIL capex'!BH$121)</f>
        <v>0</v>
      </c>
      <c r="BG171" s="514">
        <f>+'SCI DG3 Final'!BI196*(1+'MF and LIL capex'!BI$121)</f>
        <v>0</v>
      </c>
    </row>
    <row r="172" spans="1:59">
      <c r="A172" t="s">
        <v>461</v>
      </c>
      <c r="B172" s="446">
        <f>NPV('Time Series Summary'!$B$133,E172:BG172)+D172</f>
        <v>14.341851237285496</v>
      </c>
      <c r="C172" s="447">
        <f t="shared" si="91"/>
        <v>16.902208350909362</v>
      </c>
      <c r="D172" s="514">
        <f>+'SCI DG3 Final'!F200*(1+'MF and LIL capex'!F$121)</f>
        <v>1.0672938151489026</v>
      </c>
      <c r="E172" s="514">
        <f>+'SCI DG3 Final'!G200*(1+'MF and LIL capex'!G$121)</f>
        <v>3.4946194021430155</v>
      </c>
      <c r="F172" s="514">
        <f>+'SCI DG3 Final'!H200*(1+'MF and LIL capex'!H$121)</f>
        <v>3.7252491690747278</v>
      </c>
      <c r="G172" s="514">
        <f>+'SCI DG3 Final'!I200*(1+'MF and LIL capex'!I$121)</f>
        <v>4.7189195490598408</v>
      </c>
      <c r="H172" s="514">
        <f>+'SCI DG3 Final'!J200*(1+'MF and LIL capex'!J$121)</f>
        <v>2.7090184804833211</v>
      </c>
      <c r="I172" s="514">
        <f>+'SCI DG3 Final'!K200*(1+'MF and LIL capex'!K$121)</f>
        <v>0.96517769466469316</v>
      </c>
      <c r="J172" s="514">
        <f>+'SCI DG3 Final'!L200*(1+'MF and LIL capex'!L$121)</f>
        <v>0.22193024033486017</v>
      </c>
      <c r="K172" s="514">
        <f>+'SCI DG3 Final'!M200*(1+'MF and LIL capex'!M$121)</f>
        <v>0</v>
      </c>
      <c r="L172" s="514">
        <f>+'SCI DG3 Final'!N200*(1+'MF and LIL capex'!N$121)</f>
        <v>0</v>
      </c>
      <c r="M172" s="514">
        <f>+'SCI DG3 Final'!O200*(1+'MF and LIL capex'!O$121)</f>
        <v>0</v>
      </c>
      <c r="N172" s="514">
        <f>+'SCI DG3 Final'!P200*(1+'MF and LIL capex'!P$121)</f>
        <v>0</v>
      </c>
      <c r="O172" s="514">
        <f>+'SCI DG3 Final'!Q200*(1+'MF and LIL capex'!Q$121)</f>
        <v>0</v>
      </c>
      <c r="P172" s="514">
        <f>+'SCI DG3 Final'!R200*(1+'MF and LIL capex'!R$121)</f>
        <v>0</v>
      </c>
      <c r="Q172" s="514">
        <f>+'SCI DG3 Final'!S200*(1+'MF and LIL capex'!S$121)</f>
        <v>0</v>
      </c>
      <c r="R172" s="514">
        <f>+'SCI DG3 Final'!T200*(1+'MF and LIL capex'!T$121)</f>
        <v>0</v>
      </c>
      <c r="S172" s="514">
        <f>+'SCI DG3 Final'!U200*(1+'MF and LIL capex'!U$121)</f>
        <v>0</v>
      </c>
      <c r="T172" s="514">
        <f>+'SCI DG3 Final'!V200*(1+'MF and LIL capex'!V$121)</f>
        <v>0</v>
      </c>
      <c r="U172" s="514">
        <f>+'SCI DG3 Final'!W200*(1+'MF and LIL capex'!W$121)</f>
        <v>0</v>
      </c>
      <c r="V172" s="514">
        <f>+'SCI DG3 Final'!X200*(1+'MF and LIL capex'!X$121)</f>
        <v>0</v>
      </c>
      <c r="W172" s="514">
        <f>+'SCI DG3 Final'!Y200*(1+'MF and LIL capex'!Y$121)</f>
        <v>0</v>
      </c>
      <c r="X172" s="514">
        <f>+'SCI DG3 Final'!Z200*(1+'MF and LIL capex'!Z$121)</f>
        <v>0</v>
      </c>
      <c r="Y172" s="514">
        <f>+'SCI DG3 Final'!AA200*(1+'MF and LIL capex'!AA$121)</f>
        <v>0</v>
      </c>
      <c r="Z172" s="514">
        <f>+'SCI DG3 Final'!AB200*(1+'MF and LIL capex'!AB$121)</f>
        <v>0</v>
      </c>
      <c r="AA172" s="514">
        <f>+'SCI DG3 Final'!AC200*(1+'MF and LIL capex'!AC$121)</f>
        <v>0</v>
      </c>
      <c r="AB172" s="514">
        <f>+'SCI DG3 Final'!AD200*(1+'MF and LIL capex'!AD$121)</f>
        <v>0</v>
      </c>
      <c r="AC172" s="514">
        <f>+'SCI DG3 Final'!AE200*(1+'MF and LIL capex'!AE$121)</f>
        <v>0</v>
      </c>
      <c r="AD172" s="514">
        <f>+'SCI DG3 Final'!AF200*(1+'MF and LIL capex'!AF$121)</f>
        <v>0</v>
      </c>
      <c r="AE172" s="514">
        <f>+'SCI DG3 Final'!AG200*(1+'MF and LIL capex'!AG$121)</f>
        <v>0</v>
      </c>
      <c r="AF172" s="514">
        <f>+'SCI DG3 Final'!AH200*(1+'MF and LIL capex'!AH$121)</f>
        <v>0</v>
      </c>
      <c r="AG172" s="514">
        <f>+'SCI DG3 Final'!AI200*(1+'MF and LIL capex'!AI$121)</f>
        <v>0</v>
      </c>
      <c r="AH172" s="514">
        <f>+'SCI DG3 Final'!AJ200*(1+'MF and LIL capex'!AJ$121)</f>
        <v>0</v>
      </c>
      <c r="AI172" s="514">
        <f>+'SCI DG3 Final'!AK200*(1+'MF and LIL capex'!AK$121)</f>
        <v>0</v>
      </c>
      <c r="AJ172" s="514">
        <f>+'SCI DG3 Final'!AL200*(1+'MF and LIL capex'!AL$121)</f>
        <v>0</v>
      </c>
      <c r="AK172" s="514">
        <f>+'SCI DG3 Final'!AM200*(1+'MF and LIL capex'!AM$121)</f>
        <v>0</v>
      </c>
      <c r="AL172" s="514">
        <f>+'SCI DG3 Final'!AN200*(1+'MF and LIL capex'!AN$121)</f>
        <v>0</v>
      </c>
      <c r="AM172" s="514">
        <f>+'SCI DG3 Final'!AO200*(1+'MF and LIL capex'!AO$121)</f>
        <v>0</v>
      </c>
      <c r="AN172" s="514">
        <f>+'SCI DG3 Final'!AP200*(1+'MF and LIL capex'!AP$121)</f>
        <v>0</v>
      </c>
      <c r="AO172" s="514">
        <f>+'SCI DG3 Final'!AQ200*(1+'MF and LIL capex'!AQ$121)</f>
        <v>0</v>
      </c>
      <c r="AP172" s="514">
        <f>+'SCI DG3 Final'!AR200*(1+'MF and LIL capex'!AR$121)</f>
        <v>0</v>
      </c>
      <c r="AQ172" s="514">
        <f>+'SCI DG3 Final'!AS200*(1+'MF and LIL capex'!AS$121)</f>
        <v>0</v>
      </c>
      <c r="AR172" s="514">
        <f>+'SCI DG3 Final'!AT200*(1+'MF and LIL capex'!AT$121)</f>
        <v>0</v>
      </c>
      <c r="AS172" s="514">
        <f>+'SCI DG3 Final'!AU200*(1+'MF and LIL capex'!AU$121)</f>
        <v>0</v>
      </c>
      <c r="AT172" s="514">
        <f>+'SCI DG3 Final'!AV200*(1+'MF and LIL capex'!AV$121)</f>
        <v>0</v>
      </c>
      <c r="AU172" s="514">
        <f>+'SCI DG3 Final'!AW200*(1+'MF and LIL capex'!AW$121)</f>
        <v>0</v>
      </c>
      <c r="AV172" s="514">
        <f>+'SCI DG3 Final'!AX200*(1+'MF and LIL capex'!AX$121)</f>
        <v>0</v>
      </c>
      <c r="AW172" s="514">
        <f>+'SCI DG3 Final'!AY200*(1+'MF and LIL capex'!AY$121)</f>
        <v>0</v>
      </c>
      <c r="AX172" s="514">
        <f>+'SCI DG3 Final'!AZ200*(1+'MF and LIL capex'!AZ$121)</f>
        <v>0</v>
      </c>
      <c r="AY172" s="514">
        <f>+'SCI DG3 Final'!BA200*(1+'MF and LIL capex'!BA$121)</f>
        <v>0</v>
      </c>
      <c r="AZ172" s="514">
        <f>+'SCI DG3 Final'!BB200*(1+'MF and LIL capex'!BB$121)</f>
        <v>0</v>
      </c>
      <c r="BA172" s="514">
        <f>+'SCI DG3 Final'!BC200*(1+'MF and LIL capex'!BC$121)</f>
        <v>0</v>
      </c>
      <c r="BB172" s="514">
        <f>+'SCI DG3 Final'!BD200*(1+'MF and LIL capex'!BD$121)</f>
        <v>0</v>
      </c>
      <c r="BC172" s="514">
        <f>+'SCI DG3 Final'!BE200*(1+'MF and LIL capex'!BE$121)</f>
        <v>0</v>
      </c>
      <c r="BD172" s="514">
        <f>+'SCI DG3 Final'!BF200*(1+'MF and LIL capex'!BF$121)</f>
        <v>0</v>
      </c>
      <c r="BE172" s="514">
        <f>+'SCI DG3 Final'!BG200*(1+'MF and LIL capex'!BG$121)</f>
        <v>0</v>
      </c>
      <c r="BF172" s="514">
        <f>+'SCI DG3 Final'!BH200*(1+'MF and LIL capex'!BH$121)</f>
        <v>0</v>
      </c>
      <c r="BG172" s="514">
        <f>+'SCI DG3 Final'!BI200*(1+'MF and LIL capex'!BI$121)</f>
        <v>0</v>
      </c>
    </row>
    <row r="173" spans="1:59">
      <c r="A173" t="s">
        <v>462</v>
      </c>
      <c r="B173" s="446">
        <f>NPV('Time Series Summary'!$B$133,E173:BG173)+D173</f>
        <v>59.611188012469157</v>
      </c>
      <c r="C173" s="447">
        <f t="shared" si="91"/>
        <v>70.253184415451159</v>
      </c>
      <c r="D173" s="514">
        <f>+'SCI DG3 Final'!F205*(1+'MF and LIL capex'!F$121)</f>
        <v>4.4361534105152733</v>
      </c>
      <c r="E173" s="514">
        <f>+'SCI DG3 Final'!G205*(1+'MF and LIL capex'!G$121)</f>
        <v>14.525210920581172</v>
      </c>
      <c r="F173" s="514">
        <f>+'SCI DG3 Final'!H205*(1+'MF and LIL capex'!H$121)</f>
        <v>15.483812022375918</v>
      </c>
      <c r="G173" s="514">
        <f>+'SCI DG3 Final'!I205*(1+'MF and LIL capex'!I$121)</f>
        <v>19.613953303560034</v>
      </c>
      <c r="H173" s="514">
        <f>+'SCI DG3 Final'!J205*(1+'MF and LIL capex'!J$121)</f>
        <v>11.259899945797361</v>
      </c>
      <c r="I173" s="514">
        <f>+'SCI DG3 Final'!K205*(1+'MF and LIL capex'!K$121)</f>
        <v>4.0117128584153683</v>
      </c>
      <c r="J173" s="514">
        <f>+'SCI DG3 Final'!L205*(1+'MF and LIL capex'!L$121)</f>
        <v>0.92244195420603103</v>
      </c>
      <c r="K173" s="514">
        <f>+'SCI DG3 Final'!M205*(1+'MF and LIL capex'!M$121)</f>
        <v>0</v>
      </c>
      <c r="L173" s="514">
        <f>+'SCI DG3 Final'!N205*(1+'MF and LIL capex'!N$121)</f>
        <v>0</v>
      </c>
      <c r="M173" s="514">
        <f>+'SCI DG3 Final'!O205*(1+'MF and LIL capex'!O$121)</f>
        <v>0</v>
      </c>
      <c r="N173" s="514">
        <f>+'SCI DG3 Final'!P205*(1+'MF and LIL capex'!P$121)</f>
        <v>0</v>
      </c>
      <c r="O173" s="514">
        <f>+'SCI DG3 Final'!Q205*(1+'MF and LIL capex'!Q$121)</f>
        <v>0</v>
      </c>
      <c r="P173" s="514">
        <f>+'SCI DG3 Final'!R205*(1+'MF and LIL capex'!R$121)</f>
        <v>0</v>
      </c>
      <c r="Q173" s="514">
        <f>+'SCI DG3 Final'!S205*(1+'MF and LIL capex'!S$121)</f>
        <v>0</v>
      </c>
      <c r="R173" s="514">
        <f>+'SCI DG3 Final'!T205*(1+'MF and LIL capex'!T$121)</f>
        <v>0</v>
      </c>
      <c r="S173" s="514">
        <f>+'SCI DG3 Final'!U205*(1+'MF and LIL capex'!U$121)</f>
        <v>0</v>
      </c>
      <c r="T173" s="514">
        <f>+'SCI DG3 Final'!V205*(1+'MF and LIL capex'!V$121)</f>
        <v>0</v>
      </c>
      <c r="U173" s="514">
        <f>+'SCI DG3 Final'!W205*(1+'MF and LIL capex'!W$121)</f>
        <v>0</v>
      </c>
      <c r="V173" s="514">
        <f>+'SCI DG3 Final'!X205*(1+'MF and LIL capex'!X$121)</f>
        <v>0</v>
      </c>
      <c r="W173" s="514">
        <f>+'SCI DG3 Final'!Y205*(1+'MF and LIL capex'!Y$121)</f>
        <v>0</v>
      </c>
      <c r="X173" s="514">
        <f>+'SCI DG3 Final'!Z205*(1+'MF and LIL capex'!Z$121)</f>
        <v>0</v>
      </c>
      <c r="Y173" s="514">
        <f>+'SCI DG3 Final'!AA205*(1+'MF and LIL capex'!AA$121)</f>
        <v>0</v>
      </c>
      <c r="Z173" s="514">
        <f>+'SCI DG3 Final'!AB205*(1+'MF and LIL capex'!AB$121)</f>
        <v>0</v>
      </c>
      <c r="AA173" s="514">
        <f>+'SCI DG3 Final'!AC205*(1+'MF and LIL capex'!AC$121)</f>
        <v>0</v>
      </c>
      <c r="AB173" s="514">
        <f>+'SCI DG3 Final'!AD205*(1+'MF and LIL capex'!AD$121)</f>
        <v>0</v>
      </c>
      <c r="AC173" s="514">
        <f>+'SCI DG3 Final'!AE205*(1+'MF and LIL capex'!AE$121)</f>
        <v>0</v>
      </c>
      <c r="AD173" s="514">
        <f>+'SCI DG3 Final'!AF205*(1+'MF and LIL capex'!AF$121)</f>
        <v>0</v>
      </c>
      <c r="AE173" s="514">
        <f>+'SCI DG3 Final'!AG205*(1+'MF and LIL capex'!AG$121)</f>
        <v>0</v>
      </c>
      <c r="AF173" s="514">
        <f>+'SCI DG3 Final'!AH205*(1+'MF and LIL capex'!AH$121)</f>
        <v>0</v>
      </c>
      <c r="AG173" s="514">
        <f>+'SCI DG3 Final'!AI205*(1+'MF and LIL capex'!AI$121)</f>
        <v>0</v>
      </c>
      <c r="AH173" s="514">
        <f>+'SCI DG3 Final'!AJ205*(1+'MF and LIL capex'!AJ$121)</f>
        <v>0</v>
      </c>
      <c r="AI173" s="514">
        <f>+'SCI DG3 Final'!AK205*(1+'MF and LIL capex'!AK$121)</f>
        <v>0</v>
      </c>
      <c r="AJ173" s="514">
        <f>+'SCI DG3 Final'!AL205*(1+'MF and LIL capex'!AL$121)</f>
        <v>0</v>
      </c>
      <c r="AK173" s="514">
        <f>+'SCI DG3 Final'!AM205*(1+'MF and LIL capex'!AM$121)</f>
        <v>0</v>
      </c>
      <c r="AL173" s="514">
        <f>+'SCI DG3 Final'!AN205*(1+'MF and LIL capex'!AN$121)</f>
        <v>0</v>
      </c>
      <c r="AM173" s="514">
        <f>+'SCI DG3 Final'!AO205*(1+'MF and LIL capex'!AO$121)</f>
        <v>0</v>
      </c>
      <c r="AN173" s="514">
        <f>+'SCI DG3 Final'!AP205*(1+'MF and LIL capex'!AP$121)</f>
        <v>0</v>
      </c>
      <c r="AO173" s="514">
        <f>+'SCI DG3 Final'!AQ205*(1+'MF and LIL capex'!AQ$121)</f>
        <v>0</v>
      </c>
      <c r="AP173" s="514">
        <f>+'SCI DG3 Final'!AR205*(1+'MF and LIL capex'!AR$121)</f>
        <v>0</v>
      </c>
      <c r="AQ173" s="514">
        <f>+'SCI DG3 Final'!AS205*(1+'MF and LIL capex'!AS$121)</f>
        <v>0</v>
      </c>
      <c r="AR173" s="514">
        <f>+'SCI DG3 Final'!AT205*(1+'MF and LIL capex'!AT$121)</f>
        <v>0</v>
      </c>
      <c r="AS173" s="514">
        <f>+'SCI DG3 Final'!AU205*(1+'MF and LIL capex'!AU$121)</f>
        <v>0</v>
      </c>
      <c r="AT173" s="514">
        <f>+'SCI DG3 Final'!AV205*(1+'MF and LIL capex'!AV$121)</f>
        <v>0</v>
      </c>
      <c r="AU173" s="514">
        <f>+'SCI DG3 Final'!AW205*(1+'MF and LIL capex'!AW$121)</f>
        <v>0</v>
      </c>
      <c r="AV173" s="514">
        <f>+'SCI DG3 Final'!AX205*(1+'MF and LIL capex'!AX$121)</f>
        <v>0</v>
      </c>
      <c r="AW173" s="514">
        <f>+'SCI DG3 Final'!AY205*(1+'MF and LIL capex'!AY$121)</f>
        <v>0</v>
      </c>
      <c r="AX173" s="514">
        <f>+'SCI DG3 Final'!AZ205*(1+'MF and LIL capex'!AZ$121)</f>
        <v>0</v>
      </c>
      <c r="AY173" s="514">
        <f>+'SCI DG3 Final'!BA205*(1+'MF and LIL capex'!BA$121)</f>
        <v>0</v>
      </c>
      <c r="AZ173" s="514">
        <f>+'SCI DG3 Final'!BB205*(1+'MF and LIL capex'!BB$121)</f>
        <v>0</v>
      </c>
      <c r="BA173" s="514">
        <f>+'SCI DG3 Final'!BC205*(1+'MF and LIL capex'!BC$121)</f>
        <v>0</v>
      </c>
      <c r="BB173" s="514">
        <f>+'SCI DG3 Final'!BD205*(1+'MF and LIL capex'!BD$121)</f>
        <v>0</v>
      </c>
      <c r="BC173" s="514">
        <f>+'SCI DG3 Final'!BE205*(1+'MF and LIL capex'!BE$121)</f>
        <v>0</v>
      </c>
      <c r="BD173" s="514">
        <f>+'SCI DG3 Final'!BF205*(1+'MF and LIL capex'!BF$121)</f>
        <v>0</v>
      </c>
      <c r="BE173" s="514">
        <f>+'SCI DG3 Final'!BG205*(1+'MF and LIL capex'!BG$121)</f>
        <v>0</v>
      </c>
      <c r="BF173" s="514">
        <f>+'SCI DG3 Final'!BH205*(1+'MF and LIL capex'!BH$121)</f>
        <v>0</v>
      </c>
      <c r="BG173" s="514">
        <f>+'SCI DG3 Final'!BI205*(1+'MF and LIL capex'!BI$121)</f>
        <v>0</v>
      </c>
    </row>
    <row r="174" spans="1:59">
      <c r="B174" s="321"/>
      <c r="C174" s="102"/>
      <c r="D174" s="321"/>
      <c r="E174" s="102"/>
      <c r="F174" s="102"/>
      <c r="G174" s="102"/>
      <c r="H174" s="102"/>
      <c r="I174" s="102"/>
      <c r="J174" s="102"/>
      <c r="K174" s="102"/>
      <c r="L174" s="102"/>
      <c r="M174" s="102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</row>
    <row r="175" spans="1:59">
      <c r="A175" s="25" t="s">
        <v>18</v>
      </c>
      <c r="B175" s="446">
        <f>NPV('Time Series Summary'!$B$133,E175:BG175)+D175</f>
        <v>149.29688979019809</v>
      </c>
      <c r="C175" s="446">
        <f t="shared" ref="C175" si="92">SUM(D175:BG175)</f>
        <v>175.94988928739565</v>
      </c>
      <c r="D175" s="321">
        <f>SUM(D171:D174)</f>
        <v>11.11039603309991</v>
      </c>
      <c r="E175" s="321">
        <f t="shared" ref="E175:BG175" si="93">SUM(E171:E174)</f>
        <v>36.378553863677055</v>
      </c>
      <c r="F175" s="321">
        <f t="shared" si="93"/>
        <v>38.779381087879941</v>
      </c>
      <c r="G175" s="321">
        <f t="shared" si="93"/>
        <v>49.123366306659868</v>
      </c>
      <c r="H175" s="321">
        <f t="shared" si="93"/>
        <v>28.200545859021116</v>
      </c>
      <c r="I175" s="321">
        <f t="shared" si="93"/>
        <v>10.047379904045485</v>
      </c>
      <c r="J175" s="321">
        <f t="shared" si="93"/>
        <v>2.310266233012261</v>
      </c>
      <c r="K175" s="321">
        <f t="shared" si="93"/>
        <v>0</v>
      </c>
      <c r="L175" s="321">
        <f t="shared" si="93"/>
        <v>0</v>
      </c>
      <c r="M175" s="321">
        <f t="shared" si="93"/>
        <v>0</v>
      </c>
      <c r="N175" s="321">
        <f t="shared" si="93"/>
        <v>0</v>
      </c>
      <c r="O175" s="321">
        <f t="shared" si="93"/>
        <v>0</v>
      </c>
      <c r="P175" s="321">
        <f t="shared" si="93"/>
        <v>0</v>
      </c>
      <c r="Q175" s="321">
        <f t="shared" si="93"/>
        <v>0</v>
      </c>
      <c r="R175" s="321">
        <f t="shared" si="93"/>
        <v>0</v>
      </c>
      <c r="S175" s="321">
        <f t="shared" si="93"/>
        <v>0</v>
      </c>
      <c r="T175" s="321">
        <f t="shared" si="93"/>
        <v>0</v>
      </c>
      <c r="U175" s="321">
        <f t="shared" si="93"/>
        <v>0</v>
      </c>
      <c r="V175" s="321">
        <f t="shared" si="93"/>
        <v>0</v>
      </c>
      <c r="W175" s="321">
        <f t="shared" si="93"/>
        <v>0</v>
      </c>
      <c r="X175" s="321">
        <f t="shared" si="93"/>
        <v>0</v>
      </c>
      <c r="Y175" s="321">
        <f t="shared" si="93"/>
        <v>0</v>
      </c>
      <c r="Z175" s="321">
        <f t="shared" si="93"/>
        <v>0</v>
      </c>
      <c r="AA175" s="321">
        <f t="shared" si="93"/>
        <v>0</v>
      </c>
      <c r="AB175" s="321">
        <f t="shared" si="93"/>
        <v>0</v>
      </c>
      <c r="AC175" s="321">
        <f t="shared" si="93"/>
        <v>0</v>
      </c>
      <c r="AD175" s="321">
        <f t="shared" si="93"/>
        <v>0</v>
      </c>
      <c r="AE175" s="321">
        <f t="shared" si="93"/>
        <v>0</v>
      </c>
      <c r="AF175" s="321">
        <f t="shared" si="93"/>
        <v>0</v>
      </c>
      <c r="AG175" s="321">
        <f t="shared" si="93"/>
        <v>0</v>
      </c>
      <c r="AH175" s="321">
        <f t="shared" si="93"/>
        <v>0</v>
      </c>
      <c r="AI175" s="321">
        <f t="shared" si="93"/>
        <v>0</v>
      </c>
      <c r="AJ175" s="321">
        <f t="shared" si="93"/>
        <v>0</v>
      </c>
      <c r="AK175" s="321">
        <f t="shared" si="93"/>
        <v>0</v>
      </c>
      <c r="AL175" s="321">
        <f t="shared" si="93"/>
        <v>0</v>
      </c>
      <c r="AM175" s="321">
        <f t="shared" si="93"/>
        <v>0</v>
      </c>
      <c r="AN175" s="321">
        <f t="shared" si="93"/>
        <v>0</v>
      </c>
      <c r="AO175" s="321">
        <f t="shared" si="93"/>
        <v>0</v>
      </c>
      <c r="AP175" s="321">
        <f t="shared" si="93"/>
        <v>0</v>
      </c>
      <c r="AQ175" s="321">
        <f t="shared" si="93"/>
        <v>0</v>
      </c>
      <c r="AR175" s="321">
        <f t="shared" si="93"/>
        <v>0</v>
      </c>
      <c r="AS175" s="321">
        <f t="shared" si="93"/>
        <v>0</v>
      </c>
      <c r="AT175" s="321">
        <f t="shared" si="93"/>
        <v>0</v>
      </c>
      <c r="AU175" s="321">
        <f t="shared" si="93"/>
        <v>0</v>
      </c>
      <c r="AV175" s="321">
        <f t="shared" si="93"/>
        <v>0</v>
      </c>
      <c r="AW175" s="321">
        <f t="shared" si="93"/>
        <v>0</v>
      </c>
      <c r="AX175" s="321">
        <f t="shared" si="93"/>
        <v>0</v>
      </c>
      <c r="AY175" s="321">
        <f t="shared" si="93"/>
        <v>0</v>
      </c>
      <c r="AZ175" s="321">
        <f t="shared" si="93"/>
        <v>0</v>
      </c>
      <c r="BA175" s="321">
        <f t="shared" si="93"/>
        <v>0</v>
      </c>
      <c r="BB175" s="321">
        <f t="shared" si="93"/>
        <v>0</v>
      </c>
      <c r="BC175" s="321">
        <f t="shared" si="93"/>
        <v>0</v>
      </c>
      <c r="BD175" s="321">
        <f t="shared" si="93"/>
        <v>0</v>
      </c>
      <c r="BE175" s="321">
        <f t="shared" si="93"/>
        <v>0</v>
      </c>
      <c r="BF175" s="321">
        <f t="shared" si="93"/>
        <v>0</v>
      </c>
      <c r="BG175" s="321">
        <f t="shared" si="93"/>
        <v>0</v>
      </c>
    </row>
    <row r="176" spans="1:59">
      <c r="B176" s="321"/>
      <c r="C176" s="102"/>
      <c r="D176" s="321"/>
      <c r="E176" s="102"/>
      <c r="F176" s="102"/>
      <c r="G176" s="102"/>
      <c r="H176" s="102"/>
      <c r="I176" s="102"/>
      <c r="J176" s="102"/>
      <c r="K176" s="102"/>
      <c r="L176" s="102"/>
      <c r="M176" s="102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</row>
    <row r="177" spans="1:59">
      <c r="A177" s="25" t="s">
        <v>338</v>
      </c>
      <c r="B177" s="321"/>
      <c r="C177" s="102"/>
      <c r="D177" s="321"/>
      <c r="E177" s="102"/>
      <c r="F177" s="102"/>
      <c r="G177" s="102"/>
      <c r="H177" s="102"/>
      <c r="I177" s="102"/>
      <c r="J177" s="102"/>
      <c r="K177" s="102"/>
      <c r="L177" s="102"/>
      <c r="M177" s="102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</row>
    <row r="178" spans="1:59">
      <c r="A178" t="s">
        <v>460</v>
      </c>
      <c r="B178" s="446">
        <f>NPV('Time Series Summary'!$B$133,E178:BG178)+D178</f>
        <v>6.0063398782027946</v>
      </c>
      <c r="C178" s="447">
        <f t="shared" ref="C178:C180" si="94">SUM(D178:BG178)</f>
        <v>41.836870347299254</v>
      </c>
      <c r="D178" s="514">
        <f>+'SCI DG3 Final'!F153*(1.025)^D$78</f>
        <v>0</v>
      </c>
      <c r="E178" s="514">
        <f>+'SCI DG3 Final'!G153*(1.025)^E$78</f>
        <v>0</v>
      </c>
      <c r="F178" s="514">
        <f>+'SCI DG3 Final'!H153*(1.025)^F$78</f>
        <v>0</v>
      </c>
      <c r="G178" s="514">
        <f>+'SCI DG3 Final'!I153*(1.025)^G$78</f>
        <v>0</v>
      </c>
      <c r="H178" s="514">
        <f>+'SCI DG3 Final'!J153*(1.025)^H$78</f>
        <v>0</v>
      </c>
      <c r="I178" s="514">
        <f>+'SCI DG3 Final'!K153*(1.025)^I$78</f>
        <v>0</v>
      </c>
      <c r="J178" s="514">
        <f>+'SCI DG3 Final'!L153*(1.025)^J$78</f>
        <v>0.42916499794465801</v>
      </c>
      <c r="K178" s="514">
        <f>+'SCI DG3 Final'!M153*(1.025)^K$78</f>
        <v>0.43989412289327445</v>
      </c>
      <c r="L178" s="514">
        <f>+'SCI DG3 Final'!N153*(1.025)^L$78</f>
        <v>0.45089147596560625</v>
      </c>
      <c r="M178" s="514">
        <f>+'SCI DG3 Final'!O153*(1.025)^M$78</f>
        <v>0.46216376286474642</v>
      </c>
      <c r="N178" s="514">
        <f>+'SCI DG3 Final'!P153*(1.025)^N$78</f>
        <v>0.47371785693636503</v>
      </c>
      <c r="O178" s="514">
        <f>+'SCI DG3 Final'!Q153*(1.025)^O$78</f>
        <v>0.48556080335977414</v>
      </c>
      <c r="P178" s="514">
        <f>+'SCI DG3 Final'!R153*(1.025)^P$78</f>
        <v>0.49769982344376845</v>
      </c>
      <c r="Q178" s="514">
        <f>+'SCI DG3 Final'!S153*(1.025)^Q$78</f>
        <v>0.51014231902986262</v>
      </c>
      <c r="R178" s="514">
        <f>+'SCI DG3 Final'!T153*(1.025)^R$78</f>
        <v>0.52289587700560924</v>
      </c>
      <c r="S178" s="514">
        <f>+'SCI DG3 Final'!U153*(1.025)^S$78</f>
        <v>0.53596827393074942</v>
      </c>
      <c r="T178" s="514">
        <f>+'SCI DG3 Final'!V153*(1.025)^T$78</f>
        <v>0.54936748077901809</v>
      </c>
      <c r="U178" s="514">
        <f>+'SCI DG3 Final'!W153*(1.025)^U$78</f>
        <v>0.56310166779849358</v>
      </c>
      <c r="V178" s="514">
        <f>+'SCI DG3 Final'!X153*(1.025)^V$78</f>
        <v>0.57717920949345591</v>
      </c>
      <c r="W178" s="514">
        <f>+'SCI DG3 Final'!Y153*(1.025)^W$78</f>
        <v>0.59160868973079228</v>
      </c>
      <c r="X178" s="514">
        <f>+'SCI DG3 Final'!Z153*(1.025)^X$78</f>
        <v>0.60639890697406196</v>
      </c>
      <c r="Y178" s="514">
        <f>+'SCI DG3 Final'!AA153*(1.025)^Y$78</f>
        <v>0.6215588796484135</v>
      </c>
      <c r="Z178" s="514">
        <f>+'SCI DG3 Final'!AB153*(1.025)^Z$78</f>
        <v>0.63709785163962385</v>
      </c>
      <c r="AA178" s="514">
        <f>+'SCI DG3 Final'!AC153*(1.025)^AA$78</f>
        <v>0.65302529793061448</v>
      </c>
      <c r="AB178" s="514">
        <f>+'SCI DG3 Final'!AD153*(1.025)^AB$78</f>
        <v>0.66935093037887972</v>
      </c>
      <c r="AC178" s="514">
        <f>+'SCI DG3 Final'!AE153*(1.025)^AC$78</f>
        <v>0.68608470363835161</v>
      </c>
      <c r="AD178" s="514">
        <f>+'SCI DG3 Final'!AF153*(1.025)^AD$78</f>
        <v>0.70323682122931042</v>
      </c>
      <c r="AE178" s="514">
        <f>+'SCI DG3 Final'!AG153*(1.025)^AE$78</f>
        <v>0.7208177417600431</v>
      </c>
      <c r="AF178" s="514">
        <f>+'SCI DG3 Final'!AH153*(1.025)^AF$78</f>
        <v>0.73883818530404421</v>
      </c>
      <c r="AG178" s="514">
        <f>+'SCI DG3 Final'!AI153*(1.025)^AG$78</f>
        <v>0.75730913993664517</v>
      </c>
      <c r="AH178" s="514">
        <f>+'SCI DG3 Final'!AJ153*(1.025)^AH$78</f>
        <v>0.77624186843506149</v>
      </c>
      <c r="AI178" s="514">
        <f>+'SCI DG3 Final'!AK153*(1.025)^AI$78</f>
        <v>0.79564791514593791</v>
      </c>
      <c r="AJ178" s="514">
        <f>+'SCI DG3 Final'!AL153*(1.025)^AJ$78</f>
        <v>0.81553911302458626</v>
      </c>
      <c r="AK178" s="514">
        <f>+'SCI DG3 Final'!AM153*(1.025)^AK$78</f>
        <v>0.83592759085020096</v>
      </c>
      <c r="AL178" s="514">
        <f>+'SCI DG3 Final'!AN153*(1.025)^AL$78</f>
        <v>0.85682578062145587</v>
      </c>
      <c r="AM178" s="514">
        <f>+'SCI DG3 Final'!AO153*(1.025)^AM$78</f>
        <v>0.87824642513699236</v>
      </c>
      <c r="AN178" s="514">
        <f>+'SCI DG3 Final'!AP153*(1.025)^AN$78</f>
        <v>0.90020258576541701</v>
      </c>
      <c r="AO178" s="514">
        <f>+'SCI DG3 Final'!AQ153*(1.025)^AO$78</f>
        <v>0.92270765040955227</v>
      </c>
      <c r="AP178" s="514">
        <f>+'SCI DG3 Final'!AR153*(1.025)^AP$78</f>
        <v>0.94577534166979116</v>
      </c>
      <c r="AQ178" s="514">
        <f>+'SCI DG3 Final'!AS153*(1.025)^AQ$78</f>
        <v>0.96941972521153574</v>
      </c>
      <c r="AR178" s="514">
        <f>+'SCI DG3 Final'!AT153*(1.025)^AR$78</f>
        <v>0.99365521834182413</v>
      </c>
      <c r="AS178" s="514">
        <f>+'SCI DG3 Final'!AU153*(1.025)^AS$78</f>
        <v>1.0184965988003698</v>
      </c>
      <c r="AT178" s="514">
        <f>+'SCI DG3 Final'!AV153*(1.025)^AT$78</f>
        <v>1.0439590137703789</v>
      </c>
      <c r="AU178" s="514">
        <f>+'SCI DG3 Final'!AW153*(1.025)^AU$78</f>
        <v>1.0700579891146382</v>
      </c>
      <c r="AV178" s="514">
        <f>+'SCI DG3 Final'!AX153*(1.025)^AV$78</f>
        <v>1.0968094388425043</v>
      </c>
      <c r="AW178" s="514">
        <f>+'SCI DG3 Final'!AY153*(1.025)^AW$78</f>
        <v>1.1242296748135667</v>
      </c>
      <c r="AX178" s="514">
        <f>+'SCI DG3 Final'!AZ153*(1.025)^AX$78</f>
        <v>1.1523354166839059</v>
      </c>
      <c r="AY178" s="514">
        <f>+'SCI DG3 Final'!BA153*(1.025)^AY$78</f>
        <v>1.1811438021010034</v>
      </c>
      <c r="AZ178" s="514">
        <f>+'SCI DG3 Final'!BB153*(1.025)^AZ$78</f>
        <v>1.2106723971535285</v>
      </c>
      <c r="BA178" s="514">
        <f>+'SCI DG3 Final'!BC153*(1.025)^BA$78</f>
        <v>1.2409392070823668</v>
      </c>
      <c r="BB178" s="514">
        <f>+'SCI DG3 Final'!BD153*(1.025)^BB$78</f>
        <v>1.2719626872594261</v>
      </c>
      <c r="BC178" s="514">
        <f>+'SCI DG3 Final'!BE153*(1.025)^BC$78</f>
        <v>1.3037617544409115</v>
      </c>
      <c r="BD178" s="514">
        <f>+'SCI DG3 Final'!BF153*(1.025)^BD$78</f>
        <v>1.3363557983019341</v>
      </c>
      <c r="BE178" s="514">
        <f>+'SCI DG3 Final'!BG153*(1.025)^BE$78</f>
        <v>1.3697646932594825</v>
      </c>
      <c r="BF178" s="514">
        <f>+'SCI DG3 Final'!BH153*(1.025)^BF$78</f>
        <v>1.4040088105909694</v>
      </c>
      <c r="BG178" s="514">
        <f>+'SCI DG3 Final'!BI153*(1.025)^BG$78</f>
        <v>1.4391090308557437</v>
      </c>
    </row>
    <row r="179" spans="1:59">
      <c r="A179" t="s">
        <v>461</v>
      </c>
      <c r="B179" s="446">
        <f>NPV('Time Series Summary'!$B$133,E179:BG179)+D179</f>
        <v>2.5921427013664489</v>
      </c>
      <c r="C179" s="447">
        <f t="shared" si="94"/>
        <v>18.055444799639869</v>
      </c>
      <c r="D179" s="514">
        <f>+'SCI DG3 Final'!F157*(1.025)^D$78</f>
        <v>0</v>
      </c>
      <c r="E179" s="514">
        <f>+'SCI DG3 Final'!G157*(1.025)^E$78</f>
        <v>0</v>
      </c>
      <c r="F179" s="514">
        <f>+'SCI DG3 Final'!H157*(1.025)^F$78</f>
        <v>0</v>
      </c>
      <c r="G179" s="514">
        <f>+'SCI DG3 Final'!I157*(1.025)^G$78</f>
        <v>0</v>
      </c>
      <c r="H179" s="514">
        <f>+'SCI DG3 Final'!J157*(1.025)^H$78</f>
        <v>0</v>
      </c>
      <c r="I179" s="514">
        <f>+'SCI DG3 Final'!K157*(1.025)^I$78</f>
        <v>0</v>
      </c>
      <c r="J179" s="514">
        <f>+'SCI DG3 Final'!L157*(1.025)^J$78</f>
        <v>0.18521378071549621</v>
      </c>
      <c r="K179" s="514">
        <f>+'SCI DG3 Final'!M157*(1.025)^K$78</f>
        <v>0.18984412523338359</v>
      </c>
      <c r="L179" s="514">
        <f>+'SCI DG3 Final'!N157*(1.025)^L$78</f>
        <v>0.19459022836421816</v>
      </c>
      <c r="M179" s="514">
        <f>+'SCI DG3 Final'!O157*(1.025)^M$78</f>
        <v>0.1994549840733236</v>
      </c>
      <c r="N179" s="514">
        <f>+'SCI DG3 Final'!P157*(1.025)^N$78</f>
        <v>0.2044413586751567</v>
      </c>
      <c r="O179" s="514">
        <f>+'SCI DG3 Final'!Q157*(1.025)^O$78</f>
        <v>0.2095523926420356</v>
      </c>
      <c r="P179" s="514">
        <f>+'SCI DG3 Final'!R157*(1.025)^P$78</f>
        <v>0.21479120245808647</v>
      </c>
      <c r="Q179" s="514">
        <f>+'SCI DG3 Final'!S157*(1.025)^Q$78</f>
        <v>0.22016098251953861</v>
      </c>
      <c r="R179" s="514">
        <f>+'SCI DG3 Final'!T157*(1.025)^R$78</f>
        <v>0.22566500708252712</v>
      </c>
      <c r="S179" s="514">
        <f>+'SCI DG3 Final'!U157*(1.025)^S$78</f>
        <v>0.23130663225959028</v>
      </c>
      <c r="T179" s="514">
        <f>+'SCI DG3 Final'!V157*(1.025)^T$78</f>
        <v>0.23708929806608001</v>
      </c>
      <c r="U179" s="514">
        <f>+'SCI DG3 Final'!W157*(1.025)^U$78</f>
        <v>0.243016530517732</v>
      </c>
      <c r="V179" s="514">
        <f>+'SCI DG3 Final'!X157*(1.025)^V$78</f>
        <v>0.24909194378067531</v>
      </c>
      <c r="W179" s="514">
        <f>+'SCI DG3 Final'!Y157*(1.025)^W$78</f>
        <v>0.25531924237519216</v>
      </c>
      <c r="X179" s="514">
        <f>+'SCI DG3 Final'!Z157*(1.025)^X$78</f>
        <v>0.26170222343457195</v>
      </c>
      <c r="Y179" s="514">
        <f>+'SCI DG3 Final'!AA157*(1.025)^Y$78</f>
        <v>0.2682447790204362</v>
      </c>
      <c r="Z179" s="514">
        <f>+'SCI DG3 Final'!AB157*(1.025)^Z$78</f>
        <v>0.27495089849594712</v>
      </c>
      <c r="AA179" s="514">
        <f>+'SCI DG3 Final'!AC157*(1.025)^AA$78</f>
        <v>0.28182467095834579</v>
      </c>
      <c r="AB179" s="514">
        <f>+'SCI DG3 Final'!AD157*(1.025)^AB$78</f>
        <v>0.28887028773230439</v>
      </c>
      <c r="AC179" s="514">
        <f>+'SCI DG3 Final'!AE157*(1.025)^AC$78</f>
        <v>0.29609204492561197</v>
      </c>
      <c r="AD179" s="514">
        <f>+'SCI DG3 Final'!AF157*(1.025)^AD$78</f>
        <v>0.30349434604875225</v>
      </c>
      <c r="AE179" s="514">
        <f>+'SCI DG3 Final'!AG157*(1.025)^AE$78</f>
        <v>0.31108170469997104</v>
      </c>
      <c r="AF179" s="514">
        <f>+'SCI DG3 Final'!AH157*(1.025)^AF$78</f>
        <v>0.31885874731747038</v>
      </c>
      <c r="AG179" s="514">
        <f>+'SCI DG3 Final'!AI157*(1.025)^AG$78</f>
        <v>0.32683021600040707</v>
      </c>
      <c r="AH179" s="514">
        <f>+'SCI DG3 Final'!AJ157*(1.025)^AH$78</f>
        <v>0.33500097140041729</v>
      </c>
      <c r="AI179" s="514">
        <f>+'SCI DG3 Final'!AK157*(1.025)^AI$78</f>
        <v>0.3433759956854277</v>
      </c>
      <c r="AJ179" s="514">
        <f>+'SCI DG3 Final'!AL157*(1.025)^AJ$78</f>
        <v>0.35196039557756337</v>
      </c>
      <c r="AK179" s="514">
        <f>+'SCI DG3 Final'!AM157*(1.025)^AK$78</f>
        <v>0.36075940546700241</v>
      </c>
      <c r="AL179" s="514">
        <f>+'SCI DG3 Final'!AN157*(1.025)^AL$78</f>
        <v>0.36977839060367745</v>
      </c>
      <c r="AM179" s="514">
        <f>+'SCI DG3 Final'!AO157*(1.025)^AM$78</f>
        <v>0.37902285036876943</v>
      </c>
      <c r="AN179" s="514">
        <f>+'SCI DG3 Final'!AP157*(1.025)^AN$78</f>
        <v>0.38849842162798859</v>
      </c>
      <c r="AO179" s="514">
        <f>+'SCI DG3 Final'!AQ157*(1.025)^AO$78</f>
        <v>0.39821088216868822</v>
      </c>
      <c r="AP179" s="514">
        <f>+'SCI DG3 Final'!AR157*(1.025)^AP$78</f>
        <v>0.40816615422290548</v>
      </c>
      <c r="AQ179" s="514">
        <f>+'SCI DG3 Final'!AS157*(1.025)^AQ$78</f>
        <v>0.41837030807847803</v>
      </c>
      <c r="AR179" s="514">
        <f>+'SCI DG3 Final'!AT157*(1.025)^AR$78</f>
        <v>0.42882956578044001</v>
      </c>
      <c r="AS179" s="514">
        <f>+'SCI DG3 Final'!AU157*(1.025)^AS$78</f>
        <v>0.43955030492495095</v>
      </c>
      <c r="AT179" s="514">
        <f>+'SCI DG3 Final'!AV157*(1.025)^AT$78</f>
        <v>0.45053906254807474</v>
      </c>
      <c r="AU179" s="514">
        <f>+'SCI DG3 Final'!AW157*(1.025)^AU$78</f>
        <v>0.46180253911177654</v>
      </c>
      <c r="AV179" s="514">
        <f>+'SCI DG3 Final'!AX157*(1.025)^AV$78</f>
        <v>0.47334760258957098</v>
      </c>
      <c r="AW179" s="514">
        <f>+'SCI DG3 Final'!AY157*(1.025)^AW$78</f>
        <v>0.48518129265431015</v>
      </c>
      <c r="AX179" s="514">
        <f>+'SCI DG3 Final'!AZ157*(1.025)^AX$78</f>
        <v>0.49731082497066798</v>
      </c>
      <c r="AY179" s="514">
        <f>+'SCI DG3 Final'!BA157*(1.025)^AY$78</f>
        <v>0.50974359559493465</v>
      </c>
      <c r="AZ179" s="514">
        <f>+'SCI DG3 Final'!BB157*(1.025)^AZ$78</f>
        <v>0.52248718548480799</v>
      </c>
      <c r="BA179" s="514">
        <f>+'SCI DG3 Final'!BC157*(1.025)^BA$78</f>
        <v>0.53554936512192819</v>
      </c>
      <c r="BB179" s="514">
        <f>+'SCI DG3 Final'!BD157*(1.025)^BB$78</f>
        <v>0.54893809924997639</v>
      </c>
      <c r="BC179" s="514">
        <f>+'SCI DG3 Final'!BE157*(1.025)^BC$78</f>
        <v>0.56266155173122578</v>
      </c>
      <c r="BD179" s="514">
        <f>+'SCI DG3 Final'!BF157*(1.025)^BD$78</f>
        <v>0.57672809052450635</v>
      </c>
      <c r="BE179" s="514">
        <f>+'SCI DG3 Final'!BG157*(1.025)^BE$78</f>
        <v>0.59114629278761888</v>
      </c>
      <c r="BF179" s="514">
        <f>+'SCI DG3 Final'!BH157*(1.025)^BF$78</f>
        <v>0.6059249501073094</v>
      </c>
      <c r="BG179" s="514">
        <f>+'SCI DG3 Final'!BI157*(1.025)^BG$78</f>
        <v>0.62107307385999211</v>
      </c>
    </row>
    <row r="180" spans="1:59">
      <c r="A180" t="s">
        <v>462</v>
      </c>
      <c r="B180" s="446">
        <f>NPV('Time Series Summary'!$B$133,E180:BG180)+D180</f>
        <v>6.225247598640868</v>
      </c>
      <c r="C180" s="447">
        <f t="shared" si="94"/>
        <v>43.361661501930151</v>
      </c>
      <c r="D180" s="514">
        <f>+'SCI DG3 Final'!F162*(1.025)^D$78</f>
        <v>0</v>
      </c>
      <c r="E180" s="514">
        <f>+'SCI DG3 Final'!G162*(1.025)^E$78</f>
        <v>0</v>
      </c>
      <c r="F180" s="514">
        <f>+'SCI DG3 Final'!H162*(1.025)^F$78</f>
        <v>0</v>
      </c>
      <c r="G180" s="514">
        <f>+'SCI DG3 Final'!I162*(1.025)^G$78</f>
        <v>0</v>
      </c>
      <c r="H180" s="514">
        <f>+'SCI DG3 Final'!J162*(1.025)^H$78</f>
        <v>0</v>
      </c>
      <c r="I180" s="514">
        <f>+'SCI DG3 Final'!K162*(1.025)^I$78</f>
        <v>0</v>
      </c>
      <c r="J180" s="514">
        <f>+'SCI DG3 Final'!L162*(1.025)^J$78</f>
        <v>0.44480639242065412</v>
      </c>
      <c r="K180" s="514">
        <f>+'SCI DG3 Final'!M162*(1.025)^K$78</f>
        <v>0.45592655223117046</v>
      </c>
      <c r="L180" s="514">
        <f>+'SCI DG3 Final'!N162*(1.025)^L$78</f>
        <v>0.46732471603694964</v>
      </c>
      <c r="M180" s="514">
        <f>+'SCI DG3 Final'!O162*(1.025)^M$78</f>
        <v>0.47900783393787338</v>
      </c>
      <c r="N180" s="514">
        <f>+'SCI DG3 Final'!P162*(1.025)^N$78</f>
        <v>0.49098302978632019</v>
      </c>
      <c r="O180" s="514">
        <f>+'SCI DG3 Final'!Q162*(1.025)^O$78</f>
        <v>0.50325760553097809</v>
      </c>
      <c r="P180" s="514">
        <f>+'SCI DG3 Final'!R162*(1.025)^P$78</f>
        <v>0.51583904566925254</v>
      </c>
      <c r="Q180" s="514">
        <f>+'SCI DG3 Final'!S162*(1.025)^Q$78</f>
        <v>0.52873502181098386</v>
      </c>
      <c r="R180" s="514">
        <f>+'SCI DG3 Final'!T162*(1.025)^R$78</f>
        <v>0.54195339735625847</v>
      </c>
      <c r="S180" s="514">
        <f>+'SCI DG3 Final'!U162*(1.025)^S$78</f>
        <v>0.55550223229016493</v>
      </c>
      <c r="T180" s="514">
        <f>+'SCI DG3 Final'!V162*(1.025)^T$78</f>
        <v>0.56938978809741903</v>
      </c>
      <c r="U180" s="514">
        <f>+'SCI DG3 Final'!W162*(1.025)^U$78</f>
        <v>0.58362453279985449</v>
      </c>
      <c r="V180" s="514">
        <f>+'SCI DG3 Final'!X162*(1.025)^V$78</f>
        <v>0.59821514611985083</v>
      </c>
      <c r="W180" s="514">
        <f>+'SCI DG3 Final'!Y162*(1.025)^W$78</f>
        <v>0.61317052477284706</v>
      </c>
      <c r="X180" s="514">
        <f>+'SCI DG3 Final'!Z162*(1.025)^X$78</f>
        <v>0.62849978789216809</v>
      </c>
      <c r="Y180" s="514">
        <f>+'SCI DG3 Final'!AA162*(1.025)^Y$78</f>
        <v>0.64421228258947227</v>
      </c>
      <c r="Z180" s="514">
        <f>+'SCI DG3 Final'!AB162*(1.025)^Z$78</f>
        <v>0.66031758965420917</v>
      </c>
      <c r="AA180" s="514">
        <f>+'SCI DG3 Final'!AC162*(1.025)^AA$78</f>
        <v>0.67682552939556428</v>
      </c>
      <c r="AB180" s="514">
        <f>+'SCI DG3 Final'!AD162*(1.025)^AB$78</f>
        <v>0.69374616763045338</v>
      </c>
      <c r="AC180" s="514">
        <f>+'SCI DG3 Final'!AE162*(1.025)^AC$78</f>
        <v>0.71108982182121461</v>
      </c>
      <c r="AD180" s="514">
        <f>+'SCI DG3 Final'!AF162*(1.025)^AD$78</f>
        <v>0.728867067366745</v>
      </c>
      <c r="AE180" s="514">
        <f>+'SCI DG3 Final'!AG162*(1.025)^AE$78</f>
        <v>0.74708874405091352</v>
      </c>
      <c r="AF180" s="514">
        <f>+'SCI DG3 Final'!AH162*(1.025)^AF$78</f>
        <v>0.76576596265218644</v>
      </c>
      <c r="AG180" s="514">
        <f>+'SCI DG3 Final'!AI162*(1.025)^AG$78</f>
        <v>0.7849101117184909</v>
      </c>
      <c r="AH180" s="514">
        <f>+'SCI DG3 Final'!AJ162*(1.025)^AH$78</f>
        <v>0.80453286451145345</v>
      </c>
      <c r="AI180" s="514">
        <f>+'SCI DG3 Final'!AK162*(1.025)^AI$78</f>
        <v>0.82464618612423957</v>
      </c>
      <c r="AJ180" s="514">
        <f>+'SCI DG3 Final'!AL162*(1.025)^AJ$78</f>
        <v>0.84526234077734552</v>
      </c>
      <c r="AK180" s="514">
        <f>+'SCI DG3 Final'!AM162*(1.025)^AK$78</f>
        <v>0.86639389929677912</v>
      </c>
      <c r="AL180" s="514">
        <f>+'SCI DG3 Final'!AN162*(1.025)^AL$78</f>
        <v>0.88805374677919846</v>
      </c>
      <c r="AM180" s="514">
        <f>+'SCI DG3 Final'!AO162*(1.025)^AM$78</f>
        <v>0.91025509044867858</v>
      </c>
      <c r="AN180" s="514">
        <f>+'SCI DG3 Final'!AP162*(1.025)^AN$78</f>
        <v>0.9330114677098954</v>
      </c>
      <c r="AO180" s="514">
        <f>+'SCI DG3 Final'!AQ162*(1.025)^AO$78</f>
        <v>0.95633675440264254</v>
      </c>
      <c r="AP180" s="514">
        <f>+'SCI DG3 Final'!AR162*(1.025)^AP$78</f>
        <v>0.98024517326270877</v>
      </c>
      <c r="AQ180" s="514">
        <f>+'SCI DG3 Final'!AS162*(1.025)^AQ$78</f>
        <v>1.0047513025942763</v>
      </c>
      <c r="AR180" s="514">
        <f>+'SCI DG3 Final'!AT162*(1.025)^AR$78</f>
        <v>1.0298700851591331</v>
      </c>
      <c r="AS180" s="514">
        <f>+'SCI DG3 Final'!AU162*(1.025)^AS$78</f>
        <v>1.0556168372881114</v>
      </c>
      <c r="AT180" s="514">
        <f>+'SCI DG3 Final'!AV162*(1.025)^AT$78</f>
        <v>1.0820072582203144</v>
      </c>
      <c r="AU180" s="514">
        <f>+'SCI DG3 Final'!AW162*(1.025)^AU$78</f>
        <v>1.1090574396758219</v>
      </c>
      <c r="AV180" s="514">
        <f>+'SCI DG3 Final'!AX162*(1.025)^AV$78</f>
        <v>1.1367838756677175</v>
      </c>
      <c r="AW180" s="514">
        <f>+'SCI DG3 Final'!AY162*(1.025)^AW$78</f>
        <v>1.1652034725594103</v>
      </c>
      <c r="AX180" s="514">
        <f>+'SCI DG3 Final'!AZ162*(1.025)^AX$78</f>
        <v>1.1943335593733957</v>
      </c>
      <c r="AY180" s="514">
        <f>+'SCI DG3 Final'!BA162*(1.025)^AY$78</f>
        <v>1.2241918983577305</v>
      </c>
      <c r="AZ180" s="514">
        <f>+'SCI DG3 Final'!BB162*(1.025)^AZ$78</f>
        <v>1.2547966958166736</v>
      </c>
      <c r="BA180" s="514">
        <f>+'SCI DG3 Final'!BC162*(1.025)^BA$78</f>
        <v>1.2861666132120906</v>
      </c>
      <c r="BB180" s="514">
        <f>+'SCI DG3 Final'!BD162*(1.025)^BB$78</f>
        <v>1.3183207785423929</v>
      </c>
      <c r="BC180" s="514">
        <f>+'SCI DG3 Final'!BE162*(1.025)^BC$78</f>
        <v>1.3512787980059524</v>
      </c>
      <c r="BD180" s="514">
        <f>+'SCI DG3 Final'!BF162*(1.025)^BD$78</f>
        <v>1.3850607679561011</v>
      </c>
      <c r="BE180" s="514">
        <f>+'SCI DG3 Final'!BG162*(1.025)^BE$78</f>
        <v>1.4196872871550035</v>
      </c>
      <c r="BF180" s="514">
        <f>+'SCI DG3 Final'!BH162*(1.025)^BF$78</f>
        <v>1.4551794693338787</v>
      </c>
      <c r="BG180" s="514">
        <f>+'SCI DG3 Final'!BI162*(1.025)^BG$78</f>
        <v>1.4915589560672255</v>
      </c>
    </row>
    <row r="181" spans="1:59">
      <c r="B181" s="321"/>
      <c r="C181" s="102"/>
      <c r="D181" s="321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</row>
    <row r="182" spans="1:59">
      <c r="A182" s="25" t="s">
        <v>18</v>
      </c>
      <c r="B182" s="446">
        <f>NPV('Time Series Summary'!$B$133,E182:BG182)+D182</f>
        <v>14.823730178210107</v>
      </c>
      <c r="C182" s="446">
        <f t="shared" ref="C182" si="95">SUM(D182:BG182)</f>
        <v>103.25397664886928</v>
      </c>
      <c r="D182" s="321">
        <f>SUM(D178:D181)</f>
        <v>0</v>
      </c>
      <c r="E182" s="321">
        <f t="shared" ref="E182:BG182" si="96">SUM(E178:E181)</f>
        <v>0</v>
      </c>
      <c r="F182" s="321">
        <f t="shared" si="96"/>
        <v>0</v>
      </c>
      <c r="G182" s="321">
        <f t="shared" si="96"/>
        <v>0</v>
      </c>
      <c r="H182" s="321">
        <f t="shared" si="96"/>
        <v>0</v>
      </c>
      <c r="I182" s="321">
        <f t="shared" si="96"/>
        <v>0</v>
      </c>
      <c r="J182" s="321">
        <f t="shared" si="96"/>
        <v>1.0591851710808085</v>
      </c>
      <c r="K182" s="321">
        <f t="shared" si="96"/>
        <v>1.0856648003578284</v>
      </c>
      <c r="L182" s="321">
        <f t="shared" si="96"/>
        <v>1.112806420366774</v>
      </c>
      <c r="M182" s="321">
        <f t="shared" si="96"/>
        <v>1.1406265808759435</v>
      </c>
      <c r="N182" s="321">
        <f t="shared" si="96"/>
        <v>1.169142245397842</v>
      </c>
      <c r="O182" s="321">
        <f t="shared" si="96"/>
        <v>1.1983708015327879</v>
      </c>
      <c r="P182" s="321">
        <f t="shared" si="96"/>
        <v>1.2283300715711074</v>
      </c>
      <c r="Q182" s="321">
        <f t="shared" si="96"/>
        <v>1.259038323360385</v>
      </c>
      <c r="R182" s="321">
        <f t="shared" si="96"/>
        <v>1.2905142814443948</v>
      </c>
      <c r="S182" s="321">
        <f t="shared" si="96"/>
        <v>1.3227771384805047</v>
      </c>
      <c r="T182" s="321">
        <f t="shared" si="96"/>
        <v>1.355846566942517</v>
      </c>
      <c r="U182" s="321">
        <f t="shared" si="96"/>
        <v>1.3897427311160802</v>
      </c>
      <c r="V182" s="321">
        <f t="shared" si="96"/>
        <v>1.424486299393982</v>
      </c>
      <c r="W182" s="321">
        <f t="shared" si="96"/>
        <v>1.4600984568788316</v>
      </c>
      <c r="X182" s="321">
        <f t="shared" si="96"/>
        <v>1.496600918300802</v>
      </c>
      <c r="Y182" s="321">
        <f t="shared" si="96"/>
        <v>1.5340159412583221</v>
      </c>
      <c r="Z182" s="321">
        <f t="shared" si="96"/>
        <v>1.57236633978978</v>
      </c>
      <c r="AA182" s="321">
        <f t="shared" si="96"/>
        <v>1.6116754982845245</v>
      </c>
      <c r="AB182" s="321">
        <f t="shared" si="96"/>
        <v>1.6519673857416375</v>
      </c>
      <c r="AC182" s="321">
        <f t="shared" si="96"/>
        <v>1.6932665703851781</v>
      </c>
      <c r="AD182" s="321">
        <f t="shared" si="96"/>
        <v>1.7355982346448078</v>
      </c>
      <c r="AE182" s="321">
        <f t="shared" si="96"/>
        <v>1.7789881905109277</v>
      </c>
      <c r="AF182" s="321">
        <f t="shared" si="96"/>
        <v>1.8234628952737011</v>
      </c>
      <c r="AG182" s="321">
        <f t="shared" si="96"/>
        <v>1.8690494676555431</v>
      </c>
      <c r="AH182" s="321">
        <f t="shared" si="96"/>
        <v>1.9157757043469323</v>
      </c>
      <c r="AI182" s="321">
        <f t="shared" si="96"/>
        <v>1.9636700969556051</v>
      </c>
      <c r="AJ182" s="321">
        <f t="shared" si="96"/>
        <v>2.012761849379495</v>
      </c>
      <c r="AK182" s="321">
        <f t="shared" si="96"/>
        <v>2.0630808956139823</v>
      </c>
      <c r="AL182" s="321">
        <f t="shared" si="96"/>
        <v>2.1146579180043314</v>
      </c>
      <c r="AM182" s="321">
        <f t="shared" si="96"/>
        <v>2.1675243659544403</v>
      </c>
      <c r="AN182" s="321">
        <f t="shared" si="96"/>
        <v>2.2217124751033008</v>
      </c>
      <c r="AO182" s="321">
        <f t="shared" si="96"/>
        <v>2.2772552869808829</v>
      </c>
      <c r="AP182" s="321">
        <f t="shared" si="96"/>
        <v>2.3341866691554052</v>
      </c>
      <c r="AQ182" s="321">
        <f t="shared" si="96"/>
        <v>2.3925413358842897</v>
      </c>
      <c r="AR182" s="321">
        <f t="shared" si="96"/>
        <v>2.4523548692813972</v>
      </c>
      <c r="AS182" s="321">
        <f t="shared" si="96"/>
        <v>2.5136637410134322</v>
      </c>
      <c r="AT182" s="321">
        <f t="shared" si="96"/>
        <v>2.5765053345387683</v>
      </c>
      <c r="AU182" s="321">
        <f t="shared" si="96"/>
        <v>2.6409179679022365</v>
      </c>
      <c r="AV182" s="321">
        <f t="shared" si="96"/>
        <v>2.7069409170997929</v>
      </c>
      <c r="AW182" s="321">
        <f t="shared" si="96"/>
        <v>2.7746144400272872</v>
      </c>
      <c r="AX182" s="321">
        <f t="shared" si="96"/>
        <v>2.8439798010279693</v>
      </c>
      <c r="AY182" s="321">
        <f t="shared" si="96"/>
        <v>2.9150792960536682</v>
      </c>
      <c r="AZ182" s="321">
        <f t="shared" si="96"/>
        <v>2.9879562784550098</v>
      </c>
      <c r="BA182" s="321">
        <f t="shared" si="96"/>
        <v>3.0626551854163857</v>
      </c>
      <c r="BB182" s="321">
        <f t="shared" si="96"/>
        <v>3.1392215650517956</v>
      </c>
      <c r="BC182" s="321">
        <f t="shared" si="96"/>
        <v>3.2177021041780893</v>
      </c>
      <c r="BD182" s="321">
        <f t="shared" si="96"/>
        <v>3.2981446567825414</v>
      </c>
      <c r="BE182" s="321">
        <f t="shared" si="96"/>
        <v>3.3805982732021049</v>
      </c>
      <c r="BF182" s="321">
        <f t="shared" si="96"/>
        <v>3.4651132300321574</v>
      </c>
      <c r="BG182" s="321">
        <f t="shared" si="96"/>
        <v>3.5517410607829616</v>
      </c>
    </row>
    <row r="185" spans="1:59">
      <c r="A185" s="105" t="s">
        <v>1015</v>
      </c>
    </row>
    <row r="186" spans="1:59">
      <c r="A186" s="25" t="s">
        <v>337</v>
      </c>
    </row>
    <row r="187" spans="1:59">
      <c r="A187" s="14" t="s">
        <v>460</v>
      </c>
      <c r="B187" s="120">
        <f>NPV('Time Series Summary'!$B$133,E187:BG187)+D187</f>
        <v>324.9789735627777</v>
      </c>
      <c r="C187" s="119">
        <f t="shared" ref="C187:C189" si="97">SUM(D187:BG187)</f>
        <v>393.93992693774322</v>
      </c>
      <c r="D187" s="514">
        <f>+'SCI DG3 Final'!F97*(1+'MF and LIL capex'!F$121)</f>
        <v>6.6584554232178856</v>
      </c>
      <c r="E187" s="514">
        <f>+'SCI DG3 Final'!G97*(1+'MF and LIL capex'!G$121)</f>
        <v>34.209831776349084</v>
      </c>
      <c r="F187" s="514">
        <f>+'SCI DG3 Final'!H97*(1+'MF and LIL capex'!H$121)</f>
        <v>99.305978433509779</v>
      </c>
      <c r="G187" s="514">
        <f>+'SCI DG3 Final'!I97*(1+'MF and LIL capex'!I$121)</f>
        <v>132.20277889539054</v>
      </c>
      <c r="H187" s="514">
        <f>+'SCI DG3 Final'!J97*(1+'MF and LIL capex'!J$121)</f>
        <v>101.85291528324468</v>
      </c>
      <c r="I187" s="514">
        <f>+'SCI DG3 Final'!K97*(1+'MF and LIL capex'!K$121)</f>
        <v>18.383791764410585</v>
      </c>
      <c r="J187" s="514">
        <f>+'SCI DG3 Final'!L97*(1+'MF and LIL capex'!L$121)</f>
        <v>1.326175361620658</v>
      </c>
      <c r="K187" s="514">
        <f>+'SCI DG3 Final'!M97*(1+'MF and LIL capex'!M$121)</f>
        <v>0</v>
      </c>
      <c r="L187" s="514">
        <f>+'SCI DG3 Final'!N97*(1+'MF and LIL capex'!N$121)</f>
        <v>0</v>
      </c>
      <c r="M187" s="514">
        <f>+'SCI DG3 Final'!O97*(1+'MF and LIL capex'!O$121)</f>
        <v>0</v>
      </c>
      <c r="N187" s="514">
        <f>+'SCI DG3 Final'!P97*(1+'MF and LIL capex'!P$121)</f>
        <v>0</v>
      </c>
      <c r="O187" s="514">
        <f>+'SCI DG3 Final'!Q97*(1+'MF and LIL capex'!Q$121)</f>
        <v>0</v>
      </c>
      <c r="P187" s="514">
        <f>+'SCI DG3 Final'!R97*(1+'MF and LIL capex'!R$121)</f>
        <v>0</v>
      </c>
      <c r="Q187" s="514">
        <f>+'SCI DG3 Final'!S97*(1+'MF and LIL capex'!S$121)</f>
        <v>0</v>
      </c>
      <c r="R187" s="514">
        <f>+'SCI DG3 Final'!T97*(1+'MF and LIL capex'!T$121)</f>
        <v>0</v>
      </c>
      <c r="S187" s="514">
        <f>+'SCI DG3 Final'!U97*(1+'MF and LIL capex'!U$121)</f>
        <v>0</v>
      </c>
      <c r="T187" s="514">
        <f>+'SCI DG3 Final'!V97*(1+'MF and LIL capex'!V$121)</f>
        <v>0</v>
      </c>
      <c r="U187" s="514">
        <f>+'SCI DG3 Final'!W97*(1+'MF and LIL capex'!W$121)</f>
        <v>0</v>
      </c>
      <c r="V187" s="514">
        <f>+'SCI DG3 Final'!X97*(1+'MF and LIL capex'!X$121)</f>
        <v>0</v>
      </c>
      <c r="W187" s="514">
        <f>+'SCI DG3 Final'!Y97*(1+'MF and LIL capex'!Y$121)</f>
        <v>0</v>
      </c>
      <c r="X187" s="514">
        <f>+'SCI DG3 Final'!Z97*(1+'MF and LIL capex'!Z$121)</f>
        <v>0</v>
      </c>
      <c r="Y187" s="514">
        <f>+'SCI DG3 Final'!AA97*(1+'MF and LIL capex'!AA$121)</f>
        <v>0</v>
      </c>
      <c r="Z187" s="514">
        <f>+'SCI DG3 Final'!AB97*(1+'MF and LIL capex'!AB$121)</f>
        <v>0</v>
      </c>
      <c r="AA187" s="514">
        <f>+'SCI DG3 Final'!AC97*(1+'MF and LIL capex'!AC$121)</f>
        <v>0</v>
      </c>
      <c r="AB187" s="514">
        <f>+'SCI DG3 Final'!AD97*(1+'MF and LIL capex'!AD$121)</f>
        <v>0</v>
      </c>
      <c r="AC187" s="514">
        <f>+'SCI DG3 Final'!AE97*(1+'MF and LIL capex'!AE$121)</f>
        <v>0</v>
      </c>
      <c r="AD187" s="514">
        <f>+'SCI DG3 Final'!AF97*(1+'MF and LIL capex'!AF$121)</f>
        <v>0</v>
      </c>
      <c r="AE187" s="514">
        <f>+'SCI DG3 Final'!AG97*(1+'MF and LIL capex'!AG$121)</f>
        <v>0</v>
      </c>
      <c r="AF187" s="514">
        <f>+'SCI DG3 Final'!AH97*(1+'MF and LIL capex'!AH$121)</f>
        <v>0</v>
      </c>
      <c r="AG187" s="514">
        <f>+'SCI DG3 Final'!AI97*(1+'MF and LIL capex'!AI$121)</f>
        <v>0</v>
      </c>
      <c r="AH187" s="514">
        <f>+'SCI DG3 Final'!AJ97*(1+'MF and LIL capex'!AJ$121)</f>
        <v>0</v>
      </c>
      <c r="AI187" s="514">
        <f>+'SCI DG3 Final'!AK97*(1+'MF and LIL capex'!AK$121)</f>
        <v>0</v>
      </c>
      <c r="AJ187" s="514">
        <f>+'SCI DG3 Final'!AL97*(1+'MF and LIL capex'!AL$121)</f>
        <v>0</v>
      </c>
      <c r="AK187" s="514">
        <f>+'SCI DG3 Final'!AM97*(1+'MF and LIL capex'!AM$121)</f>
        <v>0</v>
      </c>
      <c r="AL187" s="514">
        <f>+'SCI DG3 Final'!AN97*(1+'MF and LIL capex'!AN$121)</f>
        <v>0</v>
      </c>
      <c r="AM187" s="514">
        <f>+'SCI DG3 Final'!AO97*(1+'MF and LIL capex'!AO$121)</f>
        <v>0</v>
      </c>
      <c r="AN187" s="514">
        <f>+'SCI DG3 Final'!AP97*(1+'MF and LIL capex'!AP$121)</f>
        <v>0</v>
      </c>
      <c r="AO187" s="514">
        <f>+'SCI DG3 Final'!AQ97*(1+'MF and LIL capex'!AQ$121)</f>
        <v>0</v>
      </c>
      <c r="AP187" s="514">
        <f>+'SCI DG3 Final'!AR97*(1+'MF and LIL capex'!AR$121)</f>
        <v>0</v>
      </c>
      <c r="AQ187" s="514">
        <f>+'SCI DG3 Final'!AS97*(1+'MF and LIL capex'!AS$121)</f>
        <v>0</v>
      </c>
      <c r="AR187" s="514">
        <f>+'SCI DG3 Final'!AT97*(1+'MF and LIL capex'!AT$121)</f>
        <v>0</v>
      </c>
      <c r="AS187" s="514">
        <f>+'SCI DG3 Final'!AU97*(1+'MF and LIL capex'!AU$121)</f>
        <v>0</v>
      </c>
      <c r="AT187" s="514">
        <f>+'SCI DG3 Final'!AV97*(1+'MF and LIL capex'!AV$121)</f>
        <v>0</v>
      </c>
      <c r="AU187" s="514">
        <f>+'SCI DG3 Final'!AW97*(1+'MF and LIL capex'!AW$121)</f>
        <v>0</v>
      </c>
      <c r="AV187" s="514">
        <f>+'SCI DG3 Final'!AX97*(1+'MF and LIL capex'!AX$121)</f>
        <v>0</v>
      </c>
      <c r="AW187" s="514">
        <f>+'SCI DG3 Final'!AY97*(1+'MF and LIL capex'!AY$121)</f>
        <v>0</v>
      </c>
      <c r="AX187" s="514">
        <f>+'SCI DG3 Final'!AZ97*(1+'MF and LIL capex'!AZ$121)</f>
        <v>0</v>
      </c>
      <c r="AY187" s="514">
        <f>+'SCI DG3 Final'!BA97*(1+'MF and LIL capex'!BA$121)</f>
        <v>0</v>
      </c>
      <c r="AZ187" s="514">
        <f>+'SCI DG3 Final'!BB97*(1+'MF and LIL capex'!BB$121)</f>
        <v>0</v>
      </c>
      <c r="BA187" s="514">
        <f>+'SCI DG3 Final'!BC97*(1+'MF and LIL capex'!BC$121)</f>
        <v>0</v>
      </c>
      <c r="BB187" s="514">
        <f>+'SCI DG3 Final'!BD97*(1+'MF and LIL capex'!BD$121)</f>
        <v>0</v>
      </c>
      <c r="BC187" s="514">
        <f>+'SCI DG3 Final'!BE97*(1+'MF and LIL capex'!BE$121)</f>
        <v>0</v>
      </c>
      <c r="BD187" s="514">
        <f>+'SCI DG3 Final'!BF97*(1+'MF and LIL capex'!BF$121)</f>
        <v>0</v>
      </c>
      <c r="BE187" s="514">
        <f>+'SCI DG3 Final'!BG97*(1+'MF and LIL capex'!BG$121)</f>
        <v>0</v>
      </c>
      <c r="BF187" s="514">
        <f>+'SCI DG3 Final'!BH97*(1+'MF and LIL capex'!BH$121)</f>
        <v>0</v>
      </c>
      <c r="BG187" s="514">
        <f>+'SCI DG3 Final'!BI97*(1+'MF and LIL capex'!BI$121)</f>
        <v>0</v>
      </c>
    </row>
    <row r="188" spans="1:59">
      <c r="A188" s="14" t="s">
        <v>461</v>
      </c>
      <c r="B188" s="120">
        <f>NPV('Time Series Summary'!$B$133,E188:BG188)+D188</f>
        <v>133.51565814835669</v>
      </c>
      <c r="C188" s="119">
        <f t="shared" si="97"/>
        <v>161.84785138367698</v>
      </c>
      <c r="D188" s="514">
        <f>+'SCI DG3 Final'!F113*(1+'MF and LIL capex'!F$121)</f>
        <v>2.7355863929784281</v>
      </c>
      <c r="E188" s="514">
        <f>+'SCI DG3 Final'!G113*(1+'MF and LIL capex'!G$121)</f>
        <v>14.054903782510348</v>
      </c>
      <c r="F188" s="514">
        <f>+'SCI DG3 Final'!H113*(1+'MF and LIL capex'!H$121)</f>
        <v>40.799264405502505</v>
      </c>
      <c r="G188" s="514">
        <f>+'SCI DG3 Final'!I113*(1+'MF and LIL capex'!I$121)</f>
        <v>54.314717163847519</v>
      </c>
      <c r="H188" s="514">
        <f>+'SCI DG3 Final'!J113*(1+'MF and LIL capex'!J$121)</f>
        <v>41.845658102998023</v>
      </c>
      <c r="I188" s="514">
        <f>+'SCI DG3 Final'!K113*(1+'MF and LIL capex'!K$121)</f>
        <v>7.5528703588986721</v>
      </c>
      <c r="J188" s="514">
        <f>+'SCI DG3 Final'!L113*(1+'MF and LIL capex'!L$121)</f>
        <v>0.54485117694149088</v>
      </c>
      <c r="K188" s="514">
        <f>+'SCI DG3 Final'!M113*(1+'MF and LIL capex'!M$121)</f>
        <v>0</v>
      </c>
      <c r="L188" s="514">
        <f>+'SCI DG3 Final'!N113*(1+'MF and LIL capex'!N$121)</f>
        <v>0</v>
      </c>
      <c r="M188" s="514">
        <f>+'SCI DG3 Final'!O113*(1+'MF and LIL capex'!O$121)</f>
        <v>0</v>
      </c>
      <c r="N188" s="514">
        <f>+'SCI DG3 Final'!P113*(1+'MF and LIL capex'!P$121)</f>
        <v>0</v>
      </c>
      <c r="O188" s="514">
        <f>+'SCI DG3 Final'!Q113*(1+'MF and LIL capex'!Q$121)</f>
        <v>0</v>
      </c>
      <c r="P188" s="514">
        <f>+'SCI DG3 Final'!R113*(1+'MF and LIL capex'!R$121)</f>
        <v>0</v>
      </c>
      <c r="Q188" s="514">
        <f>+'SCI DG3 Final'!S113*(1+'MF and LIL capex'!S$121)</f>
        <v>0</v>
      </c>
      <c r="R188" s="514">
        <f>+'SCI DG3 Final'!T113*(1+'MF and LIL capex'!T$121)</f>
        <v>0</v>
      </c>
      <c r="S188" s="514">
        <f>+'SCI DG3 Final'!U113*(1+'MF and LIL capex'!U$121)</f>
        <v>0</v>
      </c>
      <c r="T188" s="514">
        <f>+'SCI DG3 Final'!V113*(1+'MF and LIL capex'!V$121)</f>
        <v>0</v>
      </c>
      <c r="U188" s="514">
        <f>+'SCI DG3 Final'!W113*(1+'MF and LIL capex'!W$121)</f>
        <v>0</v>
      </c>
      <c r="V188" s="514">
        <f>+'SCI DG3 Final'!X113*(1+'MF and LIL capex'!X$121)</f>
        <v>0</v>
      </c>
      <c r="W188" s="514">
        <f>+'SCI DG3 Final'!Y113*(1+'MF and LIL capex'!Y$121)</f>
        <v>0</v>
      </c>
      <c r="X188" s="514">
        <f>+'SCI DG3 Final'!Z113*(1+'MF and LIL capex'!Z$121)</f>
        <v>0</v>
      </c>
      <c r="Y188" s="514">
        <f>+'SCI DG3 Final'!AA113*(1+'MF and LIL capex'!AA$121)</f>
        <v>0</v>
      </c>
      <c r="Z188" s="514">
        <f>+'SCI DG3 Final'!AB113*(1+'MF and LIL capex'!AB$121)</f>
        <v>0</v>
      </c>
      <c r="AA188" s="514">
        <f>+'SCI DG3 Final'!AC113*(1+'MF and LIL capex'!AC$121)</f>
        <v>0</v>
      </c>
      <c r="AB188" s="514">
        <f>+'SCI DG3 Final'!AD113*(1+'MF and LIL capex'!AD$121)</f>
        <v>0</v>
      </c>
      <c r="AC188" s="514">
        <f>+'SCI DG3 Final'!AE113*(1+'MF and LIL capex'!AE$121)</f>
        <v>0</v>
      </c>
      <c r="AD188" s="514">
        <f>+'SCI DG3 Final'!AF113*(1+'MF and LIL capex'!AF$121)</f>
        <v>0</v>
      </c>
      <c r="AE188" s="514">
        <f>+'SCI DG3 Final'!AG113*(1+'MF and LIL capex'!AG$121)</f>
        <v>0</v>
      </c>
      <c r="AF188" s="514">
        <f>+'SCI DG3 Final'!AH113*(1+'MF and LIL capex'!AH$121)</f>
        <v>0</v>
      </c>
      <c r="AG188" s="514">
        <f>+'SCI DG3 Final'!AI113*(1+'MF and LIL capex'!AI$121)</f>
        <v>0</v>
      </c>
      <c r="AH188" s="514">
        <f>+'SCI DG3 Final'!AJ113*(1+'MF and LIL capex'!AJ$121)</f>
        <v>0</v>
      </c>
      <c r="AI188" s="514">
        <f>+'SCI DG3 Final'!AK113*(1+'MF and LIL capex'!AK$121)</f>
        <v>0</v>
      </c>
      <c r="AJ188" s="514">
        <f>+'SCI DG3 Final'!AL113*(1+'MF and LIL capex'!AL$121)</f>
        <v>0</v>
      </c>
      <c r="AK188" s="514">
        <f>+'SCI DG3 Final'!AM113*(1+'MF and LIL capex'!AM$121)</f>
        <v>0</v>
      </c>
      <c r="AL188" s="514">
        <f>+'SCI DG3 Final'!AN113*(1+'MF and LIL capex'!AN$121)</f>
        <v>0</v>
      </c>
      <c r="AM188" s="514">
        <f>+'SCI DG3 Final'!AO113*(1+'MF and LIL capex'!AO$121)</f>
        <v>0</v>
      </c>
      <c r="AN188" s="514">
        <f>+'SCI DG3 Final'!AP113*(1+'MF and LIL capex'!AP$121)</f>
        <v>0</v>
      </c>
      <c r="AO188" s="514">
        <f>+'SCI DG3 Final'!AQ113*(1+'MF and LIL capex'!AQ$121)</f>
        <v>0</v>
      </c>
      <c r="AP188" s="514">
        <f>+'SCI DG3 Final'!AR113*(1+'MF and LIL capex'!AR$121)</f>
        <v>0</v>
      </c>
      <c r="AQ188" s="514">
        <f>+'SCI DG3 Final'!AS113*(1+'MF and LIL capex'!AS$121)</f>
        <v>0</v>
      </c>
      <c r="AR188" s="514">
        <f>+'SCI DG3 Final'!AT113*(1+'MF and LIL capex'!AT$121)</f>
        <v>0</v>
      </c>
      <c r="AS188" s="514">
        <f>+'SCI DG3 Final'!AU113*(1+'MF and LIL capex'!AU$121)</f>
        <v>0</v>
      </c>
      <c r="AT188" s="514">
        <f>+'SCI DG3 Final'!AV113*(1+'MF and LIL capex'!AV$121)</f>
        <v>0</v>
      </c>
      <c r="AU188" s="514">
        <f>+'SCI DG3 Final'!AW113*(1+'MF and LIL capex'!AW$121)</f>
        <v>0</v>
      </c>
      <c r="AV188" s="514">
        <f>+'SCI DG3 Final'!AX113*(1+'MF and LIL capex'!AX$121)</f>
        <v>0</v>
      </c>
      <c r="AW188" s="514">
        <f>+'SCI DG3 Final'!AY113*(1+'MF and LIL capex'!AY$121)</f>
        <v>0</v>
      </c>
      <c r="AX188" s="514">
        <f>+'SCI DG3 Final'!AZ113*(1+'MF and LIL capex'!AZ$121)</f>
        <v>0</v>
      </c>
      <c r="AY188" s="514">
        <f>+'SCI DG3 Final'!BA113*(1+'MF and LIL capex'!BA$121)</f>
        <v>0</v>
      </c>
      <c r="AZ188" s="514">
        <f>+'SCI DG3 Final'!BB113*(1+'MF and LIL capex'!BB$121)</f>
        <v>0</v>
      </c>
      <c r="BA188" s="514">
        <f>+'SCI DG3 Final'!BC113*(1+'MF and LIL capex'!BC$121)</f>
        <v>0</v>
      </c>
      <c r="BB188" s="514">
        <f>+'SCI DG3 Final'!BD113*(1+'MF and LIL capex'!BD$121)</f>
        <v>0</v>
      </c>
      <c r="BC188" s="514">
        <f>+'SCI DG3 Final'!BE113*(1+'MF and LIL capex'!BE$121)</f>
        <v>0</v>
      </c>
      <c r="BD188" s="514">
        <f>+'SCI DG3 Final'!BF113*(1+'MF and LIL capex'!BF$121)</f>
        <v>0</v>
      </c>
      <c r="BE188" s="514">
        <f>+'SCI DG3 Final'!BG113*(1+'MF and LIL capex'!BG$121)</f>
        <v>0</v>
      </c>
      <c r="BF188" s="514">
        <f>+'SCI DG3 Final'!BH113*(1+'MF and LIL capex'!BH$121)</f>
        <v>0</v>
      </c>
      <c r="BG188" s="514">
        <f>+'SCI DG3 Final'!BI113*(1+'MF and LIL capex'!BI$121)</f>
        <v>0</v>
      </c>
    </row>
    <row r="189" spans="1:59">
      <c r="A189" s="14" t="s">
        <v>462</v>
      </c>
      <c r="B189" s="120">
        <f>NPV('Time Series Summary'!$B$133,E189:BG189)+D189</f>
        <v>137.54838951334034</v>
      </c>
      <c r="C189" s="119">
        <f t="shared" si="97"/>
        <v>166.73633349642608</v>
      </c>
      <c r="D189" s="514">
        <f>+'SCI DG3 Final'!F126*(1+'MF and LIL capex'!F$121)</f>
        <v>2.8182125448588948</v>
      </c>
      <c r="E189" s="514">
        <f>+'SCI DG3 Final'!G126*(1+'MF and LIL capex'!G$121)</f>
        <v>14.479420667657832</v>
      </c>
      <c r="F189" s="514">
        <f>+'SCI DG3 Final'!H126*(1+'MF and LIL capex'!H$121)</f>
        <v>42.031572851703686</v>
      </c>
      <c r="G189" s="514">
        <f>+'SCI DG3 Final'!I126*(1+'MF and LIL capex'!I$121)</f>
        <v>55.95524881777142</v>
      </c>
      <c r="H189" s="514">
        <f>+'SCI DG3 Final'!J126*(1+'MF and LIL capex'!J$121)</f>
        <v>43.109572015872814</v>
      </c>
      <c r="I189" s="514">
        <f>+'SCI DG3 Final'!K126*(1+'MF and LIL capex'!K$121)</f>
        <v>7.7809986369927788</v>
      </c>
      <c r="J189" s="514">
        <f>+'SCI DG3 Final'!L126*(1+'MF and LIL capex'!L$121)</f>
        <v>0.56130796156864471</v>
      </c>
      <c r="K189" s="514">
        <f>+'SCI DG3 Final'!M126*(1+'MF and LIL capex'!M$121)</f>
        <v>0</v>
      </c>
      <c r="L189" s="514">
        <f>+'SCI DG3 Final'!N126*(1+'MF and LIL capex'!N$121)</f>
        <v>0</v>
      </c>
      <c r="M189" s="514">
        <f>+'SCI DG3 Final'!O126*(1+'MF and LIL capex'!O$121)</f>
        <v>0</v>
      </c>
      <c r="N189" s="514">
        <f>+'SCI DG3 Final'!P126*(1+'MF and LIL capex'!P$121)</f>
        <v>0</v>
      </c>
      <c r="O189" s="514">
        <f>+'SCI DG3 Final'!Q126*(1+'MF and LIL capex'!Q$121)</f>
        <v>0</v>
      </c>
      <c r="P189" s="514">
        <f>+'SCI DG3 Final'!R126*(1+'MF and LIL capex'!R$121)</f>
        <v>0</v>
      </c>
      <c r="Q189" s="514">
        <f>+'SCI DG3 Final'!S126*(1+'MF and LIL capex'!S$121)</f>
        <v>0</v>
      </c>
      <c r="R189" s="514">
        <f>+'SCI DG3 Final'!T126*(1+'MF and LIL capex'!T$121)</f>
        <v>0</v>
      </c>
      <c r="S189" s="514">
        <f>+'SCI DG3 Final'!U126*(1+'MF and LIL capex'!U$121)</f>
        <v>0</v>
      </c>
      <c r="T189" s="514">
        <f>+'SCI DG3 Final'!V126*(1+'MF and LIL capex'!V$121)</f>
        <v>0</v>
      </c>
      <c r="U189" s="514">
        <f>+'SCI DG3 Final'!W126*(1+'MF and LIL capex'!W$121)</f>
        <v>0</v>
      </c>
      <c r="V189" s="514">
        <f>+'SCI DG3 Final'!X126*(1+'MF and LIL capex'!X$121)</f>
        <v>0</v>
      </c>
      <c r="W189" s="514">
        <f>+'SCI DG3 Final'!Y126*(1+'MF and LIL capex'!Y$121)</f>
        <v>0</v>
      </c>
      <c r="X189" s="514">
        <f>+'SCI DG3 Final'!Z126*(1+'MF and LIL capex'!Z$121)</f>
        <v>0</v>
      </c>
      <c r="Y189" s="514">
        <f>+'SCI DG3 Final'!AA126*(1+'MF and LIL capex'!AA$121)</f>
        <v>0</v>
      </c>
      <c r="Z189" s="514">
        <f>+'SCI DG3 Final'!AB126*(1+'MF and LIL capex'!AB$121)</f>
        <v>0</v>
      </c>
      <c r="AA189" s="514">
        <f>+'SCI DG3 Final'!AC126*(1+'MF and LIL capex'!AC$121)</f>
        <v>0</v>
      </c>
      <c r="AB189" s="514">
        <f>+'SCI DG3 Final'!AD126*(1+'MF and LIL capex'!AD$121)</f>
        <v>0</v>
      </c>
      <c r="AC189" s="514">
        <f>+'SCI DG3 Final'!AE126*(1+'MF and LIL capex'!AE$121)</f>
        <v>0</v>
      </c>
      <c r="AD189" s="514">
        <f>+'SCI DG3 Final'!AF126*(1+'MF and LIL capex'!AF$121)</f>
        <v>0</v>
      </c>
      <c r="AE189" s="514">
        <f>+'SCI DG3 Final'!AG126*(1+'MF and LIL capex'!AG$121)</f>
        <v>0</v>
      </c>
      <c r="AF189" s="514">
        <f>+'SCI DG3 Final'!AH126*(1+'MF and LIL capex'!AH$121)</f>
        <v>0</v>
      </c>
      <c r="AG189" s="514">
        <f>+'SCI DG3 Final'!AI126*(1+'MF and LIL capex'!AI$121)</f>
        <v>0</v>
      </c>
      <c r="AH189" s="514">
        <f>+'SCI DG3 Final'!AJ126*(1+'MF and LIL capex'!AJ$121)</f>
        <v>0</v>
      </c>
      <c r="AI189" s="514">
        <f>+'SCI DG3 Final'!AK126*(1+'MF and LIL capex'!AK$121)</f>
        <v>0</v>
      </c>
      <c r="AJ189" s="514">
        <f>+'SCI DG3 Final'!AL126*(1+'MF and LIL capex'!AL$121)</f>
        <v>0</v>
      </c>
      <c r="AK189" s="514">
        <f>+'SCI DG3 Final'!AM126*(1+'MF and LIL capex'!AM$121)</f>
        <v>0</v>
      </c>
      <c r="AL189" s="514">
        <f>+'SCI DG3 Final'!AN126*(1+'MF and LIL capex'!AN$121)</f>
        <v>0</v>
      </c>
      <c r="AM189" s="514">
        <f>+'SCI DG3 Final'!AO126*(1+'MF and LIL capex'!AO$121)</f>
        <v>0</v>
      </c>
      <c r="AN189" s="514">
        <f>+'SCI DG3 Final'!AP126*(1+'MF and LIL capex'!AP$121)</f>
        <v>0</v>
      </c>
      <c r="AO189" s="514">
        <f>+'SCI DG3 Final'!AQ126*(1+'MF and LIL capex'!AQ$121)</f>
        <v>0</v>
      </c>
      <c r="AP189" s="514">
        <f>+'SCI DG3 Final'!AR126*(1+'MF and LIL capex'!AR$121)</f>
        <v>0</v>
      </c>
      <c r="AQ189" s="514">
        <f>+'SCI DG3 Final'!AS126*(1+'MF and LIL capex'!AS$121)</f>
        <v>0</v>
      </c>
      <c r="AR189" s="514">
        <f>+'SCI DG3 Final'!AT126*(1+'MF and LIL capex'!AT$121)</f>
        <v>0</v>
      </c>
      <c r="AS189" s="514">
        <f>+'SCI DG3 Final'!AU126*(1+'MF and LIL capex'!AU$121)</f>
        <v>0</v>
      </c>
      <c r="AT189" s="514">
        <f>+'SCI DG3 Final'!AV126*(1+'MF and LIL capex'!AV$121)</f>
        <v>0</v>
      </c>
      <c r="AU189" s="514">
        <f>+'SCI DG3 Final'!AW126*(1+'MF and LIL capex'!AW$121)</f>
        <v>0</v>
      </c>
      <c r="AV189" s="514">
        <f>+'SCI DG3 Final'!AX126*(1+'MF and LIL capex'!AX$121)</f>
        <v>0</v>
      </c>
      <c r="AW189" s="514">
        <f>+'SCI DG3 Final'!AY126*(1+'MF and LIL capex'!AY$121)</f>
        <v>0</v>
      </c>
      <c r="AX189" s="514">
        <f>+'SCI DG3 Final'!AZ126*(1+'MF and LIL capex'!AZ$121)</f>
        <v>0</v>
      </c>
      <c r="AY189" s="514">
        <f>+'SCI DG3 Final'!BA126*(1+'MF and LIL capex'!BA$121)</f>
        <v>0</v>
      </c>
      <c r="AZ189" s="514">
        <f>+'SCI DG3 Final'!BB126*(1+'MF and LIL capex'!BB$121)</f>
        <v>0</v>
      </c>
      <c r="BA189" s="514">
        <f>+'SCI DG3 Final'!BC126*(1+'MF and LIL capex'!BC$121)</f>
        <v>0</v>
      </c>
      <c r="BB189" s="514">
        <f>+'SCI DG3 Final'!BD126*(1+'MF and LIL capex'!BD$121)</f>
        <v>0</v>
      </c>
      <c r="BC189" s="514">
        <f>+'SCI DG3 Final'!BE126*(1+'MF and LIL capex'!BE$121)</f>
        <v>0</v>
      </c>
      <c r="BD189" s="514">
        <f>+'SCI DG3 Final'!BF126*(1+'MF and LIL capex'!BF$121)</f>
        <v>0</v>
      </c>
      <c r="BE189" s="514">
        <f>+'SCI DG3 Final'!BG126*(1+'MF and LIL capex'!BG$121)</f>
        <v>0</v>
      </c>
      <c r="BF189" s="514">
        <f>+'SCI DG3 Final'!BH126*(1+'MF and LIL capex'!BH$121)</f>
        <v>0</v>
      </c>
      <c r="BG189" s="514">
        <f>+'SCI DG3 Final'!BI126*(1+'MF and LIL capex'!BI$121)</f>
        <v>0</v>
      </c>
    </row>
    <row r="190" spans="1:59">
      <c r="D190" s="102"/>
      <c r="E190" s="102"/>
      <c r="F190" s="102"/>
      <c r="G190" s="102"/>
      <c r="H190" s="102"/>
      <c r="I190" s="102"/>
      <c r="J190" s="102"/>
      <c r="K190" s="102"/>
      <c r="L190" s="102"/>
      <c r="M190" s="102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</row>
    <row r="191" spans="1:59">
      <c r="A191" s="25" t="s">
        <v>18</v>
      </c>
      <c r="B191" s="120">
        <f>NPV('Time Series Summary'!$B$133,E191:BG191)+D191</f>
        <v>596.04302122447473</v>
      </c>
      <c r="C191" s="445">
        <f t="shared" ref="C191" si="98">SUM(D191:BG191)</f>
        <v>722.52411181784612</v>
      </c>
      <c r="D191" s="321">
        <f>SUM(D187:D190)</f>
        <v>12.212254361055209</v>
      </c>
      <c r="E191" s="321">
        <f t="shared" ref="E191:BG191" si="99">SUM(E187:E190)</f>
        <v>62.744156226517262</v>
      </c>
      <c r="F191" s="321">
        <f t="shared" si="99"/>
        <v>182.13681569071596</v>
      </c>
      <c r="G191" s="321">
        <f t="shared" si="99"/>
        <v>242.47274487700946</v>
      </c>
      <c r="H191" s="321">
        <f t="shared" si="99"/>
        <v>186.80814540211554</v>
      </c>
      <c r="I191" s="321">
        <f t="shared" si="99"/>
        <v>33.717660760302039</v>
      </c>
      <c r="J191" s="321">
        <f t="shared" si="99"/>
        <v>2.4323345001307937</v>
      </c>
      <c r="K191" s="321">
        <f t="shared" si="99"/>
        <v>0</v>
      </c>
      <c r="L191" s="321">
        <f t="shared" si="99"/>
        <v>0</v>
      </c>
      <c r="M191" s="321">
        <f t="shared" si="99"/>
        <v>0</v>
      </c>
      <c r="N191" s="321">
        <f t="shared" si="99"/>
        <v>0</v>
      </c>
      <c r="O191" s="321">
        <f t="shared" si="99"/>
        <v>0</v>
      </c>
      <c r="P191" s="321">
        <f t="shared" si="99"/>
        <v>0</v>
      </c>
      <c r="Q191" s="321">
        <f t="shared" si="99"/>
        <v>0</v>
      </c>
      <c r="R191" s="321">
        <f t="shared" si="99"/>
        <v>0</v>
      </c>
      <c r="S191" s="321">
        <f t="shared" si="99"/>
        <v>0</v>
      </c>
      <c r="T191" s="321">
        <f t="shared" si="99"/>
        <v>0</v>
      </c>
      <c r="U191" s="321">
        <f t="shared" si="99"/>
        <v>0</v>
      </c>
      <c r="V191" s="321">
        <f t="shared" si="99"/>
        <v>0</v>
      </c>
      <c r="W191" s="321">
        <f t="shared" si="99"/>
        <v>0</v>
      </c>
      <c r="X191" s="321">
        <f t="shared" si="99"/>
        <v>0</v>
      </c>
      <c r="Y191" s="321">
        <f t="shared" si="99"/>
        <v>0</v>
      </c>
      <c r="Z191" s="321">
        <f t="shared" si="99"/>
        <v>0</v>
      </c>
      <c r="AA191" s="321">
        <f t="shared" si="99"/>
        <v>0</v>
      </c>
      <c r="AB191" s="321">
        <f t="shared" si="99"/>
        <v>0</v>
      </c>
      <c r="AC191" s="321">
        <f t="shared" si="99"/>
        <v>0</v>
      </c>
      <c r="AD191" s="321">
        <f t="shared" si="99"/>
        <v>0</v>
      </c>
      <c r="AE191" s="321">
        <f t="shared" si="99"/>
        <v>0</v>
      </c>
      <c r="AF191" s="321">
        <f t="shared" si="99"/>
        <v>0</v>
      </c>
      <c r="AG191" s="321">
        <f t="shared" si="99"/>
        <v>0</v>
      </c>
      <c r="AH191" s="321">
        <f t="shared" si="99"/>
        <v>0</v>
      </c>
      <c r="AI191" s="321">
        <f t="shared" si="99"/>
        <v>0</v>
      </c>
      <c r="AJ191" s="321">
        <f t="shared" si="99"/>
        <v>0</v>
      </c>
      <c r="AK191" s="321">
        <f t="shared" si="99"/>
        <v>0</v>
      </c>
      <c r="AL191" s="321">
        <f t="shared" si="99"/>
        <v>0</v>
      </c>
      <c r="AM191" s="321">
        <f t="shared" si="99"/>
        <v>0</v>
      </c>
      <c r="AN191" s="321">
        <f t="shared" si="99"/>
        <v>0</v>
      </c>
      <c r="AO191" s="321">
        <f t="shared" si="99"/>
        <v>0</v>
      </c>
      <c r="AP191" s="321">
        <f t="shared" si="99"/>
        <v>0</v>
      </c>
      <c r="AQ191" s="321">
        <f t="shared" si="99"/>
        <v>0</v>
      </c>
      <c r="AR191" s="321">
        <f t="shared" si="99"/>
        <v>0</v>
      </c>
      <c r="AS191" s="321">
        <f t="shared" si="99"/>
        <v>0</v>
      </c>
      <c r="AT191" s="321">
        <f t="shared" si="99"/>
        <v>0</v>
      </c>
      <c r="AU191" s="321">
        <f t="shared" si="99"/>
        <v>0</v>
      </c>
      <c r="AV191" s="321">
        <f t="shared" si="99"/>
        <v>0</v>
      </c>
      <c r="AW191" s="321">
        <f t="shared" si="99"/>
        <v>0</v>
      </c>
      <c r="AX191" s="321">
        <f t="shared" si="99"/>
        <v>0</v>
      </c>
      <c r="AY191" s="321">
        <f t="shared" si="99"/>
        <v>0</v>
      </c>
      <c r="AZ191" s="321">
        <f t="shared" si="99"/>
        <v>0</v>
      </c>
      <c r="BA191" s="321">
        <f t="shared" si="99"/>
        <v>0</v>
      </c>
      <c r="BB191" s="321">
        <f t="shared" si="99"/>
        <v>0</v>
      </c>
      <c r="BC191" s="321">
        <f t="shared" si="99"/>
        <v>0</v>
      </c>
      <c r="BD191" s="321">
        <f t="shared" si="99"/>
        <v>0</v>
      </c>
      <c r="BE191" s="321">
        <f t="shared" si="99"/>
        <v>0</v>
      </c>
      <c r="BF191" s="321">
        <f t="shared" si="99"/>
        <v>0</v>
      </c>
      <c r="BG191" s="321">
        <f t="shared" si="99"/>
        <v>0</v>
      </c>
    </row>
    <row r="192" spans="1:59">
      <c r="D192" s="102"/>
      <c r="E192" s="102"/>
      <c r="F192" s="102"/>
      <c r="G192" s="102"/>
      <c r="H192" s="102"/>
      <c r="I192" s="102"/>
      <c r="J192" s="102"/>
      <c r="K192" s="102"/>
      <c r="L192" s="102"/>
      <c r="M192" s="102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</row>
    <row r="193" spans="1:59">
      <c r="A193" s="25" t="s">
        <v>338</v>
      </c>
      <c r="D193" s="102"/>
      <c r="E193" s="102"/>
      <c r="F193" s="102"/>
      <c r="G193" s="102"/>
      <c r="H193" s="102"/>
      <c r="I193" s="102"/>
      <c r="J193" s="102"/>
      <c r="K193" s="102"/>
      <c r="L193" s="102"/>
      <c r="M193" s="102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</row>
    <row r="194" spans="1:59">
      <c r="A194" s="14" t="s">
        <v>460</v>
      </c>
      <c r="B194" s="120">
        <f>NPV('Time Series Summary'!$B$133,E194:BG194)+D194</f>
        <v>74.102365607554546</v>
      </c>
      <c r="C194" s="119">
        <f t="shared" ref="C194:C196" si="100">SUM(D194:BG194)</f>
        <v>506.16072412084873</v>
      </c>
      <c r="D194" s="102">
        <f>+'SCI DG3 Final'!F103*(1.025)^D$78</f>
        <v>0</v>
      </c>
      <c r="E194" s="102">
        <f>+'SCI DG3 Final'!G103*(1.025)^E$78</f>
        <v>0</v>
      </c>
      <c r="F194" s="102">
        <f>+'SCI DG3 Final'!H103*(1.025)^F$78</f>
        <v>0</v>
      </c>
      <c r="G194" s="102">
        <f>+'SCI DG3 Final'!I103*(1.025)^G$78</f>
        <v>0</v>
      </c>
      <c r="H194" s="102">
        <f>+'SCI DG3 Final'!J103*(1.025)^H$78</f>
        <v>0</v>
      </c>
      <c r="I194" s="102">
        <f>+'SCI DG3 Final'!K103*(1.025)^I$78</f>
        <v>2.520182123831979</v>
      </c>
      <c r="J194" s="102">
        <f>+'SCI DG3 Final'!L103*(1.025)^J$78</f>
        <v>5.1663733538555485</v>
      </c>
      <c r="K194" s="102">
        <f>+'SCI DG3 Final'!M103*(1.025)^K$78</f>
        <v>5.295532687701936</v>
      </c>
      <c r="L194" s="102">
        <f>+'SCI DG3 Final'!N103*(1.025)^L$78</f>
        <v>5.4279210048944835</v>
      </c>
      <c r="M194" s="102">
        <f>+'SCI DG3 Final'!O103*(1.025)^M$78</f>
        <v>5.563619030016846</v>
      </c>
      <c r="N194" s="102">
        <f>+'SCI DG3 Final'!P103*(1.025)^N$78</f>
        <v>5.7027095057672668</v>
      </c>
      <c r="O194" s="102">
        <f>+'SCI DG3 Final'!Q103*(1.025)^O$78</f>
        <v>5.8452772434114486</v>
      </c>
      <c r="P194" s="102">
        <f>+'SCI DG3 Final'!R103*(1.025)^P$78</f>
        <v>5.9914091744967344</v>
      </c>
      <c r="Q194" s="102">
        <f>+'SCI DG3 Final'!S103*(1.025)^Q$78</f>
        <v>6.1411944038591519</v>
      </c>
      <c r="R194" s="102">
        <f>+'SCI DG3 Final'!T103*(1.025)^R$78</f>
        <v>6.294724263955632</v>
      </c>
      <c r="S194" s="102">
        <f>+'SCI DG3 Final'!U103*(1.025)^S$78</f>
        <v>6.4520923705545217</v>
      </c>
      <c r="T194" s="102">
        <f>+'SCI DG3 Final'!V103*(1.025)^T$78</f>
        <v>6.6133946798183842</v>
      </c>
      <c r="U194" s="102">
        <f>+'SCI DG3 Final'!W103*(1.025)^U$78</f>
        <v>6.7787295468138442</v>
      </c>
      <c r="V194" s="102">
        <f>+'SCI DG3 Final'!X103*(1.025)^V$78</f>
        <v>6.9481977854841901</v>
      </c>
      <c r="W194" s="102">
        <f>+'SCI DG3 Final'!Y103*(1.025)^W$78</f>
        <v>7.1219027301212936</v>
      </c>
      <c r="X194" s="102">
        <f>+'SCI DG3 Final'!Z103*(1.025)^X$78</f>
        <v>7.2999502983743252</v>
      </c>
      <c r="Y194" s="102">
        <f>+'SCI DG3 Final'!AA103*(1.025)^Y$78</f>
        <v>7.4824490558336834</v>
      </c>
      <c r="Z194" s="102">
        <f>+'SCI DG3 Final'!AB103*(1.025)^Z$78</f>
        <v>7.6695102822295258</v>
      </c>
      <c r="AA194" s="102">
        <f>+'SCI DG3 Final'!AC103*(1.025)^AA$78</f>
        <v>7.8612480392852637</v>
      </c>
      <c r="AB194" s="102">
        <f>+'SCI DG3 Final'!AD103*(1.025)^AB$78</f>
        <v>8.0577792402673936</v>
      </c>
      <c r="AC194" s="102">
        <f>+'SCI DG3 Final'!AE103*(1.025)^AC$78</f>
        <v>8.2592237212740773</v>
      </c>
      <c r="AD194" s="102">
        <f>+'SCI DG3 Final'!AF103*(1.025)^AD$78</f>
        <v>8.4657043143059294</v>
      </c>
      <c r="AE194" s="102">
        <f>+'SCI DG3 Final'!AG103*(1.025)^AE$78</f>
        <v>8.6773469221635775</v>
      </c>
      <c r="AF194" s="102">
        <f>+'SCI DG3 Final'!AH103*(1.025)^AF$78</f>
        <v>8.8942805952176673</v>
      </c>
      <c r="AG194" s="102">
        <f>+'SCI DG3 Final'!AI103*(1.025)^AG$78</f>
        <v>9.1166376100981079</v>
      </c>
      <c r="AH194" s="102">
        <f>+'SCI DG3 Final'!AJ103*(1.025)^AH$78</f>
        <v>9.3445535503505628</v>
      </c>
      <c r="AI194" s="102">
        <f>+'SCI DG3 Final'!AK103*(1.025)^AI$78</f>
        <v>9.5781673891093249</v>
      </c>
      <c r="AJ194" s="102">
        <f>+'SCI DG3 Final'!AL103*(1.025)^AJ$78</f>
        <v>9.8176215738370569</v>
      </c>
      <c r="AK194" s="102">
        <f>+'SCI DG3 Final'!AM103*(1.025)^AK$78</f>
        <v>10.063062113182983</v>
      </c>
      <c r="AL194" s="102">
        <f>+'SCI DG3 Final'!AN103*(1.025)^AL$78</f>
        <v>10.314638666012556</v>
      </c>
      <c r="AM194" s="102">
        <f>+'SCI DG3 Final'!AO103*(1.025)^AM$78</f>
        <v>10.572504632662872</v>
      </c>
      <c r="AN194" s="102">
        <f>+'SCI DG3 Final'!AP103*(1.025)^AN$78</f>
        <v>10.836817248479441</v>
      </c>
      <c r="AO194" s="102">
        <f>+'SCI DG3 Final'!AQ103*(1.025)^AO$78</f>
        <v>11.107737679691425</v>
      </c>
      <c r="AP194" s="102">
        <f>+'SCI DG3 Final'!AR103*(1.025)^AP$78</f>
        <v>11.385431121683713</v>
      </c>
      <c r="AQ194" s="102">
        <f>+'SCI DG3 Final'!AS103*(1.025)^AQ$78</f>
        <v>11.670066899725803</v>
      </c>
      <c r="AR194" s="102">
        <f>+'SCI DG3 Final'!AT103*(1.025)^AR$78</f>
        <v>11.961818572218949</v>
      </c>
      <c r="AS194" s="102">
        <f>+'SCI DG3 Final'!AU103*(1.025)^AS$78</f>
        <v>12.260864036524421</v>
      </c>
      <c r="AT194" s="102">
        <f>+'SCI DG3 Final'!AV103*(1.025)^AT$78</f>
        <v>12.567385637437532</v>
      </c>
      <c r="AU194" s="102">
        <f>+'SCI DG3 Final'!AW103*(1.025)^AU$78</f>
        <v>12.881570278373468</v>
      </c>
      <c r="AV194" s="102">
        <f>+'SCI DG3 Final'!AX103*(1.025)^AV$78</f>
        <v>13.203609535332806</v>
      </c>
      <c r="AW194" s="102">
        <f>+'SCI DG3 Final'!AY103*(1.025)^AW$78</f>
        <v>13.533699773716123</v>
      </c>
      <c r="AX194" s="102">
        <f>+'SCI DG3 Final'!AZ103*(1.025)^AX$78</f>
        <v>13.872042268059028</v>
      </c>
      <c r="AY194" s="102">
        <f>+'SCI DG3 Final'!BA103*(1.025)^AY$78</f>
        <v>14.218843324760503</v>
      </c>
      <c r="AZ194" s="102">
        <f>+'SCI DG3 Final'!BB103*(1.025)^AZ$78</f>
        <v>14.574314407879513</v>
      </c>
      <c r="BA194" s="102">
        <f>+'SCI DG3 Final'!BC103*(1.025)^BA$78</f>
        <v>14.938672268076502</v>
      </c>
      <c r="BB194" s="102">
        <f>+'SCI DG3 Final'!BD103*(1.025)^BB$78</f>
        <v>15.312139074778415</v>
      </c>
      <c r="BC194" s="102">
        <f>+'SCI DG3 Final'!BE103*(1.025)^BC$78</f>
        <v>15.694942551647873</v>
      </c>
      <c r="BD194" s="102">
        <f>+'SCI DG3 Final'!BF103*(1.025)^BD$78</f>
        <v>16.087316115439069</v>
      </c>
      <c r="BE194" s="102">
        <f>+'SCI DG3 Final'!BG103*(1.025)^BE$78</f>
        <v>16.489499018325045</v>
      </c>
      <c r="BF194" s="102">
        <f>+'SCI DG3 Final'!BH103*(1.025)^BF$78</f>
        <v>16.901736493783172</v>
      </c>
      <c r="BG194" s="102">
        <f>+'SCI DG3 Final'!BI103*(1.025)^BG$78</f>
        <v>17.324279906127749</v>
      </c>
    </row>
    <row r="195" spans="1:59">
      <c r="A195" s="14" t="s">
        <v>461</v>
      </c>
      <c r="B195" s="120">
        <f>NPV('Time Series Summary'!$B$133,E195:BG195)+D195</f>
        <v>59.794052260321777</v>
      </c>
      <c r="C195" s="119">
        <f t="shared" si="100"/>
        <v>399.56363974578329</v>
      </c>
      <c r="D195" s="102">
        <f>+'SCI DG3 Final'!F119*(1.025)^D$78</f>
        <v>0</v>
      </c>
      <c r="E195" s="102">
        <f>+'SCI DG3 Final'!G119*(1.025)^E$78</f>
        <v>0</v>
      </c>
      <c r="F195" s="102">
        <f>+'SCI DG3 Final'!H119*(1.025)^F$78</f>
        <v>0</v>
      </c>
      <c r="G195" s="102">
        <f>+'SCI DG3 Final'!I119*(1.025)^G$78</f>
        <v>0</v>
      </c>
      <c r="H195" s="102">
        <f>+'SCI DG3 Final'!J119*(1.025)^H$78</f>
        <v>0</v>
      </c>
      <c r="I195" s="102">
        <f>+'SCI DG3 Final'!K119*(1.025)^I$78</f>
        <v>2.2468644552285477</v>
      </c>
      <c r="J195" s="102">
        <f>+'SCI DG3 Final'!L119*(1.025)^J$78</f>
        <v>4.6060721332185155</v>
      </c>
      <c r="K195" s="102">
        <f>+'SCI DG3 Final'!M119*(1.025)^K$78</f>
        <v>4.7212239365489781</v>
      </c>
      <c r="L195" s="102">
        <f>+'SCI DG3 Final'!N119*(1.025)^L$78</f>
        <v>4.1048837913050216</v>
      </c>
      <c r="M195" s="102">
        <f>+'SCI DG3 Final'!O119*(1.025)^M$78</f>
        <v>4.9043746729379478</v>
      </c>
      <c r="N195" s="102">
        <f>+'SCI DG3 Final'!P119*(1.025)^N$78</f>
        <v>4.3126935332398384</v>
      </c>
      <c r="O195" s="102">
        <f>+'SCI DG3 Final'!Q119*(1.025)^O$78</f>
        <v>5.1526586407554316</v>
      </c>
      <c r="P195" s="102">
        <f>+'SCI DG3 Final'!R119*(1.025)^P$78</f>
        <v>4.5310236433601041</v>
      </c>
      <c r="Q195" s="102">
        <f>+'SCI DG3 Final'!S119*(1.025)^Q$78</f>
        <v>5.4135119844436739</v>
      </c>
      <c r="R195" s="102">
        <f>+'SCI DG3 Final'!T119*(1.025)^R$78</f>
        <v>4.7604067153052103</v>
      </c>
      <c r="S195" s="102">
        <f>+'SCI DG3 Final'!U119*(1.025)^S$78</f>
        <v>5.8171348195127752</v>
      </c>
      <c r="T195" s="102">
        <f>+'SCI DG3 Final'!V119*(1.025)^T$78</f>
        <v>5.0014023052675354</v>
      </c>
      <c r="U195" s="102">
        <f>+'SCI DG3 Final'!W119*(1.025)^U$78</f>
        <v>5.9755043119818518</v>
      </c>
      <c r="V195" s="102">
        <f>+'SCI DG3 Final'!X119*(1.025)^V$78</f>
        <v>5.2545982969717047</v>
      </c>
      <c r="W195" s="102">
        <f>+'SCI DG3 Final'!Y119*(1.025)^W$78</f>
        <v>5.3859632543959961</v>
      </c>
      <c r="X195" s="102">
        <f>+'SCI DG3 Final'!Z119*(1.025)^X$78</f>
        <v>5.5206123357558958</v>
      </c>
      <c r="Y195" s="102">
        <f>+'SCI DG3 Final'!AA119*(1.025)^Y$78</f>
        <v>5.6586276441497931</v>
      </c>
      <c r="Z195" s="102">
        <f>+'SCI DG3 Final'!AB119*(1.025)^Z$78</f>
        <v>6.7607346547396094</v>
      </c>
      <c r="AA195" s="102">
        <f>+'SCI DG3 Final'!AC119*(1.025)^AA$78</f>
        <v>5.9450956686348757</v>
      </c>
      <c r="AB195" s="102">
        <f>+'SCI DG3 Final'!AD119*(1.025)^AB$78</f>
        <v>6.0937230603507464</v>
      </c>
      <c r="AC195" s="102">
        <f>+'SCI DG3 Final'!AE119*(1.025)^AC$78</f>
        <v>6.4119187430225901</v>
      </c>
      <c r="AD195" s="102">
        <f>+'SCI DG3 Final'!AF119*(1.025)^AD$78</f>
        <v>6.4022177902810027</v>
      </c>
      <c r="AE195" s="102">
        <f>+'SCI DG3 Final'!AG119*(1.025)^AE$78</f>
        <v>7.6491507135466543</v>
      </c>
      <c r="AF195" s="102">
        <f>+'SCI DG3 Final'!AH119*(1.025)^AF$78</f>
        <v>6.7263300659139791</v>
      </c>
      <c r="AG195" s="102">
        <f>+'SCI DG3 Final'!AI119*(1.025)^AG$78</f>
        <v>6.8944883175618266</v>
      </c>
      <c r="AH195" s="102">
        <f>+'SCI DG3 Final'!AJ119*(1.025)^AH$78</f>
        <v>7.0668505255008744</v>
      </c>
      <c r="AI195" s="102">
        <f>+'SCI DG3 Final'!AK119*(1.025)^AI$78</f>
        <v>7.243521788638394</v>
      </c>
      <c r="AJ195" s="102">
        <f>+'SCI DG3 Final'!AL119*(1.025)^AJ$78</f>
        <v>8.6543119389448684</v>
      </c>
      <c r="AK195" s="102">
        <f>+'SCI DG3 Final'!AM119*(1.025)^AK$78</f>
        <v>7.6102250791882131</v>
      </c>
      <c r="AL195" s="102">
        <f>+'SCI DG3 Final'!AN119*(1.025)^AL$78</f>
        <v>7.8004807061679173</v>
      </c>
      <c r="AM195" s="102">
        <f>+'SCI DG3 Final'!AO119*(1.025)^AM$78</f>
        <v>8.2077980815861533</v>
      </c>
      <c r="AN195" s="102">
        <f>+'SCI DG3 Final'!AP119*(1.025)^AN$78</f>
        <v>8.1953800419176677</v>
      </c>
      <c r="AO195" s="102">
        <f>+'SCI DG3 Final'!AQ119*(1.025)^AO$78</f>
        <v>9.7915596046396089</v>
      </c>
      <c r="AP195" s="102">
        <f>+'SCI DG3 Final'!AR119*(1.025)^AP$78</f>
        <v>8.6102711565397474</v>
      </c>
      <c r="AQ195" s="102">
        <f>+'SCI DG3 Final'!AS119*(1.025)^AQ$78</f>
        <v>8.8255279354532412</v>
      </c>
      <c r="AR195" s="102">
        <f>+'SCI DG3 Final'!AT119*(1.025)^AR$78</f>
        <v>9.0461661338395718</v>
      </c>
      <c r="AS195" s="102">
        <f>+'SCI DG3 Final'!AU119*(1.025)^AS$78</f>
        <v>9.2723202871855612</v>
      </c>
      <c r="AT195" s="102">
        <f>+'SCI DG3 Final'!AV119*(1.025)^AT$78</f>
        <v>11.078250953697335</v>
      </c>
      <c r="AU195" s="102">
        <f>+'SCI DG3 Final'!AW119*(1.025)^AU$78</f>
        <v>9.7417315017243276</v>
      </c>
      <c r="AV195" s="102">
        <f>+'SCI DG3 Final'!AX119*(1.025)^AV$78</f>
        <v>9.9852747892674358</v>
      </c>
      <c r="AW195" s="102">
        <f>+'SCI DG3 Final'!AY119*(1.025)^AW$78</f>
        <v>10.506675466122944</v>
      </c>
      <c r="AX195" s="102">
        <f>+'SCI DG3 Final'!AZ119*(1.025)^AX$78</f>
        <v>10.490779325474101</v>
      </c>
      <c r="AY195" s="102">
        <f>+'SCI DG3 Final'!BA119*(1.025)^AY$78</f>
        <v>12.53402411347656</v>
      </c>
      <c r="AZ195" s="102">
        <f>+'SCI DG3 Final'!BB119*(1.025)^AZ$78</f>
        <v>11.021875028826225</v>
      </c>
      <c r="BA195" s="102">
        <f>+'SCI DG3 Final'!BC119*(1.025)^BA$78</f>
        <v>11.29742190454688</v>
      </c>
      <c r="BB195" s="102">
        <f>+'SCI DG3 Final'!BD119*(1.025)^BB$78</f>
        <v>11.579857452160553</v>
      </c>
      <c r="BC195" s="102">
        <f>+'SCI DG3 Final'!BE119*(1.025)^BC$78</f>
        <v>11.869353888464564</v>
      </c>
      <c r="BD195" s="102">
        <f>+'SCI DG3 Final'!BF119*(1.025)^BD$78</f>
        <v>14.181097822556511</v>
      </c>
      <c r="BE195" s="102">
        <f>+'SCI DG3 Final'!BG119*(1.025)^BE$78</f>
        <v>12.470239929068082</v>
      </c>
      <c r="BF195" s="102">
        <f>+'SCI DG3 Final'!BH119*(1.025)^BF$78</f>
        <v>12.781995927294783</v>
      </c>
      <c r="BG195" s="102">
        <f>+'SCI DG3 Final'!BI119*(1.025)^BG$78</f>
        <v>13.449432875071041</v>
      </c>
    </row>
    <row r="196" spans="1:59">
      <c r="A196" s="14" t="s">
        <v>462</v>
      </c>
      <c r="B196" s="120">
        <f>NPV('Time Series Summary'!$B$133,E196:BG196)+D196</f>
        <v>40.16892536036292</v>
      </c>
      <c r="C196" s="119">
        <f t="shared" si="100"/>
        <v>271.71730915998972</v>
      </c>
      <c r="D196" s="102">
        <f>+'SCI DG3 Final'!F130*(1.025)^D$78</f>
        <v>0</v>
      </c>
      <c r="E196" s="102">
        <f>+'SCI DG3 Final'!G130*(1.025)^E$78</f>
        <v>0</v>
      </c>
      <c r="F196" s="102">
        <f>+'SCI DG3 Final'!H130*(1.025)^F$78</f>
        <v>0</v>
      </c>
      <c r="G196" s="102">
        <f>+'SCI DG3 Final'!I130*(1.025)^G$78</f>
        <v>0</v>
      </c>
      <c r="H196" s="102">
        <f>+'SCI DG3 Final'!J130*(1.025)^H$78</f>
        <v>0</v>
      </c>
      <c r="I196" s="102">
        <f>+'SCI DG3 Final'!K130*(1.025)^I$78</f>
        <v>1.4301139737181583</v>
      </c>
      <c r="J196" s="102">
        <f>+'SCI DG3 Final'!L130*(1.025)^J$78</f>
        <v>2.9317336461222196</v>
      </c>
      <c r="K196" s="102">
        <f>+'SCI DG3 Final'!M130*(1.025)^K$78</f>
        <v>3.0050269872752748</v>
      </c>
      <c r="L196" s="102">
        <f>+'SCI DG3 Final'!N130*(1.025)^L$78</f>
        <v>2.8598414388598519</v>
      </c>
      <c r="M196" s="102">
        <f>+'SCI DG3 Final'!O130*(1.025)^M$78</f>
        <v>3.1403981108864394</v>
      </c>
      <c r="N196" s="102">
        <f>+'SCI DG3 Final'!P130*(1.025)^N$78</f>
        <v>3.0046209117021321</v>
      </c>
      <c r="O196" s="102">
        <f>+'SCI DG3 Final'!Q130*(1.025)^O$78</f>
        <v>3.2993807652500649</v>
      </c>
      <c r="P196" s="102">
        <f>+'SCI DG3 Final'!R130*(1.025)^P$78</f>
        <v>3.1567298453570523</v>
      </c>
      <c r="Q196" s="102">
        <f>+'SCI DG3 Final'!S130*(1.025)^Q$78</f>
        <v>3.4664119164908489</v>
      </c>
      <c r="R196" s="102">
        <f>+'SCI DG3 Final'!T130*(1.025)^R$78</f>
        <v>3.316539293778253</v>
      </c>
      <c r="S196" s="102">
        <f>+'SCI DG3 Final'!U130*(1.025)^S$78</f>
        <v>3.6807681570201893</v>
      </c>
      <c r="T196" s="102">
        <f>+'SCI DG3 Final'!V130*(1.025)^T$78</f>
        <v>3.4844390955257762</v>
      </c>
      <c r="U196" s="102">
        <f>+'SCI DG3 Final'!W130*(1.025)^U$78</f>
        <v>3.8262701576387097</v>
      </c>
      <c r="V196" s="102">
        <f>+'SCI DG3 Final'!X130*(1.025)^V$78</f>
        <v>3.6608388247367687</v>
      </c>
      <c r="W196" s="102">
        <f>+'SCI DG3 Final'!Y130*(1.025)^W$78</f>
        <v>3.7523597953551877</v>
      </c>
      <c r="X196" s="102">
        <f>+'SCI DG3 Final'!Z130*(1.025)^X$78</f>
        <v>3.8461687902390667</v>
      </c>
      <c r="Y196" s="102">
        <f>+'SCI DG3 Final'!AA130*(1.025)^Y$78</f>
        <v>3.9423230099950435</v>
      </c>
      <c r="Z196" s="102">
        <f>+'SCI DG3 Final'!AB130*(1.025)^Z$78</f>
        <v>4.3290734810907416</v>
      </c>
      <c r="AA196" s="102">
        <f>+'SCI DG3 Final'!AC130*(1.025)^AA$78</f>
        <v>4.1419031123760419</v>
      </c>
      <c r="AB196" s="102">
        <f>+'SCI DG3 Final'!AD130*(1.025)^AB$78</f>
        <v>4.245450690185443</v>
      </c>
      <c r="AC196" s="102">
        <f>+'SCI DG3 Final'!AE130*(1.025)^AC$78</f>
        <v>4.4013427392890021</v>
      </c>
      <c r="AD196" s="102">
        <f>+'SCI DG3 Final'!AF130*(1.025)^AD$78</f>
        <v>4.4603766313760804</v>
      </c>
      <c r="AE196" s="102">
        <f>+'SCI DG3 Final'!AG130*(1.025)^AE$78</f>
        <v>4.8979492907130711</v>
      </c>
      <c r="AF196" s="102">
        <f>+'SCI DG3 Final'!AH130*(1.025)^AF$78</f>
        <v>4.6861831983394948</v>
      </c>
      <c r="AG196" s="102">
        <f>+'SCI DG3 Final'!AI130*(1.025)^AG$78</f>
        <v>4.8033377782979807</v>
      </c>
      <c r="AH196" s="102">
        <f>+'SCI DG3 Final'!AJ130*(1.025)^AH$78</f>
        <v>4.9234212227554313</v>
      </c>
      <c r="AI196" s="102">
        <f>+'SCI DG3 Final'!AK130*(1.025)^AI$78</f>
        <v>5.0465067533243166</v>
      </c>
      <c r="AJ196" s="102">
        <f>+'SCI DG3 Final'!AL130*(1.025)^AJ$78</f>
        <v>5.5415800538345792</v>
      </c>
      <c r="AK196" s="102">
        <f>+'SCI DG3 Final'!AM130*(1.025)^AK$78</f>
        <v>5.3019861577113598</v>
      </c>
      <c r="AL196" s="102">
        <f>+'SCI DG3 Final'!AN130*(1.025)^AL$78</f>
        <v>5.4345358116541425</v>
      </c>
      <c r="AM196" s="102">
        <f>+'SCI DG3 Final'!AO130*(1.025)^AM$78</f>
        <v>5.6340908142747095</v>
      </c>
      <c r="AN196" s="102">
        <f>+'SCI DG3 Final'!AP130*(1.025)^AN$78</f>
        <v>5.7096591871191338</v>
      </c>
      <c r="AO196" s="102">
        <f>+'SCI DG3 Final'!AQ130*(1.025)^AO$78</f>
        <v>6.2697891852993122</v>
      </c>
      <c r="AP196" s="102">
        <f>+'SCI DG3 Final'!AR130*(1.025)^AP$78</f>
        <v>5.9987106834670385</v>
      </c>
      <c r="AQ196" s="102">
        <f>+'SCI DG3 Final'!AS130*(1.025)^AQ$78</f>
        <v>6.1486784505537138</v>
      </c>
      <c r="AR196" s="102">
        <f>+'SCI DG3 Final'!AT130*(1.025)^AR$78</f>
        <v>6.3023954118175567</v>
      </c>
      <c r="AS196" s="102">
        <f>+'SCI DG3 Final'!AU130*(1.025)^AS$78</f>
        <v>6.4599552971129954</v>
      </c>
      <c r="AT196" s="102">
        <f>+'SCI DG3 Final'!AV130*(1.025)^AT$78</f>
        <v>7.0936909773404624</v>
      </c>
      <c r="AU196" s="102">
        <f>+'SCI DG3 Final'!AW130*(1.025)^AU$78</f>
        <v>6.7869905340293393</v>
      </c>
      <c r="AV196" s="102">
        <f>+'SCI DG3 Final'!AX130*(1.025)^AV$78</f>
        <v>6.9566652973800736</v>
      </c>
      <c r="AW196" s="102">
        <f>+'SCI DG3 Final'!AY130*(1.025)^AW$78</f>
        <v>7.2121125719517218</v>
      </c>
      <c r="AX196" s="102">
        <f>+'SCI DG3 Final'!AZ130*(1.025)^AX$78</f>
        <v>7.30884647805994</v>
      </c>
      <c r="AY196" s="102">
        <f>+'SCI DG3 Final'!BA130*(1.025)^AY$78</f>
        <v>8.0258602314711212</v>
      </c>
      <c r="AZ196" s="102">
        <f>+'SCI DG3 Final'!BB130*(1.025)^AZ$78</f>
        <v>7.6788568310117222</v>
      </c>
      <c r="BA196" s="102">
        <f>+'SCI DG3 Final'!BC130*(1.025)^BA$78</f>
        <v>7.8708282517870156</v>
      </c>
      <c r="BB196" s="102">
        <f>+'SCI DG3 Final'!BD130*(1.025)^BB$78</f>
        <v>8.0675989580816907</v>
      </c>
      <c r="BC196" s="102">
        <f>+'SCI DG3 Final'!BE130*(1.025)^BC$78</f>
        <v>8.2692889320337333</v>
      </c>
      <c r="BD196" s="102">
        <f>+'SCI DG3 Final'!BF130*(1.025)^BD$78</f>
        <v>9.0805241813986761</v>
      </c>
      <c r="BE196" s="102">
        <f>+'SCI DG3 Final'!BG130*(1.025)^BE$78</f>
        <v>8.6879216842179385</v>
      </c>
      <c r="BF196" s="102">
        <f>+'SCI DG3 Final'!BH130*(1.025)^BF$78</f>
        <v>8.9051197263233881</v>
      </c>
      <c r="BG196" s="102">
        <f>+'SCI DG3 Final'!BI130*(1.025)^BG$78</f>
        <v>9.2321138343596392</v>
      </c>
    </row>
    <row r="197" spans="1:59">
      <c r="D197" s="102"/>
      <c r="E197" s="102"/>
      <c r="F197" s="102"/>
      <c r="G197" s="102"/>
      <c r="H197" s="102"/>
      <c r="I197" s="102"/>
      <c r="J197" s="102"/>
      <c r="K197" s="102"/>
      <c r="L197" s="102"/>
      <c r="M197" s="102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</row>
    <row r="198" spans="1:59">
      <c r="A198" s="25" t="s">
        <v>18</v>
      </c>
      <c r="B198" s="120">
        <f>NPV('Time Series Summary'!$B$133,E198:BG198)+D198</f>
        <v>174.06534322823924</v>
      </c>
      <c r="C198" s="445">
        <f t="shared" ref="C198" si="101">SUM(D198:BG198)</f>
        <v>1177.4416730266214</v>
      </c>
      <c r="D198" s="321">
        <f>SUM(D194:D197)</f>
        <v>0</v>
      </c>
      <c r="E198" s="321">
        <f t="shared" ref="E198:BE198" si="102">SUM(E194:E197)</f>
        <v>0</v>
      </c>
      <c r="F198" s="321">
        <f t="shared" si="102"/>
        <v>0</v>
      </c>
      <c r="G198" s="321">
        <f t="shared" si="102"/>
        <v>0</v>
      </c>
      <c r="H198" s="321">
        <f t="shared" si="102"/>
        <v>0</v>
      </c>
      <c r="I198" s="321">
        <f t="shared" si="102"/>
        <v>6.1971605527786844</v>
      </c>
      <c r="J198" s="321">
        <f t="shared" si="102"/>
        <v>12.704179133196284</v>
      </c>
      <c r="K198" s="321">
        <f t="shared" si="102"/>
        <v>13.021783611526189</v>
      </c>
      <c r="L198" s="321">
        <f t="shared" si="102"/>
        <v>12.392646235059356</v>
      </c>
      <c r="M198" s="321">
        <f t="shared" si="102"/>
        <v>13.608391813841232</v>
      </c>
      <c r="N198" s="321">
        <f t="shared" si="102"/>
        <v>13.020023950709236</v>
      </c>
      <c r="O198" s="321">
        <f t="shared" si="102"/>
        <v>14.297316649416945</v>
      </c>
      <c r="P198" s="321">
        <f t="shared" si="102"/>
        <v>13.679162663213891</v>
      </c>
      <c r="Q198" s="321">
        <f t="shared" si="102"/>
        <v>15.021118304793674</v>
      </c>
      <c r="R198" s="321">
        <f t="shared" si="102"/>
        <v>14.371670273039094</v>
      </c>
      <c r="S198" s="321">
        <f t="shared" si="102"/>
        <v>15.949995347087487</v>
      </c>
      <c r="T198" s="321">
        <f t="shared" si="102"/>
        <v>15.099236080611696</v>
      </c>
      <c r="U198" s="321">
        <f t="shared" si="102"/>
        <v>16.580504016434407</v>
      </c>
      <c r="V198" s="321">
        <f t="shared" si="102"/>
        <v>15.863634907192662</v>
      </c>
      <c r="W198" s="321">
        <f t="shared" si="102"/>
        <v>16.260225779872478</v>
      </c>
      <c r="X198" s="321">
        <f t="shared" si="102"/>
        <v>16.666731424369289</v>
      </c>
      <c r="Y198" s="321">
        <f t="shared" si="102"/>
        <v>17.083399709978519</v>
      </c>
      <c r="Z198" s="321">
        <f t="shared" si="102"/>
        <v>18.759318418059877</v>
      </c>
      <c r="AA198" s="321">
        <f t="shared" si="102"/>
        <v>17.94824682029618</v>
      </c>
      <c r="AB198" s="321">
        <f t="shared" si="102"/>
        <v>18.396952990803584</v>
      </c>
      <c r="AC198" s="321">
        <f t="shared" si="102"/>
        <v>19.072485203585671</v>
      </c>
      <c r="AD198" s="321">
        <f t="shared" si="102"/>
        <v>19.32829873596301</v>
      </c>
      <c r="AE198" s="321">
        <f t="shared" si="102"/>
        <v>21.224446926423305</v>
      </c>
      <c r="AF198" s="321">
        <f t="shared" si="102"/>
        <v>20.306793859471142</v>
      </c>
      <c r="AG198" s="321">
        <f t="shared" si="102"/>
        <v>20.814463705957913</v>
      </c>
      <c r="AH198" s="321">
        <f t="shared" si="102"/>
        <v>21.334825298606866</v>
      </c>
      <c r="AI198" s="321">
        <f t="shared" si="102"/>
        <v>21.868195931072034</v>
      </c>
      <c r="AJ198" s="321">
        <f t="shared" si="102"/>
        <v>24.013513566616503</v>
      </c>
      <c r="AK198" s="321">
        <f t="shared" si="102"/>
        <v>22.97527335008256</v>
      </c>
      <c r="AL198" s="321">
        <f t="shared" si="102"/>
        <v>23.549655183834616</v>
      </c>
      <c r="AM198" s="321">
        <f t="shared" si="102"/>
        <v>24.414393528523735</v>
      </c>
      <c r="AN198" s="321">
        <f t="shared" si="102"/>
        <v>24.74185647751624</v>
      </c>
      <c r="AO198" s="321">
        <f t="shared" si="102"/>
        <v>27.169086469630347</v>
      </c>
      <c r="AP198" s="321">
        <f t="shared" si="102"/>
        <v>25.9944129616905</v>
      </c>
      <c r="AQ198" s="321">
        <f t="shared" si="102"/>
        <v>26.644273285732758</v>
      </c>
      <c r="AR198" s="321">
        <f t="shared" si="102"/>
        <v>27.310380117876079</v>
      </c>
      <c r="AS198" s="321">
        <f t="shared" si="102"/>
        <v>27.993139620822976</v>
      </c>
      <c r="AT198" s="321">
        <f t="shared" si="102"/>
        <v>30.739327568475328</v>
      </c>
      <c r="AU198" s="321">
        <f t="shared" si="102"/>
        <v>29.410292314127137</v>
      </c>
      <c r="AV198" s="321">
        <f t="shared" si="102"/>
        <v>30.145549621980315</v>
      </c>
      <c r="AW198" s="321">
        <f t="shared" si="102"/>
        <v>31.252487811790786</v>
      </c>
      <c r="AX198" s="321">
        <f t="shared" si="102"/>
        <v>31.671668071593068</v>
      </c>
      <c r="AY198" s="321">
        <f t="shared" si="102"/>
        <v>34.778727669708182</v>
      </c>
      <c r="AZ198" s="321">
        <f t="shared" si="102"/>
        <v>33.275046267717457</v>
      </c>
      <c r="BA198" s="321">
        <f t="shared" si="102"/>
        <v>34.106922424410399</v>
      </c>
      <c r="BB198" s="321">
        <f t="shared" si="102"/>
        <v>34.959595485020657</v>
      </c>
      <c r="BC198" s="321">
        <f t="shared" si="102"/>
        <v>35.833585372146167</v>
      </c>
      <c r="BD198" s="321">
        <f t="shared" si="102"/>
        <v>39.348938119394262</v>
      </c>
      <c r="BE198" s="321">
        <f t="shared" si="102"/>
        <v>37.647660631611068</v>
      </c>
      <c r="BF198" s="321">
        <f t="shared" ref="BF198" si="103">SUM(BF194:BF197)</f>
        <v>38.58885214740134</v>
      </c>
      <c r="BG198" s="321">
        <f t="shared" ref="BG198" si="104">SUM(BG194:BG197)</f>
        <v>40.005826615558426</v>
      </c>
    </row>
    <row r="200" spans="1:59">
      <c r="A200" s="25" t="s">
        <v>1011</v>
      </c>
    </row>
    <row r="201" spans="1:59">
      <c r="A201" s="25" t="s">
        <v>337</v>
      </c>
    </row>
    <row r="202" spans="1:59">
      <c r="A202" t="s">
        <v>460</v>
      </c>
      <c r="B202" s="446">
        <f>NPV('Time Series Summary'!$B$133,E202:BG202)+D202</f>
        <v>43.504935190849046</v>
      </c>
      <c r="C202" s="447">
        <f t="shared" ref="C202:C204" si="105">SUM(D202:BG202)</f>
        <v>52.73673801915568</v>
      </c>
      <c r="D202" s="514">
        <f>+'SCI DG3 Final'!F210*(1+'MF and LIL capex'!F$121)</f>
        <v>0.89136742750617837</v>
      </c>
      <c r="E202" s="514">
        <f>+'SCI DG3 Final'!G210*(1+'MF and LIL capex'!G$121)</f>
        <v>4.5796701798998516</v>
      </c>
      <c r="F202" s="514">
        <f>+'SCI DG3 Final'!H210*(1+'MF and LIL capex'!H$121)</f>
        <v>13.294091332893954</v>
      </c>
      <c r="G202" s="514">
        <f>+'SCI DG3 Final'!I210*(1+'MF and LIL capex'!I$121)</f>
        <v>17.697986010725931</v>
      </c>
      <c r="H202" s="514">
        <f>+'SCI DG3 Final'!J210*(1+'MF and LIL capex'!J$121)</f>
        <v>13.635049768967965</v>
      </c>
      <c r="I202" s="514">
        <f>+'SCI DG3 Final'!K210*(1+'MF and LIL capex'!K$121)</f>
        <v>2.4610382035016447</v>
      </c>
      <c r="J202" s="514">
        <f>+'SCI DG3 Final'!L210*(1+'MF and LIL capex'!L$121)</f>
        <v>0.17753509566015746</v>
      </c>
      <c r="K202" s="514">
        <f>+'SCI DG3 Final'!M210*(1+'MF and LIL capex'!M$121)</f>
        <v>0</v>
      </c>
      <c r="L202" s="514">
        <f>+'SCI DG3 Final'!N210*(1+'MF and LIL capex'!N$121)</f>
        <v>0</v>
      </c>
      <c r="M202" s="514">
        <f>+'SCI DG3 Final'!O210*(1+'MF and LIL capex'!O$121)</f>
        <v>0</v>
      </c>
      <c r="N202" s="514">
        <f>+'SCI DG3 Final'!P210*(1+'MF and LIL capex'!P$121)</f>
        <v>0</v>
      </c>
      <c r="O202" s="514">
        <f>+'SCI DG3 Final'!Q210*(1+'MF and LIL capex'!Q$121)</f>
        <v>0</v>
      </c>
      <c r="P202" s="514">
        <f>+'SCI DG3 Final'!R210*(1+'MF and LIL capex'!R$121)</f>
        <v>0</v>
      </c>
      <c r="Q202" s="514">
        <f>+'SCI DG3 Final'!S210*(1+'MF and LIL capex'!S$121)</f>
        <v>0</v>
      </c>
      <c r="R202" s="514">
        <f>+'SCI DG3 Final'!T210*(1+'MF and LIL capex'!T$121)</f>
        <v>0</v>
      </c>
      <c r="S202" s="514">
        <f>+'SCI DG3 Final'!U210*(1+'MF and LIL capex'!U$121)</f>
        <v>0</v>
      </c>
      <c r="T202" s="514">
        <f>+'SCI DG3 Final'!V210*(1+'MF and LIL capex'!V$121)</f>
        <v>0</v>
      </c>
      <c r="U202" s="514">
        <f>+'SCI DG3 Final'!W210*(1+'MF and LIL capex'!W$121)</f>
        <v>0</v>
      </c>
      <c r="V202" s="514">
        <f>+'SCI DG3 Final'!X210*(1+'MF and LIL capex'!X$121)</f>
        <v>0</v>
      </c>
      <c r="W202" s="514">
        <f>+'SCI DG3 Final'!Y210*(1+'MF and LIL capex'!Y$121)</f>
        <v>0</v>
      </c>
      <c r="X202" s="514">
        <f>+'SCI DG3 Final'!Z210*(1+'MF and LIL capex'!Z$121)</f>
        <v>0</v>
      </c>
      <c r="Y202" s="514">
        <f>+'SCI DG3 Final'!AA210*(1+'MF and LIL capex'!AA$121)</f>
        <v>0</v>
      </c>
      <c r="Z202" s="514">
        <f>+'SCI DG3 Final'!AB210*(1+'MF and LIL capex'!AB$121)</f>
        <v>0</v>
      </c>
      <c r="AA202" s="514">
        <f>+'SCI DG3 Final'!AC210*(1+'MF and LIL capex'!AC$121)</f>
        <v>0</v>
      </c>
      <c r="AB202" s="514">
        <f>+'SCI DG3 Final'!AD210*(1+'MF and LIL capex'!AD$121)</f>
        <v>0</v>
      </c>
      <c r="AC202" s="514">
        <f>+'SCI DG3 Final'!AE210*(1+'MF and LIL capex'!AE$121)</f>
        <v>0</v>
      </c>
      <c r="AD202" s="514">
        <f>+'SCI DG3 Final'!AF210*(1+'MF and LIL capex'!AF$121)</f>
        <v>0</v>
      </c>
      <c r="AE202" s="514">
        <f>+'SCI DG3 Final'!AG210*(1+'MF and LIL capex'!AG$121)</f>
        <v>0</v>
      </c>
      <c r="AF202" s="514">
        <f>+'SCI DG3 Final'!AH210*(1+'MF and LIL capex'!AH$121)</f>
        <v>0</v>
      </c>
      <c r="AG202" s="514">
        <f>+'SCI DG3 Final'!AI210*(1+'MF and LIL capex'!AI$121)</f>
        <v>0</v>
      </c>
      <c r="AH202" s="514">
        <f>+'SCI DG3 Final'!AJ210*(1+'MF and LIL capex'!AJ$121)</f>
        <v>0</v>
      </c>
      <c r="AI202" s="514">
        <f>+'SCI DG3 Final'!AK210*(1+'MF and LIL capex'!AK$121)</f>
        <v>0</v>
      </c>
      <c r="AJ202" s="514">
        <f>+'SCI DG3 Final'!AL210*(1+'MF and LIL capex'!AL$121)</f>
        <v>0</v>
      </c>
      <c r="AK202" s="514">
        <f>+'SCI DG3 Final'!AM210*(1+'MF and LIL capex'!AM$121)</f>
        <v>0</v>
      </c>
      <c r="AL202" s="514">
        <f>+'SCI DG3 Final'!AN210*(1+'MF and LIL capex'!AN$121)</f>
        <v>0</v>
      </c>
      <c r="AM202" s="514">
        <f>+'SCI DG3 Final'!AO210*(1+'MF and LIL capex'!AO$121)</f>
        <v>0</v>
      </c>
      <c r="AN202" s="514">
        <f>+'SCI DG3 Final'!AP210*(1+'MF and LIL capex'!AP$121)</f>
        <v>0</v>
      </c>
      <c r="AO202" s="514">
        <f>+'SCI DG3 Final'!AQ210*(1+'MF and LIL capex'!AQ$121)</f>
        <v>0</v>
      </c>
      <c r="AP202" s="514">
        <f>+'SCI DG3 Final'!AR210*(1+'MF and LIL capex'!AR$121)</f>
        <v>0</v>
      </c>
      <c r="AQ202" s="514">
        <f>+'SCI DG3 Final'!AS210*(1+'MF and LIL capex'!AS$121)</f>
        <v>0</v>
      </c>
      <c r="AR202" s="514">
        <f>+'SCI DG3 Final'!AT210*(1+'MF and LIL capex'!AT$121)</f>
        <v>0</v>
      </c>
      <c r="AS202" s="514">
        <f>+'SCI DG3 Final'!AU210*(1+'MF and LIL capex'!AU$121)</f>
        <v>0</v>
      </c>
      <c r="AT202" s="514">
        <f>+'SCI DG3 Final'!AV210*(1+'MF and LIL capex'!AV$121)</f>
        <v>0</v>
      </c>
      <c r="AU202" s="514">
        <f>+'SCI DG3 Final'!AW210*(1+'MF and LIL capex'!AW$121)</f>
        <v>0</v>
      </c>
      <c r="AV202" s="514">
        <f>+'SCI DG3 Final'!AX210*(1+'MF and LIL capex'!AX$121)</f>
        <v>0</v>
      </c>
      <c r="AW202" s="514">
        <f>+'SCI DG3 Final'!AY210*(1+'MF and LIL capex'!AY$121)</f>
        <v>0</v>
      </c>
      <c r="AX202" s="514">
        <f>+'SCI DG3 Final'!AZ210*(1+'MF and LIL capex'!AZ$121)</f>
        <v>0</v>
      </c>
      <c r="AY202" s="514">
        <f>+'SCI DG3 Final'!BA210*(1+'MF and LIL capex'!BA$121)</f>
        <v>0</v>
      </c>
      <c r="AZ202" s="514">
        <f>+'SCI DG3 Final'!BB210*(1+'MF and LIL capex'!BB$121)</f>
        <v>0</v>
      </c>
      <c r="BA202" s="514">
        <f>+'SCI DG3 Final'!BC210*(1+'MF and LIL capex'!BC$121)</f>
        <v>0</v>
      </c>
      <c r="BB202" s="514">
        <f>+'SCI DG3 Final'!BD210*(1+'MF and LIL capex'!BD$121)</f>
        <v>0</v>
      </c>
      <c r="BC202" s="514">
        <f>+'SCI DG3 Final'!BE210*(1+'MF and LIL capex'!BE$121)</f>
        <v>0</v>
      </c>
      <c r="BD202" s="514">
        <f>+'SCI DG3 Final'!BF210*(1+'MF and LIL capex'!BF$121)</f>
        <v>0</v>
      </c>
      <c r="BE202" s="514">
        <f>+'SCI DG3 Final'!BG210*(1+'MF and LIL capex'!BG$121)</f>
        <v>0</v>
      </c>
      <c r="BF202" s="514">
        <f>+'SCI DG3 Final'!BH210*(1+'MF and LIL capex'!BH$121)</f>
        <v>0</v>
      </c>
      <c r="BG202" s="514">
        <f>+'SCI DG3 Final'!BI210*(1+'MF and LIL capex'!BI$121)</f>
        <v>0</v>
      </c>
    </row>
    <row r="203" spans="1:59">
      <c r="A203" t="s">
        <v>461</v>
      </c>
      <c r="B203" s="446">
        <f>NPV('Time Series Summary'!$B$133,E203:BG203)+D203</f>
        <v>10.506145798081702</v>
      </c>
      <c r="C203" s="447">
        <f t="shared" si="105"/>
        <v>12.735563358821658</v>
      </c>
      <c r="D203" s="514">
        <f>+'SCI DG3 Final'!F214*(1+'MF and LIL capex'!F$121)</f>
        <v>0.2152591679991919</v>
      </c>
      <c r="E203" s="514">
        <f>+'SCI DG3 Final'!G214*(1+'MF and LIL capex'!G$121)</f>
        <v>1.1059591838508351</v>
      </c>
      <c r="F203" s="514">
        <f>+'SCI DG3 Final'!H214*(1+'MF and LIL capex'!H$121)</f>
        <v>3.2104325907782689</v>
      </c>
      <c r="G203" s="514">
        <f>+'SCI DG3 Final'!I214*(1+'MF and LIL capex'!I$121)</f>
        <v>4.2739431870296789</v>
      </c>
      <c r="H203" s="514">
        <f>+'SCI DG3 Final'!J214*(1+'MF and LIL capex'!J$121)</f>
        <v>3.2927717328724957</v>
      </c>
      <c r="I203" s="514">
        <f>+'SCI DG3 Final'!K214*(1+'MF and LIL capex'!K$121)</f>
        <v>0.59432397881323529</v>
      </c>
      <c r="J203" s="514">
        <f>+'SCI DG3 Final'!L214*(1+'MF and LIL capex'!L$121)</f>
        <v>4.2873517477951088E-2</v>
      </c>
      <c r="K203" s="514">
        <f>+'SCI DG3 Final'!M214*(1+'MF and LIL capex'!M$121)</f>
        <v>0</v>
      </c>
      <c r="L203" s="514">
        <f>+'SCI DG3 Final'!N214*(1+'MF and LIL capex'!N$121)</f>
        <v>0</v>
      </c>
      <c r="M203" s="514">
        <f>+'SCI DG3 Final'!O214*(1+'MF and LIL capex'!O$121)</f>
        <v>0</v>
      </c>
      <c r="N203" s="514">
        <f>+'SCI DG3 Final'!P214*(1+'MF and LIL capex'!P$121)</f>
        <v>0</v>
      </c>
      <c r="O203" s="514">
        <f>+'SCI DG3 Final'!Q214*(1+'MF and LIL capex'!Q$121)</f>
        <v>0</v>
      </c>
      <c r="P203" s="514">
        <f>+'SCI DG3 Final'!R214*(1+'MF and LIL capex'!R$121)</f>
        <v>0</v>
      </c>
      <c r="Q203" s="514">
        <f>+'SCI DG3 Final'!S214*(1+'MF and LIL capex'!S$121)</f>
        <v>0</v>
      </c>
      <c r="R203" s="514">
        <f>+'SCI DG3 Final'!T214*(1+'MF and LIL capex'!T$121)</f>
        <v>0</v>
      </c>
      <c r="S203" s="514">
        <f>+'SCI DG3 Final'!U214*(1+'MF and LIL capex'!U$121)</f>
        <v>0</v>
      </c>
      <c r="T203" s="514">
        <f>+'SCI DG3 Final'!V214*(1+'MF and LIL capex'!V$121)</f>
        <v>0</v>
      </c>
      <c r="U203" s="514">
        <f>+'SCI DG3 Final'!W214*(1+'MF and LIL capex'!W$121)</f>
        <v>0</v>
      </c>
      <c r="V203" s="514">
        <f>+'SCI DG3 Final'!X214*(1+'MF and LIL capex'!X$121)</f>
        <v>0</v>
      </c>
      <c r="W203" s="514">
        <f>+'SCI DG3 Final'!Y214*(1+'MF and LIL capex'!Y$121)</f>
        <v>0</v>
      </c>
      <c r="X203" s="514">
        <f>+'SCI DG3 Final'!Z214*(1+'MF and LIL capex'!Z$121)</f>
        <v>0</v>
      </c>
      <c r="Y203" s="514">
        <f>+'SCI DG3 Final'!AA214*(1+'MF and LIL capex'!AA$121)</f>
        <v>0</v>
      </c>
      <c r="Z203" s="514">
        <f>+'SCI DG3 Final'!AB214*(1+'MF and LIL capex'!AB$121)</f>
        <v>0</v>
      </c>
      <c r="AA203" s="514">
        <f>+'SCI DG3 Final'!AC214*(1+'MF and LIL capex'!AC$121)</f>
        <v>0</v>
      </c>
      <c r="AB203" s="514">
        <f>+'SCI DG3 Final'!AD214*(1+'MF and LIL capex'!AD$121)</f>
        <v>0</v>
      </c>
      <c r="AC203" s="514">
        <f>+'SCI DG3 Final'!AE214*(1+'MF and LIL capex'!AE$121)</f>
        <v>0</v>
      </c>
      <c r="AD203" s="514">
        <f>+'SCI DG3 Final'!AF214*(1+'MF and LIL capex'!AF$121)</f>
        <v>0</v>
      </c>
      <c r="AE203" s="514">
        <f>+'SCI DG3 Final'!AG214*(1+'MF and LIL capex'!AG$121)</f>
        <v>0</v>
      </c>
      <c r="AF203" s="514">
        <f>+'SCI DG3 Final'!AH214*(1+'MF and LIL capex'!AH$121)</f>
        <v>0</v>
      </c>
      <c r="AG203" s="514">
        <f>+'SCI DG3 Final'!AI214*(1+'MF and LIL capex'!AI$121)</f>
        <v>0</v>
      </c>
      <c r="AH203" s="514">
        <f>+'SCI DG3 Final'!AJ214*(1+'MF and LIL capex'!AJ$121)</f>
        <v>0</v>
      </c>
      <c r="AI203" s="514">
        <f>+'SCI DG3 Final'!AK214*(1+'MF and LIL capex'!AK$121)</f>
        <v>0</v>
      </c>
      <c r="AJ203" s="514">
        <f>+'SCI DG3 Final'!AL214*(1+'MF and LIL capex'!AL$121)</f>
        <v>0</v>
      </c>
      <c r="AK203" s="514">
        <f>+'SCI DG3 Final'!AM214*(1+'MF and LIL capex'!AM$121)</f>
        <v>0</v>
      </c>
      <c r="AL203" s="514">
        <f>+'SCI DG3 Final'!AN214*(1+'MF and LIL capex'!AN$121)</f>
        <v>0</v>
      </c>
      <c r="AM203" s="514">
        <f>+'SCI DG3 Final'!AO214*(1+'MF and LIL capex'!AO$121)</f>
        <v>0</v>
      </c>
      <c r="AN203" s="514">
        <f>+'SCI DG3 Final'!AP214*(1+'MF and LIL capex'!AP$121)</f>
        <v>0</v>
      </c>
      <c r="AO203" s="514">
        <f>+'SCI DG3 Final'!AQ214*(1+'MF and LIL capex'!AQ$121)</f>
        <v>0</v>
      </c>
      <c r="AP203" s="514">
        <f>+'SCI DG3 Final'!AR214*(1+'MF and LIL capex'!AR$121)</f>
        <v>0</v>
      </c>
      <c r="AQ203" s="514">
        <f>+'SCI DG3 Final'!AS214*(1+'MF and LIL capex'!AS$121)</f>
        <v>0</v>
      </c>
      <c r="AR203" s="514">
        <f>+'SCI DG3 Final'!AT214*(1+'MF and LIL capex'!AT$121)</f>
        <v>0</v>
      </c>
      <c r="AS203" s="514">
        <f>+'SCI DG3 Final'!AU214*(1+'MF and LIL capex'!AU$121)</f>
        <v>0</v>
      </c>
      <c r="AT203" s="514">
        <f>+'SCI DG3 Final'!AV214*(1+'MF and LIL capex'!AV$121)</f>
        <v>0</v>
      </c>
      <c r="AU203" s="514">
        <f>+'SCI DG3 Final'!AW214*(1+'MF and LIL capex'!AW$121)</f>
        <v>0</v>
      </c>
      <c r="AV203" s="514">
        <f>+'SCI DG3 Final'!AX214*(1+'MF and LIL capex'!AX$121)</f>
        <v>0</v>
      </c>
      <c r="AW203" s="514">
        <f>+'SCI DG3 Final'!AY214*(1+'MF and LIL capex'!AY$121)</f>
        <v>0</v>
      </c>
      <c r="AX203" s="514">
        <f>+'SCI DG3 Final'!AZ214*(1+'MF and LIL capex'!AZ$121)</f>
        <v>0</v>
      </c>
      <c r="AY203" s="514">
        <f>+'SCI DG3 Final'!BA214*(1+'MF and LIL capex'!BA$121)</f>
        <v>0</v>
      </c>
      <c r="AZ203" s="514">
        <f>+'SCI DG3 Final'!BB214*(1+'MF and LIL capex'!BB$121)</f>
        <v>0</v>
      </c>
      <c r="BA203" s="514">
        <f>+'SCI DG3 Final'!BC214*(1+'MF and LIL capex'!BC$121)</f>
        <v>0</v>
      </c>
      <c r="BB203" s="514">
        <f>+'SCI DG3 Final'!BD214*(1+'MF and LIL capex'!BD$121)</f>
        <v>0</v>
      </c>
      <c r="BC203" s="514">
        <f>+'SCI DG3 Final'!BE214*(1+'MF and LIL capex'!BE$121)</f>
        <v>0</v>
      </c>
      <c r="BD203" s="514">
        <f>+'SCI DG3 Final'!BF214*(1+'MF and LIL capex'!BF$121)</f>
        <v>0</v>
      </c>
      <c r="BE203" s="514">
        <f>+'SCI DG3 Final'!BG214*(1+'MF and LIL capex'!BG$121)</f>
        <v>0</v>
      </c>
      <c r="BF203" s="514">
        <f>+'SCI DG3 Final'!BH214*(1+'MF and LIL capex'!BH$121)</f>
        <v>0</v>
      </c>
      <c r="BG203" s="514">
        <f>+'SCI DG3 Final'!BI214*(1+'MF and LIL capex'!BI$121)</f>
        <v>0</v>
      </c>
    </row>
    <row r="204" spans="1:59">
      <c r="A204" t="s">
        <v>462</v>
      </c>
      <c r="B204" s="446">
        <f>NPV('Time Series Summary'!$B$133,E204:BG204)+D204</f>
        <v>36.682779999312729</v>
      </c>
      <c r="C204" s="447">
        <f t="shared" si="105"/>
        <v>44.466912780161877</v>
      </c>
      <c r="D204" s="514">
        <f>+'SCI DG3 Final'!F219*(1+'MF and LIL capex'!F$121)</f>
        <v>0.75158910358841879</v>
      </c>
      <c r="E204" s="514">
        <f>+'SCI DG3 Final'!G219*(1+'MF and LIL capex'!G$121)</f>
        <v>3.8615166978576676</v>
      </c>
      <c r="F204" s="514">
        <f>+'SCI DG3 Final'!H219*(1+'MF and LIL capex'!H$121)</f>
        <v>11.209400163820858</v>
      </c>
      <c r="G204" s="514">
        <f>+'SCI DG3 Final'!I219*(1+'MF and LIL capex'!I$121)</f>
        <v>14.922705307211462</v>
      </c>
      <c r="H204" s="514">
        <f>+'SCI DG3 Final'!J219*(1+'MF and LIL capex'!J$121)</f>
        <v>11.496891760913122</v>
      </c>
      <c r="I204" s="514">
        <f>+'SCI DG3 Final'!K219*(1+'MF and LIL capex'!K$121)</f>
        <v>2.075114526499604</v>
      </c>
      <c r="J204" s="514">
        <f>+'SCI DG3 Final'!L219*(1+'MF and LIL capex'!L$121)</f>
        <v>0.14969522027074186</v>
      </c>
      <c r="K204" s="514">
        <f>+'SCI DG3 Final'!M219*(1+'MF and LIL capex'!M$121)</f>
        <v>0</v>
      </c>
      <c r="L204" s="514">
        <f>+'SCI DG3 Final'!N219*(1+'MF and LIL capex'!N$121)</f>
        <v>0</v>
      </c>
      <c r="M204" s="514">
        <f>+'SCI DG3 Final'!O219*(1+'MF and LIL capex'!O$121)</f>
        <v>0</v>
      </c>
      <c r="N204" s="514">
        <f>+'SCI DG3 Final'!P219*(1+'MF and LIL capex'!P$121)</f>
        <v>0</v>
      </c>
      <c r="O204" s="514">
        <f>+'SCI DG3 Final'!Q219*(1+'MF and LIL capex'!Q$121)</f>
        <v>0</v>
      </c>
      <c r="P204" s="514">
        <f>+'SCI DG3 Final'!R219*(1+'MF and LIL capex'!R$121)</f>
        <v>0</v>
      </c>
      <c r="Q204" s="514">
        <f>+'SCI DG3 Final'!S219*(1+'MF and LIL capex'!S$121)</f>
        <v>0</v>
      </c>
      <c r="R204" s="514">
        <f>+'SCI DG3 Final'!T219*(1+'MF and LIL capex'!T$121)</f>
        <v>0</v>
      </c>
      <c r="S204" s="514">
        <f>+'SCI DG3 Final'!U219*(1+'MF and LIL capex'!U$121)</f>
        <v>0</v>
      </c>
      <c r="T204" s="514">
        <f>+'SCI DG3 Final'!V219*(1+'MF and LIL capex'!V$121)</f>
        <v>0</v>
      </c>
      <c r="U204" s="514">
        <f>+'SCI DG3 Final'!W219*(1+'MF and LIL capex'!W$121)</f>
        <v>0</v>
      </c>
      <c r="V204" s="514">
        <f>+'SCI DG3 Final'!X219*(1+'MF and LIL capex'!X$121)</f>
        <v>0</v>
      </c>
      <c r="W204" s="514">
        <f>+'SCI DG3 Final'!Y219*(1+'MF and LIL capex'!Y$121)</f>
        <v>0</v>
      </c>
      <c r="X204" s="514">
        <f>+'SCI DG3 Final'!Z219*(1+'MF and LIL capex'!Z$121)</f>
        <v>0</v>
      </c>
      <c r="Y204" s="514">
        <f>+'SCI DG3 Final'!AA219*(1+'MF and LIL capex'!AA$121)</f>
        <v>0</v>
      </c>
      <c r="Z204" s="514">
        <f>+'SCI DG3 Final'!AB219*(1+'MF and LIL capex'!AB$121)</f>
        <v>0</v>
      </c>
      <c r="AA204" s="514">
        <f>+'SCI DG3 Final'!AC219*(1+'MF and LIL capex'!AC$121)</f>
        <v>0</v>
      </c>
      <c r="AB204" s="514">
        <f>+'SCI DG3 Final'!AD219*(1+'MF and LIL capex'!AD$121)</f>
        <v>0</v>
      </c>
      <c r="AC204" s="514">
        <f>+'SCI DG3 Final'!AE219*(1+'MF and LIL capex'!AE$121)</f>
        <v>0</v>
      </c>
      <c r="AD204" s="514">
        <f>+'SCI DG3 Final'!AF219*(1+'MF and LIL capex'!AF$121)</f>
        <v>0</v>
      </c>
      <c r="AE204" s="514">
        <f>+'SCI DG3 Final'!AG219*(1+'MF and LIL capex'!AG$121)</f>
        <v>0</v>
      </c>
      <c r="AF204" s="514">
        <f>+'SCI DG3 Final'!AH219*(1+'MF and LIL capex'!AH$121)</f>
        <v>0</v>
      </c>
      <c r="AG204" s="514">
        <f>+'SCI DG3 Final'!AI219*(1+'MF and LIL capex'!AI$121)</f>
        <v>0</v>
      </c>
      <c r="AH204" s="514">
        <f>+'SCI DG3 Final'!AJ219*(1+'MF and LIL capex'!AJ$121)</f>
        <v>0</v>
      </c>
      <c r="AI204" s="514">
        <f>+'SCI DG3 Final'!AK219*(1+'MF and LIL capex'!AK$121)</f>
        <v>0</v>
      </c>
      <c r="AJ204" s="514">
        <f>+'SCI DG3 Final'!AL219*(1+'MF and LIL capex'!AL$121)</f>
        <v>0</v>
      </c>
      <c r="AK204" s="514">
        <f>+'SCI DG3 Final'!AM219*(1+'MF and LIL capex'!AM$121)</f>
        <v>0</v>
      </c>
      <c r="AL204" s="514">
        <f>+'SCI DG3 Final'!AN219*(1+'MF and LIL capex'!AN$121)</f>
        <v>0</v>
      </c>
      <c r="AM204" s="514">
        <f>+'SCI DG3 Final'!AO219*(1+'MF and LIL capex'!AO$121)</f>
        <v>0</v>
      </c>
      <c r="AN204" s="514">
        <f>+'SCI DG3 Final'!AP219*(1+'MF and LIL capex'!AP$121)</f>
        <v>0</v>
      </c>
      <c r="AO204" s="514">
        <f>+'SCI DG3 Final'!AQ219*(1+'MF and LIL capex'!AQ$121)</f>
        <v>0</v>
      </c>
      <c r="AP204" s="514">
        <f>+'SCI DG3 Final'!AR219*(1+'MF and LIL capex'!AR$121)</f>
        <v>0</v>
      </c>
      <c r="AQ204" s="514">
        <f>+'SCI DG3 Final'!AS219*(1+'MF and LIL capex'!AS$121)</f>
        <v>0</v>
      </c>
      <c r="AR204" s="514">
        <f>+'SCI DG3 Final'!AT219*(1+'MF and LIL capex'!AT$121)</f>
        <v>0</v>
      </c>
      <c r="AS204" s="514">
        <f>+'SCI DG3 Final'!AU219*(1+'MF and LIL capex'!AU$121)</f>
        <v>0</v>
      </c>
      <c r="AT204" s="514">
        <f>+'SCI DG3 Final'!AV219*(1+'MF and LIL capex'!AV$121)</f>
        <v>0</v>
      </c>
      <c r="AU204" s="514">
        <f>+'SCI DG3 Final'!AW219*(1+'MF and LIL capex'!AW$121)</f>
        <v>0</v>
      </c>
      <c r="AV204" s="514">
        <f>+'SCI DG3 Final'!AX219*(1+'MF and LIL capex'!AX$121)</f>
        <v>0</v>
      </c>
      <c r="AW204" s="514">
        <f>+'SCI DG3 Final'!AY219*(1+'MF and LIL capex'!AY$121)</f>
        <v>0</v>
      </c>
      <c r="AX204" s="514">
        <f>+'SCI DG3 Final'!AZ219*(1+'MF and LIL capex'!AZ$121)</f>
        <v>0</v>
      </c>
      <c r="AY204" s="514">
        <f>+'SCI DG3 Final'!BA219*(1+'MF and LIL capex'!BA$121)</f>
        <v>0</v>
      </c>
      <c r="AZ204" s="514">
        <f>+'SCI DG3 Final'!BB219*(1+'MF and LIL capex'!BB$121)</f>
        <v>0</v>
      </c>
      <c r="BA204" s="514">
        <f>+'SCI DG3 Final'!BC219*(1+'MF and LIL capex'!BC$121)</f>
        <v>0</v>
      </c>
      <c r="BB204" s="514">
        <f>+'SCI DG3 Final'!BD219*(1+'MF and LIL capex'!BD$121)</f>
        <v>0</v>
      </c>
      <c r="BC204" s="514">
        <f>+'SCI DG3 Final'!BE219*(1+'MF and LIL capex'!BE$121)</f>
        <v>0</v>
      </c>
      <c r="BD204" s="514">
        <f>+'SCI DG3 Final'!BF219*(1+'MF and LIL capex'!BF$121)</f>
        <v>0</v>
      </c>
      <c r="BE204" s="514">
        <f>+'SCI DG3 Final'!BG219*(1+'MF and LIL capex'!BG$121)</f>
        <v>0</v>
      </c>
      <c r="BF204" s="514">
        <f>+'SCI DG3 Final'!BH219*(1+'MF and LIL capex'!BH$121)</f>
        <v>0</v>
      </c>
      <c r="BG204" s="514">
        <f>+'SCI DG3 Final'!BI219*(1+'MF and LIL capex'!BI$121)</f>
        <v>0</v>
      </c>
    </row>
    <row r="205" spans="1:59">
      <c r="B205" s="321"/>
      <c r="C205" s="102"/>
      <c r="D205" s="321"/>
      <c r="E205" s="321"/>
      <c r="F205" s="321"/>
      <c r="G205" s="321"/>
      <c r="H205" s="321"/>
      <c r="I205" s="321"/>
      <c r="J205" s="321"/>
      <c r="K205" s="321"/>
      <c r="L205" s="321"/>
      <c r="M205" s="321"/>
      <c r="N205" s="321"/>
      <c r="O205" s="321"/>
      <c r="P205" s="321"/>
      <c r="Q205" s="321"/>
      <c r="R205" s="321"/>
      <c r="S205" s="321"/>
      <c r="T205" s="321"/>
      <c r="U205" s="321"/>
      <c r="V205" s="321"/>
      <c r="W205" s="321"/>
      <c r="X205" s="321"/>
      <c r="Y205" s="321"/>
      <c r="Z205" s="321"/>
      <c r="AA205" s="321"/>
      <c r="AB205" s="321"/>
      <c r="AC205" s="321"/>
      <c r="AD205" s="321"/>
      <c r="AE205" s="321"/>
      <c r="AF205" s="321"/>
      <c r="AG205" s="321"/>
      <c r="AH205" s="321"/>
      <c r="AI205" s="321"/>
      <c r="AJ205" s="321"/>
      <c r="AK205" s="321"/>
      <c r="AL205" s="321"/>
      <c r="AM205" s="321"/>
      <c r="AN205" s="321"/>
      <c r="AO205" s="321"/>
      <c r="AP205" s="321"/>
      <c r="AQ205" s="321"/>
      <c r="AR205" s="321"/>
      <c r="AS205" s="321"/>
      <c r="AT205" s="321"/>
      <c r="AU205" s="321"/>
      <c r="AV205" s="321"/>
      <c r="AW205" s="321"/>
      <c r="AX205" s="321"/>
      <c r="AY205" s="321"/>
      <c r="AZ205" s="321"/>
      <c r="BA205" s="321"/>
      <c r="BB205" s="321"/>
      <c r="BC205" s="321"/>
      <c r="BD205" s="321"/>
      <c r="BE205" s="321"/>
      <c r="BF205" s="321"/>
      <c r="BG205" s="321"/>
    </row>
    <row r="206" spans="1:59">
      <c r="A206" s="25" t="s">
        <v>18</v>
      </c>
      <c r="B206" s="446">
        <f>NPV('Time Series Summary'!$B$133,E206:BG206)+D206</f>
        <v>90.693860988243486</v>
      </c>
      <c r="C206" s="446">
        <f t="shared" ref="C206" si="106">SUM(D206:BG206)</f>
        <v>109.93921415813921</v>
      </c>
      <c r="D206" s="321">
        <f>SUM(D202:D205)</f>
        <v>1.858215699093789</v>
      </c>
      <c r="E206" s="321">
        <f t="shared" ref="E206:BG206" si="107">SUM(E202:E205)</f>
        <v>9.5471460616083554</v>
      </c>
      <c r="F206" s="321">
        <f t="shared" si="107"/>
        <v>27.713924087493083</v>
      </c>
      <c r="G206" s="321">
        <f t="shared" si="107"/>
        <v>36.894634504967073</v>
      </c>
      <c r="H206" s="321">
        <f t="shared" si="107"/>
        <v>28.424713262753585</v>
      </c>
      <c r="I206" s="321">
        <f t="shared" si="107"/>
        <v>5.1304767088144843</v>
      </c>
      <c r="J206" s="321">
        <f t="shared" si="107"/>
        <v>0.37010383340885045</v>
      </c>
      <c r="K206" s="321">
        <f t="shared" si="107"/>
        <v>0</v>
      </c>
      <c r="L206" s="321">
        <f t="shared" si="107"/>
        <v>0</v>
      </c>
      <c r="M206" s="321">
        <f t="shared" si="107"/>
        <v>0</v>
      </c>
      <c r="N206" s="321">
        <f t="shared" si="107"/>
        <v>0</v>
      </c>
      <c r="O206" s="321">
        <f t="shared" si="107"/>
        <v>0</v>
      </c>
      <c r="P206" s="321">
        <f t="shared" si="107"/>
        <v>0</v>
      </c>
      <c r="Q206" s="321">
        <f t="shared" si="107"/>
        <v>0</v>
      </c>
      <c r="R206" s="321">
        <f t="shared" si="107"/>
        <v>0</v>
      </c>
      <c r="S206" s="321">
        <f t="shared" si="107"/>
        <v>0</v>
      </c>
      <c r="T206" s="321">
        <f t="shared" si="107"/>
        <v>0</v>
      </c>
      <c r="U206" s="321">
        <f t="shared" si="107"/>
        <v>0</v>
      </c>
      <c r="V206" s="321">
        <f t="shared" si="107"/>
        <v>0</v>
      </c>
      <c r="W206" s="321">
        <f t="shared" si="107"/>
        <v>0</v>
      </c>
      <c r="X206" s="321">
        <f t="shared" si="107"/>
        <v>0</v>
      </c>
      <c r="Y206" s="321">
        <f t="shared" si="107"/>
        <v>0</v>
      </c>
      <c r="Z206" s="321">
        <f t="shared" si="107"/>
        <v>0</v>
      </c>
      <c r="AA206" s="321">
        <f t="shared" si="107"/>
        <v>0</v>
      </c>
      <c r="AB206" s="321">
        <f t="shared" si="107"/>
        <v>0</v>
      </c>
      <c r="AC206" s="321">
        <f t="shared" si="107"/>
        <v>0</v>
      </c>
      <c r="AD206" s="321">
        <f t="shared" si="107"/>
        <v>0</v>
      </c>
      <c r="AE206" s="321">
        <f t="shared" si="107"/>
        <v>0</v>
      </c>
      <c r="AF206" s="321">
        <f t="shared" si="107"/>
        <v>0</v>
      </c>
      <c r="AG206" s="321">
        <f t="shared" si="107"/>
        <v>0</v>
      </c>
      <c r="AH206" s="321">
        <f t="shared" si="107"/>
        <v>0</v>
      </c>
      <c r="AI206" s="321">
        <f t="shared" si="107"/>
        <v>0</v>
      </c>
      <c r="AJ206" s="321">
        <f t="shared" si="107"/>
        <v>0</v>
      </c>
      <c r="AK206" s="321">
        <f t="shared" si="107"/>
        <v>0</v>
      </c>
      <c r="AL206" s="321">
        <f t="shared" si="107"/>
        <v>0</v>
      </c>
      <c r="AM206" s="321">
        <f t="shared" si="107"/>
        <v>0</v>
      </c>
      <c r="AN206" s="321">
        <f t="shared" si="107"/>
        <v>0</v>
      </c>
      <c r="AO206" s="321">
        <f t="shared" si="107"/>
        <v>0</v>
      </c>
      <c r="AP206" s="321">
        <f t="shared" si="107"/>
        <v>0</v>
      </c>
      <c r="AQ206" s="321">
        <f t="shared" si="107"/>
        <v>0</v>
      </c>
      <c r="AR206" s="321">
        <f t="shared" si="107"/>
        <v>0</v>
      </c>
      <c r="AS206" s="321">
        <f t="shared" si="107"/>
        <v>0</v>
      </c>
      <c r="AT206" s="321">
        <f t="shared" si="107"/>
        <v>0</v>
      </c>
      <c r="AU206" s="321">
        <f t="shared" si="107"/>
        <v>0</v>
      </c>
      <c r="AV206" s="321">
        <f t="shared" si="107"/>
        <v>0</v>
      </c>
      <c r="AW206" s="321">
        <f t="shared" si="107"/>
        <v>0</v>
      </c>
      <c r="AX206" s="321">
        <f t="shared" si="107"/>
        <v>0</v>
      </c>
      <c r="AY206" s="321">
        <f t="shared" si="107"/>
        <v>0</v>
      </c>
      <c r="AZ206" s="321">
        <f t="shared" si="107"/>
        <v>0</v>
      </c>
      <c r="BA206" s="321">
        <f t="shared" si="107"/>
        <v>0</v>
      </c>
      <c r="BB206" s="321">
        <f t="shared" si="107"/>
        <v>0</v>
      </c>
      <c r="BC206" s="321">
        <f t="shared" si="107"/>
        <v>0</v>
      </c>
      <c r="BD206" s="321">
        <f t="shared" si="107"/>
        <v>0</v>
      </c>
      <c r="BE206" s="321">
        <f t="shared" si="107"/>
        <v>0</v>
      </c>
      <c r="BF206" s="321">
        <f t="shared" si="107"/>
        <v>0</v>
      </c>
      <c r="BG206" s="321">
        <f t="shared" si="107"/>
        <v>0</v>
      </c>
    </row>
    <row r="207" spans="1:59">
      <c r="B207" s="321"/>
      <c r="C207" s="102"/>
      <c r="D207" s="321"/>
      <c r="E207" s="102"/>
      <c r="F207" s="102"/>
      <c r="G207" s="102"/>
      <c r="H207" s="102"/>
      <c r="I207" s="102"/>
      <c r="J207" s="102"/>
      <c r="K207" s="102"/>
      <c r="L207" s="102"/>
      <c r="M207" s="102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</row>
    <row r="208" spans="1:59">
      <c r="A208" s="25" t="s">
        <v>338</v>
      </c>
      <c r="B208" s="321"/>
      <c r="C208" s="102"/>
      <c r="D208" s="321"/>
      <c r="E208" s="102"/>
      <c r="F208" s="102"/>
      <c r="G208" s="102"/>
      <c r="H208" s="102"/>
      <c r="I208" s="102"/>
      <c r="J208" s="102"/>
      <c r="K208" s="102"/>
      <c r="L208" s="102"/>
      <c r="M208" s="102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</row>
    <row r="209" spans="1:59">
      <c r="A209" t="s">
        <v>460</v>
      </c>
      <c r="B209" s="446">
        <f>NPV('Time Series Summary'!$B$133,E209:BG209)+D209</f>
        <v>9.9200836838833268</v>
      </c>
      <c r="C209" s="447">
        <f t="shared" ref="C209:C211" si="108">SUM(D209:BG209)</f>
        <v>67.759736138058031</v>
      </c>
      <c r="D209" s="514">
        <f>+'SCI DG3 Final'!F167*(1.025)^D$78</f>
        <v>0</v>
      </c>
      <c r="E209" s="514">
        <f>+'SCI DG3 Final'!G167*(1.025)^E$78</f>
        <v>0</v>
      </c>
      <c r="F209" s="514">
        <f>+'SCI DG3 Final'!H167*(1.025)^F$78</f>
        <v>0</v>
      </c>
      <c r="G209" s="514">
        <f>+'SCI DG3 Final'!I167*(1.025)^G$78</f>
        <v>0</v>
      </c>
      <c r="H209" s="514">
        <f>+'SCI DG3 Final'!J167*(1.025)^H$78</f>
        <v>0</v>
      </c>
      <c r="I209" s="514">
        <f>+'SCI DG3 Final'!K167*(1.025)^I$78</f>
        <v>0.33737678091738704</v>
      </c>
      <c r="J209" s="514">
        <f>+'SCI DG3 Final'!L167*(1.025)^J$78</f>
        <v>0.6916224008806422</v>
      </c>
      <c r="K209" s="514">
        <f>+'SCI DG3 Final'!M167*(1.025)^K$78</f>
        <v>0.70891296090265821</v>
      </c>
      <c r="L209" s="514">
        <f>+'SCI DG3 Final'!N167*(1.025)^L$78</f>
        <v>0.72663578492522451</v>
      </c>
      <c r="M209" s="514">
        <f>+'SCI DG3 Final'!O167*(1.025)^M$78</f>
        <v>0.74480167954835519</v>
      </c>
      <c r="N209" s="514">
        <f>+'SCI DG3 Final'!P167*(1.025)^N$78</f>
        <v>0.763421721537064</v>
      </c>
      <c r="O209" s="514">
        <f>+'SCI DG3 Final'!Q167*(1.025)^O$78</f>
        <v>0.78250726457549058</v>
      </c>
      <c r="P209" s="514">
        <f>+'SCI DG3 Final'!R167*(1.025)^P$78</f>
        <v>0.80206994618987781</v>
      </c>
      <c r="Q209" s="514">
        <f>+'SCI DG3 Final'!S167*(1.025)^Q$78</f>
        <v>0.82212169484462461</v>
      </c>
      <c r="R209" s="514">
        <f>+'SCI DG3 Final'!T167*(1.025)^R$78</f>
        <v>0.84267473721574038</v>
      </c>
      <c r="S209" s="514">
        <f>+'SCI DG3 Final'!U167*(1.025)^S$78</f>
        <v>0.86374160564613378</v>
      </c>
      <c r="T209" s="514">
        <f>+'SCI DG3 Final'!V167*(1.025)^T$78</f>
        <v>0.885335145787287</v>
      </c>
      <c r="U209" s="514">
        <f>+'SCI DG3 Final'!W167*(1.025)^U$78</f>
        <v>0.90746852443196924</v>
      </c>
      <c r="V209" s="514">
        <f>+'SCI DG3 Final'!X167*(1.025)^V$78</f>
        <v>0.93015523754276852</v>
      </c>
      <c r="W209" s="514">
        <f>+'SCI DG3 Final'!Y167*(1.025)^W$78</f>
        <v>0.95340911848133758</v>
      </c>
      <c r="X209" s="514">
        <f>+'SCI DG3 Final'!Z167*(1.025)^X$78</f>
        <v>0.97724434644337088</v>
      </c>
      <c r="Y209" s="514">
        <f>+'SCI DG3 Final'!AA167*(1.025)^Y$78</f>
        <v>1.0016754551044551</v>
      </c>
      <c r="Z209" s="514">
        <f>+'SCI DG3 Final'!AB167*(1.025)^Z$78</f>
        <v>1.0267173414820665</v>
      </c>
      <c r="AA209" s="514">
        <f>+'SCI DG3 Final'!AC167*(1.025)^AA$78</f>
        <v>1.052385275019118</v>
      </c>
      <c r="AB209" s="514">
        <f>+'SCI DG3 Final'!AD167*(1.025)^AB$78</f>
        <v>1.0786949068945959</v>
      </c>
      <c r="AC209" s="514">
        <f>+'SCI DG3 Final'!AE167*(1.025)^AC$78</f>
        <v>1.1056622795669608</v>
      </c>
      <c r="AD209" s="514">
        <f>+'SCI DG3 Final'!AF167*(1.025)^AD$78</f>
        <v>1.1333038365561348</v>
      </c>
      <c r="AE209" s="514">
        <f>+'SCI DG3 Final'!AG167*(1.025)^AE$78</f>
        <v>1.1616364324700381</v>
      </c>
      <c r="AF209" s="514">
        <f>+'SCI DG3 Final'!AH167*(1.025)^AF$78</f>
        <v>1.1906773432817892</v>
      </c>
      <c r="AG209" s="514">
        <f>+'SCI DG3 Final'!AI167*(1.025)^AG$78</f>
        <v>1.2204442768638335</v>
      </c>
      <c r="AH209" s="514">
        <f>+'SCI DG3 Final'!AJ167*(1.025)^AH$78</f>
        <v>1.2509553837854297</v>
      </c>
      <c r="AI209" s="514">
        <f>+'SCI DG3 Final'!AK167*(1.025)^AI$78</f>
        <v>1.2822292683800651</v>
      </c>
      <c r="AJ209" s="514">
        <f>+'SCI DG3 Final'!AL167*(1.025)^AJ$78</f>
        <v>1.3142850000895667</v>
      </c>
      <c r="AK209" s="514">
        <f>+'SCI DG3 Final'!AM167*(1.025)^AK$78</f>
        <v>1.3471421250918059</v>
      </c>
      <c r="AL209" s="514">
        <f>+'SCI DG3 Final'!AN167*(1.025)^AL$78</f>
        <v>1.3808206782191008</v>
      </c>
      <c r="AM209" s="514">
        <f>+'SCI DG3 Final'!AO167*(1.025)^AM$78</f>
        <v>1.4153411951745785</v>
      </c>
      <c r="AN209" s="514">
        <f>+'SCI DG3 Final'!AP167*(1.025)^AN$78</f>
        <v>1.4507247250539428</v>
      </c>
      <c r="AO209" s="514">
        <f>+'SCI DG3 Final'!AQ167*(1.025)^AO$78</f>
        <v>1.486992843180291</v>
      </c>
      <c r="AP209" s="514">
        <f>+'SCI DG3 Final'!AR167*(1.025)^AP$78</f>
        <v>1.5241676642597983</v>
      </c>
      <c r="AQ209" s="514">
        <f>+'SCI DG3 Final'!AS167*(1.025)^AQ$78</f>
        <v>1.5622718558662931</v>
      </c>
      <c r="AR209" s="514">
        <f>+'SCI DG3 Final'!AT167*(1.025)^AR$78</f>
        <v>1.6013286522629504</v>
      </c>
      <c r="AS209" s="514">
        <f>+'SCI DG3 Final'!AU167*(1.025)^AS$78</f>
        <v>1.6413618685695242</v>
      </c>
      <c r="AT209" s="514">
        <f>+'SCI DG3 Final'!AV167*(1.025)^AT$78</f>
        <v>1.6823959152837624</v>
      </c>
      <c r="AU209" s="514">
        <f>+'SCI DG3 Final'!AW167*(1.025)^AU$78</f>
        <v>1.7244558131658561</v>
      </c>
      <c r="AV209" s="514">
        <f>+'SCI DG3 Final'!AX167*(1.025)^AV$78</f>
        <v>1.7675672084950025</v>
      </c>
      <c r="AW209" s="514">
        <f>+'SCI DG3 Final'!AY167*(1.025)^AW$78</f>
        <v>1.8117563887073771</v>
      </c>
      <c r="AX209" s="514">
        <f>+'SCI DG3 Final'!AZ167*(1.025)^AX$78</f>
        <v>1.8570502984250621</v>
      </c>
      <c r="AY209" s="514">
        <f>+'SCI DG3 Final'!BA167*(1.025)^AY$78</f>
        <v>1.9034765558856883</v>
      </c>
      <c r="AZ209" s="514">
        <f>+'SCI DG3 Final'!BB167*(1.025)^AZ$78</f>
        <v>1.9510634697828304</v>
      </c>
      <c r="BA209" s="514">
        <f>+'SCI DG3 Final'!BC167*(1.025)^BA$78</f>
        <v>1.9998400565274013</v>
      </c>
      <c r="BB209" s="514">
        <f>+'SCI DG3 Final'!BD167*(1.025)^BB$78</f>
        <v>2.0498360579405865</v>
      </c>
      <c r="BC209" s="514">
        <f>+'SCI DG3 Final'!BE167*(1.025)^BC$78</f>
        <v>2.1010819593891008</v>
      </c>
      <c r="BD209" s="514">
        <f>+'SCI DG3 Final'!BF167*(1.025)^BD$78</f>
        <v>2.1536090083738282</v>
      </c>
      <c r="BE209" s="514">
        <f>+'SCI DG3 Final'!BG167*(1.025)^BE$78</f>
        <v>2.2074492335831737</v>
      </c>
      <c r="BF209" s="514">
        <f>+'SCI DG3 Final'!BH167*(1.025)^BF$78</f>
        <v>2.2626354644227531</v>
      </c>
      <c r="BG209" s="514">
        <f>+'SCI DG3 Final'!BI167*(1.025)^BG$78</f>
        <v>2.3192013510333216</v>
      </c>
    </row>
    <row r="210" spans="1:59">
      <c r="A210" t="s">
        <v>461</v>
      </c>
      <c r="B210" s="446">
        <f>NPV('Time Series Summary'!$B$133,E210:BG210)+D210</f>
        <v>4.7051038029339107</v>
      </c>
      <c r="C210" s="447">
        <f t="shared" si="108"/>
        <v>31.441060269626945</v>
      </c>
      <c r="D210" s="514">
        <f>+'SCI DG3 Final'!F171*(1.025)^D$78</f>
        <v>0</v>
      </c>
      <c r="E210" s="514">
        <f>+'SCI DG3 Final'!G171*(1.025)^E$78</f>
        <v>0</v>
      </c>
      <c r="F210" s="514">
        <f>+'SCI DG3 Final'!H171*(1.025)^F$78</f>
        <v>0</v>
      </c>
      <c r="G210" s="514">
        <f>+'SCI DG3 Final'!I171*(1.025)^G$78</f>
        <v>0</v>
      </c>
      <c r="H210" s="514">
        <f>+'SCI DG3 Final'!J171*(1.025)^H$78</f>
        <v>0</v>
      </c>
      <c r="I210" s="514">
        <f>+'SCI DG3 Final'!K171*(1.025)^I$78</f>
        <v>0.17680237571033594</v>
      </c>
      <c r="J210" s="514">
        <f>+'SCI DG3 Final'!L171*(1.025)^J$78</f>
        <v>0.3624448702061881</v>
      </c>
      <c r="K210" s="514">
        <f>+'SCI DG3 Final'!M171*(1.025)^K$78</f>
        <v>0.37150599196134276</v>
      </c>
      <c r="L210" s="514">
        <f>+'SCI DG3 Final'!N171*(1.025)^L$78</f>
        <v>0.32300711537303489</v>
      </c>
      <c r="M210" s="514">
        <f>+'SCI DG3 Final'!O171*(1.025)^M$78</f>
        <v>0.38591784721648031</v>
      </c>
      <c r="N210" s="514">
        <f>+'SCI DG3 Final'!P171*(1.025)^N$78</f>
        <v>0.33935935058879479</v>
      </c>
      <c r="O210" s="514">
        <f>+'SCI DG3 Final'!Q171*(1.025)^O$78</f>
        <v>0.40545493823181455</v>
      </c>
      <c r="P210" s="514">
        <f>+'SCI DG3 Final'!R171*(1.025)^P$78</f>
        <v>0.35653941771235248</v>
      </c>
      <c r="Q210" s="514">
        <f>+'SCI DG3 Final'!S171*(1.025)^Q$78</f>
        <v>0.42598109447980009</v>
      </c>
      <c r="R210" s="514">
        <f>+'SCI DG3 Final'!T171*(1.025)^R$78</f>
        <v>0.3745892257340403</v>
      </c>
      <c r="S210" s="514">
        <f>+'SCI DG3 Final'!U171*(1.025)^S$78</f>
        <v>0.45774156670815236</v>
      </c>
      <c r="T210" s="514">
        <f>+'SCI DG3 Final'!V171*(1.025)^T$78</f>
        <v>0.39355280528682601</v>
      </c>
      <c r="U210" s="514">
        <f>+'SCI DG3 Final'!W171*(1.025)^U$78</f>
        <v>0.47020342324934938</v>
      </c>
      <c r="V210" s="514">
        <f>+'SCI DG3 Final'!X171*(1.025)^V$78</f>
        <v>0.41347641605447161</v>
      </c>
      <c r="W210" s="514">
        <f>+'SCI DG3 Final'!Y171*(1.025)^W$78</f>
        <v>0.42381332645583336</v>
      </c>
      <c r="X210" s="514">
        <f>+'SCI DG3 Final'!Z171*(1.025)^X$78</f>
        <v>0.43440865961722913</v>
      </c>
      <c r="Y210" s="514">
        <f>+'SCI DG3 Final'!AA171*(1.025)^Y$78</f>
        <v>0.44526887610765986</v>
      </c>
      <c r="Z210" s="514">
        <f>+'SCI DG3 Final'!AB171*(1.025)^Z$78</f>
        <v>0.53199201479360048</v>
      </c>
      <c r="AA210" s="514">
        <f>+'SCI DG3 Final'!AC171*(1.025)^AA$78</f>
        <v>0.46781061296061011</v>
      </c>
      <c r="AB210" s="514">
        <f>+'SCI DG3 Final'!AD171*(1.025)^AB$78</f>
        <v>0.47950587828462526</v>
      </c>
      <c r="AC210" s="514">
        <f>+'SCI DG3 Final'!AE171*(1.025)^AC$78</f>
        <v>0.50454421671498317</v>
      </c>
      <c r="AD210" s="514">
        <f>+'SCI DG3 Final'!AF171*(1.025)^AD$78</f>
        <v>0.50378086337278438</v>
      </c>
      <c r="AE210" s="514">
        <f>+'SCI DG3 Final'!AG171*(1.025)^AE$78</f>
        <v>0.60190013472971016</v>
      </c>
      <c r="AF210" s="514">
        <f>+'SCI DG3 Final'!AH171*(1.025)^AF$78</f>
        <v>0.52928476958103166</v>
      </c>
      <c r="AG210" s="514">
        <f>+'SCI DG3 Final'!AI171*(1.025)^AG$78</f>
        <v>0.54251688882055726</v>
      </c>
      <c r="AH210" s="514">
        <f>+'SCI DG3 Final'!AJ171*(1.025)^AH$78</f>
        <v>0.5560798110410714</v>
      </c>
      <c r="AI210" s="514">
        <f>+'SCI DG3 Final'!AK171*(1.025)^AI$78</f>
        <v>0.56998180631709805</v>
      </c>
      <c r="AJ210" s="514">
        <f>+'SCI DG3 Final'!AL171*(1.025)^AJ$78</f>
        <v>0.6809947557731677</v>
      </c>
      <c r="AK210" s="514">
        <f>+'SCI DG3 Final'!AM171*(1.025)^AK$78</f>
        <v>0.59883713526190108</v>
      </c>
      <c r="AL210" s="514">
        <f>+'SCI DG3 Final'!AN171*(1.025)^AL$78</f>
        <v>0.61380806364344853</v>
      </c>
      <c r="AM210" s="514">
        <f>+'SCI DG3 Final'!AO171*(1.025)^AM$78</f>
        <v>0.64585925368050734</v>
      </c>
      <c r="AN210" s="514">
        <f>+'SCI DG3 Final'!AP171*(1.025)^AN$78</f>
        <v>0.6448820968653981</v>
      </c>
      <c r="AO210" s="514">
        <f>+'SCI DG3 Final'!AQ171*(1.025)^AO$78</f>
        <v>0.77048305961720698</v>
      </c>
      <c r="AP210" s="514">
        <f>+'SCI DG3 Final'!AR171*(1.025)^AP$78</f>
        <v>0.67752925301920874</v>
      </c>
      <c r="AQ210" s="514">
        <f>+'SCI DG3 Final'!AS171*(1.025)^AQ$78</f>
        <v>0.69446748434468886</v>
      </c>
      <c r="AR210" s="514">
        <f>+'SCI DG3 Final'!AT171*(1.025)^AR$78</f>
        <v>0.71182917145330615</v>
      </c>
      <c r="AS210" s="514">
        <f>+'SCI DG3 Final'!AU171*(1.025)^AS$78</f>
        <v>0.7296249007396387</v>
      </c>
      <c r="AT210" s="514">
        <f>+'SCI DG3 Final'!AV171*(1.025)^AT$78</f>
        <v>0.87173086154400492</v>
      </c>
      <c r="AU210" s="514">
        <f>+'SCI DG3 Final'!AW171*(1.025)^AU$78</f>
        <v>0.76656216133958277</v>
      </c>
      <c r="AV210" s="514">
        <f>+'SCI DG3 Final'!AX171*(1.025)^AV$78</f>
        <v>0.78572621537307241</v>
      </c>
      <c r="AW210" s="514">
        <f>+'SCI DG3 Final'!AY171*(1.025)^AW$78</f>
        <v>0.82675444836261147</v>
      </c>
      <c r="AX210" s="514">
        <f>+'SCI DG3 Final'!AZ171*(1.025)^AX$78</f>
        <v>0.82550360502633424</v>
      </c>
      <c r="AY210" s="514">
        <f>+'SCI DG3 Final'!BA171*(1.025)^AY$78</f>
        <v>0.98628345618110724</v>
      </c>
      <c r="AZ210" s="514">
        <f>+'SCI DG3 Final'!BB171*(1.025)^AZ$78</f>
        <v>0.86729472503079219</v>
      </c>
      <c r="BA210" s="514">
        <f>+'SCI DG3 Final'!BC171*(1.025)^BA$78</f>
        <v>0.88897709315656204</v>
      </c>
      <c r="BB210" s="514">
        <f>+'SCI DG3 Final'!BD171*(1.025)^BB$78</f>
        <v>0.91120152048547609</v>
      </c>
      <c r="BC210" s="514">
        <f>+'SCI DG3 Final'!BE171*(1.025)^BC$78</f>
        <v>0.93398155849761288</v>
      </c>
      <c r="BD210" s="514">
        <f>+'SCI DG3 Final'!BF171*(1.025)^BD$78</f>
        <v>1.1158892025614553</v>
      </c>
      <c r="BE210" s="514">
        <f>+'SCI DG3 Final'!BG171*(1.025)^BE$78</f>
        <v>0.98126437489655438</v>
      </c>
      <c r="BF210" s="514">
        <f>+'SCI DG3 Final'!BH171*(1.025)^BF$78</f>
        <v>1.0057959842689683</v>
      </c>
      <c r="BG210" s="514">
        <f>+'SCI DG3 Final'!BI171*(1.025)^BG$78</f>
        <v>1.0583155911945645</v>
      </c>
    </row>
    <row r="211" spans="1:59">
      <c r="A211" t="s">
        <v>462</v>
      </c>
      <c r="B211" s="446">
        <f>NPV('Time Series Summary'!$B$133,E211:BG211)+D211</f>
        <v>10.712650704355188</v>
      </c>
      <c r="C211" s="447">
        <f t="shared" si="108"/>
        <v>72.464289179877653</v>
      </c>
      <c r="D211" s="514">
        <f>+'SCI DG3 Final'!F176*(1.025)^D$78</f>
        <v>0</v>
      </c>
      <c r="E211" s="514">
        <f>+'SCI DG3 Final'!G176*(1.025)^E$78</f>
        <v>0</v>
      </c>
      <c r="F211" s="514">
        <f>+'SCI DG3 Final'!H176*(1.025)^F$78</f>
        <v>0</v>
      </c>
      <c r="G211" s="514">
        <f>+'SCI DG3 Final'!I176*(1.025)^G$78</f>
        <v>0</v>
      </c>
      <c r="H211" s="514">
        <f>+'SCI DG3 Final'!J176*(1.025)^H$78</f>
        <v>0</v>
      </c>
      <c r="I211" s="514">
        <f>+'SCI DG3 Final'!K176*(1.025)^I$78</f>
        <v>0.38139709565089569</v>
      </c>
      <c r="J211" s="514">
        <f>+'SCI DG3 Final'!L176*(1.025)^J$78</f>
        <v>0.7818640460843348</v>
      </c>
      <c r="K211" s="514">
        <f>+'SCI DG3 Final'!M176*(1.025)^K$78</f>
        <v>0.80141064723644317</v>
      </c>
      <c r="L211" s="514">
        <f>+'SCI DG3 Final'!N176*(1.025)^L$78</f>
        <v>0.76269111332953399</v>
      </c>
      <c r="M211" s="514">
        <f>+'SCI DG3 Final'!O176*(1.025)^M$78</f>
        <v>0.83751277219230458</v>
      </c>
      <c r="N211" s="514">
        <f>+'SCI DG3 Final'!P176*(1.025)^N$78</f>
        <v>0.80130235094184166</v>
      </c>
      <c r="O211" s="514">
        <f>+'SCI DG3 Final'!Q176*(1.025)^O$78</f>
        <v>0.87991185628453994</v>
      </c>
      <c r="P211" s="514">
        <f>+'SCI DG3 Final'!R176*(1.025)^P$78</f>
        <v>0.84186828245827228</v>
      </c>
      <c r="Q211" s="514">
        <f>+'SCI DG3 Final'!S176*(1.025)^Q$78</f>
        <v>0.92445739400894456</v>
      </c>
      <c r="R211" s="514">
        <f>+'SCI DG3 Final'!T176*(1.025)^R$78</f>
        <v>0.88448786425772241</v>
      </c>
      <c r="S211" s="514">
        <f>+'SCI DG3 Final'!U176*(1.025)^S$78</f>
        <v>0.98162405979571432</v>
      </c>
      <c r="T211" s="514">
        <f>+'SCI DG3 Final'!V176*(1.025)^T$78</f>
        <v>0.92926506238576934</v>
      </c>
      <c r="U211" s="514">
        <f>+'SCI DG3 Final'!W176*(1.025)^U$78</f>
        <v>1.0204279883406677</v>
      </c>
      <c r="V211" s="514">
        <f>+'SCI DG3 Final'!X176*(1.025)^V$78</f>
        <v>0.97630910616904898</v>
      </c>
      <c r="W211" s="514">
        <f>+'SCI DG3 Final'!Y176*(1.025)^W$78</f>
        <v>1.000716833823275</v>
      </c>
      <c r="X211" s="514">
        <f>+'SCI DG3 Final'!Z176*(1.025)^X$78</f>
        <v>1.0257347546688569</v>
      </c>
      <c r="Y211" s="514">
        <f>+'SCI DG3 Final'!AA176*(1.025)^Y$78</f>
        <v>1.0513781235355781</v>
      </c>
      <c r="Z211" s="514">
        <f>+'SCI DG3 Final'!AB176*(1.025)^Z$78</f>
        <v>1.1545206066720901</v>
      </c>
      <c r="AA211" s="514">
        <f>+'SCI DG3 Final'!AC176*(1.025)^AA$78</f>
        <v>1.1046041410395668</v>
      </c>
      <c r="AB211" s="514">
        <f>+'SCI DG3 Final'!AD176*(1.025)^AB$78</f>
        <v>1.1322192445655559</v>
      </c>
      <c r="AC211" s="514">
        <f>+'SCI DG3 Final'!AE176*(1.025)^AC$78</f>
        <v>1.173794095140984</v>
      </c>
      <c r="AD211" s="514">
        <f>+'SCI DG3 Final'!AF176*(1.025)^AD$78</f>
        <v>1.189537843821687</v>
      </c>
      <c r="AE211" s="514">
        <f>+'SCI DG3 Final'!AG176*(1.025)^AE$78</f>
        <v>1.306234096340269</v>
      </c>
      <c r="AF211" s="514">
        <f>+'SCI DG3 Final'!AH176*(1.025)^AF$78</f>
        <v>1.2497581971651599</v>
      </c>
      <c r="AG211" s="514">
        <f>+'SCI DG3 Final'!AI176*(1.025)^AG$78</f>
        <v>1.2810021520942887</v>
      </c>
      <c r="AH211" s="514">
        <f>+'SCI DG3 Final'!AJ176*(1.025)^AH$78</f>
        <v>1.3130272058966461</v>
      </c>
      <c r="AI211" s="514">
        <f>+'SCI DG3 Final'!AK176*(1.025)^AI$78</f>
        <v>1.3458528860440622</v>
      </c>
      <c r="AJ211" s="514">
        <f>+'SCI DG3 Final'!AL176*(1.025)^AJ$78</f>
        <v>1.4778839845571441</v>
      </c>
      <c r="AK211" s="514">
        <f>+'SCI DG3 Final'!AM176*(1.025)^AK$78</f>
        <v>1.4139866884000427</v>
      </c>
      <c r="AL211" s="514">
        <f>+'SCI DG3 Final'!AN176*(1.025)^AL$78</f>
        <v>1.4493363556100436</v>
      </c>
      <c r="AM211" s="514">
        <f>+'SCI DG3 Final'!AO176*(1.025)^AM$78</f>
        <v>1.5025556792589223</v>
      </c>
      <c r="AN211" s="514">
        <f>+'SCI DG3 Final'!AP176*(1.025)^AN$78</f>
        <v>1.5227090086128019</v>
      </c>
      <c r="AO211" s="514">
        <f>+'SCI DG3 Final'!AQ176*(1.025)^AO$78</f>
        <v>1.6720900778274739</v>
      </c>
      <c r="AP211" s="514">
        <f>+'SCI DG3 Final'!AR176*(1.025)^AP$78</f>
        <v>1.5997961521738249</v>
      </c>
      <c r="AQ211" s="514">
        <f>+'SCI DG3 Final'!AS176*(1.025)^AQ$78</f>
        <v>1.6397910559781701</v>
      </c>
      <c r="AR211" s="514">
        <f>+'SCI DG3 Final'!AT176*(1.025)^AR$78</f>
        <v>1.6807858323776244</v>
      </c>
      <c r="AS211" s="514">
        <f>+'SCI DG3 Final'!AU176*(1.025)^AS$78</f>
        <v>1.722805478187065</v>
      </c>
      <c r="AT211" s="514">
        <f>+'SCI DG3 Final'!AV176*(1.025)^AT$78</f>
        <v>1.8918164467469281</v>
      </c>
      <c r="AU211" s="514">
        <f>+'SCI DG3 Final'!AW176*(1.025)^AU$78</f>
        <v>1.8100225055202848</v>
      </c>
      <c r="AV211" s="514">
        <f>+'SCI DG3 Final'!AX176*(1.025)^AV$78</f>
        <v>1.8552730681582921</v>
      </c>
      <c r="AW211" s="514">
        <f>+'SCI DG3 Final'!AY176*(1.025)^AW$78</f>
        <v>1.9233983018138048</v>
      </c>
      <c r="AX211" s="514">
        <f>+'SCI DG3 Final'!AZ176*(1.025)^AX$78</f>
        <v>1.9491962672338055</v>
      </c>
      <c r="AY211" s="514">
        <f>+'SCI DG3 Final'!BA176*(1.025)^AY$78</f>
        <v>2.1404166651310335</v>
      </c>
      <c r="AZ211" s="514">
        <f>+'SCI DG3 Final'!BB176*(1.025)^AZ$78</f>
        <v>2.0478743282625165</v>
      </c>
      <c r="BA211" s="514">
        <f>+'SCI DG3 Final'!BC176*(1.025)^BA$78</f>
        <v>2.0990711864690796</v>
      </c>
      <c r="BB211" s="514">
        <f>+'SCI DG3 Final'!BD176*(1.025)^BB$78</f>
        <v>2.1515479661308068</v>
      </c>
      <c r="BC211" s="514">
        <f>+'SCI DG3 Final'!BE176*(1.025)^BC$78</f>
        <v>2.2053366652840762</v>
      </c>
      <c r="BD211" s="514">
        <f>+'SCI DG3 Final'!BF176*(1.025)^BD$78</f>
        <v>2.4216849939372134</v>
      </c>
      <c r="BE211" s="514">
        <f>+'SCI DG3 Final'!BG176*(1.025)^BE$78</f>
        <v>2.3169818339640824</v>
      </c>
      <c r="BF211" s="514">
        <f>+'SCI DG3 Final'!BH176*(1.025)^BF$78</f>
        <v>2.3749063798131846</v>
      </c>
      <c r="BG211" s="514">
        <f>+'SCI DG3 Final'!BI176*(1.025)^BG$78</f>
        <v>2.4621124384853723</v>
      </c>
    </row>
    <row r="212" spans="1:59">
      <c r="B212" s="321"/>
      <c r="C212" s="102"/>
      <c r="D212" s="321"/>
      <c r="E212" s="321"/>
      <c r="F212" s="321"/>
      <c r="G212" s="321"/>
      <c r="H212" s="321"/>
      <c r="I212" s="321"/>
      <c r="J212" s="321"/>
      <c r="K212" s="321"/>
      <c r="L212" s="321"/>
      <c r="M212" s="321"/>
      <c r="N212" s="321"/>
      <c r="O212" s="321"/>
      <c r="P212" s="321"/>
      <c r="Q212" s="321"/>
      <c r="R212" s="321"/>
      <c r="S212" s="321"/>
      <c r="T212" s="321"/>
      <c r="U212" s="321"/>
      <c r="V212" s="321"/>
      <c r="W212" s="321"/>
      <c r="X212" s="321"/>
      <c r="Y212" s="321"/>
      <c r="Z212" s="321"/>
      <c r="AA212" s="321"/>
      <c r="AB212" s="321"/>
      <c r="AC212" s="321"/>
      <c r="AD212" s="321"/>
      <c r="AE212" s="321"/>
      <c r="AF212" s="321"/>
      <c r="AG212" s="321"/>
      <c r="AH212" s="321"/>
      <c r="AI212" s="321"/>
      <c r="AJ212" s="321"/>
      <c r="AK212" s="321"/>
      <c r="AL212" s="321"/>
      <c r="AM212" s="321"/>
      <c r="AN212" s="321"/>
      <c r="AO212" s="321"/>
      <c r="AP212" s="321"/>
      <c r="AQ212" s="321"/>
      <c r="AR212" s="321"/>
      <c r="AS212" s="321"/>
      <c r="AT212" s="321"/>
      <c r="AU212" s="321"/>
      <c r="AV212" s="321"/>
      <c r="AW212" s="321"/>
      <c r="AX212" s="321"/>
      <c r="AY212" s="321"/>
      <c r="AZ212" s="321"/>
      <c r="BA212" s="321"/>
      <c r="BB212" s="321"/>
      <c r="BC212" s="321"/>
      <c r="BD212" s="321"/>
      <c r="BE212" s="321"/>
      <c r="BF212" s="321"/>
      <c r="BG212" s="321"/>
    </row>
    <row r="213" spans="1:59">
      <c r="A213" s="25" t="s">
        <v>18</v>
      </c>
      <c r="B213" s="446">
        <f>NPV('Time Series Summary'!$B$133,E213:BG213)+D213</f>
        <v>25.337838191172434</v>
      </c>
      <c r="C213" s="446">
        <f t="shared" ref="C213" si="109">SUM(D213:BG213)</f>
        <v>171.66508558756266</v>
      </c>
      <c r="D213" s="321">
        <f>SUM(D209:D212)</f>
        <v>0</v>
      </c>
      <c r="E213" s="321">
        <f t="shared" ref="E213:BG213" si="110">SUM(E209:E212)</f>
        <v>0</v>
      </c>
      <c r="F213" s="321">
        <f t="shared" si="110"/>
        <v>0</v>
      </c>
      <c r="G213" s="321">
        <f t="shared" si="110"/>
        <v>0</v>
      </c>
      <c r="H213" s="321">
        <f t="shared" si="110"/>
        <v>0</v>
      </c>
      <c r="I213" s="321">
        <f t="shared" si="110"/>
        <v>0.89557625227861859</v>
      </c>
      <c r="J213" s="321">
        <f t="shared" si="110"/>
        <v>1.8359313171711649</v>
      </c>
      <c r="K213" s="321">
        <f t="shared" si="110"/>
        <v>1.8818296001004442</v>
      </c>
      <c r="L213" s="321">
        <f t="shared" si="110"/>
        <v>1.8123340136277934</v>
      </c>
      <c r="M213" s="321">
        <f t="shared" si="110"/>
        <v>1.9682322989571401</v>
      </c>
      <c r="N213" s="321">
        <f t="shared" si="110"/>
        <v>1.9040834230677004</v>
      </c>
      <c r="O213" s="321">
        <f t="shared" si="110"/>
        <v>2.067874059091845</v>
      </c>
      <c r="P213" s="321">
        <f t="shared" si="110"/>
        <v>2.0004776463605025</v>
      </c>
      <c r="Q213" s="321">
        <f t="shared" si="110"/>
        <v>2.1725601833333692</v>
      </c>
      <c r="R213" s="321">
        <f t="shared" si="110"/>
        <v>2.1017518272075031</v>
      </c>
      <c r="S213" s="321">
        <f t="shared" si="110"/>
        <v>2.3031072321500003</v>
      </c>
      <c r="T213" s="321">
        <f t="shared" si="110"/>
        <v>2.2081530134598824</v>
      </c>
      <c r="U213" s="321">
        <f t="shared" si="110"/>
        <v>2.3980999360219863</v>
      </c>
      <c r="V213" s="321">
        <f t="shared" si="110"/>
        <v>2.3199407597662889</v>
      </c>
      <c r="W213" s="321">
        <f t="shared" si="110"/>
        <v>2.3779392787604459</v>
      </c>
      <c r="X213" s="321">
        <f t="shared" si="110"/>
        <v>2.437387760729457</v>
      </c>
      <c r="Y213" s="321">
        <f t="shared" si="110"/>
        <v>2.4983224547476928</v>
      </c>
      <c r="Z213" s="321">
        <f t="shared" si="110"/>
        <v>2.7132299629477572</v>
      </c>
      <c r="AA213" s="321">
        <f t="shared" si="110"/>
        <v>2.624800029019295</v>
      </c>
      <c r="AB213" s="321">
        <f t="shared" si="110"/>
        <v>2.6904200297447769</v>
      </c>
      <c r="AC213" s="321">
        <f t="shared" si="110"/>
        <v>2.7840005914229282</v>
      </c>
      <c r="AD213" s="321">
        <f t="shared" si="110"/>
        <v>2.8266225437506058</v>
      </c>
      <c r="AE213" s="321">
        <f t="shared" si="110"/>
        <v>3.0697706635400173</v>
      </c>
      <c r="AF213" s="321">
        <f t="shared" si="110"/>
        <v>2.9697203100279808</v>
      </c>
      <c r="AG213" s="321">
        <f t="shared" si="110"/>
        <v>3.0439633177786796</v>
      </c>
      <c r="AH213" s="321">
        <f t="shared" si="110"/>
        <v>3.120062400723147</v>
      </c>
      <c r="AI213" s="321">
        <f t="shared" si="110"/>
        <v>3.1980639607412256</v>
      </c>
      <c r="AJ213" s="321">
        <f t="shared" si="110"/>
        <v>3.4731637404198787</v>
      </c>
      <c r="AK213" s="321">
        <f t="shared" si="110"/>
        <v>3.3599659487537497</v>
      </c>
      <c r="AL213" s="321">
        <f t="shared" si="110"/>
        <v>3.4439650974725931</v>
      </c>
      <c r="AM213" s="321">
        <f t="shared" si="110"/>
        <v>3.563756128114008</v>
      </c>
      <c r="AN213" s="321">
        <f t="shared" si="110"/>
        <v>3.6183158305321426</v>
      </c>
      <c r="AO213" s="321">
        <f t="shared" si="110"/>
        <v>3.9295659806249716</v>
      </c>
      <c r="AP213" s="321">
        <f t="shared" si="110"/>
        <v>3.8014930694528317</v>
      </c>
      <c r="AQ213" s="321">
        <f t="shared" si="110"/>
        <v>3.896530396189152</v>
      </c>
      <c r="AR213" s="321">
        <f t="shared" si="110"/>
        <v>3.9939436560938808</v>
      </c>
      <c r="AS213" s="321">
        <f t="shared" si="110"/>
        <v>4.0937922474962276</v>
      </c>
      <c r="AT213" s="321">
        <f t="shared" si="110"/>
        <v>4.4459432235746954</v>
      </c>
      <c r="AU213" s="321">
        <f t="shared" si="110"/>
        <v>4.3010404800257236</v>
      </c>
      <c r="AV213" s="321">
        <f t="shared" si="110"/>
        <v>4.4085664920263667</v>
      </c>
      <c r="AW213" s="321">
        <f t="shared" si="110"/>
        <v>4.5619091388837933</v>
      </c>
      <c r="AX213" s="321">
        <f t="shared" si="110"/>
        <v>4.6317501706852013</v>
      </c>
      <c r="AY213" s="321">
        <f t="shared" si="110"/>
        <v>5.0301766771978293</v>
      </c>
      <c r="AZ213" s="321">
        <f t="shared" si="110"/>
        <v>4.866232523076139</v>
      </c>
      <c r="BA213" s="321">
        <f t="shared" si="110"/>
        <v>4.9878883361530431</v>
      </c>
      <c r="BB213" s="321">
        <f t="shared" si="110"/>
        <v>5.11258554455687</v>
      </c>
      <c r="BC213" s="321">
        <f t="shared" si="110"/>
        <v>5.2404001831707898</v>
      </c>
      <c r="BD213" s="321">
        <f t="shared" si="110"/>
        <v>5.6911832048724964</v>
      </c>
      <c r="BE213" s="321">
        <f t="shared" si="110"/>
        <v>5.5056954424438107</v>
      </c>
      <c r="BF213" s="321">
        <f t="shared" si="110"/>
        <v>5.6433378285049063</v>
      </c>
      <c r="BG213" s="321">
        <f t="shared" si="110"/>
        <v>5.8396293807132587</v>
      </c>
    </row>
  </sheetData>
  <sheetProtection password="EEDF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5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/>
    </sheetView>
  </sheetViews>
  <sheetFormatPr defaultRowHeight="12.75" outlineLevelRow="1"/>
  <cols>
    <col min="1" max="1" width="41.5703125" bestFit="1" customWidth="1"/>
  </cols>
  <sheetData>
    <row r="1" spans="1:60" ht="15.75">
      <c r="A1" s="260" t="s">
        <v>732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</row>
    <row r="2" spans="1:60" ht="15.75">
      <c r="A2" s="262" t="s">
        <v>733</v>
      </c>
      <c r="B2" s="263" t="s">
        <v>734</v>
      </c>
      <c r="C2" s="264" t="s">
        <v>735</v>
      </c>
      <c r="D2" s="264" t="s">
        <v>472</v>
      </c>
      <c r="E2" s="265">
        <v>2012</v>
      </c>
      <c r="F2" s="265">
        <v>2013</v>
      </c>
      <c r="G2" s="265">
        <v>2014</v>
      </c>
      <c r="H2" s="265">
        <v>2015</v>
      </c>
      <c r="I2" s="265">
        <v>2016</v>
      </c>
      <c r="J2" s="265">
        <v>2017</v>
      </c>
      <c r="K2" s="265">
        <v>2018</v>
      </c>
      <c r="L2" s="265">
        <v>2019</v>
      </c>
      <c r="M2" s="265">
        <v>2020</v>
      </c>
      <c r="N2" s="265">
        <v>2021</v>
      </c>
      <c r="O2" s="265">
        <v>2022</v>
      </c>
      <c r="P2" s="265">
        <v>2023</v>
      </c>
      <c r="Q2" s="265">
        <v>2024</v>
      </c>
      <c r="R2" s="265">
        <v>2025</v>
      </c>
      <c r="S2" s="265">
        <v>2026</v>
      </c>
      <c r="T2" s="265">
        <v>2027</v>
      </c>
      <c r="U2" s="265">
        <v>2028</v>
      </c>
      <c r="V2" s="265">
        <v>2029</v>
      </c>
      <c r="W2" s="265">
        <v>2030</v>
      </c>
      <c r="X2" s="265">
        <v>2031</v>
      </c>
      <c r="Y2" s="265">
        <v>2032</v>
      </c>
      <c r="Z2" s="265">
        <v>2033</v>
      </c>
      <c r="AA2" s="265">
        <v>2034</v>
      </c>
      <c r="AB2" s="265">
        <v>2035</v>
      </c>
      <c r="AC2" s="265">
        <v>2036</v>
      </c>
      <c r="AD2" s="265">
        <v>2037</v>
      </c>
      <c r="AE2" s="265">
        <v>2038</v>
      </c>
      <c r="AF2" s="265">
        <v>2039</v>
      </c>
      <c r="AG2" s="265">
        <v>2040</v>
      </c>
      <c r="AH2" s="265">
        <v>2041</v>
      </c>
      <c r="AI2" s="265">
        <v>2042</v>
      </c>
      <c r="AJ2" s="265">
        <v>2043</v>
      </c>
      <c r="AK2" s="265">
        <v>2044</v>
      </c>
      <c r="AL2" s="265">
        <v>2045</v>
      </c>
      <c r="AM2" s="265">
        <v>2046</v>
      </c>
      <c r="AN2" s="265">
        <v>2047</v>
      </c>
      <c r="AO2" s="265">
        <v>2048</v>
      </c>
      <c r="AP2" s="265">
        <v>2049</v>
      </c>
      <c r="AQ2" s="265">
        <v>2050</v>
      </c>
      <c r="AR2" s="265">
        <v>2051</v>
      </c>
      <c r="AS2" s="265">
        <v>2052</v>
      </c>
      <c r="AT2" s="265">
        <v>2053</v>
      </c>
      <c r="AU2" s="265">
        <v>2054</v>
      </c>
      <c r="AV2" s="265">
        <v>2055</v>
      </c>
      <c r="AW2" s="265">
        <v>2056</v>
      </c>
      <c r="AX2" s="265">
        <v>2057</v>
      </c>
      <c r="AY2" s="265">
        <v>2058</v>
      </c>
      <c r="AZ2" s="265">
        <v>2059</v>
      </c>
      <c r="BA2" s="265">
        <v>2060</v>
      </c>
      <c r="BB2" s="265">
        <v>2061</v>
      </c>
      <c r="BC2" s="265">
        <v>2062</v>
      </c>
      <c r="BD2" s="265">
        <v>2063</v>
      </c>
      <c r="BE2" s="265">
        <v>2064</v>
      </c>
      <c r="BF2" s="265">
        <v>2065</v>
      </c>
      <c r="BG2" s="265">
        <v>2066</v>
      </c>
      <c r="BH2" s="265">
        <v>2067</v>
      </c>
    </row>
    <row r="3" spans="1:60" ht="15.75">
      <c r="A3" s="266" t="s">
        <v>736</v>
      </c>
      <c r="B3" s="267">
        <v>3293.2561599999999</v>
      </c>
      <c r="C3" s="268">
        <v>470.46516571428572</v>
      </c>
      <c r="D3" s="268">
        <v>905.09153500630998</v>
      </c>
      <c r="E3" s="269">
        <v>218.535483</v>
      </c>
      <c r="F3" s="269">
        <v>704.35919860411002</v>
      </c>
      <c r="G3" s="269">
        <v>733.15429083353399</v>
      </c>
      <c r="H3" s="269">
        <v>905.09153500630998</v>
      </c>
      <c r="I3" s="269">
        <v>512.24424675176397</v>
      </c>
      <c r="J3" s="269">
        <v>178.91905580428201</v>
      </c>
      <c r="K3" s="269">
        <v>40.952350000000003</v>
      </c>
      <c r="L3" s="269">
        <v>0</v>
      </c>
      <c r="M3" s="269">
        <v>0</v>
      </c>
      <c r="N3" s="269">
        <v>0</v>
      </c>
      <c r="O3" s="269">
        <v>0</v>
      </c>
      <c r="P3" s="269">
        <v>0</v>
      </c>
      <c r="Q3" s="269">
        <v>0</v>
      </c>
      <c r="R3" s="269">
        <v>0</v>
      </c>
      <c r="S3" s="269">
        <v>0</v>
      </c>
      <c r="T3" s="269">
        <v>0</v>
      </c>
      <c r="U3" s="269">
        <v>0</v>
      </c>
      <c r="V3" s="269">
        <v>0</v>
      </c>
      <c r="W3" s="269">
        <v>0</v>
      </c>
      <c r="X3" s="269">
        <v>0</v>
      </c>
      <c r="Y3" s="269">
        <v>0</v>
      </c>
      <c r="Z3" s="269">
        <v>0</v>
      </c>
      <c r="AA3" s="269">
        <v>0</v>
      </c>
      <c r="AB3" s="269">
        <v>0</v>
      </c>
      <c r="AC3" s="269">
        <v>0</v>
      </c>
      <c r="AD3" s="269">
        <v>0</v>
      </c>
      <c r="AE3" s="269">
        <v>0</v>
      </c>
      <c r="AF3" s="269">
        <v>0</v>
      </c>
      <c r="AG3" s="269">
        <v>0</v>
      </c>
      <c r="AH3" s="269">
        <v>0</v>
      </c>
      <c r="AI3" s="269">
        <v>0</v>
      </c>
      <c r="AJ3" s="269">
        <v>0</v>
      </c>
      <c r="AK3" s="269">
        <v>0</v>
      </c>
      <c r="AL3" s="269">
        <v>0</v>
      </c>
      <c r="AM3" s="269">
        <v>0</v>
      </c>
      <c r="AN3" s="269">
        <v>0</v>
      </c>
      <c r="AO3" s="269">
        <v>0</v>
      </c>
      <c r="AP3" s="269">
        <v>0</v>
      </c>
      <c r="AQ3" s="269">
        <v>0</v>
      </c>
      <c r="AR3" s="269">
        <v>0</v>
      </c>
      <c r="AS3" s="269">
        <v>0</v>
      </c>
      <c r="AT3" s="269">
        <v>0</v>
      </c>
      <c r="AU3" s="269">
        <v>0</v>
      </c>
      <c r="AV3" s="269">
        <v>0</v>
      </c>
      <c r="AW3" s="269">
        <v>0</v>
      </c>
      <c r="AX3" s="269">
        <v>0</v>
      </c>
      <c r="AY3" s="269">
        <v>0</v>
      </c>
      <c r="AZ3" s="269">
        <v>0</v>
      </c>
      <c r="BA3" s="269">
        <v>0</v>
      </c>
      <c r="BB3" s="269">
        <v>0</v>
      </c>
      <c r="BC3" s="269">
        <v>0</v>
      </c>
      <c r="BD3" s="269">
        <v>0</v>
      </c>
      <c r="BE3" s="269">
        <v>0</v>
      </c>
      <c r="BF3" s="269">
        <v>0</v>
      </c>
      <c r="BG3" s="269">
        <v>0</v>
      </c>
      <c r="BH3" s="269">
        <v>0</v>
      </c>
    </row>
    <row r="4" spans="1:60" ht="15.75">
      <c r="A4" s="266" t="s">
        <v>737</v>
      </c>
      <c r="B4" s="267">
        <v>2360.7837810000015</v>
      </c>
      <c r="C4" s="268">
        <v>337.25482585714309</v>
      </c>
      <c r="D4" s="268">
        <v>786.91449328496003</v>
      </c>
      <c r="E4" s="269">
        <v>42.310533</v>
      </c>
      <c r="F4" s="269">
        <v>213.98447999999999</v>
      </c>
      <c r="G4" s="269">
        <v>606.53026878231401</v>
      </c>
      <c r="H4" s="269">
        <v>786.91449328496003</v>
      </c>
      <c r="I4" s="269">
        <v>597.68948568025405</v>
      </c>
      <c r="J4" s="269">
        <v>105.76000025247301</v>
      </c>
      <c r="K4" s="269">
        <v>7.5945200000000002</v>
      </c>
      <c r="L4" s="269">
        <v>0</v>
      </c>
      <c r="M4" s="269">
        <v>0</v>
      </c>
      <c r="N4" s="269">
        <v>0</v>
      </c>
      <c r="O4" s="269">
        <v>0</v>
      </c>
      <c r="P4" s="269">
        <v>0</v>
      </c>
      <c r="Q4" s="269">
        <v>0</v>
      </c>
      <c r="R4" s="269">
        <v>0</v>
      </c>
      <c r="S4" s="269">
        <v>0</v>
      </c>
      <c r="T4" s="269">
        <v>0</v>
      </c>
      <c r="U4" s="269">
        <v>0</v>
      </c>
      <c r="V4" s="269">
        <v>0</v>
      </c>
      <c r="W4" s="269">
        <v>0</v>
      </c>
      <c r="X4" s="269">
        <v>0</v>
      </c>
      <c r="Y4" s="269">
        <v>0</v>
      </c>
      <c r="Z4" s="269">
        <v>0</v>
      </c>
      <c r="AA4" s="269">
        <v>0</v>
      </c>
      <c r="AB4" s="269">
        <v>0</v>
      </c>
      <c r="AC4" s="269">
        <v>0</v>
      </c>
      <c r="AD4" s="269">
        <v>0</v>
      </c>
      <c r="AE4" s="269">
        <v>0</v>
      </c>
      <c r="AF4" s="269">
        <v>0</v>
      </c>
      <c r="AG4" s="269">
        <v>0</v>
      </c>
      <c r="AH4" s="269">
        <v>0</v>
      </c>
      <c r="AI4" s="269">
        <v>0</v>
      </c>
      <c r="AJ4" s="269">
        <v>0</v>
      </c>
      <c r="AK4" s="269">
        <v>0</v>
      </c>
      <c r="AL4" s="269">
        <v>0</v>
      </c>
      <c r="AM4" s="269">
        <v>0</v>
      </c>
      <c r="AN4" s="269">
        <v>0</v>
      </c>
      <c r="AO4" s="269">
        <v>0</v>
      </c>
      <c r="AP4" s="269">
        <v>0</v>
      </c>
      <c r="AQ4" s="269">
        <v>0</v>
      </c>
      <c r="AR4" s="269">
        <v>0</v>
      </c>
      <c r="AS4" s="269">
        <v>0</v>
      </c>
      <c r="AT4" s="269">
        <v>0</v>
      </c>
      <c r="AU4" s="269">
        <v>0</v>
      </c>
      <c r="AV4" s="269">
        <v>0</v>
      </c>
      <c r="AW4" s="269">
        <v>0</v>
      </c>
      <c r="AX4" s="269">
        <v>0</v>
      </c>
      <c r="AY4" s="269">
        <v>0</v>
      </c>
      <c r="AZ4" s="269">
        <v>0</v>
      </c>
      <c r="BA4" s="269">
        <v>0</v>
      </c>
      <c r="BB4" s="269">
        <v>0</v>
      </c>
      <c r="BC4" s="269">
        <v>0</v>
      </c>
      <c r="BD4" s="269">
        <v>0</v>
      </c>
      <c r="BE4" s="269">
        <v>0</v>
      </c>
      <c r="BF4" s="269">
        <v>0</v>
      </c>
      <c r="BG4" s="269">
        <v>0</v>
      </c>
      <c r="BH4" s="269">
        <v>0</v>
      </c>
    </row>
    <row r="5" spans="1:60" ht="15.75">
      <c r="A5" s="270" t="s">
        <v>738</v>
      </c>
      <c r="B5" s="271">
        <v>1319.0000000000005</v>
      </c>
      <c r="C5" s="272">
        <v>188.4285714285715</v>
      </c>
      <c r="D5" s="272">
        <v>433.62299771634702</v>
      </c>
      <c r="E5" s="273">
        <v>73.503101741363906</v>
      </c>
      <c r="F5" s="273">
        <v>129.81193907352801</v>
      </c>
      <c r="G5" s="273">
        <v>311.38379670575898</v>
      </c>
      <c r="H5" s="273">
        <v>360.24147893432098</v>
      </c>
      <c r="I5" s="273">
        <v>433.62299771634702</v>
      </c>
      <c r="J5" s="273">
        <v>10.4366858286817</v>
      </c>
      <c r="K5" s="273">
        <v>0</v>
      </c>
      <c r="L5" s="273">
        <v>0</v>
      </c>
      <c r="M5" s="273">
        <v>0</v>
      </c>
      <c r="N5" s="273">
        <v>0</v>
      </c>
      <c r="O5" s="273">
        <v>0</v>
      </c>
      <c r="P5" s="273">
        <v>0</v>
      </c>
      <c r="Q5" s="273">
        <v>0</v>
      </c>
      <c r="R5" s="273">
        <v>0</v>
      </c>
      <c r="S5" s="273">
        <v>0</v>
      </c>
      <c r="T5" s="273">
        <v>0</v>
      </c>
      <c r="U5" s="273">
        <v>0</v>
      </c>
      <c r="V5" s="273">
        <v>0</v>
      </c>
      <c r="W5" s="273">
        <v>0</v>
      </c>
      <c r="X5" s="273">
        <v>0</v>
      </c>
      <c r="Y5" s="273">
        <v>0</v>
      </c>
      <c r="Z5" s="273">
        <v>0</v>
      </c>
      <c r="AA5" s="273">
        <v>0</v>
      </c>
      <c r="AB5" s="273">
        <v>0</v>
      </c>
      <c r="AC5" s="273">
        <v>0</v>
      </c>
      <c r="AD5" s="273">
        <v>0</v>
      </c>
      <c r="AE5" s="273">
        <v>0</v>
      </c>
      <c r="AF5" s="273">
        <v>0</v>
      </c>
      <c r="AG5" s="273">
        <v>0</v>
      </c>
      <c r="AH5" s="273">
        <v>0</v>
      </c>
      <c r="AI5" s="273">
        <v>0</v>
      </c>
      <c r="AJ5" s="273">
        <v>0</v>
      </c>
      <c r="AK5" s="273">
        <v>0</v>
      </c>
      <c r="AL5" s="273">
        <v>0</v>
      </c>
      <c r="AM5" s="273">
        <v>0</v>
      </c>
      <c r="AN5" s="273">
        <v>0</v>
      </c>
      <c r="AO5" s="273">
        <v>0</v>
      </c>
      <c r="AP5" s="273">
        <v>0</v>
      </c>
      <c r="AQ5" s="273">
        <v>0</v>
      </c>
      <c r="AR5" s="273">
        <v>0</v>
      </c>
      <c r="AS5" s="273">
        <v>0</v>
      </c>
      <c r="AT5" s="273">
        <v>0</v>
      </c>
      <c r="AU5" s="273">
        <v>0</v>
      </c>
      <c r="AV5" s="273">
        <v>0</v>
      </c>
      <c r="AW5" s="273">
        <v>0</v>
      </c>
      <c r="AX5" s="273">
        <v>0</v>
      </c>
      <c r="AY5" s="273">
        <v>0</v>
      </c>
      <c r="AZ5" s="273">
        <v>0</v>
      </c>
      <c r="BA5" s="273">
        <v>0</v>
      </c>
      <c r="BB5" s="273">
        <v>0</v>
      </c>
      <c r="BC5" s="273">
        <v>0</v>
      </c>
      <c r="BD5" s="273">
        <v>0</v>
      </c>
      <c r="BE5" s="273">
        <v>0</v>
      </c>
      <c r="BF5" s="273">
        <v>0</v>
      </c>
      <c r="BG5" s="273">
        <v>0</v>
      </c>
      <c r="BH5" s="273">
        <v>0</v>
      </c>
    </row>
    <row r="6" spans="1:60" ht="15.75">
      <c r="A6" s="274" t="s">
        <v>739</v>
      </c>
      <c r="B6" s="275">
        <v>6973.0399410000009</v>
      </c>
      <c r="C6" s="268">
        <v>996.14856300000031</v>
      </c>
      <c r="D6" s="268">
        <v>2052.2475072255911</v>
      </c>
      <c r="E6" s="276">
        <v>334.3491177413639</v>
      </c>
      <c r="F6" s="276">
        <v>1048.155617677638</v>
      </c>
      <c r="G6" s="276">
        <v>1651.0683563216071</v>
      </c>
      <c r="H6" s="276">
        <v>2052.2475072255911</v>
      </c>
      <c r="I6" s="276">
        <v>1543.5567301483652</v>
      </c>
      <c r="J6" s="276">
        <v>295.11574188543671</v>
      </c>
      <c r="K6" s="276">
        <v>48.546870000000006</v>
      </c>
      <c r="L6" s="276">
        <v>0</v>
      </c>
      <c r="M6" s="276">
        <v>0</v>
      </c>
      <c r="N6" s="276">
        <v>0</v>
      </c>
      <c r="O6" s="276">
        <v>0</v>
      </c>
      <c r="P6" s="276">
        <v>0</v>
      </c>
      <c r="Q6" s="276">
        <v>0</v>
      </c>
      <c r="R6" s="276">
        <v>0</v>
      </c>
      <c r="S6" s="276">
        <v>0</v>
      </c>
      <c r="T6" s="276">
        <v>0</v>
      </c>
      <c r="U6" s="276">
        <v>0</v>
      </c>
      <c r="V6" s="276">
        <v>0</v>
      </c>
      <c r="W6" s="276">
        <v>0</v>
      </c>
      <c r="X6" s="276">
        <v>0</v>
      </c>
      <c r="Y6" s="276">
        <v>0</v>
      </c>
      <c r="Z6" s="276">
        <v>0</v>
      </c>
      <c r="AA6" s="276">
        <v>0</v>
      </c>
      <c r="AB6" s="276">
        <v>0</v>
      </c>
      <c r="AC6" s="276">
        <v>0</v>
      </c>
      <c r="AD6" s="276">
        <v>0</v>
      </c>
      <c r="AE6" s="276">
        <v>0</v>
      </c>
      <c r="AF6" s="276">
        <v>0</v>
      </c>
      <c r="AG6" s="276">
        <v>0</v>
      </c>
      <c r="AH6" s="276">
        <v>0</v>
      </c>
      <c r="AI6" s="276">
        <v>0</v>
      </c>
      <c r="AJ6" s="276">
        <v>0</v>
      </c>
      <c r="AK6" s="276">
        <v>0</v>
      </c>
      <c r="AL6" s="276">
        <v>0</v>
      </c>
      <c r="AM6" s="276">
        <v>0</v>
      </c>
      <c r="AN6" s="276">
        <v>0</v>
      </c>
      <c r="AO6" s="276">
        <v>0</v>
      </c>
      <c r="AP6" s="276">
        <v>0</v>
      </c>
      <c r="AQ6" s="276">
        <v>0</v>
      </c>
      <c r="AR6" s="276">
        <v>0</v>
      </c>
      <c r="AS6" s="276">
        <v>0</v>
      </c>
      <c r="AT6" s="276">
        <v>0</v>
      </c>
      <c r="AU6" s="276">
        <v>0</v>
      </c>
      <c r="AV6" s="276">
        <v>0</v>
      </c>
      <c r="AW6" s="276">
        <v>0</v>
      </c>
      <c r="AX6" s="276">
        <v>0</v>
      </c>
      <c r="AY6" s="276">
        <v>0</v>
      </c>
      <c r="AZ6" s="276">
        <v>0</v>
      </c>
      <c r="BA6" s="276">
        <v>0</v>
      </c>
      <c r="BB6" s="276">
        <v>0</v>
      </c>
      <c r="BC6" s="276">
        <v>0</v>
      </c>
      <c r="BD6" s="276">
        <v>0</v>
      </c>
      <c r="BE6" s="276">
        <v>0</v>
      </c>
      <c r="BF6" s="276">
        <v>0</v>
      </c>
      <c r="BG6" s="276">
        <v>0</v>
      </c>
      <c r="BH6" s="276">
        <v>0</v>
      </c>
    </row>
    <row r="7" spans="1:60" ht="15">
      <c r="A7" s="326"/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</row>
    <row r="8" spans="1:60" ht="15.75">
      <c r="A8" s="262" t="s">
        <v>473</v>
      </c>
      <c r="B8" s="263" t="s">
        <v>734</v>
      </c>
      <c r="C8" s="264" t="s">
        <v>735</v>
      </c>
      <c r="D8" s="264" t="s">
        <v>472</v>
      </c>
      <c r="E8" s="277">
        <v>2012</v>
      </c>
      <c r="F8" s="277">
        <v>2013</v>
      </c>
      <c r="G8" s="277">
        <v>2014</v>
      </c>
      <c r="H8" s="277">
        <v>2015</v>
      </c>
      <c r="I8" s="277">
        <v>2016</v>
      </c>
      <c r="J8" s="277">
        <v>2017</v>
      </c>
      <c r="K8" s="277">
        <v>2018</v>
      </c>
      <c r="L8" s="277">
        <v>2019</v>
      </c>
      <c r="M8" s="277">
        <v>2020</v>
      </c>
      <c r="N8" s="277">
        <v>2021</v>
      </c>
      <c r="O8" s="277">
        <v>2022</v>
      </c>
      <c r="P8" s="277">
        <v>2023</v>
      </c>
      <c r="Q8" s="277">
        <v>2024</v>
      </c>
      <c r="R8" s="277">
        <v>2025</v>
      </c>
      <c r="S8" s="277">
        <v>2026</v>
      </c>
      <c r="T8" s="277">
        <v>2027</v>
      </c>
      <c r="U8" s="277">
        <v>2028</v>
      </c>
      <c r="V8" s="277">
        <v>2029</v>
      </c>
      <c r="W8" s="277">
        <v>2030</v>
      </c>
      <c r="X8" s="277">
        <v>2031</v>
      </c>
      <c r="Y8" s="277">
        <v>2032</v>
      </c>
      <c r="Z8" s="277">
        <v>2033</v>
      </c>
      <c r="AA8" s="277">
        <v>2034</v>
      </c>
      <c r="AB8" s="277">
        <v>2035</v>
      </c>
      <c r="AC8" s="277">
        <v>2036</v>
      </c>
      <c r="AD8" s="277">
        <v>2037</v>
      </c>
      <c r="AE8" s="277">
        <v>2038</v>
      </c>
      <c r="AF8" s="277">
        <v>2039</v>
      </c>
      <c r="AG8" s="277">
        <v>2040</v>
      </c>
      <c r="AH8" s="277">
        <v>2041</v>
      </c>
      <c r="AI8" s="277">
        <v>2042</v>
      </c>
      <c r="AJ8" s="277">
        <v>2043</v>
      </c>
      <c r="AK8" s="277">
        <v>2044</v>
      </c>
      <c r="AL8" s="277">
        <v>2045</v>
      </c>
      <c r="AM8" s="277">
        <v>2046</v>
      </c>
      <c r="AN8" s="277">
        <v>2047</v>
      </c>
      <c r="AO8" s="277">
        <v>2048</v>
      </c>
      <c r="AP8" s="277">
        <v>2049</v>
      </c>
      <c r="AQ8" s="277">
        <v>2050</v>
      </c>
      <c r="AR8" s="277">
        <v>2051</v>
      </c>
      <c r="AS8" s="277">
        <v>2052</v>
      </c>
      <c r="AT8" s="277">
        <v>2053</v>
      </c>
      <c r="AU8" s="277">
        <v>2054</v>
      </c>
      <c r="AV8" s="277">
        <v>2055</v>
      </c>
      <c r="AW8" s="277">
        <v>2056</v>
      </c>
      <c r="AX8" s="277">
        <v>2057</v>
      </c>
      <c r="AY8" s="277">
        <v>2058</v>
      </c>
      <c r="AZ8" s="277">
        <v>2059</v>
      </c>
      <c r="BA8" s="277">
        <v>2060</v>
      </c>
      <c r="BB8" s="277">
        <v>2061</v>
      </c>
      <c r="BC8" s="277">
        <v>2062</v>
      </c>
      <c r="BD8" s="277">
        <v>2063</v>
      </c>
      <c r="BE8" s="277">
        <v>2064</v>
      </c>
      <c r="BF8" s="277">
        <v>2065</v>
      </c>
      <c r="BG8" s="277">
        <v>2066</v>
      </c>
      <c r="BH8" s="277">
        <v>2067</v>
      </c>
    </row>
    <row r="9" spans="1:60" ht="15.75">
      <c r="A9" s="278" t="s">
        <v>740</v>
      </c>
      <c r="B9" s="279">
        <v>424.66923865833331</v>
      </c>
      <c r="C9" s="280">
        <v>8.4933847731666656</v>
      </c>
      <c r="D9" s="280">
        <v>8.4933847731666656</v>
      </c>
      <c r="E9" s="261"/>
      <c r="F9" s="261"/>
      <c r="G9" s="261"/>
      <c r="H9" s="261"/>
      <c r="I9" s="261"/>
      <c r="J9" s="281">
        <v>0</v>
      </c>
      <c r="K9" s="281">
        <v>8.4933847731666656</v>
      </c>
      <c r="L9" s="281">
        <v>8.4933847731666656</v>
      </c>
      <c r="M9" s="281">
        <v>8.4933847731666656</v>
      </c>
      <c r="N9" s="281">
        <v>8.4933847731666656</v>
      </c>
      <c r="O9" s="281">
        <v>8.4933847731666656</v>
      </c>
      <c r="P9" s="281">
        <v>8.4933847731666656</v>
      </c>
      <c r="Q9" s="281">
        <v>8.4933847731666656</v>
      </c>
      <c r="R9" s="281">
        <v>8.4933847731666656</v>
      </c>
      <c r="S9" s="281">
        <v>8.4933847731666656</v>
      </c>
      <c r="T9" s="281">
        <v>8.4933847731666656</v>
      </c>
      <c r="U9" s="281">
        <v>8.4933847731666656</v>
      </c>
      <c r="V9" s="281">
        <v>8.4933847731666656</v>
      </c>
      <c r="W9" s="281">
        <v>8.4933847731666656</v>
      </c>
      <c r="X9" s="281">
        <v>8.4933847731666656</v>
      </c>
      <c r="Y9" s="281">
        <v>8.4933847731666656</v>
      </c>
      <c r="Z9" s="281">
        <v>8.4933847731666656</v>
      </c>
      <c r="AA9" s="281">
        <v>8.4933847731666656</v>
      </c>
      <c r="AB9" s="281">
        <v>8.4933847731666656</v>
      </c>
      <c r="AC9" s="281">
        <v>8.4933847731666656</v>
      </c>
      <c r="AD9" s="281">
        <v>8.4933847731666656</v>
      </c>
      <c r="AE9" s="281">
        <v>8.4933847731666656</v>
      </c>
      <c r="AF9" s="281">
        <v>8.4933847731666656</v>
      </c>
      <c r="AG9" s="281">
        <v>8.4933847731666656</v>
      </c>
      <c r="AH9" s="281">
        <v>8.4933847731666656</v>
      </c>
      <c r="AI9" s="281">
        <v>8.4933847731666656</v>
      </c>
      <c r="AJ9" s="281">
        <v>8.4933847731666656</v>
      </c>
      <c r="AK9" s="281">
        <v>8.4933847731666656</v>
      </c>
      <c r="AL9" s="281">
        <v>8.4933847731666656</v>
      </c>
      <c r="AM9" s="281">
        <v>8.4933847731666656</v>
      </c>
      <c r="AN9" s="281">
        <v>8.4933847731666656</v>
      </c>
      <c r="AO9" s="281">
        <v>8.4933847731666656</v>
      </c>
      <c r="AP9" s="281">
        <v>8.4933847731666656</v>
      </c>
      <c r="AQ9" s="281">
        <v>8.4933847731666656</v>
      </c>
      <c r="AR9" s="281">
        <v>8.4933847731666656</v>
      </c>
      <c r="AS9" s="281">
        <v>8.4933847731666656</v>
      </c>
      <c r="AT9" s="281">
        <v>8.4933847731666656</v>
      </c>
      <c r="AU9" s="281">
        <v>8.4933847731666656</v>
      </c>
      <c r="AV9" s="281">
        <v>8.4933847731666656</v>
      </c>
      <c r="AW9" s="281">
        <v>8.4933847731666656</v>
      </c>
      <c r="AX9" s="281">
        <v>8.4933847731666656</v>
      </c>
      <c r="AY9" s="281">
        <v>8.4933847731666656</v>
      </c>
      <c r="AZ9" s="281">
        <v>8.4933847731666656</v>
      </c>
      <c r="BA9" s="281">
        <v>8.4933847731666656</v>
      </c>
      <c r="BB9" s="281">
        <v>8.4933847731666656</v>
      </c>
      <c r="BC9" s="281">
        <v>8.4933847731666656</v>
      </c>
      <c r="BD9" s="281">
        <v>8.4933847731666656</v>
      </c>
      <c r="BE9" s="281">
        <v>8.4933847731666656</v>
      </c>
      <c r="BF9" s="281">
        <v>8.4933847731666656</v>
      </c>
      <c r="BG9" s="281">
        <v>8.4933847731666656</v>
      </c>
      <c r="BH9" s="281">
        <v>8.4933847731666656</v>
      </c>
    </row>
    <row r="10" spans="1:60" ht="15.75">
      <c r="A10" s="278" t="s">
        <v>741</v>
      </c>
      <c r="B10" s="279">
        <v>757.80650896639236</v>
      </c>
      <c r="C10" s="280">
        <v>14.858951156203771</v>
      </c>
      <c r="D10" s="280">
        <v>16.070623939928574</v>
      </c>
      <c r="E10" s="261"/>
      <c r="F10" s="261"/>
      <c r="G10" s="261"/>
      <c r="H10" s="261"/>
      <c r="I10" s="261"/>
      <c r="J10" s="281">
        <v>7.9853119699643003</v>
      </c>
      <c r="K10" s="281">
        <v>15.970623939928572</v>
      </c>
      <c r="L10" s="281">
        <v>15.970623939928572</v>
      </c>
      <c r="M10" s="281">
        <v>14.623123939928572</v>
      </c>
      <c r="N10" s="281">
        <v>15.870623939928572</v>
      </c>
      <c r="O10" s="281">
        <v>14.623123939928572</v>
      </c>
      <c r="P10" s="281">
        <v>15.870623939928572</v>
      </c>
      <c r="Q10" s="281">
        <v>14.623123939928572</v>
      </c>
      <c r="R10" s="281">
        <v>15.870623939928572</v>
      </c>
      <c r="S10" s="281">
        <v>14.623123939928572</v>
      </c>
      <c r="T10" s="281">
        <v>16.070623939928574</v>
      </c>
      <c r="U10" s="281">
        <v>14.623123939928572</v>
      </c>
      <c r="V10" s="281">
        <v>15.870623939928572</v>
      </c>
      <c r="W10" s="281">
        <v>14.623123939928572</v>
      </c>
      <c r="X10" s="281">
        <v>14.623123939928572</v>
      </c>
      <c r="Y10" s="281">
        <v>14.623123939928572</v>
      </c>
      <c r="Z10" s="281">
        <v>14.623123939928572</v>
      </c>
      <c r="AA10" s="281">
        <v>15.870623939928572</v>
      </c>
      <c r="AB10" s="281">
        <v>14.623123939928572</v>
      </c>
      <c r="AC10" s="281">
        <v>14.623123939928572</v>
      </c>
      <c r="AD10" s="281">
        <v>14.823123939928573</v>
      </c>
      <c r="AE10" s="281">
        <v>14.623123939928572</v>
      </c>
      <c r="AF10" s="281">
        <v>15.870623939928572</v>
      </c>
      <c r="AG10" s="281">
        <v>14.623123939928572</v>
      </c>
      <c r="AH10" s="281">
        <v>14.623123939928572</v>
      </c>
      <c r="AI10" s="281">
        <v>14.623123939928572</v>
      </c>
      <c r="AJ10" s="281">
        <v>14.623123939928572</v>
      </c>
      <c r="AK10" s="281">
        <v>15.870623939928572</v>
      </c>
      <c r="AL10" s="281">
        <v>14.623123939928572</v>
      </c>
      <c r="AM10" s="281">
        <v>14.623123939928572</v>
      </c>
      <c r="AN10" s="281">
        <v>14.823123939928573</v>
      </c>
      <c r="AO10" s="281">
        <v>14.623123939928572</v>
      </c>
      <c r="AP10" s="281">
        <v>15.870623939928572</v>
      </c>
      <c r="AQ10" s="281">
        <v>14.623123939928572</v>
      </c>
      <c r="AR10" s="281">
        <v>14.623123939928572</v>
      </c>
      <c r="AS10" s="281">
        <v>14.623123939928572</v>
      </c>
      <c r="AT10" s="281">
        <v>14.623123939928572</v>
      </c>
      <c r="AU10" s="281">
        <v>15.870623939928572</v>
      </c>
      <c r="AV10" s="281">
        <v>14.623123939928572</v>
      </c>
      <c r="AW10" s="281">
        <v>14.623123939928572</v>
      </c>
      <c r="AX10" s="281">
        <v>14.823123939928573</v>
      </c>
      <c r="AY10" s="281">
        <v>14.623123939928572</v>
      </c>
      <c r="AZ10" s="281">
        <v>15.870623939928572</v>
      </c>
      <c r="BA10" s="281">
        <v>14.623123939928572</v>
      </c>
      <c r="BB10" s="281">
        <v>14.623123939928572</v>
      </c>
      <c r="BC10" s="281">
        <v>14.623123939928572</v>
      </c>
      <c r="BD10" s="281">
        <v>14.623123939928572</v>
      </c>
      <c r="BE10" s="281">
        <v>15.870623939928572</v>
      </c>
      <c r="BF10" s="281">
        <v>14.623123939928572</v>
      </c>
      <c r="BG10" s="281">
        <v>14.623123939928572</v>
      </c>
      <c r="BH10" s="281">
        <v>14.823123939928573</v>
      </c>
    </row>
    <row r="11" spans="1:60" ht="15.75">
      <c r="A11" s="282" t="s">
        <v>742</v>
      </c>
      <c r="B11" s="283">
        <v>599.55803097549551</v>
      </c>
      <c r="C11" s="284">
        <v>11.991160619509911</v>
      </c>
      <c r="D11" s="284">
        <v>17.001766254412601</v>
      </c>
      <c r="E11" s="282"/>
      <c r="F11" s="282"/>
      <c r="G11" s="282"/>
      <c r="H11" s="282"/>
      <c r="I11" s="282"/>
      <c r="J11" s="285">
        <v>0</v>
      </c>
      <c r="K11" s="285">
        <v>7.8019450222782103</v>
      </c>
      <c r="L11" s="285">
        <v>10.4025933630376</v>
      </c>
      <c r="M11" s="285">
        <v>15.9546288630376</v>
      </c>
      <c r="N11" s="285">
        <v>10.4025933630376</v>
      </c>
      <c r="O11" s="285">
        <v>15.9546288630376</v>
      </c>
      <c r="P11" s="285">
        <v>10.6056458630376</v>
      </c>
      <c r="Q11" s="285">
        <v>10.4025933630376</v>
      </c>
      <c r="R11" s="285">
        <v>10.4025933630376</v>
      </c>
      <c r="S11" s="285">
        <v>10.4025933630376</v>
      </c>
      <c r="T11" s="285">
        <v>16.827790872412599</v>
      </c>
      <c r="U11" s="285">
        <v>11.449730754412601</v>
      </c>
      <c r="V11" s="285">
        <v>11.449730754412601</v>
      </c>
      <c r="W11" s="285">
        <v>11.449730754412601</v>
      </c>
      <c r="X11" s="285">
        <v>11.449730754412601</v>
      </c>
      <c r="Y11" s="285">
        <v>17.001766254412601</v>
      </c>
      <c r="Z11" s="285">
        <v>11.449730754412601</v>
      </c>
      <c r="AA11" s="285">
        <v>11.449730754412601</v>
      </c>
      <c r="AB11" s="285">
        <v>11.449730754412601</v>
      </c>
      <c r="AC11" s="285">
        <v>11.449730754412601</v>
      </c>
      <c r="AD11" s="285">
        <v>17.001766254412601</v>
      </c>
      <c r="AE11" s="285">
        <v>11.449730754412601</v>
      </c>
      <c r="AF11" s="285">
        <v>11.449730754412601</v>
      </c>
      <c r="AG11" s="285">
        <v>11.449730754412601</v>
      </c>
      <c r="AH11" s="285">
        <v>11.449730754412601</v>
      </c>
      <c r="AI11" s="285">
        <v>17.001766254412601</v>
      </c>
      <c r="AJ11" s="285">
        <v>11.449730754412601</v>
      </c>
      <c r="AK11" s="285">
        <v>11.449730754412601</v>
      </c>
      <c r="AL11" s="285">
        <v>11.652783254412601</v>
      </c>
      <c r="AM11" s="285">
        <v>11.449730754412601</v>
      </c>
      <c r="AN11" s="285">
        <v>17.001766254412601</v>
      </c>
      <c r="AO11" s="285">
        <v>11.449730754412601</v>
      </c>
      <c r="AP11" s="285">
        <v>11.449730754412601</v>
      </c>
      <c r="AQ11" s="285">
        <v>11.449730754412601</v>
      </c>
      <c r="AR11" s="285">
        <v>11.449730754412601</v>
      </c>
      <c r="AS11" s="285">
        <v>11.449730754412601</v>
      </c>
      <c r="AT11" s="285">
        <v>11.449730754412601</v>
      </c>
      <c r="AU11" s="285">
        <v>11.449730754412601</v>
      </c>
      <c r="AV11" s="285">
        <v>11.449730754412601</v>
      </c>
      <c r="AW11" s="285">
        <v>11.449730754412601</v>
      </c>
      <c r="AX11" s="285">
        <v>11.449730754412601</v>
      </c>
      <c r="AY11" s="285">
        <v>11.449730754412601</v>
      </c>
      <c r="AZ11" s="285">
        <v>11.449730754412601</v>
      </c>
      <c r="BA11" s="285">
        <v>11.449730754412601</v>
      </c>
      <c r="BB11" s="285">
        <v>11.449730754412601</v>
      </c>
      <c r="BC11" s="285">
        <v>11.449730754412601</v>
      </c>
      <c r="BD11" s="285">
        <v>11.449730754412601</v>
      </c>
      <c r="BE11" s="285">
        <v>11.449730754412601</v>
      </c>
      <c r="BF11" s="285">
        <v>11.449730754412601</v>
      </c>
      <c r="BG11" s="285">
        <v>11.449730754412601</v>
      </c>
      <c r="BH11" s="285">
        <v>11.449730754412601</v>
      </c>
    </row>
    <row r="12" spans="1:60" ht="15.75">
      <c r="A12" s="277" t="s">
        <v>743</v>
      </c>
      <c r="B12" s="286">
        <v>1782.0337786002212</v>
      </c>
      <c r="C12" s="287">
        <v>34.941838796082749</v>
      </c>
      <c r="D12" s="287">
        <v>41.39179958550784</v>
      </c>
      <c r="E12" s="261"/>
      <c r="F12" s="261"/>
      <c r="G12" s="261"/>
      <c r="H12" s="261"/>
      <c r="I12" s="261"/>
      <c r="J12" s="288">
        <v>7.9853119699643003</v>
      </c>
      <c r="K12" s="288">
        <v>32.265953735373451</v>
      </c>
      <c r="L12" s="288">
        <v>34.866602076132835</v>
      </c>
      <c r="M12" s="288">
        <v>39.071137576132834</v>
      </c>
      <c r="N12" s="288">
        <v>34.766602076132841</v>
      </c>
      <c r="O12" s="288">
        <v>39.071137576132834</v>
      </c>
      <c r="P12" s="288">
        <v>34.969654576132839</v>
      </c>
      <c r="Q12" s="288">
        <v>33.519102076132839</v>
      </c>
      <c r="R12" s="288">
        <v>34.766602076132841</v>
      </c>
      <c r="S12" s="288">
        <v>33.519102076132839</v>
      </c>
      <c r="T12" s="288">
        <v>41.39179958550784</v>
      </c>
      <c r="U12" s="288">
        <v>34.566239467507835</v>
      </c>
      <c r="V12" s="288">
        <v>35.813739467507837</v>
      </c>
      <c r="W12" s="288">
        <v>34.566239467507835</v>
      </c>
      <c r="X12" s="288">
        <v>34.566239467507835</v>
      </c>
      <c r="Y12" s="288">
        <v>40.118274967507837</v>
      </c>
      <c r="Z12" s="288">
        <v>34.566239467507835</v>
      </c>
      <c r="AA12" s="288">
        <v>35.813739467507837</v>
      </c>
      <c r="AB12" s="288">
        <v>34.566239467507835</v>
      </c>
      <c r="AC12" s="288">
        <v>34.566239467507835</v>
      </c>
      <c r="AD12" s="288">
        <v>40.31827496750784</v>
      </c>
      <c r="AE12" s="288">
        <v>34.566239467507835</v>
      </c>
      <c r="AF12" s="288">
        <v>35.813739467507837</v>
      </c>
      <c r="AG12" s="288">
        <v>34.566239467507835</v>
      </c>
      <c r="AH12" s="288">
        <v>34.566239467507835</v>
      </c>
      <c r="AI12" s="288">
        <v>40.118274967507837</v>
      </c>
      <c r="AJ12" s="288">
        <v>34.566239467507835</v>
      </c>
      <c r="AK12" s="288">
        <v>35.813739467507837</v>
      </c>
      <c r="AL12" s="288">
        <v>34.76929196750784</v>
      </c>
      <c r="AM12" s="288">
        <v>34.566239467507835</v>
      </c>
      <c r="AN12" s="288">
        <v>40.31827496750784</v>
      </c>
      <c r="AO12" s="288">
        <v>34.566239467507835</v>
      </c>
      <c r="AP12" s="288">
        <v>35.813739467507837</v>
      </c>
      <c r="AQ12" s="288">
        <v>34.566239467507835</v>
      </c>
      <c r="AR12" s="288">
        <v>34.566239467507835</v>
      </c>
      <c r="AS12" s="288">
        <v>34.566239467507835</v>
      </c>
      <c r="AT12" s="288">
        <v>34.566239467507835</v>
      </c>
      <c r="AU12" s="288">
        <v>35.813739467507837</v>
      </c>
      <c r="AV12" s="288">
        <v>34.566239467507835</v>
      </c>
      <c r="AW12" s="288">
        <v>34.566239467507835</v>
      </c>
      <c r="AX12" s="288">
        <v>34.766239467507837</v>
      </c>
      <c r="AY12" s="288">
        <v>34.566239467507835</v>
      </c>
      <c r="AZ12" s="288">
        <v>35.813739467507837</v>
      </c>
      <c r="BA12" s="288">
        <v>34.566239467507835</v>
      </c>
      <c r="BB12" s="288">
        <v>34.566239467507835</v>
      </c>
      <c r="BC12" s="288">
        <v>34.566239467507835</v>
      </c>
      <c r="BD12" s="288">
        <v>34.566239467507835</v>
      </c>
      <c r="BE12" s="288">
        <v>35.813739467507837</v>
      </c>
      <c r="BF12" s="288">
        <v>34.566239467507835</v>
      </c>
      <c r="BG12" s="288">
        <v>34.566239467507835</v>
      </c>
      <c r="BH12" s="288">
        <v>34.766239467507837</v>
      </c>
    </row>
    <row r="13" spans="1:60" ht="15">
      <c r="A13" s="326"/>
      <c r="B13" s="326"/>
      <c r="C13" s="326"/>
      <c r="D13" s="326"/>
      <c r="E13" s="326"/>
      <c r="F13" s="326"/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326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  <c r="AN13" s="326"/>
      <c r="AO13" s="326"/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6"/>
      <c r="BA13" s="326"/>
      <c r="BB13" s="326"/>
      <c r="BC13" s="326"/>
      <c r="BD13" s="326"/>
      <c r="BE13" s="326"/>
      <c r="BF13" s="326"/>
      <c r="BG13" s="326"/>
      <c r="BH13" s="326"/>
    </row>
    <row r="14" spans="1:60" ht="15.75" hidden="1" outlineLevel="1">
      <c r="A14" s="260" t="s">
        <v>744</v>
      </c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  <c r="AR14" s="261"/>
      <c r="AS14" s="261"/>
      <c r="AT14" s="261"/>
      <c r="AU14" s="261"/>
      <c r="AV14" s="261"/>
      <c r="AW14" s="261"/>
      <c r="AX14" s="261"/>
      <c r="AY14" s="261"/>
      <c r="AZ14" s="261"/>
      <c r="BA14" s="261"/>
      <c r="BB14" s="261"/>
      <c r="BC14" s="261"/>
      <c r="BD14" s="261"/>
      <c r="BE14" s="261"/>
      <c r="BF14" s="261"/>
      <c r="BG14" s="261"/>
      <c r="BH14" s="261"/>
    </row>
    <row r="15" spans="1:60" ht="15.75" hidden="1" outlineLevel="1">
      <c r="A15" s="289" t="s">
        <v>745</v>
      </c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  <c r="AR15" s="261"/>
      <c r="AS15" s="261"/>
      <c r="AT15" s="261"/>
      <c r="AU15" s="261"/>
      <c r="AV15" s="261"/>
      <c r="AW15" s="261"/>
      <c r="AX15" s="261"/>
      <c r="AY15" s="261"/>
      <c r="AZ15" s="261"/>
      <c r="BA15" s="261"/>
      <c r="BB15" s="261"/>
      <c r="BC15" s="261"/>
      <c r="BD15" s="261"/>
      <c r="BE15" s="261"/>
      <c r="BF15" s="261"/>
      <c r="BG15" s="261"/>
      <c r="BH15" s="261"/>
    </row>
    <row r="16" spans="1:60" ht="15.75" hidden="1" outlineLevel="1">
      <c r="A16" s="262" t="s">
        <v>746</v>
      </c>
      <c r="B16" s="263" t="s">
        <v>734</v>
      </c>
      <c r="C16" s="264" t="s">
        <v>735</v>
      </c>
      <c r="D16" s="264" t="s">
        <v>472</v>
      </c>
      <c r="E16" s="277">
        <v>2012</v>
      </c>
      <c r="F16" s="277">
        <v>2013</v>
      </c>
      <c r="G16" s="277">
        <v>2014</v>
      </c>
      <c r="H16" s="277">
        <v>2015</v>
      </c>
      <c r="I16" s="277">
        <v>2016</v>
      </c>
      <c r="J16" s="277">
        <v>2017</v>
      </c>
      <c r="K16" s="277">
        <v>2018</v>
      </c>
      <c r="L16" s="277">
        <v>2019</v>
      </c>
      <c r="M16" s="277">
        <v>2020</v>
      </c>
      <c r="N16" s="277">
        <v>2021</v>
      </c>
      <c r="O16" s="277">
        <v>2022</v>
      </c>
      <c r="P16" s="277">
        <v>2023</v>
      </c>
      <c r="Q16" s="277">
        <v>2024</v>
      </c>
      <c r="R16" s="277">
        <v>2025</v>
      </c>
      <c r="S16" s="277">
        <v>2026</v>
      </c>
      <c r="T16" s="277">
        <v>2027</v>
      </c>
      <c r="U16" s="277">
        <v>2028</v>
      </c>
      <c r="V16" s="277">
        <v>2029</v>
      </c>
      <c r="W16" s="277">
        <v>2030</v>
      </c>
      <c r="X16" s="277">
        <v>2031</v>
      </c>
      <c r="Y16" s="277">
        <v>2032</v>
      </c>
      <c r="Z16" s="277">
        <v>2033</v>
      </c>
      <c r="AA16" s="277">
        <v>2034</v>
      </c>
      <c r="AB16" s="277">
        <v>2035</v>
      </c>
      <c r="AC16" s="277">
        <v>2036</v>
      </c>
      <c r="AD16" s="277">
        <v>2037</v>
      </c>
      <c r="AE16" s="277">
        <v>2038</v>
      </c>
      <c r="AF16" s="277">
        <v>2039</v>
      </c>
      <c r="AG16" s="277">
        <v>2040</v>
      </c>
      <c r="AH16" s="277">
        <v>2041</v>
      </c>
      <c r="AI16" s="277">
        <v>2042</v>
      </c>
      <c r="AJ16" s="277">
        <v>2043</v>
      </c>
      <c r="AK16" s="277">
        <v>2044</v>
      </c>
      <c r="AL16" s="277">
        <v>2045</v>
      </c>
      <c r="AM16" s="277">
        <v>2046</v>
      </c>
      <c r="AN16" s="277">
        <v>2047</v>
      </c>
      <c r="AO16" s="277">
        <v>2048</v>
      </c>
      <c r="AP16" s="277">
        <v>2049</v>
      </c>
      <c r="AQ16" s="277">
        <v>2050</v>
      </c>
      <c r="AR16" s="277">
        <v>2051</v>
      </c>
      <c r="AS16" s="277">
        <v>2052</v>
      </c>
      <c r="AT16" s="277">
        <v>2053</v>
      </c>
      <c r="AU16" s="277">
        <v>2054</v>
      </c>
      <c r="AV16" s="277">
        <v>2055</v>
      </c>
      <c r="AW16" s="277">
        <v>2056</v>
      </c>
      <c r="AX16" s="277">
        <v>2057</v>
      </c>
      <c r="AY16" s="277">
        <v>2058</v>
      </c>
      <c r="AZ16" s="277">
        <v>2059</v>
      </c>
      <c r="BA16" s="277">
        <v>2060</v>
      </c>
      <c r="BB16" s="277">
        <v>2061</v>
      </c>
      <c r="BC16" s="277">
        <v>2062</v>
      </c>
      <c r="BD16" s="277">
        <v>2063</v>
      </c>
      <c r="BE16" s="277">
        <v>2064</v>
      </c>
      <c r="BF16" s="277">
        <v>2065</v>
      </c>
      <c r="BG16" s="277">
        <v>2066</v>
      </c>
      <c r="BH16" s="277">
        <v>2067</v>
      </c>
    </row>
    <row r="17" spans="1:60" ht="15.75" hidden="1" outlineLevel="1">
      <c r="A17" s="266" t="s">
        <v>747</v>
      </c>
      <c r="B17" s="290">
        <v>6215.8697227632774</v>
      </c>
      <c r="C17" s="291">
        <v>887.98138896618252</v>
      </c>
      <c r="D17" s="291">
        <v>1708.3186959787122</v>
      </c>
      <c r="E17" s="292">
        <v>412.47568550183746</v>
      </c>
      <c r="F17" s="292">
        <v>1329.4456318736814</v>
      </c>
      <c r="G17" s="292">
        <v>1383.7950457234235</v>
      </c>
      <c r="H17" s="292">
        <v>1708.3186959787122</v>
      </c>
      <c r="I17" s="292">
        <v>966.83748525774286</v>
      </c>
      <c r="J17" s="292">
        <v>337.70149899278709</v>
      </c>
      <c r="K17" s="292">
        <v>77.295679435092808</v>
      </c>
      <c r="L17" s="292">
        <v>0</v>
      </c>
      <c r="M17" s="292">
        <v>0</v>
      </c>
      <c r="N17" s="292">
        <v>0</v>
      </c>
      <c r="O17" s="292">
        <v>0</v>
      </c>
      <c r="P17" s="292">
        <v>0</v>
      </c>
      <c r="Q17" s="292">
        <v>0</v>
      </c>
      <c r="R17" s="292">
        <v>0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v>0</v>
      </c>
      <c r="BG17" s="292">
        <v>0</v>
      </c>
      <c r="BH17" s="292">
        <v>0</v>
      </c>
    </row>
    <row r="18" spans="1:60" ht="15.75" hidden="1" outlineLevel="1">
      <c r="A18" s="266" t="s">
        <v>748</v>
      </c>
      <c r="B18" s="290">
        <v>2971.633068997337</v>
      </c>
      <c r="C18" s="291">
        <v>424.51900985676241</v>
      </c>
      <c r="D18" s="291">
        <v>990.52744666364219</v>
      </c>
      <c r="E18" s="292">
        <v>53.258320411047862</v>
      </c>
      <c r="F18" s="292">
        <v>269.35264556538351</v>
      </c>
      <c r="G18" s="292">
        <v>763.46907267293136</v>
      </c>
      <c r="H18" s="292">
        <v>990.52744666364219</v>
      </c>
      <c r="I18" s="292">
        <v>752.34075010762388</v>
      </c>
      <c r="J18" s="292">
        <v>133.12524283536467</v>
      </c>
      <c r="K18" s="292">
        <v>9.5595907413435608</v>
      </c>
      <c r="L18" s="292">
        <v>0</v>
      </c>
      <c r="M18" s="292">
        <v>0</v>
      </c>
      <c r="N18" s="292">
        <v>0</v>
      </c>
      <c r="O18" s="292">
        <v>0</v>
      </c>
      <c r="P18" s="292">
        <v>0</v>
      </c>
      <c r="Q18" s="292">
        <v>0</v>
      </c>
      <c r="R18" s="292">
        <v>0</v>
      </c>
      <c r="S18" s="292">
        <v>0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2"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v>0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v>0</v>
      </c>
      <c r="BG18" s="292">
        <v>0</v>
      </c>
      <c r="BH18" s="292">
        <v>0</v>
      </c>
    </row>
    <row r="19" spans="1:60" ht="15.75" hidden="1" outlineLevel="1">
      <c r="A19" s="270" t="s">
        <v>749</v>
      </c>
      <c r="B19" s="290">
        <v>1341.5500799574252</v>
      </c>
      <c r="C19" s="293">
        <v>191.65001142248931</v>
      </c>
      <c r="D19" s="293">
        <v>441.03636638191318</v>
      </c>
      <c r="E19" s="294">
        <v>74.759736177593211</v>
      </c>
      <c r="F19" s="294">
        <v>132.0312488578619</v>
      </c>
      <c r="G19" s="294">
        <v>316.70732173469099</v>
      </c>
      <c r="H19" s="294">
        <v>366.40029178795999</v>
      </c>
      <c r="I19" s="294">
        <v>441.03636638191318</v>
      </c>
      <c r="J19" s="294">
        <v>10.615115017405957</v>
      </c>
      <c r="K19" s="294">
        <v>0</v>
      </c>
      <c r="L19" s="294">
        <v>0</v>
      </c>
      <c r="M19" s="294">
        <v>0</v>
      </c>
      <c r="N19" s="294">
        <v>0</v>
      </c>
      <c r="O19" s="294">
        <v>0</v>
      </c>
      <c r="P19" s="294">
        <v>0</v>
      </c>
      <c r="Q19" s="294">
        <v>0</v>
      </c>
      <c r="R19" s="294">
        <v>0</v>
      </c>
      <c r="S19" s="294">
        <v>0</v>
      </c>
      <c r="T19" s="294">
        <v>0</v>
      </c>
      <c r="U19" s="294">
        <v>0</v>
      </c>
      <c r="V19" s="294">
        <v>0</v>
      </c>
      <c r="W19" s="294">
        <v>0</v>
      </c>
      <c r="X19" s="294">
        <v>0</v>
      </c>
      <c r="Y19" s="294">
        <v>0</v>
      </c>
      <c r="Z19" s="294">
        <v>0</v>
      </c>
      <c r="AA19" s="294">
        <v>0</v>
      </c>
      <c r="AB19" s="294">
        <v>0</v>
      </c>
      <c r="AC19" s="294">
        <v>0</v>
      </c>
      <c r="AD19" s="294">
        <v>0</v>
      </c>
      <c r="AE19" s="294">
        <v>0</v>
      </c>
      <c r="AF19" s="294">
        <v>0</v>
      </c>
      <c r="AG19" s="294">
        <v>0</v>
      </c>
      <c r="AH19" s="294">
        <v>0</v>
      </c>
      <c r="AI19" s="294">
        <v>0</v>
      </c>
      <c r="AJ19" s="294">
        <v>0</v>
      </c>
      <c r="AK19" s="294">
        <v>0</v>
      </c>
      <c r="AL19" s="294">
        <v>0</v>
      </c>
      <c r="AM19" s="294">
        <v>0</v>
      </c>
      <c r="AN19" s="294">
        <v>0</v>
      </c>
      <c r="AO19" s="294">
        <v>0</v>
      </c>
      <c r="AP19" s="294">
        <v>0</v>
      </c>
      <c r="AQ19" s="294">
        <v>0</v>
      </c>
      <c r="AR19" s="294">
        <v>0</v>
      </c>
      <c r="AS19" s="294">
        <v>0</v>
      </c>
      <c r="AT19" s="294">
        <v>0</v>
      </c>
      <c r="AU19" s="294">
        <v>0</v>
      </c>
      <c r="AV19" s="294">
        <v>0</v>
      </c>
      <c r="AW19" s="294">
        <v>0</v>
      </c>
      <c r="AX19" s="294">
        <v>0</v>
      </c>
      <c r="AY19" s="294">
        <v>0</v>
      </c>
      <c r="AZ19" s="294">
        <v>0</v>
      </c>
      <c r="BA19" s="294">
        <v>0</v>
      </c>
      <c r="BB19" s="294">
        <v>0</v>
      </c>
      <c r="BC19" s="294">
        <v>0</v>
      </c>
      <c r="BD19" s="294">
        <v>0</v>
      </c>
      <c r="BE19" s="294">
        <v>0</v>
      </c>
      <c r="BF19" s="294">
        <v>0</v>
      </c>
      <c r="BG19" s="294">
        <v>0</v>
      </c>
      <c r="BH19" s="294">
        <v>0</v>
      </c>
    </row>
    <row r="20" spans="1:60" ht="15.75" hidden="1" outlineLevel="1">
      <c r="A20" s="274" t="s">
        <v>750</v>
      </c>
      <c r="B20" s="295">
        <v>10529.05287171804</v>
      </c>
      <c r="C20" s="296">
        <v>1504.1504102454344</v>
      </c>
      <c r="D20" s="296">
        <v>3065.2464344303144</v>
      </c>
      <c r="E20" s="297">
        <v>540.49374209047858</v>
      </c>
      <c r="F20" s="297">
        <v>1730.8295262969268</v>
      </c>
      <c r="G20" s="297">
        <v>2463.9714401310462</v>
      </c>
      <c r="H20" s="297">
        <v>3065.2464344303144</v>
      </c>
      <c r="I20" s="297">
        <v>2160.2146017472796</v>
      </c>
      <c r="J20" s="297">
        <v>481.44185684555771</v>
      </c>
      <c r="K20" s="297">
        <v>86.855270176436363</v>
      </c>
      <c r="L20" s="297">
        <v>0</v>
      </c>
      <c r="M20" s="297">
        <v>0</v>
      </c>
      <c r="N20" s="297">
        <v>0</v>
      </c>
      <c r="O20" s="297">
        <v>0</v>
      </c>
      <c r="P20" s="297">
        <v>0</v>
      </c>
      <c r="Q20" s="297">
        <v>0</v>
      </c>
      <c r="R20" s="297">
        <v>0</v>
      </c>
      <c r="S20" s="297">
        <v>0</v>
      </c>
      <c r="T20" s="297">
        <v>0</v>
      </c>
      <c r="U20" s="297">
        <v>0</v>
      </c>
      <c r="V20" s="297">
        <v>0</v>
      </c>
      <c r="W20" s="297">
        <v>0</v>
      </c>
      <c r="X20" s="297">
        <v>0</v>
      </c>
      <c r="Y20" s="297">
        <v>0</v>
      </c>
      <c r="Z20" s="297">
        <v>0</v>
      </c>
      <c r="AA20" s="297">
        <v>0</v>
      </c>
      <c r="AB20" s="297">
        <v>0</v>
      </c>
      <c r="AC20" s="297">
        <v>0</v>
      </c>
      <c r="AD20" s="297">
        <v>0</v>
      </c>
      <c r="AE20" s="297">
        <v>0</v>
      </c>
      <c r="AF20" s="297">
        <v>0</v>
      </c>
      <c r="AG20" s="297">
        <v>0</v>
      </c>
      <c r="AH20" s="297">
        <v>0</v>
      </c>
      <c r="AI20" s="297">
        <v>0</v>
      </c>
      <c r="AJ20" s="297">
        <v>0</v>
      </c>
      <c r="AK20" s="297">
        <v>0</v>
      </c>
      <c r="AL20" s="297">
        <v>0</v>
      </c>
      <c r="AM20" s="297">
        <v>0</v>
      </c>
      <c r="AN20" s="297">
        <v>0</v>
      </c>
      <c r="AO20" s="297">
        <v>0</v>
      </c>
      <c r="AP20" s="297">
        <v>0</v>
      </c>
      <c r="AQ20" s="297">
        <v>0</v>
      </c>
      <c r="AR20" s="297">
        <v>0</v>
      </c>
      <c r="AS20" s="297">
        <v>0</v>
      </c>
      <c r="AT20" s="297">
        <v>0</v>
      </c>
      <c r="AU20" s="297">
        <v>0</v>
      </c>
      <c r="AV20" s="297">
        <v>0</v>
      </c>
      <c r="AW20" s="297">
        <v>0</v>
      </c>
      <c r="AX20" s="297">
        <v>0</v>
      </c>
      <c r="AY20" s="297">
        <v>0</v>
      </c>
      <c r="AZ20" s="297">
        <v>0</v>
      </c>
      <c r="BA20" s="297">
        <v>0</v>
      </c>
      <c r="BB20" s="297">
        <v>0</v>
      </c>
      <c r="BC20" s="297">
        <v>0</v>
      </c>
      <c r="BD20" s="297">
        <v>0</v>
      </c>
      <c r="BE20" s="297">
        <v>0</v>
      </c>
      <c r="BF20" s="297">
        <v>0</v>
      </c>
      <c r="BG20" s="297">
        <v>0</v>
      </c>
      <c r="BH20" s="297">
        <v>0</v>
      </c>
    </row>
    <row r="21" spans="1:60" ht="15" hidden="1" outlineLevel="1">
      <c r="A21" s="326"/>
      <c r="B21" s="326"/>
      <c r="C21" s="326"/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326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  <c r="AL21" s="326"/>
      <c r="AM21" s="326"/>
      <c r="AN21" s="326"/>
      <c r="AO21" s="326"/>
      <c r="AP21" s="326"/>
      <c r="AQ21" s="326"/>
      <c r="AR21" s="326"/>
      <c r="AS21" s="326"/>
      <c r="AT21" s="326"/>
      <c r="AU21" s="326"/>
      <c r="AV21" s="326"/>
      <c r="AW21" s="326"/>
      <c r="AX21" s="326"/>
      <c r="AY21" s="326"/>
      <c r="AZ21" s="326"/>
      <c r="BA21" s="326"/>
      <c r="BB21" s="326"/>
      <c r="BC21" s="326"/>
      <c r="BD21" s="326"/>
      <c r="BE21" s="326"/>
      <c r="BF21" s="326"/>
      <c r="BG21" s="326"/>
      <c r="BH21" s="326"/>
    </row>
    <row r="22" spans="1:60" ht="15.75" hidden="1" outlineLevel="1">
      <c r="A22" s="262" t="s">
        <v>751</v>
      </c>
      <c r="B22" s="263" t="s">
        <v>734</v>
      </c>
      <c r="C22" s="264" t="s">
        <v>735</v>
      </c>
      <c r="D22" s="264" t="s">
        <v>472</v>
      </c>
      <c r="E22" s="277">
        <v>2012</v>
      </c>
      <c r="F22" s="277">
        <v>2013</v>
      </c>
      <c r="G22" s="277">
        <v>2014</v>
      </c>
      <c r="H22" s="277">
        <v>2015</v>
      </c>
      <c r="I22" s="277">
        <v>2016</v>
      </c>
      <c r="J22" s="277">
        <v>2017</v>
      </c>
      <c r="K22" s="277">
        <v>2018</v>
      </c>
      <c r="L22" s="277">
        <v>2019</v>
      </c>
      <c r="M22" s="277">
        <v>2020</v>
      </c>
      <c r="N22" s="277">
        <v>2021</v>
      </c>
      <c r="O22" s="277">
        <v>2022</v>
      </c>
      <c r="P22" s="277">
        <v>2023</v>
      </c>
      <c r="Q22" s="277">
        <v>2024</v>
      </c>
      <c r="R22" s="277">
        <v>2025</v>
      </c>
      <c r="S22" s="277">
        <v>2026</v>
      </c>
      <c r="T22" s="277">
        <v>2027</v>
      </c>
      <c r="U22" s="277">
        <v>2028</v>
      </c>
      <c r="V22" s="277">
        <v>2029</v>
      </c>
      <c r="W22" s="277">
        <v>2030</v>
      </c>
      <c r="X22" s="277">
        <v>2031</v>
      </c>
      <c r="Y22" s="277">
        <v>2032</v>
      </c>
      <c r="Z22" s="277">
        <v>2033</v>
      </c>
      <c r="AA22" s="277">
        <v>2034</v>
      </c>
      <c r="AB22" s="277">
        <v>2035</v>
      </c>
      <c r="AC22" s="277">
        <v>2036</v>
      </c>
      <c r="AD22" s="277">
        <v>2037</v>
      </c>
      <c r="AE22" s="277">
        <v>2038</v>
      </c>
      <c r="AF22" s="277">
        <v>2039</v>
      </c>
      <c r="AG22" s="277">
        <v>2040</v>
      </c>
      <c r="AH22" s="277">
        <v>2041</v>
      </c>
      <c r="AI22" s="277">
        <v>2042</v>
      </c>
      <c r="AJ22" s="277">
        <v>2043</v>
      </c>
      <c r="AK22" s="277">
        <v>2044</v>
      </c>
      <c r="AL22" s="277">
        <v>2045</v>
      </c>
      <c r="AM22" s="277">
        <v>2046</v>
      </c>
      <c r="AN22" s="277">
        <v>2047</v>
      </c>
      <c r="AO22" s="277">
        <v>2048</v>
      </c>
      <c r="AP22" s="277">
        <v>2049</v>
      </c>
      <c r="AQ22" s="277">
        <v>2050</v>
      </c>
      <c r="AR22" s="277">
        <v>2051</v>
      </c>
      <c r="AS22" s="277">
        <v>2052</v>
      </c>
      <c r="AT22" s="277">
        <v>2053</v>
      </c>
      <c r="AU22" s="277">
        <v>2054</v>
      </c>
      <c r="AV22" s="277">
        <v>2055</v>
      </c>
      <c r="AW22" s="277">
        <v>2056</v>
      </c>
      <c r="AX22" s="277">
        <v>2057</v>
      </c>
      <c r="AY22" s="277">
        <v>2058</v>
      </c>
      <c r="AZ22" s="277">
        <v>2059</v>
      </c>
      <c r="BA22" s="277">
        <v>2060</v>
      </c>
      <c r="BB22" s="277">
        <v>2061</v>
      </c>
      <c r="BC22" s="277">
        <v>2062</v>
      </c>
      <c r="BD22" s="277">
        <v>2063</v>
      </c>
      <c r="BE22" s="277">
        <v>2064</v>
      </c>
      <c r="BF22" s="277">
        <v>2065</v>
      </c>
      <c r="BG22" s="277">
        <v>2066</v>
      </c>
      <c r="BH22" s="277">
        <v>2067</v>
      </c>
    </row>
    <row r="23" spans="1:60" ht="15.75" hidden="1" outlineLevel="1">
      <c r="A23" s="278" t="s">
        <v>752</v>
      </c>
      <c r="B23" s="290">
        <v>1445.3986898807404</v>
      </c>
      <c r="C23" s="291">
        <v>28.907973797614808</v>
      </c>
      <c r="D23" s="291">
        <v>28.90797379761478</v>
      </c>
      <c r="E23" s="292">
        <v>0</v>
      </c>
      <c r="F23" s="292">
        <v>0</v>
      </c>
      <c r="G23" s="292">
        <v>0</v>
      </c>
      <c r="H23" s="292">
        <v>0</v>
      </c>
      <c r="I23" s="292">
        <v>0</v>
      </c>
      <c r="J23" s="292">
        <v>0</v>
      </c>
      <c r="K23" s="292">
        <v>28.90797379761478</v>
      </c>
      <c r="L23" s="292">
        <v>28.90797379761478</v>
      </c>
      <c r="M23" s="292">
        <v>28.90797379761478</v>
      </c>
      <c r="N23" s="292">
        <v>28.90797379761478</v>
      </c>
      <c r="O23" s="292">
        <v>28.90797379761478</v>
      </c>
      <c r="P23" s="292">
        <v>28.90797379761478</v>
      </c>
      <c r="Q23" s="292">
        <v>28.90797379761478</v>
      </c>
      <c r="R23" s="292">
        <v>28.90797379761478</v>
      </c>
      <c r="S23" s="292">
        <v>28.90797379761478</v>
      </c>
      <c r="T23" s="292">
        <v>28.90797379761478</v>
      </c>
      <c r="U23" s="292">
        <v>28.90797379761478</v>
      </c>
      <c r="V23" s="292">
        <v>28.90797379761478</v>
      </c>
      <c r="W23" s="292">
        <v>28.90797379761478</v>
      </c>
      <c r="X23" s="292">
        <v>28.90797379761478</v>
      </c>
      <c r="Y23" s="292">
        <v>28.90797379761478</v>
      </c>
      <c r="Z23" s="292">
        <v>28.90797379761478</v>
      </c>
      <c r="AA23" s="292">
        <v>28.90797379761478</v>
      </c>
      <c r="AB23" s="292">
        <v>28.90797379761478</v>
      </c>
      <c r="AC23" s="292">
        <v>28.90797379761478</v>
      </c>
      <c r="AD23" s="292">
        <v>28.90797379761478</v>
      </c>
      <c r="AE23" s="292">
        <v>28.90797379761478</v>
      </c>
      <c r="AF23" s="292">
        <v>28.90797379761478</v>
      </c>
      <c r="AG23" s="292">
        <v>28.90797379761478</v>
      </c>
      <c r="AH23" s="292">
        <v>28.90797379761478</v>
      </c>
      <c r="AI23" s="292">
        <v>28.90797379761478</v>
      </c>
      <c r="AJ23" s="292">
        <v>28.90797379761478</v>
      </c>
      <c r="AK23" s="292">
        <v>28.90797379761478</v>
      </c>
      <c r="AL23" s="292">
        <v>28.90797379761478</v>
      </c>
      <c r="AM23" s="292">
        <v>28.90797379761478</v>
      </c>
      <c r="AN23" s="292">
        <v>28.90797379761478</v>
      </c>
      <c r="AO23" s="292">
        <v>28.90797379761478</v>
      </c>
      <c r="AP23" s="292">
        <v>28.90797379761478</v>
      </c>
      <c r="AQ23" s="292">
        <v>28.90797379761478</v>
      </c>
      <c r="AR23" s="292">
        <v>28.90797379761478</v>
      </c>
      <c r="AS23" s="292">
        <v>28.90797379761478</v>
      </c>
      <c r="AT23" s="292">
        <v>28.90797379761478</v>
      </c>
      <c r="AU23" s="292">
        <v>28.90797379761478</v>
      </c>
      <c r="AV23" s="292">
        <v>28.90797379761478</v>
      </c>
      <c r="AW23" s="292">
        <v>28.90797379761478</v>
      </c>
      <c r="AX23" s="292">
        <v>28.90797379761478</v>
      </c>
      <c r="AY23" s="292">
        <v>28.90797379761478</v>
      </c>
      <c r="AZ23" s="292">
        <v>28.90797379761478</v>
      </c>
      <c r="BA23" s="292">
        <v>28.90797379761478</v>
      </c>
      <c r="BB23" s="292">
        <v>28.90797379761478</v>
      </c>
      <c r="BC23" s="292">
        <v>28.90797379761478</v>
      </c>
      <c r="BD23" s="292">
        <v>28.90797379761478</v>
      </c>
      <c r="BE23" s="292">
        <v>28.90797379761478</v>
      </c>
      <c r="BF23" s="292">
        <v>28.90797379761478</v>
      </c>
      <c r="BG23" s="292">
        <v>28.90797379761478</v>
      </c>
      <c r="BH23" s="292">
        <v>28.90797379761478</v>
      </c>
    </row>
    <row r="24" spans="1:60" ht="15.75" hidden="1" outlineLevel="1">
      <c r="A24" s="278" t="s">
        <v>753</v>
      </c>
      <c r="B24" s="290">
        <v>2524.6040214893264</v>
      </c>
      <c r="C24" s="291">
        <v>49.50203963704562</v>
      </c>
      <c r="D24" s="291">
        <v>49.992158841372799</v>
      </c>
      <c r="E24" s="292">
        <v>0</v>
      </c>
      <c r="F24" s="292">
        <v>0</v>
      </c>
      <c r="G24" s="292">
        <v>0</v>
      </c>
      <c r="H24" s="292">
        <v>0</v>
      </c>
      <c r="I24" s="292">
        <v>0</v>
      </c>
      <c r="J24" s="292">
        <v>24.996079420686442</v>
      </c>
      <c r="K24" s="292">
        <v>49.992158841372799</v>
      </c>
      <c r="L24" s="292">
        <v>49.992158841372799</v>
      </c>
      <c r="M24" s="292">
        <v>49.992158841372799</v>
      </c>
      <c r="N24" s="292">
        <v>49.992158841372799</v>
      </c>
      <c r="O24" s="292">
        <v>49.992158841372799</v>
      </c>
      <c r="P24" s="292">
        <v>49.992158841372799</v>
      </c>
      <c r="Q24" s="292">
        <v>49.992158841372799</v>
      </c>
      <c r="R24" s="292">
        <v>49.992158841372799</v>
      </c>
      <c r="S24" s="292">
        <v>49.992158841372799</v>
      </c>
      <c r="T24" s="292">
        <v>49.992158841372799</v>
      </c>
      <c r="U24" s="292">
        <v>49.992158841372799</v>
      </c>
      <c r="V24" s="292">
        <v>49.992158841372799</v>
      </c>
      <c r="W24" s="292">
        <v>49.992158841372799</v>
      </c>
      <c r="X24" s="292">
        <v>49.992158841372799</v>
      </c>
      <c r="Y24" s="292">
        <v>49.992158841372799</v>
      </c>
      <c r="Z24" s="292">
        <v>49.992158841372799</v>
      </c>
      <c r="AA24" s="292">
        <v>49.992158841372799</v>
      </c>
      <c r="AB24" s="292">
        <v>49.992158841372799</v>
      </c>
      <c r="AC24" s="292">
        <v>49.992158841372799</v>
      </c>
      <c r="AD24" s="292">
        <v>49.992158841372799</v>
      </c>
      <c r="AE24" s="292">
        <v>49.992158841372799</v>
      </c>
      <c r="AF24" s="292">
        <v>49.992158841372799</v>
      </c>
      <c r="AG24" s="292">
        <v>49.992158841372799</v>
      </c>
      <c r="AH24" s="292">
        <v>49.992158841372799</v>
      </c>
      <c r="AI24" s="292">
        <v>49.992158841372799</v>
      </c>
      <c r="AJ24" s="292">
        <v>49.992158841372799</v>
      </c>
      <c r="AK24" s="292">
        <v>49.992158841372799</v>
      </c>
      <c r="AL24" s="292">
        <v>49.992158841372799</v>
      </c>
      <c r="AM24" s="292">
        <v>49.992158841372799</v>
      </c>
      <c r="AN24" s="292">
        <v>49.992158841372799</v>
      </c>
      <c r="AO24" s="292">
        <v>49.992158841372799</v>
      </c>
      <c r="AP24" s="292">
        <v>49.992158841372799</v>
      </c>
      <c r="AQ24" s="292">
        <v>49.992158841372799</v>
      </c>
      <c r="AR24" s="292">
        <v>49.992158841372799</v>
      </c>
      <c r="AS24" s="292">
        <v>49.992158841372799</v>
      </c>
      <c r="AT24" s="292">
        <v>49.992158841372799</v>
      </c>
      <c r="AU24" s="292">
        <v>49.992158841372799</v>
      </c>
      <c r="AV24" s="292">
        <v>49.992158841372799</v>
      </c>
      <c r="AW24" s="292">
        <v>49.992158841372799</v>
      </c>
      <c r="AX24" s="292">
        <v>49.992158841372799</v>
      </c>
      <c r="AY24" s="292">
        <v>49.992158841372799</v>
      </c>
      <c r="AZ24" s="292">
        <v>49.992158841372799</v>
      </c>
      <c r="BA24" s="292">
        <v>49.992158841372799</v>
      </c>
      <c r="BB24" s="292">
        <v>49.992158841372799</v>
      </c>
      <c r="BC24" s="292">
        <v>49.992158841372799</v>
      </c>
      <c r="BD24" s="292">
        <v>49.992158841372799</v>
      </c>
      <c r="BE24" s="292">
        <v>49.992158841372799</v>
      </c>
      <c r="BF24" s="292">
        <v>49.992158841372799</v>
      </c>
      <c r="BG24" s="292">
        <v>49.992158841372799</v>
      </c>
      <c r="BH24" s="292">
        <v>49.992158841372799</v>
      </c>
    </row>
    <row r="25" spans="1:60" ht="15.75" hidden="1" outlineLevel="1">
      <c r="A25" s="282" t="s">
        <v>754</v>
      </c>
      <c r="B25" s="290">
        <v>536.76809235033613</v>
      </c>
      <c r="C25" s="293">
        <v>10.735361847006722</v>
      </c>
      <c r="D25" s="293">
        <v>15.221221579034042</v>
      </c>
      <c r="E25" s="294">
        <v>0</v>
      </c>
      <c r="F25" s="294">
        <v>0</v>
      </c>
      <c r="G25" s="294">
        <v>0</v>
      </c>
      <c r="H25" s="294">
        <v>0</v>
      </c>
      <c r="I25" s="294">
        <v>0</v>
      </c>
      <c r="J25" s="294">
        <v>0</v>
      </c>
      <c r="K25" s="294">
        <v>6.9848704043156031</v>
      </c>
      <c r="L25" s="294">
        <v>9.3131605390874572</v>
      </c>
      <c r="M25" s="294">
        <v>14.283747788411029</v>
      </c>
      <c r="N25" s="294">
        <v>9.3131605390874572</v>
      </c>
      <c r="O25" s="294">
        <v>14.283747788411029</v>
      </c>
      <c r="P25" s="294">
        <v>9.4949479515496567</v>
      </c>
      <c r="Q25" s="294">
        <v>9.3131605390874572</v>
      </c>
      <c r="R25" s="294">
        <v>9.3131605390874572</v>
      </c>
      <c r="S25" s="294">
        <v>9.3131605390874572</v>
      </c>
      <c r="T25" s="294">
        <v>15.065466124036424</v>
      </c>
      <c r="U25" s="294">
        <v>10.250634329710467</v>
      </c>
      <c r="V25" s="294">
        <v>10.250634329710467</v>
      </c>
      <c r="W25" s="294">
        <v>10.250634329710467</v>
      </c>
      <c r="X25" s="294">
        <v>10.250634329710467</v>
      </c>
      <c r="Y25" s="294">
        <v>15.221221579034042</v>
      </c>
      <c r="Z25" s="294">
        <v>10.250634329710467</v>
      </c>
      <c r="AA25" s="294">
        <v>10.250634329710467</v>
      </c>
      <c r="AB25" s="294">
        <v>10.250634329710467</v>
      </c>
      <c r="AC25" s="294">
        <v>10.250634329710467</v>
      </c>
      <c r="AD25" s="294">
        <v>15.221221579034042</v>
      </c>
      <c r="AE25" s="294">
        <v>10.250634329710467</v>
      </c>
      <c r="AF25" s="294">
        <v>10.250634329710467</v>
      </c>
      <c r="AG25" s="294">
        <v>10.250634329710467</v>
      </c>
      <c r="AH25" s="294">
        <v>10.250634329710467</v>
      </c>
      <c r="AI25" s="294">
        <v>15.221221579034042</v>
      </c>
      <c r="AJ25" s="294">
        <v>10.250634329710467</v>
      </c>
      <c r="AK25" s="294">
        <v>10.250634329710467</v>
      </c>
      <c r="AL25" s="294">
        <v>10.432421742172668</v>
      </c>
      <c r="AM25" s="294">
        <v>10.250634329710467</v>
      </c>
      <c r="AN25" s="294">
        <v>15.221221579034042</v>
      </c>
      <c r="AO25" s="294">
        <v>10.250634329710467</v>
      </c>
      <c r="AP25" s="294">
        <v>10.250634329710467</v>
      </c>
      <c r="AQ25" s="294">
        <v>10.250634329710467</v>
      </c>
      <c r="AR25" s="294">
        <v>10.250634329710467</v>
      </c>
      <c r="AS25" s="294">
        <v>10.250634329710467</v>
      </c>
      <c r="AT25" s="294">
        <v>10.250634329710467</v>
      </c>
      <c r="AU25" s="294">
        <v>10.250634329710467</v>
      </c>
      <c r="AV25" s="294">
        <v>10.250634329710467</v>
      </c>
      <c r="AW25" s="294">
        <v>10.250634329710467</v>
      </c>
      <c r="AX25" s="294">
        <v>10.250634329710467</v>
      </c>
      <c r="AY25" s="294">
        <v>10.250634329710467</v>
      </c>
      <c r="AZ25" s="294">
        <v>10.250634329710467</v>
      </c>
      <c r="BA25" s="294">
        <v>10.250634329710467</v>
      </c>
      <c r="BB25" s="294">
        <v>10.250634329710467</v>
      </c>
      <c r="BC25" s="294">
        <v>10.250634329710467</v>
      </c>
      <c r="BD25" s="294">
        <v>10.250634329710467</v>
      </c>
      <c r="BE25" s="294">
        <v>10.250634329710467</v>
      </c>
      <c r="BF25" s="294">
        <v>10.250634329710467</v>
      </c>
      <c r="BG25" s="294">
        <v>10.250634329710467</v>
      </c>
      <c r="BH25" s="294">
        <v>10.250634329710467</v>
      </c>
    </row>
    <row r="26" spans="1:60" ht="15.75" hidden="1" outlineLevel="1">
      <c r="A26" s="277" t="s">
        <v>755</v>
      </c>
      <c r="B26" s="295">
        <v>4506.7708037204029</v>
      </c>
      <c r="C26" s="296">
        <v>88.368054974909825</v>
      </c>
      <c r="D26" s="296">
        <v>94.121354218021608</v>
      </c>
      <c r="E26" s="297">
        <v>0</v>
      </c>
      <c r="F26" s="297">
        <v>0</v>
      </c>
      <c r="G26" s="297">
        <v>0</v>
      </c>
      <c r="H26" s="297">
        <v>0</v>
      </c>
      <c r="I26" s="297">
        <v>0</v>
      </c>
      <c r="J26" s="297">
        <v>24.996079420686442</v>
      </c>
      <c r="K26" s="297">
        <v>85.885003043303172</v>
      </c>
      <c r="L26" s="297">
        <v>88.213293178075034</v>
      </c>
      <c r="M26" s="297">
        <v>93.183880427398606</v>
      </c>
      <c r="N26" s="297">
        <v>88.213293178075034</v>
      </c>
      <c r="O26" s="297">
        <v>93.183880427398606</v>
      </c>
      <c r="P26" s="297">
        <v>88.395080590537233</v>
      </c>
      <c r="Q26" s="297">
        <v>88.213293178075034</v>
      </c>
      <c r="R26" s="297">
        <v>88.213293178075034</v>
      </c>
      <c r="S26" s="297">
        <v>88.213293178075034</v>
      </c>
      <c r="T26" s="297">
        <v>93.965598763023991</v>
      </c>
      <c r="U26" s="297">
        <v>89.150766968698036</v>
      </c>
      <c r="V26" s="297">
        <v>89.150766968698036</v>
      </c>
      <c r="W26" s="297">
        <v>89.150766968698036</v>
      </c>
      <c r="X26" s="297">
        <v>89.150766968698036</v>
      </c>
      <c r="Y26" s="297">
        <v>94.121354218021608</v>
      </c>
      <c r="Z26" s="297">
        <v>89.150766968698036</v>
      </c>
      <c r="AA26" s="297">
        <v>89.150766968698036</v>
      </c>
      <c r="AB26" s="297">
        <v>89.150766968698036</v>
      </c>
      <c r="AC26" s="297">
        <v>89.150766968698036</v>
      </c>
      <c r="AD26" s="297">
        <v>94.121354218021608</v>
      </c>
      <c r="AE26" s="297">
        <v>89.150766968698036</v>
      </c>
      <c r="AF26" s="297">
        <v>89.150766968698036</v>
      </c>
      <c r="AG26" s="297">
        <v>89.150766968698036</v>
      </c>
      <c r="AH26" s="297">
        <v>89.150766968698036</v>
      </c>
      <c r="AI26" s="297">
        <v>94.121354218021608</v>
      </c>
      <c r="AJ26" s="297">
        <v>89.150766968698036</v>
      </c>
      <c r="AK26" s="297">
        <v>89.150766968698036</v>
      </c>
      <c r="AL26" s="297">
        <v>89.332554381160236</v>
      </c>
      <c r="AM26" s="297">
        <v>89.150766968698036</v>
      </c>
      <c r="AN26" s="297">
        <v>94.121354218021608</v>
      </c>
      <c r="AO26" s="297">
        <v>89.150766968698036</v>
      </c>
      <c r="AP26" s="297">
        <v>89.150766968698036</v>
      </c>
      <c r="AQ26" s="297">
        <v>89.150766968698036</v>
      </c>
      <c r="AR26" s="297">
        <v>89.150766968698036</v>
      </c>
      <c r="AS26" s="297">
        <v>89.150766968698036</v>
      </c>
      <c r="AT26" s="297">
        <v>89.150766968698036</v>
      </c>
      <c r="AU26" s="297">
        <v>89.150766968698036</v>
      </c>
      <c r="AV26" s="297">
        <v>89.150766968698036</v>
      </c>
      <c r="AW26" s="297">
        <v>89.150766968698036</v>
      </c>
      <c r="AX26" s="297">
        <v>89.150766968698036</v>
      </c>
      <c r="AY26" s="297">
        <v>89.150766968698036</v>
      </c>
      <c r="AZ26" s="297">
        <v>89.150766968698036</v>
      </c>
      <c r="BA26" s="297">
        <v>89.150766968698036</v>
      </c>
      <c r="BB26" s="297">
        <v>89.150766968698036</v>
      </c>
      <c r="BC26" s="297">
        <v>89.150766968698036</v>
      </c>
      <c r="BD26" s="297">
        <v>89.150766968698036</v>
      </c>
      <c r="BE26" s="297">
        <v>89.150766968698036</v>
      </c>
      <c r="BF26" s="297">
        <v>89.150766968698036</v>
      </c>
      <c r="BG26" s="297">
        <v>89.150766968698036</v>
      </c>
      <c r="BH26" s="297">
        <v>89.150766968698036</v>
      </c>
    </row>
    <row r="27" spans="1:60" ht="15" hidden="1" outlineLevel="1">
      <c r="A27" s="326"/>
      <c r="B27" s="326"/>
      <c r="C27" s="326"/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326"/>
      <c r="W27" s="326"/>
      <c r="X27" s="326"/>
      <c r="Y27" s="326"/>
      <c r="Z27" s="326"/>
      <c r="AA27" s="326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  <c r="AL27" s="326"/>
      <c r="AM27" s="326"/>
      <c r="AN27" s="326"/>
      <c r="AO27" s="326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6"/>
      <c r="BA27" s="326"/>
      <c r="BB27" s="326"/>
      <c r="BC27" s="326"/>
      <c r="BD27" s="326"/>
      <c r="BE27" s="326"/>
      <c r="BF27" s="326"/>
      <c r="BG27" s="326"/>
      <c r="BH27" s="326"/>
    </row>
    <row r="28" spans="1:60" ht="15.75" hidden="1" outlineLevel="1">
      <c r="A28" s="260" t="s">
        <v>756</v>
      </c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  <c r="AR28" s="261"/>
      <c r="AS28" s="261"/>
      <c r="AT28" s="261"/>
      <c r="AU28" s="261"/>
      <c r="AV28" s="261"/>
      <c r="AW28" s="261"/>
      <c r="AX28" s="261"/>
      <c r="AY28" s="261"/>
      <c r="AZ28" s="261"/>
      <c r="BA28" s="261"/>
      <c r="BB28" s="261"/>
      <c r="BC28" s="261"/>
      <c r="BD28" s="261"/>
      <c r="BE28" s="261"/>
      <c r="BF28" s="261"/>
      <c r="BG28" s="261"/>
      <c r="BH28" s="261"/>
    </row>
    <row r="29" spans="1:60" ht="15.75" hidden="1" outlineLevel="1">
      <c r="A29" s="289" t="s">
        <v>757</v>
      </c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  <c r="AP29" s="261"/>
      <c r="AQ29" s="261"/>
      <c r="AR29" s="261"/>
      <c r="AS29" s="261"/>
      <c r="AT29" s="261"/>
      <c r="AU29" s="261"/>
      <c r="AV29" s="261"/>
      <c r="AW29" s="261"/>
      <c r="AX29" s="261"/>
      <c r="AY29" s="261"/>
      <c r="AZ29" s="261"/>
      <c r="BA29" s="261"/>
      <c r="BB29" s="261"/>
      <c r="BC29" s="261"/>
      <c r="BD29" s="261"/>
      <c r="BE29" s="261"/>
      <c r="BF29" s="261"/>
      <c r="BG29" s="261"/>
      <c r="BH29" s="261"/>
    </row>
    <row r="30" spans="1:60" ht="15.75" hidden="1" outlineLevel="1">
      <c r="A30" s="262" t="s">
        <v>758</v>
      </c>
      <c r="B30" s="263" t="s">
        <v>734</v>
      </c>
      <c r="C30" s="264" t="s">
        <v>735</v>
      </c>
      <c r="D30" s="264" t="s">
        <v>472</v>
      </c>
      <c r="E30" s="277">
        <v>2012</v>
      </c>
      <c r="F30" s="277">
        <v>2013</v>
      </c>
      <c r="G30" s="277">
        <v>2014</v>
      </c>
      <c r="H30" s="277">
        <v>2015</v>
      </c>
      <c r="I30" s="277">
        <v>2016</v>
      </c>
      <c r="J30" s="277">
        <v>2017</v>
      </c>
      <c r="K30" s="277">
        <v>2018</v>
      </c>
      <c r="L30" s="277">
        <v>2019</v>
      </c>
      <c r="M30" s="277">
        <v>2020</v>
      </c>
      <c r="N30" s="277">
        <v>2021</v>
      </c>
      <c r="O30" s="277">
        <v>2022</v>
      </c>
      <c r="P30" s="277">
        <v>2023</v>
      </c>
      <c r="Q30" s="277">
        <v>2024</v>
      </c>
      <c r="R30" s="277">
        <v>2025</v>
      </c>
      <c r="S30" s="277">
        <v>2026</v>
      </c>
      <c r="T30" s="277">
        <v>2027</v>
      </c>
      <c r="U30" s="277">
        <v>2028</v>
      </c>
      <c r="V30" s="277">
        <v>2029</v>
      </c>
      <c r="W30" s="277">
        <v>2030</v>
      </c>
      <c r="X30" s="277">
        <v>2031</v>
      </c>
      <c r="Y30" s="277">
        <v>2032</v>
      </c>
      <c r="Z30" s="277">
        <v>2033</v>
      </c>
      <c r="AA30" s="277">
        <v>2034</v>
      </c>
      <c r="AB30" s="277">
        <v>2035</v>
      </c>
      <c r="AC30" s="277">
        <v>2036</v>
      </c>
      <c r="AD30" s="277">
        <v>2037</v>
      </c>
      <c r="AE30" s="277">
        <v>2038</v>
      </c>
      <c r="AF30" s="277">
        <v>2039</v>
      </c>
      <c r="AG30" s="277">
        <v>2040</v>
      </c>
      <c r="AH30" s="277">
        <v>2041</v>
      </c>
      <c r="AI30" s="277">
        <v>2042</v>
      </c>
      <c r="AJ30" s="277">
        <v>2043</v>
      </c>
      <c r="AK30" s="277">
        <v>2044</v>
      </c>
      <c r="AL30" s="277">
        <v>2045</v>
      </c>
      <c r="AM30" s="277">
        <v>2046</v>
      </c>
      <c r="AN30" s="277">
        <v>2047</v>
      </c>
      <c r="AO30" s="277">
        <v>2048</v>
      </c>
      <c r="AP30" s="277">
        <v>2049</v>
      </c>
      <c r="AQ30" s="277">
        <v>2050</v>
      </c>
      <c r="AR30" s="277">
        <v>2051</v>
      </c>
      <c r="AS30" s="277">
        <v>2052</v>
      </c>
      <c r="AT30" s="277">
        <v>2053</v>
      </c>
      <c r="AU30" s="277">
        <v>2054</v>
      </c>
      <c r="AV30" s="277">
        <v>2055</v>
      </c>
      <c r="AW30" s="277">
        <v>2056</v>
      </c>
      <c r="AX30" s="277">
        <v>2057</v>
      </c>
      <c r="AY30" s="277">
        <v>2058</v>
      </c>
      <c r="AZ30" s="277">
        <v>2059</v>
      </c>
      <c r="BA30" s="277">
        <v>2060</v>
      </c>
      <c r="BB30" s="277">
        <v>2061</v>
      </c>
      <c r="BC30" s="277">
        <v>2062</v>
      </c>
      <c r="BD30" s="277">
        <v>2063</v>
      </c>
      <c r="BE30" s="277">
        <v>2064</v>
      </c>
      <c r="BF30" s="277">
        <v>2065</v>
      </c>
      <c r="BG30" s="277">
        <v>2066</v>
      </c>
      <c r="BH30" s="277">
        <v>2067</v>
      </c>
    </row>
    <row r="31" spans="1:60" ht="15.75" hidden="1" outlineLevel="1">
      <c r="A31" s="266" t="s">
        <v>759</v>
      </c>
      <c r="B31" s="298">
        <v>12.431739445526555</v>
      </c>
      <c r="C31" s="299">
        <v>1.7759627779323652</v>
      </c>
      <c r="D31" s="299">
        <v>3.4166373919574244</v>
      </c>
      <c r="E31" s="300">
        <v>0.82495137100367488</v>
      </c>
      <c r="F31" s="300">
        <v>2.6588912637473627</v>
      </c>
      <c r="G31" s="300">
        <v>2.7675900914468472</v>
      </c>
      <c r="H31" s="300">
        <v>3.4166373919574244</v>
      </c>
      <c r="I31" s="300">
        <v>1.9336749705154856</v>
      </c>
      <c r="J31" s="300">
        <v>0.67540299798557424</v>
      </c>
      <c r="K31" s="300">
        <v>0.15459135887018563</v>
      </c>
      <c r="L31" s="300">
        <v>0</v>
      </c>
      <c r="M31" s="300">
        <v>0</v>
      </c>
      <c r="N31" s="300">
        <v>0</v>
      </c>
      <c r="O31" s="300">
        <v>0</v>
      </c>
      <c r="P31" s="300">
        <v>0</v>
      </c>
      <c r="Q31" s="300">
        <v>0</v>
      </c>
      <c r="R31" s="300">
        <v>0</v>
      </c>
      <c r="S31" s="300">
        <v>0</v>
      </c>
      <c r="T31" s="300">
        <v>0</v>
      </c>
      <c r="U31" s="300">
        <v>0</v>
      </c>
      <c r="V31" s="300">
        <v>0</v>
      </c>
      <c r="W31" s="300">
        <v>0</v>
      </c>
      <c r="X31" s="300">
        <v>0</v>
      </c>
      <c r="Y31" s="300">
        <v>0</v>
      </c>
      <c r="Z31" s="300">
        <v>0</v>
      </c>
      <c r="AA31" s="300">
        <v>0</v>
      </c>
      <c r="AB31" s="300">
        <v>0</v>
      </c>
      <c r="AC31" s="300">
        <v>0</v>
      </c>
      <c r="AD31" s="300">
        <v>0</v>
      </c>
      <c r="AE31" s="300">
        <v>0</v>
      </c>
      <c r="AF31" s="300">
        <v>0</v>
      </c>
      <c r="AG31" s="300">
        <v>0</v>
      </c>
      <c r="AH31" s="300">
        <v>0</v>
      </c>
      <c r="AI31" s="300">
        <v>0</v>
      </c>
      <c r="AJ31" s="300">
        <v>0</v>
      </c>
      <c r="AK31" s="300">
        <v>0</v>
      </c>
      <c r="AL31" s="300">
        <v>0</v>
      </c>
      <c r="AM31" s="300">
        <v>0</v>
      </c>
      <c r="AN31" s="300">
        <v>0</v>
      </c>
      <c r="AO31" s="300">
        <v>0</v>
      </c>
      <c r="AP31" s="300">
        <v>0</v>
      </c>
      <c r="AQ31" s="300">
        <v>0</v>
      </c>
      <c r="AR31" s="300">
        <v>0</v>
      </c>
      <c r="AS31" s="300">
        <v>0</v>
      </c>
      <c r="AT31" s="300">
        <v>0</v>
      </c>
      <c r="AU31" s="300">
        <v>0</v>
      </c>
      <c r="AV31" s="300">
        <v>0</v>
      </c>
      <c r="AW31" s="300">
        <v>0</v>
      </c>
      <c r="AX31" s="300">
        <v>0</v>
      </c>
      <c r="AY31" s="300">
        <v>0</v>
      </c>
      <c r="AZ31" s="300">
        <v>0</v>
      </c>
      <c r="BA31" s="300">
        <v>0</v>
      </c>
      <c r="BB31" s="300">
        <v>0</v>
      </c>
      <c r="BC31" s="300">
        <v>0</v>
      </c>
      <c r="BD31" s="300">
        <v>0</v>
      </c>
      <c r="BE31" s="300">
        <v>0</v>
      </c>
      <c r="BF31" s="300">
        <v>0</v>
      </c>
      <c r="BG31" s="300">
        <v>0</v>
      </c>
      <c r="BH31" s="300">
        <v>0</v>
      </c>
    </row>
    <row r="32" spans="1:60" ht="15.75" hidden="1" outlineLevel="1">
      <c r="A32" s="266" t="s">
        <v>760</v>
      </c>
      <c r="B32" s="298">
        <v>5.9432661379946738</v>
      </c>
      <c r="C32" s="299">
        <v>0.84903801971352499</v>
      </c>
      <c r="D32" s="299">
        <v>1.9810548933272845</v>
      </c>
      <c r="E32" s="300">
        <v>0.10651664082209572</v>
      </c>
      <c r="F32" s="300">
        <v>0.53870529113076693</v>
      </c>
      <c r="G32" s="300">
        <v>1.5269381453458628</v>
      </c>
      <c r="H32" s="300">
        <v>1.9810548933272845</v>
      </c>
      <c r="I32" s="300">
        <v>1.5046815002152478</v>
      </c>
      <c r="J32" s="300">
        <v>0.26625048567072934</v>
      </c>
      <c r="K32" s="300">
        <v>1.9119181482687122E-2</v>
      </c>
      <c r="L32" s="300">
        <v>0</v>
      </c>
      <c r="M32" s="300">
        <v>0</v>
      </c>
      <c r="N32" s="300">
        <v>0</v>
      </c>
      <c r="O32" s="300">
        <v>0</v>
      </c>
      <c r="P32" s="300">
        <v>0</v>
      </c>
      <c r="Q32" s="300">
        <v>0</v>
      </c>
      <c r="R32" s="300">
        <v>0</v>
      </c>
      <c r="S32" s="300">
        <v>0</v>
      </c>
      <c r="T32" s="300">
        <v>0</v>
      </c>
      <c r="U32" s="300">
        <v>0</v>
      </c>
      <c r="V32" s="300">
        <v>0</v>
      </c>
      <c r="W32" s="300">
        <v>0</v>
      </c>
      <c r="X32" s="300">
        <v>0</v>
      </c>
      <c r="Y32" s="300">
        <v>0</v>
      </c>
      <c r="Z32" s="300">
        <v>0</v>
      </c>
      <c r="AA32" s="300">
        <v>0</v>
      </c>
      <c r="AB32" s="300">
        <v>0</v>
      </c>
      <c r="AC32" s="300">
        <v>0</v>
      </c>
      <c r="AD32" s="300">
        <v>0</v>
      </c>
      <c r="AE32" s="300">
        <v>0</v>
      </c>
      <c r="AF32" s="300">
        <v>0</v>
      </c>
      <c r="AG32" s="300">
        <v>0</v>
      </c>
      <c r="AH32" s="300">
        <v>0</v>
      </c>
      <c r="AI32" s="300">
        <v>0</v>
      </c>
      <c r="AJ32" s="300">
        <v>0</v>
      </c>
      <c r="AK32" s="300">
        <v>0</v>
      </c>
      <c r="AL32" s="300">
        <v>0</v>
      </c>
      <c r="AM32" s="300">
        <v>0</v>
      </c>
      <c r="AN32" s="300">
        <v>0</v>
      </c>
      <c r="AO32" s="300">
        <v>0</v>
      </c>
      <c r="AP32" s="300">
        <v>0</v>
      </c>
      <c r="AQ32" s="300">
        <v>0</v>
      </c>
      <c r="AR32" s="300">
        <v>0</v>
      </c>
      <c r="AS32" s="300">
        <v>0</v>
      </c>
      <c r="AT32" s="300">
        <v>0</v>
      </c>
      <c r="AU32" s="300">
        <v>0</v>
      </c>
      <c r="AV32" s="300">
        <v>0</v>
      </c>
      <c r="AW32" s="300">
        <v>0</v>
      </c>
      <c r="AX32" s="300">
        <v>0</v>
      </c>
      <c r="AY32" s="300">
        <v>0</v>
      </c>
      <c r="AZ32" s="300">
        <v>0</v>
      </c>
      <c r="BA32" s="300">
        <v>0</v>
      </c>
      <c r="BB32" s="300">
        <v>0</v>
      </c>
      <c r="BC32" s="300">
        <v>0</v>
      </c>
      <c r="BD32" s="300">
        <v>0</v>
      </c>
      <c r="BE32" s="300">
        <v>0</v>
      </c>
      <c r="BF32" s="300">
        <v>0</v>
      </c>
      <c r="BG32" s="300">
        <v>0</v>
      </c>
      <c r="BH32" s="300">
        <v>0</v>
      </c>
    </row>
    <row r="33" spans="1:60" ht="15.75" hidden="1" outlineLevel="1">
      <c r="A33" s="270" t="s">
        <v>761</v>
      </c>
      <c r="B33" s="298">
        <v>2.6831001599148503</v>
      </c>
      <c r="C33" s="301">
        <v>0.38330002284497861</v>
      </c>
      <c r="D33" s="301">
        <v>0.88207273276382636</v>
      </c>
      <c r="E33" s="302">
        <v>0.14951947235518642</v>
      </c>
      <c r="F33" s="302">
        <v>0.26406249771572382</v>
      </c>
      <c r="G33" s="302">
        <v>0.63341464346938192</v>
      </c>
      <c r="H33" s="302">
        <v>0.73280058357591993</v>
      </c>
      <c r="I33" s="302">
        <v>0.88207273276382636</v>
      </c>
      <c r="J33" s="302">
        <v>2.1230230034811913E-2</v>
      </c>
      <c r="K33" s="302">
        <v>0</v>
      </c>
      <c r="L33" s="302">
        <v>0</v>
      </c>
      <c r="M33" s="302">
        <v>0</v>
      </c>
      <c r="N33" s="302">
        <v>0</v>
      </c>
      <c r="O33" s="302">
        <v>0</v>
      </c>
      <c r="P33" s="302">
        <v>0</v>
      </c>
      <c r="Q33" s="302">
        <v>0</v>
      </c>
      <c r="R33" s="302">
        <v>0</v>
      </c>
      <c r="S33" s="302">
        <v>0</v>
      </c>
      <c r="T33" s="302">
        <v>0</v>
      </c>
      <c r="U33" s="302">
        <v>0</v>
      </c>
      <c r="V33" s="302">
        <v>0</v>
      </c>
      <c r="W33" s="302">
        <v>0</v>
      </c>
      <c r="X33" s="302">
        <v>0</v>
      </c>
      <c r="Y33" s="302">
        <v>0</v>
      </c>
      <c r="Z33" s="302">
        <v>0</v>
      </c>
      <c r="AA33" s="302">
        <v>0</v>
      </c>
      <c r="AB33" s="302">
        <v>0</v>
      </c>
      <c r="AC33" s="302">
        <v>0</v>
      </c>
      <c r="AD33" s="302">
        <v>0</v>
      </c>
      <c r="AE33" s="302">
        <v>0</v>
      </c>
      <c r="AF33" s="302">
        <v>0</v>
      </c>
      <c r="AG33" s="302">
        <v>0</v>
      </c>
      <c r="AH33" s="302">
        <v>0</v>
      </c>
      <c r="AI33" s="302">
        <v>0</v>
      </c>
      <c r="AJ33" s="302">
        <v>0</v>
      </c>
      <c r="AK33" s="302">
        <v>0</v>
      </c>
      <c r="AL33" s="302">
        <v>0</v>
      </c>
      <c r="AM33" s="302">
        <v>0</v>
      </c>
      <c r="AN33" s="302">
        <v>0</v>
      </c>
      <c r="AO33" s="302">
        <v>0</v>
      </c>
      <c r="AP33" s="302">
        <v>0</v>
      </c>
      <c r="AQ33" s="302">
        <v>0</v>
      </c>
      <c r="AR33" s="302">
        <v>0</v>
      </c>
      <c r="AS33" s="302">
        <v>0</v>
      </c>
      <c r="AT33" s="302">
        <v>0</v>
      </c>
      <c r="AU33" s="302">
        <v>0</v>
      </c>
      <c r="AV33" s="302">
        <v>0</v>
      </c>
      <c r="AW33" s="302">
        <v>0</v>
      </c>
      <c r="AX33" s="302">
        <v>0</v>
      </c>
      <c r="AY33" s="302">
        <v>0</v>
      </c>
      <c r="AZ33" s="302">
        <v>0</v>
      </c>
      <c r="BA33" s="302">
        <v>0</v>
      </c>
      <c r="BB33" s="302">
        <v>0</v>
      </c>
      <c r="BC33" s="302">
        <v>0</v>
      </c>
      <c r="BD33" s="302">
        <v>0</v>
      </c>
      <c r="BE33" s="302">
        <v>0</v>
      </c>
      <c r="BF33" s="302">
        <v>0</v>
      </c>
      <c r="BG33" s="302">
        <v>0</v>
      </c>
      <c r="BH33" s="302">
        <v>0</v>
      </c>
    </row>
    <row r="34" spans="1:60" ht="15.75" hidden="1" outlineLevel="1">
      <c r="A34" s="274" t="s">
        <v>762</v>
      </c>
      <c r="B34" s="303">
        <v>21.05810574343608</v>
      </c>
      <c r="C34" s="304">
        <v>3.0083008204908679</v>
      </c>
      <c r="D34" s="304">
        <v>6.1304928688606291</v>
      </c>
      <c r="E34" s="305">
        <v>1.080987484180957</v>
      </c>
      <c r="F34" s="305">
        <v>3.4616590525938533</v>
      </c>
      <c r="G34" s="305">
        <v>4.9279428802620915</v>
      </c>
      <c r="H34" s="305">
        <v>6.1304928688606291</v>
      </c>
      <c r="I34" s="305">
        <v>4.3204292034945597</v>
      </c>
      <c r="J34" s="305">
        <v>0.96288371369111547</v>
      </c>
      <c r="K34" s="305">
        <v>0.17371054035287276</v>
      </c>
      <c r="L34" s="305">
        <v>0</v>
      </c>
      <c r="M34" s="305">
        <v>0</v>
      </c>
      <c r="N34" s="305">
        <v>0</v>
      </c>
      <c r="O34" s="305">
        <v>0</v>
      </c>
      <c r="P34" s="305">
        <v>0</v>
      </c>
      <c r="Q34" s="305">
        <v>0</v>
      </c>
      <c r="R34" s="305">
        <v>0</v>
      </c>
      <c r="S34" s="305">
        <v>0</v>
      </c>
      <c r="T34" s="305">
        <v>0</v>
      </c>
      <c r="U34" s="305">
        <v>0</v>
      </c>
      <c r="V34" s="305">
        <v>0</v>
      </c>
      <c r="W34" s="305">
        <v>0</v>
      </c>
      <c r="X34" s="305">
        <v>0</v>
      </c>
      <c r="Y34" s="305">
        <v>0</v>
      </c>
      <c r="Z34" s="305">
        <v>0</v>
      </c>
      <c r="AA34" s="305">
        <v>0</v>
      </c>
      <c r="AB34" s="305">
        <v>0</v>
      </c>
      <c r="AC34" s="305">
        <v>0</v>
      </c>
      <c r="AD34" s="305">
        <v>0</v>
      </c>
      <c r="AE34" s="305">
        <v>0</v>
      </c>
      <c r="AF34" s="305">
        <v>0</v>
      </c>
      <c r="AG34" s="305">
        <v>0</v>
      </c>
      <c r="AH34" s="305">
        <v>0</v>
      </c>
      <c r="AI34" s="305">
        <v>0</v>
      </c>
      <c r="AJ34" s="305">
        <v>0</v>
      </c>
      <c r="AK34" s="305">
        <v>0</v>
      </c>
      <c r="AL34" s="305">
        <v>0</v>
      </c>
      <c r="AM34" s="305">
        <v>0</v>
      </c>
      <c r="AN34" s="305">
        <v>0</v>
      </c>
      <c r="AO34" s="305">
        <v>0</v>
      </c>
      <c r="AP34" s="305">
        <v>0</v>
      </c>
      <c r="AQ34" s="305">
        <v>0</v>
      </c>
      <c r="AR34" s="305">
        <v>0</v>
      </c>
      <c r="AS34" s="305">
        <v>0</v>
      </c>
      <c r="AT34" s="305">
        <v>0</v>
      </c>
      <c r="AU34" s="305">
        <v>0</v>
      </c>
      <c r="AV34" s="305">
        <v>0</v>
      </c>
      <c r="AW34" s="305">
        <v>0</v>
      </c>
      <c r="AX34" s="305">
        <v>0</v>
      </c>
      <c r="AY34" s="305">
        <v>0</v>
      </c>
      <c r="AZ34" s="305">
        <v>0</v>
      </c>
      <c r="BA34" s="305">
        <v>0</v>
      </c>
      <c r="BB34" s="305">
        <v>0</v>
      </c>
      <c r="BC34" s="305">
        <v>0</v>
      </c>
      <c r="BD34" s="305">
        <v>0</v>
      </c>
      <c r="BE34" s="305">
        <v>0</v>
      </c>
      <c r="BF34" s="305">
        <v>0</v>
      </c>
      <c r="BG34" s="305">
        <v>0</v>
      </c>
      <c r="BH34" s="305">
        <v>0</v>
      </c>
    </row>
    <row r="35" spans="1:60" ht="15" hidden="1" outlineLevel="1">
      <c r="A35" s="326"/>
      <c r="B35" s="326"/>
      <c r="C35" s="326"/>
      <c r="D35" s="326"/>
      <c r="E35" s="326"/>
      <c r="F35" s="326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326"/>
      <c r="W35" s="326"/>
      <c r="X35" s="326"/>
      <c r="Y35" s="326"/>
      <c r="Z35" s="326"/>
      <c r="AA35" s="326"/>
      <c r="AB35" s="326"/>
      <c r="AC35" s="326"/>
      <c r="AD35" s="326"/>
      <c r="AE35" s="326"/>
      <c r="AF35" s="326"/>
      <c r="AG35" s="326"/>
      <c r="AH35" s="326"/>
      <c r="AI35" s="326"/>
      <c r="AJ35" s="326"/>
      <c r="AK35" s="326"/>
      <c r="AL35" s="326"/>
      <c r="AM35" s="326"/>
      <c r="AN35" s="326"/>
      <c r="AO35" s="326"/>
      <c r="AP35" s="326"/>
      <c r="AQ35" s="326"/>
      <c r="AR35" s="326"/>
      <c r="AS35" s="326"/>
      <c r="AT35" s="326"/>
      <c r="AU35" s="326"/>
      <c r="AV35" s="326"/>
      <c r="AW35" s="326"/>
      <c r="AX35" s="326"/>
      <c r="AY35" s="326"/>
      <c r="AZ35" s="326"/>
      <c r="BA35" s="326"/>
      <c r="BB35" s="326"/>
      <c r="BC35" s="326"/>
      <c r="BD35" s="326"/>
      <c r="BE35" s="326"/>
      <c r="BF35" s="326"/>
      <c r="BG35" s="326"/>
      <c r="BH35" s="326"/>
    </row>
    <row r="36" spans="1:60" ht="15.75" hidden="1" outlineLevel="1">
      <c r="A36" s="262" t="s">
        <v>763</v>
      </c>
      <c r="B36" s="263" t="s">
        <v>734</v>
      </c>
      <c r="C36" s="264" t="s">
        <v>735</v>
      </c>
      <c r="D36" s="264" t="s">
        <v>472</v>
      </c>
      <c r="E36" s="277">
        <v>2012</v>
      </c>
      <c r="F36" s="277">
        <v>2013</v>
      </c>
      <c r="G36" s="277">
        <v>2014</v>
      </c>
      <c r="H36" s="277">
        <v>2015</v>
      </c>
      <c r="I36" s="277">
        <v>2016</v>
      </c>
      <c r="J36" s="277">
        <v>2017</v>
      </c>
      <c r="K36" s="277">
        <v>2018</v>
      </c>
      <c r="L36" s="277">
        <v>2019</v>
      </c>
      <c r="M36" s="277">
        <v>2020</v>
      </c>
      <c r="N36" s="277">
        <v>2021</v>
      </c>
      <c r="O36" s="277">
        <v>2022</v>
      </c>
      <c r="P36" s="277">
        <v>2023</v>
      </c>
      <c r="Q36" s="277">
        <v>2024</v>
      </c>
      <c r="R36" s="277">
        <v>2025</v>
      </c>
      <c r="S36" s="277">
        <v>2026</v>
      </c>
      <c r="T36" s="277">
        <v>2027</v>
      </c>
      <c r="U36" s="277">
        <v>2028</v>
      </c>
      <c r="V36" s="277">
        <v>2029</v>
      </c>
      <c r="W36" s="277">
        <v>2030</v>
      </c>
      <c r="X36" s="277">
        <v>2031</v>
      </c>
      <c r="Y36" s="277">
        <v>2032</v>
      </c>
      <c r="Z36" s="277">
        <v>2033</v>
      </c>
      <c r="AA36" s="277">
        <v>2034</v>
      </c>
      <c r="AB36" s="277">
        <v>2035</v>
      </c>
      <c r="AC36" s="277">
        <v>2036</v>
      </c>
      <c r="AD36" s="277">
        <v>2037</v>
      </c>
      <c r="AE36" s="277">
        <v>2038</v>
      </c>
      <c r="AF36" s="277">
        <v>2039</v>
      </c>
      <c r="AG36" s="277">
        <v>2040</v>
      </c>
      <c r="AH36" s="277">
        <v>2041</v>
      </c>
      <c r="AI36" s="277">
        <v>2042</v>
      </c>
      <c r="AJ36" s="277">
        <v>2043</v>
      </c>
      <c r="AK36" s="277">
        <v>2044</v>
      </c>
      <c r="AL36" s="277">
        <v>2045</v>
      </c>
      <c r="AM36" s="277">
        <v>2046</v>
      </c>
      <c r="AN36" s="277">
        <v>2047</v>
      </c>
      <c r="AO36" s="277">
        <v>2048</v>
      </c>
      <c r="AP36" s="277">
        <v>2049</v>
      </c>
      <c r="AQ36" s="277">
        <v>2050</v>
      </c>
      <c r="AR36" s="277">
        <v>2051</v>
      </c>
      <c r="AS36" s="277">
        <v>2052</v>
      </c>
      <c r="AT36" s="277">
        <v>2053</v>
      </c>
      <c r="AU36" s="277">
        <v>2054</v>
      </c>
      <c r="AV36" s="277">
        <v>2055</v>
      </c>
      <c r="AW36" s="277">
        <v>2056</v>
      </c>
      <c r="AX36" s="277">
        <v>2057</v>
      </c>
      <c r="AY36" s="277">
        <v>2058</v>
      </c>
      <c r="AZ36" s="277">
        <v>2059</v>
      </c>
      <c r="BA36" s="277">
        <v>2060</v>
      </c>
      <c r="BB36" s="277">
        <v>2061</v>
      </c>
      <c r="BC36" s="277">
        <v>2062</v>
      </c>
      <c r="BD36" s="277">
        <v>2063</v>
      </c>
      <c r="BE36" s="277">
        <v>2064</v>
      </c>
      <c r="BF36" s="277">
        <v>2065</v>
      </c>
      <c r="BG36" s="277">
        <v>2066</v>
      </c>
      <c r="BH36" s="277">
        <v>2067</v>
      </c>
    </row>
    <row r="37" spans="1:60" ht="15.75" hidden="1" outlineLevel="1">
      <c r="A37" s="278" t="s">
        <v>764</v>
      </c>
      <c r="B37" s="298">
        <v>2.8907973797614805</v>
      </c>
      <c r="C37" s="299">
        <v>5.781594759522956E-2</v>
      </c>
      <c r="D37" s="299">
        <v>5.781594759522956E-2</v>
      </c>
      <c r="E37" s="300">
        <v>0</v>
      </c>
      <c r="F37" s="300">
        <v>0</v>
      </c>
      <c r="G37" s="300">
        <v>0</v>
      </c>
      <c r="H37" s="300">
        <v>0</v>
      </c>
      <c r="I37" s="300">
        <v>0</v>
      </c>
      <c r="J37" s="300">
        <v>0</v>
      </c>
      <c r="K37" s="300">
        <v>5.781594759522956E-2</v>
      </c>
      <c r="L37" s="300">
        <v>5.781594759522956E-2</v>
      </c>
      <c r="M37" s="300">
        <v>5.781594759522956E-2</v>
      </c>
      <c r="N37" s="300">
        <v>5.781594759522956E-2</v>
      </c>
      <c r="O37" s="300">
        <v>5.781594759522956E-2</v>
      </c>
      <c r="P37" s="300">
        <v>5.781594759522956E-2</v>
      </c>
      <c r="Q37" s="300">
        <v>5.781594759522956E-2</v>
      </c>
      <c r="R37" s="300">
        <v>5.781594759522956E-2</v>
      </c>
      <c r="S37" s="300">
        <v>5.781594759522956E-2</v>
      </c>
      <c r="T37" s="300">
        <v>5.781594759522956E-2</v>
      </c>
      <c r="U37" s="300">
        <v>5.781594759522956E-2</v>
      </c>
      <c r="V37" s="300">
        <v>5.781594759522956E-2</v>
      </c>
      <c r="W37" s="300">
        <v>5.781594759522956E-2</v>
      </c>
      <c r="X37" s="300">
        <v>5.781594759522956E-2</v>
      </c>
      <c r="Y37" s="300">
        <v>5.781594759522956E-2</v>
      </c>
      <c r="Z37" s="300">
        <v>5.781594759522956E-2</v>
      </c>
      <c r="AA37" s="300">
        <v>5.781594759522956E-2</v>
      </c>
      <c r="AB37" s="300">
        <v>5.781594759522956E-2</v>
      </c>
      <c r="AC37" s="300">
        <v>5.781594759522956E-2</v>
      </c>
      <c r="AD37" s="300">
        <v>5.781594759522956E-2</v>
      </c>
      <c r="AE37" s="300">
        <v>5.781594759522956E-2</v>
      </c>
      <c r="AF37" s="300">
        <v>5.781594759522956E-2</v>
      </c>
      <c r="AG37" s="300">
        <v>5.781594759522956E-2</v>
      </c>
      <c r="AH37" s="300">
        <v>5.781594759522956E-2</v>
      </c>
      <c r="AI37" s="300">
        <v>5.781594759522956E-2</v>
      </c>
      <c r="AJ37" s="300">
        <v>5.781594759522956E-2</v>
      </c>
      <c r="AK37" s="300">
        <v>5.781594759522956E-2</v>
      </c>
      <c r="AL37" s="300">
        <v>5.781594759522956E-2</v>
      </c>
      <c r="AM37" s="300">
        <v>5.781594759522956E-2</v>
      </c>
      <c r="AN37" s="300">
        <v>5.781594759522956E-2</v>
      </c>
      <c r="AO37" s="300">
        <v>5.781594759522956E-2</v>
      </c>
      <c r="AP37" s="300">
        <v>5.781594759522956E-2</v>
      </c>
      <c r="AQ37" s="300">
        <v>5.781594759522956E-2</v>
      </c>
      <c r="AR37" s="300">
        <v>5.781594759522956E-2</v>
      </c>
      <c r="AS37" s="300">
        <v>5.781594759522956E-2</v>
      </c>
      <c r="AT37" s="300">
        <v>5.781594759522956E-2</v>
      </c>
      <c r="AU37" s="300">
        <v>5.781594759522956E-2</v>
      </c>
      <c r="AV37" s="300">
        <v>5.781594759522956E-2</v>
      </c>
      <c r="AW37" s="300">
        <v>5.781594759522956E-2</v>
      </c>
      <c r="AX37" s="300">
        <v>5.781594759522956E-2</v>
      </c>
      <c r="AY37" s="300">
        <v>5.781594759522956E-2</v>
      </c>
      <c r="AZ37" s="300">
        <v>5.781594759522956E-2</v>
      </c>
      <c r="BA37" s="300">
        <v>5.781594759522956E-2</v>
      </c>
      <c r="BB37" s="300">
        <v>5.781594759522956E-2</v>
      </c>
      <c r="BC37" s="300">
        <v>5.781594759522956E-2</v>
      </c>
      <c r="BD37" s="300">
        <v>5.781594759522956E-2</v>
      </c>
      <c r="BE37" s="300">
        <v>5.781594759522956E-2</v>
      </c>
      <c r="BF37" s="300">
        <v>5.781594759522956E-2</v>
      </c>
      <c r="BG37" s="300">
        <v>5.781594759522956E-2</v>
      </c>
      <c r="BH37" s="300">
        <v>5.781594759522956E-2</v>
      </c>
    </row>
    <row r="38" spans="1:60" ht="15.75" hidden="1" outlineLevel="1">
      <c r="A38" s="278" t="s">
        <v>765</v>
      </c>
      <c r="B38" s="298">
        <v>5.0492080429786528</v>
      </c>
      <c r="C38" s="299">
        <v>9.9004079274091272E-2</v>
      </c>
      <c r="D38" s="299">
        <v>9.9984317682745599E-2</v>
      </c>
      <c r="E38" s="300">
        <v>0</v>
      </c>
      <c r="F38" s="300">
        <v>0</v>
      </c>
      <c r="G38" s="300">
        <v>0</v>
      </c>
      <c r="H38" s="300">
        <v>0</v>
      </c>
      <c r="I38" s="300">
        <v>0</v>
      </c>
      <c r="J38" s="300">
        <v>4.9992158841372883E-2</v>
      </c>
      <c r="K38" s="300">
        <v>9.9984317682745599E-2</v>
      </c>
      <c r="L38" s="300">
        <v>9.9984317682745599E-2</v>
      </c>
      <c r="M38" s="300">
        <v>9.9984317682745599E-2</v>
      </c>
      <c r="N38" s="300">
        <v>9.9984317682745599E-2</v>
      </c>
      <c r="O38" s="300">
        <v>9.9984317682745599E-2</v>
      </c>
      <c r="P38" s="300">
        <v>9.9984317682745599E-2</v>
      </c>
      <c r="Q38" s="300">
        <v>9.9984317682745599E-2</v>
      </c>
      <c r="R38" s="300">
        <v>9.9984317682745599E-2</v>
      </c>
      <c r="S38" s="300">
        <v>9.9984317682745599E-2</v>
      </c>
      <c r="T38" s="300">
        <v>9.9984317682745599E-2</v>
      </c>
      <c r="U38" s="300">
        <v>9.9984317682745599E-2</v>
      </c>
      <c r="V38" s="300">
        <v>9.9984317682745599E-2</v>
      </c>
      <c r="W38" s="300">
        <v>9.9984317682745599E-2</v>
      </c>
      <c r="X38" s="300">
        <v>9.9984317682745599E-2</v>
      </c>
      <c r="Y38" s="300">
        <v>9.9984317682745599E-2</v>
      </c>
      <c r="Z38" s="300">
        <v>9.9984317682745599E-2</v>
      </c>
      <c r="AA38" s="300">
        <v>9.9984317682745599E-2</v>
      </c>
      <c r="AB38" s="300">
        <v>9.9984317682745599E-2</v>
      </c>
      <c r="AC38" s="300">
        <v>9.9984317682745599E-2</v>
      </c>
      <c r="AD38" s="300">
        <v>9.9984317682745599E-2</v>
      </c>
      <c r="AE38" s="300">
        <v>9.9984317682745599E-2</v>
      </c>
      <c r="AF38" s="300">
        <v>9.9984317682745599E-2</v>
      </c>
      <c r="AG38" s="300">
        <v>9.9984317682745599E-2</v>
      </c>
      <c r="AH38" s="300">
        <v>9.9984317682745599E-2</v>
      </c>
      <c r="AI38" s="300">
        <v>9.9984317682745599E-2</v>
      </c>
      <c r="AJ38" s="300">
        <v>9.9984317682745599E-2</v>
      </c>
      <c r="AK38" s="300">
        <v>9.9984317682745599E-2</v>
      </c>
      <c r="AL38" s="300">
        <v>9.9984317682745599E-2</v>
      </c>
      <c r="AM38" s="300">
        <v>9.9984317682745599E-2</v>
      </c>
      <c r="AN38" s="300">
        <v>9.9984317682745599E-2</v>
      </c>
      <c r="AO38" s="300">
        <v>9.9984317682745599E-2</v>
      </c>
      <c r="AP38" s="300">
        <v>9.9984317682745599E-2</v>
      </c>
      <c r="AQ38" s="300">
        <v>9.9984317682745599E-2</v>
      </c>
      <c r="AR38" s="300">
        <v>9.9984317682745599E-2</v>
      </c>
      <c r="AS38" s="300">
        <v>9.9984317682745599E-2</v>
      </c>
      <c r="AT38" s="300">
        <v>9.9984317682745599E-2</v>
      </c>
      <c r="AU38" s="300">
        <v>9.9984317682745599E-2</v>
      </c>
      <c r="AV38" s="300">
        <v>9.9984317682745599E-2</v>
      </c>
      <c r="AW38" s="300">
        <v>9.9984317682745599E-2</v>
      </c>
      <c r="AX38" s="300">
        <v>9.9984317682745599E-2</v>
      </c>
      <c r="AY38" s="300">
        <v>9.9984317682745599E-2</v>
      </c>
      <c r="AZ38" s="300">
        <v>9.9984317682745599E-2</v>
      </c>
      <c r="BA38" s="300">
        <v>9.9984317682745599E-2</v>
      </c>
      <c r="BB38" s="300">
        <v>9.9984317682745599E-2</v>
      </c>
      <c r="BC38" s="300">
        <v>9.9984317682745599E-2</v>
      </c>
      <c r="BD38" s="300">
        <v>9.9984317682745599E-2</v>
      </c>
      <c r="BE38" s="300">
        <v>9.9984317682745599E-2</v>
      </c>
      <c r="BF38" s="300">
        <v>9.9984317682745599E-2</v>
      </c>
      <c r="BG38" s="300">
        <v>9.9984317682745599E-2</v>
      </c>
      <c r="BH38" s="300">
        <v>9.9984317682745599E-2</v>
      </c>
    </row>
    <row r="39" spans="1:60" ht="15.75" hidden="1" outlineLevel="1">
      <c r="A39" s="282" t="s">
        <v>766</v>
      </c>
      <c r="B39" s="298">
        <v>1.0735361847006724</v>
      </c>
      <c r="C39" s="301">
        <v>2.1470723694013451E-2</v>
      </c>
      <c r="D39" s="301">
        <v>3.0442443158068083E-2</v>
      </c>
      <c r="E39" s="302">
        <v>0</v>
      </c>
      <c r="F39" s="302">
        <v>0</v>
      </c>
      <c r="G39" s="302">
        <v>0</v>
      </c>
      <c r="H39" s="302">
        <v>0</v>
      </c>
      <c r="I39" s="302">
        <v>0</v>
      </c>
      <c r="J39" s="302">
        <v>0</v>
      </c>
      <c r="K39" s="302">
        <v>1.3969740808631207E-2</v>
      </c>
      <c r="L39" s="302">
        <v>1.8626321078174916E-2</v>
      </c>
      <c r="M39" s="302">
        <v>2.8567495576822057E-2</v>
      </c>
      <c r="N39" s="302">
        <v>1.8626321078174916E-2</v>
      </c>
      <c r="O39" s="302">
        <v>2.8567495576822057E-2</v>
      </c>
      <c r="P39" s="302">
        <v>1.8989895903099314E-2</v>
      </c>
      <c r="Q39" s="302">
        <v>1.8626321078174916E-2</v>
      </c>
      <c r="R39" s="302">
        <v>1.8626321078174916E-2</v>
      </c>
      <c r="S39" s="302">
        <v>1.8626321078174916E-2</v>
      </c>
      <c r="T39" s="302">
        <v>3.0130932248072846E-2</v>
      </c>
      <c r="U39" s="302">
        <v>2.0501268659420934E-2</v>
      </c>
      <c r="V39" s="302">
        <v>2.0501268659420934E-2</v>
      </c>
      <c r="W39" s="302">
        <v>2.0501268659420934E-2</v>
      </c>
      <c r="X39" s="302">
        <v>2.0501268659420934E-2</v>
      </c>
      <c r="Y39" s="302">
        <v>3.0442443158068083E-2</v>
      </c>
      <c r="Z39" s="302">
        <v>2.0501268659420934E-2</v>
      </c>
      <c r="AA39" s="302">
        <v>2.0501268659420934E-2</v>
      </c>
      <c r="AB39" s="302">
        <v>2.0501268659420934E-2</v>
      </c>
      <c r="AC39" s="302">
        <v>2.0501268659420934E-2</v>
      </c>
      <c r="AD39" s="302">
        <v>3.0442443158068083E-2</v>
      </c>
      <c r="AE39" s="302">
        <v>2.0501268659420934E-2</v>
      </c>
      <c r="AF39" s="302">
        <v>2.0501268659420934E-2</v>
      </c>
      <c r="AG39" s="302">
        <v>2.0501268659420934E-2</v>
      </c>
      <c r="AH39" s="302">
        <v>2.0501268659420934E-2</v>
      </c>
      <c r="AI39" s="302">
        <v>3.0442443158068083E-2</v>
      </c>
      <c r="AJ39" s="302">
        <v>2.0501268659420934E-2</v>
      </c>
      <c r="AK39" s="302">
        <v>2.0501268659420934E-2</v>
      </c>
      <c r="AL39" s="302">
        <v>2.0864843484345336E-2</v>
      </c>
      <c r="AM39" s="302">
        <v>2.0501268659420934E-2</v>
      </c>
      <c r="AN39" s="302">
        <v>3.0442443158068083E-2</v>
      </c>
      <c r="AO39" s="302">
        <v>2.0501268659420934E-2</v>
      </c>
      <c r="AP39" s="302">
        <v>2.0501268659420934E-2</v>
      </c>
      <c r="AQ39" s="302">
        <v>2.0501268659420934E-2</v>
      </c>
      <c r="AR39" s="302">
        <v>2.0501268659420934E-2</v>
      </c>
      <c r="AS39" s="302">
        <v>2.0501268659420934E-2</v>
      </c>
      <c r="AT39" s="302">
        <v>2.0501268659420934E-2</v>
      </c>
      <c r="AU39" s="302">
        <v>2.0501268659420934E-2</v>
      </c>
      <c r="AV39" s="302">
        <v>2.0501268659420934E-2</v>
      </c>
      <c r="AW39" s="302">
        <v>2.0501268659420934E-2</v>
      </c>
      <c r="AX39" s="302">
        <v>2.0501268659420934E-2</v>
      </c>
      <c r="AY39" s="302">
        <v>2.0501268659420934E-2</v>
      </c>
      <c r="AZ39" s="302">
        <v>2.0501268659420934E-2</v>
      </c>
      <c r="BA39" s="302">
        <v>2.0501268659420934E-2</v>
      </c>
      <c r="BB39" s="302">
        <v>2.0501268659420934E-2</v>
      </c>
      <c r="BC39" s="302">
        <v>2.0501268659420934E-2</v>
      </c>
      <c r="BD39" s="302">
        <v>2.0501268659420934E-2</v>
      </c>
      <c r="BE39" s="302">
        <v>2.0501268659420934E-2</v>
      </c>
      <c r="BF39" s="302">
        <v>2.0501268659420934E-2</v>
      </c>
      <c r="BG39" s="302">
        <v>2.0501268659420934E-2</v>
      </c>
      <c r="BH39" s="302">
        <v>2.0501268659420934E-2</v>
      </c>
    </row>
    <row r="40" spans="1:60" ht="15.75" hidden="1" outlineLevel="1">
      <c r="A40" s="277" t="s">
        <v>767</v>
      </c>
      <c r="B40" s="303">
        <v>9.013541607440807</v>
      </c>
      <c r="C40" s="299">
        <v>0.17673610994981964</v>
      </c>
      <c r="D40" s="299">
        <v>0.18824270843604324</v>
      </c>
      <c r="E40" s="305">
        <v>0</v>
      </c>
      <c r="F40" s="305">
        <v>0</v>
      </c>
      <c r="G40" s="305">
        <v>0</v>
      </c>
      <c r="H40" s="305">
        <v>0</v>
      </c>
      <c r="I40" s="305">
        <v>0</v>
      </c>
      <c r="J40" s="305">
        <v>4.9992158841372883E-2</v>
      </c>
      <c r="K40" s="305">
        <v>0.17177000608660636</v>
      </c>
      <c r="L40" s="305">
        <v>0.17642658635615008</v>
      </c>
      <c r="M40" s="305">
        <v>0.18636776085479723</v>
      </c>
      <c r="N40" s="305">
        <v>0.17642658635615008</v>
      </c>
      <c r="O40" s="305">
        <v>0.18636776085479723</v>
      </c>
      <c r="P40" s="305">
        <v>0.17679016118107449</v>
      </c>
      <c r="Q40" s="305">
        <v>0.17642658635615008</v>
      </c>
      <c r="R40" s="305">
        <v>0.17642658635615008</v>
      </c>
      <c r="S40" s="305">
        <v>0.17642658635615008</v>
      </c>
      <c r="T40" s="305">
        <v>0.187931197526048</v>
      </c>
      <c r="U40" s="305">
        <v>0.17830153393739609</v>
      </c>
      <c r="V40" s="305">
        <v>0.17830153393739609</v>
      </c>
      <c r="W40" s="305">
        <v>0.17830153393739609</v>
      </c>
      <c r="X40" s="305">
        <v>0.17830153393739609</v>
      </c>
      <c r="Y40" s="305">
        <v>0.18824270843604324</v>
      </c>
      <c r="Z40" s="305">
        <v>0.17830153393739609</v>
      </c>
      <c r="AA40" s="305">
        <v>0.17830153393739609</v>
      </c>
      <c r="AB40" s="305">
        <v>0.17830153393739609</v>
      </c>
      <c r="AC40" s="305">
        <v>0.17830153393739609</v>
      </c>
      <c r="AD40" s="305">
        <v>0.18824270843604324</v>
      </c>
      <c r="AE40" s="305">
        <v>0.17830153393739609</v>
      </c>
      <c r="AF40" s="305">
        <v>0.17830153393739609</v>
      </c>
      <c r="AG40" s="305">
        <v>0.17830153393739609</v>
      </c>
      <c r="AH40" s="305">
        <v>0.17830153393739609</v>
      </c>
      <c r="AI40" s="305">
        <v>0.18824270843604324</v>
      </c>
      <c r="AJ40" s="305">
        <v>0.17830153393739609</v>
      </c>
      <c r="AK40" s="305">
        <v>0.17830153393739609</v>
      </c>
      <c r="AL40" s="305">
        <v>0.1786651087623205</v>
      </c>
      <c r="AM40" s="305">
        <v>0.17830153393739609</v>
      </c>
      <c r="AN40" s="305">
        <v>0.18824270843604324</v>
      </c>
      <c r="AO40" s="305">
        <v>0.17830153393739609</v>
      </c>
      <c r="AP40" s="305">
        <v>0.17830153393739609</v>
      </c>
      <c r="AQ40" s="305">
        <v>0.17830153393739609</v>
      </c>
      <c r="AR40" s="305">
        <v>0.17830153393739609</v>
      </c>
      <c r="AS40" s="305">
        <v>0.17830153393739609</v>
      </c>
      <c r="AT40" s="305">
        <v>0.17830153393739609</v>
      </c>
      <c r="AU40" s="305">
        <v>0.17830153393739609</v>
      </c>
      <c r="AV40" s="305">
        <v>0.17830153393739609</v>
      </c>
      <c r="AW40" s="305">
        <v>0.17830153393739609</v>
      </c>
      <c r="AX40" s="305">
        <v>0.17830153393739609</v>
      </c>
      <c r="AY40" s="305">
        <v>0.17830153393739609</v>
      </c>
      <c r="AZ40" s="305">
        <v>0.17830153393739609</v>
      </c>
      <c r="BA40" s="305">
        <v>0.17830153393739609</v>
      </c>
      <c r="BB40" s="305">
        <v>0.17830153393739609</v>
      </c>
      <c r="BC40" s="305">
        <v>0.17830153393739609</v>
      </c>
      <c r="BD40" s="305">
        <v>0.17830153393739609</v>
      </c>
      <c r="BE40" s="305">
        <v>0.17830153393739609</v>
      </c>
      <c r="BF40" s="305">
        <v>0.17830153393739609</v>
      </c>
      <c r="BG40" s="305">
        <v>0.17830153393739609</v>
      </c>
      <c r="BH40" s="305">
        <v>0.17830153393739609</v>
      </c>
    </row>
    <row r="41" spans="1:60" ht="15" hidden="1" outlineLevel="1">
      <c r="A41" s="326"/>
      <c r="B41" s="326"/>
      <c r="C41" s="326"/>
      <c r="D41" s="326"/>
      <c r="E41" s="326"/>
      <c r="F41" s="326"/>
      <c r="G41" s="326"/>
      <c r="H41" s="326"/>
      <c r="I41" s="326"/>
      <c r="J41" s="326"/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  <c r="AC41" s="326"/>
      <c r="AD41" s="326"/>
      <c r="AE41" s="326"/>
      <c r="AF41" s="326"/>
      <c r="AG41" s="326"/>
      <c r="AH41" s="326"/>
      <c r="AI41" s="326"/>
      <c r="AJ41" s="326"/>
      <c r="AK41" s="326"/>
      <c r="AL41" s="326"/>
      <c r="AM41" s="326"/>
      <c r="AN41" s="326"/>
      <c r="AO41" s="326"/>
      <c r="AP41" s="326"/>
      <c r="AQ41" s="326"/>
      <c r="AR41" s="326"/>
      <c r="AS41" s="326"/>
      <c r="AT41" s="326"/>
      <c r="AU41" s="326"/>
      <c r="AV41" s="326"/>
      <c r="AW41" s="326"/>
      <c r="AX41" s="326"/>
      <c r="AY41" s="326"/>
      <c r="AZ41" s="326"/>
      <c r="BA41" s="326"/>
      <c r="BB41" s="326"/>
      <c r="BC41" s="326"/>
      <c r="BD41" s="326"/>
      <c r="BE41" s="326"/>
      <c r="BF41" s="326"/>
      <c r="BG41" s="326"/>
      <c r="BH41" s="326"/>
    </row>
    <row r="42" spans="1:60" ht="15" hidden="1" outlineLevel="1">
      <c r="A42" s="326"/>
      <c r="B42" s="326"/>
      <c r="C42" s="326"/>
      <c r="D42" s="326"/>
      <c r="E42" s="326"/>
      <c r="F42" s="326"/>
      <c r="G42" s="326"/>
      <c r="H42" s="326"/>
      <c r="I42" s="326"/>
      <c r="J42" s="326"/>
      <c r="K42" s="326"/>
      <c r="L42" s="326"/>
      <c r="M42" s="326"/>
      <c r="N42" s="326"/>
      <c r="O42" s="326"/>
      <c r="P42" s="326"/>
      <c r="Q42" s="326"/>
      <c r="R42" s="326"/>
      <c r="S42" s="326"/>
      <c r="T42" s="326"/>
      <c r="U42" s="326"/>
      <c r="V42" s="326"/>
      <c r="W42" s="326"/>
      <c r="X42" s="326"/>
      <c r="Y42" s="326"/>
      <c r="Z42" s="326"/>
      <c r="AA42" s="326"/>
      <c r="AB42" s="326"/>
      <c r="AC42" s="326"/>
      <c r="AD42" s="326"/>
      <c r="AE42" s="326"/>
      <c r="AF42" s="326"/>
      <c r="AG42" s="326"/>
      <c r="AH42" s="326"/>
      <c r="AI42" s="326"/>
      <c r="AJ42" s="326"/>
      <c r="AK42" s="326"/>
      <c r="AL42" s="326"/>
      <c r="AM42" s="326"/>
      <c r="AN42" s="326"/>
      <c r="AO42" s="326"/>
      <c r="AP42" s="326"/>
      <c r="AQ42" s="326"/>
      <c r="AR42" s="326"/>
      <c r="AS42" s="326"/>
      <c r="AT42" s="326"/>
      <c r="AU42" s="326"/>
      <c r="AV42" s="326"/>
      <c r="AW42" s="326"/>
      <c r="AX42" s="326"/>
      <c r="AY42" s="326"/>
      <c r="AZ42" s="326"/>
      <c r="BA42" s="326"/>
      <c r="BB42" s="326"/>
      <c r="BC42" s="326"/>
      <c r="BD42" s="326"/>
      <c r="BE42" s="326"/>
      <c r="BF42" s="326"/>
      <c r="BG42" s="326"/>
      <c r="BH42" s="326"/>
    </row>
    <row r="43" spans="1:60" ht="15" hidden="1" outlineLevel="1">
      <c r="A43" s="326"/>
      <c r="B43" s="326"/>
      <c r="C43" s="326"/>
      <c r="D43" s="326"/>
      <c r="E43" s="326"/>
      <c r="F43" s="326"/>
      <c r="G43" s="326"/>
      <c r="H43" s="326"/>
      <c r="I43" s="326"/>
      <c r="J43" s="326"/>
      <c r="K43" s="326"/>
      <c r="L43" s="326"/>
      <c r="M43" s="326"/>
      <c r="N43" s="326"/>
      <c r="O43" s="326"/>
      <c r="P43" s="326"/>
      <c r="Q43" s="326"/>
      <c r="R43" s="326"/>
      <c r="S43" s="326"/>
      <c r="T43" s="326"/>
      <c r="U43" s="326"/>
      <c r="V43" s="326"/>
      <c r="W43" s="326"/>
      <c r="X43" s="326"/>
      <c r="Y43" s="326"/>
      <c r="Z43" s="326"/>
      <c r="AA43" s="326"/>
      <c r="AB43" s="326"/>
      <c r="AC43" s="326"/>
      <c r="AD43" s="326"/>
      <c r="AE43" s="326"/>
      <c r="AF43" s="326"/>
      <c r="AG43" s="326"/>
      <c r="AH43" s="326"/>
      <c r="AI43" s="326"/>
      <c r="AJ43" s="326"/>
      <c r="AK43" s="326"/>
      <c r="AL43" s="326"/>
      <c r="AM43" s="326"/>
      <c r="AN43" s="326"/>
      <c r="AO43" s="326"/>
      <c r="AP43" s="326"/>
      <c r="AQ43" s="326"/>
      <c r="AR43" s="326"/>
      <c r="AS43" s="326"/>
      <c r="AT43" s="326"/>
      <c r="AU43" s="326"/>
      <c r="AV43" s="326"/>
      <c r="AW43" s="326"/>
      <c r="AX43" s="326"/>
      <c r="AY43" s="326"/>
      <c r="AZ43" s="326"/>
      <c r="BA43" s="326"/>
      <c r="BB43" s="326"/>
      <c r="BC43" s="326"/>
      <c r="BD43" s="326"/>
      <c r="BE43" s="326"/>
      <c r="BF43" s="326"/>
      <c r="BG43" s="326"/>
      <c r="BH43" s="326"/>
    </row>
    <row r="44" spans="1:60" ht="15.75" hidden="1" outlineLevel="1">
      <c r="A44" s="260" t="s">
        <v>744</v>
      </c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  <c r="AH44" s="261"/>
      <c r="AI44" s="261"/>
      <c r="AJ44" s="261"/>
      <c r="AK44" s="261"/>
      <c r="AL44" s="261"/>
      <c r="AM44" s="261"/>
      <c r="AN44" s="261"/>
      <c r="AO44" s="261"/>
      <c r="AP44" s="261"/>
      <c r="AQ44" s="261"/>
      <c r="AR44" s="261"/>
      <c r="AS44" s="261"/>
      <c r="AT44" s="261"/>
      <c r="AU44" s="261"/>
      <c r="AV44" s="261"/>
      <c r="AW44" s="261"/>
      <c r="AX44" s="261"/>
      <c r="AY44" s="261"/>
      <c r="AZ44" s="261"/>
      <c r="BA44" s="261"/>
      <c r="BB44" s="261"/>
      <c r="BC44" s="261"/>
      <c r="BD44" s="261"/>
      <c r="BE44" s="261"/>
      <c r="BF44" s="261"/>
      <c r="BG44" s="261"/>
      <c r="BH44" s="261"/>
    </row>
    <row r="45" spans="1:60" ht="15.75" hidden="1" outlineLevel="1">
      <c r="A45" s="289" t="s">
        <v>792</v>
      </c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  <c r="AH45" s="261"/>
      <c r="AI45" s="261"/>
      <c r="AJ45" s="261"/>
      <c r="AK45" s="261"/>
      <c r="AL45" s="261"/>
      <c r="AM45" s="261"/>
      <c r="AN45" s="261"/>
      <c r="AO45" s="261"/>
      <c r="AP45" s="261"/>
      <c r="AQ45" s="261"/>
      <c r="AR45" s="261"/>
      <c r="AS45" s="261"/>
      <c r="AT45" s="261"/>
      <c r="AU45" s="261"/>
      <c r="AV45" s="261"/>
      <c r="AW45" s="261"/>
      <c r="AX45" s="261"/>
      <c r="AY45" s="261"/>
      <c r="AZ45" s="261"/>
      <c r="BA45" s="261"/>
      <c r="BB45" s="261"/>
      <c r="BC45" s="261"/>
      <c r="BD45" s="261"/>
      <c r="BE45" s="261"/>
      <c r="BF45" s="261"/>
      <c r="BG45" s="261"/>
      <c r="BH45" s="261"/>
    </row>
    <row r="46" spans="1:60" ht="15.75" hidden="1" outlineLevel="1">
      <c r="A46" s="262" t="s">
        <v>746</v>
      </c>
      <c r="B46" s="263" t="s">
        <v>734</v>
      </c>
      <c r="C46" s="264" t="s">
        <v>735</v>
      </c>
      <c r="D46" s="264" t="s">
        <v>472</v>
      </c>
      <c r="E46" s="277">
        <v>2012</v>
      </c>
      <c r="F46" s="277">
        <v>2013</v>
      </c>
      <c r="G46" s="277">
        <v>2014</v>
      </c>
      <c r="H46" s="277">
        <v>2015</v>
      </c>
      <c r="I46" s="277">
        <v>2016</v>
      </c>
      <c r="J46" s="277">
        <v>2017</v>
      </c>
      <c r="K46" s="277">
        <v>2018</v>
      </c>
      <c r="L46" s="277">
        <v>2019</v>
      </c>
      <c r="M46" s="277">
        <v>2020</v>
      </c>
      <c r="N46" s="277">
        <v>2021</v>
      </c>
      <c r="O46" s="277">
        <v>2022</v>
      </c>
      <c r="P46" s="277">
        <v>2023</v>
      </c>
      <c r="Q46" s="277">
        <v>2024</v>
      </c>
      <c r="R46" s="277">
        <v>2025</v>
      </c>
      <c r="S46" s="277">
        <v>2026</v>
      </c>
      <c r="T46" s="277">
        <v>2027</v>
      </c>
      <c r="U46" s="277">
        <v>2028</v>
      </c>
      <c r="V46" s="277">
        <v>2029</v>
      </c>
      <c r="W46" s="277">
        <v>2030</v>
      </c>
      <c r="X46" s="277">
        <v>2031</v>
      </c>
      <c r="Y46" s="277">
        <v>2032</v>
      </c>
      <c r="Z46" s="277">
        <v>2033</v>
      </c>
      <c r="AA46" s="277">
        <v>2034</v>
      </c>
      <c r="AB46" s="277">
        <v>2035</v>
      </c>
      <c r="AC46" s="277">
        <v>2036</v>
      </c>
      <c r="AD46" s="277">
        <v>2037</v>
      </c>
      <c r="AE46" s="277">
        <v>2038</v>
      </c>
      <c r="AF46" s="277">
        <v>2039</v>
      </c>
      <c r="AG46" s="277">
        <v>2040</v>
      </c>
      <c r="AH46" s="277">
        <v>2041</v>
      </c>
      <c r="AI46" s="277">
        <v>2042</v>
      </c>
      <c r="AJ46" s="277">
        <v>2043</v>
      </c>
      <c r="AK46" s="277">
        <v>2044</v>
      </c>
      <c r="AL46" s="277">
        <v>2045</v>
      </c>
      <c r="AM46" s="277">
        <v>2046</v>
      </c>
      <c r="AN46" s="277">
        <v>2047</v>
      </c>
      <c r="AO46" s="277">
        <v>2048</v>
      </c>
      <c r="AP46" s="277">
        <v>2049</v>
      </c>
      <c r="AQ46" s="277">
        <v>2050</v>
      </c>
      <c r="AR46" s="277">
        <v>2051</v>
      </c>
      <c r="AS46" s="277">
        <v>2052</v>
      </c>
      <c r="AT46" s="277">
        <v>2053</v>
      </c>
      <c r="AU46" s="277">
        <v>2054</v>
      </c>
      <c r="AV46" s="277">
        <v>2055</v>
      </c>
      <c r="AW46" s="277">
        <v>2056</v>
      </c>
      <c r="AX46" s="277">
        <v>2057</v>
      </c>
      <c r="AY46" s="277">
        <v>2058</v>
      </c>
      <c r="AZ46" s="277">
        <v>2059</v>
      </c>
      <c r="BA46" s="277">
        <v>2060</v>
      </c>
      <c r="BB46" s="277">
        <v>2061</v>
      </c>
      <c r="BC46" s="277">
        <v>2062</v>
      </c>
      <c r="BD46" s="277">
        <v>2063</v>
      </c>
      <c r="BE46" s="277">
        <v>2064</v>
      </c>
      <c r="BF46" s="277">
        <v>2065</v>
      </c>
      <c r="BG46" s="277">
        <v>2066</v>
      </c>
      <c r="BH46" s="277">
        <v>2067</v>
      </c>
    </row>
    <row r="47" spans="1:60" ht="15.75" hidden="1" outlineLevel="1">
      <c r="A47" s="266" t="s">
        <v>747</v>
      </c>
      <c r="B47" s="290">
        <v>4052.7470592416571</v>
      </c>
      <c r="C47" s="291">
        <v>578.96386560595101</v>
      </c>
      <c r="D47" s="291">
        <v>1113.8237897781205</v>
      </c>
      <c r="E47" s="292">
        <v>268.93414694719803</v>
      </c>
      <c r="F47" s="292">
        <v>866.79855198164034</v>
      </c>
      <c r="G47" s="292">
        <v>902.2343698116722</v>
      </c>
      <c r="H47" s="292">
        <v>1113.8237897781205</v>
      </c>
      <c r="I47" s="292">
        <v>630.37804038804836</v>
      </c>
      <c r="J47" s="292">
        <v>220.18137734329716</v>
      </c>
      <c r="K47" s="292">
        <v>50.396782991680517</v>
      </c>
      <c r="L47" s="292">
        <v>0</v>
      </c>
      <c r="M47" s="292">
        <v>0</v>
      </c>
      <c r="N47" s="292">
        <v>0</v>
      </c>
      <c r="O47" s="292">
        <v>0</v>
      </c>
      <c r="P47" s="292">
        <v>0</v>
      </c>
      <c r="Q47" s="292">
        <v>0</v>
      </c>
      <c r="R47" s="292">
        <v>0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v>0</v>
      </c>
      <c r="BG47" s="292">
        <v>0</v>
      </c>
      <c r="BH47" s="292">
        <v>0</v>
      </c>
    </row>
    <row r="48" spans="1:60" ht="15.75" hidden="1" outlineLevel="1">
      <c r="A48" s="266" t="s">
        <v>748</v>
      </c>
      <c r="B48" s="290">
        <v>2124.7176443330959</v>
      </c>
      <c r="C48" s="291">
        <v>303.5310920475851</v>
      </c>
      <c r="D48" s="291">
        <v>708.22712436450399</v>
      </c>
      <c r="E48" s="292">
        <v>38.079699093899222</v>
      </c>
      <c r="F48" s="292">
        <v>192.58714157924922</v>
      </c>
      <c r="G48" s="292">
        <v>545.88038696114597</v>
      </c>
      <c r="H48" s="292">
        <v>708.22712436450399</v>
      </c>
      <c r="I48" s="292">
        <v>537.92363632695105</v>
      </c>
      <c r="J48" s="292">
        <v>95.184548627285736</v>
      </c>
      <c r="K48" s="292">
        <v>6.8351073800606459</v>
      </c>
      <c r="L48" s="292">
        <v>0</v>
      </c>
      <c r="M48" s="292">
        <v>0</v>
      </c>
      <c r="N48" s="292">
        <v>0</v>
      </c>
      <c r="O48" s="292">
        <v>0</v>
      </c>
      <c r="P48" s="292">
        <v>0</v>
      </c>
      <c r="Q48" s="292">
        <v>0</v>
      </c>
      <c r="R48" s="292">
        <v>0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</v>
      </c>
      <c r="BH48" s="292">
        <v>0</v>
      </c>
    </row>
    <row r="49" spans="1:60" ht="15.75" hidden="1" outlineLevel="1">
      <c r="A49" s="270" t="s">
        <v>749</v>
      </c>
      <c r="B49" s="290">
        <v>402.4650239872276</v>
      </c>
      <c r="C49" s="293">
        <v>57.495003426746798</v>
      </c>
      <c r="D49" s="293">
        <v>132.31090991457395</v>
      </c>
      <c r="E49" s="294">
        <v>22.427920853277964</v>
      </c>
      <c r="F49" s="294">
        <v>39.609374657358572</v>
      </c>
      <c r="G49" s="294">
        <v>95.012196520407286</v>
      </c>
      <c r="H49" s="294">
        <v>109.92008753638798</v>
      </c>
      <c r="I49" s="294">
        <v>132.31090991457395</v>
      </c>
      <c r="J49" s="294">
        <v>3.1845345052217864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v>0</v>
      </c>
      <c r="AH49" s="294">
        <v>0</v>
      </c>
      <c r="AI49" s="294">
        <v>0</v>
      </c>
      <c r="AJ49" s="294">
        <v>0</v>
      </c>
      <c r="AK49" s="294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v>0</v>
      </c>
      <c r="BA49" s="294">
        <v>0</v>
      </c>
      <c r="BB49" s="294">
        <v>0</v>
      </c>
      <c r="BC49" s="294">
        <v>0</v>
      </c>
      <c r="BD49" s="294">
        <v>0</v>
      </c>
      <c r="BE49" s="294">
        <v>0</v>
      </c>
      <c r="BF49" s="294">
        <v>0</v>
      </c>
      <c r="BG49" s="294">
        <v>0</v>
      </c>
      <c r="BH49" s="294">
        <v>0</v>
      </c>
    </row>
    <row r="50" spans="1:60" ht="15.75" hidden="1" outlineLevel="1">
      <c r="A50" s="274" t="s">
        <v>750</v>
      </c>
      <c r="B50" s="295">
        <v>6579.9297275619811</v>
      </c>
      <c r="C50" s="296">
        <v>939.98996108028291</v>
      </c>
      <c r="D50" s="296">
        <v>1931.9710016790125</v>
      </c>
      <c r="E50" s="306">
        <v>329.44176689437523</v>
      </c>
      <c r="F50" s="306">
        <v>1098.9950682182482</v>
      </c>
      <c r="G50" s="306">
        <v>1543.1269532932254</v>
      </c>
      <c r="H50" s="306">
        <v>1931.9710016790125</v>
      </c>
      <c r="I50" s="306">
        <v>1300.6125866295733</v>
      </c>
      <c r="J50" s="306">
        <v>318.5504604758047</v>
      </c>
      <c r="K50" s="306">
        <v>57.231890371741166</v>
      </c>
      <c r="L50" s="297">
        <v>0</v>
      </c>
      <c r="M50" s="297">
        <v>0</v>
      </c>
      <c r="N50" s="297">
        <v>0</v>
      </c>
      <c r="O50" s="297">
        <v>0</v>
      </c>
      <c r="P50" s="297">
        <v>0</v>
      </c>
      <c r="Q50" s="297">
        <v>0</v>
      </c>
      <c r="R50" s="297">
        <v>0</v>
      </c>
      <c r="S50" s="297">
        <v>0</v>
      </c>
      <c r="T50" s="297">
        <v>0</v>
      </c>
      <c r="U50" s="297">
        <v>0</v>
      </c>
      <c r="V50" s="297">
        <v>0</v>
      </c>
      <c r="W50" s="297">
        <v>0</v>
      </c>
      <c r="X50" s="297">
        <v>0</v>
      </c>
      <c r="Y50" s="297">
        <v>0</v>
      </c>
      <c r="Z50" s="297">
        <v>0</v>
      </c>
      <c r="AA50" s="297">
        <v>0</v>
      </c>
      <c r="AB50" s="297">
        <v>0</v>
      </c>
      <c r="AC50" s="297">
        <v>0</v>
      </c>
      <c r="AD50" s="297">
        <v>0</v>
      </c>
      <c r="AE50" s="297">
        <v>0</v>
      </c>
      <c r="AF50" s="297">
        <v>0</v>
      </c>
      <c r="AG50" s="297">
        <v>0</v>
      </c>
      <c r="AH50" s="297">
        <v>0</v>
      </c>
      <c r="AI50" s="297">
        <v>0</v>
      </c>
      <c r="AJ50" s="297">
        <v>0</v>
      </c>
      <c r="AK50" s="297">
        <v>0</v>
      </c>
      <c r="AL50" s="297">
        <v>0</v>
      </c>
      <c r="AM50" s="297">
        <v>0</v>
      </c>
      <c r="AN50" s="297">
        <v>0</v>
      </c>
      <c r="AO50" s="297">
        <v>0</v>
      </c>
      <c r="AP50" s="297">
        <v>0</v>
      </c>
      <c r="AQ50" s="297">
        <v>0</v>
      </c>
      <c r="AR50" s="297">
        <v>0</v>
      </c>
      <c r="AS50" s="297">
        <v>0</v>
      </c>
      <c r="AT50" s="297">
        <v>0</v>
      </c>
      <c r="AU50" s="297">
        <v>0</v>
      </c>
      <c r="AV50" s="297">
        <v>0</v>
      </c>
      <c r="AW50" s="297">
        <v>0</v>
      </c>
      <c r="AX50" s="297">
        <v>0</v>
      </c>
      <c r="AY50" s="297">
        <v>0</v>
      </c>
      <c r="AZ50" s="297">
        <v>0</v>
      </c>
      <c r="BA50" s="297">
        <v>0</v>
      </c>
      <c r="BB50" s="297">
        <v>0</v>
      </c>
      <c r="BC50" s="297">
        <v>0</v>
      </c>
      <c r="BD50" s="297">
        <v>0</v>
      </c>
      <c r="BE50" s="297">
        <v>0</v>
      </c>
      <c r="BF50" s="297">
        <v>0</v>
      </c>
      <c r="BG50" s="297">
        <v>0</v>
      </c>
      <c r="BH50" s="297">
        <v>0</v>
      </c>
    </row>
    <row r="51" spans="1:60" ht="15" hidden="1" outlineLevel="1">
      <c r="A51" s="326"/>
      <c r="B51" s="326"/>
      <c r="C51" s="326"/>
      <c r="D51" s="326"/>
      <c r="E51" s="326"/>
      <c r="F51" s="326"/>
      <c r="G51" s="326"/>
      <c r="H51" s="326"/>
      <c r="I51" s="326"/>
      <c r="J51" s="326"/>
      <c r="K51" s="326"/>
      <c r="L51" s="326"/>
      <c r="M51" s="326"/>
      <c r="N51" s="326"/>
      <c r="O51" s="326"/>
      <c r="P51" s="326"/>
      <c r="Q51" s="326"/>
      <c r="R51" s="326"/>
      <c r="S51" s="326"/>
      <c r="T51" s="326"/>
      <c r="U51" s="326"/>
      <c r="V51" s="326"/>
      <c r="W51" s="326"/>
      <c r="X51" s="326"/>
      <c r="Y51" s="326"/>
      <c r="Z51" s="326"/>
      <c r="AA51" s="326"/>
      <c r="AB51" s="326"/>
      <c r="AC51" s="326"/>
      <c r="AD51" s="326"/>
      <c r="AE51" s="326"/>
      <c r="AF51" s="326"/>
      <c r="AG51" s="326"/>
      <c r="AH51" s="326"/>
      <c r="AI51" s="326"/>
      <c r="AJ51" s="326"/>
      <c r="AK51" s="326"/>
      <c r="AL51" s="326"/>
      <c r="AM51" s="326"/>
      <c r="AN51" s="326"/>
      <c r="AO51" s="326"/>
      <c r="AP51" s="326"/>
      <c r="AQ51" s="326"/>
      <c r="AR51" s="326"/>
      <c r="AS51" s="326"/>
      <c r="AT51" s="326"/>
      <c r="AU51" s="326"/>
      <c r="AV51" s="326"/>
      <c r="AW51" s="326"/>
      <c r="AX51" s="326"/>
      <c r="AY51" s="326"/>
      <c r="AZ51" s="326"/>
      <c r="BA51" s="326"/>
      <c r="BB51" s="326"/>
      <c r="BC51" s="326"/>
      <c r="BD51" s="326"/>
      <c r="BE51" s="326"/>
      <c r="BF51" s="326"/>
      <c r="BG51" s="326"/>
      <c r="BH51" s="326"/>
    </row>
    <row r="52" spans="1:60" ht="15.75" hidden="1" outlineLevel="1">
      <c r="A52" s="262" t="s">
        <v>751</v>
      </c>
      <c r="B52" s="263" t="s">
        <v>734</v>
      </c>
      <c r="C52" s="264" t="s">
        <v>735</v>
      </c>
      <c r="D52" s="264" t="s">
        <v>472</v>
      </c>
      <c r="E52" s="277">
        <v>2012</v>
      </c>
      <c r="F52" s="277">
        <v>2013</v>
      </c>
      <c r="G52" s="277">
        <v>2014</v>
      </c>
      <c r="H52" s="277">
        <v>2015</v>
      </c>
      <c r="I52" s="277">
        <v>2016</v>
      </c>
      <c r="J52" s="277">
        <v>2017</v>
      </c>
      <c r="K52" s="277">
        <v>2018</v>
      </c>
      <c r="L52" s="277">
        <v>2019</v>
      </c>
      <c r="M52" s="277">
        <v>2020</v>
      </c>
      <c r="N52" s="277">
        <v>2021</v>
      </c>
      <c r="O52" s="277">
        <v>2022</v>
      </c>
      <c r="P52" s="277">
        <v>2023</v>
      </c>
      <c r="Q52" s="277">
        <v>2024</v>
      </c>
      <c r="R52" s="277">
        <v>2025</v>
      </c>
      <c r="S52" s="277">
        <v>2026</v>
      </c>
      <c r="T52" s="277">
        <v>2027</v>
      </c>
      <c r="U52" s="277">
        <v>2028</v>
      </c>
      <c r="V52" s="277">
        <v>2029</v>
      </c>
      <c r="W52" s="277">
        <v>2030</v>
      </c>
      <c r="X52" s="277">
        <v>2031</v>
      </c>
      <c r="Y52" s="277">
        <v>2032</v>
      </c>
      <c r="Z52" s="277">
        <v>2033</v>
      </c>
      <c r="AA52" s="277">
        <v>2034</v>
      </c>
      <c r="AB52" s="277">
        <v>2035</v>
      </c>
      <c r="AC52" s="277">
        <v>2036</v>
      </c>
      <c r="AD52" s="277">
        <v>2037</v>
      </c>
      <c r="AE52" s="277">
        <v>2038</v>
      </c>
      <c r="AF52" s="277">
        <v>2039</v>
      </c>
      <c r="AG52" s="277">
        <v>2040</v>
      </c>
      <c r="AH52" s="277">
        <v>2041</v>
      </c>
      <c r="AI52" s="277">
        <v>2042</v>
      </c>
      <c r="AJ52" s="277">
        <v>2043</v>
      </c>
      <c r="AK52" s="277">
        <v>2044</v>
      </c>
      <c r="AL52" s="277">
        <v>2045</v>
      </c>
      <c r="AM52" s="277">
        <v>2046</v>
      </c>
      <c r="AN52" s="277">
        <v>2047</v>
      </c>
      <c r="AO52" s="277">
        <v>2048</v>
      </c>
      <c r="AP52" s="277">
        <v>2049</v>
      </c>
      <c r="AQ52" s="277">
        <v>2050</v>
      </c>
      <c r="AR52" s="277">
        <v>2051</v>
      </c>
      <c r="AS52" s="277">
        <v>2052</v>
      </c>
      <c r="AT52" s="277">
        <v>2053</v>
      </c>
      <c r="AU52" s="277">
        <v>2054</v>
      </c>
      <c r="AV52" s="277">
        <v>2055</v>
      </c>
      <c r="AW52" s="277">
        <v>2056</v>
      </c>
      <c r="AX52" s="277">
        <v>2057</v>
      </c>
      <c r="AY52" s="277">
        <v>2058</v>
      </c>
      <c r="AZ52" s="277">
        <v>2059</v>
      </c>
      <c r="BA52" s="277">
        <v>2060</v>
      </c>
      <c r="BB52" s="277">
        <v>2061</v>
      </c>
      <c r="BC52" s="277">
        <v>2062</v>
      </c>
      <c r="BD52" s="277">
        <v>2063</v>
      </c>
      <c r="BE52" s="277">
        <v>2064</v>
      </c>
      <c r="BF52" s="277">
        <v>2065</v>
      </c>
      <c r="BG52" s="277">
        <v>2066</v>
      </c>
      <c r="BH52" s="277">
        <v>2067</v>
      </c>
    </row>
    <row r="53" spans="1:60" ht="15.75" hidden="1" outlineLevel="1">
      <c r="A53" s="278" t="s">
        <v>752</v>
      </c>
      <c r="B53" s="290">
        <v>1445.3986898807404</v>
      </c>
      <c r="C53" s="291">
        <v>28.907973797614808</v>
      </c>
      <c r="D53" s="291">
        <v>28.90797379761478</v>
      </c>
      <c r="E53" s="292">
        <v>0</v>
      </c>
      <c r="F53" s="292">
        <v>0</v>
      </c>
      <c r="G53" s="292">
        <v>0</v>
      </c>
      <c r="H53" s="292">
        <v>0</v>
      </c>
      <c r="I53" s="292">
        <v>0</v>
      </c>
      <c r="J53" s="292">
        <v>0</v>
      </c>
      <c r="K53" s="292">
        <v>28.90797379761478</v>
      </c>
      <c r="L53" s="292">
        <v>28.90797379761478</v>
      </c>
      <c r="M53" s="292">
        <v>28.90797379761478</v>
      </c>
      <c r="N53" s="292">
        <v>28.90797379761478</v>
      </c>
      <c r="O53" s="292">
        <v>28.90797379761478</v>
      </c>
      <c r="P53" s="292">
        <v>28.90797379761478</v>
      </c>
      <c r="Q53" s="292">
        <v>28.90797379761478</v>
      </c>
      <c r="R53" s="292">
        <v>28.90797379761478</v>
      </c>
      <c r="S53" s="292">
        <v>28.90797379761478</v>
      </c>
      <c r="T53" s="292">
        <v>28.90797379761478</v>
      </c>
      <c r="U53" s="292">
        <v>28.90797379761478</v>
      </c>
      <c r="V53" s="292">
        <v>28.90797379761478</v>
      </c>
      <c r="W53" s="292">
        <v>28.90797379761478</v>
      </c>
      <c r="X53" s="292">
        <v>28.90797379761478</v>
      </c>
      <c r="Y53" s="292">
        <v>28.90797379761478</v>
      </c>
      <c r="Z53" s="292">
        <v>28.90797379761478</v>
      </c>
      <c r="AA53" s="292">
        <v>28.90797379761478</v>
      </c>
      <c r="AB53" s="292">
        <v>28.90797379761478</v>
      </c>
      <c r="AC53" s="292">
        <v>28.90797379761478</v>
      </c>
      <c r="AD53" s="292">
        <v>28.90797379761478</v>
      </c>
      <c r="AE53" s="292">
        <v>28.90797379761478</v>
      </c>
      <c r="AF53" s="292">
        <v>28.90797379761478</v>
      </c>
      <c r="AG53" s="292">
        <v>28.90797379761478</v>
      </c>
      <c r="AH53" s="292">
        <v>28.90797379761478</v>
      </c>
      <c r="AI53" s="292">
        <v>28.90797379761478</v>
      </c>
      <c r="AJ53" s="292">
        <v>28.90797379761478</v>
      </c>
      <c r="AK53" s="292">
        <v>28.90797379761478</v>
      </c>
      <c r="AL53" s="292">
        <v>28.90797379761478</v>
      </c>
      <c r="AM53" s="292">
        <v>28.90797379761478</v>
      </c>
      <c r="AN53" s="292">
        <v>28.90797379761478</v>
      </c>
      <c r="AO53" s="292">
        <v>28.90797379761478</v>
      </c>
      <c r="AP53" s="292">
        <v>28.90797379761478</v>
      </c>
      <c r="AQ53" s="292">
        <v>28.90797379761478</v>
      </c>
      <c r="AR53" s="292">
        <v>28.90797379761478</v>
      </c>
      <c r="AS53" s="292">
        <v>28.90797379761478</v>
      </c>
      <c r="AT53" s="292">
        <v>28.90797379761478</v>
      </c>
      <c r="AU53" s="292">
        <v>28.90797379761478</v>
      </c>
      <c r="AV53" s="292">
        <v>28.90797379761478</v>
      </c>
      <c r="AW53" s="292">
        <v>28.90797379761478</v>
      </c>
      <c r="AX53" s="292">
        <v>28.90797379761478</v>
      </c>
      <c r="AY53" s="292">
        <v>28.90797379761478</v>
      </c>
      <c r="AZ53" s="292">
        <v>28.90797379761478</v>
      </c>
      <c r="BA53" s="292">
        <v>28.90797379761478</v>
      </c>
      <c r="BB53" s="292">
        <v>28.90797379761478</v>
      </c>
      <c r="BC53" s="292">
        <v>28.90797379761478</v>
      </c>
      <c r="BD53" s="292">
        <v>28.90797379761478</v>
      </c>
      <c r="BE53" s="292">
        <v>28.90797379761478</v>
      </c>
      <c r="BF53" s="292">
        <v>28.90797379761478</v>
      </c>
      <c r="BG53" s="292">
        <v>28.90797379761478</v>
      </c>
      <c r="BH53" s="292">
        <v>28.90797379761478</v>
      </c>
    </row>
    <row r="54" spans="1:60" ht="15.75" hidden="1" outlineLevel="1">
      <c r="A54" s="278" t="s">
        <v>753</v>
      </c>
      <c r="B54" s="290">
        <v>2524.6040214893264</v>
      </c>
      <c r="C54" s="291">
        <v>49.50203963704562</v>
      </c>
      <c r="D54" s="291">
        <v>49.992158841372799</v>
      </c>
      <c r="E54" s="292">
        <v>0</v>
      </c>
      <c r="F54" s="292">
        <v>0</v>
      </c>
      <c r="G54" s="292">
        <v>0</v>
      </c>
      <c r="H54" s="292">
        <v>0</v>
      </c>
      <c r="I54" s="292">
        <v>0</v>
      </c>
      <c r="J54" s="292">
        <v>24.996079420686442</v>
      </c>
      <c r="K54" s="292">
        <v>49.992158841372799</v>
      </c>
      <c r="L54" s="292">
        <v>49.992158841372799</v>
      </c>
      <c r="M54" s="292">
        <v>49.992158841372799</v>
      </c>
      <c r="N54" s="292">
        <v>49.992158841372799</v>
      </c>
      <c r="O54" s="292">
        <v>49.992158841372799</v>
      </c>
      <c r="P54" s="292">
        <v>49.992158841372799</v>
      </c>
      <c r="Q54" s="292">
        <v>49.992158841372799</v>
      </c>
      <c r="R54" s="292">
        <v>49.992158841372799</v>
      </c>
      <c r="S54" s="292">
        <v>49.992158841372799</v>
      </c>
      <c r="T54" s="292">
        <v>49.992158841372799</v>
      </c>
      <c r="U54" s="292">
        <v>49.992158841372799</v>
      </c>
      <c r="V54" s="292">
        <v>49.992158841372799</v>
      </c>
      <c r="W54" s="292">
        <v>49.992158841372799</v>
      </c>
      <c r="X54" s="292">
        <v>49.992158841372799</v>
      </c>
      <c r="Y54" s="292">
        <v>49.992158841372799</v>
      </c>
      <c r="Z54" s="292">
        <v>49.992158841372799</v>
      </c>
      <c r="AA54" s="292">
        <v>49.992158841372799</v>
      </c>
      <c r="AB54" s="292">
        <v>49.992158841372799</v>
      </c>
      <c r="AC54" s="292">
        <v>49.992158841372799</v>
      </c>
      <c r="AD54" s="292">
        <v>49.992158841372799</v>
      </c>
      <c r="AE54" s="292">
        <v>49.992158841372799</v>
      </c>
      <c r="AF54" s="292">
        <v>49.992158841372799</v>
      </c>
      <c r="AG54" s="292">
        <v>49.992158841372799</v>
      </c>
      <c r="AH54" s="292">
        <v>49.992158841372799</v>
      </c>
      <c r="AI54" s="292">
        <v>49.992158841372799</v>
      </c>
      <c r="AJ54" s="292">
        <v>49.992158841372799</v>
      </c>
      <c r="AK54" s="292">
        <v>49.992158841372799</v>
      </c>
      <c r="AL54" s="292">
        <v>49.992158841372799</v>
      </c>
      <c r="AM54" s="292">
        <v>49.992158841372799</v>
      </c>
      <c r="AN54" s="292">
        <v>49.992158841372799</v>
      </c>
      <c r="AO54" s="292">
        <v>49.992158841372799</v>
      </c>
      <c r="AP54" s="292">
        <v>49.992158841372799</v>
      </c>
      <c r="AQ54" s="292">
        <v>49.992158841372799</v>
      </c>
      <c r="AR54" s="292">
        <v>49.992158841372799</v>
      </c>
      <c r="AS54" s="292">
        <v>49.992158841372799</v>
      </c>
      <c r="AT54" s="292">
        <v>49.992158841372799</v>
      </c>
      <c r="AU54" s="292">
        <v>49.992158841372799</v>
      </c>
      <c r="AV54" s="292">
        <v>49.992158841372799</v>
      </c>
      <c r="AW54" s="292">
        <v>49.992158841372799</v>
      </c>
      <c r="AX54" s="292">
        <v>49.992158841372799</v>
      </c>
      <c r="AY54" s="292">
        <v>49.992158841372799</v>
      </c>
      <c r="AZ54" s="292">
        <v>49.992158841372799</v>
      </c>
      <c r="BA54" s="292">
        <v>49.992158841372799</v>
      </c>
      <c r="BB54" s="292">
        <v>49.992158841372799</v>
      </c>
      <c r="BC54" s="292">
        <v>49.992158841372799</v>
      </c>
      <c r="BD54" s="292">
        <v>49.992158841372799</v>
      </c>
      <c r="BE54" s="292">
        <v>49.992158841372799</v>
      </c>
      <c r="BF54" s="292">
        <v>49.992158841372799</v>
      </c>
      <c r="BG54" s="292">
        <v>49.992158841372799</v>
      </c>
      <c r="BH54" s="292">
        <v>49.992158841372799</v>
      </c>
    </row>
    <row r="55" spans="1:60" ht="15.75" hidden="1" outlineLevel="1">
      <c r="A55" s="282" t="s">
        <v>754</v>
      </c>
      <c r="B55" s="290">
        <v>134.19202308758403</v>
      </c>
      <c r="C55" s="293">
        <v>2.6838404617516805</v>
      </c>
      <c r="D55" s="293">
        <v>3.8053053947585105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1.7462176010789008</v>
      </c>
      <c r="L55" s="294">
        <v>2.3282901347718643</v>
      </c>
      <c r="M55" s="294">
        <v>3.5709369471027572</v>
      </c>
      <c r="N55" s="294">
        <v>2.3282901347718643</v>
      </c>
      <c r="O55" s="294">
        <v>3.5709369471027572</v>
      </c>
      <c r="P55" s="294">
        <v>2.3737369878874142</v>
      </c>
      <c r="Q55" s="294">
        <v>2.3282901347718643</v>
      </c>
      <c r="R55" s="294">
        <v>2.3282901347718643</v>
      </c>
      <c r="S55" s="294">
        <v>2.3282901347718643</v>
      </c>
      <c r="T55" s="294">
        <v>3.7663665310091061</v>
      </c>
      <c r="U55" s="294">
        <v>2.5626585824276167</v>
      </c>
      <c r="V55" s="294">
        <v>2.5626585824276167</v>
      </c>
      <c r="W55" s="294">
        <v>2.5626585824276167</v>
      </c>
      <c r="X55" s="294">
        <v>2.5626585824276167</v>
      </c>
      <c r="Y55" s="294">
        <v>3.8053053947585105</v>
      </c>
      <c r="Z55" s="294">
        <v>2.5626585824276167</v>
      </c>
      <c r="AA55" s="294">
        <v>2.5626585824276167</v>
      </c>
      <c r="AB55" s="294">
        <v>2.5626585824276167</v>
      </c>
      <c r="AC55" s="294">
        <v>2.5626585824276167</v>
      </c>
      <c r="AD55" s="294">
        <v>3.8053053947585105</v>
      </c>
      <c r="AE55" s="294">
        <v>2.5626585824276167</v>
      </c>
      <c r="AF55" s="294">
        <v>2.5626585824276167</v>
      </c>
      <c r="AG55" s="294">
        <v>2.5626585824276167</v>
      </c>
      <c r="AH55" s="294">
        <v>2.5626585824276167</v>
      </c>
      <c r="AI55" s="294">
        <v>3.8053053947585105</v>
      </c>
      <c r="AJ55" s="294">
        <v>2.5626585824276167</v>
      </c>
      <c r="AK55" s="294">
        <v>2.5626585824276167</v>
      </c>
      <c r="AL55" s="294">
        <v>2.608105435543167</v>
      </c>
      <c r="AM55" s="294">
        <v>2.5626585824276167</v>
      </c>
      <c r="AN55" s="294">
        <v>3.8053053947585105</v>
      </c>
      <c r="AO55" s="294">
        <v>2.5626585824276167</v>
      </c>
      <c r="AP55" s="294">
        <v>2.5626585824276167</v>
      </c>
      <c r="AQ55" s="294">
        <v>2.5626585824276167</v>
      </c>
      <c r="AR55" s="294">
        <v>2.5626585824276167</v>
      </c>
      <c r="AS55" s="294">
        <v>2.5626585824276167</v>
      </c>
      <c r="AT55" s="294">
        <v>2.5626585824276167</v>
      </c>
      <c r="AU55" s="294">
        <v>2.5626585824276167</v>
      </c>
      <c r="AV55" s="294">
        <v>2.5626585824276167</v>
      </c>
      <c r="AW55" s="294">
        <v>2.5626585824276167</v>
      </c>
      <c r="AX55" s="294">
        <v>2.5626585824276167</v>
      </c>
      <c r="AY55" s="294">
        <v>2.5626585824276167</v>
      </c>
      <c r="AZ55" s="294">
        <v>2.5626585824276167</v>
      </c>
      <c r="BA55" s="294">
        <v>2.5626585824276167</v>
      </c>
      <c r="BB55" s="294">
        <v>2.5626585824276167</v>
      </c>
      <c r="BC55" s="294">
        <v>2.5626585824276167</v>
      </c>
      <c r="BD55" s="294">
        <v>2.5626585824276167</v>
      </c>
      <c r="BE55" s="294">
        <v>2.5626585824276167</v>
      </c>
      <c r="BF55" s="294">
        <v>2.5626585824276167</v>
      </c>
      <c r="BG55" s="294">
        <v>2.5626585824276167</v>
      </c>
      <c r="BH55" s="294">
        <v>2.5626585824276167</v>
      </c>
    </row>
    <row r="56" spans="1:60" ht="15.75" hidden="1" outlineLevel="1">
      <c r="A56" s="277" t="s">
        <v>755</v>
      </c>
      <c r="B56" s="295">
        <v>4104.1947344576511</v>
      </c>
      <c r="C56" s="296">
        <v>80.474406557993063</v>
      </c>
      <c r="D56" s="296">
        <v>82.705438033746077</v>
      </c>
      <c r="E56" s="297">
        <v>0</v>
      </c>
      <c r="F56" s="297">
        <v>0</v>
      </c>
      <c r="G56" s="297">
        <v>0</v>
      </c>
      <c r="H56" s="297">
        <v>0</v>
      </c>
      <c r="I56" s="297">
        <v>0</v>
      </c>
      <c r="J56" s="297">
        <v>24.996079420686442</v>
      </c>
      <c r="K56" s="297">
        <v>80.646350240066468</v>
      </c>
      <c r="L56" s="297">
        <v>81.228422773759434</v>
      </c>
      <c r="M56" s="297">
        <v>82.471069586090323</v>
      </c>
      <c r="N56" s="297">
        <v>81.228422773759434</v>
      </c>
      <c r="O56" s="297">
        <v>82.471069586090323</v>
      </c>
      <c r="P56" s="297">
        <v>81.273869626874983</v>
      </c>
      <c r="Q56" s="297">
        <v>81.228422773759434</v>
      </c>
      <c r="R56" s="297">
        <v>81.228422773759434</v>
      </c>
      <c r="S56" s="297">
        <v>81.228422773759434</v>
      </c>
      <c r="T56" s="297">
        <v>82.666499169996683</v>
      </c>
      <c r="U56" s="297">
        <v>81.462791221415188</v>
      </c>
      <c r="V56" s="297">
        <v>81.462791221415188</v>
      </c>
      <c r="W56" s="297">
        <v>81.462791221415188</v>
      </c>
      <c r="X56" s="297">
        <v>81.462791221415188</v>
      </c>
      <c r="Y56" s="297">
        <v>82.705438033746077</v>
      </c>
      <c r="Z56" s="297">
        <v>81.462791221415188</v>
      </c>
      <c r="AA56" s="297">
        <v>81.462791221415188</v>
      </c>
      <c r="AB56" s="297">
        <v>81.462791221415188</v>
      </c>
      <c r="AC56" s="297">
        <v>81.462791221415188</v>
      </c>
      <c r="AD56" s="297">
        <v>82.705438033746077</v>
      </c>
      <c r="AE56" s="297">
        <v>81.462791221415188</v>
      </c>
      <c r="AF56" s="297">
        <v>81.462791221415188</v>
      </c>
      <c r="AG56" s="297">
        <v>81.462791221415188</v>
      </c>
      <c r="AH56" s="297">
        <v>81.462791221415188</v>
      </c>
      <c r="AI56" s="297">
        <v>82.705438033746077</v>
      </c>
      <c r="AJ56" s="297">
        <v>81.462791221415188</v>
      </c>
      <c r="AK56" s="297">
        <v>81.462791221415188</v>
      </c>
      <c r="AL56" s="297">
        <v>81.508238074530738</v>
      </c>
      <c r="AM56" s="297">
        <v>81.462791221415188</v>
      </c>
      <c r="AN56" s="297">
        <v>82.705438033746077</v>
      </c>
      <c r="AO56" s="297">
        <v>81.462791221415188</v>
      </c>
      <c r="AP56" s="297">
        <v>81.462791221415188</v>
      </c>
      <c r="AQ56" s="297">
        <v>81.462791221415188</v>
      </c>
      <c r="AR56" s="297">
        <v>81.462791221415188</v>
      </c>
      <c r="AS56" s="297">
        <v>81.462791221415188</v>
      </c>
      <c r="AT56" s="297">
        <v>81.462791221415188</v>
      </c>
      <c r="AU56" s="297">
        <v>81.462791221415188</v>
      </c>
      <c r="AV56" s="297">
        <v>81.462791221415188</v>
      </c>
      <c r="AW56" s="297">
        <v>81.462791221415188</v>
      </c>
      <c r="AX56" s="297">
        <v>81.462791221415188</v>
      </c>
      <c r="AY56" s="297">
        <v>81.462791221415188</v>
      </c>
      <c r="AZ56" s="297">
        <v>81.462791221415188</v>
      </c>
      <c r="BA56" s="297">
        <v>81.462791221415188</v>
      </c>
      <c r="BB56" s="297">
        <v>81.462791221415188</v>
      </c>
      <c r="BC56" s="297">
        <v>81.462791221415188</v>
      </c>
      <c r="BD56" s="297">
        <v>81.462791221415188</v>
      </c>
      <c r="BE56" s="297">
        <v>81.462791221415188</v>
      </c>
      <c r="BF56" s="297">
        <v>81.462791221415188</v>
      </c>
      <c r="BG56" s="297">
        <v>81.462791221415188</v>
      </c>
      <c r="BH56" s="297">
        <v>81.462791221415188</v>
      </c>
    </row>
    <row r="57" spans="1:60" ht="15" hidden="1" outlineLevel="1">
      <c r="A57" s="326"/>
      <c r="B57" s="326"/>
      <c r="C57" s="326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326"/>
      <c r="W57" s="326"/>
      <c r="X57" s="326"/>
      <c r="Y57" s="326"/>
      <c r="Z57" s="326"/>
      <c r="AA57" s="326"/>
      <c r="AB57" s="326"/>
      <c r="AC57" s="326"/>
      <c r="AD57" s="326"/>
      <c r="AE57" s="326"/>
      <c r="AF57" s="326"/>
      <c r="AG57" s="326"/>
      <c r="AH57" s="326"/>
      <c r="AI57" s="326"/>
      <c r="AJ57" s="326"/>
      <c r="AK57" s="326"/>
      <c r="AL57" s="326"/>
      <c r="AM57" s="326"/>
      <c r="AN57" s="326"/>
      <c r="AO57" s="326"/>
      <c r="AP57" s="326"/>
      <c r="AQ57" s="326"/>
      <c r="AR57" s="326"/>
      <c r="AS57" s="326"/>
      <c r="AT57" s="326"/>
      <c r="AU57" s="326"/>
      <c r="AV57" s="326"/>
      <c r="AW57" s="326"/>
      <c r="AX57" s="326"/>
      <c r="AY57" s="326"/>
      <c r="AZ57" s="326"/>
      <c r="BA57" s="326"/>
      <c r="BB57" s="326"/>
      <c r="BC57" s="326"/>
      <c r="BD57" s="326"/>
      <c r="BE57" s="326"/>
      <c r="BF57" s="326"/>
      <c r="BG57" s="326"/>
      <c r="BH57" s="326"/>
    </row>
    <row r="58" spans="1:60" ht="15" hidden="1" outlineLevel="1">
      <c r="A58" s="326"/>
      <c r="B58" s="326"/>
      <c r="C58" s="326"/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6"/>
      <c r="P58" s="326"/>
      <c r="Q58" s="326"/>
      <c r="R58" s="326"/>
      <c r="S58" s="326"/>
      <c r="T58" s="326"/>
      <c r="U58" s="326"/>
      <c r="V58" s="326"/>
      <c r="W58" s="326"/>
      <c r="X58" s="326"/>
      <c r="Y58" s="326"/>
      <c r="Z58" s="326"/>
      <c r="AA58" s="326"/>
      <c r="AB58" s="326"/>
      <c r="AC58" s="326"/>
      <c r="AD58" s="326"/>
      <c r="AE58" s="326"/>
      <c r="AF58" s="326"/>
      <c r="AG58" s="326"/>
      <c r="AH58" s="326"/>
      <c r="AI58" s="326"/>
      <c r="AJ58" s="326"/>
      <c r="AK58" s="326"/>
      <c r="AL58" s="326"/>
      <c r="AM58" s="326"/>
      <c r="AN58" s="326"/>
      <c r="AO58" s="326"/>
      <c r="AP58" s="326"/>
      <c r="AQ58" s="326"/>
      <c r="AR58" s="326"/>
      <c r="AS58" s="326"/>
      <c r="AT58" s="326"/>
      <c r="AU58" s="326"/>
      <c r="AV58" s="326"/>
      <c r="AW58" s="326"/>
      <c r="AX58" s="326"/>
      <c r="AY58" s="326"/>
      <c r="AZ58" s="326"/>
      <c r="BA58" s="326"/>
      <c r="BB58" s="326"/>
      <c r="BC58" s="326"/>
      <c r="BD58" s="326"/>
      <c r="BE58" s="326"/>
      <c r="BF58" s="326"/>
      <c r="BG58" s="326"/>
      <c r="BH58" s="326"/>
    </row>
    <row r="59" spans="1:60" ht="15" hidden="1" outlineLevel="1">
      <c r="A59" s="326"/>
      <c r="B59" s="326"/>
      <c r="C59" s="326"/>
      <c r="D59" s="326"/>
      <c r="E59" s="326"/>
      <c r="F59" s="326"/>
      <c r="G59" s="326"/>
      <c r="H59" s="326"/>
      <c r="I59" s="326"/>
      <c r="J59" s="326"/>
      <c r="K59" s="326"/>
      <c r="L59" s="326"/>
      <c r="M59" s="326"/>
      <c r="N59" s="326"/>
      <c r="O59" s="326"/>
      <c r="P59" s="326"/>
      <c r="Q59" s="326"/>
      <c r="R59" s="326"/>
      <c r="S59" s="326"/>
      <c r="T59" s="326"/>
      <c r="U59" s="326"/>
      <c r="V59" s="326"/>
      <c r="W59" s="326"/>
      <c r="X59" s="326"/>
      <c r="Y59" s="326"/>
      <c r="Z59" s="326"/>
      <c r="AA59" s="326"/>
      <c r="AB59" s="326"/>
      <c r="AC59" s="326"/>
      <c r="AD59" s="326"/>
      <c r="AE59" s="326"/>
      <c r="AF59" s="326"/>
      <c r="AG59" s="326"/>
      <c r="AH59" s="326"/>
      <c r="AI59" s="326"/>
      <c r="AJ59" s="326"/>
      <c r="AK59" s="326"/>
      <c r="AL59" s="326"/>
      <c r="AM59" s="326"/>
      <c r="AN59" s="326"/>
      <c r="AO59" s="326"/>
      <c r="AP59" s="326"/>
      <c r="AQ59" s="326"/>
      <c r="AR59" s="326"/>
      <c r="AS59" s="326"/>
      <c r="AT59" s="326"/>
      <c r="AU59" s="326"/>
      <c r="AV59" s="326"/>
      <c r="AW59" s="326"/>
      <c r="AX59" s="326"/>
      <c r="AY59" s="326"/>
      <c r="AZ59" s="326"/>
      <c r="BA59" s="326"/>
      <c r="BB59" s="326"/>
      <c r="BC59" s="326"/>
      <c r="BD59" s="326"/>
      <c r="BE59" s="326"/>
      <c r="BF59" s="326"/>
      <c r="BG59" s="326"/>
      <c r="BH59" s="326"/>
    </row>
    <row r="60" spans="1:60" ht="15" hidden="1" outlineLevel="1">
      <c r="A60" s="326"/>
      <c r="B60" s="326"/>
      <c r="C60" s="326"/>
      <c r="D60" s="326"/>
      <c r="E60" s="326"/>
      <c r="F60" s="326"/>
      <c r="G60" s="326"/>
      <c r="H60" s="326"/>
      <c r="I60" s="326"/>
      <c r="J60" s="326"/>
      <c r="K60" s="326"/>
      <c r="L60" s="326"/>
      <c r="M60" s="326"/>
      <c r="N60" s="326"/>
      <c r="O60" s="326"/>
      <c r="P60" s="326"/>
      <c r="Q60" s="326"/>
      <c r="R60" s="326"/>
      <c r="S60" s="326"/>
      <c r="T60" s="326"/>
      <c r="U60" s="326"/>
      <c r="V60" s="326"/>
      <c r="W60" s="326"/>
      <c r="X60" s="326"/>
      <c r="Y60" s="326"/>
      <c r="Z60" s="326"/>
      <c r="AA60" s="326"/>
      <c r="AB60" s="326"/>
      <c r="AC60" s="326"/>
      <c r="AD60" s="326"/>
      <c r="AE60" s="326"/>
      <c r="AF60" s="326"/>
      <c r="AG60" s="326"/>
      <c r="AH60" s="326"/>
      <c r="AI60" s="326"/>
      <c r="AJ60" s="326"/>
      <c r="AK60" s="326"/>
      <c r="AL60" s="326"/>
      <c r="AM60" s="326"/>
      <c r="AN60" s="326"/>
      <c r="AO60" s="326"/>
      <c r="AP60" s="326"/>
      <c r="AQ60" s="326"/>
      <c r="AR60" s="326"/>
      <c r="AS60" s="326"/>
      <c r="AT60" s="326"/>
      <c r="AU60" s="326"/>
      <c r="AV60" s="326"/>
      <c r="AW60" s="326"/>
      <c r="AX60" s="326"/>
      <c r="AY60" s="326"/>
      <c r="AZ60" s="326"/>
      <c r="BA60" s="326"/>
      <c r="BB60" s="326"/>
      <c r="BC60" s="326"/>
      <c r="BD60" s="326"/>
      <c r="BE60" s="326"/>
      <c r="BF60" s="326"/>
      <c r="BG60" s="326"/>
      <c r="BH60" s="326"/>
    </row>
    <row r="61" spans="1:60" ht="15.75" hidden="1" outlineLevel="1">
      <c r="A61" s="289" t="s">
        <v>793</v>
      </c>
      <c r="B61" s="261"/>
      <c r="C61" s="261"/>
      <c r="D61" s="261"/>
      <c r="E61" s="261"/>
      <c r="F61" s="261"/>
      <c r="G61" s="261"/>
      <c r="H61" s="261"/>
      <c r="I61" s="261"/>
      <c r="J61" s="261"/>
      <c r="K61" s="261"/>
      <c r="L61" s="261"/>
      <c r="M61" s="261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1"/>
      <c r="AV61" s="261"/>
      <c r="AW61" s="261"/>
      <c r="AX61" s="261"/>
      <c r="AY61" s="261"/>
      <c r="AZ61" s="261"/>
      <c r="BA61" s="261"/>
      <c r="BB61" s="261"/>
      <c r="BC61" s="261"/>
      <c r="BD61" s="261"/>
      <c r="BE61" s="261"/>
      <c r="BF61" s="261"/>
      <c r="BG61" s="261"/>
      <c r="BH61" s="261"/>
    </row>
    <row r="62" spans="1:60" ht="15.75" hidden="1" outlineLevel="1">
      <c r="A62" s="262" t="s">
        <v>746</v>
      </c>
      <c r="B62" s="263" t="s">
        <v>734</v>
      </c>
      <c r="C62" s="264" t="s">
        <v>735</v>
      </c>
      <c r="D62" s="264" t="s">
        <v>472</v>
      </c>
      <c r="E62" s="277">
        <v>2012</v>
      </c>
      <c r="F62" s="277">
        <v>2013</v>
      </c>
      <c r="G62" s="277">
        <v>2014</v>
      </c>
      <c r="H62" s="277">
        <v>2015</v>
      </c>
      <c r="I62" s="277">
        <v>2016</v>
      </c>
      <c r="J62" s="277">
        <v>2017</v>
      </c>
      <c r="K62" s="277">
        <v>2018</v>
      </c>
      <c r="L62" s="277">
        <v>2019</v>
      </c>
      <c r="M62" s="277">
        <v>2020</v>
      </c>
      <c r="N62" s="277">
        <v>2021</v>
      </c>
      <c r="O62" s="277">
        <v>2022</v>
      </c>
      <c r="P62" s="277">
        <v>2023</v>
      </c>
      <c r="Q62" s="277">
        <v>2024</v>
      </c>
      <c r="R62" s="277">
        <v>2025</v>
      </c>
      <c r="S62" s="277">
        <v>2026</v>
      </c>
      <c r="T62" s="277">
        <v>2027</v>
      </c>
      <c r="U62" s="277">
        <v>2028</v>
      </c>
      <c r="V62" s="277">
        <v>2029</v>
      </c>
      <c r="W62" s="277">
        <v>2030</v>
      </c>
      <c r="X62" s="277">
        <v>2031</v>
      </c>
      <c r="Y62" s="277">
        <v>2032</v>
      </c>
      <c r="Z62" s="277">
        <v>2033</v>
      </c>
      <c r="AA62" s="277">
        <v>2034</v>
      </c>
      <c r="AB62" s="277">
        <v>2035</v>
      </c>
      <c r="AC62" s="277">
        <v>2036</v>
      </c>
      <c r="AD62" s="277">
        <v>2037</v>
      </c>
      <c r="AE62" s="277">
        <v>2038</v>
      </c>
      <c r="AF62" s="277">
        <v>2039</v>
      </c>
      <c r="AG62" s="277">
        <v>2040</v>
      </c>
      <c r="AH62" s="277">
        <v>2041</v>
      </c>
      <c r="AI62" s="277">
        <v>2042</v>
      </c>
      <c r="AJ62" s="277">
        <v>2043</v>
      </c>
      <c r="AK62" s="277">
        <v>2044</v>
      </c>
      <c r="AL62" s="277">
        <v>2045</v>
      </c>
      <c r="AM62" s="277">
        <v>2046</v>
      </c>
      <c r="AN62" s="277">
        <v>2047</v>
      </c>
      <c r="AO62" s="277">
        <v>2048</v>
      </c>
      <c r="AP62" s="277">
        <v>2049</v>
      </c>
      <c r="AQ62" s="277">
        <v>2050</v>
      </c>
      <c r="AR62" s="277">
        <v>2051</v>
      </c>
      <c r="AS62" s="277">
        <v>2052</v>
      </c>
      <c r="AT62" s="277">
        <v>2053</v>
      </c>
      <c r="AU62" s="277">
        <v>2054</v>
      </c>
      <c r="AV62" s="277">
        <v>2055</v>
      </c>
      <c r="AW62" s="277">
        <v>2056</v>
      </c>
      <c r="AX62" s="277">
        <v>2057</v>
      </c>
      <c r="AY62" s="277">
        <v>2058</v>
      </c>
      <c r="AZ62" s="277">
        <v>2059</v>
      </c>
      <c r="BA62" s="277">
        <v>2060</v>
      </c>
      <c r="BB62" s="277">
        <v>2061</v>
      </c>
      <c r="BC62" s="277">
        <v>2062</v>
      </c>
      <c r="BD62" s="277">
        <v>2063</v>
      </c>
      <c r="BE62" s="277">
        <v>2064</v>
      </c>
      <c r="BF62" s="277">
        <v>2065</v>
      </c>
      <c r="BG62" s="277">
        <v>2066</v>
      </c>
      <c r="BH62" s="277">
        <v>2067</v>
      </c>
    </row>
    <row r="63" spans="1:60" ht="15.75" hidden="1" outlineLevel="1">
      <c r="A63" s="266" t="s">
        <v>747</v>
      </c>
      <c r="B63" s="290">
        <v>2786.6048276672755</v>
      </c>
      <c r="C63" s="291">
        <v>398.08640395246783</v>
      </c>
      <c r="D63" s="291">
        <v>765.84763480086167</v>
      </c>
      <c r="E63" s="292">
        <v>184.91486916231855</v>
      </c>
      <c r="F63" s="292">
        <v>595.99698531864772</v>
      </c>
      <c r="G63" s="292">
        <v>620.36209362520503</v>
      </c>
      <c r="H63" s="292">
        <v>765.84763480086167</v>
      </c>
      <c r="I63" s="292">
        <v>433.43797797473871</v>
      </c>
      <c r="J63" s="292">
        <v>151.39323527929966</v>
      </c>
      <c r="K63" s="292">
        <v>34.652031506203855</v>
      </c>
      <c r="L63" s="292">
        <v>0</v>
      </c>
      <c r="M63" s="292">
        <v>0</v>
      </c>
      <c r="N63" s="292">
        <v>0</v>
      </c>
      <c r="O63" s="292">
        <v>0</v>
      </c>
      <c r="P63" s="292">
        <v>0</v>
      </c>
      <c r="Q63" s="292">
        <v>0</v>
      </c>
      <c r="R63" s="292">
        <v>0</v>
      </c>
      <c r="S63" s="292">
        <v>0</v>
      </c>
      <c r="T63" s="292">
        <v>0</v>
      </c>
      <c r="U63" s="292">
        <v>0</v>
      </c>
      <c r="V63" s="292">
        <v>0</v>
      </c>
      <c r="W63" s="292">
        <v>0</v>
      </c>
      <c r="X63" s="292">
        <v>0</v>
      </c>
      <c r="Y63" s="292">
        <v>0</v>
      </c>
      <c r="Z63" s="292">
        <v>0</v>
      </c>
      <c r="AA63" s="292">
        <v>0</v>
      </c>
      <c r="AB63" s="292">
        <v>0</v>
      </c>
      <c r="AC63" s="292">
        <v>0</v>
      </c>
      <c r="AD63" s="292">
        <v>0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2">
        <v>0</v>
      </c>
      <c r="AL63" s="292">
        <v>0</v>
      </c>
      <c r="AM63" s="292">
        <v>0</v>
      </c>
      <c r="AN63" s="292">
        <v>0</v>
      </c>
      <c r="AO63" s="292">
        <v>0</v>
      </c>
      <c r="AP63" s="292">
        <v>0</v>
      </c>
      <c r="AQ63" s="292">
        <v>0</v>
      </c>
      <c r="AR63" s="292">
        <v>0</v>
      </c>
      <c r="AS63" s="292">
        <v>0</v>
      </c>
      <c r="AT63" s="292">
        <v>0</v>
      </c>
      <c r="AU63" s="292">
        <v>0</v>
      </c>
      <c r="AV63" s="292">
        <v>0</v>
      </c>
      <c r="AW63" s="292">
        <v>0</v>
      </c>
      <c r="AX63" s="292">
        <v>0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v>0</v>
      </c>
      <c r="BG63" s="292">
        <v>0</v>
      </c>
      <c r="BH63" s="292">
        <v>0</v>
      </c>
    </row>
    <row r="64" spans="1:60" ht="15.75" hidden="1" outlineLevel="1">
      <c r="A64" s="266" t="s">
        <v>748</v>
      </c>
      <c r="B64" s="290">
        <v>2083.58068726581</v>
      </c>
      <c r="C64" s="291">
        <v>297.6543838951157</v>
      </c>
      <c r="D64" s="291">
        <v>694.5150394262655</v>
      </c>
      <c r="E64" s="292">
        <v>37.342432685377176</v>
      </c>
      <c r="F64" s="292">
        <v>188.85843485156371</v>
      </c>
      <c r="G64" s="292">
        <v>535.31152003325701</v>
      </c>
      <c r="H64" s="292">
        <v>694.5150394262655</v>
      </c>
      <c r="I64" s="292">
        <v>527.50882116688501</v>
      </c>
      <c r="J64" s="292">
        <v>93.341667197467018</v>
      </c>
      <c r="K64" s="292">
        <v>6.7027719049946883</v>
      </c>
      <c r="L64" s="292">
        <v>0</v>
      </c>
      <c r="M64" s="292">
        <v>0</v>
      </c>
      <c r="N64" s="292">
        <v>0</v>
      </c>
      <c r="O64" s="292">
        <v>0</v>
      </c>
      <c r="P64" s="292">
        <v>0</v>
      </c>
      <c r="Q64" s="292">
        <v>0</v>
      </c>
      <c r="R64" s="292">
        <v>0</v>
      </c>
      <c r="S64" s="292">
        <v>0</v>
      </c>
      <c r="T64" s="292">
        <v>0</v>
      </c>
      <c r="U64" s="292">
        <v>0</v>
      </c>
      <c r="V64" s="292">
        <v>0</v>
      </c>
      <c r="W64" s="292">
        <v>0</v>
      </c>
      <c r="X64" s="292">
        <v>0</v>
      </c>
      <c r="Y64" s="292">
        <v>0</v>
      </c>
      <c r="Z64" s="292">
        <v>0</v>
      </c>
      <c r="AA64" s="292">
        <v>0</v>
      </c>
      <c r="AB64" s="292">
        <v>0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2">
        <v>0</v>
      </c>
      <c r="AL64" s="292">
        <v>0</v>
      </c>
      <c r="AM64" s="292">
        <v>0</v>
      </c>
      <c r="AN64" s="292">
        <v>0</v>
      </c>
      <c r="AO64" s="292">
        <v>0</v>
      </c>
      <c r="AP64" s="292">
        <v>0</v>
      </c>
      <c r="AQ64" s="292">
        <v>0</v>
      </c>
      <c r="AR64" s="292">
        <v>0</v>
      </c>
      <c r="AS64" s="292">
        <v>0</v>
      </c>
      <c r="AT64" s="292">
        <v>0</v>
      </c>
      <c r="AU64" s="292">
        <v>0</v>
      </c>
      <c r="AV64" s="292">
        <v>0</v>
      </c>
      <c r="AW64" s="292">
        <v>0</v>
      </c>
      <c r="AX64" s="292">
        <v>0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v>0</v>
      </c>
      <c r="BG64" s="292">
        <v>0</v>
      </c>
      <c r="BH64" s="292">
        <v>0</v>
      </c>
    </row>
    <row r="65" spans="1:60" ht="15.75" hidden="1" outlineLevel="1">
      <c r="A65" s="270" t="s">
        <v>749</v>
      </c>
      <c r="B65" s="290">
        <v>559.34173755402901</v>
      </c>
      <c r="C65" s="293">
        <v>79.905962507718414</v>
      </c>
      <c r="D65" s="293">
        <v>183.88433736622304</v>
      </c>
      <c r="E65" s="294">
        <v>31.170092982278277</v>
      </c>
      <c r="F65" s="294">
        <v>55.048700194575332</v>
      </c>
      <c r="G65" s="294">
        <v>132.0469703529717</v>
      </c>
      <c r="H65" s="294">
        <v>152.76580346183178</v>
      </c>
      <c r="I65" s="294">
        <v>183.88433736622304</v>
      </c>
      <c r="J65" s="294">
        <v>4.4258331961488491</v>
      </c>
      <c r="K65" s="294">
        <v>0</v>
      </c>
      <c r="L65" s="294">
        <v>0</v>
      </c>
      <c r="M65" s="294">
        <v>0</v>
      </c>
      <c r="N65" s="294">
        <v>0</v>
      </c>
      <c r="O65" s="294">
        <v>0</v>
      </c>
      <c r="P65" s="294">
        <v>0</v>
      </c>
      <c r="Q65" s="294">
        <v>0</v>
      </c>
      <c r="R65" s="294">
        <v>0</v>
      </c>
      <c r="S65" s="294">
        <v>0</v>
      </c>
      <c r="T65" s="294">
        <v>0</v>
      </c>
      <c r="U65" s="294">
        <v>0</v>
      </c>
      <c r="V65" s="294">
        <v>0</v>
      </c>
      <c r="W65" s="294">
        <v>0</v>
      </c>
      <c r="X65" s="294">
        <v>0</v>
      </c>
      <c r="Y65" s="294">
        <v>0</v>
      </c>
      <c r="Z65" s="294">
        <v>0</v>
      </c>
      <c r="AA65" s="294">
        <v>0</v>
      </c>
      <c r="AB65" s="294">
        <v>0</v>
      </c>
      <c r="AC65" s="294">
        <v>0</v>
      </c>
      <c r="AD65" s="294">
        <v>0</v>
      </c>
      <c r="AE65" s="294">
        <v>0</v>
      </c>
      <c r="AF65" s="294">
        <v>0</v>
      </c>
      <c r="AG65" s="294">
        <v>0</v>
      </c>
      <c r="AH65" s="294">
        <v>0</v>
      </c>
      <c r="AI65" s="294">
        <v>0</v>
      </c>
      <c r="AJ65" s="294">
        <v>0</v>
      </c>
      <c r="AK65" s="294">
        <v>0</v>
      </c>
      <c r="AL65" s="294">
        <v>0</v>
      </c>
      <c r="AM65" s="294">
        <v>0</v>
      </c>
      <c r="AN65" s="294">
        <v>0</v>
      </c>
      <c r="AO65" s="294">
        <v>0</v>
      </c>
      <c r="AP65" s="294">
        <v>0</v>
      </c>
      <c r="AQ65" s="294">
        <v>0</v>
      </c>
      <c r="AR65" s="294">
        <v>0</v>
      </c>
      <c r="AS65" s="294">
        <v>0</v>
      </c>
      <c r="AT65" s="294">
        <v>0</v>
      </c>
      <c r="AU65" s="294">
        <v>0</v>
      </c>
      <c r="AV65" s="294">
        <v>0</v>
      </c>
      <c r="AW65" s="294">
        <v>0</v>
      </c>
      <c r="AX65" s="294">
        <v>0</v>
      </c>
      <c r="AY65" s="294">
        <v>0</v>
      </c>
      <c r="AZ65" s="294">
        <v>0</v>
      </c>
      <c r="BA65" s="294">
        <v>0</v>
      </c>
      <c r="BB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294">
        <v>0</v>
      </c>
    </row>
    <row r="66" spans="1:60" ht="15.75" hidden="1" outlineLevel="1">
      <c r="A66" s="274" t="s">
        <v>750</v>
      </c>
      <c r="B66" s="295">
        <v>5429.5272524871152</v>
      </c>
      <c r="C66" s="296">
        <v>775.64675035530206</v>
      </c>
      <c r="D66" s="296">
        <v>1613.128477688959</v>
      </c>
      <c r="E66" s="306">
        <v>253.42739482997399</v>
      </c>
      <c r="F66" s="306">
        <v>839.90412036478676</v>
      </c>
      <c r="G66" s="306">
        <v>1287.7205840114339</v>
      </c>
      <c r="H66" s="306">
        <v>1613.128477688959</v>
      </c>
      <c r="I66" s="306">
        <v>1144.8311365078468</v>
      </c>
      <c r="J66" s="306">
        <v>249.16073567291554</v>
      </c>
      <c r="K66" s="306">
        <v>41.354803411198546</v>
      </c>
      <c r="L66" s="297">
        <v>0</v>
      </c>
      <c r="M66" s="297">
        <v>0</v>
      </c>
      <c r="N66" s="297">
        <v>0</v>
      </c>
      <c r="O66" s="297">
        <v>0</v>
      </c>
      <c r="P66" s="297">
        <v>0</v>
      </c>
      <c r="Q66" s="297">
        <v>0</v>
      </c>
      <c r="R66" s="297">
        <v>0</v>
      </c>
      <c r="S66" s="297">
        <v>0</v>
      </c>
      <c r="T66" s="297">
        <v>0</v>
      </c>
      <c r="U66" s="297">
        <v>0</v>
      </c>
      <c r="V66" s="297">
        <v>0</v>
      </c>
      <c r="W66" s="297">
        <v>0</v>
      </c>
      <c r="X66" s="297">
        <v>0</v>
      </c>
      <c r="Y66" s="297">
        <v>0</v>
      </c>
      <c r="Z66" s="297">
        <v>0</v>
      </c>
      <c r="AA66" s="297">
        <v>0</v>
      </c>
      <c r="AB66" s="297">
        <v>0</v>
      </c>
      <c r="AC66" s="297">
        <v>0</v>
      </c>
      <c r="AD66" s="297">
        <v>0</v>
      </c>
      <c r="AE66" s="297">
        <v>0</v>
      </c>
      <c r="AF66" s="297">
        <v>0</v>
      </c>
      <c r="AG66" s="297">
        <v>0</v>
      </c>
      <c r="AH66" s="297">
        <v>0</v>
      </c>
      <c r="AI66" s="297">
        <v>0</v>
      </c>
      <c r="AJ66" s="297">
        <v>0</v>
      </c>
      <c r="AK66" s="297">
        <v>0</v>
      </c>
      <c r="AL66" s="297">
        <v>0</v>
      </c>
      <c r="AM66" s="297">
        <v>0</v>
      </c>
      <c r="AN66" s="297">
        <v>0</v>
      </c>
      <c r="AO66" s="297">
        <v>0</v>
      </c>
      <c r="AP66" s="297">
        <v>0</v>
      </c>
      <c r="AQ66" s="297">
        <v>0</v>
      </c>
      <c r="AR66" s="297">
        <v>0</v>
      </c>
      <c r="AS66" s="297">
        <v>0</v>
      </c>
      <c r="AT66" s="297">
        <v>0</v>
      </c>
      <c r="AU66" s="297">
        <v>0</v>
      </c>
      <c r="AV66" s="297">
        <v>0</v>
      </c>
      <c r="AW66" s="297">
        <v>0</v>
      </c>
      <c r="AX66" s="297">
        <v>0</v>
      </c>
      <c r="AY66" s="297">
        <v>0</v>
      </c>
      <c r="AZ66" s="297">
        <v>0</v>
      </c>
      <c r="BA66" s="297">
        <v>0</v>
      </c>
      <c r="BB66" s="297">
        <v>0</v>
      </c>
      <c r="BC66" s="297">
        <v>0</v>
      </c>
      <c r="BD66" s="297">
        <v>0</v>
      </c>
      <c r="BE66" s="297">
        <v>0</v>
      </c>
      <c r="BF66" s="297">
        <v>0</v>
      </c>
      <c r="BG66" s="297">
        <v>0</v>
      </c>
      <c r="BH66" s="297">
        <v>0</v>
      </c>
    </row>
    <row r="67" spans="1:60" ht="15" hidden="1" outlineLevel="1">
      <c r="A67" s="326"/>
      <c r="B67" s="326"/>
      <c r="C67" s="326"/>
      <c r="D67" s="326"/>
      <c r="E67" s="326"/>
      <c r="F67" s="326"/>
      <c r="G67" s="326"/>
      <c r="H67" s="326"/>
      <c r="I67" s="326"/>
      <c r="J67" s="326"/>
      <c r="K67" s="326"/>
      <c r="L67" s="326"/>
      <c r="M67" s="326"/>
      <c r="N67" s="326"/>
      <c r="O67" s="326"/>
      <c r="P67" s="326"/>
      <c r="Q67" s="326"/>
      <c r="R67" s="326"/>
      <c r="S67" s="326"/>
      <c r="T67" s="326"/>
      <c r="U67" s="326"/>
      <c r="V67" s="326"/>
      <c r="W67" s="326"/>
      <c r="X67" s="326"/>
      <c r="Y67" s="326"/>
      <c r="Z67" s="326"/>
      <c r="AA67" s="326"/>
      <c r="AB67" s="326"/>
      <c r="AC67" s="326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6"/>
      <c r="AO67" s="326"/>
      <c r="AP67" s="326"/>
      <c r="AQ67" s="326"/>
      <c r="AR67" s="326"/>
      <c r="AS67" s="326"/>
      <c r="AT67" s="326"/>
      <c r="AU67" s="326"/>
      <c r="AV67" s="326"/>
      <c r="AW67" s="326"/>
      <c r="AX67" s="326"/>
      <c r="AY67" s="326"/>
      <c r="AZ67" s="326"/>
      <c r="BA67" s="326"/>
      <c r="BB67" s="326"/>
      <c r="BC67" s="326"/>
      <c r="BD67" s="326"/>
      <c r="BE67" s="326"/>
      <c r="BF67" s="326"/>
      <c r="BG67" s="326"/>
      <c r="BH67" s="326"/>
    </row>
    <row r="68" spans="1:60" ht="15.75" hidden="1" outlineLevel="1">
      <c r="A68" s="262" t="s">
        <v>751</v>
      </c>
      <c r="B68" s="263" t="s">
        <v>734</v>
      </c>
      <c r="C68" s="264" t="s">
        <v>735</v>
      </c>
      <c r="D68" s="264" t="s">
        <v>472</v>
      </c>
      <c r="E68" s="277">
        <v>2012</v>
      </c>
      <c r="F68" s="277">
        <v>2013</v>
      </c>
      <c r="G68" s="277">
        <v>2014</v>
      </c>
      <c r="H68" s="277">
        <v>2015</v>
      </c>
      <c r="I68" s="277">
        <v>2016</v>
      </c>
      <c r="J68" s="277">
        <v>2017</v>
      </c>
      <c r="K68" s="277">
        <v>2018</v>
      </c>
      <c r="L68" s="277">
        <v>2019</v>
      </c>
      <c r="M68" s="277">
        <v>2020</v>
      </c>
      <c r="N68" s="277">
        <v>2021</v>
      </c>
      <c r="O68" s="277">
        <v>2022</v>
      </c>
      <c r="P68" s="277">
        <v>2023</v>
      </c>
      <c r="Q68" s="277">
        <v>2024</v>
      </c>
      <c r="R68" s="277">
        <v>2025</v>
      </c>
      <c r="S68" s="277">
        <v>2026</v>
      </c>
      <c r="T68" s="277">
        <v>2027</v>
      </c>
      <c r="U68" s="277">
        <v>2028</v>
      </c>
      <c r="V68" s="277">
        <v>2029</v>
      </c>
      <c r="W68" s="277">
        <v>2030</v>
      </c>
      <c r="X68" s="277">
        <v>2031</v>
      </c>
      <c r="Y68" s="277">
        <v>2032</v>
      </c>
      <c r="Z68" s="277">
        <v>2033</v>
      </c>
      <c r="AA68" s="277">
        <v>2034</v>
      </c>
      <c r="AB68" s="277">
        <v>2035</v>
      </c>
      <c r="AC68" s="277">
        <v>2036</v>
      </c>
      <c r="AD68" s="277">
        <v>2037</v>
      </c>
      <c r="AE68" s="277">
        <v>2038</v>
      </c>
      <c r="AF68" s="277">
        <v>2039</v>
      </c>
      <c r="AG68" s="277">
        <v>2040</v>
      </c>
      <c r="AH68" s="277">
        <v>2041</v>
      </c>
      <c r="AI68" s="277">
        <v>2042</v>
      </c>
      <c r="AJ68" s="277">
        <v>2043</v>
      </c>
      <c r="AK68" s="277">
        <v>2044</v>
      </c>
      <c r="AL68" s="277">
        <v>2045</v>
      </c>
      <c r="AM68" s="277">
        <v>2046</v>
      </c>
      <c r="AN68" s="277">
        <v>2047</v>
      </c>
      <c r="AO68" s="277">
        <v>2048</v>
      </c>
      <c r="AP68" s="277">
        <v>2049</v>
      </c>
      <c r="AQ68" s="277">
        <v>2050</v>
      </c>
      <c r="AR68" s="277">
        <v>2051</v>
      </c>
      <c r="AS68" s="277">
        <v>2052</v>
      </c>
      <c r="AT68" s="277">
        <v>2053</v>
      </c>
      <c r="AU68" s="277">
        <v>2054</v>
      </c>
      <c r="AV68" s="277">
        <v>2055</v>
      </c>
      <c r="AW68" s="277">
        <v>2056</v>
      </c>
      <c r="AX68" s="277">
        <v>2057</v>
      </c>
      <c r="AY68" s="277">
        <v>2058</v>
      </c>
      <c r="AZ68" s="277">
        <v>2059</v>
      </c>
      <c r="BA68" s="277">
        <v>2060</v>
      </c>
      <c r="BB68" s="277">
        <v>2061</v>
      </c>
      <c r="BC68" s="277">
        <v>2062</v>
      </c>
      <c r="BD68" s="277">
        <v>2063</v>
      </c>
      <c r="BE68" s="277">
        <v>2064</v>
      </c>
      <c r="BF68" s="277">
        <v>2065</v>
      </c>
      <c r="BG68" s="277">
        <v>2066</v>
      </c>
      <c r="BH68" s="277">
        <v>2067</v>
      </c>
    </row>
    <row r="69" spans="1:60" ht="15.75" hidden="1" outlineLevel="1">
      <c r="A69" s="278" t="s">
        <v>752</v>
      </c>
      <c r="B69" s="290">
        <v>1364.6600619687772</v>
      </c>
      <c r="C69" s="291">
        <v>27.293201239375552</v>
      </c>
      <c r="D69" s="291">
        <v>27.293201239375552</v>
      </c>
      <c r="E69" s="292">
        <v>0</v>
      </c>
      <c r="F69" s="292">
        <v>0</v>
      </c>
      <c r="G69" s="292">
        <v>0</v>
      </c>
      <c r="H69" s="292">
        <v>0</v>
      </c>
      <c r="I69" s="292">
        <v>0</v>
      </c>
      <c r="J69" s="292">
        <v>0</v>
      </c>
      <c r="K69" s="292">
        <v>27.293201239375552</v>
      </c>
      <c r="L69" s="292">
        <v>27.293201239375552</v>
      </c>
      <c r="M69" s="292">
        <v>27.293201239375552</v>
      </c>
      <c r="N69" s="292">
        <v>27.293201239375552</v>
      </c>
      <c r="O69" s="292">
        <v>27.293201239375552</v>
      </c>
      <c r="P69" s="292">
        <v>27.293201239375552</v>
      </c>
      <c r="Q69" s="292">
        <v>27.293201239375552</v>
      </c>
      <c r="R69" s="292">
        <v>27.293201239375552</v>
      </c>
      <c r="S69" s="292">
        <v>27.293201239375552</v>
      </c>
      <c r="T69" s="292">
        <v>27.293201239375552</v>
      </c>
      <c r="U69" s="292">
        <v>27.293201239375552</v>
      </c>
      <c r="V69" s="292">
        <v>27.293201239375552</v>
      </c>
      <c r="W69" s="292">
        <v>27.293201239375552</v>
      </c>
      <c r="X69" s="292">
        <v>27.293201239375552</v>
      </c>
      <c r="Y69" s="292">
        <v>27.293201239375552</v>
      </c>
      <c r="Z69" s="292">
        <v>27.293201239375552</v>
      </c>
      <c r="AA69" s="292">
        <v>27.293201239375552</v>
      </c>
      <c r="AB69" s="292">
        <v>27.293201239375552</v>
      </c>
      <c r="AC69" s="292">
        <v>27.293201239375552</v>
      </c>
      <c r="AD69" s="292">
        <v>27.293201239375552</v>
      </c>
      <c r="AE69" s="292">
        <v>27.293201239375552</v>
      </c>
      <c r="AF69" s="292">
        <v>27.293201239375552</v>
      </c>
      <c r="AG69" s="292">
        <v>27.293201239375552</v>
      </c>
      <c r="AH69" s="292">
        <v>27.293201239375552</v>
      </c>
      <c r="AI69" s="292">
        <v>27.293201239375552</v>
      </c>
      <c r="AJ69" s="292">
        <v>27.293201239375552</v>
      </c>
      <c r="AK69" s="292">
        <v>27.293201239375552</v>
      </c>
      <c r="AL69" s="292">
        <v>27.293201239375552</v>
      </c>
      <c r="AM69" s="292">
        <v>27.293201239375552</v>
      </c>
      <c r="AN69" s="292">
        <v>27.293201239375552</v>
      </c>
      <c r="AO69" s="292">
        <v>27.293201239375552</v>
      </c>
      <c r="AP69" s="292">
        <v>27.293201239375552</v>
      </c>
      <c r="AQ69" s="292">
        <v>27.293201239375552</v>
      </c>
      <c r="AR69" s="292">
        <v>27.293201239375552</v>
      </c>
      <c r="AS69" s="292">
        <v>27.293201239375552</v>
      </c>
      <c r="AT69" s="292">
        <v>27.293201239375552</v>
      </c>
      <c r="AU69" s="292">
        <v>27.293201239375552</v>
      </c>
      <c r="AV69" s="292">
        <v>27.293201239375552</v>
      </c>
      <c r="AW69" s="292">
        <v>27.293201239375552</v>
      </c>
      <c r="AX69" s="292">
        <v>27.293201239375552</v>
      </c>
      <c r="AY69" s="292">
        <v>27.293201239375552</v>
      </c>
      <c r="AZ69" s="292">
        <v>27.293201239375552</v>
      </c>
      <c r="BA69" s="292">
        <v>27.293201239375552</v>
      </c>
      <c r="BB69" s="292">
        <v>27.293201239375552</v>
      </c>
      <c r="BC69" s="292">
        <v>27.293201239375552</v>
      </c>
      <c r="BD69" s="292">
        <v>27.293201239375552</v>
      </c>
      <c r="BE69" s="292">
        <v>27.293201239375552</v>
      </c>
      <c r="BF69" s="292">
        <v>27.293201239375552</v>
      </c>
      <c r="BG69" s="292">
        <v>27.293201239375552</v>
      </c>
      <c r="BH69" s="292">
        <v>27.293201239375552</v>
      </c>
    </row>
    <row r="70" spans="1:60" ht="15.75" hidden="1" outlineLevel="1">
      <c r="A70" s="278" t="s">
        <v>753</v>
      </c>
      <c r="B70" s="290">
        <v>2404.4038149274093</v>
      </c>
      <c r="C70" s="291">
        <v>47.145172841713922</v>
      </c>
      <c r="D70" s="291">
        <v>54.016174851699439</v>
      </c>
      <c r="E70" s="292">
        <v>0</v>
      </c>
      <c r="F70" s="292">
        <v>0</v>
      </c>
      <c r="G70" s="292">
        <v>0</v>
      </c>
      <c r="H70" s="292">
        <v>0</v>
      </c>
      <c r="I70" s="292">
        <v>0</v>
      </c>
      <c r="J70" s="292">
        <v>26.707294071047492</v>
      </c>
      <c r="K70" s="292">
        <v>53.414588142094892</v>
      </c>
      <c r="L70" s="292">
        <v>53.414588142094892</v>
      </c>
      <c r="M70" s="292">
        <v>45.308207230173416</v>
      </c>
      <c r="N70" s="292">
        <v>52.813001432490339</v>
      </c>
      <c r="O70" s="292">
        <v>45.308207230173416</v>
      </c>
      <c r="P70" s="292">
        <v>52.813001432490339</v>
      </c>
      <c r="Q70" s="292">
        <v>45.308207230173416</v>
      </c>
      <c r="R70" s="292">
        <v>52.813001432490339</v>
      </c>
      <c r="S70" s="292">
        <v>45.308207230173416</v>
      </c>
      <c r="T70" s="292">
        <v>54.016174851699439</v>
      </c>
      <c r="U70" s="292">
        <v>45.308207230173416</v>
      </c>
      <c r="V70" s="292">
        <v>52.813001432490339</v>
      </c>
      <c r="W70" s="292">
        <v>45.308207230173416</v>
      </c>
      <c r="X70" s="292">
        <v>45.308207230173416</v>
      </c>
      <c r="Y70" s="292">
        <v>45.308207230173416</v>
      </c>
      <c r="Z70" s="292">
        <v>45.308207230173416</v>
      </c>
      <c r="AA70" s="292">
        <v>52.813001432490339</v>
      </c>
      <c r="AB70" s="292">
        <v>45.308207230173416</v>
      </c>
      <c r="AC70" s="292">
        <v>45.308207230173416</v>
      </c>
      <c r="AD70" s="292">
        <v>46.511380649382545</v>
      </c>
      <c r="AE70" s="292">
        <v>45.308207230173416</v>
      </c>
      <c r="AF70" s="292">
        <v>52.813001432490339</v>
      </c>
      <c r="AG70" s="292">
        <v>45.308207230173416</v>
      </c>
      <c r="AH70" s="292">
        <v>45.308207230173416</v>
      </c>
      <c r="AI70" s="292">
        <v>45.308207230173416</v>
      </c>
      <c r="AJ70" s="292">
        <v>45.308207230173416</v>
      </c>
      <c r="AK70" s="292">
        <v>52.813001432490339</v>
      </c>
      <c r="AL70" s="292">
        <v>45.308207230173416</v>
      </c>
      <c r="AM70" s="292">
        <v>45.308207230173416</v>
      </c>
      <c r="AN70" s="292">
        <v>46.511380649382545</v>
      </c>
      <c r="AO70" s="292">
        <v>45.308207230173416</v>
      </c>
      <c r="AP70" s="292">
        <v>52.813001432490339</v>
      </c>
      <c r="AQ70" s="292">
        <v>45.308207230173416</v>
      </c>
      <c r="AR70" s="292">
        <v>45.308207230173416</v>
      </c>
      <c r="AS70" s="292">
        <v>45.308207230173416</v>
      </c>
      <c r="AT70" s="292">
        <v>45.308207230173416</v>
      </c>
      <c r="AU70" s="292">
        <v>52.813001432490339</v>
      </c>
      <c r="AV70" s="292">
        <v>45.308207230173416</v>
      </c>
      <c r="AW70" s="292">
        <v>45.308207230173416</v>
      </c>
      <c r="AX70" s="292">
        <v>46.511380649382545</v>
      </c>
      <c r="AY70" s="292">
        <v>45.308207230173416</v>
      </c>
      <c r="AZ70" s="292">
        <v>52.813001432490339</v>
      </c>
      <c r="BA70" s="292">
        <v>45.308207230173416</v>
      </c>
      <c r="BB70" s="292">
        <v>45.308207230173416</v>
      </c>
      <c r="BC70" s="292">
        <v>45.308207230173416</v>
      </c>
      <c r="BD70" s="292">
        <v>45.308207230173416</v>
      </c>
      <c r="BE70" s="292">
        <v>52.813001432490339</v>
      </c>
      <c r="BF70" s="292">
        <v>45.308207230173416</v>
      </c>
      <c r="BG70" s="292">
        <v>45.308207230173416</v>
      </c>
      <c r="BH70" s="292">
        <v>46.511380649382545</v>
      </c>
    </row>
    <row r="71" spans="1:60" ht="15.75" hidden="1" outlineLevel="1">
      <c r="A71" s="282" t="s">
        <v>754</v>
      </c>
      <c r="B71" s="290">
        <v>793.83045627998945</v>
      </c>
      <c r="C71" s="293">
        <v>15.876609125599789</v>
      </c>
      <c r="D71" s="293">
        <v>22.510781552449401</v>
      </c>
      <c r="E71" s="294">
        <v>0</v>
      </c>
      <c r="F71" s="294">
        <v>0</v>
      </c>
      <c r="G71" s="294">
        <v>0</v>
      </c>
      <c r="H71" s="294">
        <v>0</v>
      </c>
      <c r="I71" s="294">
        <v>0</v>
      </c>
      <c r="J71" s="294">
        <v>0</v>
      </c>
      <c r="K71" s="294">
        <v>10.329978512387953</v>
      </c>
      <c r="L71" s="294">
        <v>13.77330468318392</v>
      </c>
      <c r="M71" s="294">
        <v>21.124344359988498</v>
      </c>
      <c r="N71" s="294">
        <v>13.77330468318392</v>
      </c>
      <c r="O71" s="294">
        <v>21.124344359988498</v>
      </c>
      <c r="P71" s="294">
        <v>14.042151484320971</v>
      </c>
      <c r="Q71" s="294">
        <v>13.77330468318392</v>
      </c>
      <c r="R71" s="294">
        <v>13.77330468318392</v>
      </c>
      <c r="S71" s="294">
        <v>13.77330468318392</v>
      </c>
      <c r="T71" s="294">
        <v>22.280433613235179</v>
      </c>
      <c r="U71" s="294">
        <v>15.159741875644825</v>
      </c>
      <c r="V71" s="294">
        <v>15.159741875644825</v>
      </c>
      <c r="W71" s="294">
        <v>15.159741875644825</v>
      </c>
      <c r="X71" s="294">
        <v>15.159741875644825</v>
      </c>
      <c r="Y71" s="294">
        <v>22.510781552449401</v>
      </c>
      <c r="Z71" s="294">
        <v>15.159741875644825</v>
      </c>
      <c r="AA71" s="294">
        <v>15.159741875644825</v>
      </c>
      <c r="AB71" s="294">
        <v>15.159741875644825</v>
      </c>
      <c r="AC71" s="294">
        <v>15.159741875644825</v>
      </c>
      <c r="AD71" s="294">
        <v>22.510781552449401</v>
      </c>
      <c r="AE71" s="294">
        <v>15.159741875644825</v>
      </c>
      <c r="AF71" s="294">
        <v>15.159741875644825</v>
      </c>
      <c r="AG71" s="294">
        <v>15.159741875644825</v>
      </c>
      <c r="AH71" s="294">
        <v>15.159741875644825</v>
      </c>
      <c r="AI71" s="294">
        <v>22.510781552449401</v>
      </c>
      <c r="AJ71" s="294">
        <v>15.159741875644825</v>
      </c>
      <c r="AK71" s="294">
        <v>15.159741875644825</v>
      </c>
      <c r="AL71" s="294">
        <v>15.42858867678188</v>
      </c>
      <c r="AM71" s="294">
        <v>15.159741875644825</v>
      </c>
      <c r="AN71" s="294">
        <v>22.510781552449401</v>
      </c>
      <c r="AO71" s="294">
        <v>15.159741875644825</v>
      </c>
      <c r="AP71" s="294">
        <v>15.159741875644825</v>
      </c>
      <c r="AQ71" s="294">
        <v>15.159741875644825</v>
      </c>
      <c r="AR71" s="294">
        <v>15.159741875644825</v>
      </c>
      <c r="AS71" s="294">
        <v>15.159741875644825</v>
      </c>
      <c r="AT71" s="294">
        <v>15.159741875644825</v>
      </c>
      <c r="AU71" s="294">
        <v>15.159741875644825</v>
      </c>
      <c r="AV71" s="294">
        <v>15.159741875644825</v>
      </c>
      <c r="AW71" s="294">
        <v>15.159741875644825</v>
      </c>
      <c r="AX71" s="294">
        <v>15.159741875644825</v>
      </c>
      <c r="AY71" s="294">
        <v>15.159741875644825</v>
      </c>
      <c r="AZ71" s="294">
        <v>15.159741875644825</v>
      </c>
      <c r="BA71" s="294">
        <v>15.159741875644825</v>
      </c>
      <c r="BB71" s="294">
        <v>15.159741875644825</v>
      </c>
      <c r="BC71" s="294">
        <v>15.159741875644825</v>
      </c>
      <c r="BD71" s="294">
        <v>15.159741875644825</v>
      </c>
      <c r="BE71" s="294">
        <v>15.159741875644825</v>
      </c>
      <c r="BF71" s="294">
        <v>15.159741875644825</v>
      </c>
      <c r="BG71" s="294">
        <v>15.159741875644825</v>
      </c>
      <c r="BH71" s="294">
        <v>15.159741875644825</v>
      </c>
    </row>
    <row r="72" spans="1:60" ht="15.75" hidden="1" outlineLevel="1">
      <c r="A72" s="277" t="s">
        <v>755</v>
      </c>
      <c r="B72" s="295">
        <v>4562.8943331761757</v>
      </c>
      <c r="C72" s="296">
        <v>89.4685163367878</v>
      </c>
      <c r="D72" s="296">
        <v>103.58980970431017</v>
      </c>
      <c r="E72" s="297">
        <v>0</v>
      </c>
      <c r="F72" s="297">
        <v>0</v>
      </c>
      <c r="G72" s="297">
        <v>0</v>
      </c>
      <c r="H72" s="297">
        <v>0</v>
      </c>
      <c r="I72" s="297">
        <v>0</v>
      </c>
      <c r="J72" s="297">
        <v>26.707294071047492</v>
      </c>
      <c r="K72" s="297">
        <v>91.037767893858401</v>
      </c>
      <c r="L72" s="297">
        <v>94.481094064654371</v>
      </c>
      <c r="M72" s="297">
        <v>93.72575282953747</v>
      </c>
      <c r="N72" s="297">
        <v>93.87950735504981</v>
      </c>
      <c r="O72" s="297">
        <v>93.72575282953747</v>
      </c>
      <c r="P72" s="297">
        <v>94.148354156186855</v>
      </c>
      <c r="Q72" s="297">
        <v>86.374713152732895</v>
      </c>
      <c r="R72" s="297">
        <v>93.87950735504981</v>
      </c>
      <c r="S72" s="297">
        <v>86.374713152732895</v>
      </c>
      <c r="T72" s="297">
        <v>103.58980970431017</v>
      </c>
      <c r="U72" s="297">
        <v>87.761150345193798</v>
      </c>
      <c r="V72" s="297">
        <v>95.265944547510713</v>
      </c>
      <c r="W72" s="297">
        <v>87.761150345193798</v>
      </c>
      <c r="X72" s="297">
        <v>87.761150345193798</v>
      </c>
      <c r="Y72" s="297">
        <v>95.112190021998373</v>
      </c>
      <c r="Z72" s="297">
        <v>87.761150345193798</v>
      </c>
      <c r="AA72" s="297">
        <v>95.265944547510713</v>
      </c>
      <c r="AB72" s="297">
        <v>87.761150345193798</v>
      </c>
      <c r="AC72" s="297">
        <v>87.761150345193798</v>
      </c>
      <c r="AD72" s="297">
        <v>96.315363441207495</v>
      </c>
      <c r="AE72" s="297">
        <v>87.761150345193798</v>
      </c>
      <c r="AF72" s="297">
        <v>95.265944547510713</v>
      </c>
      <c r="AG72" s="297">
        <v>87.761150345193798</v>
      </c>
      <c r="AH72" s="297">
        <v>87.761150345193798</v>
      </c>
      <c r="AI72" s="297">
        <v>95.112190021998373</v>
      </c>
      <c r="AJ72" s="297">
        <v>87.761150345193798</v>
      </c>
      <c r="AK72" s="297">
        <v>95.265944547510713</v>
      </c>
      <c r="AL72" s="297">
        <v>88.029997146330857</v>
      </c>
      <c r="AM72" s="297">
        <v>87.761150345193798</v>
      </c>
      <c r="AN72" s="297">
        <v>96.315363441207495</v>
      </c>
      <c r="AO72" s="297">
        <v>87.761150345193798</v>
      </c>
      <c r="AP72" s="297">
        <v>95.265944547510713</v>
      </c>
      <c r="AQ72" s="297">
        <v>87.761150345193798</v>
      </c>
      <c r="AR72" s="297">
        <v>87.761150345193798</v>
      </c>
      <c r="AS72" s="297">
        <v>87.761150345193798</v>
      </c>
      <c r="AT72" s="297">
        <v>87.761150345193798</v>
      </c>
      <c r="AU72" s="297">
        <v>95.265944547510713</v>
      </c>
      <c r="AV72" s="297">
        <v>87.761150345193798</v>
      </c>
      <c r="AW72" s="297">
        <v>87.761150345193798</v>
      </c>
      <c r="AX72" s="297">
        <v>88.96432376440292</v>
      </c>
      <c r="AY72" s="297">
        <v>87.761150345193798</v>
      </c>
      <c r="AZ72" s="297">
        <v>95.265944547510713</v>
      </c>
      <c r="BA72" s="297">
        <v>87.761150345193798</v>
      </c>
      <c r="BB72" s="297">
        <v>87.761150345193798</v>
      </c>
      <c r="BC72" s="297">
        <v>87.761150345193798</v>
      </c>
      <c r="BD72" s="297">
        <v>87.761150345193798</v>
      </c>
      <c r="BE72" s="297">
        <v>95.265944547510713</v>
      </c>
      <c r="BF72" s="297">
        <v>87.761150345193798</v>
      </c>
      <c r="BG72" s="297">
        <v>87.761150345193798</v>
      </c>
      <c r="BH72" s="297">
        <v>88.96432376440292</v>
      </c>
    </row>
    <row r="73" spans="1:60" ht="15" hidden="1" outlineLevel="1">
      <c r="A73" s="326"/>
      <c r="B73" s="326"/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</row>
    <row r="74" spans="1:60" ht="15" hidden="1" outlineLevel="1">
      <c r="A74" s="326"/>
      <c r="B74" s="326"/>
      <c r="C74" s="326"/>
      <c r="D74" s="326"/>
      <c r="E74" s="326"/>
      <c r="F74" s="326"/>
      <c r="G74" s="326"/>
      <c r="H74" s="326"/>
      <c r="I74" s="326"/>
      <c r="J74" s="326"/>
      <c r="K74" s="326"/>
      <c r="L74" s="326"/>
      <c r="M74" s="326"/>
      <c r="N74" s="326"/>
      <c r="O74" s="326"/>
      <c r="P74" s="326"/>
      <c r="Q74" s="326"/>
      <c r="R74" s="326"/>
      <c r="S74" s="326"/>
      <c r="T74" s="326"/>
      <c r="U74" s="326"/>
      <c r="V74" s="326"/>
      <c r="W74" s="326"/>
      <c r="X74" s="326"/>
      <c r="Y74" s="326"/>
      <c r="Z74" s="326"/>
      <c r="AA74" s="326"/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/>
      <c r="AN74" s="326"/>
      <c r="AO74" s="326"/>
      <c r="AP74" s="326"/>
      <c r="AQ74" s="326"/>
      <c r="AR74" s="326"/>
      <c r="AS74" s="326"/>
      <c r="AT74" s="326"/>
      <c r="AU74" s="326"/>
      <c r="AV74" s="326"/>
      <c r="AW74" s="326"/>
      <c r="AX74" s="326"/>
      <c r="AY74" s="326"/>
      <c r="AZ74" s="326"/>
      <c r="BA74" s="326"/>
      <c r="BB74" s="326"/>
      <c r="BC74" s="326"/>
      <c r="BD74" s="326"/>
      <c r="BE74" s="326"/>
      <c r="BF74" s="326"/>
      <c r="BG74" s="326"/>
      <c r="BH74" s="326"/>
    </row>
    <row r="75" spans="1:60" ht="15.75" hidden="1" outlineLevel="1">
      <c r="A75" s="289" t="s">
        <v>794</v>
      </c>
      <c r="B75" s="263" t="s">
        <v>734</v>
      </c>
      <c r="C75" s="264" t="s">
        <v>735</v>
      </c>
      <c r="D75" s="264" t="s">
        <v>472</v>
      </c>
      <c r="E75" s="277">
        <v>2012</v>
      </c>
      <c r="F75" s="277">
        <v>2013</v>
      </c>
      <c r="G75" s="277">
        <v>2014</v>
      </c>
      <c r="H75" s="277">
        <v>2015</v>
      </c>
      <c r="I75" s="277">
        <v>2016</v>
      </c>
      <c r="J75" s="277">
        <v>2017</v>
      </c>
      <c r="K75" s="277">
        <v>2018</v>
      </c>
      <c r="L75" s="277">
        <v>2019</v>
      </c>
      <c r="M75" s="277">
        <v>2020</v>
      </c>
      <c r="N75" s="277">
        <v>2021</v>
      </c>
      <c r="O75" s="277">
        <v>2022</v>
      </c>
      <c r="P75" s="277">
        <v>2023</v>
      </c>
      <c r="Q75" s="277">
        <v>2024</v>
      </c>
      <c r="R75" s="277">
        <v>2025</v>
      </c>
      <c r="S75" s="277">
        <v>2026</v>
      </c>
      <c r="T75" s="277">
        <v>2027</v>
      </c>
      <c r="U75" s="277">
        <v>2028</v>
      </c>
      <c r="V75" s="277">
        <v>2029</v>
      </c>
      <c r="W75" s="277">
        <v>2030</v>
      </c>
      <c r="X75" s="277">
        <v>2031</v>
      </c>
      <c r="Y75" s="277">
        <v>2032</v>
      </c>
      <c r="Z75" s="277">
        <v>2033</v>
      </c>
      <c r="AA75" s="277">
        <v>2034</v>
      </c>
      <c r="AB75" s="277">
        <v>2035</v>
      </c>
      <c r="AC75" s="277">
        <v>2036</v>
      </c>
      <c r="AD75" s="277">
        <v>2037</v>
      </c>
      <c r="AE75" s="277">
        <v>2038</v>
      </c>
      <c r="AF75" s="277">
        <v>2039</v>
      </c>
      <c r="AG75" s="277">
        <v>2040</v>
      </c>
      <c r="AH75" s="277">
        <v>2041</v>
      </c>
      <c r="AI75" s="277">
        <v>2042</v>
      </c>
      <c r="AJ75" s="277">
        <v>2043</v>
      </c>
      <c r="AK75" s="277">
        <v>2044</v>
      </c>
      <c r="AL75" s="277">
        <v>2045</v>
      </c>
      <c r="AM75" s="277">
        <v>2046</v>
      </c>
      <c r="AN75" s="277">
        <v>2047</v>
      </c>
      <c r="AO75" s="277">
        <v>2048</v>
      </c>
      <c r="AP75" s="277">
        <v>2049</v>
      </c>
      <c r="AQ75" s="277">
        <v>2050</v>
      </c>
      <c r="AR75" s="277">
        <v>2051</v>
      </c>
      <c r="AS75" s="277">
        <v>2052</v>
      </c>
      <c r="AT75" s="277">
        <v>2053</v>
      </c>
      <c r="AU75" s="277">
        <v>2054</v>
      </c>
      <c r="AV75" s="277">
        <v>2055</v>
      </c>
      <c r="AW75" s="277">
        <v>2056</v>
      </c>
      <c r="AX75" s="277">
        <v>2057</v>
      </c>
      <c r="AY75" s="277">
        <v>2058</v>
      </c>
      <c r="AZ75" s="277">
        <v>2059</v>
      </c>
      <c r="BA75" s="277">
        <v>2060</v>
      </c>
      <c r="BB75" s="277">
        <v>2061</v>
      </c>
      <c r="BC75" s="277">
        <v>2062</v>
      </c>
      <c r="BD75" s="277">
        <v>2063</v>
      </c>
      <c r="BE75" s="277">
        <v>2064</v>
      </c>
      <c r="BF75" s="277">
        <v>2065</v>
      </c>
      <c r="BG75" s="277">
        <v>2066</v>
      </c>
      <c r="BH75" s="277">
        <v>2067</v>
      </c>
    </row>
    <row r="76" spans="1:60" ht="15.75" hidden="1" outlineLevel="1">
      <c r="A76" s="262" t="s">
        <v>746</v>
      </c>
      <c r="B76" s="290">
        <v>8793.5483873214907</v>
      </c>
      <c r="C76" s="291">
        <v>1256.2211981887845</v>
      </c>
      <c r="D76" s="291">
        <v>2598.8626937909944</v>
      </c>
      <c r="E76" s="292">
        <v>424.69617964395019</v>
      </c>
      <c r="F76" s="292">
        <v>1417.7106712611242</v>
      </c>
      <c r="G76" s="292">
        <v>2074.0568671925089</v>
      </c>
      <c r="H76" s="292">
        <v>2598.8626937909944</v>
      </c>
      <c r="I76" s="292">
        <v>1789.0916950942203</v>
      </c>
      <c r="J76" s="292">
        <v>416.94868428700687</v>
      </c>
      <c r="K76" s="292">
        <v>72.181596051685858</v>
      </c>
      <c r="L76" s="292">
        <v>0</v>
      </c>
      <c r="M76" s="292">
        <v>0</v>
      </c>
      <c r="N76" s="292">
        <v>0</v>
      </c>
      <c r="O76" s="292">
        <v>0</v>
      </c>
      <c r="P76" s="292">
        <v>0</v>
      </c>
      <c r="Q76" s="292">
        <v>0</v>
      </c>
      <c r="R76" s="292">
        <v>0</v>
      </c>
      <c r="S76" s="292">
        <v>0</v>
      </c>
      <c r="T76" s="292">
        <v>0</v>
      </c>
      <c r="U76" s="292">
        <v>0</v>
      </c>
      <c r="V76" s="292">
        <v>0</v>
      </c>
      <c r="W76" s="292">
        <v>0</v>
      </c>
      <c r="X76" s="292">
        <v>0</v>
      </c>
      <c r="Y76" s="292">
        <v>0</v>
      </c>
      <c r="Z76" s="292">
        <v>0</v>
      </c>
      <c r="AA76" s="292">
        <v>0</v>
      </c>
      <c r="AB76" s="292">
        <v>0</v>
      </c>
      <c r="AC76" s="292">
        <v>0</v>
      </c>
      <c r="AD76" s="292">
        <v>0</v>
      </c>
      <c r="AE76" s="292">
        <v>0</v>
      </c>
      <c r="AF76" s="292">
        <v>0</v>
      </c>
      <c r="AG76" s="292">
        <v>0</v>
      </c>
      <c r="AH76" s="292">
        <v>0</v>
      </c>
      <c r="AI76" s="292">
        <v>0</v>
      </c>
      <c r="AJ76" s="292">
        <v>0</v>
      </c>
      <c r="AK76" s="292">
        <v>0</v>
      </c>
      <c r="AL76" s="292">
        <v>0</v>
      </c>
      <c r="AM76" s="292">
        <v>0</v>
      </c>
      <c r="AN76" s="292">
        <v>0</v>
      </c>
      <c r="AO76" s="292">
        <v>0</v>
      </c>
      <c r="AP76" s="292">
        <v>0</v>
      </c>
      <c r="AQ76" s="292">
        <v>0</v>
      </c>
      <c r="AR76" s="292">
        <v>0</v>
      </c>
      <c r="AS76" s="292">
        <v>0</v>
      </c>
      <c r="AT76" s="292">
        <v>0</v>
      </c>
      <c r="AU76" s="292">
        <v>0</v>
      </c>
      <c r="AV76" s="292">
        <v>0</v>
      </c>
      <c r="AW76" s="292">
        <v>0</v>
      </c>
      <c r="AX76" s="292">
        <v>0</v>
      </c>
      <c r="AY76" s="292">
        <v>0</v>
      </c>
      <c r="AZ76" s="292">
        <v>0</v>
      </c>
      <c r="BA76" s="292">
        <v>0</v>
      </c>
      <c r="BB76" s="292">
        <v>0</v>
      </c>
      <c r="BC76" s="292">
        <v>0</v>
      </c>
      <c r="BD76" s="292">
        <v>0</v>
      </c>
      <c r="BE76" s="292">
        <v>0</v>
      </c>
      <c r="BF76" s="292">
        <v>0</v>
      </c>
      <c r="BG76" s="292">
        <v>0</v>
      </c>
      <c r="BH76" s="292">
        <v>0</v>
      </c>
    </row>
    <row r="77" spans="1:60" ht="15.75" hidden="1" outlineLevel="1">
      <c r="A77" s="262" t="s">
        <v>751</v>
      </c>
      <c r="B77" s="290">
        <v>4194.1063785669648</v>
      </c>
      <c r="C77" s="291">
        <v>15.409947380167159</v>
      </c>
      <c r="D77" s="291">
        <v>83.088196986522092</v>
      </c>
      <c r="E77" s="292">
        <v>0</v>
      </c>
      <c r="F77" s="292">
        <v>0</v>
      </c>
      <c r="G77" s="292">
        <v>0</v>
      </c>
      <c r="H77" s="292">
        <v>0</v>
      </c>
      <c r="I77" s="292">
        <v>0</v>
      </c>
      <c r="J77" s="292">
        <v>24.781434674648029</v>
      </c>
      <c r="K77" s="292">
        <v>83.088196986522092</v>
      </c>
      <c r="L77" s="292">
        <v>84.864450893380393</v>
      </c>
      <c r="M77" s="292">
        <v>85.111477421575273</v>
      </c>
      <c r="N77" s="292">
        <v>84.601368340933377</v>
      </c>
      <c r="O77" s="292">
        <v>85.111477421575273</v>
      </c>
      <c r="P77" s="292">
        <v>84.7400540643238</v>
      </c>
      <c r="Q77" s="292">
        <v>81.319413499156838</v>
      </c>
      <c r="R77" s="292">
        <v>84.601368340933377</v>
      </c>
      <c r="S77" s="292">
        <v>81.319413499156838</v>
      </c>
      <c r="T77" s="292">
        <v>89.515970744132417</v>
      </c>
      <c r="U77" s="292">
        <v>82.034612802844393</v>
      </c>
      <c r="V77" s="292">
        <v>85.316567644620889</v>
      </c>
      <c r="W77" s="292">
        <v>82.034612802844393</v>
      </c>
      <c r="X77" s="292">
        <v>82.034612802844393</v>
      </c>
      <c r="Y77" s="292">
        <v>85.826676725262772</v>
      </c>
      <c r="Z77" s="292">
        <v>82.034612802844393</v>
      </c>
      <c r="AA77" s="292">
        <v>85.316567644620889</v>
      </c>
      <c r="AB77" s="292">
        <v>82.034612802844393</v>
      </c>
      <c r="AC77" s="292">
        <v>82.034612802844393</v>
      </c>
      <c r="AD77" s="292">
        <v>86.352841830156834</v>
      </c>
      <c r="AE77" s="292">
        <v>82.034612802844393</v>
      </c>
      <c r="AF77" s="292">
        <v>85.316567644620889</v>
      </c>
      <c r="AG77" s="292">
        <v>82.034612802844393</v>
      </c>
      <c r="AH77" s="292">
        <v>82.034612802844393</v>
      </c>
      <c r="AI77" s="292">
        <v>85.826676725262772</v>
      </c>
      <c r="AJ77" s="292">
        <v>82.034612802844393</v>
      </c>
      <c r="AK77" s="292">
        <v>85.316567644620889</v>
      </c>
      <c r="AL77" s="292">
        <v>82.173298526234817</v>
      </c>
      <c r="AM77" s="292">
        <v>82.034612802844393</v>
      </c>
      <c r="AN77" s="292">
        <v>86.352841830156834</v>
      </c>
      <c r="AO77" s="292">
        <v>82.034612802844393</v>
      </c>
      <c r="AP77" s="292">
        <v>85.316567644620889</v>
      </c>
      <c r="AQ77" s="292">
        <v>82.034612802844393</v>
      </c>
      <c r="AR77" s="292">
        <v>82.034612802844393</v>
      </c>
      <c r="AS77" s="292">
        <v>82.034612802844393</v>
      </c>
      <c r="AT77" s="292">
        <v>82.034612802844393</v>
      </c>
      <c r="AU77" s="292">
        <v>85.316567644620889</v>
      </c>
      <c r="AV77" s="292">
        <v>82.034612802844393</v>
      </c>
      <c r="AW77" s="292">
        <v>82.034612802844393</v>
      </c>
      <c r="AX77" s="292">
        <v>82.560777907738427</v>
      </c>
      <c r="AY77" s="292">
        <v>82.034612802844393</v>
      </c>
      <c r="AZ77" s="292">
        <v>85.316567644620889</v>
      </c>
      <c r="BA77" s="292">
        <v>82.034612802844393</v>
      </c>
      <c r="BB77" s="292">
        <v>82.034612802844393</v>
      </c>
      <c r="BC77" s="292">
        <v>82.034612802844393</v>
      </c>
      <c r="BD77" s="292">
        <v>82.034612802844393</v>
      </c>
      <c r="BE77" s="292">
        <v>85.316567644620889</v>
      </c>
      <c r="BF77" s="292">
        <v>82.034612802844393</v>
      </c>
      <c r="BG77" s="292">
        <v>82.034612802844393</v>
      </c>
      <c r="BH77" s="292">
        <v>82.560777907738427</v>
      </c>
    </row>
    <row r="78" spans="1:60" ht="15" hidden="1" outlineLevel="1">
      <c r="A78" s="326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  <c r="P78" s="326"/>
      <c r="Q78" s="326"/>
      <c r="R78" s="326"/>
      <c r="S78" s="326"/>
      <c r="T78" s="326"/>
      <c r="U78" s="326"/>
      <c r="V78" s="326"/>
      <c r="W78" s="326"/>
      <c r="X78" s="326"/>
      <c r="Y78" s="326"/>
      <c r="Z78" s="326"/>
      <c r="AA78" s="326"/>
      <c r="AB78" s="326"/>
      <c r="AC78" s="326"/>
      <c r="AD78" s="326"/>
      <c r="AE78" s="326"/>
      <c r="AF78" s="326"/>
      <c r="AG78" s="326"/>
      <c r="AH78" s="326"/>
      <c r="AI78" s="326"/>
      <c r="AJ78" s="326"/>
      <c r="AK78" s="326"/>
      <c r="AL78" s="326"/>
      <c r="AM78" s="326"/>
      <c r="AN78" s="326"/>
      <c r="AO78" s="326"/>
      <c r="AP78" s="326"/>
      <c r="AQ78" s="326"/>
      <c r="AR78" s="326"/>
      <c r="AS78" s="326"/>
      <c r="AT78" s="326"/>
      <c r="AU78" s="326"/>
      <c r="AV78" s="326"/>
      <c r="AW78" s="326"/>
      <c r="AX78" s="326"/>
      <c r="AY78" s="326"/>
      <c r="AZ78" s="326"/>
      <c r="BA78" s="326"/>
      <c r="BB78" s="326"/>
      <c r="BC78" s="326"/>
      <c r="BD78" s="326"/>
      <c r="BE78" s="326"/>
      <c r="BF78" s="326"/>
      <c r="BG78" s="326"/>
      <c r="BH78" s="326"/>
    </row>
    <row r="79" spans="1:60" ht="15" hidden="1" outlineLevel="1">
      <c r="A79" s="326"/>
      <c r="B79" s="326"/>
      <c r="C79" s="326"/>
      <c r="D79" s="326"/>
      <c r="E79" s="326"/>
      <c r="F79" s="326"/>
      <c r="G79" s="326"/>
      <c r="H79" s="326"/>
      <c r="I79" s="326"/>
      <c r="J79" s="326"/>
      <c r="K79" s="326"/>
      <c r="L79" s="326"/>
      <c r="M79" s="326"/>
      <c r="N79" s="326"/>
      <c r="O79" s="326"/>
      <c r="P79" s="326"/>
      <c r="Q79" s="326"/>
      <c r="R79" s="326"/>
      <c r="S79" s="326"/>
      <c r="T79" s="326"/>
      <c r="U79" s="326"/>
      <c r="V79" s="326"/>
      <c r="W79" s="326"/>
      <c r="X79" s="326"/>
      <c r="Y79" s="326"/>
      <c r="Z79" s="326"/>
      <c r="AA79" s="326"/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</row>
    <row r="80" spans="1:60" ht="15.75" hidden="1" outlineLevel="1">
      <c r="A80" s="289" t="s">
        <v>795</v>
      </c>
      <c r="B80" s="263" t="s">
        <v>734</v>
      </c>
      <c r="C80" s="264" t="s">
        <v>735</v>
      </c>
      <c r="D80" s="264" t="s">
        <v>472</v>
      </c>
      <c r="E80" s="277">
        <v>2012</v>
      </c>
      <c r="F80" s="277">
        <v>2013</v>
      </c>
      <c r="G80" s="277">
        <v>2014</v>
      </c>
      <c r="H80" s="277">
        <v>2015</v>
      </c>
      <c r="I80" s="277">
        <v>2016</v>
      </c>
      <c r="J80" s="277">
        <v>2017</v>
      </c>
      <c r="K80" s="277">
        <v>2018</v>
      </c>
      <c r="L80" s="277">
        <v>2019</v>
      </c>
      <c r="M80" s="277">
        <v>2020</v>
      </c>
      <c r="N80" s="277">
        <v>2021</v>
      </c>
      <c r="O80" s="277">
        <v>2022</v>
      </c>
      <c r="P80" s="277">
        <v>2023</v>
      </c>
      <c r="Q80" s="277">
        <v>2024</v>
      </c>
      <c r="R80" s="277">
        <v>2025</v>
      </c>
      <c r="S80" s="277">
        <v>2026</v>
      </c>
      <c r="T80" s="277">
        <v>2027</v>
      </c>
      <c r="U80" s="277">
        <v>2028</v>
      </c>
      <c r="V80" s="277">
        <v>2029</v>
      </c>
      <c r="W80" s="277">
        <v>2030</v>
      </c>
      <c r="X80" s="277">
        <v>2031</v>
      </c>
      <c r="Y80" s="277">
        <v>2032</v>
      </c>
      <c r="Z80" s="277">
        <v>2033</v>
      </c>
      <c r="AA80" s="277">
        <v>2034</v>
      </c>
      <c r="AB80" s="277">
        <v>2035</v>
      </c>
      <c r="AC80" s="277">
        <v>2036</v>
      </c>
      <c r="AD80" s="277">
        <v>2037</v>
      </c>
      <c r="AE80" s="277">
        <v>2038</v>
      </c>
      <c r="AF80" s="277">
        <v>2039</v>
      </c>
      <c r="AG80" s="277">
        <v>2040</v>
      </c>
      <c r="AH80" s="277">
        <v>2041</v>
      </c>
      <c r="AI80" s="277">
        <v>2042</v>
      </c>
      <c r="AJ80" s="277">
        <v>2043</v>
      </c>
      <c r="AK80" s="277">
        <v>2044</v>
      </c>
      <c r="AL80" s="277">
        <v>2045</v>
      </c>
      <c r="AM80" s="277">
        <v>2046</v>
      </c>
      <c r="AN80" s="277">
        <v>2047</v>
      </c>
      <c r="AO80" s="277">
        <v>2048</v>
      </c>
      <c r="AP80" s="277">
        <v>2049</v>
      </c>
      <c r="AQ80" s="277">
        <v>2050</v>
      </c>
      <c r="AR80" s="277">
        <v>2051</v>
      </c>
      <c r="AS80" s="277">
        <v>2052</v>
      </c>
      <c r="AT80" s="277">
        <v>2053</v>
      </c>
      <c r="AU80" s="277">
        <v>2054</v>
      </c>
      <c r="AV80" s="277">
        <v>2055</v>
      </c>
      <c r="AW80" s="277">
        <v>2056</v>
      </c>
      <c r="AX80" s="277">
        <v>2057</v>
      </c>
      <c r="AY80" s="277">
        <v>2058</v>
      </c>
      <c r="AZ80" s="277">
        <v>2059</v>
      </c>
      <c r="BA80" s="277">
        <v>2060</v>
      </c>
      <c r="BB80" s="277">
        <v>2061</v>
      </c>
      <c r="BC80" s="277">
        <v>2062</v>
      </c>
      <c r="BD80" s="277">
        <v>2063</v>
      </c>
      <c r="BE80" s="277">
        <v>2064</v>
      </c>
      <c r="BF80" s="277">
        <v>2065</v>
      </c>
      <c r="BG80" s="277">
        <v>2066</v>
      </c>
      <c r="BH80" s="277">
        <v>2067</v>
      </c>
    </row>
    <row r="81" spans="1:60" ht="15.75" hidden="1" outlineLevel="1">
      <c r="A81" s="262" t="s">
        <v>746</v>
      </c>
      <c r="B81" s="290">
        <v>20803.005367370588</v>
      </c>
      <c r="C81" s="291">
        <v>2971.8579096243693</v>
      </c>
      <c r="D81" s="291">
        <v>6143.9621731589659</v>
      </c>
      <c r="E81" s="307">
        <v>1007.5653413682994</v>
      </c>
      <c r="F81" s="307">
        <v>3356.6098598441595</v>
      </c>
      <c r="G81" s="307">
        <v>4904.9044044971688</v>
      </c>
      <c r="H81" s="307">
        <v>6143.9621731589659</v>
      </c>
      <c r="I81" s="307">
        <v>4234.5354182316405</v>
      </c>
      <c r="J81" s="307">
        <v>984.65988043572702</v>
      </c>
      <c r="K81" s="307">
        <v>170.76828983462556</v>
      </c>
      <c r="L81" s="307">
        <v>0</v>
      </c>
      <c r="M81" s="307">
        <v>0</v>
      </c>
      <c r="N81" s="307">
        <v>0</v>
      </c>
      <c r="O81" s="307">
        <v>0</v>
      </c>
      <c r="P81" s="307">
        <v>0</v>
      </c>
      <c r="Q81" s="307">
        <v>0</v>
      </c>
      <c r="R81" s="307">
        <v>0</v>
      </c>
      <c r="S81" s="307">
        <v>0</v>
      </c>
      <c r="T81" s="307">
        <v>0</v>
      </c>
      <c r="U81" s="307">
        <v>0</v>
      </c>
      <c r="V81" s="307">
        <v>0</v>
      </c>
      <c r="W81" s="307">
        <v>0</v>
      </c>
      <c r="X81" s="307">
        <v>0</v>
      </c>
      <c r="Y81" s="307">
        <v>0</v>
      </c>
      <c r="Z81" s="307">
        <v>0</v>
      </c>
      <c r="AA81" s="307">
        <v>0</v>
      </c>
      <c r="AB81" s="307">
        <v>0</v>
      </c>
      <c r="AC81" s="307">
        <v>0</v>
      </c>
      <c r="AD81" s="307">
        <v>0</v>
      </c>
      <c r="AE81" s="307">
        <v>0</v>
      </c>
      <c r="AF81" s="307">
        <v>0</v>
      </c>
      <c r="AG81" s="307">
        <v>0</v>
      </c>
      <c r="AH81" s="307">
        <v>0</v>
      </c>
      <c r="AI81" s="307">
        <v>0</v>
      </c>
      <c r="AJ81" s="307">
        <v>0</v>
      </c>
      <c r="AK81" s="307">
        <v>0</v>
      </c>
      <c r="AL81" s="307">
        <v>0</v>
      </c>
      <c r="AM81" s="307">
        <v>0</v>
      </c>
      <c r="AN81" s="307">
        <v>0</v>
      </c>
      <c r="AO81" s="307">
        <v>0</v>
      </c>
      <c r="AP81" s="307">
        <v>0</v>
      </c>
      <c r="AQ81" s="307">
        <v>0</v>
      </c>
      <c r="AR81" s="307">
        <v>0</v>
      </c>
      <c r="AS81" s="307">
        <v>0</v>
      </c>
      <c r="AT81" s="307">
        <v>0</v>
      </c>
      <c r="AU81" s="307">
        <v>0</v>
      </c>
      <c r="AV81" s="307">
        <v>0</v>
      </c>
      <c r="AW81" s="307">
        <v>0</v>
      </c>
      <c r="AX81" s="307">
        <v>0</v>
      </c>
      <c r="AY81" s="307">
        <v>0</v>
      </c>
      <c r="AZ81" s="307">
        <v>0</v>
      </c>
      <c r="BA81" s="307">
        <v>0</v>
      </c>
      <c r="BB81" s="307">
        <v>0</v>
      </c>
      <c r="BC81" s="307">
        <v>0</v>
      </c>
      <c r="BD81" s="307">
        <v>0</v>
      </c>
      <c r="BE81" s="307">
        <v>0</v>
      </c>
      <c r="BF81" s="307">
        <v>0</v>
      </c>
      <c r="BG81" s="307">
        <v>0</v>
      </c>
      <c r="BH81" s="307">
        <v>0</v>
      </c>
    </row>
    <row r="82" spans="1:60" ht="15.75" hidden="1" outlineLevel="1">
      <c r="A82" s="262" t="s">
        <v>751</v>
      </c>
      <c r="B82" s="290">
        <v>12861.195446200793</v>
      </c>
      <c r="C82" s="291">
        <v>47.322446183832703</v>
      </c>
      <c r="D82" s="291">
        <v>254.77231512044696</v>
      </c>
      <c r="E82" s="307">
        <v>0</v>
      </c>
      <c r="F82" s="307">
        <v>0</v>
      </c>
      <c r="G82" s="307">
        <v>0</v>
      </c>
      <c r="H82" s="307">
        <v>0</v>
      </c>
      <c r="I82" s="307">
        <v>0</v>
      </c>
      <c r="J82" s="307">
        <v>76.484808166381967</v>
      </c>
      <c r="K82" s="307">
        <v>254.77231512044696</v>
      </c>
      <c r="L82" s="307">
        <v>260.5739677317942</v>
      </c>
      <c r="M82" s="307">
        <v>261.30829983720309</v>
      </c>
      <c r="N82" s="307">
        <v>259.70929846974263</v>
      </c>
      <c r="O82" s="307">
        <v>261.30829983720309</v>
      </c>
      <c r="P82" s="307">
        <v>260.16227784738567</v>
      </c>
      <c r="Q82" s="307">
        <v>248.92254942564915</v>
      </c>
      <c r="R82" s="307">
        <v>259.70929846974263</v>
      </c>
      <c r="S82" s="307">
        <v>248.92254942564915</v>
      </c>
      <c r="T82" s="307">
        <v>275.77227961843926</v>
      </c>
      <c r="U82" s="307">
        <v>251.25855436945335</v>
      </c>
      <c r="V82" s="307">
        <v>262.04530341354678</v>
      </c>
      <c r="W82" s="307">
        <v>251.25855436945335</v>
      </c>
      <c r="X82" s="307">
        <v>251.25855436945335</v>
      </c>
      <c r="Y82" s="307">
        <v>263.64430478100724</v>
      </c>
      <c r="Z82" s="307">
        <v>251.25855436945335</v>
      </c>
      <c r="AA82" s="307">
        <v>262.04530341354678</v>
      </c>
      <c r="AB82" s="307">
        <v>251.25855436945335</v>
      </c>
      <c r="AC82" s="307">
        <v>251.25855436945335</v>
      </c>
      <c r="AD82" s="307">
        <v>265.37364330511042</v>
      </c>
      <c r="AE82" s="307">
        <v>251.25855436945335</v>
      </c>
      <c r="AF82" s="307">
        <v>262.04530341354678</v>
      </c>
      <c r="AG82" s="307">
        <v>251.25855436945335</v>
      </c>
      <c r="AH82" s="307">
        <v>251.25855436945335</v>
      </c>
      <c r="AI82" s="307">
        <v>263.64430478100724</v>
      </c>
      <c r="AJ82" s="307">
        <v>251.25855436945335</v>
      </c>
      <c r="AK82" s="307">
        <v>262.04530341354678</v>
      </c>
      <c r="AL82" s="307">
        <v>251.71153374709641</v>
      </c>
      <c r="AM82" s="307">
        <v>251.25855436945335</v>
      </c>
      <c r="AN82" s="307">
        <v>265.37364330511042</v>
      </c>
      <c r="AO82" s="307">
        <v>251.25855436945335</v>
      </c>
      <c r="AP82" s="307">
        <v>262.04530341354678</v>
      </c>
      <c r="AQ82" s="307">
        <v>251.25855436945335</v>
      </c>
      <c r="AR82" s="307">
        <v>251.25855436945335</v>
      </c>
      <c r="AS82" s="307">
        <v>251.25855436945335</v>
      </c>
      <c r="AT82" s="307">
        <v>251.25855436945335</v>
      </c>
      <c r="AU82" s="307">
        <v>262.04530341354678</v>
      </c>
      <c r="AV82" s="307">
        <v>251.25855436945335</v>
      </c>
      <c r="AW82" s="307">
        <v>251.25855436945335</v>
      </c>
      <c r="AX82" s="307">
        <v>252.98789289355653</v>
      </c>
      <c r="AY82" s="307">
        <v>251.25855436945335</v>
      </c>
      <c r="AZ82" s="307">
        <v>262.04530341354678</v>
      </c>
      <c r="BA82" s="307">
        <v>251.25855436945335</v>
      </c>
      <c r="BB82" s="307">
        <v>251.25855436945335</v>
      </c>
      <c r="BC82" s="307">
        <v>251.25855436945335</v>
      </c>
      <c r="BD82" s="307">
        <v>251.25855436945335</v>
      </c>
      <c r="BE82" s="307">
        <v>262.04530341354678</v>
      </c>
      <c r="BF82" s="307">
        <v>251.25855436945335</v>
      </c>
      <c r="BG82" s="307">
        <v>251.25855436945335</v>
      </c>
      <c r="BH82" s="307">
        <v>252.98789289355653</v>
      </c>
    </row>
    <row r="83" spans="1:60" ht="15.75" hidden="1" outlineLevel="1">
      <c r="A83" s="262" t="s">
        <v>768</v>
      </c>
      <c r="B83" s="308">
        <v>33664.200813571384</v>
      </c>
      <c r="C83" s="291">
        <v>3019.180355808202</v>
      </c>
      <c r="D83" s="291">
        <v>6143.9621731589659</v>
      </c>
      <c r="E83" s="309">
        <v>1007.5653413682994</v>
      </c>
      <c r="F83" s="309">
        <v>3356.6098598441595</v>
      </c>
      <c r="G83" s="309">
        <v>4904.9044044971688</v>
      </c>
      <c r="H83" s="309">
        <v>6143.9621731589659</v>
      </c>
      <c r="I83" s="309">
        <v>4234.5354182316405</v>
      </c>
      <c r="J83" s="309">
        <v>1061.144688602109</v>
      </c>
      <c r="K83" s="309">
        <v>425.54060495507252</v>
      </c>
      <c r="L83" s="309">
        <v>260.5739677317942</v>
      </c>
      <c r="M83" s="309">
        <v>261.30829983720309</v>
      </c>
      <c r="N83" s="309">
        <v>259.70929846974263</v>
      </c>
      <c r="O83" s="309">
        <v>261.30829983720309</v>
      </c>
      <c r="P83" s="309">
        <v>260.16227784738567</v>
      </c>
      <c r="Q83" s="309">
        <v>248.92254942564915</v>
      </c>
      <c r="R83" s="309">
        <v>259.70929846974263</v>
      </c>
      <c r="S83" s="309">
        <v>248.92254942564915</v>
      </c>
      <c r="T83" s="309">
        <v>275.77227961843926</v>
      </c>
      <c r="U83" s="309">
        <v>251.25855436945335</v>
      </c>
      <c r="V83" s="309">
        <v>262.04530341354678</v>
      </c>
      <c r="W83" s="309">
        <v>251.25855436945335</v>
      </c>
      <c r="X83" s="309">
        <v>251.25855436945335</v>
      </c>
      <c r="Y83" s="309">
        <v>263.64430478100724</v>
      </c>
      <c r="Z83" s="309">
        <v>251.25855436945335</v>
      </c>
      <c r="AA83" s="309">
        <v>262.04530341354678</v>
      </c>
      <c r="AB83" s="309">
        <v>251.25855436945335</v>
      </c>
      <c r="AC83" s="309">
        <v>251.25855436945335</v>
      </c>
      <c r="AD83" s="309">
        <v>265.37364330511042</v>
      </c>
      <c r="AE83" s="309">
        <v>251.25855436945335</v>
      </c>
      <c r="AF83" s="309">
        <v>262.04530341354678</v>
      </c>
      <c r="AG83" s="309">
        <v>251.25855436945335</v>
      </c>
      <c r="AH83" s="309">
        <v>251.25855436945335</v>
      </c>
      <c r="AI83" s="309">
        <v>263.64430478100724</v>
      </c>
      <c r="AJ83" s="309">
        <v>251.25855436945335</v>
      </c>
      <c r="AK83" s="309">
        <v>262.04530341354678</v>
      </c>
      <c r="AL83" s="309">
        <v>251.71153374709641</v>
      </c>
      <c r="AM83" s="309">
        <v>251.25855436945335</v>
      </c>
      <c r="AN83" s="309">
        <v>265.37364330511042</v>
      </c>
      <c r="AO83" s="309">
        <v>251.25855436945335</v>
      </c>
      <c r="AP83" s="309">
        <v>262.04530341354678</v>
      </c>
      <c r="AQ83" s="309">
        <v>251.25855436945335</v>
      </c>
      <c r="AR83" s="309">
        <v>251.25855436945335</v>
      </c>
      <c r="AS83" s="309">
        <v>251.25855436945335</v>
      </c>
      <c r="AT83" s="309">
        <v>251.25855436945335</v>
      </c>
      <c r="AU83" s="309">
        <v>262.04530341354678</v>
      </c>
      <c r="AV83" s="309">
        <v>251.25855436945335</v>
      </c>
      <c r="AW83" s="309">
        <v>251.25855436945335</v>
      </c>
      <c r="AX83" s="309">
        <v>252.98789289355653</v>
      </c>
      <c r="AY83" s="309">
        <v>251.25855436945335</v>
      </c>
      <c r="AZ83" s="309">
        <v>262.04530341354678</v>
      </c>
      <c r="BA83" s="309">
        <v>251.25855436945335</v>
      </c>
      <c r="BB83" s="309">
        <v>251.25855436945335</v>
      </c>
      <c r="BC83" s="309">
        <v>251.25855436945335</v>
      </c>
      <c r="BD83" s="309">
        <v>251.25855436945335</v>
      </c>
      <c r="BE83" s="309">
        <v>262.04530341354678</v>
      </c>
      <c r="BF83" s="309">
        <v>251.25855436945335</v>
      </c>
      <c r="BG83" s="309">
        <v>251.25855436945335</v>
      </c>
      <c r="BH83" s="309">
        <v>252.98789289355653</v>
      </c>
    </row>
    <row r="84" spans="1:60" ht="15" hidden="1" outlineLevel="1">
      <c r="A84" s="326"/>
      <c r="B84" s="326"/>
      <c r="C84" s="326"/>
      <c r="D84" s="326"/>
      <c r="E84" s="326"/>
      <c r="F84" s="326"/>
      <c r="G84" s="326"/>
      <c r="H84" s="326"/>
      <c r="I84" s="326"/>
      <c r="J84" s="326"/>
      <c r="K84" s="326"/>
      <c r="L84" s="326"/>
      <c r="M84" s="326"/>
      <c r="N84" s="326"/>
      <c r="O84" s="326"/>
      <c r="P84" s="326"/>
      <c r="Q84" s="326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6"/>
      <c r="AC84" s="326"/>
      <c r="AD84" s="326"/>
      <c r="AE84" s="326"/>
      <c r="AF84" s="326"/>
      <c r="AG84" s="326"/>
      <c r="AH84" s="326"/>
      <c r="AI84" s="326"/>
      <c r="AJ84" s="326"/>
      <c r="AK84" s="326"/>
      <c r="AL84" s="326"/>
      <c r="AM84" s="326"/>
      <c r="AN84" s="326"/>
      <c r="AO84" s="326"/>
      <c r="AP84" s="326"/>
      <c r="AQ84" s="326"/>
      <c r="AR84" s="326"/>
      <c r="AS84" s="326"/>
      <c r="AT84" s="326"/>
      <c r="AU84" s="326"/>
      <c r="AV84" s="326"/>
      <c r="AW84" s="326"/>
      <c r="AX84" s="326"/>
      <c r="AY84" s="326"/>
      <c r="AZ84" s="326"/>
      <c r="BA84" s="326"/>
      <c r="BB84" s="326"/>
      <c r="BC84" s="326"/>
      <c r="BD84" s="326"/>
      <c r="BE84" s="326"/>
      <c r="BF84" s="326"/>
      <c r="BG84" s="326"/>
      <c r="BH84" s="326"/>
    </row>
    <row r="85" spans="1:60" ht="15" hidden="1" outlineLevel="1">
      <c r="A85" s="326"/>
      <c r="B85" s="326"/>
      <c r="C85" s="326"/>
      <c r="D85" s="326"/>
      <c r="E85" s="326"/>
      <c r="F85" s="326"/>
      <c r="G85" s="326"/>
      <c r="H85" s="326"/>
      <c r="I85" s="326"/>
      <c r="J85" s="326"/>
      <c r="K85" s="326"/>
      <c r="L85" s="326"/>
      <c r="M85" s="326"/>
      <c r="N85" s="326"/>
      <c r="O85" s="326"/>
      <c r="P85" s="326"/>
      <c r="Q85" s="326"/>
      <c r="R85" s="326"/>
      <c r="S85" s="326"/>
      <c r="T85" s="326"/>
      <c r="U85" s="326"/>
      <c r="V85" s="326"/>
      <c r="W85" s="326"/>
      <c r="X85" s="326"/>
      <c r="Y85" s="326"/>
      <c r="Z85" s="326"/>
      <c r="AA85" s="326"/>
      <c r="AB85" s="326"/>
      <c r="AC85" s="326"/>
      <c r="AD85" s="326"/>
      <c r="AE85" s="326"/>
      <c r="AF85" s="326"/>
      <c r="AG85" s="326"/>
      <c r="AH85" s="326"/>
      <c r="AI85" s="326"/>
      <c r="AJ85" s="326"/>
      <c r="AK85" s="326"/>
      <c r="AL85" s="326"/>
      <c r="AM85" s="326"/>
      <c r="AN85" s="326"/>
      <c r="AO85" s="326"/>
      <c r="AP85" s="326"/>
      <c r="AQ85" s="326"/>
      <c r="AR85" s="326"/>
      <c r="AS85" s="326"/>
      <c r="AT85" s="326"/>
      <c r="AU85" s="326"/>
      <c r="AV85" s="326"/>
      <c r="AW85" s="326"/>
      <c r="AX85" s="326"/>
      <c r="AY85" s="326"/>
      <c r="AZ85" s="326"/>
      <c r="BA85" s="326"/>
      <c r="BB85" s="326"/>
      <c r="BC85" s="326"/>
      <c r="BD85" s="326"/>
      <c r="BE85" s="326"/>
      <c r="BF85" s="326"/>
      <c r="BG85" s="326"/>
      <c r="BH85" s="326"/>
    </row>
    <row r="86" spans="1:60" ht="15" hidden="1" outlineLevel="1">
      <c r="A86" s="326"/>
      <c r="B86" s="326"/>
      <c r="C86" s="326"/>
      <c r="D86" s="326"/>
      <c r="E86" s="326"/>
      <c r="F86" s="326"/>
      <c r="G86" s="326"/>
      <c r="H86" s="326"/>
      <c r="I86" s="326"/>
      <c r="J86" s="326"/>
      <c r="K86" s="326"/>
      <c r="L86" s="326"/>
      <c r="M86" s="326"/>
      <c r="N86" s="326"/>
      <c r="O86" s="326"/>
      <c r="P86" s="326"/>
      <c r="Q86" s="326"/>
      <c r="R86" s="326"/>
      <c r="S86" s="326"/>
      <c r="T86" s="326"/>
      <c r="U86" s="326"/>
      <c r="V86" s="326"/>
      <c r="W86" s="326"/>
      <c r="X86" s="326"/>
      <c r="Y86" s="326"/>
      <c r="Z86" s="326"/>
      <c r="AA86" s="326"/>
      <c r="AB86" s="326"/>
      <c r="AC86" s="326"/>
      <c r="AD86" s="326"/>
      <c r="AE86" s="326"/>
      <c r="AF86" s="326"/>
      <c r="AG86" s="326"/>
      <c r="AH86" s="326"/>
      <c r="AI86" s="326"/>
      <c r="AJ86" s="326"/>
      <c r="AK86" s="326"/>
      <c r="AL86" s="326"/>
      <c r="AM86" s="326"/>
      <c r="AN86" s="326"/>
      <c r="AO86" s="326"/>
      <c r="AP86" s="326"/>
      <c r="AQ86" s="326"/>
      <c r="AR86" s="326"/>
      <c r="AS86" s="326"/>
      <c r="AT86" s="326"/>
      <c r="AU86" s="326"/>
      <c r="AV86" s="326"/>
      <c r="AW86" s="326"/>
      <c r="AX86" s="326"/>
      <c r="AY86" s="326"/>
      <c r="AZ86" s="326"/>
      <c r="BA86" s="326"/>
      <c r="BB86" s="326"/>
      <c r="BC86" s="326"/>
      <c r="BD86" s="326"/>
      <c r="BE86" s="326"/>
      <c r="BF86" s="326"/>
      <c r="BG86" s="326"/>
      <c r="BH86" s="326"/>
    </row>
    <row r="87" spans="1:60" ht="15.75" collapsed="1">
      <c r="A87" s="260" t="s">
        <v>769</v>
      </c>
      <c r="B87" s="261"/>
      <c r="C87" s="261"/>
      <c r="D87" s="261"/>
      <c r="E87" s="261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61"/>
      <c r="AL87" s="261"/>
      <c r="AM87" s="261"/>
      <c r="AN87" s="261"/>
      <c r="AO87" s="261"/>
      <c r="AP87" s="261"/>
      <c r="AQ87" s="261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  <c r="BB87" s="261"/>
      <c r="BC87" s="261"/>
      <c r="BD87" s="261"/>
      <c r="BE87" s="261"/>
      <c r="BF87" s="261"/>
      <c r="BG87" s="261"/>
      <c r="BH87" s="261"/>
    </row>
    <row r="88" spans="1:60" ht="15.75">
      <c r="A88" s="289" t="s">
        <v>796</v>
      </c>
      <c r="B88" s="261"/>
      <c r="C88" s="261"/>
      <c r="D88" s="261"/>
      <c r="E88" s="261"/>
      <c r="F88" s="261"/>
      <c r="G88" s="261"/>
      <c r="H88" s="261"/>
      <c r="I88" s="261"/>
      <c r="J88" s="261"/>
      <c r="K88" s="261"/>
      <c r="L88" s="261"/>
      <c r="M88" s="261"/>
      <c r="N88" s="261"/>
      <c r="O88" s="261"/>
      <c r="P88" s="261"/>
      <c r="Q88" s="261"/>
      <c r="R88" s="261"/>
      <c r="S88" s="261"/>
      <c r="T88" s="261"/>
      <c r="U88" s="261"/>
      <c r="V88" s="261"/>
      <c r="W88" s="261"/>
      <c r="X88" s="261"/>
      <c r="Y88" s="261"/>
      <c r="Z88" s="261"/>
      <c r="AA88" s="261"/>
      <c r="AB88" s="261"/>
      <c r="AC88" s="261"/>
      <c r="AD88" s="261"/>
      <c r="AE88" s="261"/>
      <c r="AF88" s="261"/>
      <c r="AG88" s="261"/>
      <c r="AH88" s="261"/>
      <c r="AI88" s="261"/>
      <c r="AJ88" s="261"/>
      <c r="AK88" s="261"/>
      <c r="AL88" s="261"/>
      <c r="AM88" s="261"/>
      <c r="AN88" s="261"/>
      <c r="AO88" s="261"/>
      <c r="AP88" s="261"/>
      <c r="AQ88" s="261"/>
      <c r="AR88" s="261"/>
      <c r="AS88" s="261"/>
      <c r="AT88" s="261"/>
      <c r="AU88" s="261"/>
      <c r="AV88" s="261"/>
      <c r="AW88" s="261"/>
      <c r="AX88" s="261"/>
      <c r="AY88" s="261"/>
      <c r="AZ88" s="261"/>
      <c r="BA88" s="261"/>
      <c r="BB88" s="261"/>
      <c r="BC88" s="261"/>
      <c r="BD88" s="261"/>
      <c r="BE88" s="261"/>
      <c r="BF88" s="261"/>
      <c r="BG88" s="261"/>
      <c r="BH88" s="261"/>
    </row>
    <row r="89" spans="1:60" ht="15.75">
      <c r="A89" s="262" t="s">
        <v>733</v>
      </c>
      <c r="B89" s="263" t="s">
        <v>734</v>
      </c>
      <c r="C89" s="264" t="s">
        <v>735</v>
      </c>
      <c r="D89" s="264" t="s">
        <v>472</v>
      </c>
      <c r="E89" s="277">
        <v>2012</v>
      </c>
      <c r="F89" s="277">
        <v>2013</v>
      </c>
      <c r="G89" s="277">
        <v>2014</v>
      </c>
      <c r="H89" s="277">
        <v>2015</v>
      </c>
      <c r="I89" s="277">
        <v>2016</v>
      </c>
      <c r="J89" s="277">
        <v>2017</v>
      </c>
      <c r="K89" s="277">
        <v>2018</v>
      </c>
      <c r="L89" s="277">
        <v>2019</v>
      </c>
      <c r="M89" s="277">
        <v>2020</v>
      </c>
      <c r="N89" s="277">
        <v>2021</v>
      </c>
      <c r="O89" s="277">
        <v>2022</v>
      </c>
      <c r="P89" s="277">
        <v>2023</v>
      </c>
      <c r="Q89" s="277">
        <v>2024</v>
      </c>
      <c r="R89" s="277">
        <v>2025</v>
      </c>
      <c r="S89" s="277">
        <v>2026</v>
      </c>
      <c r="T89" s="277">
        <v>2027</v>
      </c>
      <c r="U89" s="277">
        <v>2028</v>
      </c>
      <c r="V89" s="277">
        <v>2029</v>
      </c>
      <c r="W89" s="277">
        <v>2030</v>
      </c>
      <c r="X89" s="277">
        <v>2031</v>
      </c>
      <c r="Y89" s="277">
        <v>2032</v>
      </c>
      <c r="Z89" s="277">
        <v>2033</v>
      </c>
      <c r="AA89" s="277">
        <v>2034</v>
      </c>
      <c r="AB89" s="277">
        <v>2035</v>
      </c>
      <c r="AC89" s="277">
        <v>2036</v>
      </c>
      <c r="AD89" s="277">
        <v>2037</v>
      </c>
      <c r="AE89" s="277">
        <v>2038</v>
      </c>
      <c r="AF89" s="277">
        <v>2039</v>
      </c>
      <c r="AG89" s="277">
        <v>2040</v>
      </c>
      <c r="AH89" s="277">
        <v>2041</v>
      </c>
      <c r="AI89" s="277">
        <v>2042</v>
      </c>
      <c r="AJ89" s="277">
        <v>2043</v>
      </c>
      <c r="AK89" s="277">
        <v>2044</v>
      </c>
      <c r="AL89" s="277">
        <v>2045</v>
      </c>
      <c r="AM89" s="277">
        <v>2046</v>
      </c>
      <c r="AN89" s="277">
        <v>2047</v>
      </c>
      <c r="AO89" s="277">
        <v>2048</v>
      </c>
      <c r="AP89" s="277">
        <v>2049</v>
      </c>
      <c r="AQ89" s="277">
        <v>2050</v>
      </c>
      <c r="AR89" s="277">
        <v>2051</v>
      </c>
      <c r="AS89" s="277">
        <v>2052</v>
      </c>
      <c r="AT89" s="277">
        <v>2053</v>
      </c>
      <c r="AU89" s="277">
        <v>2054</v>
      </c>
      <c r="AV89" s="277">
        <v>2055</v>
      </c>
      <c r="AW89" s="277">
        <v>2056</v>
      </c>
      <c r="AX89" s="277">
        <v>2057</v>
      </c>
      <c r="AY89" s="277">
        <v>2058</v>
      </c>
      <c r="AZ89" s="277">
        <v>2059</v>
      </c>
      <c r="BA89" s="277">
        <v>2060</v>
      </c>
      <c r="BB89" s="277">
        <v>2061</v>
      </c>
      <c r="BC89" s="277">
        <v>2062</v>
      </c>
      <c r="BD89" s="277">
        <v>2063</v>
      </c>
      <c r="BE89" s="277">
        <v>2064</v>
      </c>
      <c r="BF89" s="277">
        <v>2065</v>
      </c>
      <c r="BG89" s="277">
        <v>2066</v>
      </c>
      <c r="BH89" s="277">
        <v>2067</v>
      </c>
    </row>
    <row r="90" spans="1:60" ht="15.75">
      <c r="A90" s="266" t="s">
        <v>770</v>
      </c>
      <c r="B90" s="310">
        <v>625.75794548375734</v>
      </c>
      <c r="C90" s="311">
        <v>89.39399221196534</v>
      </c>
      <c r="D90" s="311">
        <v>171.97818569336215</v>
      </c>
      <c r="E90" s="269">
        <v>41.524348004978926</v>
      </c>
      <c r="F90" s="269">
        <v>133.83664786072811</v>
      </c>
      <c r="G90" s="269">
        <v>139.30805879205982</v>
      </c>
      <c r="H90" s="269">
        <v>171.97818569336215</v>
      </c>
      <c r="I90" s="269">
        <v>97.332515862737679</v>
      </c>
      <c r="J90" s="269">
        <v>33.996754375760801</v>
      </c>
      <c r="K90" s="269">
        <v>7.7814348941297515</v>
      </c>
      <c r="L90" s="269">
        <v>0</v>
      </c>
      <c r="M90" s="269">
        <v>0</v>
      </c>
      <c r="N90" s="269">
        <v>0</v>
      </c>
      <c r="O90" s="269">
        <v>0</v>
      </c>
      <c r="P90" s="269">
        <v>0</v>
      </c>
      <c r="Q90" s="269">
        <v>0</v>
      </c>
      <c r="R90" s="269">
        <v>0</v>
      </c>
      <c r="S90" s="269">
        <v>0</v>
      </c>
      <c r="T90" s="269">
        <v>0</v>
      </c>
      <c r="U90" s="269">
        <v>0</v>
      </c>
      <c r="V90" s="269">
        <v>0</v>
      </c>
      <c r="W90" s="269">
        <v>0</v>
      </c>
      <c r="X90" s="269">
        <v>0</v>
      </c>
      <c r="Y90" s="269">
        <v>0</v>
      </c>
      <c r="Z90" s="269">
        <v>0</v>
      </c>
      <c r="AA90" s="269">
        <v>0</v>
      </c>
      <c r="AB90" s="269">
        <v>0</v>
      </c>
      <c r="AC90" s="269">
        <v>0</v>
      </c>
      <c r="AD90" s="269">
        <v>0</v>
      </c>
      <c r="AE90" s="269">
        <v>0</v>
      </c>
      <c r="AF90" s="269">
        <v>0</v>
      </c>
      <c r="AG90" s="269">
        <v>0</v>
      </c>
      <c r="AH90" s="269">
        <v>0</v>
      </c>
      <c r="AI90" s="269">
        <v>0</v>
      </c>
      <c r="AJ90" s="269">
        <v>0</v>
      </c>
      <c r="AK90" s="269">
        <v>0</v>
      </c>
      <c r="AL90" s="269">
        <v>0</v>
      </c>
      <c r="AM90" s="269">
        <v>0</v>
      </c>
      <c r="AN90" s="269">
        <v>0</v>
      </c>
      <c r="AO90" s="269">
        <v>0</v>
      </c>
      <c r="AP90" s="269">
        <v>0</v>
      </c>
      <c r="AQ90" s="269">
        <v>0</v>
      </c>
      <c r="AR90" s="269">
        <v>0</v>
      </c>
      <c r="AS90" s="269">
        <v>0</v>
      </c>
      <c r="AT90" s="269">
        <v>0</v>
      </c>
      <c r="AU90" s="269">
        <v>0</v>
      </c>
      <c r="AV90" s="269">
        <v>0</v>
      </c>
      <c r="AW90" s="269">
        <v>0</v>
      </c>
      <c r="AX90" s="269">
        <v>0</v>
      </c>
      <c r="AY90" s="269">
        <v>0</v>
      </c>
      <c r="AZ90" s="269">
        <v>0</v>
      </c>
      <c r="BA90" s="269">
        <v>0</v>
      </c>
      <c r="BB90" s="269">
        <v>0</v>
      </c>
      <c r="BC90" s="269">
        <v>0</v>
      </c>
      <c r="BD90" s="269">
        <v>0</v>
      </c>
      <c r="BE90" s="269">
        <v>0</v>
      </c>
      <c r="BF90" s="269">
        <v>0</v>
      </c>
      <c r="BG90" s="269">
        <v>0</v>
      </c>
      <c r="BH90" s="269">
        <v>0</v>
      </c>
    </row>
    <row r="91" spans="1:60" ht="15.75">
      <c r="A91" s="266" t="s">
        <v>771</v>
      </c>
      <c r="B91" s="310">
        <v>368.33306563185789</v>
      </c>
      <c r="C91" s="311">
        <v>52.619009375979701</v>
      </c>
      <c r="D91" s="311">
        <v>122.77559259535985</v>
      </c>
      <c r="E91" s="269">
        <v>6.6013535224333548</v>
      </c>
      <c r="F91" s="269">
        <v>33.386183076305606</v>
      </c>
      <c r="G91" s="269">
        <v>94.631772336419829</v>
      </c>
      <c r="H91" s="269">
        <v>122.77559259535985</v>
      </c>
      <c r="I91" s="269">
        <v>93.252419949820194</v>
      </c>
      <c r="J91" s="269">
        <v>16.500835624056432</v>
      </c>
      <c r="K91" s="269">
        <v>1.1849085274626667</v>
      </c>
      <c r="L91" s="269">
        <v>0</v>
      </c>
      <c r="M91" s="269">
        <v>0</v>
      </c>
      <c r="N91" s="269">
        <v>0</v>
      </c>
      <c r="O91" s="269">
        <v>0</v>
      </c>
      <c r="P91" s="269">
        <v>0</v>
      </c>
      <c r="Q91" s="269">
        <v>0</v>
      </c>
      <c r="R91" s="269">
        <v>0</v>
      </c>
      <c r="S91" s="269">
        <v>0</v>
      </c>
      <c r="T91" s="269">
        <v>0</v>
      </c>
      <c r="U91" s="269">
        <v>0</v>
      </c>
      <c r="V91" s="269">
        <v>0</v>
      </c>
      <c r="W91" s="269">
        <v>0</v>
      </c>
      <c r="X91" s="269">
        <v>0</v>
      </c>
      <c r="Y91" s="269">
        <v>0</v>
      </c>
      <c r="Z91" s="269">
        <v>0</v>
      </c>
      <c r="AA91" s="269">
        <v>0</v>
      </c>
      <c r="AB91" s="269">
        <v>0</v>
      </c>
      <c r="AC91" s="269">
        <v>0</v>
      </c>
      <c r="AD91" s="269">
        <v>0</v>
      </c>
      <c r="AE91" s="269">
        <v>0</v>
      </c>
      <c r="AF91" s="269">
        <v>0</v>
      </c>
      <c r="AG91" s="269">
        <v>0</v>
      </c>
      <c r="AH91" s="269">
        <v>0</v>
      </c>
      <c r="AI91" s="269">
        <v>0</v>
      </c>
      <c r="AJ91" s="269">
        <v>0</v>
      </c>
      <c r="AK91" s="269">
        <v>0</v>
      </c>
      <c r="AL91" s="269">
        <v>0</v>
      </c>
      <c r="AM91" s="269">
        <v>0</v>
      </c>
      <c r="AN91" s="269">
        <v>0</v>
      </c>
      <c r="AO91" s="269">
        <v>0</v>
      </c>
      <c r="AP91" s="269">
        <v>0</v>
      </c>
      <c r="AQ91" s="269">
        <v>0</v>
      </c>
      <c r="AR91" s="269">
        <v>0</v>
      </c>
      <c r="AS91" s="269">
        <v>0</v>
      </c>
      <c r="AT91" s="269">
        <v>0</v>
      </c>
      <c r="AU91" s="269">
        <v>0</v>
      </c>
      <c r="AV91" s="269">
        <v>0</v>
      </c>
      <c r="AW91" s="269">
        <v>0</v>
      </c>
      <c r="AX91" s="269">
        <v>0</v>
      </c>
      <c r="AY91" s="269">
        <v>0</v>
      </c>
      <c r="AZ91" s="269">
        <v>0</v>
      </c>
      <c r="BA91" s="269">
        <v>0</v>
      </c>
      <c r="BB91" s="269">
        <v>0</v>
      </c>
      <c r="BC91" s="269">
        <v>0</v>
      </c>
      <c r="BD91" s="269">
        <v>0</v>
      </c>
      <c r="BE91" s="269">
        <v>0</v>
      </c>
      <c r="BF91" s="269">
        <v>0</v>
      </c>
      <c r="BG91" s="269">
        <v>0</v>
      </c>
      <c r="BH91" s="269">
        <v>0</v>
      </c>
    </row>
    <row r="92" spans="1:60" ht="15.75">
      <c r="A92" s="270" t="s">
        <v>772</v>
      </c>
      <c r="B92" s="310">
        <v>69.769824000000028</v>
      </c>
      <c r="C92" s="312">
        <v>9.9671177142857186</v>
      </c>
      <c r="D92" s="312">
        <v>22.936922087203889</v>
      </c>
      <c r="E92" s="273">
        <v>3.8880200697111844</v>
      </c>
      <c r="F92" s="273">
        <v>6.8665323292333387</v>
      </c>
      <c r="G92" s="273">
        <v>16.470957310547828</v>
      </c>
      <c r="H92" s="273">
        <v>19.055333269709841</v>
      </c>
      <c r="I92" s="273">
        <v>22.936922087203889</v>
      </c>
      <c r="J92" s="273">
        <v>0.5520589335939472</v>
      </c>
      <c r="K92" s="273">
        <v>0</v>
      </c>
      <c r="L92" s="273">
        <v>0</v>
      </c>
      <c r="M92" s="273">
        <v>0</v>
      </c>
      <c r="N92" s="273">
        <v>0</v>
      </c>
      <c r="O92" s="273">
        <v>0</v>
      </c>
      <c r="P92" s="273">
        <v>0</v>
      </c>
      <c r="Q92" s="273">
        <v>0</v>
      </c>
      <c r="R92" s="273">
        <v>0</v>
      </c>
      <c r="S92" s="273">
        <v>0</v>
      </c>
      <c r="T92" s="273">
        <v>0</v>
      </c>
      <c r="U92" s="273">
        <v>0</v>
      </c>
      <c r="V92" s="273">
        <v>0</v>
      </c>
      <c r="W92" s="273">
        <v>0</v>
      </c>
      <c r="X92" s="273">
        <v>0</v>
      </c>
      <c r="Y92" s="273">
        <v>0</v>
      </c>
      <c r="Z92" s="273">
        <v>0</v>
      </c>
      <c r="AA92" s="273">
        <v>0</v>
      </c>
      <c r="AB92" s="273">
        <v>0</v>
      </c>
      <c r="AC92" s="273">
        <v>0</v>
      </c>
      <c r="AD92" s="273">
        <v>0</v>
      </c>
      <c r="AE92" s="273">
        <v>0</v>
      </c>
      <c r="AF92" s="273">
        <v>0</v>
      </c>
      <c r="AG92" s="273">
        <v>0</v>
      </c>
      <c r="AH92" s="273">
        <v>0</v>
      </c>
      <c r="AI92" s="273">
        <v>0</v>
      </c>
      <c r="AJ92" s="273">
        <v>0</v>
      </c>
      <c r="AK92" s="273">
        <v>0</v>
      </c>
      <c r="AL92" s="273">
        <v>0</v>
      </c>
      <c r="AM92" s="273">
        <v>0</v>
      </c>
      <c r="AN92" s="273">
        <v>0</v>
      </c>
      <c r="AO92" s="273">
        <v>0</v>
      </c>
      <c r="AP92" s="273">
        <v>0</v>
      </c>
      <c r="AQ92" s="273">
        <v>0</v>
      </c>
      <c r="AR92" s="273">
        <v>0</v>
      </c>
      <c r="AS92" s="273">
        <v>0</v>
      </c>
      <c r="AT92" s="273">
        <v>0</v>
      </c>
      <c r="AU92" s="273">
        <v>0</v>
      </c>
      <c r="AV92" s="273">
        <v>0</v>
      </c>
      <c r="AW92" s="273">
        <v>0</v>
      </c>
      <c r="AX92" s="273">
        <v>0</v>
      </c>
      <c r="AY92" s="273">
        <v>0</v>
      </c>
      <c r="AZ92" s="273">
        <v>0</v>
      </c>
      <c r="BA92" s="273">
        <v>0</v>
      </c>
      <c r="BB92" s="273">
        <v>0</v>
      </c>
      <c r="BC92" s="273">
        <v>0</v>
      </c>
      <c r="BD92" s="273">
        <v>0</v>
      </c>
      <c r="BE92" s="273">
        <v>0</v>
      </c>
      <c r="BF92" s="273">
        <v>0</v>
      </c>
      <c r="BG92" s="273">
        <v>0</v>
      </c>
      <c r="BH92" s="273">
        <v>0</v>
      </c>
    </row>
    <row r="93" spans="1:60" ht="15.75">
      <c r="A93" s="274" t="s">
        <v>773</v>
      </c>
      <c r="B93" s="313">
        <v>1063.8608351156151</v>
      </c>
      <c r="C93" s="314">
        <v>151.98011930223078</v>
      </c>
      <c r="D93" s="314">
        <v>313.80911155843182</v>
      </c>
      <c r="E93" s="276">
        <v>52.013721597123464</v>
      </c>
      <c r="F93" s="276">
        <v>174.08936326626704</v>
      </c>
      <c r="G93" s="276">
        <v>250.41078843902747</v>
      </c>
      <c r="H93" s="276">
        <v>313.80911155843182</v>
      </c>
      <c r="I93" s="276">
        <v>213.52185789976178</v>
      </c>
      <c r="J93" s="276">
        <v>51.049648933411184</v>
      </c>
      <c r="K93" s="276">
        <v>8.966343421592418</v>
      </c>
      <c r="L93" s="276">
        <v>0</v>
      </c>
      <c r="M93" s="276">
        <v>0</v>
      </c>
      <c r="N93" s="276">
        <v>0</v>
      </c>
      <c r="O93" s="276">
        <v>0</v>
      </c>
      <c r="P93" s="276">
        <v>0</v>
      </c>
      <c r="Q93" s="276">
        <v>0</v>
      </c>
      <c r="R93" s="276">
        <v>0</v>
      </c>
      <c r="S93" s="276">
        <v>0</v>
      </c>
      <c r="T93" s="276">
        <v>0</v>
      </c>
      <c r="U93" s="276">
        <v>0</v>
      </c>
      <c r="V93" s="276">
        <v>0</v>
      </c>
      <c r="W93" s="276">
        <v>0</v>
      </c>
      <c r="X93" s="276">
        <v>0</v>
      </c>
      <c r="Y93" s="276">
        <v>0</v>
      </c>
      <c r="Z93" s="276">
        <v>0</v>
      </c>
      <c r="AA93" s="276">
        <v>0</v>
      </c>
      <c r="AB93" s="276">
        <v>0</v>
      </c>
      <c r="AC93" s="276">
        <v>0</v>
      </c>
      <c r="AD93" s="276">
        <v>0</v>
      </c>
      <c r="AE93" s="276">
        <v>0</v>
      </c>
      <c r="AF93" s="276">
        <v>0</v>
      </c>
      <c r="AG93" s="276">
        <v>0</v>
      </c>
      <c r="AH93" s="276">
        <v>0</v>
      </c>
      <c r="AI93" s="276">
        <v>0</v>
      </c>
      <c r="AJ93" s="276">
        <v>0</v>
      </c>
      <c r="AK93" s="276">
        <v>0</v>
      </c>
      <c r="AL93" s="276">
        <v>0</v>
      </c>
      <c r="AM93" s="276">
        <v>0</v>
      </c>
      <c r="AN93" s="276">
        <v>0</v>
      </c>
      <c r="AO93" s="276">
        <v>0</v>
      </c>
      <c r="AP93" s="276">
        <v>0</v>
      </c>
      <c r="AQ93" s="276">
        <v>0</v>
      </c>
      <c r="AR93" s="276">
        <v>0</v>
      </c>
      <c r="AS93" s="276">
        <v>0</v>
      </c>
      <c r="AT93" s="276">
        <v>0</v>
      </c>
      <c r="AU93" s="276">
        <v>0</v>
      </c>
      <c r="AV93" s="276">
        <v>0</v>
      </c>
      <c r="AW93" s="276">
        <v>0</v>
      </c>
      <c r="AX93" s="276">
        <v>0</v>
      </c>
      <c r="AY93" s="276">
        <v>0</v>
      </c>
      <c r="AZ93" s="276">
        <v>0</v>
      </c>
      <c r="BA93" s="276">
        <v>0</v>
      </c>
      <c r="BB93" s="276">
        <v>0</v>
      </c>
      <c r="BC93" s="276">
        <v>0</v>
      </c>
      <c r="BD93" s="276">
        <v>0</v>
      </c>
      <c r="BE93" s="276">
        <v>0</v>
      </c>
      <c r="BF93" s="276">
        <v>0</v>
      </c>
      <c r="BG93" s="276">
        <v>0</v>
      </c>
      <c r="BH93" s="276">
        <v>0</v>
      </c>
    </row>
    <row r="94" spans="1:60" ht="15">
      <c r="A94" s="326"/>
      <c r="B94" s="326"/>
      <c r="C94" s="326"/>
      <c r="D94" s="326"/>
      <c r="E94" s="326"/>
      <c r="F94" s="326"/>
      <c r="G94" s="326"/>
      <c r="H94" s="326"/>
      <c r="I94" s="326"/>
      <c r="J94" s="326"/>
      <c r="K94" s="326"/>
      <c r="L94" s="326"/>
      <c r="M94" s="326"/>
      <c r="N94" s="326"/>
      <c r="O94" s="326"/>
      <c r="P94" s="326"/>
      <c r="Q94" s="326"/>
      <c r="R94" s="326"/>
      <c r="S94" s="326"/>
      <c r="T94" s="326"/>
      <c r="U94" s="326"/>
      <c r="V94" s="326"/>
      <c r="W94" s="326"/>
      <c r="X94" s="326"/>
      <c r="Y94" s="326"/>
      <c r="Z94" s="326"/>
      <c r="AA94" s="326"/>
      <c r="AB94" s="326"/>
      <c r="AC94" s="326"/>
      <c r="AD94" s="326"/>
      <c r="AE94" s="326"/>
      <c r="AF94" s="326"/>
      <c r="AG94" s="326"/>
      <c r="AH94" s="326"/>
      <c r="AI94" s="326"/>
      <c r="AJ94" s="326"/>
      <c r="AK94" s="326"/>
      <c r="AL94" s="326"/>
      <c r="AM94" s="326"/>
      <c r="AN94" s="326"/>
      <c r="AO94" s="326"/>
      <c r="AP94" s="326"/>
      <c r="AQ94" s="326"/>
      <c r="AR94" s="326"/>
      <c r="AS94" s="326"/>
      <c r="AT94" s="326"/>
      <c r="AU94" s="326"/>
      <c r="AV94" s="326"/>
      <c r="AW94" s="326"/>
      <c r="AX94" s="326"/>
      <c r="AY94" s="326"/>
      <c r="AZ94" s="326"/>
      <c r="BA94" s="326"/>
      <c r="BB94" s="326"/>
      <c r="BC94" s="326"/>
      <c r="BD94" s="326"/>
      <c r="BE94" s="326"/>
      <c r="BF94" s="326"/>
      <c r="BG94" s="326"/>
      <c r="BH94" s="326"/>
    </row>
    <row r="95" spans="1:60" ht="15.75">
      <c r="A95" s="262" t="s">
        <v>774</v>
      </c>
      <c r="B95" s="263" t="s">
        <v>734</v>
      </c>
      <c r="C95" s="264" t="s">
        <v>735</v>
      </c>
      <c r="D95" s="264" t="s">
        <v>472</v>
      </c>
      <c r="E95" s="277">
        <v>2012</v>
      </c>
      <c r="F95" s="277">
        <v>2013</v>
      </c>
      <c r="G95" s="277">
        <v>2014</v>
      </c>
      <c r="H95" s="277">
        <v>2015</v>
      </c>
      <c r="I95" s="277">
        <v>2016</v>
      </c>
      <c r="J95" s="277">
        <v>2017</v>
      </c>
      <c r="K95" s="277">
        <v>2018</v>
      </c>
      <c r="L95" s="277">
        <v>2019</v>
      </c>
      <c r="M95" s="277">
        <v>2020</v>
      </c>
      <c r="N95" s="277">
        <v>2021</v>
      </c>
      <c r="O95" s="277">
        <v>2022</v>
      </c>
      <c r="P95" s="277">
        <v>2023</v>
      </c>
      <c r="Q95" s="277">
        <v>2024</v>
      </c>
      <c r="R95" s="277">
        <v>2025</v>
      </c>
      <c r="S95" s="277">
        <v>2026</v>
      </c>
      <c r="T95" s="277">
        <v>2027</v>
      </c>
      <c r="U95" s="277">
        <v>2028</v>
      </c>
      <c r="V95" s="277">
        <v>2029</v>
      </c>
      <c r="W95" s="277">
        <v>2030</v>
      </c>
      <c r="X95" s="277">
        <v>2031</v>
      </c>
      <c r="Y95" s="277">
        <v>2032</v>
      </c>
      <c r="Z95" s="277">
        <v>2033</v>
      </c>
      <c r="AA95" s="277">
        <v>2034</v>
      </c>
      <c r="AB95" s="277">
        <v>2035</v>
      </c>
      <c r="AC95" s="277">
        <v>2036</v>
      </c>
      <c r="AD95" s="277">
        <v>2037</v>
      </c>
      <c r="AE95" s="277">
        <v>2038</v>
      </c>
      <c r="AF95" s="277">
        <v>2039</v>
      </c>
      <c r="AG95" s="277">
        <v>2040</v>
      </c>
      <c r="AH95" s="277">
        <v>2041</v>
      </c>
      <c r="AI95" s="277">
        <v>2042</v>
      </c>
      <c r="AJ95" s="277">
        <v>2043</v>
      </c>
      <c r="AK95" s="277">
        <v>2044</v>
      </c>
      <c r="AL95" s="277">
        <v>2045</v>
      </c>
      <c r="AM95" s="277">
        <v>2046</v>
      </c>
      <c r="AN95" s="277">
        <v>2047</v>
      </c>
      <c r="AO95" s="277">
        <v>2048</v>
      </c>
      <c r="AP95" s="277">
        <v>2049</v>
      </c>
      <c r="AQ95" s="277">
        <v>2050</v>
      </c>
      <c r="AR95" s="277">
        <v>2051</v>
      </c>
      <c r="AS95" s="277">
        <v>2052</v>
      </c>
      <c r="AT95" s="277">
        <v>2053</v>
      </c>
      <c r="AU95" s="277">
        <v>2054</v>
      </c>
      <c r="AV95" s="277">
        <v>2055</v>
      </c>
      <c r="AW95" s="277">
        <v>2056</v>
      </c>
      <c r="AX95" s="277">
        <v>2057</v>
      </c>
      <c r="AY95" s="277">
        <v>2058</v>
      </c>
      <c r="AZ95" s="277">
        <v>2059</v>
      </c>
      <c r="BA95" s="277">
        <v>2060</v>
      </c>
      <c r="BB95" s="277">
        <v>2061</v>
      </c>
      <c r="BC95" s="277">
        <v>2062</v>
      </c>
      <c r="BD95" s="277">
        <v>2063</v>
      </c>
      <c r="BE95" s="277">
        <v>2064</v>
      </c>
      <c r="BF95" s="277">
        <v>2065</v>
      </c>
      <c r="BG95" s="277">
        <v>2066</v>
      </c>
      <c r="BH95" s="277">
        <v>2067</v>
      </c>
    </row>
    <row r="96" spans="1:60" ht="15.75">
      <c r="A96" s="278" t="s">
        <v>775</v>
      </c>
      <c r="B96" s="310">
        <v>134.84783479700008</v>
      </c>
      <c r="C96" s="311">
        <v>2.6969566959400013</v>
      </c>
      <c r="D96" s="311">
        <v>2.69695669594</v>
      </c>
      <c r="E96" s="269">
        <v>0</v>
      </c>
      <c r="F96" s="269">
        <v>0</v>
      </c>
      <c r="G96" s="269">
        <v>0</v>
      </c>
      <c r="H96" s="269">
        <v>0</v>
      </c>
      <c r="I96" s="269">
        <v>0</v>
      </c>
      <c r="J96" s="269">
        <v>0</v>
      </c>
      <c r="K96" s="269">
        <v>2.69695669594</v>
      </c>
      <c r="L96" s="269">
        <v>2.69695669594</v>
      </c>
      <c r="M96" s="269">
        <v>2.69695669594</v>
      </c>
      <c r="N96" s="269">
        <v>2.69695669594</v>
      </c>
      <c r="O96" s="269">
        <v>2.69695669594</v>
      </c>
      <c r="P96" s="269">
        <v>2.69695669594</v>
      </c>
      <c r="Q96" s="269">
        <v>2.69695669594</v>
      </c>
      <c r="R96" s="269">
        <v>2.69695669594</v>
      </c>
      <c r="S96" s="269">
        <v>2.69695669594</v>
      </c>
      <c r="T96" s="269">
        <v>2.69695669594</v>
      </c>
      <c r="U96" s="269">
        <v>2.69695669594</v>
      </c>
      <c r="V96" s="269">
        <v>2.69695669594</v>
      </c>
      <c r="W96" s="269">
        <v>2.69695669594</v>
      </c>
      <c r="X96" s="269">
        <v>2.69695669594</v>
      </c>
      <c r="Y96" s="269">
        <v>2.69695669594</v>
      </c>
      <c r="Z96" s="269">
        <v>2.69695669594</v>
      </c>
      <c r="AA96" s="269">
        <v>2.69695669594</v>
      </c>
      <c r="AB96" s="269">
        <v>2.69695669594</v>
      </c>
      <c r="AC96" s="269">
        <v>2.69695669594</v>
      </c>
      <c r="AD96" s="269">
        <v>2.69695669594</v>
      </c>
      <c r="AE96" s="269">
        <v>2.69695669594</v>
      </c>
      <c r="AF96" s="269">
        <v>2.69695669594</v>
      </c>
      <c r="AG96" s="269">
        <v>2.69695669594</v>
      </c>
      <c r="AH96" s="269">
        <v>2.69695669594</v>
      </c>
      <c r="AI96" s="269">
        <v>2.69695669594</v>
      </c>
      <c r="AJ96" s="269">
        <v>2.69695669594</v>
      </c>
      <c r="AK96" s="269">
        <v>2.69695669594</v>
      </c>
      <c r="AL96" s="269">
        <v>2.69695669594</v>
      </c>
      <c r="AM96" s="269">
        <v>2.69695669594</v>
      </c>
      <c r="AN96" s="269">
        <v>2.69695669594</v>
      </c>
      <c r="AO96" s="269">
        <v>2.69695669594</v>
      </c>
      <c r="AP96" s="269">
        <v>2.69695669594</v>
      </c>
      <c r="AQ96" s="269">
        <v>2.69695669594</v>
      </c>
      <c r="AR96" s="269">
        <v>2.69695669594</v>
      </c>
      <c r="AS96" s="269">
        <v>2.69695669594</v>
      </c>
      <c r="AT96" s="269">
        <v>2.69695669594</v>
      </c>
      <c r="AU96" s="269">
        <v>2.69695669594</v>
      </c>
      <c r="AV96" s="269">
        <v>2.69695669594</v>
      </c>
      <c r="AW96" s="269">
        <v>2.69695669594</v>
      </c>
      <c r="AX96" s="269">
        <v>2.69695669594</v>
      </c>
      <c r="AY96" s="269">
        <v>2.69695669594</v>
      </c>
      <c r="AZ96" s="269">
        <v>2.69695669594</v>
      </c>
      <c r="BA96" s="269">
        <v>2.69695669594</v>
      </c>
      <c r="BB96" s="269">
        <v>2.69695669594</v>
      </c>
      <c r="BC96" s="269">
        <v>2.69695669594</v>
      </c>
      <c r="BD96" s="269">
        <v>2.69695669594</v>
      </c>
      <c r="BE96" s="269">
        <v>2.69695669594</v>
      </c>
      <c r="BF96" s="269">
        <v>2.69695669594</v>
      </c>
      <c r="BG96" s="269">
        <v>2.69695669594</v>
      </c>
      <c r="BH96" s="269">
        <v>2.69695669594</v>
      </c>
    </row>
    <row r="97" spans="1:60" ht="15.75">
      <c r="A97" s="278" t="s">
        <v>776</v>
      </c>
      <c r="B97" s="310">
        <v>219.4876598500299</v>
      </c>
      <c r="C97" s="311">
        <v>4.3036796049025474</v>
      </c>
      <c r="D97" s="311">
        <v>4.3462902940600001</v>
      </c>
      <c r="E97" s="269">
        <v>0</v>
      </c>
      <c r="F97" s="269">
        <v>0</v>
      </c>
      <c r="G97" s="269">
        <v>0</v>
      </c>
      <c r="H97" s="269">
        <v>0</v>
      </c>
      <c r="I97" s="269">
        <v>0</v>
      </c>
      <c r="J97" s="269">
        <v>2.1731451470300041</v>
      </c>
      <c r="K97" s="269">
        <v>4.3462902940600001</v>
      </c>
      <c r="L97" s="269">
        <v>4.3462902940600001</v>
      </c>
      <c r="M97" s="269">
        <v>4.3462902940600001</v>
      </c>
      <c r="N97" s="269">
        <v>4.3462902940600001</v>
      </c>
      <c r="O97" s="269">
        <v>4.3462902940600001</v>
      </c>
      <c r="P97" s="269">
        <v>4.3462902940600001</v>
      </c>
      <c r="Q97" s="269">
        <v>4.3462902940600001</v>
      </c>
      <c r="R97" s="269">
        <v>4.3462902940600001</v>
      </c>
      <c r="S97" s="269">
        <v>4.3462902940600001</v>
      </c>
      <c r="T97" s="269">
        <v>4.3462902940600001</v>
      </c>
      <c r="U97" s="269">
        <v>4.3462902940600001</v>
      </c>
      <c r="V97" s="269">
        <v>4.3462902940600001</v>
      </c>
      <c r="W97" s="269">
        <v>4.3462902940600001</v>
      </c>
      <c r="X97" s="269">
        <v>4.3462902940600001</v>
      </c>
      <c r="Y97" s="269">
        <v>4.3462902940600001</v>
      </c>
      <c r="Z97" s="269">
        <v>4.3462902940600001</v>
      </c>
      <c r="AA97" s="269">
        <v>4.3462902940600001</v>
      </c>
      <c r="AB97" s="269">
        <v>4.3462902940600001</v>
      </c>
      <c r="AC97" s="269">
        <v>4.3462902940600001</v>
      </c>
      <c r="AD97" s="269">
        <v>4.3462902940600001</v>
      </c>
      <c r="AE97" s="269">
        <v>4.3462902940600001</v>
      </c>
      <c r="AF97" s="269">
        <v>4.3462902940600001</v>
      </c>
      <c r="AG97" s="269">
        <v>4.3462902940600001</v>
      </c>
      <c r="AH97" s="269">
        <v>4.3462902940600001</v>
      </c>
      <c r="AI97" s="269">
        <v>4.3462902940600001</v>
      </c>
      <c r="AJ97" s="269">
        <v>4.3462902940600001</v>
      </c>
      <c r="AK97" s="269">
        <v>4.3462902940600001</v>
      </c>
      <c r="AL97" s="269">
        <v>4.3462902940600001</v>
      </c>
      <c r="AM97" s="269">
        <v>4.3462902940600001</v>
      </c>
      <c r="AN97" s="269">
        <v>4.3462902940600001</v>
      </c>
      <c r="AO97" s="269">
        <v>4.3462902940600001</v>
      </c>
      <c r="AP97" s="269">
        <v>4.3462902940600001</v>
      </c>
      <c r="AQ97" s="269">
        <v>4.3462902940600001</v>
      </c>
      <c r="AR97" s="269">
        <v>4.3462902940600001</v>
      </c>
      <c r="AS97" s="269">
        <v>4.3462902940600001</v>
      </c>
      <c r="AT97" s="269">
        <v>4.3462902940600001</v>
      </c>
      <c r="AU97" s="269">
        <v>4.3462902940600001</v>
      </c>
      <c r="AV97" s="269">
        <v>4.3462902940600001</v>
      </c>
      <c r="AW97" s="269">
        <v>4.3462902940600001</v>
      </c>
      <c r="AX97" s="269">
        <v>4.3462902940600001</v>
      </c>
      <c r="AY97" s="269">
        <v>4.3462902940600001</v>
      </c>
      <c r="AZ97" s="269">
        <v>4.3462902940600001</v>
      </c>
      <c r="BA97" s="269">
        <v>4.3462902940600001</v>
      </c>
      <c r="BB97" s="269">
        <v>4.3462902940600001</v>
      </c>
      <c r="BC97" s="269">
        <v>4.3462902940600001</v>
      </c>
      <c r="BD97" s="269">
        <v>4.3462902940600001</v>
      </c>
      <c r="BE97" s="269">
        <v>4.3462902940600001</v>
      </c>
      <c r="BF97" s="269">
        <v>4.3462902940600001</v>
      </c>
      <c r="BG97" s="269">
        <v>4.3462902940600001</v>
      </c>
      <c r="BH97" s="269">
        <v>4.3462902940600001</v>
      </c>
    </row>
    <row r="98" spans="1:60" ht="15.75">
      <c r="A98" s="282" t="s">
        <v>777</v>
      </c>
      <c r="B98" s="310">
        <v>10.252442329680976</v>
      </c>
      <c r="C98" s="312">
        <v>0.20504884659361952</v>
      </c>
      <c r="D98" s="312">
        <v>0.29073020295045549</v>
      </c>
      <c r="E98" s="273">
        <v>0</v>
      </c>
      <c r="F98" s="273">
        <v>0</v>
      </c>
      <c r="G98" s="273">
        <v>0</v>
      </c>
      <c r="H98" s="273">
        <v>0</v>
      </c>
      <c r="I98" s="273">
        <v>0</v>
      </c>
      <c r="J98" s="273">
        <v>0</v>
      </c>
      <c r="K98" s="273">
        <v>0.1334132598809574</v>
      </c>
      <c r="L98" s="273">
        <v>0.17788434650794294</v>
      </c>
      <c r="M98" s="273">
        <v>0.27282415355794293</v>
      </c>
      <c r="N98" s="273">
        <v>0.17788434650794294</v>
      </c>
      <c r="O98" s="273">
        <v>0.27282415355794293</v>
      </c>
      <c r="P98" s="273">
        <v>0.18135654425794293</v>
      </c>
      <c r="Q98" s="273">
        <v>0.17788434650794294</v>
      </c>
      <c r="R98" s="273">
        <v>0.17788434650794294</v>
      </c>
      <c r="S98" s="273">
        <v>0.17788434650794294</v>
      </c>
      <c r="T98" s="273">
        <v>0.28775522391825542</v>
      </c>
      <c r="U98" s="273">
        <v>0.19579039590045541</v>
      </c>
      <c r="V98" s="273">
        <v>0.19579039590045541</v>
      </c>
      <c r="W98" s="273">
        <v>0.19579039590045541</v>
      </c>
      <c r="X98" s="273">
        <v>0.19579039590045541</v>
      </c>
      <c r="Y98" s="273">
        <v>0.29073020295045549</v>
      </c>
      <c r="Z98" s="273">
        <v>0.19579039590045541</v>
      </c>
      <c r="AA98" s="273">
        <v>0.19579039590045541</v>
      </c>
      <c r="AB98" s="273">
        <v>0.19579039590045541</v>
      </c>
      <c r="AC98" s="273">
        <v>0.19579039590045541</v>
      </c>
      <c r="AD98" s="273">
        <v>0.29073020295045549</v>
      </c>
      <c r="AE98" s="273">
        <v>0.19579039590045541</v>
      </c>
      <c r="AF98" s="273">
        <v>0.19579039590045541</v>
      </c>
      <c r="AG98" s="273">
        <v>0.19579039590045541</v>
      </c>
      <c r="AH98" s="273">
        <v>0.19579039590045541</v>
      </c>
      <c r="AI98" s="273">
        <v>0.29073020295045549</v>
      </c>
      <c r="AJ98" s="273">
        <v>0.19579039590045541</v>
      </c>
      <c r="AK98" s="273">
        <v>0.19579039590045541</v>
      </c>
      <c r="AL98" s="273">
        <v>0.19926259365045548</v>
      </c>
      <c r="AM98" s="273">
        <v>0.19579039590045541</v>
      </c>
      <c r="AN98" s="273">
        <v>0.29073020295045549</v>
      </c>
      <c r="AO98" s="273">
        <v>0.19579039590045541</v>
      </c>
      <c r="AP98" s="273">
        <v>0.19579039590045541</v>
      </c>
      <c r="AQ98" s="273">
        <v>0.19579039590045541</v>
      </c>
      <c r="AR98" s="273">
        <v>0.19579039590045541</v>
      </c>
      <c r="AS98" s="273">
        <v>0.19579039590045541</v>
      </c>
      <c r="AT98" s="273">
        <v>0.19579039590045541</v>
      </c>
      <c r="AU98" s="273">
        <v>0.19579039590045541</v>
      </c>
      <c r="AV98" s="273">
        <v>0.19579039590045541</v>
      </c>
      <c r="AW98" s="273">
        <v>0.19579039590045541</v>
      </c>
      <c r="AX98" s="273">
        <v>0.19579039590045541</v>
      </c>
      <c r="AY98" s="273">
        <v>0.19579039590045541</v>
      </c>
      <c r="AZ98" s="273">
        <v>0.19579039590045541</v>
      </c>
      <c r="BA98" s="273">
        <v>0.19579039590045541</v>
      </c>
      <c r="BB98" s="273">
        <v>0.19579039590045541</v>
      </c>
      <c r="BC98" s="273">
        <v>0.19579039590045541</v>
      </c>
      <c r="BD98" s="273">
        <v>0.19579039590045541</v>
      </c>
      <c r="BE98" s="273">
        <v>0.19579039590045541</v>
      </c>
      <c r="BF98" s="273">
        <v>0.19579039590045541</v>
      </c>
      <c r="BG98" s="273">
        <v>0.19579039590045541</v>
      </c>
      <c r="BH98" s="273">
        <v>0.19579039590045541</v>
      </c>
    </row>
    <row r="99" spans="1:60" ht="15.75">
      <c r="A99" s="277" t="s">
        <v>778</v>
      </c>
      <c r="B99" s="313">
        <v>364.58793697671098</v>
      </c>
      <c r="C99" s="314">
        <v>7.148783077974727</v>
      </c>
      <c r="D99" s="314">
        <v>7.3339771929504556</v>
      </c>
      <c r="E99" s="276">
        <v>0</v>
      </c>
      <c r="F99" s="276">
        <v>0</v>
      </c>
      <c r="G99" s="276">
        <v>0</v>
      </c>
      <c r="H99" s="276">
        <v>0</v>
      </c>
      <c r="I99" s="276">
        <v>0</v>
      </c>
      <c r="J99" s="276">
        <v>2.1731451470300041</v>
      </c>
      <c r="K99" s="276">
        <v>7.1766602498809577</v>
      </c>
      <c r="L99" s="276">
        <v>7.221131336507943</v>
      </c>
      <c r="M99" s="276">
        <v>7.3160711435579433</v>
      </c>
      <c r="N99" s="276">
        <v>7.221131336507943</v>
      </c>
      <c r="O99" s="276">
        <v>7.3160711435579433</v>
      </c>
      <c r="P99" s="276">
        <v>7.2246035342579429</v>
      </c>
      <c r="Q99" s="276">
        <v>7.221131336507943</v>
      </c>
      <c r="R99" s="276">
        <v>7.221131336507943</v>
      </c>
      <c r="S99" s="276">
        <v>7.221131336507943</v>
      </c>
      <c r="T99" s="276">
        <v>7.3310022139182554</v>
      </c>
      <c r="U99" s="276">
        <v>7.2390373859004553</v>
      </c>
      <c r="V99" s="276">
        <v>7.2390373859004553</v>
      </c>
      <c r="W99" s="276">
        <v>7.2390373859004553</v>
      </c>
      <c r="X99" s="276">
        <v>7.2390373859004553</v>
      </c>
      <c r="Y99" s="276">
        <v>7.3339771929504556</v>
      </c>
      <c r="Z99" s="276">
        <v>7.2390373859004553</v>
      </c>
      <c r="AA99" s="276">
        <v>7.2390373859004553</v>
      </c>
      <c r="AB99" s="276">
        <v>7.2390373859004553</v>
      </c>
      <c r="AC99" s="276">
        <v>7.2390373859004553</v>
      </c>
      <c r="AD99" s="276">
        <v>7.3339771929504556</v>
      </c>
      <c r="AE99" s="276">
        <v>7.2390373859004553</v>
      </c>
      <c r="AF99" s="276">
        <v>7.2390373859004553</v>
      </c>
      <c r="AG99" s="276">
        <v>7.2390373859004553</v>
      </c>
      <c r="AH99" s="276">
        <v>7.2390373859004553</v>
      </c>
      <c r="AI99" s="276">
        <v>7.3339771929504556</v>
      </c>
      <c r="AJ99" s="276">
        <v>7.2390373859004553</v>
      </c>
      <c r="AK99" s="276">
        <v>7.2390373859004553</v>
      </c>
      <c r="AL99" s="276">
        <v>7.2425095836504552</v>
      </c>
      <c r="AM99" s="276">
        <v>7.2390373859004553</v>
      </c>
      <c r="AN99" s="276">
        <v>7.3339771929504556</v>
      </c>
      <c r="AO99" s="276">
        <v>7.2390373859004553</v>
      </c>
      <c r="AP99" s="276">
        <v>7.2390373859004553</v>
      </c>
      <c r="AQ99" s="276">
        <v>7.2390373859004553</v>
      </c>
      <c r="AR99" s="276">
        <v>7.2390373859004553</v>
      </c>
      <c r="AS99" s="276">
        <v>7.2390373859004553</v>
      </c>
      <c r="AT99" s="276">
        <v>7.2390373859004553</v>
      </c>
      <c r="AU99" s="276">
        <v>7.2390373859004553</v>
      </c>
      <c r="AV99" s="276">
        <v>7.2390373859004553</v>
      </c>
      <c r="AW99" s="276">
        <v>7.2390373859004553</v>
      </c>
      <c r="AX99" s="276">
        <v>7.2390373859004553</v>
      </c>
      <c r="AY99" s="276">
        <v>7.2390373859004553</v>
      </c>
      <c r="AZ99" s="276">
        <v>7.2390373859004553</v>
      </c>
      <c r="BA99" s="276">
        <v>7.2390373859004553</v>
      </c>
      <c r="BB99" s="276">
        <v>7.2390373859004553</v>
      </c>
      <c r="BC99" s="276">
        <v>7.2390373859004553</v>
      </c>
      <c r="BD99" s="276">
        <v>7.2390373859004553</v>
      </c>
      <c r="BE99" s="276">
        <v>7.2390373859004553</v>
      </c>
      <c r="BF99" s="276">
        <v>7.2390373859004553</v>
      </c>
      <c r="BG99" s="276">
        <v>7.2390373859004553</v>
      </c>
      <c r="BH99" s="276">
        <v>7.2390373859004553</v>
      </c>
    </row>
    <row r="100" spans="1:60" ht="15">
      <c r="A100" s="326"/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  <c r="L100" s="326"/>
      <c r="M100" s="326"/>
      <c r="N100" s="326"/>
      <c r="O100" s="326"/>
      <c r="P100" s="326"/>
      <c r="Q100" s="326"/>
      <c r="R100" s="326"/>
      <c r="S100" s="326"/>
      <c r="T100" s="326"/>
      <c r="U100" s="326"/>
      <c r="V100" s="326"/>
      <c r="W100" s="326"/>
      <c r="X100" s="326"/>
      <c r="Y100" s="326"/>
      <c r="Z100" s="326"/>
      <c r="AA100" s="326"/>
      <c r="AB100" s="326"/>
      <c r="AC100" s="326"/>
      <c r="AD100" s="326"/>
      <c r="AE100" s="326"/>
      <c r="AF100" s="326"/>
      <c r="AG100" s="326"/>
      <c r="AH100" s="326"/>
      <c r="AI100" s="326"/>
      <c r="AJ100" s="326"/>
      <c r="AK100" s="326"/>
      <c r="AL100" s="326"/>
      <c r="AM100" s="326"/>
      <c r="AN100" s="326"/>
      <c r="AO100" s="326"/>
      <c r="AP100" s="326"/>
      <c r="AQ100" s="326"/>
      <c r="AR100" s="326"/>
      <c r="AS100" s="326"/>
      <c r="AT100" s="326"/>
      <c r="AU100" s="326"/>
      <c r="AV100" s="326"/>
      <c r="AW100" s="326"/>
      <c r="AX100" s="326"/>
      <c r="AY100" s="326"/>
      <c r="AZ100" s="326"/>
      <c r="BA100" s="326"/>
      <c r="BB100" s="326"/>
      <c r="BC100" s="326"/>
      <c r="BD100" s="326"/>
      <c r="BE100" s="326"/>
      <c r="BF100" s="326"/>
      <c r="BG100" s="326"/>
      <c r="BH100" s="326"/>
    </row>
    <row r="101" spans="1:60" ht="15">
      <c r="A101" s="326"/>
      <c r="B101" s="326"/>
      <c r="C101" s="326"/>
      <c r="D101" s="326"/>
      <c r="E101" s="326"/>
      <c r="F101" s="326"/>
      <c r="G101" s="326"/>
      <c r="H101" s="326"/>
      <c r="I101" s="326"/>
      <c r="J101" s="326"/>
      <c r="K101" s="326"/>
      <c r="L101" s="326"/>
      <c r="M101" s="326"/>
      <c r="N101" s="326"/>
      <c r="O101" s="326"/>
      <c r="P101" s="326"/>
      <c r="Q101" s="326"/>
      <c r="R101" s="326"/>
      <c r="S101" s="326"/>
      <c r="T101" s="326"/>
      <c r="U101" s="326"/>
      <c r="V101" s="326"/>
      <c r="W101" s="326"/>
      <c r="X101" s="326"/>
      <c r="Y101" s="326"/>
      <c r="Z101" s="326"/>
      <c r="AA101" s="326"/>
      <c r="AB101" s="326"/>
      <c r="AC101" s="326"/>
      <c r="AD101" s="326"/>
      <c r="AE101" s="326"/>
      <c r="AF101" s="326"/>
      <c r="AG101" s="326"/>
      <c r="AH101" s="326"/>
      <c r="AI101" s="326"/>
      <c r="AJ101" s="326"/>
      <c r="AK101" s="326"/>
      <c r="AL101" s="326"/>
      <c r="AM101" s="326"/>
      <c r="AN101" s="326"/>
      <c r="AO101" s="326"/>
      <c r="AP101" s="326"/>
      <c r="AQ101" s="326"/>
      <c r="AR101" s="326"/>
      <c r="AS101" s="326"/>
      <c r="AT101" s="326"/>
      <c r="AU101" s="326"/>
      <c r="AV101" s="326"/>
      <c r="AW101" s="326"/>
      <c r="AX101" s="326"/>
      <c r="AY101" s="326"/>
      <c r="AZ101" s="326"/>
      <c r="BA101" s="326"/>
      <c r="BB101" s="326"/>
      <c r="BC101" s="326"/>
      <c r="BD101" s="326"/>
      <c r="BE101" s="326"/>
      <c r="BF101" s="326"/>
      <c r="BG101" s="326"/>
      <c r="BH101" s="326"/>
    </row>
    <row r="102" spans="1:60" ht="15">
      <c r="A102" s="326"/>
      <c r="B102" s="326"/>
      <c r="C102" s="326"/>
      <c r="D102" s="326"/>
      <c r="E102" s="326"/>
      <c r="F102" s="326"/>
      <c r="G102" s="326"/>
      <c r="H102" s="326"/>
      <c r="I102" s="326"/>
      <c r="J102" s="326"/>
      <c r="K102" s="326"/>
      <c r="L102" s="326"/>
      <c r="M102" s="326"/>
      <c r="N102" s="326"/>
      <c r="O102" s="326"/>
      <c r="P102" s="326"/>
      <c r="Q102" s="32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6"/>
      <c r="AC102" s="326"/>
      <c r="AD102" s="326"/>
      <c r="AE102" s="326"/>
      <c r="AF102" s="326"/>
      <c r="AG102" s="326"/>
      <c r="AH102" s="326"/>
      <c r="AI102" s="326"/>
      <c r="AJ102" s="326"/>
      <c r="AK102" s="326"/>
      <c r="AL102" s="326"/>
      <c r="AM102" s="326"/>
      <c r="AN102" s="326"/>
      <c r="AO102" s="326"/>
      <c r="AP102" s="326"/>
      <c r="AQ102" s="326"/>
      <c r="AR102" s="326"/>
      <c r="AS102" s="326"/>
      <c r="AT102" s="326"/>
      <c r="AU102" s="326"/>
      <c r="AV102" s="326"/>
      <c r="AW102" s="326"/>
      <c r="AX102" s="326"/>
      <c r="AY102" s="326"/>
      <c r="AZ102" s="326"/>
      <c r="BA102" s="326"/>
      <c r="BB102" s="326"/>
      <c r="BC102" s="326"/>
      <c r="BD102" s="326"/>
      <c r="BE102" s="326"/>
      <c r="BF102" s="326"/>
      <c r="BG102" s="326"/>
      <c r="BH102" s="326"/>
    </row>
    <row r="103" spans="1:60" ht="15">
      <c r="A103" s="326"/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6"/>
      <c r="Z103" s="326"/>
      <c r="AA103" s="326"/>
      <c r="AB103" s="326"/>
      <c r="AC103" s="326"/>
      <c r="AD103" s="326"/>
      <c r="AE103" s="326"/>
      <c r="AF103" s="326"/>
      <c r="AG103" s="326"/>
      <c r="AH103" s="326"/>
      <c r="AI103" s="326"/>
      <c r="AJ103" s="326"/>
      <c r="AK103" s="326"/>
      <c r="AL103" s="326"/>
      <c r="AM103" s="326"/>
      <c r="AN103" s="326"/>
      <c r="AO103" s="326"/>
      <c r="AP103" s="326"/>
      <c r="AQ103" s="326"/>
      <c r="AR103" s="326"/>
      <c r="AS103" s="326"/>
      <c r="AT103" s="326"/>
      <c r="AU103" s="326"/>
      <c r="AV103" s="326"/>
      <c r="AW103" s="326"/>
      <c r="AX103" s="326"/>
      <c r="AY103" s="326"/>
      <c r="AZ103" s="326"/>
      <c r="BA103" s="326"/>
      <c r="BB103" s="326"/>
      <c r="BC103" s="326"/>
      <c r="BD103" s="326"/>
      <c r="BE103" s="326"/>
      <c r="BF103" s="326"/>
      <c r="BG103" s="326"/>
      <c r="BH103" s="326"/>
    </row>
    <row r="104" spans="1:60" ht="15.75">
      <c r="A104" s="289" t="s">
        <v>797</v>
      </c>
      <c r="B104" s="261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261"/>
      <c r="AW104" s="261"/>
      <c r="AX104" s="261"/>
      <c r="AY104" s="261"/>
      <c r="AZ104" s="261"/>
      <c r="BA104" s="261"/>
      <c r="BB104" s="261"/>
      <c r="BC104" s="261"/>
      <c r="BD104" s="261"/>
      <c r="BE104" s="261"/>
      <c r="BF104" s="261"/>
      <c r="BG104" s="261"/>
      <c r="BH104" s="261"/>
    </row>
    <row r="105" spans="1:60" ht="15.75">
      <c r="A105" s="262" t="s">
        <v>779</v>
      </c>
      <c r="B105" s="263" t="s">
        <v>734</v>
      </c>
      <c r="C105" s="264" t="s">
        <v>735</v>
      </c>
      <c r="D105" s="264" t="s">
        <v>472</v>
      </c>
      <c r="E105" s="277">
        <v>2012</v>
      </c>
      <c r="F105" s="277">
        <v>2013</v>
      </c>
      <c r="G105" s="277">
        <v>2014</v>
      </c>
      <c r="H105" s="277">
        <v>2015</v>
      </c>
      <c r="I105" s="277">
        <v>2016</v>
      </c>
      <c r="J105" s="277">
        <v>2017</v>
      </c>
      <c r="K105" s="277">
        <v>2018</v>
      </c>
      <c r="L105" s="277">
        <v>2019</v>
      </c>
      <c r="M105" s="277">
        <v>2020</v>
      </c>
      <c r="N105" s="277">
        <v>2021</v>
      </c>
      <c r="O105" s="277">
        <v>2022</v>
      </c>
      <c r="P105" s="277">
        <v>2023</v>
      </c>
      <c r="Q105" s="277">
        <v>2024</v>
      </c>
      <c r="R105" s="277">
        <v>2025</v>
      </c>
      <c r="S105" s="277">
        <v>2026</v>
      </c>
      <c r="T105" s="277">
        <v>2027</v>
      </c>
      <c r="U105" s="277">
        <v>2028</v>
      </c>
      <c r="V105" s="277">
        <v>2029</v>
      </c>
      <c r="W105" s="277">
        <v>2030</v>
      </c>
      <c r="X105" s="277">
        <v>2031</v>
      </c>
      <c r="Y105" s="277">
        <v>2032</v>
      </c>
      <c r="Z105" s="277">
        <v>2033</v>
      </c>
      <c r="AA105" s="277">
        <v>2034</v>
      </c>
      <c r="AB105" s="277">
        <v>2035</v>
      </c>
      <c r="AC105" s="277">
        <v>2036</v>
      </c>
      <c r="AD105" s="277">
        <v>2037</v>
      </c>
      <c r="AE105" s="277">
        <v>2038</v>
      </c>
      <c r="AF105" s="277">
        <v>2039</v>
      </c>
      <c r="AG105" s="277">
        <v>2040</v>
      </c>
      <c r="AH105" s="277">
        <v>2041</v>
      </c>
      <c r="AI105" s="277">
        <v>2042</v>
      </c>
      <c r="AJ105" s="277">
        <v>2043</v>
      </c>
      <c r="AK105" s="277">
        <v>2044</v>
      </c>
      <c r="AL105" s="277">
        <v>2045</v>
      </c>
      <c r="AM105" s="277">
        <v>2046</v>
      </c>
      <c r="AN105" s="277">
        <v>2047</v>
      </c>
      <c r="AO105" s="277">
        <v>2048</v>
      </c>
      <c r="AP105" s="277">
        <v>2049</v>
      </c>
      <c r="AQ105" s="277">
        <v>2050</v>
      </c>
      <c r="AR105" s="277">
        <v>2051</v>
      </c>
      <c r="AS105" s="277">
        <v>2052</v>
      </c>
      <c r="AT105" s="277">
        <v>2053</v>
      </c>
      <c r="AU105" s="277">
        <v>2054</v>
      </c>
      <c r="AV105" s="277">
        <v>2055</v>
      </c>
      <c r="AW105" s="277">
        <v>2056</v>
      </c>
      <c r="AX105" s="277">
        <v>2057</v>
      </c>
      <c r="AY105" s="277">
        <v>2058</v>
      </c>
      <c r="AZ105" s="277">
        <v>2059</v>
      </c>
      <c r="BA105" s="277">
        <v>2060</v>
      </c>
      <c r="BB105" s="277">
        <v>2061</v>
      </c>
      <c r="BC105" s="277">
        <v>2062</v>
      </c>
      <c r="BD105" s="277">
        <v>2063</v>
      </c>
      <c r="BE105" s="277">
        <v>2064</v>
      </c>
      <c r="BF105" s="277">
        <v>2065</v>
      </c>
      <c r="BG105" s="277">
        <v>2066</v>
      </c>
      <c r="BH105" s="277">
        <v>2067</v>
      </c>
    </row>
    <row r="106" spans="1:60" ht="15.75">
      <c r="A106" s="266" t="s">
        <v>770</v>
      </c>
      <c r="B106" s="310">
        <v>202.64496401075337</v>
      </c>
      <c r="C106" s="311">
        <v>28.94928057296476</v>
      </c>
      <c r="D106" s="311">
        <v>55.693281247150601</v>
      </c>
      <c r="E106" s="269">
        <v>13.447212405003926</v>
      </c>
      <c r="F106" s="269">
        <v>43.341555444558232</v>
      </c>
      <c r="G106" s="269">
        <v>45.11341288443559</v>
      </c>
      <c r="H106" s="269">
        <v>55.693281247150601</v>
      </c>
      <c r="I106" s="269">
        <v>31.520085867759114</v>
      </c>
      <c r="J106" s="269">
        <v>11.009482367231554</v>
      </c>
      <c r="K106" s="269">
        <v>2.519933794614317</v>
      </c>
      <c r="L106" s="269">
        <v>0</v>
      </c>
      <c r="M106" s="269">
        <v>0</v>
      </c>
      <c r="N106" s="269">
        <v>0</v>
      </c>
      <c r="O106" s="269">
        <v>0</v>
      </c>
      <c r="P106" s="269">
        <v>0</v>
      </c>
      <c r="Q106" s="269">
        <v>0</v>
      </c>
      <c r="R106" s="269">
        <v>0</v>
      </c>
      <c r="S106" s="269">
        <v>0</v>
      </c>
      <c r="T106" s="269">
        <v>0</v>
      </c>
      <c r="U106" s="269">
        <v>0</v>
      </c>
      <c r="V106" s="269">
        <v>0</v>
      </c>
      <c r="W106" s="269">
        <v>0</v>
      </c>
      <c r="X106" s="269">
        <v>0</v>
      </c>
      <c r="Y106" s="269">
        <v>0</v>
      </c>
      <c r="Z106" s="269">
        <v>0</v>
      </c>
      <c r="AA106" s="269">
        <v>0</v>
      </c>
      <c r="AB106" s="269">
        <v>0</v>
      </c>
      <c r="AC106" s="269">
        <v>0</v>
      </c>
      <c r="AD106" s="269">
        <v>0</v>
      </c>
      <c r="AE106" s="269">
        <v>0</v>
      </c>
      <c r="AF106" s="269">
        <v>0</v>
      </c>
      <c r="AG106" s="269">
        <v>0</v>
      </c>
      <c r="AH106" s="269">
        <v>0</v>
      </c>
      <c r="AI106" s="269">
        <v>0</v>
      </c>
      <c r="AJ106" s="269">
        <v>0</v>
      </c>
      <c r="AK106" s="269">
        <v>0</v>
      </c>
      <c r="AL106" s="269">
        <v>0</v>
      </c>
      <c r="AM106" s="269">
        <v>0</v>
      </c>
      <c r="AN106" s="269">
        <v>0</v>
      </c>
      <c r="AO106" s="269">
        <v>0</v>
      </c>
      <c r="AP106" s="269">
        <v>0</v>
      </c>
      <c r="AQ106" s="269">
        <v>0</v>
      </c>
      <c r="AR106" s="269">
        <v>0</v>
      </c>
      <c r="AS106" s="269">
        <v>0</v>
      </c>
      <c r="AT106" s="269">
        <v>0</v>
      </c>
      <c r="AU106" s="269">
        <v>0</v>
      </c>
      <c r="AV106" s="269">
        <v>0</v>
      </c>
      <c r="AW106" s="269">
        <v>0</v>
      </c>
      <c r="AX106" s="269">
        <v>0</v>
      </c>
      <c r="AY106" s="269">
        <v>0</v>
      </c>
      <c r="AZ106" s="269">
        <v>0</v>
      </c>
      <c r="BA106" s="269">
        <v>0</v>
      </c>
      <c r="BB106" s="269">
        <v>0</v>
      </c>
      <c r="BC106" s="269">
        <v>0</v>
      </c>
      <c r="BD106" s="269">
        <v>0</v>
      </c>
      <c r="BE106" s="269">
        <v>0</v>
      </c>
      <c r="BF106" s="269">
        <v>0</v>
      </c>
      <c r="BG106" s="269">
        <v>0</v>
      </c>
      <c r="BH106" s="269">
        <v>0</v>
      </c>
    </row>
    <row r="107" spans="1:60" ht="15.75">
      <c r="A107" s="266" t="s">
        <v>771</v>
      </c>
      <c r="B107" s="310">
        <v>151.3274263146732</v>
      </c>
      <c r="C107" s="311">
        <v>21.618203759239034</v>
      </c>
      <c r="D107" s="311">
        <v>50.441614330341821</v>
      </c>
      <c r="E107" s="269">
        <v>2.7121264202263875</v>
      </c>
      <c r="F107" s="269">
        <v>13.71651266426743</v>
      </c>
      <c r="G107" s="269">
        <v>38.878894922725891</v>
      </c>
      <c r="H107" s="269">
        <v>50.441614330341821</v>
      </c>
      <c r="I107" s="269">
        <v>38.31219628466836</v>
      </c>
      <c r="J107" s="269">
        <v>6.7792691452948963</v>
      </c>
      <c r="K107" s="269">
        <v>0.48681254714843003</v>
      </c>
      <c r="L107" s="269">
        <v>0</v>
      </c>
      <c r="M107" s="269">
        <v>0</v>
      </c>
      <c r="N107" s="269">
        <v>0</v>
      </c>
      <c r="O107" s="269">
        <v>0</v>
      </c>
      <c r="P107" s="269">
        <v>0</v>
      </c>
      <c r="Q107" s="269">
        <v>0</v>
      </c>
      <c r="R107" s="269">
        <v>0</v>
      </c>
      <c r="S107" s="269">
        <v>0</v>
      </c>
      <c r="T107" s="269">
        <v>0</v>
      </c>
      <c r="U107" s="269">
        <v>0</v>
      </c>
      <c r="V107" s="269">
        <v>0</v>
      </c>
      <c r="W107" s="269">
        <v>0</v>
      </c>
      <c r="X107" s="269">
        <v>0</v>
      </c>
      <c r="Y107" s="269">
        <v>0</v>
      </c>
      <c r="Z107" s="269">
        <v>0</v>
      </c>
      <c r="AA107" s="269">
        <v>0</v>
      </c>
      <c r="AB107" s="269">
        <v>0</v>
      </c>
      <c r="AC107" s="269">
        <v>0</v>
      </c>
      <c r="AD107" s="269">
        <v>0</v>
      </c>
      <c r="AE107" s="269">
        <v>0</v>
      </c>
      <c r="AF107" s="269">
        <v>0</v>
      </c>
      <c r="AG107" s="269">
        <v>0</v>
      </c>
      <c r="AH107" s="269">
        <v>0</v>
      </c>
      <c r="AI107" s="269">
        <v>0</v>
      </c>
      <c r="AJ107" s="269">
        <v>0</v>
      </c>
      <c r="AK107" s="269">
        <v>0</v>
      </c>
      <c r="AL107" s="269">
        <v>0</v>
      </c>
      <c r="AM107" s="269">
        <v>0</v>
      </c>
      <c r="AN107" s="269">
        <v>0</v>
      </c>
      <c r="AO107" s="269">
        <v>0</v>
      </c>
      <c r="AP107" s="269">
        <v>0</v>
      </c>
      <c r="AQ107" s="269">
        <v>0</v>
      </c>
      <c r="AR107" s="269">
        <v>0</v>
      </c>
      <c r="AS107" s="269">
        <v>0</v>
      </c>
      <c r="AT107" s="269">
        <v>0</v>
      </c>
      <c r="AU107" s="269">
        <v>0</v>
      </c>
      <c r="AV107" s="269">
        <v>0</v>
      </c>
      <c r="AW107" s="269">
        <v>0</v>
      </c>
      <c r="AX107" s="269">
        <v>0</v>
      </c>
      <c r="AY107" s="269">
        <v>0</v>
      </c>
      <c r="AZ107" s="269">
        <v>0</v>
      </c>
      <c r="BA107" s="269">
        <v>0</v>
      </c>
      <c r="BB107" s="269">
        <v>0</v>
      </c>
      <c r="BC107" s="269">
        <v>0</v>
      </c>
      <c r="BD107" s="269">
        <v>0</v>
      </c>
      <c r="BE107" s="269">
        <v>0</v>
      </c>
      <c r="BF107" s="269">
        <v>0</v>
      </c>
      <c r="BG107" s="269">
        <v>0</v>
      </c>
      <c r="BH107" s="269">
        <v>0</v>
      </c>
    </row>
    <row r="108" spans="1:60" ht="15.75">
      <c r="A108" s="270" t="s">
        <v>772</v>
      </c>
      <c r="B108" s="310">
        <v>40.79265620913602</v>
      </c>
      <c r="C108" s="312">
        <v>5.8275223155908602</v>
      </c>
      <c r="D108" s="312">
        <v>13.410639780301675</v>
      </c>
      <c r="E108" s="273">
        <v>2.2732272628056132</v>
      </c>
      <c r="F108" s="273">
        <v>4.0146882505441521</v>
      </c>
      <c r="G108" s="273">
        <v>9.6301532737782569</v>
      </c>
      <c r="H108" s="273">
        <v>11.141172708444628</v>
      </c>
      <c r="I108" s="273">
        <v>13.410639780301675</v>
      </c>
      <c r="J108" s="273">
        <v>0.32277493326169393</v>
      </c>
      <c r="K108" s="273">
        <v>0</v>
      </c>
      <c r="L108" s="273">
        <v>0</v>
      </c>
      <c r="M108" s="273">
        <v>0</v>
      </c>
      <c r="N108" s="273">
        <v>0</v>
      </c>
      <c r="O108" s="273">
        <v>0</v>
      </c>
      <c r="P108" s="273">
        <v>0</v>
      </c>
      <c r="Q108" s="273">
        <v>0</v>
      </c>
      <c r="R108" s="273">
        <v>0</v>
      </c>
      <c r="S108" s="273">
        <v>0</v>
      </c>
      <c r="T108" s="273">
        <v>0</v>
      </c>
      <c r="U108" s="273">
        <v>0</v>
      </c>
      <c r="V108" s="273">
        <v>0</v>
      </c>
      <c r="W108" s="273">
        <v>0</v>
      </c>
      <c r="X108" s="273">
        <v>0</v>
      </c>
      <c r="Y108" s="273">
        <v>0</v>
      </c>
      <c r="Z108" s="273">
        <v>0</v>
      </c>
      <c r="AA108" s="273">
        <v>0</v>
      </c>
      <c r="AB108" s="273">
        <v>0</v>
      </c>
      <c r="AC108" s="273">
        <v>0</v>
      </c>
      <c r="AD108" s="273">
        <v>0</v>
      </c>
      <c r="AE108" s="273">
        <v>0</v>
      </c>
      <c r="AF108" s="273">
        <v>0</v>
      </c>
      <c r="AG108" s="273">
        <v>0</v>
      </c>
      <c r="AH108" s="273">
        <v>0</v>
      </c>
      <c r="AI108" s="273">
        <v>0</v>
      </c>
      <c r="AJ108" s="273">
        <v>0</v>
      </c>
      <c r="AK108" s="273">
        <v>0</v>
      </c>
      <c r="AL108" s="273">
        <v>0</v>
      </c>
      <c r="AM108" s="273">
        <v>0</v>
      </c>
      <c r="AN108" s="273">
        <v>0</v>
      </c>
      <c r="AO108" s="273">
        <v>0</v>
      </c>
      <c r="AP108" s="273">
        <v>0</v>
      </c>
      <c r="AQ108" s="273">
        <v>0</v>
      </c>
      <c r="AR108" s="273">
        <v>0</v>
      </c>
      <c r="AS108" s="273">
        <v>0</v>
      </c>
      <c r="AT108" s="273">
        <v>0</v>
      </c>
      <c r="AU108" s="273">
        <v>0</v>
      </c>
      <c r="AV108" s="273">
        <v>0</v>
      </c>
      <c r="AW108" s="273">
        <v>0</v>
      </c>
      <c r="AX108" s="273">
        <v>0</v>
      </c>
      <c r="AY108" s="273">
        <v>0</v>
      </c>
      <c r="AZ108" s="273">
        <v>0</v>
      </c>
      <c r="BA108" s="273">
        <v>0</v>
      </c>
      <c r="BB108" s="273">
        <v>0</v>
      </c>
      <c r="BC108" s="273">
        <v>0</v>
      </c>
      <c r="BD108" s="273">
        <v>0</v>
      </c>
      <c r="BE108" s="273">
        <v>0</v>
      </c>
      <c r="BF108" s="273">
        <v>0</v>
      </c>
      <c r="BG108" s="273">
        <v>0</v>
      </c>
      <c r="BH108" s="273">
        <v>0</v>
      </c>
    </row>
    <row r="109" spans="1:60" ht="15.75">
      <c r="A109" s="274" t="s">
        <v>773</v>
      </c>
      <c r="B109" s="313">
        <v>394.76504653456254</v>
      </c>
      <c r="C109" s="314">
        <v>56.395006647794659</v>
      </c>
      <c r="D109" s="314">
        <v>117.27606828593704</v>
      </c>
      <c r="E109" s="276">
        <v>18.432566088035927</v>
      </c>
      <c r="F109" s="276">
        <v>61.072756359369819</v>
      </c>
      <c r="G109" s="276">
        <v>93.622461080939743</v>
      </c>
      <c r="H109" s="276">
        <v>117.27606828593704</v>
      </c>
      <c r="I109" s="276">
        <v>83.242921932729146</v>
      </c>
      <c r="J109" s="276">
        <v>18.111526445788144</v>
      </c>
      <c r="K109" s="276">
        <v>3.0067463417627471</v>
      </c>
      <c r="L109" s="276">
        <v>0</v>
      </c>
      <c r="M109" s="276">
        <v>0</v>
      </c>
      <c r="N109" s="276">
        <v>0</v>
      </c>
      <c r="O109" s="276">
        <v>0</v>
      </c>
      <c r="P109" s="276">
        <v>0</v>
      </c>
      <c r="Q109" s="276">
        <v>0</v>
      </c>
      <c r="R109" s="276">
        <v>0</v>
      </c>
      <c r="S109" s="276">
        <v>0</v>
      </c>
      <c r="T109" s="276">
        <v>0</v>
      </c>
      <c r="U109" s="276">
        <v>0</v>
      </c>
      <c r="V109" s="276">
        <v>0</v>
      </c>
      <c r="W109" s="276">
        <v>0</v>
      </c>
      <c r="X109" s="276">
        <v>0</v>
      </c>
      <c r="Y109" s="276">
        <v>0</v>
      </c>
      <c r="Z109" s="276">
        <v>0</v>
      </c>
      <c r="AA109" s="276">
        <v>0</v>
      </c>
      <c r="AB109" s="276">
        <v>0</v>
      </c>
      <c r="AC109" s="276">
        <v>0</v>
      </c>
      <c r="AD109" s="276">
        <v>0</v>
      </c>
      <c r="AE109" s="276">
        <v>0</v>
      </c>
      <c r="AF109" s="276">
        <v>0</v>
      </c>
      <c r="AG109" s="276">
        <v>0</v>
      </c>
      <c r="AH109" s="276">
        <v>0</v>
      </c>
      <c r="AI109" s="276">
        <v>0</v>
      </c>
      <c r="AJ109" s="276">
        <v>0</v>
      </c>
      <c r="AK109" s="276">
        <v>0</v>
      </c>
      <c r="AL109" s="276">
        <v>0</v>
      </c>
      <c r="AM109" s="276">
        <v>0</v>
      </c>
      <c r="AN109" s="276">
        <v>0</v>
      </c>
      <c r="AO109" s="276">
        <v>0</v>
      </c>
      <c r="AP109" s="276">
        <v>0</v>
      </c>
      <c r="AQ109" s="276">
        <v>0</v>
      </c>
      <c r="AR109" s="276">
        <v>0</v>
      </c>
      <c r="AS109" s="276">
        <v>0</v>
      </c>
      <c r="AT109" s="276">
        <v>0</v>
      </c>
      <c r="AU109" s="276">
        <v>0</v>
      </c>
      <c r="AV109" s="276">
        <v>0</v>
      </c>
      <c r="AW109" s="276">
        <v>0</v>
      </c>
      <c r="AX109" s="276">
        <v>0</v>
      </c>
      <c r="AY109" s="276">
        <v>0</v>
      </c>
      <c r="AZ109" s="276">
        <v>0</v>
      </c>
      <c r="BA109" s="276">
        <v>0</v>
      </c>
      <c r="BB109" s="276">
        <v>0</v>
      </c>
      <c r="BC109" s="276">
        <v>0</v>
      </c>
      <c r="BD109" s="276">
        <v>0</v>
      </c>
      <c r="BE109" s="276">
        <v>0</v>
      </c>
      <c r="BF109" s="276">
        <v>0</v>
      </c>
      <c r="BG109" s="276">
        <v>0</v>
      </c>
      <c r="BH109" s="276">
        <v>0</v>
      </c>
    </row>
    <row r="110" spans="1:60" ht="15">
      <c r="A110" s="326"/>
      <c r="B110" s="326"/>
      <c r="C110" s="326"/>
      <c r="D110" s="326"/>
      <c r="E110" s="326"/>
      <c r="F110" s="326"/>
      <c r="G110" s="326"/>
      <c r="H110" s="326"/>
      <c r="I110" s="326"/>
      <c r="J110" s="326"/>
      <c r="K110" s="326"/>
      <c r="L110" s="326"/>
      <c r="M110" s="326"/>
      <c r="N110" s="326"/>
      <c r="O110" s="326"/>
      <c r="P110" s="326"/>
      <c r="Q110" s="326"/>
      <c r="R110" s="326"/>
      <c r="S110" s="326"/>
      <c r="T110" s="326"/>
      <c r="U110" s="326"/>
      <c r="V110" s="326"/>
      <c r="W110" s="326"/>
      <c r="X110" s="326"/>
      <c r="Y110" s="326"/>
      <c r="Z110" s="326"/>
      <c r="AA110" s="326"/>
      <c r="AB110" s="326"/>
      <c r="AC110" s="326"/>
      <c r="AD110" s="326"/>
      <c r="AE110" s="326"/>
      <c r="AF110" s="326"/>
      <c r="AG110" s="326"/>
      <c r="AH110" s="326"/>
      <c r="AI110" s="326"/>
      <c r="AJ110" s="326"/>
      <c r="AK110" s="326"/>
      <c r="AL110" s="326"/>
      <c r="AM110" s="326"/>
      <c r="AN110" s="326"/>
      <c r="AO110" s="326"/>
      <c r="AP110" s="326"/>
      <c r="AQ110" s="326"/>
      <c r="AR110" s="326"/>
      <c r="AS110" s="326"/>
      <c r="AT110" s="326"/>
      <c r="AU110" s="326"/>
      <c r="AV110" s="326"/>
      <c r="AW110" s="326"/>
      <c r="AX110" s="326"/>
      <c r="AY110" s="326"/>
      <c r="AZ110" s="326"/>
      <c r="BA110" s="326"/>
      <c r="BB110" s="326"/>
      <c r="BC110" s="326"/>
      <c r="BD110" s="326"/>
      <c r="BE110" s="326"/>
      <c r="BF110" s="326"/>
      <c r="BG110" s="326"/>
      <c r="BH110" s="326"/>
    </row>
    <row r="111" spans="1:60" ht="15.75">
      <c r="A111" s="262" t="s">
        <v>774</v>
      </c>
      <c r="B111" s="263" t="s">
        <v>734</v>
      </c>
      <c r="C111" s="264" t="s">
        <v>735</v>
      </c>
      <c r="D111" s="264" t="s">
        <v>472</v>
      </c>
      <c r="E111" s="277">
        <v>2012</v>
      </c>
      <c r="F111" s="277">
        <v>2013</v>
      </c>
      <c r="G111" s="277">
        <v>2014</v>
      </c>
      <c r="H111" s="277">
        <v>2015</v>
      </c>
      <c r="I111" s="277">
        <v>2016</v>
      </c>
      <c r="J111" s="277">
        <v>2017</v>
      </c>
      <c r="K111" s="277">
        <v>2018</v>
      </c>
      <c r="L111" s="277">
        <v>2019</v>
      </c>
      <c r="M111" s="277">
        <v>2020</v>
      </c>
      <c r="N111" s="277">
        <v>2021</v>
      </c>
      <c r="O111" s="277">
        <v>2022</v>
      </c>
      <c r="P111" s="277">
        <v>2023</v>
      </c>
      <c r="Q111" s="277">
        <v>2024</v>
      </c>
      <c r="R111" s="277">
        <v>2025</v>
      </c>
      <c r="S111" s="277">
        <v>2026</v>
      </c>
      <c r="T111" s="277">
        <v>2027</v>
      </c>
      <c r="U111" s="277">
        <v>2028</v>
      </c>
      <c r="V111" s="277">
        <v>2029</v>
      </c>
      <c r="W111" s="277">
        <v>2030</v>
      </c>
      <c r="X111" s="277">
        <v>2031</v>
      </c>
      <c r="Y111" s="277">
        <v>2032</v>
      </c>
      <c r="Z111" s="277">
        <v>2033</v>
      </c>
      <c r="AA111" s="277">
        <v>2034</v>
      </c>
      <c r="AB111" s="277">
        <v>2035</v>
      </c>
      <c r="AC111" s="277">
        <v>2036</v>
      </c>
      <c r="AD111" s="277">
        <v>2037</v>
      </c>
      <c r="AE111" s="277">
        <v>2038</v>
      </c>
      <c r="AF111" s="277">
        <v>2039</v>
      </c>
      <c r="AG111" s="277">
        <v>2040</v>
      </c>
      <c r="AH111" s="277">
        <v>2041</v>
      </c>
      <c r="AI111" s="277">
        <v>2042</v>
      </c>
      <c r="AJ111" s="277">
        <v>2043</v>
      </c>
      <c r="AK111" s="277">
        <v>2044</v>
      </c>
      <c r="AL111" s="277">
        <v>2045</v>
      </c>
      <c r="AM111" s="277">
        <v>2046</v>
      </c>
      <c r="AN111" s="277">
        <v>2047</v>
      </c>
      <c r="AO111" s="277">
        <v>2048</v>
      </c>
      <c r="AP111" s="277">
        <v>2049</v>
      </c>
      <c r="AQ111" s="277">
        <v>2050</v>
      </c>
      <c r="AR111" s="277">
        <v>2051</v>
      </c>
      <c r="AS111" s="277">
        <v>2052</v>
      </c>
      <c r="AT111" s="277">
        <v>2053</v>
      </c>
      <c r="AU111" s="277">
        <v>2054</v>
      </c>
      <c r="AV111" s="277">
        <v>2055</v>
      </c>
      <c r="AW111" s="277">
        <v>2056</v>
      </c>
      <c r="AX111" s="277">
        <v>2057</v>
      </c>
      <c r="AY111" s="277">
        <v>2058</v>
      </c>
      <c r="AZ111" s="277">
        <v>2059</v>
      </c>
      <c r="BA111" s="277">
        <v>2060</v>
      </c>
      <c r="BB111" s="277">
        <v>2061</v>
      </c>
      <c r="BC111" s="277">
        <v>2062</v>
      </c>
      <c r="BD111" s="277">
        <v>2063</v>
      </c>
      <c r="BE111" s="277">
        <v>2064</v>
      </c>
      <c r="BF111" s="277">
        <v>2065</v>
      </c>
      <c r="BG111" s="277">
        <v>2066</v>
      </c>
      <c r="BH111" s="277">
        <v>2067</v>
      </c>
    </row>
    <row r="112" spans="1:60" ht="15.75">
      <c r="A112" s="278" t="s">
        <v>775</v>
      </c>
      <c r="B112" s="310">
        <v>99.006799351492688</v>
      </c>
      <c r="C112" s="315">
        <v>1.980135987029854</v>
      </c>
      <c r="D112" s="315">
        <v>1.980135987029854</v>
      </c>
      <c r="E112" s="269">
        <v>0</v>
      </c>
      <c r="F112" s="269">
        <v>0</v>
      </c>
      <c r="G112" s="269">
        <v>0</v>
      </c>
      <c r="H112" s="269">
        <v>0</v>
      </c>
      <c r="I112" s="269">
        <v>0</v>
      </c>
      <c r="J112" s="269">
        <v>0</v>
      </c>
      <c r="K112" s="269">
        <v>1.980135987029854</v>
      </c>
      <c r="L112" s="269">
        <v>1.980135987029854</v>
      </c>
      <c r="M112" s="269">
        <v>1.980135987029854</v>
      </c>
      <c r="N112" s="269">
        <v>1.980135987029854</v>
      </c>
      <c r="O112" s="269">
        <v>1.980135987029854</v>
      </c>
      <c r="P112" s="269">
        <v>1.980135987029854</v>
      </c>
      <c r="Q112" s="269">
        <v>1.980135987029854</v>
      </c>
      <c r="R112" s="269">
        <v>1.980135987029854</v>
      </c>
      <c r="S112" s="269">
        <v>1.980135987029854</v>
      </c>
      <c r="T112" s="269">
        <v>1.980135987029854</v>
      </c>
      <c r="U112" s="269">
        <v>1.980135987029854</v>
      </c>
      <c r="V112" s="269">
        <v>1.980135987029854</v>
      </c>
      <c r="W112" s="269">
        <v>1.980135987029854</v>
      </c>
      <c r="X112" s="269">
        <v>1.980135987029854</v>
      </c>
      <c r="Y112" s="269">
        <v>1.980135987029854</v>
      </c>
      <c r="Z112" s="269">
        <v>1.980135987029854</v>
      </c>
      <c r="AA112" s="269">
        <v>1.980135987029854</v>
      </c>
      <c r="AB112" s="269">
        <v>1.980135987029854</v>
      </c>
      <c r="AC112" s="269">
        <v>1.980135987029854</v>
      </c>
      <c r="AD112" s="269">
        <v>1.980135987029854</v>
      </c>
      <c r="AE112" s="269">
        <v>1.980135987029854</v>
      </c>
      <c r="AF112" s="269">
        <v>1.980135987029854</v>
      </c>
      <c r="AG112" s="269">
        <v>1.980135987029854</v>
      </c>
      <c r="AH112" s="269">
        <v>1.980135987029854</v>
      </c>
      <c r="AI112" s="269">
        <v>1.980135987029854</v>
      </c>
      <c r="AJ112" s="269">
        <v>1.980135987029854</v>
      </c>
      <c r="AK112" s="269">
        <v>1.980135987029854</v>
      </c>
      <c r="AL112" s="269">
        <v>1.980135987029854</v>
      </c>
      <c r="AM112" s="269">
        <v>1.980135987029854</v>
      </c>
      <c r="AN112" s="269">
        <v>1.980135987029854</v>
      </c>
      <c r="AO112" s="269">
        <v>1.980135987029854</v>
      </c>
      <c r="AP112" s="269">
        <v>1.980135987029854</v>
      </c>
      <c r="AQ112" s="269">
        <v>1.980135987029854</v>
      </c>
      <c r="AR112" s="269">
        <v>1.980135987029854</v>
      </c>
      <c r="AS112" s="269">
        <v>1.980135987029854</v>
      </c>
      <c r="AT112" s="269">
        <v>1.980135987029854</v>
      </c>
      <c r="AU112" s="269">
        <v>1.980135987029854</v>
      </c>
      <c r="AV112" s="269">
        <v>1.980135987029854</v>
      </c>
      <c r="AW112" s="269">
        <v>1.980135987029854</v>
      </c>
      <c r="AX112" s="269">
        <v>1.980135987029854</v>
      </c>
      <c r="AY112" s="269">
        <v>1.980135987029854</v>
      </c>
      <c r="AZ112" s="269">
        <v>1.980135987029854</v>
      </c>
      <c r="BA112" s="269">
        <v>1.980135987029854</v>
      </c>
      <c r="BB112" s="269">
        <v>1.980135987029854</v>
      </c>
      <c r="BC112" s="269">
        <v>1.980135987029854</v>
      </c>
      <c r="BD112" s="269">
        <v>1.980135987029854</v>
      </c>
      <c r="BE112" s="269">
        <v>1.980135987029854</v>
      </c>
      <c r="BF112" s="269">
        <v>1.980135987029854</v>
      </c>
      <c r="BG112" s="269">
        <v>1.980135987029854</v>
      </c>
      <c r="BH112" s="269">
        <v>1.980135987029854</v>
      </c>
    </row>
    <row r="113" spans="1:60" ht="15.75">
      <c r="A113" s="278" t="s">
        <v>776</v>
      </c>
      <c r="B113" s="310">
        <v>174.42747120614465</v>
      </c>
      <c r="C113" s="315">
        <v>3.4201464942381308</v>
      </c>
      <c r="D113" s="315">
        <v>3.9185670559632602</v>
      </c>
      <c r="E113" s="269">
        <v>0</v>
      </c>
      <c r="F113" s="269">
        <v>0</v>
      </c>
      <c r="G113" s="269">
        <v>0</v>
      </c>
      <c r="H113" s="269">
        <v>0</v>
      </c>
      <c r="I113" s="269">
        <v>0</v>
      </c>
      <c r="J113" s="269">
        <v>1.9374641779816333</v>
      </c>
      <c r="K113" s="269">
        <v>3.8749283559632599</v>
      </c>
      <c r="L113" s="269">
        <v>3.8749283559632599</v>
      </c>
      <c r="M113" s="269">
        <v>3.2868968734632591</v>
      </c>
      <c r="N113" s="269">
        <v>3.8312896559632605</v>
      </c>
      <c r="O113" s="269">
        <v>3.2868968734632591</v>
      </c>
      <c r="P113" s="269">
        <v>3.8312896559632605</v>
      </c>
      <c r="Q113" s="269">
        <v>3.2868968734632591</v>
      </c>
      <c r="R113" s="269">
        <v>3.8312896559632605</v>
      </c>
      <c r="S113" s="269">
        <v>3.2868968734632591</v>
      </c>
      <c r="T113" s="269">
        <v>3.9185670559632602</v>
      </c>
      <c r="U113" s="269">
        <v>3.2868968734632591</v>
      </c>
      <c r="V113" s="269">
        <v>3.8312896559632605</v>
      </c>
      <c r="W113" s="269">
        <v>3.2868968734632591</v>
      </c>
      <c r="X113" s="269">
        <v>3.2868968734632591</v>
      </c>
      <c r="Y113" s="269">
        <v>3.2868968734632591</v>
      </c>
      <c r="Z113" s="269">
        <v>3.2868968734632591</v>
      </c>
      <c r="AA113" s="269">
        <v>3.8312896559632605</v>
      </c>
      <c r="AB113" s="269">
        <v>3.2868968734632591</v>
      </c>
      <c r="AC113" s="269">
        <v>3.2868968734632591</v>
      </c>
      <c r="AD113" s="269">
        <v>3.3741742734632596</v>
      </c>
      <c r="AE113" s="269">
        <v>3.2868968734632591</v>
      </c>
      <c r="AF113" s="269">
        <v>3.8312896559632605</v>
      </c>
      <c r="AG113" s="269">
        <v>3.2868968734632591</v>
      </c>
      <c r="AH113" s="269">
        <v>3.2868968734632591</v>
      </c>
      <c r="AI113" s="269">
        <v>3.2868968734632591</v>
      </c>
      <c r="AJ113" s="269">
        <v>3.2868968734632591</v>
      </c>
      <c r="AK113" s="269">
        <v>3.8312896559632605</v>
      </c>
      <c r="AL113" s="269">
        <v>3.2868968734632591</v>
      </c>
      <c r="AM113" s="269">
        <v>3.2868968734632591</v>
      </c>
      <c r="AN113" s="269">
        <v>3.3741742734632596</v>
      </c>
      <c r="AO113" s="269">
        <v>3.2868968734632591</v>
      </c>
      <c r="AP113" s="269">
        <v>3.8312896559632605</v>
      </c>
      <c r="AQ113" s="269">
        <v>3.2868968734632591</v>
      </c>
      <c r="AR113" s="269">
        <v>3.2868968734632591</v>
      </c>
      <c r="AS113" s="269">
        <v>3.2868968734632591</v>
      </c>
      <c r="AT113" s="269">
        <v>3.2868968734632591</v>
      </c>
      <c r="AU113" s="269">
        <v>3.8312896559632605</v>
      </c>
      <c r="AV113" s="269">
        <v>3.2868968734632591</v>
      </c>
      <c r="AW113" s="269">
        <v>3.2868968734632591</v>
      </c>
      <c r="AX113" s="269">
        <v>3.3741742734632596</v>
      </c>
      <c r="AY113" s="269">
        <v>3.2868968734632591</v>
      </c>
      <c r="AZ113" s="269">
        <v>3.8312896559632605</v>
      </c>
      <c r="BA113" s="269">
        <v>3.2868968734632591</v>
      </c>
      <c r="BB113" s="269">
        <v>3.2868968734632591</v>
      </c>
      <c r="BC113" s="269">
        <v>3.2868968734632591</v>
      </c>
      <c r="BD113" s="269">
        <v>3.2868968734632591</v>
      </c>
      <c r="BE113" s="269">
        <v>3.8312896559632605</v>
      </c>
      <c r="BF113" s="269">
        <v>3.2868968734632591</v>
      </c>
      <c r="BG113" s="269">
        <v>3.2868968734632591</v>
      </c>
      <c r="BH113" s="269">
        <v>3.3741742734632596</v>
      </c>
    </row>
    <row r="114" spans="1:60" ht="15.75">
      <c r="A114" s="282" t="s">
        <v>777</v>
      </c>
      <c r="B114" s="310">
        <v>57.673300662576622</v>
      </c>
      <c r="C114" s="316">
        <v>1.153466013251532</v>
      </c>
      <c r="D114" s="316">
        <v>1.6354513263548673</v>
      </c>
      <c r="E114" s="273">
        <v>0</v>
      </c>
      <c r="F114" s="273">
        <v>0</v>
      </c>
      <c r="G114" s="273">
        <v>0</v>
      </c>
      <c r="H114" s="273">
        <v>0</v>
      </c>
      <c r="I114" s="273">
        <v>0</v>
      </c>
      <c r="J114" s="273">
        <v>0</v>
      </c>
      <c r="K114" s="273">
        <v>0.75049269257663331</v>
      </c>
      <c r="L114" s="273">
        <v>1.0006569234355098</v>
      </c>
      <c r="M114" s="273">
        <v>1.5347240130878976</v>
      </c>
      <c r="N114" s="273">
        <v>1.0006569234355098</v>
      </c>
      <c r="O114" s="273">
        <v>1.5347240130878976</v>
      </c>
      <c r="P114" s="273">
        <v>1.0201891576443223</v>
      </c>
      <c r="Q114" s="273">
        <v>1.0006569234355098</v>
      </c>
      <c r="R114" s="273">
        <v>1.0006569234355098</v>
      </c>
      <c r="S114" s="273">
        <v>1.0006569234355098</v>
      </c>
      <c r="T114" s="273">
        <v>1.6187161080847567</v>
      </c>
      <c r="U114" s="273">
        <v>1.1013842367024802</v>
      </c>
      <c r="V114" s="273">
        <v>1.1013842367024802</v>
      </c>
      <c r="W114" s="273">
        <v>1.1013842367024802</v>
      </c>
      <c r="X114" s="273">
        <v>1.1013842367024802</v>
      </c>
      <c r="Y114" s="273">
        <v>1.6354513263548673</v>
      </c>
      <c r="Z114" s="273">
        <v>1.1013842367024802</v>
      </c>
      <c r="AA114" s="273">
        <v>1.1013842367024802</v>
      </c>
      <c r="AB114" s="273">
        <v>1.1013842367024802</v>
      </c>
      <c r="AC114" s="273">
        <v>1.1013842367024802</v>
      </c>
      <c r="AD114" s="273">
        <v>1.6354513263548673</v>
      </c>
      <c r="AE114" s="273">
        <v>1.1013842367024802</v>
      </c>
      <c r="AF114" s="273">
        <v>1.1013842367024802</v>
      </c>
      <c r="AG114" s="273">
        <v>1.1013842367024802</v>
      </c>
      <c r="AH114" s="273">
        <v>1.1013842367024802</v>
      </c>
      <c r="AI114" s="273">
        <v>1.6354513263548673</v>
      </c>
      <c r="AJ114" s="273">
        <v>1.1013842367024802</v>
      </c>
      <c r="AK114" s="273">
        <v>1.1013842367024802</v>
      </c>
      <c r="AL114" s="273">
        <v>1.1209164709112924</v>
      </c>
      <c r="AM114" s="273">
        <v>1.1013842367024802</v>
      </c>
      <c r="AN114" s="273">
        <v>1.6354513263548673</v>
      </c>
      <c r="AO114" s="273">
        <v>1.1013842367024802</v>
      </c>
      <c r="AP114" s="273">
        <v>1.1013842367024802</v>
      </c>
      <c r="AQ114" s="273">
        <v>1.1013842367024802</v>
      </c>
      <c r="AR114" s="273">
        <v>1.1013842367024802</v>
      </c>
      <c r="AS114" s="273">
        <v>1.1013842367024802</v>
      </c>
      <c r="AT114" s="273">
        <v>1.1013842367024802</v>
      </c>
      <c r="AU114" s="273">
        <v>1.1013842367024802</v>
      </c>
      <c r="AV114" s="273">
        <v>1.1013842367024802</v>
      </c>
      <c r="AW114" s="273">
        <v>1.1013842367024802</v>
      </c>
      <c r="AX114" s="273">
        <v>1.1013842367024802</v>
      </c>
      <c r="AY114" s="273">
        <v>1.1013842367024802</v>
      </c>
      <c r="AZ114" s="273">
        <v>1.1013842367024802</v>
      </c>
      <c r="BA114" s="273">
        <v>1.1013842367024802</v>
      </c>
      <c r="BB114" s="273">
        <v>1.1013842367024802</v>
      </c>
      <c r="BC114" s="273">
        <v>1.1013842367024802</v>
      </c>
      <c r="BD114" s="273">
        <v>1.1013842367024802</v>
      </c>
      <c r="BE114" s="273">
        <v>1.1013842367024802</v>
      </c>
      <c r="BF114" s="273">
        <v>1.1013842367024802</v>
      </c>
      <c r="BG114" s="273">
        <v>1.1013842367024802</v>
      </c>
      <c r="BH114" s="273">
        <v>1.1013842367024802</v>
      </c>
    </row>
    <row r="115" spans="1:60" ht="15.75">
      <c r="A115" s="277" t="s">
        <v>778</v>
      </c>
      <c r="B115" s="313">
        <v>331.10757122021391</v>
      </c>
      <c r="C115" s="317">
        <v>6.492305318043412</v>
      </c>
      <c r="D115" s="317">
        <v>7.5174191510778705</v>
      </c>
      <c r="E115" s="276">
        <v>0</v>
      </c>
      <c r="F115" s="276">
        <v>0</v>
      </c>
      <c r="G115" s="276">
        <v>0</v>
      </c>
      <c r="H115" s="276">
        <v>0</v>
      </c>
      <c r="I115" s="276">
        <v>0</v>
      </c>
      <c r="J115" s="276">
        <v>1.9374641779816333</v>
      </c>
      <c r="K115" s="276">
        <v>6.6055570355697473</v>
      </c>
      <c r="L115" s="276">
        <v>6.8557212664286231</v>
      </c>
      <c r="M115" s="276">
        <v>6.8017568735810112</v>
      </c>
      <c r="N115" s="276">
        <v>6.8120825664286242</v>
      </c>
      <c r="O115" s="276">
        <v>6.8017568735810112</v>
      </c>
      <c r="P115" s="276">
        <v>6.8316148006374373</v>
      </c>
      <c r="Q115" s="276">
        <v>6.2676897839286232</v>
      </c>
      <c r="R115" s="276">
        <v>6.8120825664286242</v>
      </c>
      <c r="S115" s="276">
        <v>6.2676897839286232</v>
      </c>
      <c r="T115" s="276">
        <v>7.5174191510778705</v>
      </c>
      <c r="U115" s="276">
        <v>6.3684170971955938</v>
      </c>
      <c r="V115" s="276">
        <v>6.9128098796955948</v>
      </c>
      <c r="W115" s="276">
        <v>6.3684170971955938</v>
      </c>
      <c r="X115" s="276">
        <v>6.3684170971955938</v>
      </c>
      <c r="Y115" s="276">
        <v>6.9024841868479809</v>
      </c>
      <c r="Z115" s="276">
        <v>6.3684170971955938</v>
      </c>
      <c r="AA115" s="276">
        <v>6.9128098796955948</v>
      </c>
      <c r="AB115" s="276">
        <v>6.3684170971955938</v>
      </c>
      <c r="AC115" s="276">
        <v>6.3684170971955938</v>
      </c>
      <c r="AD115" s="276">
        <v>6.9897615868479805</v>
      </c>
      <c r="AE115" s="276">
        <v>6.3684170971955938</v>
      </c>
      <c r="AF115" s="276">
        <v>6.9128098796955948</v>
      </c>
      <c r="AG115" s="276">
        <v>6.3684170971955938</v>
      </c>
      <c r="AH115" s="276">
        <v>6.3684170971955938</v>
      </c>
      <c r="AI115" s="276">
        <v>6.9024841868479809</v>
      </c>
      <c r="AJ115" s="276">
        <v>6.3684170971955938</v>
      </c>
      <c r="AK115" s="276">
        <v>6.9128098796955948</v>
      </c>
      <c r="AL115" s="276">
        <v>6.387949331404406</v>
      </c>
      <c r="AM115" s="276">
        <v>6.3684170971955938</v>
      </c>
      <c r="AN115" s="276">
        <v>6.9897615868479805</v>
      </c>
      <c r="AO115" s="276">
        <v>6.3684170971955938</v>
      </c>
      <c r="AP115" s="276">
        <v>6.9128098796955948</v>
      </c>
      <c r="AQ115" s="276">
        <v>6.3684170971955938</v>
      </c>
      <c r="AR115" s="276">
        <v>6.3684170971955938</v>
      </c>
      <c r="AS115" s="276">
        <v>6.3684170971955938</v>
      </c>
      <c r="AT115" s="276">
        <v>6.3684170971955938</v>
      </c>
      <c r="AU115" s="276">
        <v>6.9128098796955948</v>
      </c>
      <c r="AV115" s="276">
        <v>6.3684170971955938</v>
      </c>
      <c r="AW115" s="276">
        <v>6.3684170971955938</v>
      </c>
      <c r="AX115" s="276">
        <v>6.4556944971955934</v>
      </c>
      <c r="AY115" s="276">
        <v>6.3684170971955938</v>
      </c>
      <c r="AZ115" s="276">
        <v>6.9128098796955948</v>
      </c>
      <c r="BA115" s="276">
        <v>6.3684170971955938</v>
      </c>
      <c r="BB115" s="276">
        <v>6.3684170971955938</v>
      </c>
      <c r="BC115" s="276">
        <v>6.3684170971955938</v>
      </c>
      <c r="BD115" s="276">
        <v>6.3684170971955938</v>
      </c>
      <c r="BE115" s="276">
        <v>6.9128098796955948</v>
      </c>
      <c r="BF115" s="276">
        <v>6.3684170971955938</v>
      </c>
      <c r="BG115" s="276">
        <v>6.3684170971955938</v>
      </c>
      <c r="BH115" s="276">
        <v>6.4556944971955934</v>
      </c>
    </row>
    <row r="116" spans="1:60" ht="15">
      <c r="A116" s="326"/>
      <c r="B116" s="326"/>
      <c r="C116" s="326"/>
      <c r="D116" s="326"/>
      <c r="E116" s="326"/>
      <c r="F116" s="326"/>
      <c r="G116" s="326"/>
      <c r="H116" s="326"/>
      <c r="I116" s="326"/>
      <c r="J116" s="326"/>
      <c r="K116" s="326"/>
      <c r="L116" s="326"/>
      <c r="M116" s="326"/>
      <c r="N116" s="326"/>
      <c r="O116" s="326"/>
      <c r="P116" s="326"/>
      <c r="Q116" s="326"/>
      <c r="R116" s="326"/>
      <c r="S116" s="326"/>
      <c r="T116" s="326"/>
      <c r="U116" s="326"/>
      <c r="V116" s="326"/>
      <c r="W116" s="326"/>
      <c r="X116" s="326"/>
      <c r="Y116" s="326"/>
      <c r="Z116" s="326"/>
      <c r="AA116" s="326"/>
      <c r="AB116" s="326"/>
      <c r="AC116" s="326"/>
      <c r="AD116" s="326"/>
      <c r="AE116" s="326"/>
      <c r="AF116" s="326"/>
      <c r="AG116" s="326"/>
      <c r="AH116" s="326"/>
      <c r="AI116" s="326"/>
      <c r="AJ116" s="326"/>
      <c r="AK116" s="326"/>
      <c r="AL116" s="326"/>
      <c r="AM116" s="326"/>
      <c r="AN116" s="326"/>
      <c r="AO116" s="326"/>
      <c r="AP116" s="326"/>
      <c r="AQ116" s="326"/>
      <c r="AR116" s="326"/>
      <c r="AS116" s="326"/>
      <c r="AT116" s="326"/>
      <c r="AU116" s="326"/>
      <c r="AV116" s="326"/>
      <c r="AW116" s="326"/>
      <c r="AX116" s="326"/>
      <c r="AY116" s="326"/>
      <c r="AZ116" s="326"/>
      <c r="BA116" s="326"/>
      <c r="BB116" s="326"/>
      <c r="BC116" s="326"/>
      <c r="BD116" s="326"/>
      <c r="BE116" s="326"/>
      <c r="BF116" s="326"/>
      <c r="BG116" s="326"/>
      <c r="BH116" s="326"/>
    </row>
    <row r="117" spans="1:60" ht="15">
      <c r="A117" s="326"/>
      <c r="B117" s="326"/>
      <c r="C117" s="326"/>
      <c r="D117" s="326"/>
      <c r="E117" s="326"/>
      <c r="F117" s="326"/>
      <c r="G117" s="326"/>
      <c r="H117" s="326"/>
      <c r="I117" s="326"/>
      <c r="J117" s="326"/>
      <c r="K117" s="326"/>
      <c r="L117" s="326"/>
      <c r="M117" s="326"/>
      <c r="N117" s="326"/>
      <c r="O117" s="326"/>
      <c r="P117" s="326"/>
      <c r="Q117" s="326"/>
      <c r="R117" s="326"/>
      <c r="S117" s="326"/>
      <c r="T117" s="326"/>
      <c r="U117" s="326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6"/>
      <c r="AL117" s="326"/>
      <c r="AM117" s="326"/>
      <c r="AN117" s="326"/>
      <c r="AO117" s="326"/>
      <c r="AP117" s="326"/>
      <c r="AQ117" s="326"/>
      <c r="AR117" s="326"/>
      <c r="AS117" s="326"/>
      <c r="AT117" s="326"/>
      <c r="AU117" s="326"/>
      <c r="AV117" s="326"/>
      <c r="AW117" s="326"/>
      <c r="AX117" s="326"/>
      <c r="AY117" s="326"/>
      <c r="AZ117" s="326"/>
      <c r="BA117" s="326"/>
      <c r="BB117" s="326"/>
      <c r="BC117" s="326"/>
      <c r="BD117" s="326"/>
      <c r="BE117" s="326"/>
      <c r="BF117" s="326"/>
      <c r="BG117" s="326"/>
      <c r="BH117" s="326"/>
    </row>
    <row r="118" spans="1:60" ht="15.75">
      <c r="A118" s="289" t="s">
        <v>798</v>
      </c>
      <c r="B118" s="263" t="s">
        <v>734</v>
      </c>
      <c r="C118" s="264" t="s">
        <v>735</v>
      </c>
      <c r="D118" s="264" t="s">
        <v>472</v>
      </c>
      <c r="E118" s="277">
        <v>2012</v>
      </c>
      <c r="F118" s="277">
        <v>2013</v>
      </c>
      <c r="G118" s="277">
        <v>2014</v>
      </c>
      <c r="H118" s="277">
        <v>2015</v>
      </c>
      <c r="I118" s="277">
        <v>2016</v>
      </c>
      <c r="J118" s="277">
        <v>2017</v>
      </c>
      <c r="K118" s="277">
        <v>2018</v>
      </c>
      <c r="L118" s="277">
        <v>2019</v>
      </c>
      <c r="M118" s="277">
        <v>2020</v>
      </c>
      <c r="N118" s="277">
        <v>2021</v>
      </c>
      <c r="O118" s="277">
        <v>2022</v>
      </c>
      <c r="P118" s="277">
        <v>2023</v>
      </c>
      <c r="Q118" s="277">
        <v>2024</v>
      </c>
      <c r="R118" s="277">
        <v>2025</v>
      </c>
      <c r="S118" s="277">
        <v>2026</v>
      </c>
      <c r="T118" s="277">
        <v>2027</v>
      </c>
      <c r="U118" s="277">
        <v>2028</v>
      </c>
      <c r="V118" s="277">
        <v>2029</v>
      </c>
      <c r="W118" s="277">
        <v>2030</v>
      </c>
      <c r="X118" s="277">
        <v>2031</v>
      </c>
      <c r="Y118" s="277">
        <v>2032</v>
      </c>
      <c r="Z118" s="277">
        <v>2033</v>
      </c>
      <c r="AA118" s="277">
        <v>2034</v>
      </c>
      <c r="AB118" s="277">
        <v>2035</v>
      </c>
      <c r="AC118" s="277">
        <v>2036</v>
      </c>
      <c r="AD118" s="277">
        <v>2037</v>
      </c>
      <c r="AE118" s="277">
        <v>2038</v>
      </c>
      <c r="AF118" s="277">
        <v>2039</v>
      </c>
      <c r="AG118" s="277">
        <v>2040</v>
      </c>
      <c r="AH118" s="277">
        <v>2041</v>
      </c>
      <c r="AI118" s="277">
        <v>2042</v>
      </c>
      <c r="AJ118" s="277">
        <v>2043</v>
      </c>
      <c r="AK118" s="277">
        <v>2044</v>
      </c>
      <c r="AL118" s="277">
        <v>2045</v>
      </c>
      <c r="AM118" s="277">
        <v>2046</v>
      </c>
      <c r="AN118" s="277">
        <v>2047</v>
      </c>
      <c r="AO118" s="277">
        <v>2048</v>
      </c>
      <c r="AP118" s="277">
        <v>2049</v>
      </c>
      <c r="AQ118" s="277">
        <v>2050</v>
      </c>
      <c r="AR118" s="277">
        <v>2051</v>
      </c>
      <c r="AS118" s="277">
        <v>2052</v>
      </c>
      <c r="AT118" s="277">
        <v>2053</v>
      </c>
      <c r="AU118" s="277">
        <v>2054</v>
      </c>
      <c r="AV118" s="277">
        <v>2055</v>
      </c>
      <c r="AW118" s="277">
        <v>2056</v>
      </c>
      <c r="AX118" s="277">
        <v>2057</v>
      </c>
      <c r="AY118" s="277">
        <v>2058</v>
      </c>
      <c r="AZ118" s="277">
        <v>2059</v>
      </c>
      <c r="BA118" s="277">
        <v>2060</v>
      </c>
      <c r="BB118" s="277">
        <v>2061</v>
      </c>
      <c r="BC118" s="277">
        <v>2062</v>
      </c>
      <c r="BD118" s="277">
        <v>2063</v>
      </c>
      <c r="BE118" s="277">
        <v>2064</v>
      </c>
      <c r="BF118" s="277">
        <v>2065</v>
      </c>
      <c r="BG118" s="277">
        <v>2066</v>
      </c>
      <c r="BH118" s="277">
        <v>2067</v>
      </c>
    </row>
    <row r="119" spans="1:60" ht="15.75">
      <c r="A119" s="262" t="s">
        <v>779</v>
      </c>
      <c r="B119" s="310">
        <v>437.58776449505331</v>
      </c>
      <c r="C119" s="311">
        <v>62.512537785007616</v>
      </c>
      <c r="D119" s="311">
        <v>129.32555395331067</v>
      </c>
      <c r="E119" s="269">
        <v>21.133886305547819</v>
      </c>
      <c r="F119" s="269">
        <v>70.548635887691063</v>
      </c>
      <c r="G119" s="269">
        <v>103.20997485599017</v>
      </c>
      <c r="H119" s="269">
        <v>129.32555395331067</v>
      </c>
      <c r="I119" s="269">
        <v>89.0294339497473</v>
      </c>
      <c r="J119" s="269">
        <v>20.748352613759799</v>
      </c>
      <c r="K119" s="269">
        <v>3.5919269290065503</v>
      </c>
      <c r="L119" s="269">
        <v>0</v>
      </c>
      <c r="M119" s="269">
        <v>0</v>
      </c>
      <c r="N119" s="269">
        <v>0</v>
      </c>
      <c r="O119" s="269">
        <v>0</v>
      </c>
      <c r="P119" s="269">
        <v>0</v>
      </c>
      <c r="Q119" s="269">
        <v>0</v>
      </c>
      <c r="R119" s="269">
        <v>0</v>
      </c>
      <c r="S119" s="269">
        <v>0</v>
      </c>
      <c r="T119" s="269">
        <v>0</v>
      </c>
      <c r="U119" s="269">
        <v>0</v>
      </c>
      <c r="V119" s="269">
        <v>0</v>
      </c>
      <c r="W119" s="269">
        <v>0</v>
      </c>
      <c r="X119" s="269">
        <v>0</v>
      </c>
      <c r="Y119" s="269">
        <v>0</v>
      </c>
      <c r="Z119" s="269">
        <v>0</v>
      </c>
      <c r="AA119" s="269">
        <v>0</v>
      </c>
      <c r="AB119" s="269">
        <v>0</v>
      </c>
      <c r="AC119" s="269">
        <v>0</v>
      </c>
      <c r="AD119" s="269">
        <v>0</v>
      </c>
      <c r="AE119" s="269">
        <v>0</v>
      </c>
      <c r="AF119" s="269">
        <v>0</v>
      </c>
      <c r="AG119" s="269">
        <v>0</v>
      </c>
      <c r="AH119" s="269">
        <v>0</v>
      </c>
      <c r="AI119" s="269">
        <v>0</v>
      </c>
      <c r="AJ119" s="269">
        <v>0</v>
      </c>
      <c r="AK119" s="269">
        <v>0</v>
      </c>
      <c r="AL119" s="269">
        <v>0</v>
      </c>
      <c r="AM119" s="269">
        <v>0</v>
      </c>
      <c r="AN119" s="269">
        <v>0</v>
      </c>
      <c r="AO119" s="269">
        <v>0</v>
      </c>
      <c r="AP119" s="269">
        <v>0</v>
      </c>
      <c r="AQ119" s="269">
        <v>0</v>
      </c>
      <c r="AR119" s="269">
        <v>0</v>
      </c>
      <c r="AS119" s="269">
        <v>0</v>
      </c>
      <c r="AT119" s="269">
        <v>0</v>
      </c>
      <c r="AU119" s="269">
        <v>0</v>
      </c>
      <c r="AV119" s="269">
        <v>0</v>
      </c>
      <c r="AW119" s="269">
        <v>0</v>
      </c>
      <c r="AX119" s="269">
        <v>0</v>
      </c>
      <c r="AY119" s="269">
        <v>0</v>
      </c>
      <c r="AZ119" s="269">
        <v>0</v>
      </c>
      <c r="BA119" s="269">
        <v>0</v>
      </c>
      <c r="BB119" s="269">
        <v>0</v>
      </c>
      <c r="BC119" s="269">
        <v>0</v>
      </c>
      <c r="BD119" s="269">
        <v>0</v>
      </c>
      <c r="BE119" s="269">
        <v>0</v>
      </c>
      <c r="BF119" s="269">
        <v>0</v>
      </c>
      <c r="BG119" s="269">
        <v>0</v>
      </c>
      <c r="BH119" s="269">
        <v>0</v>
      </c>
    </row>
    <row r="120" spans="1:60" ht="15.75">
      <c r="A120" s="262" t="s">
        <v>780</v>
      </c>
      <c r="B120" s="310">
        <v>208.70865245907751</v>
      </c>
      <c r="C120" s="311">
        <v>0.76683542616267197</v>
      </c>
      <c r="D120" s="311">
        <v>4.1346651856352121</v>
      </c>
      <c r="E120" s="269">
        <v>0</v>
      </c>
      <c r="F120" s="269">
        <v>0</v>
      </c>
      <c r="G120" s="269">
        <v>0</v>
      </c>
      <c r="H120" s="269">
        <v>0</v>
      </c>
      <c r="I120" s="269">
        <v>0</v>
      </c>
      <c r="J120" s="269">
        <v>1.2331827975034915</v>
      </c>
      <c r="K120" s="269">
        <v>4.1346651856352121</v>
      </c>
      <c r="L120" s="269">
        <v>4.223055780880971</v>
      </c>
      <c r="M120" s="269">
        <v>4.2353484051416874</v>
      </c>
      <c r="N120" s="269">
        <v>4.209964170880971</v>
      </c>
      <c r="O120" s="269">
        <v>4.2353484051416874</v>
      </c>
      <c r="P120" s="269">
        <v>4.2168655004686144</v>
      </c>
      <c r="Q120" s="269">
        <v>4.0466463361309701</v>
      </c>
      <c r="R120" s="269">
        <v>4.209964170880971</v>
      </c>
      <c r="S120" s="269">
        <v>4.0466463361309701</v>
      </c>
      <c r="T120" s="269">
        <v>4.4545264094988388</v>
      </c>
      <c r="U120" s="269">
        <v>4.0822363449288153</v>
      </c>
      <c r="V120" s="269">
        <v>4.2455541796788152</v>
      </c>
      <c r="W120" s="269">
        <v>4.0822363449288153</v>
      </c>
      <c r="X120" s="269">
        <v>4.0822363449288153</v>
      </c>
      <c r="Y120" s="269">
        <v>4.2709384139395308</v>
      </c>
      <c r="Z120" s="269">
        <v>4.0822363449288153</v>
      </c>
      <c r="AA120" s="269">
        <v>4.2455541796788152</v>
      </c>
      <c r="AB120" s="269">
        <v>4.0822363449288153</v>
      </c>
      <c r="AC120" s="269">
        <v>4.0822363449288153</v>
      </c>
      <c r="AD120" s="269">
        <v>4.2971216339395317</v>
      </c>
      <c r="AE120" s="269">
        <v>4.0822363449288153</v>
      </c>
      <c r="AF120" s="269">
        <v>4.2455541796788152</v>
      </c>
      <c r="AG120" s="269">
        <v>4.0822363449288153</v>
      </c>
      <c r="AH120" s="269">
        <v>4.0822363449288153</v>
      </c>
      <c r="AI120" s="269">
        <v>4.2709384139395308</v>
      </c>
      <c r="AJ120" s="269">
        <v>4.0822363449288153</v>
      </c>
      <c r="AK120" s="269">
        <v>4.2455541796788152</v>
      </c>
      <c r="AL120" s="269">
        <v>4.0891376745164587</v>
      </c>
      <c r="AM120" s="269">
        <v>4.0822363449288153</v>
      </c>
      <c r="AN120" s="269">
        <v>4.2971216339395317</v>
      </c>
      <c r="AO120" s="269">
        <v>4.0822363449288153</v>
      </c>
      <c r="AP120" s="269">
        <v>4.2455541796788152</v>
      </c>
      <c r="AQ120" s="269">
        <v>4.0822363449288153</v>
      </c>
      <c r="AR120" s="269">
        <v>4.0822363449288153</v>
      </c>
      <c r="AS120" s="269">
        <v>4.0822363449288153</v>
      </c>
      <c r="AT120" s="269">
        <v>4.0822363449288153</v>
      </c>
      <c r="AU120" s="269">
        <v>4.2455541796788152</v>
      </c>
      <c r="AV120" s="269">
        <v>4.0822363449288153</v>
      </c>
      <c r="AW120" s="269">
        <v>4.0822363449288153</v>
      </c>
      <c r="AX120" s="269">
        <v>4.1084195649288153</v>
      </c>
      <c r="AY120" s="269">
        <v>4.0822363449288153</v>
      </c>
      <c r="AZ120" s="269">
        <v>4.2455541796788152</v>
      </c>
      <c r="BA120" s="269">
        <v>4.0822363449288153</v>
      </c>
      <c r="BB120" s="269">
        <v>4.0822363449288153</v>
      </c>
      <c r="BC120" s="269">
        <v>4.0822363449288153</v>
      </c>
      <c r="BD120" s="269">
        <v>4.0822363449288153</v>
      </c>
      <c r="BE120" s="269">
        <v>4.2455541796788152</v>
      </c>
      <c r="BF120" s="269">
        <v>4.0822363449288153</v>
      </c>
      <c r="BG120" s="269">
        <v>4.0822363449288153</v>
      </c>
      <c r="BH120" s="269">
        <v>4.1084195649288153</v>
      </c>
    </row>
    <row r="121" spans="1:60" ht="15">
      <c r="A121" s="326"/>
      <c r="B121" s="326"/>
      <c r="C121" s="326"/>
      <c r="D121" s="326"/>
      <c r="E121" s="326"/>
      <c r="F121" s="326"/>
      <c r="G121" s="326"/>
      <c r="H121" s="326"/>
      <c r="I121" s="326"/>
      <c r="J121" s="326"/>
      <c r="K121" s="326"/>
      <c r="L121" s="326"/>
      <c r="M121" s="326"/>
      <c r="N121" s="326"/>
      <c r="O121" s="326"/>
      <c r="P121" s="326"/>
      <c r="Q121" s="326"/>
      <c r="R121" s="326"/>
      <c r="S121" s="326"/>
      <c r="T121" s="326"/>
      <c r="U121" s="326"/>
      <c r="V121" s="326"/>
      <c r="W121" s="326"/>
      <c r="X121" s="326"/>
      <c r="Y121" s="326"/>
      <c r="Z121" s="326"/>
      <c r="AA121" s="326"/>
      <c r="AB121" s="326"/>
      <c r="AC121" s="326"/>
      <c r="AD121" s="326"/>
      <c r="AE121" s="326"/>
      <c r="AF121" s="326"/>
      <c r="AG121" s="326"/>
      <c r="AH121" s="326"/>
      <c r="AI121" s="326"/>
      <c r="AJ121" s="326"/>
      <c r="AK121" s="326"/>
      <c r="AL121" s="326"/>
      <c r="AM121" s="326"/>
      <c r="AN121" s="326"/>
      <c r="AO121" s="326"/>
      <c r="AP121" s="326"/>
      <c r="AQ121" s="326"/>
      <c r="AR121" s="326"/>
      <c r="AS121" s="326"/>
      <c r="AT121" s="326"/>
      <c r="AU121" s="326"/>
      <c r="AV121" s="326"/>
      <c r="AW121" s="326"/>
      <c r="AX121" s="326"/>
      <c r="AY121" s="326"/>
      <c r="AZ121" s="326"/>
      <c r="BA121" s="326"/>
      <c r="BB121" s="326"/>
      <c r="BC121" s="326"/>
      <c r="BD121" s="326"/>
      <c r="BE121" s="326"/>
      <c r="BF121" s="326"/>
      <c r="BG121" s="326"/>
      <c r="BH121" s="326"/>
    </row>
    <row r="122" spans="1:60" ht="15">
      <c r="A122" s="326"/>
      <c r="B122" s="326"/>
      <c r="C122" s="326"/>
      <c r="D122" s="326"/>
      <c r="E122" s="326"/>
      <c r="F122" s="326"/>
      <c r="G122" s="326"/>
      <c r="H122" s="326"/>
      <c r="I122" s="326"/>
      <c r="J122" s="326"/>
      <c r="K122" s="326"/>
      <c r="L122" s="326"/>
      <c r="M122" s="326"/>
      <c r="N122" s="326"/>
      <c r="O122" s="326"/>
      <c r="P122" s="326"/>
      <c r="Q122" s="326"/>
      <c r="R122" s="326"/>
      <c r="S122" s="326"/>
      <c r="T122" s="326"/>
      <c r="U122" s="326"/>
      <c r="V122" s="326"/>
      <c r="W122" s="326"/>
      <c r="X122" s="326"/>
      <c r="Y122" s="326"/>
      <c r="Z122" s="326"/>
      <c r="AA122" s="326"/>
      <c r="AB122" s="326"/>
      <c r="AC122" s="326"/>
      <c r="AD122" s="326"/>
      <c r="AE122" s="326"/>
      <c r="AF122" s="326"/>
      <c r="AG122" s="326"/>
      <c r="AH122" s="326"/>
      <c r="AI122" s="326"/>
      <c r="AJ122" s="326"/>
      <c r="AK122" s="326"/>
      <c r="AL122" s="326"/>
      <c r="AM122" s="326"/>
      <c r="AN122" s="326"/>
      <c r="AO122" s="326"/>
      <c r="AP122" s="326"/>
      <c r="AQ122" s="326"/>
      <c r="AR122" s="326"/>
      <c r="AS122" s="326"/>
      <c r="AT122" s="326"/>
      <c r="AU122" s="326"/>
      <c r="AV122" s="326"/>
      <c r="AW122" s="326"/>
      <c r="AX122" s="326"/>
      <c r="AY122" s="326"/>
      <c r="AZ122" s="326"/>
      <c r="BA122" s="326"/>
      <c r="BB122" s="326"/>
      <c r="BC122" s="326"/>
      <c r="BD122" s="326"/>
      <c r="BE122" s="326"/>
      <c r="BF122" s="326"/>
      <c r="BG122" s="326"/>
      <c r="BH122" s="326"/>
    </row>
    <row r="123" spans="1:60" ht="15.75">
      <c r="A123" s="289" t="s">
        <v>799</v>
      </c>
      <c r="B123" s="263" t="s">
        <v>734</v>
      </c>
      <c r="C123" s="264" t="s">
        <v>735</v>
      </c>
      <c r="D123" s="264" t="s">
        <v>472</v>
      </c>
      <c r="E123" s="277">
        <v>2012</v>
      </c>
      <c r="F123" s="277">
        <v>2013</v>
      </c>
      <c r="G123" s="277">
        <v>2014</v>
      </c>
      <c r="H123" s="277">
        <v>2015</v>
      </c>
      <c r="I123" s="277">
        <v>2016</v>
      </c>
      <c r="J123" s="277">
        <v>2017</v>
      </c>
      <c r="K123" s="277">
        <v>2018</v>
      </c>
      <c r="L123" s="277">
        <v>2019</v>
      </c>
      <c r="M123" s="277">
        <v>2020</v>
      </c>
      <c r="N123" s="277">
        <v>2021</v>
      </c>
      <c r="O123" s="277">
        <v>2022</v>
      </c>
      <c r="P123" s="277">
        <v>2023</v>
      </c>
      <c r="Q123" s="277">
        <v>2024</v>
      </c>
      <c r="R123" s="277">
        <v>2025</v>
      </c>
      <c r="S123" s="277">
        <v>2026</v>
      </c>
      <c r="T123" s="277">
        <v>2027</v>
      </c>
      <c r="U123" s="277">
        <v>2028</v>
      </c>
      <c r="V123" s="277">
        <v>2029</v>
      </c>
      <c r="W123" s="277">
        <v>2030</v>
      </c>
      <c r="X123" s="277">
        <v>2031</v>
      </c>
      <c r="Y123" s="277">
        <v>2032</v>
      </c>
      <c r="Z123" s="277">
        <v>2033</v>
      </c>
      <c r="AA123" s="277">
        <v>2034</v>
      </c>
      <c r="AB123" s="277">
        <v>2035</v>
      </c>
      <c r="AC123" s="277">
        <v>2036</v>
      </c>
      <c r="AD123" s="277">
        <v>2037</v>
      </c>
      <c r="AE123" s="277">
        <v>2038</v>
      </c>
      <c r="AF123" s="277">
        <v>2039</v>
      </c>
      <c r="AG123" s="277">
        <v>2040</v>
      </c>
      <c r="AH123" s="277">
        <v>2041</v>
      </c>
      <c r="AI123" s="277">
        <v>2042</v>
      </c>
      <c r="AJ123" s="277">
        <v>2043</v>
      </c>
      <c r="AK123" s="277">
        <v>2044</v>
      </c>
      <c r="AL123" s="277">
        <v>2045</v>
      </c>
      <c r="AM123" s="277">
        <v>2046</v>
      </c>
      <c r="AN123" s="277">
        <v>2047</v>
      </c>
      <c r="AO123" s="277">
        <v>2048</v>
      </c>
      <c r="AP123" s="277">
        <v>2049</v>
      </c>
      <c r="AQ123" s="277">
        <v>2050</v>
      </c>
      <c r="AR123" s="277">
        <v>2051</v>
      </c>
      <c r="AS123" s="277">
        <v>2052</v>
      </c>
      <c r="AT123" s="277">
        <v>2053</v>
      </c>
      <c r="AU123" s="277">
        <v>2054</v>
      </c>
      <c r="AV123" s="277">
        <v>2055</v>
      </c>
      <c r="AW123" s="277">
        <v>2056</v>
      </c>
      <c r="AX123" s="277">
        <v>2057</v>
      </c>
      <c r="AY123" s="277">
        <v>2058</v>
      </c>
      <c r="AZ123" s="277">
        <v>2059</v>
      </c>
      <c r="BA123" s="277">
        <v>2060</v>
      </c>
      <c r="BB123" s="277">
        <v>2061</v>
      </c>
      <c r="BC123" s="277">
        <v>2062</v>
      </c>
      <c r="BD123" s="277">
        <v>2063</v>
      </c>
      <c r="BE123" s="277">
        <v>2064</v>
      </c>
      <c r="BF123" s="277">
        <v>2065</v>
      </c>
      <c r="BG123" s="277">
        <v>2066</v>
      </c>
      <c r="BH123" s="277">
        <v>2067</v>
      </c>
    </row>
    <row r="124" spans="1:60" ht="15.75">
      <c r="A124" s="262" t="s">
        <v>779</v>
      </c>
      <c r="B124" s="310">
        <v>1896.213646145231</v>
      </c>
      <c r="C124" s="311">
        <v>270.88766373503302</v>
      </c>
      <c r="D124" s="311">
        <v>560.41073379767954</v>
      </c>
      <c r="E124" s="318">
        <v>91.580173990707209</v>
      </c>
      <c r="F124" s="318">
        <v>305.71075551332797</v>
      </c>
      <c r="G124" s="318">
        <v>447.24322437595742</v>
      </c>
      <c r="H124" s="318">
        <v>560.41073379767954</v>
      </c>
      <c r="I124" s="318">
        <v>385.79421378223822</v>
      </c>
      <c r="J124" s="318">
        <v>89.909527992959141</v>
      </c>
      <c r="K124" s="318">
        <v>15.565016692361716</v>
      </c>
      <c r="L124" s="318">
        <v>0</v>
      </c>
      <c r="M124" s="318">
        <v>0</v>
      </c>
      <c r="N124" s="318">
        <v>0</v>
      </c>
      <c r="O124" s="318">
        <v>0</v>
      </c>
      <c r="P124" s="318">
        <v>0</v>
      </c>
      <c r="Q124" s="318">
        <v>0</v>
      </c>
      <c r="R124" s="318">
        <v>0</v>
      </c>
      <c r="S124" s="318">
        <v>0</v>
      </c>
      <c r="T124" s="318">
        <v>0</v>
      </c>
      <c r="U124" s="318">
        <v>0</v>
      </c>
      <c r="V124" s="318">
        <v>0</v>
      </c>
      <c r="W124" s="318">
        <v>0</v>
      </c>
      <c r="X124" s="318">
        <v>0</v>
      </c>
      <c r="Y124" s="318">
        <v>0</v>
      </c>
      <c r="Z124" s="318">
        <v>0</v>
      </c>
      <c r="AA124" s="318">
        <v>0</v>
      </c>
      <c r="AB124" s="318">
        <v>0</v>
      </c>
      <c r="AC124" s="318">
        <v>0</v>
      </c>
      <c r="AD124" s="318">
        <v>0</v>
      </c>
      <c r="AE124" s="318">
        <v>0</v>
      </c>
      <c r="AF124" s="318">
        <v>0</v>
      </c>
      <c r="AG124" s="318">
        <v>0</v>
      </c>
      <c r="AH124" s="318">
        <v>0</v>
      </c>
      <c r="AI124" s="318">
        <v>0</v>
      </c>
      <c r="AJ124" s="318">
        <v>0</v>
      </c>
      <c r="AK124" s="318">
        <v>0</v>
      </c>
      <c r="AL124" s="318">
        <v>0</v>
      </c>
      <c r="AM124" s="318">
        <v>0</v>
      </c>
      <c r="AN124" s="318">
        <v>0</v>
      </c>
      <c r="AO124" s="318">
        <v>0</v>
      </c>
      <c r="AP124" s="318">
        <v>0</v>
      </c>
      <c r="AQ124" s="318">
        <v>0</v>
      </c>
      <c r="AR124" s="318">
        <v>0</v>
      </c>
      <c r="AS124" s="318">
        <v>0</v>
      </c>
      <c r="AT124" s="318">
        <v>0</v>
      </c>
      <c r="AU124" s="318">
        <v>0</v>
      </c>
      <c r="AV124" s="318">
        <v>0</v>
      </c>
      <c r="AW124" s="318">
        <v>0</v>
      </c>
      <c r="AX124" s="318">
        <v>0</v>
      </c>
      <c r="AY124" s="318">
        <v>0</v>
      </c>
      <c r="AZ124" s="318">
        <v>0</v>
      </c>
      <c r="BA124" s="318">
        <v>0</v>
      </c>
      <c r="BB124" s="318">
        <v>0</v>
      </c>
      <c r="BC124" s="318">
        <v>0</v>
      </c>
      <c r="BD124" s="318">
        <v>0</v>
      </c>
      <c r="BE124" s="318">
        <v>0</v>
      </c>
      <c r="BF124" s="318">
        <v>0</v>
      </c>
      <c r="BG124" s="318">
        <v>0</v>
      </c>
      <c r="BH124" s="318">
        <v>0</v>
      </c>
    </row>
    <row r="125" spans="1:60" ht="15.75">
      <c r="A125" s="262" t="s">
        <v>780</v>
      </c>
      <c r="B125" s="310">
        <v>904.40416065600243</v>
      </c>
      <c r="C125" s="311">
        <v>3.3229535133715786</v>
      </c>
      <c r="D125" s="311">
        <v>17.91688247108592</v>
      </c>
      <c r="E125" s="318">
        <f t="shared" ref="E125:J125" si="0">+E120+E113+E112+E97+E96</f>
        <v>0</v>
      </c>
      <c r="F125" s="318">
        <f t="shared" si="0"/>
        <v>0</v>
      </c>
      <c r="G125" s="318">
        <f t="shared" si="0"/>
        <v>0</v>
      </c>
      <c r="H125" s="318">
        <f t="shared" si="0"/>
        <v>0</v>
      </c>
      <c r="I125" s="318">
        <f t="shared" si="0"/>
        <v>0</v>
      </c>
      <c r="J125" s="318">
        <f t="shared" si="0"/>
        <v>5.3437921225151293</v>
      </c>
      <c r="K125" s="318">
        <f>+K120+K113+K112+K97+K96</f>
        <v>17.032976518628324</v>
      </c>
      <c r="L125" s="318">
        <f t="shared" ref="L125:BH125" si="1">+L120+L113+L112+L97+L96</f>
        <v>17.121367113874083</v>
      </c>
      <c r="M125" s="318">
        <f t="shared" si="1"/>
        <v>16.545628255634799</v>
      </c>
      <c r="N125" s="318">
        <f t="shared" si="1"/>
        <v>17.064636803874084</v>
      </c>
      <c r="O125" s="318">
        <f t="shared" si="1"/>
        <v>16.545628255634799</v>
      </c>
      <c r="P125" s="318">
        <f t="shared" si="1"/>
        <v>17.071538133461729</v>
      </c>
      <c r="Q125" s="318">
        <f t="shared" si="1"/>
        <v>16.356926186624083</v>
      </c>
      <c r="R125" s="318">
        <f t="shared" si="1"/>
        <v>17.064636803874084</v>
      </c>
      <c r="S125" s="318">
        <f t="shared" si="1"/>
        <v>16.356926186624083</v>
      </c>
      <c r="T125" s="318">
        <f t="shared" si="1"/>
        <v>17.396476442491952</v>
      </c>
      <c r="U125" s="318">
        <f t="shared" si="1"/>
        <v>16.392516195421926</v>
      </c>
      <c r="V125" s="318">
        <f t="shared" si="1"/>
        <v>17.100226812671931</v>
      </c>
      <c r="W125" s="318">
        <f t="shared" si="1"/>
        <v>16.392516195421926</v>
      </c>
      <c r="X125" s="318">
        <f t="shared" si="1"/>
        <v>16.392516195421926</v>
      </c>
      <c r="Y125" s="318">
        <f t="shared" si="1"/>
        <v>16.581218264432643</v>
      </c>
      <c r="Z125" s="318">
        <f t="shared" si="1"/>
        <v>16.392516195421926</v>
      </c>
      <c r="AA125" s="318">
        <f t="shared" si="1"/>
        <v>17.100226812671931</v>
      </c>
      <c r="AB125" s="318">
        <f t="shared" si="1"/>
        <v>16.392516195421926</v>
      </c>
      <c r="AC125" s="318">
        <f t="shared" si="1"/>
        <v>16.392516195421926</v>
      </c>
      <c r="AD125" s="318">
        <f t="shared" si="1"/>
        <v>16.694678884432644</v>
      </c>
      <c r="AE125" s="318">
        <f t="shared" si="1"/>
        <v>16.392516195421926</v>
      </c>
      <c r="AF125" s="318">
        <f t="shared" si="1"/>
        <v>17.100226812671931</v>
      </c>
      <c r="AG125" s="318">
        <f t="shared" si="1"/>
        <v>16.392516195421926</v>
      </c>
      <c r="AH125" s="318">
        <f t="shared" si="1"/>
        <v>16.392516195421926</v>
      </c>
      <c r="AI125" s="318">
        <f t="shared" si="1"/>
        <v>16.581218264432643</v>
      </c>
      <c r="AJ125" s="318">
        <f t="shared" si="1"/>
        <v>16.392516195421926</v>
      </c>
      <c r="AK125" s="318">
        <f t="shared" si="1"/>
        <v>17.100226812671931</v>
      </c>
      <c r="AL125" s="318">
        <f t="shared" si="1"/>
        <v>16.399417525009572</v>
      </c>
      <c r="AM125" s="318">
        <f t="shared" si="1"/>
        <v>16.392516195421926</v>
      </c>
      <c r="AN125" s="318">
        <f t="shared" si="1"/>
        <v>16.694678884432644</v>
      </c>
      <c r="AO125" s="318">
        <f t="shared" si="1"/>
        <v>16.392516195421926</v>
      </c>
      <c r="AP125" s="318">
        <f t="shared" si="1"/>
        <v>17.100226812671931</v>
      </c>
      <c r="AQ125" s="318">
        <f t="shared" si="1"/>
        <v>16.392516195421926</v>
      </c>
      <c r="AR125" s="318">
        <f t="shared" si="1"/>
        <v>16.392516195421926</v>
      </c>
      <c r="AS125" s="318">
        <f t="shared" si="1"/>
        <v>16.392516195421926</v>
      </c>
      <c r="AT125" s="318">
        <f t="shared" si="1"/>
        <v>16.392516195421926</v>
      </c>
      <c r="AU125" s="318">
        <f t="shared" si="1"/>
        <v>17.100226812671931</v>
      </c>
      <c r="AV125" s="318">
        <f t="shared" si="1"/>
        <v>16.392516195421926</v>
      </c>
      <c r="AW125" s="318">
        <f t="shared" si="1"/>
        <v>16.392516195421926</v>
      </c>
      <c r="AX125" s="318">
        <f t="shared" si="1"/>
        <v>16.505976815421928</v>
      </c>
      <c r="AY125" s="318">
        <f t="shared" si="1"/>
        <v>16.392516195421926</v>
      </c>
      <c r="AZ125" s="318">
        <f t="shared" si="1"/>
        <v>17.100226812671931</v>
      </c>
      <c r="BA125" s="318">
        <f t="shared" si="1"/>
        <v>16.392516195421926</v>
      </c>
      <c r="BB125" s="318">
        <f t="shared" si="1"/>
        <v>16.392516195421926</v>
      </c>
      <c r="BC125" s="318">
        <f t="shared" si="1"/>
        <v>16.392516195421926</v>
      </c>
      <c r="BD125" s="318">
        <f t="shared" si="1"/>
        <v>16.392516195421926</v>
      </c>
      <c r="BE125" s="318">
        <f t="shared" si="1"/>
        <v>17.100226812671931</v>
      </c>
      <c r="BF125" s="318">
        <f t="shared" si="1"/>
        <v>16.392516195421926</v>
      </c>
      <c r="BG125" s="318">
        <f t="shared" si="1"/>
        <v>16.392516195421926</v>
      </c>
      <c r="BH125" s="318">
        <f t="shared" si="1"/>
        <v>16.505976815421928</v>
      </c>
    </row>
    <row r="126" spans="1:60" ht="15.75">
      <c r="A126" s="262" t="s">
        <v>781</v>
      </c>
      <c r="B126" s="319">
        <v>2800.6178068012332</v>
      </c>
      <c r="C126" s="311">
        <v>274.21061724840462</v>
      </c>
      <c r="D126" s="311">
        <v>560.41073379767954</v>
      </c>
      <c r="E126" s="320">
        <v>91.580173990707209</v>
      </c>
      <c r="F126" s="320">
        <v>305.71075551332797</v>
      </c>
      <c r="G126" s="320">
        <v>447.24322437595742</v>
      </c>
      <c r="H126" s="320">
        <v>560.41073379767954</v>
      </c>
      <c r="I126" s="320">
        <v>385.79421378223822</v>
      </c>
      <c r="J126" s="320">
        <v>95.253320115474267</v>
      </c>
      <c r="K126" s="320">
        <v>33.481899163447636</v>
      </c>
      <c r="L126" s="320">
        <v>18.299908383817538</v>
      </c>
      <c r="M126" s="320">
        <v>18.35317642228064</v>
      </c>
      <c r="N126" s="320">
        <v>18.243178073817539</v>
      </c>
      <c r="O126" s="320">
        <v>18.35317642228064</v>
      </c>
      <c r="P126" s="320">
        <v>18.273083835363995</v>
      </c>
      <c r="Q126" s="320">
        <v>17.535467456567535</v>
      </c>
      <c r="R126" s="320">
        <v>18.243178073817539</v>
      </c>
      <c r="S126" s="320">
        <v>17.535467456567535</v>
      </c>
      <c r="T126" s="320">
        <v>19.302947774494964</v>
      </c>
      <c r="U126" s="320">
        <v>17.689690828024865</v>
      </c>
      <c r="V126" s="320">
        <v>18.397401445274866</v>
      </c>
      <c r="W126" s="320">
        <v>17.689690828024865</v>
      </c>
      <c r="X126" s="320">
        <v>17.689690828024865</v>
      </c>
      <c r="Y126" s="320">
        <v>18.507399793737967</v>
      </c>
      <c r="Z126" s="320">
        <v>17.689690828024865</v>
      </c>
      <c r="AA126" s="320">
        <v>18.397401445274866</v>
      </c>
      <c r="AB126" s="320">
        <v>17.689690828024865</v>
      </c>
      <c r="AC126" s="320">
        <v>17.689690828024865</v>
      </c>
      <c r="AD126" s="320">
        <v>18.620860413737969</v>
      </c>
      <c r="AE126" s="320">
        <v>17.689690828024865</v>
      </c>
      <c r="AF126" s="320">
        <v>18.397401445274866</v>
      </c>
      <c r="AG126" s="320">
        <v>17.689690828024865</v>
      </c>
      <c r="AH126" s="320">
        <v>17.689690828024865</v>
      </c>
      <c r="AI126" s="320">
        <v>18.507399793737967</v>
      </c>
      <c r="AJ126" s="320">
        <v>17.689690828024865</v>
      </c>
      <c r="AK126" s="320">
        <v>18.397401445274866</v>
      </c>
      <c r="AL126" s="320">
        <v>17.719596589571321</v>
      </c>
      <c r="AM126" s="320">
        <v>17.689690828024865</v>
      </c>
      <c r="AN126" s="320">
        <v>18.620860413737969</v>
      </c>
      <c r="AO126" s="320">
        <v>17.689690828024865</v>
      </c>
      <c r="AP126" s="320">
        <v>18.397401445274866</v>
      </c>
      <c r="AQ126" s="320">
        <v>17.689690828024865</v>
      </c>
      <c r="AR126" s="320">
        <v>17.689690828024865</v>
      </c>
      <c r="AS126" s="320">
        <v>17.689690828024865</v>
      </c>
      <c r="AT126" s="320">
        <v>17.689690828024865</v>
      </c>
      <c r="AU126" s="320">
        <v>18.397401445274866</v>
      </c>
      <c r="AV126" s="320">
        <v>17.689690828024865</v>
      </c>
      <c r="AW126" s="320">
        <v>17.689690828024865</v>
      </c>
      <c r="AX126" s="320">
        <v>17.803151448024863</v>
      </c>
      <c r="AY126" s="320">
        <v>17.689690828024865</v>
      </c>
      <c r="AZ126" s="320">
        <v>18.397401445274866</v>
      </c>
      <c r="BA126" s="320">
        <v>17.689690828024865</v>
      </c>
      <c r="BB126" s="320">
        <v>17.689690828024865</v>
      </c>
      <c r="BC126" s="320">
        <v>17.689690828024865</v>
      </c>
      <c r="BD126" s="320">
        <v>17.689690828024865</v>
      </c>
      <c r="BE126" s="320">
        <v>18.397401445274866</v>
      </c>
      <c r="BF126" s="320">
        <v>17.689690828024865</v>
      </c>
      <c r="BG126" s="320">
        <v>17.689690828024865</v>
      </c>
      <c r="BH126" s="320">
        <v>17.803151448024863</v>
      </c>
    </row>
    <row r="127" spans="1:60">
      <c r="E127" s="54">
        <f>+E125*E136</f>
        <v>0</v>
      </c>
      <c r="F127" s="54">
        <f t="shared" ref="F127:BH127" si="2">+F125*F136</f>
        <v>0</v>
      </c>
      <c r="G127" s="54">
        <f t="shared" si="2"/>
        <v>0</v>
      </c>
      <c r="H127" s="54">
        <f t="shared" si="2"/>
        <v>0</v>
      </c>
      <c r="I127" s="54">
        <f t="shared" si="2"/>
        <v>0</v>
      </c>
      <c r="J127" s="54">
        <f t="shared" si="2"/>
        <v>6.0460102953938399</v>
      </c>
      <c r="K127" s="54">
        <f t="shared" si="2"/>
        <v>19.753030761227976</v>
      </c>
      <c r="L127" s="54">
        <f t="shared" si="2"/>
        <v>20.35192517158556</v>
      </c>
      <c r="M127" s="54">
        <f t="shared" si="2"/>
        <v>20.159241407787402</v>
      </c>
      <c r="N127" s="54">
        <f t="shared" si="2"/>
        <v>21.311392999964422</v>
      </c>
      <c r="O127" s="54">
        <f t="shared" si="2"/>
        <v>21.17980300405663</v>
      </c>
      <c r="P127" s="54">
        <f t="shared" si="2"/>
        <v>22.399337413060657</v>
      </c>
      <c r="Q127" s="54">
        <f t="shared" si="2"/>
        <v>21.998247227412332</v>
      </c>
      <c r="R127" s="54">
        <f t="shared" si="2"/>
        <v>23.523790310536111</v>
      </c>
      <c r="S127" s="54">
        <f t="shared" si="2"/>
        <v>23.111908493300078</v>
      </c>
      <c r="T127" s="54">
        <f t="shared" si="2"/>
        <v>25.195284935188649</v>
      </c>
      <c r="U127" s="54">
        <f t="shared" si="2"/>
        <v>24.334782428873144</v>
      </c>
      <c r="V127" s="54">
        <f t="shared" si="2"/>
        <v>26.020017388431476</v>
      </c>
      <c r="W127" s="54">
        <f t="shared" si="2"/>
        <v>25.566730789334844</v>
      </c>
      <c r="X127" s="54">
        <f t="shared" si="2"/>
        <v>26.205899059068212</v>
      </c>
      <c r="Y127" s="54">
        <f t="shared" si="2"/>
        <v>27.170256848142685</v>
      </c>
      <c r="Z127" s="54">
        <f t="shared" si="2"/>
        <v>27.532572698933532</v>
      </c>
      <c r="AA127" s="54">
        <f t="shared" si="2"/>
        <v>29.439261372828231</v>
      </c>
      <c r="AB127" s="54">
        <f t="shared" si="2"/>
        <v>28.926409191817037</v>
      </c>
      <c r="AC127" s="54">
        <f t="shared" si="2"/>
        <v>29.649569421612462</v>
      </c>
      <c r="AD127" s="54">
        <f t="shared" si="2"/>
        <v>30.951001391177343</v>
      </c>
      <c r="AE127" s="54">
        <f t="shared" si="2"/>
        <v>31.150578873581587</v>
      </c>
      <c r="AF127" s="54">
        <f t="shared" si="2"/>
        <v>33.307822098651584</v>
      </c>
      <c r="AG127" s="54">
        <f t="shared" si="2"/>
        <v>32.727576929056653</v>
      </c>
      <c r="AH127" s="54">
        <f t="shared" si="2"/>
        <v>33.54576635228306</v>
      </c>
      <c r="AI127" s="54">
        <f t="shared" si="2"/>
        <v>34.780225853152672</v>
      </c>
      <c r="AJ127" s="54">
        <f t="shared" si="2"/>
        <v>35.244020773867383</v>
      </c>
      <c r="AK127" s="54">
        <f t="shared" si="2"/>
        <v>37.684743475914232</v>
      </c>
      <c r="AL127" s="54">
        <f t="shared" si="2"/>
        <v>37.04383839982701</v>
      </c>
      <c r="AM127" s="54">
        <f t="shared" si="2"/>
        <v>37.95395555868302</v>
      </c>
      <c r="AN127" s="54">
        <f t="shared" si="2"/>
        <v>39.619898508246045</v>
      </c>
      <c r="AO127" s="54">
        <f t="shared" si="2"/>
        <v>39.875374558841337</v>
      </c>
      <c r="AP127" s="54">
        <f t="shared" si="2"/>
        <v>42.63682826932574</v>
      </c>
      <c r="AQ127" s="54">
        <f t="shared" si="2"/>
        <v>41.894065395882677</v>
      </c>
      <c r="AR127" s="54">
        <f t="shared" si="2"/>
        <v>42.941417030779746</v>
      </c>
      <c r="AS127" s="54">
        <f t="shared" si="2"/>
        <v>44.014952456549231</v>
      </c>
      <c r="AT127" s="54">
        <f t="shared" si="2"/>
        <v>45.115326267962956</v>
      </c>
      <c r="AU127" s="54">
        <f t="shared" si="2"/>
        <v>48.239657675522302</v>
      </c>
      <c r="AV127" s="54">
        <f t="shared" si="2"/>
        <v>47.399289660278576</v>
      </c>
      <c r="AW127" s="54">
        <f t="shared" si="2"/>
        <v>48.584271901785542</v>
      </c>
      <c r="AX127" s="54">
        <f t="shared" si="2"/>
        <v>50.143561088853076</v>
      </c>
      <c r="AY127" s="54">
        <f t="shared" si="2"/>
        <v>51.043850666813434</v>
      </c>
      <c r="AZ127" s="54">
        <f t="shared" si="2"/>
        <v>54.578744881118197</v>
      </c>
      <c r="BA127" s="54">
        <f t="shared" si="2"/>
        <v>53.627945606820852</v>
      </c>
      <c r="BB127" s="54">
        <f t="shared" si="2"/>
        <v>54.968644246991374</v>
      </c>
      <c r="BC127" s="54">
        <f t="shared" si="2"/>
        <v>56.342860353166152</v>
      </c>
      <c r="BD127" s="54">
        <f t="shared" si="2"/>
        <v>57.7514318619953</v>
      </c>
      <c r="BE127" s="54">
        <f t="shared" si="2"/>
        <v>61.750840207759261</v>
      </c>
      <c r="BF127" s="54">
        <f t="shared" si="2"/>
        <v>60.675098100008803</v>
      </c>
      <c r="BG127" s="54">
        <f t="shared" si="2"/>
        <v>62.191975552509021</v>
      </c>
      <c r="BH127" s="54">
        <f t="shared" si="2"/>
        <v>64.187997540806677</v>
      </c>
    </row>
    <row r="128" spans="1:60" ht="15.75">
      <c r="A128" s="262" t="s">
        <v>783</v>
      </c>
    </row>
    <row r="129" spans="1:60" ht="15.75">
      <c r="A129" s="289" t="s">
        <v>782</v>
      </c>
    </row>
    <row r="130" spans="1:60" ht="15.75">
      <c r="A130" s="262" t="s">
        <v>779</v>
      </c>
      <c r="E130" s="102">
        <f>+E124*(1+'MF and LIL capex'!F$121)</f>
        <v>92.372345170644238</v>
      </c>
      <c r="F130" s="102">
        <f>+F124*(1+'MF and LIL capex'!G$121)</f>
        <v>313.25274573701921</v>
      </c>
      <c r="G130" s="102">
        <f>+G124*(1+'MF and LIL capex'!H$121)</f>
        <v>469.33418763963203</v>
      </c>
      <c r="H130" s="102">
        <f>+H124*(1+'MF and LIL capex'!I$121)</f>
        <v>603.4412440185464</v>
      </c>
      <c r="I130" s="102">
        <f>+I124*(1+'MF and LIL capex'!J$121)</f>
        <v>421.37528864422853</v>
      </c>
      <c r="J130" s="102">
        <f>+J124*(1+'MF and LIL capex'!K$121)</f>
        <v>100.16935371741343</v>
      </c>
      <c r="K130" s="102">
        <f>+K124*(1+'MF and LIL capex'!L$121)</f>
        <v>17.420704773579871</v>
      </c>
      <c r="L130" s="102">
        <f>+L124*(1+'MF and LIL capex'!M$121)</f>
        <v>0</v>
      </c>
      <c r="M130" s="102">
        <f>+M124*(1+'MF and LIL capex'!N$121)</f>
        <v>0</v>
      </c>
      <c r="N130" s="102">
        <f>+N124*(1+'MF and LIL capex'!O$121)</f>
        <v>0</v>
      </c>
      <c r="O130" s="102">
        <f>+O124*(1+'MF and LIL capex'!P$121)</f>
        <v>0</v>
      </c>
      <c r="P130" s="102">
        <f>+P124*(1+'MF and LIL capex'!Q$121)</f>
        <v>0</v>
      </c>
      <c r="Q130" s="102">
        <f>+Q124*(1+'MF and LIL capex'!R$121)</f>
        <v>0</v>
      </c>
      <c r="R130" s="102">
        <f>+R124*(1+'MF and LIL capex'!S$121)</f>
        <v>0</v>
      </c>
      <c r="S130" s="102">
        <f>+S124*(1+'MF and LIL capex'!T$121)</f>
        <v>0</v>
      </c>
      <c r="T130" s="102">
        <f>+T124*(1+'MF and LIL capex'!U$121)</f>
        <v>0</v>
      </c>
      <c r="U130" s="102">
        <f>+U124*(1+'MF and LIL capex'!V$121)</f>
        <v>0</v>
      </c>
      <c r="V130" s="102">
        <f>+V124*(1+'MF and LIL capex'!W$121)</f>
        <v>0</v>
      </c>
      <c r="W130" s="102">
        <f>+W124*(1+'MF and LIL capex'!X$121)</f>
        <v>0</v>
      </c>
      <c r="X130" s="102">
        <f>+X124*(1+'MF and LIL capex'!Y$121)</f>
        <v>0</v>
      </c>
      <c r="Y130" s="102">
        <f>+Y124*(1+'MF and LIL capex'!Z$121)</f>
        <v>0</v>
      </c>
      <c r="Z130" s="102">
        <f>+Z124*(1+'MF and LIL capex'!AA$121)</f>
        <v>0</v>
      </c>
      <c r="AA130" s="102">
        <f>+AA124*(1+'MF and LIL capex'!AB$121)</f>
        <v>0</v>
      </c>
      <c r="AB130" s="102">
        <f>+AB124*(1+'MF and LIL capex'!AC$121)</f>
        <v>0</v>
      </c>
      <c r="AC130" s="102">
        <f>+AC124*(1+'MF and LIL capex'!AD$121)</f>
        <v>0</v>
      </c>
      <c r="AD130" s="102">
        <f>+AD124*(1+'MF and LIL capex'!AE$121)</f>
        <v>0</v>
      </c>
      <c r="AE130" s="102">
        <f>+AE124*(1+'MF and LIL capex'!AF$121)</f>
        <v>0</v>
      </c>
      <c r="AF130" s="102">
        <f>+AF124*(1+'MF and LIL capex'!AG$121)</f>
        <v>0</v>
      </c>
      <c r="AG130" s="102">
        <f>+AG124*(1+'MF and LIL capex'!AH$121)</f>
        <v>0</v>
      </c>
      <c r="AH130" s="102">
        <f>+AH124*(1+'MF and LIL capex'!AI$121)</f>
        <v>0</v>
      </c>
      <c r="AI130" s="102">
        <f>+AI124*(1+'MF and LIL capex'!AJ$121)</f>
        <v>0</v>
      </c>
      <c r="AJ130" s="102">
        <f>+AJ124*(1+'MF and LIL capex'!AK$121)</f>
        <v>0</v>
      </c>
      <c r="AK130" s="102">
        <f>+AK124*(1+'MF and LIL capex'!AL$121)</f>
        <v>0</v>
      </c>
      <c r="AL130" s="102">
        <f>+AL124*(1+'MF and LIL capex'!AM$121)</f>
        <v>0</v>
      </c>
      <c r="AM130" s="102">
        <f>+AM124*(1+'MF and LIL capex'!AN$121)</f>
        <v>0</v>
      </c>
      <c r="AN130" s="102">
        <f>+AN124*(1+'MF and LIL capex'!AO$121)</f>
        <v>0</v>
      </c>
      <c r="AO130" s="102">
        <f>+AO124*(1+'MF and LIL capex'!AP$121)</f>
        <v>0</v>
      </c>
      <c r="AP130" s="102">
        <f>+AP124*(1+'MF and LIL capex'!AQ$121)</f>
        <v>0</v>
      </c>
      <c r="AQ130" s="102">
        <f>+AQ124*(1+'MF and LIL capex'!AR$121)</f>
        <v>0</v>
      </c>
      <c r="AR130" s="102">
        <f>+AR124*(1+'MF and LIL capex'!AS$121)</f>
        <v>0</v>
      </c>
      <c r="AS130" s="102">
        <f>+AS124*(1+'MF and LIL capex'!AT$121)</f>
        <v>0</v>
      </c>
      <c r="AT130" s="102">
        <f>+AT124*(1+'MF and LIL capex'!AU$121)</f>
        <v>0</v>
      </c>
      <c r="AU130" s="102">
        <f>+AU124*(1+'MF and LIL capex'!AV$121)</f>
        <v>0</v>
      </c>
      <c r="AV130" s="102">
        <f>+AV124*(1+'MF and LIL capex'!AW$121)</f>
        <v>0</v>
      </c>
      <c r="AW130" s="102">
        <f>+AW124*(1+'MF and LIL capex'!AX$121)</f>
        <v>0</v>
      </c>
      <c r="AX130" s="102">
        <f>+AX124*(1+'MF and LIL capex'!AY$121)</f>
        <v>0</v>
      </c>
      <c r="AY130" s="102">
        <f>+AY124*(1+'MF and LIL capex'!AZ$121)</f>
        <v>0</v>
      </c>
      <c r="AZ130" s="102">
        <f>+AZ124*(1+'MF and LIL capex'!BA$121)</f>
        <v>0</v>
      </c>
      <c r="BA130" s="102">
        <f>+BA124*(1+'MF and LIL capex'!BB$121)</f>
        <v>0</v>
      </c>
      <c r="BB130" s="102">
        <f>+BB124*(1+'MF and LIL capex'!BC$121)</f>
        <v>0</v>
      </c>
      <c r="BC130" s="102">
        <f>+BC124*(1+'MF and LIL capex'!BD$121)</f>
        <v>0</v>
      </c>
      <c r="BD130" s="102">
        <f>+BD124*(1+'MF and LIL capex'!BE$121)</f>
        <v>0</v>
      </c>
      <c r="BE130" s="102">
        <f>+BE124*(1+'MF and LIL capex'!BF$121)</f>
        <v>0</v>
      </c>
      <c r="BF130" s="102">
        <f>+BF124*(1+'MF and LIL capex'!BG$121)</f>
        <v>0</v>
      </c>
      <c r="BG130" s="102">
        <f>+BG124*(1+'MF and LIL capex'!BH$121)</f>
        <v>0</v>
      </c>
      <c r="BH130" s="102">
        <f>+BH124*(1+'MF and LIL capex'!BI$121)</f>
        <v>0</v>
      </c>
    </row>
    <row r="131" spans="1:60" ht="15.75">
      <c r="A131" s="262" t="s">
        <v>780</v>
      </c>
      <c r="E131" s="102"/>
      <c r="F131" s="102"/>
      <c r="G131" s="102"/>
      <c r="H131" s="102"/>
      <c r="I131" s="102"/>
      <c r="J131" s="102">
        <f>+J125*J136</f>
        <v>6.0460102953938399</v>
      </c>
      <c r="K131" s="102">
        <f t="shared" ref="K131:BH131" si="3">+K125*K136</f>
        <v>19.753030761227976</v>
      </c>
      <c r="L131" s="102">
        <f t="shared" si="3"/>
        <v>20.35192517158556</v>
      </c>
      <c r="M131" s="102">
        <f t="shared" si="3"/>
        <v>20.159241407787402</v>
      </c>
      <c r="N131" s="102">
        <f t="shared" si="3"/>
        <v>21.311392999964422</v>
      </c>
      <c r="O131" s="102">
        <f t="shared" si="3"/>
        <v>21.17980300405663</v>
      </c>
      <c r="P131" s="102">
        <f t="shared" si="3"/>
        <v>22.399337413060657</v>
      </c>
      <c r="Q131" s="102">
        <f t="shared" si="3"/>
        <v>21.998247227412332</v>
      </c>
      <c r="R131" s="102">
        <f t="shared" si="3"/>
        <v>23.523790310536111</v>
      </c>
      <c r="S131" s="102">
        <f t="shared" si="3"/>
        <v>23.111908493300078</v>
      </c>
      <c r="T131" s="102">
        <f t="shared" si="3"/>
        <v>25.195284935188649</v>
      </c>
      <c r="U131" s="102">
        <f t="shared" si="3"/>
        <v>24.334782428873144</v>
      </c>
      <c r="V131" s="102">
        <f t="shared" si="3"/>
        <v>26.020017388431476</v>
      </c>
      <c r="W131" s="102">
        <f t="shared" si="3"/>
        <v>25.566730789334844</v>
      </c>
      <c r="X131" s="102">
        <f t="shared" si="3"/>
        <v>26.205899059068212</v>
      </c>
      <c r="Y131" s="102">
        <f t="shared" si="3"/>
        <v>27.170256848142685</v>
      </c>
      <c r="Z131" s="102">
        <f t="shared" si="3"/>
        <v>27.532572698933532</v>
      </c>
      <c r="AA131" s="102">
        <f t="shared" si="3"/>
        <v>29.439261372828231</v>
      </c>
      <c r="AB131" s="102">
        <f t="shared" si="3"/>
        <v>28.926409191817037</v>
      </c>
      <c r="AC131" s="102">
        <f t="shared" si="3"/>
        <v>29.649569421612462</v>
      </c>
      <c r="AD131" s="102">
        <f t="shared" si="3"/>
        <v>30.951001391177343</v>
      </c>
      <c r="AE131" s="102">
        <f t="shared" si="3"/>
        <v>31.150578873581587</v>
      </c>
      <c r="AF131" s="102">
        <f t="shared" si="3"/>
        <v>33.307822098651584</v>
      </c>
      <c r="AG131" s="102">
        <f t="shared" si="3"/>
        <v>32.727576929056653</v>
      </c>
      <c r="AH131" s="102">
        <f t="shared" si="3"/>
        <v>33.54576635228306</v>
      </c>
      <c r="AI131" s="102">
        <f t="shared" si="3"/>
        <v>34.780225853152672</v>
      </c>
      <c r="AJ131" s="102">
        <f t="shared" si="3"/>
        <v>35.244020773867383</v>
      </c>
      <c r="AK131" s="102">
        <f t="shared" si="3"/>
        <v>37.684743475914232</v>
      </c>
      <c r="AL131" s="102">
        <f t="shared" si="3"/>
        <v>37.04383839982701</v>
      </c>
      <c r="AM131" s="102">
        <f t="shared" si="3"/>
        <v>37.95395555868302</v>
      </c>
      <c r="AN131" s="102">
        <f t="shared" si="3"/>
        <v>39.619898508246045</v>
      </c>
      <c r="AO131" s="102">
        <f t="shared" si="3"/>
        <v>39.875374558841337</v>
      </c>
      <c r="AP131" s="102">
        <f t="shared" si="3"/>
        <v>42.63682826932574</v>
      </c>
      <c r="AQ131" s="102">
        <f t="shared" si="3"/>
        <v>41.894065395882677</v>
      </c>
      <c r="AR131" s="102">
        <f t="shared" si="3"/>
        <v>42.941417030779746</v>
      </c>
      <c r="AS131" s="102">
        <f t="shared" si="3"/>
        <v>44.014952456549231</v>
      </c>
      <c r="AT131" s="102">
        <f t="shared" si="3"/>
        <v>45.115326267962956</v>
      </c>
      <c r="AU131" s="102">
        <f t="shared" si="3"/>
        <v>48.239657675522302</v>
      </c>
      <c r="AV131" s="102">
        <f t="shared" si="3"/>
        <v>47.399289660278576</v>
      </c>
      <c r="AW131" s="102">
        <f t="shared" si="3"/>
        <v>48.584271901785542</v>
      </c>
      <c r="AX131" s="102">
        <f t="shared" si="3"/>
        <v>50.143561088853076</v>
      </c>
      <c r="AY131" s="102">
        <f t="shared" si="3"/>
        <v>51.043850666813434</v>
      </c>
      <c r="AZ131" s="102">
        <f t="shared" si="3"/>
        <v>54.578744881118197</v>
      </c>
      <c r="BA131" s="102">
        <f t="shared" si="3"/>
        <v>53.627945606820852</v>
      </c>
      <c r="BB131" s="102">
        <f t="shared" si="3"/>
        <v>54.968644246991374</v>
      </c>
      <c r="BC131" s="102">
        <f t="shared" si="3"/>
        <v>56.342860353166152</v>
      </c>
      <c r="BD131" s="102">
        <f t="shared" si="3"/>
        <v>57.7514318619953</v>
      </c>
      <c r="BE131" s="102">
        <f t="shared" si="3"/>
        <v>61.750840207759261</v>
      </c>
      <c r="BF131" s="102">
        <f t="shared" si="3"/>
        <v>60.675098100008803</v>
      </c>
      <c r="BG131" s="102">
        <f t="shared" si="3"/>
        <v>62.191975552509021</v>
      </c>
      <c r="BH131" s="102">
        <f t="shared" si="3"/>
        <v>64.187997540806677</v>
      </c>
    </row>
    <row r="132" spans="1:60" ht="15.75">
      <c r="A132" s="262" t="s">
        <v>781</v>
      </c>
      <c r="E132" s="321">
        <f>SUM(E130:E131)</f>
        <v>92.372345170644238</v>
      </c>
      <c r="F132" s="321">
        <f t="shared" ref="F132:BH132" si="4">SUM(F130:F131)</f>
        <v>313.25274573701921</v>
      </c>
      <c r="G132" s="321">
        <f t="shared" si="4"/>
        <v>469.33418763963203</v>
      </c>
      <c r="H132" s="321">
        <f t="shared" si="4"/>
        <v>603.4412440185464</v>
      </c>
      <c r="I132" s="321">
        <f t="shared" si="4"/>
        <v>421.37528864422853</v>
      </c>
      <c r="J132" s="321">
        <f t="shared" si="4"/>
        <v>106.21536401280727</v>
      </c>
      <c r="K132" s="321">
        <f t="shared" si="4"/>
        <v>37.173735534807847</v>
      </c>
      <c r="L132" s="321">
        <f t="shared" si="4"/>
        <v>20.35192517158556</v>
      </c>
      <c r="M132" s="321">
        <f t="shared" si="4"/>
        <v>20.159241407787402</v>
      </c>
      <c r="N132" s="321">
        <f t="shared" si="4"/>
        <v>21.311392999964422</v>
      </c>
      <c r="O132" s="321">
        <f t="shared" si="4"/>
        <v>21.17980300405663</v>
      </c>
      <c r="P132" s="321">
        <f t="shared" si="4"/>
        <v>22.399337413060657</v>
      </c>
      <c r="Q132" s="321">
        <f t="shared" si="4"/>
        <v>21.998247227412332</v>
      </c>
      <c r="R132" s="321">
        <f t="shared" si="4"/>
        <v>23.523790310536111</v>
      </c>
      <c r="S132" s="321">
        <f t="shared" si="4"/>
        <v>23.111908493300078</v>
      </c>
      <c r="T132" s="321">
        <f t="shared" si="4"/>
        <v>25.195284935188649</v>
      </c>
      <c r="U132" s="321">
        <f t="shared" si="4"/>
        <v>24.334782428873144</v>
      </c>
      <c r="V132" s="321">
        <f t="shared" si="4"/>
        <v>26.020017388431476</v>
      </c>
      <c r="W132" s="321">
        <f t="shared" si="4"/>
        <v>25.566730789334844</v>
      </c>
      <c r="X132" s="321">
        <f t="shared" si="4"/>
        <v>26.205899059068212</v>
      </c>
      <c r="Y132" s="321">
        <f t="shared" si="4"/>
        <v>27.170256848142685</v>
      </c>
      <c r="Z132" s="321">
        <f t="shared" si="4"/>
        <v>27.532572698933532</v>
      </c>
      <c r="AA132" s="321">
        <f t="shared" si="4"/>
        <v>29.439261372828231</v>
      </c>
      <c r="AB132" s="321">
        <f t="shared" si="4"/>
        <v>28.926409191817037</v>
      </c>
      <c r="AC132" s="321">
        <f t="shared" si="4"/>
        <v>29.649569421612462</v>
      </c>
      <c r="AD132" s="321">
        <f t="shared" si="4"/>
        <v>30.951001391177343</v>
      </c>
      <c r="AE132" s="321">
        <f t="shared" si="4"/>
        <v>31.150578873581587</v>
      </c>
      <c r="AF132" s="321">
        <f t="shared" si="4"/>
        <v>33.307822098651584</v>
      </c>
      <c r="AG132" s="321">
        <f t="shared" si="4"/>
        <v>32.727576929056653</v>
      </c>
      <c r="AH132" s="321">
        <f t="shared" si="4"/>
        <v>33.54576635228306</v>
      </c>
      <c r="AI132" s="321">
        <f t="shared" si="4"/>
        <v>34.780225853152672</v>
      </c>
      <c r="AJ132" s="321">
        <f t="shared" si="4"/>
        <v>35.244020773867383</v>
      </c>
      <c r="AK132" s="321">
        <f t="shared" si="4"/>
        <v>37.684743475914232</v>
      </c>
      <c r="AL132" s="321">
        <f t="shared" si="4"/>
        <v>37.04383839982701</v>
      </c>
      <c r="AM132" s="321">
        <f t="shared" si="4"/>
        <v>37.95395555868302</v>
      </c>
      <c r="AN132" s="321">
        <f t="shared" si="4"/>
        <v>39.619898508246045</v>
      </c>
      <c r="AO132" s="321">
        <f t="shared" si="4"/>
        <v>39.875374558841337</v>
      </c>
      <c r="AP132" s="321">
        <f t="shared" si="4"/>
        <v>42.63682826932574</v>
      </c>
      <c r="AQ132" s="321">
        <f t="shared" si="4"/>
        <v>41.894065395882677</v>
      </c>
      <c r="AR132" s="321">
        <f t="shared" si="4"/>
        <v>42.941417030779746</v>
      </c>
      <c r="AS132" s="321">
        <f t="shared" si="4"/>
        <v>44.014952456549231</v>
      </c>
      <c r="AT132" s="321">
        <f t="shared" si="4"/>
        <v>45.115326267962956</v>
      </c>
      <c r="AU132" s="321">
        <f t="shared" si="4"/>
        <v>48.239657675522302</v>
      </c>
      <c r="AV132" s="321">
        <f t="shared" si="4"/>
        <v>47.399289660278576</v>
      </c>
      <c r="AW132" s="321">
        <f t="shared" si="4"/>
        <v>48.584271901785542</v>
      </c>
      <c r="AX132" s="321">
        <f t="shared" si="4"/>
        <v>50.143561088853076</v>
      </c>
      <c r="AY132" s="321">
        <f t="shared" si="4"/>
        <v>51.043850666813434</v>
      </c>
      <c r="AZ132" s="321">
        <f t="shared" si="4"/>
        <v>54.578744881118197</v>
      </c>
      <c r="BA132" s="321">
        <f t="shared" si="4"/>
        <v>53.627945606820852</v>
      </c>
      <c r="BB132" s="321">
        <f t="shared" si="4"/>
        <v>54.968644246991374</v>
      </c>
      <c r="BC132" s="321">
        <f t="shared" si="4"/>
        <v>56.342860353166152</v>
      </c>
      <c r="BD132" s="321">
        <f t="shared" si="4"/>
        <v>57.7514318619953</v>
      </c>
      <c r="BE132" s="321">
        <f t="shared" si="4"/>
        <v>61.750840207759261</v>
      </c>
      <c r="BF132" s="321">
        <f t="shared" si="4"/>
        <v>60.675098100008803</v>
      </c>
      <c r="BG132" s="321">
        <f t="shared" si="4"/>
        <v>62.191975552509021</v>
      </c>
      <c r="BH132" s="321">
        <f t="shared" si="4"/>
        <v>64.187997540806677</v>
      </c>
    </row>
    <row r="135" spans="1:60" ht="15.75">
      <c r="A135" s="262" t="s">
        <v>785</v>
      </c>
      <c r="E135" s="44">
        <v>2.5000000000000001E-2</v>
      </c>
      <c r="F135" s="44">
        <v>2.5000000000000001E-2</v>
      </c>
      <c r="G135" s="44">
        <v>2.5000000000000001E-2</v>
      </c>
      <c r="H135" s="44">
        <v>2.5000000000000001E-2</v>
      </c>
      <c r="I135" s="44">
        <v>2.5000000000000001E-2</v>
      </c>
      <c r="J135" s="44">
        <v>2.5000000000000001E-2</v>
      </c>
      <c r="K135" s="44">
        <v>2.5000000000000001E-2</v>
      </c>
      <c r="L135" s="44">
        <v>2.5000000000000001E-2</v>
      </c>
      <c r="M135" s="44">
        <v>2.5000000000000001E-2</v>
      </c>
      <c r="N135" s="44">
        <v>2.5000000000000001E-2</v>
      </c>
      <c r="O135" s="44">
        <v>2.5000000000000001E-2</v>
      </c>
      <c r="P135" s="44">
        <v>2.5000000000000001E-2</v>
      </c>
      <c r="Q135" s="44">
        <v>2.5000000000000001E-2</v>
      </c>
      <c r="R135" s="44">
        <v>2.5000000000000001E-2</v>
      </c>
      <c r="S135" s="44">
        <v>2.5000000000000001E-2</v>
      </c>
      <c r="T135" s="44">
        <v>2.5000000000000001E-2</v>
      </c>
      <c r="U135" s="44">
        <v>2.5000000000000001E-2</v>
      </c>
      <c r="V135" s="44">
        <v>2.5000000000000001E-2</v>
      </c>
      <c r="W135" s="44">
        <v>2.5000000000000001E-2</v>
      </c>
      <c r="X135" s="44">
        <v>2.5000000000000001E-2</v>
      </c>
      <c r="Y135" s="44">
        <v>2.5000000000000001E-2</v>
      </c>
      <c r="Z135" s="44">
        <v>2.5000000000000001E-2</v>
      </c>
      <c r="AA135" s="44">
        <v>2.5000000000000001E-2</v>
      </c>
      <c r="AB135" s="44">
        <v>2.5000000000000001E-2</v>
      </c>
      <c r="AC135" s="44">
        <v>2.5000000000000001E-2</v>
      </c>
      <c r="AD135" s="44">
        <v>2.5000000000000001E-2</v>
      </c>
      <c r="AE135" s="44">
        <v>2.5000000000000001E-2</v>
      </c>
      <c r="AF135" s="44">
        <v>2.5000000000000001E-2</v>
      </c>
      <c r="AG135" s="44">
        <v>2.5000000000000001E-2</v>
      </c>
      <c r="AH135" s="44">
        <v>2.5000000000000001E-2</v>
      </c>
      <c r="AI135" s="44">
        <v>2.5000000000000001E-2</v>
      </c>
      <c r="AJ135" s="44">
        <v>2.5000000000000001E-2</v>
      </c>
      <c r="AK135" s="44">
        <v>2.5000000000000001E-2</v>
      </c>
      <c r="AL135" s="44">
        <v>2.5000000000000001E-2</v>
      </c>
      <c r="AM135" s="44">
        <v>2.5000000000000001E-2</v>
      </c>
      <c r="AN135" s="44">
        <v>2.5000000000000001E-2</v>
      </c>
      <c r="AO135" s="44">
        <v>2.5000000000000001E-2</v>
      </c>
      <c r="AP135" s="44">
        <v>2.5000000000000001E-2</v>
      </c>
      <c r="AQ135" s="44">
        <v>2.5000000000000001E-2</v>
      </c>
      <c r="AR135" s="44">
        <v>2.5000000000000001E-2</v>
      </c>
      <c r="AS135" s="44">
        <v>2.5000000000000001E-2</v>
      </c>
      <c r="AT135" s="44">
        <v>2.5000000000000001E-2</v>
      </c>
      <c r="AU135" s="44">
        <v>2.5000000000000001E-2</v>
      </c>
      <c r="AV135" s="44">
        <v>2.5000000000000001E-2</v>
      </c>
      <c r="AW135" s="44">
        <v>2.5000000000000001E-2</v>
      </c>
      <c r="AX135" s="44">
        <v>2.5000000000000001E-2</v>
      </c>
      <c r="AY135" s="44">
        <v>2.5000000000000001E-2</v>
      </c>
      <c r="AZ135" s="44">
        <v>2.5000000000000001E-2</v>
      </c>
      <c r="BA135" s="44">
        <v>2.5000000000000001E-2</v>
      </c>
      <c r="BB135" s="44">
        <v>2.5000000000000001E-2</v>
      </c>
      <c r="BC135" s="44">
        <v>2.5000000000000001E-2</v>
      </c>
      <c r="BD135" s="44">
        <v>2.5000000000000001E-2</v>
      </c>
      <c r="BE135" s="44">
        <v>2.5000000000000001E-2</v>
      </c>
      <c r="BF135" s="44">
        <v>2.5000000000000001E-2</v>
      </c>
      <c r="BG135" s="44">
        <v>2.5000000000000001E-2</v>
      </c>
      <c r="BH135" s="44">
        <v>2.5000000000000001E-2</v>
      </c>
    </row>
    <row r="136" spans="1:60" ht="15.75">
      <c r="A136" s="262" t="s">
        <v>786</v>
      </c>
      <c r="E136" s="101">
        <v>1</v>
      </c>
      <c r="F136" s="101">
        <f>+E136*(1+F135)</f>
        <v>1.0249999999999999</v>
      </c>
      <c r="G136" s="101">
        <f t="shared" ref="G136:BH136" si="5">+F136*(1+G135)</f>
        <v>1.0506249999999999</v>
      </c>
      <c r="H136" s="101">
        <f t="shared" si="5"/>
        <v>1.0768906249999999</v>
      </c>
      <c r="I136" s="101">
        <f t="shared" si="5"/>
        <v>1.1038128906249998</v>
      </c>
      <c r="J136" s="101">
        <f t="shared" si="5"/>
        <v>1.1314082128906247</v>
      </c>
      <c r="K136" s="101">
        <f t="shared" si="5"/>
        <v>1.1596934182128902</v>
      </c>
      <c r="L136" s="101">
        <f t="shared" si="5"/>
        <v>1.1886857536682123</v>
      </c>
      <c r="M136" s="101">
        <f t="shared" si="5"/>
        <v>1.2184028975099175</v>
      </c>
      <c r="N136" s="101">
        <f t="shared" si="5"/>
        <v>1.2488629699476652</v>
      </c>
      <c r="O136" s="101">
        <f t="shared" si="5"/>
        <v>1.2800845441963566</v>
      </c>
      <c r="P136" s="101">
        <f t="shared" si="5"/>
        <v>1.3120866578012655</v>
      </c>
      <c r="Q136" s="101">
        <f t="shared" si="5"/>
        <v>1.3448888242462971</v>
      </c>
      <c r="R136" s="101">
        <f t="shared" si="5"/>
        <v>1.3785110448524545</v>
      </c>
      <c r="S136" s="101">
        <f t="shared" si="5"/>
        <v>1.4129738209737657</v>
      </c>
      <c r="T136" s="101">
        <f t="shared" si="5"/>
        <v>1.4482981664981096</v>
      </c>
      <c r="U136" s="101">
        <f t="shared" si="5"/>
        <v>1.4845056206605622</v>
      </c>
      <c r="V136" s="101">
        <f t="shared" si="5"/>
        <v>1.5216182611770761</v>
      </c>
      <c r="W136" s="101">
        <f t="shared" si="5"/>
        <v>1.5596587177065029</v>
      </c>
      <c r="X136" s="101">
        <f t="shared" si="5"/>
        <v>1.5986501856491653</v>
      </c>
      <c r="Y136" s="101">
        <f t="shared" si="5"/>
        <v>1.6386164402903942</v>
      </c>
      <c r="Z136" s="101">
        <f t="shared" si="5"/>
        <v>1.6795818512976539</v>
      </c>
      <c r="AA136" s="101">
        <f t="shared" si="5"/>
        <v>1.721571397580095</v>
      </c>
      <c r="AB136" s="101">
        <f t="shared" si="5"/>
        <v>1.7646106825195973</v>
      </c>
      <c r="AC136" s="101">
        <f t="shared" si="5"/>
        <v>1.8087259495825871</v>
      </c>
      <c r="AD136" s="101">
        <f t="shared" si="5"/>
        <v>1.8539440983221516</v>
      </c>
      <c r="AE136" s="101">
        <f t="shared" si="5"/>
        <v>1.9002927007802053</v>
      </c>
      <c r="AF136" s="101">
        <f t="shared" si="5"/>
        <v>1.9478000182997102</v>
      </c>
      <c r="AG136" s="101">
        <f t="shared" si="5"/>
        <v>1.9964950187572028</v>
      </c>
      <c r="AH136" s="101">
        <f t="shared" si="5"/>
        <v>2.0464073942261325</v>
      </c>
      <c r="AI136" s="101">
        <f t="shared" si="5"/>
        <v>2.0975675790817858</v>
      </c>
      <c r="AJ136" s="101">
        <f t="shared" si="5"/>
        <v>2.1500067685588302</v>
      </c>
      <c r="AK136" s="101">
        <f t="shared" si="5"/>
        <v>2.2037569377728006</v>
      </c>
      <c r="AL136" s="101">
        <f t="shared" si="5"/>
        <v>2.2588508612171205</v>
      </c>
      <c r="AM136" s="101">
        <f t="shared" si="5"/>
        <v>2.3153221327475482</v>
      </c>
      <c r="AN136" s="101">
        <f t="shared" si="5"/>
        <v>2.3732051860662366</v>
      </c>
      <c r="AO136" s="101">
        <f t="shared" si="5"/>
        <v>2.4325353157178924</v>
      </c>
      <c r="AP136" s="101">
        <f t="shared" si="5"/>
        <v>2.4933486986108395</v>
      </c>
      <c r="AQ136" s="101">
        <f t="shared" si="5"/>
        <v>2.5556824160761105</v>
      </c>
      <c r="AR136" s="101">
        <f t="shared" si="5"/>
        <v>2.6195744764780131</v>
      </c>
      <c r="AS136" s="101">
        <f t="shared" si="5"/>
        <v>2.6850638383899632</v>
      </c>
      <c r="AT136" s="101">
        <f t="shared" si="5"/>
        <v>2.7521904343497119</v>
      </c>
      <c r="AU136" s="101">
        <f t="shared" si="5"/>
        <v>2.8209951952084547</v>
      </c>
      <c r="AV136" s="101">
        <f t="shared" si="5"/>
        <v>2.8915200750886658</v>
      </c>
      <c r="AW136" s="101">
        <f t="shared" si="5"/>
        <v>2.9638080769658823</v>
      </c>
      <c r="AX136" s="101">
        <f t="shared" si="5"/>
        <v>3.0379032788900293</v>
      </c>
      <c r="AY136" s="101">
        <f t="shared" si="5"/>
        <v>3.1138508608622799</v>
      </c>
      <c r="AZ136" s="101">
        <f t="shared" si="5"/>
        <v>3.1916971323838368</v>
      </c>
      <c r="BA136" s="101">
        <f t="shared" si="5"/>
        <v>3.2714895606934324</v>
      </c>
      <c r="BB136" s="101">
        <f t="shared" si="5"/>
        <v>3.353276799710768</v>
      </c>
      <c r="BC136" s="101">
        <f t="shared" si="5"/>
        <v>3.437108719703537</v>
      </c>
      <c r="BD136" s="101">
        <f t="shared" si="5"/>
        <v>3.523036437696125</v>
      </c>
      <c r="BE136" s="101">
        <f t="shared" si="5"/>
        <v>3.6111123486385277</v>
      </c>
      <c r="BF136" s="101">
        <f t="shared" si="5"/>
        <v>3.7013901573544907</v>
      </c>
      <c r="BG136" s="101">
        <f t="shared" si="5"/>
        <v>3.7939249112883529</v>
      </c>
      <c r="BH136" s="101">
        <f t="shared" si="5"/>
        <v>3.8887730340705615</v>
      </c>
    </row>
    <row r="141" spans="1:60">
      <c r="A141" s="25" t="s">
        <v>801</v>
      </c>
    </row>
    <row r="142" spans="1:60">
      <c r="A142" s="25" t="s">
        <v>339</v>
      </c>
    </row>
    <row r="143" spans="1:60">
      <c r="A143" t="s">
        <v>790</v>
      </c>
      <c r="E143" s="323">
        <f>+E3</f>
        <v>218.535483</v>
      </c>
      <c r="F143" s="323">
        <f t="shared" ref="F143:BH143" si="6">+F3</f>
        <v>704.35919860411002</v>
      </c>
      <c r="G143" s="323">
        <f t="shared" si="6"/>
        <v>733.15429083353399</v>
      </c>
      <c r="H143" s="323">
        <f t="shared" si="6"/>
        <v>905.09153500630998</v>
      </c>
      <c r="I143" s="323">
        <f t="shared" si="6"/>
        <v>512.24424675176397</v>
      </c>
      <c r="J143" s="323">
        <f t="shared" si="6"/>
        <v>178.91905580428201</v>
      </c>
      <c r="K143" s="323">
        <f t="shared" si="6"/>
        <v>40.952350000000003</v>
      </c>
      <c r="L143" s="323">
        <f t="shared" si="6"/>
        <v>0</v>
      </c>
      <c r="M143" s="323">
        <f t="shared" si="6"/>
        <v>0</v>
      </c>
      <c r="N143" s="323">
        <f t="shared" si="6"/>
        <v>0</v>
      </c>
      <c r="O143" s="323">
        <f t="shared" si="6"/>
        <v>0</v>
      </c>
      <c r="P143" s="323">
        <f t="shared" si="6"/>
        <v>0</v>
      </c>
      <c r="Q143" s="323">
        <f t="shared" si="6"/>
        <v>0</v>
      </c>
      <c r="R143" s="323">
        <f t="shared" si="6"/>
        <v>0</v>
      </c>
      <c r="S143" s="323">
        <f t="shared" si="6"/>
        <v>0</v>
      </c>
      <c r="T143" s="323">
        <f t="shared" si="6"/>
        <v>0</v>
      </c>
      <c r="U143" s="323">
        <f t="shared" si="6"/>
        <v>0</v>
      </c>
      <c r="V143" s="323">
        <f t="shared" si="6"/>
        <v>0</v>
      </c>
      <c r="W143" s="323">
        <f t="shared" si="6"/>
        <v>0</v>
      </c>
      <c r="X143" s="323">
        <f t="shared" si="6"/>
        <v>0</v>
      </c>
      <c r="Y143" s="323">
        <f t="shared" si="6"/>
        <v>0</v>
      </c>
      <c r="Z143" s="323">
        <f t="shared" si="6"/>
        <v>0</v>
      </c>
      <c r="AA143" s="323">
        <f t="shared" si="6"/>
        <v>0</v>
      </c>
      <c r="AB143" s="323">
        <f t="shared" si="6"/>
        <v>0</v>
      </c>
      <c r="AC143" s="323">
        <f t="shared" si="6"/>
        <v>0</v>
      </c>
      <c r="AD143" s="323">
        <f t="shared" si="6"/>
        <v>0</v>
      </c>
      <c r="AE143" s="323">
        <f t="shared" si="6"/>
        <v>0</v>
      </c>
      <c r="AF143" s="323">
        <f t="shared" si="6"/>
        <v>0</v>
      </c>
      <c r="AG143" s="323">
        <f t="shared" si="6"/>
        <v>0</v>
      </c>
      <c r="AH143" s="323">
        <f t="shared" si="6"/>
        <v>0</v>
      </c>
      <c r="AI143" s="323">
        <f t="shared" si="6"/>
        <v>0</v>
      </c>
      <c r="AJ143" s="323">
        <f t="shared" si="6"/>
        <v>0</v>
      </c>
      <c r="AK143" s="323">
        <f t="shared" si="6"/>
        <v>0</v>
      </c>
      <c r="AL143" s="323">
        <f t="shared" si="6"/>
        <v>0</v>
      </c>
      <c r="AM143" s="323">
        <f t="shared" si="6"/>
        <v>0</v>
      </c>
      <c r="AN143" s="323">
        <f t="shared" si="6"/>
        <v>0</v>
      </c>
      <c r="AO143" s="323">
        <f t="shared" si="6"/>
        <v>0</v>
      </c>
      <c r="AP143" s="323">
        <f t="shared" si="6"/>
        <v>0</v>
      </c>
      <c r="AQ143" s="323">
        <f t="shared" si="6"/>
        <v>0</v>
      </c>
      <c r="AR143" s="323">
        <f t="shared" si="6"/>
        <v>0</v>
      </c>
      <c r="AS143" s="323">
        <f t="shared" si="6"/>
        <v>0</v>
      </c>
      <c r="AT143" s="323">
        <f t="shared" si="6"/>
        <v>0</v>
      </c>
      <c r="AU143" s="323">
        <f t="shared" si="6"/>
        <v>0</v>
      </c>
      <c r="AV143" s="323">
        <f t="shared" si="6"/>
        <v>0</v>
      </c>
      <c r="AW143" s="323">
        <f t="shared" si="6"/>
        <v>0</v>
      </c>
      <c r="AX143" s="323">
        <f t="shared" si="6"/>
        <v>0</v>
      </c>
      <c r="AY143" s="323">
        <f t="shared" si="6"/>
        <v>0</v>
      </c>
      <c r="AZ143" s="323">
        <f t="shared" si="6"/>
        <v>0</v>
      </c>
      <c r="BA143" s="323">
        <f t="shared" si="6"/>
        <v>0</v>
      </c>
      <c r="BB143" s="323">
        <f t="shared" si="6"/>
        <v>0</v>
      </c>
      <c r="BC143" s="323">
        <f t="shared" si="6"/>
        <v>0</v>
      </c>
      <c r="BD143" s="323">
        <f t="shared" si="6"/>
        <v>0</v>
      </c>
      <c r="BE143" s="323">
        <f t="shared" si="6"/>
        <v>0</v>
      </c>
      <c r="BF143" s="323">
        <f t="shared" si="6"/>
        <v>0</v>
      </c>
      <c r="BG143" s="323">
        <f t="shared" si="6"/>
        <v>0</v>
      </c>
      <c r="BH143" s="323">
        <f t="shared" si="6"/>
        <v>0</v>
      </c>
    </row>
    <row r="144" spans="1:60">
      <c r="A144" t="s">
        <v>787</v>
      </c>
      <c r="E144" s="323">
        <f>+E90</f>
        <v>41.524348004978926</v>
      </c>
      <c r="F144" s="323">
        <f t="shared" ref="F144:BH144" si="7">+F90</f>
        <v>133.83664786072811</v>
      </c>
      <c r="G144" s="323">
        <f t="shared" si="7"/>
        <v>139.30805879205982</v>
      </c>
      <c r="H144" s="323">
        <f t="shared" si="7"/>
        <v>171.97818569336215</v>
      </c>
      <c r="I144" s="323">
        <f t="shared" si="7"/>
        <v>97.332515862737679</v>
      </c>
      <c r="J144" s="323">
        <f t="shared" si="7"/>
        <v>33.996754375760801</v>
      </c>
      <c r="K144" s="323">
        <f t="shared" si="7"/>
        <v>7.7814348941297515</v>
      </c>
      <c r="L144" s="323">
        <f t="shared" si="7"/>
        <v>0</v>
      </c>
      <c r="M144" s="323">
        <f t="shared" si="7"/>
        <v>0</v>
      </c>
      <c r="N144" s="323">
        <f t="shared" si="7"/>
        <v>0</v>
      </c>
      <c r="O144" s="323">
        <f t="shared" si="7"/>
        <v>0</v>
      </c>
      <c r="P144" s="323">
        <f t="shared" si="7"/>
        <v>0</v>
      </c>
      <c r="Q144" s="323">
        <f t="shared" si="7"/>
        <v>0</v>
      </c>
      <c r="R144" s="323">
        <f t="shared" si="7"/>
        <v>0</v>
      </c>
      <c r="S144" s="323">
        <f t="shared" si="7"/>
        <v>0</v>
      </c>
      <c r="T144" s="323">
        <f t="shared" si="7"/>
        <v>0</v>
      </c>
      <c r="U144" s="323">
        <f t="shared" si="7"/>
        <v>0</v>
      </c>
      <c r="V144" s="323">
        <f t="shared" si="7"/>
        <v>0</v>
      </c>
      <c r="W144" s="323">
        <f t="shared" si="7"/>
        <v>0</v>
      </c>
      <c r="X144" s="323">
        <f t="shared" si="7"/>
        <v>0</v>
      </c>
      <c r="Y144" s="323">
        <f t="shared" si="7"/>
        <v>0</v>
      </c>
      <c r="Z144" s="323">
        <f t="shared" si="7"/>
        <v>0</v>
      </c>
      <c r="AA144" s="323">
        <f t="shared" si="7"/>
        <v>0</v>
      </c>
      <c r="AB144" s="323">
        <f t="shared" si="7"/>
        <v>0</v>
      </c>
      <c r="AC144" s="323">
        <f t="shared" si="7"/>
        <v>0</v>
      </c>
      <c r="AD144" s="323">
        <f t="shared" si="7"/>
        <v>0</v>
      </c>
      <c r="AE144" s="323">
        <f t="shared" si="7"/>
        <v>0</v>
      </c>
      <c r="AF144" s="323">
        <f t="shared" si="7"/>
        <v>0</v>
      </c>
      <c r="AG144" s="323">
        <f t="shared" si="7"/>
        <v>0</v>
      </c>
      <c r="AH144" s="323">
        <f t="shared" si="7"/>
        <v>0</v>
      </c>
      <c r="AI144" s="323">
        <f t="shared" si="7"/>
        <v>0</v>
      </c>
      <c r="AJ144" s="323">
        <f t="shared" si="7"/>
        <v>0</v>
      </c>
      <c r="AK144" s="323">
        <f t="shared" si="7"/>
        <v>0</v>
      </c>
      <c r="AL144" s="323">
        <f t="shared" si="7"/>
        <v>0</v>
      </c>
      <c r="AM144" s="323">
        <f t="shared" si="7"/>
        <v>0</v>
      </c>
      <c r="AN144" s="323">
        <f t="shared" si="7"/>
        <v>0</v>
      </c>
      <c r="AO144" s="323">
        <f t="shared" si="7"/>
        <v>0</v>
      </c>
      <c r="AP144" s="323">
        <f t="shared" si="7"/>
        <v>0</v>
      </c>
      <c r="AQ144" s="323">
        <f t="shared" si="7"/>
        <v>0</v>
      </c>
      <c r="AR144" s="323">
        <f t="shared" si="7"/>
        <v>0</v>
      </c>
      <c r="AS144" s="323">
        <f t="shared" si="7"/>
        <v>0</v>
      </c>
      <c r="AT144" s="323">
        <f t="shared" si="7"/>
        <v>0</v>
      </c>
      <c r="AU144" s="323">
        <f t="shared" si="7"/>
        <v>0</v>
      </c>
      <c r="AV144" s="323">
        <f t="shared" si="7"/>
        <v>0</v>
      </c>
      <c r="AW144" s="323">
        <f t="shared" si="7"/>
        <v>0</v>
      </c>
      <c r="AX144" s="323">
        <f t="shared" si="7"/>
        <v>0</v>
      </c>
      <c r="AY144" s="323">
        <f t="shared" si="7"/>
        <v>0</v>
      </c>
      <c r="AZ144" s="323">
        <f t="shared" si="7"/>
        <v>0</v>
      </c>
      <c r="BA144" s="323">
        <f t="shared" si="7"/>
        <v>0</v>
      </c>
      <c r="BB144" s="323">
        <f t="shared" si="7"/>
        <v>0</v>
      </c>
      <c r="BC144" s="323">
        <f t="shared" si="7"/>
        <v>0</v>
      </c>
      <c r="BD144" s="323">
        <f t="shared" si="7"/>
        <v>0</v>
      </c>
      <c r="BE144" s="323">
        <f t="shared" si="7"/>
        <v>0</v>
      </c>
      <c r="BF144" s="323">
        <f t="shared" si="7"/>
        <v>0</v>
      </c>
      <c r="BG144" s="323">
        <f t="shared" si="7"/>
        <v>0</v>
      </c>
      <c r="BH144" s="323">
        <f t="shared" si="7"/>
        <v>0</v>
      </c>
    </row>
    <row r="145" spans="1:60">
      <c r="A145" t="s">
        <v>788</v>
      </c>
      <c r="E145" s="323">
        <f>+E106</f>
        <v>13.447212405003926</v>
      </c>
      <c r="F145" s="323">
        <f t="shared" ref="F145:BH145" si="8">+F106</f>
        <v>43.341555444558232</v>
      </c>
      <c r="G145" s="323">
        <f t="shared" si="8"/>
        <v>45.11341288443559</v>
      </c>
      <c r="H145" s="323">
        <f t="shared" si="8"/>
        <v>55.693281247150601</v>
      </c>
      <c r="I145" s="323">
        <f t="shared" si="8"/>
        <v>31.520085867759114</v>
      </c>
      <c r="J145" s="323">
        <f t="shared" si="8"/>
        <v>11.009482367231554</v>
      </c>
      <c r="K145" s="323">
        <f t="shared" si="8"/>
        <v>2.519933794614317</v>
      </c>
      <c r="L145" s="323">
        <f t="shared" si="8"/>
        <v>0</v>
      </c>
      <c r="M145" s="323">
        <f t="shared" si="8"/>
        <v>0</v>
      </c>
      <c r="N145" s="323">
        <f t="shared" si="8"/>
        <v>0</v>
      </c>
      <c r="O145" s="323">
        <f t="shared" si="8"/>
        <v>0</v>
      </c>
      <c r="P145" s="323">
        <f t="shared" si="8"/>
        <v>0</v>
      </c>
      <c r="Q145" s="323">
        <f t="shared" si="8"/>
        <v>0</v>
      </c>
      <c r="R145" s="323">
        <f t="shared" si="8"/>
        <v>0</v>
      </c>
      <c r="S145" s="323">
        <f t="shared" si="8"/>
        <v>0</v>
      </c>
      <c r="T145" s="323">
        <f t="shared" si="8"/>
        <v>0</v>
      </c>
      <c r="U145" s="323">
        <f t="shared" si="8"/>
        <v>0</v>
      </c>
      <c r="V145" s="323">
        <f t="shared" si="8"/>
        <v>0</v>
      </c>
      <c r="W145" s="323">
        <f t="shared" si="8"/>
        <v>0</v>
      </c>
      <c r="X145" s="323">
        <f t="shared" si="8"/>
        <v>0</v>
      </c>
      <c r="Y145" s="323">
        <f t="shared" si="8"/>
        <v>0</v>
      </c>
      <c r="Z145" s="323">
        <f t="shared" si="8"/>
        <v>0</v>
      </c>
      <c r="AA145" s="323">
        <f t="shared" si="8"/>
        <v>0</v>
      </c>
      <c r="AB145" s="323">
        <f t="shared" si="8"/>
        <v>0</v>
      </c>
      <c r="AC145" s="323">
        <f t="shared" si="8"/>
        <v>0</v>
      </c>
      <c r="AD145" s="323">
        <f t="shared" si="8"/>
        <v>0</v>
      </c>
      <c r="AE145" s="323">
        <f t="shared" si="8"/>
        <v>0</v>
      </c>
      <c r="AF145" s="323">
        <f t="shared" si="8"/>
        <v>0</v>
      </c>
      <c r="AG145" s="323">
        <f t="shared" si="8"/>
        <v>0</v>
      </c>
      <c r="AH145" s="323">
        <f t="shared" si="8"/>
        <v>0</v>
      </c>
      <c r="AI145" s="323">
        <f t="shared" si="8"/>
        <v>0</v>
      </c>
      <c r="AJ145" s="323">
        <f t="shared" si="8"/>
        <v>0</v>
      </c>
      <c r="AK145" s="323">
        <f t="shared" si="8"/>
        <v>0</v>
      </c>
      <c r="AL145" s="323">
        <f t="shared" si="8"/>
        <v>0</v>
      </c>
      <c r="AM145" s="323">
        <f t="shared" si="8"/>
        <v>0</v>
      </c>
      <c r="AN145" s="323">
        <f t="shared" si="8"/>
        <v>0</v>
      </c>
      <c r="AO145" s="323">
        <f t="shared" si="8"/>
        <v>0</v>
      </c>
      <c r="AP145" s="323">
        <f t="shared" si="8"/>
        <v>0</v>
      </c>
      <c r="AQ145" s="323">
        <f t="shared" si="8"/>
        <v>0</v>
      </c>
      <c r="AR145" s="323">
        <f t="shared" si="8"/>
        <v>0</v>
      </c>
      <c r="AS145" s="323">
        <f t="shared" si="8"/>
        <v>0</v>
      </c>
      <c r="AT145" s="323">
        <f t="shared" si="8"/>
        <v>0</v>
      </c>
      <c r="AU145" s="323">
        <f t="shared" si="8"/>
        <v>0</v>
      </c>
      <c r="AV145" s="323">
        <f t="shared" si="8"/>
        <v>0</v>
      </c>
      <c r="AW145" s="323">
        <f t="shared" si="8"/>
        <v>0</v>
      </c>
      <c r="AX145" s="323">
        <f t="shared" si="8"/>
        <v>0</v>
      </c>
      <c r="AY145" s="323">
        <f t="shared" si="8"/>
        <v>0</v>
      </c>
      <c r="AZ145" s="323">
        <f t="shared" si="8"/>
        <v>0</v>
      </c>
      <c r="BA145" s="323">
        <f t="shared" si="8"/>
        <v>0</v>
      </c>
      <c r="BB145" s="323">
        <f t="shared" si="8"/>
        <v>0</v>
      </c>
      <c r="BC145" s="323">
        <f t="shared" si="8"/>
        <v>0</v>
      </c>
      <c r="BD145" s="323">
        <f t="shared" si="8"/>
        <v>0</v>
      </c>
      <c r="BE145" s="323">
        <f t="shared" si="8"/>
        <v>0</v>
      </c>
      <c r="BF145" s="323">
        <f t="shared" si="8"/>
        <v>0</v>
      </c>
      <c r="BG145" s="323">
        <f t="shared" si="8"/>
        <v>0</v>
      </c>
      <c r="BH145" s="323">
        <f t="shared" si="8"/>
        <v>0</v>
      </c>
    </row>
    <row r="146" spans="1:60">
      <c r="A146" t="s">
        <v>789</v>
      </c>
      <c r="E146" s="324">
        <f t="shared" ref="E146:AJ146" si="9">(+E145+E144)*E$215</f>
        <v>16.491468122994853</v>
      </c>
      <c r="F146" s="324">
        <f t="shared" si="9"/>
        <v>53.153460991585895</v>
      </c>
      <c r="G146" s="324">
        <f t="shared" si="9"/>
        <v>55.326441502948619</v>
      </c>
      <c r="H146" s="324">
        <f t="shared" si="9"/>
        <v>68.301440082153817</v>
      </c>
      <c r="I146" s="324">
        <f t="shared" si="9"/>
        <v>38.655780519149033</v>
      </c>
      <c r="J146" s="324">
        <f t="shared" si="9"/>
        <v>13.501871022897706</v>
      </c>
      <c r="K146" s="324">
        <f t="shared" si="9"/>
        <v>3.0904106066232204</v>
      </c>
      <c r="L146" s="324">
        <f t="shared" si="9"/>
        <v>0</v>
      </c>
      <c r="M146" s="324">
        <f t="shared" si="9"/>
        <v>0</v>
      </c>
      <c r="N146" s="324">
        <f t="shared" si="9"/>
        <v>0</v>
      </c>
      <c r="O146" s="324">
        <f t="shared" si="9"/>
        <v>0</v>
      </c>
      <c r="P146" s="324">
        <f t="shared" si="9"/>
        <v>0</v>
      </c>
      <c r="Q146" s="324">
        <f t="shared" si="9"/>
        <v>0</v>
      </c>
      <c r="R146" s="324">
        <f t="shared" si="9"/>
        <v>0</v>
      </c>
      <c r="S146" s="324">
        <f t="shared" si="9"/>
        <v>0</v>
      </c>
      <c r="T146" s="324">
        <f t="shared" si="9"/>
        <v>0</v>
      </c>
      <c r="U146" s="324">
        <f t="shared" si="9"/>
        <v>0</v>
      </c>
      <c r="V146" s="324">
        <f t="shared" si="9"/>
        <v>0</v>
      </c>
      <c r="W146" s="324">
        <f t="shared" si="9"/>
        <v>0</v>
      </c>
      <c r="X146" s="324">
        <f t="shared" si="9"/>
        <v>0</v>
      </c>
      <c r="Y146" s="324">
        <f t="shared" si="9"/>
        <v>0</v>
      </c>
      <c r="Z146" s="324">
        <f t="shared" si="9"/>
        <v>0</v>
      </c>
      <c r="AA146" s="324">
        <f t="shared" si="9"/>
        <v>0</v>
      </c>
      <c r="AB146" s="324">
        <f t="shared" si="9"/>
        <v>0</v>
      </c>
      <c r="AC146" s="324">
        <f t="shared" si="9"/>
        <v>0</v>
      </c>
      <c r="AD146" s="324">
        <f t="shared" si="9"/>
        <v>0</v>
      </c>
      <c r="AE146" s="324">
        <f t="shared" si="9"/>
        <v>0</v>
      </c>
      <c r="AF146" s="324">
        <f t="shared" si="9"/>
        <v>0</v>
      </c>
      <c r="AG146" s="324">
        <f t="shared" si="9"/>
        <v>0</v>
      </c>
      <c r="AH146" s="324">
        <f t="shared" si="9"/>
        <v>0</v>
      </c>
      <c r="AI146" s="324">
        <f t="shared" si="9"/>
        <v>0</v>
      </c>
      <c r="AJ146" s="324">
        <f t="shared" si="9"/>
        <v>0</v>
      </c>
      <c r="AK146" s="324">
        <f t="shared" ref="AK146:BH146" si="10">(+AK145+AK144)*AK$215</f>
        <v>0</v>
      </c>
      <c r="AL146" s="324">
        <f t="shared" si="10"/>
        <v>0</v>
      </c>
      <c r="AM146" s="324">
        <f t="shared" si="10"/>
        <v>0</v>
      </c>
      <c r="AN146" s="324">
        <f t="shared" si="10"/>
        <v>0</v>
      </c>
      <c r="AO146" s="324">
        <f t="shared" si="10"/>
        <v>0</v>
      </c>
      <c r="AP146" s="324">
        <f t="shared" si="10"/>
        <v>0</v>
      </c>
      <c r="AQ146" s="324">
        <f t="shared" si="10"/>
        <v>0</v>
      </c>
      <c r="AR146" s="324">
        <f t="shared" si="10"/>
        <v>0</v>
      </c>
      <c r="AS146" s="324">
        <f t="shared" si="10"/>
        <v>0</v>
      </c>
      <c r="AT146" s="324">
        <f t="shared" si="10"/>
        <v>0</v>
      </c>
      <c r="AU146" s="324">
        <f t="shared" si="10"/>
        <v>0</v>
      </c>
      <c r="AV146" s="324">
        <f t="shared" si="10"/>
        <v>0</v>
      </c>
      <c r="AW146" s="324">
        <f t="shared" si="10"/>
        <v>0</v>
      </c>
      <c r="AX146" s="324">
        <f t="shared" si="10"/>
        <v>0</v>
      </c>
      <c r="AY146" s="324">
        <f t="shared" si="10"/>
        <v>0</v>
      </c>
      <c r="AZ146" s="324">
        <f t="shared" si="10"/>
        <v>0</v>
      </c>
      <c r="BA146" s="324">
        <f t="shared" si="10"/>
        <v>0</v>
      </c>
      <c r="BB146" s="324">
        <f t="shared" si="10"/>
        <v>0</v>
      </c>
      <c r="BC146" s="324">
        <f t="shared" si="10"/>
        <v>0</v>
      </c>
      <c r="BD146" s="324">
        <f t="shared" si="10"/>
        <v>0</v>
      </c>
      <c r="BE146" s="324">
        <f t="shared" si="10"/>
        <v>0</v>
      </c>
      <c r="BF146" s="324">
        <f t="shared" si="10"/>
        <v>0</v>
      </c>
      <c r="BG146" s="324">
        <f t="shared" si="10"/>
        <v>0</v>
      </c>
      <c r="BH146" s="324">
        <f t="shared" si="10"/>
        <v>0</v>
      </c>
    </row>
    <row r="147" spans="1:60">
      <c r="A147" s="25" t="s">
        <v>791</v>
      </c>
      <c r="B147" s="25"/>
      <c r="C147" s="25"/>
      <c r="D147" s="25"/>
      <c r="E147" s="325">
        <f>SUM(E144:E146)</f>
        <v>71.463028532977702</v>
      </c>
      <c r="F147" s="325">
        <f t="shared" ref="F147:BH147" si="11">SUM(F144:F146)</f>
        <v>230.33166429687222</v>
      </c>
      <c r="G147" s="325">
        <f t="shared" si="11"/>
        <v>239.74791317944403</v>
      </c>
      <c r="H147" s="325">
        <f t="shared" si="11"/>
        <v>295.97290702266656</v>
      </c>
      <c r="I147" s="325">
        <f t="shared" si="11"/>
        <v>167.50838224964582</v>
      </c>
      <c r="J147" s="325">
        <f t="shared" si="11"/>
        <v>58.50810776589006</v>
      </c>
      <c r="K147" s="325">
        <f t="shared" si="11"/>
        <v>13.391779295367289</v>
      </c>
      <c r="L147" s="325">
        <f t="shared" si="11"/>
        <v>0</v>
      </c>
      <c r="M147" s="325">
        <f t="shared" si="11"/>
        <v>0</v>
      </c>
      <c r="N147" s="325">
        <f t="shared" si="11"/>
        <v>0</v>
      </c>
      <c r="O147" s="325">
        <f t="shared" si="11"/>
        <v>0</v>
      </c>
      <c r="P147" s="325">
        <f t="shared" si="11"/>
        <v>0</v>
      </c>
      <c r="Q147" s="325">
        <f t="shared" si="11"/>
        <v>0</v>
      </c>
      <c r="R147" s="325">
        <f t="shared" si="11"/>
        <v>0</v>
      </c>
      <c r="S147" s="325">
        <f t="shared" si="11"/>
        <v>0</v>
      </c>
      <c r="T147" s="325">
        <f t="shared" si="11"/>
        <v>0</v>
      </c>
      <c r="U147" s="325">
        <f t="shared" si="11"/>
        <v>0</v>
      </c>
      <c r="V147" s="325">
        <f t="shared" si="11"/>
        <v>0</v>
      </c>
      <c r="W147" s="325">
        <f t="shared" si="11"/>
        <v>0</v>
      </c>
      <c r="X147" s="325">
        <f t="shared" si="11"/>
        <v>0</v>
      </c>
      <c r="Y147" s="325">
        <f t="shared" si="11"/>
        <v>0</v>
      </c>
      <c r="Z147" s="325">
        <f t="shared" si="11"/>
        <v>0</v>
      </c>
      <c r="AA147" s="325">
        <f t="shared" si="11"/>
        <v>0</v>
      </c>
      <c r="AB147" s="325">
        <f t="shared" si="11"/>
        <v>0</v>
      </c>
      <c r="AC147" s="325">
        <f t="shared" si="11"/>
        <v>0</v>
      </c>
      <c r="AD147" s="325">
        <f t="shared" si="11"/>
        <v>0</v>
      </c>
      <c r="AE147" s="325">
        <f t="shared" si="11"/>
        <v>0</v>
      </c>
      <c r="AF147" s="325">
        <f t="shared" si="11"/>
        <v>0</v>
      </c>
      <c r="AG147" s="325">
        <f t="shared" si="11"/>
        <v>0</v>
      </c>
      <c r="AH147" s="325">
        <f t="shared" si="11"/>
        <v>0</v>
      </c>
      <c r="AI147" s="325">
        <f t="shared" si="11"/>
        <v>0</v>
      </c>
      <c r="AJ147" s="325">
        <f t="shared" si="11"/>
        <v>0</v>
      </c>
      <c r="AK147" s="325">
        <f t="shared" si="11"/>
        <v>0</v>
      </c>
      <c r="AL147" s="325">
        <f t="shared" si="11"/>
        <v>0</v>
      </c>
      <c r="AM147" s="325">
        <f t="shared" si="11"/>
        <v>0</v>
      </c>
      <c r="AN147" s="325">
        <f t="shared" si="11"/>
        <v>0</v>
      </c>
      <c r="AO147" s="325">
        <f t="shared" si="11"/>
        <v>0</v>
      </c>
      <c r="AP147" s="325">
        <f t="shared" si="11"/>
        <v>0</v>
      </c>
      <c r="AQ147" s="325">
        <f t="shared" si="11"/>
        <v>0</v>
      </c>
      <c r="AR147" s="325">
        <f t="shared" si="11"/>
        <v>0</v>
      </c>
      <c r="AS147" s="325">
        <f t="shared" si="11"/>
        <v>0</v>
      </c>
      <c r="AT147" s="325">
        <f t="shared" si="11"/>
        <v>0</v>
      </c>
      <c r="AU147" s="325">
        <f t="shared" si="11"/>
        <v>0</v>
      </c>
      <c r="AV147" s="325">
        <f t="shared" si="11"/>
        <v>0</v>
      </c>
      <c r="AW147" s="325">
        <f t="shared" si="11"/>
        <v>0</v>
      </c>
      <c r="AX147" s="325">
        <f t="shared" si="11"/>
        <v>0</v>
      </c>
      <c r="AY147" s="325">
        <f t="shared" si="11"/>
        <v>0</v>
      </c>
      <c r="AZ147" s="325">
        <f t="shared" si="11"/>
        <v>0</v>
      </c>
      <c r="BA147" s="325">
        <f t="shared" si="11"/>
        <v>0</v>
      </c>
      <c r="BB147" s="325">
        <f t="shared" si="11"/>
        <v>0</v>
      </c>
      <c r="BC147" s="325">
        <f t="shared" si="11"/>
        <v>0</v>
      </c>
      <c r="BD147" s="325">
        <f t="shared" si="11"/>
        <v>0</v>
      </c>
      <c r="BE147" s="325">
        <f t="shared" si="11"/>
        <v>0</v>
      </c>
      <c r="BF147" s="325">
        <f t="shared" si="11"/>
        <v>0</v>
      </c>
      <c r="BG147" s="325">
        <f t="shared" si="11"/>
        <v>0</v>
      </c>
      <c r="BH147" s="325">
        <f t="shared" si="11"/>
        <v>0</v>
      </c>
    </row>
    <row r="149" spans="1:60">
      <c r="A149" s="25" t="s">
        <v>370</v>
      </c>
    </row>
    <row r="150" spans="1:60">
      <c r="A150" t="s">
        <v>790</v>
      </c>
      <c r="E150" s="323">
        <f>+E4</f>
        <v>42.310533</v>
      </c>
      <c r="F150" s="323">
        <f t="shared" ref="F150:BH150" si="12">+F4</f>
        <v>213.98447999999999</v>
      </c>
      <c r="G150" s="323">
        <f t="shared" si="12"/>
        <v>606.53026878231401</v>
      </c>
      <c r="H150" s="323">
        <f t="shared" si="12"/>
        <v>786.91449328496003</v>
      </c>
      <c r="I150" s="323">
        <f t="shared" si="12"/>
        <v>597.68948568025405</v>
      </c>
      <c r="J150" s="323">
        <f t="shared" si="12"/>
        <v>105.76000025247301</v>
      </c>
      <c r="K150" s="323">
        <f t="shared" si="12"/>
        <v>7.5945200000000002</v>
      </c>
      <c r="L150" s="323">
        <f t="shared" si="12"/>
        <v>0</v>
      </c>
      <c r="M150" s="323">
        <f t="shared" si="12"/>
        <v>0</v>
      </c>
      <c r="N150" s="323">
        <f t="shared" si="12"/>
        <v>0</v>
      </c>
      <c r="O150" s="323">
        <f t="shared" si="12"/>
        <v>0</v>
      </c>
      <c r="P150" s="323">
        <f t="shared" si="12"/>
        <v>0</v>
      </c>
      <c r="Q150" s="323">
        <f t="shared" si="12"/>
        <v>0</v>
      </c>
      <c r="R150" s="323">
        <f t="shared" si="12"/>
        <v>0</v>
      </c>
      <c r="S150" s="323">
        <f t="shared" si="12"/>
        <v>0</v>
      </c>
      <c r="T150" s="323">
        <f t="shared" si="12"/>
        <v>0</v>
      </c>
      <c r="U150" s="323">
        <f t="shared" si="12"/>
        <v>0</v>
      </c>
      <c r="V150" s="323">
        <f t="shared" si="12"/>
        <v>0</v>
      </c>
      <c r="W150" s="323">
        <f t="shared" si="12"/>
        <v>0</v>
      </c>
      <c r="X150" s="323">
        <f t="shared" si="12"/>
        <v>0</v>
      </c>
      <c r="Y150" s="323">
        <f t="shared" si="12"/>
        <v>0</v>
      </c>
      <c r="Z150" s="323">
        <f t="shared" si="12"/>
        <v>0</v>
      </c>
      <c r="AA150" s="323">
        <f t="shared" si="12"/>
        <v>0</v>
      </c>
      <c r="AB150" s="323">
        <f t="shared" si="12"/>
        <v>0</v>
      </c>
      <c r="AC150" s="323">
        <f t="shared" si="12"/>
        <v>0</v>
      </c>
      <c r="AD150" s="323">
        <f t="shared" si="12"/>
        <v>0</v>
      </c>
      <c r="AE150" s="323">
        <f t="shared" si="12"/>
        <v>0</v>
      </c>
      <c r="AF150" s="323">
        <f t="shared" si="12"/>
        <v>0</v>
      </c>
      <c r="AG150" s="323">
        <f t="shared" si="12"/>
        <v>0</v>
      </c>
      <c r="AH150" s="323">
        <f t="shared" si="12"/>
        <v>0</v>
      </c>
      <c r="AI150" s="323">
        <f t="shared" si="12"/>
        <v>0</v>
      </c>
      <c r="AJ150" s="323">
        <f t="shared" si="12"/>
        <v>0</v>
      </c>
      <c r="AK150" s="323">
        <f t="shared" si="12"/>
        <v>0</v>
      </c>
      <c r="AL150" s="323">
        <f t="shared" si="12"/>
        <v>0</v>
      </c>
      <c r="AM150" s="323">
        <f t="shared" si="12"/>
        <v>0</v>
      </c>
      <c r="AN150" s="323">
        <f t="shared" si="12"/>
        <v>0</v>
      </c>
      <c r="AO150" s="323">
        <f t="shared" si="12"/>
        <v>0</v>
      </c>
      <c r="AP150" s="323">
        <f t="shared" si="12"/>
        <v>0</v>
      </c>
      <c r="AQ150" s="323">
        <f t="shared" si="12"/>
        <v>0</v>
      </c>
      <c r="AR150" s="323">
        <f t="shared" si="12"/>
        <v>0</v>
      </c>
      <c r="AS150" s="323">
        <f t="shared" si="12"/>
        <v>0</v>
      </c>
      <c r="AT150" s="323">
        <f t="shared" si="12"/>
        <v>0</v>
      </c>
      <c r="AU150" s="323">
        <f t="shared" si="12"/>
        <v>0</v>
      </c>
      <c r="AV150" s="323">
        <f t="shared" si="12"/>
        <v>0</v>
      </c>
      <c r="AW150" s="323">
        <f t="shared" si="12"/>
        <v>0</v>
      </c>
      <c r="AX150" s="323">
        <f t="shared" si="12"/>
        <v>0</v>
      </c>
      <c r="AY150" s="323">
        <f t="shared" si="12"/>
        <v>0</v>
      </c>
      <c r="AZ150" s="323">
        <f t="shared" si="12"/>
        <v>0</v>
      </c>
      <c r="BA150" s="323">
        <f t="shared" si="12"/>
        <v>0</v>
      </c>
      <c r="BB150" s="323">
        <f t="shared" si="12"/>
        <v>0</v>
      </c>
      <c r="BC150" s="323">
        <f t="shared" si="12"/>
        <v>0</v>
      </c>
      <c r="BD150" s="323">
        <f t="shared" si="12"/>
        <v>0</v>
      </c>
      <c r="BE150" s="323">
        <f t="shared" si="12"/>
        <v>0</v>
      </c>
      <c r="BF150" s="323">
        <f t="shared" si="12"/>
        <v>0</v>
      </c>
      <c r="BG150" s="323">
        <f t="shared" si="12"/>
        <v>0</v>
      </c>
      <c r="BH150" s="323">
        <f t="shared" si="12"/>
        <v>0</v>
      </c>
    </row>
    <row r="151" spans="1:60">
      <c r="A151" t="s">
        <v>787</v>
      </c>
      <c r="E151" s="323">
        <f>+E91</f>
        <v>6.6013535224333548</v>
      </c>
      <c r="F151" s="323">
        <f t="shared" ref="F151:BH151" si="13">+F91</f>
        <v>33.386183076305606</v>
      </c>
      <c r="G151" s="323">
        <f t="shared" si="13"/>
        <v>94.631772336419829</v>
      </c>
      <c r="H151" s="323">
        <f t="shared" si="13"/>
        <v>122.77559259535985</v>
      </c>
      <c r="I151" s="323">
        <f t="shared" si="13"/>
        <v>93.252419949820194</v>
      </c>
      <c r="J151" s="323">
        <f t="shared" si="13"/>
        <v>16.500835624056432</v>
      </c>
      <c r="K151" s="323">
        <f t="shared" si="13"/>
        <v>1.1849085274626667</v>
      </c>
      <c r="L151" s="323">
        <f t="shared" si="13"/>
        <v>0</v>
      </c>
      <c r="M151" s="323">
        <f t="shared" si="13"/>
        <v>0</v>
      </c>
      <c r="N151" s="323">
        <f t="shared" si="13"/>
        <v>0</v>
      </c>
      <c r="O151" s="323">
        <f t="shared" si="13"/>
        <v>0</v>
      </c>
      <c r="P151" s="323">
        <f t="shared" si="13"/>
        <v>0</v>
      </c>
      <c r="Q151" s="323">
        <f t="shared" si="13"/>
        <v>0</v>
      </c>
      <c r="R151" s="323">
        <f t="shared" si="13"/>
        <v>0</v>
      </c>
      <c r="S151" s="323">
        <f t="shared" si="13"/>
        <v>0</v>
      </c>
      <c r="T151" s="323">
        <f t="shared" si="13"/>
        <v>0</v>
      </c>
      <c r="U151" s="323">
        <f t="shared" si="13"/>
        <v>0</v>
      </c>
      <c r="V151" s="323">
        <f t="shared" si="13"/>
        <v>0</v>
      </c>
      <c r="W151" s="323">
        <f t="shared" si="13"/>
        <v>0</v>
      </c>
      <c r="X151" s="323">
        <f t="shared" si="13"/>
        <v>0</v>
      </c>
      <c r="Y151" s="323">
        <f t="shared" si="13"/>
        <v>0</v>
      </c>
      <c r="Z151" s="323">
        <f t="shared" si="13"/>
        <v>0</v>
      </c>
      <c r="AA151" s="323">
        <f t="shared" si="13"/>
        <v>0</v>
      </c>
      <c r="AB151" s="323">
        <f t="shared" si="13"/>
        <v>0</v>
      </c>
      <c r="AC151" s="323">
        <f t="shared" si="13"/>
        <v>0</v>
      </c>
      <c r="AD151" s="323">
        <f t="shared" si="13"/>
        <v>0</v>
      </c>
      <c r="AE151" s="323">
        <f t="shared" si="13"/>
        <v>0</v>
      </c>
      <c r="AF151" s="323">
        <f t="shared" si="13"/>
        <v>0</v>
      </c>
      <c r="AG151" s="323">
        <f t="shared" si="13"/>
        <v>0</v>
      </c>
      <c r="AH151" s="323">
        <f t="shared" si="13"/>
        <v>0</v>
      </c>
      <c r="AI151" s="323">
        <f t="shared" si="13"/>
        <v>0</v>
      </c>
      <c r="AJ151" s="323">
        <f t="shared" si="13"/>
        <v>0</v>
      </c>
      <c r="AK151" s="323">
        <f t="shared" si="13"/>
        <v>0</v>
      </c>
      <c r="AL151" s="323">
        <f t="shared" si="13"/>
        <v>0</v>
      </c>
      <c r="AM151" s="323">
        <f t="shared" si="13"/>
        <v>0</v>
      </c>
      <c r="AN151" s="323">
        <f t="shared" si="13"/>
        <v>0</v>
      </c>
      <c r="AO151" s="323">
        <f t="shared" si="13"/>
        <v>0</v>
      </c>
      <c r="AP151" s="323">
        <f t="shared" si="13"/>
        <v>0</v>
      </c>
      <c r="AQ151" s="323">
        <f t="shared" si="13"/>
        <v>0</v>
      </c>
      <c r="AR151" s="323">
        <f t="shared" si="13"/>
        <v>0</v>
      </c>
      <c r="AS151" s="323">
        <f t="shared" si="13"/>
        <v>0</v>
      </c>
      <c r="AT151" s="323">
        <f t="shared" si="13"/>
        <v>0</v>
      </c>
      <c r="AU151" s="323">
        <f t="shared" si="13"/>
        <v>0</v>
      </c>
      <c r="AV151" s="323">
        <f t="shared" si="13"/>
        <v>0</v>
      </c>
      <c r="AW151" s="323">
        <f t="shared" si="13"/>
        <v>0</v>
      </c>
      <c r="AX151" s="323">
        <f t="shared" si="13"/>
        <v>0</v>
      </c>
      <c r="AY151" s="323">
        <f t="shared" si="13"/>
        <v>0</v>
      </c>
      <c r="AZ151" s="323">
        <f t="shared" si="13"/>
        <v>0</v>
      </c>
      <c r="BA151" s="323">
        <f t="shared" si="13"/>
        <v>0</v>
      </c>
      <c r="BB151" s="323">
        <f t="shared" si="13"/>
        <v>0</v>
      </c>
      <c r="BC151" s="323">
        <f t="shared" si="13"/>
        <v>0</v>
      </c>
      <c r="BD151" s="323">
        <f t="shared" si="13"/>
        <v>0</v>
      </c>
      <c r="BE151" s="323">
        <f t="shared" si="13"/>
        <v>0</v>
      </c>
      <c r="BF151" s="323">
        <f t="shared" si="13"/>
        <v>0</v>
      </c>
      <c r="BG151" s="323">
        <f t="shared" si="13"/>
        <v>0</v>
      </c>
      <c r="BH151" s="323">
        <f t="shared" si="13"/>
        <v>0</v>
      </c>
    </row>
    <row r="152" spans="1:60">
      <c r="A152" t="s">
        <v>788</v>
      </c>
      <c r="E152" s="323">
        <f>+E107</f>
        <v>2.7121264202263875</v>
      </c>
      <c r="F152" s="323">
        <f t="shared" ref="F152:BH152" si="14">+F107</f>
        <v>13.71651266426743</v>
      </c>
      <c r="G152" s="323">
        <f t="shared" si="14"/>
        <v>38.878894922725891</v>
      </c>
      <c r="H152" s="323">
        <f t="shared" si="14"/>
        <v>50.441614330341821</v>
      </c>
      <c r="I152" s="323">
        <f t="shared" si="14"/>
        <v>38.31219628466836</v>
      </c>
      <c r="J152" s="323">
        <f t="shared" si="14"/>
        <v>6.7792691452948963</v>
      </c>
      <c r="K152" s="323">
        <f t="shared" si="14"/>
        <v>0.48681254714843003</v>
      </c>
      <c r="L152" s="323">
        <f t="shared" si="14"/>
        <v>0</v>
      </c>
      <c r="M152" s="323">
        <f t="shared" si="14"/>
        <v>0</v>
      </c>
      <c r="N152" s="323">
        <f t="shared" si="14"/>
        <v>0</v>
      </c>
      <c r="O152" s="323">
        <f t="shared" si="14"/>
        <v>0</v>
      </c>
      <c r="P152" s="323">
        <f t="shared" si="14"/>
        <v>0</v>
      </c>
      <c r="Q152" s="323">
        <f t="shared" si="14"/>
        <v>0</v>
      </c>
      <c r="R152" s="323">
        <f t="shared" si="14"/>
        <v>0</v>
      </c>
      <c r="S152" s="323">
        <f t="shared" si="14"/>
        <v>0</v>
      </c>
      <c r="T152" s="323">
        <f t="shared" si="14"/>
        <v>0</v>
      </c>
      <c r="U152" s="323">
        <f t="shared" si="14"/>
        <v>0</v>
      </c>
      <c r="V152" s="323">
        <f t="shared" si="14"/>
        <v>0</v>
      </c>
      <c r="W152" s="323">
        <f t="shared" si="14"/>
        <v>0</v>
      </c>
      <c r="X152" s="323">
        <f t="shared" si="14"/>
        <v>0</v>
      </c>
      <c r="Y152" s="323">
        <f t="shared" si="14"/>
        <v>0</v>
      </c>
      <c r="Z152" s="323">
        <f t="shared" si="14"/>
        <v>0</v>
      </c>
      <c r="AA152" s="323">
        <f t="shared" si="14"/>
        <v>0</v>
      </c>
      <c r="AB152" s="323">
        <f t="shared" si="14"/>
        <v>0</v>
      </c>
      <c r="AC152" s="323">
        <f t="shared" si="14"/>
        <v>0</v>
      </c>
      <c r="AD152" s="323">
        <f t="shared" si="14"/>
        <v>0</v>
      </c>
      <c r="AE152" s="323">
        <f t="shared" si="14"/>
        <v>0</v>
      </c>
      <c r="AF152" s="323">
        <f t="shared" si="14"/>
        <v>0</v>
      </c>
      <c r="AG152" s="323">
        <f t="shared" si="14"/>
        <v>0</v>
      </c>
      <c r="AH152" s="323">
        <f t="shared" si="14"/>
        <v>0</v>
      </c>
      <c r="AI152" s="323">
        <f t="shared" si="14"/>
        <v>0</v>
      </c>
      <c r="AJ152" s="323">
        <f t="shared" si="14"/>
        <v>0</v>
      </c>
      <c r="AK152" s="323">
        <f t="shared" si="14"/>
        <v>0</v>
      </c>
      <c r="AL152" s="323">
        <f t="shared" si="14"/>
        <v>0</v>
      </c>
      <c r="AM152" s="323">
        <f t="shared" si="14"/>
        <v>0</v>
      </c>
      <c r="AN152" s="323">
        <f t="shared" si="14"/>
        <v>0</v>
      </c>
      <c r="AO152" s="323">
        <f t="shared" si="14"/>
        <v>0</v>
      </c>
      <c r="AP152" s="323">
        <f t="shared" si="14"/>
        <v>0</v>
      </c>
      <c r="AQ152" s="323">
        <f t="shared" si="14"/>
        <v>0</v>
      </c>
      <c r="AR152" s="323">
        <f t="shared" si="14"/>
        <v>0</v>
      </c>
      <c r="AS152" s="323">
        <f t="shared" si="14"/>
        <v>0</v>
      </c>
      <c r="AT152" s="323">
        <f t="shared" si="14"/>
        <v>0</v>
      </c>
      <c r="AU152" s="323">
        <f t="shared" si="14"/>
        <v>0</v>
      </c>
      <c r="AV152" s="323">
        <f t="shared" si="14"/>
        <v>0</v>
      </c>
      <c r="AW152" s="323">
        <f t="shared" si="14"/>
        <v>0</v>
      </c>
      <c r="AX152" s="323">
        <f t="shared" si="14"/>
        <v>0</v>
      </c>
      <c r="AY152" s="323">
        <f t="shared" si="14"/>
        <v>0</v>
      </c>
      <c r="AZ152" s="323">
        <f t="shared" si="14"/>
        <v>0</v>
      </c>
      <c r="BA152" s="323">
        <f t="shared" si="14"/>
        <v>0</v>
      </c>
      <c r="BB152" s="323">
        <f t="shared" si="14"/>
        <v>0</v>
      </c>
      <c r="BC152" s="323">
        <f t="shared" si="14"/>
        <v>0</v>
      </c>
      <c r="BD152" s="323">
        <f t="shared" si="14"/>
        <v>0</v>
      </c>
      <c r="BE152" s="323">
        <f t="shared" si="14"/>
        <v>0</v>
      </c>
      <c r="BF152" s="323">
        <f t="shared" si="14"/>
        <v>0</v>
      </c>
      <c r="BG152" s="323">
        <f t="shared" si="14"/>
        <v>0</v>
      </c>
      <c r="BH152" s="323">
        <f t="shared" si="14"/>
        <v>0</v>
      </c>
    </row>
    <row r="153" spans="1:60">
      <c r="A153" t="s">
        <v>789</v>
      </c>
      <c r="E153" s="324">
        <f t="shared" ref="E153:AJ153" si="15">(+E152+E151)*E$215</f>
        <v>2.7940439827979229</v>
      </c>
      <c r="F153" s="324">
        <f t="shared" si="15"/>
        <v>14.130808722171912</v>
      </c>
      <c r="G153" s="324">
        <f t="shared" si="15"/>
        <v>40.053200177743712</v>
      </c>
      <c r="H153" s="324">
        <f t="shared" si="15"/>
        <v>51.965162077710502</v>
      </c>
      <c r="I153" s="324">
        <f t="shared" si="15"/>
        <v>39.469384870346559</v>
      </c>
      <c r="J153" s="324">
        <f t="shared" si="15"/>
        <v>6.9840314308053983</v>
      </c>
      <c r="K153" s="324">
        <f t="shared" si="15"/>
        <v>0.50151632238332899</v>
      </c>
      <c r="L153" s="324">
        <f t="shared" si="15"/>
        <v>0</v>
      </c>
      <c r="M153" s="324">
        <f t="shared" si="15"/>
        <v>0</v>
      </c>
      <c r="N153" s="324">
        <f t="shared" si="15"/>
        <v>0</v>
      </c>
      <c r="O153" s="324">
        <f t="shared" si="15"/>
        <v>0</v>
      </c>
      <c r="P153" s="324">
        <f t="shared" si="15"/>
        <v>0</v>
      </c>
      <c r="Q153" s="324">
        <f t="shared" si="15"/>
        <v>0</v>
      </c>
      <c r="R153" s="324">
        <f t="shared" si="15"/>
        <v>0</v>
      </c>
      <c r="S153" s="324">
        <f t="shared" si="15"/>
        <v>0</v>
      </c>
      <c r="T153" s="324">
        <f t="shared" si="15"/>
        <v>0</v>
      </c>
      <c r="U153" s="324">
        <f t="shared" si="15"/>
        <v>0</v>
      </c>
      <c r="V153" s="324">
        <f t="shared" si="15"/>
        <v>0</v>
      </c>
      <c r="W153" s="324">
        <f t="shared" si="15"/>
        <v>0</v>
      </c>
      <c r="X153" s="324">
        <f t="shared" si="15"/>
        <v>0</v>
      </c>
      <c r="Y153" s="324">
        <f t="shared" si="15"/>
        <v>0</v>
      </c>
      <c r="Z153" s="324">
        <f t="shared" si="15"/>
        <v>0</v>
      </c>
      <c r="AA153" s="324">
        <f t="shared" si="15"/>
        <v>0</v>
      </c>
      <c r="AB153" s="324">
        <f t="shared" si="15"/>
        <v>0</v>
      </c>
      <c r="AC153" s="324">
        <f t="shared" si="15"/>
        <v>0</v>
      </c>
      <c r="AD153" s="324">
        <f t="shared" si="15"/>
        <v>0</v>
      </c>
      <c r="AE153" s="324">
        <f t="shared" si="15"/>
        <v>0</v>
      </c>
      <c r="AF153" s="324">
        <f t="shared" si="15"/>
        <v>0</v>
      </c>
      <c r="AG153" s="324">
        <f t="shared" si="15"/>
        <v>0</v>
      </c>
      <c r="AH153" s="324">
        <f t="shared" si="15"/>
        <v>0</v>
      </c>
      <c r="AI153" s="324">
        <f t="shared" si="15"/>
        <v>0</v>
      </c>
      <c r="AJ153" s="324">
        <f t="shared" si="15"/>
        <v>0</v>
      </c>
      <c r="AK153" s="324">
        <f t="shared" ref="AK153:BH153" si="16">(+AK152+AK151)*AK$215</f>
        <v>0</v>
      </c>
      <c r="AL153" s="324">
        <f t="shared" si="16"/>
        <v>0</v>
      </c>
      <c r="AM153" s="324">
        <f t="shared" si="16"/>
        <v>0</v>
      </c>
      <c r="AN153" s="324">
        <f t="shared" si="16"/>
        <v>0</v>
      </c>
      <c r="AO153" s="324">
        <f t="shared" si="16"/>
        <v>0</v>
      </c>
      <c r="AP153" s="324">
        <f t="shared" si="16"/>
        <v>0</v>
      </c>
      <c r="AQ153" s="324">
        <f t="shared" si="16"/>
        <v>0</v>
      </c>
      <c r="AR153" s="324">
        <f t="shared" si="16"/>
        <v>0</v>
      </c>
      <c r="AS153" s="324">
        <f t="shared" si="16"/>
        <v>0</v>
      </c>
      <c r="AT153" s="324">
        <f t="shared" si="16"/>
        <v>0</v>
      </c>
      <c r="AU153" s="324">
        <f t="shared" si="16"/>
        <v>0</v>
      </c>
      <c r="AV153" s="324">
        <f t="shared" si="16"/>
        <v>0</v>
      </c>
      <c r="AW153" s="324">
        <f t="shared" si="16"/>
        <v>0</v>
      </c>
      <c r="AX153" s="324">
        <f t="shared" si="16"/>
        <v>0</v>
      </c>
      <c r="AY153" s="324">
        <f t="shared" si="16"/>
        <v>0</v>
      </c>
      <c r="AZ153" s="324">
        <f t="shared" si="16"/>
        <v>0</v>
      </c>
      <c r="BA153" s="324">
        <f t="shared" si="16"/>
        <v>0</v>
      </c>
      <c r="BB153" s="324">
        <f t="shared" si="16"/>
        <v>0</v>
      </c>
      <c r="BC153" s="324">
        <f t="shared" si="16"/>
        <v>0</v>
      </c>
      <c r="BD153" s="324">
        <f t="shared" si="16"/>
        <v>0</v>
      </c>
      <c r="BE153" s="324">
        <f t="shared" si="16"/>
        <v>0</v>
      </c>
      <c r="BF153" s="324">
        <f t="shared" si="16"/>
        <v>0</v>
      </c>
      <c r="BG153" s="324">
        <f t="shared" si="16"/>
        <v>0</v>
      </c>
      <c r="BH153" s="324">
        <f t="shared" si="16"/>
        <v>0</v>
      </c>
    </row>
    <row r="154" spans="1:60">
      <c r="A154" s="25" t="s">
        <v>791</v>
      </c>
      <c r="E154" s="325">
        <f>SUM(E151:E153)</f>
        <v>12.107523925457667</v>
      </c>
      <c r="F154" s="325">
        <f t="shared" ref="F154:BH154" si="17">SUM(F151:F153)</f>
        <v>61.233504462744953</v>
      </c>
      <c r="G154" s="325">
        <f t="shared" si="17"/>
        <v>173.56386743688944</v>
      </c>
      <c r="H154" s="325">
        <f t="shared" si="17"/>
        <v>225.18236900341219</v>
      </c>
      <c r="I154" s="325">
        <f t="shared" si="17"/>
        <v>171.03400110483511</v>
      </c>
      <c r="J154" s="325">
        <f t="shared" si="17"/>
        <v>30.264136200156727</v>
      </c>
      <c r="K154" s="325">
        <f t="shared" si="17"/>
        <v>2.1732373969944256</v>
      </c>
      <c r="L154" s="325">
        <f t="shared" si="17"/>
        <v>0</v>
      </c>
      <c r="M154" s="325">
        <f t="shared" si="17"/>
        <v>0</v>
      </c>
      <c r="N154" s="325">
        <f t="shared" si="17"/>
        <v>0</v>
      </c>
      <c r="O154" s="325">
        <f t="shared" si="17"/>
        <v>0</v>
      </c>
      <c r="P154" s="325">
        <f t="shared" si="17"/>
        <v>0</v>
      </c>
      <c r="Q154" s="325">
        <f t="shared" si="17"/>
        <v>0</v>
      </c>
      <c r="R154" s="325">
        <f t="shared" si="17"/>
        <v>0</v>
      </c>
      <c r="S154" s="325">
        <f t="shared" si="17"/>
        <v>0</v>
      </c>
      <c r="T154" s="325">
        <f t="shared" si="17"/>
        <v>0</v>
      </c>
      <c r="U154" s="325">
        <f t="shared" si="17"/>
        <v>0</v>
      </c>
      <c r="V154" s="325">
        <f t="shared" si="17"/>
        <v>0</v>
      </c>
      <c r="W154" s="325">
        <f t="shared" si="17"/>
        <v>0</v>
      </c>
      <c r="X154" s="325">
        <f t="shared" si="17"/>
        <v>0</v>
      </c>
      <c r="Y154" s="325">
        <f t="shared" si="17"/>
        <v>0</v>
      </c>
      <c r="Z154" s="325">
        <f t="shared" si="17"/>
        <v>0</v>
      </c>
      <c r="AA154" s="325">
        <f t="shared" si="17"/>
        <v>0</v>
      </c>
      <c r="AB154" s="325">
        <f t="shared" si="17"/>
        <v>0</v>
      </c>
      <c r="AC154" s="325">
        <f t="shared" si="17"/>
        <v>0</v>
      </c>
      <c r="AD154" s="325">
        <f t="shared" si="17"/>
        <v>0</v>
      </c>
      <c r="AE154" s="325">
        <f t="shared" si="17"/>
        <v>0</v>
      </c>
      <c r="AF154" s="325">
        <f t="shared" si="17"/>
        <v>0</v>
      </c>
      <c r="AG154" s="325">
        <f t="shared" si="17"/>
        <v>0</v>
      </c>
      <c r="AH154" s="325">
        <f t="shared" si="17"/>
        <v>0</v>
      </c>
      <c r="AI154" s="325">
        <f t="shared" si="17"/>
        <v>0</v>
      </c>
      <c r="AJ154" s="325">
        <f t="shared" si="17"/>
        <v>0</v>
      </c>
      <c r="AK154" s="325">
        <f t="shared" si="17"/>
        <v>0</v>
      </c>
      <c r="AL154" s="325">
        <f t="shared" si="17"/>
        <v>0</v>
      </c>
      <c r="AM154" s="325">
        <f t="shared" si="17"/>
        <v>0</v>
      </c>
      <c r="AN154" s="325">
        <f t="shared" si="17"/>
        <v>0</v>
      </c>
      <c r="AO154" s="325">
        <f t="shared" si="17"/>
        <v>0</v>
      </c>
      <c r="AP154" s="325">
        <f t="shared" si="17"/>
        <v>0</v>
      </c>
      <c r="AQ154" s="325">
        <f t="shared" si="17"/>
        <v>0</v>
      </c>
      <c r="AR154" s="325">
        <f t="shared" si="17"/>
        <v>0</v>
      </c>
      <c r="AS154" s="325">
        <f t="shared" si="17"/>
        <v>0</v>
      </c>
      <c r="AT154" s="325">
        <f t="shared" si="17"/>
        <v>0</v>
      </c>
      <c r="AU154" s="325">
        <f t="shared" si="17"/>
        <v>0</v>
      </c>
      <c r="AV154" s="325">
        <f t="shared" si="17"/>
        <v>0</v>
      </c>
      <c r="AW154" s="325">
        <f t="shared" si="17"/>
        <v>0</v>
      </c>
      <c r="AX154" s="325">
        <f t="shared" si="17"/>
        <v>0</v>
      </c>
      <c r="AY154" s="325">
        <f t="shared" si="17"/>
        <v>0</v>
      </c>
      <c r="AZ154" s="325">
        <f t="shared" si="17"/>
        <v>0</v>
      </c>
      <c r="BA154" s="325">
        <f t="shared" si="17"/>
        <v>0</v>
      </c>
      <c r="BB154" s="325">
        <f t="shared" si="17"/>
        <v>0</v>
      </c>
      <c r="BC154" s="325">
        <f t="shared" si="17"/>
        <v>0</v>
      </c>
      <c r="BD154" s="325">
        <f t="shared" si="17"/>
        <v>0</v>
      </c>
      <c r="BE154" s="325">
        <f t="shared" si="17"/>
        <v>0</v>
      </c>
      <c r="BF154" s="325">
        <f t="shared" si="17"/>
        <v>0</v>
      </c>
      <c r="BG154" s="325">
        <f t="shared" si="17"/>
        <v>0</v>
      </c>
      <c r="BH154" s="325">
        <f t="shared" si="17"/>
        <v>0</v>
      </c>
    </row>
    <row r="156" spans="1:60">
      <c r="A156" s="25" t="s">
        <v>340</v>
      </c>
    </row>
    <row r="157" spans="1:60">
      <c r="A157" t="s">
        <v>790</v>
      </c>
      <c r="E157" s="323">
        <f>+E5</f>
        <v>73.503101741363906</v>
      </c>
      <c r="F157" s="323">
        <f t="shared" ref="F157:BH157" si="18">+F5</f>
        <v>129.81193907352801</v>
      </c>
      <c r="G157" s="323">
        <f t="shared" si="18"/>
        <v>311.38379670575898</v>
      </c>
      <c r="H157" s="323">
        <f t="shared" si="18"/>
        <v>360.24147893432098</v>
      </c>
      <c r="I157" s="323">
        <f t="shared" si="18"/>
        <v>433.62299771634702</v>
      </c>
      <c r="J157" s="323">
        <f t="shared" si="18"/>
        <v>10.4366858286817</v>
      </c>
      <c r="K157" s="323">
        <f t="shared" si="18"/>
        <v>0</v>
      </c>
      <c r="L157" s="323">
        <f t="shared" si="18"/>
        <v>0</v>
      </c>
      <c r="M157" s="323">
        <f t="shared" si="18"/>
        <v>0</v>
      </c>
      <c r="N157" s="323">
        <f t="shared" si="18"/>
        <v>0</v>
      </c>
      <c r="O157" s="323">
        <f t="shared" si="18"/>
        <v>0</v>
      </c>
      <c r="P157" s="323">
        <f t="shared" si="18"/>
        <v>0</v>
      </c>
      <c r="Q157" s="323">
        <f t="shared" si="18"/>
        <v>0</v>
      </c>
      <c r="R157" s="323">
        <f t="shared" si="18"/>
        <v>0</v>
      </c>
      <c r="S157" s="323">
        <f t="shared" si="18"/>
        <v>0</v>
      </c>
      <c r="T157" s="323">
        <f t="shared" si="18"/>
        <v>0</v>
      </c>
      <c r="U157" s="323">
        <f t="shared" si="18"/>
        <v>0</v>
      </c>
      <c r="V157" s="323">
        <f t="shared" si="18"/>
        <v>0</v>
      </c>
      <c r="W157" s="323">
        <f t="shared" si="18"/>
        <v>0</v>
      </c>
      <c r="X157" s="323">
        <f t="shared" si="18"/>
        <v>0</v>
      </c>
      <c r="Y157" s="323">
        <f t="shared" si="18"/>
        <v>0</v>
      </c>
      <c r="Z157" s="323">
        <f t="shared" si="18"/>
        <v>0</v>
      </c>
      <c r="AA157" s="323">
        <f t="shared" si="18"/>
        <v>0</v>
      </c>
      <c r="AB157" s="323">
        <f t="shared" si="18"/>
        <v>0</v>
      </c>
      <c r="AC157" s="323">
        <f t="shared" si="18"/>
        <v>0</v>
      </c>
      <c r="AD157" s="323">
        <f t="shared" si="18"/>
        <v>0</v>
      </c>
      <c r="AE157" s="323">
        <f t="shared" si="18"/>
        <v>0</v>
      </c>
      <c r="AF157" s="323">
        <f t="shared" si="18"/>
        <v>0</v>
      </c>
      <c r="AG157" s="323">
        <f t="shared" si="18"/>
        <v>0</v>
      </c>
      <c r="AH157" s="323">
        <f t="shared" si="18"/>
        <v>0</v>
      </c>
      <c r="AI157" s="323">
        <f t="shared" si="18"/>
        <v>0</v>
      </c>
      <c r="AJ157" s="323">
        <f t="shared" si="18"/>
        <v>0</v>
      </c>
      <c r="AK157" s="323">
        <f t="shared" si="18"/>
        <v>0</v>
      </c>
      <c r="AL157" s="323">
        <f t="shared" si="18"/>
        <v>0</v>
      </c>
      <c r="AM157" s="323">
        <f t="shared" si="18"/>
        <v>0</v>
      </c>
      <c r="AN157" s="323">
        <f t="shared" si="18"/>
        <v>0</v>
      </c>
      <c r="AO157" s="323">
        <f t="shared" si="18"/>
        <v>0</v>
      </c>
      <c r="AP157" s="323">
        <f t="shared" si="18"/>
        <v>0</v>
      </c>
      <c r="AQ157" s="323">
        <f t="shared" si="18"/>
        <v>0</v>
      </c>
      <c r="AR157" s="323">
        <f t="shared" si="18"/>
        <v>0</v>
      </c>
      <c r="AS157" s="323">
        <f t="shared" si="18"/>
        <v>0</v>
      </c>
      <c r="AT157" s="323">
        <f t="shared" si="18"/>
        <v>0</v>
      </c>
      <c r="AU157" s="323">
        <f t="shared" si="18"/>
        <v>0</v>
      </c>
      <c r="AV157" s="323">
        <f t="shared" si="18"/>
        <v>0</v>
      </c>
      <c r="AW157" s="323">
        <f t="shared" si="18"/>
        <v>0</v>
      </c>
      <c r="AX157" s="323">
        <f t="shared" si="18"/>
        <v>0</v>
      </c>
      <c r="AY157" s="323">
        <f t="shared" si="18"/>
        <v>0</v>
      </c>
      <c r="AZ157" s="323">
        <f t="shared" si="18"/>
        <v>0</v>
      </c>
      <c r="BA157" s="323">
        <f t="shared" si="18"/>
        <v>0</v>
      </c>
      <c r="BB157" s="323">
        <f t="shared" si="18"/>
        <v>0</v>
      </c>
      <c r="BC157" s="323">
        <f t="shared" si="18"/>
        <v>0</v>
      </c>
      <c r="BD157" s="323">
        <f t="shared" si="18"/>
        <v>0</v>
      </c>
      <c r="BE157" s="323">
        <f t="shared" si="18"/>
        <v>0</v>
      </c>
      <c r="BF157" s="323">
        <f t="shared" si="18"/>
        <v>0</v>
      </c>
      <c r="BG157" s="323">
        <f t="shared" si="18"/>
        <v>0</v>
      </c>
      <c r="BH157" s="323">
        <f t="shared" si="18"/>
        <v>0</v>
      </c>
    </row>
    <row r="158" spans="1:60">
      <c r="A158" t="s">
        <v>787</v>
      </c>
      <c r="E158" s="323">
        <f>+E92</f>
        <v>3.8880200697111844</v>
      </c>
      <c r="F158" s="323">
        <f t="shared" ref="F158:BH158" si="19">+F92</f>
        <v>6.8665323292333387</v>
      </c>
      <c r="G158" s="323">
        <f t="shared" si="19"/>
        <v>16.470957310547828</v>
      </c>
      <c r="H158" s="323">
        <f t="shared" si="19"/>
        <v>19.055333269709841</v>
      </c>
      <c r="I158" s="323">
        <f t="shared" si="19"/>
        <v>22.936922087203889</v>
      </c>
      <c r="J158" s="323">
        <f t="shared" si="19"/>
        <v>0.5520589335939472</v>
      </c>
      <c r="K158" s="323">
        <f t="shared" si="19"/>
        <v>0</v>
      </c>
      <c r="L158" s="323">
        <f t="shared" si="19"/>
        <v>0</v>
      </c>
      <c r="M158" s="323">
        <f t="shared" si="19"/>
        <v>0</v>
      </c>
      <c r="N158" s="323">
        <f t="shared" si="19"/>
        <v>0</v>
      </c>
      <c r="O158" s="323">
        <f t="shared" si="19"/>
        <v>0</v>
      </c>
      <c r="P158" s="323">
        <f t="shared" si="19"/>
        <v>0</v>
      </c>
      <c r="Q158" s="323">
        <f t="shared" si="19"/>
        <v>0</v>
      </c>
      <c r="R158" s="323">
        <f t="shared" si="19"/>
        <v>0</v>
      </c>
      <c r="S158" s="323">
        <f t="shared" si="19"/>
        <v>0</v>
      </c>
      <c r="T158" s="323">
        <f t="shared" si="19"/>
        <v>0</v>
      </c>
      <c r="U158" s="323">
        <f t="shared" si="19"/>
        <v>0</v>
      </c>
      <c r="V158" s="323">
        <f t="shared" si="19"/>
        <v>0</v>
      </c>
      <c r="W158" s="323">
        <f t="shared" si="19"/>
        <v>0</v>
      </c>
      <c r="X158" s="323">
        <f t="shared" si="19"/>
        <v>0</v>
      </c>
      <c r="Y158" s="323">
        <f t="shared" si="19"/>
        <v>0</v>
      </c>
      <c r="Z158" s="323">
        <f t="shared" si="19"/>
        <v>0</v>
      </c>
      <c r="AA158" s="323">
        <f t="shared" si="19"/>
        <v>0</v>
      </c>
      <c r="AB158" s="323">
        <f t="shared" si="19"/>
        <v>0</v>
      </c>
      <c r="AC158" s="323">
        <f t="shared" si="19"/>
        <v>0</v>
      </c>
      <c r="AD158" s="323">
        <f t="shared" si="19"/>
        <v>0</v>
      </c>
      <c r="AE158" s="323">
        <f t="shared" si="19"/>
        <v>0</v>
      </c>
      <c r="AF158" s="323">
        <f t="shared" si="19"/>
        <v>0</v>
      </c>
      <c r="AG158" s="323">
        <f t="shared" si="19"/>
        <v>0</v>
      </c>
      <c r="AH158" s="323">
        <f t="shared" si="19"/>
        <v>0</v>
      </c>
      <c r="AI158" s="323">
        <f t="shared" si="19"/>
        <v>0</v>
      </c>
      <c r="AJ158" s="323">
        <f t="shared" si="19"/>
        <v>0</v>
      </c>
      <c r="AK158" s="323">
        <f t="shared" si="19"/>
        <v>0</v>
      </c>
      <c r="AL158" s="323">
        <f t="shared" si="19"/>
        <v>0</v>
      </c>
      <c r="AM158" s="323">
        <f t="shared" si="19"/>
        <v>0</v>
      </c>
      <c r="AN158" s="323">
        <f t="shared" si="19"/>
        <v>0</v>
      </c>
      <c r="AO158" s="323">
        <f t="shared" si="19"/>
        <v>0</v>
      </c>
      <c r="AP158" s="323">
        <f t="shared" si="19"/>
        <v>0</v>
      </c>
      <c r="AQ158" s="323">
        <f t="shared" si="19"/>
        <v>0</v>
      </c>
      <c r="AR158" s="323">
        <f t="shared" si="19"/>
        <v>0</v>
      </c>
      <c r="AS158" s="323">
        <f t="shared" si="19"/>
        <v>0</v>
      </c>
      <c r="AT158" s="323">
        <f t="shared" si="19"/>
        <v>0</v>
      </c>
      <c r="AU158" s="323">
        <f t="shared" si="19"/>
        <v>0</v>
      </c>
      <c r="AV158" s="323">
        <f t="shared" si="19"/>
        <v>0</v>
      </c>
      <c r="AW158" s="323">
        <f t="shared" si="19"/>
        <v>0</v>
      </c>
      <c r="AX158" s="323">
        <f t="shared" si="19"/>
        <v>0</v>
      </c>
      <c r="AY158" s="323">
        <f t="shared" si="19"/>
        <v>0</v>
      </c>
      <c r="AZ158" s="323">
        <f t="shared" si="19"/>
        <v>0</v>
      </c>
      <c r="BA158" s="323">
        <f t="shared" si="19"/>
        <v>0</v>
      </c>
      <c r="BB158" s="323">
        <f t="shared" si="19"/>
        <v>0</v>
      </c>
      <c r="BC158" s="323">
        <f t="shared" si="19"/>
        <v>0</v>
      </c>
      <c r="BD158" s="323">
        <f t="shared" si="19"/>
        <v>0</v>
      </c>
      <c r="BE158" s="323">
        <f t="shared" si="19"/>
        <v>0</v>
      </c>
      <c r="BF158" s="323">
        <f t="shared" si="19"/>
        <v>0</v>
      </c>
      <c r="BG158" s="323">
        <f t="shared" si="19"/>
        <v>0</v>
      </c>
      <c r="BH158" s="323">
        <f t="shared" si="19"/>
        <v>0</v>
      </c>
    </row>
    <row r="159" spans="1:60">
      <c r="A159" t="s">
        <v>788</v>
      </c>
      <c r="E159" s="323">
        <f>+E108</f>
        <v>2.2732272628056132</v>
      </c>
      <c r="F159" s="323">
        <f t="shared" ref="F159:BH159" si="20">+F108</f>
        <v>4.0146882505441521</v>
      </c>
      <c r="G159" s="323">
        <f t="shared" si="20"/>
        <v>9.6301532737782569</v>
      </c>
      <c r="H159" s="323">
        <f t="shared" si="20"/>
        <v>11.141172708444628</v>
      </c>
      <c r="I159" s="323">
        <f t="shared" si="20"/>
        <v>13.410639780301675</v>
      </c>
      <c r="J159" s="323">
        <f t="shared" si="20"/>
        <v>0.32277493326169393</v>
      </c>
      <c r="K159" s="323">
        <f t="shared" si="20"/>
        <v>0</v>
      </c>
      <c r="L159" s="323">
        <f t="shared" si="20"/>
        <v>0</v>
      </c>
      <c r="M159" s="323">
        <f t="shared" si="20"/>
        <v>0</v>
      </c>
      <c r="N159" s="323">
        <f t="shared" si="20"/>
        <v>0</v>
      </c>
      <c r="O159" s="323">
        <f t="shared" si="20"/>
        <v>0</v>
      </c>
      <c r="P159" s="323">
        <f t="shared" si="20"/>
        <v>0</v>
      </c>
      <c r="Q159" s="323">
        <f t="shared" si="20"/>
        <v>0</v>
      </c>
      <c r="R159" s="323">
        <f t="shared" si="20"/>
        <v>0</v>
      </c>
      <c r="S159" s="323">
        <f t="shared" si="20"/>
        <v>0</v>
      </c>
      <c r="T159" s="323">
        <f t="shared" si="20"/>
        <v>0</v>
      </c>
      <c r="U159" s="323">
        <f t="shared" si="20"/>
        <v>0</v>
      </c>
      <c r="V159" s="323">
        <f t="shared" si="20"/>
        <v>0</v>
      </c>
      <c r="W159" s="323">
        <f t="shared" si="20"/>
        <v>0</v>
      </c>
      <c r="X159" s="323">
        <f t="shared" si="20"/>
        <v>0</v>
      </c>
      <c r="Y159" s="323">
        <f t="shared" si="20"/>
        <v>0</v>
      </c>
      <c r="Z159" s="323">
        <f t="shared" si="20"/>
        <v>0</v>
      </c>
      <c r="AA159" s="323">
        <f t="shared" si="20"/>
        <v>0</v>
      </c>
      <c r="AB159" s="323">
        <f t="shared" si="20"/>
        <v>0</v>
      </c>
      <c r="AC159" s="323">
        <f t="shared" si="20"/>
        <v>0</v>
      </c>
      <c r="AD159" s="323">
        <f t="shared" si="20"/>
        <v>0</v>
      </c>
      <c r="AE159" s="323">
        <f t="shared" si="20"/>
        <v>0</v>
      </c>
      <c r="AF159" s="323">
        <f t="shared" si="20"/>
        <v>0</v>
      </c>
      <c r="AG159" s="323">
        <f t="shared" si="20"/>
        <v>0</v>
      </c>
      <c r="AH159" s="323">
        <f t="shared" si="20"/>
        <v>0</v>
      </c>
      <c r="AI159" s="323">
        <f t="shared" si="20"/>
        <v>0</v>
      </c>
      <c r="AJ159" s="323">
        <f t="shared" si="20"/>
        <v>0</v>
      </c>
      <c r="AK159" s="323">
        <f t="shared" si="20"/>
        <v>0</v>
      </c>
      <c r="AL159" s="323">
        <f t="shared" si="20"/>
        <v>0</v>
      </c>
      <c r="AM159" s="323">
        <f t="shared" si="20"/>
        <v>0</v>
      </c>
      <c r="AN159" s="323">
        <f t="shared" si="20"/>
        <v>0</v>
      </c>
      <c r="AO159" s="323">
        <f t="shared" si="20"/>
        <v>0</v>
      </c>
      <c r="AP159" s="323">
        <f t="shared" si="20"/>
        <v>0</v>
      </c>
      <c r="AQ159" s="323">
        <f t="shared" si="20"/>
        <v>0</v>
      </c>
      <c r="AR159" s="323">
        <f t="shared" si="20"/>
        <v>0</v>
      </c>
      <c r="AS159" s="323">
        <f t="shared" si="20"/>
        <v>0</v>
      </c>
      <c r="AT159" s="323">
        <f t="shared" si="20"/>
        <v>0</v>
      </c>
      <c r="AU159" s="323">
        <f t="shared" si="20"/>
        <v>0</v>
      </c>
      <c r="AV159" s="323">
        <f t="shared" si="20"/>
        <v>0</v>
      </c>
      <c r="AW159" s="323">
        <f t="shared" si="20"/>
        <v>0</v>
      </c>
      <c r="AX159" s="323">
        <f t="shared" si="20"/>
        <v>0</v>
      </c>
      <c r="AY159" s="323">
        <f t="shared" si="20"/>
        <v>0</v>
      </c>
      <c r="AZ159" s="323">
        <f t="shared" si="20"/>
        <v>0</v>
      </c>
      <c r="BA159" s="323">
        <f t="shared" si="20"/>
        <v>0</v>
      </c>
      <c r="BB159" s="323">
        <f t="shared" si="20"/>
        <v>0</v>
      </c>
      <c r="BC159" s="323">
        <f t="shared" si="20"/>
        <v>0</v>
      </c>
      <c r="BD159" s="323">
        <f t="shared" si="20"/>
        <v>0</v>
      </c>
      <c r="BE159" s="323">
        <f t="shared" si="20"/>
        <v>0</v>
      </c>
      <c r="BF159" s="323">
        <f t="shared" si="20"/>
        <v>0</v>
      </c>
      <c r="BG159" s="323">
        <f t="shared" si="20"/>
        <v>0</v>
      </c>
      <c r="BH159" s="323">
        <f t="shared" si="20"/>
        <v>0</v>
      </c>
    </row>
    <row r="160" spans="1:60">
      <c r="A160" t="s">
        <v>789</v>
      </c>
      <c r="E160" s="324">
        <f t="shared" ref="E160:AJ160" si="21">(+E159+E158)*E$215</f>
        <v>1.8483741997550391</v>
      </c>
      <c r="F160" s="324">
        <f t="shared" si="21"/>
        <v>3.2643661739332472</v>
      </c>
      <c r="G160" s="324">
        <f t="shared" si="21"/>
        <v>7.8303331752978256</v>
      </c>
      <c r="H160" s="324">
        <f t="shared" si="21"/>
        <v>9.0589517934463402</v>
      </c>
      <c r="I160" s="324">
        <f t="shared" si="21"/>
        <v>10.904268560251667</v>
      </c>
      <c r="J160" s="324">
        <f t="shared" si="21"/>
        <v>0.26245016005669231</v>
      </c>
      <c r="K160" s="324">
        <f t="shared" si="21"/>
        <v>0</v>
      </c>
      <c r="L160" s="324">
        <f t="shared" si="21"/>
        <v>0</v>
      </c>
      <c r="M160" s="324">
        <f t="shared" si="21"/>
        <v>0</v>
      </c>
      <c r="N160" s="324">
        <f t="shared" si="21"/>
        <v>0</v>
      </c>
      <c r="O160" s="324">
        <f t="shared" si="21"/>
        <v>0</v>
      </c>
      <c r="P160" s="324">
        <f t="shared" si="21"/>
        <v>0</v>
      </c>
      <c r="Q160" s="324">
        <f t="shared" si="21"/>
        <v>0</v>
      </c>
      <c r="R160" s="324">
        <f t="shared" si="21"/>
        <v>0</v>
      </c>
      <c r="S160" s="324">
        <f t="shared" si="21"/>
        <v>0</v>
      </c>
      <c r="T160" s="324">
        <f t="shared" si="21"/>
        <v>0</v>
      </c>
      <c r="U160" s="324">
        <f t="shared" si="21"/>
        <v>0</v>
      </c>
      <c r="V160" s="324">
        <f t="shared" si="21"/>
        <v>0</v>
      </c>
      <c r="W160" s="324">
        <f t="shared" si="21"/>
        <v>0</v>
      </c>
      <c r="X160" s="324">
        <f t="shared" si="21"/>
        <v>0</v>
      </c>
      <c r="Y160" s="324">
        <f t="shared" si="21"/>
        <v>0</v>
      </c>
      <c r="Z160" s="324">
        <f t="shared" si="21"/>
        <v>0</v>
      </c>
      <c r="AA160" s="324">
        <f t="shared" si="21"/>
        <v>0</v>
      </c>
      <c r="AB160" s="324">
        <f t="shared" si="21"/>
        <v>0</v>
      </c>
      <c r="AC160" s="324">
        <f t="shared" si="21"/>
        <v>0</v>
      </c>
      <c r="AD160" s="324">
        <f t="shared" si="21"/>
        <v>0</v>
      </c>
      <c r="AE160" s="324">
        <f t="shared" si="21"/>
        <v>0</v>
      </c>
      <c r="AF160" s="324">
        <f t="shared" si="21"/>
        <v>0</v>
      </c>
      <c r="AG160" s="324">
        <f t="shared" si="21"/>
        <v>0</v>
      </c>
      <c r="AH160" s="324">
        <f t="shared" si="21"/>
        <v>0</v>
      </c>
      <c r="AI160" s="324">
        <f t="shared" si="21"/>
        <v>0</v>
      </c>
      <c r="AJ160" s="324">
        <f t="shared" si="21"/>
        <v>0</v>
      </c>
      <c r="AK160" s="324">
        <f t="shared" ref="AK160:BH160" si="22">(+AK159+AK158)*AK$215</f>
        <v>0</v>
      </c>
      <c r="AL160" s="324">
        <f t="shared" si="22"/>
        <v>0</v>
      </c>
      <c r="AM160" s="324">
        <f t="shared" si="22"/>
        <v>0</v>
      </c>
      <c r="AN160" s="324">
        <f t="shared" si="22"/>
        <v>0</v>
      </c>
      <c r="AO160" s="324">
        <f t="shared" si="22"/>
        <v>0</v>
      </c>
      <c r="AP160" s="324">
        <f t="shared" si="22"/>
        <v>0</v>
      </c>
      <c r="AQ160" s="324">
        <f t="shared" si="22"/>
        <v>0</v>
      </c>
      <c r="AR160" s="324">
        <f t="shared" si="22"/>
        <v>0</v>
      </c>
      <c r="AS160" s="324">
        <f t="shared" si="22"/>
        <v>0</v>
      </c>
      <c r="AT160" s="324">
        <f t="shared" si="22"/>
        <v>0</v>
      </c>
      <c r="AU160" s="324">
        <f t="shared" si="22"/>
        <v>0</v>
      </c>
      <c r="AV160" s="324">
        <f t="shared" si="22"/>
        <v>0</v>
      </c>
      <c r="AW160" s="324">
        <f t="shared" si="22"/>
        <v>0</v>
      </c>
      <c r="AX160" s="324">
        <f t="shared" si="22"/>
        <v>0</v>
      </c>
      <c r="AY160" s="324">
        <f t="shared" si="22"/>
        <v>0</v>
      </c>
      <c r="AZ160" s="324">
        <f t="shared" si="22"/>
        <v>0</v>
      </c>
      <c r="BA160" s="324">
        <f t="shared" si="22"/>
        <v>0</v>
      </c>
      <c r="BB160" s="324">
        <f t="shared" si="22"/>
        <v>0</v>
      </c>
      <c r="BC160" s="324">
        <f t="shared" si="22"/>
        <v>0</v>
      </c>
      <c r="BD160" s="324">
        <f t="shared" si="22"/>
        <v>0</v>
      </c>
      <c r="BE160" s="324">
        <f t="shared" si="22"/>
        <v>0</v>
      </c>
      <c r="BF160" s="324">
        <f t="shared" si="22"/>
        <v>0</v>
      </c>
      <c r="BG160" s="324">
        <f t="shared" si="22"/>
        <v>0</v>
      </c>
      <c r="BH160" s="324">
        <f t="shared" si="22"/>
        <v>0</v>
      </c>
    </row>
    <row r="161" spans="1:60">
      <c r="A161" s="25" t="s">
        <v>791</v>
      </c>
      <c r="E161" s="325">
        <f>SUM(E158:E160)</f>
        <v>8.0096215322718365</v>
      </c>
      <c r="F161" s="325">
        <f t="shared" ref="F161:BH161" si="23">SUM(F158:F160)</f>
        <v>14.145586753710738</v>
      </c>
      <c r="G161" s="325">
        <f t="shared" si="23"/>
        <v>33.93144375962391</v>
      </c>
      <c r="H161" s="325">
        <f t="shared" si="23"/>
        <v>39.25545777160081</v>
      </c>
      <c r="I161" s="325">
        <f t="shared" si="23"/>
        <v>47.251830427757227</v>
      </c>
      <c r="J161" s="325">
        <f t="shared" si="23"/>
        <v>1.1372840269123334</v>
      </c>
      <c r="K161" s="325">
        <f t="shared" si="23"/>
        <v>0</v>
      </c>
      <c r="L161" s="325">
        <f t="shared" si="23"/>
        <v>0</v>
      </c>
      <c r="M161" s="325">
        <f t="shared" si="23"/>
        <v>0</v>
      </c>
      <c r="N161" s="325">
        <f t="shared" si="23"/>
        <v>0</v>
      </c>
      <c r="O161" s="325">
        <f t="shared" si="23"/>
        <v>0</v>
      </c>
      <c r="P161" s="325">
        <f t="shared" si="23"/>
        <v>0</v>
      </c>
      <c r="Q161" s="325">
        <f t="shared" si="23"/>
        <v>0</v>
      </c>
      <c r="R161" s="325">
        <f t="shared" si="23"/>
        <v>0</v>
      </c>
      <c r="S161" s="325">
        <f t="shared" si="23"/>
        <v>0</v>
      </c>
      <c r="T161" s="325">
        <f t="shared" si="23"/>
        <v>0</v>
      </c>
      <c r="U161" s="325">
        <f t="shared" si="23"/>
        <v>0</v>
      </c>
      <c r="V161" s="325">
        <f t="shared" si="23"/>
        <v>0</v>
      </c>
      <c r="W161" s="325">
        <f t="shared" si="23"/>
        <v>0</v>
      </c>
      <c r="X161" s="325">
        <f t="shared" si="23"/>
        <v>0</v>
      </c>
      <c r="Y161" s="325">
        <f t="shared" si="23"/>
        <v>0</v>
      </c>
      <c r="Z161" s="325">
        <f t="shared" si="23"/>
        <v>0</v>
      </c>
      <c r="AA161" s="325">
        <f t="shared" si="23"/>
        <v>0</v>
      </c>
      <c r="AB161" s="325">
        <f t="shared" si="23"/>
        <v>0</v>
      </c>
      <c r="AC161" s="325">
        <f t="shared" si="23"/>
        <v>0</v>
      </c>
      <c r="AD161" s="325">
        <f t="shared" si="23"/>
        <v>0</v>
      </c>
      <c r="AE161" s="325">
        <f t="shared" si="23"/>
        <v>0</v>
      </c>
      <c r="AF161" s="325">
        <f t="shared" si="23"/>
        <v>0</v>
      </c>
      <c r="AG161" s="325">
        <f t="shared" si="23"/>
        <v>0</v>
      </c>
      <c r="AH161" s="325">
        <f t="shared" si="23"/>
        <v>0</v>
      </c>
      <c r="AI161" s="325">
        <f t="shared" si="23"/>
        <v>0</v>
      </c>
      <c r="AJ161" s="325">
        <f t="shared" si="23"/>
        <v>0</v>
      </c>
      <c r="AK161" s="325">
        <f t="shared" si="23"/>
        <v>0</v>
      </c>
      <c r="AL161" s="325">
        <f t="shared" si="23"/>
        <v>0</v>
      </c>
      <c r="AM161" s="325">
        <f t="shared" si="23"/>
        <v>0</v>
      </c>
      <c r="AN161" s="325">
        <f t="shared" si="23"/>
        <v>0</v>
      </c>
      <c r="AO161" s="325">
        <f t="shared" si="23"/>
        <v>0</v>
      </c>
      <c r="AP161" s="325">
        <f t="shared" si="23"/>
        <v>0</v>
      </c>
      <c r="AQ161" s="325">
        <f t="shared" si="23"/>
        <v>0</v>
      </c>
      <c r="AR161" s="325">
        <f t="shared" si="23"/>
        <v>0</v>
      </c>
      <c r="AS161" s="325">
        <f t="shared" si="23"/>
        <v>0</v>
      </c>
      <c r="AT161" s="325">
        <f t="shared" si="23"/>
        <v>0</v>
      </c>
      <c r="AU161" s="325">
        <f t="shared" si="23"/>
        <v>0</v>
      </c>
      <c r="AV161" s="325">
        <f t="shared" si="23"/>
        <v>0</v>
      </c>
      <c r="AW161" s="325">
        <f t="shared" si="23"/>
        <v>0</v>
      </c>
      <c r="AX161" s="325">
        <f t="shared" si="23"/>
        <v>0</v>
      </c>
      <c r="AY161" s="325">
        <f t="shared" si="23"/>
        <v>0</v>
      </c>
      <c r="AZ161" s="325">
        <f t="shared" si="23"/>
        <v>0</v>
      </c>
      <c r="BA161" s="325">
        <f t="shared" si="23"/>
        <v>0</v>
      </c>
      <c r="BB161" s="325">
        <f t="shared" si="23"/>
        <v>0</v>
      </c>
      <c r="BC161" s="325">
        <f t="shared" si="23"/>
        <v>0</v>
      </c>
      <c r="BD161" s="325">
        <f t="shared" si="23"/>
        <v>0</v>
      </c>
      <c r="BE161" s="325">
        <f t="shared" si="23"/>
        <v>0</v>
      </c>
      <c r="BF161" s="325">
        <f t="shared" si="23"/>
        <v>0</v>
      </c>
      <c r="BG161" s="325">
        <f t="shared" si="23"/>
        <v>0</v>
      </c>
      <c r="BH161" s="325">
        <f t="shared" si="23"/>
        <v>0</v>
      </c>
    </row>
    <row r="162" spans="1:60">
      <c r="A162" s="25"/>
      <c r="E162" s="323"/>
      <c r="F162" s="323"/>
      <c r="G162" s="323"/>
      <c r="H162" s="323"/>
      <c r="I162" s="323"/>
      <c r="J162" s="323"/>
      <c r="K162" s="323"/>
      <c r="L162" s="323"/>
      <c r="M162" s="323"/>
      <c r="N162" s="323"/>
      <c r="O162" s="323"/>
      <c r="P162" s="323"/>
      <c r="Q162" s="323"/>
      <c r="R162" s="323"/>
      <c r="S162" s="323"/>
      <c r="T162" s="323"/>
      <c r="U162" s="323"/>
      <c r="V162" s="323"/>
      <c r="W162" s="323"/>
      <c r="X162" s="323"/>
      <c r="Y162" s="323"/>
      <c r="Z162" s="323"/>
      <c r="AA162" s="323"/>
      <c r="AB162" s="323"/>
      <c r="AC162" s="323"/>
      <c r="AD162" s="323"/>
      <c r="AE162" s="323"/>
      <c r="AF162" s="323"/>
      <c r="AG162" s="323"/>
      <c r="AH162" s="323"/>
      <c r="AI162" s="323"/>
      <c r="AJ162" s="323"/>
      <c r="AK162" s="323"/>
      <c r="AL162" s="323"/>
      <c r="AM162" s="323"/>
      <c r="AN162" s="323"/>
      <c r="AO162" s="323"/>
      <c r="AP162" s="323"/>
      <c r="AQ162" s="323"/>
      <c r="AR162" s="323"/>
      <c r="AS162" s="323"/>
      <c r="AT162" s="323"/>
      <c r="AU162" s="323"/>
      <c r="AV162" s="323"/>
      <c r="AW162" s="323"/>
      <c r="AX162" s="323"/>
      <c r="AY162" s="323"/>
      <c r="AZ162" s="323"/>
      <c r="BA162" s="323"/>
      <c r="BB162" s="323"/>
      <c r="BC162" s="323"/>
      <c r="BD162" s="323"/>
      <c r="BE162" s="323"/>
      <c r="BF162" s="323"/>
      <c r="BG162" s="323"/>
      <c r="BH162" s="323"/>
    </row>
    <row r="163" spans="1:60">
      <c r="A163" s="25" t="s">
        <v>18</v>
      </c>
    </row>
    <row r="164" spans="1:60">
      <c r="A164" t="s">
        <v>790</v>
      </c>
      <c r="E164" s="323">
        <f>+E143+E150+E157</f>
        <v>334.3491177413639</v>
      </c>
      <c r="F164" s="323">
        <f t="shared" ref="F164:BH167" si="24">+F143+F150+F157</f>
        <v>1048.155617677638</v>
      </c>
      <c r="G164" s="323">
        <f t="shared" si="24"/>
        <v>1651.0683563216071</v>
      </c>
      <c r="H164" s="323">
        <f t="shared" si="24"/>
        <v>2052.2475072255911</v>
      </c>
      <c r="I164" s="323">
        <f t="shared" si="24"/>
        <v>1543.5567301483652</v>
      </c>
      <c r="J164" s="323">
        <f t="shared" si="24"/>
        <v>295.11574188543671</v>
      </c>
      <c r="K164" s="323">
        <f t="shared" si="24"/>
        <v>48.546870000000006</v>
      </c>
      <c r="L164" s="323">
        <f t="shared" si="24"/>
        <v>0</v>
      </c>
      <c r="M164" s="323">
        <f t="shared" si="24"/>
        <v>0</v>
      </c>
      <c r="N164" s="323">
        <f t="shared" si="24"/>
        <v>0</v>
      </c>
      <c r="O164" s="323">
        <f t="shared" si="24"/>
        <v>0</v>
      </c>
      <c r="P164" s="323">
        <f t="shared" si="24"/>
        <v>0</v>
      </c>
      <c r="Q164" s="323">
        <f t="shared" si="24"/>
        <v>0</v>
      </c>
      <c r="R164" s="323">
        <f t="shared" si="24"/>
        <v>0</v>
      </c>
      <c r="S164" s="323">
        <f t="shared" si="24"/>
        <v>0</v>
      </c>
      <c r="T164" s="323">
        <f t="shared" si="24"/>
        <v>0</v>
      </c>
      <c r="U164" s="323">
        <f t="shared" si="24"/>
        <v>0</v>
      </c>
      <c r="V164" s="323">
        <f t="shared" si="24"/>
        <v>0</v>
      </c>
      <c r="W164" s="323">
        <f t="shared" si="24"/>
        <v>0</v>
      </c>
      <c r="X164" s="323">
        <f t="shared" si="24"/>
        <v>0</v>
      </c>
      <c r="Y164" s="323">
        <f t="shared" si="24"/>
        <v>0</v>
      </c>
      <c r="Z164" s="323">
        <f t="shared" si="24"/>
        <v>0</v>
      </c>
      <c r="AA164" s="323">
        <f t="shared" si="24"/>
        <v>0</v>
      </c>
      <c r="AB164" s="323">
        <f t="shared" si="24"/>
        <v>0</v>
      </c>
      <c r="AC164" s="323">
        <f t="shared" si="24"/>
        <v>0</v>
      </c>
      <c r="AD164" s="323">
        <f t="shared" si="24"/>
        <v>0</v>
      </c>
      <c r="AE164" s="323">
        <f t="shared" si="24"/>
        <v>0</v>
      </c>
      <c r="AF164" s="323">
        <f t="shared" si="24"/>
        <v>0</v>
      </c>
      <c r="AG164" s="323">
        <f t="shared" si="24"/>
        <v>0</v>
      </c>
      <c r="AH164" s="323">
        <f t="shared" si="24"/>
        <v>0</v>
      </c>
      <c r="AI164" s="323">
        <f t="shared" si="24"/>
        <v>0</v>
      </c>
      <c r="AJ164" s="323">
        <f t="shared" si="24"/>
        <v>0</v>
      </c>
      <c r="AK164" s="323">
        <f t="shared" si="24"/>
        <v>0</v>
      </c>
      <c r="AL164" s="323">
        <f t="shared" si="24"/>
        <v>0</v>
      </c>
      <c r="AM164" s="323">
        <f t="shared" si="24"/>
        <v>0</v>
      </c>
      <c r="AN164" s="323">
        <f t="shared" si="24"/>
        <v>0</v>
      </c>
      <c r="AO164" s="323">
        <f t="shared" si="24"/>
        <v>0</v>
      </c>
      <c r="AP164" s="323">
        <f t="shared" si="24"/>
        <v>0</v>
      </c>
      <c r="AQ164" s="323">
        <f t="shared" si="24"/>
        <v>0</v>
      </c>
      <c r="AR164" s="323">
        <f t="shared" si="24"/>
        <v>0</v>
      </c>
      <c r="AS164" s="323">
        <f t="shared" si="24"/>
        <v>0</v>
      </c>
      <c r="AT164" s="323">
        <f t="shared" si="24"/>
        <v>0</v>
      </c>
      <c r="AU164" s="323">
        <f t="shared" si="24"/>
        <v>0</v>
      </c>
      <c r="AV164" s="323">
        <f t="shared" si="24"/>
        <v>0</v>
      </c>
      <c r="AW164" s="323">
        <f t="shared" si="24"/>
        <v>0</v>
      </c>
      <c r="AX164" s="323">
        <f t="shared" si="24"/>
        <v>0</v>
      </c>
      <c r="AY164" s="323">
        <f t="shared" si="24"/>
        <v>0</v>
      </c>
      <c r="AZ164" s="323">
        <f t="shared" si="24"/>
        <v>0</v>
      </c>
      <c r="BA164" s="323">
        <f t="shared" si="24"/>
        <v>0</v>
      </c>
      <c r="BB164" s="323">
        <f t="shared" si="24"/>
        <v>0</v>
      </c>
      <c r="BC164" s="323">
        <f t="shared" si="24"/>
        <v>0</v>
      </c>
      <c r="BD164" s="323">
        <f t="shared" si="24"/>
        <v>0</v>
      </c>
      <c r="BE164" s="323">
        <f t="shared" si="24"/>
        <v>0</v>
      </c>
      <c r="BF164" s="323">
        <f t="shared" si="24"/>
        <v>0</v>
      </c>
      <c r="BG164" s="323">
        <f t="shared" si="24"/>
        <v>0</v>
      </c>
      <c r="BH164" s="323">
        <f t="shared" si="24"/>
        <v>0</v>
      </c>
    </row>
    <row r="165" spans="1:60">
      <c r="A165" t="s">
        <v>787</v>
      </c>
      <c r="E165" s="323">
        <f t="shared" ref="E165:T167" si="25">+E144+E151+E158</f>
        <v>52.013721597123464</v>
      </c>
      <c r="F165" s="323">
        <f t="shared" si="25"/>
        <v>174.08936326626704</v>
      </c>
      <c r="G165" s="323">
        <f t="shared" si="25"/>
        <v>250.41078843902747</v>
      </c>
      <c r="H165" s="323">
        <f t="shared" si="25"/>
        <v>313.80911155843182</v>
      </c>
      <c r="I165" s="323">
        <f t="shared" si="25"/>
        <v>213.52185789976178</v>
      </c>
      <c r="J165" s="323">
        <f t="shared" si="25"/>
        <v>51.049648933411184</v>
      </c>
      <c r="K165" s="323">
        <f t="shared" si="25"/>
        <v>8.966343421592418</v>
      </c>
      <c r="L165" s="323">
        <f t="shared" si="25"/>
        <v>0</v>
      </c>
      <c r="M165" s="323">
        <f t="shared" si="25"/>
        <v>0</v>
      </c>
      <c r="N165" s="323">
        <f t="shared" si="25"/>
        <v>0</v>
      </c>
      <c r="O165" s="323">
        <f t="shared" si="25"/>
        <v>0</v>
      </c>
      <c r="P165" s="323">
        <f t="shared" si="25"/>
        <v>0</v>
      </c>
      <c r="Q165" s="323">
        <f t="shared" si="25"/>
        <v>0</v>
      </c>
      <c r="R165" s="323">
        <f t="shared" si="25"/>
        <v>0</v>
      </c>
      <c r="S165" s="323">
        <f t="shared" si="25"/>
        <v>0</v>
      </c>
      <c r="T165" s="323">
        <f t="shared" si="25"/>
        <v>0</v>
      </c>
      <c r="U165" s="323">
        <f t="shared" si="24"/>
        <v>0</v>
      </c>
      <c r="V165" s="323">
        <f t="shared" si="24"/>
        <v>0</v>
      </c>
      <c r="W165" s="323">
        <f t="shared" si="24"/>
        <v>0</v>
      </c>
      <c r="X165" s="323">
        <f t="shared" si="24"/>
        <v>0</v>
      </c>
      <c r="Y165" s="323">
        <f t="shared" si="24"/>
        <v>0</v>
      </c>
      <c r="Z165" s="323">
        <f t="shared" si="24"/>
        <v>0</v>
      </c>
      <c r="AA165" s="323">
        <f t="shared" si="24"/>
        <v>0</v>
      </c>
      <c r="AB165" s="323">
        <f t="shared" si="24"/>
        <v>0</v>
      </c>
      <c r="AC165" s="323">
        <f t="shared" si="24"/>
        <v>0</v>
      </c>
      <c r="AD165" s="323">
        <f t="shared" si="24"/>
        <v>0</v>
      </c>
      <c r="AE165" s="323">
        <f t="shared" si="24"/>
        <v>0</v>
      </c>
      <c r="AF165" s="323">
        <f t="shared" si="24"/>
        <v>0</v>
      </c>
      <c r="AG165" s="323">
        <f t="shared" si="24"/>
        <v>0</v>
      </c>
      <c r="AH165" s="323">
        <f t="shared" si="24"/>
        <v>0</v>
      </c>
      <c r="AI165" s="323">
        <f t="shared" si="24"/>
        <v>0</v>
      </c>
      <c r="AJ165" s="323">
        <f t="shared" si="24"/>
        <v>0</v>
      </c>
      <c r="AK165" s="323">
        <f t="shared" si="24"/>
        <v>0</v>
      </c>
      <c r="AL165" s="323">
        <f t="shared" si="24"/>
        <v>0</v>
      </c>
      <c r="AM165" s="323">
        <f t="shared" si="24"/>
        <v>0</v>
      </c>
      <c r="AN165" s="323">
        <f t="shared" si="24"/>
        <v>0</v>
      </c>
      <c r="AO165" s="323">
        <f t="shared" si="24"/>
        <v>0</v>
      </c>
      <c r="AP165" s="323">
        <f t="shared" si="24"/>
        <v>0</v>
      </c>
      <c r="AQ165" s="323">
        <f t="shared" si="24"/>
        <v>0</v>
      </c>
      <c r="AR165" s="323">
        <f t="shared" si="24"/>
        <v>0</v>
      </c>
      <c r="AS165" s="323">
        <f t="shared" si="24"/>
        <v>0</v>
      </c>
      <c r="AT165" s="323">
        <f t="shared" si="24"/>
        <v>0</v>
      </c>
      <c r="AU165" s="323">
        <f t="shared" si="24"/>
        <v>0</v>
      </c>
      <c r="AV165" s="323">
        <f t="shared" si="24"/>
        <v>0</v>
      </c>
      <c r="AW165" s="323">
        <f t="shared" si="24"/>
        <v>0</v>
      </c>
      <c r="AX165" s="323">
        <f t="shared" si="24"/>
        <v>0</v>
      </c>
      <c r="AY165" s="323">
        <f t="shared" si="24"/>
        <v>0</v>
      </c>
      <c r="AZ165" s="323">
        <f t="shared" si="24"/>
        <v>0</v>
      </c>
      <c r="BA165" s="323">
        <f t="shared" si="24"/>
        <v>0</v>
      </c>
      <c r="BB165" s="323">
        <f t="shared" si="24"/>
        <v>0</v>
      </c>
      <c r="BC165" s="323">
        <f t="shared" si="24"/>
        <v>0</v>
      </c>
      <c r="BD165" s="323">
        <f t="shared" si="24"/>
        <v>0</v>
      </c>
      <c r="BE165" s="323">
        <f t="shared" si="24"/>
        <v>0</v>
      </c>
      <c r="BF165" s="323">
        <f t="shared" si="24"/>
        <v>0</v>
      </c>
      <c r="BG165" s="323">
        <f t="shared" si="24"/>
        <v>0</v>
      </c>
      <c r="BH165" s="323">
        <f t="shared" si="24"/>
        <v>0</v>
      </c>
    </row>
    <row r="166" spans="1:60">
      <c r="A166" t="s">
        <v>788</v>
      </c>
      <c r="E166" s="323">
        <f t="shared" si="25"/>
        <v>18.432566088035927</v>
      </c>
      <c r="F166" s="323">
        <f t="shared" si="24"/>
        <v>61.072756359369819</v>
      </c>
      <c r="G166" s="323">
        <f t="shared" si="24"/>
        <v>93.622461080939743</v>
      </c>
      <c r="H166" s="323">
        <f t="shared" si="24"/>
        <v>117.27606828593704</v>
      </c>
      <c r="I166" s="323">
        <f t="shared" si="24"/>
        <v>83.242921932729146</v>
      </c>
      <c r="J166" s="323">
        <f t="shared" si="24"/>
        <v>18.111526445788144</v>
      </c>
      <c r="K166" s="323">
        <f t="shared" si="24"/>
        <v>3.0067463417627471</v>
      </c>
      <c r="L166" s="323">
        <f t="shared" si="24"/>
        <v>0</v>
      </c>
      <c r="M166" s="323">
        <f t="shared" si="24"/>
        <v>0</v>
      </c>
      <c r="N166" s="323">
        <f t="shared" si="24"/>
        <v>0</v>
      </c>
      <c r="O166" s="323">
        <f t="shared" si="24"/>
        <v>0</v>
      </c>
      <c r="P166" s="323">
        <f t="shared" si="24"/>
        <v>0</v>
      </c>
      <c r="Q166" s="323">
        <f t="shared" si="24"/>
        <v>0</v>
      </c>
      <c r="R166" s="323">
        <f t="shared" si="24"/>
        <v>0</v>
      </c>
      <c r="S166" s="323">
        <f t="shared" si="24"/>
        <v>0</v>
      </c>
      <c r="T166" s="323">
        <f t="shared" si="24"/>
        <v>0</v>
      </c>
      <c r="U166" s="323">
        <f t="shared" si="24"/>
        <v>0</v>
      </c>
      <c r="V166" s="323">
        <f t="shared" si="24"/>
        <v>0</v>
      </c>
      <c r="W166" s="323">
        <f t="shared" si="24"/>
        <v>0</v>
      </c>
      <c r="X166" s="323">
        <f t="shared" si="24"/>
        <v>0</v>
      </c>
      <c r="Y166" s="323">
        <f t="shared" si="24"/>
        <v>0</v>
      </c>
      <c r="Z166" s="323">
        <f t="shared" si="24"/>
        <v>0</v>
      </c>
      <c r="AA166" s="323">
        <f t="shared" si="24"/>
        <v>0</v>
      </c>
      <c r="AB166" s="323">
        <f t="shared" si="24"/>
        <v>0</v>
      </c>
      <c r="AC166" s="323">
        <f t="shared" si="24"/>
        <v>0</v>
      </c>
      <c r="AD166" s="323">
        <f t="shared" si="24"/>
        <v>0</v>
      </c>
      <c r="AE166" s="323">
        <f t="shared" si="24"/>
        <v>0</v>
      </c>
      <c r="AF166" s="323">
        <f t="shared" si="24"/>
        <v>0</v>
      </c>
      <c r="AG166" s="323">
        <f t="shared" si="24"/>
        <v>0</v>
      </c>
      <c r="AH166" s="323">
        <f t="shared" si="24"/>
        <v>0</v>
      </c>
      <c r="AI166" s="323">
        <f t="shared" si="24"/>
        <v>0</v>
      </c>
      <c r="AJ166" s="323">
        <f t="shared" si="24"/>
        <v>0</v>
      </c>
      <c r="AK166" s="323">
        <f t="shared" si="24"/>
        <v>0</v>
      </c>
      <c r="AL166" s="323">
        <f t="shared" si="24"/>
        <v>0</v>
      </c>
      <c r="AM166" s="323">
        <f t="shared" si="24"/>
        <v>0</v>
      </c>
      <c r="AN166" s="323">
        <f t="shared" si="24"/>
        <v>0</v>
      </c>
      <c r="AO166" s="323">
        <f t="shared" si="24"/>
        <v>0</v>
      </c>
      <c r="AP166" s="323">
        <f t="shared" si="24"/>
        <v>0</v>
      </c>
      <c r="AQ166" s="323">
        <f t="shared" si="24"/>
        <v>0</v>
      </c>
      <c r="AR166" s="323">
        <f t="shared" si="24"/>
        <v>0</v>
      </c>
      <c r="AS166" s="323">
        <f t="shared" si="24"/>
        <v>0</v>
      </c>
      <c r="AT166" s="323">
        <f t="shared" si="24"/>
        <v>0</v>
      </c>
      <c r="AU166" s="323">
        <f t="shared" si="24"/>
        <v>0</v>
      </c>
      <c r="AV166" s="323">
        <f t="shared" si="24"/>
        <v>0</v>
      </c>
      <c r="AW166" s="323">
        <f t="shared" si="24"/>
        <v>0</v>
      </c>
      <c r="AX166" s="323">
        <f t="shared" si="24"/>
        <v>0</v>
      </c>
      <c r="AY166" s="323">
        <f t="shared" si="24"/>
        <v>0</v>
      </c>
      <c r="AZ166" s="323">
        <f t="shared" si="24"/>
        <v>0</v>
      </c>
      <c r="BA166" s="323">
        <f t="shared" si="24"/>
        <v>0</v>
      </c>
      <c r="BB166" s="323">
        <f t="shared" si="24"/>
        <v>0</v>
      </c>
      <c r="BC166" s="323">
        <f t="shared" si="24"/>
        <v>0</v>
      </c>
      <c r="BD166" s="323">
        <f t="shared" si="24"/>
        <v>0</v>
      </c>
      <c r="BE166" s="323">
        <f t="shared" si="24"/>
        <v>0</v>
      </c>
      <c r="BF166" s="323">
        <f t="shared" si="24"/>
        <v>0</v>
      </c>
      <c r="BG166" s="323">
        <f t="shared" si="24"/>
        <v>0</v>
      </c>
      <c r="BH166" s="323">
        <f t="shared" si="24"/>
        <v>0</v>
      </c>
    </row>
    <row r="167" spans="1:60">
      <c r="A167" t="s">
        <v>789</v>
      </c>
      <c r="E167" s="323">
        <f t="shared" si="25"/>
        <v>21.133886305547815</v>
      </c>
      <c r="F167" s="323">
        <f t="shared" si="24"/>
        <v>70.548635887691063</v>
      </c>
      <c r="G167" s="323">
        <f t="shared" si="24"/>
        <v>103.20997485599015</v>
      </c>
      <c r="H167" s="323">
        <f t="shared" si="24"/>
        <v>129.32555395331065</v>
      </c>
      <c r="I167" s="323">
        <f t="shared" si="24"/>
        <v>89.029433949747258</v>
      </c>
      <c r="J167" s="323">
        <f t="shared" si="24"/>
        <v>20.748352613759796</v>
      </c>
      <c r="K167" s="323">
        <f t="shared" si="24"/>
        <v>3.5919269290065494</v>
      </c>
      <c r="L167" s="323">
        <f t="shared" si="24"/>
        <v>0</v>
      </c>
      <c r="M167" s="323">
        <f t="shared" si="24"/>
        <v>0</v>
      </c>
      <c r="N167" s="323">
        <f t="shared" si="24"/>
        <v>0</v>
      </c>
      <c r="O167" s="323">
        <f t="shared" si="24"/>
        <v>0</v>
      </c>
      <c r="P167" s="323">
        <f t="shared" si="24"/>
        <v>0</v>
      </c>
      <c r="Q167" s="323">
        <f t="shared" si="24"/>
        <v>0</v>
      </c>
      <c r="R167" s="323">
        <f t="shared" si="24"/>
        <v>0</v>
      </c>
      <c r="S167" s="323">
        <f t="shared" si="24"/>
        <v>0</v>
      </c>
      <c r="T167" s="323">
        <f t="shared" si="24"/>
        <v>0</v>
      </c>
      <c r="U167" s="323">
        <f t="shared" si="24"/>
        <v>0</v>
      </c>
      <c r="V167" s="323">
        <f t="shared" si="24"/>
        <v>0</v>
      </c>
      <c r="W167" s="323">
        <f t="shared" si="24"/>
        <v>0</v>
      </c>
      <c r="X167" s="323">
        <f t="shared" si="24"/>
        <v>0</v>
      </c>
      <c r="Y167" s="323">
        <f t="shared" si="24"/>
        <v>0</v>
      </c>
      <c r="Z167" s="323">
        <f t="shared" si="24"/>
        <v>0</v>
      </c>
      <c r="AA167" s="323">
        <f t="shared" si="24"/>
        <v>0</v>
      </c>
      <c r="AB167" s="323">
        <f t="shared" si="24"/>
        <v>0</v>
      </c>
      <c r="AC167" s="323">
        <f t="shared" si="24"/>
        <v>0</v>
      </c>
      <c r="AD167" s="323">
        <f t="shared" si="24"/>
        <v>0</v>
      </c>
      <c r="AE167" s="323">
        <f t="shared" si="24"/>
        <v>0</v>
      </c>
      <c r="AF167" s="323">
        <f t="shared" si="24"/>
        <v>0</v>
      </c>
      <c r="AG167" s="323">
        <f t="shared" si="24"/>
        <v>0</v>
      </c>
      <c r="AH167" s="323">
        <f t="shared" si="24"/>
        <v>0</v>
      </c>
      <c r="AI167" s="323">
        <f t="shared" si="24"/>
        <v>0</v>
      </c>
      <c r="AJ167" s="323">
        <f t="shared" si="24"/>
        <v>0</v>
      </c>
      <c r="AK167" s="323">
        <f t="shared" si="24"/>
        <v>0</v>
      </c>
      <c r="AL167" s="323">
        <f t="shared" si="24"/>
        <v>0</v>
      </c>
      <c r="AM167" s="323">
        <f t="shared" si="24"/>
        <v>0</v>
      </c>
      <c r="AN167" s="323">
        <f t="shared" si="24"/>
        <v>0</v>
      </c>
      <c r="AO167" s="323">
        <f t="shared" si="24"/>
        <v>0</v>
      </c>
      <c r="AP167" s="323">
        <f t="shared" si="24"/>
        <v>0</v>
      </c>
      <c r="AQ167" s="323">
        <f t="shared" si="24"/>
        <v>0</v>
      </c>
      <c r="AR167" s="323">
        <f t="shared" si="24"/>
        <v>0</v>
      </c>
      <c r="AS167" s="323">
        <f t="shared" si="24"/>
        <v>0</v>
      </c>
      <c r="AT167" s="323">
        <f t="shared" si="24"/>
        <v>0</v>
      </c>
      <c r="AU167" s="323">
        <f t="shared" si="24"/>
        <v>0</v>
      </c>
      <c r="AV167" s="323">
        <f t="shared" si="24"/>
        <v>0</v>
      </c>
      <c r="AW167" s="323">
        <f t="shared" si="24"/>
        <v>0</v>
      </c>
      <c r="AX167" s="323">
        <f t="shared" si="24"/>
        <v>0</v>
      </c>
      <c r="AY167" s="323">
        <f t="shared" si="24"/>
        <v>0</v>
      </c>
      <c r="AZ167" s="323">
        <f t="shared" si="24"/>
        <v>0</v>
      </c>
      <c r="BA167" s="323">
        <f t="shared" si="24"/>
        <v>0</v>
      </c>
      <c r="BB167" s="323">
        <f t="shared" si="24"/>
        <v>0</v>
      </c>
      <c r="BC167" s="323">
        <f t="shared" si="24"/>
        <v>0</v>
      </c>
      <c r="BD167" s="323">
        <f t="shared" si="24"/>
        <v>0</v>
      </c>
      <c r="BE167" s="323">
        <f t="shared" si="24"/>
        <v>0</v>
      </c>
      <c r="BF167" s="323">
        <f t="shared" si="24"/>
        <v>0</v>
      </c>
      <c r="BG167" s="323">
        <f t="shared" si="24"/>
        <v>0</v>
      </c>
      <c r="BH167" s="323">
        <f t="shared" si="24"/>
        <v>0</v>
      </c>
    </row>
    <row r="168" spans="1:60">
      <c r="A168" s="25" t="s">
        <v>791</v>
      </c>
      <c r="E168" s="325">
        <f>SUM(E165:E167)</f>
        <v>91.580173990707209</v>
      </c>
      <c r="F168" s="325">
        <f t="shared" ref="F168:BH168" si="26">SUM(F165:F167)</f>
        <v>305.71075551332797</v>
      </c>
      <c r="G168" s="325">
        <f t="shared" si="26"/>
        <v>447.24322437595737</v>
      </c>
      <c r="H168" s="325">
        <f t="shared" si="26"/>
        <v>560.41073379767954</v>
      </c>
      <c r="I168" s="325">
        <f t="shared" si="26"/>
        <v>385.79421378223822</v>
      </c>
      <c r="J168" s="325">
        <f t="shared" si="26"/>
        <v>89.909527992959127</v>
      </c>
      <c r="K168" s="325">
        <f t="shared" si="26"/>
        <v>15.565016692361715</v>
      </c>
      <c r="L168" s="325">
        <f t="shared" si="26"/>
        <v>0</v>
      </c>
      <c r="M168" s="325">
        <f t="shared" si="26"/>
        <v>0</v>
      </c>
      <c r="N168" s="325">
        <f t="shared" si="26"/>
        <v>0</v>
      </c>
      <c r="O168" s="325">
        <f t="shared" si="26"/>
        <v>0</v>
      </c>
      <c r="P168" s="325">
        <f t="shared" si="26"/>
        <v>0</v>
      </c>
      <c r="Q168" s="325">
        <f t="shared" si="26"/>
        <v>0</v>
      </c>
      <c r="R168" s="325">
        <f t="shared" si="26"/>
        <v>0</v>
      </c>
      <c r="S168" s="325">
        <f t="shared" si="26"/>
        <v>0</v>
      </c>
      <c r="T168" s="325">
        <f t="shared" si="26"/>
        <v>0</v>
      </c>
      <c r="U168" s="325">
        <f t="shared" si="26"/>
        <v>0</v>
      </c>
      <c r="V168" s="325">
        <f t="shared" si="26"/>
        <v>0</v>
      </c>
      <c r="W168" s="325">
        <f t="shared" si="26"/>
        <v>0</v>
      </c>
      <c r="X168" s="325">
        <f t="shared" si="26"/>
        <v>0</v>
      </c>
      <c r="Y168" s="325">
        <f t="shared" si="26"/>
        <v>0</v>
      </c>
      <c r="Z168" s="325">
        <f t="shared" si="26"/>
        <v>0</v>
      </c>
      <c r="AA168" s="325">
        <f t="shared" si="26"/>
        <v>0</v>
      </c>
      <c r="AB168" s="325">
        <f t="shared" si="26"/>
        <v>0</v>
      </c>
      <c r="AC168" s="325">
        <f t="shared" si="26"/>
        <v>0</v>
      </c>
      <c r="AD168" s="325">
        <f t="shared" si="26"/>
        <v>0</v>
      </c>
      <c r="AE168" s="325">
        <f t="shared" si="26"/>
        <v>0</v>
      </c>
      <c r="AF168" s="325">
        <f t="shared" si="26"/>
        <v>0</v>
      </c>
      <c r="AG168" s="325">
        <f t="shared" si="26"/>
        <v>0</v>
      </c>
      <c r="AH168" s="325">
        <f t="shared" si="26"/>
        <v>0</v>
      </c>
      <c r="AI168" s="325">
        <f t="shared" si="26"/>
        <v>0</v>
      </c>
      <c r="AJ168" s="325">
        <f t="shared" si="26"/>
        <v>0</v>
      </c>
      <c r="AK168" s="325">
        <f t="shared" si="26"/>
        <v>0</v>
      </c>
      <c r="AL168" s="325">
        <f t="shared" si="26"/>
        <v>0</v>
      </c>
      <c r="AM168" s="325">
        <f t="shared" si="26"/>
        <v>0</v>
      </c>
      <c r="AN168" s="325">
        <f t="shared" si="26"/>
        <v>0</v>
      </c>
      <c r="AO168" s="325">
        <f t="shared" si="26"/>
        <v>0</v>
      </c>
      <c r="AP168" s="325">
        <f t="shared" si="26"/>
        <v>0</v>
      </c>
      <c r="AQ168" s="325">
        <f t="shared" si="26"/>
        <v>0</v>
      </c>
      <c r="AR168" s="325">
        <f t="shared" si="26"/>
        <v>0</v>
      </c>
      <c r="AS168" s="325">
        <f t="shared" si="26"/>
        <v>0</v>
      </c>
      <c r="AT168" s="325">
        <f t="shared" si="26"/>
        <v>0</v>
      </c>
      <c r="AU168" s="325">
        <f t="shared" si="26"/>
        <v>0</v>
      </c>
      <c r="AV168" s="325">
        <f t="shared" si="26"/>
        <v>0</v>
      </c>
      <c r="AW168" s="325">
        <f t="shared" si="26"/>
        <v>0</v>
      </c>
      <c r="AX168" s="325">
        <f t="shared" si="26"/>
        <v>0</v>
      </c>
      <c r="AY168" s="325">
        <f t="shared" si="26"/>
        <v>0</v>
      </c>
      <c r="AZ168" s="325">
        <f t="shared" si="26"/>
        <v>0</v>
      </c>
      <c r="BA168" s="325">
        <f t="shared" si="26"/>
        <v>0</v>
      </c>
      <c r="BB168" s="325">
        <f t="shared" si="26"/>
        <v>0</v>
      </c>
      <c r="BC168" s="325">
        <f t="shared" si="26"/>
        <v>0</v>
      </c>
      <c r="BD168" s="325">
        <f t="shared" si="26"/>
        <v>0</v>
      </c>
      <c r="BE168" s="325">
        <f t="shared" si="26"/>
        <v>0</v>
      </c>
      <c r="BF168" s="325">
        <f t="shared" si="26"/>
        <v>0</v>
      </c>
      <c r="BG168" s="325">
        <f t="shared" si="26"/>
        <v>0</v>
      </c>
      <c r="BH168" s="325">
        <f t="shared" si="26"/>
        <v>0</v>
      </c>
    </row>
    <row r="169" spans="1:60">
      <c r="A169" s="25"/>
      <c r="E169" s="325"/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  <c r="AA169" s="325"/>
      <c r="AB169" s="325"/>
      <c r="AC169" s="325"/>
      <c r="AD169" s="325"/>
      <c r="AE169" s="325"/>
      <c r="AF169" s="325"/>
      <c r="AG169" s="325"/>
      <c r="AH169" s="325"/>
      <c r="AI169" s="325"/>
      <c r="AJ169" s="325"/>
      <c r="AK169" s="325"/>
      <c r="AL169" s="325"/>
      <c r="AM169" s="325"/>
      <c r="AN169" s="325"/>
      <c r="AO169" s="325"/>
      <c r="AP169" s="325"/>
      <c r="AQ169" s="325"/>
      <c r="AR169" s="325"/>
      <c r="AS169" s="325"/>
      <c r="AT169" s="325"/>
      <c r="AU169" s="325"/>
      <c r="AV169" s="325"/>
      <c r="AW169" s="325"/>
      <c r="AX169" s="325"/>
      <c r="AY169" s="325"/>
      <c r="AZ169" s="325"/>
      <c r="BA169" s="325"/>
      <c r="BB169" s="325"/>
      <c r="BC169" s="325"/>
      <c r="BD169" s="325"/>
      <c r="BE169" s="325"/>
      <c r="BF169" s="325"/>
      <c r="BG169" s="325"/>
      <c r="BH169" s="325"/>
    </row>
    <row r="170" spans="1:60">
      <c r="A170" s="25" t="s">
        <v>800</v>
      </c>
    </row>
    <row r="171" spans="1:60">
      <c r="A171" t="s">
        <v>790</v>
      </c>
      <c r="E171" s="224">
        <f>+E143+E150</f>
        <v>260.84601600000002</v>
      </c>
      <c r="F171" s="224">
        <f t="shared" ref="F171:BH174" si="27">+F143+F150</f>
        <v>918.34367860410998</v>
      </c>
      <c r="G171" s="224">
        <f t="shared" si="27"/>
        <v>1339.684559615848</v>
      </c>
      <c r="H171" s="224">
        <f t="shared" si="27"/>
        <v>1692.00602829127</v>
      </c>
      <c r="I171" s="224">
        <f t="shared" si="27"/>
        <v>1109.9337324320181</v>
      </c>
      <c r="J171" s="224">
        <f t="shared" si="27"/>
        <v>284.67905605675503</v>
      </c>
      <c r="K171" s="224">
        <f t="shared" si="27"/>
        <v>48.546870000000006</v>
      </c>
      <c r="L171" s="224">
        <f t="shared" si="27"/>
        <v>0</v>
      </c>
      <c r="M171" s="224">
        <f t="shared" si="27"/>
        <v>0</v>
      </c>
      <c r="N171" s="224">
        <f t="shared" si="27"/>
        <v>0</v>
      </c>
      <c r="O171" s="224">
        <f t="shared" si="27"/>
        <v>0</v>
      </c>
      <c r="P171" s="224">
        <f t="shared" si="27"/>
        <v>0</v>
      </c>
      <c r="Q171" s="224">
        <f t="shared" si="27"/>
        <v>0</v>
      </c>
      <c r="R171" s="224">
        <f t="shared" si="27"/>
        <v>0</v>
      </c>
      <c r="S171" s="224">
        <f t="shared" si="27"/>
        <v>0</v>
      </c>
      <c r="T171" s="224">
        <f t="shared" si="27"/>
        <v>0</v>
      </c>
      <c r="U171" s="224">
        <f t="shared" si="27"/>
        <v>0</v>
      </c>
      <c r="V171" s="224">
        <f t="shared" si="27"/>
        <v>0</v>
      </c>
      <c r="W171" s="224">
        <f t="shared" si="27"/>
        <v>0</v>
      </c>
      <c r="X171" s="224">
        <f t="shared" si="27"/>
        <v>0</v>
      </c>
      <c r="Y171" s="224">
        <f t="shared" si="27"/>
        <v>0</v>
      </c>
      <c r="Z171" s="224">
        <f t="shared" si="27"/>
        <v>0</v>
      </c>
      <c r="AA171" s="224">
        <f t="shared" si="27"/>
        <v>0</v>
      </c>
      <c r="AB171" s="224">
        <f t="shared" si="27"/>
        <v>0</v>
      </c>
      <c r="AC171" s="224">
        <f t="shared" si="27"/>
        <v>0</v>
      </c>
      <c r="AD171" s="224">
        <f t="shared" si="27"/>
        <v>0</v>
      </c>
      <c r="AE171" s="224">
        <f t="shared" si="27"/>
        <v>0</v>
      </c>
      <c r="AF171" s="224">
        <f t="shared" si="27"/>
        <v>0</v>
      </c>
      <c r="AG171" s="224">
        <f t="shared" si="27"/>
        <v>0</v>
      </c>
      <c r="AH171" s="224">
        <f t="shared" si="27"/>
        <v>0</v>
      </c>
      <c r="AI171" s="224">
        <f t="shared" si="27"/>
        <v>0</v>
      </c>
      <c r="AJ171" s="224">
        <f t="shared" si="27"/>
        <v>0</v>
      </c>
      <c r="AK171" s="224">
        <f t="shared" si="27"/>
        <v>0</v>
      </c>
      <c r="AL171" s="224">
        <f t="shared" si="27"/>
        <v>0</v>
      </c>
      <c r="AM171" s="224">
        <f t="shared" si="27"/>
        <v>0</v>
      </c>
      <c r="AN171" s="224">
        <f t="shared" si="27"/>
        <v>0</v>
      </c>
      <c r="AO171" s="224">
        <f t="shared" si="27"/>
        <v>0</v>
      </c>
      <c r="AP171" s="224">
        <f t="shared" si="27"/>
        <v>0</v>
      </c>
      <c r="AQ171" s="224">
        <f t="shared" si="27"/>
        <v>0</v>
      </c>
      <c r="AR171" s="224">
        <f t="shared" si="27"/>
        <v>0</v>
      </c>
      <c r="AS171" s="224">
        <f t="shared" si="27"/>
        <v>0</v>
      </c>
      <c r="AT171" s="224">
        <f t="shared" si="27"/>
        <v>0</v>
      </c>
      <c r="AU171" s="224">
        <f t="shared" si="27"/>
        <v>0</v>
      </c>
      <c r="AV171" s="224">
        <f t="shared" si="27"/>
        <v>0</v>
      </c>
      <c r="AW171" s="224">
        <f t="shared" si="27"/>
        <v>0</v>
      </c>
      <c r="AX171" s="224">
        <f t="shared" si="27"/>
        <v>0</v>
      </c>
      <c r="AY171" s="224">
        <f t="shared" si="27"/>
        <v>0</v>
      </c>
      <c r="AZ171" s="224">
        <f t="shared" si="27"/>
        <v>0</v>
      </c>
      <c r="BA171" s="224">
        <f t="shared" si="27"/>
        <v>0</v>
      </c>
      <c r="BB171" s="224">
        <f t="shared" si="27"/>
        <v>0</v>
      </c>
      <c r="BC171" s="224">
        <f t="shared" si="27"/>
        <v>0</v>
      </c>
      <c r="BD171" s="224">
        <f t="shared" si="27"/>
        <v>0</v>
      </c>
      <c r="BE171" s="224">
        <f t="shared" si="27"/>
        <v>0</v>
      </c>
      <c r="BF171" s="224">
        <f t="shared" si="27"/>
        <v>0</v>
      </c>
      <c r="BG171" s="224">
        <f t="shared" si="27"/>
        <v>0</v>
      </c>
      <c r="BH171" s="224">
        <f t="shared" si="27"/>
        <v>0</v>
      </c>
    </row>
    <row r="172" spans="1:60">
      <c r="A172" t="s">
        <v>787</v>
      </c>
      <c r="E172" s="224">
        <f t="shared" ref="E172:T174" si="28">+E144+E151</f>
        <v>48.125701527412282</v>
      </c>
      <c r="F172" s="224">
        <f t="shared" si="28"/>
        <v>167.22283093703371</v>
      </c>
      <c r="G172" s="224">
        <f t="shared" si="28"/>
        <v>233.93983112847965</v>
      </c>
      <c r="H172" s="224">
        <f t="shared" si="28"/>
        <v>294.753778288722</v>
      </c>
      <c r="I172" s="224">
        <f t="shared" si="28"/>
        <v>190.58493581255789</v>
      </c>
      <c r="J172" s="224">
        <f t="shared" si="28"/>
        <v>50.497589999817237</v>
      </c>
      <c r="K172" s="224">
        <f t="shared" si="28"/>
        <v>8.966343421592418</v>
      </c>
      <c r="L172" s="224">
        <f t="shared" si="28"/>
        <v>0</v>
      </c>
      <c r="M172" s="224">
        <f t="shared" si="28"/>
        <v>0</v>
      </c>
      <c r="N172" s="224">
        <f t="shared" si="28"/>
        <v>0</v>
      </c>
      <c r="O172" s="224">
        <f t="shared" si="28"/>
        <v>0</v>
      </c>
      <c r="P172" s="224">
        <f t="shared" si="28"/>
        <v>0</v>
      </c>
      <c r="Q172" s="224">
        <f t="shared" si="28"/>
        <v>0</v>
      </c>
      <c r="R172" s="224">
        <f t="shared" si="28"/>
        <v>0</v>
      </c>
      <c r="S172" s="224">
        <f t="shared" si="28"/>
        <v>0</v>
      </c>
      <c r="T172" s="224">
        <f t="shared" si="28"/>
        <v>0</v>
      </c>
      <c r="U172" s="224">
        <f t="shared" si="27"/>
        <v>0</v>
      </c>
      <c r="V172" s="224">
        <f t="shared" si="27"/>
        <v>0</v>
      </c>
      <c r="W172" s="224">
        <f t="shared" si="27"/>
        <v>0</v>
      </c>
      <c r="X172" s="224">
        <f t="shared" si="27"/>
        <v>0</v>
      </c>
      <c r="Y172" s="224">
        <f t="shared" si="27"/>
        <v>0</v>
      </c>
      <c r="Z172" s="224">
        <f t="shared" si="27"/>
        <v>0</v>
      </c>
      <c r="AA172" s="224">
        <f t="shared" si="27"/>
        <v>0</v>
      </c>
      <c r="AB172" s="224">
        <f t="shared" si="27"/>
        <v>0</v>
      </c>
      <c r="AC172" s="224">
        <f t="shared" si="27"/>
        <v>0</v>
      </c>
      <c r="AD172" s="224">
        <f t="shared" si="27"/>
        <v>0</v>
      </c>
      <c r="AE172" s="224">
        <f t="shared" si="27"/>
        <v>0</v>
      </c>
      <c r="AF172" s="224">
        <f t="shared" si="27"/>
        <v>0</v>
      </c>
      <c r="AG172" s="224">
        <f t="shared" si="27"/>
        <v>0</v>
      </c>
      <c r="AH172" s="224">
        <f t="shared" si="27"/>
        <v>0</v>
      </c>
      <c r="AI172" s="224">
        <f t="shared" si="27"/>
        <v>0</v>
      </c>
      <c r="AJ172" s="224">
        <f t="shared" si="27"/>
        <v>0</v>
      </c>
      <c r="AK172" s="224">
        <f t="shared" si="27"/>
        <v>0</v>
      </c>
      <c r="AL172" s="224">
        <f t="shared" si="27"/>
        <v>0</v>
      </c>
      <c r="AM172" s="224">
        <f t="shared" si="27"/>
        <v>0</v>
      </c>
      <c r="AN172" s="224">
        <f t="shared" si="27"/>
        <v>0</v>
      </c>
      <c r="AO172" s="224">
        <f t="shared" si="27"/>
        <v>0</v>
      </c>
      <c r="AP172" s="224">
        <f t="shared" si="27"/>
        <v>0</v>
      </c>
      <c r="AQ172" s="224">
        <f t="shared" si="27"/>
        <v>0</v>
      </c>
      <c r="AR172" s="224">
        <f t="shared" si="27"/>
        <v>0</v>
      </c>
      <c r="AS172" s="224">
        <f t="shared" si="27"/>
        <v>0</v>
      </c>
      <c r="AT172" s="224">
        <f t="shared" si="27"/>
        <v>0</v>
      </c>
      <c r="AU172" s="224">
        <f t="shared" si="27"/>
        <v>0</v>
      </c>
      <c r="AV172" s="224">
        <f t="shared" si="27"/>
        <v>0</v>
      </c>
      <c r="AW172" s="224">
        <f t="shared" si="27"/>
        <v>0</v>
      </c>
      <c r="AX172" s="224">
        <f t="shared" si="27"/>
        <v>0</v>
      </c>
      <c r="AY172" s="224">
        <f t="shared" si="27"/>
        <v>0</v>
      </c>
      <c r="AZ172" s="224">
        <f t="shared" si="27"/>
        <v>0</v>
      </c>
      <c r="BA172" s="224">
        <f t="shared" si="27"/>
        <v>0</v>
      </c>
      <c r="BB172" s="224">
        <f t="shared" si="27"/>
        <v>0</v>
      </c>
      <c r="BC172" s="224">
        <f t="shared" si="27"/>
        <v>0</v>
      </c>
      <c r="BD172" s="224">
        <f t="shared" si="27"/>
        <v>0</v>
      </c>
      <c r="BE172" s="224">
        <f t="shared" si="27"/>
        <v>0</v>
      </c>
      <c r="BF172" s="224">
        <f t="shared" si="27"/>
        <v>0</v>
      </c>
      <c r="BG172" s="224">
        <f t="shared" si="27"/>
        <v>0</v>
      </c>
      <c r="BH172" s="224">
        <f t="shared" si="27"/>
        <v>0</v>
      </c>
    </row>
    <row r="173" spans="1:60">
      <c r="A173" t="s">
        <v>788</v>
      </c>
      <c r="E173" s="224">
        <f t="shared" si="28"/>
        <v>16.159338825230314</v>
      </c>
      <c r="F173" s="224">
        <f t="shared" si="27"/>
        <v>57.058068108825665</v>
      </c>
      <c r="G173" s="224">
        <f t="shared" si="27"/>
        <v>83.992307807161481</v>
      </c>
      <c r="H173" s="224">
        <f t="shared" si="27"/>
        <v>106.13489557749241</v>
      </c>
      <c r="I173" s="224">
        <f t="shared" si="27"/>
        <v>69.832282152427467</v>
      </c>
      <c r="J173" s="224">
        <f t="shared" si="27"/>
        <v>17.788751512526449</v>
      </c>
      <c r="K173" s="224">
        <f t="shared" si="27"/>
        <v>3.0067463417627471</v>
      </c>
      <c r="L173" s="224">
        <f t="shared" si="27"/>
        <v>0</v>
      </c>
      <c r="M173" s="224">
        <f t="shared" si="27"/>
        <v>0</v>
      </c>
      <c r="N173" s="224">
        <f t="shared" si="27"/>
        <v>0</v>
      </c>
      <c r="O173" s="224">
        <f t="shared" si="27"/>
        <v>0</v>
      </c>
      <c r="P173" s="224">
        <f t="shared" si="27"/>
        <v>0</v>
      </c>
      <c r="Q173" s="224">
        <f t="shared" si="27"/>
        <v>0</v>
      </c>
      <c r="R173" s="224">
        <f t="shared" si="27"/>
        <v>0</v>
      </c>
      <c r="S173" s="224">
        <f t="shared" si="27"/>
        <v>0</v>
      </c>
      <c r="T173" s="224">
        <f t="shared" si="27"/>
        <v>0</v>
      </c>
      <c r="U173" s="224">
        <f t="shared" si="27"/>
        <v>0</v>
      </c>
      <c r="V173" s="224">
        <f t="shared" si="27"/>
        <v>0</v>
      </c>
      <c r="W173" s="224">
        <f t="shared" si="27"/>
        <v>0</v>
      </c>
      <c r="X173" s="224">
        <f t="shared" si="27"/>
        <v>0</v>
      </c>
      <c r="Y173" s="224">
        <f t="shared" si="27"/>
        <v>0</v>
      </c>
      <c r="Z173" s="224">
        <f t="shared" si="27"/>
        <v>0</v>
      </c>
      <c r="AA173" s="224">
        <f t="shared" si="27"/>
        <v>0</v>
      </c>
      <c r="AB173" s="224">
        <f t="shared" si="27"/>
        <v>0</v>
      </c>
      <c r="AC173" s="224">
        <f t="shared" si="27"/>
        <v>0</v>
      </c>
      <c r="AD173" s="224">
        <f t="shared" si="27"/>
        <v>0</v>
      </c>
      <c r="AE173" s="224">
        <f t="shared" si="27"/>
        <v>0</v>
      </c>
      <c r="AF173" s="224">
        <f t="shared" si="27"/>
        <v>0</v>
      </c>
      <c r="AG173" s="224">
        <f t="shared" si="27"/>
        <v>0</v>
      </c>
      <c r="AH173" s="224">
        <f t="shared" si="27"/>
        <v>0</v>
      </c>
      <c r="AI173" s="224">
        <f t="shared" si="27"/>
        <v>0</v>
      </c>
      <c r="AJ173" s="224">
        <f t="shared" si="27"/>
        <v>0</v>
      </c>
      <c r="AK173" s="224">
        <f t="shared" si="27"/>
        <v>0</v>
      </c>
      <c r="AL173" s="224">
        <f t="shared" si="27"/>
        <v>0</v>
      </c>
      <c r="AM173" s="224">
        <f t="shared" si="27"/>
        <v>0</v>
      </c>
      <c r="AN173" s="224">
        <f t="shared" si="27"/>
        <v>0</v>
      </c>
      <c r="AO173" s="224">
        <f t="shared" si="27"/>
        <v>0</v>
      </c>
      <c r="AP173" s="224">
        <f t="shared" si="27"/>
        <v>0</v>
      </c>
      <c r="AQ173" s="224">
        <f t="shared" si="27"/>
        <v>0</v>
      </c>
      <c r="AR173" s="224">
        <f t="shared" si="27"/>
        <v>0</v>
      </c>
      <c r="AS173" s="224">
        <f t="shared" si="27"/>
        <v>0</v>
      </c>
      <c r="AT173" s="224">
        <f t="shared" si="27"/>
        <v>0</v>
      </c>
      <c r="AU173" s="224">
        <f t="shared" si="27"/>
        <v>0</v>
      </c>
      <c r="AV173" s="224">
        <f t="shared" si="27"/>
        <v>0</v>
      </c>
      <c r="AW173" s="224">
        <f t="shared" si="27"/>
        <v>0</v>
      </c>
      <c r="AX173" s="224">
        <f t="shared" si="27"/>
        <v>0</v>
      </c>
      <c r="AY173" s="224">
        <f t="shared" si="27"/>
        <v>0</v>
      </c>
      <c r="AZ173" s="224">
        <f t="shared" si="27"/>
        <v>0</v>
      </c>
      <c r="BA173" s="224">
        <f t="shared" si="27"/>
        <v>0</v>
      </c>
      <c r="BB173" s="224">
        <f t="shared" si="27"/>
        <v>0</v>
      </c>
      <c r="BC173" s="224">
        <f t="shared" si="27"/>
        <v>0</v>
      </c>
      <c r="BD173" s="224">
        <f t="shared" si="27"/>
        <v>0</v>
      </c>
      <c r="BE173" s="224">
        <f t="shared" si="27"/>
        <v>0</v>
      </c>
      <c r="BF173" s="224">
        <f t="shared" si="27"/>
        <v>0</v>
      </c>
      <c r="BG173" s="224">
        <f t="shared" si="27"/>
        <v>0</v>
      </c>
      <c r="BH173" s="224">
        <f t="shared" si="27"/>
        <v>0</v>
      </c>
    </row>
    <row r="174" spans="1:60">
      <c r="A174" t="s">
        <v>789</v>
      </c>
      <c r="E174" s="224">
        <f t="shared" si="28"/>
        <v>19.285512105792776</v>
      </c>
      <c r="F174" s="224">
        <f t="shared" si="27"/>
        <v>67.284269713757809</v>
      </c>
      <c r="G174" s="224">
        <f t="shared" si="27"/>
        <v>95.37964168069233</v>
      </c>
      <c r="H174" s="224">
        <f t="shared" si="27"/>
        <v>120.26660215986432</v>
      </c>
      <c r="I174" s="224">
        <f t="shared" si="27"/>
        <v>78.125165389495592</v>
      </c>
      <c r="J174" s="224">
        <f t="shared" si="27"/>
        <v>20.485902453703105</v>
      </c>
      <c r="K174" s="224">
        <f t="shared" si="27"/>
        <v>3.5919269290065494</v>
      </c>
      <c r="L174" s="224">
        <f t="shared" si="27"/>
        <v>0</v>
      </c>
      <c r="M174" s="224">
        <f t="shared" si="27"/>
        <v>0</v>
      </c>
      <c r="N174" s="224">
        <f t="shared" si="27"/>
        <v>0</v>
      </c>
      <c r="O174" s="224">
        <f t="shared" si="27"/>
        <v>0</v>
      </c>
      <c r="P174" s="224">
        <f t="shared" si="27"/>
        <v>0</v>
      </c>
      <c r="Q174" s="224">
        <f t="shared" si="27"/>
        <v>0</v>
      </c>
      <c r="R174" s="224">
        <f t="shared" si="27"/>
        <v>0</v>
      </c>
      <c r="S174" s="224">
        <f t="shared" si="27"/>
        <v>0</v>
      </c>
      <c r="T174" s="224">
        <f t="shared" si="27"/>
        <v>0</v>
      </c>
      <c r="U174" s="224">
        <f t="shared" si="27"/>
        <v>0</v>
      </c>
      <c r="V174" s="224">
        <f t="shared" si="27"/>
        <v>0</v>
      </c>
      <c r="W174" s="224">
        <f t="shared" si="27"/>
        <v>0</v>
      </c>
      <c r="X174" s="224">
        <f t="shared" si="27"/>
        <v>0</v>
      </c>
      <c r="Y174" s="224">
        <f t="shared" si="27"/>
        <v>0</v>
      </c>
      <c r="Z174" s="224">
        <f t="shared" si="27"/>
        <v>0</v>
      </c>
      <c r="AA174" s="224">
        <f t="shared" si="27"/>
        <v>0</v>
      </c>
      <c r="AB174" s="224">
        <f t="shared" si="27"/>
        <v>0</v>
      </c>
      <c r="AC174" s="224">
        <f t="shared" si="27"/>
        <v>0</v>
      </c>
      <c r="AD174" s="224">
        <f t="shared" si="27"/>
        <v>0</v>
      </c>
      <c r="AE174" s="224">
        <f t="shared" si="27"/>
        <v>0</v>
      </c>
      <c r="AF174" s="224">
        <f t="shared" si="27"/>
        <v>0</v>
      </c>
      <c r="AG174" s="224">
        <f t="shared" si="27"/>
        <v>0</v>
      </c>
      <c r="AH174" s="224">
        <f t="shared" si="27"/>
        <v>0</v>
      </c>
      <c r="AI174" s="224">
        <f t="shared" si="27"/>
        <v>0</v>
      </c>
      <c r="AJ174" s="224">
        <f t="shared" si="27"/>
        <v>0</v>
      </c>
      <c r="AK174" s="224">
        <f t="shared" si="27"/>
        <v>0</v>
      </c>
      <c r="AL174" s="224">
        <f t="shared" si="27"/>
        <v>0</v>
      </c>
      <c r="AM174" s="224">
        <f t="shared" si="27"/>
        <v>0</v>
      </c>
      <c r="AN174" s="224">
        <f t="shared" si="27"/>
        <v>0</v>
      </c>
      <c r="AO174" s="224">
        <f t="shared" si="27"/>
        <v>0</v>
      </c>
      <c r="AP174" s="224">
        <f t="shared" si="27"/>
        <v>0</v>
      </c>
      <c r="AQ174" s="224">
        <f t="shared" si="27"/>
        <v>0</v>
      </c>
      <c r="AR174" s="224">
        <f t="shared" si="27"/>
        <v>0</v>
      </c>
      <c r="AS174" s="224">
        <f t="shared" si="27"/>
        <v>0</v>
      </c>
      <c r="AT174" s="224">
        <f t="shared" si="27"/>
        <v>0</v>
      </c>
      <c r="AU174" s="224">
        <f t="shared" si="27"/>
        <v>0</v>
      </c>
      <c r="AV174" s="224">
        <f t="shared" si="27"/>
        <v>0</v>
      </c>
      <c r="AW174" s="224">
        <f t="shared" si="27"/>
        <v>0</v>
      </c>
      <c r="AX174" s="224">
        <f t="shared" si="27"/>
        <v>0</v>
      </c>
      <c r="AY174" s="224">
        <f t="shared" si="27"/>
        <v>0</v>
      </c>
      <c r="AZ174" s="224">
        <f t="shared" si="27"/>
        <v>0</v>
      </c>
      <c r="BA174" s="224">
        <f t="shared" si="27"/>
        <v>0</v>
      </c>
      <c r="BB174" s="224">
        <f t="shared" si="27"/>
        <v>0</v>
      </c>
      <c r="BC174" s="224">
        <f t="shared" si="27"/>
        <v>0</v>
      </c>
      <c r="BD174" s="224">
        <f t="shared" si="27"/>
        <v>0</v>
      </c>
      <c r="BE174" s="224">
        <f t="shared" si="27"/>
        <v>0</v>
      </c>
      <c r="BF174" s="224">
        <f t="shared" si="27"/>
        <v>0</v>
      </c>
      <c r="BG174" s="224">
        <f t="shared" si="27"/>
        <v>0</v>
      </c>
      <c r="BH174" s="224">
        <f t="shared" si="27"/>
        <v>0</v>
      </c>
    </row>
    <row r="175" spans="1:60">
      <c r="A175" s="25" t="s">
        <v>791</v>
      </c>
      <c r="E175" s="327">
        <f>SUM(E172:E174)</f>
        <v>83.570552458435373</v>
      </c>
      <c r="F175" s="327">
        <f t="shared" ref="F175:BH175" si="29">SUM(F172:F174)</f>
        <v>291.56516875961717</v>
      </c>
      <c r="G175" s="327">
        <f t="shared" si="29"/>
        <v>413.31178061633346</v>
      </c>
      <c r="H175" s="327">
        <f t="shared" si="29"/>
        <v>521.1552760260787</v>
      </c>
      <c r="I175" s="327">
        <f t="shared" si="29"/>
        <v>338.54238335448093</v>
      </c>
      <c r="J175" s="327">
        <f t="shared" si="29"/>
        <v>88.772243966046787</v>
      </c>
      <c r="K175" s="327">
        <f t="shared" si="29"/>
        <v>15.565016692361715</v>
      </c>
      <c r="L175" s="327">
        <f t="shared" si="29"/>
        <v>0</v>
      </c>
      <c r="M175" s="327">
        <f t="shared" si="29"/>
        <v>0</v>
      </c>
      <c r="N175" s="327">
        <f t="shared" si="29"/>
        <v>0</v>
      </c>
      <c r="O175" s="327">
        <f t="shared" si="29"/>
        <v>0</v>
      </c>
      <c r="P175" s="327">
        <f t="shared" si="29"/>
        <v>0</v>
      </c>
      <c r="Q175" s="327">
        <f t="shared" si="29"/>
        <v>0</v>
      </c>
      <c r="R175" s="327">
        <f t="shared" si="29"/>
        <v>0</v>
      </c>
      <c r="S175" s="327">
        <f t="shared" si="29"/>
        <v>0</v>
      </c>
      <c r="T175" s="327">
        <f t="shared" si="29"/>
        <v>0</v>
      </c>
      <c r="U175" s="327">
        <f t="shared" si="29"/>
        <v>0</v>
      </c>
      <c r="V175" s="327">
        <f t="shared" si="29"/>
        <v>0</v>
      </c>
      <c r="W175" s="327">
        <f t="shared" si="29"/>
        <v>0</v>
      </c>
      <c r="X175" s="327">
        <f t="shared" si="29"/>
        <v>0</v>
      </c>
      <c r="Y175" s="327">
        <f t="shared" si="29"/>
        <v>0</v>
      </c>
      <c r="Z175" s="327">
        <f t="shared" si="29"/>
        <v>0</v>
      </c>
      <c r="AA175" s="327">
        <f t="shared" si="29"/>
        <v>0</v>
      </c>
      <c r="AB175" s="327">
        <f t="shared" si="29"/>
        <v>0</v>
      </c>
      <c r="AC175" s="327">
        <f t="shared" si="29"/>
        <v>0</v>
      </c>
      <c r="AD175" s="327">
        <f t="shared" si="29"/>
        <v>0</v>
      </c>
      <c r="AE175" s="327">
        <f t="shared" si="29"/>
        <v>0</v>
      </c>
      <c r="AF175" s="327">
        <f t="shared" si="29"/>
        <v>0</v>
      </c>
      <c r="AG175" s="327">
        <f t="shared" si="29"/>
        <v>0</v>
      </c>
      <c r="AH175" s="327">
        <f t="shared" si="29"/>
        <v>0</v>
      </c>
      <c r="AI175" s="327">
        <f t="shared" si="29"/>
        <v>0</v>
      </c>
      <c r="AJ175" s="327">
        <f t="shared" si="29"/>
        <v>0</v>
      </c>
      <c r="AK175" s="327">
        <f t="shared" si="29"/>
        <v>0</v>
      </c>
      <c r="AL175" s="327">
        <f t="shared" si="29"/>
        <v>0</v>
      </c>
      <c r="AM175" s="327">
        <f t="shared" si="29"/>
        <v>0</v>
      </c>
      <c r="AN175" s="327">
        <f t="shared" si="29"/>
        <v>0</v>
      </c>
      <c r="AO175" s="327">
        <f t="shared" si="29"/>
        <v>0</v>
      </c>
      <c r="AP175" s="327">
        <f t="shared" si="29"/>
        <v>0</v>
      </c>
      <c r="AQ175" s="327">
        <f t="shared" si="29"/>
        <v>0</v>
      </c>
      <c r="AR175" s="327">
        <f t="shared" si="29"/>
        <v>0</v>
      </c>
      <c r="AS175" s="327">
        <f t="shared" si="29"/>
        <v>0</v>
      </c>
      <c r="AT175" s="327">
        <f t="shared" si="29"/>
        <v>0</v>
      </c>
      <c r="AU175" s="327">
        <f t="shared" si="29"/>
        <v>0</v>
      </c>
      <c r="AV175" s="327">
        <f t="shared" si="29"/>
        <v>0</v>
      </c>
      <c r="AW175" s="327">
        <f t="shared" si="29"/>
        <v>0</v>
      </c>
      <c r="AX175" s="327">
        <f t="shared" si="29"/>
        <v>0</v>
      </c>
      <c r="AY175" s="327">
        <f t="shared" si="29"/>
        <v>0</v>
      </c>
      <c r="AZ175" s="327">
        <f t="shared" si="29"/>
        <v>0</v>
      </c>
      <c r="BA175" s="327">
        <f t="shared" si="29"/>
        <v>0</v>
      </c>
      <c r="BB175" s="327">
        <f t="shared" si="29"/>
        <v>0</v>
      </c>
      <c r="BC175" s="327">
        <f t="shared" si="29"/>
        <v>0</v>
      </c>
      <c r="BD175" s="327">
        <f t="shared" si="29"/>
        <v>0</v>
      </c>
      <c r="BE175" s="327">
        <f t="shared" si="29"/>
        <v>0</v>
      </c>
      <c r="BF175" s="327">
        <f t="shared" si="29"/>
        <v>0</v>
      </c>
      <c r="BG175" s="327">
        <f t="shared" si="29"/>
        <v>0</v>
      </c>
      <c r="BH175" s="327">
        <f t="shared" si="29"/>
        <v>0</v>
      </c>
    </row>
    <row r="176" spans="1:60">
      <c r="A176" s="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  <c r="AA176" s="325"/>
      <c r="AB176" s="325"/>
      <c r="AC176" s="325"/>
      <c r="AD176" s="325"/>
      <c r="AE176" s="325"/>
      <c r="AF176" s="325"/>
      <c r="AG176" s="325"/>
      <c r="AH176" s="325"/>
      <c r="AI176" s="325"/>
      <c r="AJ176" s="325"/>
      <c r="AK176" s="325"/>
      <c r="AL176" s="325"/>
      <c r="AM176" s="325"/>
      <c r="AN176" s="325"/>
      <c r="AO176" s="325"/>
      <c r="AP176" s="325"/>
      <c r="AQ176" s="325"/>
      <c r="AR176" s="325"/>
      <c r="AS176" s="325"/>
      <c r="AT176" s="325"/>
      <c r="AU176" s="325"/>
      <c r="AV176" s="325"/>
      <c r="AW176" s="325"/>
      <c r="AX176" s="325"/>
      <c r="AY176" s="325"/>
      <c r="AZ176" s="325"/>
      <c r="BA176" s="325"/>
      <c r="BB176" s="325"/>
      <c r="BC176" s="325"/>
      <c r="BD176" s="325"/>
      <c r="BE176" s="325"/>
      <c r="BF176" s="325"/>
      <c r="BG176" s="325"/>
      <c r="BH176" s="325"/>
    </row>
    <row r="177" spans="1:60">
      <c r="A177" s="25"/>
      <c r="E177" s="325"/>
      <c r="F177" s="325"/>
      <c r="G177" s="325"/>
      <c r="H177" s="325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  <c r="AF177" s="325"/>
      <c r="AG177" s="325"/>
      <c r="AH177" s="325"/>
      <c r="AI177" s="325"/>
      <c r="AJ177" s="325"/>
      <c r="AK177" s="325"/>
      <c r="AL177" s="325"/>
      <c r="AM177" s="325"/>
      <c r="AN177" s="325"/>
      <c r="AO177" s="325"/>
      <c r="AP177" s="325"/>
      <c r="AQ177" s="325"/>
      <c r="AR177" s="325"/>
      <c r="AS177" s="325"/>
      <c r="AT177" s="325"/>
      <c r="AU177" s="325"/>
      <c r="AV177" s="325"/>
      <c r="AW177" s="325"/>
      <c r="AX177" s="325"/>
      <c r="AY177" s="325"/>
      <c r="AZ177" s="325"/>
      <c r="BA177" s="325"/>
      <c r="BB177" s="325"/>
      <c r="BC177" s="325"/>
      <c r="BD177" s="325"/>
      <c r="BE177" s="325"/>
      <c r="BF177" s="325"/>
      <c r="BG177" s="325"/>
      <c r="BH177" s="325"/>
    </row>
    <row r="178" spans="1:60">
      <c r="A178" s="25" t="s">
        <v>802</v>
      </c>
    </row>
    <row r="179" spans="1:60">
      <c r="A179" s="25" t="s">
        <v>339</v>
      </c>
    </row>
    <row r="180" spans="1:60">
      <c r="A180" t="s">
        <v>790</v>
      </c>
      <c r="E180" s="323">
        <f>+E143*(1+'MF and LIL capex'!F$121)</f>
        <v>220.42582131103862</v>
      </c>
      <c r="F180" s="323">
        <f>+F143*(1+'MF and LIL capex'!G$121)</f>
        <v>721.73598399368257</v>
      </c>
      <c r="G180" s="323">
        <f>+G143*(1+'MF and LIL capex'!H$121)</f>
        <v>769.36743755701434</v>
      </c>
      <c r="H180" s="323">
        <f>+H143*(1+'MF and LIL capex'!I$121)</f>
        <v>974.5879743125023</v>
      </c>
      <c r="I180" s="323">
        <f>+I143*(1+'MF and LIL capex'!J$121)</f>
        <v>559.48757036881057</v>
      </c>
      <c r="J180" s="323">
        <f>+J143*(1+'MF and LIL capex'!K$121)</f>
        <v>199.33600573510134</v>
      </c>
      <c r="K180" s="323">
        <f>+K143*(1+'MF and LIL capex'!L$121)</f>
        <v>45.834759655889904</v>
      </c>
      <c r="L180" s="323">
        <f>+L143*(1+'MF and LIL capex'!M$121)</f>
        <v>0</v>
      </c>
      <c r="M180" s="323">
        <f>+M143*(1+'MF and LIL capex'!N$121)</f>
        <v>0</v>
      </c>
      <c r="N180" s="323">
        <f>+N143*(1+'MF and LIL capex'!O$121)</f>
        <v>0</v>
      </c>
      <c r="O180" s="323">
        <f>+O143*(1+'MF and LIL capex'!P$121)</f>
        <v>0</v>
      </c>
      <c r="P180" s="323">
        <f>+P143*(1+'MF and LIL capex'!Q$121)</f>
        <v>0</v>
      </c>
      <c r="Q180" s="323">
        <f>+Q143*(1+'MF and LIL capex'!R$121)</f>
        <v>0</v>
      </c>
      <c r="R180" s="323">
        <f>+R143*(1+'MF and LIL capex'!S$121)</f>
        <v>0</v>
      </c>
      <c r="S180" s="323">
        <f>+S143*(1+'MF and LIL capex'!T$121)</f>
        <v>0</v>
      </c>
      <c r="T180" s="323">
        <f>+T143*(1+'MF and LIL capex'!U$121)</f>
        <v>0</v>
      </c>
      <c r="U180" s="323">
        <f>+U143*(1+'MF and LIL capex'!V$121)</f>
        <v>0</v>
      </c>
      <c r="V180" s="323">
        <f>+V143*(1+'MF and LIL capex'!W$121)</f>
        <v>0</v>
      </c>
      <c r="W180" s="323">
        <f>+W143*(1+'MF and LIL capex'!X$121)</f>
        <v>0</v>
      </c>
      <c r="X180" s="323">
        <f>+X143*(1+'MF and LIL capex'!Y$121)</f>
        <v>0</v>
      </c>
      <c r="Y180" s="323">
        <f>+Y143*(1+'MF and LIL capex'!Z$121)</f>
        <v>0</v>
      </c>
      <c r="Z180" s="323">
        <f>+Z143*(1+'MF and LIL capex'!AA$121)</f>
        <v>0</v>
      </c>
      <c r="AA180" s="323">
        <f>+AA143*(1+'MF and LIL capex'!AB$121)</f>
        <v>0</v>
      </c>
      <c r="AB180" s="323">
        <f>+AB143*(1+'MF and LIL capex'!AC$121)</f>
        <v>0</v>
      </c>
      <c r="AC180" s="323">
        <f>+AC143*(1+'MF and LIL capex'!AD$121)</f>
        <v>0</v>
      </c>
      <c r="AD180" s="323">
        <f>+AD143*(1+'MF and LIL capex'!AE$121)</f>
        <v>0</v>
      </c>
      <c r="AE180" s="323">
        <f>+AE143*(1+'MF and LIL capex'!AF$121)</f>
        <v>0</v>
      </c>
      <c r="AF180" s="323">
        <f>+AF143*(1+'MF and LIL capex'!AG$121)</f>
        <v>0</v>
      </c>
      <c r="AG180" s="323">
        <f>+AG143*(1+'MF and LIL capex'!AH$121)</f>
        <v>0</v>
      </c>
      <c r="AH180" s="323">
        <f>+AH143*(1+'MF and LIL capex'!AI$121)</f>
        <v>0</v>
      </c>
      <c r="AI180" s="323">
        <f>+AI143*(1+'MF and LIL capex'!AJ$121)</f>
        <v>0</v>
      </c>
      <c r="AJ180" s="323">
        <f>+AJ143*(1+'MF and LIL capex'!AK$121)</f>
        <v>0</v>
      </c>
      <c r="AK180" s="323">
        <f>+AK143*(1+'MF and LIL capex'!AL$121)</f>
        <v>0</v>
      </c>
      <c r="AL180" s="323">
        <f>+AL143*(1+'MF and LIL capex'!AM$121)</f>
        <v>0</v>
      </c>
      <c r="AM180" s="323">
        <f>+AM143*(1+'MF and LIL capex'!AN$121)</f>
        <v>0</v>
      </c>
      <c r="AN180" s="323">
        <f>+AN143*(1+'MF and LIL capex'!AO$121)</f>
        <v>0</v>
      </c>
      <c r="AO180" s="323">
        <f>+AO143*(1+'MF and LIL capex'!AP$121)</f>
        <v>0</v>
      </c>
      <c r="AP180" s="323">
        <f>+AP143*(1+'MF and LIL capex'!AQ$121)</f>
        <v>0</v>
      </c>
      <c r="AQ180" s="323">
        <f>+AQ143*(1+'MF and LIL capex'!AR$121)</f>
        <v>0</v>
      </c>
      <c r="AR180" s="323">
        <f>+AR143*(1+'MF and LIL capex'!AS$121)</f>
        <v>0</v>
      </c>
      <c r="AS180" s="323">
        <f>+AS143*(1+'MF and LIL capex'!AT$121)</f>
        <v>0</v>
      </c>
      <c r="AT180" s="323">
        <f>+AT143*(1+'MF and LIL capex'!AU$121)</f>
        <v>0</v>
      </c>
      <c r="AU180" s="323">
        <f>+AU143*(1+'MF and LIL capex'!AV$121)</f>
        <v>0</v>
      </c>
      <c r="AV180" s="323">
        <f>+AV143*(1+'MF and LIL capex'!AW$121)</f>
        <v>0</v>
      </c>
      <c r="AW180" s="323">
        <f>+AW143*(1+'MF and LIL capex'!AX$121)</f>
        <v>0</v>
      </c>
      <c r="AX180" s="323">
        <f>+AX143*(1+'MF and LIL capex'!AY$121)</f>
        <v>0</v>
      </c>
      <c r="AY180" s="323">
        <f>+AY143*(1+'MF and LIL capex'!AZ$121)</f>
        <v>0</v>
      </c>
      <c r="AZ180" s="323">
        <f>+AZ143*(1+'MF and LIL capex'!BA$121)</f>
        <v>0</v>
      </c>
      <c r="BA180" s="323">
        <f>+BA143*(1+'MF and LIL capex'!BB$121)</f>
        <v>0</v>
      </c>
      <c r="BB180" s="323">
        <f>+BB143*(1+'MF and LIL capex'!BC$121)</f>
        <v>0</v>
      </c>
      <c r="BC180" s="323">
        <f>+BC143*(1+'MF and LIL capex'!BD$121)</f>
        <v>0</v>
      </c>
      <c r="BD180" s="323">
        <f>+BD143*(1+'MF and LIL capex'!BE$121)</f>
        <v>0</v>
      </c>
      <c r="BE180" s="323">
        <f>+BE143*(1+'MF and LIL capex'!BF$121)</f>
        <v>0</v>
      </c>
      <c r="BF180" s="323">
        <f>+BF143*(1+'MF and LIL capex'!BG$121)</f>
        <v>0</v>
      </c>
      <c r="BG180" s="323">
        <f>+BG143*(1+'MF and LIL capex'!BH$121)</f>
        <v>0</v>
      </c>
      <c r="BH180" s="323">
        <f>+BH143*(1+'MF and LIL capex'!BI$121)</f>
        <v>0</v>
      </c>
    </row>
    <row r="181" spans="1:60">
      <c r="A181" t="s">
        <v>787</v>
      </c>
      <c r="E181" s="323">
        <f>+E144*(1+'MF and LIL capex'!F$121)</f>
        <v>41.883534828084954</v>
      </c>
      <c r="F181" s="323">
        <f>+F144*(1+'MF and LIL capex'!G$121)</f>
        <v>137.13844431876345</v>
      </c>
      <c r="G181" s="323">
        <f>+G144*(1+'MF and LIL capex'!H$121)</f>
        <v>146.18898854432877</v>
      </c>
      <c r="H181" s="323">
        <f>+H144*(1+'MF and LIL capex'!I$121)</f>
        <v>185.18333796997084</v>
      </c>
      <c r="I181" s="323">
        <f>+I144*(1+'MF and LIL capex'!J$121)</f>
        <v>106.30931076970518</v>
      </c>
      <c r="J181" s="323">
        <f>+J144*(1+'MF and LIL capex'!K$121)</f>
        <v>37.876218353368373</v>
      </c>
      <c r="K181" s="323">
        <f>+K144*(1+'MF and LIL capex'!L$121)</f>
        <v>8.709150955937627</v>
      </c>
      <c r="L181" s="323">
        <f>+L144*(1+'MF and LIL capex'!M$121)</f>
        <v>0</v>
      </c>
      <c r="M181" s="323">
        <f>+M144*(1+'MF and LIL capex'!N$121)</f>
        <v>0</v>
      </c>
      <c r="N181" s="323">
        <f>+N144*(1+'MF and LIL capex'!O$121)</f>
        <v>0</v>
      </c>
      <c r="O181" s="323">
        <f>+O144*(1+'MF and LIL capex'!P$121)</f>
        <v>0</v>
      </c>
      <c r="P181" s="323">
        <f>+P144*(1+'MF and LIL capex'!Q$121)</f>
        <v>0</v>
      </c>
      <c r="Q181" s="323">
        <f>+Q144*(1+'MF and LIL capex'!R$121)</f>
        <v>0</v>
      </c>
      <c r="R181" s="323">
        <f>+R144*(1+'MF and LIL capex'!S$121)</f>
        <v>0</v>
      </c>
      <c r="S181" s="323">
        <f>+S144*(1+'MF and LIL capex'!T$121)</f>
        <v>0</v>
      </c>
      <c r="T181" s="323">
        <f>+T144*(1+'MF and LIL capex'!U$121)</f>
        <v>0</v>
      </c>
      <c r="U181" s="323">
        <f>+U144*(1+'MF and LIL capex'!V$121)</f>
        <v>0</v>
      </c>
      <c r="V181" s="323">
        <f>+V144*(1+'MF and LIL capex'!W$121)</f>
        <v>0</v>
      </c>
      <c r="W181" s="323">
        <f>+W144*(1+'MF and LIL capex'!X$121)</f>
        <v>0</v>
      </c>
      <c r="X181" s="323">
        <f>+X144*(1+'MF and LIL capex'!Y$121)</f>
        <v>0</v>
      </c>
      <c r="Y181" s="323">
        <f>+Y144*(1+'MF and LIL capex'!Z$121)</f>
        <v>0</v>
      </c>
      <c r="Z181" s="323">
        <f>+Z144*(1+'MF and LIL capex'!AA$121)</f>
        <v>0</v>
      </c>
      <c r="AA181" s="323">
        <f>+AA144*(1+'MF and LIL capex'!AB$121)</f>
        <v>0</v>
      </c>
      <c r="AB181" s="323">
        <f>+AB144*(1+'MF and LIL capex'!AC$121)</f>
        <v>0</v>
      </c>
      <c r="AC181" s="323">
        <f>+AC144*(1+'MF and LIL capex'!AD$121)</f>
        <v>0</v>
      </c>
      <c r="AD181" s="323">
        <f>+AD144*(1+'MF and LIL capex'!AE$121)</f>
        <v>0</v>
      </c>
      <c r="AE181" s="323">
        <f>+AE144*(1+'MF and LIL capex'!AF$121)</f>
        <v>0</v>
      </c>
      <c r="AF181" s="323">
        <f>+AF144*(1+'MF and LIL capex'!AG$121)</f>
        <v>0</v>
      </c>
      <c r="AG181" s="323">
        <f>+AG144*(1+'MF and LIL capex'!AH$121)</f>
        <v>0</v>
      </c>
      <c r="AH181" s="323">
        <f>+AH144*(1+'MF and LIL capex'!AI$121)</f>
        <v>0</v>
      </c>
      <c r="AI181" s="323">
        <f>+AI144*(1+'MF and LIL capex'!AJ$121)</f>
        <v>0</v>
      </c>
      <c r="AJ181" s="323">
        <f>+AJ144*(1+'MF and LIL capex'!AK$121)</f>
        <v>0</v>
      </c>
      <c r="AK181" s="323">
        <f>+AK144*(1+'MF and LIL capex'!AL$121)</f>
        <v>0</v>
      </c>
      <c r="AL181" s="323">
        <f>+AL144*(1+'MF and LIL capex'!AM$121)</f>
        <v>0</v>
      </c>
      <c r="AM181" s="323">
        <f>+AM144*(1+'MF and LIL capex'!AN$121)</f>
        <v>0</v>
      </c>
      <c r="AN181" s="323">
        <f>+AN144*(1+'MF and LIL capex'!AO$121)</f>
        <v>0</v>
      </c>
      <c r="AO181" s="323">
        <f>+AO144*(1+'MF and LIL capex'!AP$121)</f>
        <v>0</v>
      </c>
      <c r="AP181" s="323">
        <f>+AP144*(1+'MF and LIL capex'!AQ$121)</f>
        <v>0</v>
      </c>
      <c r="AQ181" s="323">
        <f>+AQ144*(1+'MF and LIL capex'!AR$121)</f>
        <v>0</v>
      </c>
      <c r="AR181" s="323">
        <f>+AR144*(1+'MF and LIL capex'!AS$121)</f>
        <v>0</v>
      </c>
      <c r="AS181" s="323">
        <f>+AS144*(1+'MF and LIL capex'!AT$121)</f>
        <v>0</v>
      </c>
      <c r="AT181" s="323">
        <f>+AT144*(1+'MF and LIL capex'!AU$121)</f>
        <v>0</v>
      </c>
      <c r="AU181" s="323">
        <f>+AU144*(1+'MF and LIL capex'!AV$121)</f>
        <v>0</v>
      </c>
      <c r="AV181" s="323">
        <f>+AV144*(1+'MF and LIL capex'!AW$121)</f>
        <v>0</v>
      </c>
      <c r="AW181" s="323">
        <f>+AW144*(1+'MF and LIL capex'!AX$121)</f>
        <v>0</v>
      </c>
      <c r="AX181" s="323">
        <f>+AX144*(1+'MF and LIL capex'!AY$121)</f>
        <v>0</v>
      </c>
      <c r="AY181" s="323">
        <f>+AY144*(1+'MF and LIL capex'!AZ$121)</f>
        <v>0</v>
      </c>
      <c r="AZ181" s="323">
        <f>+AZ144*(1+'MF and LIL capex'!BA$121)</f>
        <v>0</v>
      </c>
      <c r="BA181" s="323">
        <f>+BA144*(1+'MF and LIL capex'!BB$121)</f>
        <v>0</v>
      </c>
      <c r="BB181" s="323">
        <f>+BB144*(1+'MF and LIL capex'!BC$121)</f>
        <v>0</v>
      </c>
      <c r="BC181" s="323">
        <f>+BC144*(1+'MF and LIL capex'!BD$121)</f>
        <v>0</v>
      </c>
      <c r="BD181" s="323">
        <f>+BD144*(1+'MF and LIL capex'!BE$121)</f>
        <v>0</v>
      </c>
      <c r="BE181" s="323">
        <f>+BE144*(1+'MF and LIL capex'!BF$121)</f>
        <v>0</v>
      </c>
      <c r="BF181" s="323">
        <f>+BF144*(1+'MF and LIL capex'!BG$121)</f>
        <v>0</v>
      </c>
      <c r="BG181" s="323">
        <f>+BG144*(1+'MF and LIL capex'!BH$121)</f>
        <v>0</v>
      </c>
      <c r="BH181" s="323">
        <f>+BH144*(1+'MF and LIL capex'!BI$121)</f>
        <v>0</v>
      </c>
    </row>
    <row r="182" spans="1:60">
      <c r="A182" t="s">
        <v>788</v>
      </c>
      <c r="E182" s="323">
        <f>+E145*(1+'MF and LIL capex'!F$121)</f>
        <v>13.563531185079805</v>
      </c>
      <c r="F182" s="323">
        <f>+F145*(1+'MF and LIL capex'!G$121)</f>
        <v>44.410806629043229</v>
      </c>
      <c r="G182" s="323">
        <f>+G145*(1+'MF and LIL capex'!H$121)</f>
        <v>47.341727797690261</v>
      </c>
      <c r="H182" s="323">
        <f>+H145*(1+'MF and LIL capex'!I$121)</f>
        <v>59.969627440056179</v>
      </c>
      <c r="I182" s="323">
        <f>+I145*(1+'MF and LIL capex'!J$121)</f>
        <v>34.427124114709443</v>
      </c>
      <c r="J182" s="323">
        <f>+J145*(1+'MF and LIL capex'!K$121)</f>
        <v>12.265804949784693</v>
      </c>
      <c r="K182" s="323">
        <f>+K145*(1+'MF and LIL capex'!L$121)</f>
        <v>2.8203646390232024</v>
      </c>
      <c r="L182" s="323">
        <f>+L145*(1+'MF and LIL capex'!M$121)</f>
        <v>0</v>
      </c>
      <c r="M182" s="323">
        <f>+M145*(1+'MF and LIL capex'!N$121)</f>
        <v>0</v>
      </c>
      <c r="N182" s="323">
        <f>+N145*(1+'MF and LIL capex'!O$121)</f>
        <v>0</v>
      </c>
      <c r="O182" s="323">
        <f>+O145*(1+'MF and LIL capex'!P$121)</f>
        <v>0</v>
      </c>
      <c r="P182" s="323">
        <f>+P145*(1+'MF and LIL capex'!Q$121)</f>
        <v>0</v>
      </c>
      <c r="Q182" s="323">
        <f>+Q145*(1+'MF and LIL capex'!R$121)</f>
        <v>0</v>
      </c>
      <c r="R182" s="323">
        <f>+R145*(1+'MF and LIL capex'!S$121)</f>
        <v>0</v>
      </c>
      <c r="S182" s="323">
        <f>+S145*(1+'MF and LIL capex'!T$121)</f>
        <v>0</v>
      </c>
      <c r="T182" s="323">
        <f>+T145*(1+'MF and LIL capex'!U$121)</f>
        <v>0</v>
      </c>
      <c r="U182" s="323">
        <f>+U145*(1+'MF and LIL capex'!V$121)</f>
        <v>0</v>
      </c>
      <c r="V182" s="323">
        <f>+V145*(1+'MF and LIL capex'!W$121)</f>
        <v>0</v>
      </c>
      <c r="W182" s="323">
        <f>+W145*(1+'MF and LIL capex'!X$121)</f>
        <v>0</v>
      </c>
      <c r="X182" s="323">
        <f>+X145*(1+'MF and LIL capex'!Y$121)</f>
        <v>0</v>
      </c>
      <c r="Y182" s="323">
        <f>+Y145*(1+'MF and LIL capex'!Z$121)</f>
        <v>0</v>
      </c>
      <c r="Z182" s="323">
        <f>+Z145*(1+'MF and LIL capex'!AA$121)</f>
        <v>0</v>
      </c>
      <c r="AA182" s="323">
        <f>+AA145*(1+'MF and LIL capex'!AB$121)</f>
        <v>0</v>
      </c>
      <c r="AB182" s="323">
        <f>+AB145*(1+'MF and LIL capex'!AC$121)</f>
        <v>0</v>
      </c>
      <c r="AC182" s="323">
        <f>+AC145*(1+'MF and LIL capex'!AD$121)</f>
        <v>0</v>
      </c>
      <c r="AD182" s="323">
        <f>+AD145*(1+'MF and LIL capex'!AE$121)</f>
        <v>0</v>
      </c>
      <c r="AE182" s="323">
        <f>+AE145*(1+'MF and LIL capex'!AF$121)</f>
        <v>0</v>
      </c>
      <c r="AF182" s="323">
        <f>+AF145*(1+'MF and LIL capex'!AG$121)</f>
        <v>0</v>
      </c>
      <c r="AG182" s="323">
        <f>+AG145*(1+'MF and LIL capex'!AH$121)</f>
        <v>0</v>
      </c>
      <c r="AH182" s="323">
        <f>+AH145*(1+'MF and LIL capex'!AI$121)</f>
        <v>0</v>
      </c>
      <c r="AI182" s="323">
        <f>+AI145*(1+'MF and LIL capex'!AJ$121)</f>
        <v>0</v>
      </c>
      <c r="AJ182" s="323">
        <f>+AJ145*(1+'MF and LIL capex'!AK$121)</f>
        <v>0</v>
      </c>
      <c r="AK182" s="323">
        <f>+AK145*(1+'MF and LIL capex'!AL$121)</f>
        <v>0</v>
      </c>
      <c r="AL182" s="323">
        <f>+AL145*(1+'MF and LIL capex'!AM$121)</f>
        <v>0</v>
      </c>
      <c r="AM182" s="323">
        <f>+AM145*(1+'MF and LIL capex'!AN$121)</f>
        <v>0</v>
      </c>
      <c r="AN182" s="323">
        <f>+AN145*(1+'MF and LIL capex'!AO$121)</f>
        <v>0</v>
      </c>
      <c r="AO182" s="323">
        <f>+AO145*(1+'MF and LIL capex'!AP$121)</f>
        <v>0</v>
      </c>
      <c r="AP182" s="323">
        <f>+AP145*(1+'MF and LIL capex'!AQ$121)</f>
        <v>0</v>
      </c>
      <c r="AQ182" s="323">
        <f>+AQ145*(1+'MF and LIL capex'!AR$121)</f>
        <v>0</v>
      </c>
      <c r="AR182" s="323">
        <f>+AR145*(1+'MF and LIL capex'!AS$121)</f>
        <v>0</v>
      </c>
      <c r="AS182" s="323">
        <f>+AS145*(1+'MF and LIL capex'!AT$121)</f>
        <v>0</v>
      </c>
      <c r="AT182" s="323">
        <f>+AT145*(1+'MF and LIL capex'!AU$121)</f>
        <v>0</v>
      </c>
      <c r="AU182" s="323">
        <f>+AU145*(1+'MF and LIL capex'!AV$121)</f>
        <v>0</v>
      </c>
      <c r="AV182" s="323">
        <f>+AV145*(1+'MF and LIL capex'!AW$121)</f>
        <v>0</v>
      </c>
      <c r="AW182" s="323">
        <f>+AW145*(1+'MF and LIL capex'!AX$121)</f>
        <v>0</v>
      </c>
      <c r="AX182" s="323">
        <f>+AX145*(1+'MF and LIL capex'!AY$121)</f>
        <v>0</v>
      </c>
      <c r="AY182" s="323">
        <f>+AY145*(1+'MF and LIL capex'!AZ$121)</f>
        <v>0</v>
      </c>
      <c r="AZ182" s="323">
        <f>+AZ145*(1+'MF and LIL capex'!BA$121)</f>
        <v>0</v>
      </c>
      <c r="BA182" s="323">
        <f>+BA145*(1+'MF and LIL capex'!BB$121)</f>
        <v>0</v>
      </c>
      <c r="BB182" s="323">
        <f>+BB145*(1+'MF and LIL capex'!BC$121)</f>
        <v>0</v>
      </c>
      <c r="BC182" s="323">
        <f>+BC145*(1+'MF and LIL capex'!BD$121)</f>
        <v>0</v>
      </c>
      <c r="BD182" s="323">
        <f>+BD145*(1+'MF and LIL capex'!BE$121)</f>
        <v>0</v>
      </c>
      <c r="BE182" s="323">
        <f>+BE145*(1+'MF and LIL capex'!BF$121)</f>
        <v>0</v>
      </c>
      <c r="BF182" s="323">
        <f>+BF145*(1+'MF and LIL capex'!BG$121)</f>
        <v>0</v>
      </c>
      <c r="BG182" s="323">
        <f>+BG145*(1+'MF and LIL capex'!BH$121)</f>
        <v>0</v>
      </c>
      <c r="BH182" s="323">
        <f>+BH145*(1+'MF and LIL capex'!BI$121)</f>
        <v>0</v>
      </c>
    </row>
    <row r="183" spans="1:60">
      <c r="A183" t="s">
        <v>789</v>
      </c>
      <c r="E183" s="323">
        <f>+E146*(1+'MF and LIL capex'!F$121)</f>
        <v>16.634119803949424</v>
      </c>
      <c r="F183" s="323">
        <f>+F146*(1+'MF and LIL capex'!G$121)</f>
        <v>54.464775284341997</v>
      </c>
      <c r="G183" s="323">
        <f>+G146*(1+'MF and LIL capex'!H$121)</f>
        <v>58.059214902605703</v>
      </c>
      <c r="H183" s="323">
        <f>+H146*(1+'MF and LIL capex'!I$121)</f>
        <v>73.545889623008094</v>
      </c>
      <c r="I183" s="323">
        <f>+I146*(1+'MF and LIL capex'!J$121)</f>
        <v>42.220930465324379</v>
      </c>
      <c r="J183" s="323">
        <f>+J146*(1+'MF and LIL capex'!K$121)</f>
        <v>15.04260699094592</v>
      </c>
      <c r="K183" s="323">
        <f>+K146*(1+'MF and LIL capex'!L$121)</f>
        <v>3.4588546784882483</v>
      </c>
      <c r="L183" s="323">
        <f>+L146*(1+'MF and LIL capex'!M$121)</f>
        <v>0</v>
      </c>
      <c r="M183" s="323">
        <f>+M146*(1+'MF and LIL capex'!N$121)</f>
        <v>0</v>
      </c>
      <c r="N183" s="323">
        <f>+N146*(1+'MF and LIL capex'!O$121)</f>
        <v>0</v>
      </c>
      <c r="O183" s="323">
        <f>+O146*(1+'MF and LIL capex'!P$121)</f>
        <v>0</v>
      </c>
      <c r="P183" s="323">
        <f>+P146*(1+'MF and LIL capex'!Q$121)</f>
        <v>0</v>
      </c>
      <c r="Q183" s="323">
        <f>+Q146*(1+'MF and LIL capex'!R$121)</f>
        <v>0</v>
      </c>
      <c r="R183" s="323">
        <f>+R146*(1+'MF and LIL capex'!S$121)</f>
        <v>0</v>
      </c>
      <c r="S183" s="323">
        <f>+S146*(1+'MF and LIL capex'!T$121)</f>
        <v>0</v>
      </c>
      <c r="T183" s="323">
        <f>+T146*(1+'MF and LIL capex'!U$121)</f>
        <v>0</v>
      </c>
      <c r="U183" s="323">
        <f>+U146*(1+'MF and LIL capex'!V$121)</f>
        <v>0</v>
      </c>
      <c r="V183" s="323">
        <f>+V146*(1+'MF and LIL capex'!W$121)</f>
        <v>0</v>
      </c>
      <c r="W183" s="323">
        <f>+W146*(1+'MF and LIL capex'!X$121)</f>
        <v>0</v>
      </c>
      <c r="X183" s="323">
        <f>+X146*(1+'MF and LIL capex'!Y$121)</f>
        <v>0</v>
      </c>
      <c r="Y183" s="323">
        <f>+Y146*(1+'MF and LIL capex'!Z$121)</f>
        <v>0</v>
      </c>
      <c r="Z183" s="323">
        <f>+Z146*(1+'MF and LIL capex'!AA$121)</f>
        <v>0</v>
      </c>
      <c r="AA183" s="323">
        <f>+AA146*(1+'MF and LIL capex'!AB$121)</f>
        <v>0</v>
      </c>
      <c r="AB183" s="323">
        <f>+AB146*(1+'MF and LIL capex'!AC$121)</f>
        <v>0</v>
      </c>
      <c r="AC183" s="323">
        <f>+AC146*(1+'MF and LIL capex'!AD$121)</f>
        <v>0</v>
      </c>
      <c r="AD183" s="323">
        <f>+AD146*(1+'MF and LIL capex'!AE$121)</f>
        <v>0</v>
      </c>
      <c r="AE183" s="323">
        <f>+AE146*(1+'MF and LIL capex'!AF$121)</f>
        <v>0</v>
      </c>
      <c r="AF183" s="323">
        <f>+AF146*(1+'MF and LIL capex'!AG$121)</f>
        <v>0</v>
      </c>
      <c r="AG183" s="323">
        <f>+AG146*(1+'MF and LIL capex'!AH$121)</f>
        <v>0</v>
      </c>
      <c r="AH183" s="323">
        <f>+AH146*(1+'MF and LIL capex'!AI$121)</f>
        <v>0</v>
      </c>
      <c r="AI183" s="323">
        <f>+AI146*(1+'MF and LIL capex'!AJ$121)</f>
        <v>0</v>
      </c>
      <c r="AJ183" s="323">
        <f>+AJ146*(1+'MF and LIL capex'!AK$121)</f>
        <v>0</v>
      </c>
      <c r="AK183" s="323">
        <f>+AK146*(1+'MF and LIL capex'!AL$121)</f>
        <v>0</v>
      </c>
      <c r="AL183" s="323">
        <f>+AL146*(1+'MF and LIL capex'!AM$121)</f>
        <v>0</v>
      </c>
      <c r="AM183" s="323">
        <f>+AM146*(1+'MF and LIL capex'!AN$121)</f>
        <v>0</v>
      </c>
      <c r="AN183" s="323">
        <f>+AN146*(1+'MF and LIL capex'!AO$121)</f>
        <v>0</v>
      </c>
      <c r="AO183" s="323">
        <f>+AO146*(1+'MF and LIL capex'!AP$121)</f>
        <v>0</v>
      </c>
      <c r="AP183" s="323">
        <f>+AP146*(1+'MF and LIL capex'!AQ$121)</f>
        <v>0</v>
      </c>
      <c r="AQ183" s="323">
        <f>+AQ146*(1+'MF and LIL capex'!AR$121)</f>
        <v>0</v>
      </c>
      <c r="AR183" s="323">
        <f>+AR146*(1+'MF and LIL capex'!AS$121)</f>
        <v>0</v>
      </c>
      <c r="AS183" s="323">
        <f>+AS146*(1+'MF and LIL capex'!AT$121)</f>
        <v>0</v>
      </c>
      <c r="AT183" s="323">
        <f>+AT146*(1+'MF and LIL capex'!AU$121)</f>
        <v>0</v>
      </c>
      <c r="AU183" s="323">
        <f>+AU146*(1+'MF and LIL capex'!AV$121)</f>
        <v>0</v>
      </c>
      <c r="AV183" s="323">
        <f>+AV146*(1+'MF and LIL capex'!AW$121)</f>
        <v>0</v>
      </c>
      <c r="AW183" s="323">
        <f>+AW146*(1+'MF and LIL capex'!AX$121)</f>
        <v>0</v>
      </c>
      <c r="AX183" s="323">
        <f>+AX146*(1+'MF and LIL capex'!AY$121)</f>
        <v>0</v>
      </c>
      <c r="AY183" s="323">
        <f>+AY146*(1+'MF and LIL capex'!AZ$121)</f>
        <v>0</v>
      </c>
      <c r="AZ183" s="323">
        <f>+AZ146*(1+'MF and LIL capex'!BA$121)</f>
        <v>0</v>
      </c>
      <c r="BA183" s="323">
        <f>+BA146*(1+'MF and LIL capex'!BB$121)</f>
        <v>0</v>
      </c>
      <c r="BB183" s="323">
        <f>+BB146*(1+'MF and LIL capex'!BC$121)</f>
        <v>0</v>
      </c>
      <c r="BC183" s="323">
        <f>+BC146*(1+'MF and LIL capex'!BD$121)</f>
        <v>0</v>
      </c>
      <c r="BD183" s="323">
        <f>+BD146*(1+'MF and LIL capex'!BE$121)</f>
        <v>0</v>
      </c>
      <c r="BE183" s="323">
        <f>+BE146*(1+'MF and LIL capex'!BF$121)</f>
        <v>0</v>
      </c>
      <c r="BF183" s="323">
        <f>+BF146*(1+'MF and LIL capex'!BG$121)</f>
        <v>0</v>
      </c>
      <c r="BG183" s="323">
        <f>+BG146*(1+'MF and LIL capex'!BH$121)</f>
        <v>0</v>
      </c>
      <c r="BH183" s="323">
        <f>+BH146*(1+'MF and LIL capex'!BI$121)</f>
        <v>0</v>
      </c>
    </row>
    <row r="184" spans="1:60">
      <c r="A184" s="25" t="s">
        <v>791</v>
      </c>
      <c r="B184" s="25"/>
      <c r="C184" s="25"/>
      <c r="D184" s="25"/>
      <c r="E184" s="325">
        <f>SUM(E181:E183)</f>
        <v>72.081185817114175</v>
      </c>
      <c r="F184" s="325">
        <f t="shared" ref="F184" si="30">SUM(F181:F183)</f>
        <v>236.01402623214869</v>
      </c>
      <c r="G184" s="325">
        <f t="shared" ref="G184" si="31">SUM(G181:G183)</f>
        <v>251.58993124462472</v>
      </c>
      <c r="H184" s="325">
        <f t="shared" ref="H184" si="32">SUM(H181:H183)</f>
        <v>318.6988550330351</v>
      </c>
      <c r="I184" s="325">
        <f t="shared" ref="I184" si="33">SUM(I181:I183)</f>
        <v>182.95736534973901</v>
      </c>
      <c r="J184" s="325">
        <f t="shared" ref="J184" si="34">SUM(J181:J183)</f>
        <v>65.18463029409898</v>
      </c>
      <c r="K184" s="325">
        <f t="shared" ref="K184" si="35">SUM(K181:K183)</f>
        <v>14.988370273449078</v>
      </c>
      <c r="L184" s="325">
        <f t="shared" ref="L184" si="36">SUM(L181:L183)</f>
        <v>0</v>
      </c>
      <c r="M184" s="325">
        <f t="shared" ref="M184" si="37">SUM(M181:M183)</f>
        <v>0</v>
      </c>
      <c r="N184" s="325">
        <f t="shared" ref="N184" si="38">SUM(N181:N183)</f>
        <v>0</v>
      </c>
      <c r="O184" s="325">
        <f t="shared" ref="O184" si="39">SUM(O181:O183)</f>
        <v>0</v>
      </c>
      <c r="P184" s="325">
        <f t="shared" ref="P184" si="40">SUM(P181:P183)</f>
        <v>0</v>
      </c>
      <c r="Q184" s="325">
        <f t="shared" ref="Q184" si="41">SUM(Q181:Q183)</f>
        <v>0</v>
      </c>
      <c r="R184" s="325">
        <f t="shared" ref="R184" si="42">SUM(R181:R183)</f>
        <v>0</v>
      </c>
      <c r="S184" s="325">
        <f t="shared" ref="S184" si="43">SUM(S181:S183)</f>
        <v>0</v>
      </c>
      <c r="T184" s="325">
        <f t="shared" ref="T184" si="44">SUM(T181:T183)</f>
        <v>0</v>
      </c>
      <c r="U184" s="325">
        <f t="shared" ref="U184" si="45">SUM(U181:U183)</f>
        <v>0</v>
      </c>
      <c r="V184" s="325">
        <f t="shared" ref="V184" si="46">SUM(V181:V183)</f>
        <v>0</v>
      </c>
      <c r="W184" s="325">
        <f t="shared" ref="W184" si="47">SUM(W181:W183)</f>
        <v>0</v>
      </c>
      <c r="X184" s="325">
        <f t="shared" ref="X184" si="48">SUM(X181:X183)</f>
        <v>0</v>
      </c>
      <c r="Y184" s="325">
        <f t="shared" ref="Y184" si="49">SUM(Y181:Y183)</f>
        <v>0</v>
      </c>
      <c r="Z184" s="325">
        <f t="shared" ref="Z184" si="50">SUM(Z181:Z183)</f>
        <v>0</v>
      </c>
      <c r="AA184" s="325">
        <f t="shared" ref="AA184" si="51">SUM(AA181:AA183)</f>
        <v>0</v>
      </c>
      <c r="AB184" s="325">
        <f t="shared" ref="AB184" si="52">SUM(AB181:AB183)</f>
        <v>0</v>
      </c>
      <c r="AC184" s="325">
        <f t="shared" ref="AC184" si="53">SUM(AC181:AC183)</f>
        <v>0</v>
      </c>
      <c r="AD184" s="325">
        <f t="shared" ref="AD184" si="54">SUM(AD181:AD183)</f>
        <v>0</v>
      </c>
      <c r="AE184" s="325">
        <f t="shared" ref="AE184" si="55">SUM(AE181:AE183)</f>
        <v>0</v>
      </c>
      <c r="AF184" s="325">
        <f t="shared" ref="AF184" si="56">SUM(AF181:AF183)</f>
        <v>0</v>
      </c>
      <c r="AG184" s="325">
        <f t="shared" ref="AG184" si="57">SUM(AG181:AG183)</f>
        <v>0</v>
      </c>
      <c r="AH184" s="325">
        <f t="shared" ref="AH184" si="58">SUM(AH181:AH183)</f>
        <v>0</v>
      </c>
      <c r="AI184" s="325">
        <f t="shared" ref="AI184" si="59">SUM(AI181:AI183)</f>
        <v>0</v>
      </c>
      <c r="AJ184" s="325">
        <f t="shared" ref="AJ184" si="60">SUM(AJ181:AJ183)</f>
        <v>0</v>
      </c>
      <c r="AK184" s="325">
        <f t="shared" ref="AK184" si="61">SUM(AK181:AK183)</f>
        <v>0</v>
      </c>
      <c r="AL184" s="325">
        <f t="shared" ref="AL184" si="62">SUM(AL181:AL183)</f>
        <v>0</v>
      </c>
      <c r="AM184" s="325">
        <f t="shared" ref="AM184" si="63">SUM(AM181:AM183)</f>
        <v>0</v>
      </c>
      <c r="AN184" s="325">
        <f t="shared" ref="AN184" si="64">SUM(AN181:AN183)</f>
        <v>0</v>
      </c>
      <c r="AO184" s="325">
        <f t="shared" ref="AO184" si="65">SUM(AO181:AO183)</f>
        <v>0</v>
      </c>
      <c r="AP184" s="325">
        <f t="shared" ref="AP184" si="66">SUM(AP181:AP183)</f>
        <v>0</v>
      </c>
      <c r="AQ184" s="325">
        <f t="shared" ref="AQ184" si="67">SUM(AQ181:AQ183)</f>
        <v>0</v>
      </c>
      <c r="AR184" s="325">
        <f t="shared" ref="AR184" si="68">SUM(AR181:AR183)</f>
        <v>0</v>
      </c>
      <c r="AS184" s="325">
        <f t="shared" ref="AS184" si="69">SUM(AS181:AS183)</f>
        <v>0</v>
      </c>
      <c r="AT184" s="325">
        <f t="shared" ref="AT184" si="70">SUM(AT181:AT183)</f>
        <v>0</v>
      </c>
      <c r="AU184" s="325">
        <f t="shared" ref="AU184" si="71">SUM(AU181:AU183)</f>
        <v>0</v>
      </c>
      <c r="AV184" s="325">
        <f t="shared" ref="AV184" si="72">SUM(AV181:AV183)</f>
        <v>0</v>
      </c>
      <c r="AW184" s="325">
        <f t="shared" ref="AW184" si="73">SUM(AW181:AW183)</f>
        <v>0</v>
      </c>
      <c r="AX184" s="325">
        <f t="shared" ref="AX184" si="74">SUM(AX181:AX183)</f>
        <v>0</v>
      </c>
      <c r="AY184" s="325">
        <f t="shared" ref="AY184" si="75">SUM(AY181:AY183)</f>
        <v>0</v>
      </c>
      <c r="AZ184" s="325">
        <f t="shared" ref="AZ184" si="76">SUM(AZ181:AZ183)</f>
        <v>0</v>
      </c>
      <c r="BA184" s="325">
        <f t="shared" ref="BA184" si="77">SUM(BA181:BA183)</f>
        <v>0</v>
      </c>
      <c r="BB184" s="325">
        <f t="shared" ref="BB184" si="78">SUM(BB181:BB183)</f>
        <v>0</v>
      </c>
      <c r="BC184" s="325">
        <f t="shared" ref="BC184" si="79">SUM(BC181:BC183)</f>
        <v>0</v>
      </c>
      <c r="BD184" s="325">
        <f t="shared" ref="BD184" si="80">SUM(BD181:BD183)</f>
        <v>0</v>
      </c>
      <c r="BE184" s="325">
        <f t="shared" ref="BE184" si="81">SUM(BE181:BE183)</f>
        <v>0</v>
      </c>
      <c r="BF184" s="325">
        <f t="shared" ref="BF184" si="82">SUM(BF181:BF183)</f>
        <v>0</v>
      </c>
      <c r="BG184" s="325">
        <f t="shared" ref="BG184" si="83">SUM(BG181:BG183)</f>
        <v>0</v>
      </c>
      <c r="BH184" s="325">
        <f t="shared" ref="BH184" si="84">SUM(BH181:BH183)</f>
        <v>0</v>
      </c>
    </row>
    <row r="186" spans="1:60">
      <c r="A186" s="25" t="s">
        <v>370</v>
      </c>
    </row>
    <row r="187" spans="1:60">
      <c r="A187" t="s">
        <v>790</v>
      </c>
      <c r="E187" s="323">
        <f>+E150*(1+'MF and LIL capex'!F$121)</f>
        <v>42.676520346276227</v>
      </c>
      <c r="F187" s="323">
        <f>+F150*(1+'MF and LIL capex'!G$121)</f>
        <v>219.26355123670461</v>
      </c>
      <c r="G187" s="323">
        <f>+G150*(1+'MF and LIL capex'!H$121)</f>
        <v>636.48899628382571</v>
      </c>
      <c r="H187" s="323">
        <f>+H150*(1+'MF and LIL capex'!I$121)</f>
        <v>847.3368408670309</v>
      </c>
      <c r="I187" s="323">
        <f>+I150*(1+'MF and LIL capex'!J$121)</f>
        <v>652.81326300631179</v>
      </c>
      <c r="J187" s="323">
        <f>+J150*(1+'MF and LIL capex'!K$121)</f>
        <v>117.82856734909471</v>
      </c>
      <c r="K187" s="323">
        <f>+K150*(1+'MF and LIL capex'!L$121)</f>
        <v>8.4999517464040277</v>
      </c>
      <c r="L187" s="323">
        <f>+L150*(1+'MF and LIL capex'!M$121)</f>
        <v>0</v>
      </c>
      <c r="M187" s="323">
        <f>+M150*(1+'MF and LIL capex'!N$121)</f>
        <v>0</v>
      </c>
      <c r="N187" s="323">
        <f>+N150*(1+'MF and LIL capex'!O$121)</f>
        <v>0</v>
      </c>
      <c r="O187" s="323">
        <f>+O150*(1+'MF and LIL capex'!P$121)</f>
        <v>0</v>
      </c>
      <c r="P187" s="323">
        <f>+P150*(1+'MF and LIL capex'!Q$121)</f>
        <v>0</v>
      </c>
      <c r="Q187" s="323">
        <f>+Q150*(1+'MF and LIL capex'!R$121)</f>
        <v>0</v>
      </c>
      <c r="R187" s="323">
        <f>+R150*(1+'MF and LIL capex'!S$121)</f>
        <v>0</v>
      </c>
      <c r="S187" s="323">
        <f>+S150*(1+'MF and LIL capex'!T$121)</f>
        <v>0</v>
      </c>
      <c r="T187" s="323">
        <f>+T150*(1+'MF and LIL capex'!U$121)</f>
        <v>0</v>
      </c>
      <c r="U187" s="323">
        <f>+U150*(1+'MF and LIL capex'!V$121)</f>
        <v>0</v>
      </c>
      <c r="V187" s="323">
        <f>+V150*(1+'MF and LIL capex'!W$121)</f>
        <v>0</v>
      </c>
      <c r="W187" s="323">
        <f>+W150*(1+'MF and LIL capex'!X$121)</f>
        <v>0</v>
      </c>
      <c r="X187" s="323">
        <f>+X150*(1+'MF and LIL capex'!Y$121)</f>
        <v>0</v>
      </c>
      <c r="Y187" s="323">
        <f>+Y150*(1+'MF and LIL capex'!Z$121)</f>
        <v>0</v>
      </c>
      <c r="Z187" s="323">
        <f>+Z150*(1+'MF and LIL capex'!AA$121)</f>
        <v>0</v>
      </c>
      <c r="AA187" s="323">
        <f>+AA150*(1+'MF and LIL capex'!AB$121)</f>
        <v>0</v>
      </c>
      <c r="AB187" s="323">
        <f>+AB150*(1+'MF and LIL capex'!AC$121)</f>
        <v>0</v>
      </c>
      <c r="AC187" s="323">
        <f>+AC150*(1+'MF and LIL capex'!AD$121)</f>
        <v>0</v>
      </c>
      <c r="AD187" s="323">
        <f>+AD150*(1+'MF and LIL capex'!AE$121)</f>
        <v>0</v>
      </c>
      <c r="AE187" s="323">
        <f>+AE150*(1+'MF and LIL capex'!AF$121)</f>
        <v>0</v>
      </c>
      <c r="AF187" s="323">
        <f>+AF150*(1+'MF and LIL capex'!AG$121)</f>
        <v>0</v>
      </c>
      <c r="AG187" s="323">
        <f>+AG150*(1+'MF and LIL capex'!AH$121)</f>
        <v>0</v>
      </c>
      <c r="AH187" s="323">
        <f>+AH150*(1+'MF and LIL capex'!AI$121)</f>
        <v>0</v>
      </c>
      <c r="AI187" s="323">
        <f>+AI150*(1+'MF and LIL capex'!AJ$121)</f>
        <v>0</v>
      </c>
      <c r="AJ187" s="323">
        <f>+AJ150*(1+'MF and LIL capex'!AK$121)</f>
        <v>0</v>
      </c>
      <c r="AK187" s="323">
        <f>+AK150*(1+'MF and LIL capex'!AL$121)</f>
        <v>0</v>
      </c>
      <c r="AL187" s="323">
        <f>+AL150*(1+'MF and LIL capex'!AM$121)</f>
        <v>0</v>
      </c>
      <c r="AM187" s="323">
        <f>+AM150*(1+'MF and LIL capex'!AN$121)</f>
        <v>0</v>
      </c>
      <c r="AN187" s="323">
        <f>+AN150*(1+'MF and LIL capex'!AO$121)</f>
        <v>0</v>
      </c>
      <c r="AO187" s="323">
        <f>+AO150*(1+'MF and LIL capex'!AP$121)</f>
        <v>0</v>
      </c>
      <c r="AP187" s="323">
        <f>+AP150*(1+'MF and LIL capex'!AQ$121)</f>
        <v>0</v>
      </c>
      <c r="AQ187" s="323">
        <f>+AQ150*(1+'MF and LIL capex'!AR$121)</f>
        <v>0</v>
      </c>
      <c r="AR187" s="323">
        <f>+AR150*(1+'MF and LIL capex'!AS$121)</f>
        <v>0</v>
      </c>
      <c r="AS187" s="323">
        <f>+AS150*(1+'MF and LIL capex'!AT$121)</f>
        <v>0</v>
      </c>
      <c r="AT187" s="323">
        <f>+AT150*(1+'MF and LIL capex'!AU$121)</f>
        <v>0</v>
      </c>
      <c r="AU187" s="323">
        <f>+AU150*(1+'MF and LIL capex'!AV$121)</f>
        <v>0</v>
      </c>
      <c r="AV187" s="323">
        <f>+AV150*(1+'MF and LIL capex'!AW$121)</f>
        <v>0</v>
      </c>
      <c r="AW187" s="323">
        <f>+AW150*(1+'MF and LIL capex'!AX$121)</f>
        <v>0</v>
      </c>
      <c r="AX187" s="323">
        <f>+AX150*(1+'MF and LIL capex'!AY$121)</f>
        <v>0</v>
      </c>
      <c r="AY187" s="323">
        <f>+AY150*(1+'MF and LIL capex'!AZ$121)</f>
        <v>0</v>
      </c>
      <c r="AZ187" s="323">
        <f>+AZ150*(1+'MF and LIL capex'!BA$121)</f>
        <v>0</v>
      </c>
      <c r="BA187" s="323">
        <f>+BA150*(1+'MF and LIL capex'!BB$121)</f>
        <v>0</v>
      </c>
      <c r="BB187" s="323">
        <f>+BB150*(1+'MF and LIL capex'!BC$121)</f>
        <v>0</v>
      </c>
      <c r="BC187" s="323">
        <f>+BC150*(1+'MF and LIL capex'!BD$121)</f>
        <v>0</v>
      </c>
      <c r="BD187" s="323">
        <f>+BD150*(1+'MF and LIL capex'!BE$121)</f>
        <v>0</v>
      </c>
      <c r="BE187" s="323">
        <f>+BE150*(1+'MF and LIL capex'!BF$121)</f>
        <v>0</v>
      </c>
      <c r="BF187" s="323">
        <f>+BF150*(1+'MF and LIL capex'!BG$121)</f>
        <v>0</v>
      </c>
      <c r="BG187" s="323">
        <f>+BG150*(1+'MF and LIL capex'!BH$121)</f>
        <v>0</v>
      </c>
      <c r="BH187" s="323">
        <f>+BH150*(1+'MF and LIL capex'!BI$121)</f>
        <v>0</v>
      </c>
    </row>
    <row r="188" spans="1:60">
      <c r="A188" t="s">
        <v>787</v>
      </c>
      <c r="E188" s="323">
        <f>+E151*(1+'MF and LIL capex'!F$121)</f>
        <v>6.6584554232178856</v>
      </c>
      <c r="F188" s="323">
        <f>+F151*(1+'MF and LIL capex'!G$121)</f>
        <v>34.209831776349084</v>
      </c>
      <c r="G188" s="323">
        <f>+G151*(1+'MF and LIL capex'!H$121)</f>
        <v>99.305978433509779</v>
      </c>
      <c r="H188" s="323">
        <f>+H151*(1+'MF and LIL capex'!I$121)</f>
        <v>132.20277889539054</v>
      </c>
      <c r="I188" s="323">
        <f>+I151*(1+'MF and LIL capex'!J$121)</f>
        <v>101.85291528324468</v>
      </c>
      <c r="J188" s="323">
        <f>+J151*(1+'MF and LIL capex'!K$121)</f>
        <v>18.383791764410585</v>
      </c>
      <c r="K188" s="323">
        <f>+K151*(1+'MF and LIL capex'!L$121)</f>
        <v>1.326175361620658</v>
      </c>
      <c r="L188" s="323">
        <f>+L151*(1+'MF and LIL capex'!M$121)</f>
        <v>0</v>
      </c>
      <c r="M188" s="323">
        <f>+M151*(1+'MF and LIL capex'!N$121)</f>
        <v>0</v>
      </c>
      <c r="N188" s="323">
        <f>+N151*(1+'MF and LIL capex'!O$121)</f>
        <v>0</v>
      </c>
      <c r="O188" s="323">
        <f>+O151*(1+'MF and LIL capex'!P$121)</f>
        <v>0</v>
      </c>
      <c r="P188" s="323">
        <f>+P151*(1+'MF and LIL capex'!Q$121)</f>
        <v>0</v>
      </c>
      <c r="Q188" s="323">
        <f>+Q151*(1+'MF and LIL capex'!R$121)</f>
        <v>0</v>
      </c>
      <c r="R188" s="323">
        <f>+R151*(1+'MF and LIL capex'!S$121)</f>
        <v>0</v>
      </c>
      <c r="S188" s="323">
        <f>+S151*(1+'MF and LIL capex'!T$121)</f>
        <v>0</v>
      </c>
      <c r="T188" s="323">
        <f>+T151*(1+'MF and LIL capex'!U$121)</f>
        <v>0</v>
      </c>
      <c r="U188" s="323">
        <f>+U151*(1+'MF and LIL capex'!V$121)</f>
        <v>0</v>
      </c>
      <c r="V188" s="323">
        <f>+V151*(1+'MF and LIL capex'!W$121)</f>
        <v>0</v>
      </c>
      <c r="W188" s="323">
        <f>+W151*(1+'MF and LIL capex'!X$121)</f>
        <v>0</v>
      </c>
      <c r="X188" s="323">
        <f>+X151*(1+'MF and LIL capex'!Y$121)</f>
        <v>0</v>
      </c>
      <c r="Y188" s="323">
        <f>+Y151*(1+'MF and LIL capex'!Z$121)</f>
        <v>0</v>
      </c>
      <c r="Z188" s="323">
        <f>+Z151*(1+'MF and LIL capex'!AA$121)</f>
        <v>0</v>
      </c>
      <c r="AA188" s="323">
        <f>+AA151*(1+'MF and LIL capex'!AB$121)</f>
        <v>0</v>
      </c>
      <c r="AB188" s="323">
        <f>+AB151*(1+'MF and LIL capex'!AC$121)</f>
        <v>0</v>
      </c>
      <c r="AC188" s="323">
        <f>+AC151*(1+'MF and LIL capex'!AD$121)</f>
        <v>0</v>
      </c>
      <c r="AD188" s="323">
        <f>+AD151*(1+'MF and LIL capex'!AE$121)</f>
        <v>0</v>
      </c>
      <c r="AE188" s="323">
        <f>+AE151*(1+'MF and LIL capex'!AF$121)</f>
        <v>0</v>
      </c>
      <c r="AF188" s="323">
        <f>+AF151*(1+'MF and LIL capex'!AG$121)</f>
        <v>0</v>
      </c>
      <c r="AG188" s="323">
        <f>+AG151*(1+'MF and LIL capex'!AH$121)</f>
        <v>0</v>
      </c>
      <c r="AH188" s="323">
        <f>+AH151*(1+'MF and LIL capex'!AI$121)</f>
        <v>0</v>
      </c>
      <c r="AI188" s="323">
        <f>+AI151*(1+'MF and LIL capex'!AJ$121)</f>
        <v>0</v>
      </c>
      <c r="AJ188" s="323">
        <f>+AJ151*(1+'MF and LIL capex'!AK$121)</f>
        <v>0</v>
      </c>
      <c r="AK188" s="323">
        <f>+AK151*(1+'MF and LIL capex'!AL$121)</f>
        <v>0</v>
      </c>
      <c r="AL188" s="323">
        <f>+AL151*(1+'MF and LIL capex'!AM$121)</f>
        <v>0</v>
      </c>
      <c r="AM188" s="323">
        <f>+AM151*(1+'MF and LIL capex'!AN$121)</f>
        <v>0</v>
      </c>
      <c r="AN188" s="323">
        <f>+AN151*(1+'MF and LIL capex'!AO$121)</f>
        <v>0</v>
      </c>
      <c r="AO188" s="323">
        <f>+AO151*(1+'MF and LIL capex'!AP$121)</f>
        <v>0</v>
      </c>
      <c r="AP188" s="323">
        <f>+AP151*(1+'MF and LIL capex'!AQ$121)</f>
        <v>0</v>
      </c>
      <c r="AQ188" s="323">
        <f>+AQ151*(1+'MF and LIL capex'!AR$121)</f>
        <v>0</v>
      </c>
      <c r="AR188" s="323">
        <f>+AR151*(1+'MF and LIL capex'!AS$121)</f>
        <v>0</v>
      </c>
      <c r="AS188" s="323">
        <f>+AS151*(1+'MF and LIL capex'!AT$121)</f>
        <v>0</v>
      </c>
      <c r="AT188" s="323">
        <f>+AT151*(1+'MF and LIL capex'!AU$121)</f>
        <v>0</v>
      </c>
      <c r="AU188" s="323">
        <f>+AU151*(1+'MF and LIL capex'!AV$121)</f>
        <v>0</v>
      </c>
      <c r="AV188" s="323">
        <f>+AV151*(1+'MF and LIL capex'!AW$121)</f>
        <v>0</v>
      </c>
      <c r="AW188" s="323">
        <f>+AW151*(1+'MF and LIL capex'!AX$121)</f>
        <v>0</v>
      </c>
      <c r="AX188" s="323">
        <f>+AX151*(1+'MF and LIL capex'!AY$121)</f>
        <v>0</v>
      </c>
      <c r="AY188" s="323">
        <f>+AY151*(1+'MF and LIL capex'!AZ$121)</f>
        <v>0</v>
      </c>
      <c r="AZ188" s="323">
        <f>+AZ151*(1+'MF and LIL capex'!BA$121)</f>
        <v>0</v>
      </c>
      <c r="BA188" s="323">
        <f>+BA151*(1+'MF and LIL capex'!BB$121)</f>
        <v>0</v>
      </c>
      <c r="BB188" s="323">
        <f>+BB151*(1+'MF and LIL capex'!BC$121)</f>
        <v>0</v>
      </c>
      <c r="BC188" s="323">
        <f>+BC151*(1+'MF and LIL capex'!BD$121)</f>
        <v>0</v>
      </c>
      <c r="BD188" s="323">
        <f>+BD151*(1+'MF and LIL capex'!BE$121)</f>
        <v>0</v>
      </c>
      <c r="BE188" s="323">
        <f>+BE151*(1+'MF and LIL capex'!BF$121)</f>
        <v>0</v>
      </c>
      <c r="BF188" s="323">
        <f>+BF151*(1+'MF and LIL capex'!BG$121)</f>
        <v>0</v>
      </c>
      <c r="BG188" s="323">
        <f>+BG151*(1+'MF and LIL capex'!BH$121)</f>
        <v>0</v>
      </c>
      <c r="BH188" s="323">
        <f>+BH151*(1+'MF and LIL capex'!BI$121)</f>
        <v>0</v>
      </c>
    </row>
    <row r="189" spans="1:60">
      <c r="A189" t="s">
        <v>788</v>
      </c>
      <c r="E189" s="323">
        <f>+E152*(1+'MF and LIL capex'!F$121)</f>
        <v>2.7355863929784281</v>
      </c>
      <c r="F189" s="323">
        <f>+F152*(1+'MF and LIL capex'!G$121)</f>
        <v>14.054903782510348</v>
      </c>
      <c r="G189" s="323">
        <f>+G152*(1+'MF and LIL capex'!H$121)</f>
        <v>40.799264405502505</v>
      </c>
      <c r="H189" s="323">
        <f>+H152*(1+'MF and LIL capex'!I$121)</f>
        <v>54.314717163847519</v>
      </c>
      <c r="I189" s="323">
        <f>+I152*(1+'MF and LIL capex'!J$121)</f>
        <v>41.845658102998023</v>
      </c>
      <c r="J189" s="323">
        <f>+J152*(1+'MF and LIL capex'!K$121)</f>
        <v>7.5528703588986721</v>
      </c>
      <c r="K189" s="323">
        <f>+K152*(1+'MF and LIL capex'!L$121)</f>
        <v>0.54485117694149088</v>
      </c>
      <c r="L189" s="323">
        <f>+L152*(1+'MF and LIL capex'!M$121)</f>
        <v>0</v>
      </c>
      <c r="M189" s="323">
        <f>+M152*(1+'MF and LIL capex'!N$121)</f>
        <v>0</v>
      </c>
      <c r="N189" s="323">
        <f>+N152*(1+'MF and LIL capex'!O$121)</f>
        <v>0</v>
      </c>
      <c r="O189" s="323">
        <f>+O152*(1+'MF and LIL capex'!P$121)</f>
        <v>0</v>
      </c>
      <c r="P189" s="323">
        <f>+P152*(1+'MF and LIL capex'!Q$121)</f>
        <v>0</v>
      </c>
      <c r="Q189" s="323">
        <f>+Q152*(1+'MF and LIL capex'!R$121)</f>
        <v>0</v>
      </c>
      <c r="R189" s="323">
        <f>+R152*(1+'MF and LIL capex'!S$121)</f>
        <v>0</v>
      </c>
      <c r="S189" s="323">
        <f>+S152*(1+'MF and LIL capex'!T$121)</f>
        <v>0</v>
      </c>
      <c r="T189" s="323">
        <f>+T152*(1+'MF and LIL capex'!U$121)</f>
        <v>0</v>
      </c>
      <c r="U189" s="323">
        <f>+U152*(1+'MF and LIL capex'!V$121)</f>
        <v>0</v>
      </c>
      <c r="V189" s="323">
        <f>+V152*(1+'MF and LIL capex'!W$121)</f>
        <v>0</v>
      </c>
      <c r="W189" s="323">
        <f>+W152*(1+'MF and LIL capex'!X$121)</f>
        <v>0</v>
      </c>
      <c r="X189" s="323">
        <f>+X152*(1+'MF and LIL capex'!Y$121)</f>
        <v>0</v>
      </c>
      <c r="Y189" s="323">
        <f>+Y152*(1+'MF and LIL capex'!Z$121)</f>
        <v>0</v>
      </c>
      <c r="Z189" s="323">
        <f>+Z152*(1+'MF and LIL capex'!AA$121)</f>
        <v>0</v>
      </c>
      <c r="AA189" s="323">
        <f>+AA152*(1+'MF and LIL capex'!AB$121)</f>
        <v>0</v>
      </c>
      <c r="AB189" s="323">
        <f>+AB152*(1+'MF and LIL capex'!AC$121)</f>
        <v>0</v>
      </c>
      <c r="AC189" s="323">
        <f>+AC152*(1+'MF and LIL capex'!AD$121)</f>
        <v>0</v>
      </c>
      <c r="AD189" s="323">
        <f>+AD152*(1+'MF and LIL capex'!AE$121)</f>
        <v>0</v>
      </c>
      <c r="AE189" s="323">
        <f>+AE152*(1+'MF and LIL capex'!AF$121)</f>
        <v>0</v>
      </c>
      <c r="AF189" s="323">
        <f>+AF152*(1+'MF and LIL capex'!AG$121)</f>
        <v>0</v>
      </c>
      <c r="AG189" s="323">
        <f>+AG152*(1+'MF and LIL capex'!AH$121)</f>
        <v>0</v>
      </c>
      <c r="AH189" s="323">
        <f>+AH152*(1+'MF and LIL capex'!AI$121)</f>
        <v>0</v>
      </c>
      <c r="AI189" s="323">
        <f>+AI152*(1+'MF and LIL capex'!AJ$121)</f>
        <v>0</v>
      </c>
      <c r="AJ189" s="323">
        <f>+AJ152*(1+'MF and LIL capex'!AK$121)</f>
        <v>0</v>
      </c>
      <c r="AK189" s="323">
        <f>+AK152*(1+'MF and LIL capex'!AL$121)</f>
        <v>0</v>
      </c>
      <c r="AL189" s="323">
        <f>+AL152*(1+'MF and LIL capex'!AM$121)</f>
        <v>0</v>
      </c>
      <c r="AM189" s="323">
        <f>+AM152*(1+'MF and LIL capex'!AN$121)</f>
        <v>0</v>
      </c>
      <c r="AN189" s="323">
        <f>+AN152*(1+'MF and LIL capex'!AO$121)</f>
        <v>0</v>
      </c>
      <c r="AO189" s="323">
        <f>+AO152*(1+'MF and LIL capex'!AP$121)</f>
        <v>0</v>
      </c>
      <c r="AP189" s="323">
        <f>+AP152*(1+'MF and LIL capex'!AQ$121)</f>
        <v>0</v>
      </c>
      <c r="AQ189" s="323">
        <f>+AQ152*(1+'MF and LIL capex'!AR$121)</f>
        <v>0</v>
      </c>
      <c r="AR189" s="323">
        <f>+AR152*(1+'MF and LIL capex'!AS$121)</f>
        <v>0</v>
      </c>
      <c r="AS189" s="323">
        <f>+AS152*(1+'MF and LIL capex'!AT$121)</f>
        <v>0</v>
      </c>
      <c r="AT189" s="323">
        <f>+AT152*(1+'MF and LIL capex'!AU$121)</f>
        <v>0</v>
      </c>
      <c r="AU189" s="323">
        <f>+AU152*(1+'MF and LIL capex'!AV$121)</f>
        <v>0</v>
      </c>
      <c r="AV189" s="323">
        <f>+AV152*(1+'MF and LIL capex'!AW$121)</f>
        <v>0</v>
      </c>
      <c r="AW189" s="323">
        <f>+AW152*(1+'MF and LIL capex'!AX$121)</f>
        <v>0</v>
      </c>
      <c r="AX189" s="323">
        <f>+AX152*(1+'MF and LIL capex'!AY$121)</f>
        <v>0</v>
      </c>
      <c r="AY189" s="323">
        <f>+AY152*(1+'MF and LIL capex'!AZ$121)</f>
        <v>0</v>
      </c>
      <c r="AZ189" s="323">
        <f>+AZ152*(1+'MF and LIL capex'!BA$121)</f>
        <v>0</v>
      </c>
      <c r="BA189" s="323">
        <f>+BA152*(1+'MF and LIL capex'!BB$121)</f>
        <v>0</v>
      </c>
      <c r="BB189" s="323">
        <f>+BB152*(1+'MF and LIL capex'!BC$121)</f>
        <v>0</v>
      </c>
      <c r="BC189" s="323">
        <f>+BC152*(1+'MF and LIL capex'!BD$121)</f>
        <v>0</v>
      </c>
      <c r="BD189" s="323">
        <f>+BD152*(1+'MF and LIL capex'!BE$121)</f>
        <v>0</v>
      </c>
      <c r="BE189" s="323">
        <f>+BE152*(1+'MF and LIL capex'!BF$121)</f>
        <v>0</v>
      </c>
      <c r="BF189" s="323">
        <f>+BF152*(1+'MF and LIL capex'!BG$121)</f>
        <v>0</v>
      </c>
      <c r="BG189" s="323">
        <f>+BG152*(1+'MF and LIL capex'!BH$121)</f>
        <v>0</v>
      </c>
      <c r="BH189" s="323">
        <f>+BH152*(1+'MF and LIL capex'!BI$121)</f>
        <v>0</v>
      </c>
    </row>
    <row r="190" spans="1:60">
      <c r="A190" t="s">
        <v>789</v>
      </c>
      <c r="E190" s="323">
        <f>+E153*(1+'MF and LIL capex'!F$121)</f>
        <v>2.8182125448588944</v>
      </c>
      <c r="F190" s="323">
        <f>+F153*(1+'MF and LIL capex'!G$121)</f>
        <v>14.479420667657831</v>
      </c>
      <c r="G190" s="323">
        <f>+G153*(1+'MF and LIL capex'!H$121)</f>
        <v>42.031572851703679</v>
      </c>
      <c r="H190" s="323">
        <f>+H153*(1+'MF and LIL capex'!I$121)</f>
        <v>55.955248817771412</v>
      </c>
      <c r="I190" s="323">
        <f>+I153*(1+'MF and LIL capex'!J$121)</f>
        <v>43.109572015872807</v>
      </c>
      <c r="J190" s="323">
        <f>+J153*(1+'MF and LIL capex'!K$121)</f>
        <v>7.7809986369927771</v>
      </c>
      <c r="K190" s="323">
        <f>+K153*(1+'MF and LIL capex'!L$121)</f>
        <v>0.5613079615686446</v>
      </c>
      <c r="L190" s="323">
        <f>+L153*(1+'MF and LIL capex'!M$121)</f>
        <v>0</v>
      </c>
      <c r="M190" s="323">
        <f>+M153*(1+'MF and LIL capex'!N$121)</f>
        <v>0</v>
      </c>
      <c r="N190" s="323">
        <f>+N153*(1+'MF and LIL capex'!O$121)</f>
        <v>0</v>
      </c>
      <c r="O190" s="323">
        <f>+O153*(1+'MF and LIL capex'!P$121)</f>
        <v>0</v>
      </c>
      <c r="P190" s="323">
        <f>+P153*(1+'MF and LIL capex'!Q$121)</f>
        <v>0</v>
      </c>
      <c r="Q190" s="323">
        <f>+Q153*(1+'MF and LIL capex'!R$121)</f>
        <v>0</v>
      </c>
      <c r="R190" s="323">
        <f>+R153*(1+'MF and LIL capex'!S$121)</f>
        <v>0</v>
      </c>
      <c r="S190" s="323">
        <f>+S153*(1+'MF and LIL capex'!T$121)</f>
        <v>0</v>
      </c>
      <c r="T190" s="323">
        <f>+T153*(1+'MF and LIL capex'!U$121)</f>
        <v>0</v>
      </c>
      <c r="U190" s="323">
        <f>+U153*(1+'MF and LIL capex'!V$121)</f>
        <v>0</v>
      </c>
      <c r="V190" s="323">
        <f>+V153*(1+'MF and LIL capex'!W$121)</f>
        <v>0</v>
      </c>
      <c r="W190" s="323">
        <f>+W153*(1+'MF and LIL capex'!X$121)</f>
        <v>0</v>
      </c>
      <c r="X190" s="323">
        <f>+X153*(1+'MF and LIL capex'!Y$121)</f>
        <v>0</v>
      </c>
      <c r="Y190" s="323">
        <f>+Y153*(1+'MF and LIL capex'!Z$121)</f>
        <v>0</v>
      </c>
      <c r="Z190" s="323">
        <f>+Z153*(1+'MF and LIL capex'!AA$121)</f>
        <v>0</v>
      </c>
      <c r="AA190" s="323">
        <f>+AA153*(1+'MF and LIL capex'!AB$121)</f>
        <v>0</v>
      </c>
      <c r="AB190" s="323">
        <f>+AB153*(1+'MF and LIL capex'!AC$121)</f>
        <v>0</v>
      </c>
      <c r="AC190" s="323">
        <f>+AC153*(1+'MF and LIL capex'!AD$121)</f>
        <v>0</v>
      </c>
      <c r="AD190" s="323">
        <f>+AD153*(1+'MF and LIL capex'!AE$121)</f>
        <v>0</v>
      </c>
      <c r="AE190" s="323">
        <f>+AE153*(1+'MF and LIL capex'!AF$121)</f>
        <v>0</v>
      </c>
      <c r="AF190" s="323">
        <f>+AF153*(1+'MF and LIL capex'!AG$121)</f>
        <v>0</v>
      </c>
      <c r="AG190" s="323">
        <f>+AG153*(1+'MF and LIL capex'!AH$121)</f>
        <v>0</v>
      </c>
      <c r="AH190" s="323">
        <f>+AH153*(1+'MF and LIL capex'!AI$121)</f>
        <v>0</v>
      </c>
      <c r="AI190" s="323">
        <f>+AI153*(1+'MF and LIL capex'!AJ$121)</f>
        <v>0</v>
      </c>
      <c r="AJ190" s="323">
        <f>+AJ153*(1+'MF and LIL capex'!AK$121)</f>
        <v>0</v>
      </c>
      <c r="AK190" s="323">
        <f>+AK153*(1+'MF and LIL capex'!AL$121)</f>
        <v>0</v>
      </c>
      <c r="AL190" s="323">
        <f>+AL153*(1+'MF and LIL capex'!AM$121)</f>
        <v>0</v>
      </c>
      <c r="AM190" s="323">
        <f>+AM153*(1+'MF and LIL capex'!AN$121)</f>
        <v>0</v>
      </c>
      <c r="AN190" s="323">
        <f>+AN153*(1+'MF and LIL capex'!AO$121)</f>
        <v>0</v>
      </c>
      <c r="AO190" s="323">
        <f>+AO153*(1+'MF and LIL capex'!AP$121)</f>
        <v>0</v>
      </c>
      <c r="AP190" s="323">
        <f>+AP153*(1+'MF and LIL capex'!AQ$121)</f>
        <v>0</v>
      </c>
      <c r="AQ190" s="323">
        <f>+AQ153*(1+'MF and LIL capex'!AR$121)</f>
        <v>0</v>
      </c>
      <c r="AR190" s="323">
        <f>+AR153*(1+'MF and LIL capex'!AS$121)</f>
        <v>0</v>
      </c>
      <c r="AS190" s="323">
        <f>+AS153*(1+'MF and LIL capex'!AT$121)</f>
        <v>0</v>
      </c>
      <c r="AT190" s="323">
        <f>+AT153*(1+'MF and LIL capex'!AU$121)</f>
        <v>0</v>
      </c>
      <c r="AU190" s="323">
        <f>+AU153*(1+'MF and LIL capex'!AV$121)</f>
        <v>0</v>
      </c>
      <c r="AV190" s="323">
        <f>+AV153*(1+'MF and LIL capex'!AW$121)</f>
        <v>0</v>
      </c>
      <c r="AW190" s="323">
        <f>+AW153*(1+'MF and LIL capex'!AX$121)</f>
        <v>0</v>
      </c>
      <c r="AX190" s="323">
        <f>+AX153*(1+'MF and LIL capex'!AY$121)</f>
        <v>0</v>
      </c>
      <c r="AY190" s="323">
        <f>+AY153*(1+'MF and LIL capex'!AZ$121)</f>
        <v>0</v>
      </c>
      <c r="AZ190" s="323">
        <f>+AZ153*(1+'MF and LIL capex'!BA$121)</f>
        <v>0</v>
      </c>
      <c r="BA190" s="323">
        <f>+BA153*(1+'MF and LIL capex'!BB$121)</f>
        <v>0</v>
      </c>
      <c r="BB190" s="323">
        <f>+BB153*(1+'MF and LIL capex'!BC$121)</f>
        <v>0</v>
      </c>
      <c r="BC190" s="323">
        <f>+BC153*(1+'MF and LIL capex'!BD$121)</f>
        <v>0</v>
      </c>
      <c r="BD190" s="323">
        <f>+BD153*(1+'MF and LIL capex'!BE$121)</f>
        <v>0</v>
      </c>
      <c r="BE190" s="323">
        <f>+BE153*(1+'MF and LIL capex'!BF$121)</f>
        <v>0</v>
      </c>
      <c r="BF190" s="323">
        <f>+BF153*(1+'MF and LIL capex'!BG$121)</f>
        <v>0</v>
      </c>
      <c r="BG190" s="323">
        <f>+BG153*(1+'MF and LIL capex'!BH$121)</f>
        <v>0</v>
      </c>
      <c r="BH190" s="323">
        <f>+BH153*(1+'MF and LIL capex'!BI$121)</f>
        <v>0</v>
      </c>
    </row>
    <row r="191" spans="1:60">
      <c r="A191" s="25" t="s">
        <v>791</v>
      </c>
      <c r="E191" s="325">
        <f>SUM(E188:E190)</f>
        <v>12.212254361055209</v>
      </c>
      <c r="F191" s="325">
        <f t="shared" ref="F191" si="85">SUM(F188:F190)</f>
        <v>62.744156226517262</v>
      </c>
      <c r="G191" s="325">
        <f t="shared" ref="G191" si="86">SUM(G188:G190)</f>
        <v>182.13681569071596</v>
      </c>
      <c r="H191" s="325">
        <f t="shared" ref="H191" si="87">SUM(H188:H190)</f>
        <v>242.47274487700946</v>
      </c>
      <c r="I191" s="325">
        <f t="shared" ref="I191" si="88">SUM(I188:I190)</f>
        <v>186.80814540211551</v>
      </c>
      <c r="J191" s="325">
        <f t="shared" ref="J191" si="89">SUM(J188:J190)</f>
        <v>33.717660760302039</v>
      </c>
      <c r="K191" s="325">
        <f t="shared" ref="K191" si="90">SUM(K188:K190)</f>
        <v>2.4323345001307932</v>
      </c>
      <c r="L191" s="325">
        <f t="shared" ref="L191" si="91">SUM(L188:L190)</f>
        <v>0</v>
      </c>
      <c r="M191" s="325">
        <f t="shared" ref="M191" si="92">SUM(M188:M190)</f>
        <v>0</v>
      </c>
      <c r="N191" s="325">
        <f t="shared" ref="N191" si="93">SUM(N188:N190)</f>
        <v>0</v>
      </c>
      <c r="O191" s="325">
        <f t="shared" ref="O191" si="94">SUM(O188:O190)</f>
        <v>0</v>
      </c>
      <c r="P191" s="325">
        <f t="shared" ref="P191" si="95">SUM(P188:P190)</f>
        <v>0</v>
      </c>
      <c r="Q191" s="325">
        <f t="shared" ref="Q191" si="96">SUM(Q188:Q190)</f>
        <v>0</v>
      </c>
      <c r="R191" s="325">
        <f t="shared" ref="R191" si="97">SUM(R188:R190)</f>
        <v>0</v>
      </c>
      <c r="S191" s="325">
        <f t="shared" ref="S191" si="98">SUM(S188:S190)</f>
        <v>0</v>
      </c>
      <c r="T191" s="325">
        <f t="shared" ref="T191" si="99">SUM(T188:T190)</f>
        <v>0</v>
      </c>
      <c r="U191" s="325">
        <f t="shared" ref="U191" si="100">SUM(U188:U190)</f>
        <v>0</v>
      </c>
      <c r="V191" s="325">
        <f t="shared" ref="V191" si="101">SUM(V188:V190)</f>
        <v>0</v>
      </c>
      <c r="W191" s="325">
        <f t="shared" ref="W191" si="102">SUM(W188:W190)</f>
        <v>0</v>
      </c>
      <c r="X191" s="325">
        <f t="shared" ref="X191" si="103">SUM(X188:X190)</f>
        <v>0</v>
      </c>
      <c r="Y191" s="325">
        <f t="shared" ref="Y191" si="104">SUM(Y188:Y190)</f>
        <v>0</v>
      </c>
      <c r="Z191" s="325">
        <f t="shared" ref="Z191" si="105">SUM(Z188:Z190)</f>
        <v>0</v>
      </c>
      <c r="AA191" s="325">
        <f t="shared" ref="AA191" si="106">SUM(AA188:AA190)</f>
        <v>0</v>
      </c>
      <c r="AB191" s="325">
        <f t="shared" ref="AB191" si="107">SUM(AB188:AB190)</f>
        <v>0</v>
      </c>
      <c r="AC191" s="325">
        <f t="shared" ref="AC191" si="108">SUM(AC188:AC190)</f>
        <v>0</v>
      </c>
      <c r="AD191" s="325">
        <f t="shared" ref="AD191" si="109">SUM(AD188:AD190)</f>
        <v>0</v>
      </c>
      <c r="AE191" s="325">
        <f t="shared" ref="AE191" si="110">SUM(AE188:AE190)</f>
        <v>0</v>
      </c>
      <c r="AF191" s="325">
        <f t="shared" ref="AF191" si="111">SUM(AF188:AF190)</f>
        <v>0</v>
      </c>
      <c r="AG191" s="325">
        <f t="shared" ref="AG191" si="112">SUM(AG188:AG190)</f>
        <v>0</v>
      </c>
      <c r="AH191" s="325">
        <f t="shared" ref="AH191" si="113">SUM(AH188:AH190)</f>
        <v>0</v>
      </c>
      <c r="AI191" s="325">
        <f t="shared" ref="AI191" si="114">SUM(AI188:AI190)</f>
        <v>0</v>
      </c>
      <c r="AJ191" s="325">
        <f t="shared" ref="AJ191" si="115">SUM(AJ188:AJ190)</f>
        <v>0</v>
      </c>
      <c r="AK191" s="325">
        <f t="shared" ref="AK191" si="116">SUM(AK188:AK190)</f>
        <v>0</v>
      </c>
      <c r="AL191" s="325">
        <f t="shared" ref="AL191" si="117">SUM(AL188:AL190)</f>
        <v>0</v>
      </c>
      <c r="AM191" s="325">
        <f t="shared" ref="AM191" si="118">SUM(AM188:AM190)</f>
        <v>0</v>
      </c>
      <c r="AN191" s="325">
        <f t="shared" ref="AN191" si="119">SUM(AN188:AN190)</f>
        <v>0</v>
      </c>
      <c r="AO191" s="325">
        <f t="shared" ref="AO191" si="120">SUM(AO188:AO190)</f>
        <v>0</v>
      </c>
      <c r="AP191" s="325">
        <f t="shared" ref="AP191" si="121">SUM(AP188:AP190)</f>
        <v>0</v>
      </c>
      <c r="AQ191" s="325">
        <f t="shared" ref="AQ191" si="122">SUM(AQ188:AQ190)</f>
        <v>0</v>
      </c>
      <c r="AR191" s="325">
        <f t="shared" ref="AR191" si="123">SUM(AR188:AR190)</f>
        <v>0</v>
      </c>
      <c r="AS191" s="325">
        <f t="shared" ref="AS191" si="124">SUM(AS188:AS190)</f>
        <v>0</v>
      </c>
      <c r="AT191" s="325">
        <f t="shared" ref="AT191" si="125">SUM(AT188:AT190)</f>
        <v>0</v>
      </c>
      <c r="AU191" s="325">
        <f t="shared" ref="AU191" si="126">SUM(AU188:AU190)</f>
        <v>0</v>
      </c>
      <c r="AV191" s="325">
        <f t="shared" ref="AV191" si="127">SUM(AV188:AV190)</f>
        <v>0</v>
      </c>
      <c r="AW191" s="325">
        <f t="shared" ref="AW191" si="128">SUM(AW188:AW190)</f>
        <v>0</v>
      </c>
      <c r="AX191" s="325">
        <f t="shared" ref="AX191" si="129">SUM(AX188:AX190)</f>
        <v>0</v>
      </c>
      <c r="AY191" s="325">
        <f t="shared" ref="AY191" si="130">SUM(AY188:AY190)</f>
        <v>0</v>
      </c>
      <c r="AZ191" s="325">
        <f t="shared" ref="AZ191" si="131">SUM(AZ188:AZ190)</f>
        <v>0</v>
      </c>
      <c r="BA191" s="325">
        <f t="shared" ref="BA191" si="132">SUM(BA188:BA190)</f>
        <v>0</v>
      </c>
      <c r="BB191" s="325">
        <f t="shared" ref="BB191" si="133">SUM(BB188:BB190)</f>
        <v>0</v>
      </c>
      <c r="BC191" s="325">
        <f t="shared" ref="BC191" si="134">SUM(BC188:BC190)</f>
        <v>0</v>
      </c>
      <c r="BD191" s="325">
        <f t="shared" ref="BD191" si="135">SUM(BD188:BD190)</f>
        <v>0</v>
      </c>
      <c r="BE191" s="325">
        <f t="shared" ref="BE191" si="136">SUM(BE188:BE190)</f>
        <v>0</v>
      </c>
      <c r="BF191" s="325">
        <f t="shared" ref="BF191" si="137">SUM(BF188:BF190)</f>
        <v>0</v>
      </c>
      <c r="BG191" s="325">
        <f t="shared" ref="BG191" si="138">SUM(BG188:BG190)</f>
        <v>0</v>
      </c>
      <c r="BH191" s="325">
        <f t="shared" ref="BH191" si="139">SUM(BH188:BH190)</f>
        <v>0</v>
      </c>
    </row>
    <row r="193" spans="1:60">
      <c r="A193" s="25" t="s">
        <v>340</v>
      </c>
    </row>
    <row r="194" spans="1:60">
      <c r="A194" t="s">
        <v>790</v>
      </c>
      <c r="E194" s="323">
        <f>+E157*(1+'MF and LIL capex'!F$121)</f>
        <v>74.138905718340368</v>
      </c>
      <c r="F194" s="323">
        <f>+F157*(1+'MF and LIL capex'!G$121)</f>
        <v>133.01444457179554</v>
      </c>
      <c r="G194" s="323">
        <f>+G157*(1+'MF and LIL capex'!H$121)</f>
        <v>326.76417060304595</v>
      </c>
      <c r="H194" s="323">
        <f>+H157*(1+'MF and LIL capex'!I$121)</f>
        <v>387.90221722214227</v>
      </c>
      <c r="I194" s="323">
        <f>+I157*(1+'MF and LIL capex'!J$121)</f>
        <v>473.61523137990002</v>
      </c>
      <c r="J194" s="323">
        <f>+J157*(1+'MF and LIL capex'!K$121)</f>
        <v>11.627645008798199</v>
      </c>
      <c r="K194" s="323">
        <f>+K157*(1+'MF and LIL capex'!L$121)</f>
        <v>0</v>
      </c>
      <c r="L194" s="323">
        <f>+L157*(1+'MF and LIL capex'!M$121)</f>
        <v>0</v>
      </c>
      <c r="M194" s="323">
        <f>+M157*(1+'MF and LIL capex'!N$121)</f>
        <v>0</v>
      </c>
      <c r="N194" s="323">
        <f>+N157*(1+'MF and LIL capex'!O$121)</f>
        <v>0</v>
      </c>
      <c r="O194" s="323">
        <f>+O157*(1+'MF and LIL capex'!P$121)</f>
        <v>0</v>
      </c>
      <c r="P194" s="323">
        <f>+P157*(1+'MF and LIL capex'!Q$121)</f>
        <v>0</v>
      </c>
      <c r="Q194" s="323">
        <f>+Q157*(1+'MF and LIL capex'!R$121)</f>
        <v>0</v>
      </c>
      <c r="R194" s="323">
        <f>+R157*(1+'MF and LIL capex'!S$121)</f>
        <v>0</v>
      </c>
      <c r="S194" s="323">
        <f>+S157*(1+'MF and LIL capex'!T$121)</f>
        <v>0</v>
      </c>
      <c r="T194" s="323">
        <f>+T157*(1+'MF and LIL capex'!U$121)</f>
        <v>0</v>
      </c>
      <c r="U194" s="323">
        <f>+U157*(1+'MF and LIL capex'!V$121)</f>
        <v>0</v>
      </c>
      <c r="V194" s="323">
        <f>+V157*(1+'MF and LIL capex'!W$121)</f>
        <v>0</v>
      </c>
      <c r="W194" s="323">
        <f>+W157*(1+'MF and LIL capex'!X$121)</f>
        <v>0</v>
      </c>
      <c r="X194" s="323">
        <f>+X157*(1+'MF and LIL capex'!Y$121)</f>
        <v>0</v>
      </c>
      <c r="Y194" s="323">
        <f>+Y157*(1+'MF and LIL capex'!Z$121)</f>
        <v>0</v>
      </c>
      <c r="Z194" s="323">
        <f>+Z157*(1+'MF and LIL capex'!AA$121)</f>
        <v>0</v>
      </c>
      <c r="AA194" s="323">
        <f>+AA157*(1+'MF and LIL capex'!AB$121)</f>
        <v>0</v>
      </c>
      <c r="AB194" s="323">
        <f>+AB157*(1+'MF and LIL capex'!AC$121)</f>
        <v>0</v>
      </c>
      <c r="AC194" s="323">
        <f>+AC157*(1+'MF and LIL capex'!AD$121)</f>
        <v>0</v>
      </c>
      <c r="AD194" s="323">
        <f>+AD157*(1+'MF and LIL capex'!AE$121)</f>
        <v>0</v>
      </c>
      <c r="AE194" s="323">
        <f>+AE157*(1+'MF and LIL capex'!AF$121)</f>
        <v>0</v>
      </c>
      <c r="AF194" s="323">
        <f>+AF157*(1+'MF and LIL capex'!AG$121)</f>
        <v>0</v>
      </c>
      <c r="AG194" s="323">
        <f>+AG157*(1+'MF and LIL capex'!AH$121)</f>
        <v>0</v>
      </c>
      <c r="AH194" s="323">
        <f>+AH157*(1+'MF and LIL capex'!AI$121)</f>
        <v>0</v>
      </c>
      <c r="AI194" s="323">
        <f>+AI157*(1+'MF and LIL capex'!AJ$121)</f>
        <v>0</v>
      </c>
      <c r="AJ194" s="323">
        <f>+AJ157*(1+'MF and LIL capex'!AK$121)</f>
        <v>0</v>
      </c>
      <c r="AK194" s="323">
        <f>+AK157*(1+'MF and LIL capex'!AL$121)</f>
        <v>0</v>
      </c>
      <c r="AL194" s="323">
        <f>+AL157*(1+'MF and LIL capex'!AM$121)</f>
        <v>0</v>
      </c>
      <c r="AM194" s="323">
        <f>+AM157*(1+'MF and LIL capex'!AN$121)</f>
        <v>0</v>
      </c>
      <c r="AN194" s="323">
        <f>+AN157*(1+'MF and LIL capex'!AO$121)</f>
        <v>0</v>
      </c>
      <c r="AO194" s="323">
        <f>+AO157*(1+'MF and LIL capex'!AP$121)</f>
        <v>0</v>
      </c>
      <c r="AP194" s="323">
        <f>+AP157*(1+'MF and LIL capex'!AQ$121)</f>
        <v>0</v>
      </c>
      <c r="AQ194" s="323">
        <f>+AQ157*(1+'MF and LIL capex'!AR$121)</f>
        <v>0</v>
      </c>
      <c r="AR194" s="323">
        <f>+AR157*(1+'MF and LIL capex'!AS$121)</f>
        <v>0</v>
      </c>
      <c r="AS194" s="323">
        <f>+AS157*(1+'MF and LIL capex'!AT$121)</f>
        <v>0</v>
      </c>
      <c r="AT194" s="323">
        <f>+AT157*(1+'MF and LIL capex'!AU$121)</f>
        <v>0</v>
      </c>
      <c r="AU194" s="323">
        <f>+AU157*(1+'MF and LIL capex'!AV$121)</f>
        <v>0</v>
      </c>
      <c r="AV194" s="323">
        <f>+AV157*(1+'MF and LIL capex'!AW$121)</f>
        <v>0</v>
      </c>
      <c r="AW194" s="323">
        <f>+AW157*(1+'MF and LIL capex'!AX$121)</f>
        <v>0</v>
      </c>
      <c r="AX194" s="323">
        <f>+AX157*(1+'MF and LIL capex'!AY$121)</f>
        <v>0</v>
      </c>
      <c r="AY194" s="323">
        <f>+AY157*(1+'MF and LIL capex'!AZ$121)</f>
        <v>0</v>
      </c>
      <c r="AZ194" s="323">
        <f>+AZ157*(1+'MF and LIL capex'!BA$121)</f>
        <v>0</v>
      </c>
      <c r="BA194" s="323">
        <f>+BA157*(1+'MF and LIL capex'!BB$121)</f>
        <v>0</v>
      </c>
      <c r="BB194" s="323">
        <f>+BB157*(1+'MF and LIL capex'!BC$121)</f>
        <v>0</v>
      </c>
      <c r="BC194" s="323">
        <f>+BC157*(1+'MF and LIL capex'!BD$121)</f>
        <v>0</v>
      </c>
      <c r="BD194" s="323">
        <f>+BD157*(1+'MF and LIL capex'!BE$121)</f>
        <v>0</v>
      </c>
      <c r="BE194" s="323">
        <f>+BE157*(1+'MF and LIL capex'!BF$121)</f>
        <v>0</v>
      </c>
      <c r="BF194" s="323">
        <f>+BF157*(1+'MF and LIL capex'!BG$121)</f>
        <v>0</v>
      </c>
      <c r="BG194" s="323">
        <f>+BG157*(1+'MF and LIL capex'!BH$121)</f>
        <v>0</v>
      </c>
      <c r="BH194" s="323">
        <f>+BH157*(1+'MF and LIL capex'!BI$121)</f>
        <v>0</v>
      </c>
    </row>
    <row r="195" spans="1:60">
      <c r="A195" t="s">
        <v>787</v>
      </c>
      <c r="E195" s="323">
        <f>+E158*(1+'MF and LIL capex'!F$121)</f>
        <v>3.9216515568773311</v>
      </c>
      <c r="F195" s="323">
        <f>+F158*(1+'MF and LIL capex'!G$121)</f>
        <v>7.0359320600696975</v>
      </c>
      <c r="G195" s="323">
        <f>+G158*(1+'MF and LIL capex'!H$121)</f>
        <v>17.284517568218721</v>
      </c>
      <c r="H195" s="323">
        <f>+H158*(1+'MF and LIL capex'!I$121)</f>
        <v>20.518475682182437</v>
      </c>
      <c r="I195" s="323">
        <f>+I158*(1+'MF and LIL capex'!J$121)</f>
        <v>25.052351279071189</v>
      </c>
      <c r="J195" s="323">
        <f>+J158*(1+'MF and LIL capex'!K$121)</f>
        <v>0.61505591038538954</v>
      </c>
      <c r="K195" s="323">
        <f>+K158*(1+'MF and LIL capex'!L$121)</f>
        <v>0</v>
      </c>
      <c r="L195" s="323">
        <f>+L158*(1+'MF and LIL capex'!M$121)</f>
        <v>0</v>
      </c>
      <c r="M195" s="323">
        <f>+M158*(1+'MF and LIL capex'!N$121)</f>
        <v>0</v>
      </c>
      <c r="N195" s="323">
        <f>+N158*(1+'MF and LIL capex'!O$121)</f>
        <v>0</v>
      </c>
      <c r="O195" s="323">
        <f>+O158*(1+'MF and LIL capex'!P$121)</f>
        <v>0</v>
      </c>
      <c r="P195" s="323">
        <f>+P158*(1+'MF and LIL capex'!Q$121)</f>
        <v>0</v>
      </c>
      <c r="Q195" s="323">
        <f>+Q158*(1+'MF and LIL capex'!R$121)</f>
        <v>0</v>
      </c>
      <c r="R195" s="323">
        <f>+R158*(1+'MF and LIL capex'!S$121)</f>
        <v>0</v>
      </c>
      <c r="S195" s="323">
        <f>+S158*(1+'MF and LIL capex'!T$121)</f>
        <v>0</v>
      </c>
      <c r="T195" s="323">
        <f>+T158*(1+'MF and LIL capex'!U$121)</f>
        <v>0</v>
      </c>
      <c r="U195" s="323">
        <f>+U158*(1+'MF and LIL capex'!V$121)</f>
        <v>0</v>
      </c>
      <c r="V195" s="323">
        <f>+V158*(1+'MF and LIL capex'!W$121)</f>
        <v>0</v>
      </c>
      <c r="W195" s="323">
        <f>+W158*(1+'MF and LIL capex'!X$121)</f>
        <v>0</v>
      </c>
      <c r="X195" s="323">
        <f>+X158*(1+'MF and LIL capex'!Y$121)</f>
        <v>0</v>
      </c>
      <c r="Y195" s="323">
        <f>+Y158*(1+'MF and LIL capex'!Z$121)</f>
        <v>0</v>
      </c>
      <c r="Z195" s="323">
        <f>+Z158*(1+'MF and LIL capex'!AA$121)</f>
        <v>0</v>
      </c>
      <c r="AA195" s="323">
        <f>+AA158*(1+'MF and LIL capex'!AB$121)</f>
        <v>0</v>
      </c>
      <c r="AB195" s="323">
        <f>+AB158*(1+'MF and LIL capex'!AC$121)</f>
        <v>0</v>
      </c>
      <c r="AC195" s="323">
        <f>+AC158*(1+'MF and LIL capex'!AD$121)</f>
        <v>0</v>
      </c>
      <c r="AD195" s="323">
        <f>+AD158*(1+'MF and LIL capex'!AE$121)</f>
        <v>0</v>
      </c>
      <c r="AE195" s="323">
        <f>+AE158*(1+'MF and LIL capex'!AF$121)</f>
        <v>0</v>
      </c>
      <c r="AF195" s="323">
        <f>+AF158*(1+'MF and LIL capex'!AG$121)</f>
        <v>0</v>
      </c>
      <c r="AG195" s="323">
        <f>+AG158*(1+'MF and LIL capex'!AH$121)</f>
        <v>0</v>
      </c>
      <c r="AH195" s="323">
        <f>+AH158*(1+'MF and LIL capex'!AI$121)</f>
        <v>0</v>
      </c>
      <c r="AI195" s="323">
        <f>+AI158*(1+'MF and LIL capex'!AJ$121)</f>
        <v>0</v>
      </c>
      <c r="AJ195" s="323">
        <f>+AJ158*(1+'MF and LIL capex'!AK$121)</f>
        <v>0</v>
      </c>
      <c r="AK195" s="323">
        <f>+AK158*(1+'MF and LIL capex'!AL$121)</f>
        <v>0</v>
      </c>
      <c r="AL195" s="323">
        <f>+AL158*(1+'MF and LIL capex'!AM$121)</f>
        <v>0</v>
      </c>
      <c r="AM195" s="323">
        <f>+AM158*(1+'MF and LIL capex'!AN$121)</f>
        <v>0</v>
      </c>
      <c r="AN195" s="323">
        <f>+AN158*(1+'MF and LIL capex'!AO$121)</f>
        <v>0</v>
      </c>
      <c r="AO195" s="323">
        <f>+AO158*(1+'MF and LIL capex'!AP$121)</f>
        <v>0</v>
      </c>
      <c r="AP195" s="323">
        <f>+AP158*(1+'MF and LIL capex'!AQ$121)</f>
        <v>0</v>
      </c>
      <c r="AQ195" s="323">
        <f>+AQ158*(1+'MF and LIL capex'!AR$121)</f>
        <v>0</v>
      </c>
      <c r="AR195" s="323">
        <f>+AR158*(1+'MF and LIL capex'!AS$121)</f>
        <v>0</v>
      </c>
      <c r="AS195" s="323">
        <f>+AS158*(1+'MF and LIL capex'!AT$121)</f>
        <v>0</v>
      </c>
      <c r="AT195" s="323">
        <f>+AT158*(1+'MF and LIL capex'!AU$121)</f>
        <v>0</v>
      </c>
      <c r="AU195" s="323">
        <f>+AU158*(1+'MF and LIL capex'!AV$121)</f>
        <v>0</v>
      </c>
      <c r="AV195" s="323">
        <f>+AV158*(1+'MF and LIL capex'!AW$121)</f>
        <v>0</v>
      </c>
      <c r="AW195" s="323">
        <f>+AW158*(1+'MF and LIL capex'!AX$121)</f>
        <v>0</v>
      </c>
      <c r="AX195" s="323">
        <f>+AX158*(1+'MF and LIL capex'!AY$121)</f>
        <v>0</v>
      </c>
      <c r="AY195" s="323">
        <f>+AY158*(1+'MF and LIL capex'!AZ$121)</f>
        <v>0</v>
      </c>
      <c r="AZ195" s="323">
        <f>+AZ158*(1+'MF and LIL capex'!BA$121)</f>
        <v>0</v>
      </c>
      <c r="BA195" s="323">
        <f>+BA158*(1+'MF and LIL capex'!BB$121)</f>
        <v>0</v>
      </c>
      <c r="BB195" s="323">
        <f>+BB158*(1+'MF and LIL capex'!BC$121)</f>
        <v>0</v>
      </c>
      <c r="BC195" s="323">
        <f>+BC158*(1+'MF and LIL capex'!BD$121)</f>
        <v>0</v>
      </c>
      <c r="BD195" s="323">
        <f>+BD158*(1+'MF and LIL capex'!BE$121)</f>
        <v>0</v>
      </c>
      <c r="BE195" s="323">
        <f>+BE158*(1+'MF and LIL capex'!BF$121)</f>
        <v>0</v>
      </c>
      <c r="BF195" s="323">
        <f>+BF158*(1+'MF and LIL capex'!BG$121)</f>
        <v>0</v>
      </c>
      <c r="BG195" s="323">
        <f>+BG158*(1+'MF and LIL capex'!BH$121)</f>
        <v>0</v>
      </c>
      <c r="BH195" s="323">
        <f>+BH158*(1+'MF and LIL capex'!BI$121)</f>
        <v>0</v>
      </c>
    </row>
    <row r="196" spans="1:60">
      <c r="A196" t="s">
        <v>788</v>
      </c>
      <c r="E196" s="323">
        <f>+E159*(1+'MF and LIL capex'!F$121)</f>
        <v>2.292890745026388</v>
      </c>
      <c r="F196" s="323">
        <f>+F159*(1+'MF and LIL capex'!G$121)</f>
        <v>4.1137320002019946</v>
      </c>
      <c r="G196" s="323">
        <f>+G159*(1+'MF and LIL capex'!H$121)</f>
        <v>10.105821435082273</v>
      </c>
      <c r="H196" s="323">
        <f>+H159*(1+'MF and LIL capex'!I$121)</f>
        <v>11.996635170511331</v>
      </c>
      <c r="I196" s="323">
        <f>+I159*(1+'MF and LIL capex'!J$121)</f>
        <v>14.647477868908766</v>
      </c>
      <c r="J196" s="323">
        <f>+J159*(1+'MF and LIL capex'!K$121)</f>
        <v>0.35960767654721842</v>
      </c>
      <c r="K196" s="323">
        <f>+K159*(1+'MF and LIL capex'!L$121)</f>
        <v>0</v>
      </c>
      <c r="L196" s="323">
        <f>+L159*(1+'MF and LIL capex'!M$121)</f>
        <v>0</v>
      </c>
      <c r="M196" s="323">
        <f>+M159*(1+'MF and LIL capex'!N$121)</f>
        <v>0</v>
      </c>
      <c r="N196" s="323">
        <f>+N159*(1+'MF and LIL capex'!O$121)</f>
        <v>0</v>
      </c>
      <c r="O196" s="323">
        <f>+O159*(1+'MF and LIL capex'!P$121)</f>
        <v>0</v>
      </c>
      <c r="P196" s="323">
        <f>+P159*(1+'MF and LIL capex'!Q$121)</f>
        <v>0</v>
      </c>
      <c r="Q196" s="323">
        <f>+Q159*(1+'MF and LIL capex'!R$121)</f>
        <v>0</v>
      </c>
      <c r="R196" s="323">
        <f>+R159*(1+'MF and LIL capex'!S$121)</f>
        <v>0</v>
      </c>
      <c r="S196" s="323">
        <f>+S159*(1+'MF and LIL capex'!T$121)</f>
        <v>0</v>
      </c>
      <c r="T196" s="323">
        <f>+T159*(1+'MF and LIL capex'!U$121)</f>
        <v>0</v>
      </c>
      <c r="U196" s="323">
        <f>+U159*(1+'MF and LIL capex'!V$121)</f>
        <v>0</v>
      </c>
      <c r="V196" s="323">
        <f>+V159*(1+'MF and LIL capex'!W$121)</f>
        <v>0</v>
      </c>
      <c r="W196" s="323">
        <f>+W159*(1+'MF and LIL capex'!X$121)</f>
        <v>0</v>
      </c>
      <c r="X196" s="323">
        <f>+X159*(1+'MF and LIL capex'!Y$121)</f>
        <v>0</v>
      </c>
      <c r="Y196" s="323">
        <f>+Y159*(1+'MF and LIL capex'!Z$121)</f>
        <v>0</v>
      </c>
      <c r="Z196" s="323">
        <f>+Z159*(1+'MF and LIL capex'!AA$121)</f>
        <v>0</v>
      </c>
      <c r="AA196" s="323">
        <f>+AA159*(1+'MF and LIL capex'!AB$121)</f>
        <v>0</v>
      </c>
      <c r="AB196" s="323">
        <f>+AB159*(1+'MF and LIL capex'!AC$121)</f>
        <v>0</v>
      </c>
      <c r="AC196" s="323">
        <f>+AC159*(1+'MF and LIL capex'!AD$121)</f>
        <v>0</v>
      </c>
      <c r="AD196" s="323">
        <f>+AD159*(1+'MF and LIL capex'!AE$121)</f>
        <v>0</v>
      </c>
      <c r="AE196" s="323">
        <f>+AE159*(1+'MF and LIL capex'!AF$121)</f>
        <v>0</v>
      </c>
      <c r="AF196" s="323">
        <f>+AF159*(1+'MF and LIL capex'!AG$121)</f>
        <v>0</v>
      </c>
      <c r="AG196" s="323">
        <f>+AG159*(1+'MF and LIL capex'!AH$121)</f>
        <v>0</v>
      </c>
      <c r="AH196" s="323">
        <f>+AH159*(1+'MF and LIL capex'!AI$121)</f>
        <v>0</v>
      </c>
      <c r="AI196" s="323">
        <f>+AI159*(1+'MF and LIL capex'!AJ$121)</f>
        <v>0</v>
      </c>
      <c r="AJ196" s="323">
        <f>+AJ159*(1+'MF and LIL capex'!AK$121)</f>
        <v>0</v>
      </c>
      <c r="AK196" s="323">
        <f>+AK159*(1+'MF and LIL capex'!AL$121)</f>
        <v>0</v>
      </c>
      <c r="AL196" s="323">
        <f>+AL159*(1+'MF and LIL capex'!AM$121)</f>
        <v>0</v>
      </c>
      <c r="AM196" s="323">
        <f>+AM159*(1+'MF and LIL capex'!AN$121)</f>
        <v>0</v>
      </c>
      <c r="AN196" s="323">
        <f>+AN159*(1+'MF and LIL capex'!AO$121)</f>
        <v>0</v>
      </c>
      <c r="AO196" s="323">
        <f>+AO159*(1+'MF and LIL capex'!AP$121)</f>
        <v>0</v>
      </c>
      <c r="AP196" s="323">
        <f>+AP159*(1+'MF and LIL capex'!AQ$121)</f>
        <v>0</v>
      </c>
      <c r="AQ196" s="323">
        <f>+AQ159*(1+'MF and LIL capex'!AR$121)</f>
        <v>0</v>
      </c>
      <c r="AR196" s="323">
        <f>+AR159*(1+'MF and LIL capex'!AS$121)</f>
        <v>0</v>
      </c>
      <c r="AS196" s="323">
        <f>+AS159*(1+'MF and LIL capex'!AT$121)</f>
        <v>0</v>
      </c>
      <c r="AT196" s="323">
        <f>+AT159*(1+'MF and LIL capex'!AU$121)</f>
        <v>0</v>
      </c>
      <c r="AU196" s="323">
        <f>+AU159*(1+'MF and LIL capex'!AV$121)</f>
        <v>0</v>
      </c>
      <c r="AV196" s="323">
        <f>+AV159*(1+'MF and LIL capex'!AW$121)</f>
        <v>0</v>
      </c>
      <c r="AW196" s="323">
        <f>+AW159*(1+'MF and LIL capex'!AX$121)</f>
        <v>0</v>
      </c>
      <c r="AX196" s="323">
        <f>+AX159*(1+'MF and LIL capex'!AY$121)</f>
        <v>0</v>
      </c>
      <c r="AY196" s="323">
        <f>+AY159*(1+'MF and LIL capex'!AZ$121)</f>
        <v>0</v>
      </c>
      <c r="AZ196" s="323">
        <f>+AZ159*(1+'MF and LIL capex'!BA$121)</f>
        <v>0</v>
      </c>
      <c r="BA196" s="323">
        <f>+BA159*(1+'MF and LIL capex'!BB$121)</f>
        <v>0</v>
      </c>
      <c r="BB196" s="323">
        <f>+BB159*(1+'MF and LIL capex'!BC$121)</f>
        <v>0</v>
      </c>
      <c r="BC196" s="323">
        <f>+BC159*(1+'MF and LIL capex'!BD$121)</f>
        <v>0</v>
      </c>
      <c r="BD196" s="323">
        <f>+BD159*(1+'MF and LIL capex'!BE$121)</f>
        <v>0</v>
      </c>
      <c r="BE196" s="323">
        <f>+BE159*(1+'MF and LIL capex'!BF$121)</f>
        <v>0</v>
      </c>
      <c r="BF196" s="323">
        <f>+BF159*(1+'MF and LIL capex'!BG$121)</f>
        <v>0</v>
      </c>
      <c r="BG196" s="323">
        <f>+BG159*(1+'MF and LIL capex'!BH$121)</f>
        <v>0</v>
      </c>
      <c r="BH196" s="323">
        <f>+BH159*(1+'MF and LIL capex'!BI$121)</f>
        <v>0</v>
      </c>
    </row>
    <row r="197" spans="1:60">
      <c r="A197" t="s">
        <v>789</v>
      </c>
      <c r="E197" s="323">
        <f>+E160*(1+'MF and LIL capex'!F$121)</f>
        <v>1.8643626905711155</v>
      </c>
      <c r="F197" s="323">
        <f>+F160*(1+'MF and LIL capex'!G$121)</f>
        <v>3.3448992180815078</v>
      </c>
      <c r="G197" s="323">
        <f>+G160*(1+'MF and LIL capex'!H$121)</f>
        <v>8.2171017009902982</v>
      </c>
      <c r="H197" s="323">
        <f>+H160*(1+'MF and LIL capex'!I$121)</f>
        <v>9.7545332558081288</v>
      </c>
      <c r="I197" s="323">
        <f>+I160*(1+'MF and LIL capex'!J$121)</f>
        <v>11.909948744393985</v>
      </c>
      <c r="J197" s="323">
        <f>+J160*(1+'MF and LIL capex'!K$121)</f>
        <v>0.29239907607978238</v>
      </c>
      <c r="K197" s="323">
        <f>+K160*(1+'MF and LIL capex'!L$121)</f>
        <v>0</v>
      </c>
      <c r="L197" s="323">
        <f>+L160*(1+'MF and LIL capex'!M$121)</f>
        <v>0</v>
      </c>
      <c r="M197" s="323">
        <f>+M160*(1+'MF and LIL capex'!N$121)</f>
        <v>0</v>
      </c>
      <c r="N197" s="323">
        <f>+N160*(1+'MF and LIL capex'!O$121)</f>
        <v>0</v>
      </c>
      <c r="O197" s="323">
        <f>+O160*(1+'MF and LIL capex'!P$121)</f>
        <v>0</v>
      </c>
      <c r="P197" s="323">
        <f>+P160*(1+'MF and LIL capex'!Q$121)</f>
        <v>0</v>
      </c>
      <c r="Q197" s="323">
        <f>+Q160*(1+'MF and LIL capex'!R$121)</f>
        <v>0</v>
      </c>
      <c r="R197" s="323">
        <f>+R160*(1+'MF and LIL capex'!S$121)</f>
        <v>0</v>
      </c>
      <c r="S197" s="323">
        <f>+S160*(1+'MF and LIL capex'!T$121)</f>
        <v>0</v>
      </c>
      <c r="T197" s="323">
        <f>+T160*(1+'MF and LIL capex'!U$121)</f>
        <v>0</v>
      </c>
      <c r="U197" s="323">
        <f>+U160*(1+'MF and LIL capex'!V$121)</f>
        <v>0</v>
      </c>
      <c r="V197" s="323">
        <f>+V160*(1+'MF and LIL capex'!W$121)</f>
        <v>0</v>
      </c>
      <c r="W197" s="323">
        <f>+W160*(1+'MF and LIL capex'!X$121)</f>
        <v>0</v>
      </c>
      <c r="X197" s="323">
        <f>+X160*(1+'MF and LIL capex'!Y$121)</f>
        <v>0</v>
      </c>
      <c r="Y197" s="323">
        <f>+Y160*(1+'MF and LIL capex'!Z$121)</f>
        <v>0</v>
      </c>
      <c r="Z197" s="323">
        <f>+Z160*(1+'MF and LIL capex'!AA$121)</f>
        <v>0</v>
      </c>
      <c r="AA197" s="323">
        <f>+AA160*(1+'MF and LIL capex'!AB$121)</f>
        <v>0</v>
      </c>
      <c r="AB197" s="323">
        <f>+AB160*(1+'MF and LIL capex'!AC$121)</f>
        <v>0</v>
      </c>
      <c r="AC197" s="323">
        <f>+AC160*(1+'MF and LIL capex'!AD$121)</f>
        <v>0</v>
      </c>
      <c r="AD197" s="323">
        <f>+AD160*(1+'MF and LIL capex'!AE$121)</f>
        <v>0</v>
      </c>
      <c r="AE197" s="323">
        <f>+AE160*(1+'MF and LIL capex'!AF$121)</f>
        <v>0</v>
      </c>
      <c r="AF197" s="323">
        <f>+AF160*(1+'MF and LIL capex'!AG$121)</f>
        <v>0</v>
      </c>
      <c r="AG197" s="323">
        <f>+AG160*(1+'MF and LIL capex'!AH$121)</f>
        <v>0</v>
      </c>
      <c r="AH197" s="323">
        <f>+AH160*(1+'MF and LIL capex'!AI$121)</f>
        <v>0</v>
      </c>
      <c r="AI197" s="323">
        <f>+AI160*(1+'MF and LIL capex'!AJ$121)</f>
        <v>0</v>
      </c>
      <c r="AJ197" s="323">
        <f>+AJ160*(1+'MF and LIL capex'!AK$121)</f>
        <v>0</v>
      </c>
      <c r="AK197" s="323">
        <f>+AK160*(1+'MF and LIL capex'!AL$121)</f>
        <v>0</v>
      </c>
      <c r="AL197" s="323">
        <f>+AL160*(1+'MF and LIL capex'!AM$121)</f>
        <v>0</v>
      </c>
      <c r="AM197" s="323">
        <f>+AM160*(1+'MF and LIL capex'!AN$121)</f>
        <v>0</v>
      </c>
      <c r="AN197" s="323">
        <f>+AN160*(1+'MF and LIL capex'!AO$121)</f>
        <v>0</v>
      </c>
      <c r="AO197" s="323">
        <f>+AO160*(1+'MF and LIL capex'!AP$121)</f>
        <v>0</v>
      </c>
      <c r="AP197" s="323">
        <f>+AP160*(1+'MF and LIL capex'!AQ$121)</f>
        <v>0</v>
      </c>
      <c r="AQ197" s="323">
        <f>+AQ160*(1+'MF and LIL capex'!AR$121)</f>
        <v>0</v>
      </c>
      <c r="AR197" s="323">
        <f>+AR160*(1+'MF and LIL capex'!AS$121)</f>
        <v>0</v>
      </c>
      <c r="AS197" s="323">
        <f>+AS160*(1+'MF and LIL capex'!AT$121)</f>
        <v>0</v>
      </c>
      <c r="AT197" s="323">
        <f>+AT160*(1+'MF and LIL capex'!AU$121)</f>
        <v>0</v>
      </c>
      <c r="AU197" s="323">
        <f>+AU160*(1+'MF and LIL capex'!AV$121)</f>
        <v>0</v>
      </c>
      <c r="AV197" s="323">
        <f>+AV160*(1+'MF and LIL capex'!AW$121)</f>
        <v>0</v>
      </c>
      <c r="AW197" s="323">
        <f>+AW160*(1+'MF and LIL capex'!AX$121)</f>
        <v>0</v>
      </c>
      <c r="AX197" s="323">
        <f>+AX160*(1+'MF and LIL capex'!AY$121)</f>
        <v>0</v>
      </c>
      <c r="AY197" s="323">
        <f>+AY160*(1+'MF and LIL capex'!AZ$121)</f>
        <v>0</v>
      </c>
      <c r="AZ197" s="323">
        <f>+AZ160*(1+'MF and LIL capex'!BA$121)</f>
        <v>0</v>
      </c>
      <c r="BA197" s="323">
        <f>+BA160*(1+'MF and LIL capex'!BB$121)</f>
        <v>0</v>
      </c>
      <c r="BB197" s="323">
        <f>+BB160*(1+'MF and LIL capex'!BC$121)</f>
        <v>0</v>
      </c>
      <c r="BC197" s="323">
        <f>+BC160*(1+'MF and LIL capex'!BD$121)</f>
        <v>0</v>
      </c>
      <c r="BD197" s="323">
        <f>+BD160*(1+'MF and LIL capex'!BE$121)</f>
        <v>0</v>
      </c>
      <c r="BE197" s="323">
        <f>+BE160*(1+'MF and LIL capex'!BF$121)</f>
        <v>0</v>
      </c>
      <c r="BF197" s="323">
        <f>+BF160*(1+'MF and LIL capex'!BG$121)</f>
        <v>0</v>
      </c>
      <c r="BG197" s="323">
        <f>+BG160*(1+'MF and LIL capex'!BH$121)</f>
        <v>0</v>
      </c>
      <c r="BH197" s="323">
        <f>+BH160*(1+'MF and LIL capex'!BI$121)</f>
        <v>0</v>
      </c>
    </row>
    <row r="198" spans="1:60">
      <c r="A198" s="25" t="s">
        <v>791</v>
      </c>
      <c r="E198" s="325">
        <f>SUM(E195:E197)</f>
        <v>8.0789049924748344</v>
      </c>
      <c r="F198" s="325">
        <f t="shared" ref="F198" si="140">SUM(F195:F197)</f>
        <v>14.494563278353201</v>
      </c>
      <c r="G198" s="325">
        <f t="shared" ref="G198" si="141">SUM(G195:G197)</f>
        <v>35.607440704291292</v>
      </c>
      <c r="H198" s="325">
        <f t="shared" ref="H198" si="142">SUM(H195:H197)</f>
        <v>42.269644108501893</v>
      </c>
      <c r="I198" s="325">
        <f t="shared" ref="I198" si="143">SUM(I195:I197)</f>
        <v>51.609777892373941</v>
      </c>
      <c r="J198" s="325">
        <f t="shared" ref="J198" si="144">SUM(J195:J197)</f>
        <v>1.2670626630123902</v>
      </c>
      <c r="K198" s="325">
        <f t="shared" ref="K198" si="145">SUM(K195:K197)</f>
        <v>0</v>
      </c>
      <c r="L198" s="325">
        <f t="shared" ref="L198" si="146">SUM(L195:L197)</f>
        <v>0</v>
      </c>
      <c r="M198" s="325">
        <f t="shared" ref="M198" si="147">SUM(M195:M197)</f>
        <v>0</v>
      </c>
      <c r="N198" s="325">
        <f t="shared" ref="N198" si="148">SUM(N195:N197)</f>
        <v>0</v>
      </c>
      <c r="O198" s="325">
        <f t="shared" ref="O198" si="149">SUM(O195:O197)</f>
        <v>0</v>
      </c>
      <c r="P198" s="325">
        <f t="shared" ref="P198" si="150">SUM(P195:P197)</f>
        <v>0</v>
      </c>
      <c r="Q198" s="325">
        <f t="shared" ref="Q198" si="151">SUM(Q195:Q197)</f>
        <v>0</v>
      </c>
      <c r="R198" s="325">
        <f t="shared" ref="R198" si="152">SUM(R195:R197)</f>
        <v>0</v>
      </c>
      <c r="S198" s="325">
        <f t="shared" ref="S198" si="153">SUM(S195:S197)</f>
        <v>0</v>
      </c>
      <c r="T198" s="325">
        <f t="shared" ref="T198" si="154">SUM(T195:T197)</f>
        <v>0</v>
      </c>
      <c r="U198" s="325">
        <f t="shared" ref="U198" si="155">SUM(U195:U197)</f>
        <v>0</v>
      </c>
      <c r="V198" s="325">
        <f t="shared" ref="V198" si="156">SUM(V195:V197)</f>
        <v>0</v>
      </c>
      <c r="W198" s="325">
        <f t="shared" ref="W198" si="157">SUM(W195:W197)</f>
        <v>0</v>
      </c>
      <c r="X198" s="325">
        <f t="shared" ref="X198" si="158">SUM(X195:X197)</f>
        <v>0</v>
      </c>
      <c r="Y198" s="325">
        <f t="shared" ref="Y198" si="159">SUM(Y195:Y197)</f>
        <v>0</v>
      </c>
      <c r="Z198" s="325">
        <f t="shared" ref="Z198" si="160">SUM(Z195:Z197)</f>
        <v>0</v>
      </c>
      <c r="AA198" s="325">
        <f t="shared" ref="AA198" si="161">SUM(AA195:AA197)</f>
        <v>0</v>
      </c>
      <c r="AB198" s="325">
        <f t="shared" ref="AB198" si="162">SUM(AB195:AB197)</f>
        <v>0</v>
      </c>
      <c r="AC198" s="325">
        <f t="shared" ref="AC198" si="163">SUM(AC195:AC197)</f>
        <v>0</v>
      </c>
      <c r="AD198" s="325">
        <f t="shared" ref="AD198" si="164">SUM(AD195:AD197)</f>
        <v>0</v>
      </c>
      <c r="AE198" s="325">
        <f t="shared" ref="AE198" si="165">SUM(AE195:AE197)</f>
        <v>0</v>
      </c>
      <c r="AF198" s="325">
        <f t="shared" ref="AF198" si="166">SUM(AF195:AF197)</f>
        <v>0</v>
      </c>
      <c r="AG198" s="325">
        <f t="shared" ref="AG198" si="167">SUM(AG195:AG197)</f>
        <v>0</v>
      </c>
      <c r="AH198" s="325">
        <f t="shared" ref="AH198" si="168">SUM(AH195:AH197)</f>
        <v>0</v>
      </c>
      <c r="AI198" s="325">
        <f t="shared" ref="AI198" si="169">SUM(AI195:AI197)</f>
        <v>0</v>
      </c>
      <c r="AJ198" s="325">
        <f t="shared" ref="AJ198" si="170">SUM(AJ195:AJ197)</f>
        <v>0</v>
      </c>
      <c r="AK198" s="325">
        <f t="shared" ref="AK198" si="171">SUM(AK195:AK197)</f>
        <v>0</v>
      </c>
      <c r="AL198" s="325">
        <f t="shared" ref="AL198" si="172">SUM(AL195:AL197)</f>
        <v>0</v>
      </c>
      <c r="AM198" s="325">
        <f t="shared" ref="AM198" si="173">SUM(AM195:AM197)</f>
        <v>0</v>
      </c>
      <c r="AN198" s="325">
        <f t="shared" ref="AN198" si="174">SUM(AN195:AN197)</f>
        <v>0</v>
      </c>
      <c r="AO198" s="325">
        <f t="shared" ref="AO198" si="175">SUM(AO195:AO197)</f>
        <v>0</v>
      </c>
      <c r="AP198" s="325">
        <f t="shared" ref="AP198" si="176">SUM(AP195:AP197)</f>
        <v>0</v>
      </c>
      <c r="AQ198" s="325">
        <f t="shared" ref="AQ198" si="177">SUM(AQ195:AQ197)</f>
        <v>0</v>
      </c>
      <c r="AR198" s="325">
        <f t="shared" ref="AR198" si="178">SUM(AR195:AR197)</f>
        <v>0</v>
      </c>
      <c r="AS198" s="325">
        <f t="shared" ref="AS198" si="179">SUM(AS195:AS197)</f>
        <v>0</v>
      </c>
      <c r="AT198" s="325">
        <f t="shared" ref="AT198" si="180">SUM(AT195:AT197)</f>
        <v>0</v>
      </c>
      <c r="AU198" s="325">
        <f t="shared" ref="AU198" si="181">SUM(AU195:AU197)</f>
        <v>0</v>
      </c>
      <c r="AV198" s="325">
        <f t="shared" ref="AV198" si="182">SUM(AV195:AV197)</f>
        <v>0</v>
      </c>
      <c r="AW198" s="325">
        <f t="shared" ref="AW198" si="183">SUM(AW195:AW197)</f>
        <v>0</v>
      </c>
      <c r="AX198" s="325">
        <f t="shared" ref="AX198" si="184">SUM(AX195:AX197)</f>
        <v>0</v>
      </c>
      <c r="AY198" s="325">
        <f t="shared" ref="AY198" si="185">SUM(AY195:AY197)</f>
        <v>0</v>
      </c>
      <c r="AZ198" s="325">
        <f t="shared" ref="AZ198" si="186">SUM(AZ195:AZ197)</f>
        <v>0</v>
      </c>
      <c r="BA198" s="325">
        <f t="shared" ref="BA198" si="187">SUM(BA195:BA197)</f>
        <v>0</v>
      </c>
      <c r="BB198" s="325">
        <f t="shared" ref="BB198" si="188">SUM(BB195:BB197)</f>
        <v>0</v>
      </c>
      <c r="BC198" s="325">
        <f t="shared" ref="BC198" si="189">SUM(BC195:BC197)</f>
        <v>0</v>
      </c>
      <c r="BD198" s="325">
        <f t="shared" ref="BD198" si="190">SUM(BD195:BD197)</f>
        <v>0</v>
      </c>
      <c r="BE198" s="325">
        <f t="shared" ref="BE198" si="191">SUM(BE195:BE197)</f>
        <v>0</v>
      </c>
      <c r="BF198" s="325">
        <f t="shared" ref="BF198" si="192">SUM(BF195:BF197)</f>
        <v>0</v>
      </c>
      <c r="BG198" s="325">
        <f t="shared" ref="BG198" si="193">SUM(BG195:BG197)</f>
        <v>0</v>
      </c>
      <c r="BH198" s="325">
        <f t="shared" ref="BH198" si="194">SUM(BH195:BH197)</f>
        <v>0</v>
      </c>
    </row>
    <row r="199" spans="1:60">
      <c r="A199" s="25"/>
      <c r="E199" s="323"/>
      <c r="F199" s="323"/>
      <c r="G199" s="323"/>
      <c r="H199" s="323"/>
      <c r="I199" s="323"/>
      <c r="J199" s="323"/>
      <c r="K199" s="323"/>
      <c r="L199" s="323"/>
      <c r="M199" s="323"/>
      <c r="N199" s="323"/>
      <c r="O199" s="323"/>
      <c r="P199" s="323"/>
      <c r="Q199" s="323"/>
      <c r="R199" s="323"/>
      <c r="S199" s="323"/>
      <c r="T199" s="323"/>
      <c r="U199" s="323"/>
      <c r="V199" s="323"/>
      <c r="W199" s="323"/>
      <c r="X199" s="323"/>
      <c r="Y199" s="323"/>
      <c r="Z199" s="323"/>
      <c r="AA199" s="323"/>
      <c r="AB199" s="323"/>
      <c r="AC199" s="323"/>
      <c r="AD199" s="323"/>
      <c r="AE199" s="323"/>
      <c r="AF199" s="323"/>
      <c r="AG199" s="323"/>
      <c r="AH199" s="323"/>
      <c r="AI199" s="323"/>
      <c r="AJ199" s="323"/>
      <c r="AK199" s="323"/>
      <c r="AL199" s="323"/>
      <c r="AM199" s="323"/>
      <c r="AN199" s="323"/>
      <c r="AO199" s="323"/>
      <c r="AP199" s="323"/>
      <c r="AQ199" s="323"/>
      <c r="AR199" s="323"/>
      <c r="AS199" s="323"/>
      <c r="AT199" s="323"/>
      <c r="AU199" s="323"/>
      <c r="AV199" s="323"/>
      <c r="AW199" s="323"/>
      <c r="AX199" s="323"/>
      <c r="AY199" s="323"/>
      <c r="AZ199" s="323"/>
      <c r="BA199" s="323"/>
      <c r="BB199" s="323"/>
      <c r="BC199" s="323"/>
      <c r="BD199" s="323"/>
      <c r="BE199" s="323"/>
      <c r="BF199" s="323"/>
      <c r="BG199" s="323"/>
      <c r="BH199" s="323"/>
    </row>
    <row r="200" spans="1:60">
      <c r="A200" s="25" t="s">
        <v>18</v>
      </c>
    </row>
    <row r="201" spans="1:60">
      <c r="A201" t="s">
        <v>790</v>
      </c>
      <c r="E201" s="323">
        <f>+E180+E187+E194</f>
        <v>337.24124737565523</v>
      </c>
      <c r="F201" s="323">
        <f t="shared" ref="F201:BH201" si="195">+F180+F187+F194</f>
        <v>1074.0139798021828</v>
      </c>
      <c r="G201" s="323">
        <f t="shared" si="195"/>
        <v>1732.6206044438859</v>
      </c>
      <c r="H201" s="323">
        <f t="shared" si="195"/>
        <v>2209.8270324016753</v>
      </c>
      <c r="I201" s="323">
        <f t="shared" si="195"/>
        <v>1685.9160647550223</v>
      </c>
      <c r="J201" s="323">
        <f t="shared" si="195"/>
        <v>328.79221809299423</v>
      </c>
      <c r="K201" s="323">
        <f t="shared" si="195"/>
        <v>54.334711402293934</v>
      </c>
      <c r="L201" s="323">
        <f t="shared" si="195"/>
        <v>0</v>
      </c>
      <c r="M201" s="323">
        <f t="shared" si="195"/>
        <v>0</v>
      </c>
      <c r="N201" s="323">
        <f t="shared" si="195"/>
        <v>0</v>
      </c>
      <c r="O201" s="323">
        <f t="shared" si="195"/>
        <v>0</v>
      </c>
      <c r="P201" s="323">
        <f t="shared" si="195"/>
        <v>0</v>
      </c>
      <c r="Q201" s="323">
        <f t="shared" si="195"/>
        <v>0</v>
      </c>
      <c r="R201" s="323">
        <f t="shared" si="195"/>
        <v>0</v>
      </c>
      <c r="S201" s="323">
        <f t="shared" si="195"/>
        <v>0</v>
      </c>
      <c r="T201" s="323">
        <f t="shared" si="195"/>
        <v>0</v>
      </c>
      <c r="U201" s="323">
        <f t="shared" si="195"/>
        <v>0</v>
      </c>
      <c r="V201" s="323">
        <f t="shared" si="195"/>
        <v>0</v>
      </c>
      <c r="W201" s="323">
        <f t="shared" si="195"/>
        <v>0</v>
      </c>
      <c r="X201" s="323">
        <f t="shared" si="195"/>
        <v>0</v>
      </c>
      <c r="Y201" s="323">
        <f t="shared" si="195"/>
        <v>0</v>
      </c>
      <c r="Z201" s="323">
        <f t="shared" si="195"/>
        <v>0</v>
      </c>
      <c r="AA201" s="323">
        <f t="shared" si="195"/>
        <v>0</v>
      </c>
      <c r="AB201" s="323">
        <f t="shared" si="195"/>
        <v>0</v>
      </c>
      <c r="AC201" s="323">
        <f t="shared" si="195"/>
        <v>0</v>
      </c>
      <c r="AD201" s="323">
        <f t="shared" si="195"/>
        <v>0</v>
      </c>
      <c r="AE201" s="323">
        <f t="shared" si="195"/>
        <v>0</v>
      </c>
      <c r="AF201" s="323">
        <f t="shared" si="195"/>
        <v>0</v>
      </c>
      <c r="AG201" s="323">
        <f t="shared" si="195"/>
        <v>0</v>
      </c>
      <c r="AH201" s="323">
        <f t="shared" si="195"/>
        <v>0</v>
      </c>
      <c r="AI201" s="323">
        <f t="shared" si="195"/>
        <v>0</v>
      </c>
      <c r="AJ201" s="323">
        <f t="shared" si="195"/>
        <v>0</v>
      </c>
      <c r="AK201" s="323">
        <f t="shared" si="195"/>
        <v>0</v>
      </c>
      <c r="AL201" s="323">
        <f t="shared" si="195"/>
        <v>0</v>
      </c>
      <c r="AM201" s="323">
        <f t="shared" si="195"/>
        <v>0</v>
      </c>
      <c r="AN201" s="323">
        <f t="shared" si="195"/>
        <v>0</v>
      </c>
      <c r="AO201" s="323">
        <f t="shared" si="195"/>
        <v>0</v>
      </c>
      <c r="AP201" s="323">
        <f t="shared" si="195"/>
        <v>0</v>
      </c>
      <c r="AQ201" s="323">
        <f t="shared" si="195"/>
        <v>0</v>
      </c>
      <c r="AR201" s="323">
        <f t="shared" si="195"/>
        <v>0</v>
      </c>
      <c r="AS201" s="323">
        <f t="shared" si="195"/>
        <v>0</v>
      </c>
      <c r="AT201" s="323">
        <f t="shared" si="195"/>
        <v>0</v>
      </c>
      <c r="AU201" s="323">
        <f t="shared" si="195"/>
        <v>0</v>
      </c>
      <c r="AV201" s="323">
        <f t="shared" si="195"/>
        <v>0</v>
      </c>
      <c r="AW201" s="323">
        <f t="shared" si="195"/>
        <v>0</v>
      </c>
      <c r="AX201" s="323">
        <f t="shared" si="195"/>
        <v>0</v>
      </c>
      <c r="AY201" s="323">
        <f t="shared" si="195"/>
        <v>0</v>
      </c>
      <c r="AZ201" s="323">
        <f t="shared" si="195"/>
        <v>0</v>
      </c>
      <c r="BA201" s="323">
        <f t="shared" si="195"/>
        <v>0</v>
      </c>
      <c r="BB201" s="323">
        <f t="shared" si="195"/>
        <v>0</v>
      </c>
      <c r="BC201" s="323">
        <f t="shared" si="195"/>
        <v>0</v>
      </c>
      <c r="BD201" s="323">
        <f t="shared" si="195"/>
        <v>0</v>
      </c>
      <c r="BE201" s="323">
        <f t="shared" si="195"/>
        <v>0</v>
      </c>
      <c r="BF201" s="323">
        <f t="shared" si="195"/>
        <v>0</v>
      </c>
      <c r="BG201" s="323">
        <f t="shared" si="195"/>
        <v>0</v>
      </c>
      <c r="BH201" s="323">
        <f t="shared" si="195"/>
        <v>0</v>
      </c>
    </row>
    <row r="202" spans="1:60">
      <c r="A202" t="s">
        <v>787</v>
      </c>
      <c r="E202" s="323">
        <f t="shared" ref="E202:BH202" si="196">+E181+E188+E195</f>
        <v>52.463641808180171</v>
      </c>
      <c r="F202" s="323">
        <f t="shared" si="196"/>
        <v>178.38420815518225</v>
      </c>
      <c r="G202" s="323">
        <f t="shared" si="196"/>
        <v>262.77948454605729</v>
      </c>
      <c r="H202" s="323">
        <f t="shared" si="196"/>
        <v>337.90459254754381</v>
      </c>
      <c r="I202" s="323">
        <f t="shared" si="196"/>
        <v>233.21457733202104</v>
      </c>
      <c r="J202" s="323">
        <f t="shared" si="196"/>
        <v>56.875066028164348</v>
      </c>
      <c r="K202" s="323">
        <f t="shared" si="196"/>
        <v>10.035326317558285</v>
      </c>
      <c r="L202" s="323">
        <f t="shared" si="196"/>
        <v>0</v>
      </c>
      <c r="M202" s="323">
        <f t="shared" si="196"/>
        <v>0</v>
      </c>
      <c r="N202" s="323">
        <f t="shared" si="196"/>
        <v>0</v>
      </c>
      <c r="O202" s="323">
        <f t="shared" si="196"/>
        <v>0</v>
      </c>
      <c r="P202" s="323">
        <f t="shared" si="196"/>
        <v>0</v>
      </c>
      <c r="Q202" s="323">
        <f t="shared" si="196"/>
        <v>0</v>
      </c>
      <c r="R202" s="323">
        <f t="shared" si="196"/>
        <v>0</v>
      </c>
      <c r="S202" s="323">
        <f t="shared" si="196"/>
        <v>0</v>
      </c>
      <c r="T202" s="323">
        <f t="shared" si="196"/>
        <v>0</v>
      </c>
      <c r="U202" s="323">
        <f t="shared" si="196"/>
        <v>0</v>
      </c>
      <c r="V202" s="323">
        <f t="shared" si="196"/>
        <v>0</v>
      </c>
      <c r="W202" s="323">
        <f t="shared" si="196"/>
        <v>0</v>
      </c>
      <c r="X202" s="323">
        <f t="shared" si="196"/>
        <v>0</v>
      </c>
      <c r="Y202" s="323">
        <f t="shared" si="196"/>
        <v>0</v>
      </c>
      <c r="Z202" s="323">
        <f t="shared" si="196"/>
        <v>0</v>
      </c>
      <c r="AA202" s="323">
        <f t="shared" si="196"/>
        <v>0</v>
      </c>
      <c r="AB202" s="323">
        <f t="shared" si="196"/>
        <v>0</v>
      </c>
      <c r="AC202" s="323">
        <f t="shared" si="196"/>
        <v>0</v>
      </c>
      <c r="AD202" s="323">
        <f t="shared" si="196"/>
        <v>0</v>
      </c>
      <c r="AE202" s="323">
        <f t="shared" si="196"/>
        <v>0</v>
      </c>
      <c r="AF202" s="323">
        <f t="shared" si="196"/>
        <v>0</v>
      </c>
      <c r="AG202" s="323">
        <f t="shared" si="196"/>
        <v>0</v>
      </c>
      <c r="AH202" s="323">
        <f t="shared" si="196"/>
        <v>0</v>
      </c>
      <c r="AI202" s="323">
        <f t="shared" si="196"/>
        <v>0</v>
      </c>
      <c r="AJ202" s="323">
        <f t="shared" si="196"/>
        <v>0</v>
      </c>
      <c r="AK202" s="323">
        <f t="shared" si="196"/>
        <v>0</v>
      </c>
      <c r="AL202" s="323">
        <f t="shared" si="196"/>
        <v>0</v>
      </c>
      <c r="AM202" s="323">
        <f t="shared" si="196"/>
        <v>0</v>
      </c>
      <c r="AN202" s="323">
        <f t="shared" si="196"/>
        <v>0</v>
      </c>
      <c r="AO202" s="323">
        <f t="shared" si="196"/>
        <v>0</v>
      </c>
      <c r="AP202" s="323">
        <f t="shared" si="196"/>
        <v>0</v>
      </c>
      <c r="AQ202" s="323">
        <f t="shared" si="196"/>
        <v>0</v>
      </c>
      <c r="AR202" s="323">
        <f t="shared" si="196"/>
        <v>0</v>
      </c>
      <c r="AS202" s="323">
        <f t="shared" si="196"/>
        <v>0</v>
      </c>
      <c r="AT202" s="323">
        <f t="shared" si="196"/>
        <v>0</v>
      </c>
      <c r="AU202" s="323">
        <f t="shared" si="196"/>
        <v>0</v>
      </c>
      <c r="AV202" s="323">
        <f t="shared" si="196"/>
        <v>0</v>
      </c>
      <c r="AW202" s="323">
        <f t="shared" si="196"/>
        <v>0</v>
      </c>
      <c r="AX202" s="323">
        <f t="shared" si="196"/>
        <v>0</v>
      </c>
      <c r="AY202" s="323">
        <f t="shared" si="196"/>
        <v>0</v>
      </c>
      <c r="AZ202" s="323">
        <f t="shared" si="196"/>
        <v>0</v>
      </c>
      <c r="BA202" s="323">
        <f t="shared" si="196"/>
        <v>0</v>
      </c>
      <c r="BB202" s="323">
        <f t="shared" si="196"/>
        <v>0</v>
      </c>
      <c r="BC202" s="323">
        <f t="shared" si="196"/>
        <v>0</v>
      </c>
      <c r="BD202" s="323">
        <f t="shared" si="196"/>
        <v>0</v>
      </c>
      <c r="BE202" s="323">
        <f t="shared" si="196"/>
        <v>0</v>
      </c>
      <c r="BF202" s="323">
        <f t="shared" si="196"/>
        <v>0</v>
      </c>
      <c r="BG202" s="323">
        <f t="shared" si="196"/>
        <v>0</v>
      </c>
      <c r="BH202" s="323">
        <f t="shared" si="196"/>
        <v>0</v>
      </c>
    </row>
    <row r="203" spans="1:60">
      <c r="A203" t="s">
        <v>788</v>
      </c>
      <c r="E203" s="323">
        <f t="shared" ref="E203:BH203" si="197">+E182+E189+E196</f>
        <v>18.59200832308462</v>
      </c>
      <c r="F203" s="323">
        <f t="shared" si="197"/>
        <v>62.579442411755565</v>
      </c>
      <c r="G203" s="323">
        <f t="shared" si="197"/>
        <v>98.246813638275043</v>
      </c>
      <c r="H203" s="323">
        <f t="shared" si="197"/>
        <v>126.28097977441502</v>
      </c>
      <c r="I203" s="323">
        <f t="shared" si="197"/>
        <v>90.920260086616224</v>
      </c>
      <c r="J203" s="323">
        <f t="shared" si="197"/>
        <v>20.178282985230581</v>
      </c>
      <c r="K203" s="323">
        <f t="shared" si="197"/>
        <v>3.3652158159646932</v>
      </c>
      <c r="L203" s="323">
        <f t="shared" si="197"/>
        <v>0</v>
      </c>
      <c r="M203" s="323">
        <f t="shared" si="197"/>
        <v>0</v>
      </c>
      <c r="N203" s="323">
        <f t="shared" si="197"/>
        <v>0</v>
      </c>
      <c r="O203" s="323">
        <f t="shared" si="197"/>
        <v>0</v>
      </c>
      <c r="P203" s="323">
        <f t="shared" si="197"/>
        <v>0</v>
      </c>
      <c r="Q203" s="323">
        <f t="shared" si="197"/>
        <v>0</v>
      </c>
      <c r="R203" s="323">
        <f t="shared" si="197"/>
        <v>0</v>
      </c>
      <c r="S203" s="323">
        <f t="shared" si="197"/>
        <v>0</v>
      </c>
      <c r="T203" s="323">
        <f t="shared" si="197"/>
        <v>0</v>
      </c>
      <c r="U203" s="323">
        <f t="shared" si="197"/>
        <v>0</v>
      </c>
      <c r="V203" s="323">
        <f t="shared" si="197"/>
        <v>0</v>
      </c>
      <c r="W203" s="323">
        <f t="shared" si="197"/>
        <v>0</v>
      </c>
      <c r="X203" s="323">
        <f t="shared" si="197"/>
        <v>0</v>
      </c>
      <c r="Y203" s="323">
        <f t="shared" si="197"/>
        <v>0</v>
      </c>
      <c r="Z203" s="323">
        <f t="shared" si="197"/>
        <v>0</v>
      </c>
      <c r="AA203" s="323">
        <f t="shared" si="197"/>
        <v>0</v>
      </c>
      <c r="AB203" s="323">
        <f t="shared" si="197"/>
        <v>0</v>
      </c>
      <c r="AC203" s="323">
        <f t="shared" si="197"/>
        <v>0</v>
      </c>
      <c r="AD203" s="323">
        <f t="shared" si="197"/>
        <v>0</v>
      </c>
      <c r="AE203" s="323">
        <f t="shared" si="197"/>
        <v>0</v>
      </c>
      <c r="AF203" s="323">
        <f t="shared" si="197"/>
        <v>0</v>
      </c>
      <c r="AG203" s="323">
        <f t="shared" si="197"/>
        <v>0</v>
      </c>
      <c r="AH203" s="323">
        <f t="shared" si="197"/>
        <v>0</v>
      </c>
      <c r="AI203" s="323">
        <f t="shared" si="197"/>
        <v>0</v>
      </c>
      <c r="AJ203" s="323">
        <f t="shared" si="197"/>
        <v>0</v>
      </c>
      <c r="AK203" s="323">
        <f t="shared" si="197"/>
        <v>0</v>
      </c>
      <c r="AL203" s="323">
        <f t="shared" si="197"/>
        <v>0</v>
      </c>
      <c r="AM203" s="323">
        <f t="shared" si="197"/>
        <v>0</v>
      </c>
      <c r="AN203" s="323">
        <f t="shared" si="197"/>
        <v>0</v>
      </c>
      <c r="AO203" s="323">
        <f t="shared" si="197"/>
        <v>0</v>
      </c>
      <c r="AP203" s="323">
        <f t="shared" si="197"/>
        <v>0</v>
      </c>
      <c r="AQ203" s="323">
        <f t="shared" si="197"/>
        <v>0</v>
      </c>
      <c r="AR203" s="323">
        <f t="shared" si="197"/>
        <v>0</v>
      </c>
      <c r="AS203" s="323">
        <f t="shared" si="197"/>
        <v>0</v>
      </c>
      <c r="AT203" s="323">
        <f t="shared" si="197"/>
        <v>0</v>
      </c>
      <c r="AU203" s="323">
        <f t="shared" si="197"/>
        <v>0</v>
      </c>
      <c r="AV203" s="323">
        <f t="shared" si="197"/>
        <v>0</v>
      </c>
      <c r="AW203" s="323">
        <f t="shared" si="197"/>
        <v>0</v>
      </c>
      <c r="AX203" s="323">
        <f t="shared" si="197"/>
        <v>0</v>
      </c>
      <c r="AY203" s="323">
        <f t="shared" si="197"/>
        <v>0</v>
      </c>
      <c r="AZ203" s="323">
        <f t="shared" si="197"/>
        <v>0</v>
      </c>
      <c r="BA203" s="323">
        <f t="shared" si="197"/>
        <v>0</v>
      </c>
      <c r="BB203" s="323">
        <f t="shared" si="197"/>
        <v>0</v>
      </c>
      <c r="BC203" s="323">
        <f t="shared" si="197"/>
        <v>0</v>
      </c>
      <c r="BD203" s="323">
        <f t="shared" si="197"/>
        <v>0</v>
      </c>
      <c r="BE203" s="323">
        <f t="shared" si="197"/>
        <v>0</v>
      </c>
      <c r="BF203" s="323">
        <f t="shared" si="197"/>
        <v>0</v>
      </c>
      <c r="BG203" s="323">
        <f t="shared" si="197"/>
        <v>0</v>
      </c>
      <c r="BH203" s="323">
        <f t="shared" si="197"/>
        <v>0</v>
      </c>
    </row>
    <row r="204" spans="1:60">
      <c r="A204" t="s">
        <v>789</v>
      </c>
      <c r="E204" s="323">
        <f t="shared" ref="E204:BH204" si="198">+E183+E190+E197</f>
        <v>21.316695039379436</v>
      </c>
      <c r="F204" s="323">
        <f t="shared" si="198"/>
        <v>72.289095170081339</v>
      </c>
      <c r="G204" s="323">
        <f t="shared" si="198"/>
        <v>108.30788945529969</v>
      </c>
      <c r="H204" s="323">
        <f t="shared" si="198"/>
        <v>139.25567169658763</v>
      </c>
      <c r="I204" s="323">
        <f t="shared" si="198"/>
        <v>97.240451225591173</v>
      </c>
      <c r="J204" s="323">
        <f t="shared" si="198"/>
        <v>23.116004704018479</v>
      </c>
      <c r="K204" s="323">
        <f t="shared" si="198"/>
        <v>4.0201626400568928</v>
      </c>
      <c r="L204" s="323">
        <f t="shared" si="198"/>
        <v>0</v>
      </c>
      <c r="M204" s="323">
        <f t="shared" si="198"/>
        <v>0</v>
      </c>
      <c r="N204" s="323">
        <f t="shared" si="198"/>
        <v>0</v>
      </c>
      <c r="O204" s="323">
        <f t="shared" si="198"/>
        <v>0</v>
      </c>
      <c r="P204" s="323">
        <f t="shared" si="198"/>
        <v>0</v>
      </c>
      <c r="Q204" s="323">
        <f t="shared" si="198"/>
        <v>0</v>
      </c>
      <c r="R204" s="323">
        <f t="shared" si="198"/>
        <v>0</v>
      </c>
      <c r="S204" s="323">
        <f t="shared" si="198"/>
        <v>0</v>
      </c>
      <c r="T204" s="323">
        <f t="shared" si="198"/>
        <v>0</v>
      </c>
      <c r="U204" s="323">
        <f t="shared" si="198"/>
        <v>0</v>
      </c>
      <c r="V204" s="323">
        <f t="shared" si="198"/>
        <v>0</v>
      </c>
      <c r="W204" s="323">
        <f t="shared" si="198"/>
        <v>0</v>
      </c>
      <c r="X204" s="323">
        <f t="shared" si="198"/>
        <v>0</v>
      </c>
      <c r="Y204" s="323">
        <f t="shared" si="198"/>
        <v>0</v>
      </c>
      <c r="Z204" s="323">
        <f t="shared" si="198"/>
        <v>0</v>
      </c>
      <c r="AA204" s="323">
        <f t="shared" si="198"/>
        <v>0</v>
      </c>
      <c r="AB204" s="323">
        <f t="shared" si="198"/>
        <v>0</v>
      </c>
      <c r="AC204" s="323">
        <f t="shared" si="198"/>
        <v>0</v>
      </c>
      <c r="AD204" s="323">
        <f t="shared" si="198"/>
        <v>0</v>
      </c>
      <c r="AE204" s="323">
        <f t="shared" si="198"/>
        <v>0</v>
      </c>
      <c r="AF204" s="323">
        <f t="shared" si="198"/>
        <v>0</v>
      </c>
      <c r="AG204" s="323">
        <f t="shared" si="198"/>
        <v>0</v>
      </c>
      <c r="AH204" s="323">
        <f t="shared" si="198"/>
        <v>0</v>
      </c>
      <c r="AI204" s="323">
        <f t="shared" si="198"/>
        <v>0</v>
      </c>
      <c r="AJ204" s="323">
        <f t="shared" si="198"/>
        <v>0</v>
      </c>
      <c r="AK204" s="323">
        <f t="shared" si="198"/>
        <v>0</v>
      </c>
      <c r="AL204" s="323">
        <f t="shared" si="198"/>
        <v>0</v>
      </c>
      <c r="AM204" s="323">
        <f t="shared" si="198"/>
        <v>0</v>
      </c>
      <c r="AN204" s="323">
        <f t="shared" si="198"/>
        <v>0</v>
      </c>
      <c r="AO204" s="323">
        <f t="shared" si="198"/>
        <v>0</v>
      </c>
      <c r="AP204" s="323">
        <f t="shared" si="198"/>
        <v>0</v>
      </c>
      <c r="AQ204" s="323">
        <f t="shared" si="198"/>
        <v>0</v>
      </c>
      <c r="AR204" s="323">
        <f t="shared" si="198"/>
        <v>0</v>
      </c>
      <c r="AS204" s="323">
        <f t="shared" si="198"/>
        <v>0</v>
      </c>
      <c r="AT204" s="323">
        <f t="shared" si="198"/>
        <v>0</v>
      </c>
      <c r="AU204" s="323">
        <f t="shared" si="198"/>
        <v>0</v>
      </c>
      <c r="AV204" s="323">
        <f t="shared" si="198"/>
        <v>0</v>
      </c>
      <c r="AW204" s="323">
        <f t="shared" si="198"/>
        <v>0</v>
      </c>
      <c r="AX204" s="323">
        <f t="shared" si="198"/>
        <v>0</v>
      </c>
      <c r="AY204" s="323">
        <f t="shared" si="198"/>
        <v>0</v>
      </c>
      <c r="AZ204" s="323">
        <f t="shared" si="198"/>
        <v>0</v>
      </c>
      <c r="BA204" s="323">
        <f t="shared" si="198"/>
        <v>0</v>
      </c>
      <c r="BB204" s="323">
        <f t="shared" si="198"/>
        <v>0</v>
      </c>
      <c r="BC204" s="323">
        <f t="shared" si="198"/>
        <v>0</v>
      </c>
      <c r="BD204" s="323">
        <f t="shared" si="198"/>
        <v>0</v>
      </c>
      <c r="BE204" s="323">
        <f t="shared" si="198"/>
        <v>0</v>
      </c>
      <c r="BF204" s="323">
        <f t="shared" si="198"/>
        <v>0</v>
      </c>
      <c r="BG204" s="323">
        <f t="shared" si="198"/>
        <v>0</v>
      </c>
      <c r="BH204" s="323">
        <f t="shared" si="198"/>
        <v>0</v>
      </c>
    </row>
    <row r="205" spans="1:60">
      <c r="A205" s="25" t="s">
        <v>791</v>
      </c>
      <c r="E205" s="325">
        <f>SUM(E202:E204)</f>
        <v>92.372345170644238</v>
      </c>
      <c r="F205" s="325">
        <f t="shared" ref="F205" si="199">SUM(F202:F204)</f>
        <v>313.25274573701915</v>
      </c>
      <c r="G205" s="325">
        <f t="shared" ref="G205" si="200">SUM(G202:G204)</f>
        <v>469.33418763963203</v>
      </c>
      <c r="H205" s="325">
        <f t="shared" ref="H205" si="201">SUM(H202:H204)</f>
        <v>603.44124401854651</v>
      </c>
      <c r="I205" s="325">
        <f t="shared" ref="I205" si="202">SUM(I202:I204)</f>
        <v>421.37528864422848</v>
      </c>
      <c r="J205" s="325">
        <f t="shared" ref="J205" si="203">SUM(J202:J204)</f>
        <v>100.1693537174134</v>
      </c>
      <c r="K205" s="325">
        <f t="shared" ref="K205" si="204">SUM(K202:K204)</f>
        <v>17.420704773579871</v>
      </c>
      <c r="L205" s="325">
        <f t="shared" ref="L205" si="205">SUM(L202:L204)</f>
        <v>0</v>
      </c>
      <c r="M205" s="325">
        <f t="shared" ref="M205" si="206">SUM(M202:M204)</f>
        <v>0</v>
      </c>
      <c r="N205" s="325">
        <f t="shared" ref="N205" si="207">SUM(N202:N204)</f>
        <v>0</v>
      </c>
      <c r="O205" s="325">
        <f t="shared" ref="O205" si="208">SUM(O202:O204)</f>
        <v>0</v>
      </c>
      <c r="P205" s="325">
        <f t="shared" ref="P205" si="209">SUM(P202:P204)</f>
        <v>0</v>
      </c>
      <c r="Q205" s="325">
        <f t="shared" ref="Q205" si="210">SUM(Q202:Q204)</f>
        <v>0</v>
      </c>
      <c r="R205" s="325">
        <f t="shared" ref="R205" si="211">SUM(R202:R204)</f>
        <v>0</v>
      </c>
      <c r="S205" s="325">
        <f t="shared" ref="S205" si="212">SUM(S202:S204)</f>
        <v>0</v>
      </c>
      <c r="T205" s="325">
        <f t="shared" ref="T205" si="213">SUM(T202:T204)</f>
        <v>0</v>
      </c>
      <c r="U205" s="325">
        <f t="shared" ref="U205" si="214">SUM(U202:U204)</f>
        <v>0</v>
      </c>
      <c r="V205" s="325">
        <f t="shared" ref="V205" si="215">SUM(V202:V204)</f>
        <v>0</v>
      </c>
      <c r="W205" s="325">
        <f t="shared" ref="W205" si="216">SUM(W202:W204)</f>
        <v>0</v>
      </c>
      <c r="X205" s="325">
        <f t="shared" ref="X205" si="217">SUM(X202:X204)</f>
        <v>0</v>
      </c>
      <c r="Y205" s="325">
        <f t="shared" ref="Y205" si="218">SUM(Y202:Y204)</f>
        <v>0</v>
      </c>
      <c r="Z205" s="325">
        <f t="shared" ref="Z205" si="219">SUM(Z202:Z204)</f>
        <v>0</v>
      </c>
      <c r="AA205" s="325">
        <f t="shared" ref="AA205" si="220">SUM(AA202:AA204)</f>
        <v>0</v>
      </c>
      <c r="AB205" s="325">
        <f t="shared" ref="AB205" si="221">SUM(AB202:AB204)</f>
        <v>0</v>
      </c>
      <c r="AC205" s="325">
        <f t="shared" ref="AC205" si="222">SUM(AC202:AC204)</f>
        <v>0</v>
      </c>
      <c r="AD205" s="325">
        <f t="shared" ref="AD205" si="223">SUM(AD202:AD204)</f>
        <v>0</v>
      </c>
      <c r="AE205" s="325">
        <f t="shared" ref="AE205" si="224">SUM(AE202:AE204)</f>
        <v>0</v>
      </c>
      <c r="AF205" s="325">
        <f t="shared" ref="AF205" si="225">SUM(AF202:AF204)</f>
        <v>0</v>
      </c>
      <c r="AG205" s="325">
        <f t="shared" ref="AG205" si="226">SUM(AG202:AG204)</f>
        <v>0</v>
      </c>
      <c r="AH205" s="325">
        <f t="shared" ref="AH205" si="227">SUM(AH202:AH204)</f>
        <v>0</v>
      </c>
      <c r="AI205" s="325">
        <f t="shared" ref="AI205" si="228">SUM(AI202:AI204)</f>
        <v>0</v>
      </c>
      <c r="AJ205" s="325">
        <f t="shared" ref="AJ205" si="229">SUM(AJ202:AJ204)</f>
        <v>0</v>
      </c>
      <c r="AK205" s="325">
        <f t="shared" ref="AK205" si="230">SUM(AK202:AK204)</f>
        <v>0</v>
      </c>
      <c r="AL205" s="325">
        <f t="shared" ref="AL205" si="231">SUM(AL202:AL204)</f>
        <v>0</v>
      </c>
      <c r="AM205" s="325">
        <f t="shared" ref="AM205" si="232">SUM(AM202:AM204)</f>
        <v>0</v>
      </c>
      <c r="AN205" s="325">
        <f t="shared" ref="AN205" si="233">SUM(AN202:AN204)</f>
        <v>0</v>
      </c>
      <c r="AO205" s="325">
        <f t="shared" ref="AO205" si="234">SUM(AO202:AO204)</f>
        <v>0</v>
      </c>
      <c r="AP205" s="325">
        <f t="shared" ref="AP205" si="235">SUM(AP202:AP204)</f>
        <v>0</v>
      </c>
      <c r="AQ205" s="325">
        <f t="shared" ref="AQ205" si="236">SUM(AQ202:AQ204)</f>
        <v>0</v>
      </c>
      <c r="AR205" s="325">
        <f t="shared" ref="AR205" si="237">SUM(AR202:AR204)</f>
        <v>0</v>
      </c>
      <c r="AS205" s="325">
        <f t="shared" ref="AS205" si="238">SUM(AS202:AS204)</f>
        <v>0</v>
      </c>
      <c r="AT205" s="325">
        <f t="shared" ref="AT205" si="239">SUM(AT202:AT204)</f>
        <v>0</v>
      </c>
      <c r="AU205" s="325">
        <f t="shared" ref="AU205" si="240">SUM(AU202:AU204)</f>
        <v>0</v>
      </c>
      <c r="AV205" s="325">
        <f t="shared" ref="AV205" si="241">SUM(AV202:AV204)</f>
        <v>0</v>
      </c>
      <c r="AW205" s="325">
        <f t="shared" ref="AW205" si="242">SUM(AW202:AW204)</f>
        <v>0</v>
      </c>
      <c r="AX205" s="325">
        <f t="shared" ref="AX205" si="243">SUM(AX202:AX204)</f>
        <v>0</v>
      </c>
      <c r="AY205" s="325">
        <f t="shared" ref="AY205" si="244">SUM(AY202:AY204)</f>
        <v>0</v>
      </c>
      <c r="AZ205" s="325">
        <f t="shared" ref="AZ205" si="245">SUM(AZ202:AZ204)</f>
        <v>0</v>
      </c>
      <c r="BA205" s="325">
        <f t="shared" ref="BA205" si="246">SUM(BA202:BA204)</f>
        <v>0</v>
      </c>
      <c r="BB205" s="325">
        <f t="shared" ref="BB205" si="247">SUM(BB202:BB204)</f>
        <v>0</v>
      </c>
      <c r="BC205" s="325">
        <f t="shared" ref="BC205" si="248">SUM(BC202:BC204)</f>
        <v>0</v>
      </c>
      <c r="BD205" s="325">
        <f t="shared" ref="BD205" si="249">SUM(BD202:BD204)</f>
        <v>0</v>
      </c>
      <c r="BE205" s="325">
        <f t="shared" ref="BE205" si="250">SUM(BE202:BE204)</f>
        <v>0</v>
      </c>
      <c r="BF205" s="325">
        <f t="shared" ref="BF205" si="251">SUM(BF202:BF204)</f>
        <v>0</v>
      </c>
      <c r="BG205" s="325">
        <f t="shared" ref="BG205" si="252">SUM(BG202:BG204)</f>
        <v>0</v>
      </c>
      <c r="BH205" s="325">
        <f t="shared" ref="BH205" si="253">SUM(BH202:BH204)</f>
        <v>0</v>
      </c>
    </row>
    <row r="206" spans="1:60">
      <c r="A206" s="25"/>
      <c r="E206" s="325"/>
      <c r="F206" s="325"/>
      <c r="G206" s="325"/>
      <c r="H206" s="325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  <c r="V206" s="325"/>
      <c r="W206" s="325"/>
      <c r="X206" s="325"/>
      <c r="Y206" s="325"/>
      <c r="Z206" s="325"/>
      <c r="AA206" s="325"/>
      <c r="AB206" s="325"/>
      <c r="AC206" s="325"/>
      <c r="AD206" s="325"/>
      <c r="AE206" s="325"/>
      <c r="AF206" s="325"/>
      <c r="AG206" s="325"/>
      <c r="AH206" s="325"/>
      <c r="AI206" s="325"/>
      <c r="AJ206" s="325"/>
      <c r="AK206" s="325"/>
      <c r="AL206" s="325"/>
      <c r="AM206" s="325"/>
      <c r="AN206" s="325"/>
      <c r="AO206" s="325"/>
      <c r="AP206" s="325"/>
      <c r="AQ206" s="325"/>
      <c r="AR206" s="325"/>
      <c r="AS206" s="325"/>
      <c r="AT206" s="325"/>
      <c r="AU206" s="325"/>
      <c r="AV206" s="325"/>
      <c r="AW206" s="325"/>
      <c r="AX206" s="325"/>
      <c r="AY206" s="325"/>
      <c r="AZ206" s="325"/>
      <c r="BA206" s="325"/>
      <c r="BB206" s="325"/>
      <c r="BC206" s="325"/>
      <c r="BD206" s="325"/>
      <c r="BE206" s="325"/>
      <c r="BF206" s="325"/>
      <c r="BG206" s="325"/>
      <c r="BH206" s="325"/>
    </row>
    <row r="207" spans="1:60">
      <c r="A207" s="25" t="s">
        <v>800</v>
      </c>
    </row>
    <row r="208" spans="1:60">
      <c r="A208" t="s">
        <v>790</v>
      </c>
      <c r="E208" s="224">
        <f>+E180+E187</f>
        <v>263.10234165731487</v>
      </c>
      <c r="F208" s="224">
        <f t="shared" ref="F208:BH208" si="254">+F180+F187</f>
        <v>940.99953523038721</v>
      </c>
      <c r="G208" s="224">
        <f t="shared" si="254"/>
        <v>1405.8564338408401</v>
      </c>
      <c r="H208" s="224">
        <f t="shared" si="254"/>
        <v>1821.9248151795332</v>
      </c>
      <c r="I208" s="224">
        <f t="shared" si="254"/>
        <v>1212.3008333751222</v>
      </c>
      <c r="J208" s="224">
        <f t="shared" si="254"/>
        <v>317.16457308419604</v>
      </c>
      <c r="K208" s="224">
        <f t="shared" si="254"/>
        <v>54.334711402293934</v>
      </c>
      <c r="L208" s="224">
        <f t="shared" si="254"/>
        <v>0</v>
      </c>
      <c r="M208" s="224">
        <f t="shared" si="254"/>
        <v>0</v>
      </c>
      <c r="N208" s="224">
        <f t="shared" si="254"/>
        <v>0</v>
      </c>
      <c r="O208" s="224">
        <f t="shared" si="254"/>
        <v>0</v>
      </c>
      <c r="P208" s="224">
        <f t="shared" si="254"/>
        <v>0</v>
      </c>
      <c r="Q208" s="224">
        <f t="shared" si="254"/>
        <v>0</v>
      </c>
      <c r="R208" s="224">
        <f t="shared" si="254"/>
        <v>0</v>
      </c>
      <c r="S208" s="224">
        <f t="shared" si="254"/>
        <v>0</v>
      </c>
      <c r="T208" s="224">
        <f t="shared" si="254"/>
        <v>0</v>
      </c>
      <c r="U208" s="224">
        <f t="shared" si="254"/>
        <v>0</v>
      </c>
      <c r="V208" s="224">
        <f t="shared" si="254"/>
        <v>0</v>
      </c>
      <c r="W208" s="224">
        <f t="shared" si="254"/>
        <v>0</v>
      </c>
      <c r="X208" s="224">
        <f t="shared" si="254"/>
        <v>0</v>
      </c>
      <c r="Y208" s="224">
        <f t="shared" si="254"/>
        <v>0</v>
      </c>
      <c r="Z208" s="224">
        <f t="shared" si="254"/>
        <v>0</v>
      </c>
      <c r="AA208" s="224">
        <f t="shared" si="254"/>
        <v>0</v>
      </c>
      <c r="AB208" s="224">
        <f t="shared" si="254"/>
        <v>0</v>
      </c>
      <c r="AC208" s="224">
        <f t="shared" si="254"/>
        <v>0</v>
      </c>
      <c r="AD208" s="224">
        <f t="shared" si="254"/>
        <v>0</v>
      </c>
      <c r="AE208" s="224">
        <f t="shared" si="254"/>
        <v>0</v>
      </c>
      <c r="AF208" s="224">
        <f t="shared" si="254"/>
        <v>0</v>
      </c>
      <c r="AG208" s="224">
        <f t="shared" si="254"/>
        <v>0</v>
      </c>
      <c r="AH208" s="224">
        <f t="shared" si="254"/>
        <v>0</v>
      </c>
      <c r="AI208" s="224">
        <f t="shared" si="254"/>
        <v>0</v>
      </c>
      <c r="AJ208" s="224">
        <f t="shared" si="254"/>
        <v>0</v>
      </c>
      <c r="AK208" s="224">
        <f t="shared" si="254"/>
        <v>0</v>
      </c>
      <c r="AL208" s="224">
        <f t="shared" si="254"/>
        <v>0</v>
      </c>
      <c r="AM208" s="224">
        <f t="shared" si="254"/>
        <v>0</v>
      </c>
      <c r="AN208" s="224">
        <f t="shared" si="254"/>
        <v>0</v>
      </c>
      <c r="AO208" s="224">
        <f t="shared" si="254"/>
        <v>0</v>
      </c>
      <c r="AP208" s="224">
        <f t="shared" si="254"/>
        <v>0</v>
      </c>
      <c r="AQ208" s="224">
        <f t="shared" si="254"/>
        <v>0</v>
      </c>
      <c r="AR208" s="224">
        <f t="shared" si="254"/>
        <v>0</v>
      </c>
      <c r="AS208" s="224">
        <f t="shared" si="254"/>
        <v>0</v>
      </c>
      <c r="AT208" s="224">
        <f t="shared" si="254"/>
        <v>0</v>
      </c>
      <c r="AU208" s="224">
        <f t="shared" si="254"/>
        <v>0</v>
      </c>
      <c r="AV208" s="224">
        <f t="shared" si="254"/>
        <v>0</v>
      </c>
      <c r="AW208" s="224">
        <f t="shared" si="254"/>
        <v>0</v>
      </c>
      <c r="AX208" s="224">
        <f t="shared" si="254"/>
        <v>0</v>
      </c>
      <c r="AY208" s="224">
        <f t="shared" si="254"/>
        <v>0</v>
      </c>
      <c r="AZ208" s="224">
        <f t="shared" si="254"/>
        <v>0</v>
      </c>
      <c r="BA208" s="224">
        <f t="shared" si="254"/>
        <v>0</v>
      </c>
      <c r="BB208" s="224">
        <f t="shared" si="254"/>
        <v>0</v>
      </c>
      <c r="BC208" s="224">
        <f t="shared" si="254"/>
        <v>0</v>
      </c>
      <c r="BD208" s="224">
        <f t="shared" si="254"/>
        <v>0</v>
      </c>
      <c r="BE208" s="224">
        <f t="shared" si="254"/>
        <v>0</v>
      </c>
      <c r="BF208" s="224">
        <f t="shared" si="254"/>
        <v>0</v>
      </c>
      <c r="BG208" s="224">
        <f t="shared" si="254"/>
        <v>0</v>
      </c>
      <c r="BH208" s="224">
        <f t="shared" si="254"/>
        <v>0</v>
      </c>
    </row>
    <row r="209" spans="1:60">
      <c r="A209" t="s">
        <v>787</v>
      </c>
      <c r="E209" s="224">
        <f t="shared" ref="E209:BH209" si="255">+E181+E188</f>
        <v>48.541990251302842</v>
      </c>
      <c r="F209" s="224">
        <f t="shared" si="255"/>
        <v>171.34827609511254</v>
      </c>
      <c r="G209" s="224">
        <f t="shared" si="255"/>
        <v>245.49496697783854</v>
      </c>
      <c r="H209" s="224">
        <f t="shared" si="255"/>
        <v>317.38611686536137</v>
      </c>
      <c r="I209" s="224">
        <f t="shared" si="255"/>
        <v>208.16222605294985</v>
      </c>
      <c r="J209" s="224">
        <f t="shared" si="255"/>
        <v>56.260010117778961</v>
      </c>
      <c r="K209" s="224">
        <f t="shared" si="255"/>
        <v>10.035326317558285</v>
      </c>
      <c r="L209" s="224">
        <f t="shared" si="255"/>
        <v>0</v>
      </c>
      <c r="M209" s="224">
        <f t="shared" si="255"/>
        <v>0</v>
      </c>
      <c r="N209" s="224">
        <f t="shared" si="255"/>
        <v>0</v>
      </c>
      <c r="O209" s="224">
        <f t="shared" si="255"/>
        <v>0</v>
      </c>
      <c r="P209" s="224">
        <f t="shared" si="255"/>
        <v>0</v>
      </c>
      <c r="Q209" s="224">
        <f t="shared" si="255"/>
        <v>0</v>
      </c>
      <c r="R209" s="224">
        <f t="shared" si="255"/>
        <v>0</v>
      </c>
      <c r="S209" s="224">
        <f t="shared" si="255"/>
        <v>0</v>
      </c>
      <c r="T209" s="224">
        <f t="shared" si="255"/>
        <v>0</v>
      </c>
      <c r="U209" s="224">
        <f t="shared" si="255"/>
        <v>0</v>
      </c>
      <c r="V209" s="224">
        <f t="shared" si="255"/>
        <v>0</v>
      </c>
      <c r="W209" s="224">
        <f t="shared" si="255"/>
        <v>0</v>
      </c>
      <c r="X209" s="224">
        <f t="shared" si="255"/>
        <v>0</v>
      </c>
      <c r="Y209" s="224">
        <f t="shared" si="255"/>
        <v>0</v>
      </c>
      <c r="Z209" s="224">
        <f t="shared" si="255"/>
        <v>0</v>
      </c>
      <c r="AA209" s="224">
        <f t="shared" si="255"/>
        <v>0</v>
      </c>
      <c r="AB209" s="224">
        <f t="shared" si="255"/>
        <v>0</v>
      </c>
      <c r="AC209" s="224">
        <f t="shared" si="255"/>
        <v>0</v>
      </c>
      <c r="AD209" s="224">
        <f t="shared" si="255"/>
        <v>0</v>
      </c>
      <c r="AE209" s="224">
        <f t="shared" si="255"/>
        <v>0</v>
      </c>
      <c r="AF209" s="224">
        <f t="shared" si="255"/>
        <v>0</v>
      </c>
      <c r="AG209" s="224">
        <f t="shared" si="255"/>
        <v>0</v>
      </c>
      <c r="AH209" s="224">
        <f t="shared" si="255"/>
        <v>0</v>
      </c>
      <c r="AI209" s="224">
        <f t="shared" si="255"/>
        <v>0</v>
      </c>
      <c r="AJ209" s="224">
        <f t="shared" si="255"/>
        <v>0</v>
      </c>
      <c r="AK209" s="224">
        <f t="shared" si="255"/>
        <v>0</v>
      </c>
      <c r="AL209" s="224">
        <f t="shared" si="255"/>
        <v>0</v>
      </c>
      <c r="AM209" s="224">
        <f t="shared" si="255"/>
        <v>0</v>
      </c>
      <c r="AN209" s="224">
        <f t="shared" si="255"/>
        <v>0</v>
      </c>
      <c r="AO209" s="224">
        <f t="shared" si="255"/>
        <v>0</v>
      </c>
      <c r="AP209" s="224">
        <f t="shared" si="255"/>
        <v>0</v>
      </c>
      <c r="AQ209" s="224">
        <f t="shared" si="255"/>
        <v>0</v>
      </c>
      <c r="AR209" s="224">
        <f t="shared" si="255"/>
        <v>0</v>
      </c>
      <c r="AS209" s="224">
        <f t="shared" si="255"/>
        <v>0</v>
      </c>
      <c r="AT209" s="224">
        <f t="shared" si="255"/>
        <v>0</v>
      </c>
      <c r="AU209" s="224">
        <f t="shared" si="255"/>
        <v>0</v>
      </c>
      <c r="AV209" s="224">
        <f t="shared" si="255"/>
        <v>0</v>
      </c>
      <c r="AW209" s="224">
        <f t="shared" si="255"/>
        <v>0</v>
      </c>
      <c r="AX209" s="224">
        <f t="shared" si="255"/>
        <v>0</v>
      </c>
      <c r="AY209" s="224">
        <f t="shared" si="255"/>
        <v>0</v>
      </c>
      <c r="AZ209" s="224">
        <f t="shared" si="255"/>
        <v>0</v>
      </c>
      <c r="BA209" s="224">
        <f t="shared" si="255"/>
        <v>0</v>
      </c>
      <c r="BB209" s="224">
        <f t="shared" si="255"/>
        <v>0</v>
      </c>
      <c r="BC209" s="224">
        <f t="shared" si="255"/>
        <v>0</v>
      </c>
      <c r="BD209" s="224">
        <f t="shared" si="255"/>
        <v>0</v>
      </c>
      <c r="BE209" s="224">
        <f t="shared" si="255"/>
        <v>0</v>
      </c>
      <c r="BF209" s="224">
        <f t="shared" si="255"/>
        <v>0</v>
      </c>
      <c r="BG209" s="224">
        <f t="shared" si="255"/>
        <v>0</v>
      </c>
      <c r="BH209" s="224">
        <f t="shared" si="255"/>
        <v>0</v>
      </c>
    </row>
    <row r="210" spans="1:60">
      <c r="A210" t="s">
        <v>788</v>
      </c>
      <c r="E210" s="224">
        <f t="shared" ref="E210:BH210" si="256">+E182+E189</f>
        <v>16.299117578058233</v>
      </c>
      <c r="F210" s="224">
        <f t="shared" si="256"/>
        <v>58.465710411553573</v>
      </c>
      <c r="G210" s="224">
        <f t="shared" si="256"/>
        <v>88.140992203192766</v>
      </c>
      <c r="H210" s="224">
        <f t="shared" si="256"/>
        <v>114.28434460390369</v>
      </c>
      <c r="I210" s="224">
        <f t="shared" si="256"/>
        <v>76.272782217707459</v>
      </c>
      <c r="J210" s="224">
        <f t="shared" si="256"/>
        <v>19.818675308683364</v>
      </c>
      <c r="K210" s="224">
        <f t="shared" si="256"/>
        <v>3.3652158159646932</v>
      </c>
      <c r="L210" s="224">
        <f t="shared" si="256"/>
        <v>0</v>
      </c>
      <c r="M210" s="224">
        <f t="shared" si="256"/>
        <v>0</v>
      </c>
      <c r="N210" s="224">
        <f t="shared" si="256"/>
        <v>0</v>
      </c>
      <c r="O210" s="224">
        <f t="shared" si="256"/>
        <v>0</v>
      </c>
      <c r="P210" s="224">
        <f t="shared" si="256"/>
        <v>0</v>
      </c>
      <c r="Q210" s="224">
        <f t="shared" si="256"/>
        <v>0</v>
      </c>
      <c r="R210" s="224">
        <f t="shared" si="256"/>
        <v>0</v>
      </c>
      <c r="S210" s="224">
        <f t="shared" si="256"/>
        <v>0</v>
      </c>
      <c r="T210" s="224">
        <f t="shared" si="256"/>
        <v>0</v>
      </c>
      <c r="U210" s="224">
        <f t="shared" si="256"/>
        <v>0</v>
      </c>
      <c r="V210" s="224">
        <f t="shared" si="256"/>
        <v>0</v>
      </c>
      <c r="W210" s="224">
        <f t="shared" si="256"/>
        <v>0</v>
      </c>
      <c r="X210" s="224">
        <f t="shared" si="256"/>
        <v>0</v>
      </c>
      <c r="Y210" s="224">
        <f t="shared" si="256"/>
        <v>0</v>
      </c>
      <c r="Z210" s="224">
        <f t="shared" si="256"/>
        <v>0</v>
      </c>
      <c r="AA210" s="224">
        <f t="shared" si="256"/>
        <v>0</v>
      </c>
      <c r="AB210" s="224">
        <f t="shared" si="256"/>
        <v>0</v>
      </c>
      <c r="AC210" s="224">
        <f t="shared" si="256"/>
        <v>0</v>
      </c>
      <c r="AD210" s="224">
        <f t="shared" si="256"/>
        <v>0</v>
      </c>
      <c r="AE210" s="224">
        <f t="shared" si="256"/>
        <v>0</v>
      </c>
      <c r="AF210" s="224">
        <f t="shared" si="256"/>
        <v>0</v>
      </c>
      <c r="AG210" s="224">
        <f t="shared" si="256"/>
        <v>0</v>
      </c>
      <c r="AH210" s="224">
        <f t="shared" si="256"/>
        <v>0</v>
      </c>
      <c r="AI210" s="224">
        <f t="shared" si="256"/>
        <v>0</v>
      </c>
      <c r="AJ210" s="224">
        <f t="shared" si="256"/>
        <v>0</v>
      </c>
      <c r="AK210" s="224">
        <f t="shared" si="256"/>
        <v>0</v>
      </c>
      <c r="AL210" s="224">
        <f t="shared" si="256"/>
        <v>0</v>
      </c>
      <c r="AM210" s="224">
        <f t="shared" si="256"/>
        <v>0</v>
      </c>
      <c r="AN210" s="224">
        <f t="shared" si="256"/>
        <v>0</v>
      </c>
      <c r="AO210" s="224">
        <f t="shared" si="256"/>
        <v>0</v>
      </c>
      <c r="AP210" s="224">
        <f t="shared" si="256"/>
        <v>0</v>
      </c>
      <c r="AQ210" s="224">
        <f t="shared" si="256"/>
        <v>0</v>
      </c>
      <c r="AR210" s="224">
        <f t="shared" si="256"/>
        <v>0</v>
      </c>
      <c r="AS210" s="224">
        <f t="shared" si="256"/>
        <v>0</v>
      </c>
      <c r="AT210" s="224">
        <f t="shared" si="256"/>
        <v>0</v>
      </c>
      <c r="AU210" s="224">
        <f t="shared" si="256"/>
        <v>0</v>
      </c>
      <c r="AV210" s="224">
        <f t="shared" si="256"/>
        <v>0</v>
      </c>
      <c r="AW210" s="224">
        <f t="shared" si="256"/>
        <v>0</v>
      </c>
      <c r="AX210" s="224">
        <f t="shared" si="256"/>
        <v>0</v>
      </c>
      <c r="AY210" s="224">
        <f t="shared" si="256"/>
        <v>0</v>
      </c>
      <c r="AZ210" s="224">
        <f t="shared" si="256"/>
        <v>0</v>
      </c>
      <c r="BA210" s="224">
        <f t="shared" si="256"/>
        <v>0</v>
      </c>
      <c r="BB210" s="224">
        <f t="shared" si="256"/>
        <v>0</v>
      </c>
      <c r="BC210" s="224">
        <f t="shared" si="256"/>
        <v>0</v>
      </c>
      <c r="BD210" s="224">
        <f t="shared" si="256"/>
        <v>0</v>
      </c>
      <c r="BE210" s="224">
        <f t="shared" si="256"/>
        <v>0</v>
      </c>
      <c r="BF210" s="224">
        <f t="shared" si="256"/>
        <v>0</v>
      </c>
      <c r="BG210" s="224">
        <f t="shared" si="256"/>
        <v>0</v>
      </c>
      <c r="BH210" s="224">
        <f t="shared" si="256"/>
        <v>0</v>
      </c>
    </row>
    <row r="211" spans="1:60">
      <c r="A211" t="s">
        <v>789</v>
      </c>
      <c r="E211" s="224">
        <f t="shared" ref="E211:BH211" si="257">+E183+E190</f>
        <v>19.452332348808319</v>
      </c>
      <c r="F211" s="224">
        <f t="shared" si="257"/>
        <v>68.944195951999831</v>
      </c>
      <c r="G211" s="224">
        <f t="shared" si="257"/>
        <v>100.09078775430939</v>
      </c>
      <c r="H211" s="224">
        <f t="shared" si="257"/>
        <v>129.5011384407795</v>
      </c>
      <c r="I211" s="224">
        <f t="shared" si="257"/>
        <v>85.330502481197186</v>
      </c>
      <c r="J211" s="224">
        <f t="shared" si="257"/>
        <v>22.823605627938697</v>
      </c>
      <c r="K211" s="224">
        <f t="shared" si="257"/>
        <v>4.0201626400568928</v>
      </c>
      <c r="L211" s="224">
        <f t="shared" si="257"/>
        <v>0</v>
      </c>
      <c r="M211" s="224">
        <f t="shared" si="257"/>
        <v>0</v>
      </c>
      <c r="N211" s="224">
        <f t="shared" si="257"/>
        <v>0</v>
      </c>
      <c r="O211" s="224">
        <f t="shared" si="257"/>
        <v>0</v>
      </c>
      <c r="P211" s="224">
        <f t="shared" si="257"/>
        <v>0</v>
      </c>
      <c r="Q211" s="224">
        <f t="shared" si="257"/>
        <v>0</v>
      </c>
      <c r="R211" s="224">
        <f t="shared" si="257"/>
        <v>0</v>
      </c>
      <c r="S211" s="224">
        <f t="shared" si="257"/>
        <v>0</v>
      </c>
      <c r="T211" s="224">
        <f t="shared" si="257"/>
        <v>0</v>
      </c>
      <c r="U211" s="224">
        <f t="shared" si="257"/>
        <v>0</v>
      </c>
      <c r="V211" s="224">
        <f t="shared" si="257"/>
        <v>0</v>
      </c>
      <c r="W211" s="224">
        <f t="shared" si="257"/>
        <v>0</v>
      </c>
      <c r="X211" s="224">
        <f t="shared" si="257"/>
        <v>0</v>
      </c>
      <c r="Y211" s="224">
        <f t="shared" si="257"/>
        <v>0</v>
      </c>
      <c r="Z211" s="224">
        <f t="shared" si="257"/>
        <v>0</v>
      </c>
      <c r="AA211" s="224">
        <f t="shared" si="257"/>
        <v>0</v>
      </c>
      <c r="AB211" s="224">
        <f t="shared" si="257"/>
        <v>0</v>
      </c>
      <c r="AC211" s="224">
        <f t="shared" si="257"/>
        <v>0</v>
      </c>
      <c r="AD211" s="224">
        <f t="shared" si="257"/>
        <v>0</v>
      </c>
      <c r="AE211" s="224">
        <f t="shared" si="257"/>
        <v>0</v>
      </c>
      <c r="AF211" s="224">
        <f t="shared" si="257"/>
        <v>0</v>
      </c>
      <c r="AG211" s="224">
        <f t="shared" si="257"/>
        <v>0</v>
      </c>
      <c r="AH211" s="224">
        <f t="shared" si="257"/>
        <v>0</v>
      </c>
      <c r="AI211" s="224">
        <f t="shared" si="257"/>
        <v>0</v>
      </c>
      <c r="AJ211" s="224">
        <f t="shared" si="257"/>
        <v>0</v>
      </c>
      <c r="AK211" s="224">
        <f t="shared" si="257"/>
        <v>0</v>
      </c>
      <c r="AL211" s="224">
        <f t="shared" si="257"/>
        <v>0</v>
      </c>
      <c r="AM211" s="224">
        <f t="shared" si="257"/>
        <v>0</v>
      </c>
      <c r="AN211" s="224">
        <f t="shared" si="257"/>
        <v>0</v>
      </c>
      <c r="AO211" s="224">
        <f t="shared" si="257"/>
        <v>0</v>
      </c>
      <c r="AP211" s="224">
        <f t="shared" si="257"/>
        <v>0</v>
      </c>
      <c r="AQ211" s="224">
        <f t="shared" si="257"/>
        <v>0</v>
      </c>
      <c r="AR211" s="224">
        <f t="shared" si="257"/>
        <v>0</v>
      </c>
      <c r="AS211" s="224">
        <f t="shared" si="257"/>
        <v>0</v>
      </c>
      <c r="AT211" s="224">
        <f t="shared" si="257"/>
        <v>0</v>
      </c>
      <c r="AU211" s="224">
        <f t="shared" si="257"/>
        <v>0</v>
      </c>
      <c r="AV211" s="224">
        <f t="shared" si="257"/>
        <v>0</v>
      </c>
      <c r="AW211" s="224">
        <f t="shared" si="257"/>
        <v>0</v>
      </c>
      <c r="AX211" s="224">
        <f t="shared" si="257"/>
        <v>0</v>
      </c>
      <c r="AY211" s="224">
        <f t="shared" si="257"/>
        <v>0</v>
      </c>
      <c r="AZ211" s="224">
        <f t="shared" si="257"/>
        <v>0</v>
      </c>
      <c r="BA211" s="224">
        <f t="shared" si="257"/>
        <v>0</v>
      </c>
      <c r="BB211" s="224">
        <f t="shared" si="257"/>
        <v>0</v>
      </c>
      <c r="BC211" s="224">
        <f t="shared" si="257"/>
        <v>0</v>
      </c>
      <c r="BD211" s="224">
        <f t="shared" si="257"/>
        <v>0</v>
      </c>
      <c r="BE211" s="224">
        <f t="shared" si="257"/>
        <v>0</v>
      </c>
      <c r="BF211" s="224">
        <f t="shared" si="257"/>
        <v>0</v>
      </c>
      <c r="BG211" s="224">
        <f t="shared" si="257"/>
        <v>0</v>
      </c>
      <c r="BH211" s="224">
        <f t="shared" si="257"/>
        <v>0</v>
      </c>
    </row>
    <row r="212" spans="1:60">
      <c r="A212" s="25" t="s">
        <v>791</v>
      </c>
      <c r="E212" s="327">
        <f>SUM(E209:E211)</f>
        <v>84.293440178169391</v>
      </c>
      <c r="F212" s="327">
        <f t="shared" ref="F212" si="258">SUM(F209:F211)</f>
        <v>298.75818245866594</v>
      </c>
      <c r="G212" s="327">
        <f t="shared" ref="G212" si="259">SUM(G209:G211)</f>
        <v>433.72674693534066</v>
      </c>
      <c r="H212" s="327">
        <f t="shared" ref="H212" si="260">SUM(H209:H211)</f>
        <v>561.17159991004462</v>
      </c>
      <c r="I212" s="327">
        <f t="shared" ref="I212" si="261">SUM(I209:I211)</f>
        <v>369.76551075185449</v>
      </c>
      <c r="J212" s="327">
        <f t="shared" ref="J212" si="262">SUM(J209:J211)</f>
        <v>98.902291054401019</v>
      </c>
      <c r="K212" s="327">
        <f t="shared" ref="K212" si="263">SUM(K209:K211)</f>
        <v>17.420704773579871</v>
      </c>
      <c r="L212" s="327">
        <f t="shared" ref="L212" si="264">SUM(L209:L211)</f>
        <v>0</v>
      </c>
      <c r="M212" s="327">
        <f t="shared" ref="M212" si="265">SUM(M209:M211)</f>
        <v>0</v>
      </c>
      <c r="N212" s="327">
        <f t="shared" ref="N212" si="266">SUM(N209:N211)</f>
        <v>0</v>
      </c>
      <c r="O212" s="327">
        <f t="shared" ref="O212" si="267">SUM(O209:O211)</f>
        <v>0</v>
      </c>
      <c r="P212" s="327">
        <f t="shared" ref="P212" si="268">SUM(P209:P211)</f>
        <v>0</v>
      </c>
      <c r="Q212" s="327">
        <f t="shared" ref="Q212" si="269">SUM(Q209:Q211)</f>
        <v>0</v>
      </c>
      <c r="R212" s="327">
        <f t="shared" ref="R212" si="270">SUM(R209:R211)</f>
        <v>0</v>
      </c>
      <c r="S212" s="327">
        <f t="shared" ref="S212" si="271">SUM(S209:S211)</f>
        <v>0</v>
      </c>
      <c r="T212" s="327">
        <f t="shared" ref="T212" si="272">SUM(T209:T211)</f>
        <v>0</v>
      </c>
      <c r="U212" s="327">
        <f t="shared" ref="U212" si="273">SUM(U209:U211)</f>
        <v>0</v>
      </c>
      <c r="V212" s="327">
        <f t="shared" ref="V212" si="274">SUM(V209:V211)</f>
        <v>0</v>
      </c>
      <c r="W212" s="327">
        <f t="shared" ref="W212" si="275">SUM(W209:W211)</f>
        <v>0</v>
      </c>
      <c r="X212" s="327">
        <f t="shared" ref="X212" si="276">SUM(X209:X211)</f>
        <v>0</v>
      </c>
      <c r="Y212" s="327">
        <f t="shared" ref="Y212" si="277">SUM(Y209:Y211)</f>
        <v>0</v>
      </c>
      <c r="Z212" s="327">
        <f t="shared" ref="Z212" si="278">SUM(Z209:Z211)</f>
        <v>0</v>
      </c>
      <c r="AA212" s="327">
        <f t="shared" ref="AA212" si="279">SUM(AA209:AA211)</f>
        <v>0</v>
      </c>
      <c r="AB212" s="327">
        <f t="shared" ref="AB212" si="280">SUM(AB209:AB211)</f>
        <v>0</v>
      </c>
      <c r="AC212" s="327">
        <f t="shared" ref="AC212" si="281">SUM(AC209:AC211)</f>
        <v>0</v>
      </c>
      <c r="AD212" s="327">
        <f t="shared" ref="AD212" si="282">SUM(AD209:AD211)</f>
        <v>0</v>
      </c>
      <c r="AE212" s="327">
        <f t="shared" ref="AE212" si="283">SUM(AE209:AE211)</f>
        <v>0</v>
      </c>
      <c r="AF212" s="327">
        <f t="shared" ref="AF212" si="284">SUM(AF209:AF211)</f>
        <v>0</v>
      </c>
      <c r="AG212" s="327">
        <f t="shared" ref="AG212" si="285">SUM(AG209:AG211)</f>
        <v>0</v>
      </c>
      <c r="AH212" s="327">
        <f t="shared" ref="AH212" si="286">SUM(AH209:AH211)</f>
        <v>0</v>
      </c>
      <c r="AI212" s="327">
        <f t="shared" ref="AI212" si="287">SUM(AI209:AI211)</f>
        <v>0</v>
      </c>
      <c r="AJ212" s="327">
        <f t="shared" ref="AJ212" si="288">SUM(AJ209:AJ211)</f>
        <v>0</v>
      </c>
      <c r="AK212" s="327">
        <f t="shared" ref="AK212" si="289">SUM(AK209:AK211)</f>
        <v>0</v>
      </c>
      <c r="AL212" s="327">
        <f t="shared" ref="AL212" si="290">SUM(AL209:AL211)</f>
        <v>0</v>
      </c>
      <c r="AM212" s="327">
        <f t="shared" ref="AM212" si="291">SUM(AM209:AM211)</f>
        <v>0</v>
      </c>
      <c r="AN212" s="327">
        <f t="shared" ref="AN212" si="292">SUM(AN209:AN211)</f>
        <v>0</v>
      </c>
      <c r="AO212" s="327">
        <f t="shared" ref="AO212" si="293">SUM(AO209:AO211)</f>
        <v>0</v>
      </c>
      <c r="AP212" s="327">
        <f t="shared" ref="AP212" si="294">SUM(AP209:AP211)</f>
        <v>0</v>
      </c>
      <c r="AQ212" s="327">
        <f t="shared" ref="AQ212" si="295">SUM(AQ209:AQ211)</f>
        <v>0</v>
      </c>
      <c r="AR212" s="327">
        <f t="shared" ref="AR212" si="296">SUM(AR209:AR211)</f>
        <v>0</v>
      </c>
      <c r="AS212" s="327">
        <f t="shared" ref="AS212" si="297">SUM(AS209:AS211)</f>
        <v>0</v>
      </c>
      <c r="AT212" s="327">
        <f t="shared" ref="AT212" si="298">SUM(AT209:AT211)</f>
        <v>0</v>
      </c>
      <c r="AU212" s="327">
        <f t="shared" ref="AU212" si="299">SUM(AU209:AU211)</f>
        <v>0</v>
      </c>
      <c r="AV212" s="327">
        <f t="shared" ref="AV212" si="300">SUM(AV209:AV211)</f>
        <v>0</v>
      </c>
      <c r="AW212" s="327">
        <f t="shared" ref="AW212" si="301">SUM(AW209:AW211)</f>
        <v>0</v>
      </c>
      <c r="AX212" s="327">
        <f t="shared" ref="AX212" si="302">SUM(AX209:AX211)</f>
        <v>0</v>
      </c>
      <c r="AY212" s="327">
        <f t="shared" ref="AY212" si="303">SUM(AY209:AY211)</f>
        <v>0</v>
      </c>
      <c r="AZ212" s="327">
        <f t="shared" ref="AZ212" si="304">SUM(AZ209:AZ211)</f>
        <v>0</v>
      </c>
      <c r="BA212" s="327">
        <f t="shared" ref="BA212" si="305">SUM(BA209:BA211)</f>
        <v>0</v>
      </c>
      <c r="BB212" s="327">
        <f t="shared" ref="BB212" si="306">SUM(BB209:BB211)</f>
        <v>0</v>
      </c>
      <c r="BC212" s="327">
        <f t="shared" ref="BC212" si="307">SUM(BC209:BC211)</f>
        <v>0</v>
      </c>
      <c r="BD212" s="327">
        <f t="shared" ref="BD212" si="308">SUM(BD209:BD211)</f>
        <v>0</v>
      </c>
      <c r="BE212" s="327">
        <f t="shared" ref="BE212" si="309">SUM(BE209:BE211)</f>
        <v>0</v>
      </c>
      <c r="BF212" s="327">
        <f t="shared" ref="BF212" si="310">SUM(BF209:BF211)</f>
        <v>0</v>
      </c>
      <c r="BG212" s="327">
        <f t="shared" ref="BG212" si="311">SUM(BG209:BG211)</f>
        <v>0</v>
      </c>
      <c r="BH212" s="327">
        <f t="shared" ref="BH212" si="312">SUM(BH209:BH211)</f>
        <v>0</v>
      </c>
    </row>
    <row r="213" spans="1:60">
      <c r="A213" s="25"/>
      <c r="E213" s="325"/>
      <c r="F213" s="325"/>
      <c r="G213" s="325"/>
      <c r="H213" s="325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  <c r="V213" s="325"/>
      <c r="W213" s="325"/>
      <c r="X213" s="325"/>
      <c r="Y213" s="325"/>
      <c r="Z213" s="325"/>
      <c r="AA213" s="325"/>
      <c r="AB213" s="325"/>
      <c r="AC213" s="325"/>
      <c r="AD213" s="325"/>
      <c r="AE213" s="325"/>
      <c r="AF213" s="325"/>
      <c r="AG213" s="325"/>
      <c r="AH213" s="325"/>
      <c r="AI213" s="325"/>
      <c r="AJ213" s="325"/>
      <c r="AK213" s="325"/>
      <c r="AL213" s="325"/>
      <c r="AM213" s="325"/>
      <c r="AN213" s="325"/>
      <c r="AO213" s="325"/>
      <c r="AP213" s="325"/>
      <c r="AQ213" s="325"/>
      <c r="AR213" s="325"/>
      <c r="AS213" s="325"/>
      <c r="AT213" s="325"/>
      <c r="AU213" s="325"/>
      <c r="AV213" s="325"/>
      <c r="AW213" s="325"/>
      <c r="AX213" s="325"/>
      <c r="AY213" s="325"/>
      <c r="AZ213" s="325"/>
      <c r="BA213" s="325"/>
      <c r="BB213" s="325"/>
      <c r="BC213" s="325"/>
      <c r="BD213" s="325"/>
      <c r="BE213" s="325"/>
      <c r="BF213" s="325"/>
      <c r="BG213" s="325"/>
      <c r="BH213" s="325"/>
    </row>
    <row r="214" spans="1:60">
      <c r="A214" s="25"/>
      <c r="E214" s="325"/>
      <c r="F214" s="325"/>
      <c r="G214" s="325"/>
      <c r="H214" s="325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  <c r="V214" s="325"/>
      <c r="W214" s="325"/>
      <c r="X214" s="325"/>
      <c r="Y214" s="325"/>
      <c r="Z214" s="325"/>
      <c r="AA214" s="325"/>
      <c r="AB214" s="325"/>
      <c r="AC214" s="325"/>
      <c r="AD214" s="325"/>
      <c r="AE214" s="325"/>
      <c r="AF214" s="325"/>
      <c r="AG214" s="325"/>
      <c r="AH214" s="325"/>
      <c r="AI214" s="325"/>
      <c r="AJ214" s="325"/>
      <c r="AK214" s="325"/>
      <c r="AL214" s="325"/>
      <c r="AM214" s="325"/>
      <c r="AN214" s="325"/>
      <c r="AO214" s="325"/>
      <c r="AP214" s="325"/>
      <c r="AQ214" s="325"/>
      <c r="AR214" s="325"/>
      <c r="AS214" s="325"/>
      <c r="AT214" s="325"/>
      <c r="AU214" s="325"/>
      <c r="AV214" s="325"/>
      <c r="AW214" s="325"/>
      <c r="AX214" s="325"/>
      <c r="AY214" s="325"/>
      <c r="AZ214" s="325"/>
      <c r="BA214" s="325"/>
      <c r="BB214" s="325"/>
      <c r="BC214" s="325"/>
      <c r="BD214" s="325"/>
      <c r="BE214" s="325"/>
      <c r="BF214" s="325"/>
      <c r="BG214" s="325"/>
      <c r="BH214" s="325"/>
    </row>
    <row r="215" spans="1:60">
      <c r="A215" t="s">
        <v>462</v>
      </c>
      <c r="E215" s="145">
        <v>0.3</v>
      </c>
      <c r="F215" s="145">
        <v>0.3</v>
      </c>
      <c r="G215" s="145">
        <v>0.3</v>
      </c>
      <c r="H215" s="145">
        <v>0.3</v>
      </c>
      <c r="I215" s="145">
        <v>0.3</v>
      </c>
      <c r="J215" s="145">
        <v>0.3</v>
      </c>
      <c r="K215" s="145">
        <v>0.3</v>
      </c>
      <c r="L215" s="145">
        <v>0.3</v>
      </c>
      <c r="M215" s="145">
        <v>0.3</v>
      </c>
      <c r="N215" s="145">
        <v>0.3</v>
      </c>
      <c r="O215" s="145">
        <v>0.3</v>
      </c>
      <c r="P215" s="145">
        <v>0.3</v>
      </c>
      <c r="Q215" s="145">
        <v>0.3</v>
      </c>
      <c r="R215" s="145">
        <v>0.3</v>
      </c>
      <c r="S215" s="145">
        <v>0.3</v>
      </c>
      <c r="T215" s="145">
        <v>0.3</v>
      </c>
      <c r="U215" s="145">
        <v>0.3</v>
      </c>
      <c r="V215" s="145">
        <v>0.3</v>
      </c>
      <c r="W215" s="145">
        <v>0.3</v>
      </c>
      <c r="X215" s="145">
        <v>0.3</v>
      </c>
      <c r="Y215" s="145">
        <v>0.3</v>
      </c>
      <c r="Z215" s="145">
        <v>0.3</v>
      </c>
      <c r="AA215" s="145">
        <v>0.3</v>
      </c>
      <c r="AB215" s="145">
        <v>0.3</v>
      </c>
      <c r="AC215" s="145">
        <v>0.3</v>
      </c>
      <c r="AD215" s="145">
        <v>0.3</v>
      </c>
      <c r="AE215" s="145">
        <v>0.3</v>
      </c>
      <c r="AF215" s="145">
        <v>0.3</v>
      </c>
      <c r="AG215" s="145">
        <v>0.3</v>
      </c>
      <c r="AH215" s="145">
        <v>0.3</v>
      </c>
      <c r="AI215" s="145">
        <v>0.3</v>
      </c>
      <c r="AJ215" s="145">
        <v>0.3</v>
      </c>
      <c r="AK215" s="145">
        <v>0.3</v>
      </c>
      <c r="AL215" s="145">
        <v>0.3</v>
      </c>
      <c r="AM215" s="145">
        <v>0.3</v>
      </c>
      <c r="AN215" s="145">
        <v>0.3</v>
      </c>
      <c r="AO215" s="145">
        <v>0.3</v>
      </c>
      <c r="AP215" s="145">
        <v>0.3</v>
      </c>
      <c r="AQ215" s="145">
        <v>0.3</v>
      </c>
      <c r="AR215" s="145">
        <v>0.3</v>
      </c>
      <c r="AS215" s="145">
        <v>0.3</v>
      </c>
      <c r="AT215" s="145">
        <v>0.3</v>
      </c>
      <c r="AU215" s="145">
        <v>0.3</v>
      </c>
      <c r="AV215" s="145">
        <v>0.3</v>
      </c>
      <c r="AW215" s="145">
        <v>0.3</v>
      </c>
      <c r="AX215" s="145">
        <v>0.3</v>
      </c>
      <c r="AY215" s="145">
        <v>0.3</v>
      </c>
      <c r="AZ215" s="145">
        <v>0.3</v>
      </c>
      <c r="BA215" s="145">
        <v>0.3</v>
      </c>
      <c r="BB215" s="145">
        <v>0.3</v>
      </c>
      <c r="BC215" s="145">
        <v>0.3</v>
      </c>
      <c r="BD215" s="145">
        <v>0.3</v>
      </c>
      <c r="BE215" s="145">
        <v>0.3</v>
      </c>
      <c r="BF215" s="145">
        <v>0.3</v>
      </c>
      <c r="BG215" s="145">
        <v>0.3</v>
      </c>
      <c r="BH215" s="145">
        <v>0.3</v>
      </c>
    </row>
  </sheetData>
  <sheetProtection password="EEDF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62"/>
  <sheetViews>
    <sheetView workbookViewId="0">
      <pane xSplit="1" ySplit="8" topLeftCell="B105" activePane="bottomRight" state="frozen"/>
      <selection pane="topRight" activeCell="B1" sqref="B1"/>
      <selection pane="bottomLeft" activeCell="A9" sqref="A9"/>
      <selection pane="bottomRight" activeCell="E127" sqref="E127"/>
    </sheetView>
  </sheetViews>
  <sheetFormatPr defaultRowHeight="15.75" outlineLevelRow="1"/>
  <cols>
    <col min="1" max="1" width="56.42578125" style="333" customWidth="1"/>
    <col min="2" max="5" width="12.5703125" style="333" customWidth="1"/>
    <col min="6" max="6" width="10.7109375" style="333" bestFit="1" customWidth="1"/>
    <col min="7" max="10" width="12.28515625" style="333" bestFit="1" customWidth="1"/>
    <col min="11" max="22" width="10.140625" style="333" bestFit="1" customWidth="1"/>
    <col min="23" max="61" width="9.140625" style="333" bestFit="1" customWidth="1"/>
    <col min="62" max="62" width="10.85546875" style="333" bestFit="1" customWidth="1"/>
    <col min="63" max="16384" width="9.140625" style="333"/>
  </cols>
  <sheetData>
    <row r="1" spans="1:62">
      <c r="A1" s="332" t="s">
        <v>732</v>
      </c>
      <c r="C1" s="417" t="s">
        <v>873</v>
      </c>
    </row>
    <row r="2" spans="1:62" hidden="1" outlineLevel="1">
      <c r="A2" s="334" t="s">
        <v>733</v>
      </c>
      <c r="B2" s="335" t="s">
        <v>734</v>
      </c>
      <c r="C2" s="418"/>
      <c r="D2" s="336" t="s">
        <v>735</v>
      </c>
      <c r="E2" s="336" t="s">
        <v>472</v>
      </c>
      <c r="F2" s="337">
        <v>2012</v>
      </c>
      <c r="G2" s="337">
        <v>2013</v>
      </c>
      <c r="H2" s="337">
        <v>2014</v>
      </c>
      <c r="I2" s="337">
        <v>2015</v>
      </c>
      <c r="J2" s="337">
        <v>2016</v>
      </c>
      <c r="K2" s="337">
        <v>2017</v>
      </c>
      <c r="L2" s="337">
        <v>2018</v>
      </c>
      <c r="M2" s="337">
        <v>2019</v>
      </c>
      <c r="N2" s="337">
        <v>2020</v>
      </c>
      <c r="O2" s="337">
        <v>2021</v>
      </c>
      <c r="P2" s="337">
        <v>2022</v>
      </c>
      <c r="Q2" s="337">
        <v>2023</v>
      </c>
      <c r="R2" s="337">
        <v>2024</v>
      </c>
      <c r="S2" s="337">
        <v>2025</v>
      </c>
      <c r="T2" s="337">
        <v>2026</v>
      </c>
      <c r="U2" s="337">
        <v>2027</v>
      </c>
      <c r="V2" s="337">
        <v>2028</v>
      </c>
      <c r="W2" s="337">
        <v>2029</v>
      </c>
      <c r="X2" s="337">
        <v>2030</v>
      </c>
      <c r="Y2" s="337">
        <v>2031</v>
      </c>
      <c r="Z2" s="337">
        <v>2032</v>
      </c>
      <c r="AA2" s="337">
        <v>2033</v>
      </c>
      <c r="AB2" s="337">
        <v>2034</v>
      </c>
      <c r="AC2" s="337">
        <v>2035</v>
      </c>
      <c r="AD2" s="337">
        <v>2036</v>
      </c>
      <c r="AE2" s="337">
        <v>2037</v>
      </c>
      <c r="AF2" s="337">
        <v>2038</v>
      </c>
      <c r="AG2" s="337">
        <v>2039</v>
      </c>
      <c r="AH2" s="337">
        <v>2040</v>
      </c>
      <c r="AI2" s="337">
        <v>2041</v>
      </c>
      <c r="AJ2" s="337">
        <v>2042</v>
      </c>
      <c r="AK2" s="337">
        <v>2043</v>
      </c>
      <c r="AL2" s="337">
        <v>2044</v>
      </c>
      <c r="AM2" s="337">
        <v>2045</v>
      </c>
      <c r="AN2" s="337">
        <v>2046</v>
      </c>
      <c r="AO2" s="337">
        <v>2047</v>
      </c>
      <c r="AP2" s="337">
        <v>2048</v>
      </c>
      <c r="AQ2" s="337">
        <v>2049</v>
      </c>
      <c r="AR2" s="337">
        <v>2050</v>
      </c>
      <c r="AS2" s="337">
        <v>2051</v>
      </c>
      <c r="AT2" s="337">
        <v>2052</v>
      </c>
      <c r="AU2" s="337">
        <v>2053</v>
      </c>
      <c r="AV2" s="337">
        <v>2054</v>
      </c>
      <c r="AW2" s="337">
        <v>2055</v>
      </c>
      <c r="AX2" s="337">
        <v>2056</v>
      </c>
      <c r="AY2" s="337">
        <v>2057</v>
      </c>
      <c r="AZ2" s="337">
        <v>2058</v>
      </c>
      <c r="BA2" s="337">
        <v>2059</v>
      </c>
      <c r="BB2" s="337">
        <v>2060</v>
      </c>
      <c r="BC2" s="337">
        <v>2061</v>
      </c>
      <c r="BD2" s="337">
        <v>2062</v>
      </c>
      <c r="BE2" s="337">
        <v>2063</v>
      </c>
      <c r="BF2" s="337">
        <v>2064</v>
      </c>
      <c r="BG2" s="337">
        <v>2065</v>
      </c>
      <c r="BH2" s="337">
        <v>2066</v>
      </c>
      <c r="BI2" s="337">
        <v>2067</v>
      </c>
      <c r="BJ2" s="333" t="s">
        <v>410</v>
      </c>
    </row>
    <row r="3" spans="1:62" hidden="1" outlineLevel="1">
      <c r="A3" s="338" t="s">
        <v>736</v>
      </c>
      <c r="B3" s="339">
        <v>3293.2561599999999</v>
      </c>
      <c r="C3" s="411">
        <v>0.38</v>
      </c>
      <c r="D3" s="340">
        <v>470.46516571428572</v>
      </c>
      <c r="E3" s="340">
        <v>905.09153500630998</v>
      </c>
      <c r="F3" s="341">
        <v>218.535483</v>
      </c>
      <c r="G3" s="341">
        <v>704.35919860411002</v>
      </c>
      <c r="H3" s="341">
        <v>733.15429083353399</v>
      </c>
      <c r="I3" s="341">
        <v>905.09153500630998</v>
      </c>
      <c r="J3" s="341">
        <v>512.24424675176397</v>
      </c>
      <c r="K3" s="341">
        <v>178.91905580428201</v>
      </c>
      <c r="L3" s="341">
        <v>40.952350000000003</v>
      </c>
      <c r="M3" s="341">
        <v>0</v>
      </c>
      <c r="N3" s="341">
        <v>0</v>
      </c>
      <c r="O3" s="341">
        <v>0</v>
      </c>
      <c r="P3" s="341">
        <v>0</v>
      </c>
      <c r="Q3" s="341">
        <v>0</v>
      </c>
      <c r="R3" s="341">
        <v>0</v>
      </c>
      <c r="S3" s="341">
        <v>0</v>
      </c>
      <c r="T3" s="341">
        <v>0</v>
      </c>
      <c r="U3" s="341">
        <v>0</v>
      </c>
      <c r="V3" s="341">
        <v>0</v>
      </c>
      <c r="W3" s="341">
        <v>0</v>
      </c>
      <c r="X3" s="341">
        <v>0</v>
      </c>
      <c r="Y3" s="341">
        <v>0</v>
      </c>
      <c r="Z3" s="341">
        <v>0</v>
      </c>
      <c r="AA3" s="341">
        <v>0</v>
      </c>
      <c r="AB3" s="341">
        <v>0</v>
      </c>
      <c r="AC3" s="341">
        <v>0</v>
      </c>
      <c r="AD3" s="341">
        <v>0</v>
      </c>
      <c r="AE3" s="341">
        <v>0</v>
      </c>
      <c r="AF3" s="341">
        <v>0</v>
      </c>
      <c r="AG3" s="341">
        <v>0</v>
      </c>
      <c r="AH3" s="341">
        <v>0</v>
      </c>
      <c r="AI3" s="341">
        <v>0</v>
      </c>
      <c r="AJ3" s="341">
        <v>0</v>
      </c>
      <c r="AK3" s="341">
        <v>0</v>
      </c>
      <c r="AL3" s="341">
        <v>0</v>
      </c>
      <c r="AM3" s="341">
        <v>0</v>
      </c>
      <c r="AN3" s="341">
        <v>0</v>
      </c>
      <c r="AO3" s="341">
        <v>0</v>
      </c>
      <c r="AP3" s="341">
        <v>0</v>
      </c>
      <c r="AQ3" s="341">
        <v>0</v>
      </c>
      <c r="AR3" s="341">
        <v>0</v>
      </c>
      <c r="AS3" s="341">
        <v>0</v>
      </c>
      <c r="AT3" s="341">
        <v>0</v>
      </c>
      <c r="AU3" s="341">
        <v>0</v>
      </c>
      <c r="AV3" s="341">
        <v>0</v>
      </c>
      <c r="AW3" s="341">
        <v>0</v>
      </c>
      <c r="AX3" s="341">
        <v>0</v>
      </c>
      <c r="AY3" s="341">
        <v>0</v>
      </c>
      <c r="AZ3" s="341">
        <v>0</v>
      </c>
      <c r="BA3" s="341">
        <v>0</v>
      </c>
      <c r="BB3" s="341">
        <v>0</v>
      </c>
      <c r="BC3" s="341">
        <v>0</v>
      </c>
      <c r="BD3" s="341">
        <v>0</v>
      </c>
      <c r="BE3" s="341">
        <v>0</v>
      </c>
      <c r="BF3" s="341">
        <v>0</v>
      </c>
      <c r="BG3" s="341">
        <v>0</v>
      </c>
      <c r="BH3" s="341">
        <v>0</v>
      </c>
      <c r="BI3" s="341">
        <v>0</v>
      </c>
      <c r="BJ3" s="513">
        <f>NPV(0.07,G3:BI3)+F3</f>
        <v>2801.6485349449217</v>
      </c>
    </row>
    <row r="4" spans="1:62" hidden="1" outlineLevel="1">
      <c r="A4" s="338" t="s">
        <v>737</v>
      </c>
      <c r="B4" s="339">
        <v>2360.7837810000015</v>
      </c>
      <c r="C4" s="411">
        <v>0.28699999999999998</v>
      </c>
      <c r="D4" s="340">
        <v>337.25482585714309</v>
      </c>
      <c r="E4" s="340">
        <v>786.91449328496003</v>
      </c>
      <c r="F4" s="341">
        <v>42.310533</v>
      </c>
      <c r="G4" s="341">
        <v>213.98447999999999</v>
      </c>
      <c r="H4" s="341">
        <v>606.53026878231401</v>
      </c>
      <c r="I4" s="341">
        <v>786.91449328496003</v>
      </c>
      <c r="J4" s="341">
        <v>597.68948568025405</v>
      </c>
      <c r="K4" s="341">
        <v>105.76000025247301</v>
      </c>
      <c r="L4" s="341">
        <v>7.5945200000000002</v>
      </c>
      <c r="M4" s="341">
        <v>0</v>
      </c>
      <c r="N4" s="341">
        <v>0</v>
      </c>
      <c r="O4" s="341">
        <v>0</v>
      </c>
      <c r="P4" s="341">
        <v>0</v>
      </c>
      <c r="Q4" s="341">
        <v>0</v>
      </c>
      <c r="R4" s="341">
        <v>0</v>
      </c>
      <c r="S4" s="341">
        <v>0</v>
      </c>
      <c r="T4" s="341">
        <v>0</v>
      </c>
      <c r="U4" s="341">
        <v>0</v>
      </c>
      <c r="V4" s="341">
        <v>0</v>
      </c>
      <c r="W4" s="341">
        <v>0</v>
      </c>
      <c r="X4" s="341">
        <v>0</v>
      </c>
      <c r="Y4" s="341">
        <v>0</v>
      </c>
      <c r="Z4" s="341">
        <v>0</v>
      </c>
      <c r="AA4" s="341">
        <v>0</v>
      </c>
      <c r="AB4" s="341">
        <v>0</v>
      </c>
      <c r="AC4" s="341">
        <v>0</v>
      </c>
      <c r="AD4" s="341">
        <v>0</v>
      </c>
      <c r="AE4" s="341">
        <v>0</v>
      </c>
      <c r="AF4" s="341">
        <v>0</v>
      </c>
      <c r="AG4" s="341">
        <v>0</v>
      </c>
      <c r="AH4" s="341">
        <v>0</v>
      </c>
      <c r="AI4" s="341">
        <v>0</v>
      </c>
      <c r="AJ4" s="341">
        <v>0</v>
      </c>
      <c r="AK4" s="341">
        <v>0</v>
      </c>
      <c r="AL4" s="341">
        <v>0</v>
      </c>
      <c r="AM4" s="341">
        <v>0</v>
      </c>
      <c r="AN4" s="341">
        <v>0</v>
      </c>
      <c r="AO4" s="341">
        <v>0</v>
      </c>
      <c r="AP4" s="341">
        <v>0</v>
      </c>
      <c r="AQ4" s="341">
        <v>0</v>
      </c>
      <c r="AR4" s="341">
        <v>0</v>
      </c>
      <c r="AS4" s="341">
        <v>0</v>
      </c>
      <c r="AT4" s="341">
        <v>0</v>
      </c>
      <c r="AU4" s="341">
        <v>0</v>
      </c>
      <c r="AV4" s="341">
        <v>0</v>
      </c>
      <c r="AW4" s="341">
        <v>0</v>
      </c>
      <c r="AX4" s="341">
        <v>0</v>
      </c>
      <c r="AY4" s="341">
        <v>0</v>
      </c>
      <c r="AZ4" s="341">
        <v>0</v>
      </c>
      <c r="BA4" s="341">
        <v>0</v>
      </c>
      <c r="BB4" s="341">
        <v>0</v>
      </c>
      <c r="BC4" s="341">
        <v>0</v>
      </c>
      <c r="BD4" s="341">
        <v>0</v>
      </c>
      <c r="BE4" s="341">
        <v>0</v>
      </c>
      <c r="BF4" s="341">
        <v>0</v>
      </c>
      <c r="BG4" s="341">
        <v>0</v>
      </c>
      <c r="BH4" s="341">
        <v>0</v>
      </c>
      <c r="BI4" s="341">
        <v>0</v>
      </c>
      <c r="BJ4" s="513">
        <f t="shared" ref="BJ4:BJ67" si="0">NPV(0.07,G4:BI4)+F4</f>
        <v>1950.8600998991246</v>
      </c>
    </row>
    <row r="5" spans="1:62" hidden="1" outlineLevel="1">
      <c r="A5" s="342" t="s">
        <v>738</v>
      </c>
      <c r="B5" s="343">
        <v>1319.0000000000005</v>
      </c>
      <c r="C5" s="419"/>
      <c r="D5" s="344">
        <v>219.8333333333334</v>
      </c>
      <c r="E5" s="344">
        <v>433.62299771634702</v>
      </c>
      <c r="F5" s="345">
        <v>73.503101741363906</v>
      </c>
      <c r="G5" s="345">
        <v>129.81193907352801</v>
      </c>
      <c r="H5" s="345">
        <v>311.38379670575898</v>
      </c>
      <c r="I5" s="345">
        <v>360.24147893432098</v>
      </c>
      <c r="J5" s="345">
        <v>433.62299771634702</v>
      </c>
      <c r="K5" s="345">
        <v>10.4366858286817</v>
      </c>
      <c r="L5" s="345">
        <v>0</v>
      </c>
      <c r="M5" s="345">
        <v>0</v>
      </c>
      <c r="N5" s="345">
        <v>0</v>
      </c>
      <c r="O5" s="345">
        <v>0</v>
      </c>
      <c r="P5" s="345">
        <v>0</v>
      </c>
      <c r="Q5" s="345">
        <v>0</v>
      </c>
      <c r="R5" s="345">
        <v>0</v>
      </c>
      <c r="S5" s="345">
        <v>0</v>
      </c>
      <c r="T5" s="345">
        <v>0</v>
      </c>
      <c r="U5" s="345">
        <v>0</v>
      </c>
      <c r="V5" s="345">
        <v>0</v>
      </c>
      <c r="W5" s="345">
        <v>0</v>
      </c>
      <c r="X5" s="345">
        <v>0</v>
      </c>
      <c r="Y5" s="345">
        <v>0</v>
      </c>
      <c r="Z5" s="345">
        <v>0</v>
      </c>
      <c r="AA5" s="345">
        <v>0</v>
      </c>
      <c r="AB5" s="345">
        <v>0</v>
      </c>
      <c r="AC5" s="345">
        <v>0</v>
      </c>
      <c r="AD5" s="345">
        <v>0</v>
      </c>
      <c r="AE5" s="345">
        <v>0</v>
      </c>
      <c r="AF5" s="345">
        <v>0</v>
      </c>
      <c r="AG5" s="345">
        <v>0</v>
      </c>
      <c r="AH5" s="345">
        <v>0</v>
      </c>
      <c r="AI5" s="345">
        <v>0</v>
      </c>
      <c r="AJ5" s="345">
        <v>0</v>
      </c>
      <c r="AK5" s="345">
        <v>0</v>
      </c>
      <c r="AL5" s="345">
        <v>0</v>
      </c>
      <c r="AM5" s="345">
        <v>0</v>
      </c>
      <c r="AN5" s="345">
        <v>0</v>
      </c>
      <c r="AO5" s="345">
        <v>0</v>
      </c>
      <c r="AP5" s="345">
        <v>0</v>
      </c>
      <c r="AQ5" s="345">
        <v>0</v>
      </c>
      <c r="AR5" s="345">
        <v>0</v>
      </c>
      <c r="AS5" s="345">
        <v>0</v>
      </c>
      <c r="AT5" s="345">
        <v>0</v>
      </c>
      <c r="AU5" s="345">
        <v>0</v>
      </c>
      <c r="AV5" s="345">
        <v>0</v>
      </c>
      <c r="AW5" s="345">
        <v>0</v>
      </c>
      <c r="AX5" s="345">
        <v>0</v>
      </c>
      <c r="AY5" s="345">
        <v>0</v>
      </c>
      <c r="AZ5" s="345">
        <v>0</v>
      </c>
      <c r="BA5" s="345">
        <v>0</v>
      </c>
      <c r="BB5" s="345">
        <v>0</v>
      </c>
      <c r="BC5" s="345">
        <v>0</v>
      </c>
      <c r="BD5" s="345">
        <v>0</v>
      </c>
      <c r="BE5" s="345">
        <v>0</v>
      </c>
      <c r="BF5" s="345">
        <v>0</v>
      </c>
      <c r="BG5" s="345">
        <v>0</v>
      </c>
      <c r="BH5" s="345">
        <v>0</v>
      </c>
      <c r="BI5" s="345">
        <v>0</v>
      </c>
      <c r="BJ5" s="513">
        <f t="shared" si="0"/>
        <v>1099.1118143375884</v>
      </c>
    </row>
    <row r="6" spans="1:62" hidden="1" outlineLevel="1">
      <c r="A6" s="346" t="s">
        <v>739</v>
      </c>
      <c r="B6" s="347">
        <v>6973.0399410000009</v>
      </c>
      <c r="C6" s="420"/>
      <c r="D6" s="340">
        <v>996.14856300000031</v>
      </c>
      <c r="E6" s="340">
        <v>2052.2475072255911</v>
      </c>
      <c r="F6" s="348">
        <v>334.3491177413639</v>
      </c>
      <c r="G6" s="348">
        <v>1048.155617677638</v>
      </c>
      <c r="H6" s="348">
        <v>1651.0683563216071</v>
      </c>
      <c r="I6" s="348">
        <v>2052.2475072255911</v>
      </c>
      <c r="J6" s="348">
        <v>1543.5567301483652</v>
      </c>
      <c r="K6" s="348">
        <v>295.11574188543671</v>
      </c>
      <c r="L6" s="348">
        <v>48.546870000000006</v>
      </c>
      <c r="M6" s="348">
        <v>0</v>
      </c>
      <c r="N6" s="348">
        <v>0</v>
      </c>
      <c r="O6" s="348">
        <v>0</v>
      </c>
      <c r="P6" s="348">
        <v>0</v>
      </c>
      <c r="Q6" s="348">
        <v>0</v>
      </c>
      <c r="R6" s="348">
        <v>0</v>
      </c>
      <c r="S6" s="348">
        <v>0</v>
      </c>
      <c r="T6" s="348">
        <v>0</v>
      </c>
      <c r="U6" s="348">
        <v>0</v>
      </c>
      <c r="V6" s="348">
        <v>0</v>
      </c>
      <c r="W6" s="348">
        <v>0</v>
      </c>
      <c r="X6" s="348">
        <v>0</v>
      </c>
      <c r="Y6" s="348">
        <v>0</v>
      </c>
      <c r="Z6" s="348">
        <v>0</v>
      </c>
      <c r="AA6" s="348">
        <v>0</v>
      </c>
      <c r="AB6" s="348">
        <v>0</v>
      </c>
      <c r="AC6" s="348">
        <v>0</v>
      </c>
      <c r="AD6" s="348">
        <v>0</v>
      </c>
      <c r="AE6" s="348">
        <v>0</v>
      </c>
      <c r="AF6" s="348">
        <v>0</v>
      </c>
      <c r="AG6" s="348">
        <v>0</v>
      </c>
      <c r="AH6" s="348">
        <v>0</v>
      </c>
      <c r="AI6" s="348">
        <v>0</v>
      </c>
      <c r="AJ6" s="348">
        <v>0</v>
      </c>
      <c r="AK6" s="348">
        <v>0</v>
      </c>
      <c r="AL6" s="348">
        <v>0</v>
      </c>
      <c r="AM6" s="348">
        <v>0</v>
      </c>
      <c r="AN6" s="348">
        <v>0</v>
      </c>
      <c r="AO6" s="348">
        <v>0</v>
      </c>
      <c r="AP6" s="348">
        <v>0</v>
      </c>
      <c r="AQ6" s="348">
        <v>0</v>
      </c>
      <c r="AR6" s="348">
        <v>0</v>
      </c>
      <c r="AS6" s="348">
        <v>0</v>
      </c>
      <c r="AT6" s="348">
        <v>0</v>
      </c>
      <c r="AU6" s="348">
        <v>0</v>
      </c>
      <c r="AV6" s="348">
        <v>0</v>
      </c>
      <c r="AW6" s="348">
        <v>0</v>
      </c>
      <c r="AX6" s="348">
        <v>0</v>
      </c>
      <c r="AY6" s="348">
        <v>0</v>
      </c>
      <c r="AZ6" s="348">
        <v>0</v>
      </c>
      <c r="BA6" s="348">
        <v>0</v>
      </c>
      <c r="BB6" s="348">
        <v>0</v>
      </c>
      <c r="BC6" s="348">
        <v>0</v>
      </c>
      <c r="BD6" s="348">
        <v>0</v>
      </c>
      <c r="BE6" s="348">
        <v>0</v>
      </c>
      <c r="BF6" s="348">
        <v>0</v>
      </c>
      <c r="BG6" s="348">
        <v>0</v>
      </c>
      <c r="BH6" s="348">
        <v>0</v>
      </c>
      <c r="BI6" s="348">
        <v>0</v>
      </c>
      <c r="BJ6" s="513">
        <f t="shared" si="0"/>
        <v>5851.6204491816352</v>
      </c>
    </row>
    <row r="7" spans="1:62" hidden="1" outlineLevel="1">
      <c r="C7" s="421"/>
      <c r="BJ7" s="513">
        <f t="shared" si="0"/>
        <v>0</v>
      </c>
    </row>
    <row r="8" spans="1:62" collapsed="1">
      <c r="A8" s="334" t="s">
        <v>473</v>
      </c>
      <c r="B8" s="335" t="s">
        <v>734</v>
      </c>
      <c r="C8" s="418"/>
      <c r="D8" s="336" t="s">
        <v>735</v>
      </c>
      <c r="E8" s="336" t="s">
        <v>472</v>
      </c>
      <c r="F8" s="349">
        <v>2012</v>
      </c>
      <c r="G8" s="349">
        <v>2013</v>
      </c>
      <c r="H8" s="349">
        <v>2014</v>
      </c>
      <c r="I8" s="349">
        <v>2015</v>
      </c>
      <c r="J8" s="349">
        <v>2016</v>
      </c>
      <c r="K8" s="349">
        <v>2017</v>
      </c>
      <c r="L8" s="349">
        <v>2018</v>
      </c>
      <c r="M8" s="349">
        <v>2019</v>
      </c>
      <c r="N8" s="349">
        <v>2020</v>
      </c>
      <c r="O8" s="349">
        <v>2021</v>
      </c>
      <c r="P8" s="349">
        <v>2022</v>
      </c>
      <c r="Q8" s="349">
        <v>2023</v>
      </c>
      <c r="R8" s="349">
        <v>2024</v>
      </c>
      <c r="S8" s="349">
        <v>2025</v>
      </c>
      <c r="T8" s="349">
        <v>2026</v>
      </c>
      <c r="U8" s="349">
        <v>2027</v>
      </c>
      <c r="V8" s="349">
        <v>2028</v>
      </c>
      <c r="W8" s="349">
        <v>2029</v>
      </c>
      <c r="X8" s="349">
        <v>2030</v>
      </c>
      <c r="Y8" s="349">
        <v>2031</v>
      </c>
      <c r="Z8" s="349">
        <v>2032</v>
      </c>
      <c r="AA8" s="349">
        <v>2033</v>
      </c>
      <c r="AB8" s="349">
        <v>2034</v>
      </c>
      <c r="AC8" s="349">
        <v>2035</v>
      </c>
      <c r="AD8" s="349">
        <v>2036</v>
      </c>
      <c r="AE8" s="349">
        <v>2037</v>
      </c>
      <c r="AF8" s="349">
        <v>2038</v>
      </c>
      <c r="AG8" s="349">
        <v>2039</v>
      </c>
      <c r="AH8" s="349">
        <v>2040</v>
      </c>
      <c r="AI8" s="349">
        <v>2041</v>
      </c>
      <c r="AJ8" s="349">
        <v>2042</v>
      </c>
      <c r="AK8" s="349">
        <v>2043</v>
      </c>
      <c r="AL8" s="349">
        <v>2044</v>
      </c>
      <c r="AM8" s="349">
        <v>2045</v>
      </c>
      <c r="AN8" s="349">
        <v>2046</v>
      </c>
      <c r="AO8" s="349">
        <v>2047</v>
      </c>
      <c r="AP8" s="349">
        <v>2048</v>
      </c>
      <c r="AQ8" s="349">
        <v>2049</v>
      </c>
      <c r="AR8" s="349">
        <v>2050</v>
      </c>
      <c r="AS8" s="349">
        <v>2051</v>
      </c>
      <c r="AT8" s="349">
        <v>2052</v>
      </c>
      <c r="AU8" s="349">
        <v>2053</v>
      </c>
      <c r="AV8" s="349">
        <v>2054</v>
      </c>
      <c r="AW8" s="349">
        <v>2055</v>
      </c>
      <c r="AX8" s="349">
        <v>2056</v>
      </c>
      <c r="AY8" s="349">
        <v>2057</v>
      </c>
      <c r="AZ8" s="349">
        <v>2058</v>
      </c>
      <c r="BA8" s="349">
        <v>2059</v>
      </c>
      <c r="BB8" s="349">
        <v>2060</v>
      </c>
      <c r="BC8" s="349">
        <v>2061</v>
      </c>
      <c r="BD8" s="349">
        <v>2062</v>
      </c>
      <c r="BE8" s="349">
        <v>2063</v>
      </c>
      <c r="BF8" s="349">
        <v>2064</v>
      </c>
      <c r="BG8" s="349">
        <v>2065</v>
      </c>
      <c r="BH8" s="349">
        <v>2066</v>
      </c>
      <c r="BI8" s="349">
        <v>2067</v>
      </c>
      <c r="BJ8" s="513">
        <f t="shared" si="0"/>
        <v>30253.221156686937</v>
      </c>
    </row>
    <row r="9" spans="1:62">
      <c r="A9" s="333" t="s">
        <v>740</v>
      </c>
      <c r="B9" s="339">
        <v>424.66923865833331</v>
      </c>
      <c r="C9" s="411">
        <v>0.41799999999999998</v>
      </c>
      <c r="D9" s="340">
        <v>8.4933847731666656</v>
      </c>
      <c r="E9" s="340">
        <v>8.4933847731666656</v>
      </c>
      <c r="K9" s="350">
        <v>0</v>
      </c>
      <c r="L9" s="350">
        <v>8.4933847731666656</v>
      </c>
      <c r="M9" s="350">
        <v>8.4933847731666656</v>
      </c>
      <c r="N9" s="350">
        <v>8.4933847731666656</v>
      </c>
      <c r="O9" s="350">
        <v>8.4933847731666656</v>
      </c>
      <c r="P9" s="350">
        <v>8.4933847731666656</v>
      </c>
      <c r="Q9" s="350">
        <v>8.4933847731666656</v>
      </c>
      <c r="R9" s="350">
        <v>8.4933847731666656</v>
      </c>
      <c r="S9" s="350">
        <v>8.4933847731666656</v>
      </c>
      <c r="T9" s="350">
        <v>8.4933847731666656</v>
      </c>
      <c r="U9" s="350">
        <v>8.4933847731666656</v>
      </c>
      <c r="V9" s="350">
        <v>8.4933847731666656</v>
      </c>
      <c r="W9" s="350">
        <v>8.4933847731666656</v>
      </c>
      <c r="X9" s="350">
        <v>8.4933847731666656</v>
      </c>
      <c r="Y9" s="350">
        <v>8.4933847731666656</v>
      </c>
      <c r="Z9" s="350">
        <v>8.4933847731666656</v>
      </c>
      <c r="AA9" s="350">
        <v>8.4933847731666656</v>
      </c>
      <c r="AB9" s="350">
        <v>8.4933847731666656</v>
      </c>
      <c r="AC9" s="350">
        <v>8.4933847731666656</v>
      </c>
      <c r="AD9" s="350">
        <v>8.4933847731666656</v>
      </c>
      <c r="AE9" s="350">
        <v>8.4933847731666656</v>
      </c>
      <c r="AF9" s="350">
        <v>8.4933847731666656</v>
      </c>
      <c r="AG9" s="350">
        <v>8.4933847731666656</v>
      </c>
      <c r="AH9" s="350">
        <v>8.4933847731666656</v>
      </c>
      <c r="AI9" s="350">
        <v>8.4933847731666656</v>
      </c>
      <c r="AJ9" s="350">
        <v>8.4933847731666656</v>
      </c>
      <c r="AK9" s="350">
        <v>8.4933847731666656</v>
      </c>
      <c r="AL9" s="350">
        <v>8.4933847731666656</v>
      </c>
      <c r="AM9" s="350">
        <v>8.4933847731666656</v>
      </c>
      <c r="AN9" s="350">
        <v>8.4933847731666656</v>
      </c>
      <c r="AO9" s="350">
        <v>8.4933847731666656</v>
      </c>
      <c r="AP9" s="350">
        <v>8.4933847731666656</v>
      </c>
      <c r="AQ9" s="350">
        <v>8.4933847731666656</v>
      </c>
      <c r="AR9" s="350">
        <v>8.4933847731666656</v>
      </c>
      <c r="AS9" s="350">
        <v>8.4933847731666656</v>
      </c>
      <c r="AT9" s="350">
        <v>8.4933847731666656</v>
      </c>
      <c r="AU9" s="350">
        <v>8.4933847731666656</v>
      </c>
      <c r="AV9" s="350">
        <v>8.4933847731666656</v>
      </c>
      <c r="AW9" s="350">
        <v>8.4933847731666656</v>
      </c>
      <c r="AX9" s="350">
        <v>8.4933847731666656</v>
      </c>
      <c r="AY9" s="350">
        <v>8.4933847731666656</v>
      </c>
      <c r="AZ9" s="350">
        <v>8.4933847731666656</v>
      </c>
      <c r="BA9" s="350">
        <v>8.4933847731666656</v>
      </c>
      <c r="BB9" s="350">
        <v>8.4933847731666656</v>
      </c>
      <c r="BC9" s="350">
        <v>8.4933847731666656</v>
      </c>
      <c r="BD9" s="350">
        <v>8.4933847731666656</v>
      </c>
      <c r="BE9" s="350">
        <v>8.4933847731666656</v>
      </c>
      <c r="BF9" s="350">
        <v>8.4933847731666656</v>
      </c>
      <c r="BG9" s="350">
        <v>8.4933847731666656</v>
      </c>
      <c r="BH9" s="350">
        <v>8.4933847731666656</v>
      </c>
      <c r="BI9" s="350">
        <v>8.4933847731666656</v>
      </c>
      <c r="BJ9" s="513">
        <f t="shared" si="0"/>
        <v>109.54677423559286</v>
      </c>
    </row>
    <row r="10" spans="1:62" ht="16.5" thickBot="1">
      <c r="A10" s="333" t="s">
        <v>741</v>
      </c>
      <c r="B10" s="339">
        <v>757.80650896639236</v>
      </c>
      <c r="C10" s="422">
        <v>0.35799999999999998</v>
      </c>
      <c r="D10" s="340">
        <v>14.858951156203771</v>
      </c>
      <c r="E10" s="340">
        <v>16.070623939928574</v>
      </c>
      <c r="K10" s="350">
        <v>7.9853119699643003</v>
      </c>
      <c r="L10" s="350">
        <v>15.970623939928572</v>
      </c>
      <c r="M10" s="350">
        <v>15.970623939928572</v>
      </c>
      <c r="N10" s="350">
        <v>14.623123939928572</v>
      </c>
      <c r="O10" s="350">
        <v>15.870623939928572</v>
      </c>
      <c r="P10" s="350">
        <v>14.623123939928572</v>
      </c>
      <c r="Q10" s="350">
        <v>15.870623939928572</v>
      </c>
      <c r="R10" s="350">
        <v>14.623123939928572</v>
      </c>
      <c r="S10" s="350">
        <v>15.870623939928572</v>
      </c>
      <c r="T10" s="350">
        <v>14.623123939928572</v>
      </c>
      <c r="U10" s="350">
        <v>16.070623939928574</v>
      </c>
      <c r="V10" s="350">
        <v>14.623123939928572</v>
      </c>
      <c r="W10" s="350">
        <v>15.870623939928572</v>
      </c>
      <c r="X10" s="350">
        <v>14.623123939928572</v>
      </c>
      <c r="Y10" s="350">
        <v>14.623123939928572</v>
      </c>
      <c r="Z10" s="350">
        <v>14.623123939928572</v>
      </c>
      <c r="AA10" s="350">
        <v>14.623123939928572</v>
      </c>
      <c r="AB10" s="350">
        <v>15.870623939928572</v>
      </c>
      <c r="AC10" s="350">
        <v>14.623123939928572</v>
      </c>
      <c r="AD10" s="350">
        <v>14.623123939928572</v>
      </c>
      <c r="AE10" s="350">
        <v>14.823123939928573</v>
      </c>
      <c r="AF10" s="350">
        <v>14.623123939928572</v>
      </c>
      <c r="AG10" s="350">
        <v>15.870623939928572</v>
      </c>
      <c r="AH10" s="350">
        <v>14.623123939928572</v>
      </c>
      <c r="AI10" s="350">
        <v>14.623123939928572</v>
      </c>
      <c r="AJ10" s="350">
        <v>14.623123939928572</v>
      </c>
      <c r="AK10" s="350">
        <v>14.623123939928572</v>
      </c>
      <c r="AL10" s="350">
        <v>15.870623939928572</v>
      </c>
      <c r="AM10" s="350">
        <v>14.623123939928572</v>
      </c>
      <c r="AN10" s="350">
        <v>14.623123939928572</v>
      </c>
      <c r="AO10" s="350">
        <v>14.823123939928573</v>
      </c>
      <c r="AP10" s="350">
        <v>14.623123939928572</v>
      </c>
      <c r="AQ10" s="350">
        <v>15.870623939928572</v>
      </c>
      <c r="AR10" s="350">
        <v>14.623123939928572</v>
      </c>
      <c r="AS10" s="350">
        <v>14.623123939928572</v>
      </c>
      <c r="AT10" s="350">
        <v>14.623123939928572</v>
      </c>
      <c r="AU10" s="350">
        <v>14.623123939928572</v>
      </c>
      <c r="AV10" s="350">
        <v>15.870623939928572</v>
      </c>
      <c r="AW10" s="350">
        <v>14.623123939928572</v>
      </c>
      <c r="AX10" s="350">
        <v>14.623123939928572</v>
      </c>
      <c r="AY10" s="350">
        <v>14.823123939928573</v>
      </c>
      <c r="AZ10" s="350">
        <v>14.623123939928572</v>
      </c>
      <c r="BA10" s="350">
        <v>15.870623939928572</v>
      </c>
      <c r="BB10" s="350">
        <v>14.623123939928572</v>
      </c>
      <c r="BC10" s="350">
        <v>14.623123939928572</v>
      </c>
      <c r="BD10" s="350">
        <v>14.623123939928572</v>
      </c>
      <c r="BE10" s="350">
        <v>14.623123939928572</v>
      </c>
      <c r="BF10" s="350">
        <v>15.870623939928572</v>
      </c>
      <c r="BG10" s="350">
        <v>14.623123939928572</v>
      </c>
      <c r="BH10" s="350">
        <v>14.623123939928572</v>
      </c>
      <c r="BI10" s="350">
        <v>14.823123939928573</v>
      </c>
      <c r="BJ10" s="513">
        <f t="shared" si="0"/>
        <v>203.15478420487338</v>
      </c>
    </row>
    <row r="11" spans="1:62">
      <c r="A11" s="351" t="s">
        <v>742</v>
      </c>
      <c r="B11" s="339">
        <v>599.55803097549551</v>
      </c>
      <c r="C11" s="339"/>
      <c r="D11" s="344">
        <v>11.991160619509911</v>
      </c>
      <c r="E11" s="344">
        <v>17.001766254412601</v>
      </c>
      <c r="F11" s="351"/>
      <c r="G11" s="351"/>
      <c r="H11" s="351"/>
      <c r="I11" s="351"/>
      <c r="J11" s="351"/>
      <c r="K11" s="352">
        <v>0</v>
      </c>
      <c r="L11" s="352">
        <v>7.8019450222782103</v>
      </c>
      <c r="M11" s="352">
        <v>10.4025933630376</v>
      </c>
      <c r="N11" s="352">
        <v>15.9546288630376</v>
      </c>
      <c r="O11" s="352">
        <v>10.4025933630376</v>
      </c>
      <c r="P11" s="352">
        <v>15.9546288630376</v>
      </c>
      <c r="Q11" s="352">
        <v>10.6056458630376</v>
      </c>
      <c r="R11" s="352">
        <v>10.4025933630376</v>
      </c>
      <c r="S11" s="352">
        <v>10.4025933630376</v>
      </c>
      <c r="T11" s="352">
        <v>10.4025933630376</v>
      </c>
      <c r="U11" s="352">
        <v>16.827790872412599</v>
      </c>
      <c r="V11" s="352">
        <v>11.449730754412601</v>
      </c>
      <c r="W11" s="352">
        <v>11.449730754412601</v>
      </c>
      <c r="X11" s="352">
        <v>11.449730754412601</v>
      </c>
      <c r="Y11" s="352">
        <v>11.449730754412601</v>
      </c>
      <c r="Z11" s="352">
        <v>17.001766254412601</v>
      </c>
      <c r="AA11" s="352">
        <v>11.449730754412601</v>
      </c>
      <c r="AB11" s="352">
        <v>11.449730754412601</v>
      </c>
      <c r="AC11" s="352">
        <v>11.449730754412601</v>
      </c>
      <c r="AD11" s="352">
        <v>11.449730754412601</v>
      </c>
      <c r="AE11" s="352">
        <v>17.001766254412601</v>
      </c>
      <c r="AF11" s="352">
        <v>11.449730754412601</v>
      </c>
      <c r="AG11" s="352">
        <v>11.449730754412601</v>
      </c>
      <c r="AH11" s="352">
        <v>11.449730754412601</v>
      </c>
      <c r="AI11" s="352">
        <v>11.449730754412601</v>
      </c>
      <c r="AJ11" s="352">
        <v>17.001766254412601</v>
      </c>
      <c r="AK11" s="352">
        <v>11.449730754412601</v>
      </c>
      <c r="AL11" s="352">
        <v>11.449730754412601</v>
      </c>
      <c r="AM11" s="352">
        <v>11.652783254412601</v>
      </c>
      <c r="AN11" s="352">
        <v>11.449730754412601</v>
      </c>
      <c r="AO11" s="352">
        <v>17.001766254412601</v>
      </c>
      <c r="AP11" s="352">
        <v>11.449730754412601</v>
      </c>
      <c r="AQ11" s="352">
        <v>11.449730754412601</v>
      </c>
      <c r="AR11" s="352">
        <v>11.449730754412601</v>
      </c>
      <c r="AS11" s="352">
        <v>11.449730754412601</v>
      </c>
      <c r="AT11" s="352">
        <v>11.449730754412601</v>
      </c>
      <c r="AU11" s="352">
        <v>11.449730754412601</v>
      </c>
      <c r="AV11" s="352">
        <v>11.449730754412601</v>
      </c>
      <c r="AW11" s="352">
        <v>11.449730754412601</v>
      </c>
      <c r="AX11" s="352">
        <v>11.449730754412601</v>
      </c>
      <c r="AY11" s="352">
        <v>11.449730754412601</v>
      </c>
      <c r="AZ11" s="352">
        <v>11.449730754412601</v>
      </c>
      <c r="BA11" s="352">
        <v>11.449730754412601</v>
      </c>
      <c r="BB11" s="352">
        <v>11.449730754412601</v>
      </c>
      <c r="BC11" s="352">
        <v>11.449730754412601</v>
      </c>
      <c r="BD11" s="352">
        <v>11.449730754412601</v>
      </c>
      <c r="BE11" s="352">
        <v>11.449730754412601</v>
      </c>
      <c r="BF11" s="352">
        <v>11.449730754412601</v>
      </c>
      <c r="BG11" s="352">
        <v>11.449730754412601</v>
      </c>
      <c r="BH11" s="352">
        <v>11.449730754412601</v>
      </c>
      <c r="BI11" s="352">
        <v>11.449730754412601</v>
      </c>
      <c r="BJ11" s="513">
        <f t="shared" si="0"/>
        <v>154.53436023318463</v>
      </c>
    </row>
    <row r="12" spans="1:62">
      <c r="A12" s="349" t="s">
        <v>743</v>
      </c>
      <c r="B12" s="353">
        <v>1782.0337786002212</v>
      </c>
      <c r="C12" s="353"/>
      <c r="D12" s="354">
        <v>34.941838796082749</v>
      </c>
      <c r="E12" s="354">
        <v>41.39179958550784</v>
      </c>
      <c r="K12" s="355">
        <v>7.9853119699643003</v>
      </c>
      <c r="L12" s="355">
        <v>32.265953735373451</v>
      </c>
      <c r="M12" s="355">
        <v>34.866602076132835</v>
      </c>
      <c r="N12" s="355">
        <v>39.071137576132834</v>
      </c>
      <c r="O12" s="355">
        <v>34.766602076132841</v>
      </c>
      <c r="P12" s="355">
        <v>39.071137576132834</v>
      </c>
      <c r="Q12" s="355">
        <v>34.969654576132839</v>
      </c>
      <c r="R12" s="355">
        <v>33.519102076132839</v>
      </c>
      <c r="S12" s="355">
        <v>34.766602076132841</v>
      </c>
      <c r="T12" s="355">
        <v>33.519102076132839</v>
      </c>
      <c r="U12" s="355">
        <v>41.39179958550784</v>
      </c>
      <c r="V12" s="355">
        <v>34.566239467507835</v>
      </c>
      <c r="W12" s="355">
        <v>35.813739467507837</v>
      </c>
      <c r="X12" s="355">
        <v>34.566239467507835</v>
      </c>
      <c r="Y12" s="355">
        <v>34.566239467507835</v>
      </c>
      <c r="Z12" s="355">
        <v>40.118274967507837</v>
      </c>
      <c r="AA12" s="355">
        <v>34.566239467507835</v>
      </c>
      <c r="AB12" s="355">
        <v>35.813739467507837</v>
      </c>
      <c r="AC12" s="355">
        <v>34.566239467507835</v>
      </c>
      <c r="AD12" s="355">
        <v>34.566239467507835</v>
      </c>
      <c r="AE12" s="355">
        <v>40.31827496750784</v>
      </c>
      <c r="AF12" s="355">
        <v>34.566239467507835</v>
      </c>
      <c r="AG12" s="355">
        <v>35.813739467507837</v>
      </c>
      <c r="AH12" s="355">
        <v>34.566239467507835</v>
      </c>
      <c r="AI12" s="355">
        <v>34.566239467507835</v>
      </c>
      <c r="AJ12" s="355">
        <v>40.118274967507837</v>
      </c>
      <c r="AK12" s="355">
        <v>34.566239467507835</v>
      </c>
      <c r="AL12" s="355">
        <v>35.813739467507837</v>
      </c>
      <c r="AM12" s="355">
        <v>34.76929196750784</v>
      </c>
      <c r="AN12" s="355">
        <v>34.566239467507835</v>
      </c>
      <c r="AO12" s="355">
        <v>40.31827496750784</v>
      </c>
      <c r="AP12" s="355">
        <v>34.566239467507835</v>
      </c>
      <c r="AQ12" s="355">
        <v>35.813739467507837</v>
      </c>
      <c r="AR12" s="355">
        <v>34.566239467507835</v>
      </c>
      <c r="AS12" s="355">
        <v>34.566239467507835</v>
      </c>
      <c r="AT12" s="355">
        <v>34.566239467507835</v>
      </c>
      <c r="AU12" s="355">
        <v>34.566239467507835</v>
      </c>
      <c r="AV12" s="355">
        <v>35.813739467507837</v>
      </c>
      <c r="AW12" s="355">
        <v>34.566239467507835</v>
      </c>
      <c r="AX12" s="355">
        <v>34.566239467507835</v>
      </c>
      <c r="AY12" s="355">
        <v>34.766239467507837</v>
      </c>
      <c r="AZ12" s="355">
        <v>34.566239467507835</v>
      </c>
      <c r="BA12" s="355">
        <v>35.813739467507837</v>
      </c>
      <c r="BB12" s="355">
        <v>34.566239467507835</v>
      </c>
      <c r="BC12" s="355">
        <v>34.566239467507835</v>
      </c>
      <c r="BD12" s="355">
        <v>34.566239467507835</v>
      </c>
      <c r="BE12" s="355">
        <v>34.566239467507835</v>
      </c>
      <c r="BF12" s="355">
        <v>35.813739467507837</v>
      </c>
      <c r="BG12" s="355">
        <v>34.566239467507835</v>
      </c>
      <c r="BH12" s="355">
        <v>34.566239467507835</v>
      </c>
      <c r="BI12" s="355">
        <v>34.766239467507837</v>
      </c>
      <c r="BJ12" s="513">
        <f t="shared" si="0"/>
        <v>467.23591867365093</v>
      </c>
    </row>
    <row r="13" spans="1:62">
      <c r="C13" s="118"/>
      <c r="BJ13" s="513">
        <f t="shared" si="0"/>
        <v>0</v>
      </c>
    </row>
    <row r="14" spans="1:62" hidden="1" outlineLevel="1">
      <c r="A14" s="332" t="s">
        <v>744</v>
      </c>
      <c r="BJ14" s="513">
        <f t="shared" si="0"/>
        <v>0</v>
      </c>
    </row>
    <row r="15" spans="1:62" hidden="1" outlineLevel="1">
      <c r="A15" s="356" t="s">
        <v>745</v>
      </c>
      <c r="BJ15" s="513">
        <f t="shared" si="0"/>
        <v>0</v>
      </c>
    </row>
    <row r="16" spans="1:62" hidden="1" outlineLevel="1">
      <c r="A16" s="334" t="s">
        <v>746</v>
      </c>
      <c r="B16" s="335" t="s">
        <v>734</v>
      </c>
      <c r="C16" s="335"/>
      <c r="D16" s="336" t="s">
        <v>735</v>
      </c>
      <c r="E16" s="336" t="s">
        <v>472</v>
      </c>
      <c r="F16" s="349">
        <v>2012</v>
      </c>
      <c r="G16" s="349">
        <v>2013</v>
      </c>
      <c r="H16" s="349">
        <v>2014</v>
      </c>
      <c r="I16" s="349">
        <v>2015</v>
      </c>
      <c r="J16" s="349">
        <v>2016</v>
      </c>
      <c r="K16" s="349">
        <v>2017</v>
      </c>
      <c r="L16" s="349">
        <v>2018</v>
      </c>
      <c r="M16" s="349">
        <v>2019</v>
      </c>
      <c r="N16" s="349">
        <v>2020</v>
      </c>
      <c r="O16" s="349">
        <v>2021</v>
      </c>
      <c r="P16" s="349">
        <v>2022</v>
      </c>
      <c r="Q16" s="349">
        <v>2023</v>
      </c>
      <c r="R16" s="349">
        <v>2024</v>
      </c>
      <c r="S16" s="349">
        <v>2025</v>
      </c>
      <c r="T16" s="349">
        <v>2026</v>
      </c>
      <c r="U16" s="349">
        <v>2027</v>
      </c>
      <c r="V16" s="349">
        <v>2028</v>
      </c>
      <c r="W16" s="349">
        <v>2029</v>
      </c>
      <c r="X16" s="349">
        <v>2030</v>
      </c>
      <c r="Y16" s="349">
        <v>2031</v>
      </c>
      <c r="Z16" s="349">
        <v>2032</v>
      </c>
      <c r="AA16" s="349">
        <v>2033</v>
      </c>
      <c r="AB16" s="349">
        <v>2034</v>
      </c>
      <c r="AC16" s="349">
        <v>2035</v>
      </c>
      <c r="AD16" s="349">
        <v>2036</v>
      </c>
      <c r="AE16" s="349">
        <v>2037</v>
      </c>
      <c r="AF16" s="349">
        <v>2038</v>
      </c>
      <c r="AG16" s="349">
        <v>2039</v>
      </c>
      <c r="AH16" s="349">
        <v>2040</v>
      </c>
      <c r="AI16" s="349">
        <v>2041</v>
      </c>
      <c r="AJ16" s="349">
        <v>2042</v>
      </c>
      <c r="AK16" s="349">
        <v>2043</v>
      </c>
      <c r="AL16" s="349">
        <v>2044</v>
      </c>
      <c r="AM16" s="349">
        <v>2045</v>
      </c>
      <c r="AN16" s="349">
        <v>2046</v>
      </c>
      <c r="AO16" s="349">
        <v>2047</v>
      </c>
      <c r="AP16" s="349">
        <v>2048</v>
      </c>
      <c r="AQ16" s="349">
        <v>2049</v>
      </c>
      <c r="AR16" s="349">
        <v>2050</v>
      </c>
      <c r="AS16" s="349">
        <v>2051</v>
      </c>
      <c r="AT16" s="349">
        <v>2052</v>
      </c>
      <c r="AU16" s="349">
        <v>2053</v>
      </c>
      <c r="AV16" s="349">
        <v>2054</v>
      </c>
      <c r="AW16" s="349">
        <v>2055</v>
      </c>
      <c r="AX16" s="349">
        <v>2056</v>
      </c>
      <c r="AY16" s="349">
        <v>2057</v>
      </c>
      <c r="AZ16" s="349">
        <v>2058</v>
      </c>
      <c r="BA16" s="349">
        <v>2059</v>
      </c>
      <c r="BB16" s="349">
        <v>2060</v>
      </c>
      <c r="BC16" s="349">
        <v>2061</v>
      </c>
      <c r="BD16" s="349">
        <v>2062</v>
      </c>
      <c r="BE16" s="349">
        <v>2063</v>
      </c>
      <c r="BF16" s="349">
        <v>2064</v>
      </c>
      <c r="BG16" s="349">
        <v>2065</v>
      </c>
      <c r="BH16" s="349">
        <v>2066</v>
      </c>
      <c r="BI16" s="349">
        <v>2067</v>
      </c>
      <c r="BJ16" s="513">
        <f t="shared" si="0"/>
        <v>30253.221156686937</v>
      </c>
    </row>
    <row r="17" spans="1:62" hidden="1" outlineLevel="1">
      <c r="A17" s="338" t="s">
        <v>747</v>
      </c>
      <c r="B17" s="357">
        <v>6215.8697227632774</v>
      </c>
      <c r="C17" s="357"/>
      <c r="D17" s="358">
        <v>887.98138896618252</v>
      </c>
      <c r="E17" s="358">
        <v>1708.3186959787122</v>
      </c>
      <c r="F17" s="359">
        <v>412.47568550183746</v>
      </c>
      <c r="G17" s="359">
        <v>1329.4456318736814</v>
      </c>
      <c r="H17" s="359">
        <v>1383.7950457234235</v>
      </c>
      <c r="I17" s="359">
        <v>1708.3186959787122</v>
      </c>
      <c r="J17" s="359">
        <v>966.83748525774286</v>
      </c>
      <c r="K17" s="359">
        <v>337.70149899278709</v>
      </c>
      <c r="L17" s="359">
        <v>77.295679435092808</v>
      </c>
      <c r="M17" s="359">
        <v>0</v>
      </c>
      <c r="N17" s="359">
        <v>0</v>
      </c>
      <c r="O17" s="359">
        <v>0</v>
      </c>
      <c r="P17" s="359">
        <v>0</v>
      </c>
      <c r="Q17" s="359">
        <v>0</v>
      </c>
      <c r="R17" s="359">
        <v>0</v>
      </c>
      <c r="S17" s="359">
        <v>0</v>
      </c>
      <c r="T17" s="359">
        <v>0</v>
      </c>
      <c r="U17" s="359">
        <v>0</v>
      </c>
      <c r="V17" s="359">
        <v>0</v>
      </c>
      <c r="W17" s="359">
        <v>0</v>
      </c>
      <c r="X17" s="359">
        <v>0</v>
      </c>
      <c r="Y17" s="359">
        <v>0</v>
      </c>
      <c r="Z17" s="359">
        <v>0</v>
      </c>
      <c r="AA17" s="359">
        <v>0</v>
      </c>
      <c r="AB17" s="359">
        <v>0</v>
      </c>
      <c r="AC17" s="359">
        <v>0</v>
      </c>
      <c r="AD17" s="359">
        <v>0</v>
      </c>
      <c r="AE17" s="359">
        <v>0</v>
      </c>
      <c r="AF17" s="359">
        <v>0</v>
      </c>
      <c r="AG17" s="359">
        <v>0</v>
      </c>
      <c r="AH17" s="359">
        <v>0</v>
      </c>
      <c r="AI17" s="359">
        <v>0</v>
      </c>
      <c r="AJ17" s="359">
        <v>0</v>
      </c>
      <c r="AK17" s="359">
        <v>0</v>
      </c>
      <c r="AL17" s="359">
        <v>0</v>
      </c>
      <c r="AM17" s="359">
        <v>0</v>
      </c>
      <c r="AN17" s="359">
        <v>0</v>
      </c>
      <c r="AO17" s="359">
        <v>0</v>
      </c>
      <c r="AP17" s="359">
        <v>0</v>
      </c>
      <c r="AQ17" s="359">
        <v>0</v>
      </c>
      <c r="AR17" s="359">
        <v>0</v>
      </c>
      <c r="AS17" s="359">
        <v>0</v>
      </c>
      <c r="AT17" s="359">
        <v>0</v>
      </c>
      <c r="AU17" s="359">
        <v>0</v>
      </c>
      <c r="AV17" s="359">
        <v>0</v>
      </c>
      <c r="AW17" s="359">
        <v>0</v>
      </c>
      <c r="AX17" s="359">
        <v>0</v>
      </c>
      <c r="AY17" s="359">
        <v>0</v>
      </c>
      <c r="AZ17" s="359">
        <v>0</v>
      </c>
      <c r="BA17" s="359">
        <v>0</v>
      </c>
      <c r="BB17" s="359">
        <v>0</v>
      </c>
      <c r="BC17" s="359">
        <v>0</v>
      </c>
      <c r="BD17" s="359">
        <v>0</v>
      </c>
      <c r="BE17" s="359">
        <v>0</v>
      </c>
      <c r="BF17" s="359">
        <v>0</v>
      </c>
      <c r="BG17" s="359">
        <v>0</v>
      </c>
      <c r="BH17" s="359">
        <v>0</v>
      </c>
      <c r="BI17" s="359">
        <v>0</v>
      </c>
      <c r="BJ17" s="513">
        <f t="shared" si="0"/>
        <v>5287.9829129927848</v>
      </c>
    </row>
    <row r="18" spans="1:62" hidden="1" outlineLevel="1">
      <c r="A18" s="338" t="s">
        <v>748</v>
      </c>
      <c r="B18" s="357">
        <v>2971.633068997337</v>
      </c>
      <c r="C18" s="357"/>
      <c r="D18" s="358">
        <v>424.51900985676241</v>
      </c>
      <c r="E18" s="358">
        <v>990.52744666364219</v>
      </c>
      <c r="F18" s="359">
        <v>53.258320411047862</v>
      </c>
      <c r="G18" s="359">
        <v>269.35264556538351</v>
      </c>
      <c r="H18" s="359">
        <v>763.46907267293136</v>
      </c>
      <c r="I18" s="359">
        <v>990.52744666364219</v>
      </c>
      <c r="J18" s="359">
        <v>752.34075010762388</v>
      </c>
      <c r="K18" s="359">
        <v>133.12524283536467</v>
      </c>
      <c r="L18" s="359">
        <v>9.5595907413435608</v>
      </c>
      <c r="M18" s="359">
        <v>0</v>
      </c>
      <c r="N18" s="359">
        <v>0</v>
      </c>
      <c r="O18" s="359">
        <v>0</v>
      </c>
      <c r="P18" s="359">
        <v>0</v>
      </c>
      <c r="Q18" s="359">
        <v>0</v>
      </c>
      <c r="R18" s="359">
        <v>0</v>
      </c>
      <c r="S18" s="359">
        <v>0</v>
      </c>
      <c r="T18" s="359">
        <v>0</v>
      </c>
      <c r="U18" s="359">
        <v>0</v>
      </c>
      <c r="V18" s="359">
        <v>0</v>
      </c>
      <c r="W18" s="359">
        <v>0</v>
      </c>
      <c r="X18" s="359">
        <v>0</v>
      </c>
      <c r="Y18" s="359">
        <v>0</v>
      </c>
      <c r="Z18" s="359">
        <v>0</v>
      </c>
      <c r="AA18" s="359">
        <v>0</v>
      </c>
      <c r="AB18" s="359">
        <v>0</v>
      </c>
      <c r="AC18" s="359">
        <v>0</v>
      </c>
      <c r="AD18" s="359">
        <v>0</v>
      </c>
      <c r="AE18" s="359">
        <v>0</v>
      </c>
      <c r="AF18" s="359">
        <v>0</v>
      </c>
      <c r="AG18" s="359">
        <v>0</v>
      </c>
      <c r="AH18" s="359">
        <v>0</v>
      </c>
      <c r="AI18" s="359">
        <v>0</v>
      </c>
      <c r="AJ18" s="359">
        <v>0</v>
      </c>
      <c r="AK18" s="359">
        <v>0</v>
      </c>
      <c r="AL18" s="359">
        <v>0</v>
      </c>
      <c r="AM18" s="359">
        <v>0</v>
      </c>
      <c r="AN18" s="359">
        <v>0</v>
      </c>
      <c r="AO18" s="359">
        <v>0</v>
      </c>
      <c r="AP18" s="359">
        <v>0</v>
      </c>
      <c r="AQ18" s="359">
        <v>0</v>
      </c>
      <c r="AR18" s="359">
        <v>0</v>
      </c>
      <c r="AS18" s="359">
        <v>0</v>
      </c>
      <c r="AT18" s="359">
        <v>0</v>
      </c>
      <c r="AU18" s="359">
        <v>0</v>
      </c>
      <c r="AV18" s="359">
        <v>0</v>
      </c>
      <c r="AW18" s="359">
        <v>0</v>
      </c>
      <c r="AX18" s="359">
        <v>0</v>
      </c>
      <c r="AY18" s="359">
        <v>0</v>
      </c>
      <c r="AZ18" s="359">
        <v>0</v>
      </c>
      <c r="BA18" s="359">
        <v>0</v>
      </c>
      <c r="BB18" s="359">
        <v>0</v>
      </c>
      <c r="BC18" s="359">
        <v>0</v>
      </c>
      <c r="BD18" s="359">
        <v>0</v>
      </c>
      <c r="BE18" s="359">
        <v>0</v>
      </c>
      <c r="BF18" s="359">
        <v>0</v>
      </c>
      <c r="BG18" s="359">
        <v>0</v>
      </c>
      <c r="BH18" s="359">
        <v>0</v>
      </c>
      <c r="BI18" s="359">
        <v>0</v>
      </c>
      <c r="BJ18" s="513">
        <f t="shared" si="0"/>
        <v>2455.6422458104325</v>
      </c>
    </row>
    <row r="19" spans="1:62" hidden="1" outlineLevel="1">
      <c r="A19" s="342" t="s">
        <v>749</v>
      </c>
      <c r="B19" s="357">
        <v>1341.5500799574252</v>
      </c>
      <c r="C19" s="357"/>
      <c r="D19" s="360">
        <v>223.5916799929042</v>
      </c>
      <c r="E19" s="360">
        <v>441.03636638191318</v>
      </c>
      <c r="F19" s="361">
        <v>74.759736177593211</v>
      </c>
      <c r="G19" s="361">
        <v>132.0312488578619</v>
      </c>
      <c r="H19" s="361">
        <v>316.70732173469099</v>
      </c>
      <c r="I19" s="361">
        <v>366.40029178795999</v>
      </c>
      <c r="J19" s="361">
        <v>441.03636638191318</v>
      </c>
      <c r="K19" s="361">
        <v>10.615115017405957</v>
      </c>
      <c r="L19" s="361">
        <v>0</v>
      </c>
      <c r="M19" s="361">
        <v>0</v>
      </c>
      <c r="N19" s="361">
        <v>0</v>
      </c>
      <c r="O19" s="361">
        <v>0</v>
      </c>
      <c r="P19" s="361">
        <v>0</v>
      </c>
      <c r="Q19" s="361">
        <v>0</v>
      </c>
      <c r="R19" s="361">
        <v>0</v>
      </c>
      <c r="S19" s="361">
        <v>0</v>
      </c>
      <c r="T19" s="361">
        <v>0</v>
      </c>
      <c r="U19" s="361">
        <v>0</v>
      </c>
      <c r="V19" s="361">
        <v>0</v>
      </c>
      <c r="W19" s="361">
        <v>0</v>
      </c>
      <c r="X19" s="361">
        <v>0</v>
      </c>
      <c r="Y19" s="361">
        <v>0</v>
      </c>
      <c r="Z19" s="361">
        <v>0</v>
      </c>
      <c r="AA19" s="361">
        <v>0</v>
      </c>
      <c r="AB19" s="361">
        <v>0</v>
      </c>
      <c r="AC19" s="361">
        <v>0</v>
      </c>
      <c r="AD19" s="361">
        <v>0</v>
      </c>
      <c r="AE19" s="361">
        <v>0</v>
      </c>
      <c r="AF19" s="361">
        <v>0</v>
      </c>
      <c r="AG19" s="361">
        <v>0</v>
      </c>
      <c r="AH19" s="361">
        <v>0</v>
      </c>
      <c r="AI19" s="361">
        <v>0</v>
      </c>
      <c r="AJ19" s="361">
        <v>0</v>
      </c>
      <c r="AK19" s="361">
        <v>0</v>
      </c>
      <c r="AL19" s="361">
        <v>0</v>
      </c>
      <c r="AM19" s="361">
        <v>0</v>
      </c>
      <c r="AN19" s="361">
        <v>0</v>
      </c>
      <c r="AO19" s="361">
        <v>0</v>
      </c>
      <c r="AP19" s="361">
        <v>0</v>
      </c>
      <c r="AQ19" s="361">
        <v>0</v>
      </c>
      <c r="AR19" s="361">
        <v>0</v>
      </c>
      <c r="AS19" s="361">
        <v>0</v>
      </c>
      <c r="AT19" s="361">
        <v>0</v>
      </c>
      <c r="AU19" s="361">
        <v>0</v>
      </c>
      <c r="AV19" s="361">
        <v>0</v>
      </c>
      <c r="AW19" s="361">
        <v>0</v>
      </c>
      <c r="AX19" s="361">
        <v>0</v>
      </c>
      <c r="AY19" s="361">
        <v>0</v>
      </c>
      <c r="AZ19" s="361">
        <v>0</v>
      </c>
      <c r="BA19" s="361">
        <v>0</v>
      </c>
      <c r="BB19" s="361">
        <v>0</v>
      </c>
      <c r="BC19" s="361">
        <v>0</v>
      </c>
      <c r="BD19" s="361">
        <v>0</v>
      </c>
      <c r="BE19" s="361">
        <v>0</v>
      </c>
      <c r="BF19" s="361">
        <v>0</v>
      </c>
      <c r="BG19" s="361">
        <v>0</v>
      </c>
      <c r="BH19" s="361">
        <v>0</v>
      </c>
      <c r="BI19" s="361">
        <v>0</v>
      </c>
      <c r="BJ19" s="513">
        <f t="shared" si="0"/>
        <v>1117.9026098610627</v>
      </c>
    </row>
    <row r="20" spans="1:62" hidden="1" outlineLevel="1">
      <c r="A20" s="346" t="s">
        <v>750</v>
      </c>
      <c r="B20" s="362">
        <v>10529.05287171804</v>
      </c>
      <c r="C20" s="362"/>
      <c r="D20" s="363">
        <v>1504.1504102454344</v>
      </c>
      <c r="E20" s="363">
        <v>3065.2464344303144</v>
      </c>
      <c r="F20" s="364">
        <v>540.49374209047858</v>
      </c>
      <c r="G20" s="364">
        <v>1730.8295262969268</v>
      </c>
      <c r="H20" s="364">
        <v>2463.9714401310462</v>
      </c>
      <c r="I20" s="364">
        <v>3065.2464344303144</v>
      </c>
      <c r="J20" s="364">
        <v>2160.2146017472796</v>
      </c>
      <c r="K20" s="364">
        <v>481.44185684555771</v>
      </c>
      <c r="L20" s="364">
        <v>86.855270176436363</v>
      </c>
      <c r="M20" s="364">
        <v>0</v>
      </c>
      <c r="N20" s="364">
        <v>0</v>
      </c>
      <c r="O20" s="364">
        <v>0</v>
      </c>
      <c r="P20" s="364">
        <v>0</v>
      </c>
      <c r="Q20" s="364">
        <v>0</v>
      </c>
      <c r="R20" s="364">
        <v>0</v>
      </c>
      <c r="S20" s="364">
        <v>0</v>
      </c>
      <c r="T20" s="364">
        <v>0</v>
      </c>
      <c r="U20" s="364">
        <v>0</v>
      </c>
      <c r="V20" s="364">
        <v>0</v>
      </c>
      <c r="W20" s="364">
        <v>0</v>
      </c>
      <c r="X20" s="364">
        <v>0</v>
      </c>
      <c r="Y20" s="364">
        <v>0</v>
      </c>
      <c r="Z20" s="364">
        <v>0</v>
      </c>
      <c r="AA20" s="364">
        <v>0</v>
      </c>
      <c r="AB20" s="364">
        <v>0</v>
      </c>
      <c r="AC20" s="364">
        <v>0</v>
      </c>
      <c r="AD20" s="364">
        <v>0</v>
      </c>
      <c r="AE20" s="364">
        <v>0</v>
      </c>
      <c r="AF20" s="364">
        <v>0</v>
      </c>
      <c r="AG20" s="364">
        <v>0</v>
      </c>
      <c r="AH20" s="364">
        <v>0</v>
      </c>
      <c r="AI20" s="364">
        <v>0</v>
      </c>
      <c r="AJ20" s="364">
        <v>0</v>
      </c>
      <c r="AK20" s="364">
        <v>0</v>
      </c>
      <c r="AL20" s="364">
        <v>0</v>
      </c>
      <c r="AM20" s="364">
        <v>0</v>
      </c>
      <c r="AN20" s="364">
        <v>0</v>
      </c>
      <c r="AO20" s="364">
        <v>0</v>
      </c>
      <c r="AP20" s="364">
        <v>0</v>
      </c>
      <c r="AQ20" s="364">
        <v>0</v>
      </c>
      <c r="AR20" s="364">
        <v>0</v>
      </c>
      <c r="AS20" s="364">
        <v>0</v>
      </c>
      <c r="AT20" s="364">
        <v>0</v>
      </c>
      <c r="AU20" s="364">
        <v>0</v>
      </c>
      <c r="AV20" s="364">
        <v>0</v>
      </c>
      <c r="AW20" s="364">
        <v>0</v>
      </c>
      <c r="AX20" s="364">
        <v>0</v>
      </c>
      <c r="AY20" s="364">
        <v>0</v>
      </c>
      <c r="AZ20" s="364">
        <v>0</v>
      </c>
      <c r="BA20" s="364">
        <v>0</v>
      </c>
      <c r="BB20" s="364">
        <v>0</v>
      </c>
      <c r="BC20" s="364">
        <v>0</v>
      </c>
      <c r="BD20" s="364">
        <v>0</v>
      </c>
      <c r="BE20" s="364">
        <v>0</v>
      </c>
      <c r="BF20" s="364">
        <v>0</v>
      </c>
      <c r="BG20" s="364">
        <v>0</v>
      </c>
      <c r="BH20" s="364">
        <v>0</v>
      </c>
      <c r="BI20" s="364">
        <v>0</v>
      </c>
      <c r="BJ20" s="513">
        <f t="shared" si="0"/>
        <v>8861.5277686642821</v>
      </c>
    </row>
    <row r="21" spans="1:62" hidden="1" outlineLevel="1">
      <c r="BJ21" s="513">
        <f t="shared" si="0"/>
        <v>0</v>
      </c>
    </row>
    <row r="22" spans="1:62" hidden="1" outlineLevel="1">
      <c r="A22" s="334" t="s">
        <v>751</v>
      </c>
      <c r="B22" s="335" t="s">
        <v>734</v>
      </c>
      <c r="C22" s="335"/>
      <c r="D22" s="336" t="s">
        <v>735</v>
      </c>
      <c r="E22" s="336" t="s">
        <v>472</v>
      </c>
      <c r="F22" s="349">
        <v>2012</v>
      </c>
      <c r="G22" s="349">
        <v>2013</v>
      </c>
      <c r="H22" s="349">
        <v>2014</v>
      </c>
      <c r="I22" s="349">
        <v>2015</v>
      </c>
      <c r="J22" s="349">
        <v>2016</v>
      </c>
      <c r="K22" s="349">
        <v>2017</v>
      </c>
      <c r="L22" s="349">
        <v>2018</v>
      </c>
      <c r="M22" s="349">
        <v>2019</v>
      </c>
      <c r="N22" s="349">
        <v>2020</v>
      </c>
      <c r="O22" s="349">
        <v>2021</v>
      </c>
      <c r="P22" s="349">
        <v>2022</v>
      </c>
      <c r="Q22" s="349">
        <v>2023</v>
      </c>
      <c r="R22" s="349">
        <v>2024</v>
      </c>
      <c r="S22" s="349">
        <v>2025</v>
      </c>
      <c r="T22" s="349">
        <v>2026</v>
      </c>
      <c r="U22" s="349">
        <v>2027</v>
      </c>
      <c r="V22" s="349">
        <v>2028</v>
      </c>
      <c r="W22" s="349">
        <v>2029</v>
      </c>
      <c r="X22" s="349">
        <v>2030</v>
      </c>
      <c r="Y22" s="349">
        <v>2031</v>
      </c>
      <c r="Z22" s="349">
        <v>2032</v>
      </c>
      <c r="AA22" s="349">
        <v>2033</v>
      </c>
      <c r="AB22" s="349">
        <v>2034</v>
      </c>
      <c r="AC22" s="349">
        <v>2035</v>
      </c>
      <c r="AD22" s="349">
        <v>2036</v>
      </c>
      <c r="AE22" s="349">
        <v>2037</v>
      </c>
      <c r="AF22" s="349">
        <v>2038</v>
      </c>
      <c r="AG22" s="349">
        <v>2039</v>
      </c>
      <c r="AH22" s="349">
        <v>2040</v>
      </c>
      <c r="AI22" s="349">
        <v>2041</v>
      </c>
      <c r="AJ22" s="349">
        <v>2042</v>
      </c>
      <c r="AK22" s="349">
        <v>2043</v>
      </c>
      <c r="AL22" s="349">
        <v>2044</v>
      </c>
      <c r="AM22" s="349">
        <v>2045</v>
      </c>
      <c r="AN22" s="349">
        <v>2046</v>
      </c>
      <c r="AO22" s="349">
        <v>2047</v>
      </c>
      <c r="AP22" s="349">
        <v>2048</v>
      </c>
      <c r="AQ22" s="349">
        <v>2049</v>
      </c>
      <c r="AR22" s="349">
        <v>2050</v>
      </c>
      <c r="AS22" s="349">
        <v>2051</v>
      </c>
      <c r="AT22" s="349">
        <v>2052</v>
      </c>
      <c r="AU22" s="349">
        <v>2053</v>
      </c>
      <c r="AV22" s="349">
        <v>2054</v>
      </c>
      <c r="AW22" s="349">
        <v>2055</v>
      </c>
      <c r="AX22" s="349">
        <v>2056</v>
      </c>
      <c r="AY22" s="349">
        <v>2057</v>
      </c>
      <c r="AZ22" s="349">
        <v>2058</v>
      </c>
      <c r="BA22" s="349">
        <v>2059</v>
      </c>
      <c r="BB22" s="349">
        <v>2060</v>
      </c>
      <c r="BC22" s="349">
        <v>2061</v>
      </c>
      <c r="BD22" s="349">
        <v>2062</v>
      </c>
      <c r="BE22" s="349">
        <v>2063</v>
      </c>
      <c r="BF22" s="349">
        <v>2064</v>
      </c>
      <c r="BG22" s="349">
        <v>2065</v>
      </c>
      <c r="BH22" s="349">
        <v>2066</v>
      </c>
      <c r="BI22" s="349">
        <v>2067</v>
      </c>
      <c r="BJ22" s="513">
        <f t="shared" si="0"/>
        <v>30253.221156686937</v>
      </c>
    </row>
    <row r="23" spans="1:62" hidden="1" outlineLevel="1">
      <c r="A23" s="333" t="s">
        <v>752</v>
      </c>
      <c r="B23" s="357">
        <v>1445.3986898807404</v>
      </c>
      <c r="C23" s="357"/>
      <c r="D23" s="358">
        <v>28.907973797614808</v>
      </c>
      <c r="E23" s="358">
        <v>28.90797379761478</v>
      </c>
      <c r="F23" s="359">
        <v>0</v>
      </c>
      <c r="G23" s="359">
        <v>0</v>
      </c>
      <c r="H23" s="359">
        <v>0</v>
      </c>
      <c r="I23" s="359">
        <v>0</v>
      </c>
      <c r="J23" s="359">
        <v>0</v>
      </c>
      <c r="K23" s="359">
        <v>0</v>
      </c>
      <c r="L23" s="359">
        <v>28.90797379761478</v>
      </c>
      <c r="M23" s="359">
        <v>28.90797379761478</v>
      </c>
      <c r="N23" s="359">
        <v>28.90797379761478</v>
      </c>
      <c r="O23" s="359">
        <v>28.90797379761478</v>
      </c>
      <c r="P23" s="359">
        <v>28.90797379761478</v>
      </c>
      <c r="Q23" s="359">
        <v>28.90797379761478</v>
      </c>
      <c r="R23" s="359">
        <v>28.90797379761478</v>
      </c>
      <c r="S23" s="359">
        <v>28.90797379761478</v>
      </c>
      <c r="T23" s="359">
        <v>28.90797379761478</v>
      </c>
      <c r="U23" s="359">
        <v>28.90797379761478</v>
      </c>
      <c r="V23" s="359">
        <v>28.90797379761478</v>
      </c>
      <c r="W23" s="359">
        <v>28.90797379761478</v>
      </c>
      <c r="X23" s="359">
        <v>28.90797379761478</v>
      </c>
      <c r="Y23" s="359">
        <v>28.90797379761478</v>
      </c>
      <c r="Z23" s="359">
        <v>28.90797379761478</v>
      </c>
      <c r="AA23" s="359">
        <v>28.90797379761478</v>
      </c>
      <c r="AB23" s="359">
        <v>28.90797379761478</v>
      </c>
      <c r="AC23" s="359">
        <v>28.90797379761478</v>
      </c>
      <c r="AD23" s="359">
        <v>28.90797379761478</v>
      </c>
      <c r="AE23" s="359">
        <v>28.90797379761478</v>
      </c>
      <c r="AF23" s="359">
        <v>28.90797379761478</v>
      </c>
      <c r="AG23" s="359">
        <v>28.90797379761478</v>
      </c>
      <c r="AH23" s="359">
        <v>28.90797379761478</v>
      </c>
      <c r="AI23" s="359">
        <v>28.90797379761478</v>
      </c>
      <c r="AJ23" s="359">
        <v>28.90797379761478</v>
      </c>
      <c r="AK23" s="359">
        <v>28.90797379761478</v>
      </c>
      <c r="AL23" s="359">
        <v>28.90797379761478</v>
      </c>
      <c r="AM23" s="359">
        <v>28.90797379761478</v>
      </c>
      <c r="AN23" s="359">
        <v>28.90797379761478</v>
      </c>
      <c r="AO23" s="359">
        <v>28.90797379761478</v>
      </c>
      <c r="AP23" s="359">
        <v>28.90797379761478</v>
      </c>
      <c r="AQ23" s="359">
        <v>28.90797379761478</v>
      </c>
      <c r="AR23" s="359">
        <v>28.90797379761478</v>
      </c>
      <c r="AS23" s="359">
        <v>28.90797379761478</v>
      </c>
      <c r="AT23" s="359">
        <v>28.90797379761478</v>
      </c>
      <c r="AU23" s="359">
        <v>28.90797379761478</v>
      </c>
      <c r="AV23" s="359">
        <v>28.90797379761478</v>
      </c>
      <c r="AW23" s="359">
        <v>28.90797379761478</v>
      </c>
      <c r="AX23" s="359">
        <v>28.90797379761478</v>
      </c>
      <c r="AY23" s="359">
        <v>28.90797379761478</v>
      </c>
      <c r="AZ23" s="359">
        <v>28.90797379761478</v>
      </c>
      <c r="BA23" s="359">
        <v>28.90797379761478</v>
      </c>
      <c r="BB23" s="359">
        <v>28.90797379761478</v>
      </c>
      <c r="BC23" s="359">
        <v>28.90797379761478</v>
      </c>
      <c r="BD23" s="359">
        <v>28.90797379761478</v>
      </c>
      <c r="BE23" s="359">
        <v>28.90797379761478</v>
      </c>
      <c r="BF23" s="359">
        <v>28.90797379761478</v>
      </c>
      <c r="BG23" s="359">
        <v>28.90797379761478</v>
      </c>
      <c r="BH23" s="359">
        <v>28.90797379761478</v>
      </c>
      <c r="BI23" s="359">
        <v>28.90797379761478</v>
      </c>
      <c r="BJ23" s="513">
        <f t="shared" si="0"/>
        <v>284.44698582087233</v>
      </c>
    </row>
    <row r="24" spans="1:62" hidden="1" outlineLevel="1">
      <c r="A24" s="333" t="s">
        <v>753</v>
      </c>
      <c r="B24" s="357">
        <v>2524.6040214893264</v>
      </c>
      <c r="C24" s="357"/>
      <c r="D24" s="358">
        <v>49.50203963704562</v>
      </c>
      <c r="E24" s="358">
        <v>49.992158841372799</v>
      </c>
      <c r="F24" s="359">
        <v>0</v>
      </c>
      <c r="G24" s="359">
        <v>0</v>
      </c>
      <c r="H24" s="359">
        <v>0</v>
      </c>
      <c r="I24" s="359">
        <v>0</v>
      </c>
      <c r="J24" s="359">
        <v>0</v>
      </c>
      <c r="K24" s="359">
        <v>24.996079420686442</v>
      </c>
      <c r="L24" s="359">
        <v>49.992158841372799</v>
      </c>
      <c r="M24" s="359">
        <v>49.992158841372799</v>
      </c>
      <c r="N24" s="359">
        <v>49.992158841372799</v>
      </c>
      <c r="O24" s="359">
        <v>49.992158841372799</v>
      </c>
      <c r="P24" s="359">
        <v>49.992158841372799</v>
      </c>
      <c r="Q24" s="359">
        <v>49.992158841372799</v>
      </c>
      <c r="R24" s="359">
        <v>49.992158841372799</v>
      </c>
      <c r="S24" s="359">
        <v>49.992158841372799</v>
      </c>
      <c r="T24" s="359">
        <v>49.992158841372799</v>
      </c>
      <c r="U24" s="359">
        <v>49.992158841372799</v>
      </c>
      <c r="V24" s="359">
        <v>49.992158841372799</v>
      </c>
      <c r="W24" s="359">
        <v>49.992158841372799</v>
      </c>
      <c r="X24" s="359">
        <v>49.992158841372799</v>
      </c>
      <c r="Y24" s="359">
        <v>49.992158841372799</v>
      </c>
      <c r="Z24" s="359">
        <v>49.992158841372799</v>
      </c>
      <c r="AA24" s="359">
        <v>49.992158841372799</v>
      </c>
      <c r="AB24" s="359">
        <v>49.992158841372799</v>
      </c>
      <c r="AC24" s="359">
        <v>49.992158841372799</v>
      </c>
      <c r="AD24" s="359">
        <v>49.992158841372799</v>
      </c>
      <c r="AE24" s="359">
        <v>49.992158841372799</v>
      </c>
      <c r="AF24" s="359">
        <v>49.992158841372799</v>
      </c>
      <c r="AG24" s="359">
        <v>49.992158841372799</v>
      </c>
      <c r="AH24" s="359">
        <v>49.992158841372799</v>
      </c>
      <c r="AI24" s="359">
        <v>49.992158841372799</v>
      </c>
      <c r="AJ24" s="359">
        <v>49.992158841372799</v>
      </c>
      <c r="AK24" s="359">
        <v>49.992158841372799</v>
      </c>
      <c r="AL24" s="359">
        <v>49.992158841372799</v>
      </c>
      <c r="AM24" s="359">
        <v>49.992158841372799</v>
      </c>
      <c r="AN24" s="359">
        <v>49.992158841372799</v>
      </c>
      <c r="AO24" s="359">
        <v>49.992158841372799</v>
      </c>
      <c r="AP24" s="359">
        <v>49.992158841372799</v>
      </c>
      <c r="AQ24" s="359">
        <v>49.992158841372799</v>
      </c>
      <c r="AR24" s="359">
        <v>49.992158841372799</v>
      </c>
      <c r="AS24" s="359">
        <v>49.992158841372799</v>
      </c>
      <c r="AT24" s="359">
        <v>49.992158841372799</v>
      </c>
      <c r="AU24" s="359">
        <v>49.992158841372799</v>
      </c>
      <c r="AV24" s="359">
        <v>49.992158841372799</v>
      </c>
      <c r="AW24" s="359">
        <v>49.992158841372799</v>
      </c>
      <c r="AX24" s="359">
        <v>49.992158841372799</v>
      </c>
      <c r="AY24" s="359">
        <v>49.992158841372799</v>
      </c>
      <c r="AZ24" s="359">
        <v>49.992158841372799</v>
      </c>
      <c r="BA24" s="359">
        <v>49.992158841372799</v>
      </c>
      <c r="BB24" s="359">
        <v>49.992158841372799</v>
      </c>
      <c r="BC24" s="359">
        <v>49.992158841372799</v>
      </c>
      <c r="BD24" s="359">
        <v>49.992158841372799</v>
      </c>
      <c r="BE24" s="359">
        <v>49.992158841372799</v>
      </c>
      <c r="BF24" s="359">
        <v>49.992158841372799</v>
      </c>
      <c r="BG24" s="359">
        <v>49.992158841372799</v>
      </c>
      <c r="BH24" s="359">
        <v>49.992158841372799</v>
      </c>
      <c r="BI24" s="359">
        <v>49.992158841372799</v>
      </c>
      <c r="BJ24" s="513">
        <f t="shared" si="0"/>
        <v>509.73177290559323</v>
      </c>
    </row>
    <row r="25" spans="1:62" hidden="1" outlineLevel="1">
      <c r="A25" s="351" t="s">
        <v>754</v>
      </c>
      <c r="B25" s="357">
        <v>536.76809235033613</v>
      </c>
      <c r="C25" s="357"/>
      <c r="D25" s="360">
        <v>10.735361847006722</v>
      </c>
      <c r="E25" s="360">
        <v>15.221221579034042</v>
      </c>
      <c r="F25" s="361">
        <v>0</v>
      </c>
      <c r="G25" s="361">
        <v>0</v>
      </c>
      <c r="H25" s="361">
        <v>0</v>
      </c>
      <c r="I25" s="361">
        <v>0</v>
      </c>
      <c r="J25" s="361">
        <v>0</v>
      </c>
      <c r="K25" s="361">
        <v>0</v>
      </c>
      <c r="L25" s="361">
        <v>6.9848704043156031</v>
      </c>
      <c r="M25" s="361">
        <v>9.3131605390874572</v>
      </c>
      <c r="N25" s="361">
        <v>14.283747788411029</v>
      </c>
      <c r="O25" s="361">
        <v>9.3131605390874572</v>
      </c>
      <c r="P25" s="361">
        <v>14.283747788411029</v>
      </c>
      <c r="Q25" s="361">
        <v>9.4949479515496567</v>
      </c>
      <c r="R25" s="361">
        <v>9.3131605390874572</v>
      </c>
      <c r="S25" s="361">
        <v>9.3131605390874572</v>
      </c>
      <c r="T25" s="361">
        <v>9.3131605390874572</v>
      </c>
      <c r="U25" s="361">
        <v>15.065466124036424</v>
      </c>
      <c r="V25" s="361">
        <v>10.250634329710467</v>
      </c>
      <c r="W25" s="361">
        <v>10.250634329710467</v>
      </c>
      <c r="X25" s="361">
        <v>10.250634329710467</v>
      </c>
      <c r="Y25" s="361">
        <v>10.250634329710467</v>
      </c>
      <c r="Z25" s="361">
        <v>15.221221579034042</v>
      </c>
      <c r="AA25" s="361">
        <v>10.250634329710467</v>
      </c>
      <c r="AB25" s="361">
        <v>10.250634329710467</v>
      </c>
      <c r="AC25" s="361">
        <v>10.250634329710467</v>
      </c>
      <c r="AD25" s="361">
        <v>10.250634329710467</v>
      </c>
      <c r="AE25" s="361">
        <v>15.221221579034042</v>
      </c>
      <c r="AF25" s="361">
        <v>10.250634329710467</v>
      </c>
      <c r="AG25" s="361">
        <v>10.250634329710467</v>
      </c>
      <c r="AH25" s="361">
        <v>10.250634329710467</v>
      </c>
      <c r="AI25" s="361">
        <v>10.250634329710467</v>
      </c>
      <c r="AJ25" s="361">
        <v>15.221221579034042</v>
      </c>
      <c r="AK25" s="361">
        <v>10.250634329710467</v>
      </c>
      <c r="AL25" s="361">
        <v>10.250634329710467</v>
      </c>
      <c r="AM25" s="361">
        <v>10.432421742172668</v>
      </c>
      <c r="AN25" s="361">
        <v>10.250634329710467</v>
      </c>
      <c r="AO25" s="361">
        <v>15.221221579034042</v>
      </c>
      <c r="AP25" s="361">
        <v>10.250634329710467</v>
      </c>
      <c r="AQ25" s="361">
        <v>10.250634329710467</v>
      </c>
      <c r="AR25" s="361">
        <v>10.250634329710467</v>
      </c>
      <c r="AS25" s="361">
        <v>10.250634329710467</v>
      </c>
      <c r="AT25" s="361">
        <v>10.250634329710467</v>
      </c>
      <c r="AU25" s="361">
        <v>10.250634329710467</v>
      </c>
      <c r="AV25" s="361">
        <v>10.250634329710467</v>
      </c>
      <c r="AW25" s="361">
        <v>10.250634329710467</v>
      </c>
      <c r="AX25" s="361">
        <v>10.250634329710467</v>
      </c>
      <c r="AY25" s="361">
        <v>10.250634329710467</v>
      </c>
      <c r="AZ25" s="361">
        <v>10.250634329710467</v>
      </c>
      <c r="BA25" s="361">
        <v>10.250634329710467</v>
      </c>
      <c r="BB25" s="361">
        <v>10.250634329710467</v>
      </c>
      <c r="BC25" s="361">
        <v>10.250634329710467</v>
      </c>
      <c r="BD25" s="361">
        <v>10.250634329710467</v>
      </c>
      <c r="BE25" s="361">
        <v>10.250634329710467</v>
      </c>
      <c r="BF25" s="361">
        <v>10.250634329710467</v>
      </c>
      <c r="BG25" s="361">
        <v>10.250634329710467</v>
      </c>
      <c r="BH25" s="361">
        <v>10.250634329710467</v>
      </c>
      <c r="BI25" s="361">
        <v>10.250634329710467</v>
      </c>
      <c r="BJ25" s="513">
        <f t="shared" si="0"/>
        <v>105.54688362133093</v>
      </c>
    </row>
    <row r="26" spans="1:62" hidden="1" outlineLevel="1">
      <c r="A26" s="349" t="s">
        <v>755</v>
      </c>
      <c r="B26" s="362">
        <v>4506.7708037204029</v>
      </c>
      <c r="C26" s="362"/>
      <c r="D26" s="363">
        <v>88.368054974909825</v>
      </c>
      <c r="E26" s="363">
        <v>94.121354218021608</v>
      </c>
      <c r="F26" s="364">
        <v>0</v>
      </c>
      <c r="G26" s="364">
        <v>0</v>
      </c>
      <c r="H26" s="364">
        <v>0</v>
      </c>
      <c r="I26" s="364">
        <v>0</v>
      </c>
      <c r="J26" s="364">
        <v>0</v>
      </c>
      <c r="K26" s="364">
        <v>24.996079420686442</v>
      </c>
      <c r="L26" s="364">
        <v>85.885003043303172</v>
      </c>
      <c r="M26" s="364">
        <v>88.213293178075034</v>
      </c>
      <c r="N26" s="364">
        <v>93.183880427398606</v>
      </c>
      <c r="O26" s="364">
        <v>88.213293178075034</v>
      </c>
      <c r="P26" s="364">
        <v>93.183880427398606</v>
      </c>
      <c r="Q26" s="364">
        <v>88.395080590537233</v>
      </c>
      <c r="R26" s="364">
        <v>88.213293178075034</v>
      </c>
      <c r="S26" s="364">
        <v>88.213293178075034</v>
      </c>
      <c r="T26" s="364">
        <v>88.213293178075034</v>
      </c>
      <c r="U26" s="364">
        <v>93.965598763023991</v>
      </c>
      <c r="V26" s="364">
        <v>89.150766968698036</v>
      </c>
      <c r="W26" s="364">
        <v>89.150766968698036</v>
      </c>
      <c r="X26" s="364">
        <v>89.150766968698036</v>
      </c>
      <c r="Y26" s="364">
        <v>89.150766968698036</v>
      </c>
      <c r="Z26" s="364">
        <v>94.121354218021608</v>
      </c>
      <c r="AA26" s="364">
        <v>89.150766968698036</v>
      </c>
      <c r="AB26" s="364">
        <v>89.150766968698036</v>
      </c>
      <c r="AC26" s="364">
        <v>89.150766968698036</v>
      </c>
      <c r="AD26" s="364">
        <v>89.150766968698036</v>
      </c>
      <c r="AE26" s="364">
        <v>94.121354218021608</v>
      </c>
      <c r="AF26" s="364">
        <v>89.150766968698036</v>
      </c>
      <c r="AG26" s="364">
        <v>89.150766968698036</v>
      </c>
      <c r="AH26" s="364">
        <v>89.150766968698036</v>
      </c>
      <c r="AI26" s="364">
        <v>89.150766968698036</v>
      </c>
      <c r="AJ26" s="364">
        <v>94.121354218021608</v>
      </c>
      <c r="AK26" s="364">
        <v>89.150766968698036</v>
      </c>
      <c r="AL26" s="364">
        <v>89.150766968698036</v>
      </c>
      <c r="AM26" s="364">
        <v>89.332554381160236</v>
      </c>
      <c r="AN26" s="364">
        <v>89.150766968698036</v>
      </c>
      <c r="AO26" s="364">
        <v>94.121354218021608</v>
      </c>
      <c r="AP26" s="364">
        <v>89.150766968698036</v>
      </c>
      <c r="AQ26" s="364">
        <v>89.150766968698036</v>
      </c>
      <c r="AR26" s="364">
        <v>89.150766968698036</v>
      </c>
      <c r="AS26" s="364">
        <v>89.150766968698036</v>
      </c>
      <c r="AT26" s="364">
        <v>89.150766968698036</v>
      </c>
      <c r="AU26" s="364">
        <v>89.150766968698036</v>
      </c>
      <c r="AV26" s="364">
        <v>89.150766968698036</v>
      </c>
      <c r="AW26" s="364">
        <v>89.150766968698036</v>
      </c>
      <c r="AX26" s="364">
        <v>89.150766968698036</v>
      </c>
      <c r="AY26" s="364">
        <v>89.150766968698036</v>
      </c>
      <c r="AZ26" s="364">
        <v>89.150766968698036</v>
      </c>
      <c r="BA26" s="364">
        <v>89.150766968698036</v>
      </c>
      <c r="BB26" s="364">
        <v>89.150766968698036</v>
      </c>
      <c r="BC26" s="364">
        <v>89.150766968698036</v>
      </c>
      <c r="BD26" s="364">
        <v>89.150766968698036</v>
      </c>
      <c r="BE26" s="364">
        <v>89.150766968698036</v>
      </c>
      <c r="BF26" s="364">
        <v>89.150766968698036</v>
      </c>
      <c r="BG26" s="364">
        <v>89.150766968698036</v>
      </c>
      <c r="BH26" s="364">
        <v>89.150766968698036</v>
      </c>
      <c r="BI26" s="364">
        <v>89.150766968698036</v>
      </c>
      <c r="BJ26" s="513">
        <f t="shared" si="0"/>
        <v>899.72564234779657</v>
      </c>
    </row>
    <row r="27" spans="1:62" hidden="1" outlineLevel="1">
      <c r="BJ27" s="513">
        <f t="shared" si="0"/>
        <v>0</v>
      </c>
    </row>
    <row r="28" spans="1:62" hidden="1" outlineLevel="1">
      <c r="A28" s="332" t="s">
        <v>756</v>
      </c>
      <c r="BJ28" s="513">
        <f t="shared" si="0"/>
        <v>0</v>
      </c>
    </row>
    <row r="29" spans="1:62" hidden="1" outlineLevel="1">
      <c r="A29" s="356" t="s">
        <v>757</v>
      </c>
      <c r="BJ29" s="513">
        <f t="shared" si="0"/>
        <v>0</v>
      </c>
    </row>
    <row r="30" spans="1:62" hidden="1" outlineLevel="1">
      <c r="A30" s="334" t="s">
        <v>758</v>
      </c>
      <c r="B30" s="335" t="s">
        <v>734</v>
      </c>
      <c r="C30" s="335"/>
      <c r="D30" s="336" t="s">
        <v>735</v>
      </c>
      <c r="E30" s="336" t="s">
        <v>472</v>
      </c>
      <c r="F30" s="349">
        <v>2012</v>
      </c>
      <c r="G30" s="349">
        <v>2013</v>
      </c>
      <c r="H30" s="349">
        <v>2014</v>
      </c>
      <c r="I30" s="349">
        <v>2015</v>
      </c>
      <c r="J30" s="349">
        <v>2016</v>
      </c>
      <c r="K30" s="349">
        <v>2017</v>
      </c>
      <c r="L30" s="349">
        <v>2018</v>
      </c>
      <c r="M30" s="349">
        <v>2019</v>
      </c>
      <c r="N30" s="349">
        <v>2020</v>
      </c>
      <c r="O30" s="349">
        <v>2021</v>
      </c>
      <c r="P30" s="349">
        <v>2022</v>
      </c>
      <c r="Q30" s="349">
        <v>2023</v>
      </c>
      <c r="R30" s="349">
        <v>2024</v>
      </c>
      <c r="S30" s="349">
        <v>2025</v>
      </c>
      <c r="T30" s="349">
        <v>2026</v>
      </c>
      <c r="U30" s="349">
        <v>2027</v>
      </c>
      <c r="V30" s="349">
        <v>2028</v>
      </c>
      <c r="W30" s="349">
        <v>2029</v>
      </c>
      <c r="X30" s="349">
        <v>2030</v>
      </c>
      <c r="Y30" s="349">
        <v>2031</v>
      </c>
      <c r="Z30" s="349">
        <v>2032</v>
      </c>
      <c r="AA30" s="349">
        <v>2033</v>
      </c>
      <c r="AB30" s="349">
        <v>2034</v>
      </c>
      <c r="AC30" s="349">
        <v>2035</v>
      </c>
      <c r="AD30" s="349">
        <v>2036</v>
      </c>
      <c r="AE30" s="349">
        <v>2037</v>
      </c>
      <c r="AF30" s="349">
        <v>2038</v>
      </c>
      <c r="AG30" s="349">
        <v>2039</v>
      </c>
      <c r="AH30" s="349">
        <v>2040</v>
      </c>
      <c r="AI30" s="349">
        <v>2041</v>
      </c>
      <c r="AJ30" s="349">
        <v>2042</v>
      </c>
      <c r="AK30" s="349">
        <v>2043</v>
      </c>
      <c r="AL30" s="349">
        <v>2044</v>
      </c>
      <c r="AM30" s="349">
        <v>2045</v>
      </c>
      <c r="AN30" s="349">
        <v>2046</v>
      </c>
      <c r="AO30" s="349">
        <v>2047</v>
      </c>
      <c r="AP30" s="349">
        <v>2048</v>
      </c>
      <c r="AQ30" s="349">
        <v>2049</v>
      </c>
      <c r="AR30" s="349">
        <v>2050</v>
      </c>
      <c r="AS30" s="349">
        <v>2051</v>
      </c>
      <c r="AT30" s="349">
        <v>2052</v>
      </c>
      <c r="AU30" s="349">
        <v>2053</v>
      </c>
      <c r="AV30" s="349">
        <v>2054</v>
      </c>
      <c r="AW30" s="349">
        <v>2055</v>
      </c>
      <c r="AX30" s="349">
        <v>2056</v>
      </c>
      <c r="AY30" s="349">
        <v>2057</v>
      </c>
      <c r="AZ30" s="349">
        <v>2058</v>
      </c>
      <c r="BA30" s="349">
        <v>2059</v>
      </c>
      <c r="BB30" s="349">
        <v>2060</v>
      </c>
      <c r="BC30" s="349">
        <v>2061</v>
      </c>
      <c r="BD30" s="349">
        <v>2062</v>
      </c>
      <c r="BE30" s="349">
        <v>2063</v>
      </c>
      <c r="BF30" s="349">
        <v>2064</v>
      </c>
      <c r="BG30" s="349">
        <v>2065</v>
      </c>
      <c r="BH30" s="349">
        <v>2066</v>
      </c>
      <c r="BI30" s="349">
        <v>2067</v>
      </c>
      <c r="BJ30" s="513">
        <f t="shared" si="0"/>
        <v>30253.221156686937</v>
      </c>
    </row>
    <row r="31" spans="1:62" hidden="1" outlineLevel="1">
      <c r="A31" s="338" t="s">
        <v>759</v>
      </c>
      <c r="B31" s="365">
        <v>12.431739445526555</v>
      </c>
      <c r="C31" s="365"/>
      <c r="D31" s="358">
        <v>1.7759627779323652</v>
      </c>
      <c r="E31" s="358">
        <v>3.4166373919574244</v>
      </c>
      <c r="F31" s="366">
        <v>0.82495137100367488</v>
      </c>
      <c r="G31" s="366">
        <v>2.6588912637473627</v>
      </c>
      <c r="H31" s="366">
        <v>2.7675900914468472</v>
      </c>
      <c r="I31" s="366">
        <v>3.4166373919574244</v>
      </c>
      <c r="J31" s="366">
        <v>1.9336749705154856</v>
      </c>
      <c r="K31" s="366">
        <v>0.67540299798557424</v>
      </c>
      <c r="L31" s="366">
        <v>0.15459135887018563</v>
      </c>
      <c r="M31" s="366">
        <v>0</v>
      </c>
      <c r="N31" s="366">
        <v>0</v>
      </c>
      <c r="O31" s="366">
        <v>0</v>
      </c>
      <c r="P31" s="366">
        <v>0</v>
      </c>
      <c r="Q31" s="366">
        <v>0</v>
      </c>
      <c r="R31" s="366">
        <v>0</v>
      </c>
      <c r="S31" s="366">
        <v>0</v>
      </c>
      <c r="T31" s="366">
        <v>0</v>
      </c>
      <c r="U31" s="366">
        <v>0</v>
      </c>
      <c r="V31" s="366">
        <v>0</v>
      </c>
      <c r="W31" s="366">
        <v>0</v>
      </c>
      <c r="X31" s="366">
        <v>0</v>
      </c>
      <c r="Y31" s="366">
        <v>0</v>
      </c>
      <c r="Z31" s="366">
        <v>0</v>
      </c>
      <c r="AA31" s="366">
        <v>0</v>
      </c>
      <c r="AB31" s="366">
        <v>0</v>
      </c>
      <c r="AC31" s="366">
        <v>0</v>
      </c>
      <c r="AD31" s="366">
        <v>0</v>
      </c>
      <c r="AE31" s="366">
        <v>0</v>
      </c>
      <c r="AF31" s="366">
        <v>0</v>
      </c>
      <c r="AG31" s="366">
        <v>0</v>
      </c>
      <c r="AH31" s="366">
        <v>0</v>
      </c>
      <c r="AI31" s="366">
        <v>0</v>
      </c>
      <c r="AJ31" s="366">
        <v>0</v>
      </c>
      <c r="AK31" s="366">
        <v>0</v>
      </c>
      <c r="AL31" s="366">
        <v>0</v>
      </c>
      <c r="AM31" s="366">
        <v>0</v>
      </c>
      <c r="AN31" s="366">
        <v>0</v>
      </c>
      <c r="AO31" s="366">
        <v>0</v>
      </c>
      <c r="AP31" s="366">
        <v>0</v>
      </c>
      <c r="AQ31" s="366">
        <v>0</v>
      </c>
      <c r="AR31" s="366">
        <v>0</v>
      </c>
      <c r="AS31" s="366">
        <v>0</v>
      </c>
      <c r="AT31" s="366">
        <v>0</v>
      </c>
      <c r="AU31" s="366">
        <v>0</v>
      </c>
      <c r="AV31" s="366">
        <v>0</v>
      </c>
      <c r="AW31" s="366">
        <v>0</v>
      </c>
      <c r="AX31" s="366">
        <v>0</v>
      </c>
      <c r="AY31" s="366">
        <v>0</v>
      </c>
      <c r="AZ31" s="366">
        <v>0</v>
      </c>
      <c r="BA31" s="366">
        <v>0</v>
      </c>
      <c r="BB31" s="366">
        <v>0</v>
      </c>
      <c r="BC31" s="366">
        <v>0</v>
      </c>
      <c r="BD31" s="366">
        <v>0</v>
      </c>
      <c r="BE31" s="366">
        <v>0</v>
      </c>
      <c r="BF31" s="366">
        <v>0</v>
      </c>
      <c r="BG31" s="366">
        <v>0</v>
      </c>
      <c r="BH31" s="366">
        <v>0</v>
      </c>
      <c r="BI31" s="366">
        <v>0</v>
      </c>
      <c r="BJ31" s="513">
        <f t="shared" si="0"/>
        <v>10.57596582598557</v>
      </c>
    </row>
    <row r="32" spans="1:62" hidden="1" outlineLevel="1">
      <c r="A32" s="338" t="s">
        <v>760</v>
      </c>
      <c r="B32" s="365">
        <v>5.9432661379946738</v>
      </c>
      <c r="C32" s="365"/>
      <c r="D32" s="358">
        <v>0.84903801971352499</v>
      </c>
      <c r="E32" s="358">
        <v>1.9810548933272845</v>
      </c>
      <c r="F32" s="366">
        <v>0.10651664082209572</v>
      </c>
      <c r="G32" s="366">
        <v>0.53870529113076693</v>
      </c>
      <c r="H32" s="366">
        <v>1.5269381453458628</v>
      </c>
      <c r="I32" s="366">
        <v>1.9810548933272845</v>
      </c>
      <c r="J32" s="366">
        <v>1.5046815002152478</v>
      </c>
      <c r="K32" s="366">
        <v>0.26625048567072934</v>
      </c>
      <c r="L32" s="366">
        <v>1.9119181482687122E-2</v>
      </c>
      <c r="M32" s="366">
        <v>0</v>
      </c>
      <c r="N32" s="366">
        <v>0</v>
      </c>
      <c r="O32" s="366">
        <v>0</v>
      </c>
      <c r="P32" s="366">
        <v>0</v>
      </c>
      <c r="Q32" s="366">
        <v>0</v>
      </c>
      <c r="R32" s="366">
        <v>0</v>
      </c>
      <c r="S32" s="366">
        <v>0</v>
      </c>
      <c r="T32" s="366">
        <v>0</v>
      </c>
      <c r="U32" s="366">
        <v>0</v>
      </c>
      <c r="V32" s="366">
        <v>0</v>
      </c>
      <c r="W32" s="366">
        <v>0</v>
      </c>
      <c r="X32" s="366">
        <v>0</v>
      </c>
      <c r="Y32" s="366">
        <v>0</v>
      </c>
      <c r="Z32" s="366">
        <v>0</v>
      </c>
      <c r="AA32" s="366">
        <v>0</v>
      </c>
      <c r="AB32" s="366">
        <v>0</v>
      </c>
      <c r="AC32" s="366">
        <v>0</v>
      </c>
      <c r="AD32" s="366">
        <v>0</v>
      </c>
      <c r="AE32" s="366">
        <v>0</v>
      </c>
      <c r="AF32" s="366">
        <v>0</v>
      </c>
      <c r="AG32" s="366">
        <v>0</v>
      </c>
      <c r="AH32" s="366">
        <v>0</v>
      </c>
      <c r="AI32" s="366">
        <v>0</v>
      </c>
      <c r="AJ32" s="366">
        <v>0</v>
      </c>
      <c r="AK32" s="366">
        <v>0</v>
      </c>
      <c r="AL32" s="366">
        <v>0</v>
      </c>
      <c r="AM32" s="366">
        <v>0</v>
      </c>
      <c r="AN32" s="366">
        <v>0</v>
      </c>
      <c r="AO32" s="366">
        <v>0</v>
      </c>
      <c r="AP32" s="366">
        <v>0</v>
      </c>
      <c r="AQ32" s="366">
        <v>0</v>
      </c>
      <c r="AR32" s="366">
        <v>0</v>
      </c>
      <c r="AS32" s="366">
        <v>0</v>
      </c>
      <c r="AT32" s="366">
        <v>0</v>
      </c>
      <c r="AU32" s="366">
        <v>0</v>
      </c>
      <c r="AV32" s="366">
        <v>0</v>
      </c>
      <c r="AW32" s="366">
        <v>0</v>
      </c>
      <c r="AX32" s="366">
        <v>0</v>
      </c>
      <c r="AY32" s="366">
        <v>0</v>
      </c>
      <c r="AZ32" s="366">
        <v>0</v>
      </c>
      <c r="BA32" s="366">
        <v>0</v>
      </c>
      <c r="BB32" s="366">
        <v>0</v>
      </c>
      <c r="BC32" s="366">
        <v>0</v>
      </c>
      <c r="BD32" s="366">
        <v>0</v>
      </c>
      <c r="BE32" s="366">
        <v>0</v>
      </c>
      <c r="BF32" s="366">
        <v>0</v>
      </c>
      <c r="BG32" s="366">
        <v>0</v>
      </c>
      <c r="BH32" s="366">
        <v>0</v>
      </c>
      <c r="BI32" s="366">
        <v>0</v>
      </c>
      <c r="BJ32" s="513">
        <f t="shared" si="0"/>
        <v>4.911284491620866</v>
      </c>
    </row>
    <row r="33" spans="1:62" hidden="1" outlineLevel="1">
      <c r="A33" s="342" t="s">
        <v>761</v>
      </c>
      <c r="B33" s="365">
        <v>2.6831001599148503</v>
      </c>
      <c r="C33" s="365"/>
      <c r="D33" s="360">
        <v>0.44718335998580838</v>
      </c>
      <c r="E33" s="360">
        <v>0.88207273276382636</v>
      </c>
      <c r="F33" s="367">
        <v>0.14951947235518642</v>
      </c>
      <c r="G33" s="367">
        <v>0.26406249771572382</v>
      </c>
      <c r="H33" s="367">
        <v>0.63341464346938192</v>
      </c>
      <c r="I33" s="367">
        <v>0.73280058357591993</v>
      </c>
      <c r="J33" s="367">
        <v>0.88207273276382636</v>
      </c>
      <c r="K33" s="367">
        <v>2.1230230034811913E-2</v>
      </c>
      <c r="L33" s="367">
        <v>0</v>
      </c>
      <c r="M33" s="367">
        <v>0</v>
      </c>
      <c r="N33" s="367">
        <v>0</v>
      </c>
      <c r="O33" s="367">
        <v>0</v>
      </c>
      <c r="P33" s="367">
        <v>0</v>
      </c>
      <c r="Q33" s="367">
        <v>0</v>
      </c>
      <c r="R33" s="367">
        <v>0</v>
      </c>
      <c r="S33" s="367">
        <v>0</v>
      </c>
      <c r="T33" s="367">
        <v>0</v>
      </c>
      <c r="U33" s="367">
        <v>0</v>
      </c>
      <c r="V33" s="367">
        <v>0</v>
      </c>
      <c r="W33" s="367">
        <v>0</v>
      </c>
      <c r="X33" s="367">
        <v>0</v>
      </c>
      <c r="Y33" s="367">
        <v>0</v>
      </c>
      <c r="Z33" s="367">
        <v>0</v>
      </c>
      <c r="AA33" s="367">
        <v>0</v>
      </c>
      <c r="AB33" s="367">
        <v>0</v>
      </c>
      <c r="AC33" s="367">
        <v>0</v>
      </c>
      <c r="AD33" s="367">
        <v>0</v>
      </c>
      <c r="AE33" s="367">
        <v>0</v>
      </c>
      <c r="AF33" s="367">
        <v>0</v>
      </c>
      <c r="AG33" s="367">
        <v>0</v>
      </c>
      <c r="AH33" s="367">
        <v>0</v>
      </c>
      <c r="AI33" s="367">
        <v>0</v>
      </c>
      <c r="AJ33" s="367">
        <v>0</v>
      </c>
      <c r="AK33" s="367">
        <v>0</v>
      </c>
      <c r="AL33" s="367">
        <v>0</v>
      </c>
      <c r="AM33" s="367">
        <v>0</v>
      </c>
      <c r="AN33" s="367">
        <v>0</v>
      </c>
      <c r="AO33" s="367">
        <v>0</v>
      </c>
      <c r="AP33" s="367">
        <v>0</v>
      </c>
      <c r="AQ33" s="367">
        <v>0</v>
      </c>
      <c r="AR33" s="367">
        <v>0</v>
      </c>
      <c r="AS33" s="367">
        <v>0</v>
      </c>
      <c r="AT33" s="367">
        <v>0</v>
      </c>
      <c r="AU33" s="367">
        <v>0</v>
      </c>
      <c r="AV33" s="367">
        <v>0</v>
      </c>
      <c r="AW33" s="367">
        <v>0</v>
      </c>
      <c r="AX33" s="367">
        <v>0</v>
      </c>
      <c r="AY33" s="367">
        <v>0</v>
      </c>
      <c r="AZ33" s="367">
        <v>0</v>
      </c>
      <c r="BA33" s="367">
        <v>0</v>
      </c>
      <c r="BB33" s="367">
        <v>0</v>
      </c>
      <c r="BC33" s="367">
        <v>0</v>
      </c>
      <c r="BD33" s="367">
        <v>0</v>
      </c>
      <c r="BE33" s="367">
        <v>0</v>
      </c>
      <c r="BF33" s="367">
        <v>0</v>
      </c>
      <c r="BG33" s="367">
        <v>0</v>
      </c>
      <c r="BH33" s="367">
        <v>0</v>
      </c>
      <c r="BI33" s="367">
        <v>0</v>
      </c>
      <c r="BJ33" s="513">
        <f t="shared" si="0"/>
        <v>2.235805219722125</v>
      </c>
    </row>
    <row r="34" spans="1:62" hidden="1" outlineLevel="1">
      <c r="A34" s="346" t="s">
        <v>762</v>
      </c>
      <c r="B34" s="368">
        <v>21.05810574343608</v>
      </c>
      <c r="C34" s="368"/>
      <c r="D34" s="363">
        <v>3.0083008204908679</v>
      </c>
      <c r="E34" s="363">
        <v>6.1304928688606291</v>
      </c>
      <c r="F34" s="369">
        <v>1.080987484180957</v>
      </c>
      <c r="G34" s="369">
        <v>3.4616590525938533</v>
      </c>
      <c r="H34" s="369">
        <v>4.9279428802620915</v>
      </c>
      <c r="I34" s="369">
        <v>6.1304928688606291</v>
      </c>
      <c r="J34" s="369">
        <v>4.3204292034945597</v>
      </c>
      <c r="K34" s="369">
        <v>0.96288371369111547</v>
      </c>
      <c r="L34" s="369">
        <v>0.17371054035287276</v>
      </c>
      <c r="M34" s="369">
        <v>0</v>
      </c>
      <c r="N34" s="369">
        <v>0</v>
      </c>
      <c r="O34" s="369">
        <v>0</v>
      </c>
      <c r="P34" s="369">
        <v>0</v>
      </c>
      <c r="Q34" s="369">
        <v>0</v>
      </c>
      <c r="R34" s="369">
        <v>0</v>
      </c>
      <c r="S34" s="369">
        <v>0</v>
      </c>
      <c r="T34" s="369">
        <v>0</v>
      </c>
      <c r="U34" s="369">
        <v>0</v>
      </c>
      <c r="V34" s="369">
        <v>0</v>
      </c>
      <c r="W34" s="369">
        <v>0</v>
      </c>
      <c r="X34" s="369">
        <v>0</v>
      </c>
      <c r="Y34" s="369">
        <v>0</v>
      </c>
      <c r="Z34" s="369">
        <v>0</v>
      </c>
      <c r="AA34" s="369">
        <v>0</v>
      </c>
      <c r="AB34" s="369">
        <v>0</v>
      </c>
      <c r="AC34" s="369">
        <v>0</v>
      </c>
      <c r="AD34" s="369">
        <v>0</v>
      </c>
      <c r="AE34" s="369">
        <v>0</v>
      </c>
      <c r="AF34" s="369">
        <v>0</v>
      </c>
      <c r="AG34" s="369">
        <v>0</v>
      </c>
      <c r="AH34" s="369">
        <v>0</v>
      </c>
      <c r="AI34" s="369">
        <v>0</v>
      </c>
      <c r="AJ34" s="369">
        <v>0</v>
      </c>
      <c r="AK34" s="369">
        <v>0</v>
      </c>
      <c r="AL34" s="369">
        <v>0</v>
      </c>
      <c r="AM34" s="369">
        <v>0</v>
      </c>
      <c r="AN34" s="369">
        <v>0</v>
      </c>
      <c r="AO34" s="369">
        <v>0</v>
      </c>
      <c r="AP34" s="369">
        <v>0</v>
      </c>
      <c r="AQ34" s="369">
        <v>0</v>
      </c>
      <c r="AR34" s="369">
        <v>0</v>
      </c>
      <c r="AS34" s="369">
        <v>0</v>
      </c>
      <c r="AT34" s="369">
        <v>0</v>
      </c>
      <c r="AU34" s="369">
        <v>0</v>
      </c>
      <c r="AV34" s="369">
        <v>0</v>
      </c>
      <c r="AW34" s="369">
        <v>0</v>
      </c>
      <c r="AX34" s="369">
        <v>0</v>
      </c>
      <c r="AY34" s="369">
        <v>0</v>
      </c>
      <c r="AZ34" s="369">
        <v>0</v>
      </c>
      <c r="BA34" s="369">
        <v>0</v>
      </c>
      <c r="BB34" s="369">
        <v>0</v>
      </c>
      <c r="BC34" s="369">
        <v>0</v>
      </c>
      <c r="BD34" s="369">
        <v>0</v>
      </c>
      <c r="BE34" s="369">
        <v>0</v>
      </c>
      <c r="BF34" s="369">
        <v>0</v>
      </c>
      <c r="BG34" s="369">
        <v>0</v>
      </c>
      <c r="BH34" s="369">
        <v>0</v>
      </c>
      <c r="BI34" s="369">
        <v>0</v>
      </c>
      <c r="BJ34" s="513">
        <f t="shared" si="0"/>
        <v>17.723055537328563</v>
      </c>
    </row>
    <row r="35" spans="1:62" hidden="1" outlineLevel="1">
      <c r="BJ35" s="513">
        <f t="shared" si="0"/>
        <v>0</v>
      </c>
    </row>
    <row r="36" spans="1:62" hidden="1" outlineLevel="1">
      <c r="A36" s="334" t="s">
        <v>763</v>
      </c>
      <c r="B36" s="335" t="s">
        <v>734</v>
      </c>
      <c r="C36" s="335"/>
      <c r="D36" s="336" t="s">
        <v>735</v>
      </c>
      <c r="E36" s="336" t="s">
        <v>472</v>
      </c>
      <c r="F36" s="349">
        <v>2012</v>
      </c>
      <c r="G36" s="349">
        <v>2013</v>
      </c>
      <c r="H36" s="349">
        <v>2014</v>
      </c>
      <c r="I36" s="349">
        <v>2015</v>
      </c>
      <c r="J36" s="349">
        <v>2016</v>
      </c>
      <c r="K36" s="349">
        <v>2017</v>
      </c>
      <c r="L36" s="349">
        <v>2018</v>
      </c>
      <c r="M36" s="349">
        <v>2019</v>
      </c>
      <c r="N36" s="349">
        <v>2020</v>
      </c>
      <c r="O36" s="349">
        <v>2021</v>
      </c>
      <c r="P36" s="349">
        <v>2022</v>
      </c>
      <c r="Q36" s="349">
        <v>2023</v>
      </c>
      <c r="R36" s="349">
        <v>2024</v>
      </c>
      <c r="S36" s="349">
        <v>2025</v>
      </c>
      <c r="T36" s="349">
        <v>2026</v>
      </c>
      <c r="U36" s="349">
        <v>2027</v>
      </c>
      <c r="V36" s="349">
        <v>2028</v>
      </c>
      <c r="W36" s="349">
        <v>2029</v>
      </c>
      <c r="X36" s="349">
        <v>2030</v>
      </c>
      <c r="Y36" s="349">
        <v>2031</v>
      </c>
      <c r="Z36" s="349">
        <v>2032</v>
      </c>
      <c r="AA36" s="349">
        <v>2033</v>
      </c>
      <c r="AB36" s="349">
        <v>2034</v>
      </c>
      <c r="AC36" s="349">
        <v>2035</v>
      </c>
      <c r="AD36" s="349">
        <v>2036</v>
      </c>
      <c r="AE36" s="349">
        <v>2037</v>
      </c>
      <c r="AF36" s="349">
        <v>2038</v>
      </c>
      <c r="AG36" s="349">
        <v>2039</v>
      </c>
      <c r="AH36" s="349">
        <v>2040</v>
      </c>
      <c r="AI36" s="349">
        <v>2041</v>
      </c>
      <c r="AJ36" s="349">
        <v>2042</v>
      </c>
      <c r="AK36" s="349">
        <v>2043</v>
      </c>
      <c r="AL36" s="349">
        <v>2044</v>
      </c>
      <c r="AM36" s="349">
        <v>2045</v>
      </c>
      <c r="AN36" s="349">
        <v>2046</v>
      </c>
      <c r="AO36" s="349">
        <v>2047</v>
      </c>
      <c r="AP36" s="349">
        <v>2048</v>
      </c>
      <c r="AQ36" s="349">
        <v>2049</v>
      </c>
      <c r="AR36" s="349">
        <v>2050</v>
      </c>
      <c r="AS36" s="349">
        <v>2051</v>
      </c>
      <c r="AT36" s="349">
        <v>2052</v>
      </c>
      <c r="AU36" s="349">
        <v>2053</v>
      </c>
      <c r="AV36" s="349">
        <v>2054</v>
      </c>
      <c r="AW36" s="349">
        <v>2055</v>
      </c>
      <c r="AX36" s="349">
        <v>2056</v>
      </c>
      <c r="AY36" s="349">
        <v>2057</v>
      </c>
      <c r="AZ36" s="349">
        <v>2058</v>
      </c>
      <c r="BA36" s="349">
        <v>2059</v>
      </c>
      <c r="BB36" s="349">
        <v>2060</v>
      </c>
      <c r="BC36" s="349">
        <v>2061</v>
      </c>
      <c r="BD36" s="349">
        <v>2062</v>
      </c>
      <c r="BE36" s="349">
        <v>2063</v>
      </c>
      <c r="BF36" s="349">
        <v>2064</v>
      </c>
      <c r="BG36" s="349">
        <v>2065</v>
      </c>
      <c r="BH36" s="349">
        <v>2066</v>
      </c>
      <c r="BI36" s="349">
        <v>2067</v>
      </c>
      <c r="BJ36" s="513">
        <f t="shared" si="0"/>
        <v>30253.221156686937</v>
      </c>
    </row>
    <row r="37" spans="1:62" hidden="1" outlineLevel="1">
      <c r="A37" s="333" t="s">
        <v>764</v>
      </c>
      <c r="B37" s="365">
        <v>2.8907973797614805</v>
      </c>
      <c r="C37" s="365"/>
      <c r="D37" s="358">
        <v>5.781594759522956E-2</v>
      </c>
      <c r="E37" s="358">
        <v>5.781594759522956E-2</v>
      </c>
      <c r="F37" s="366">
        <v>0</v>
      </c>
      <c r="G37" s="366">
        <v>0</v>
      </c>
      <c r="H37" s="366">
        <v>0</v>
      </c>
      <c r="I37" s="366">
        <v>0</v>
      </c>
      <c r="J37" s="366">
        <v>0</v>
      </c>
      <c r="K37" s="366">
        <v>0</v>
      </c>
      <c r="L37" s="366">
        <v>5.781594759522956E-2</v>
      </c>
      <c r="M37" s="366">
        <v>5.781594759522956E-2</v>
      </c>
      <c r="N37" s="366">
        <v>5.781594759522956E-2</v>
      </c>
      <c r="O37" s="366">
        <v>5.781594759522956E-2</v>
      </c>
      <c r="P37" s="366">
        <v>5.781594759522956E-2</v>
      </c>
      <c r="Q37" s="366">
        <v>5.781594759522956E-2</v>
      </c>
      <c r="R37" s="366">
        <v>5.781594759522956E-2</v>
      </c>
      <c r="S37" s="366">
        <v>5.781594759522956E-2</v>
      </c>
      <c r="T37" s="366">
        <v>5.781594759522956E-2</v>
      </c>
      <c r="U37" s="366">
        <v>5.781594759522956E-2</v>
      </c>
      <c r="V37" s="366">
        <v>5.781594759522956E-2</v>
      </c>
      <c r="W37" s="366">
        <v>5.781594759522956E-2</v>
      </c>
      <c r="X37" s="366">
        <v>5.781594759522956E-2</v>
      </c>
      <c r="Y37" s="366">
        <v>5.781594759522956E-2</v>
      </c>
      <c r="Z37" s="366">
        <v>5.781594759522956E-2</v>
      </c>
      <c r="AA37" s="366">
        <v>5.781594759522956E-2</v>
      </c>
      <c r="AB37" s="366">
        <v>5.781594759522956E-2</v>
      </c>
      <c r="AC37" s="366">
        <v>5.781594759522956E-2</v>
      </c>
      <c r="AD37" s="366">
        <v>5.781594759522956E-2</v>
      </c>
      <c r="AE37" s="366">
        <v>5.781594759522956E-2</v>
      </c>
      <c r="AF37" s="366">
        <v>5.781594759522956E-2</v>
      </c>
      <c r="AG37" s="366">
        <v>5.781594759522956E-2</v>
      </c>
      <c r="AH37" s="366">
        <v>5.781594759522956E-2</v>
      </c>
      <c r="AI37" s="366">
        <v>5.781594759522956E-2</v>
      </c>
      <c r="AJ37" s="366">
        <v>5.781594759522956E-2</v>
      </c>
      <c r="AK37" s="366">
        <v>5.781594759522956E-2</v>
      </c>
      <c r="AL37" s="366">
        <v>5.781594759522956E-2</v>
      </c>
      <c r="AM37" s="366">
        <v>5.781594759522956E-2</v>
      </c>
      <c r="AN37" s="366">
        <v>5.781594759522956E-2</v>
      </c>
      <c r="AO37" s="366">
        <v>5.781594759522956E-2</v>
      </c>
      <c r="AP37" s="366">
        <v>5.781594759522956E-2</v>
      </c>
      <c r="AQ37" s="366">
        <v>5.781594759522956E-2</v>
      </c>
      <c r="AR37" s="366">
        <v>5.781594759522956E-2</v>
      </c>
      <c r="AS37" s="366">
        <v>5.781594759522956E-2</v>
      </c>
      <c r="AT37" s="366">
        <v>5.781594759522956E-2</v>
      </c>
      <c r="AU37" s="366">
        <v>5.781594759522956E-2</v>
      </c>
      <c r="AV37" s="366">
        <v>5.781594759522956E-2</v>
      </c>
      <c r="AW37" s="366">
        <v>5.781594759522956E-2</v>
      </c>
      <c r="AX37" s="366">
        <v>5.781594759522956E-2</v>
      </c>
      <c r="AY37" s="366">
        <v>5.781594759522956E-2</v>
      </c>
      <c r="AZ37" s="366">
        <v>5.781594759522956E-2</v>
      </c>
      <c r="BA37" s="366">
        <v>5.781594759522956E-2</v>
      </c>
      <c r="BB37" s="366">
        <v>5.781594759522956E-2</v>
      </c>
      <c r="BC37" s="366">
        <v>5.781594759522956E-2</v>
      </c>
      <c r="BD37" s="366">
        <v>5.781594759522956E-2</v>
      </c>
      <c r="BE37" s="366">
        <v>5.781594759522956E-2</v>
      </c>
      <c r="BF37" s="366">
        <v>5.781594759522956E-2</v>
      </c>
      <c r="BG37" s="366">
        <v>5.781594759522956E-2</v>
      </c>
      <c r="BH37" s="366">
        <v>5.781594759522956E-2</v>
      </c>
      <c r="BI37" s="366">
        <v>5.781594759522956E-2</v>
      </c>
      <c r="BJ37" s="513">
        <f t="shared" si="0"/>
        <v>0.56889397164174449</v>
      </c>
    </row>
    <row r="38" spans="1:62" hidden="1" outlineLevel="1">
      <c r="A38" s="333" t="s">
        <v>765</v>
      </c>
      <c r="B38" s="365">
        <v>5.0492080429786528</v>
      </c>
      <c r="C38" s="365"/>
      <c r="D38" s="358">
        <v>9.9004079274091272E-2</v>
      </c>
      <c r="E38" s="358">
        <v>9.9984317682745599E-2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6">
        <v>4.9992158841372883E-2</v>
      </c>
      <c r="L38" s="366">
        <v>9.9984317682745599E-2</v>
      </c>
      <c r="M38" s="366">
        <v>9.9984317682745599E-2</v>
      </c>
      <c r="N38" s="366">
        <v>9.9984317682745599E-2</v>
      </c>
      <c r="O38" s="366">
        <v>9.9984317682745599E-2</v>
      </c>
      <c r="P38" s="366">
        <v>9.9984317682745599E-2</v>
      </c>
      <c r="Q38" s="366">
        <v>9.9984317682745599E-2</v>
      </c>
      <c r="R38" s="366">
        <v>9.9984317682745599E-2</v>
      </c>
      <c r="S38" s="366">
        <v>9.9984317682745599E-2</v>
      </c>
      <c r="T38" s="366">
        <v>9.9984317682745599E-2</v>
      </c>
      <c r="U38" s="366">
        <v>9.9984317682745599E-2</v>
      </c>
      <c r="V38" s="366">
        <v>9.9984317682745599E-2</v>
      </c>
      <c r="W38" s="366">
        <v>9.9984317682745599E-2</v>
      </c>
      <c r="X38" s="366">
        <v>9.9984317682745599E-2</v>
      </c>
      <c r="Y38" s="366">
        <v>9.9984317682745599E-2</v>
      </c>
      <c r="Z38" s="366">
        <v>9.9984317682745599E-2</v>
      </c>
      <c r="AA38" s="366">
        <v>9.9984317682745599E-2</v>
      </c>
      <c r="AB38" s="366">
        <v>9.9984317682745599E-2</v>
      </c>
      <c r="AC38" s="366">
        <v>9.9984317682745599E-2</v>
      </c>
      <c r="AD38" s="366">
        <v>9.9984317682745599E-2</v>
      </c>
      <c r="AE38" s="366">
        <v>9.9984317682745599E-2</v>
      </c>
      <c r="AF38" s="366">
        <v>9.9984317682745599E-2</v>
      </c>
      <c r="AG38" s="366">
        <v>9.9984317682745599E-2</v>
      </c>
      <c r="AH38" s="366">
        <v>9.9984317682745599E-2</v>
      </c>
      <c r="AI38" s="366">
        <v>9.9984317682745599E-2</v>
      </c>
      <c r="AJ38" s="366">
        <v>9.9984317682745599E-2</v>
      </c>
      <c r="AK38" s="366">
        <v>9.9984317682745599E-2</v>
      </c>
      <c r="AL38" s="366">
        <v>9.9984317682745599E-2</v>
      </c>
      <c r="AM38" s="366">
        <v>9.9984317682745599E-2</v>
      </c>
      <c r="AN38" s="366">
        <v>9.9984317682745599E-2</v>
      </c>
      <c r="AO38" s="366">
        <v>9.9984317682745599E-2</v>
      </c>
      <c r="AP38" s="366">
        <v>9.9984317682745599E-2</v>
      </c>
      <c r="AQ38" s="366">
        <v>9.9984317682745599E-2</v>
      </c>
      <c r="AR38" s="366">
        <v>9.9984317682745599E-2</v>
      </c>
      <c r="AS38" s="366">
        <v>9.9984317682745599E-2</v>
      </c>
      <c r="AT38" s="366">
        <v>9.9984317682745599E-2</v>
      </c>
      <c r="AU38" s="366">
        <v>9.9984317682745599E-2</v>
      </c>
      <c r="AV38" s="366">
        <v>9.9984317682745599E-2</v>
      </c>
      <c r="AW38" s="366">
        <v>9.9984317682745599E-2</v>
      </c>
      <c r="AX38" s="366">
        <v>9.9984317682745599E-2</v>
      </c>
      <c r="AY38" s="366">
        <v>9.9984317682745599E-2</v>
      </c>
      <c r="AZ38" s="366">
        <v>9.9984317682745599E-2</v>
      </c>
      <c r="BA38" s="366">
        <v>9.9984317682745599E-2</v>
      </c>
      <c r="BB38" s="366">
        <v>9.9984317682745599E-2</v>
      </c>
      <c r="BC38" s="366">
        <v>9.9984317682745599E-2</v>
      </c>
      <c r="BD38" s="366">
        <v>9.9984317682745599E-2</v>
      </c>
      <c r="BE38" s="366">
        <v>9.9984317682745599E-2</v>
      </c>
      <c r="BF38" s="366">
        <v>9.9984317682745599E-2</v>
      </c>
      <c r="BG38" s="366">
        <v>9.9984317682745599E-2</v>
      </c>
      <c r="BH38" s="366">
        <v>9.9984317682745599E-2</v>
      </c>
      <c r="BI38" s="366">
        <v>9.9984317682745599E-2</v>
      </c>
      <c r="BJ38" s="513">
        <f t="shared" si="0"/>
        <v>1.0194635458111863</v>
      </c>
    </row>
    <row r="39" spans="1:62" hidden="1" outlineLevel="1">
      <c r="A39" s="351" t="s">
        <v>766</v>
      </c>
      <c r="B39" s="365">
        <v>1.0735361847006724</v>
      </c>
      <c r="C39" s="365"/>
      <c r="D39" s="360">
        <v>2.1470723694013451E-2</v>
      </c>
      <c r="E39" s="360">
        <v>3.0442443158068083E-2</v>
      </c>
      <c r="F39" s="367">
        <v>0</v>
      </c>
      <c r="G39" s="367">
        <v>0</v>
      </c>
      <c r="H39" s="367">
        <v>0</v>
      </c>
      <c r="I39" s="367">
        <v>0</v>
      </c>
      <c r="J39" s="367">
        <v>0</v>
      </c>
      <c r="K39" s="367">
        <v>0</v>
      </c>
      <c r="L39" s="367">
        <v>1.3969740808631207E-2</v>
      </c>
      <c r="M39" s="367">
        <v>1.8626321078174916E-2</v>
      </c>
      <c r="N39" s="367">
        <v>2.8567495576822057E-2</v>
      </c>
      <c r="O39" s="367">
        <v>1.8626321078174916E-2</v>
      </c>
      <c r="P39" s="367">
        <v>2.8567495576822057E-2</v>
      </c>
      <c r="Q39" s="367">
        <v>1.8989895903099314E-2</v>
      </c>
      <c r="R39" s="367">
        <v>1.8626321078174916E-2</v>
      </c>
      <c r="S39" s="367">
        <v>1.8626321078174916E-2</v>
      </c>
      <c r="T39" s="367">
        <v>1.8626321078174916E-2</v>
      </c>
      <c r="U39" s="367">
        <v>3.0130932248072846E-2</v>
      </c>
      <c r="V39" s="367">
        <v>2.0501268659420934E-2</v>
      </c>
      <c r="W39" s="367">
        <v>2.0501268659420934E-2</v>
      </c>
      <c r="X39" s="367">
        <v>2.0501268659420934E-2</v>
      </c>
      <c r="Y39" s="367">
        <v>2.0501268659420934E-2</v>
      </c>
      <c r="Z39" s="367">
        <v>3.0442443158068083E-2</v>
      </c>
      <c r="AA39" s="367">
        <v>2.0501268659420934E-2</v>
      </c>
      <c r="AB39" s="367">
        <v>2.0501268659420934E-2</v>
      </c>
      <c r="AC39" s="367">
        <v>2.0501268659420934E-2</v>
      </c>
      <c r="AD39" s="367">
        <v>2.0501268659420934E-2</v>
      </c>
      <c r="AE39" s="367">
        <v>3.0442443158068083E-2</v>
      </c>
      <c r="AF39" s="367">
        <v>2.0501268659420934E-2</v>
      </c>
      <c r="AG39" s="367">
        <v>2.0501268659420934E-2</v>
      </c>
      <c r="AH39" s="367">
        <v>2.0501268659420934E-2</v>
      </c>
      <c r="AI39" s="367">
        <v>2.0501268659420934E-2</v>
      </c>
      <c r="AJ39" s="367">
        <v>3.0442443158068083E-2</v>
      </c>
      <c r="AK39" s="367">
        <v>2.0501268659420934E-2</v>
      </c>
      <c r="AL39" s="367">
        <v>2.0501268659420934E-2</v>
      </c>
      <c r="AM39" s="367">
        <v>2.0864843484345336E-2</v>
      </c>
      <c r="AN39" s="367">
        <v>2.0501268659420934E-2</v>
      </c>
      <c r="AO39" s="367">
        <v>3.0442443158068083E-2</v>
      </c>
      <c r="AP39" s="367">
        <v>2.0501268659420934E-2</v>
      </c>
      <c r="AQ39" s="367">
        <v>2.0501268659420934E-2</v>
      </c>
      <c r="AR39" s="367">
        <v>2.0501268659420934E-2</v>
      </c>
      <c r="AS39" s="367">
        <v>2.0501268659420934E-2</v>
      </c>
      <c r="AT39" s="367">
        <v>2.0501268659420934E-2</v>
      </c>
      <c r="AU39" s="367">
        <v>2.0501268659420934E-2</v>
      </c>
      <c r="AV39" s="367">
        <v>2.0501268659420934E-2</v>
      </c>
      <c r="AW39" s="367">
        <v>2.0501268659420934E-2</v>
      </c>
      <c r="AX39" s="367">
        <v>2.0501268659420934E-2</v>
      </c>
      <c r="AY39" s="367">
        <v>2.0501268659420934E-2</v>
      </c>
      <c r="AZ39" s="367">
        <v>2.0501268659420934E-2</v>
      </c>
      <c r="BA39" s="367">
        <v>2.0501268659420934E-2</v>
      </c>
      <c r="BB39" s="367">
        <v>2.0501268659420934E-2</v>
      </c>
      <c r="BC39" s="367">
        <v>2.0501268659420934E-2</v>
      </c>
      <c r="BD39" s="367">
        <v>2.0501268659420934E-2</v>
      </c>
      <c r="BE39" s="367">
        <v>2.0501268659420934E-2</v>
      </c>
      <c r="BF39" s="367">
        <v>2.0501268659420934E-2</v>
      </c>
      <c r="BG39" s="367">
        <v>2.0501268659420934E-2</v>
      </c>
      <c r="BH39" s="367">
        <v>2.0501268659420934E-2</v>
      </c>
      <c r="BI39" s="367">
        <v>2.0501268659420934E-2</v>
      </c>
      <c r="BJ39" s="513">
        <f t="shared" si="0"/>
        <v>0.21109376724266188</v>
      </c>
    </row>
    <row r="40" spans="1:62" hidden="1" outlineLevel="1">
      <c r="A40" s="349" t="s">
        <v>767</v>
      </c>
      <c r="B40" s="368">
        <v>9.013541607440807</v>
      </c>
      <c r="C40" s="368"/>
      <c r="D40" s="358">
        <v>0.17673610994981964</v>
      </c>
      <c r="E40" s="358">
        <v>0.18824270843604324</v>
      </c>
      <c r="F40" s="369">
        <v>0</v>
      </c>
      <c r="G40" s="369">
        <v>0</v>
      </c>
      <c r="H40" s="369">
        <v>0</v>
      </c>
      <c r="I40" s="369">
        <v>0</v>
      </c>
      <c r="J40" s="369">
        <v>0</v>
      </c>
      <c r="K40" s="369">
        <v>4.9992158841372883E-2</v>
      </c>
      <c r="L40" s="369">
        <v>0.17177000608660636</v>
      </c>
      <c r="M40" s="369">
        <v>0.17642658635615008</v>
      </c>
      <c r="N40" s="369">
        <v>0.18636776085479723</v>
      </c>
      <c r="O40" s="369">
        <v>0.17642658635615008</v>
      </c>
      <c r="P40" s="369">
        <v>0.18636776085479723</v>
      </c>
      <c r="Q40" s="369">
        <v>0.17679016118107449</v>
      </c>
      <c r="R40" s="369">
        <v>0.17642658635615008</v>
      </c>
      <c r="S40" s="369">
        <v>0.17642658635615008</v>
      </c>
      <c r="T40" s="369">
        <v>0.17642658635615008</v>
      </c>
      <c r="U40" s="369">
        <v>0.187931197526048</v>
      </c>
      <c r="V40" s="369">
        <v>0.17830153393739609</v>
      </c>
      <c r="W40" s="369">
        <v>0.17830153393739609</v>
      </c>
      <c r="X40" s="369">
        <v>0.17830153393739609</v>
      </c>
      <c r="Y40" s="369">
        <v>0.17830153393739609</v>
      </c>
      <c r="Z40" s="369">
        <v>0.18824270843604324</v>
      </c>
      <c r="AA40" s="369">
        <v>0.17830153393739609</v>
      </c>
      <c r="AB40" s="369">
        <v>0.17830153393739609</v>
      </c>
      <c r="AC40" s="369">
        <v>0.17830153393739609</v>
      </c>
      <c r="AD40" s="369">
        <v>0.17830153393739609</v>
      </c>
      <c r="AE40" s="369">
        <v>0.18824270843604324</v>
      </c>
      <c r="AF40" s="369">
        <v>0.17830153393739609</v>
      </c>
      <c r="AG40" s="369">
        <v>0.17830153393739609</v>
      </c>
      <c r="AH40" s="369">
        <v>0.17830153393739609</v>
      </c>
      <c r="AI40" s="369">
        <v>0.17830153393739609</v>
      </c>
      <c r="AJ40" s="369">
        <v>0.18824270843604324</v>
      </c>
      <c r="AK40" s="369">
        <v>0.17830153393739609</v>
      </c>
      <c r="AL40" s="369">
        <v>0.17830153393739609</v>
      </c>
      <c r="AM40" s="369">
        <v>0.1786651087623205</v>
      </c>
      <c r="AN40" s="369">
        <v>0.17830153393739609</v>
      </c>
      <c r="AO40" s="369">
        <v>0.18824270843604324</v>
      </c>
      <c r="AP40" s="369">
        <v>0.17830153393739609</v>
      </c>
      <c r="AQ40" s="369">
        <v>0.17830153393739609</v>
      </c>
      <c r="AR40" s="369">
        <v>0.17830153393739609</v>
      </c>
      <c r="AS40" s="369">
        <v>0.17830153393739609</v>
      </c>
      <c r="AT40" s="369">
        <v>0.17830153393739609</v>
      </c>
      <c r="AU40" s="369">
        <v>0.17830153393739609</v>
      </c>
      <c r="AV40" s="369">
        <v>0.17830153393739609</v>
      </c>
      <c r="AW40" s="369">
        <v>0.17830153393739609</v>
      </c>
      <c r="AX40" s="369">
        <v>0.17830153393739609</v>
      </c>
      <c r="AY40" s="369">
        <v>0.17830153393739609</v>
      </c>
      <c r="AZ40" s="369">
        <v>0.17830153393739609</v>
      </c>
      <c r="BA40" s="369">
        <v>0.17830153393739609</v>
      </c>
      <c r="BB40" s="369">
        <v>0.17830153393739609</v>
      </c>
      <c r="BC40" s="369">
        <v>0.17830153393739609</v>
      </c>
      <c r="BD40" s="369">
        <v>0.17830153393739609</v>
      </c>
      <c r="BE40" s="369">
        <v>0.17830153393739609</v>
      </c>
      <c r="BF40" s="369">
        <v>0.17830153393739609</v>
      </c>
      <c r="BG40" s="369">
        <v>0.17830153393739609</v>
      </c>
      <c r="BH40" s="369">
        <v>0.17830153393739609</v>
      </c>
      <c r="BI40" s="369">
        <v>0.17830153393739609</v>
      </c>
      <c r="BJ40" s="513">
        <f t="shared" si="0"/>
        <v>1.7994512846955935</v>
      </c>
    </row>
    <row r="41" spans="1:62" hidden="1" outlineLevel="1">
      <c r="BJ41" s="513">
        <f t="shared" si="0"/>
        <v>0</v>
      </c>
    </row>
    <row r="42" spans="1:62" hidden="1" outlineLevel="1">
      <c r="BJ42" s="513">
        <f t="shared" si="0"/>
        <v>0</v>
      </c>
    </row>
    <row r="43" spans="1:62" hidden="1" outlineLevel="1">
      <c r="BJ43" s="513">
        <f t="shared" si="0"/>
        <v>0</v>
      </c>
    </row>
    <row r="44" spans="1:62" hidden="1" outlineLevel="1">
      <c r="A44" s="332" t="s">
        <v>744</v>
      </c>
      <c r="BJ44" s="513">
        <f t="shared" si="0"/>
        <v>0</v>
      </c>
    </row>
    <row r="45" spans="1:62" hidden="1" outlineLevel="1">
      <c r="A45" s="356" t="s">
        <v>829</v>
      </c>
      <c r="BJ45" s="513">
        <f t="shared" si="0"/>
        <v>0</v>
      </c>
    </row>
    <row r="46" spans="1:62" hidden="1" outlineLevel="1">
      <c r="A46" s="334" t="s">
        <v>746</v>
      </c>
      <c r="B46" s="335" t="s">
        <v>734</v>
      </c>
      <c r="C46" s="335"/>
      <c r="D46" s="336" t="s">
        <v>735</v>
      </c>
      <c r="E46" s="336" t="s">
        <v>472</v>
      </c>
      <c r="F46" s="349">
        <v>2012</v>
      </c>
      <c r="G46" s="349">
        <v>2013</v>
      </c>
      <c r="H46" s="349">
        <v>2014</v>
      </c>
      <c r="I46" s="349">
        <v>2015</v>
      </c>
      <c r="J46" s="349">
        <v>2016</v>
      </c>
      <c r="K46" s="349">
        <v>2017</v>
      </c>
      <c r="L46" s="349">
        <v>2018</v>
      </c>
      <c r="M46" s="349">
        <v>2019</v>
      </c>
      <c r="N46" s="349">
        <v>2020</v>
      </c>
      <c r="O46" s="349">
        <v>2021</v>
      </c>
      <c r="P46" s="349">
        <v>2022</v>
      </c>
      <c r="Q46" s="349">
        <v>2023</v>
      </c>
      <c r="R46" s="349">
        <v>2024</v>
      </c>
      <c r="S46" s="349">
        <v>2025</v>
      </c>
      <c r="T46" s="349">
        <v>2026</v>
      </c>
      <c r="U46" s="349">
        <v>2027</v>
      </c>
      <c r="V46" s="349">
        <v>2028</v>
      </c>
      <c r="W46" s="349">
        <v>2029</v>
      </c>
      <c r="X46" s="349">
        <v>2030</v>
      </c>
      <c r="Y46" s="349">
        <v>2031</v>
      </c>
      <c r="Z46" s="349">
        <v>2032</v>
      </c>
      <c r="AA46" s="349">
        <v>2033</v>
      </c>
      <c r="AB46" s="349">
        <v>2034</v>
      </c>
      <c r="AC46" s="349">
        <v>2035</v>
      </c>
      <c r="AD46" s="349">
        <v>2036</v>
      </c>
      <c r="AE46" s="349">
        <v>2037</v>
      </c>
      <c r="AF46" s="349">
        <v>2038</v>
      </c>
      <c r="AG46" s="349">
        <v>2039</v>
      </c>
      <c r="AH46" s="349">
        <v>2040</v>
      </c>
      <c r="AI46" s="349">
        <v>2041</v>
      </c>
      <c r="AJ46" s="349">
        <v>2042</v>
      </c>
      <c r="AK46" s="349">
        <v>2043</v>
      </c>
      <c r="AL46" s="349">
        <v>2044</v>
      </c>
      <c r="AM46" s="349">
        <v>2045</v>
      </c>
      <c r="AN46" s="349">
        <v>2046</v>
      </c>
      <c r="AO46" s="349">
        <v>2047</v>
      </c>
      <c r="AP46" s="349">
        <v>2048</v>
      </c>
      <c r="AQ46" s="349">
        <v>2049</v>
      </c>
      <c r="AR46" s="349">
        <v>2050</v>
      </c>
      <c r="AS46" s="349">
        <v>2051</v>
      </c>
      <c r="AT46" s="349">
        <v>2052</v>
      </c>
      <c r="AU46" s="349">
        <v>2053</v>
      </c>
      <c r="AV46" s="349">
        <v>2054</v>
      </c>
      <c r="AW46" s="349">
        <v>2055</v>
      </c>
      <c r="AX46" s="349">
        <v>2056</v>
      </c>
      <c r="AY46" s="349">
        <v>2057</v>
      </c>
      <c r="AZ46" s="349">
        <v>2058</v>
      </c>
      <c r="BA46" s="349">
        <v>2059</v>
      </c>
      <c r="BB46" s="349">
        <v>2060</v>
      </c>
      <c r="BC46" s="349">
        <v>2061</v>
      </c>
      <c r="BD46" s="349">
        <v>2062</v>
      </c>
      <c r="BE46" s="349">
        <v>2063</v>
      </c>
      <c r="BF46" s="349">
        <v>2064</v>
      </c>
      <c r="BG46" s="349">
        <v>2065</v>
      </c>
      <c r="BH46" s="349">
        <v>2066</v>
      </c>
      <c r="BI46" s="349">
        <v>2067</v>
      </c>
      <c r="BJ46" s="513">
        <f t="shared" si="0"/>
        <v>30253.221156686937</v>
      </c>
    </row>
    <row r="47" spans="1:62" hidden="1" outlineLevel="1">
      <c r="A47" s="338" t="s">
        <v>747</v>
      </c>
      <c r="B47" s="357">
        <v>4052.7470592416571</v>
      </c>
      <c r="C47" s="357"/>
      <c r="D47" s="358">
        <v>578.96386560595101</v>
      </c>
      <c r="E47" s="358">
        <v>1113.8237897781205</v>
      </c>
      <c r="F47" s="359">
        <v>268.93414694719803</v>
      </c>
      <c r="G47" s="359">
        <v>866.79855198164034</v>
      </c>
      <c r="H47" s="359">
        <v>902.2343698116722</v>
      </c>
      <c r="I47" s="359">
        <v>1113.8237897781205</v>
      </c>
      <c r="J47" s="359">
        <v>630.37804038804836</v>
      </c>
      <c r="K47" s="359">
        <v>220.18137734329716</v>
      </c>
      <c r="L47" s="359">
        <v>50.396782991680517</v>
      </c>
      <c r="M47" s="359">
        <v>0</v>
      </c>
      <c r="N47" s="359">
        <v>0</v>
      </c>
      <c r="O47" s="359">
        <v>0</v>
      </c>
      <c r="P47" s="359">
        <v>0</v>
      </c>
      <c r="Q47" s="359">
        <v>0</v>
      </c>
      <c r="R47" s="359">
        <v>0</v>
      </c>
      <c r="S47" s="359">
        <v>0</v>
      </c>
      <c r="T47" s="359">
        <v>0</v>
      </c>
      <c r="U47" s="359">
        <v>0</v>
      </c>
      <c r="V47" s="359">
        <v>0</v>
      </c>
      <c r="W47" s="359">
        <v>0</v>
      </c>
      <c r="X47" s="359">
        <v>0</v>
      </c>
      <c r="Y47" s="359">
        <v>0</v>
      </c>
      <c r="Z47" s="359">
        <v>0</v>
      </c>
      <c r="AA47" s="359">
        <v>0</v>
      </c>
      <c r="AB47" s="359">
        <v>0</v>
      </c>
      <c r="AC47" s="359">
        <v>0</v>
      </c>
      <c r="AD47" s="359">
        <v>0</v>
      </c>
      <c r="AE47" s="359">
        <v>0</v>
      </c>
      <c r="AF47" s="359">
        <v>0</v>
      </c>
      <c r="AG47" s="359">
        <v>0</v>
      </c>
      <c r="AH47" s="359">
        <v>0</v>
      </c>
      <c r="AI47" s="359">
        <v>0</v>
      </c>
      <c r="AJ47" s="359">
        <v>0</v>
      </c>
      <c r="AK47" s="359">
        <v>0</v>
      </c>
      <c r="AL47" s="359">
        <v>0</v>
      </c>
      <c r="AM47" s="359">
        <v>0</v>
      </c>
      <c r="AN47" s="359">
        <v>0</v>
      </c>
      <c r="AO47" s="359">
        <v>0</v>
      </c>
      <c r="AP47" s="359">
        <v>0</v>
      </c>
      <c r="AQ47" s="359">
        <v>0</v>
      </c>
      <c r="AR47" s="359">
        <v>0</v>
      </c>
      <c r="AS47" s="359">
        <v>0</v>
      </c>
      <c r="AT47" s="359">
        <v>0</v>
      </c>
      <c r="AU47" s="359">
        <v>0</v>
      </c>
      <c r="AV47" s="359">
        <v>0</v>
      </c>
      <c r="AW47" s="359">
        <v>0</v>
      </c>
      <c r="AX47" s="359">
        <v>0</v>
      </c>
      <c r="AY47" s="359">
        <v>0</v>
      </c>
      <c r="AZ47" s="359">
        <v>0</v>
      </c>
      <c r="BA47" s="359">
        <v>0</v>
      </c>
      <c r="BB47" s="359">
        <v>0</v>
      </c>
      <c r="BC47" s="359">
        <v>0</v>
      </c>
      <c r="BD47" s="359">
        <v>0</v>
      </c>
      <c r="BE47" s="359">
        <v>0</v>
      </c>
      <c r="BF47" s="359">
        <v>0</v>
      </c>
      <c r="BG47" s="359">
        <v>0</v>
      </c>
      <c r="BH47" s="359">
        <v>0</v>
      </c>
      <c r="BI47" s="359">
        <v>0</v>
      </c>
      <c r="BJ47" s="513">
        <f t="shared" si="0"/>
        <v>3447.7648592712958</v>
      </c>
    </row>
    <row r="48" spans="1:62" hidden="1" outlineLevel="1">
      <c r="A48" s="338" t="s">
        <v>748</v>
      </c>
      <c r="B48" s="357">
        <v>2124.7176443330959</v>
      </c>
      <c r="C48" s="357"/>
      <c r="D48" s="358">
        <v>303.5310920475851</v>
      </c>
      <c r="E48" s="358">
        <v>708.22712436450399</v>
      </c>
      <c r="F48" s="359">
        <v>38.079699093899222</v>
      </c>
      <c r="G48" s="359">
        <v>192.58714157924922</v>
      </c>
      <c r="H48" s="359">
        <v>545.88038696114597</v>
      </c>
      <c r="I48" s="359">
        <v>708.22712436450399</v>
      </c>
      <c r="J48" s="359">
        <v>537.92363632695105</v>
      </c>
      <c r="K48" s="359">
        <v>95.184548627285736</v>
      </c>
      <c r="L48" s="359">
        <v>6.8351073800606459</v>
      </c>
      <c r="M48" s="359">
        <v>0</v>
      </c>
      <c r="N48" s="359">
        <v>0</v>
      </c>
      <c r="O48" s="359">
        <v>0</v>
      </c>
      <c r="P48" s="359">
        <v>0</v>
      </c>
      <c r="Q48" s="359">
        <v>0</v>
      </c>
      <c r="R48" s="359">
        <v>0</v>
      </c>
      <c r="S48" s="359">
        <v>0</v>
      </c>
      <c r="T48" s="359">
        <v>0</v>
      </c>
      <c r="U48" s="359">
        <v>0</v>
      </c>
      <c r="V48" s="359">
        <v>0</v>
      </c>
      <c r="W48" s="359">
        <v>0</v>
      </c>
      <c r="X48" s="359">
        <v>0</v>
      </c>
      <c r="Y48" s="359">
        <v>0</v>
      </c>
      <c r="Z48" s="359">
        <v>0</v>
      </c>
      <c r="AA48" s="359">
        <v>0</v>
      </c>
      <c r="AB48" s="359">
        <v>0</v>
      </c>
      <c r="AC48" s="359">
        <v>0</v>
      </c>
      <c r="AD48" s="359">
        <v>0</v>
      </c>
      <c r="AE48" s="359">
        <v>0</v>
      </c>
      <c r="AF48" s="359">
        <v>0</v>
      </c>
      <c r="AG48" s="359">
        <v>0</v>
      </c>
      <c r="AH48" s="359">
        <v>0</v>
      </c>
      <c r="AI48" s="359">
        <v>0</v>
      </c>
      <c r="AJ48" s="359">
        <v>0</v>
      </c>
      <c r="AK48" s="359">
        <v>0</v>
      </c>
      <c r="AL48" s="359">
        <v>0</v>
      </c>
      <c r="AM48" s="359">
        <v>0</v>
      </c>
      <c r="AN48" s="359">
        <v>0</v>
      </c>
      <c r="AO48" s="359">
        <v>0</v>
      </c>
      <c r="AP48" s="359">
        <v>0</v>
      </c>
      <c r="AQ48" s="359">
        <v>0</v>
      </c>
      <c r="AR48" s="359">
        <v>0</v>
      </c>
      <c r="AS48" s="359">
        <v>0</v>
      </c>
      <c r="AT48" s="359">
        <v>0</v>
      </c>
      <c r="AU48" s="359">
        <v>0</v>
      </c>
      <c r="AV48" s="359">
        <v>0</v>
      </c>
      <c r="AW48" s="359">
        <v>0</v>
      </c>
      <c r="AX48" s="359">
        <v>0</v>
      </c>
      <c r="AY48" s="359">
        <v>0</v>
      </c>
      <c r="AZ48" s="359">
        <v>0</v>
      </c>
      <c r="BA48" s="359">
        <v>0</v>
      </c>
      <c r="BB48" s="359">
        <v>0</v>
      </c>
      <c r="BC48" s="359">
        <v>0</v>
      </c>
      <c r="BD48" s="359">
        <v>0</v>
      </c>
      <c r="BE48" s="359">
        <v>0</v>
      </c>
      <c r="BF48" s="359">
        <v>0</v>
      </c>
      <c r="BG48" s="359">
        <v>0</v>
      </c>
      <c r="BH48" s="359">
        <v>0</v>
      </c>
      <c r="BI48" s="359">
        <v>0</v>
      </c>
      <c r="BJ48" s="513">
        <f t="shared" si="0"/>
        <v>1755.7842057544594</v>
      </c>
    </row>
    <row r="49" spans="1:62" hidden="1" outlineLevel="1">
      <c r="A49" s="342" t="s">
        <v>749</v>
      </c>
      <c r="B49" s="357">
        <v>402.4650239872276</v>
      </c>
      <c r="C49" s="357"/>
      <c r="D49" s="360">
        <v>67.077503997871261</v>
      </c>
      <c r="E49" s="360">
        <v>132.31090991457395</v>
      </c>
      <c r="F49" s="361">
        <v>22.427920853277964</v>
      </c>
      <c r="G49" s="361">
        <v>39.609374657358572</v>
      </c>
      <c r="H49" s="361">
        <v>95.012196520407286</v>
      </c>
      <c r="I49" s="361">
        <v>109.92008753638798</v>
      </c>
      <c r="J49" s="361">
        <v>132.31090991457395</v>
      </c>
      <c r="K49" s="361">
        <v>3.1845345052217864</v>
      </c>
      <c r="L49" s="361">
        <v>0</v>
      </c>
      <c r="M49" s="361">
        <v>0</v>
      </c>
      <c r="N49" s="361">
        <v>0</v>
      </c>
      <c r="O49" s="361">
        <v>0</v>
      </c>
      <c r="P49" s="361">
        <v>0</v>
      </c>
      <c r="Q49" s="361">
        <v>0</v>
      </c>
      <c r="R49" s="361">
        <v>0</v>
      </c>
      <c r="S49" s="361">
        <v>0</v>
      </c>
      <c r="T49" s="361">
        <v>0</v>
      </c>
      <c r="U49" s="361">
        <v>0</v>
      </c>
      <c r="V49" s="361">
        <v>0</v>
      </c>
      <c r="W49" s="361">
        <v>0</v>
      </c>
      <c r="X49" s="361">
        <v>0</v>
      </c>
      <c r="Y49" s="361">
        <v>0</v>
      </c>
      <c r="Z49" s="361">
        <v>0</v>
      </c>
      <c r="AA49" s="361">
        <v>0</v>
      </c>
      <c r="AB49" s="361">
        <v>0</v>
      </c>
      <c r="AC49" s="361">
        <v>0</v>
      </c>
      <c r="AD49" s="361">
        <v>0</v>
      </c>
      <c r="AE49" s="361">
        <v>0</v>
      </c>
      <c r="AF49" s="361">
        <v>0</v>
      </c>
      <c r="AG49" s="361">
        <v>0</v>
      </c>
      <c r="AH49" s="361">
        <v>0</v>
      </c>
      <c r="AI49" s="361">
        <v>0</v>
      </c>
      <c r="AJ49" s="361">
        <v>0</v>
      </c>
      <c r="AK49" s="361">
        <v>0</v>
      </c>
      <c r="AL49" s="361">
        <v>0</v>
      </c>
      <c r="AM49" s="361">
        <v>0</v>
      </c>
      <c r="AN49" s="361">
        <v>0</v>
      </c>
      <c r="AO49" s="361">
        <v>0</v>
      </c>
      <c r="AP49" s="361">
        <v>0</v>
      </c>
      <c r="AQ49" s="361">
        <v>0</v>
      </c>
      <c r="AR49" s="361">
        <v>0</v>
      </c>
      <c r="AS49" s="361">
        <v>0</v>
      </c>
      <c r="AT49" s="361">
        <v>0</v>
      </c>
      <c r="AU49" s="361">
        <v>0</v>
      </c>
      <c r="AV49" s="361">
        <v>0</v>
      </c>
      <c r="AW49" s="361">
        <v>0</v>
      </c>
      <c r="AX49" s="361">
        <v>0</v>
      </c>
      <c r="AY49" s="361">
        <v>0</v>
      </c>
      <c r="AZ49" s="361">
        <v>0</v>
      </c>
      <c r="BA49" s="361">
        <v>0</v>
      </c>
      <c r="BB49" s="361">
        <v>0</v>
      </c>
      <c r="BC49" s="361">
        <v>0</v>
      </c>
      <c r="BD49" s="361">
        <v>0</v>
      </c>
      <c r="BE49" s="361">
        <v>0</v>
      </c>
      <c r="BF49" s="361">
        <v>0</v>
      </c>
      <c r="BG49" s="361">
        <v>0</v>
      </c>
      <c r="BH49" s="361">
        <v>0</v>
      </c>
      <c r="BI49" s="361">
        <v>0</v>
      </c>
      <c r="BJ49" s="513">
        <f t="shared" si="0"/>
        <v>335.37078295831884</v>
      </c>
    </row>
    <row r="50" spans="1:62" hidden="1" outlineLevel="1">
      <c r="A50" s="346" t="s">
        <v>750</v>
      </c>
      <c r="B50" s="362">
        <v>6579.9297275619811</v>
      </c>
      <c r="C50" s="362"/>
      <c r="D50" s="363">
        <v>939.98996108028291</v>
      </c>
      <c r="E50" s="363">
        <v>1931.9710016790125</v>
      </c>
      <c r="F50" s="370">
        <v>329.44176689437523</v>
      </c>
      <c r="G50" s="370">
        <v>1098.9950682182482</v>
      </c>
      <c r="H50" s="370">
        <v>1543.1269532932254</v>
      </c>
      <c r="I50" s="370">
        <v>1931.9710016790125</v>
      </c>
      <c r="J50" s="370">
        <v>1300.6125866295733</v>
      </c>
      <c r="K50" s="370">
        <v>318.5504604758047</v>
      </c>
      <c r="L50" s="370">
        <v>57.231890371741166</v>
      </c>
      <c r="M50" s="364">
        <v>0</v>
      </c>
      <c r="N50" s="364">
        <v>0</v>
      </c>
      <c r="O50" s="364">
        <v>0</v>
      </c>
      <c r="P50" s="364">
        <v>0</v>
      </c>
      <c r="Q50" s="364">
        <v>0</v>
      </c>
      <c r="R50" s="364">
        <v>0</v>
      </c>
      <c r="S50" s="364">
        <v>0</v>
      </c>
      <c r="T50" s="364">
        <v>0</v>
      </c>
      <c r="U50" s="364">
        <v>0</v>
      </c>
      <c r="V50" s="364">
        <v>0</v>
      </c>
      <c r="W50" s="364">
        <v>0</v>
      </c>
      <c r="X50" s="364">
        <v>0</v>
      </c>
      <c r="Y50" s="364">
        <v>0</v>
      </c>
      <c r="Z50" s="364">
        <v>0</v>
      </c>
      <c r="AA50" s="364">
        <v>0</v>
      </c>
      <c r="AB50" s="364">
        <v>0</v>
      </c>
      <c r="AC50" s="364">
        <v>0</v>
      </c>
      <c r="AD50" s="364">
        <v>0</v>
      </c>
      <c r="AE50" s="364">
        <v>0</v>
      </c>
      <c r="AF50" s="364">
        <v>0</v>
      </c>
      <c r="AG50" s="364">
        <v>0</v>
      </c>
      <c r="AH50" s="364">
        <v>0</v>
      </c>
      <c r="AI50" s="364">
        <v>0</v>
      </c>
      <c r="AJ50" s="364">
        <v>0</v>
      </c>
      <c r="AK50" s="364">
        <v>0</v>
      </c>
      <c r="AL50" s="364">
        <v>0</v>
      </c>
      <c r="AM50" s="364">
        <v>0</v>
      </c>
      <c r="AN50" s="364">
        <v>0</v>
      </c>
      <c r="AO50" s="364">
        <v>0</v>
      </c>
      <c r="AP50" s="364">
        <v>0</v>
      </c>
      <c r="AQ50" s="364">
        <v>0</v>
      </c>
      <c r="AR50" s="364">
        <v>0</v>
      </c>
      <c r="AS50" s="364">
        <v>0</v>
      </c>
      <c r="AT50" s="364">
        <v>0</v>
      </c>
      <c r="AU50" s="364">
        <v>0</v>
      </c>
      <c r="AV50" s="364">
        <v>0</v>
      </c>
      <c r="AW50" s="364">
        <v>0</v>
      </c>
      <c r="AX50" s="364">
        <v>0</v>
      </c>
      <c r="AY50" s="364">
        <v>0</v>
      </c>
      <c r="AZ50" s="364">
        <v>0</v>
      </c>
      <c r="BA50" s="364">
        <v>0</v>
      </c>
      <c r="BB50" s="364">
        <v>0</v>
      </c>
      <c r="BC50" s="364">
        <v>0</v>
      </c>
      <c r="BD50" s="364">
        <v>0</v>
      </c>
      <c r="BE50" s="364">
        <v>0</v>
      </c>
      <c r="BF50" s="364">
        <v>0</v>
      </c>
      <c r="BG50" s="364">
        <v>0</v>
      </c>
      <c r="BH50" s="364">
        <v>0</v>
      </c>
      <c r="BI50" s="364">
        <v>0</v>
      </c>
      <c r="BJ50" s="513">
        <f t="shared" si="0"/>
        <v>5538.9198479840752</v>
      </c>
    </row>
    <row r="51" spans="1:62" hidden="1" outlineLevel="1">
      <c r="BJ51" s="513">
        <f t="shared" si="0"/>
        <v>0</v>
      </c>
    </row>
    <row r="52" spans="1:62" hidden="1" outlineLevel="1">
      <c r="A52" s="334" t="s">
        <v>751</v>
      </c>
      <c r="B52" s="335" t="s">
        <v>734</v>
      </c>
      <c r="C52" s="335"/>
      <c r="D52" s="336" t="s">
        <v>735</v>
      </c>
      <c r="E52" s="336" t="s">
        <v>472</v>
      </c>
      <c r="F52" s="349">
        <v>2012</v>
      </c>
      <c r="G52" s="349">
        <v>2013</v>
      </c>
      <c r="H52" s="349">
        <v>2014</v>
      </c>
      <c r="I52" s="349">
        <v>2015</v>
      </c>
      <c r="J52" s="349">
        <v>2016</v>
      </c>
      <c r="K52" s="349">
        <v>2017</v>
      </c>
      <c r="L52" s="349">
        <v>2018</v>
      </c>
      <c r="M52" s="349">
        <v>2019</v>
      </c>
      <c r="N52" s="349">
        <v>2020</v>
      </c>
      <c r="O52" s="349">
        <v>2021</v>
      </c>
      <c r="P52" s="349">
        <v>2022</v>
      </c>
      <c r="Q52" s="349">
        <v>2023</v>
      </c>
      <c r="R52" s="349">
        <v>2024</v>
      </c>
      <c r="S52" s="349">
        <v>2025</v>
      </c>
      <c r="T52" s="349">
        <v>2026</v>
      </c>
      <c r="U52" s="349">
        <v>2027</v>
      </c>
      <c r="V52" s="349">
        <v>2028</v>
      </c>
      <c r="W52" s="349">
        <v>2029</v>
      </c>
      <c r="X52" s="349">
        <v>2030</v>
      </c>
      <c r="Y52" s="349">
        <v>2031</v>
      </c>
      <c r="Z52" s="349">
        <v>2032</v>
      </c>
      <c r="AA52" s="349">
        <v>2033</v>
      </c>
      <c r="AB52" s="349">
        <v>2034</v>
      </c>
      <c r="AC52" s="349">
        <v>2035</v>
      </c>
      <c r="AD52" s="349">
        <v>2036</v>
      </c>
      <c r="AE52" s="349">
        <v>2037</v>
      </c>
      <c r="AF52" s="349">
        <v>2038</v>
      </c>
      <c r="AG52" s="349">
        <v>2039</v>
      </c>
      <c r="AH52" s="349">
        <v>2040</v>
      </c>
      <c r="AI52" s="349">
        <v>2041</v>
      </c>
      <c r="AJ52" s="349">
        <v>2042</v>
      </c>
      <c r="AK52" s="349">
        <v>2043</v>
      </c>
      <c r="AL52" s="349">
        <v>2044</v>
      </c>
      <c r="AM52" s="349">
        <v>2045</v>
      </c>
      <c r="AN52" s="349">
        <v>2046</v>
      </c>
      <c r="AO52" s="349">
        <v>2047</v>
      </c>
      <c r="AP52" s="349">
        <v>2048</v>
      </c>
      <c r="AQ52" s="349">
        <v>2049</v>
      </c>
      <c r="AR52" s="349">
        <v>2050</v>
      </c>
      <c r="AS52" s="349">
        <v>2051</v>
      </c>
      <c r="AT52" s="349">
        <v>2052</v>
      </c>
      <c r="AU52" s="349">
        <v>2053</v>
      </c>
      <c r="AV52" s="349">
        <v>2054</v>
      </c>
      <c r="AW52" s="349">
        <v>2055</v>
      </c>
      <c r="AX52" s="349">
        <v>2056</v>
      </c>
      <c r="AY52" s="349">
        <v>2057</v>
      </c>
      <c r="AZ52" s="349">
        <v>2058</v>
      </c>
      <c r="BA52" s="349">
        <v>2059</v>
      </c>
      <c r="BB52" s="349">
        <v>2060</v>
      </c>
      <c r="BC52" s="349">
        <v>2061</v>
      </c>
      <c r="BD52" s="349">
        <v>2062</v>
      </c>
      <c r="BE52" s="349">
        <v>2063</v>
      </c>
      <c r="BF52" s="349">
        <v>2064</v>
      </c>
      <c r="BG52" s="349">
        <v>2065</v>
      </c>
      <c r="BH52" s="349">
        <v>2066</v>
      </c>
      <c r="BI52" s="349">
        <v>2067</v>
      </c>
      <c r="BJ52" s="513">
        <f t="shared" si="0"/>
        <v>30253.221156686937</v>
      </c>
    </row>
    <row r="53" spans="1:62" hidden="1" outlineLevel="1">
      <c r="A53" s="333" t="s">
        <v>752</v>
      </c>
      <c r="B53" s="357">
        <v>1445.3986898807404</v>
      </c>
      <c r="C53" s="357"/>
      <c r="D53" s="358">
        <v>28.907973797614808</v>
      </c>
      <c r="E53" s="358">
        <v>28.90797379761478</v>
      </c>
      <c r="F53" s="359">
        <v>0</v>
      </c>
      <c r="G53" s="359">
        <v>0</v>
      </c>
      <c r="H53" s="359">
        <v>0</v>
      </c>
      <c r="I53" s="359">
        <v>0</v>
      </c>
      <c r="J53" s="359">
        <v>0</v>
      </c>
      <c r="K53" s="359">
        <v>0</v>
      </c>
      <c r="L53" s="359">
        <v>28.90797379761478</v>
      </c>
      <c r="M53" s="359">
        <v>28.90797379761478</v>
      </c>
      <c r="N53" s="359">
        <v>28.90797379761478</v>
      </c>
      <c r="O53" s="359">
        <v>28.90797379761478</v>
      </c>
      <c r="P53" s="359">
        <v>28.90797379761478</v>
      </c>
      <c r="Q53" s="359">
        <v>28.90797379761478</v>
      </c>
      <c r="R53" s="359">
        <v>28.90797379761478</v>
      </c>
      <c r="S53" s="359">
        <v>28.90797379761478</v>
      </c>
      <c r="T53" s="359">
        <v>28.90797379761478</v>
      </c>
      <c r="U53" s="359">
        <v>28.90797379761478</v>
      </c>
      <c r="V53" s="359">
        <v>28.90797379761478</v>
      </c>
      <c r="W53" s="359">
        <v>28.90797379761478</v>
      </c>
      <c r="X53" s="359">
        <v>28.90797379761478</v>
      </c>
      <c r="Y53" s="359">
        <v>28.90797379761478</v>
      </c>
      <c r="Z53" s="359">
        <v>28.90797379761478</v>
      </c>
      <c r="AA53" s="359">
        <v>28.90797379761478</v>
      </c>
      <c r="AB53" s="359">
        <v>28.90797379761478</v>
      </c>
      <c r="AC53" s="359">
        <v>28.90797379761478</v>
      </c>
      <c r="AD53" s="359">
        <v>28.90797379761478</v>
      </c>
      <c r="AE53" s="359">
        <v>28.90797379761478</v>
      </c>
      <c r="AF53" s="359">
        <v>28.90797379761478</v>
      </c>
      <c r="AG53" s="359">
        <v>28.90797379761478</v>
      </c>
      <c r="AH53" s="359">
        <v>28.90797379761478</v>
      </c>
      <c r="AI53" s="359">
        <v>28.90797379761478</v>
      </c>
      <c r="AJ53" s="359">
        <v>28.90797379761478</v>
      </c>
      <c r="AK53" s="359">
        <v>28.90797379761478</v>
      </c>
      <c r="AL53" s="359">
        <v>28.90797379761478</v>
      </c>
      <c r="AM53" s="359">
        <v>28.90797379761478</v>
      </c>
      <c r="AN53" s="359">
        <v>28.90797379761478</v>
      </c>
      <c r="AO53" s="359">
        <v>28.90797379761478</v>
      </c>
      <c r="AP53" s="359">
        <v>28.90797379761478</v>
      </c>
      <c r="AQ53" s="359">
        <v>28.90797379761478</v>
      </c>
      <c r="AR53" s="359">
        <v>28.90797379761478</v>
      </c>
      <c r="AS53" s="359">
        <v>28.90797379761478</v>
      </c>
      <c r="AT53" s="359">
        <v>28.90797379761478</v>
      </c>
      <c r="AU53" s="359">
        <v>28.90797379761478</v>
      </c>
      <c r="AV53" s="359">
        <v>28.90797379761478</v>
      </c>
      <c r="AW53" s="359">
        <v>28.90797379761478</v>
      </c>
      <c r="AX53" s="359">
        <v>28.90797379761478</v>
      </c>
      <c r="AY53" s="359">
        <v>28.90797379761478</v>
      </c>
      <c r="AZ53" s="359">
        <v>28.90797379761478</v>
      </c>
      <c r="BA53" s="359">
        <v>28.90797379761478</v>
      </c>
      <c r="BB53" s="359">
        <v>28.90797379761478</v>
      </c>
      <c r="BC53" s="359">
        <v>28.90797379761478</v>
      </c>
      <c r="BD53" s="359">
        <v>28.90797379761478</v>
      </c>
      <c r="BE53" s="359">
        <v>28.90797379761478</v>
      </c>
      <c r="BF53" s="359">
        <v>28.90797379761478</v>
      </c>
      <c r="BG53" s="359">
        <v>28.90797379761478</v>
      </c>
      <c r="BH53" s="359">
        <v>28.90797379761478</v>
      </c>
      <c r="BI53" s="359">
        <v>28.90797379761478</v>
      </c>
      <c r="BJ53" s="513">
        <f t="shared" si="0"/>
        <v>284.44698582087233</v>
      </c>
    </row>
    <row r="54" spans="1:62" hidden="1" outlineLevel="1">
      <c r="A54" s="333" t="s">
        <v>753</v>
      </c>
      <c r="B54" s="357">
        <v>2524.6040214893264</v>
      </c>
      <c r="C54" s="357"/>
      <c r="D54" s="358">
        <v>49.50203963704562</v>
      </c>
      <c r="E54" s="358">
        <v>49.992158841372799</v>
      </c>
      <c r="F54" s="359">
        <v>0</v>
      </c>
      <c r="G54" s="359">
        <v>0</v>
      </c>
      <c r="H54" s="359">
        <v>0</v>
      </c>
      <c r="I54" s="359">
        <v>0</v>
      </c>
      <c r="J54" s="359">
        <v>0</v>
      </c>
      <c r="K54" s="359">
        <v>24.996079420686442</v>
      </c>
      <c r="L54" s="359">
        <v>49.992158841372799</v>
      </c>
      <c r="M54" s="359">
        <v>49.992158841372799</v>
      </c>
      <c r="N54" s="359">
        <v>49.992158841372799</v>
      </c>
      <c r="O54" s="359">
        <v>49.992158841372799</v>
      </c>
      <c r="P54" s="359">
        <v>49.992158841372799</v>
      </c>
      <c r="Q54" s="359">
        <v>49.992158841372799</v>
      </c>
      <c r="R54" s="359">
        <v>49.992158841372799</v>
      </c>
      <c r="S54" s="359">
        <v>49.992158841372799</v>
      </c>
      <c r="T54" s="359">
        <v>49.992158841372799</v>
      </c>
      <c r="U54" s="359">
        <v>49.992158841372799</v>
      </c>
      <c r="V54" s="359">
        <v>49.992158841372799</v>
      </c>
      <c r="W54" s="359">
        <v>49.992158841372799</v>
      </c>
      <c r="X54" s="359">
        <v>49.992158841372799</v>
      </c>
      <c r="Y54" s="359">
        <v>49.992158841372799</v>
      </c>
      <c r="Z54" s="359">
        <v>49.992158841372799</v>
      </c>
      <c r="AA54" s="359">
        <v>49.992158841372799</v>
      </c>
      <c r="AB54" s="359">
        <v>49.992158841372799</v>
      </c>
      <c r="AC54" s="359">
        <v>49.992158841372799</v>
      </c>
      <c r="AD54" s="359">
        <v>49.992158841372799</v>
      </c>
      <c r="AE54" s="359">
        <v>49.992158841372799</v>
      </c>
      <c r="AF54" s="359">
        <v>49.992158841372799</v>
      </c>
      <c r="AG54" s="359">
        <v>49.992158841372799</v>
      </c>
      <c r="AH54" s="359">
        <v>49.992158841372799</v>
      </c>
      <c r="AI54" s="359">
        <v>49.992158841372799</v>
      </c>
      <c r="AJ54" s="359">
        <v>49.992158841372799</v>
      </c>
      <c r="AK54" s="359">
        <v>49.992158841372799</v>
      </c>
      <c r="AL54" s="359">
        <v>49.992158841372799</v>
      </c>
      <c r="AM54" s="359">
        <v>49.992158841372799</v>
      </c>
      <c r="AN54" s="359">
        <v>49.992158841372799</v>
      </c>
      <c r="AO54" s="359">
        <v>49.992158841372799</v>
      </c>
      <c r="AP54" s="359">
        <v>49.992158841372799</v>
      </c>
      <c r="AQ54" s="359">
        <v>49.992158841372799</v>
      </c>
      <c r="AR54" s="359">
        <v>49.992158841372799</v>
      </c>
      <c r="AS54" s="359">
        <v>49.992158841372799</v>
      </c>
      <c r="AT54" s="359">
        <v>49.992158841372799</v>
      </c>
      <c r="AU54" s="359">
        <v>49.992158841372799</v>
      </c>
      <c r="AV54" s="359">
        <v>49.992158841372799</v>
      </c>
      <c r="AW54" s="359">
        <v>49.992158841372799</v>
      </c>
      <c r="AX54" s="359">
        <v>49.992158841372799</v>
      </c>
      <c r="AY54" s="359">
        <v>49.992158841372799</v>
      </c>
      <c r="AZ54" s="359">
        <v>49.992158841372799</v>
      </c>
      <c r="BA54" s="359">
        <v>49.992158841372799</v>
      </c>
      <c r="BB54" s="359">
        <v>49.992158841372799</v>
      </c>
      <c r="BC54" s="359">
        <v>49.992158841372799</v>
      </c>
      <c r="BD54" s="359">
        <v>49.992158841372799</v>
      </c>
      <c r="BE54" s="359">
        <v>49.992158841372799</v>
      </c>
      <c r="BF54" s="359">
        <v>49.992158841372799</v>
      </c>
      <c r="BG54" s="359">
        <v>49.992158841372799</v>
      </c>
      <c r="BH54" s="359">
        <v>49.992158841372799</v>
      </c>
      <c r="BI54" s="359">
        <v>49.992158841372799</v>
      </c>
      <c r="BJ54" s="513">
        <f t="shared" si="0"/>
        <v>509.73177290559323</v>
      </c>
    </row>
    <row r="55" spans="1:62" hidden="1" outlineLevel="1">
      <c r="A55" s="351" t="s">
        <v>754</v>
      </c>
      <c r="B55" s="357">
        <v>134.19202308758403</v>
      </c>
      <c r="C55" s="357"/>
      <c r="D55" s="360">
        <v>2.6838404617516805</v>
      </c>
      <c r="E55" s="360">
        <v>3.8053053947585105</v>
      </c>
      <c r="F55" s="361">
        <v>0</v>
      </c>
      <c r="G55" s="361">
        <v>0</v>
      </c>
      <c r="H55" s="361">
        <v>0</v>
      </c>
      <c r="I55" s="361">
        <v>0</v>
      </c>
      <c r="J55" s="361">
        <v>0</v>
      </c>
      <c r="K55" s="361">
        <v>0</v>
      </c>
      <c r="L55" s="361">
        <v>1.7462176010789008</v>
      </c>
      <c r="M55" s="361">
        <v>2.3282901347718643</v>
      </c>
      <c r="N55" s="361">
        <v>3.5709369471027572</v>
      </c>
      <c r="O55" s="361">
        <v>2.3282901347718643</v>
      </c>
      <c r="P55" s="361">
        <v>3.5709369471027572</v>
      </c>
      <c r="Q55" s="361">
        <v>2.3737369878874142</v>
      </c>
      <c r="R55" s="361">
        <v>2.3282901347718643</v>
      </c>
      <c r="S55" s="361">
        <v>2.3282901347718643</v>
      </c>
      <c r="T55" s="361">
        <v>2.3282901347718643</v>
      </c>
      <c r="U55" s="361">
        <v>3.7663665310091061</v>
      </c>
      <c r="V55" s="361">
        <v>2.5626585824276167</v>
      </c>
      <c r="W55" s="361">
        <v>2.5626585824276167</v>
      </c>
      <c r="X55" s="361">
        <v>2.5626585824276167</v>
      </c>
      <c r="Y55" s="361">
        <v>2.5626585824276167</v>
      </c>
      <c r="Z55" s="361">
        <v>3.8053053947585105</v>
      </c>
      <c r="AA55" s="361">
        <v>2.5626585824276167</v>
      </c>
      <c r="AB55" s="361">
        <v>2.5626585824276167</v>
      </c>
      <c r="AC55" s="361">
        <v>2.5626585824276167</v>
      </c>
      <c r="AD55" s="361">
        <v>2.5626585824276167</v>
      </c>
      <c r="AE55" s="361">
        <v>3.8053053947585105</v>
      </c>
      <c r="AF55" s="361">
        <v>2.5626585824276167</v>
      </c>
      <c r="AG55" s="361">
        <v>2.5626585824276167</v>
      </c>
      <c r="AH55" s="361">
        <v>2.5626585824276167</v>
      </c>
      <c r="AI55" s="361">
        <v>2.5626585824276167</v>
      </c>
      <c r="AJ55" s="361">
        <v>3.8053053947585105</v>
      </c>
      <c r="AK55" s="361">
        <v>2.5626585824276167</v>
      </c>
      <c r="AL55" s="361">
        <v>2.5626585824276167</v>
      </c>
      <c r="AM55" s="361">
        <v>2.608105435543167</v>
      </c>
      <c r="AN55" s="361">
        <v>2.5626585824276167</v>
      </c>
      <c r="AO55" s="361">
        <v>3.8053053947585105</v>
      </c>
      <c r="AP55" s="361">
        <v>2.5626585824276167</v>
      </c>
      <c r="AQ55" s="361">
        <v>2.5626585824276167</v>
      </c>
      <c r="AR55" s="361">
        <v>2.5626585824276167</v>
      </c>
      <c r="AS55" s="361">
        <v>2.5626585824276167</v>
      </c>
      <c r="AT55" s="361">
        <v>2.5626585824276167</v>
      </c>
      <c r="AU55" s="361">
        <v>2.5626585824276167</v>
      </c>
      <c r="AV55" s="361">
        <v>2.5626585824276167</v>
      </c>
      <c r="AW55" s="361">
        <v>2.5626585824276167</v>
      </c>
      <c r="AX55" s="361">
        <v>2.5626585824276167</v>
      </c>
      <c r="AY55" s="361">
        <v>2.5626585824276167</v>
      </c>
      <c r="AZ55" s="361">
        <v>2.5626585824276167</v>
      </c>
      <c r="BA55" s="361">
        <v>2.5626585824276167</v>
      </c>
      <c r="BB55" s="361">
        <v>2.5626585824276167</v>
      </c>
      <c r="BC55" s="361">
        <v>2.5626585824276167</v>
      </c>
      <c r="BD55" s="361">
        <v>2.5626585824276167</v>
      </c>
      <c r="BE55" s="361">
        <v>2.5626585824276167</v>
      </c>
      <c r="BF55" s="361">
        <v>2.5626585824276167</v>
      </c>
      <c r="BG55" s="361">
        <v>2.5626585824276167</v>
      </c>
      <c r="BH55" s="361">
        <v>2.5626585824276167</v>
      </c>
      <c r="BI55" s="361">
        <v>2.5626585824276167</v>
      </c>
      <c r="BJ55" s="513">
        <f t="shared" si="0"/>
        <v>26.386720905332734</v>
      </c>
    </row>
    <row r="56" spans="1:62" hidden="1" outlineLevel="1">
      <c r="A56" s="349" t="s">
        <v>755</v>
      </c>
      <c r="B56" s="362">
        <v>4104.1947344576511</v>
      </c>
      <c r="C56" s="362"/>
      <c r="D56" s="363">
        <v>80.474406557993063</v>
      </c>
      <c r="E56" s="363">
        <v>82.705438033746077</v>
      </c>
      <c r="F56" s="364">
        <v>0</v>
      </c>
      <c r="G56" s="364">
        <v>0</v>
      </c>
      <c r="H56" s="364">
        <v>0</v>
      </c>
      <c r="I56" s="364">
        <v>0</v>
      </c>
      <c r="J56" s="364">
        <v>0</v>
      </c>
      <c r="K56" s="364">
        <v>24.996079420686442</v>
      </c>
      <c r="L56" s="364">
        <v>80.646350240066468</v>
      </c>
      <c r="M56" s="364">
        <v>81.228422773759434</v>
      </c>
      <c r="N56" s="364">
        <v>82.471069586090323</v>
      </c>
      <c r="O56" s="364">
        <v>81.228422773759434</v>
      </c>
      <c r="P56" s="364">
        <v>82.471069586090323</v>
      </c>
      <c r="Q56" s="364">
        <v>81.273869626874983</v>
      </c>
      <c r="R56" s="364">
        <v>81.228422773759434</v>
      </c>
      <c r="S56" s="364">
        <v>81.228422773759434</v>
      </c>
      <c r="T56" s="364">
        <v>81.228422773759434</v>
      </c>
      <c r="U56" s="364">
        <v>82.666499169996683</v>
      </c>
      <c r="V56" s="364">
        <v>81.462791221415188</v>
      </c>
      <c r="W56" s="364">
        <v>81.462791221415188</v>
      </c>
      <c r="X56" s="364">
        <v>81.462791221415188</v>
      </c>
      <c r="Y56" s="364">
        <v>81.462791221415188</v>
      </c>
      <c r="Z56" s="364">
        <v>82.705438033746077</v>
      </c>
      <c r="AA56" s="364">
        <v>81.462791221415188</v>
      </c>
      <c r="AB56" s="364">
        <v>81.462791221415188</v>
      </c>
      <c r="AC56" s="364">
        <v>81.462791221415188</v>
      </c>
      <c r="AD56" s="364">
        <v>81.462791221415188</v>
      </c>
      <c r="AE56" s="364">
        <v>82.705438033746077</v>
      </c>
      <c r="AF56" s="364">
        <v>81.462791221415188</v>
      </c>
      <c r="AG56" s="364">
        <v>81.462791221415188</v>
      </c>
      <c r="AH56" s="364">
        <v>81.462791221415188</v>
      </c>
      <c r="AI56" s="364">
        <v>81.462791221415188</v>
      </c>
      <c r="AJ56" s="364">
        <v>82.705438033746077</v>
      </c>
      <c r="AK56" s="364">
        <v>81.462791221415188</v>
      </c>
      <c r="AL56" s="364">
        <v>81.462791221415188</v>
      </c>
      <c r="AM56" s="364">
        <v>81.508238074530738</v>
      </c>
      <c r="AN56" s="364">
        <v>81.462791221415188</v>
      </c>
      <c r="AO56" s="364">
        <v>82.705438033746077</v>
      </c>
      <c r="AP56" s="364">
        <v>81.462791221415188</v>
      </c>
      <c r="AQ56" s="364">
        <v>81.462791221415188</v>
      </c>
      <c r="AR56" s="364">
        <v>81.462791221415188</v>
      </c>
      <c r="AS56" s="364">
        <v>81.462791221415188</v>
      </c>
      <c r="AT56" s="364">
        <v>81.462791221415188</v>
      </c>
      <c r="AU56" s="364">
        <v>81.462791221415188</v>
      </c>
      <c r="AV56" s="364">
        <v>81.462791221415188</v>
      </c>
      <c r="AW56" s="364">
        <v>81.462791221415188</v>
      </c>
      <c r="AX56" s="364">
        <v>81.462791221415188</v>
      </c>
      <c r="AY56" s="364">
        <v>81.462791221415188</v>
      </c>
      <c r="AZ56" s="364">
        <v>81.462791221415188</v>
      </c>
      <c r="BA56" s="364">
        <v>81.462791221415188</v>
      </c>
      <c r="BB56" s="364">
        <v>81.462791221415188</v>
      </c>
      <c r="BC56" s="364">
        <v>81.462791221415188</v>
      </c>
      <c r="BD56" s="364">
        <v>81.462791221415188</v>
      </c>
      <c r="BE56" s="364">
        <v>81.462791221415188</v>
      </c>
      <c r="BF56" s="364">
        <v>81.462791221415188</v>
      </c>
      <c r="BG56" s="364">
        <v>81.462791221415188</v>
      </c>
      <c r="BH56" s="364">
        <v>81.462791221415188</v>
      </c>
      <c r="BI56" s="364">
        <v>81.462791221415188</v>
      </c>
      <c r="BJ56" s="513">
        <f t="shared" si="0"/>
        <v>820.56547963179821</v>
      </c>
    </row>
    <row r="57" spans="1:62" hidden="1" outlineLevel="1">
      <c r="BJ57" s="513">
        <f t="shared" si="0"/>
        <v>0</v>
      </c>
    </row>
    <row r="58" spans="1:62" hidden="1" outlineLevel="1">
      <c r="BJ58" s="513">
        <f t="shared" si="0"/>
        <v>0</v>
      </c>
    </row>
    <row r="59" spans="1:62" hidden="1" outlineLevel="1">
      <c r="BJ59" s="513">
        <f t="shared" si="0"/>
        <v>0</v>
      </c>
    </row>
    <row r="60" spans="1:62" hidden="1" outlineLevel="1">
      <c r="BJ60" s="513">
        <f t="shared" si="0"/>
        <v>0</v>
      </c>
    </row>
    <row r="61" spans="1:62" hidden="1" outlineLevel="1">
      <c r="A61" s="356" t="s">
        <v>830</v>
      </c>
      <c r="BJ61" s="513">
        <f t="shared" si="0"/>
        <v>0</v>
      </c>
    </row>
    <row r="62" spans="1:62" hidden="1" outlineLevel="1">
      <c r="A62" s="334" t="s">
        <v>746</v>
      </c>
      <c r="B62" s="335" t="s">
        <v>734</v>
      </c>
      <c r="C62" s="335"/>
      <c r="D62" s="336" t="s">
        <v>735</v>
      </c>
      <c r="E62" s="336" t="s">
        <v>472</v>
      </c>
      <c r="F62" s="349">
        <v>2012</v>
      </c>
      <c r="G62" s="349">
        <v>2013</v>
      </c>
      <c r="H62" s="349">
        <v>2014</v>
      </c>
      <c r="I62" s="349">
        <v>2015</v>
      </c>
      <c r="J62" s="349">
        <v>2016</v>
      </c>
      <c r="K62" s="349">
        <v>2017</v>
      </c>
      <c r="L62" s="349">
        <v>2018</v>
      </c>
      <c r="M62" s="349">
        <v>2019</v>
      </c>
      <c r="N62" s="349">
        <v>2020</v>
      </c>
      <c r="O62" s="349">
        <v>2021</v>
      </c>
      <c r="P62" s="349">
        <v>2022</v>
      </c>
      <c r="Q62" s="349">
        <v>2023</v>
      </c>
      <c r="R62" s="349">
        <v>2024</v>
      </c>
      <c r="S62" s="349">
        <v>2025</v>
      </c>
      <c r="T62" s="349">
        <v>2026</v>
      </c>
      <c r="U62" s="349">
        <v>2027</v>
      </c>
      <c r="V62" s="349">
        <v>2028</v>
      </c>
      <c r="W62" s="349">
        <v>2029</v>
      </c>
      <c r="X62" s="349">
        <v>2030</v>
      </c>
      <c r="Y62" s="349">
        <v>2031</v>
      </c>
      <c r="Z62" s="349">
        <v>2032</v>
      </c>
      <c r="AA62" s="349">
        <v>2033</v>
      </c>
      <c r="AB62" s="349">
        <v>2034</v>
      </c>
      <c r="AC62" s="349">
        <v>2035</v>
      </c>
      <c r="AD62" s="349">
        <v>2036</v>
      </c>
      <c r="AE62" s="349">
        <v>2037</v>
      </c>
      <c r="AF62" s="349">
        <v>2038</v>
      </c>
      <c r="AG62" s="349">
        <v>2039</v>
      </c>
      <c r="AH62" s="349">
        <v>2040</v>
      </c>
      <c r="AI62" s="349">
        <v>2041</v>
      </c>
      <c r="AJ62" s="349">
        <v>2042</v>
      </c>
      <c r="AK62" s="349">
        <v>2043</v>
      </c>
      <c r="AL62" s="349">
        <v>2044</v>
      </c>
      <c r="AM62" s="349">
        <v>2045</v>
      </c>
      <c r="AN62" s="349">
        <v>2046</v>
      </c>
      <c r="AO62" s="349">
        <v>2047</v>
      </c>
      <c r="AP62" s="349">
        <v>2048</v>
      </c>
      <c r="AQ62" s="349">
        <v>2049</v>
      </c>
      <c r="AR62" s="349">
        <v>2050</v>
      </c>
      <c r="AS62" s="349">
        <v>2051</v>
      </c>
      <c r="AT62" s="349">
        <v>2052</v>
      </c>
      <c r="AU62" s="349">
        <v>2053</v>
      </c>
      <c r="AV62" s="349">
        <v>2054</v>
      </c>
      <c r="AW62" s="349">
        <v>2055</v>
      </c>
      <c r="AX62" s="349">
        <v>2056</v>
      </c>
      <c r="AY62" s="349">
        <v>2057</v>
      </c>
      <c r="AZ62" s="349">
        <v>2058</v>
      </c>
      <c r="BA62" s="349">
        <v>2059</v>
      </c>
      <c r="BB62" s="349">
        <v>2060</v>
      </c>
      <c r="BC62" s="349">
        <v>2061</v>
      </c>
      <c r="BD62" s="349">
        <v>2062</v>
      </c>
      <c r="BE62" s="349">
        <v>2063</v>
      </c>
      <c r="BF62" s="349">
        <v>2064</v>
      </c>
      <c r="BG62" s="349">
        <v>2065</v>
      </c>
      <c r="BH62" s="349">
        <v>2066</v>
      </c>
      <c r="BI62" s="349">
        <v>2067</v>
      </c>
      <c r="BJ62" s="513">
        <f t="shared" si="0"/>
        <v>30253.221156686937</v>
      </c>
    </row>
    <row r="63" spans="1:62" hidden="1" outlineLevel="1">
      <c r="A63" s="338" t="s">
        <v>747</v>
      </c>
      <c r="B63" s="357">
        <v>2786.6048276672755</v>
      </c>
      <c r="C63" s="357"/>
      <c r="D63" s="358">
        <v>398.08640395246783</v>
      </c>
      <c r="E63" s="358">
        <v>765.84763480086167</v>
      </c>
      <c r="F63" s="359">
        <v>184.91486916231855</v>
      </c>
      <c r="G63" s="359">
        <v>595.99698531864772</v>
      </c>
      <c r="H63" s="359">
        <v>620.36209362520503</v>
      </c>
      <c r="I63" s="359">
        <v>765.84763480086167</v>
      </c>
      <c r="J63" s="359">
        <v>433.43797797473871</v>
      </c>
      <c r="K63" s="359">
        <v>151.39323527929966</v>
      </c>
      <c r="L63" s="359">
        <v>34.652031506203855</v>
      </c>
      <c r="M63" s="359">
        <v>0</v>
      </c>
      <c r="N63" s="359">
        <v>0</v>
      </c>
      <c r="O63" s="359">
        <v>0</v>
      </c>
      <c r="P63" s="359">
        <v>0</v>
      </c>
      <c r="Q63" s="359">
        <v>0</v>
      </c>
      <c r="R63" s="359">
        <v>0</v>
      </c>
      <c r="S63" s="359">
        <v>0</v>
      </c>
      <c r="T63" s="359">
        <v>0</v>
      </c>
      <c r="U63" s="359">
        <v>0</v>
      </c>
      <c r="V63" s="359">
        <v>0</v>
      </c>
      <c r="W63" s="359">
        <v>0</v>
      </c>
      <c r="X63" s="359">
        <v>0</v>
      </c>
      <c r="Y63" s="359">
        <v>0</v>
      </c>
      <c r="Z63" s="359">
        <v>0</v>
      </c>
      <c r="AA63" s="359">
        <v>0</v>
      </c>
      <c r="AB63" s="359">
        <v>0</v>
      </c>
      <c r="AC63" s="359">
        <v>0</v>
      </c>
      <c r="AD63" s="359">
        <v>0</v>
      </c>
      <c r="AE63" s="359">
        <v>0</v>
      </c>
      <c r="AF63" s="359">
        <v>0</v>
      </c>
      <c r="AG63" s="359">
        <v>0</v>
      </c>
      <c r="AH63" s="359">
        <v>0</v>
      </c>
      <c r="AI63" s="359">
        <v>0</v>
      </c>
      <c r="AJ63" s="359">
        <v>0</v>
      </c>
      <c r="AK63" s="359">
        <v>0</v>
      </c>
      <c r="AL63" s="359">
        <v>0</v>
      </c>
      <c r="AM63" s="359">
        <v>0</v>
      </c>
      <c r="AN63" s="359">
        <v>0</v>
      </c>
      <c r="AO63" s="359">
        <v>0</v>
      </c>
      <c r="AP63" s="359">
        <v>0</v>
      </c>
      <c r="AQ63" s="359">
        <v>0</v>
      </c>
      <c r="AR63" s="359">
        <v>0</v>
      </c>
      <c r="AS63" s="359">
        <v>0</v>
      </c>
      <c r="AT63" s="359">
        <v>0</v>
      </c>
      <c r="AU63" s="359">
        <v>0</v>
      </c>
      <c r="AV63" s="359">
        <v>0</v>
      </c>
      <c r="AW63" s="359">
        <v>0</v>
      </c>
      <c r="AX63" s="359">
        <v>0</v>
      </c>
      <c r="AY63" s="359">
        <v>0</v>
      </c>
      <c r="AZ63" s="359">
        <v>0</v>
      </c>
      <c r="BA63" s="359">
        <v>0</v>
      </c>
      <c r="BB63" s="359">
        <v>0</v>
      </c>
      <c r="BC63" s="359">
        <v>0</v>
      </c>
      <c r="BD63" s="359">
        <v>0</v>
      </c>
      <c r="BE63" s="359">
        <v>0</v>
      </c>
      <c r="BF63" s="359">
        <v>0</v>
      </c>
      <c r="BG63" s="359">
        <v>0</v>
      </c>
      <c r="BH63" s="359">
        <v>0</v>
      </c>
      <c r="BI63" s="359">
        <v>0</v>
      </c>
      <c r="BJ63" s="513">
        <f t="shared" si="0"/>
        <v>2370.6286282037859</v>
      </c>
    </row>
    <row r="64" spans="1:62" hidden="1" outlineLevel="1">
      <c r="A64" s="338" t="s">
        <v>748</v>
      </c>
      <c r="B64" s="357">
        <v>2083.58068726581</v>
      </c>
      <c r="C64" s="357"/>
      <c r="D64" s="358">
        <v>297.6543838951157</v>
      </c>
      <c r="E64" s="358">
        <v>694.5150394262655</v>
      </c>
      <c r="F64" s="359">
        <v>37.342432685377176</v>
      </c>
      <c r="G64" s="359">
        <v>188.85843485156371</v>
      </c>
      <c r="H64" s="359">
        <v>535.31152003325701</v>
      </c>
      <c r="I64" s="359">
        <v>694.5150394262655</v>
      </c>
      <c r="J64" s="359">
        <v>527.50882116688501</v>
      </c>
      <c r="K64" s="359">
        <v>93.341667197467018</v>
      </c>
      <c r="L64" s="359">
        <v>6.7027719049946883</v>
      </c>
      <c r="M64" s="359">
        <v>0</v>
      </c>
      <c r="N64" s="359">
        <v>0</v>
      </c>
      <c r="O64" s="359">
        <v>0</v>
      </c>
      <c r="P64" s="359">
        <v>0</v>
      </c>
      <c r="Q64" s="359">
        <v>0</v>
      </c>
      <c r="R64" s="359">
        <v>0</v>
      </c>
      <c r="S64" s="359">
        <v>0</v>
      </c>
      <c r="T64" s="359">
        <v>0</v>
      </c>
      <c r="U64" s="359">
        <v>0</v>
      </c>
      <c r="V64" s="359">
        <v>0</v>
      </c>
      <c r="W64" s="359">
        <v>0</v>
      </c>
      <c r="X64" s="359">
        <v>0</v>
      </c>
      <c r="Y64" s="359">
        <v>0</v>
      </c>
      <c r="Z64" s="359">
        <v>0</v>
      </c>
      <c r="AA64" s="359">
        <v>0</v>
      </c>
      <c r="AB64" s="359">
        <v>0</v>
      </c>
      <c r="AC64" s="359">
        <v>0</v>
      </c>
      <c r="AD64" s="359">
        <v>0</v>
      </c>
      <c r="AE64" s="359">
        <v>0</v>
      </c>
      <c r="AF64" s="359">
        <v>0</v>
      </c>
      <c r="AG64" s="359">
        <v>0</v>
      </c>
      <c r="AH64" s="359">
        <v>0</v>
      </c>
      <c r="AI64" s="359">
        <v>0</v>
      </c>
      <c r="AJ64" s="359">
        <v>0</v>
      </c>
      <c r="AK64" s="359">
        <v>0</v>
      </c>
      <c r="AL64" s="359">
        <v>0</v>
      </c>
      <c r="AM64" s="359">
        <v>0</v>
      </c>
      <c r="AN64" s="359">
        <v>0</v>
      </c>
      <c r="AO64" s="359">
        <v>0</v>
      </c>
      <c r="AP64" s="359">
        <v>0</v>
      </c>
      <c r="AQ64" s="359">
        <v>0</v>
      </c>
      <c r="AR64" s="359">
        <v>0</v>
      </c>
      <c r="AS64" s="359">
        <v>0</v>
      </c>
      <c r="AT64" s="359">
        <v>0</v>
      </c>
      <c r="AU64" s="359">
        <v>0</v>
      </c>
      <c r="AV64" s="359">
        <v>0</v>
      </c>
      <c r="AW64" s="359">
        <v>0</v>
      </c>
      <c r="AX64" s="359">
        <v>0</v>
      </c>
      <c r="AY64" s="359">
        <v>0</v>
      </c>
      <c r="AZ64" s="359">
        <v>0</v>
      </c>
      <c r="BA64" s="359">
        <v>0</v>
      </c>
      <c r="BB64" s="359">
        <v>0</v>
      </c>
      <c r="BC64" s="359">
        <v>0</v>
      </c>
      <c r="BD64" s="359">
        <v>0</v>
      </c>
      <c r="BE64" s="359">
        <v>0</v>
      </c>
      <c r="BF64" s="359">
        <v>0</v>
      </c>
      <c r="BG64" s="359">
        <v>0</v>
      </c>
      <c r="BH64" s="359">
        <v>0</v>
      </c>
      <c r="BI64" s="359">
        <v>0</v>
      </c>
      <c r="BJ64" s="513">
        <f t="shared" si="0"/>
        <v>1721.790220867018</v>
      </c>
    </row>
    <row r="65" spans="1:62" hidden="1" outlineLevel="1">
      <c r="A65" s="342" t="s">
        <v>749</v>
      </c>
      <c r="B65" s="357">
        <v>559.34173755402901</v>
      </c>
      <c r="C65" s="357"/>
      <c r="D65" s="360">
        <v>93.223622925671478</v>
      </c>
      <c r="E65" s="360">
        <v>183.88433736622304</v>
      </c>
      <c r="F65" s="361">
        <v>31.170092982278277</v>
      </c>
      <c r="G65" s="361">
        <v>55.048700194575332</v>
      </c>
      <c r="H65" s="361">
        <v>132.0469703529717</v>
      </c>
      <c r="I65" s="361">
        <v>152.76580346183178</v>
      </c>
      <c r="J65" s="361">
        <v>183.88433736622304</v>
      </c>
      <c r="K65" s="361">
        <v>4.4258331961488491</v>
      </c>
      <c r="L65" s="361">
        <v>0</v>
      </c>
      <c r="M65" s="361">
        <v>0</v>
      </c>
      <c r="N65" s="361">
        <v>0</v>
      </c>
      <c r="O65" s="361">
        <v>0</v>
      </c>
      <c r="P65" s="361">
        <v>0</v>
      </c>
      <c r="Q65" s="361">
        <v>0</v>
      </c>
      <c r="R65" s="361">
        <v>0</v>
      </c>
      <c r="S65" s="361">
        <v>0</v>
      </c>
      <c r="T65" s="361">
        <v>0</v>
      </c>
      <c r="U65" s="361">
        <v>0</v>
      </c>
      <c r="V65" s="361">
        <v>0</v>
      </c>
      <c r="W65" s="361">
        <v>0</v>
      </c>
      <c r="X65" s="361">
        <v>0</v>
      </c>
      <c r="Y65" s="361">
        <v>0</v>
      </c>
      <c r="Z65" s="361">
        <v>0</v>
      </c>
      <c r="AA65" s="361">
        <v>0</v>
      </c>
      <c r="AB65" s="361">
        <v>0</v>
      </c>
      <c r="AC65" s="361">
        <v>0</v>
      </c>
      <c r="AD65" s="361">
        <v>0</v>
      </c>
      <c r="AE65" s="361">
        <v>0</v>
      </c>
      <c r="AF65" s="361">
        <v>0</v>
      </c>
      <c r="AG65" s="361">
        <v>0</v>
      </c>
      <c r="AH65" s="361">
        <v>0</v>
      </c>
      <c r="AI65" s="361">
        <v>0</v>
      </c>
      <c r="AJ65" s="361">
        <v>0</v>
      </c>
      <c r="AK65" s="361">
        <v>0</v>
      </c>
      <c r="AL65" s="361">
        <v>0</v>
      </c>
      <c r="AM65" s="361">
        <v>0</v>
      </c>
      <c r="AN65" s="361">
        <v>0</v>
      </c>
      <c r="AO65" s="361">
        <v>0</v>
      </c>
      <c r="AP65" s="361">
        <v>0</v>
      </c>
      <c r="AQ65" s="361">
        <v>0</v>
      </c>
      <c r="AR65" s="361">
        <v>0</v>
      </c>
      <c r="AS65" s="361">
        <v>0</v>
      </c>
      <c r="AT65" s="361">
        <v>0</v>
      </c>
      <c r="AU65" s="361">
        <v>0</v>
      </c>
      <c r="AV65" s="361">
        <v>0</v>
      </c>
      <c r="AW65" s="361">
        <v>0</v>
      </c>
      <c r="AX65" s="361">
        <v>0</v>
      </c>
      <c r="AY65" s="361">
        <v>0</v>
      </c>
      <c r="AZ65" s="361">
        <v>0</v>
      </c>
      <c r="BA65" s="361">
        <v>0</v>
      </c>
      <c r="BB65" s="361">
        <v>0</v>
      </c>
      <c r="BC65" s="361">
        <v>0</v>
      </c>
      <c r="BD65" s="361">
        <v>0</v>
      </c>
      <c r="BE65" s="361">
        <v>0</v>
      </c>
      <c r="BF65" s="361">
        <v>0</v>
      </c>
      <c r="BG65" s="361">
        <v>0</v>
      </c>
      <c r="BH65" s="361">
        <v>0</v>
      </c>
      <c r="BI65" s="361">
        <v>0</v>
      </c>
      <c r="BJ65" s="513">
        <f t="shared" si="0"/>
        <v>466.09485367532051</v>
      </c>
    </row>
    <row r="66" spans="1:62" hidden="1" outlineLevel="1">
      <c r="A66" s="346" t="s">
        <v>750</v>
      </c>
      <c r="B66" s="362">
        <v>5429.5272524871152</v>
      </c>
      <c r="C66" s="362"/>
      <c r="D66" s="363">
        <v>775.64675035530206</v>
      </c>
      <c r="E66" s="363">
        <v>1613.128477688959</v>
      </c>
      <c r="F66" s="370">
        <v>253.42739482997399</v>
      </c>
      <c r="G66" s="370">
        <v>839.90412036478676</v>
      </c>
      <c r="H66" s="370">
        <v>1287.7205840114339</v>
      </c>
      <c r="I66" s="370">
        <v>1613.128477688959</v>
      </c>
      <c r="J66" s="370">
        <v>1144.8311365078468</v>
      </c>
      <c r="K66" s="370">
        <v>249.16073567291554</v>
      </c>
      <c r="L66" s="370">
        <v>41.354803411198546</v>
      </c>
      <c r="M66" s="364">
        <v>0</v>
      </c>
      <c r="N66" s="364">
        <v>0</v>
      </c>
      <c r="O66" s="364">
        <v>0</v>
      </c>
      <c r="P66" s="364">
        <v>0</v>
      </c>
      <c r="Q66" s="364">
        <v>0</v>
      </c>
      <c r="R66" s="364">
        <v>0</v>
      </c>
      <c r="S66" s="364">
        <v>0</v>
      </c>
      <c r="T66" s="364">
        <v>0</v>
      </c>
      <c r="U66" s="364">
        <v>0</v>
      </c>
      <c r="V66" s="364">
        <v>0</v>
      </c>
      <c r="W66" s="364">
        <v>0</v>
      </c>
      <c r="X66" s="364">
        <v>0</v>
      </c>
      <c r="Y66" s="364">
        <v>0</v>
      </c>
      <c r="Z66" s="364">
        <v>0</v>
      </c>
      <c r="AA66" s="364">
        <v>0</v>
      </c>
      <c r="AB66" s="364">
        <v>0</v>
      </c>
      <c r="AC66" s="364">
        <v>0</v>
      </c>
      <c r="AD66" s="364">
        <v>0</v>
      </c>
      <c r="AE66" s="364">
        <v>0</v>
      </c>
      <c r="AF66" s="364">
        <v>0</v>
      </c>
      <c r="AG66" s="364">
        <v>0</v>
      </c>
      <c r="AH66" s="364">
        <v>0</v>
      </c>
      <c r="AI66" s="364">
        <v>0</v>
      </c>
      <c r="AJ66" s="364">
        <v>0</v>
      </c>
      <c r="AK66" s="364">
        <v>0</v>
      </c>
      <c r="AL66" s="364">
        <v>0</v>
      </c>
      <c r="AM66" s="364">
        <v>0</v>
      </c>
      <c r="AN66" s="364">
        <v>0</v>
      </c>
      <c r="AO66" s="364">
        <v>0</v>
      </c>
      <c r="AP66" s="364">
        <v>0</v>
      </c>
      <c r="AQ66" s="364">
        <v>0</v>
      </c>
      <c r="AR66" s="364">
        <v>0</v>
      </c>
      <c r="AS66" s="364">
        <v>0</v>
      </c>
      <c r="AT66" s="364">
        <v>0</v>
      </c>
      <c r="AU66" s="364">
        <v>0</v>
      </c>
      <c r="AV66" s="364">
        <v>0</v>
      </c>
      <c r="AW66" s="364">
        <v>0</v>
      </c>
      <c r="AX66" s="364">
        <v>0</v>
      </c>
      <c r="AY66" s="364">
        <v>0</v>
      </c>
      <c r="AZ66" s="364">
        <v>0</v>
      </c>
      <c r="BA66" s="364">
        <v>0</v>
      </c>
      <c r="BB66" s="364">
        <v>0</v>
      </c>
      <c r="BC66" s="364">
        <v>0</v>
      </c>
      <c r="BD66" s="364">
        <v>0</v>
      </c>
      <c r="BE66" s="364">
        <v>0</v>
      </c>
      <c r="BF66" s="364">
        <v>0</v>
      </c>
      <c r="BG66" s="364">
        <v>0</v>
      </c>
      <c r="BH66" s="364">
        <v>0</v>
      </c>
      <c r="BI66" s="364">
        <v>0</v>
      </c>
      <c r="BJ66" s="513">
        <f t="shared" si="0"/>
        <v>4558.5137027461242</v>
      </c>
    </row>
    <row r="67" spans="1:62" hidden="1" outlineLevel="1">
      <c r="BJ67" s="513">
        <f t="shared" si="0"/>
        <v>0</v>
      </c>
    </row>
    <row r="68" spans="1:62" hidden="1" outlineLevel="1">
      <c r="A68" s="334" t="s">
        <v>751</v>
      </c>
      <c r="B68" s="335" t="s">
        <v>734</v>
      </c>
      <c r="C68" s="335"/>
      <c r="D68" s="336" t="s">
        <v>735</v>
      </c>
      <c r="E68" s="336" t="s">
        <v>472</v>
      </c>
      <c r="F68" s="349">
        <v>2012</v>
      </c>
      <c r="G68" s="349">
        <v>2013</v>
      </c>
      <c r="H68" s="349">
        <v>2014</v>
      </c>
      <c r="I68" s="349">
        <v>2015</v>
      </c>
      <c r="J68" s="349">
        <v>2016</v>
      </c>
      <c r="K68" s="349">
        <v>2017</v>
      </c>
      <c r="L68" s="349">
        <v>2018</v>
      </c>
      <c r="M68" s="349">
        <v>2019</v>
      </c>
      <c r="N68" s="349">
        <v>2020</v>
      </c>
      <c r="O68" s="349">
        <v>2021</v>
      </c>
      <c r="P68" s="349">
        <v>2022</v>
      </c>
      <c r="Q68" s="349">
        <v>2023</v>
      </c>
      <c r="R68" s="349">
        <v>2024</v>
      </c>
      <c r="S68" s="349">
        <v>2025</v>
      </c>
      <c r="T68" s="349">
        <v>2026</v>
      </c>
      <c r="U68" s="349">
        <v>2027</v>
      </c>
      <c r="V68" s="349">
        <v>2028</v>
      </c>
      <c r="W68" s="349">
        <v>2029</v>
      </c>
      <c r="X68" s="349">
        <v>2030</v>
      </c>
      <c r="Y68" s="349">
        <v>2031</v>
      </c>
      <c r="Z68" s="349">
        <v>2032</v>
      </c>
      <c r="AA68" s="349">
        <v>2033</v>
      </c>
      <c r="AB68" s="349">
        <v>2034</v>
      </c>
      <c r="AC68" s="349">
        <v>2035</v>
      </c>
      <c r="AD68" s="349">
        <v>2036</v>
      </c>
      <c r="AE68" s="349">
        <v>2037</v>
      </c>
      <c r="AF68" s="349">
        <v>2038</v>
      </c>
      <c r="AG68" s="349">
        <v>2039</v>
      </c>
      <c r="AH68" s="349">
        <v>2040</v>
      </c>
      <c r="AI68" s="349">
        <v>2041</v>
      </c>
      <c r="AJ68" s="349">
        <v>2042</v>
      </c>
      <c r="AK68" s="349">
        <v>2043</v>
      </c>
      <c r="AL68" s="349">
        <v>2044</v>
      </c>
      <c r="AM68" s="349">
        <v>2045</v>
      </c>
      <c r="AN68" s="349">
        <v>2046</v>
      </c>
      <c r="AO68" s="349">
        <v>2047</v>
      </c>
      <c r="AP68" s="349">
        <v>2048</v>
      </c>
      <c r="AQ68" s="349">
        <v>2049</v>
      </c>
      <c r="AR68" s="349">
        <v>2050</v>
      </c>
      <c r="AS68" s="349">
        <v>2051</v>
      </c>
      <c r="AT68" s="349">
        <v>2052</v>
      </c>
      <c r="AU68" s="349">
        <v>2053</v>
      </c>
      <c r="AV68" s="349">
        <v>2054</v>
      </c>
      <c r="AW68" s="349">
        <v>2055</v>
      </c>
      <c r="AX68" s="349">
        <v>2056</v>
      </c>
      <c r="AY68" s="349">
        <v>2057</v>
      </c>
      <c r="AZ68" s="349">
        <v>2058</v>
      </c>
      <c r="BA68" s="349">
        <v>2059</v>
      </c>
      <c r="BB68" s="349">
        <v>2060</v>
      </c>
      <c r="BC68" s="349">
        <v>2061</v>
      </c>
      <c r="BD68" s="349">
        <v>2062</v>
      </c>
      <c r="BE68" s="349">
        <v>2063</v>
      </c>
      <c r="BF68" s="349">
        <v>2064</v>
      </c>
      <c r="BG68" s="349">
        <v>2065</v>
      </c>
      <c r="BH68" s="349">
        <v>2066</v>
      </c>
      <c r="BI68" s="349">
        <v>2067</v>
      </c>
      <c r="BJ68" s="513">
        <f t="shared" ref="BJ68:BJ131" si="1">NPV(0.07,G68:BI68)+F68</f>
        <v>30253.221156686937</v>
      </c>
    </row>
    <row r="69" spans="1:62" hidden="1" outlineLevel="1">
      <c r="A69" s="333" t="s">
        <v>752</v>
      </c>
      <c r="B69" s="357">
        <v>1364.6600619687772</v>
      </c>
      <c r="C69" s="357"/>
      <c r="D69" s="358">
        <v>27.293201239375552</v>
      </c>
      <c r="E69" s="358">
        <v>27.293201239375552</v>
      </c>
      <c r="F69" s="359">
        <v>0</v>
      </c>
      <c r="G69" s="359">
        <v>0</v>
      </c>
      <c r="H69" s="359">
        <v>0</v>
      </c>
      <c r="I69" s="359">
        <v>0</v>
      </c>
      <c r="J69" s="359">
        <v>0</v>
      </c>
      <c r="K69" s="359">
        <v>0</v>
      </c>
      <c r="L69" s="359">
        <v>27.293201239375552</v>
      </c>
      <c r="M69" s="359">
        <v>27.293201239375552</v>
      </c>
      <c r="N69" s="359">
        <v>27.293201239375552</v>
      </c>
      <c r="O69" s="359">
        <v>27.293201239375552</v>
      </c>
      <c r="P69" s="359">
        <v>27.293201239375552</v>
      </c>
      <c r="Q69" s="359">
        <v>27.293201239375552</v>
      </c>
      <c r="R69" s="359">
        <v>27.293201239375552</v>
      </c>
      <c r="S69" s="359">
        <v>27.293201239375552</v>
      </c>
      <c r="T69" s="359">
        <v>27.293201239375552</v>
      </c>
      <c r="U69" s="359">
        <v>27.293201239375552</v>
      </c>
      <c r="V69" s="359">
        <v>27.293201239375552</v>
      </c>
      <c r="W69" s="359">
        <v>27.293201239375552</v>
      </c>
      <c r="X69" s="359">
        <v>27.293201239375552</v>
      </c>
      <c r="Y69" s="359">
        <v>27.293201239375552</v>
      </c>
      <c r="Z69" s="359">
        <v>27.293201239375552</v>
      </c>
      <c r="AA69" s="359">
        <v>27.293201239375552</v>
      </c>
      <c r="AB69" s="359">
        <v>27.293201239375552</v>
      </c>
      <c r="AC69" s="359">
        <v>27.293201239375552</v>
      </c>
      <c r="AD69" s="359">
        <v>27.293201239375552</v>
      </c>
      <c r="AE69" s="359">
        <v>27.293201239375552</v>
      </c>
      <c r="AF69" s="359">
        <v>27.293201239375552</v>
      </c>
      <c r="AG69" s="359">
        <v>27.293201239375552</v>
      </c>
      <c r="AH69" s="359">
        <v>27.293201239375552</v>
      </c>
      <c r="AI69" s="359">
        <v>27.293201239375552</v>
      </c>
      <c r="AJ69" s="359">
        <v>27.293201239375552</v>
      </c>
      <c r="AK69" s="359">
        <v>27.293201239375552</v>
      </c>
      <c r="AL69" s="359">
        <v>27.293201239375552</v>
      </c>
      <c r="AM69" s="359">
        <v>27.293201239375552</v>
      </c>
      <c r="AN69" s="359">
        <v>27.293201239375552</v>
      </c>
      <c r="AO69" s="359">
        <v>27.293201239375552</v>
      </c>
      <c r="AP69" s="359">
        <v>27.293201239375552</v>
      </c>
      <c r="AQ69" s="359">
        <v>27.293201239375552</v>
      </c>
      <c r="AR69" s="359">
        <v>27.293201239375552</v>
      </c>
      <c r="AS69" s="359">
        <v>27.293201239375552</v>
      </c>
      <c r="AT69" s="359">
        <v>27.293201239375552</v>
      </c>
      <c r="AU69" s="359">
        <v>27.293201239375552</v>
      </c>
      <c r="AV69" s="359">
        <v>27.293201239375552</v>
      </c>
      <c r="AW69" s="359">
        <v>27.293201239375552</v>
      </c>
      <c r="AX69" s="359">
        <v>27.293201239375552</v>
      </c>
      <c r="AY69" s="359">
        <v>27.293201239375552</v>
      </c>
      <c r="AZ69" s="359">
        <v>27.293201239375552</v>
      </c>
      <c r="BA69" s="359">
        <v>27.293201239375552</v>
      </c>
      <c r="BB69" s="359">
        <v>27.293201239375552</v>
      </c>
      <c r="BC69" s="359">
        <v>27.293201239375552</v>
      </c>
      <c r="BD69" s="359">
        <v>27.293201239375552</v>
      </c>
      <c r="BE69" s="359">
        <v>27.293201239375552</v>
      </c>
      <c r="BF69" s="359">
        <v>27.293201239375552</v>
      </c>
      <c r="BG69" s="359">
        <v>27.293201239375552</v>
      </c>
      <c r="BH69" s="359">
        <v>27.293201239375552</v>
      </c>
      <c r="BI69" s="359">
        <v>27.293201239375552</v>
      </c>
      <c r="BJ69" s="513">
        <f t="shared" si="1"/>
        <v>268.55804146963226</v>
      </c>
    </row>
    <row r="70" spans="1:62" hidden="1" outlineLevel="1">
      <c r="A70" s="333" t="s">
        <v>753</v>
      </c>
      <c r="B70" s="357">
        <v>2404.4038149274093</v>
      </c>
      <c r="C70" s="357"/>
      <c r="D70" s="358">
        <v>47.145172841713922</v>
      </c>
      <c r="E70" s="358">
        <v>54.016174851699439</v>
      </c>
      <c r="F70" s="359">
        <v>0</v>
      </c>
      <c r="G70" s="359">
        <v>0</v>
      </c>
      <c r="H70" s="359">
        <v>0</v>
      </c>
      <c r="I70" s="359">
        <v>0</v>
      </c>
      <c r="J70" s="359">
        <v>0</v>
      </c>
      <c r="K70" s="359">
        <v>26.707294071047492</v>
      </c>
      <c r="L70" s="359">
        <v>53.414588142094892</v>
      </c>
      <c r="M70" s="359">
        <v>53.414588142094892</v>
      </c>
      <c r="N70" s="359">
        <v>45.308207230173416</v>
      </c>
      <c r="O70" s="359">
        <v>52.813001432490339</v>
      </c>
      <c r="P70" s="359">
        <v>45.308207230173416</v>
      </c>
      <c r="Q70" s="359">
        <v>52.813001432490339</v>
      </c>
      <c r="R70" s="359">
        <v>45.308207230173416</v>
      </c>
      <c r="S70" s="359">
        <v>52.813001432490339</v>
      </c>
      <c r="T70" s="359">
        <v>45.308207230173416</v>
      </c>
      <c r="U70" s="359">
        <v>54.016174851699439</v>
      </c>
      <c r="V70" s="359">
        <v>45.308207230173416</v>
      </c>
      <c r="W70" s="359">
        <v>52.813001432490339</v>
      </c>
      <c r="X70" s="359">
        <v>45.308207230173416</v>
      </c>
      <c r="Y70" s="359">
        <v>45.308207230173416</v>
      </c>
      <c r="Z70" s="359">
        <v>45.308207230173416</v>
      </c>
      <c r="AA70" s="359">
        <v>45.308207230173416</v>
      </c>
      <c r="AB70" s="359">
        <v>52.813001432490339</v>
      </c>
      <c r="AC70" s="359">
        <v>45.308207230173416</v>
      </c>
      <c r="AD70" s="359">
        <v>45.308207230173416</v>
      </c>
      <c r="AE70" s="359">
        <v>46.511380649382545</v>
      </c>
      <c r="AF70" s="359">
        <v>45.308207230173416</v>
      </c>
      <c r="AG70" s="359">
        <v>52.813001432490339</v>
      </c>
      <c r="AH70" s="359">
        <v>45.308207230173416</v>
      </c>
      <c r="AI70" s="359">
        <v>45.308207230173416</v>
      </c>
      <c r="AJ70" s="359">
        <v>45.308207230173416</v>
      </c>
      <c r="AK70" s="359">
        <v>45.308207230173416</v>
      </c>
      <c r="AL70" s="359">
        <v>52.813001432490339</v>
      </c>
      <c r="AM70" s="359">
        <v>45.308207230173416</v>
      </c>
      <c r="AN70" s="359">
        <v>45.308207230173416</v>
      </c>
      <c r="AO70" s="359">
        <v>46.511380649382545</v>
      </c>
      <c r="AP70" s="359">
        <v>45.308207230173416</v>
      </c>
      <c r="AQ70" s="359">
        <v>52.813001432490339</v>
      </c>
      <c r="AR70" s="359">
        <v>45.308207230173416</v>
      </c>
      <c r="AS70" s="359">
        <v>45.308207230173416</v>
      </c>
      <c r="AT70" s="359">
        <v>45.308207230173416</v>
      </c>
      <c r="AU70" s="359">
        <v>45.308207230173416</v>
      </c>
      <c r="AV70" s="359">
        <v>52.813001432490339</v>
      </c>
      <c r="AW70" s="359">
        <v>45.308207230173416</v>
      </c>
      <c r="AX70" s="359">
        <v>45.308207230173416</v>
      </c>
      <c r="AY70" s="359">
        <v>46.511380649382545</v>
      </c>
      <c r="AZ70" s="359">
        <v>45.308207230173416</v>
      </c>
      <c r="BA70" s="359">
        <v>52.813001432490339</v>
      </c>
      <c r="BB70" s="359">
        <v>45.308207230173416</v>
      </c>
      <c r="BC70" s="359">
        <v>45.308207230173416</v>
      </c>
      <c r="BD70" s="359">
        <v>45.308207230173416</v>
      </c>
      <c r="BE70" s="359">
        <v>45.308207230173416</v>
      </c>
      <c r="BF70" s="359">
        <v>52.813001432490339</v>
      </c>
      <c r="BG70" s="359">
        <v>45.308207230173416</v>
      </c>
      <c r="BH70" s="359">
        <v>45.308207230173416</v>
      </c>
      <c r="BI70" s="359">
        <v>46.511380649382545</v>
      </c>
      <c r="BJ70" s="513">
        <f t="shared" si="1"/>
        <v>497.37655343420016</v>
      </c>
    </row>
    <row r="71" spans="1:62" hidden="1" outlineLevel="1">
      <c r="A71" s="351" t="s">
        <v>754</v>
      </c>
      <c r="B71" s="357">
        <v>793.83045627998945</v>
      </c>
      <c r="C71" s="357"/>
      <c r="D71" s="360">
        <v>15.876609125599789</v>
      </c>
      <c r="E71" s="360">
        <v>22.510781552449401</v>
      </c>
      <c r="F71" s="361">
        <v>0</v>
      </c>
      <c r="G71" s="361">
        <v>0</v>
      </c>
      <c r="H71" s="361">
        <v>0</v>
      </c>
      <c r="I71" s="361">
        <v>0</v>
      </c>
      <c r="J71" s="361">
        <v>0</v>
      </c>
      <c r="K71" s="361">
        <v>0</v>
      </c>
      <c r="L71" s="361">
        <v>10.329978512387953</v>
      </c>
      <c r="M71" s="361">
        <v>13.77330468318392</v>
      </c>
      <c r="N71" s="361">
        <v>21.124344359988498</v>
      </c>
      <c r="O71" s="361">
        <v>13.77330468318392</v>
      </c>
      <c r="P71" s="361">
        <v>21.124344359988498</v>
      </c>
      <c r="Q71" s="361">
        <v>14.042151484320971</v>
      </c>
      <c r="R71" s="361">
        <v>13.77330468318392</v>
      </c>
      <c r="S71" s="361">
        <v>13.77330468318392</v>
      </c>
      <c r="T71" s="361">
        <v>13.77330468318392</v>
      </c>
      <c r="U71" s="361">
        <v>22.280433613235179</v>
      </c>
      <c r="V71" s="361">
        <v>15.159741875644825</v>
      </c>
      <c r="W71" s="361">
        <v>15.159741875644825</v>
      </c>
      <c r="X71" s="361">
        <v>15.159741875644825</v>
      </c>
      <c r="Y71" s="361">
        <v>15.159741875644825</v>
      </c>
      <c r="Z71" s="361">
        <v>22.510781552449401</v>
      </c>
      <c r="AA71" s="361">
        <v>15.159741875644825</v>
      </c>
      <c r="AB71" s="361">
        <v>15.159741875644825</v>
      </c>
      <c r="AC71" s="361">
        <v>15.159741875644825</v>
      </c>
      <c r="AD71" s="361">
        <v>15.159741875644825</v>
      </c>
      <c r="AE71" s="361">
        <v>22.510781552449401</v>
      </c>
      <c r="AF71" s="361">
        <v>15.159741875644825</v>
      </c>
      <c r="AG71" s="361">
        <v>15.159741875644825</v>
      </c>
      <c r="AH71" s="361">
        <v>15.159741875644825</v>
      </c>
      <c r="AI71" s="361">
        <v>15.159741875644825</v>
      </c>
      <c r="AJ71" s="361">
        <v>22.510781552449401</v>
      </c>
      <c r="AK71" s="361">
        <v>15.159741875644825</v>
      </c>
      <c r="AL71" s="361">
        <v>15.159741875644825</v>
      </c>
      <c r="AM71" s="361">
        <v>15.42858867678188</v>
      </c>
      <c r="AN71" s="361">
        <v>15.159741875644825</v>
      </c>
      <c r="AO71" s="361">
        <v>22.510781552449401</v>
      </c>
      <c r="AP71" s="361">
        <v>15.159741875644825</v>
      </c>
      <c r="AQ71" s="361">
        <v>15.159741875644825</v>
      </c>
      <c r="AR71" s="361">
        <v>15.159741875644825</v>
      </c>
      <c r="AS71" s="361">
        <v>15.159741875644825</v>
      </c>
      <c r="AT71" s="361">
        <v>15.159741875644825</v>
      </c>
      <c r="AU71" s="361">
        <v>15.159741875644825</v>
      </c>
      <c r="AV71" s="361">
        <v>15.159741875644825</v>
      </c>
      <c r="AW71" s="361">
        <v>15.159741875644825</v>
      </c>
      <c r="AX71" s="361">
        <v>15.159741875644825</v>
      </c>
      <c r="AY71" s="361">
        <v>15.159741875644825</v>
      </c>
      <c r="AZ71" s="361">
        <v>15.159741875644825</v>
      </c>
      <c r="BA71" s="361">
        <v>15.159741875644825</v>
      </c>
      <c r="BB71" s="361">
        <v>15.159741875644825</v>
      </c>
      <c r="BC71" s="361">
        <v>15.159741875644825</v>
      </c>
      <c r="BD71" s="361">
        <v>15.159741875644825</v>
      </c>
      <c r="BE71" s="361">
        <v>15.159741875644825</v>
      </c>
      <c r="BF71" s="361">
        <v>15.159741875644825</v>
      </c>
      <c r="BG71" s="361">
        <v>15.159741875644825</v>
      </c>
      <c r="BH71" s="361">
        <v>15.159741875644825</v>
      </c>
      <c r="BI71" s="361">
        <v>15.159741875644825</v>
      </c>
      <c r="BJ71" s="513">
        <f t="shared" si="1"/>
        <v>156.09409720532841</v>
      </c>
    </row>
    <row r="72" spans="1:62" hidden="1" outlineLevel="1">
      <c r="A72" s="349" t="s">
        <v>755</v>
      </c>
      <c r="B72" s="362">
        <v>4562.8943331761757</v>
      </c>
      <c r="C72" s="362"/>
      <c r="D72" s="363">
        <v>89.4685163367878</v>
      </c>
      <c r="E72" s="363">
        <v>103.58980970431017</v>
      </c>
      <c r="F72" s="364">
        <v>0</v>
      </c>
      <c r="G72" s="364">
        <v>0</v>
      </c>
      <c r="H72" s="364">
        <v>0</v>
      </c>
      <c r="I72" s="364">
        <v>0</v>
      </c>
      <c r="J72" s="364">
        <v>0</v>
      </c>
      <c r="K72" s="364">
        <v>26.707294071047492</v>
      </c>
      <c r="L72" s="364">
        <v>91.037767893858401</v>
      </c>
      <c r="M72" s="364">
        <v>94.481094064654371</v>
      </c>
      <c r="N72" s="364">
        <v>93.72575282953747</v>
      </c>
      <c r="O72" s="364">
        <v>93.87950735504981</v>
      </c>
      <c r="P72" s="364">
        <v>93.72575282953747</v>
      </c>
      <c r="Q72" s="364">
        <v>94.148354156186855</v>
      </c>
      <c r="R72" s="364">
        <v>86.374713152732895</v>
      </c>
      <c r="S72" s="364">
        <v>93.87950735504981</v>
      </c>
      <c r="T72" s="364">
        <v>86.374713152732895</v>
      </c>
      <c r="U72" s="364">
        <v>103.58980970431017</v>
      </c>
      <c r="V72" s="364">
        <v>87.761150345193798</v>
      </c>
      <c r="W72" s="364">
        <v>95.265944547510713</v>
      </c>
      <c r="X72" s="364">
        <v>87.761150345193798</v>
      </c>
      <c r="Y72" s="364">
        <v>87.761150345193798</v>
      </c>
      <c r="Z72" s="364">
        <v>95.112190021998373</v>
      </c>
      <c r="AA72" s="364">
        <v>87.761150345193798</v>
      </c>
      <c r="AB72" s="364">
        <v>95.265944547510713</v>
      </c>
      <c r="AC72" s="364">
        <v>87.761150345193798</v>
      </c>
      <c r="AD72" s="364">
        <v>87.761150345193798</v>
      </c>
      <c r="AE72" s="364">
        <v>96.315363441207495</v>
      </c>
      <c r="AF72" s="364">
        <v>87.761150345193798</v>
      </c>
      <c r="AG72" s="364">
        <v>95.265944547510713</v>
      </c>
      <c r="AH72" s="364">
        <v>87.761150345193798</v>
      </c>
      <c r="AI72" s="364">
        <v>87.761150345193798</v>
      </c>
      <c r="AJ72" s="364">
        <v>95.112190021998373</v>
      </c>
      <c r="AK72" s="364">
        <v>87.761150345193798</v>
      </c>
      <c r="AL72" s="364">
        <v>95.265944547510713</v>
      </c>
      <c r="AM72" s="364">
        <v>88.029997146330857</v>
      </c>
      <c r="AN72" s="364">
        <v>87.761150345193798</v>
      </c>
      <c r="AO72" s="364">
        <v>96.315363441207495</v>
      </c>
      <c r="AP72" s="364">
        <v>87.761150345193798</v>
      </c>
      <c r="AQ72" s="364">
        <v>95.265944547510713</v>
      </c>
      <c r="AR72" s="364">
        <v>87.761150345193798</v>
      </c>
      <c r="AS72" s="364">
        <v>87.761150345193798</v>
      </c>
      <c r="AT72" s="364">
        <v>87.761150345193798</v>
      </c>
      <c r="AU72" s="364">
        <v>87.761150345193798</v>
      </c>
      <c r="AV72" s="364">
        <v>95.265944547510713</v>
      </c>
      <c r="AW72" s="364">
        <v>87.761150345193798</v>
      </c>
      <c r="AX72" s="364">
        <v>87.761150345193798</v>
      </c>
      <c r="AY72" s="364">
        <v>88.96432376440292</v>
      </c>
      <c r="AZ72" s="364">
        <v>87.761150345193798</v>
      </c>
      <c r="BA72" s="364">
        <v>95.265944547510713</v>
      </c>
      <c r="BB72" s="364">
        <v>87.761150345193798</v>
      </c>
      <c r="BC72" s="364">
        <v>87.761150345193798</v>
      </c>
      <c r="BD72" s="364">
        <v>87.761150345193798</v>
      </c>
      <c r="BE72" s="364">
        <v>87.761150345193798</v>
      </c>
      <c r="BF72" s="364">
        <v>95.265944547510713</v>
      </c>
      <c r="BG72" s="364">
        <v>87.761150345193798</v>
      </c>
      <c r="BH72" s="364">
        <v>87.761150345193798</v>
      </c>
      <c r="BI72" s="364">
        <v>88.96432376440292</v>
      </c>
      <c r="BJ72" s="513">
        <f t="shared" si="1"/>
        <v>922.02869210916072</v>
      </c>
    </row>
    <row r="73" spans="1:62" hidden="1" outlineLevel="1">
      <c r="BJ73" s="513">
        <f t="shared" si="1"/>
        <v>0</v>
      </c>
    </row>
    <row r="74" spans="1:62" hidden="1" outlineLevel="1">
      <c r="BJ74" s="513">
        <f t="shared" si="1"/>
        <v>0</v>
      </c>
    </row>
    <row r="75" spans="1:62" hidden="1" outlineLevel="1">
      <c r="A75" s="356" t="s">
        <v>831</v>
      </c>
      <c r="B75" s="335" t="s">
        <v>734</v>
      </c>
      <c r="C75" s="335"/>
      <c r="D75" s="336" t="s">
        <v>735</v>
      </c>
      <c r="E75" s="336" t="s">
        <v>472</v>
      </c>
      <c r="F75" s="349">
        <v>2012</v>
      </c>
      <c r="G75" s="349">
        <v>2013</v>
      </c>
      <c r="H75" s="349">
        <v>2014</v>
      </c>
      <c r="I75" s="349">
        <v>2015</v>
      </c>
      <c r="J75" s="349">
        <v>2016</v>
      </c>
      <c r="K75" s="349">
        <v>2017</v>
      </c>
      <c r="L75" s="349">
        <v>2018</v>
      </c>
      <c r="M75" s="349">
        <v>2019</v>
      </c>
      <c r="N75" s="349">
        <v>2020</v>
      </c>
      <c r="O75" s="349">
        <v>2021</v>
      </c>
      <c r="P75" s="349">
        <v>2022</v>
      </c>
      <c r="Q75" s="349">
        <v>2023</v>
      </c>
      <c r="R75" s="349">
        <v>2024</v>
      </c>
      <c r="S75" s="349">
        <v>2025</v>
      </c>
      <c r="T75" s="349">
        <v>2026</v>
      </c>
      <c r="U75" s="349">
        <v>2027</v>
      </c>
      <c r="V75" s="349">
        <v>2028</v>
      </c>
      <c r="W75" s="349">
        <v>2029</v>
      </c>
      <c r="X75" s="349">
        <v>2030</v>
      </c>
      <c r="Y75" s="349">
        <v>2031</v>
      </c>
      <c r="Z75" s="349">
        <v>2032</v>
      </c>
      <c r="AA75" s="349">
        <v>2033</v>
      </c>
      <c r="AB75" s="349">
        <v>2034</v>
      </c>
      <c r="AC75" s="349">
        <v>2035</v>
      </c>
      <c r="AD75" s="349">
        <v>2036</v>
      </c>
      <c r="AE75" s="349">
        <v>2037</v>
      </c>
      <c r="AF75" s="349">
        <v>2038</v>
      </c>
      <c r="AG75" s="349">
        <v>2039</v>
      </c>
      <c r="AH75" s="349">
        <v>2040</v>
      </c>
      <c r="AI75" s="349">
        <v>2041</v>
      </c>
      <c r="AJ75" s="349">
        <v>2042</v>
      </c>
      <c r="AK75" s="349">
        <v>2043</v>
      </c>
      <c r="AL75" s="349">
        <v>2044</v>
      </c>
      <c r="AM75" s="349">
        <v>2045</v>
      </c>
      <c r="AN75" s="349">
        <v>2046</v>
      </c>
      <c r="AO75" s="349">
        <v>2047</v>
      </c>
      <c r="AP75" s="349">
        <v>2048</v>
      </c>
      <c r="AQ75" s="349">
        <v>2049</v>
      </c>
      <c r="AR75" s="349">
        <v>2050</v>
      </c>
      <c r="AS75" s="349">
        <v>2051</v>
      </c>
      <c r="AT75" s="349">
        <v>2052</v>
      </c>
      <c r="AU75" s="349">
        <v>2053</v>
      </c>
      <c r="AV75" s="349">
        <v>2054</v>
      </c>
      <c r="AW75" s="349">
        <v>2055</v>
      </c>
      <c r="AX75" s="349">
        <v>2056</v>
      </c>
      <c r="AY75" s="349">
        <v>2057</v>
      </c>
      <c r="AZ75" s="349">
        <v>2058</v>
      </c>
      <c r="BA75" s="349">
        <v>2059</v>
      </c>
      <c r="BB75" s="349">
        <v>2060</v>
      </c>
      <c r="BC75" s="349">
        <v>2061</v>
      </c>
      <c r="BD75" s="349">
        <v>2062</v>
      </c>
      <c r="BE75" s="349">
        <v>2063</v>
      </c>
      <c r="BF75" s="349">
        <v>2064</v>
      </c>
      <c r="BG75" s="349">
        <v>2065</v>
      </c>
      <c r="BH75" s="349">
        <v>2066</v>
      </c>
      <c r="BI75" s="349">
        <v>2067</v>
      </c>
      <c r="BJ75" s="513">
        <f t="shared" si="1"/>
        <v>30253.221156686937</v>
      </c>
    </row>
    <row r="76" spans="1:62" s="334" customFormat="1" hidden="1" outlineLevel="1">
      <c r="A76" s="334" t="s">
        <v>746</v>
      </c>
      <c r="B76" s="371">
        <v>8793.5483873214907</v>
      </c>
      <c r="C76" s="371"/>
      <c r="D76" s="372">
        <v>1256.2211981887845</v>
      </c>
      <c r="E76" s="372">
        <v>2598.8626937909944</v>
      </c>
      <c r="F76" s="373">
        <v>424.69617964395019</v>
      </c>
      <c r="G76" s="373">
        <v>1417.7106712611242</v>
      </c>
      <c r="H76" s="373">
        <v>2074.0568671925089</v>
      </c>
      <c r="I76" s="373">
        <v>2598.8626937909944</v>
      </c>
      <c r="J76" s="373">
        <v>1789.0916950942203</v>
      </c>
      <c r="K76" s="373">
        <v>416.94868428700687</v>
      </c>
      <c r="L76" s="373">
        <v>72.181596051685858</v>
      </c>
      <c r="M76" s="373">
        <v>0</v>
      </c>
      <c r="N76" s="373">
        <v>0</v>
      </c>
      <c r="O76" s="373">
        <v>0</v>
      </c>
      <c r="P76" s="373">
        <v>0</v>
      </c>
      <c r="Q76" s="373">
        <v>0</v>
      </c>
      <c r="R76" s="373">
        <v>0</v>
      </c>
      <c r="S76" s="373">
        <v>0</v>
      </c>
      <c r="T76" s="373">
        <v>0</v>
      </c>
      <c r="U76" s="373">
        <v>0</v>
      </c>
      <c r="V76" s="373">
        <v>0</v>
      </c>
      <c r="W76" s="373">
        <v>0</v>
      </c>
      <c r="X76" s="373">
        <v>0</v>
      </c>
      <c r="Y76" s="373">
        <v>0</v>
      </c>
      <c r="Z76" s="373">
        <v>0</v>
      </c>
      <c r="AA76" s="373">
        <v>0</v>
      </c>
      <c r="AB76" s="373">
        <v>0</v>
      </c>
      <c r="AC76" s="373">
        <v>0</v>
      </c>
      <c r="AD76" s="373">
        <v>0</v>
      </c>
      <c r="AE76" s="373">
        <v>0</v>
      </c>
      <c r="AF76" s="373">
        <v>0</v>
      </c>
      <c r="AG76" s="373">
        <v>0</v>
      </c>
      <c r="AH76" s="373">
        <v>0</v>
      </c>
      <c r="AI76" s="373">
        <v>0</v>
      </c>
      <c r="AJ76" s="373">
        <v>0</v>
      </c>
      <c r="AK76" s="373">
        <v>0</v>
      </c>
      <c r="AL76" s="373">
        <v>0</v>
      </c>
      <c r="AM76" s="373">
        <v>0</v>
      </c>
      <c r="AN76" s="373">
        <v>0</v>
      </c>
      <c r="AO76" s="373">
        <v>0</v>
      </c>
      <c r="AP76" s="373">
        <v>0</v>
      </c>
      <c r="AQ76" s="373">
        <v>0</v>
      </c>
      <c r="AR76" s="373">
        <v>0</v>
      </c>
      <c r="AS76" s="373">
        <v>0</v>
      </c>
      <c r="AT76" s="373">
        <v>0</v>
      </c>
      <c r="AU76" s="373">
        <v>0</v>
      </c>
      <c r="AV76" s="373">
        <v>0</v>
      </c>
      <c r="AW76" s="373">
        <v>0</v>
      </c>
      <c r="AX76" s="373">
        <v>0</v>
      </c>
      <c r="AY76" s="373">
        <v>0</v>
      </c>
      <c r="AZ76" s="373">
        <v>0</v>
      </c>
      <c r="BA76" s="373">
        <v>0</v>
      </c>
      <c r="BB76" s="373">
        <v>0</v>
      </c>
      <c r="BC76" s="373">
        <v>0</v>
      </c>
      <c r="BD76" s="373">
        <v>0</v>
      </c>
      <c r="BE76" s="373">
        <v>0</v>
      </c>
      <c r="BF76" s="373">
        <v>0</v>
      </c>
      <c r="BG76" s="373">
        <v>0</v>
      </c>
      <c r="BH76" s="373">
        <v>0</v>
      </c>
      <c r="BI76" s="373">
        <v>0</v>
      </c>
      <c r="BJ76" s="513">
        <f t="shared" si="1"/>
        <v>7392.9328983162113</v>
      </c>
    </row>
    <row r="77" spans="1:62" hidden="1" outlineLevel="1">
      <c r="A77" s="338" t="s">
        <v>747</v>
      </c>
      <c r="B77" s="357">
        <v>4994.1531687320976</v>
      </c>
      <c r="C77" s="357"/>
      <c r="D77" s="358">
        <v>713.45045267601392</v>
      </c>
      <c r="E77" s="358">
        <v>1372.5521301520503</v>
      </c>
      <c r="F77" s="359">
        <v>331.40442828621303</v>
      </c>
      <c r="G77" s="359">
        <v>1068.1457963580692</v>
      </c>
      <c r="H77" s="359">
        <v>1111.8129434352372</v>
      </c>
      <c r="I77" s="359">
        <v>1372.5521301520503</v>
      </c>
      <c r="J77" s="359">
        <v>776.80754359542686</v>
      </c>
      <c r="K77" s="359">
        <v>271.32695608212578</v>
      </c>
      <c r="L77" s="359">
        <v>62.103370822974767</v>
      </c>
      <c r="M77" s="359">
        <v>0</v>
      </c>
      <c r="N77" s="359">
        <v>0</v>
      </c>
      <c r="O77" s="359">
        <v>0</v>
      </c>
      <c r="P77" s="359">
        <v>0</v>
      </c>
      <c r="Q77" s="359">
        <v>0</v>
      </c>
      <c r="R77" s="359">
        <v>0</v>
      </c>
      <c r="S77" s="359">
        <v>0</v>
      </c>
      <c r="T77" s="359">
        <v>0</v>
      </c>
      <c r="U77" s="359">
        <v>0</v>
      </c>
      <c r="V77" s="359">
        <v>0</v>
      </c>
      <c r="W77" s="359">
        <v>0</v>
      </c>
      <c r="X77" s="359">
        <v>0</v>
      </c>
      <c r="Y77" s="359">
        <v>0</v>
      </c>
      <c r="Z77" s="359">
        <v>0</v>
      </c>
      <c r="AA77" s="359">
        <v>0</v>
      </c>
      <c r="AB77" s="359">
        <v>0</v>
      </c>
      <c r="AC77" s="359">
        <v>0</v>
      </c>
      <c r="AD77" s="359">
        <v>0</v>
      </c>
      <c r="AE77" s="359">
        <v>0</v>
      </c>
      <c r="AF77" s="359">
        <v>0</v>
      </c>
      <c r="AG77" s="359">
        <v>0</v>
      </c>
      <c r="AH77" s="359">
        <v>0</v>
      </c>
      <c r="AI77" s="359">
        <v>0</v>
      </c>
      <c r="AJ77" s="359">
        <v>0</v>
      </c>
      <c r="AK77" s="359">
        <v>0</v>
      </c>
      <c r="AL77" s="359">
        <v>0</v>
      </c>
      <c r="AM77" s="359">
        <v>0</v>
      </c>
      <c r="AN77" s="359">
        <v>0</v>
      </c>
      <c r="AO77" s="359">
        <v>0</v>
      </c>
      <c r="AP77" s="359">
        <v>0</v>
      </c>
      <c r="AQ77" s="359">
        <v>0</v>
      </c>
      <c r="AR77" s="359">
        <v>0</v>
      </c>
      <c r="AS77" s="359">
        <v>0</v>
      </c>
      <c r="AT77" s="359">
        <v>0</v>
      </c>
      <c r="AU77" s="359">
        <v>0</v>
      </c>
      <c r="AV77" s="359">
        <v>0</v>
      </c>
      <c r="AW77" s="359">
        <v>0</v>
      </c>
      <c r="AX77" s="359">
        <v>0</v>
      </c>
      <c r="AY77" s="359">
        <v>0</v>
      </c>
      <c r="AZ77" s="359">
        <v>0</v>
      </c>
      <c r="BA77" s="359">
        <v>0</v>
      </c>
      <c r="BB77" s="359">
        <v>0</v>
      </c>
      <c r="BC77" s="359">
        <v>0</v>
      </c>
      <c r="BD77" s="359">
        <v>0</v>
      </c>
      <c r="BE77" s="359">
        <v>0</v>
      </c>
      <c r="BF77" s="359">
        <v>0</v>
      </c>
      <c r="BG77" s="359">
        <v>0</v>
      </c>
      <c r="BH77" s="359">
        <v>0</v>
      </c>
      <c r="BI77" s="359">
        <v>0</v>
      </c>
      <c r="BJ77" s="513">
        <f t="shared" si="1"/>
        <v>4248.6406245631433</v>
      </c>
    </row>
    <row r="78" spans="1:62" hidden="1" outlineLevel="1">
      <c r="A78" s="338" t="s">
        <v>748</v>
      </c>
      <c r="B78" s="357">
        <v>3132.8524595637564</v>
      </c>
      <c r="C78" s="357"/>
      <c r="D78" s="358">
        <v>447.55035136625094</v>
      </c>
      <c r="E78" s="358">
        <v>1044.266326122372</v>
      </c>
      <c r="F78" s="359">
        <v>56.147732986523515</v>
      </c>
      <c r="G78" s="359">
        <v>283.96577859938759</v>
      </c>
      <c r="H78" s="359">
        <v>804.88940141296985</v>
      </c>
      <c r="I78" s="359">
        <v>1044.266326122372</v>
      </c>
      <c r="J78" s="359">
        <v>793.15733627906491</v>
      </c>
      <c r="K78" s="359">
        <v>140.34765893472709</v>
      </c>
      <c r="L78" s="359">
        <v>10.078225228711077</v>
      </c>
      <c r="M78" s="359">
        <v>0</v>
      </c>
      <c r="N78" s="359">
        <v>0</v>
      </c>
      <c r="O78" s="359">
        <v>0</v>
      </c>
      <c r="P78" s="359">
        <v>0</v>
      </c>
      <c r="Q78" s="359">
        <v>0</v>
      </c>
      <c r="R78" s="359">
        <v>0</v>
      </c>
      <c r="S78" s="359">
        <v>0</v>
      </c>
      <c r="T78" s="359">
        <v>0</v>
      </c>
      <c r="U78" s="359">
        <v>0</v>
      </c>
      <c r="V78" s="359">
        <v>0</v>
      </c>
      <c r="W78" s="359">
        <v>0</v>
      </c>
      <c r="X78" s="359">
        <v>0</v>
      </c>
      <c r="Y78" s="359">
        <v>0</v>
      </c>
      <c r="Z78" s="359">
        <v>0</v>
      </c>
      <c r="AA78" s="359">
        <v>0</v>
      </c>
      <c r="AB78" s="359">
        <v>0</v>
      </c>
      <c r="AC78" s="359">
        <v>0</v>
      </c>
      <c r="AD78" s="359">
        <v>0</v>
      </c>
      <c r="AE78" s="359">
        <v>0</v>
      </c>
      <c r="AF78" s="359">
        <v>0</v>
      </c>
      <c r="AG78" s="359">
        <v>0</v>
      </c>
      <c r="AH78" s="359">
        <v>0</v>
      </c>
      <c r="AI78" s="359">
        <v>0</v>
      </c>
      <c r="AJ78" s="359">
        <v>0</v>
      </c>
      <c r="AK78" s="359">
        <v>0</v>
      </c>
      <c r="AL78" s="359">
        <v>0</v>
      </c>
      <c r="AM78" s="359">
        <v>0</v>
      </c>
      <c r="AN78" s="359">
        <v>0</v>
      </c>
      <c r="AO78" s="359">
        <v>0</v>
      </c>
      <c r="AP78" s="359">
        <v>0</v>
      </c>
      <c r="AQ78" s="359">
        <v>0</v>
      </c>
      <c r="AR78" s="359">
        <v>0</v>
      </c>
      <c r="AS78" s="359">
        <v>0</v>
      </c>
      <c r="AT78" s="359">
        <v>0</v>
      </c>
      <c r="AU78" s="359">
        <v>0</v>
      </c>
      <c r="AV78" s="359">
        <v>0</v>
      </c>
      <c r="AW78" s="359">
        <v>0</v>
      </c>
      <c r="AX78" s="359">
        <v>0</v>
      </c>
      <c r="AY78" s="359">
        <v>0</v>
      </c>
      <c r="AZ78" s="359">
        <v>0</v>
      </c>
      <c r="BA78" s="359">
        <v>0</v>
      </c>
      <c r="BB78" s="359">
        <v>0</v>
      </c>
      <c r="BC78" s="359">
        <v>0</v>
      </c>
      <c r="BD78" s="359">
        <v>0</v>
      </c>
      <c r="BE78" s="359">
        <v>0</v>
      </c>
      <c r="BF78" s="359">
        <v>0</v>
      </c>
      <c r="BG78" s="359">
        <v>0</v>
      </c>
      <c r="BH78" s="359">
        <v>0</v>
      </c>
      <c r="BI78" s="359">
        <v>0</v>
      </c>
      <c r="BJ78" s="513">
        <f t="shared" si="1"/>
        <v>2588.8676936118636</v>
      </c>
    </row>
    <row r="79" spans="1:62" hidden="1" outlineLevel="1">
      <c r="A79" s="342" t="s">
        <v>749</v>
      </c>
      <c r="B79" s="357">
        <v>666.54275902563757</v>
      </c>
      <c r="C79" s="357"/>
      <c r="D79" s="358">
        <v>111.09045983760626</v>
      </c>
      <c r="E79" s="358">
        <v>219.12681521972823</v>
      </c>
      <c r="F79" s="359">
        <v>37.144018371213654</v>
      </c>
      <c r="G79" s="359">
        <v>65.599096303667395</v>
      </c>
      <c r="H79" s="359">
        <v>157.35452234430232</v>
      </c>
      <c r="I79" s="359">
        <v>182.04423751657185</v>
      </c>
      <c r="J79" s="359">
        <v>219.12681521972823</v>
      </c>
      <c r="K79" s="359">
        <v>5.2740692701541088</v>
      </c>
      <c r="L79" s="359">
        <v>0</v>
      </c>
      <c r="M79" s="359">
        <v>0</v>
      </c>
      <c r="N79" s="359">
        <v>0</v>
      </c>
      <c r="O79" s="359">
        <v>0</v>
      </c>
      <c r="P79" s="359">
        <v>0</v>
      </c>
      <c r="Q79" s="359">
        <v>0</v>
      </c>
      <c r="R79" s="359">
        <v>0</v>
      </c>
      <c r="S79" s="359">
        <v>0</v>
      </c>
      <c r="T79" s="359">
        <v>0</v>
      </c>
      <c r="U79" s="359">
        <v>0</v>
      </c>
      <c r="V79" s="359">
        <v>0</v>
      </c>
      <c r="W79" s="359">
        <v>0</v>
      </c>
      <c r="X79" s="359">
        <v>0</v>
      </c>
      <c r="Y79" s="359">
        <v>0</v>
      </c>
      <c r="Z79" s="359">
        <v>0</v>
      </c>
      <c r="AA79" s="359">
        <v>0</v>
      </c>
      <c r="AB79" s="359">
        <v>0</v>
      </c>
      <c r="AC79" s="359">
        <v>0</v>
      </c>
      <c r="AD79" s="359">
        <v>0</v>
      </c>
      <c r="AE79" s="359">
        <v>0</v>
      </c>
      <c r="AF79" s="359">
        <v>0</v>
      </c>
      <c r="AG79" s="359">
        <v>0</v>
      </c>
      <c r="AH79" s="359">
        <v>0</v>
      </c>
      <c r="AI79" s="359">
        <v>0</v>
      </c>
      <c r="AJ79" s="359">
        <v>0</v>
      </c>
      <c r="AK79" s="359">
        <v>0</v>
      </c>
      <c r="AL79" s="359">
        <v>0</v>
      </c>
      <c r="AM79" s="359">
        <v>0</v>
      </c>
      <c r="AN79" s="359">
        <v>0</v>
      </c>
      <c r="AO79" s="359">
        <v>0</v>
      </c>
      <c r="AP79" s="359">
        <v>0</v>
      </c>
      <c r="AQ79" s="359">
        <v>0</v>
      </c>
      <c r="AR79" s="359">
        <v>0</v>
      </c>
      <c r="AS79" s="359">
        <v>0</v>
      </c>
      <c r="AT79" s="359">
        <v>0</v>
      </c>
      <c r="AU79" s="359">
        <v>0</v>
      </c>
      <c r="AV79" s="359">
        <v>0</v>
      </c>
      <c r="AW79" s="359">
        <v>0</v>
      </c>
      <c r="AX79" s="359">
        <v>0</v>
      </c>
      <c r="AY79" s="359">
        <v>0</v>
      </c>
      <c r="AZ79" s="359">
        <v>0</v>
      </c>
      <c r="BA79" s="359">
        <v>0</v>
      </c>
      <c r="BB79" s="359">
        <v>0</v>
      </c>
      <c r="BC79" s="359">
        <v>0</v>
      </c>
      <c r="BD79" s="359">
        <v>0</v>
      </c>
      <c r="BE79" s="359">
        <v>0</v>
      </c>
      <c r="BF79" s="359">
        <v>0</v>
      </c>
      <c r="BG79" s="359">
        <v>0</v>
      </c>
      <c r="BH79" s="359">
        <v>0</v>
      </c>
      <c r="BI79" s="359">
        <v>0</v>
      </c>
      <c r="BJ79" s="513">
        <f t="shared" si="1"/>
        <v>555.42458014120552</v>
      </c>
    </row>
    <row r="80" spans="1:62" s="334" customFormat="1" hidden="1" outlineLevel="1">
      <c r="A80" s="334" t="s">
        <v>751</v>
      </c>
      <c r="B80" s="371">
        <v>4194.1063785669648</v>
      </c>
      <c r="C80" s="371"/>
      <c r="D80" s="372">
        <v>82.237379971901319</v>
      </c>
      <c r="E80" s="372">
        <v>89.515970744132417</v>
      </c>
      <c r="F80" s="373">
        <v>0</v>
      </c>
      <c r="G80" s="373">
        <v>0</v>
      </c>
      <c r="H80" s="373">
        <v>0</v>
      </c>
      <c r="I80" s="373">
        <v>0</v>
      </c>
      <c r="J80" s="373">
        <v>0</v>
      </c>
      <c r="K80" s="373">
        <v>24.781434674648029</v>
      </c>
      <c r="L80" s="373">
        <v>83.088196986522092</v>
      </c>
      <c r="M80" s="373">
        <v>84.864450893380393</v>
      </c>
      <c r="N80" s="373">
        <v>85.111477421575273</v>
      </c>
      <c r="O80" s="373">
        <v>84.601368340933377</v>
      </c>
      <c r="P80" s="373">
        <v>85.111477421575273</v>
      </c>
      <c r="Q80" s="373">
        <v>84.7400540643238</v>
      </c>
      <c r="R80" s="373">
        <v>81.319413499156838</v>
      </c>
      <c r="S80" s="373">
        <v>84.601368340933377</v>
      </c>
      <c r="T80" s="373">
        <v>81.319413499156838</v>
      </c>
      <c r="U80" s="373">
        <v>89.515970744132417</v>
      </c>
      <c r="V80" s="373">
        <v>82.034612802844393</v>
      </c>
      <c r="W80" s="373">
        <v>85.316567644620889</v>
      </c>
      <c r="X80" s="373">
        <v>82.034612802844393</v>
      </c>
      <c r="Y80" s="373">
        <v>82.034612802844393</v>
      </c>
      <c r="Z80" s="373">
        <v>85.826676725262772</v>
      </c>
      <c r="AA80" s="373">
        <v>82.034612802844393</v>
      </c>
      <c r="AB80" s="373">
        <v>85.316567644620889</v>
      </c>
      <c r="AC80" s="373">
        <v>82.034612802844393</v>
      </c>
      <c r="AD80" s="373">
        <v>82.034612802844393</v>
      </c>
      <c r="AE80" s="373">
        <v>86.352841830156834</v>
      </c>
      <c r="AF80" s="373">
        <v>82.034612802844393</v>
      </c>
      <c r="AG80" s="373">
        <v>85.316567644620889</v>
      </c>
      <c r="AH80" s="373">
        <v>82.034612802844393</v>
      </c>
      <c r="AI80" s="373">
        <v>82.034612802844393</v>
      </c>
      <c r="AJ80" s="373">
        <v>85.826676725262772</v>
      </c>
      <c r="AK80" s="373">
        <v>82.034612802844393</v>
      </c>
      <c r="AL80" s="373">
        <v>85.316567644620889</v>
      </c>
      <c r="AM80" s="373">
        <v>82.173298526234817</v>
      </c>
      <c r="AN80" s="373">
        <v>82.034612802844393</v>
      </c>
      <c r="AO80" s="373">
        <v>86.352841830156834</v>
      </c>
      <c r="AP80" s="373">
        <v>82.034612802844393</v>
      </c>
      <c r="AQ80" s="373">
        <v>85.316567644620889</v>
      </c>
      <c r="AR80" s="373">
        <v>82.034612802844393</v>
      </c>
      <c r="AS80" s="373">
        <v>82.034612802844393</v>
      </c>
      <c r="AT80" s="373">
        <v>82.034612802844393</v>
      </c>
      <c r="AU80" s="373">
        <v>82.034612802844393</v>
      </c>
      <c r="AV80" s="373">
        <v>85.316567644620889</v>
      </c>
      <c r="AW80" s="373">
        <v>82.034612802844393</v>
      </c>
      <c r="AX80" s="373">
        <v>82.034612802844393</v>
      </c>
      <c r="AY80" s="373">
        <v>82.560777907738427</v>
      </c>
      <c r="AZ80" s="373">
        <v>82.034612802844393</v>
      </c>
      <c r="BA80" s="373">
        <v>85.316567644620889</v>
      </c>
      <c r="BB80" s="373">
        <v>82.034612802844393</v>
      </c>
      <c r="BC80" s="373">
        <v>82.034612802844393</v>
      </c>
      <c r="BD80" s="373">
        <v>82.034612802844393</v>
      </c>
      <c r="BE80" s="373">
        <v>82.034612802844393</v>
      </c>
      <c r="BF80" s="373">
        <v>85.316567644620889</v>
      </c>
      <c r="BG80" s="373">
        <v>82.034612802844393</v>
      </c>
      <c r="BH80" s="373">
        <v>82.034612802844393</v>
      </c>
      <c r="BI80" s="373">
        <v>82.560777907738427</v>
      </c>
      <c r="BJ80" s="513">
        <f t="shared" si="1"/>
        <v>842.6597391872815</v>
      </c>
    </row>
    <row r="81" spans="1:62" hidden="1" outlineLevel="1">
      <c r="A81" s="333" t="s">
        <v>752</v>
      </c>
      <c r="B81" s="357">
        <v>1409.8282958325615</v>
      </c>
      <c r="C81" s="357"/>
      <c r="D81" s="358">
        <v>27.643692075148266</v>
      </c>
      <c r="E81" s="358">
        <v>28.196565916651195</v>
      </c>
      <c r="F81" s="359">
        <v>0</v>
      </c>
      <c r="G81" s="359">
        <v>0</v>
      </c>
      <c r="H81" s="359">
        <v>0</v>
      </c>
      <c r="I81" s="359">
        <v>0</v>
      </c>
      <c r="J81" s="359">
        <v>0</v>
      </c>
      <c r="K81" s="359">
        <v>0</v>
      </c>
      <c r="L81" s="359">
        <v>28.196565916651195</v>
      </c>
      <c r="M81" s="359">
        <v>28.196565916651195</v>
      </c>
      <c r="N81" s="359">
        <v>28.196565916651195</v>
      </c>
      <c r="O81" s="359">
        <v>28.196565916651195</v>
      </c>
      <c r="P81" s="359">
        <v>28.196565916651195</v>
      </c>
      <c r="Q81" s="359">
        <v>28.196565916651195</v>
      </c>
      <c r="R81" s="359">
        <v>28.196565916651195</v>
      </c>
      <c r="S81" s="359">
        <v>28.196565916651195</v>
      </c>
      <c r="T81" s="359">
        <v>28.196565916651195</v>
      </c>
      <c r="U81" s="359">
        <v>28.196565916651195</v>
      </c>
      <c r="V81" s="359">
        <v>28.196565916651195</v>
      </c>
      <c r="W81" s="359">
        <v>28.196565916651195</v>
      </c>
      <c r="X81" s="359">
        <v>28.196565916651195</v>
      </c>
      <c r="Y81" s="359">
        <v>28.196565916651195</v>
      </c>
      <c r="Z81" s="359">
        <v>28.196565916651195</v>
      </c>
      <c r="AA81" s="359">
        <v>28.196565916651195</v>
      </c>
      <c r="AB81" s="359">
        <v>28.196565916651195</v>
      </c>
      <c r="AC81" s="359">
        <v>28.196565916651195</v>
      </c>
      <c r="AD81" s="359">
        <v>28.196565916651195</v>
      </c>
      <c r="AE81" s="359">
        <v>28.196565916651195</v>
      </c>
      <c r="AF81" s="359">
        <v>28.196565916651195</v>
      </c>
      <c r="AG81" s="359">
        <v>28.196565916651195</v>
      </c>
      <c r="AH81" s="359">
        <v>28.196565916651195</v>
      </c>
      <c r="AI81" s="359">
        <v>28.196565916651195</v>
      </c>
      <c r="AJ81" s="359">
        <v>28.196565916651195</v>
      </c>
      <c r="AK81" s="359">
        <v>28.196565916651195</v>
      </c>
      <c r="AL81" s="359">
        <v>28.196565916651195</v>
      </c>
      <c r="AM81" s="359">
        <v>28.196565916651195</v>
      </c>
      <c r="AN81" s="359">
        <v>28.196565916651195</v>
      </c>
      <c r="AO81" s="359">
        <v>28.196565916651195</v>
      </c>
      <c r="AP81" s="359">
        <v>28.196565916651195</v>
      </c>
      <c r="AQ81" s="359">
        <v>28.196565916651195</v>
      </c>
      <c r="AR81" s="359">
        <v>28.196565916651195</v>
      </c>
      <c r="AS81" s="359">
        <v>28.196565916651195</v>
      </c>
      <c r="AT81" s="359">
        <v>28.196565916651195</v>
      </c>
      <c r="AU81" s="359">
        <v>28.196565916651195</v>
      </c>
      <c r="AV81" s="359">
        <v>28.196565916651195</v>
      </c>
      <c r="AW81" s="359">
        <v>28.196565916651195</v>
      </c>
      <c r="AX81" s="359">
        <v>28.196565916651195</v>
      </c>
      <c r="AY81" s="359">
        <v>28.196565916651195</v>
      </c>
      <c r="AZ81" s="359">
        <v>28.196565916651195</v>
      </c>
      <c r="BA81" s="359">
        <v>28.196565916651195</v>
      </c>
      <c r="BB81" s="359">
        <v>28.196565916651195</v>
      </c>
      <c r="BC81" s="359">
        <v>28.196565916651195</v>
      </c>
      <c r="BD81" s="359">
        <v>28.196565916651195</v>
      </c>
      <c r="BE81" s="359">
        <v>28.196565916651195</v>
      </c>
      <c r="BF81" s="359">
        <v>28.196565916651195</v>
      </c>
      <c r="BG81" s="359">
        <v>28.196565916651195</v>
      </c>
      <c r="BH81" s="359">
        <v>28.196565916651195</v>
      </c>
      <c r="BI81" s="359">
        <v>28.196565916651195</v>
      </c>
      <c r="BJ81" s="513">
        <f t="shared" si="1"/>
        <v>277.44691626061837</v>
      </c>
    </row>
    <row r="82" spans="1:62" hidden="1" outlineLevel="1">
      <c r="A82" s="333" t="s">
        <v>753</v>
      </c>
      <c r="B82" s="357">
        <v>2374.7773908425042</v>
      </c>
      <c r="C82" s="357"/>
      <c r="D82" s="358">
        <v>46.564262565539302</v>
      </c>
      <c r="E82" s="358">
        <v>49.825951901742975</v>
      </c>
      <c r="F82" s="359">
        <v>0</v>
      </c>
      <c r="G82" s="359">
        <v>0</v>
      </c>
      <c r="H82" s="359">
        <v>0</v>
      </c>
      <c r="I82" s="359">
        <v>0</v>
      </c>
      <c r="J82" s="359">
        <v>0</v>
      </c>
      <c r="K82" s="359">
        <v>24.781434674648029</v>
      </c>
      <c r="L82" s="359">
        <v>49.562869349295973</v>
      </c>
      <c r="M82" s="359">
        <v>49.562869349295973</v>
      </c>
      <c r="N82" s="359">
        <v>46.017831955072438</v>
      </c>
      <c r="O82" s="359">
        <v>49.299786796848963</v>
      </c>
      <c r="P82" s="359">
        <v>46.017831955072438</v>
      </c>
      <c r="Q82" s="359">
        <v>49.299786796848963</v>
      </c>
      <c r="R82" s="359">
        <v>46.017831955072438</v>
      </c>
      <c r="S82" s="359">
        <v>49.299786796848963</v>
      </c>
      <c r="T82" s="359">
        <v>46.017831955072438</v>
      </c>
      <c r="U82" s="359">
        <v>49.825951901742975</v>
      </c>
      <c r="V82" s="359">
        <v>46.017831955072438</v>
      </c>
      <c r="W82" s="359">
        <v>49.299786796848963</v>
      </c>
      <c r="X82" s="359">
        <v>46.017831955072438</v>
      </c>
      <c r="Y82" s="359">
        <v>46.017831955072438</v>
      </c>
      <c r="Z82" s="359">
        <v>46.017831955072438</v>
      </c>
      <c r="AA82" s="359">
        <v>46.017831955072438</v>
      </c>
      <c r="AB82" s="359">
        <v>49.299786796848963</v>
      </c>
      <c r="AC82" s="359">
        <v>46.017831955072438</v>
      </c>
      <c r="AD82" s="359">
        <v>46.017831955072438</v>
      </c>
      <c r="AE82" s="359">
        <v>46.543997059966479</v>
      </c>
      <c r="AF82" s="359">
        <v>46.017831955072438</v>
      </c>
      <c r="AG82" s="359">
        <v>49.299786796848963</v>
      </c>
      <c r="AH82" s="359">
        <v>46.017831955072438</v>
      </c>
      <c r="AI82" s="359">
        <v>46.017831955072438</v>
      </c>
      <c r="AJ82" s="359">
        <v>46.017831955072438</v>
      </c>
      <c r="AK82" s="359">
        <v>46.017831955072438</v>
      </c>
      <c r="AL82" s="359">
        <v>49.299786796848963</v>
      </c>
      <c r="AM82" s="359">
        <v>46.017831955072438</v>
      </c>
      <c r="AN82" s="359">
        <v>46.017831955072438</v>
      </c>
      <c r="AO82" s="359">
        <v>46.543997059966479</v>
      </c>
      <c r="AP82" s="359">
        <v>46.017831955072438</v>
      </c>
      <c r="AQ82" s="359">
        <v>49.299786796848963</v>
      </c>
      <c r="AR82" s="359">
        <v>46.017831955072438</v>
      </c>
      <c r="AS82" s="359">
        <v>46.017831955072438</v>
      </c>
      <c r="AT82" s="359">
        <v>46.017831955072438</v>
      </c>
      <c r="AU82" s="359">
        <v>46.017831955072438</v>
      </c>
      <c r="AV82" s="359">
        <v>49.299786796848963</v>
      </c>
      <c r="AW82" s="359">
        <v>46.017831955072438</v>
      </c>
      <c r="AX82" s="359">
        <v>46.017831955072438</v>
      </c>
      <c r="AY82" s="359">
        <v>46.543997059966479</v>
      </c>
      <c r="AZ82" s="359">
        <v>46.017831955072438</v>
      </c>
      <c r="BA82" s="359">
        <v>49.299786796848963</v>
      </c>
      <c r="BB82" s="359">
        <v>46.017831955072438</v>
      </c>
      <c r="BC82" s="359">
        <v>46.017831955072438</v>
      </c>
      <c r="BD82" s="359">
        <v>46.017831955072438</v>
      </c>
      <c r="BE82" s="359">
        <v>46.017831955072438</v>
      </c>
      <c r="BF82" s="359">
        <v>49.299786796848963</v>
      </c>
      <c r="BG82" s="359">
        <v>46.017831955072438</v>
      </c>
      <c r="BH82" s="359">
        <v>46.017831955072438</v>
      </c>
      <c r="BI82" s="359">
        <v>46.543997059966479</v>
      </c>
      <c r="BJ82" s="513">
        <f t="shared" si="1"/>
        <v>484.69104362209276</v>
      </c>
    </row>
    <row r="83" spans="1:62" hidden="1" outlineLevel="1">
      <c r="A83" s="351" t="s">
        <v>754</v>
      </c>
      <c r="B83" s="357">
        <v>409.50069189190003</v>
      </c>
      <c r="C83" s="357"/>
      <c r="D83" s="358">
        <v>8.0294253312137265</v>
      </c>
      <c r="E83" s="358">
        <v>11.612278853539156</v>
      </c>
      <c r="F83" s="359">
        <v>0</v>
      </c>
      <c r="G83" s="359">
        <v>0</v>
      </c>
      <c r="H83" s="359">
        <v>0</v>
      </c>
      <c r="I83" s="359">
        <v>0</v>
      </c>
      <c r="J83" s="359">
        <v>0</v>
      </c>
      <c r="K83" s="359">
        <v>0</v>
      </c>
      <c r="L83" s="359">
        <v>5.3287617205749225</v>
      </c>
      <c r="M83" s="359">
        <v>7.1050156274332199</v>
      </c>
      <c r="N83" s="359">
        <v>10.897079549851624</v>
      </c>
      <c r="O83" s="359">
        <v>7.1050156274332199</v>
      </c>
      <c r="P83" s="359">
        <v>10.897079549851624</v>
      </c>
      <c r="Q83" s="359">
        <v>7.2437013508236525</v>
      </c>
      <c r="R83" s="359">
        <v>7.1050156274332199</v>
      </c>
      <c r="S83" s="359">
        <v>7.1050156274332199</v>
      </c>
      <c r="T83" s="359">
        <v>7.1050156274332199</v>
      </c>
      <c r="U83" s="359">
        <v>11.493452925738232</v>
      </c>
      <c r="V83" s="359">
        <v>7.8202149311207521</v>
      </c>
      <c r="W83" s="359">
        <v>7.8202149311207521</v>
      </c>
      <c r="X83" s="359">
        <v>7.8202149311207521</v>
      </c>
      <c r="Y83" s="359">
        <v>7.8202149311207521</v>
      </c>
      <c r="Z83" s="359">
        <v>11.612278853539156</v>
      </c>
      <c r="AA83" s="359">
        <v>7.8202149311207521</v>
      </c>
      <c r="AB83" s="359">
        <v>7.8202149311207521</v>
      </c>
      <c r="AC83" s="359">
        <v>7.8202149311207521</v>
      </c>
      <c r="AD83" s="359">
        <v>7.8202149311207521</v>
      </c>
      <c r="AE83" s="359">
        <v>11.612278853539156</v>
      </c>
      <c r="AF83" s="359">
        <v>7.8202149311207521</v>
      </c>
      <c r="AG83" s="359">
        <v>7.8202149311207521</v>
      </c>
      <c r="AH83" s="359">
        <v>7.8202149311207521</v>
      </c>
      <c r="AI83" s="359">
        <v>7.8202149311207521</v>
      </c>
      <c r="AJ83" s="359">
        <v>11.612278853539156</v>
      </c>
      <c r="AK83" s="359">
        <v>7.8202149311207521</v>
      </c>
      <c r="AL83" s="359">
        <v>7.8202149311207521</v>
      </c>
      <c r="AM83" s="359">
        <v>7.9589006545111856</v>
      </c>
      <c r="AN83" s="359">
        <v>7.8202149311207521</v>
      </c>
      <c r="AO83" s="359">
        <v>11.612278853539156</v>
      </c>
      <c r="AP83" s="359">
        <v>7.8202149311207521</v>
      </c>
      <c r="AQ83" s="359">
        <v>7.8202149311207521</v>
      </c>
      <c r="AR83" s="359">
        <v>7.8202149311207521</v>
      </c>
      <c r="AS83" s="359">
        <v>7.8202149311207521</v>
      </c>
      <c r="AT83" s="359">
        <v>7.8202149311207521</v>
      </c>
      <c r="AU83" s="359">
        <v>7.8202149311207521</v>
      </c>
      <c r="AV83" s="359">
        <v>7.8202149311207521</v>
      </c>
      <c r="AW83" s="359">
        <v>7.8202149311207521</v>
      </c>
      <c r="AX83" s="359">
        <v>7.8202149311207521</v>
      </c>
      <c r="AY83" s="359">
        <v>7.8202149311207521</v>
      </c>
      <c r="AZ83" s="359">
        <v>7.8202149311207521</v>
      </c>
      <c r="BA83" s="359">
        <v>7.8202149311207521</v>
      </c>
      <c r="BB83" s="359">
        <v>7.8202149311207521</v>
      </c>
      <c r="BC83" s="359">
        <v>7.8202149311207521</v>
      </c>
      <c r="BD83" s="359">
        <v>7.8202149311207521</v>
      </c>
      <c r="BE83" s="359">
        <v>7.8202149311207521</v>
      </c>
      <c r="BF83" s="359">
        <v>7.8202149311207521</v>
      </c>
      <c r="BG83" s="359">
        <v>7.8202149311207521</v>
      </c>
      <c r="BH83" s="359">
        <v>7.8202149311207521</v>
      </c>
      <c r="BI83" s="359">
        <v>7.8202149311207521</v>
      </c>
      <c r="BJ83" s="513">
        <f t="shared" si="1"/>
        <v>80.521779304570146</v>
      </c>
    </row>
    <row r="84" spans="1:62" hidden="1" outlineLevel="1">
      <c r="BJ84" s="513">
        <f t="shared" si="1"/>
        <v>0</v>
      </c>
    </row>
    <row r="85" spans="1:62" hidden="1" outlineLevel="1">
      <c r="BJ85" s="513">
        <f t="shared" si="1"/>
        <v>0</v>
      </c>
    </row>
    <row r="86" spans="1:62" hidden="1" outlineLevel="1">
      <c r="A86" s="356" t="s">
        <v>832</v>
      </c>
      <c r="B86" s="335" t="s">
        <v>734</v>
      </c>
      <c r="C86" s="335"/>
      <c r="D86" s="336" t="s">
        <v>735</v>
      </c>
      <c r="E86" s="336" t="s">
        <v>472</v>
      </c>
      <c r="F86" s="349">
        <v>2012</v>
      </c>
      <c r="G86" s="349">
        <v>2013</v>
      </c>
      <c r="H86" s="349">
        <v>2014</v>
      </c>
      <c r="I86" s="349">
        <v>2015</v>
      </c>
      <c r="J86" s="349">
        <v>2016</v>
      </c>
      <c r="K86" s="349">
        <v>2017</v>
      </c>
      <c r="L86" s="349">
        <v>2018</v>
      </c>
      <c r="M86" s="349">
        <v>2019</v>
      </c>
      <c r="N86" s="349">
        <v>2020</v>
      </c>
      <c r="O86" s="349">
        <v>2021</v>
      </c>
      <c r="P86" s="349">
        <v>2022</v>
      </c>
      <c r="Q86" s="349">
        <v>2023</v>
      </c>
      <c r="R86" s="349">
        <v>2024</v>
      </c>
      <c r="S86" s="349">
        <v>2025</v>
      </c>
      <c r="T86" s="349">
        <v>2026</v>
      </c>
      <c r="U86" s="349">
        <v>2027</v>
      </c>
      <c r="V86" s="349">
        <v>2028</v>
      </c>
      <c r="W86" s="349">
        <v>2029</v>
      </c>
      <c r="X86" s="349">
        <v>2030</v>
      </c>
      <c r="Y86" s="349">
        <v>2031</v>
      </c>
      <c r="Z86" s="349">
        <v>2032</v>
      </c>
      <c r="AA86" s="349">
        <v>2033</v>
      </c>
      <c r="AB86" s="349">
        <v>2034</v>
      </c>
      <c r="AC86" s="349">
        <v>2035</v>
      </c>
      <c r="AD86" s="349">
        <v>2036</v>
      </c>
      <c r="AE86" s="349">
        <v>2037</v>
      </c>
      <c r="AF86" s="349">
        <v>2038</v>
      </c>
      <c r="AG86" s="349">
        <v>2039</v>
      </c>
      <c r="AH86" s="349">
        <v>2040</v>
      </c>
      <c r="AI86" s="349">
        <v>2041</v>
      </c>
      <c r="AJ86" s="349">
        <v>2042</v>
      </c>
      <c r="AK86" s="349">
        <v>2043</v>
      </c>
      <c r="AL86" s="349">
        <v>2044</v>
      </c>
      <c r="AM86" s="349">
        <v>2045</v>
      </c>
      <c r="AN86" s="349">
        <v>2046</v>
      </c>
      <c r="AO86" s="349">
        <v>2047</v>
      </c>
      <c r="AP86" s="349">
        <v>2048</v>
      </c>
      <c r="AQ86" s="349">
        <v>2049</v>
      </c>
      <c r="AR86" s="349">
        <v>2050</v>
      </c>
      <c r="AS86" s="349">
        <v>2051</v>
      </c>
      <c r="AT86" s="349">
        <v>2052</v>
      </c>
      <c r="AU86" s="349">
        <v>2053</v>
      </c>
      <c r="AV86" s="349">
        <v>2054</v>
      </c>
      <c r="AW86" s="349">
        <v>2055</v>
      </c>
      <c r="AX86" s="349">
        <v>2056</v>
      </c>
      <c r="AY86" s="349">
        <v>2057</v>
      </c>
      <c r="AZ86" s="349">
        <v>2058</v>
      </c>
      <c r="BA86" s="349">
        <v>2059</v>
      </c>
      <c r="BB86" s="349">
        <v>2060</v>
      </c>
      <c r="BC86" s="349">
        <v>2061</v>
      </c>
      <c r="BD86" s="349">
        <v>2062</v>
      </c>
      <c r="BE86" s="349">
        <v>2063</v>
      </c>
      <c r="BF86" s="349">
        <v>2064</v>
      </c>
      <c r="BG86" s="349">
        <v>2065</v>
      </c>
      <c r="BH86" s="349">
        <v>2066</v>
      </c>
      <c r="BI86" s="349">
        <v>2067</v>
      </c>
      <c r="BJ86" s="513">
        <f t="shared" si="1"/>
        <v>30253.221156686937</v>
      </c>
    </row>
    <row r="87" spans="1:62" hidden="1" outlineLevel="1">
      <c r="A87" s="334" t="s">
        <v>746</v>
      </c>
      <c r="B87" s="374">
        <v>20803.005367370588</v>
      </c>
      <c r="C87" s="374"/>
      <c r="D87" s="358">
        <v>2971.8579096243693</v>
      </c>
      <c r="E87" s="358">
        <v>6143.9621731589659</v>
      </c>
      <c r="F87" s="375">
        <v>1007.5653413682994</v>
      </c>
      <c r="G87" s="375">
        <v>3356.6098598441595</v>
      </c>
      <c r="H87" s="375">
        <v>4904.9044044971688</v>
      </c>
      <c r="I87" s="375">
        <v>6143.9621731589659</v>
      </c>
      <c r="J87" s="375">
        <v>4234.5354182316405</v>
      </c>
      <c r="K87" s="375">
        <v>984.65988043572702</v>
      </c>
      <c r="L87" s="375">
        <v>170.76828983462556</v>
      </c>
      <c r="M87" s="375">
        <v>0</v>
      </c>
      <c r="N87" s="375">
        <v>0</v>
      </c>
      <c r="O87" s="375">
        <v>0</v>
      </c>
      <c r="P87" s="375">
        <v>0</v>
      </c>
      <c r="Q87" s="375">
        <v>0</v>
      </c>
      <c r="R87" s="375">
        <v>0</v>
      </c>
      <c r="S87" s="375">
        <v>0</v>
      </c>
      <c r="T87" s="375">
        <v>0</v>
      </c>
      <c r="U87" s="375">
        <v>0</v>
      </c>
      <c r="V87" s="375">
        <v>0</v>
      </c>
      <c r="W87" s="375">
        <v>0</v>
      </c>
      <c r="X87" s="375">
        <v>0</v>
      </c>
      <c r="Y87" s="375">
        <v>0</v>
      </c>
      <c r="Z87" s="375">
        <v>0</v>
      </c>
      <c r="AA87" s="375">
        <v>0</v>
      </c>
      <c r="AB87" s="375">
        <v>0</v>
      </c>
      <c r="AC87" s="375">
        <v>0</v>
      </c>
      <c r="AD87" s="375">
        <v>0</v>
      </c>
      <c r="AE87" s="375">
        <v>0</v>
      </c>
      <c r="AF87" s="375">
        <v>0</v>
      </c>
      <c r="AG87" s="375">
        <v>0</v>
      </c>
      <c r="AH87" s="375">
        <v>0</v>
      </c>
      <c r="AI87" s="375">
        <v>0</v>
      </c>
      <c r="AJ87" s="375">
        <v>0</v>
      </c>
      <c r="AK87" s="375">
        <v>0</v>
      </c>
      <c r="AL87" s="375">
        <v>0</v>
      </c>
      <c r="AM87" s="375">
        <v>0</v>
      </c>
      <c r="AN87" s="375">
        <v>0</v>
      </c>
      <c r="AO87" s="375">
        <v>0</v>
      </c>
      <c r="AP87" s="375">
        <v>0</v>
      </c>
      <c r="AQ87" s="375">
        <v>0</v>
      </c>
      <c r="AR87" s="375">
        <v>0</v>
      </c>
      <c r="AS87" s="375">
        <v>0</v>
      </c>
      <c r="AT87" s="375">
        <v>0</v>
      </c>
      <c r="AU87" s="375">
        <v>0</v>
      </c>
      <c r="AV87" s="375">
        <v>0</v>
      </c>
      <c r="AW87" s="375">
        <v>0</v>
      </c>
      <c r="AX87" s="375">
        <v>0</v>
      </c>
      <c r="AY87" s="375">
        <v>0</v>
      </c>
      <c r="AZ87" s="375">
        <v>0</v>
      </c>
      <c r="BA87" s="375">
        <v>0</v>
      </c>
      <c r="BB87" s="375">
        <v>0</v>
      </c>
      <c r="BC87" s="375">
        <v>0</v>
      </c>
      <c r="BD87" s="375">
        <v>0</v>
      </c>
      <c r="BE87" s="375">
        <v>0</v>
      </c>
      <c r="BF87" s="375">
        <v>0</v>
      </c>
      <c r="BG87" s="375">
        <v>0</v>
      </c>
      <c r="BH87" s="375">
        <v>0</v>
      </c>
      <c r="BI87" s="375">
        <v>0</v>
      </c>
      <c r="BJ87" s="513">
        <f t="shared" si="1"/>
        <v>17490.366449046407</v>
      </c>
    </row>
    <row r="88" spans="1:62" hidden="1" outlineLevel="1">
      <c r="A88" s="334" t="s">
        <v>751</v>
      </c>
      <c r="B88" s="374">
        <v>12861.195446200793</v>
      </c>
      <c r="C88" s="374"/>
      <c r="D88" s="358">
        <v>252.18030286668207</v>
      </c>
      <c r="E88" s="358">
        <v>275.77227961843926</v>
      </c>
      <c r="F88" s="375">
        <v>0</v>
      </c>
      <c r="G88" s="375">
        <v>0</v>
      </c>
      <c r="H88" s="375">
        <v>0</v>
      </c>
      <c r="I88" s="375">
        <v>0</v>
      </c>
      <c r="J88" s="375">
        <v>0</v>
      </c>
      <c r="K88" s="375">
        <v>76.484808166381967</v>
      </c>
      <c r="L88" s="375">
        <v>254.77231512044696</v>
      </c>
      <c r="M88" s="375">
        <v>260.5739677317942</v>
      </c>
      <c r="N88" s="375">
        <v>261.30829983720309</v>
      </c>
      <c r="O88" s="375">
        <v>259.70929846974263</v>
      </c>
      <c r="P88" s="375">
        <v>261.30829983720309</v>
      </c>
      <c r="Q88" s="375">
        <v>260.16227784738567</v>
      </c>
      <c r="R88" s="375">
        <v>248.92254942564915</v>
      </c>
      <c r="S88" s="375">
        <v>259.70929846974263</v>
      </c>
      <c r="T88" s="375">
        <v>248.92254942564915</v>
      </c>
      <c r="U88" s="375">
        <v>275.77227961843926</v>
      </c>
      <c r="V88" s="375">
        <v>251.25855436945335</v>
      </c>
      <c r="W88" s="375">
        <v>262.04530341354678</v>
      </c>
      <c r="X88" s="375">
        <v>251.25855436945335</v>
      </c>
      <c r="Y88" s="375">
        <v>251.25855436945335</v>
      </c>
      <c r="Z88" s="375">
        <v>263.64430478100724</v>
      </c>
      <c r="AA88" s="375">
        <v>251.25855436945335</v>
      </c>
      <c r="AB88" s="375">
        <v>262.04530341354678</v>
      </c>
      <c r="AC88" s="375">
        <v>251.25855436945335</v>
      </c>
      <c r="AD88" s="375">
        <v>251.25855436945335</v>
      </c>
      <c r="AE88" s="375">
        <v>265.37364330511042</v>
      </c>
      <c r="AF88" s="375">
        <v>251.25855436945335</v>
      </c>
      <c r="AG88" s="375">
        <v>262.04530341354678</v>
      </c>
      <c r="AH88" s="375">
        <v>251.25855436945335</v>
      </c>
      <c r="AI88" s="375">
        <v>251.25855436945335</v>
      </c>
      <c r="AJ88" s="375">
        <v>263.64430478100724</v>
      </c>
      <c r="AK88" s="375">
        <v>251.25855436945335</v>
      </c>
      <c r="AL88" s="375">
        <v>262.04530341354678</v>
      </c>
      <c r="AM88" s="375">
        <v>251.71153374709641</v>
      </c>
      <c r="AN88" s="375">
        <v>251.25855436945335</v>
      </c>
      <c r="AO88" s="375">
        <v>265.37364330511042</v>
      </c>
      <c r="AP88" s="375">
        <v>251.25855436945335</v>
      </c>
      <c r="AQ88" s="375">
        <v>262.04530341354678</v>
      </c>
      <c r="AR88" s="375">
        <v>251.25855436945335</v>
      </c>
      <c r="AS88" s="375">
        <v>251.25855436945335</v>
      </c>
      <c r="AT88" s="375">
        <v>251.25855436945335</v>
      </c>
      <c r="AU88" s="375">
        <v>251.25855436945335</v>
      </c>
      <c r="AV88" s="375">
        <v>262.04530341354678</v>
      </c>
      <c r="AW88" s="375">
        <v>251.25855436945335</v>
      </c>
      <c r="AX88" s="375">
        <v>251.25855436945335</v>
      </c>
      <c r="AY88" s="375">
        <v>252.98789289355653</v>
      </c>
      <c r="AZ88" s="375">
        <v>251.25855436945335</v>
      </c>
      <c r="BA88" s="375">
        <v>262.04530341354678</v>
      </c>
      <c r="BB88" s="375">
        <v>251.25855436945335</v>
      </c>
      <c r="BC88" s="375">
        <v>251.25855436945335</v>
      </c>
      <c r="BD88" s="375">
        <v>251.25855436945335</v>
      </c>
      <c r="BE88" s="375">
        <v>251.25855436945335</v>
      </c>
      <c r="BF88" s="375">
        <v>262.04530341354678</v>
      </c>
      <c r="BG88" s="375">
        <v>251.25855436945335</v>
      </c>
      <c r="BH88" s="375">
        <v>251.25855436945335</v>
      </c>
      <c r="BI88" s="375">
        <v>252.98789289355653</v>
      </c>
      <c r="BJ88" s="513">
        <f t="shared" si="1"/>
        <v>2585.2539109282402</v>
      </c>
    </row>
    <row r="89" spans="1:62" hidden="1" outlineLevel="1">
      <c r="A89" s="334" t="s">
        <v>768</v>
      </c>
      <c r="B89" s="376">
        <v>33664.200813571384</v>
      </c>
      <c r="C89" s="376"/>
      <c r="D89" s="358">
        <v>601.14644309948937</v>
      </c>
      <c r="E89" s="358">
        <v>6143.9621731589659</v>
      </c>
      <c r="F89" s="377">
        <v>1007.5653413682994</v>
      </c>
      <c r="G89" s="377">
        <v>3356.6098598441595</v>
      </c>
      <c r="H89" s="377">
        <v>4904.9044044971688</v>
      </c>
      <c r="I89" s="377">
        <v>6143.9621731589659</v>
      </c>
      <c r="J89" s="377">
        <v>4234.5354182316405</v>
      </c>
      <c r="K89" s="377">
        <v>1061.144688602109</v>
      </c>
      <c r="L89" s="377">
        <v>425.54060495507252</v>
      </c>
      <c r="M89" s="377">
        <v>260.5739677317942</v>
      </c>
      <c r="N89" s="377">
        <v>261.30829983720309</v>
      </c>
      <c r="O89" s="377">
        <v>259.70929846974263</v>
      </c>
      <c r="P89" s="377">
        <v>261.30829983720309</v>
      </c>
      <c r="Q89" s="377">
        <v>260.16227784738567</v>
      </c>
      <c r="R89" s="377">
        <v>248.92254942564915</v>
      </c>
      <c r="S89" s="377">
        <v>259.70929846974263</v>
      </c>
      <c r="T89" s="377">
        <v>248.92254942564915</v>
      </c>
      <c r="U89" s="377">
        <v>275.77227961843926</v>
      </c>
      <c r="V89" s="377">
        <v>251.25855436945335</v>
      </c>
      <c r="W89" s="377">
        <v>262.04530341354678</v>
      </c>
      <c r="X89" s="377">
        <v>251.25855436945335</v>
      </c>
      <c r="Y89" s="377">
        <v>251.25855436945335</v>
      </c>
      <c r="Z89" s="377">
        <v>263.64430478100724</v>
      </c>
      <c r="AA89" s="377">
        <v>251.25855436945335</v>
      </c>
      <c r="AB89" s="377">
        <v>262.04530341354678</v>
      </c>
      <c r="AC89" s="377">
        <v>251.25855436945335</v>
      </c>
      <c r="AD89" s="377">
        <v>251.25855436945335</v>
      </c>
      <c r="AE89" s="377">
        <v>265.37364330511042</v>
      </c>
      <c r="AF89" s="377">
        <v>251.25855436945335</v>
      </c>
      <c r="AG89" s="377">
        <v>262.04530341354678</v>
      </c>
      <c r="AH89" s="377">
        <v>251.25855436945335</v>
      </c>
      <c r="AI89" s="377">
        <v>251.25855436945335</v>
      </c>
      <c r="AJ89" s="377">
        <v>263.64430478100724</v>
      </c>
      <c r="AK89" s="377">
        <v>251.25855436945335</v>
      </c>
      <c r="AL89" s="377">
        <v>262.04530341354678</v>
      </c>
      <c r="AM89" s="377">
        <v>251.71153374709641</v>
      </c>
      <c r="AN89" s="377">
        <v>251.25855436945335</v>
      </c>
      <c r="AO89" s="377">
        <v>265.37364330511042</v>
      </c>
      <c r="AP89" s="377">
        <v>251.25855436945335</v>
      </c>
      <c r="AQ89" s="377">
        <v>262.04530341354678</v>
      </c>
      <c r="AR89" s="377">
        <v>251.25855436945335</v>
      </c>
      <c r="AS89" s="377">
        <v>251.25855436945335</v>
      </c>
      <c r="AT89" s="377">
        <v>251.25855436945335</v>
      </c>
      <c r="AU89" s="377">
        <v>251.25855436945335</v>
      </c>
      <c r="AV89" s="377">
        <v>262.04530341354678</v>
      </c>
      <c r="AW89" s="377">
        <v>251.25855436945335</v>
      </c>
      <c r="AX89" s="377">
        <v>251.25855436945335</v>
      </c>
      <c r="AY89" s="377">
        <v>252.98789289355653</v>
      </c>
      <c r="AZ89" s="377">
        <v>251.25855436945335</v>
      </c>
      <c r="BA89" s="377">
        <v>262.04530341354678</v>
      </c>
      <c r="BB89" s="377">
        <v>251.25855436945335</v>
      </c>
      <c r="BC89" s="377">
        <v>251.25855436945335</v>
      </c>
      <c r="BD89" s="377">
        <v>251.25855436945335</v>
      </c>
      <c r="BE89" s="377">
        <v>251.25855436945335</v>
      </c>
      <c r="BF89" s="377">
        <v>262.04530341354678</v>
      </c>
      <c r="BG89" s="377">
        <v>251.25855436945335</v>
      </c>
      <c r="BH89" s="377">
        <v>251.25855436945335</v>
      </c>
      <c r="BI89" s="377">
        <v>252.98789289355653</v>
      </c>
      <c r="BJ89" s="513">
        <f t="shared" si="1"/>
        <v>20075.620359974648</v>
      </c>
    </row>
    <row r="90" spans="1:62" hidden="1" outlineLevel="1">
      <c r="BJ90" s="513">
        <f t="shared" si="1"/>
        <v>0</v>
      </c>
    </row>
    <row r="91" spans="1:62" hidden="1" outlineLevel="1">
      <c r="BJ91" s="513">
        <f t="shared" si="1"/>
        <v>0</v>
      </c>
    </row>
    <row r="92" spans="1:62" hidden="1" outlineLevel="1">
      <c r="BJ92" s="513">
        <f t="shared" si="1"/>
        <v>0</v>
      </c>
    </row>
    <row r="93" spans="1:62" collapsed="1">
      <c r="A93" s="332" t="s">
        <v>769</v>
      </c>
      <c r="BJ93" s="513">
        <f t="shared" si="1"/>
        <v>0</v>
      </c>
    </row>
    <row r="94" spans="1:62">
      <c r="A94" s="356" t="s">
        <v>833</v>
      </c>
      <c r="BJ94" s="513">
        <f t="shared" si="1"/>
        <v>0</v>
      </c>
    </row>
    <row r="95" spans="1:62" ht="16.5" outlineLevel="1" thickBot="1">
      <c r="A95" s="334" t="s">
        <v>733</v>
      </c>
      <c r="B95" s="335" t="s">
        <v>734</v>
      </c>
      <c r="C95" s="335"/>
      <c r="D95" s="336" t="s">
        <v>735</v>
      </c>
      <c r="E95" s="336" t="s">
        <v>472</v>
      </c>
      <c r="F95" s="349">
        <v>2012</v>
      </c>
      <c r="G95" s="349">
        <v>2013</v>
      </c>
      <c r="H95" s="349">
        <v>2014</v>
      </c>
      <c r="I95" s="349">
        <v>2015</v>
      </c>
      <c r="J95" s="349">
        <v>2016</v>
      </c>
      <c r="K95" s="349">
        <v>2017</v>
      </c>
      <c r="L95" s="349">
        <v>2018</v>
      </c>
      <c r="M95" s="349">
        <v>2019</v>
      </c>
      <c r="N95" s="349">
        <v>2020</v>
      </c>
      <c r="O95" s="349">
        <v>2021</v>
      </c>
      <c r="P95" s="349">
        <v>2022</v>
      </c>
      <c r="Q95" s="349">
        <v>2023</v>
      </c>
      <c r="R95" s="349">
        <v>2024</v>
      </c>
      <c r="S95" s="349">
        <v>2025</v>
      </c>
      <c r="T95" s="349">
        <v>2026</v>
      </c>
      <c r="U95" s="349">
        <v>2027</v>
      </c>
      <c r="V95" s="349">
        <v>2028</v>
      </c>
      <c r="W95" s="349">
        <v>2029</v>
      </c>
      <c r="X95" s="349">
        <v>2030</v>
      </c>
      <c r="Y95" s="349">
        <v>2031</v>
      </c>
      <c r="Z95" s="349">
        <v>2032</v>
      </c>
      <c r="AA95" s="349">
        <v>2033</v>
      </c>
      <c r="AB95" s="349">
        <v>2034</v>
      </c>
      <c r="AC95" s="349">
        <v>2035</v>
      </c>
      <c r="AD95" s="349">
        <v>2036</v>
      </c>
      <c r="AE95" s="349">
        <v>2037</v>
      </c>
      <c r="AF95" s="349">
        <v>2038</v>
      </c>
      <c r="AG95" s="349">
        <v>2039</v>
      </c>
      <c r="AH95" s="349">
        <v>2040</v>
      </c>
      <c r="AI95" s="349">
        <v>2041</v>
      </c>
      <c r="AJ95" s="349">
        <v>2042</v>
      </c>
      <c r="AK95" s="349">
        <v>2043</v>
      </c>
      <c r="AL95" s="349">
        <v>2044</v>
      </c>
      <c r="AM95" s="349">
        <v>2045</v>
      </c>
      <c r="AN95" s="349">
        <v>2046</v>
      </c>
      <c r="AO95" s="349">
        <v>2047</v>
      </c>
      <c r="AP95" s="349">
        <v>2048</v>
      </c>
      <c r="AQ95" s="349">
        <v>2049</v>
      </c>
      <c r="AR95" s="349">
        <v>2050</v>
      </c>
      <c r="AS95" s="349">
        <v>2051</v>
      </c>
      <c r="AT95" s="349">
        <v>2052</v>
      </c>
      <c r="AU95" s="349">
        <v>2053</v>
      </c>
      <c r="AV95" s="349">
        <v>2054</v>
      </c>
      <c r="AW95" s="349">
        <v>2055</v>
      </c>
      <c r="AX95" s="349">
        <v>2056</v>
      </c>
      <c r="AY95" s="349">
        <v>2057</v>
      </c>
      <c r="AZ95" s="349">
        <v>2058</v>
      </c>
      <c r="BA95" s="349">
        <v>2059</v>
      </c>
      <c r="BB95" s="349">
        <v>2060</v>
      </c>
      <c r="BC95" s="349">
        <v>2061</v>
      </c>
      <c r="BD95" s="349">
        <v>2062</v>
      </c>
      <c r="BE95" s="349">
        <v>2063</v>
      </c>
      <c r="BF95" s="349">
        <v>2064</v>
      </c>
      <c r="BG95" s="349">
        <v>2065</v>
      </c>
      <c r="BH95" s="349">
        <v>2066</v>
      </c>
      <c r="BI95" s="349">
        <v>2067</v>
      </c>
      <c r="BJ95" s="513">
        <f t="shared" si="1"/>
        <v>30253.221156686937</v>
      </c>
    </row>
    <row r="96" spans="1:62" outlineLevel="1">
      <c r="A96" s="338" t="s">
        <v>770</v>
      </c>
      <c r="B96" s="378">
        <v>625.75794548375734</v>
      </c>
      <c r="C96" s="423">
        <f>+B96/B3</f>
        <v>0.19001192591218211</v>
      </c>
      <c r="D96" s="379">
        <v>89.39399221196534</v>
      </c>
      <c r="E96" s="379">
        <v>171.97818569336215</v>
      </c>
      <c r="F96" s="341">
        <v>41.524348004978926</v>
      </c>
      <c r="G96" s="341">
        <v>133.83664786072811</v>
      </c>
      <c r="H96" s="341">
        <v>139.30805879205982</v>
      </c>
      <c r="I96" s="341">
        <v>171.97818569336215</v>
      </c>
      <c r="J96" s="341">
        <v>97.332515862737679</v>
      </c>
      <c r="K96" s="341">
        <v>33.996754375760801</v>
      </c>
      <c r="L96" s="341">
        <v>7.7814348941297515</v>
      </c>
      <c r="M96" s="341">
        <v>0</v>
      </c>
      <c r="N96" s="341">
        <v>0</v>
      </c>
      <c r="O96" s="341">
        <v>0</v>
      </c>
      <c r="P96" s="341">
        <v>0</v>
      </c>
      <c r="Q96" s="341">
        <v>0</v>
      </c>
      <c r="R96" s="341">
        <v>0</v>
      </c>
      <c r="S96" s="341">
        <v>0</v>
      </c>
      <c r="T96" s="341">
        <v>0</v>
      </c>
      <c r="U96" s="341">
        <v>0</v>
      </c>
      <c r="V96" s="341">
        <v>0</v>
      </c>
      <c r="W96" s="341">
        <v>0</v>
      </c>
      <c r="X96" s="341">
        <v>0</v>
      </c>
      <c r="Y96" s="341">
        <v>0</v>
      </c>
      <c r="Z96" s="341">
        <v>0</v>
      </c>
      <c r="AA96" s="341">
        <v>0</v>
      </c>
      <c r="AB96" s="341">
        <v>0</v>
      </c>
      <c r="AC96" s="341">
        <v>0</v>
      </c>
      <c r="AD96" s="341">
        <v>0</v>
      </c>
      <c r="AE96" s="341">
        <v>0</v>
      </c>
      <c r="AF96" s="341">
        <v>0</v>
      </c>
      <c r="AG96" s="341">
        <v>0</v>
      </c>
      <c r="AH96" s="341">
        <v>0</v>
      </c>
      <c r="AI96" s="341">
        <v>0</v>
      </c>
      <c r="AJ96" s="341">
        <v>0</v>
      </c>
      <c r="AK96" s="341">
        <v>0</v>
      </c>
      <c r="AL96" s="341">
        <v>0</v>
      </c>
      <c r="AM96" s="341">
        <v>0</v>
      </c>
      <c r="AN96" s="341">
        <v>0</v>
      </c>
      <c r="AO96" s="341">
        <v>0</v>
      </c>
      <c r="AP96" s="341">
        <v>0</v>
      </c>
      <c r="AQ96" s="341">
        <v>0</v>
      </c>
      <c r="AR96" s="341">
        <v>0</v>
      </c>
      <c r="AS96" s="341">
        <v>0</v>
      </c>
      <c r="AT96" s="341">
        <v>0</v>
      </c>
      <c r="AU96" s="341">
        <v>0</v>
      </c>
      <c r="AV96" s="341">
        <v>0</v>
      </c>
      <c r="AW96" s="341">
        <v>0</v>
      </c>
      <c r="AX96" s="341">
        <v>0</v>
      </c>
      <c r="AY96" s="341">
        <v>0</v>
      </c>
      <c r="AZ96" s="341">
        <v>0</v>
      </c>
      <c r="BA96" s="341">
        <v>0</v>
      </c>
      <c r="BB96" s="341">
        <v>0</v>
      </c>
      <c r="BC96" s="341">
        <v>0</v>
      </c>
      <c r="BD96" s="341">
        <v>0</v>
      </c>
      <c r="BE96" s="341">
        <v>0</v>
      </c>
      <c r="BF96" s="341">
        <v>0</v>
      </c>
      <c r="BG96" s="341">
        <v>0</v>
      </c>
      <c r="BH96" s="341">
        <v>0</v>
      </c>
      <c r="BI96" s="341">
        <v>0</v>
      </c>
      <c r="BJ96" s="513">
        <f t="shared" si="1"/>
        <v>532.34663385392787</v>
      </c>
    </row>
    <row r="97" spans="1:62" outlineLevel="1">
      <c r="A97" s="338" t="s">
        <v>771</v>
      </c>
      <c r="B97" s="378">
        <v>368.33306563185789</v>
      </c>
      <c r="C97" s="411">
        <f t="shared" ref="C97:C98" si="2">+B97/B4</f>
        <v>0.15602151649645618</v>
      </c>
      <c r="D97" s="379">
        <v>52.619009375979701</v>
      </c>
      <c r="E97" s="379">
        <v>122.77559259535985</v>
      </c>
      <c r="F97" s="341">
        <v>6.6013535224333548</v>
      </c>
      <c r="G97" s="341">
        <v>33.386183076305606</v>
      </c>
      <c r="H97" s="341">
        <v>94.631772336419829</v>
      </c>
      <c r="I97" s="341">
        <v>122.77559259535985</v>
      </c>
      <c r="J97" s="341">
        <v>93.252419949820194</v>
      </c>
      <c r="K97" s="341">
        <v>16.500835624056432</v>
      </c>
      <c r="L97" s="341">
        <v>1.1849085274626667</v>
      </c>
      <c r="M97" s="341">
        <v>0</v>
      </c>
      <c r="N97" s="341">
        <v>0</v>
      </c>
      <c r="O97" s="341">
        <v>0</v>
      </c>
      <c r="P97" s="341">
        <v>0</v>
      </c>
      <c r="Q97" s="341">
        <v>0</v>
      </c>
      <c r="R97" s="341">
        <v>0</v>
      </c>
      <c r="S97" s="341">
        <v>0</v>
      </c>
      <c r="T97" s="341">
        <v>0</v>
      </c>
      <c r="U97" s="341">
        <v>0</v>
      </c>
      <c r="V97" s="341">
        <v>0</v>
      </c>
      <c r="W97" s="341">
        <v>0</v>
      </c>
      <c r="X97" s="341">
        <v>0</v>
      </c>
      <c r="Y97" s="341">
        <v>0</v>
      </c>
      <c r="Z97" s="341">
        <v>0</v>
      </c>
      <c r="AA97" s="341">
        <v>0</v>
      </c>
      <c r="AB97" s="341">
        <v>0</v>
      </c>
      <c r="AC97" s="341">
        <v>0</v>
      </c>
      <c r="AD97" s="341">
        <v>0</v>
      </c>
      <c r="AE97" s="341">
        <v>0</v>
      </c>
      <c r="AF97" s="341">
        <v>0</v>
      </c>
      <c r="AG97" s="341">
        <v>0</v>
      </c>
      <c r="AH97" s="341">
        <v>0</v>
      </c>
      <c r="AI97" s="341">
        <v>0</v>
      </c>
      <c r="AJ97" s="341">
        <v>0</v>
      </c>
      <c r="AK97" s="341">
        <v>0</v>
      </c>
      <c r="AL97" s="341">
        <v>0</v>
      </c>
      <c r="AM97" s="341">
        <v>0</v>
      </c>
      <c r="AN97" s="341">
        <v>0</v>
      </c>
      <c r="AO97" s="341">
        <v>0</v>
      </c>
      <c r="AP97" s="341">
        <v>0</v>
      </c>
      <c r="AQ97" s="341">
        <v>0</v>
      </c>
      <c r="AR97" s="341">
        <v>0</v>
      </c>
      <c r="AS97" s="341">
        <v>0</v>
      </c>
      <c r="AT97" s="341">
        <v>0</v>
      </c>
      <c r="AU97" s="341">
        <v>0</v>
      </c>
      <c r="AV97" s="341">
        <v>0</v>
      </c>
      <c r="AW97" s="341">
        <v>0</v>
      </c>
      <c r="AX97" s="341">
        <v>0</v>
      </c>
      <c r="AY97" s="341">
        <v>0</v>
      </c>
      <c r="AZ97" s="341">
        <v>0</v>
      </c>
      <c r="BA97" s="341">
        <v>0</v>
      </c>
      <c r="BB97" s="341">
        <v>0</v>
      </c>
      <c r="BC97" s="341">
        <v>0</v>
      </c>
      <c r="BD97" s="341">
        <v>0</v>
      </c>
      <c r="BE97" s="341">
        <v>0</v>
      </c>
      <c r="BF97" s="341">
        <v>0</v>
      </c>
      <c r="BG97" s="341">
        <v>0</v>
      </c>
      <c r="BH97" s="341">
        <v>0</v>
      </c>
      <c r="BI97" s="341">
        <v>0</v>
      </c>
      <c r="BJ97" s="513">
        <f t="shared" si="1"/>
        <v>304.37615125868945</v>
      </c>
    </row>
    <row r="98" spans="1:62" outlineLevel="1">
      <c r="A98" s="342" t="s">
        <v>772</v>
      </c>
      <c r="B98" s="378">
        <v>69.769824000000028</v>
      </c>
      <c r="C98" s="411">
        <f t="shared" si="2"/>
        <v>5.2896000000000006E-2</v>
      </c>
      <c r="D98" s="380">
        <v>11.628304000000005</v>
      </c>
      <c r="E98" s="380">
        <v>22.936922087203889</v>
      </c>
      <c r="F98" s="345">
        <v>3.8880200697111844</v>
      </c>
      <c r="G98" s="345">
        <v>6.8665323292333387</v>
      </c>
      <c r="H98" s="345">
        <v>16.470957310547828</v>
      </c>
      <c r="I98" s="345">
        <v>19.055333269709841</v>
      </c>
      <c r="J98" s="345">
        <v>22.936922087203889</v>
      </c>
      <c r="K98" s="345">
        <v>0.5520589335939472</v>
      </c>
      <c r="L98" s="345">
        <v>0</v>
      </c>
      <c r="M98" s="345">
        <v>0</v>
      </c>
      <c r="N98" s="345">
        <v>0</v>
      </c>
      <c r="O98" s="345">
        <v>0</v>
      </c>
      <c r="P98" s="345">
        <v>0</v>
      </c>
      <c r="Q98" s="345">
        <v>0</v>
      </c>
      <c r="R98" s="345">
        <v>0</v>
      </c>
      <c r="S98" s="345">
        <v>0</v>
      </c>
      <c r="T98" s="345">
        <v>0</v>
      </c>
      <c r="U98" s="345">
        <v>0</v>
      </c>
      <c r="V98" s="345">
        <v>0</v>
      </c>
      <c r="W98" s="345">
        <v>0</v>
      </c>
      <c r="X98" s="345">
        <v>0</v>
      </c>
      <c r="Y98" s="345">
        <v>0</v>
      </c>
      <c r="Z98" s="345">
        <v>0</v>
      </c>
      <c r="AA98" s="345">
        <v>0</v>
      </c>
      <c r="AB98" s="345">
        <v>0</v>
      </c>
      <c r="AC98" s="345">
        <v>0</v>
      </c>
      <c r="AD98" s="345">
        <v>0</v>
      </c>
      <c r="AE98" s="345">
        <v>0</v>
      </c>
      <c r="AF98" s="345">
        <v>0</v>
      </c>
      <c r="AG98" s="345">
        <v>0</v>
      </c>
      <c r="AH98" s="345">
        <v>0</v>
      </c>
      <c r="AI98" s="345">
        <v>0</v>
      </c>
      <c r="AJ98" s="345">
        <v>0</v>
      </c>
      <c r="AK98" s="345">
        <v>0</v>
      </c>
      <c r="AL98" s="345">
        <v>0</v>
      </c>
      <c r="AM98" s="345">
        <v>0</v>
      </c>
      <c r="AN98" s="345">
        <v>0</v>
      </c>
      <c r="AO98" s="345">
        <v>0</v>
      </c>
      <c r="AP98" s="345">
        <v>0</v>
      </c>
      <c r="AQ98" s="345">
        <v>0</v>
      </c>
      <c r="AR98" s="345">
        <v>0</v>
      </c>
      <c r="AS98" s="345">
        <v>0</v>
      </c>
      <c r="AT98" s="345">
        <v>0</v>
      </c>
      <c r="AU98" s="345">
        <v>0</v>
      </c>
      <c r="AV98" s="345">
        <v>0</v>
      </c>
      <c r="AW98" s="345">
        <v>0</v>
      </c>
      <c r="AX98" s="345">
        <v>0</v>
      </c>
      <c r="AY98" s="345">
        <v>0</v>
      </c>
      <c r="AZ98" s="345">
        <v>0</v>
      </c>
      <c r="BA98" s="345">
        <v>0</v>
      </c>
      <c r="BB98" s="345">
        <v>0</v>
      </c>
      <c r="BC98" s="345">
        <v>0</v>
      </c>
      <c r="BD98" s="345">
        <v>0</v>
      </c>
      <c r="BE98" s="345">
        <v>0</v>
      </c>
      <c r="BF98" s="345">
        <v>0</v>
      </c>
      <c r="BG98" s="345">
        <v>0</v>
      </c>
      <c r="BH98" s="345">
        <v>0</v>
      </c>
      <c r="BI98" s="345">
        <v>0</v>
      </c>
      <c r="BJ98" s="513">
        <f t="shared" si="1"/>
        <v>58.138618531201075</v>
      </c>
    </row>
    <row r="99" spans="1:62" outlineLevel="1">
      <c r="A99" s="346" t="s">
        <v>773</v>
      </c>
      <c r="B99" s="381">
        <v>1063.8608351156151</v>
      </c>
      <c r="C99" s="413"/>
      <c r="D99" s="382">
        <v>151.98011930223078</v>
      </c>
      <c r="E99" s="382">
        <v>313.80911155843182</v>
      </c>
      <c r="F99" s="348">
        <v>52.013721597123464</v>
      </c>
      <c r="G99" s="348">
        <v>174.08936326626704</v>
      </c>
      <c r="H99" s="348">
        <v>250.41078843902747</v>
      </c>
      <c r="I99" s="348">
        <v>313.80911155843182</v>
      </c>
      <c r="J99" s="348">
        <v>213.52185789976178</v>
      </c>
      <c r="K99" s="348">
        <v>51.049648933411184</v>
      </c>
      <c r="L99" s="348">
        <v>8.966343421592418</v>
      </c>
      <c r="M99" s="348">
        <v>0</v>
      </c>
      <c r="N99" s="348">
        <v>0</v>
      </c>
      <c r="O99" s="348">
        <v>0</v>
      </c>
      <c r="P99" s="348">
        <v>0</v>
      </c>
      <c r="Q99" s="348">
        <v>0</v>
      </c>
      <c r="R99" s="348">
        <v>0</v>
      </c>
      <c r="S99" s="348">
        <v>0</v>
      </c>
      <c r="T99" s="348">
        <v>0</v>
      </c>
      <c r="U99" s="348">
        <v>0</v>
      </c>
      <c r="V99" s="348">
        <v>0</v>
      </c>
      <c r="W99" s="348">
        <v>0</v>
      </c>
      <c r="X99" s="348">
        <v>0</v>
      </c>
      <c r="Y99" s="348">
        <v>0</v>
      </c>
      <c r="Z99" s="348">
        <v>0</v>
      </c>
      <c r="AA99" s="348">
        <v>0</v>
      </c>
      <c r="AB99" s="348">
        <v>0</v>
      </c>
      <c r="AC99" s="348">
        <v>0</v>
      </c>
      <c r="AD99" s="348">
        <v>0</v>
      </c>
      <c r="AE99" s="348">
        <v>0</v>
      </c>
      <c r="AF99" s="348">
        <v>0</v>
      </c>
      <c r="AG99" s="348">
        <v>0</v>
      </c>
      <c r="AH99" s="348">
        <v>0</v>
      </c>
      <c r="AI99" s="348">
        <v>0</v>
      </c>
      <c r="AJ99" s="348">
        <v>0</v>
      </c>
      <c r="AK99" s="348">
        <v>0</v>
      </c>
      <c r="AL99" s="348">
        <v>0</v>
      </c>
      <c r="AM99" s="348">
        <v>0</v>
      </c>
      <c r="AN99" s="348">
        <v>0</v>
      </c>
      <c r="AO99" s="348">
        <v>0</v>
      </c>
      <c r="AP99" s="348">
        <v>0</v>
      </c>
      <c r="AQ99" s="348">
        <v>0</v>
      </c>
      <c r="AR99" s="348">
        <v>0</v>
      </c>
      <c r="AS99" s="348">
        <v>0</v>
      </c>
      <c r="AT99" s="348">
        <v>0</v>
      </c>
      <c r="AU99" s="348">
        <v>0</v>
      </c>
      <c r="AV99" s="348">
        <v>0</v>
      </c>
      <c r="AW99" s="348">
        <v>0</v>
      </c>
      <c r="AX99" s="348">
        <v>0</v>
      </c>
      <c r="AY99" s="348">
        <v>0</v>
      </c>
      <c r="AZ99" s="348">
        <v>0</v>
      </c>
      <c r="BA99" s="348">
        <v>0</v>
      </c>
      <c r="BB99" s="348">
        <v>0</v>
      </c>
      <c r="BC99" s="348">
        <v>0</v>
      </c>
      <c r="BD99" s="348">
        <v>0</v>
      </c>
      <c r="BE99" s="348">
        <v>0</v>
      </c>
      <c r="BF99" s="348">
        <v>0</v>
      </c>
      <c r="BG99" s="348">
        <v>0</v>
      </c>
      <c r="BH99" s="348">
        <v>0</v>
      </c>
      <c r="BI99" s="348">
        <v>0</v>
      </c>
      <c r="BJ99" s="513">
        <f t="shared" si="1"/>
        <v>894.86140364381856</v>
      </c>
    </row>
    <row r="100" spans="1:62" outlineLevel="1">
      <c r="C100" s="424"/>
      <c r="BJ100" s="513">
        <f t="shared" si="1"/>
        <v>0</v>
      </c>
    </row>
    <row r="101" spans="1:62">
      <c r="A101" s="334" t="s">
        <v>774</v>
      </c>
      <c r="B101" s="335" t="s">
        <v>734</v>
      </c>
      <c r="C101" s="425"/>
      <c r="D101" s="336" t="s">
        <v>735</v>
      </c>
      <c r="E101" s="336" t="s">
        <v>472</v>
      </c>
      <c r="F101" s="349">
        <v>2012</v>
      </c>
      <c r="G101" s="349">
        <v>2013</v>
      </c>
      <c r="H101" s="349">
        <v>2014</v>
      </c>
      <c r="I101" s="349">
        <v>2015</v>
      </c>
      <c r="J101" s="349">
        <v>2016</v>
      </c>
      <c r="K101" s="349">
        <v>2017</v>
      </c>
      <c r="L101" s="349">
        <v>2018</v>
      </c>
      <c r="M101" s="349">
        <v>2019</v>
      </c>
      <c r="N101" s="349">
        <v>2020</v>
      </c>
      <c r="O101" s="349">
        <v>2021</v>
      </c>
      <c r="P101" s="349">
        <v>2022</v>
      </c>
      <c r="Q101" s="349">
        <v>2023</v>
      </c>
      <c r="R101" s="349">
        <v>2024</v>
      </c>
      <c r="S101" s="349">
        <v>2025</v>
      </c>
      <c r="T101" s="349">
        <v>2026</v>
      </c>
      <c r="U101" s="349">
        <v>2027</v>
      </c>
      <c r="V101" s="349">
        <v>2028</v>
      </c>
      <c r="W101" s="349">
        <v>2029</v>
      </c>
      <c r="X101" s="349">
        <v>2030</v>
      </c>
      <c r="Y101" s="349">
        <v>2031</v>
      </c>
      <c r="Z101" s="349">
        <v>2032</v>
      </c>
      <c r="AA101" s="349">
        <v>2033</v>
      </c>
      <c r="AB101" s="349">
        <v>2034</v>
      </c>
      <c r="AC101" s="349">
        <v>2035</v>
      </c>
      <c r="AD101" s="349">
        <v>2036</v>
      </c>
      <c r="AE101" s="349">
        <v>2037</v>
      </c>
      <c r="AF101" s="349">
        <v>2038</v>
      </c>
      <c r="AG101" s="349">
        <v>2039</v>
      </c>
      <c r="AH101" s="349">
        <v>2040</v>
      </c>
      <c r="AI101" s="349">
        <v>2041</v>
      </c>
      <c r="AJ101" s="349">
        <v>2042</v>
      </c>
      <c r="AK101" s="349">
        <v>2043</v>
      </c>
      <c r="AL101" s="349">
        <v>2044</v>
      </c>
      <c r="AM101" s="349">
        <v>2045</v>
      </c>
      <c r="AN101" s="349">
        <v>2046</v>
      </c>
      <c r="AO101" s="349">
        <v>2047</v>
      </c>
      <c r="AP101" s="349">
        <v>2048</v>
      </c>
      <c r="AQ101" s="349">
        <v>2049</v>
      </c>
      <c r="AR101" s="349">
        <v>2050</v>
      </c>
      <c r="AS101" s="349">
        <v>2051</v>
      </c>
      <c r="AT101" s="349">
        <v>2052</v>
      </c>
      <c r="AU101" s="349">
        <v>2053</v>
      </c>
      <c r="AV101" s="349">
        <v>2054</v>
      </c>
      <c r="AW101" s="349">
        <v>2055</v>
      </c>
      <c r="AX101" s="349">
        <v>2056</v>
      </c>
      <c r="AY101" s="349">
        <v>2057</v>
      </c>
      <c r="AZ101" s="349">
        <v>2058</v>
      </c>
      <c r="BA101" s="349">
        <v>2059</v>
      </c>
      <c r="BB101" s="349">
        <v>2060</v>
      </c>
      <c r="BC101" s="349">
        <v>2061</v>
      </c>
      <c r="BD101" s="349">
        <v>2062</v>
      </c>
      <c r="BE101" s="349">
        <v>2063</v>
      </c>
      <c r="BF101" s="349">
        <v>2064</v>
      </c>
      <c r="BG101" s="349">
        <v>2065</v>
      </c>
      <c r="BH101" s="349">
        <v>2066</v>
      </c>
      <c r="BI101" s="349">
        <v>2067</v>
      </c>
      <c r="BJ101" s="513">
        <f t="shared" si="1"/>
        <v>30253.221156686937</v>
      </c>
    </row>
    <row r="102" spans="1:62">
      <c r="A102" s="333" t="s">
        <v>775</v>
      </c>
      <c r="B102" s="378">
        <v>134.84783479700008</v>
      </c>
      <c r="C102" s="426">
        <f>+B102/B9</f>
        <v>0.3175361493642152</v>
      </c>
      <c r="D102" s="379">
        <v>2.6969566959400013</v>
      </c>
      <c r="E102" s="379">
        <v>2.69695669594</v>
      </c>
      <c r="F102" s="341">
        <v>0</v>
      </c>
      <c r="G102" s="341">
        <v>0</v>
      </c>
      <c r="H102" s="341">
        <v>0</v>
      </c>
      <c r="I102" s="341">
        <v>0</v>
      </c>
      <c r="J102" s="341">
        <v>0</v>
      </c>
      <c r="K102" s="341">
        <v>0</v>
      </c>
      <c r="L102" s="341">
        <v>2.69695669594</v>
      </c>
      <c r="M102" s="341">
        <v>2.69695669594</v>
      </c>
      <c r="N102" s="341">
        <v>2.69695669594</v>
      </c>
      <c r="O102" s="341">
        <v>2.69695669594</v>
      </c>
      <c r="P102" s="341">
        <v>2.69695669594</v>
      </c>
      <c r="Q102" s="341">
        <v>2.69695669594</v>
      </c>
      <c r="R102" s="341">
        <v>2.69695669594</v>
      </c>
      <c r="S102" s="341">
        <v>2.69695669594</v>
      </c>
      <c r="T102" s="341">
        <v>2.69695669594</v>
      </c>
      <c r="U102" s="341">
        <v>2.69695669594</v>
      </c>
      <c r="V102" s="341">
        <v>2.69695669594</v>
      </c>
      <c r="W102" s="341">
        <v>2.69695669594</v>
      </c>
      <c r="X102" s="341">
        <v>2.69695669594</v>
      </c>
      <c r="Y102" s="341">
        <v>2.69695669594</v>
      </c>
      <c r="Z102" s="341">
        <v>2.69695669594</v>
      </c>
      <c r="AA102" s="341">
        <v>2.69695669594</v>
      </c>
      <c r="AB102" s="341">
        <v>2.69695669594</v>
      </c>
      <c r="AC102" s="341">
        <v>2.69695669594</v>
      </c>
      <c r="AD102" s="341">
        <v>2.69695669594</v>
      </c>
      <c r="AE102" s="341">
        <v>2.69695669594</v>
      </c>
      <c r="AF102" s="341">
        <v>2.69695669594</v>
      </c>
      <c r="AG102" s="341">
        <v>2.69695669594</v>
      </c>
      <c r="AH102" s="341">
        <v>2.69695669594</v>
      </c>
      <c r="AI102" s="341">
        <v>2.69695669594</v>
      </c>
      <c r="AJ102" s="341">
        <v>2.69695669594</v>
      </c>
      <c r="AK102" s="341">
        <v>2.69695669594</v>
      </c>
      <c r="AL102" s="341">
        <v>2.69695669594</v>
      </c>
      <c r="AM102" s="341">
        <v>2.69695669594</v>
      </c>
      <c r="AN102" s="341">
        <v>2.69695669594</v>
      </c>
      <c r="AO102" s="341">
        <v>2.69695669594</v>
      </c>
      <c r="AP102" s="341">
        <v>2.69695669594</v>
      </c>
      <c r="AQ102" s="341">
        <v>2.69695669594</v>
      </c>
      <c r="AR102" s="341">
        <v>2.69695669594</v>
      </c>
      <c r="AS102" s="341">
        <v>2.69695669594</v>
      </c>
      <c r="AT102" s="341">
        <v>2.69695669594</v>
      </c>
      <c r="AU102" s="341">
        <v>2.69695669594</v>
      </c>
      <c r="AV102" s="341">
        <v>2.69695669594</v>
      </c>
      <c r="AW102" s="341">
        <v>2.69695669594</v>
      </c>
      <c r="AX102" s="341">
        <v>2.69695669594</v>
      </c>
      <c r="AY102" s="341">
        <v>2.69695669594</v>
      </c>
      <c r="AZ102" s="341">
        <v>2.69695669594</v>
      </c>
      <c r="BA102" s="341">
        <v>2.69695669594</v>
      </c>
      <c r="BB102" s="341">
        <v>2.69695669594</v>
      </c>
      <c r="BC102" s="341">
        <v>2.69695669594</v>
      </c>
      <c r="BD102" s="341">
        <v>2.69695669594</v>
      </c>
      <c r="BE102" s="341">
        <v>2.69695669594</v>
      </c>
      <c r="BF102" s="341">
        <v>2.69695669594</v>
      </c>
      <c r="BG102" s="341">
        <v>2.69695669594</v>
      </c>
      <c r="BH102" s="341">
        <v>2.69695669594</v>
      </c>
      <c r="BI102" s="341">
        <v>2.69695669594</v>
      </c>
      <c r="BJ102" s="513">
        <f t="shared" si="1"/>
        <v>26.537356385484529</v>
      </c>
    </row>
    <row r="103" spans="1:62">
      <c r="A103" s="333" t="s">
        <v>776</v>
      </c>
      <c r="B103" s="378">
        <v>219.4876598500299</v>
      </c>
      <c r="C103" s="426">
        <f t="shared" ref="C103:C104" si="3">+B103/B10</f>
        <v>0.28963549039635378</v>
      </c>
      <c r="D103" s="379">
        <v>4.3036796049025474</v>
      </c>
      <c r="E103" s="379">
        <v>4.3462902940600001</v>
      </c>
      <c r="F103" s="341">
        <v>0</v>
      </c>
      <c r="G103" s="341">
        <v>0</v>
      </c>
      <c r="H103" s="341">
        <v>0</v>
      </c>
      <c r="I103" s="341">
        <v>0</v>
      </c>
      <c r="J103" s="341">
        <v>0</v>
      </c>
      <c r="K103" s="341">
        <v>2.1731451470300041</v>
      </c>
      <c r="L103" s="341">
        <v>4.3462902940600001</v>
      </c>
      <c r="M103" s="341">
        <v>4.3462902940600001</v>
      </c>
      <c r="N103" s="341">
        <v>4.3462902940600001</v>
      </c>
      <c r="O103" s="341">
        <v>4.3462902940600001</v>
      </c>
      <c r="P103" s="341">
        <v>4.3462902940600001</v>
      </c>
      <c r="Q103" s="341">
        <v>4.3462902940600001</v>
      </c>
      <c r="R103" s="341">
        <v>4.3462902940600001</v>
      </c>
      <c r="S103" s="341">
        <v>4.3462902940600001</v>
      </c>
      <c r="T103" s="341">
        <v>4.3462902940600001</v>
      </c>
      <c r="U103" s="341">
        <v>4.3462902940600001</v>
      </c>
      <c r="V103" s="341">
        <v>4.3462902940600001</v>
      </c>
      <c r="W103" s="341">
        <v>4.3462902940600001</v>
      </c>
      <c r="X103" s="341">
        <v>4.3462902940600001</v>
      </c>
      <c r="Y103" s="341">
        <v>4.3462902940600001</v>
      </c>
      <c r="Z103" s="341">
        <v>4.3462902940600001</v>
      </c>
      <c r="AA103" s="341">
        <v>4.3462902940600001</v>
      </c>
      <c r="AB103" s="341">
        <v>4.3462902940600001</v>
      </c>
      <c r="AC103" s="341">
        <v>4.3462902940600001</v>
      </c>
      <c r="AD103" s="341">
        <v>4.3462902940600001</v>
      </c>
      <c r="AE103" s="341">
        <v>4.3462902940600001</v>
      </c>
      <c r="AF103" s="341">
        <v>4.3462902940600001</v>
      </c>
      <c r="AG103" s="341">
        <v>4.3462902940600001</v>
      </c>
      <c r="AH103" s="341">
        <v>4.3462902940600001</v>
      </c>
      <c r="AI103" s="341">
        <v>4.3462902940600001</v>
      </c>
      <c r="AJ103" s="341">
        <v>4.3462902940600001</v>
      </c>
      <c r="AK103" s="341">
        <v>4.3462902940600001</v>
      </c>
      <c r="AL103" s="341">
        <v>4.3462902940600001</v>
      </c>
      <c r="AM103" s="341">
        <v>4.3462902940600001</v>
      </c>
      <c r="AN103" s="341">
        <v>4.3462902940600001</v>
      </c>
      <c r="AO103" s="341">
        <v>4.3462902940600001</v>
      </c>
      <c r="AP103" s="341">
        <v>4.3462902940600001</v>
      </c>
      <c r="AQ103" s="341">
        <v>4.3462902940600001</v>
      </c>
      <c r="AR103" s="341">
        <v>4.3462902940600001</v>
      </c>
      <c r="AS103" s="341">
        <v>4.3462902940600001</v>
      </c>
      <c r="AT103" s="341">
        <v>4.3462902940600001</v>
      </c>
      <c r="AU103" s="341">
        <v>4.3462902940600001</v>
      </c>
      <c r="AV103" s="341">
        <v>4.3462902940600001</v>
      </c>
      <c r="AW103" s="341">
        <v>4.3462902940600001</v>
      </c>
      <c r="AX103" s="341">
        <v>4.3462902940600001</v>
      </c>
      <c r="AY103" s="341">
        <v>4.3462902940600001</v>
      </c>
      <c r="AZ103" s="341">
        <v>4.3462902940600001</v>
      </c>
      <c r="BA103" s="341">
        <v>4.3462902940600001</v>
      </c>
      <c r="BB103" s="341">
        <v>4.3462902940600001</v>
      </c>
      <c r="BC103" s="341">
        <v>4.3462902940600001</v>
      </c>
      <c r="BD103" s="341">
        <v>4.3462902940600001</v>
      </c>
      <c r="BE103" s="341">
        <v>4.3462902940600001</v>
      </c>
      <c r="BF103" s="341">
        <v>4.3462902940600001</v>
      </c>
      <c r="BG103" s="341">
        <v>4.3462902940600001</v>
      </c>
      <c r="BH103" s="341">
        <v>4.3462902940600001</v>
      </c>
      <c r="BI103" s="341">
        <v>4.3462902940600001</v>
      </c>
      <c r="BJ103" s="513">
        <f t="shared" si="1"/>
        <v>44.315794886619443</v>
      </c>
    </row>
    <row r="104" spans="1:62" ht="16.5" thickBot="1">
      <c r="A104" s="351" t="s">
        <v>777</v>
      </c>
      <c r="B104" s="378">
        <v>10.252442329680976</v>
      </c>
      <c r="C104" s="427">
        <f t="shared" si="3"/>
        <v>1.7100000000000004E-2</v>
      </c>
      <c r="D104" s="380">
        <v>0.20504884659361952</v>
      </c>
      <c r="E104" s="380">
        <v>0.29073020295045549</v>
      </c>
      <c r="F104" s="345">
        <v>0</v>
      </c>
      <c r="G104" s="345">
        <v>0</v>
      </c>
      <c r="H104" s="345">
        <v>0</v>
      </c>
      <c r="I104" s="345">
        <v>0</v>
      </c>
      <c r="J104" s="345">
        <v>0</v>
      </c>
      <c r="K104" s="345">
        <v>0</v>
      </c>
      <c r="L104" s="345">
        <v>0.1334132598809574</v>
      </c>
      <c r="M104" s="345">
        <v>0.17788434650794294</v>
      </c>
      <c r="N104" s="345">
        <v>0.27282415355794293</v>
      </c>
      <c r="O104" s="345">
        <v>0.17788434650794294</v>
      </c>
      <c r="P104" s="345">
        <v>0.27282415355794293</v>
      </c>
      <c r="Q104" s="345">
        <v>0.18135654425794293</v>
      </c>
      <c r="R104" s="345">
        <v>0.17788434650794294</v>
      </c>
      <c r="S104" s="345">
        <v>0.17788434650794294</v>
      </c>
      <c r="T104" s="345">
        <v>0.17788434650794294</v>
      </c>
      <c r="U104" s="345">
        <v>0.28775522391825542</v>
      </c>
      <c r="V104" s="345">
        <v>0.19579039590045541</v>
      </c>
      <c r="W104" s="345">
        <v>0.19579039590045541</v>
      </c>
      <c r="X104" s="345">
        <v>0.19579039590045541</v>
      </c>
      <c r="Y104" s="345">
        <v>0.19579039590045541</v>
      </c>
      <c r="Z104" s="345">
        <v>0.29073020295045549</v>
      </c>
      <c r="AA104" s="345">
        <v>0.19579039590045541</v>
      </c>
      <c r="AB104" s="345">
        <v>0.19579039590045541</v>
      </c>
      <c r="AC104" s="345">
        <v>0.19579039590045541</v>
      </c>
      <c r="AD104" s="345">
        <v>0.19579039590045541</v>
      </c>
      <c r="AE104" s="345">
        <v>0.29073020295045549</v>
      </c>
      <c r="AF104" s="345">
        <v>0.19579039590045541</v>
      </c>
      <c r="AG104" s="345">
        <v>0.19579039590045541</v>
      </c>
      <c r="AH104" s="345">
        <v>0.19579039590045541</v>
      </c>
      <c r="AI104" s="345">
        <v>0.19579039590045541</v>
      </c>
      <c r="AJ104" s="345">
        <v>0.29073020295045549</v>
      </c>
      <c r="AK104" s="345">
        <v>0.19579039590045541</v>
      </c>
      <c r="AL104" s="345">
        <v>0.19579039590045541</v>
      </c>
      <c r="AM104" s="345">
        <v>0.19926259365045548</v>
      </c>
      <c r="AN104" s="345">
        <v>0.19579039590045541</v>
      </c>
      <c r="AO104" s="345">
        <v>0.29073020295045549</v>
      </c>
      <c r="AP104" s="345">
        <v>0.19579039590045541</v>
      </c>
      <c r="AQ104" s="345">
        <v>0.19579039590045541</v>
      </c>
      <c r="AR104" s="345">
        <v>0.19579039590045541</v>
      </c>
      <c r="AS104" s="345">
        <v>0.19579039590045541</v>
      </c>
      <c r="AT104" s="345">
        <v>0.19579039590045541</v>
      </c>
      <c r="AU104" s="345">
        <v>0.19579039590045541</v>
      </c>
      <c r="AV104" s="345">
        <v>0.19579039590045541</v>
      </c>
      <c r="AW104" s="345">
        <v>0.19579039590045541</v>
      </c>
      <c r="AX104" s="345">
        <v>0.19579039590045541</v>
      </c>
      <c r="AY104" s="345">
        <v>0.19579039590045541</v>
      </c>
      <c r="AZ104" s="345">
        <v>0.19579039590045541</v>
      </c>
      <c r="BA104" s="345">
        <v>0.19579039590045541</v>
      </c>
      <c r="BB104" s="345">
        <v>0.19579039590045541</v>
      </c>
      <c r="BC104" s="345">
        <v>0.19579039590045541</v>
      </c>
      <c r="BD104" s="345">
        <v>0.19579039590045541</v>
      </c>
      <c r="BE104" s="345">
        <v>0.19579039590045541</v>
      </c>
      <c r="BF104" s="345">
        <v>0.19579039590045541</v>
      </c>
      <c r="BG104" s="345">
        <v>0.19579039590045541</v>
      </c>
      <c r="BH104" s="345">
        <v>0.19579039590045541</v>
      </c>
      <c r="BI104" s="345">
        <v>0.19579039590045541</v>
      </c>
      <c r="BJ104" s="513">
        <f t="shared" si="1"/>
        <v>2.0159792521701787</v>
      </c>
    </row>
    <row r="105" spans="1:62">
      <c r="A105" s="349" t="s">
        <v>778</v>
      </c>
      <c r="B105" s="381">
        <v>364.58793697671098</v>
      </c>
      <c r="C105" s="381"/>
      <c r="D105" s="382">
        <v>7.148783077974727</v>
      </c>
      <c r="E105" s="382">
        <v>7.3339771929504556</v>
      </c>
      <c r="F105" s="348">
        <v>0</v>
      </c>
      <c r="G105" s="348">
        <v>0</v>
      </c>
      <c r="H105" s="348">
        <v>0</v>
      </c>
      <c r="I105" s="348">
        <v>0</v>
      </c>
      <c r="J105" s="348">
        <v>0</v>
      </c>
      <c r="K105" s="348">
        <v>2.1731451470300041</v>
      </c>
      <c r="L105" s="348">
        <v>7.1766602498809577</v>
      </c>
      <c r="M105" s="348">
        <v>7.221131336507943</v>
      </c>
      <c r="N105" s="348">
        <v>7.3160711435579433</v>
      </c>
      <c r="O105" s="348">
        <v>7.221131336507943</v>
      </c>
      <c r="P105" s="348">
        <v>7.3160711435579433</v>
      </c>
      <c r="Q105" s="348">
        <v>7.2246035342579429</v>
      </c>
      <c r="R105" s="348">
        <v>7.221131336507943</v>
      </c>
      <c r="S105" s="348">
        <v>7.221131336507943</v>
      </c>
      <c r="T105" s="348">
        <v>7.221131336507943</v>
      </c>
      <c r="U105" s="348">
        <v>7.3310022139182554</v>
      </c>
      <c r="V105" s="348">
        <v>7.2390373859004553</v>
      </c>
      <c r="W105" s="348">
        <v>7.2390373859004553</v>
      </c>
      <c r="X105" s="348">
        <v>7.2390373859004553</v>
      </c>
      <c r="Y105" s="348">
        <v>7.2390373859004553</v>
      </c>
      <c r="Z105" s="348">
        <v>7.3339771929504556</v>
      </c>
      <c r="AA105" s="348">
        <v>7.2390373859004553</v>
      </c>
      <c r="AB105" s="348">
        <v>7.2390373859004553</v>
      </c>
      <c r="AC105" s="348">
        <v>7.2390373859004553</v>
      </c>
      <c r="AD105" s="348">
        <v>7.2390373859004553</v>
      </c>
      <c r="AE105" s="348">
        <v>7.3339771929504556</v>
      </c>
      <c r="AF105" s="348">
        <v>7.2390373859004553</v>
      </c>
      <c r="AG105" s="348">
        <v>7.2390373859004553</v>
      </c>
      <c r="AH105" s="348">
        <v>7.2390373859004553</v>
      </c>
      <c r="AI105" s="348">
        <v>7.2390373859004553</v>
      </c>
      <c r="AJ105" s="348">
        <v>7.3339771929504556</v>
      </c>
      <c r="AK105" s="348">
        <v>7.2390373859004553</v>
      </c>
      <c r="AL105" s="348">
        <v>7.2390373859004553</v>
      </c>
      <c r="AM105" s="348">
        <v>7.2425095836504552</v>
      </c>
      <c r="AN105" s="348">
        <v>7.2390373859004553</v>
      </c>
      <c r="AO105" s="348">
        <v>7.3339771929504556</v>
      </c>
      <c r="AP105" s="348">
        <v>7.2390373859004553</v>
      </c>
      <c r="AQ105" s="348">
        <v>7.2390373859004553</v>
      </c>
      <c r="AR105" s="348">
        <v>7.2390373859004553</v>
      </c>
      <c r="AS105" s="348">
        <v>7.2390373859004553</v>
      </c>
      <c r="AT105" s="348">
        <v>7.2390373859004553</v>
      </c>
      <c r="AU105" s="348">
        <v>7.2390373859004553</v>
      </c>
      <c r="AV105" s="348">
        <v>7.2390373859004553</v>
      </c>
      <c r="AW105" s="348">
        <v>7.2390373859004553</v>
      </c>
      <c r="AX105" s="348">
        <v>7.2390373859004553</v>
      </c>
      <c r="AY105" s="348">
        <v>7.2390373859004553</v>
      </c>
      <c r="AZ105" s="348">
        <v>7.2390373859004553</v>
      </c>
      <c r="BA105" s="348">
        <v>7.2390373859004553</v>
      </c>
      <c r="BB105" s="348">
        <v>7.2390373859004553</v>
      </c>
      <c r="BC105" s="348">
        <v>7.2390373859004553</v>
      </c>
      <c r="BD105" s="348">
        <v>7.2390373859004553</v>
      </c>
      <c r="BE105" s="348">
        <v>7.2390373859004553</v>
      </c>
      <c r="BF105" s="348">
        <v>7.2390373859004553</v>
      </c>
      <c r="BG105" s="348">
        <v>7.2390373859004553</v>
      </c>
      <c r="BH105" s="348">
        <v>7.2390373859004553</v>
      </c>
      <c r="BI105" s="348">
        <v>7.2390373859004553</v>
      </c>
      <c r="BJ105" s="513">
        <f t="shared" si="1"/>
        <v>72.869130524274155</v>
      </c>
    </row>
    <row r="106" spans="1:62">
      <c r="BJ106" s="513">
        <f t="shared" si="1"/>
        <v>0</v>
      </c>
    </row>
    <row r="107" spans="1:62" outlineLevel="1">
      <c r="BJ107" s="513">
        <f t="shared" si="1"/>
        <v>0</v>
      </c>
    </row>
    <row r="108" spans="1:62" outlineLevel="1">
      <c r="BJ108" s="513">
        <f t="shared" si="1"/>
        <v>0</v>
      </c>
    </row>
    <row r="109" spans="1:62" ht="16.5" outlineLevel="1" thickBot="1">
      <c r="BJ109" s="513">
        <f t="shared" si="1"/>
        <v>0</v>
      </c>
    </row>
    <row r="110" spans="1:62" ht="31.5">
      <c r="A110" s="356" t="s">
        <v>834</v>
      </c>
      <c r="C110" s="409" t="s">
        <v>874</v>
      </c>
      <c r="BJ110" s="513">
        <f t="shared" si="1"/>
        <v>0</v>
      </c>
    </row>
    <row r="111" spans="1:62" outlineLevel="1">
      <c r="A111" s="334" t="s">
        <v>779</v>
      </c>
      <c r="B111" s="335" t="s">
        <v>734</v>
      </c>
      <c r="C111" s="410" t="s">
        <v>879</v>
      </c>
      <c r="D111" s="336" t="s">
        <v>735</v>
      </c>
      <c r="E111" s="336" t="s">
        <v>472</v>
      </c>
      <c r="F111" s="349">
        <v>2012</v>
      </c>
      <c r="G111" s="349">
        <v>2013</v>
      </c>
      <c r="H111" s="349">
        <v>2014</v>
      </c>
      <c r="I111" s="349">
        <v>2015</v>
      </c>
      <c r="J111" s="349">
        <v>2016</v>
      </c>
      <c r="K111" s="349">
        <v>2017</v>
      </c>
      <c r="L111" s="349">
        <v>2018</v>
      </c>
      <c r="M111" s="349">
        <v>2019</v>
      </c>
      <c r="N111" s="349">
        <v>2020</v>
      </c>
      <c r="O111" s="349">
        <v>2021</v>
      </c>
      <c r="P111" s="349">
        <v>2022</v>
      </c>
      <c r="Q111" s="349">
        <v>2023</v>
      </c>
      <c r="R111" s="349">
        <v>2024</v>
      </c>
      <c r="S111" s="349">
        <v>2025</v>
      </c>
      <c r="T111" s="349">
        <v>2026</v>
      </c>
      <c r="U111" s="349">
        <v>2027</v>
      </c>
      <c r="V111" s="349">
        <v>2028</v>
      </c>
      <c r="W111" s="349">
        <v>2029</v>
      </c>
      <c r="X111" s="349">
        <v>2030</v>
      </c>
      <c r="Y111" s="349">
        <v>2031</v>
      </c>
      <c r="Z111" s="349">
        <v>2032</v>
      </c>
      <c r="AA111" s="349">
        <v>2033</v>
      </c>
      <c r="AB111" s="349">
        <v>2034</v>
      </c>
      <c r="AC111" s="349">
        <v>2035</v>
      </c>
      <c r="AD111" s="349">
        <v>2036</v>
      </c>
      <c r="AE111" s="349">
        <v>2037</v>
      </c>
      <c r="AF111" s="349">
        <v>2038</v>
      </c>
      <c r="AG111" s="349">
        <v>2039</v>
      </c>
      <c r="AH111" s="349">
        <v>2040</v>
      </c>
      <c r="AI111" s="349">
        <v>2041</v>
      </c>
      <c r="AJ111" s="349">
        <v>2042</v>
      </c>
      <c r="AK111" s="349">
        <v>2043</v>
      </c>
      <c r="AL111" s="349">
        <v>2044</v>
      </c>
      <c r="AM111" s="349">
        <v>2045</v>
      </c>
      <c r="AN111" s="349">
        <v>2046</v>
      </c>
      <c r="AO111" s="349">
        <v>2047</v>
      </c>
      <c r="AP111" s="349">
        <v>2048</v>
      </c>
      <c r="AQ111" s="349">
        <v>2049</v>
      </c>
      <c r="AR111" s="349">
        <v>2050</v>
      </c>
      <c r="AS111" s="349">
        <v>2051</v>
      </c>
      <c r="AT111" s="349">
        <v>2052</v>
      </c>
      <c r="AU111" s="349">
        <v>2053</v>
      </c>
      <c r="AV111" s="349">
        <v>2054</v>
      </c>
      <c r="AW111" s="349">
        <v>2055</v>
      </c>
      <c r="AX111" s="349">
        <v>2056</v>
      </c>
      <c r="AY111" s="349">
        <v>2057</v>
      </c>
      <c r="AZ111" s="349">
        <v>2058</v>
      </c>
      <c r="BA111" s="349">
        <v>2059</v>
      </c>
      <c r="BB111" s="349">
        <v>2060</v>
      </c>
      <c r="BC111" s="349">
        <v>2061</v>
      </c>
      <c r="BD111" s="349">
        <v>2062</v>
      </c>
      <c r="BE111" s="349">
        <v>2063</v>
      </c>
      <c r="BF111" s="349">
        <v>2064</v>
      </c>
      <c r="BG111" s="349">
        <v>2065</v>
      </c>
      <c r="BH111" s="349">
        <v>2066</v>
      </c>
      <c r="BI111" s="349">
        <v>2067</v>
      </c>
      <c r="BJ111" s="513">
        <f t="shared" si="1"/>
        <v>30253.221156686937</v>
      </c>
    </row>
    <row r="112" spans="1:62" outlineLevel="1">
      <c r="A112" s="338" t="s">
        <v>770</v>
      </c>
      <c r="B112" s="378">
        <v>202.64496401075337</v>
      </c>
      <c r="C112" s="411">
        <f>+B112/(B3*(1-C3))</f>
        <v>9.9247279976658845E-2</v>
      </c>
      <c r="D112" s="379">
        <v>28.94928057296476</v>
      </c>
      <c r="E112" s="379">
        <v>55.693281247150601</v>
      </c>
      <c r="F112" s="341">
        <v>13.447212405003926</v>
      </c>
      <c r="G112" s="341">
        <v>43.341555444558232</v>
      </c>
      <c r="H112" s="341">
        <v>45.11341288443559</v>
      </c>
      <c r="I112" s="341">
        <v>55.693281247150601</v>
      </c>
      <c r="J112" s="341">
        <v>31.520085867759114</v>
      </c>
      <c r="K112" s="341">
        <v>11.009482367231554</v>
      </c>
      <c r="L112" s="341">
        <v>2.519933794614317</v>
      </c>
      <c r="M112" s="341">
        <v>0</v>
      </c>
      <c r="N112" s="341">
        <v>0</v>
      </c>
      <c r="O112" s="341">
        <v>0</v>
      </c>
      <c r="P112" s="341">
        <v>0</v>
      </c>
      <c r="Q112" s="341">
        <v>0</v>
      </c>
      <c r="R112" s="341">
        <v>0</v>
      </c>
      <c r="S112" s="341">
        <v>0</v>
      </c>
      <c r="T112" s="341">
        <v>0</v>
      </c>
      <c r="U112" s="341">
        <v>0</v>
      </c>
      <c r="V112" s="341">
        <v>0</v>
      </c>
      <c r="W112" s="341">
        <v>0</v>
      </c>
      <c r="X112" s="341">
        <v>0</v>
      </c>
      <c r="Y112" s="341">
        <v>0</v>
      </c>
      <c r="Z112" s="341">
        <v>0</v>
      </c>
      <c r="AA112" s="341">
        <v>0</v>
      </c>
      <c r="AB112" s="341">
        <v>0</v>
      </c>
      <c r="AC112" s="341">
        <v>0</v>
      </c>
      <c r="AD112" s="341">
        <v>0</v>
      </c>
      <c r="AE112" s="341">
        <v>0</v>
      </c>
      <c r="AF112" s="341">
        <v>0</v>
      </c>
      <c r="AG112" s="341">
        <v>0</v>
      </c>
      <c r="AH112" s="341">
        <v>0</v>
      </c>
      <c r="AI112" s="341">
        <v>0</v>
      </c>
      <c r="AJ112" s="341">
        <v>0</v>
      </c>
      <c r="AK112" s="341">
        <v>0</v>
      </c>
      <c r="AL112" s="341">
        <v>0</v>
      </c>
      <c r="AM112" s="341">
        <v>0</v>
      </c>
      <c r="AN112" s="341">
        <v>0</v>
      </c>
      <c r="AO112" s="341">
        <v>0</v>
      </c>
      <c r="AP112" s="341">
        <v>0</v>
      </c>
      <c r="AQ112" s="341">
        <v>0</v>
      </c>
      <c r="AR112" s="341">
        <v>0</v>
      </c>
      <c r="AS112" s="341">
        <v>0</v>
      </c>
      <c r="AT112" s="341">
        <v>0</v>
      </c>
      <c r="AU112" s="341">
        <v>0</v>
      </c>
      <c r="AV112" s="341">
        <v>0</v>
      </c>
      <c r="AW112" s="341">
        <v>0</v>
      </c>
      <c r="AX112" s="341">
        <v>0</v>
      </c>
      <c r="AY112" s="341">
        <v>0</v>
      </c>
      <c r="AZ112" s="341">
        <v>0</v>
      </c>
      <c r="BA112" s="341">
        <v>0</v>
      </c>
      <c r="BB112" s="341">
        <v>0</v>
      </c>
      <c r="BC112" s="341">
        <v>0</v>
      </c>
      <c r="BD112" s="341">
        <v>0</v>
      </c>
      <c r="BE112" s="341">
        <v>0</v>
      </c>
      <c r="BF112" s="341">
        <v>0</v>
      </c>
      <c r="BG112" s="341">
        <v>0</v>
      </c>
      <c r="BH112" s="341">
        <v>0</v>
      </c>
      <c r="BI112" s="341">
        <v>0</v>
      </c>
      <c r="BJ112" s="513">
        <f t="shared" si="1"/>
        <v>172.39471785720232</v>
      </c>
    </row>
    <row r="113" spans="1:62" outlineLevel="1">
      <c r="A113" s="338" t="s">
        <v>771</v>
      </c>
      <c r="B113" s="378">
        <v>151.3274263146732</v>
      </c>
      <c r="C113" s="411">
        <f>+B113/(B4*(1-C4))</f>
        <v>8.9902527847740762E-2</v>
      </c>
      <c r="D113" s="379">
        <v>21.618203759239034</v>
      </c>
      <c r="E113" s="379">
        <v>50.441614330341821</v>
      </c>
      <c r="F113" s="341">
        <v>2.7121264202263875</v>
      </c>
      <c r="G113" s="341">
        <v>13.71651266426743</v>
      </c>
      <c r="H113" s="341">
        <v>38.878894922725891</v>
      </c>
      <c r="I113" s="341">
        <v>50.441614330341821</v>
      </c>
      <c r="J113" s="341">
        <v>38.31219628466836</v>
      </c>
      <c r="K113" s="341">
        <v>6.7792691452948963</v>
      </c>
      <c r="L113" s="341">
        <v>0.48681254714843003</v>
      </c>
      <c r="M113" s="341">
        <v>0</v>
      </c>
      <c r="N113" s="341">
        <v>0</v>
      </c>
      <c r="O113" s="341">
        <v>0</v>
      </c>
      <c r="P113" s="341">
        <v>0</v>
      </c>
      <c r="Q113" s="341">
        <v>0</v>
      </c>
      <c r="R113" s="341">
        <v>0</v>
      </c>
      <c r="S113" s="341">
        <v>0</v>
      </c>
      <c r="T113" s="341">
        <v>0</v>
      </c>
      <c r="U113" s="341">
        <v>0</v>
      </c>
      <c r="V113" s="341">
        <v>0</v>
      </c>
      <c r="W113" s="341">
        <v>0</v>
      </c>
      <c r="X113" s="341">
        <v>0</v>
      </c>
      <c r="Y113" s="341">
        <v>0</v>
      </c>
      <c r="Z113" s="341">
        <v>0</v>
      </c>
      <c r="AA113" s="341">
        <v>0</v>
      </c>
      <c r="AB113" s="341">
        <v>0</v>
      </c>
      <c r="AC113" s="341">
        <v>0</v>
      </c>
      <c r="AD113" s="341">
        <v>0</v>
      </c>
      <c r="AE113" s="341">
        <v>0</v>
      </c>
      <c r="AF113" s="341">
        <v>0</v>
      </c>
      <c r="AG113" s="341">
        <v>0</v>
      </c>
      <c r="AH113" s="341">
        <v>0</v>
      </c>
      <c r="AI113" s="341">
        <v>0</v>
      </c>
      <c r="AJ113" s="341">
        <v>0</v>
      </c>
      <c r="AK113" s="341">
        <v>0</v>
      </c>
      <c r="AL113" s="341">
        <v>0</v>
      </c>
      <c r="AM113" s="341">
        <v>0</v>
      </c>
      <c r="AN113" s="341">
        <v>0</v>
      </c>
      <c r="AO113" s="341">
        <v>0</v>
      </c>
      <c r="AP113" s="341">
        <v>0</v>
      </c>
      <c r="AQ113" s="341">
        <v>0</v>
      </c>
      <c r="AR113" s="341">
        <v>0</v>
      </c>
      <c r="AS113" s="341">
        <v>0</v>
      </c>
      <c r="AT113" s="341">
        <v>0</v>
      </c>
      <c r="AU113" s="341">
        <v>0</v>
      </c>
      <c r="AV113" s="341">
        <v>0</v>
      </c>
      <c r="AW113" s="341">
        <v>0</v>
      </c>
      <c r="AX113" s="341">
        <v>0</v>
      </c>
      <c r="AY113" s="341">
        <v>0</v>
      </c>
      <c r="AZ113" s="341">
        <v>0</v>
      </c>
      <c r="BA113" s="341">
        <v>0</v>
      </c>
      <c r="BB113" s="341">
        <v>0</v>
      </c>
      <c r="BC113" s="341">
        <v>0</v>
      </c>
      <c r="BD113" s="341">
        <v>0</v>
      </c>
      <c r="BE113" s="341">
        <v>0</v>
      </c>
      <c r="BF113" s="341">
        <v>0</v>
      </c>
      <c r="BG113" s="341">
        <v>0</v>
      </c>
      <c r="BH113" s="341">
        <v>0</v>
      </c>
      <c r="BI113" s="341">
        <v>0</v>
      </c>
      <c r="BJ113" s="513">
        <f t="shared" si="1"/>
        <v>125.05111242871622</v>
      </c>
    </row>
    <row r="114" spans="1:62" outlineLevel="1">
      <c r="A114" s="342" t="s">
        <v>772</v>
      </c>
      <c r="B114" s="378">
        <v>40.79265620913602</v>
      </c>
      <c r="C114" s="412"/>
      <c r="D114" s="380">
        <v>6.7987760348560036</v>
      </c>
      <c r="E114" s="380">
        <v>13.410639780301675</v>
      </c>
      <c r="F114" s="345">
        <v>2.2732272628056132</v>
      </c>
      <c r="G114" s="345">
        <v>4.0146882505441521</v>
      </c>
      <c r="H114" s="345">
        <v>9.6301532737782569</v>
      </c>
      <c r="I114" s="345">
        <v>11.141172708444628</v>
      </c>
      <c r="J114" s="345">
        <v>13.410639780301675</v>
      </c>
      <c r="K114" s="345">
        <v>0.32277493326169393</v>
      </c>
      <c r="L114" s="345">
        <v>0</v>
      </c>
      <c r="M114" s="345">
        <v>0</v>
      </c>
      <c r="N114" s="345">
        <v>0</v>
      </c>
      <c r="O114" s="345">
        <v>0</v>
      </c>
      <c r="P114" s="345">
        <v>0</v>
      </c>
      <c r="Q114" s="345">
        <v>0</v>
      </c>
      <c r="R114" s="345">
        <v>0</v>
      </c>
      <c r="S114" s="345">
        <v>0</v>
      </c>
      <c r="T114" s="345">
        <v>0</v>
      </c>
      <c r="U114" s="345">
        <v>0</v>
      </c>
      <c r="V114" s="345">
        <v>0</v>
      </c>
      <c r="W114" s="345">
        <v>0</v>
      </c>
      <c r="X114" s="345">
        <v>0</v>
      </c>
      <c r="Y114" s="345">
        <v>0</v>
      </c>
      <c r="Z114" s="345">
        <v>0</v>
      </c>
      <c r="AA114" s="345">
        <v>0</v>
      </c>
      <c r="AB114" s="345">
        <v>0</v>
      </c>
      <c r="AC114" s="345">
        <v>0</v>
      </c>
      <c r="AD114" s="345">
        <v>0</v>
      </c>
      <c r="AE114" s="345">
        <v>0</v>
      </c>
      <c r="AF114" s="345">
        <v>0</v>
      </c>
      <c r="AG114" s="345">
        <v>0</v>
      </c>
      <c r="AH114" s="345">
        <v>0</v>
      </c>
      <c r="AI114" s="345">
        <v>0</v>
      </c>
      <c r="AJ114" s="345">
        <v>0</v>
      </c>
      <c r="AK114" s="345">
        <v>0</v>
      </c>
      <c r="AL114" s="345">
        <v>0</v>
      </c>
      <c r="AM114" s="345">
        <v>0</v>
      </c>
      <c r="AN114" s="345">
        <v>0</v>
      </c>
      <c r="AO114" s="345">
        <v>0</v>
      </c>
      <c r="AP114" s="345">
        <v>0</v>
      </c>
      <c r="AQ114" s="345">
        <v>0</v>
      </c>
      <c r="AR114" s="345">
        <v>0</v>
      </c>
      <c r="AS114" s="345">
        <v>0</v>
      </c>
      <c r="AT114" s="345">
        <v>0</v>
      </c>
      <c r="AU114" s="345">
        <v>0</v>
      </c>
      <c r="AV114" s="345">
        <v>0</v>
      </c>
      <c r="AW114" s="345">
        <v>0</v>
      </c>
      <c r="AX114" s="345">
        <v>0</v>
      </c>
      <c r="AY114" s="345">
        <v>0</v>
      </c>
      <c r="AZ114" s="345">
        <v>0</v>
      </c>
      <c r="BA114" s="345">
        <v>0</v>
      </c>
      <c r="BB114" s="345">
        <v>0</v>
      </c>
      <c r="BC114" s="345">
        <v>0</v>
      </c>
      <c r="BD114" s="345">
        <v>0</v>
      </c>
      <c r="BE114" s="345">
        <v>0</v>
      </c>
      <c r="BF114" s="345">
        <v>0</v>
      </c>
      <c r="BG114" s="345">
        <v>0</v>
      </c>
      <c r="BH114" s="345">
        <v>0</v>
      </c>
      <c r="BI114" s="345">
        <v>0</v>
      </c>
      <c r="BJ114" s="513">
        <f t="shared" si="1"/>
        <v>33.992183758660317</v>
      </c>
    </row>
    <row r="115" spans="1:62" outlineLevel="1">
      <c r="A115" s="346" t="s">
        <v>773</v>
      </c>
      <c r="B115" s="381">
        <v>394.76504653456254</v>
      </c>
      <c r="C115" s="413"/>
      <c r="D115" s="382">
        <v>56.395006647794659</v>
      </c>
      <c r="E115" s="382">
        <v>117.27606828593704</v>
      </c>
      <c r="F115" s="348">
        <v>18.432566088035927</v>
      </c>
      <c r="G115" s="348">
        <v>61.072756359369819</v>
      </c>
      <c r="H115" s="348">
        <v>93.622461080939743</v>
      </c>
      <c r="I115" s="348">
        <v>117.27606828593704</v>
      </c>
      <c r="J115" s="348">
        <v>83.242921932729146</v>
      </c>
      <c r="K115" s="348">
        <v>18.111526445788144</v>
      </c>
      <c r="L115" s="348">
        <v>3.0067463417627471</v>
      </c>
      <c r="M115" s="348">
        <v>0</v>
      </c>
      <c r="N115" s="348">
        <v>0</v>
      </c>
      <c r="O115" s="348">
        <v>0</v>
      </c>
      <c r="P115" s="348">
        <v>0</v>
      </c>
      <c r="Q115" s="348">
        <v>0</v>
      </c>
      <c r="R115" s="348">
        <v>0</v>
      </c>
      <c r="S115" s="348">
        <v>0</v>
      </c>
      <c r="T115" s="348">
        <v>0</v>
      </c>
      <c r="U115" s="348">
        <v>0</v>
      </c>
      <c r="V115" s="348">
        <v>0</v>
      </c>
      <c r="W115" s="348">
        <v>0</v>
      </c>
      <c r="X115" s="348">
        <v>0</v>
      </c>
      <c r="Y115" s="348">
        <v>0</v>
      </c>
      <c r="Z115" s="348">
        <v>0</v>
      </c>
      <c r="AA115" s="348">
        <v>0</v>
      </c>
      <c r="AB115" s="348">
        <v>0</v>
      </c>
      <c r="AC115" s="348">
        <v>0</v>
      </c>
      <c r="AD115" s="348">
        <v>0</v>
      </c>
      <c r="AE115" s="348">
        <v>0</v>
      </c>
      <c r="AF115" s="348">
        <v>0</v>
      </c>
      <c r="AG115" s="348">
        <v>0</v>
      </c>
      <c r="AH115" s="348">
        <v>0</v>
      </c>
      <c r="AI115" s="348">
        <v>0</v>
      </c>
      <c r="AJ115" s="348">
        <v>0</v>
      </c>
      <c r="AK115" s="348">
        <v>0</v>
      </c>
      <c r="AL115" s="348">
        <v>0</v>
      </c>
      <c r="AM115" s="348">
        <v>0</v>
      </c>
      <c r="AN115" s="348">
        <v>0</v>
      </c>
      <c r="AO115" s="348">
        <v>0</v>
      </c>
      <c r="AP115" s="348">
        <v>0</v>
      </c>
      <c r="AQ115" s="348">
        <v>0</v>
      </c>
      <c r="AR115" s="348">
        <v>0</v>
      </c>
      <c r="AS115" s="348">
        <v>0</v>
      </c>
      <c r="AT115" s="348">
        <v>0</v>
      </c>
      <c r="AU115" s="348">
        <v>0</v>
      </c>
      <c r="AV115" s="348">
        <v>0</v>
      </c>
      <c r="AW115" s="348">
        <v>0</v>
      </c>
      <c r="AX115" s="348">
        <v>0</v>
      </c>
      <c r="AY115" s="348">
        <v>0</v>
      </c>
      <c r="AZ115" s="348">
        <v>0</v>
      </c>
      <c r="BA115" s="348">
        <v>0</v>
      </c>
      <c r="BB115" s="348">
        <v>0</v>
      </c>
      <c r="BC115" s="348">
        <v>0</v>
      </c>
      <c r="BD115" s="348">
        <v>0</v>
      </c>
      <c r="BE115" s="348">
        <v>0</v>
      </c>
      <c r="BF115" s="348">
        <v>0</v>
      </c>
      <c r="BG115" s="348">
        <v>0</v>
      </c>
      <c r="BH115" s="348">
        <v>0</v>
      </c>
      <c r="BI115" s="348">
        <v>0</v>
      </c>
      <c r="BJ115" s="513">
        <f t="shared" si="1"/>
        <v>331.43801404457878</v>
      </c>
    </row>
    <row r="116" spans="1:62" outlineLevel="1">
      <c r="C116" s="410" t="s">
        <v>878</v>
      </c>
      <c r="BJ116" s="513">
        <f t="shared" si="1"/>
        <v>0</v>
      </c>
    </row>
    <row r="117" spans="1:62">
      <c r="A117" s="334" t="s">
        <v>774</v>
      </c>
      <c r="B117" s="335" t="s">
        <v>734</v>
      </c>
      <c r="C117" s="410" t="s">
        <v>710</v>
      </c>
      <c r="D117" s="336" t="s">
        <v>735</v>
      </c>
      <c r="E117" s="336" t="s">
        <v>472</v>
      </c>
      <c r="F117" s="349">
        <v>2012</v>
      </c>
      <c r="G117" s="349">
        <v>2013</v>
      </c>
      <c r="H117" s="349">
        <v>2014</v>
      </c>
      <c r="I117" s="349">
        <v>2015</v>
      </c>
      <c r="J117" s="349">
        <v>2016</v>
      </c>
      <c r="K117" s="349">
        <v>2017</v>
      </c>
      <c r="L117" s="349">
        <v>2018</v>
      </c>
      <c r="M117" s="349">
        <v>2019</v>
      </c>
      <c r="N117" s="349">
        <v>2020</v>
      </c>
      <c r="O117" s="349">
        <v>2021</v>
      </c>
      <c r="P117" s="349">
        <v>2022</v>
      </c>
      <c r="Q117" s="349">
        <v>2023</v>
      </c>
      <c r="R117" s="349">
        <v>2024</v>
      </c>
      <c r="S117" s="349">
        <v>2025</v>
      </c>
      <c r="T117" s="349">
        <v>2026</v>
      </c>
      <c r="U117" s="349">
        <v>2027</v>
      </c>
      <c r="V117" s="349">
        <v>2028</v>
      </c>
      <c r="W117" s="349">
        <v>2029</v>
      </c>
      <c r="X117" s="349">
        <v>2030</v>
      </c>
      <c r="Y117" s="349">
        <v>2031</v>
      </c>
      <c r="Z117" s="349">
        <v>2032</v>
      </c>
      <c r="AA117" s="349">
        <v>2033</v>
      </c>
      <c r="AB117" s="349">
        <v>2034</v>
      </c>
      <c r="AC117" s="349">
        <v>2035</v>
      </c>
      <c r="AD117" s="349">
        <v>2036</v>
      </c>
      <c r="AE117" s="349">
        <v>2037</v>
      </c>
      <c r="AF117" s="349">
        <v>2038</v>
      </c>
      <c r="AG117" s="349">
        <v>2039</v>
      </c>
      <c r="AH117" s="349">
        <v>2040</v>
      </c>
      <c r="AI117" s="349">
        <v>2041</v>
      </c>
      <c r="AJ117" s="349">
        <v>2042</v>
      </c>
      <c r="AK117" s="349">
        <v>2043</v>
      </c>
      <c r="AL117" s="349">
        <v>2044</v>
      </c>
      <c r="AM117" s="349">
        <v>2045</v>
      </c>
      <c r="AN117" s="349">
        <v>2046</v>
      </c>
      <c r="AO117" s="349">
        <v>2047</v>
      </c>
      <c r="AP117" s="349">
        <v>2048</v>
      </c>
      <c r="AQ117" s="349">
        <v>2049</v>
      </c>
      <c r="AR117" s="349">
        <v>2050</v>
      </c>
      <c r="AS117" s="349">
        <v>2051</v>
      </c>
      <c r="AT117" s="349">
        <v>2052</v>
      </c>
      <c r="AU117" s="349">
        <v>2053</v>
      </c>
      <c r="AV117" s="349">
        <v>2054</v>
      </c>
      <c r="AW117" s="349">
        <v>2055</v>
      </c>
      <c r="AX117" s="349">
        <v>2056</v>
      </c>
      <c r="AY117" s="349">
        <v>2057</v>
      </c>
      <c r="AZ117" s="349">
        <v>2058</v>
      </c>
      <c r="BA117" s="349">
        <v>2059</v>
      </c>
      <c r="BB117" s="349">
        <v>2060</v>
      </c>
      <c r="BC117" s="349">
        <v>2061</v>
      </c>
      <c r="BD117" s="349">
        <v>2062</v>
      </c>
      <c r="BE117" s="349">
        <v>2063</v>
      </c>
      <c r="BF117" s="349">
        <v>2064</v>
      </c>
      <c r="BG117" s="349">
        <v>2065</v>
      </c>
      <c r="BH117" s="349">
        <v>2066</v>
      </c>
      <c r="BI117" s="349">
        <v>2067</v>
      </c>
      <c r="BJ117" s="513">
        <f t="shared" si="1"/>
        <v>30253.221156686937</v>
      </c>
    </row>
    <row r="118" spans="1:62">
      <c r="A118" s="333" t="s">
        <v>775</v>
      </c>
      <c r="B118" s="378">
        <v>99.006799351492688</v>
      </c>
      <c r="C118" s="414">
        <f>+B118/B9</f>
        <v>0.23313861786713586</v>
      </c>
      <c r="D118" s="379">
        <v>1.980135987029854</v>
      </c>
      <c r="E118" s="379">
        <v>1.980135987029854</v>
      </c>
      <c r="F118" s="341">
        <v>0</v>
      </c>
      <c r="G118" s="341">
        <v>0</v>
      </c>
      <c r="H118" s="341">
        <v>0</v>
      </c>
      <c r="I118" s="341">
        <v>0</v>
      </c>
      <c r="J118" s="341">
        <v>0</v>
      </c>
      <c r="K118" s="341">
        <v>0</v>
      </c>
      <c r="L118" s="341">
        <v>1.980135987029854</v>
      </c>
      <c r="M118" s="341">
        <v>1.980135987029854</v>
      </c>
      <c r="N118" s="341">
        <v>1.980135987029854</v>
      </c>
      <c r="O118" s="341">
        <v>1.980135987029854</v>
      </c>
      <c r="P118" s="341">
        <v>1.980135987029854</v>
      </c>
      <c r="Q118" s="341">
        <v>1.980135987029854</v>
      </c>
      <c r="R118" s="341">
        <v>1.980135987029854</v>
      </c>
      <c r="S118" s="341">
        <v>1.980135987029854</v>
      </c>
      <c r="T118" s="341">
        <v>1.980135987029854</v>
      </c>
      <c r="U118" s="341">
        <v>1.980135987029854</v>
      </c>
      <c r="V118" s="341">
        <v>1.980135987029854</v>
      </c>
      <c r="W118" s="341">
        <v>1.980135987029854</v>
      </c>
      <c r="X118" s="341">
        <v>1.980135987029854</v>
      </c>
      <c r="Y118" s="341">
        <v>1.980135987029854</v>
      </c>
      <c r="Z118" s="341">
        <v>1.980135987029854</v>
      </c>
      <c r="AA118" s="341">
        <v>1.980135987029854</v>
      </c>
      <c r="AB118" s="341">
        <v>1.980135987029854</v>
      </c>
      <c r="AC118" s="341">
        <v>1.980135987029854</v>
      </c>
      <c r="AD118" s="341">
        <v>1.980135987029854</v>
      </c>
      <c r="AE118" s="341">
        <v>1.980135987029854</v>
      </c>
      <c r="AF118" s="341">
        <v>1.980135987029854</v>
      </c>
      <c r="AG118" s="341">
        <v>1.980135987029854</v>
      </c>
      <c r="AH118" s="341">
        <v>1.980135987029854</v>
      </c>
      <c r="AI118" s="341">
        <v>1.980135987029854</v>
      </c>
      <c r="AJ118" s="341">
        <v>1.980135987029854</v>
      </c>
      <c r="AK118" s="341">
        <v>1.980135987029854</v>
      </c>
      <c r="AL118" s="341">
        <v>1.980135987029854</v>
      </c>
      <c r="AM118" s="341">
        <v>1.980135987029854</v>
      </c>
      <c r="AN118" s="341">
        <v>1.980135987029854</v>
      </c>
      <c r="AO118" s="341">
        <v>1.980135987029854</v>
      </c>
      <c r="AP118" s="341">
        <v>1.980135987029854</v>
      </c>
      <c r="AQ118" s="341">
        <v>1.980135987029854</v>
      </c>
      <c r="AR118" s="341">
        <v>1.980135987029854</v>
      </c>
      <c r="AS118" s="341">
        <v>1.980135987029854</v>
      </c>
      <c r="AT118" s="341">
        <v>1.980135987029854</v>
      </c>
      <c r="AU118" s="341">
        <v>1.980135987029854</v>
      </c>
      <c r="AV118" s="341">
        <v>1.980135987029854</v>
      </c>
      <c r="AW118" s="341">
        <v>1.980135987029854</v>
      </c>
      <c r="AX118" s="341">
        <v>1.980135987029854</v>
      </c>
      <c r="AY118" s="341">
        <v>1.980135987029854</v>
      </c>
      <c r="AZ118" s="341">
        <v>1.980135987029854</v>
      </c>
      <c r="BA118" s="341">
        <v>1.980135987029854</v>
      </c>
      <c r="BB118" s="341">
        <v>1.980135987029854</v>
      </c>
      <c r="BC118" s="341">
        <v>1.980135987029854</v>
      </c>
      <c r="BD118" s="341">
        <v>1.980135987029854</v>
      </c>
      <c r="BE118" s="341">
        <v>1.980135987029854</v>
      </c>
      <c r="BF118" s="341">
        <v>1.980135987029854</v>
      </c>
      <c r="BG118" s="341">
        <v>1.980135987029854</v>
      </c>
      <c r="BH118" s="341">
        <v>1.980135987029854</v>
      </c>
      <c r="BI118" s="341">
        <v>1.980135987029854</v>
      </c>
      <c r="BJ118" s="513">
        <f t="shared" si="1"/>
        <v>19.48402599813322</v>
      </c>
    </row>
    <row r="119" spans="1:62">
      <c r="A119" s="333" t="s">
        <v>776</v>
      </c>
      <c r="B119" s="378">
        <v>174.42747120614465</v>
      </c>
      <c r="C119" s="414">
        <f t="shared" ref="C119:C120" si="4">+B119/B10</f>
        <v>0.23017415282438575</v>
      </c>
      <c r="D119" s="379">
        <v>3.4201464942381308</v>
      </c>
      <c r="E119" s="379">
        <v>3.9185670559632602</v>
      </c>
      <c r="F119" s="341">
        <v>0</v>
      </c>
      <c r="G119" s="341">
        <v>0</v>
      </c>
      <c r="H119" s="341">
        <v>0</v>
      </c>
      <c r="I119" s="341">
        <v>0</v>
      </c>
      <c r="J119" s="341">
        <v>0</v>
      </c>
      <c r="K119" s="341">
        <v>1.9374641779816333</v>
      </c>
      <c r="L119" s="341">
        <v>3.8749283559632599</v>
      </c>
      <c r="M119" s="341">
        <v>3.8749283559632599</v>
      </c>
      <c r="N119" s="341">
        <v>3.2868968734632591</v>
      </c>
      <c r="O119" s="341">
        <v>3.8312896559632605</v>
      </c>
      <c r="P119" s="341">
        <v>3.2868968734632591</v>
      </c>
      <c r="Q119" s="341">
        <v>3.8312896559632605</v>
      </c>
      <c r="R119" s="341">
        <v>3.2868968734632591</v>
      </c>
      <c r="S119" s="341">
        <v>3.8312896559632605</v>
      </c>
      <c r="T119" s="341">
        <v>3.2868968734632591</v>
      </c>
      <c r="U119" s="341">
        <v>3.9185670559632602</v>
      </c>
      <c r="V119" s="341">
        <v>3.2868968734632591</v>
      </c>
      <c r="W119" s="341">
        <v>3.8312896559632605</v>
      </c>
      <c r="X119" s="341">
        <v>3.2868968734632591</v>
      </c>
      <c r="Y119" s="341">
        <v>3.2868968734632591</v>
      </c>
      <c r="Z119" s="341">
        <v>3.2868968734632591</v>
      </c>
      <c r="AA119" s="341">
        <v>3.2868968734632591</v>
      </c>
      <c r="AB119" s="341">
        <v>3.8312896559632605</v>
      </c>
      <c r="AC119" s="341">
        <v>3.2868968734632591</v>
      </c>
      <c r="AD119" s="341">
        <v>3.2868968734632591</v>
      </c>
      <c r="AE119" s="341">
        <v>3.3741742734632596</v>
      </c>
      <c r="AF119" s="341">
        <v>3.2868968734632591</v>
      </c>
      <c r="AG119" s="341">
        <v>3.8312896559632605</v>
      </c>
      <c r="AH119" s="341">
        <v>3.2868968734632591</v>
      </c>
      <c r="AI119" s="341">
        <v>3.2868968734632591</v>
      </c>
      <c r="AJ119" s="341">
        <v>3.2868968734632591</v>
      </c>
      <c r="AK119" s="341">
        <v>3.2868968734632591</v>
      </c>
      <c r="AL119" s="341">
        <v>3.8312896559632605</v>
      </c>
      <c r="AM119" s="341">
        <v>3.2868968734632591</v>
      </c>
      <c r="AN119" s="341">
        <v>3.2868968734632591</v>
      </c>
      <c r="AO119" s="341">
        <v>3.3741742734632596</v>
      </c>
      <c r="AP119" s="341">
        <v>3.2868968734632591</v>
      </c>
      <c r="AQ119" s="341">
        <v>3.8312896559632605</v>
      </c>
      <c r="AR119" s="341">
        <v>3.2868968734632591</v>
      </c>
      <c r="AS119" s="341">
        <v>3.2868968734632591</v>
      </c>
      <c r="AT119" s="341">
        <v>3.2868968734632591</v>
      </c>
      <c r="AU119" s="341">
        <v>3.2868968734632591</v>
      </c>
      <c r="AV119" s="341">
        <v>3.8312896559632605</v>
      </c>
      <c r="AW119" s="341">
        <v>3.2868968734632591</v>
      </c>
      <c r="AX119" s="341">
        <v>3.2868968734632591</v>
      </c>
      <c r="AY119" s="341">
        <v>3.3741742734632596</v>
      </c>
      <c r="AZ119" s="341">
        <v>3.2868968734632591</v>
      </c>
      <c r="BA119" s="341">
        <v>3.8312896559632605</v>
      </c>
      <c r="BB119" s="341">
        <v>3.2868968734632591</v>
      </c>
      <c r="BC119" s="341">
        <v>3.2868968734632591</v>
      </c>
      <c r="BD119" s="341">
        <v>3.2868968734632591</v>
      </c>
      <c r="BE119" s="341">
        <v>3.2868968734632591</v>
      </c>
      <c r="BF119" s="341">
        <v>3.8312896559632605</v>
      </c>
      <c r="BG119" s="341">
        <v>3.2868968734632591</v>
      </c>
      <c r="BH119" s="341">
        <v>3.2868968734632591</v>
      </c>
      <c r="BI119" s="341">
        <v>3.3741742734632596</v>
      </c>
      <c r="BJ119" s="513">
        <f t="shared" si="1"/>
        <v>36.08211386322553</v>
      </c>
    </row>
    <row r="120" spans="1:62" ht="16.5" thickBot="1">
      <c r="A120" s="351" t="s">
        <v>777</v>
      </c>
      <c r="B120" s="378">
        <v>57.673300662576622</v>
      </c>
      <c r="C120" s="415">
        <f t="shared" si="4"/>
        <v>9.6193025000000015E-2</v>
      </c>
      <c r="D120" s="380">
        <v>1.153466013251532</v>
      </c>
      <c r="E120" s="380">
        <v>1.6354513263548673</v>
      </c>
      <c r="F120" s="345">
        <v>0</v>
      </c>
      <c r="G120" s="345">
        <v>0</v>
      </c>
      <c r="H120" s="345">
        <v>0</v>
      </c>
      <c r="I120" s="345">
        <v>0</v>
      </c>
      <c r="J120" s="345">
        <v>0</v>
      </c>
      <c r="K120" s="345">
        <v>0</v>
      </c>
      <c r="L120" s="345">
        <v>0.75049269257663331</v>
      </c>
      <c r="M120" s="345">
        <v>1.0006569234355098</v>
      </c>
      <c r="N120" s="345">
        <v>1.5347240130878976</v>
      </c>
      <c r="O120" s="345">
        <v>1.0006569234355098</v>
      </c>
      <c r="P120" s="345">
        <v>1.5347240130878976</v>
      </c>
      <c r="Q120" s="345">
        <v>1.0201891576443223</v>
      </c>
      <c r="R120" s="345">
        <v>1.0006569234355098</v>
      </c>
      <c r="S120" s="345">
        <v>1.0006569234355098</v>
      </c>
      <c r="T120" s="345">
        <v>1.0006569234355098</v>
      </c>
      <c r="U120" s="345">
        <v>1.6187161080847567</v>
      </c>
      <c r="V120" s="345">
        <v>1.1013842367024802</v>
      </c>
      <c r="W120" s="345">
        <v>1.1013842367024802</v>
      </c>
      <c r="X120" s="345">
        <v>1.1013842367024802</v>
      </c>
      <c r="Y120" s="345">
        <v>1.1013842367024802</v>
      </c>
      <c r="Z120" s="345">
        <v>1.6354513263548673</v>
      </c>
      <c r="AA120" s="345">
        <v>1.1013842367024802</v>
      </c>
      <c r="AB120" s="345">
        <v>1.1013842367024802</v>
      </c>
      <c r="AC120" s="345">
        <v>1.1013842367024802</v>
      </c>
      <c r="AD120" s="345">
        <v>1.1013842367024802</v>
      </c>
      <c r="AE120" s="345">
        <v>1.6354513263548673</v>
      </c>
      <c r="AF120" s="345">
        <v>1.1013842367024802</v>
      </c>
      <c r="AG120" s="345">
        <v>1.1013842367024802</v>
      </c>
      <c r="AH120" s="345">
        <v>1.1013842367024802</v>
      </c>
      <c r="AI120" s="345">
        <v>1.1013842367024802</v>
      </c>
      <c r="AJ120" s="345">
        <v>1.6354513263548673</v>
      </c>
      <c r="AK120" s="345">
        <v>1.1013842367024802</v>
      </c>
      <c r="AL120" s="345">
        <v>1.1013842367024802</v>
      </c>
      <c r="AM120" s="345">
        <v>1.1209164709112924</v>
      </c>
      <c r="AN120" s="345">
        <v>1.1013842367024802</v>
      </c>
      <c r="AO120" s="345">
        <v>1.6354513263548673</v>
      </c>
      <c r="AP120" s="345">
        <v>1.1013842367024802</v>
      </c>
      <c r="AQ120" s="345">
        <v>1.1013842367024802</v>
      </c>
      <c r="AR120" s="345">
        <v>1.1013842367024802</v>
      </c>
      <c r="AS120" s="345">
        <v>1.1013842367024802</v>
      </c>
      <c r="AT120" s="345">
        <v>1.1013842367024802</v>
      </c>
      <c r="AU120" s="345">
        <v>1.1013842367024802</v>
      </c>
      <c r="AV120" s="345">
        <v>1.1013842367024802</v>
      </c>
      <c r="AW120" s="345">
        <v>1.1013842367024802</v>
      </c>
      <c r="AX120" s="345">
        <v>1.1013842367024802</v>
      </c>
      <c r="AY120" s="345">
        <v>1.1013842367024802</v>
      </c>
      <c r="AZ120" s="345">
        <v>1.1013842367024802</v>
      </c>
      <c r="BA120" s="345">
        <v>1.1013842367024802</v>
      </c>
      <c r="BB120" s="345">
        <v>1.1013842367024802</v>
      </c>
      <c r="BC120" s="345">
        <v>1.1013842367024802</v>
      </c>
      <c r="BD120" s="345">
        <v>1.1013842367024802</v>
      </c>
      <c r="BE120" s="345">
        <v>1.1013842367024802</v>
      </c>
      <c r="BF120" s="345">
        <v>1.1013842367024802</v>
      </c>
      <c r="BG120" s="345">
        <v>1.1013842367024802</v>
      </c>
      <c r="BH120" s="345">
        <v>1.1013842367024802</v>
      </c>
      <c r="BI120" s="345">
        <v>1.1013842367024802</v>
      </c>
      <c r="BJ120" s="513">
        <f t="shared" si="1"/>
        <v>11.340534655174709</v>
      </c>
    </row>
    <row r="121" spans="1:62">
      <c r="A121" s="349" t="s">
        <v>778</v>
      </c>
      <c r="B121" s="381">
        <v>331.10757122021391</v>
      </c>
      <c r="C121" s="381"/>
      <c r="D121" s="382">
        <v>6.492305318043412</v>
      </c>
      <c r="E121" s="382">
        <v>7.5174191510778705</v>
      </c>
      <c r="F121" s="348">
        <v>0</v>
      </c>
      <c r="G121" s="348">
        <v>0</v>
      </c>
      <c r="H121" s="348">
        <v>0</v>
      </c>
      <c r="I121" s="348">
        <v>0</v>
      </c>
      <c r="J121" s="348">
        <v>0</v>
      </c>
      <c r="K121" s="348">
        <v>1.9374641779816333</v>
      </c>
      <c r="L121" s="348">
        <v>6.6055570355697473</v>
      </c>
      <c r="M121" s="348">
        <v>6.8557212664286231</v>
      </c>
      <c r="N121" s="348">
        <v>6.8017568735810112</v>
      </c>
      <c r="O121" s="348">
        <v>6.8120825664286242</v>
      </c>
      <c r="P121" s="348">
        <v>6.8017568735810112</v>
      </c>
      <c r="Q121" s="348">
        <v>6.8316148006374373</v>
      </c>
      <c r="R121" s="348">
        <v>6.2676897839286232</v>
      </c>
      <c r="S121" s="348">
        <v>6.8120825664286242</v>
      </c>
      <c r="T121" s="348">
        <v>6.2676897839286232</v>
      </c>
      <c r="U121" s="348">
        <v>7.5174191510778705</v>
      </c>
      <c r="V121" s="348">
        <v>6.3684170971955938</v>
      </c>
      <c r="W121" s="348">
        <v>6.9128098796955948</v>
      </c>
      <c r="X121" s="348">
        <v>6.3684170971955938</v>
      </c>
      <c r="Y121" s="348">
        <v>6.3684170971955938</v>
      </c>
      <c r="Z121" s="348">
        <v>6.9024841868479809</v>
      </c>
      <c r="AA121" s="348">
        <v>6.3684170971955938</v>
      </c>
      <c r="AB121" s="348">
        <v>6.9128098796955948</v>
      </c>
      <c r="AC121" s="348">
        <v>6.3684170971955938</v>
      </c>
      <c r="AD121" s="348">
        <v>6.3684170971955938</v>
      </c>
      <c r="AE121" s="348">
        <v>6.9897615868479805</v>
      </c>
      <c r="AF121" s="348">
        <v>6.3684170971955938</v>
      </c>
      <c r="AG121" s="348">
        <v>6.9128098796955948</v>
      </c>
      <c r="AH121" s="348">
        <v>6.3684170971955938</v>
      </c>
      <c r="AI121" s="348">
        <v>6.3684170971955938</v>
      </c>
      <c r="AJ121" s="348">
        <v>6.9024841868479809</v>
      </c>
      <c r="AK121" s="348">
        <v>6.3684170971955938</v>
      </c>
      <c r="AL121" s="348">
        <v>6.9128098796955948</v>
      </c>
      <c r="AM121" s="348">
        <v>6.387949331404406</v>
      </c>
      <c r="AN121" s="348">
        <v>6.3684170971955938</v>
      </c>
      <c r="AO121" s="348">
        <v>6.9897615868479805</v>
      </c>
      <c r="AP121" s="348">
        <v>6.3684170971955938</v>
      </c>
      <c r="AQ121" s="348">
        <v>6.9128098796955948</v>
      </c>
      <c r="AR121" s="348">
        <v>6.3684170971955938</v>
      </c>
      <c r="AS121" s="348">
        <v>6.3684170971955938</v>
      </c>
      <c r="AT121" s="348">
        <v>6.3684170971955938</v>
      </c>
      <c r="AU121" s="348">
        <v>6.3684170971955938</v>
      </c>
      <c r="AV121" s="348">
        <v>6.9128098796955948</v>
      </c>
      <c r="AW121" s="348">
        <v>6.3684170971955938</v>
      </c>
      <c r="AX121" s="348">
        <v>6.3684170971955938</v>
      </c>
      <c r="AY121" s="348">
        <v>6.4556944971955934</v>
      </c>
      <c r="AZ121" s="348">
        <v>6.3684170971955938</v>
      </c>
      <c r="BA121" s="348">
        <v>6.9128098796955948</v>
      </c>
      <c r="BB121" s="348">
        <v>6.3684170971955938</v>
      </c>
      <c r="BC121" s="348">
        <v>6.3684170971955938</v>
      </c>
      <c r="BD121" s="348">
        <v>6.3684170971955938</v>
      </c>
      <c r="BE121" s="348">
        <v>6.3684170971955938</v>
      </c>
      <c r="BF121" s="348">
        <v>6.9128098796955948</v>
      </c>
      <c r="BG121" s="348">
        <v>6.3684170971955938</v>
      </c>
      <c r="BH121" s="348">
        <v>6.3684170971955938</v>
      </c>
      <c r="BI121" s="348">
        <v>6.4556944971955934</v>
      </c>
      <c r="BJ121" s="513">
        <f t="shared" si="1"/>
        <v>66.906674516533457</v>
      </c>
    </row>
    <row r="122" spans="1:62">
      <c r="L122" s="383"/>
      <c r="BJ122" s="513">
        <f t="shared" si="1"/>
        <v>0</v>
      </c>
    </row>
    <row r="123" spans="1:62" outlineLevel="1">
      <c r="BJ123" s="513">
        <f t="shared" si="1"/>
        <v>0</v>
      </c>
    </row>
    <row r="124" spans="1:62">
      <c r="A124" s="356" t="s">
        <v>835</v>
      </c>
      <c r="B124" s="335" t="s">
        <v>734</v>
      </c>
      <c r="C124" s="335"/>
      <c r="D124" s="336" t="s">
        <v>735</v>
      </c>
      <c r="E124" s="336" t="s">
        <v>472</v>
      </c>
      <c r="F124" s="349">
        <v>2012</v>
      </c>
      <c r="G124" s="349">
        <v>2013</v>
      </c>
      <c r="H124" s="349">
        <v>2014</v>
      </c>
      <c r="I124" s="349">
        <v>2015</v>
      </c>
      <c r="J124" s="349">
        <v>2016</v>
      </c>
      <c r="K124" s="349">
        <v>2017</v>
      </c>
      <c r="L124" s="349">
        <v>2018</v>
      </c>
      <c r="M124" s="349">
        <v>2019</v>
      </c>
      <c r="N124" s="349">
        <v>2020</v>
      </c>
      <c r="O124" s="349">
        <v>2021</v>
      </c>
      <c r="P124" s="349">
        <v>2022</v>
      </c>
      <c r="Q124" s="349">
        <v>2023</v>
      </c>
      <c r="R124" s="349">
        <v>2024</v>
      </c>
      <c r="S124" s="349">
        <v>2025</v>
      </c>
      <c r="T124" s="349">
        <v>2026</v>
      </c>
      <c r="U124" s="349">
        <v>2027</v>
      </c>
      <c r="V124" s="349">
        <v>2028</v>
      </c>
      <c r="W124" s="349">
        <v>2029</v>
      </c>
      <c r="X124" s="349">
        <v>2030</v>
      </c>
      <c r="Y124" s="349">
        <v>2031</v>
      </c>
      <c r="Z124" s="349">
        <v>2032</v>
      </c>
      <c r="AA124" s="349">
        <v>2033</v>
      </c>
      <c r="AB124" s="349">
        <v>2034</v>
      </c>
      <c r="AC124" s="349">
        <v>2035</v>
      </c>
      <c r="AD124" s="349">
        <v>2036</v>
      </c>
      <c r="AE124" s="349">
        <v>2037</v>
      </c>
      <c r="AF124" s="349">
        <v>2038</v>
      </c>
      <c r="AG124" s="349">
        <v>2039</v>
      </c>
      <c r="AH124" s="349">
        <v>2040</v>
      </c>
      <c r="AI124" s="349">
        <v>2041</v>
      </c>
      <c r="AJ124" s="349">
        <v>2042</v>
      </c>
      <c r="AK124" s="349">
        <v>2043</v>
      </c>
      <c r="AL124" s="349">
        <v>2044</v>
      </c>
      <c r="AM124" s="349">
        <v>2045</v>
      </c>
      <c r="AN124" s="349">
        <v>2046</v>
      </c>
      <c r="AO124" s="349">
        <v>2047</v>
      </c>
      <c r="AP124" s="349">
        <v>2048</v>
      </c>
      <c r="AQ124" s="349">
        <v>2049</v>
      </c>
      <c r="AR124" s="349">
        <v>2050</v>
      </c>
      <c r="AS124" s="349">
        <v>2051</v>
      </c>
      <c r="AT124" s="349">
        <v>2052</v>
      </c>
      <c r="AU124" s="349">
        <v>2053</v>
      </c>
      <c r="AV124" s="349">
        <v>2054</v>
      </c>
      <c r="AW124" s="349">
        <v>2055</v>
      </c>
      <c r="AX124" s="349">
        <v>2056</v>
      </c>
      <c r="AY124" s="349">
        <v>2057</v>
      </c>
      <c r="AZ124" s="349">
        <v>2058</v>
      </c>
      <c r="BA124" s="349">
        <v>2059</v>
      </c>
      <c r="BB124" s="349">
        <v>2060</v>
      </c>
      <c r="BC124" s="349">
        <v>2061</v>
      </c>
      <c r="BD124" s="349">
        <v>2062</v>
      </c>
      <c r="BE124" s="349">
        <v>2063</v>
      </c>
      <c r="BF124" s="349">
        <v>2064</v>
      </c>
      <c r="BG124" s="349">
        <v>2065</v>
      </c>
      <c r="BH124" s="349">
        <v>2066</v>
      </c>
      <c r="BI124" s="349">
        <v>2067</v>
      </c>
      <c r="BJ124" s="513">
        <f t="shared" si="1"/>
        <v>30253.221156686937</v>
      </c>
    </row>
    <row r="125" spans="1:62" outlineLevel="1">
      <c r="A125" s="384" t="s">
        <v>836</v>
      </c>
      <c r="B125" s="385">
        <v>248.52087284835318</v>
      </c>
      <c r="C125" s="385"/>
      <c r="D125" s="379">
        <v>35.502981835479027</v>
      </c>
      <c r="E125" s="379">
        <v>68.301440082153832</v>
      </c>
      <c r="F125" s="386">
        <v>16.491468122994856</v>
      </c>
      <c r="G125" s="386">
        <v>53.153460991585909</v>
      </c>
      <c r="H125" s="386">
        <v>55.326441502948626</v>
      </c>
      <c r="I125" s="386">
        <v>68.301440082153832</v>
      </c>
      <c r="J125" s="386">
        <v>38.65578051914904</v>
      </c>
      <c r="K125" s="386">
        <v>13.50187102289771</v>
      </c>
      <c r="L125" s="386">
        <v>3.0904106066232209</v>
      </c>
      <c r="M125" s="386">
        <v>0</v>
      </c>
      <c r="N125" s="386">
        <v>0</v>
      </c>
      <c r="O125" s="386">
        <v>0</v>
      </c>
      <c r="P125" s="386">
        <v>0</v>
      </c>
      <c r="Q125" s="386">
        <v>0</v>
      </c>
      <c r="R125" s="386">
        <v>0</v>
      </c>
      <c r="S125" s="386">
        <v>0</v>
      </c>
      <c r="T125" s="386">
        <v>0</v>
      </c>
      <c r="U125" s="386">
        <v>0</v>
      </c>
      <c r="V125" s="386">
        <v>0</v>
      </c>
      <c r="W125" s="386">
        <v>0</v>
      </c>
      <c r="X125" s="386">
        <v>0</v>
      </c>
      <c r="Y125" s="386">
        <v>0</v>
      </c>
      <c r="Z125" s="386">
        <v>0</v>
      </c>
      <c r="AA125" s="386">
        <v>0</v>
      </c>
      <c r="AB125" s="386">
        <v>0</v>
      </c>
      <c r="AC125" s="386">
        <v>0</v>
      </c>
      <c r="AD125" s="386">
        <v>0</v>
      </c>
      <c r="AE125" s="386">
        <v>0</v>
      </c>
      <c r="AF125" s="386">
        <v>0</v>
      </c>
      <c r="AG125" s="386">
        <v>0</v>
      </c>
      <c r="AH125" s="386">
        <v>0</v>
      </c>
      <c r="AI125" s="386">
        <v>0</v>
      </c>
      <c r="AJ125" s="386">
        <v>0</v>
      </c>
      <c r="AK125" s="386">
        <v>0</v>
      </c>
      <c r="AL125" s="386">
        <v>0</v>
      </c>
      <c r="AM125" s="386">
        <v>0</v>
      </c>
      <c r="AN125" s="386">
        <v>0</v>
      </c>
      <c r="AO125" s="386">
        <v>0</v>
      </c>
      <c r="AP125" s="386">
        <v>0</v>
      </c>
      <c r="AQ125" s="386">
        <v>0</v>
      </c>
      <c r="AR125" s="386">
        <v>0</v>
      </c>
      <c r="AS125" s="386">
        <v>0</v>
      </c>
      <c r="AT125" s="386">
        <v>0</v>
      </c>
      <c r="AU125" s="386">
        <v>0</v>
      </c>
      <c r="AV125" s="386">
        <v>0</v>
      </c>
      <c r="AW125" s="386">
        <v>0</v>
      </c>
      <c r="AX125" s="386">
        <v>0</v>
      </c>
      <c r="AY125" s="386">
        <v>0</v>
      </c>
      <c r="AZ125" s="386">
        <v>0</v>
      </c>
      <c r="BA125" s="386">
        <v>0</v>
      </c>
      <c r="BB125" s="386">
        <v>0</v>
      </c>
      <c r="BC125" s="386">
        <v>0</v>
      </c>
      <c r="BD125" s="386">
        <v>0</v>
      </c>
      <c r="BE125" s="386">
        <v>0</v>
      </c>
      <c r="BF125" s="386">
        <v>0</v>
      </c>
      <c r="BG125" s="386">
        <v>0</v>
      </c>
      <c r="BH125" s="386">
        <v>0</v>
      </c>
      <c r="BI125" s="386">
        <v>0</v>
      </c>
      <c r="BJ125" s="513">
        <f t="shared" si="1"/>
        <v>211.4224055133391</v>
      </c>
    </row>
    <row r="126" spans="1:62" outlineLevel="1">
      <c r="A126" s="384" t="s">
        <v>837</v>
      </c>
      <c r="B126" s="385">
        <v>155.89814758395937</v>
      </c>
      <c r="C126" s="385"/>
      <c r="D126" s="379">
        <v>22.271163940565625</v>
      </c>
      <c r="E126" s="379">
        <v>51.965162077710509</v>
      </c>
      <c r="F126" s="386">
        <v>2.7940439827979233</v>
      </c>
      <c r="G126" s="386">
        <v>14.130808722171913</v>
      </c>
      <c r="H126" s="386">
        <v>40.053200177743719</v>
      </c>
      <c r="I126" s="386">
        <v>51.965162077710509</v>
      </c>
      <c r="J126" s="386">
        <v>39.469384870346566</v>
      </c>
      <c r="K126" s="386">
        <v>6.9840314308054001</v>
      </c>
      <c r="L126" s="386">
        <v>0.50151632238332911</v>
      </c>
      <c r="M126" s="386">
        <v>0</v>
      </c>
      <c r="N126" s="386">
        <v>0</v>
      </c>
      <c r="O126" s="386">
        <v>0</v>
      </c>
      <c r="P126" s="386">
        <v>0</v>
      </c>
      <c r="Q126" s="386">
        <v>0</v>
      </c>
      <c r="R126" s="386">
        <v>0</v>
      </c>
      <c r="S126" s="386">
        <v>0</v>
      </c>
      <c r="T126" s="386">
        <v>0</v>
      </c>
      <c r="U126" s="386">
        <v>0</v>
      </c>
      <c r="V126" s="386">
        <v>0</v>
      </c>
      <c r="W126" s="386">
        <v>0</v>
      </c>
      <c r="X126" s="386">
        <v>0</v>
      </c>
      <c r="Y126" s="386">
        <v>0</v>
      </c>
      <c r="Z126" s="386">
        <v>0</v>
      </c>
      <c r="AA126" s="386">
        <v>0</v>
      </c>
      <c r="AB126" s="386">
        <v>0</v>
      </c>
      <c r="AC126" s="386">
        <v>0</v>
      </c>
      <c r="AD126" s="386">
        <v>0</v>
      </c>
      <c r="AE126" s="386">
        <v>0</v>
      </c>
      <c r="AF126" s="386">
        <v>0</v>
      </c>
      <c r="AG126" s="386">
        <v>0</v>
      </c>
      <c r="AH126" s="386">
        <v>0</v>
      </c>
      <c r="AI126" s="386">
        <v>0</v>
      </c>
      <c r="AJ126" s="386">
        <v>0</v>
      </c>
      <c r="AK126" s="386">
        <v>0</v>
      </c>
      <c r="AL126" s="386">
        <v>0</v>
      </c>
      <c r="AM126" s="386">
        <v>0</v>
      </c>
      <c r="AN126" s="386">
        <v>0</v>
      </c>
      <c r="AO126" s="386">
        <v>0</v>
      </c>
      <c r="AP126" s="386">
        <v>0</v>
      </c>
      <c r="AQ126" s="386">
        <v>0</v>
      </c>
      <c r="AR126" s="386">
        <v>0</v>
      </c>
      <c r="AS126" s="386">
        <v>0</v>
      </c>
      <c r="AT126" s="386">
        <v>0</v>
      </c>
      <c r="AU126" s="386">
        <v>0</v>
      </c>
      <c r="AV126" s="386">
        <v>0</v>
      </c>
      <c r="AW126" s="386">
        <v>0</v>
      </c>
      <c r="AX126" s="386">
        <v>0</v>
      </c>
      <c r="AY126" s="386">
        <v>0</v>
      </c>
      <c r="AZ126" s="386">
        <v>0</v>
      </c>
      <c r="BA126" s="386">
        <v>0</v>
      </c>
      <c r="BB126" s="386">
        <v>0</v>
      </c>
      <c r="BC126" s="386">
        <v>0</v>
      </c>
      <c r="BD126" s="386">
        <v>0</v>
      </c>
      <c r="BE126" s="386">
        <v>0</v>
      </c>
      <c r="BF126" s="386">
        <v>0</v>
      </c>
      <c r="BG126" s="386">
        <v>0</v>
      </c>
      <c r="BH126" s="386">
        <v>0</v>
      </c>
      <c r="BI126" s="386">
        <v>0</v>
      </c>
      <c r="BJ126" s="513">
        <f t="shared" si="1"/>
        <v>128.82817910622171</v>
      </c>
    </row>
    <row r="127" spans="1:62" outlineLevel="1">
      <c r="A127" s="384" t="s">
        <v>838</v>
      </c>
      <c r="B127" s="385">
        <v>33.168744062740821</v>
      </c>
      <c r="C127" s="385"/>
      <c r="D127" s="380">
        <v>5.5281240104568035</v>
      </c>
      <c r="E127" s="380">
        <v>10.904268560251671</v>
      </c>
      <c r="F127" s="386">
        <v>1.8483741997550396</v>
      </c>
      <c r="G127" s="386">
        <v>3.2643661739332477</v>
      </c>
      <c r="H127" s="386">
        <v>7.8303331752978274</v>
      </c>
      <c r="I127" s="386">
        <v>9.0589517934463419</v>
      </c>
      <c r="J127" s="386">
        <v>10.904268560251671</v>
      </c>
      <c r="K127" s="386">
        <v>0.26245016005669236</v>
      </c>
      <c r="L127" s="386">
        <v>0</v>
      </c>
      <c r="M127" s="386">
        <v>0</v>
      </c>
      <c r="N127" s="386">
        <v>0</v>
      </c>
      <c r="O127" s="386">
        <v>0</v>
      </c>
      <c r="P127" s="386">
        <v>0</v>
      </c>
      <c r="Q127" s="386">
        <v>0</v>
      </c>
      <c r="R127" s="386">
        <v>0</v>
      </c>
      <c r="S127" s="386">
        <v>0</v>
      </c>
      <c r="T127" s="386">
        <v>0</v>
      </c>
      <c r="U127" s="386">
        <v>0</v>
      </c>
      <c r="V127" s="386">
        <v>0</v>
      </c>
      <c r="W127" s="386">
        <v>0</v>
      </c>
      <c r="X127" s="386">
        <v>0</v>
      </c>
      <c r="Y127" s="386">
        <v>0</v>
      </c>
      <c r="Z127" s="386">
        <v>0</v>
      </c>
      <c r="AA127" s="386">
        <v>0</v>
      </c>
      <c r="AB127" s="386">
        <v>0</v>
      </c>
      <c r="AC127" s="386">
        <v>0</v>
      </c>
      <c r="AD127" s="386">
        <v>0</v>
      </c>
      <c r="AE127" s="386">
        <v>0</v>
      </c>
      <c r="AF127" s="386">
        <v>0</v>
      </c>
      <c r="AG127" s="386">
        <v>0</v>
      </c>
      <c r="AH127" s="386">
        <v>0</v>
      </c>
      <c r="AI127" s="386">
        <v>0</v>
      </c>
      <c r="AJ127" s="386">
        <v>0</v>
      </c>
      <c r="AK127" s="386">
        <v>0</v>
      </c>
      <c r="AL127" s="386">
        <v>0</v>
      </c>
      <c r="AM127" s="386">
        <v>0</v>
      </c>
      <c r="AN127" s="386">
        <v>0</v>
      </c>
      <c r="AO127" s="386">
        <v>0</v>
      </c>
      <c r="AP127" s="386">
        <v>0</v>
      </c>
      <c r="AQ127" s="386">
        <v>0</v>
      </c>
      <c r="AR127" s="386">
        <v>0</v>
      </c>
      <c r="AS127" s="386">
        <v>0</v>
      </c>
      <c r="AT127" s="386">
        <v>0</v>
      </c>
      <c r="AU127" s="386">
        <v>0</v>
      </c>
      <c r="AV127" s="386">
        <v>0</v>
      </c>
      <c r="AW127" s="386">
        <v>0</v>
      </c>
      <c r="AX127" s="386">
        <v>0</v>
      </c>
      <c r="AY127" s="386">
        <v>0</v>
      </c>
      <c r="AZ127" s="386">
        <v>0</v>
      </c>
      <c r="BA127" s="386">
        <v>0</v>
      </c>
      <c r="BB127" s="386">
        <v>0</v>
      </c>
      <c r="BC127" s="386">
        <v>0</v>
      </c>
      <c r="BD127" s="386">
        <v>0</v>
      </c>
      <c r="BE127" s="386">
        <v>0</v>
      </c>
      <c r="BF127" s="386">
        <v>0</v>
      </c>
      <c r="BG127" s="386">
        <v>0</v>
      </c>
      <c r="BH127" s="386">
        <v>0</v>
      </c>
      <c r="BI127" s="386">
        <v>0</v>
      </c>
      <c r="BJ127" s="513">
        <f t="shared" si="1"/>
        <v>27.639240686958431</v>
      </c>
    </row>
    <row r="128" spans="1:62" outlineLevel="1">
      <c r="A128" s="334" t="s">
        <v>779</v>
      </c>
      <c r="B128" s="378">
        <v>437.58776449505331</v>
      </c>
      <c r="C128" s="378"/>
      <c r="D128" s="379">
        <v>62.512537785007616</v>
      </c>
      <c r="E128" s="379">
        <v>129.32555395331067</v>
      </c>
      <c r="F128" s="341">
        <v>21.133886305547819</v>
      </c>
      <c r="G128" s="341">
        <v>70.548635887691063</v>
      </c>
      <c r="H128" s="341">
        <v>103.20997485599017</v>
      </c>
      <c r="I128" s="341">
        <v>129.32555395331067</v>
      </c>
      <c r="J128" s="341">
        <v>89.0294339497473</v>
      </c>
      <c r="K128" s="341">
        <v>20.748352613759799</v>
      </c>
      <c r="L128" s="341">
        <v>3.5919269290065503</v>
      </c>
      <c r="M128" s="341">
        <v>0</v>
      </c>
      <c r="N128" s="341">
        <v>0</v>
      </c>
      <c r="O128" s="341">
        <v>0</v>
      </c>
      <c r="P128" s="341">
        <v>0</v>
      </c>
      <c r="Q128" s="341">
        <v>0</v>
      </c>
      <c r="R128" s="341">
        <v>0</v>
      </c>
      <c r="S128" s="341">
        <v>0</v>
      </c>
      <c r="T128" s="341">
        <v>0</v>
      </c>
      <c r="U128" s="341">
        <v>0</v>
      </c>
      <c r="V128" s="341">
        <v>0</v>
      </c>
      <c r="W128" s="341">
        <v>0</v>
      </c>
      <c r="X128" s="341">
        <v>0</v>
      </c>
      <c r="Y128" s="341">
        <v>0</v>
      </c>
      <c r="Z128" s="341">
        <v>0</v>
      </c>
      <c r="AA128" s="341">
        <v>0</v>
      </c>
      <c r="AB128" s="341">
        <v>0</v>
      </c>
      <c r="AC128" s="341">
        <v>0</v>
      </c>
      <c r="AD128" s="341">
        <v>0</v>
      </c>
      <c r="AE128" s="341">
        <v>0</v>
      </c>
      <c r="AF128" s="341">
        <v>0</v>
      </c>
      <c r="AG128" s="341">
        <v>0</v>
      </c>
      <c r="AH128" s="341">
        <v>0</v>
      </c>
      <c r="AI128" s="341">
        <v>0</v>
      </c>
      <c r="AJ128" s="341">
        <v>0</v>
      </c>
      <c r="AK128" s="341">
        <v>0</v>
      </c>
      <c r="AL128" s="341">
        <v>0</v>
      </c>
      <c r="AM128" s="341">
        <v>0</v>
      </c>
      <c r="AN128" s="341">
        <v>0</v>
      </c>
      <c r="AO128" s="341">
        <v>0</v>
      </c>
      <c r="AP128" s="341">
        <v>0</v>
      </c>
      <c r="AQ128" s="341">
        <v>0</v>
      </c>
      <c r="AR128" s="341">
        <v>0</v>
      </c>
      <c r="AS128" s="341">
        <v>0</v>
      </c>
      <c r="AT128" s="341">
        <v>0</v>
      </c>
      <c r="AU128" s="341">
        <v>0</v>
      </c>
      <c r="AV128" s="341">
        <v>0</v>
      </c>
      <c r="AW128" s="341">
        <v>0</v>
      </c>
      <c r="AX128" s="341">
        <v>0</v>
      </c>
      <c r="AY128" s="341">
        <v>0</v>
      </c>
      <c r="AZ128" s="341">
        <v>0</v>
      </c>
      <c r="BA128" s="341">
        <v>0</v>
      </c>
      <c r="BB128" s="341">
        <v>0</v>
      </c>
      <c r="BC128" s="341">
        <v>0</v>
      </c>
      <c r="BD128" s="341">
        <v>0</v>
      </c>
      <c r="BE128" s="341">
        <v>0</v>
      </c>
      <c r="BF128" s="341">
        <v>0</v>
      </c>
      <c r="BG128" s="341">
        <v>0</v>
      </c>
      <c r="BH128" s="341">
        <v>0</v>
      </c>
      <c r="BI128" s="341">
        <v>0</v>
      </c>
      <c r="BJ128" s="513">
        <f t="shared" si="1"/>
        <v>367.88982530651924</v>
      </c>
    </row>
    <row r="129" spans="1:62">
      <c r="A129" s="384" t="s">
        <v>839</v>
      </c>
      <c r="B129" s="385">
        <v>70.156390244547836</v>
      </c>
      <c r="C129" s="385"/>
      <c r="D129" s="379">
        <v>1.4031278048909568</v>
      </c>
      <c r="E129" s="379">
        <v>1.4031278048909563</v>
      </c>
      <c r="F129" s="341">
        <v>0</v>
      </c>
      <c r="G129" s="341">
        <v>0</v>
      </c>
      <c r="H129" s="341">
        <v>0</v>
      </c>
      <c r="I129" s="341">
        <v>0</v>
      </c>
      <c r="J129" s="341">
        <v>0</v>
      </c>
      <c r="K129" s="341">
        <v>0</v>
      </c>
      <c r="L129" s="341">
        <v>1.4031278048909563</v>
      </c>
      <c r="M129" s="341">
        <v>1.4031278048909563</v>
      </c>
      <c r="N129" s="341">
        <v>1.4031278048909563</v>
      </c>
      <c r="O129" s="341">
        <v>1.4031278048909563</v>
      </c>
      <c r="P129" s="341">
        <v>1.4031278048909563</v>
      </c>
      <c r="Q129" s="341">
        <v>1.4031278048909563</v>
      </c>
      <c r="R129" s="341">
        <v>1.4031278048909563</v>
      </c>
      <c r="S129" s="341">
        <v>1.4031278048909563</v>
      </c>
      <c r="T129" s="341">
        <v>1.4031278048909563</v>
      </c>
      <c r="U129" s="341">
        <v>1.4031278048909563</v>
      </c>
      <c r="V129" s="341">
        <v>1.4031278048909563</v>
      </c>
      <c r="W129" s="341">
        <v>1.4031278048909563</v>
      </c>
      <c r="X129" s="341">
        <v>1.4031278048909563</v>
      </c>
      <c r="Y129" s="341">
        <v>1.4031278048909563</v>
      </c>
      <c r="Z129" s="341">
        <v>1.4031278048909563</v>
      </c>
      <c r="AA129" s="341">
        <v>1.4031278048909563</v>
      </c>
      <c r="AB129" s="341">
        <v>1.4031278048909563</v>
      </c>
      <c r="AC129" s="341">
        <v>1.4031278048909563</v>
      </c>
      <c r="AD129" s="341">
        <v>1.4031278048909563</v>
      </c>
      <c r="AE129" s="341">
        <v>1.4031278048909563</v>
      </c>
      <c r="AF129" s="341">
        <v>1.4031278048909563</v>
      </c>
      <c r="AG129" s="341">
        <v>1.4031278048909563</v>
      </c>
      <c r="AH129" s="341">
        <v>1.4031278048909563</v>
      </c>
      <c r="AI129" s="341">
        <v>1.4031278048909563</v>
      </c>
      <c r="AJ129" s="341">
        <v>1.4031278048909563</v>
      </c>
      <c r="AK129" s="341">
        <v>1.4031278048909563</v>
      </c>
      <c r="AL129" s="341">
        <v>1.4031278048909563</v>
      </c>
      <c r="AM129" s="341">
        <v>1.4031278048909563</v>
      </c>
      <c r="AN129" s="341">
        <v>1.4031278048909563</v>
      </c>
      <c r="AO129" s="341">
        <v>1.4031278048909563</v>
      </c>
      <c r="AP129" s="341">
        <v>1.4031278048909563</v>
      </c>
      <c r="AQ129" s="341">
        <v>1.4031278048909563</v>
      </c>
      <c r="AR129" s="341">
        <v>1.4031278048909563</v>
      </c>
      <c r="AS129" s="341">
        <v>1.4031278048909563</v>
      </c>
      <c r="AT129" s="341">
        <v>1.4031278048909563</v>
      </c>
      <c r="AU129" s="341">
        <v>1.4031278048909563</v>
      </c>
      <c r="AV129" s="341">
        <v>1.4031278048909563</v>
      </c>
      <c r="AW129" s="341">
        <v>1.4031278048909563</v>
      </c>
      <c r="AX129" s="341">
        <v>1.4031278048909563</v>
      </c>
      <c r="AY129" s="341">
        <v>1.4031278048909563</v>
      </c>
      <c r="AZ129" s="341">
        <v>1.4031278048909563</v>
      </c>
      <c r="BA129" s="341">
        <v>1.4031278048909563</v>
      </c>
      <c r="BB129" s="341">
        <v>1.4031278048909563</v>
      </c>
      <c r="BC129" s="341">
        <v>1.4031278048909563</v>
      </c>
      <c r="BD129" s="341">
        <v>1.4031278048909563</v>
      </c>
      <c r="BE129" s="341">
        <v>1.4031278048909563</v>
      </c>
      <c r="BF129" s="341">
        <v>1.4031278048909563</v>
      </c>
      <c r="BG129" s="341">
        <v>1.4031278048909563</v>
      </c>
      <c r="BH129" s="341">
        <v>1.4031278048909563</v>
      </c>
      <c r="BI129" s="341">
        <v>1.4031278048909563</v>
      </c>
      <c r="BJ129" s="513">
        <f t="shared" si="1"/>
        <v>13.806414715085321</v>
      </c>
    </row>
    <row r="130" spans="1:62">
      <c r="A130" s="384" t="s">
        <v>840</v>
      </c>
      <c r="B130" s="385">
        <v>118.17453931685246</v>
      </c>
      <c r="C130" s="385"/>
      <c r="D130" s="379">
        <v>2.317147829742205</v>
      </c>
      <c r="E130" s="379">
        <v>2.4794572050069781</v>
      </c>
      <c r="F130" s="341">
        <v>0</v>
      </c>
      <c r="G130" s="341">
        <v>0</v>
      </c>
      <c r="H130" s="341">
        <v>0</v>
      </c>
      <c r="I130" s="341">
        <v>0</v>
      </c>
      <c r="J130" s="341">
        <v>0</v>
      </c>
      <c r="K130" s="341">
        <v>1.2331827975034915</v>
      </c>
      <c r="L130" s="341">
        <v>2.4663655950069785</v>
      </c>
      <c r="M130" s="341">
        <v>2.4663655950069785</v>
      </c>
      <c r="N130" s="341">
        <v>2.2899561502569781</v>
      </c>
      <c r="O130" s="341">
        <v>2.4532739850069789</v>
      </c>
      <c r="P130" s="341">
        <v>2.2899561502569781</v>
      </c>
      <c r="Q130" s="341">
        <v>2.4532739850069789</v>
      </c>
      <c r="R130" s="341">
        <v>2.2899561502569781</v>
      </c>
      <c r="S130" s="341">
        <v>2.4532739850069789</v>
      </c>
      <c r="T130" s="341">
        <v>2.2899561502569781</v>
      </c>
      <c r="U130" s="341">
        <v>2.4794572050069781</v>
      </c>
      <c r="V130" s="341">
        <v>2.2899561502569781</v>
      </c>
      <c r="W130" s="341">
        <v>2.4532739850069789</v>
      </c>
      <c r="X130" s="341">
        <v>2.2899561502569781</v>
      </c>
      <c r="Y130" s="341">
        <v>2.2899561502569781</v>
      </c>
      <c r="Z130" s="341">
        <v>2.2899561502569781</v>
      </c>
      <c r="AA130" s="341">
        <v>2.2899561502569781</v>
      </c>
      <c r="AB130" s="341">
        <v>2.4532739850069789</v>
      </c>
      <c r="AC130" s="341">
        <v>2.2899561502569781</v>
      </c>
      <c r="AD130" s="341">
        <v>2.2899561502569781</v>
      </c>
      <c r="AE130" s="341">
        <v>2.3161393702569786</v>
      </c>
      <c r="AF130" s="341">
        <v>2.2899561502569781</v>
      </c>
      <c r="AG130" s="341">
        <v>2.4532739850069789</v>
      </c>
      <c r="AH130" s="341">
        <v>2.2899561502569781</v>
      </c>
      <c r="AI130" s="341">
        <v>2.2899561502569781</v>
      </c>
      <c r="AJ130" s="341">
        <v>2.2899561502569781</v>
      </c>
      <c r="AK130" s="341">
        <v>2.2899561502569781</v>
      </c>
      <c r="AL130" s="341">
        <v>2.4532739850069789</v>
      </c>
      <c r="AM130" s="341">
        <v>2.2899561502569781</v>
      </c>
      <c r="AN130" s="341">
        <v>2.2899561502569781</v>
      </c>
      <c r="AO130" s="341">
        <v>2.3161393702569786</v>
      </c>
      <c r="AP130" s="341">
        <v>2.2899561502569781</v>
      </c>
      <c r="AQ130" s="341">
        <v>2.4532739850069789</v>
      </c>
      <c r="AR130" s="341">
        <v>2.2899561502569781</v>
      </c>
      <c r="AS130" s="341">
        <v>2.2899561502569781</v>
      </c>
      <c r="AT130" s="341">
        <v>2.2899561502569781</v>
      </c>
      <c r="AU130" s="341">
        <v>2.2899561502569781</v>
      </c>
      <c r="AV130" s="341">
        <v>2.4532739850069789</v>
      </c>
      <c r="AW130" s="341">
        <v>2.2899561502569781</v>
      </c>
      <c r="AX130" s="341">
        <v>2.2899561502569781</v>
      </c>
      <c r="AY130" s="341">
        <v>2.3161393702569786</v>
      </c>
      <c r="AZ130" s="341">
        <v>2.2899561502569781</v>
      </c>
      <c r="BA130" s="341">
        <v>2.4532739850069789</v>
      </c>
      <c r="BB130" s="341">
        <v>2.2899561502569781</v>
      </c>
      <c r="BC130" s="341">
        <v>2.2899561502569781</v>
      </c>
      <c r="BD130" s="341">
        <v>2.2899561502569781</v>
      </c>
      <c r="BE130" s="341">
        <v>2.2899561502569781</v>
      </c>
      <c r="BF130" s="341">
        <v>2.4532739850069789</v>
      </c>
      <c r="BG130" s="341">
        <v>2.2899561502569781</v>
      </c>
      <c r="BH130" s="341">
        <v>2.2899561502569781</v>
      </c>
      <c r="BI130" s="341">
        <v>2.3161393702569786</v>
      </c>
      <c r="BJ130" s="513">
        <f t="shared" si="1"/>
        <v>24.119372624953506</v>
      </c>
    </row>
    <row r="131" spans="1:62">
      <c r="A131" s="384" t="s">
        <v>841</v>
      </c>
      <c r="B131" s="385">
        <v>20.377722897677298</v>
      </c>
      <c r="C131" s="385"/>
      <c r="D131" s="380">
        <v>0.40755445795354595</v>
      </c>
      <c r="E131" s="380">
        <v>0.57785445879159691</v>
      </c>
      <c r="F131" s="341">
        <v>0</v>
      </c>
      <c r="G131" s="341">
        <v>0</v>
      </c>
      <c r="H131" s="341">
        <v>0</v>
      </c>
      <c r="I131" s="341">
        <v>0</v>
      </c>
      <c r="J131" s="341">
        <v>0</v>
      </c>
      <c r="K131" s="341">
        <v>0</v>
      </c>
      <c r="L131" s="341">
        <v>0.26517178573727729</v>
      </c>
      <c r="M131" s="341">
        <v>0.35356238098303588</v>
      </c>
      <c r="N131" s="341">
        <v>0.54226444999375223</v>
      </c>
      <c r="O131" s="341">
        <v>0.35356238098303588</v>
      </c>
      <c r="P131" s="341">
        <v>0.54226444999375223</v>
      </c>
      <c r="Q131" s="341">
        <v>0.36046371057067966</v>
      </c>
      <c r="R131" s="341">
        <v>0.35356238098303588</v>
      </c>
      <c r="S131" s="341">
        <v>0.35356238098303588</v>
      </c>
      <c r="T131" s="341">
        <v>0.35356238098303588</v>
      </c>
      <c r="U131" s="341">
        <v>0.57194139960090373</v>
      </c>
      <c r="V131" s="341">
        <v>0.38915238978088074</v>
      </c>
      <c r="W131" s="341">
        <v>0.38915238978088074</v>
      </c>
      <c r="X131" s="341">
        <v>0.38915238978088074</v>
      </c>
      <c r="Y131" s="341">
        <v>0.38915238978088074</v>
      </c>
      <c r="Z131" s="341">
        <v>0.57785445879159691</v>
      </c>
      <c r="AA131" s="341">
        <v>0.38915238978088074</v>
      </c>
      <c r="AB131" s="341">
        <v>0.38915238978088074</v>
      </c>
      <c r="AC131" s="341">
        <v>0.38915238978088074</v>
      </c>
      <c r="AD131" s="341">
        <v>0.38915238978088074</v>
      </c>
      <c r="AE131" s="341">
        <v>0.57785445879159691</v>
      </c>
      <c r="AF131" s="341">
        <v>0.38915238978088074</v>
      </c>
      <c r="AG131" s="341">
        <v>0.38915238978088074</v>
      </c>
      <c r="AH131" s="341">
        <v>0.38915238978088074</v>
      </c>
      <c r="AI131" s="341">
        <v>0.38915238978088074</v>
      </c>
      <c r="AJ131" s="341">
        <v>0.57785445879159691</v>
      </c>
      <c r="AK131" s="341">
        <v>0.38915238978088074</v>
      </c>
      <c r="AL131" s="341">
        <v>0.38915238978088074</v>
      </c>
      <c r="AM131" s="341">
        <v>0.39605371936852446</v>
      </c>
      <c r="AN131" s="341">
        <v>0.38915238978088074</v>
      </c>
      <c r="AO131" s="341">
        <v>0.57785445879159691</v>
      </c>
      <c r="AP131" s="341">
        <v>0.38915238978088074</v>
      </c>
      <c r="AQ131" s="341">
        <v>0.38915238978088074</v>
      </c>
      <c r="AR131" s="341">
        <v>0.38915238978088074</v>
      </c>
      <c r="AS131" s="341">
        <v>0.38915238978088074</v>
      </c>
      <c r="AT131" s="341">
        <v>0.38915238978088074</v>
      </c>
      <c r="AU131" s="341">
        <v>0.38915238978088074</v>
      </c>
      <c r="AV131" s="341">
        <v>0.38915238978088074</v>
      </c>
      <c r="AW131" s="341">
        <v>0.38915238978088074</v>
      </c>
      <c r="AX131" s="341">
        <v>0.38915238978088074</v>
      </c>
      <c r="AY131" s="341">
        <v>0.38915238978088074</v>
      </c>
      <c r="AZ131" s="341">
        <v>0.38915238978088074</v>
      </c>
      <c r="BA131" s="341">
        <v>0.38915238978088074</v>
      </c>
      <c r="BB131" s="341">
        <v>0.38915238978088074</v>
      </c>
      <c r="BC131" s="341">
        <v>0.38915238978088074</v>
      </c>
      <c r="BD131" s="341">
        <v>0.38915238978088074</v>
      </c>
      <c r="BE131" s="341">
        <v>0.38915238978088074</v>
      </c>
      <c r="BF131" s="341">
        <v>0.38915238978088074</v>
      </c>
      <c r="BG131" s="341">
        <v>0.38915238978088074</v>
      </c>
      <c r="BH131" s="341">
        <v>0.38915238978088074</v>
      </c>
      <c r="BI131" s="341">
        <v>0.38915238978088074</v>
      </c>
      <c r="BJ131" s="513">
        <f t="shared" si="1"/>
        <v>4.0069541722034661</v>
      </c>
    </row>
    <row r="132" spans="1:62">
      <c r="A132" s="334" t="s">
        <v>780</v>
      </c>
      <c r="B132" s="378">
        <v>208.70865245907751</v>
      </c>
      <c r="C132" s="378"/>
      <c r="D132" s="379">
        <v>4.0923265188054412</v>
      </c>
      <c r="E132" s="379">
        <v>4.4545264094988388</v>
      </c>
      <c r="F132" s="341">
        <v>0</v>
      </c>
      <c r="G132" s="341">
        <v>0</v>
      </c>
      <c r="H132" s="341">
        <v>0</v>
      </c>
      <c r="I132" s="341">
        <v>0</v>
      </c>
      <c r="J132" s="341">
        <v>0</v>
      </c>
      <c r="K132" s="341">
        <v>1.2331827975034915</v>
      </c>
      <c r="L132" s="341">
        <v>4.1346651856352121</v>
      </c>
      <c r="M132" s="341">
        <v>4.223055780880971</v>
      </c>
      <c r="N132" s="341">
        <v>4.2353484051416874</v>
      </c>
      <c r="O132" s="341">
        <v>4.209964170880971</v>
      </c>
      <c r="P132" s="341">
        <v>4.2353484051416874</v>
      </c>
      <c r="Q132" s="341">
        <v>4.2168655004686144</v>
      </c>
      <c r="R132" s="341">
        <v>4.0466463361309701</v>
      </c>
      <c r="S132" s="341">
        <v>4.209964170880971</v>
      </c>
      <c r="T132" s="341">
        <v>4.0466463361309701</v>
      </c>
      <c r="U132" s="341">
        <v>4.4545264094988388</v>
      </c>
      <c r="V132" s="341">
        <v>4.0822363449288153</v>
      </c>
      <c r="W132" s="341">
        <v>4.2455541796788152</v>
      </c>
      <c r="X132" s="341">
        <v>4.0822363449288153</v>
      </c>
      <c r="Y132" s="341">
        <v>4.0822363449288153</v>
      </c>
      <c r="Z132" s="341">
        <v>4.2709384139395308</v>
      </c>
      <c r="AA132" s="341">
        <v>4.0822363449288153</v>
      </c>
      <c r="AB132" s="341">
        <v>4.2455541796788152</v>
      </c>
      <c r="AC132" s="341">
        <v>4.0822363449288153</v>
      </c>
      <c r="AD132" s="341">
        <v>4.0822363449288153</v>
      </c>
      <c r="AE132" s="341">
        <v>4.2971216339395317</v>
      </c>
      <c r="AF132" s="341">
        <v>4.0822363449288153</v>
      </c>
      <c r="AG132" s="341">
        <v>4.2455541796788152</v>
      </c>
      <c r="AH132" s="341">
        <v>4.0822363449288153</v>
      </c>
      <c r="AI132" s="341">
        <v>4.0822363449288153</v>
      </c>
      <c r="AJ132" s="341">
        <v>4.2709384139395308</v>
      </c>
      <c r="AK132" s="341">
        <v>4.0822363449288153</v>
      </c>
      <c r="AL132" s="341">
        <v>4.2455541796788152</v>
      </c>
      <c r="AM132" s="341">
        <v>4.0891376745164587</v>
      </c>
      <c r="AN132" s="341">
        <v>4.0822363449288153</v>
      </c>
      <c r="AO132" s="341">
        <v>4.2971216339395317</v>
      </c>
      <c r="AP132" s="341">
        <v>4.0822363449288153</v>
      </c>
      <c r="AQ132" s="341">
        <v>4.2455541796788152</v>
      </c>
      <c r="AR132" s="341">
        <v>4.0822363449288153</v>
      </c>
      <c r="AS132" s="341">
        <v>4.0822363449288153</v>
      </c>
      <c r="AT132" s="341">
        <v>4.0822363449288153</v>
      </c>
      <c r="AU132" s="341">
        <v>4.0822363449288153</v>
      </c>
      <c r="AV132" s="341">
        <v>4.2455541796788152</v>
      </c>
      <c r="AW132" s="341">
        <v>4.0822363449288153</v>
      </c>
      <c r="AX132" s="341">
        <v>4.0822363449288153</v>
      </c>
      <c r="AY132" s="341">
        <v>4.1084195649288153</v>
      </c>
      <c r="AZ132" s="341">
        <v>4.0822363449288153</v>
      </c>
      <c r="BA132" s="341">
        <v>4.2455541796788152</v>
      </c>
      <c r="BB132" s="341">
        <v>4.0822363449288153</v>
      </c>
      <c r="BC132" s="341">
        <v>4.0822363449288153</v>
      </c>
      <c r="BD132" s="341">
        <v>4.0822363449288153</v>
      </c>
      <c r="BE132" s="341">
        <v>4.0822363449288153</v>
      </c>
      <c r="BF132" s="341">
        <v>4.2455541796788152</v>
      </c>
      <c r="BG132" s="341">
        <v>4.0822363449288153</v>
      </c>
      <c r="BH132" s="341">
        <v>4.0822363449288153</v>
      </c>
      <c r="BI132" s="341">
        <v>4.1084195649288153</v>
      </c>
      <c r="BJ132" s="513">
        <f t="shared" ref="BJ132:BJ195" si="5">NPV(0.07,G132:BI132)+F132</f>
        <v>41.932741512242288</v>
      </c>
    </row>
    <row r="133" spans="1:62">
      <c r="BJ133" s="513">
        <f t="shared" si="5"/>
        <v>0</v>
      </c>
    </row>
    <row r="134" spans="1:62" outlineLevel="1">
      <c r="BJ134" s="513">
        <f t="shared" si="5"/>
        <v>0</v>
      </c>
    </row>
    <row r="135" spans="1:62">
      <c r="A135" s="356" t="s">
        <v>782</v>
      </c>
      <c r="B135" s="335" t="s">
        <v>734</v>
      </c>
      <c r="C135" s="335"/>
      <c r="D135" s="336" t="s">
        <v>735</v>
      </c>
      <c r="E135" s="336" t="s">
        <v>472</v>
      </c>
      <c r="F135" s="349">
        <v>2012</v>
      </c>
      <c r="G135" s="349">
        <v>2013</v>
      </c>
      <c r="H135" s="349">
        <v>2014</v>
      </c>
      <c r="I135" s="349">
        <v>2015</v>
      </c>
      <c r="J135" s="349">
        <v>2016</v>
      </c>
      <c r="K135" s="349">
        <v>2017</v>
      </c>
      <c r="L135" s="349">
        <v>2018</v>
      </c>
      <c r="M135" s="349">
        <v>2019</v>
      </c>
      <c r="N135" s="349">
        <v>2020</v>
      </c>
      <c r="O135" s="349">
        <v>2021</v>
      </c>
      <c r="P135" s="349">
        <v>2022</v>
      </c>
      <c r="Q135" s="349">
        <v>2023</v>
      </c>
      <c r="R135" s="349">
        <v>2024</v>
      </c>
      <c r="S135" s="349">
        <v>2025</v>
      </c>
      <c r="T135" s="349">
        <v>2026</v>
      </c>
      <c r="U135" s="349">
        <v>2027</v>
      </c>
      <c r="V135" s="349">
        <v>2028</v>
      </c>
      <c r="W135" s="349">
        <v>2029</v>
      </c>
      <c r="X135" s="349">
        <v>2030</v>
      </c>
      <c r="Y135" s="349">
        <v>2031</v>
      </c>
      <c r="Z135" s="349">
        <v>2032</v>
      </c>
      <c r="AA135" s="349">
        <v>2033</v>
      </c>
      <c r="AB135" s="349">
        <v>2034</v>
      </c>
      <c r="AC135" s="349">
        <v>2035</v>
      </c>
      <c r="AD135" s="349">
        <v>2036</v>
      </c>
      <c r="AE135" s="349">
        <v>2037</v>
      </c>
      <c r="AF135" s="349">
        <v>2038</v>
      </c>
      <c r="AG135" s="349">
        <v>2039</v>
      </c>
      <c r="AH135" s="349">
        <v>2040</v>
      </c>
      <c r="AI135" s="349">
        <v>2041</v>
      </c>
      <c r="AJ135" s="349">
        <v>2042</v>
      </c>
      <c r="AK135" s="349">
        <v>2043</v>
      </c>
      <c r="AL135" s="349">
        <v>2044</v>
      </c>
      <c r="AM135" s="349">
        <v>2045</v>
      </c>
      <c r="AN135" s="349">
        <v>2046</v>
      </c>
      <c r="AO135" s="349">
        <v>2047</v>
      </c>
      <c r="AP135" s="349">
        <v>2048</v>
      </c>
      <c r="AQ135" s="349">
        <v>2049</v>
      </c>
      <c r="AR135" s="349">
        <v>2050</v>
      </c>
      <c r="AS135" s="349">
        <v>2051</v>
      </c>
      <c r="AT135" s="349">
        <v>2052</v>
      </c>
      <c r="AU135" s="349">
        <v>2053</v>
      </c>
      <c r="AV135" s="349">
        <v>2054</v>
      </c>
      <c r="AW135" s="349">
        <v>2055</v>
      </c>
      <c r="AX135" s="349">
        <v>2056</v>
      </c>
      <c r="AY135" s="349">
        <v>2057</v>
      </c>
      <c r="AZ135" s="349">
        <v>2058</v>
      </c>
      <c r="BA135" s="349">
        <v>2059</v>
      </c>
      <c r="BB135" s="349">
        <v>2060</v>
      </c>
      <c r="BC135" s="349">
        <v>2061</v>
      </c>
      <c r="BD135" s="349">
        <v>2062</v>
      </c>
      <c r="BE135" s="349">
        <v>2063</v>
      </c>
      <c r="BF135" s="349">
        <v>2064</v>
      </c>
      <c r="BG135" s="349">
        <v>2065</v>
      </c>
      <c r="BH135" s="349">
        <v>2066</v>
      </c>
      <c r="BI135" s="349">
        <v>2067</v>
      </c>
      <c r="BJ135" s="513">
        <f t="shared" si="5"/>
        <v>30253.221156686937</v>
      </c>
    </row>
    <row r="136" spans="1:62">
      <c r="A136" s="334" t="s">
        <v>779</v>
      </c>
      <c r="B136" s="378">
        <v>1896.213646145231</v>
      </c>
      <c r="C136" s="378"/>
      <c r="D136" s="379">
        <v>270.88766373503302</v>
      </c>
      <c r="E136" s="379">
        <v>560.41073379767954</v>
      </c>
      <c r="F136" s="387">
        <v>91.580173990707209</v>
      </c>
      <c r="G136" s="387">
        <v>305.71075551332797</v>
      </c>
      <c r="H136" s="387">
        <v>447.24322437595742</v>
      </c>
      <c r="I136" s="387">
        <v>560.41073379767954</v>
      </c>
      <c r="J136" s="387">
        <v>385.79421378223822</v>
      </c>
      <c r="K136" s="387">
        <v>89.909527992959141</v>
      </c>
      <c r="L136" s="387">
        <v>15.565016692361716</v>
      </c>
      <c r="M136" s="387">
        <v>0</v>
      </c>
      <c r="N136" s="387">
        <v>0</v>
      </c>
      <c r="O136" s="387">
        <v>0</v>
      </c>
      <c r="P136" s="387">
        <v>0</v>
      </c>
      <c r="Q136" s="387">
        <v>0</v>
      </c>
      <c r="R136" s="387">
        <v>0</v>
      </c>
      <c r="S136" s="387">
        <v>0</v>
      </c>
      <c r="T136" s="387">
        <v>0</v>
      </c>
      <c r="U136" s="387">
        <v>0</v>
      </c>
      <c r="V136" s="387">
        <v>0</v>
      </c>
      <c r="W136" s="387">
        <v>0</v>
      </c>
      <c r="X136" s="387">
        <v>0</v>
      </c>
      <c r="Y136" s="387">
        <v>0</v>
      </c>
      <c r="Z136" s="387">
        <v>0</v>
      </c>
      <c r="AA136" s="387">
        <v>0</v>
      </c>
      <c r="AB136" s="387">
        <v>0</v>
      </c>
      <c r="AC136" s="387">
        <v>0</v>
      </c>
      <c r="AD136" s="387">
        <v>0</v>
      </c>
      <c r="AE136" s="387">
        <v>0</v>
      </c>
      <c r="AF136" s="387">
        <v>0</v>
      </c>
      <c r="AG136" s="387">
        <v>0</v>
      </c>
      <c r="AH136" s="387">
        <v>0</v>
      </c>
      <c r="AI136" s="387">
        <v>0</v>
      </c>
      <c r="AJ136" s="387">
        <v>0</v>
      </c>
      <c r="AK136" s="387">
        <v>0</v>
      </c>
      <c r="AL136" s="387">
        <v>0</v>
      </c>
      <c r="AM136" s="387">
        <v>0</v>
      </c>
      <c r="AN136" s="387">
        <v>0</v>
      </c>
      <c r="AO136" s="387">
        <v>0</v>
      </c>
      <c r="AP136" s="387">
        <v>0</v>
      </c>
      <c r="AQ136" s="387">
        <v>0</v>
      </c>
      <c r="AR136" s="387">
        <v>0</v>
      </c>
      <c r="AS136" s="387">
        <v>0</v>
      </c>
      <c r="AT136" s="387">
        <v>0</v>
      </c>
      <c r="AU136" s="387">
        <v>0</v>
      </c>
      <c r="AV136" s="387">
        <v>0</v>
      </c>
      <c r="AW136" s="387">
        <v>0</v>
      </c>
      <c r="AX136" s="387">
        <v>0</v>
      </c>
      <c r="AY136" s="387">
        <v>0</v>
      </c>
      <c r="AZ136" s="387">
        <v>0</v>
      </c>
      <c r="BA136" s="387">
        <v>0</v>
      </c>
      <c r="BB136" s="387">
        <v>0</v>
      </c>
      <c r="BC136" s="387">
        <v>0</v>
      </c>
      <c r="BD136" s="387">
        <v>0</v>
      </c>
      <c r="BE136" s="387">
        <v>0</v>
      </c>
      <c r="BF136" s="387">
        <v>0</v>
      </c>
      <c r="BG136" s="387">
        <v>0</v>
      </c>
      <c r="BH136" s="387">
        <v>0</v>
      </c>
      <c r="BI136" s="387">
        <v>0</v>
      </c>
      <c r="BJ136" s="513">
        <f t="shared" si="5"/>
        <v>1594.1892429949166</v>
      </c>
    </row>
    <row r="137" spans="1:62">
      <c r="A137" s="334" t="s">
        <v>780</v>
      </c>
      <c r="B137" s="378">
        <v>904.40416065600243</v>
      </c>
      <c r="C137" s="378"/>
      <c r="D137" s="379">
        <v>17.733414914823573</v>
      </c>
      <c r="E137" s="379">
        <v>19.302947774494964</v>
      </c>
      <c r="F137" s="387">
        <v>0</v>
      </c>
      <c r="G137" s="387">
        <v>0</v>
      </c>
      <c r="H137" s="387">
        <v>0</v>
      </c>
      <c r="I137" s="387">
        <v>0</v>
      </c>
      <c r="J137" s="387">
        <v>0</v>
      </c>
      <c r="K137" s="387">
        <v>5.3437921225151293</v>
      </c>
      <c r="L137" s="387">
        <v>17.91688247108592</v>
      </c>
      <c r="M137" s="387">
        <v>18.299908383817538</v>
      </c>
      <c r="N137" s="387">
        <v>18.35317642228064</v>
      </c>
      <c r="O137" s="387">
        <v>18.243178073817539</v>
      </c>
      <c r="P137" s="387">
        <v>18.35317642228064</v>
      </c>
      <c r="Q137" s="387">
        <v>18.273083835363995</v>
      </c>
      <c r="R137" s="387">
        <v>17.535467456567535</v>
      </c>
      <c r="S137" s="387">
        <v>18.243178073817539</v>
      </c>
      <c r="T137" s="387">
        <v>17.535467456567535</v>
      </c>
      <c r="U137" s="387">
        <v>19.302947774494964</v>
      </c>
      <c r="V137" s="387">
        <v>17.689690828024865</v>
      </c>
      <c r="W137" s="387">
        <v>18.397401445274866</v>
      </c>
      <c r="X137" s="387">
        <v>17.689690828024865</v>
      </c>
      <c r="Y137" s="387">
        <v>17.689690828024865</v>
      </c>
      <c r="Z137" s="387">
        <v>18.507399793737967</v>
      </c>
      <c r="AA137" s="387">
        <v>17.689690828024865</v>
      </c>
      <c r="AB137" s="387">
        <v>18.397401445274866</v>
      </c>
      <c r="AC137" s="387">
        <v>17.689690828024865</v>
      </c>
      <c r="AD137" s="387">
        <v>17.689690828024865</v>
      </c>
      <c r="AE137" s="387">
        <v>18.620860413737969</v>
      </c>
      <c r="AF137" s="387">
        <v>17.689690828024865</v>
      </c>
      <c r="AG137" s="387">
        <v>18.397401445274866</v>
      </c>
      <c r="AH137" s="387">
        <v>17.689690828024865</v>
      </c>
      <c r="AI137" s="387">
        <v>17.689690828024865</v>
      </c>
      <c r="AJ137" s="387">
        <v>18.507399793737967</v>
      </c>
      <c r="AK137" s="387">
        <v>17.689690828024865</v>
      </c>
      <c r="AL137" s="387">
        <v>18.397401445274866</v>
      </c>
      <c r="AM137" s="387">
        <v>17.719596589571321</v>
      </c>
      <c r="AN137" s="387">
        <v>17.689690828024865</v>
      </c>
      <c r="AO137" s="387">
        <v>18.620860413737969</v>
      </c>
      <c r="AP137" s="387">
        <v>17.689690828024865</v>
      </c>
      <c r="AQ137" s="387">
        <v>18.397401445274866</v>
      </c>
      <c r="AR137" s="387">
        <v>17.689690828024865</v>
      </c>
      <c r="AS137" s="387">
        <v>17.689690828024865</v>
      </c>
      <c r="AT137" s="387">
        <v>17.689690828024865</v>
      </c>
      <c r="AU137" s="387">
        <v>17.689690828024865</v>
      </c>
      <c r="AV137" s="387">
        <v>18.397401445274866</v>
      </c>
      <c r="AW137" s="387">
        <v>17.689690828024865</v>
      </c>
      <c r="AX137" s="387">
        <v>17.689690828024865</v>
      </c>
      <c r="AY137" s="387">
        <v>17.803151448024863</v>
      </c>
      <c r="AZ137" s="387">
        <v>17.689690828024865</v>
      </c>
      <c r="BA137" s="387">
        <v>18.397401445274866</v>
      </c>
      <c r="BB137" s="387">
        <v>17.689690828024865</v>
      </c>
      <c r="BC137" s="387">
        <v>17.689690828024865</v>
      </c>
      <c r="BD137" s="387">
        <v>17.689690828024865</v>
      </c>
      <c r="BE137" s="387">
        <v>17.689690828024865</v>
      </c>
      <c r="BF137" s="387">
        <v>18.397401445274866</v>
      </c>
      <c r="BG137" s="387">
        <v>17.689690828024865</v>
      </c>
      <c r="BH137" s="387">
        <v>17.689690828024865</v>
      </c>
      <c r="BI137" s="387">
        <v>17.803151448024863</v>
      </c>
      <c r="BJ137" s="513">
        <f t="shared" si="5"/>
        <v>181.70854655304996</v>
      </c>
    </row>
    <row r="138" spans="1:62">
      <c r="A138" s="334" t="s">
        <v>781</v>
      </c>
      <c r="B138" s="381">
        <v>2800.6178068012332</v>
      </c>
      <c r="C138" s="381"/>
      <c r="D138" s="379">
        <v>50.011032264307794</v>
      </c>
      <c r="E138" s="379">
        <v>560.41073379767954</v>
      </c>
      <c r="F138" s="388">
        <v>91.580173990707209</v>
      </c>
      <c r="G138" s="388">
        <v>305.71075551332797</v>
      </c>
      <c r="H138" s="388">
        <v>447.24322437595742</v>
      </c>
      <c r="I138" s="388">
        <v>560.41073379767954</v>
      </c>
      <c r="J138" s="388">
        <v>385.79421378223822</v>
      </c>
      <c r="K138" s="388">
        <v>95.253320115474267</v>
      </c>
      <c r="L138" s="388">
        <v>33.481899163447636</v>
      </c>
      <c r="M138" s="388">
        <v>18.299908383817538</v>
      </c>
      <c r="N138" s="388">
        <v>18.35317642228064</v>
      </c>
      <c r="O138" s="388">
        <v>18.243178073817539</v>
      </c>
      <c r="P138" s="388">
        <v>18.35317642228064</v>
      </c>
      <c r="Q138" s="388">
        <v>18.273083835363995</v>
      </c>
      <c r="R138" s="388">
        <v>17.535467456567535</v>
      </c>
      <c r="S138" s="388">
        <v>18.243178073817539</v>
      </c>
      <c r="T138" s="388">
        <v>17.535467456567535</v>
      </c>
      <c r="U138" s="388">
        <v>19.302947774494964</v>
      </c>
      <c r="V138" s="388">
        <v>17.689690828024865</v>
      </c>
      <c r="W138" s="388">
        <v>18.397401445274866</v>
      </c>
      <c r="X138" s="388">
        <v>17.689690828024865</v>
      </c>
      <c r="Y138" s="388">
        <v>17.689690828024865</v>
      </c>
      <c r="Z138" s="388">
        <v>18.507399793737967</v>
      </c>
      <c r="AA138" s="388">
        <v>17.689690828024865</v>
      </c>
      <c r="AB138" s="388">
        <v>18.397401445274866</v>
      </c>
      <c r="AC138" s="388">
        <v>17.689690828024865</v>
      </c>
      <c r="AD138" s="388">
        <v>17.689690828024865</v>
      </c>
      <c r="AE138" s="388">
        <v>18.620860413737969</v>
      </c>
      <c r="AF138" s="388">
        <v>17.689690828024865</v>
      </c>
      <c r="AG138" s="388">
        <v>18.397401445274866</v>
      </c>
      <c r="AH138" s="388">
        <v>17.689690828024865</v>
      </c>
      <c r="AI138" s="388">
        <v>17.689690828024865</v>
      </c>
      <c r="AJ138" s="388">
        <v>18.507399793737967</v>
      </c>
      <c r="AK138" s="388">
        <v>17.689690828024865</v>
      </c>
      <c r="AL138" s="388">
        <v>18.397401445274866</v>
      </c>
      <c r="AM138" s="388">
        <v>17.719596589571321</v>
      </c>
      <c r="AN138" s="388">
        <v>17.689690828024865</v>
      </c>
      <c r="AO138" s="388">
        <v>18.620860413737969</v>
      </c>
      <c r="AP138" s="388">
        <v>17.689690828024865</v>
      </c>
      <c r="AQ138" s="388">
        <v>18.397401445274866</v>
      </c>
      <c r="AR138" s="388">
        <v>17.689690828024865</v>
      </c>
      <c r="AS138" s="388">
        <v>17.689690828024865</v>
      </c>
      <c r="AT138" s="388">
        <v>17.689690828024865</v>
      </c>
      <c r="AU138" s="388">
        <v>17.689690828024865</v>
      </c>
      <c r="AV138" s="388">
        <v>18.397401445274866</v>
      </c>
      <c r="AW138" s="388">
        <v>17.689690828024865</v>
      </c>
      <c r="AX138" s="388">
        <v>17.689690828024865</v>
      </c>
      <c r="AY138" s="388">
        <v>17.803151448024863</v>
      </c>
      <c r="AZ138" s="388">
        <v>17.689690828024865</v>
      </c>
      <c r="BA138" s="388">
        <v>18.397401445274866</v>
      </c>
      <c r="BB138" s="388">
        <v>17.689690828024865</v>
      </c>
      <c r="BC138" s="388">
        <v>17.689690828024865</v>
      </c>
      <c r="BD138" s="388">
        <v>17.689690828024865</v>
      </c>
      <c r="BE138" s="388">
        <v>17.689690828024865</v>
      </c>
      <c r="BF138" s="388">
        <v>18.397401445274866</v>
      </c>
      <c r="BG138" s="388">
        <v>17.689690828024865</v>
      </c>
      <c r="BH138" s="388">
        <v>17.689690828024865</v>
      </c>
      <c r="BI138" s="388">
        <v>17.803151448024863</v>
      </c>
      <c r="BJ138" s="513">
        <f t="shared" si="5"/>
        <v>1775.8977895479663</v>
      </c>
    </row>
    <row r="139" spans="1:62">
      <c r="BJ139" s="513">
        <f t="shared" si="5"/>
        <v>0</v>
      </c>
    </row>
    <row r="140" spans="1:62" outlineLevel="1">
      <c r="BJ140" s="513">
        <f t="shared" si="5"/>
        <v>0</v>
      </c>
    </row>
    <row r="141" spans="1:62" outlineLevel="1" collapsed="1">
      <c r="A141" s="356" t="s">
        <v>842</v>
      </c>
      <c r="B141" s="335" t="s">
        <v>734</v>
      </c>
      <c r="C141" s="335"/>
      <c r="D141" s="336" t="s">
        <v>735</v>
      </c>
      <c r="E141" s="336" t="s">
        <v>472</v>
      </c>
      <c r="F141" s="349">
        <v>2012</v>
      </c>
      <c r="G141" s="349">
        <v>2013</v>
      </c>
      <c r="H141" s="349">
        <v>2014</v>
      </c>
      <c r="I141" s="349">
        <v>2015</v>
      </c>
      <c r="J141" s="349">
        <v>2016</v>
      </c>
      <c r="K141" s="349">
        <v>2017</v>
      </c>
      <c r="L141" s="349">
        <v>2018</v>
      </c>
      <c r="M141" s="349">
        <v>2019</v>
      </c>
      <c r="N141" s="349">
        <v>2020</v>
      </c>
      <c r="O141" s="349">
        <v>2021</v>
      </c>
      <c r="P141" s="349">
        <v>2022</v>
      </c>
      <c r="Q141" s="349">
        <v>2023</v>
      </c>
      <c r="R141" s="349">
        <v>2024</v>
      </c>
      <c r="S141" s="349">
        <v>2025</v>
      </c>
      <c r="T141" s="349">
        <v>2026</v>
      </c>
      <c r="U141" s="349">
        <v>2027</v>
      </c>
      <c r="V141" s="349">
        <v>2028</v>
      </c>
      <c r="W141" s="349">
        <v>2029</v>
      </c>
      <c r="X141" s="349">
        <v>2030</v>
      </c>
      <c r="Y141" s="349">
        <v>2031</v>
      </c>
      <c r="Z141" s="349">
        <v>2032</v>
      </c>
      <c r="AA141" s="349">
        <v>2033</v>
      </c>
      <c r="AB141" s="349">
        <v>2034</v>
      </c>
      <c r="AC141" s="349">
        <v>2035</v>
      </c>
      <c r="AD141" s="349">
        <v>2036</v>
      </c>
      <c r="AE141" s="349">
        <v>2037</v>
      </c>
      <c r="AF141" s="349">
        <v>2038</v>
      </c>
      <c r="AG141" s="349">
        <v>2039</v>
      </c>
      <c r="AH141" s="349">
        <v>2040</v>
      </c>
      <c r="AI141" s="349">
        <v>2041</v>
      </c>
      <c r="AJ141" s="349">
        <v>2042</v>
      </c>
      <c r="AK141" s="349">
        <v>2043</v>
      </c>
      <c r="AL141" s="349">
        <v>2044</v>
      </c>
      <c r="AM141" s="349">
        <v>2045</v>
      </c>
      <c r="AN141" s="349">
        <v>2046</v>
      </c>
      <c r="AO141" s="349">
        <v>2047</v>
      </c>
      <c r="AP141" s="349">
        <v>2048</v>
      </c>
      <c r="AQ141" s="349">
        <v>2049</v>
      </c>
      <c r="AR141" s="349">
        <v>2050</v>
      </c>
      <c r="AS141" s="349">
        <v>2051</v>
      </c>
      <c r="AT141" s="349">
        <v>2052</v>
      </c>
      <c r="AU141" s="349">
        <v>2053</v>
      </c>
      <c r="AV141" s="349">
        <v>2054</v>
      </c>
      <c r="AW141" s="349">
        <v>2055</v>
      </c>
      <c r="AX141" s="349">
        <v>2056</v>
      </c>
      <c r="AY141" s="349">
        <v>2057</v>
      </c>
      <c r="AZ141" s="349">
        <v>2058</v>
      </c>
      <c r="BA141" s="349">
        <v>2059</v>
      </c>
      <c r="BB141" s="349">
        <v>2060</v>
      </c>
      <c r="BC141" s="349">
        <v>2061</v>
      </c>
      <c r="BD141" s="349">
        <v>2062</v>
      </c>
      <c r="BE141" s="349">
        <v>2063</v>
      </c>
      <c r="BF141" s="349">
        <v>2064</v>
      </c>
      <c r="BG141" s="349">
        <v>2065</v>
      </c>
      <c r="BH141" s="349">
        <v>2066</v>
      </c>
      <c r="BI141" s="349">
        <v>2067</v>
      </c>
      <c r="BJ141" s="513">
        <f t="shared" si="5"/>
        <v>30253.221156686937</v>
      </c>
    </row>
    <row r="142" spans="1:62" outlineLevel="1">
      <c r="A142" s="333" t="s">
        <v>476</v>
      </c>
      <c r="B142" s="378">
        <v>191.22643712000004</v>
      </c>
      <c r="C142" s="378"/>
      <c r="D142" s="340">
        <v>3.4147578057142867</v>
      </c>
      <c r="E142" s="379">
        <v>42.009625764327268</v>
      </c>
      <c r="F142" s="341">
        <v>6.9630769102069179</v>
      </c>
      <c r="G142" s="341">
        <v>23.305343060455169</v>
      </c>
      <c r="H142" s="341">
        <v>33.522492248332604</v>
      </c>
      <c r="I142" s="341">
        <v>42.009625764327268</v>
      </c>
      <c r="J142" s="341">
        <v>28.584171117041109</v>
      </c>
      <c r="K142" s="341">
        <v>7.1249354435486625</v>
      </c>
      <c r="L142" s="341">
        <v>2.1610639015001407</v>
      </c>
      <c r="M142" s="341">
        <v>0.96669285201831845</v>
      </c>
      <c r="N142" s="341">
        <v>0.97940244398810195</v>
      </c>
      <c r="O142" s="341">
        <v>0.96669285201831845</v>
      </c>
      <c r="P142" s="341">
        <v>0.97940244398810195</v>
      </c>
      <c r="Q142" s="341">
        <v>0.96715767513111095</v>
      </c>
      <c r="R142" s="341">
        <v>0.96669285201831845</v>
      </c>
      <c r="S142" s="341">
        <v>0.96669285201831845</v>
      </c>
      <c r="T142" s="341">
        <v>0.96669285201831845</v>
      </c>
      <c r="U142" s="341">
        <v>0.9814012663772369</v>
      </c>
      <c r="V142" s="341">
        <v>0.96908993485049399</v>
      </c>
      <c r="W142" s="341">
        <v>0.96908993485049399</v>
      </c>
      <c r="X142" s="341">
        <v>0.96908993485049399</v>
      </c>
      <c r="Y142" s="341">
        <v>0.96908993485049399</v>
      </c>
      <c r="Z142" s="341">
        <v>0.98179952682027749</v>
      </c>
      <c r="AA142" s="341">
        <v>0.96908993485049399</v>
      </c>
      <c r="AB142" s="341">
        <v>0.96908993485049399</v>
      </c>
      <c r="AC142" s="341">
        <v>0.96908993485049399</v>
      </c>
      <c r="AD142" s="341">
        <v>0.96908993485049399</v>
      </c>
      <c r="AE142" s="341">
        <v>0.98179952682027749</v>
      </c>
      <c r="AF142" s="341">
        <v>0.96908993485049399</v>
      </c>
      <c r="AG142" s="341">
        <v>0.96908993485049399</v>
      </c>
      <c r="AH142" s="341">
        <v>0.96908993485049399</v>
      </c>
      <c r="AI142" s="341">
        <v>0.96908993485049399</v>
      </c>
      <c r="AJ142" s="341">
        <v>0.98179952682027749</v>
      </c>
      <c r="AK142" s="341">
        <v>0.96908993485049399</v>
      </c>
      <c r="AL142" s="341">
        <v>0.96908993485049399</v>
      </c>
      <c r="AM142" s="341">
        <v>0.96955475796328638</v>
      </c>
      <c r="AN142" s="341">
        <v>0.96908993485049399</v>
      </c>
      <c r="AO142" s="341">
        <v>0.98179952682027749</v>
      </c>
      <c r="AP142" s="341">
        <v>0.96908993485049399</v>
      </c>
      <c r="AQ142" s="341">
        <v>0.96908993485049399</v>
      </c>
      <c r="AR142" s="341">
        <v>0.96908993485049399</v>
      </c>
      <c r="AS142" s="341">
        <v>0.96908993485049399</v>
      </c>
      <c r="AT142" s="341">
        <v>0.96908993485049399</v>
      </c>
      <c r="AU142" s="341">
        <v>0.96908993485049399</v>
      </c>
      <c r="AV142" s="341">
        <v>0.96908993485049399</v>
      </c>
      <c r="AW142" s="341">
        <v>0.96908993485049399</v>
      </c>
      <c r="AX142" s="341">
        <v>0.96908993485049399</v>
      </c>
      <c r="AY142" s="341">
        <v>0.96908993485049399</v>
      </c>
      <c r="AZ142" s="341">
        <v>0.96908993485049399</v>
      </c>
      <c r="BA142" s="341">
        <v>0.96908993485049399</v>
      </c>
      <c r="BB142" s="341">
        <v>0.96908993485049399</v>
      </c>
      <c r="BC142" s="341">
        <v>0.96908993485049399</v>
      </c>
      <c r="BD142" s="341">
        <v>0.96908993485049399</v>
      </c>
      <c r="BE142" s="341">
        <v>0.96908993485049399</v>
      </c>
      <c r="BF142" s="341">
        <v>0.96908993485049399</v>
      </c>
      <c r="BG142" s="341">
        <v>0.96908993485049399</v>
      </c>
      <c r="BH142" s="341">
        <v>0.96908993485049399</v>
      </c>
      <c r="BI142" s="341">
        <v>0.96908993485049399</v>
      </c>
      <c r="BJ142" s="513">
        <f t="shared" si="5"/>
        <v>129.55008660908248</v>
      </c>
    </row>
    <row r="143" spans="1:62" outlineLevel="1">
      <c r="A143" s="333" t="s">
        <v>477</v>
      </c>
      <c r="B143" s="378">
        <v>57.117821675215872</v>
      </c>
      <c r="C143" s="378"/>
      <c r="D143" s="340">
        <v>1.0199611013431407</v>
      </c>
      <c r="E143" s="379">
        <v>9.22827696110941</v>
      </c>
      <c r="F143" s="341">
        <v>1.4504308291578865</v>
      </c>
      <c r="G143" s="341">
        <v>4.8057231002022212</v>
      </c>
      <c r="H143" s="341">
        <v>7.3670102797878361</v>
      </c>
      <c r="I143" s="341">
        <v>9.22827696110941</v>
      </c>
      <c r="J143" s="341">
        <v>6.5502599965601807</v>
      </c>
      <c r="K143" s="341">
        <v>1.577624838306583</v>
      </c>
      <c r="L143" s="341">
        <v>0.75637765740880103</v>
      </c>
      <c r="M143" s="341">
        <v>0.53946636802759862</v>
      </c>
      <c r="N143" s="341">
        <v>0.53521999133272435</v>
      </c>
      <c r="O143" s="341">
        <v>0.53603250453175821</v>
      </c>
      <c r="P143" s="341">
        <v>0.53521999133272435</v>
      </c>
      <c r="Q143" s="341">
        <v>0.53756946658704052</v>
      </c>
      <c r="R143" s="341">
        <v>0.49319505742114916</v>
      </c>
      <c r="S143" s="341">
        <v>0.53603250453175821</v>
      </c>
      <c r="T143" s="341">
        <v>0.49319505742114916</v>
      </c>
      <c r="U143" s="341">
        <v>0.59153437673023768</v>
      </c>
      <c r="V143" s="341">
        <v>0.50112113780533873</v>
      </c>
      <c r="W143" s="341">
        <v>0.54395858491594773</v>
      </c>
      <c r="X143" s="341">
        <v>0.50112113780533873</v>
      </c>
      <c r="Y143" s="341">
        <v>0.50112113780533873</v>
      </c>
      <c r="Z143" s="341">
        <v>0.54314607171691387</v>
      </c>
      <c r="AA143" s="341">
        <v>0.50112113780533873</v>
      </c>
      <c r="AB143" s="341">
        <v>0.54395858491594773</v>
      </c>
      <c r="AC143" s="341">
        <v>0.50112113780533873</v>
      </c>
      <c r="AD143" s="341">
        <v>0.50112113780533873</v>
      </c>
      <c r="AE143" s="341">
        <v>0.55001379870859468</v>
      </c>
      <c r="AF143" s="341">
        <v>0.50112113780533873</v>
      </c>
      <c r="AG143" s="341">
        <v>0.54395858491594773</v>
      </c>
      <c r="AH143" s="341">
        <v>0.50112113780533873</v>
      </c>
      <c r="AI143" s="341">
        <v>0.50112113780533873</v>
      </c>
      <c r="AJ143" s="341">
        <v>0.54314607171691387</v>
      </c>
      <c r="AK143" s="341">
        <v>0.50112113780533873</v>
      </c>
      <c r="AL143" s="341">
        <v>0.54395858491594773</v>
      </c>
      <c r="AM143" s="341">
        <v>0.50265809986062093</v>
      </c>
      <c r="AN143" s="341">
        <v>0.50112113780533873</v>
      </c>
      <c r="AO143" s="341">
        <v>0.55001379870859468</v>
      </c>
      <c r="AP143" s="341">
        <v>0.50112113780533873</v>
      </c>
      <c r="AQ143" s="341">
        <v>0.54395858491594773</v>
      </c>
      <c r="AR143" s="341">
        <v>0.50112113780533873</v>
      </c>
      <c r="AS143" s="341">
        <v>0.50112113780533873</v>
      </c>
      <c r="AT143" s="341">
        <v>0.50112113780533873</v>
      </c>
      <c r="AU143" s="341">
        <v>0.50112113780533873</v>
      </c>
      <c r="AV143" s="341">
        <v>0.54395858491594773</v>
      </c>
      <c r="AW143" s="341">
        <v>0.50112113780533873</v>
      </c>
      <c r="AX143" s="341">
        <v>0.50112113780533873</v>
      </c>
      <c r="AY143" s="341">
        <v>0.50798886479701955</v>
      </c>
      <c r="AZ143" s="341">
        <v>0.50112113780533873</v>
      </c>
      <c r="BA143" s="341">
        <v>0.54395858491594773</v>
      </c>
      <c r="BB143" s="341">
        <v>0.50112113780533873</v>
      </c>
      <c r="BC143" s="341">
        <v>0.50112113780533873</v>
      </c>
      <c r="BD143" s="341">
        <v>0.50112113780533873</v>
      </c>
      <c r="BE143" s="341">
        <v>0.50112113780533873</v>
      </c>
      <c r="BF143" s="341">
        <v>0.54395858491594773</v>
      </c>
      <c r="BG143" s="341">
        <v>0.50112113780533873</v>
      </c>
      <c r="BH143" s="341">
        <v>0.50112113780533873</v>
      </c>
      <c r="BI143" s="341">
        <v>0.50798886479701955</v>
      </c>
      <c r="BJ143" s="513">
        <f t="shared" si="5"/>
        <v>31.345142839083575</v>
      </c>
    </row>
    <row r="144" spans="1:62" outlineLevel="1">
      <c r="A144" s="333" t="s">
        <v>478</v>
      </c>
      <c r="B144" s="378">
        <v>172.36079143749743</v>
      </c>
      <c r="C144" s="378"/>
      <c r="D144" s="340">
        <v>3.077871275669597</v>
      </c>
      <c r="E144" s="379">
        <v>34.489831983808422</v>
      </c>
      <c r="F144" s="341">
        <v>5.6361961388265485</v>
      </c>
      <c r="G144" s="341">
        <v>18.814615704888332</v>
      </c>
      <c r="H144" s="341">
        <v>27.525068194344016</v>
      </c>
      <c r="I144" s="341">
        <v>34.489831983808422</v>
      </c>
      <c r="J144" s="341">
        <v>23.743259740058111</v>
      </c>
      <c r="K144" s="341">
        <v>5.8622556788298077</v>
      </c>
      <c r="L144" s="341">
        <v>2.0606048510538115</v>
      </c>
      <c r="M144" s="341">
        <v>1.1262467462031462</v>
      </c>
      <c r="N144" s="341">
        <v>1.1295250661672367</v>
      </c>
      <c r="O144" s="341">
        <v>1.1227553447322465</v>
      </c>
      <c r="P144" s="341">
        <v>1.1295250661672367</v>
      </c>
      <c r="Q144" s="341">
        <v>1.1245958603199748</v>
      </c>
      <c r="R144" s="341">
        <v>1.0792001113827685</v>
      </c>
      <c r="S144" s="341">
        <v>1.1227553447322465</v>
      </c>
      <c r="T144" s="341">
        <v>1.0792001113827685</v>
      </c>
      <c r="U144" s="341">
        <v>1.1879776481492454</v>
      </c>
      <c r="V144" s="341">
        <v>1.0886916108290658</v>
      </c>
      <c r="W144" s="341">
        <v>1.1322468441785432</v>
      </c>
      <c r="X144" s="341">
        <v>1.0886916108290658</v>
      </c>
      <c r="Y144" s="341">
        <v>1.0886916108290658</v>
      </c>
      <c r="Z144" s="341">
        <v>1.1390165656135336</v>
      </c>
      <c r="AA144" s="341">
        <v>1.0886916108290658</v>
      </c>
      <c r="AB144" s="341">
        <v>1.1322468441785432</v>
      </c>
      <c r="AC144" s="341">
        <v>1.0886916108290658</v>
      </c>
      <c r="AD144" s="341">
        <v>1.0886916108290658</v>
      </c>
      <c r="AE144" s="341">
        <v>1.1459993685553338</v>
      </c>
      <c r="AF144" s="341">
        <v>1.0886916108290658</v>
      </c>
      <c r="AG144" s="341">
        <v>1.1322468441785432</v>
      </c>
      <c r="AH144" s="341">
        <v>1.0886916108290658</v>
      </c>
      <c r="AI144" s="341">
        <v>1.0886916108290658</v>
      </c>
      <c r="AJ144" s="341">
        <v>1.1390165656135336</v>
      </c>
      <c r="AK144" s="341">
        <v>1.0886916108290658</v>
      </c>
      <c r="AL144" s="341">
        <v>1.1322468441785432</v>
      </c>
      <c r="AM144" s="341">
        <v>1.0905321264167944</v>
      </c>
      <c r="AN144" s="341">
        <v>1.0886916108290658</v>
      </c>
      <c r="AO144" s="341">
        <v>1.1459993685553338</v>
      </c>
      <c r="AP144" s="341">
        <v>1.0886916108290658</v>
      </c>
      <c r="AQ144" s="341">
        <v>1.1322468441785432</v>
      </c>
      <c r="AR144" s="341">
        <v>1.0886916108290658</v>
      </c>
      <c r="AS144" s="341">
        <v>1.0886916108290658</v>
      </c>
      <c r="AT144" s="341">
        <v>1.0886916108290658</v>
      </c>
      <c r="AU144" s="341">
        <v>1.0886916108290658</v>
      </c>
      <c r="AV144" s="341">
        <v>1.1322468441785432</v>
      </c>
      <c r="AW144" s="341">
        <v>1.0886916108290658</v>
      </c>
      <c r="AX144" s="341">
        <v>1.0886916108290658</v>
      </c>
      <c r="AY144" s="341">
        <v>1.0956744137708658</v>
      </c>
      <c r="AZ144" s="341">
        <v>1.0886916108290658</v>
      </c>
      <c r="BA144" s="341">
        <v>1.1322468441785432</v>
      </c>
      <c r="BB144" s="341">
        <v>1.0886916108290658</v>
      </c>
      <c r="BC144" s="341">
        <v>1.0886916108290658</v>
      </c>
      <c r="BD144" s="341">
        <v>1.0886916108290658</v>
      </c>
      <c r="BE144" s="341">
        <v>1.0886916108290658</v>
      </c>
      <c r="BF144" s="341">
        <v>1.1322468441785432</v>
      </c>
      <c r="BG144" s="341">
        <v>1.0886916108290658</v>
      </c>
      <c r="BH144" s="341">
        <v>1.0886916108290658</v>
      </c>
      <c r="BI144" s="341">
        <v>1.0956744137708658</v>
      </c>
      <c r="BJ144" s="513">
        <f t="shared" si="5"/>
        <v>109.2955803448955</v>
      </c>
    </row>
    <row r="145" spans="1:62" outlineLevel="1">
      <c r="A145" s="349" t="s">
        <v>843</v>
      </c>
      <c r="B145" s="381">
        <v>420.70505023271335</v>
      </c>
      <c r="C145" s="381"/>
      <c r="D145" s="340">
        <v>7.512590182727017</v>
      </c>
      <c r="E145" s="379">
        <v>85.727734709245098</v>
      </c>
      <c r="F145" s="348">
        <v>14.049703878191353</v>
      </c>
      <c r="G145" s="348">
        <v>46.925681865545727</v>
      </c>
      <c r="H145" s="348">
        <v>68.414570722464447</v>
      </c>
      <c r="I145" s="348">
        <v>85.727734709245098</v>
      </c>
      <c r="J145" s="348">
        <v>58.877690853659402</v>
      </c>
      <c r="K145" s="348">
        <v>14.564815960685053</v>
      </c>
      <c r="L145" s="348">
        <v>4.9780464099627526</v>
      </c>
      <c r="M145" s="348">
        <v>2.6324059662490633</v>
      </c>
      <c r="N145" s="348">
        <v>2.6441475014880629</v>
      </c>
      <c r="O145" s="348">
        <v>2.6254807012823234</v>
      </c>
      <c r="P145" s="348">
        <v>2.6441475014880629</v>
      </c>
      <c r="Q145" s="348">
        <v>2.6293230020381264</v>
      </c>
      <c r="R145" s="348">
        <v>2.5390880208222359</v>
      </c>
      <c r="S145" s="348">
        <v>2.6254807012823234</v>
      </c>
      <c r="T145" s="348">
        <v>2.5390880208222359</v>
      </c>
      <c r="U145" s="348">
        <v>2.76091329125672</v>
      </c>
      <c r="V145" s="348">
        <v>2.5589026834848987</v>
      </c>
      <c r="W145" s="348">
        <v>2.6452953639449852</v>
      </c>
      <c r="X145" s="348">
        <v>2.5589026834848987</v>
      </c>
      <c r="Y145" s="348">
        <v>2.5589026834848987</v>
      </c>
      <c r="Z145" s="348">
        <v>2.6639621641507247</v>
      </c>
      <c r="AA145" s="348">
        <v>2.5589026834848987</v>
      </c>
      <c r="AB145" s="348">
        <v>2.6452953639449852</v>
      </c>
      <c r="AC145" s="348">
        <v>2.5589026834848987</v>
      </c>
      <c r="AD145" s="348">
        <v>2.5589026834848987</v>
      </c>
      <c r="AE145" s="348">
        <v>2.677812694084206</v>
      </c>
      <c r="AF145" s="348">
        <v>2.5589026834848987</v>
      </c>
      <c r="AG145" s="348">
        <v>2.6452953639449852</v>
      </c>
      <c r="AH145" s="348">
        <v>2.5589026834848987</v>
      </c>
      <c r="AI145" s="348">
        <v>2.5589026834848987</v>
      </c>
      <c r="AJ145" s="348">
        <v>2.6639621641507247</v>
      </c>
      <c r="AK145" s="348">
        <v>2.5589026834848987</v>
      </c>
      <c r="AL145" s="348">
        <v>2.6452953639449852</v>
      </c>
      <c r="AM145" s="348">
        <v>2.5627449842407017</v>
      </c>
      <c r="AN145" s="348">
        <v>2.5589026834848987</v>
      </c>
      <c r="AO145" s="348">
        <v>2.677812694084206</v>
      </c>
      <c r="AP145" s="348">
        <v>2.5589026834848987</v>
      </c>
      <c r="AQ145" s="348">
        <v>2.6452953639449852</v>
      </c>
      <c r="AR145" s="348">
        <v>2.5589026834848987</v>
      </c>
      <c r="AS145" s="348">
        <v>2.5589026834848987</v>
      </c>
      <c r="AT145" s="348">
        <v>2.5589026834848987</v>
      </c>
      <c r="AU145" s="348">
        <v>2.5589026834848987</v>
      </c>
      <c r="AV145" s="348">
        <v>2.6452953639449852</v>
      </c>
      <c r="AW145" s="348">
        <v>2.5589026834848987</v>
      </c>
      <c r="AX145" s="348">
        <v>2.5589026834848987</v>
      </c>
      <c r="AY145" s="348">
        <v>2.5727532134183795</v>
      </c>
      <c r="AZ145" s="348">
        <v>2.5589026834848987</v>
      </c>
      <c r="BA145" s="348">
        <v>2.6452953639449852</v>
      </c>
      <c r="BB145" s="348">
        <v>2.5589026834848987</v>
      </c>
      <c r="BC145" s="348">
        <v>2.5589026834848987</v>
      </c>
      <c r="BD145" s="348">
        <v>2.5589026834848987</v>
      </c>
      <c r="BE145" s="348">
        <v>2.5589026834848987</v>
      </c>
      <c r="BF145" s="348">
        <v>2.6452953639449852</v>
      </c>
      <c r="BG145" s="348">
        <v>2.5589026834848987</v>
      </c>
      <c r="BH145" s="348">
        <v>2.5589026834848987</v>
      </c>
      <c r="BI145" s="348">
        <v>2.5727532134183795</v>
      </c>
      <c r="BJ145" s="513">
        <f t="shared" si="5"/>
        <v>270.19080979306136</v>
      </c>
    </row>
    <row r="146" spans="1:62" outlineLevel="1">
      <c r="B146" s="378"/>
      <c r="C146" s="378"/>
      <c r="D146" s="389"/>
      <c r="E146" s="389"/>
      <c r="F146" s="383"/>
      <c r="G146" s="383"/>
      <c r="H146" s="383"/>
      <c r="I146" s="383"/>
      <c r="J146" s="383"/>
      <c r="K146" s="383"/>
      <c r="L146" s="383"/>
      <c r="M146" s="383"/>
      <c r="N146" s="383"/>
      <c r="O146" s="383"/>
      <c r="P146" s="383"/>
      <c r="Q146" s="383"/>
      <c r="R146" s="383"/>
      <c r="S146" s="383"/>
      <c r="T146" s="383"/>
      <c r="U146" s="383"/>
      <c r="V146" s="383"/>
      <c r="W146" s="383"/>
      <c r="X146" s="383"/>
      <c r="Y146" s="383"/>
      <c r="Z146" s="383"/>
      <c r="AA146" s="383"/>
      <c r="AB146" s="383"/>
      <c r="AC146" s="383"/>
      <c r="AD146" s="383"/>
      <c r="AE146" s="383"/>
      <c r="AF146" s="383"/>
      <c r="AG146" s="383"/>
      <c r="AH146" s="383"/>
      <c r="AI146" s="383"/>
      <c r="AJ146" s="383"/>
      <c r="AK146" s="383"/>
      <c r="AL146" s="383"/>
      <c r="AM146" s="383"/>
      <c r="AN146" s="383"/>
      <c r="AO146" s="383"/>
      <c r="AP146" s="383"/>
      <c r="AQ146" s="383"/>
      <c r="AR146" s="383"/>
      <c r="AS146" s="383"/>
      <c r="AT146" s="383"/>
      <c r="AU146" s="383"/>
      <c r="AV146" s="383"/>
      <c r="AW146" s="383"/>
      <c r="AX146" s="383"/>
      <c r="AY146" s="383"/>
      <c r="AZ146" s="383"/>
      <c r="BA146" s="383"/>
      <c r="BB146" s="383"/>
      <c r="BC146" s="383"/>
      <c r="BD146" s="383"/>
      <c r="BE146" s="383"/>
      <c r="BF146" s="383"/>
      <c r="BG146" s="383"/>
      <c r="BH146" s="383"/>
      <c r="BI146" s="383"/>
      <c r="BJ146" s="513">
        <f t="shared" si="5"/>
        <v>0</v>
      </c>
    </row>
    <row r="147" spans="1:62">
      <c r="A147" s="390" t="s">
        <v>844</v>
      </c>
      <c r="B147" s="378"/>
      <c r="C147" s="378"/>
      <c r="D147" s="389"/>
      <c r="E147" s="389"/>
      <c r="F147" s="383"/>
      <c r="G147" s="383"/>
      <c r="H147" s="383"/>
      <c r="I147" s="383"/>
      <c r="J147" s="383"/>
      <c r="K147" s="383"/>
      <c r="L147" s="383"/>
      <c r="M147" s="383"/>
      <c r="N147" s="383"/>
      <c r="O147" s="383"/>
      <c r="P147" s="383"/>
      <c r="Q147" s="383"/>
      <c r="R147" s="383"/>
      <c r="S147" s="383"/>
      <c r="T147" s="383"/>
      <c r="U147" s="383"/>
      <c r="V147" s="383"/>
      <c r="W147" s="383"/>
      <c r="X147" s="383"/>
      <c r="Y147" s="383"/>
      <c r="Z147" s="383"/>
      <c r="AA147" s="383"/>
      <c r="AB147" s="383"/>
      <c r="AC147" s="383"/>
      <c r="AD147" s="383"/>
      <c r="AE147" s="383"/>
      <c r="AF147" s="383"/>
      <c r="AG147" s="383"/>
      <c r="AH147" s="383"/>
      <c r="AI147" s="383"/>
      <c r="AJ147" s="383"/>
      <c r="AK147" s="383"/>
      <c r="AL147" s="383"/>
      <c r="AM147" s="383"/>
      <c r="AN147" s="383"/>
      <c r="AO147" s="383"/>
      <c r="AP147" s="383"/>
      <c r="AQ147" s="383"/>
      <c r="AR147" s="383"/>
      <c r="AS147" s="383"/>
      <c r="AT147" s="383"/>
      <c r="AU147" s="383"/>
      <c r="AV147" s="383"/>
      <c r="AW147" s="383"/>
      <c r="AX147" s="383"/>
      <c r="AY147" s="383"/>
      <c r="AZ147" s="383"/>
      <c r="BA147" s="383"/>
      <c r="BB147" s="383"/>
      <c r="BC147" s="383"/>
      <c r="BD147" s="383"/>
      <c r="BE147" s="383"/>
      <c r="BF147" s="383"/>
      <c r="BG147" s="383"/>
      <c r="BH147" s="383"/>
      <c r="BI147" s="383"/>
      <c r="BJ147" s="513">
        <f t="shared" si="5"/>
        <v>0</v>
      </c>
    </row>
    <row r="148" spans="1:62">
      <c r="B148" s="391"/>
      <c r="C148" s="391"/>
      <c r="BJ148" s="513">
        <f t="shared" si="5"/>
        <v>0</v>
      </c>
    </row>
    <row r="149" spans="1:62">
      <c r="A149" s="334" t="s">
        <v>774</v>
      </c>
      <c r="B149" s="391"/>
      <c r="C149" s="391"/>
      <c r="BJ149" s="513">
        <f t="shared" si="5"/>
        <v>0</v>
      </c>
    </row>
    <row r="150" spans="1:62">
      <c r="A150" s="392" t="s">
        <v>775</v>
      </c>
      <c r="B150" s="391"/>
      <c r="C150" s="391"/>
      <c r="BJ150" s="513">
        <f t="shared" si="5"/>
        <v>0</v>
      </c>
    </row>
    <row r="151" spans="1:62">
      <c r="A151" s="333" t="s">
        <v>845</v>
      </c>
      <c r="B151" s="385">
        <v>15.355122948334383</v>
      </c>
      <c r="C151" s="385"/>
      <c r="D151" s="379">
        <v>4.3871779852383976E-2</v>
      </c>
      <c r="E151" s="379">
        <v>0.30710245896668781</v>
      </c>
      <c r="F151" s="383">
        <v>0</v>
      </c>
      <c r="G151" s="383">
        <v>0</v>
      </c>
      <c r="H151" s="383">
        <v>0</v>
      </c>
      <c r="I151" s="383">
        <v>0</v>
      </c>
      <c r="J151" s="383">
        <v>0</v>
      </c>
      <c r="K151" s="383">
        <v>0</v>
      </c>
      <c r="L151" s="383">
        <v>0.30710245896668781</v>
      </c>
      <c r="M151" s="383">
        <v>0.30710245896668781</v>
      </c>
      <c r="N151" s="383">
        <v>0.30710245896668781</v>
      </c>
      <c r="O151" s="383">
        <v>0.30710245896668781</v>
      </c>
      <c r="P151" s="383">
        <v>0.30710245896668781</v>
      </c>
      <c r="Q151" s="383">
        <v>0.30710245896668781</v>
      </c>
      <c r="R151" s="383">
        <v>0.30710245896668781</v>
      </c>
      <c r="S151" s="383">
        <v>0.30710245896668781</v>
      </c>
      <c r="T151" s="383">
        <v>0.30710245896668781</v>
      </c>
      <c r="U151" s="383">
        <v>0.30710245896668781</v>
      </c>
      <c r="V151" s="383">
        <v>0.30710245896668781</v>
      </c>
      <c r="W151" s="383">
        <v>0.30710245896668781</v>
      </c>
      <c r="X151" s="383">
        <v>0.30710245896668781</v>
      </c>
      <c r="Y151" s="383">
        <v>0.30710245896668781</v>
      </c>
      <c r="Z151" s="383">
        <v>0.30710245896668781</v>
      </c>
      <c r="AA151" s="383">
        <v>0.30710245896668781</v>
      </c>
      <c r="AB151" s="383">
        <v>0.30710245896668781</v>
      </c>
      <c r="AC151" s="383">
        <v>0.30710245896668781</v>
      </c>
      <c r="AD151" s="383">
        <v>0.30710245896668781</v>
      </c>
      <c r="AE151" s="383">
        <v>0.30710245896668781</v>
      </c>
      <c r="AF151" s="383">
        <v>0.30710245896668781</v>
      </c>
      <c r="AG151" s="383">
        <v>0.30710245896668781</v>
      </c>
      <c r="AH151" s="383">
        <v>0.30710245896668781</v>
      </c>
      <c r="AI151" s="383">
        <v>0.30710245896668781</v>
      </c>
      <c r="AJ151" s="383">
        <v>0.30710245896668781</v>
      </c>
      <c r="AK151" s="383">
        <v>0.30710245896668781</v>
      </c>
      <c r="AL151" s="383">
        <v>0.30710245896668781</v>
      </c>
      <c r="AM151" s="383">
        <v>0.30710245896668781</v>
      </c>
      <c r="AN151" s="383">
        <v>0.30710245896668781</v>
      </c>
      <c r="AO151" s="383">
        <v>0.30710245896668781</v>
      </c>
      <c r="AP151" s="383">
        <v>0.30710245896668781</v>
      </c>
      <c r="AQ151" s="383">
        <v>0.30710245896668781</v>
      </c>
      <c r="AR151" s="383">
        <v>0.30710245896668781</v>
      </c>
      <c r="AS151" s="383">
        <v>0.30710245896668781</v>
      </c>
      <c r="AT151" s="383">
        <v>0.30710245896668781</v>
      </c>
      <c r="AU151" s="383">
        <v>0.30710245896668781</v>
      </c>
      <c r="AV151" s="383">
        <v>0.30710245896668781</v>
      </c>
      <c r="AW151" s="383">
        <v>0.30710245896668781</v>
      </c>
      <c r="AX151" s="383">
        <v>0.30710245896668781</v>
      </c>
      <c r="AY151" s="383">
        <v>0.30710245896668781</v>
      </c>
      <c r="AZ151" s="383">
        <v>0.30710245896668781</v>
      </c>
      <c r="BA151" s="383">
        <v>0.30710245896668781</v>
      </c>
      <c r="BB151" s="383">
        <v>0.30710245896668781</v>
      </c>
      <c r="BC151" s="383">
        <v>0.30710245896668781</v>
      </c>
      <c r="BD151" s="383">
        <v>0.30710245896668781</v>
      </c>
      <c r="BE151" s="383">
        <v>0.30710245896668781</v>
      </c>
      <c r="BF151" s="383">
        <v>0.30710245896668781</v>
      </c>
      <c r="BG151" s="383">
        <v>0.30710245896668781</v>
      </c>
      <c r="BH151" s="383">
        <v>0.30710245896668781</v>
      </c>
      <c r="BI151" s="383">
        <v>0.30710245896668781</v>
      </c>
      <c r="BJ151" s="513">
        <f t="shared" si="5"/>
        <v>3.0218087716151216</v>
      </c>
    </row>
    <row r="152" spans="1:62" ht="16.5" thickBot="1">
      <c r="A152" s="333" t="s">
        <v>846</v>
      </c>
      <c r="B152" s="385">
        <v>2.6969566959399973</v>
      </c>
      <c r="C152" s="385"/>
      <c r="D152" s="379">
        <v>7.7055905598285715E-3</v>
      </c>
      <c r="E152" s="379">
        <v>5.3939133918800002E-2</v>
      </c>
      <c r="F152" s="383">
        <v>0</v>
      </c>
      <c r="G152" s="383">
        <v>0</v>
      </c>
      <c r="H152" s="383">
        <v>0</v>
      </c>
      <c r="I152" s="383">
        <v>0</v>
      </c>
      <c r="J152" s="383">
        <v>0</v>
      </c>
      <c r="K152" s="383">
        <v>0</v>
      </c>
      <c r="L152" s="383">
        <v>5.3939133918800002E-2</v>
      </c>
      <c r="M152" s="383">
        <v>5.3939133918800002E-2</v>
      </c>
      <c r="N152" s="383">
        <v>5.3939133918800002E-2</v>
      </c>
      <c r="O152" s="383">
        <v>5.3939133918800002E-2</v>
      </c>
      <c r="P152" s="383">
        <v>5.3939133918800002E-2</v>
      </c>
      <c r="Q152" s="383">
        <v>5.3939133918800002E-2</v>
      </c>
      <c r="R152" s="383">
        <v>5.3939133918800002E-2</v>
      </c>
      <c r="S152" s="383">
        <v>5.3939133918800002E-2</v>
      </c>
      <c r="T152" s="383">
        <v>5.3939133918800002E-2</v>
      </c>
      <c r="U152" s="383">
        <v>5.3939133918800002E-2</v>
      </c>
      <c r="V152" s="383">
        <v>5.3939133918800002E-2</v>
      </c>
      <c r="W152" s="383">
        <v>5.3939133918800002E-2</v>
      </c>
      <c r="X152" s="383">
        <v>5.3939133918800002E-2</v>
      </c>
      <c r="Y152" s="383">
        <v>5.3939133918800002E-2</v>
      </c>
      <c r="Z152" s="383">
        <v>5.3939133918800002E-2</v>
      </c>
      <c r="AA152" s="383">
        <v>5.3939133918800002E-2</v>
      </c>
      <c r="AB152" s="383">
        <v>5.3939133918800002E-2</v>
      </c>
      <c r="AC152" s="383">
        <v>5.3939133918800002E-2</v>
      </c>
      <c r="AD152" s="383">
        <v>5.3939133918800002E-2</v>
      </c>
      <c r="AE152" s="383">
        <v>5.3939133918800002E-2</v>
      </c>
      <c r="AF152" s="383">
        <v>5.3939133918800002E-2</v>
      </c>
      <c r="AG152" s="383">
        <v>5.3939133918800002E-2</v>
      </c>
      <c r="AH152" s="383">
        <v>5.3939133918800002E-2</v>
      </c>
      <c r="AI152" s="383">
        <v>5.3939133918800002E-2</v>
      </c>
      <c r="AJ152" s="383">
        <v>5.3939133918800002E-2</v>
      </c>
      <c r="AK152" s="383">
        <v>5.3939133918800002E-2</v>
      </c>
      <c r="AL152" s="383">
        <v>5.3939133918800002E-2</v>
      </c>
      <c r="AM152" s="383">
        <v>5.3939133918800002E-2</v>
      </c>
      <c r="AN152" s="383">
        <v>5.3939133918800002E-2</v>
      </c>
      <c r="AO152" s="383">
        <v>5.3939133918800002E-2</v>
      </c>
      <c r="AP152" s="383">
        <v>5.3939133918800002E-2</v>
      </c>
      <c r="AQ152" s="383">
        <v>5.3939133918800002E-2</v>
      </c>
      <c r="AR152" s="383">
        <v>5.3939133918800002E-2</v>
      </c>
      <c r="AS152" s="383">
        <v>5.3939133918800002E-2</v>
      </c>
      <c r="AT152" s="383">
        <v>5.3939133918800002E-2</v>
      </c>
      <c r="AU152" s="383">
        <v>5.3939133918800002E-2</v>
      </c>
      <c r="AV152" s="383">
        <v>5.3939133918800002E-2</v>
      </c>
      <c r="AW152" s="383">
        <v>5.3939133918800002E-2</v>
      </c>
      <c r="AX152" s="383">
        <v>5.3939133918800002E-2</v>
      </c>
      <c r="AY152" s="383">
        <v>5.3939133918800002E-2</v>
      </c>
      <c r="AZ152" s="383">
        <v>5.3939133918800002E-2</v>
      </c>
      <c r="BA152" s="383">
        <v>5.3939133918800002E-2</v>
      </c>
      <c r="BB152" s="383">
        <v>5.3939133918800002E-2</v>
      </c>
      <c r="BC152" s="383">
        <v>5.3939133918800002E-2</v>
      </c>
      <c r="BD152" s="383">
        <v>5.3939133918800002E-2</v>
      </c>
      <c r="BE152" s="383">
        <v>5.3939133918800002E-2</v>
      </c>
      <c r="BF152" s="383">
        <v>5.3939133918800002E-2</v>
      </c>
      <c r="BG152" s="383">
        <v>5.3939133918800002E-2</v>
      </c>
      <c r="BH152" s="383">
        <v>5.3939133918800002E-2</v>
      </c>
      <c r="BI152" s="383">
        <v>5.3939133918800002E-2</v>
      </c>
      <c r="BJ152" s="513">
        <f t="shared" si="5"/>
        <v>0.53074712770969046</v>
      </c>
    </row>
    <row r="153" spans="1:62">
      <c r="A153" s="333" t="s">
        <v>847</v>
      </c>
      <c r="B153" s="385">
        <v>18.052079644274404</v>
      </c>
      <c r="C153" s="428">
        <f>+B153/B102</f>
        <v>0.13387000000000002</v>
      </c>
      <c r="D153" s="379">
        <v>5.1577370412212546E-2</v>
      </c>
      <c r="E153" s="379">
        <v>0.36104159288548782</v>
      </c>
      <c r="F153" s="394">
        <v>0</v>
      </c>
      <c r="G153" s="394">
        <v>0</v>
      </c>
      <c r="H153" s="394">
        <v>0</v>
      </c>
      <c r="I153" s="394">
        <v>0</v>
      </c>
      <c r="J153" s="394">
        <v>0</v>
      </c>
      <c r="K153" s="394">
        <v>0</v>
      </c>
      <c r="L153" s="394">
        <v>0.36104159288548782</v>
      </c>
      <c r="M153" s="394">
        <v>0.36104159288548782</v>
      </c>
      <c r="N153" s="394">
        <v>0.36104159288548782</v>
      </c>
      <c r="O153" s="394">
        <v>0.36104159288548782</v>
      </c>
      <c r="P153" s="394">
        <v>0.36104159288548782</v>
      </c>
      <c r="Q153" s="394">
        <v>0.36104159288548782</v>
      </c>
      <c r="R153" s="394">
        <v>0.36104159288548782</v>
      </c>
      <c r="S153" s="394">
        <v>0.36104159288548782</v>
      </c>
      <c r="T153" s="394">
        <v>0.36104159288548782</v>
      </c>
      <c r="U153" s="394">
        <v>0.36104159288548782</v>
      </c>
      <c r="V153" s="394">
        <v>0.36104159288548782</v>
      </c>
      <c r="W153" s="394">
        <v>0.36104159288548782</v>
      </c>
      <c r="X153" s="394">
        <v>0.36104159288548782</v>
      </c>
      <c r="Y153" s="394">
        <v>0.36104159288548782</v>
      </c>
      <c r="Z153" s="394">
        <v>0.36104159288548782</v>
      </c>
      <c r="AA153" s="394">
        <v>0.36104159288548782</v>
      </c>
      <c r="AB153" s="394">
        <v>0.36104159288548782</v>
      </c>
      <c r="AC153" s="394">
        <v>0.36104159288548782</v>
      </c>
      <c r="AD153" s="394">
        <v>0.36104159288548782</v>
      </c>
      <c r="AE153" s="394">
        <v>0.36104159288548782</v>
      </c>
      <c r="AF153" s="394">
        <v>0.36104159288548782</v>
      </c>
      <c r="AG153" s="394">
        <v>0.36104159288548782</v>
      </c>
      <c r="AH153" s="394">
        <v>0.36104159288548782</v>
      </c>
      <c r="AI153" s="394">
        <v>0.36104159288548782</v>
      </c>
      <c r="AJ153" s="394">
        <v>0.36104159288548782</v>
      </c>
      <c r="AK153" s="394">
        <v>0.36104159288548782</v>
      </c>
      <c r="AL153" s="394">
        <v>0.36104159288548782</v>
      </c>
      <c r="AM153" s="394">
        <v>0.36104159288548782</v>
      </c>
      <c r="AN153" s="394">
        <v>0.36104159288548782</v>
      </c>
      <c r="AO153" s="394">
        <v>0.36104159288548782</v>
      </c>
      <c r="AP153" s="394">
        <v>0.36104159288548782</v>
      </c>
      <c r="AQ153" s="394">
        <v>0.36104159288548782</v>
      </c>
      <c r="AR153" s="394">
        <v>0.36104159288548782</v>
      </c>
      <c r="AS153" s="394">
        <v>0.36104159288548782</v>
      </c>
      <c r="AT153" s="394">
        <v>0.36104159288548782</v>
      </c>
      <c r="AU153" s="394">
        <v>0.36104159288548782</v>
      </c>
      <c r="AV153" s="394">
        <v>0.36104159288548782</v>
      </c>
      <c r="AW153" s="394">
        <v>0.36104159288548782</v>
      </c>
      <c r="AX153" s="394">
        <v>0.36104159288548782</v>
      </c>
      <c r="AY153" s="394">
        <v>0.36104159288548782</v>
      </c>
      <c r="AZ153" s="394">
        <v>0.36104159288548782</v>
      </c>
      <c r="BA153" s="394">
        <v>0.36104159288548782</v>
      </c>
      <c r="BB153" s="394">
        <v>0.36104159288548782</v>
      </c>
      <c r="BC153" s="394">
        <v>0.36104159288548782</v>
      </c>
      <c r="BD153" s="394">
        <v>0.36104159288548782</v>
      </c>
      <c r="BE153" s="394">
        <v>0.36104159288548782</v>
      </c>
      <c r="BF153" s="394">
        <v>0.36104159288548782</v>
      </c>
      <c r="BG153" s="394">
        <v>0.36104159288548782</v>
      </c>
      <c r="BH153" s="394">
        <v>0.36104159288548782</v>
      </c>
      <c r="BI153" s="394">
        <v>0.36104159288548782</v>
      </c>
      <c r="BJ153" s="513">
        <f t="shared" si="5"/>
        <v>3.5525558993248136</v>
      </c>
    </row>
    <row r="154" spans="1:62" s="395" customFormat="1">
      <c r="A154" s="395" t="s">
        <v>848</v>
      </c>
      <c r="B154" s="385">
        <v>2.0236989787445125</v>
      </c>
      <c r="C154" s="429"/>
      <c r="D154" s="379">
        <v>5.7819970821271745E-3</v>
      </c>
      <c r="E154" s="379">
        <v>4.0473979574890219E-2</v>
      </c>
      <c r="F154" s="396">
        <v>0</v>
      </c>
      <c r="G154" s="396">
        <v>0</v>
      </c>
      <c r="H154" s="396">
        <v>0</v>
      </c>
      <c r="I154" s="396">
        <v>0</v>
      </c>
      <c r="J154" s="396">
        <v>0</v>
      </c>
      <c r="K154" s="396">
        <v>0</v>
      </c>
      <c r="L154" s="396">
        <v>4.0473979574890219E-2</v>
      </c>
      <c r="M154" s="396">
        <v>4.0473979574890219E-2</v>
      </c>
      <c r="N154" s="396">
        <v>4.0473979574890219E-2</v>
      </c>
      <c r="O154" s="396">
        <v>4.0473979574890219E-2</v>
      </c>
      <c r="P154" s="396">
        <v>4.0473979574890219E-2</v>
      </c>
      <c r="Q154" s="396">
        <v>4.0473979574890219E-2</v>
      </c>
      <c r="R154" s="396">
        <v>4.0473979574890219E-2</v>
      </c>
      <c r="S154" s="396">
        <v>4.0473979574890219E-2</v>
      </c>
      <c r="T154" s="396">
        <v>4.0473979574890219E-2</v>
      </c>
      <c r="U154" s="396">
        <v>4.0473979574890219E-2</v>
      </c>
      <c r="V154" s="396">
        <v>4.0473979574890219E-2</v>
      </c>
      <c r="W154" s="396">
        <v>4.0473979574890219E-2</v>
      </c>
      <c r="X154" s="396">
        <v>4.0473979574890219E-2</v>
      </c>
      <c r="Y154" s="396">
        <v>4.0473979574890219E-2</v>
      </c>
      <c r="Z154" s="396">
        <v>4.0473979574890219E-2</v>
      </c>
      <c r="AA154" s="396">
        <v>4.0473979574890219E-2</v>
      </c>
      <c r="AB154" s="396">
        <v>4.0473979574890219E-2</v>
      </c>
      <c r="AC154" s="396">
        <v>4.0473979574890219E-2</v>
      </c>
      <c r="AD154" s="396">
        <v>4.0473979574890219E-2</v>
      </c>
      <c r="AE154" s="396">
        <v>4.0473979574890219E-2</v>
      </c>
      <c r="AF154" s="396">
        <v>4.0473979574890219E-2</v>
      </c>
      <c r="AG154" s="396">
        <v>4.0473979574890219E-2</v>
      </c>
      <c r="AH154" s="396">
        <v>4.0473979574890219E-2</v>
      </c>
      <c r="AI154" s="396">
        <v>4.0473979574890219E-2</v>
      </c>
      <c r="AJ154" s="396">
        <v>4.0473979574890219E-2</v>
      </c>
      <c r="AK154" s="396">
        <v>4.0473979574890219E-2</v>
      </c>
      <c r="AL154" s="396">
        <v>4.0473979574890219E-2</v>
      </c>
      <c r="AM154" s="396">
        <v>4.0473979574890219E-2</v>
      </c>
      <c r="AN154" s="396">
        <v>4.0473979574890219E-2</v>
      </c>
      <c r="AO154" s="396">
        <v>4.0473979574890219E-2</v>
      </c>
      <c r="AP154" s="396">
        <v>4.0473979574890219E-2</v>
      </c>
      <c r="AQ154" s="396">
        <v>4.0473979574890219E-2</v>
      </c>
      <c r="AR154" s="396">
        <v>4.0473979574890219E-2</v>
      </c>
      <c r="AS154" s="396">
        <v>4.0473979574890219E-2</v>
      </c>
      <c r="AT154" s="396">
        <v>4.0473979574890219E-2</v>
      </c>
      <c r="AU154" s="396">
        <v>4.0473979574890219E-2</v>
      </c>
      <c r="AV154" s="396">
        <v>4.0473979574890219E-2</v>
      </c>
      <c r="AW154" s="396">
        <v>4.0473979574890219E-2</v>
      </c>
      <c r="AX154" s="396">
        <v>4.0473979574890219E-2</v>
      </c>
      <c r="AY154" s="396">
        <v>4.0473979574890219E-2</v>
      </c>
      <c r="AZ154" s="396">
        <v>4.0473979574890219E-2</v>
      </c>
      <c r="BA154" s="396">
        <v>4.0473979574890219E-2</v>
      </c>
      <c r="BB154" s="396">
        <v>4.0473979574890219E-2</v>
      </c>
      <c r="BC154" s="396">
        <v>4.0473979574890219E-2</v>
      </c>
      <c r="BD154" s="396">
        <v>4.0473979574890219E-2</v>
      </c>
      <c r="BE154" s="396">
        <v>4.0473979574890219E-2</v>
      </c>
      <c r="BF154" s="396">
        <v>4.0473979574890219E-2</v>
      </c>
      <c r="BG154" s="396">
        <v>4.0473979574890219E-2</v>
      </c>
      <c r="BH154" s="396">
        <v>4.0473979574890219E-2</v>
      </c>
      <c r="BI154" s="396">
        <v>4.0473979574890219E-2</v>
      </c>
      <c r="BJ154" s="513">
        <f t="shared" si="5"/>
        <v>0.39825349140184296</v>
      </c>
    </row>
    <row r="155" spans="1:62" s="395" customFormat="1">
      <c r="A155" s="395" t="s">
        <v>849</v>
      </c>
      <c r="B155" s="385">
        <v>4.7734635284788016</v>
      </c>
      <c r="C155" s="429"/>
      <c r="D155" s="379">
        <v>1.3638467224225138E-2</v>
      </c>
      <c r="E155" s="379">
        <v>9.5469270569575965E-2</v>
      </c>
      <c r="F155" s="396">
        <v>0</v>
      </c>
      <c r="G155" s="396">
        <v>0</v>
      </c>
      <c r="H155" s="396">
        <v>0</v>
      </c>
      <c r="I155" s="396">
        <v>0</v>
      </c>
      <c r="J155" s="396">
        <v>0</v>
      </c>
      <c r="K155" s="396">
        <v>0</v>
      </c>
      <c r="L155" s="396">
        <v>9.5469270569575965E-2</v>
      </c>
      <c r="M155" s="396">
        <v>9.5469270569575965E-2</v>
      </c>
      <c r="N155" s="396">
        <v>9.5469270569575965E-2</v>
      </c>
      <c r="O155" s="396">
        <v>9.5469270569575965E-2</v>
      </c>
      <c r="P155" s="396">
        <v>9.5469270569575965E-2</v>
      </c>
      <c r="Q155" s="396">
        <v>9.5469270569575965E-2</v>
      </c>
      <c r="R155" s="396">
        <v>9.5469270569575965E-2</v>
      </c>
      <c r="S155" s="396">
        <v>9.5469270569575965E-2</v>
      </c>
      <c r="T155" s="396">
        <v>9.5469270569575965E-2</v>
      </c>
      <c r="U155" s="396">
        <v>9.5469270569575965E-2</v>
      </c>
      <c r="V155" s="396">
        <v>9.5469270569575965E-2</v>
      </c>
      <c r="W155" s="396">
        <v>9.5469270569575965E-2</v>
      </c>
      <c r="X155" s="396">
        <v>9.5469270569575965E-2</v>
      </c>
      <c r="Y155" s="396">
        <v>9.5469270569575965E-2</v>
      </c>
      <c r="Z155" s="396">
        <v>9.5469270569575965E-2</v>
      </c>
      <c r="AA155" s="396">
        <v>9.5469270569575965E-2</v>
      </c>
      <c r="AB155" s="396">
        <v>9.5469270569575965E-2</v>
      </c>
      <c r="AC155" s="396">
        <v>9.5469270569575965E-2</v>
      </c>
      <c r="AD155" s="396">
        <v>9.5469270569575965E-2</v>
      </c>
      <c r="AE155" s="396">
        <v>9.5469270569575965E-2</v>
      </c>
      <c r="AF155" s="396">
        <v>9.5469270569575965E-2</v>
      </c>
      <c r="AG155" s="396">
        <v>9.5469270569575965E-2</v>
      </c>
      <c r="AH155" s="396">
        <v>9.5469270569575965E-2</v>
      </c>
      <c r="AI155" s="396">
        <v>9.5469270569575965E-2</v>
      </c>
      <c r="AJ155" s="396">
        <v>9.5469270569575965E-2</v>
      </c>
      <c r="AK155" s="396">
        <v>9.5469270569575965E-2</v>
      </c>
      <c r="AL155" s="396">
        <v>9.5469270569575965E-2</v>
      </c>
      <c r="AM155" s="396">
        <v>9.5469270569575965E-2</v>
      </c>
      <c r="AN155" s="396">
        <v>9.5469270569575965E-2</v>
      </c>
      <c r="AO155" s="396">
        <v>9.5469270569575965E-2</v>
      </c>
      <c r="AP155" s="396">
        <v>9.5469270569575965E-2</v>
      </c>
      <c r="AQ155" s="396">
        <v>9.5469270569575965E-2</v>
      </c>
      <c r="AR155" s="396">
        <v>9.5469270569575965E-2</v>
      </c>
      <c r="AS155" s="396">
        <v>9.5469270569575965E-2</v>
      </c>
      <c r="AT155" s="396">
        <v>9.5469270569575965E-2</v>
      </c>
      <c r="AU155" s="396">
        <v>9.5469270569575965E-2</v>
      </c>
      <c r="AV155" s="396">
        <v>9.5469270569575965E-2</v>
      </c>
      <c r="AW155" s="396">
        <v>9.5469270569575965E-2</v>
      </c>
      <c r="AX155" s="396">
        <v>9.5469270569575965E-2</v>
      </c>
      <c r="AY155" s="396">
        <v>9.5469270569575965E-2</v>
      </c>
      <c r="AZ155" s="396">
        <v>9.5469270569575965E-2</v>
      </c>
      <c r="BA155" s="396">
        <v>9.5469270569575965E-2</v>
      </c>
      <c r="BB155" s="396">
        <v>9.5469270569575965E-2</v>
      </c>
      <c r="BC155" s="396">
        <v>9.5469270569575965E-2</v>
      </c>
      <c r="BD155" s="396">
        <v>9.5469270569575965E-2</v>
      </c>
      <c r="BE155" s="396">
        <v>9.5469270569575965E-2</v>
      </c>
      <c r="BF155" s="396">
        <v>9.5469270569575965E-2</v>
      </c>
      <c r="BG155" s="396">
        <v>9.5469270569575965E-2</v>
      </c>
      <c r="BH155" s="396">
        <v>9.5469270569575965E-2</v>
      </c>
      <c r="BI155" s="396">
        <v>9.5469270569575965E-2</v>
      </c>
      <c r="BJ155" s="513">
        <f t="shared" si="5"/>
        <v>0.93939293158878767</v>
      </c>
    </row>
    <row r="156" spans="1:62" s="395" customFormat="1">
      <c r="A156" s="395" t="s">
        <v>850</v>
      </c>
      <c r="B156" s="385">
        <v>0.9935332314922285</v>
      </c>
      <c r="C156" s="429"/>
      <c r="D156" s="379">
        <v>2.8386663756920839E-3</v>
      </c>
      <c r="E156" s="379">
        <v>1.9870664629844586E-2</v>
      </c>
      <c r="F156" s="396">
        <v>0</v>
      </c>
      <c r="G156" s="396">
        <v>0</v>
      </c>
      <c r="H156" s="396">
        <v>0</v>
      </c>
      <c r="I156" s="396">
        <v>0</v>
      </c>
      <c r="J156" s="396">
        <v>0</v>
      </c>
      <c r="K156" s="396">
        <v>0</v>
      </c>
      <c r="L156" s="396">
        <v>1.9870664629844586E-2</v>
      </c>
      <c r="M156" s="396">
        <v>1.9870664629844586E-2</v>
      </c>
      <c r="N156" s="396">
        <v>1.9870664629844586E-2</v>
      </c>
      <c r="O156" s="396">
        <v>1.9870664629844586E-2</v>
      </c>
      <c r="P156" s="396">
        <v>1.9870664629844586E-2</v>
      </c>
      <c r="Q156" s="396">
        <v>1.9870664629844586E-2</v>
      </c>
      <c r="R156" s="396">
        <v>1.9870664629844586E-2</v>
      </c>
      <c r="S156" s="396">
        <v>1.9870664629844586E-2</v>
      </c>
      <c r="T156" s="396">
        <v>1.9870664629844586E-2</v>
      </c>
      <c r="U156" s="396">
        <v>1.9870664629844586E-2</v>
      </c>
      <c r="V156" s="396">
        <v>1.9870664629844586E-2</v>
      </c>
      <c r="W156" s="396">
        <v>1.9870664629844586E-2</v>
      </c>
      <c r="X156" s="396">
        <v>1.9870664629844586E-2</v>
      </c>
      <c r="Y156" s="396">
        <v>1.9870664629844586E-2</v>
      </c>
      <c r="Z156" s="396">
        <v>1.9870664629844586E-2</v>
      </c>
      <c r="AA156" s="396">
        <v>1.9870664629844586E-2</v>
      </c>
      <c r="AB156" s="396">
        <v>1.9870664629844586E-2</v>
      </c>
      <c r="AC156" s="396">
        <v>1.9870664629844586E-2</v>
      </c>
      <c r="AD156" s="396">
        <v>1.9870664629844586E-2</v>
      </c>
      <c r="AE156" s="396">
        <v>1.9870664629844586E-2</v>
      </c>
      <c r="AF156" s="396">
        <v>1.9870664629844586E-2</v>
      </c>
      <c r="AG156" s="396">
        <v>1.9870664629844586E-2</v>
      </c>
      <c r="AH156" s="396">
        <v>1.9870664629844586E-2</v>
      </c>
      <c r="AI156" s="396">
        <v>1.9870664629844586E-2</v>
      </c>
      <c r="AJ156" s="396">
        <v>1.9870664629844586E-2</v>
      </c>
      <c r="AK156" s="396">
        <v>1.9870664629844586E-2</v>
      </c>
      <c r="AL156" s="396">
        <v>1.9870664629844586E-2</v>
      </c>
      <c r="AM156" s="396">
        <v>1.9870664629844586E-2</v>
      </c>
      <c r="AN156" s="396">
        <v>1.9870664629844586E-2</v>
      </c>
      <c r="AO156" s="396">
        <v>1.9870664629844586E-2</v>
      </c>
      <c r="AP156" s="396">
        <v>1.9870664629844586E-2</v>
      </c>
      <c r="AQ156" s="396">
        <v>1.9870664629844586E-2</v>
      </c>
      <c r="AR156" s="396">
        <v>1.9870664629844586E-2</v>
      </c>
      <c r="AS156" s="396">
        <v>1.9870664629844586E-2</v>
      </c>
      <c r="AT156" s="396">
        <v>1.9870664629844586E-2</v>
      </c>
      <c r="AU156" s="396">
        <v>1.9870664629844586E-2</v>
      </c>
      <c r="AV156" s="396">
        <v>1.9870664629844586E-2</v>
      </c>
      <c r="AW156" s="396">
        <v>1.9870664629844586E-2</v>
      </c>
      <c r="AX156" s="396">
        <v>1.9870664629844586E-2</v>
      </c>
      <c r="AY156" s="396">
        <v>1.9870664629844586E-2</v>
      </c>
      <c r="AZ156" s="396">
        <v>1.9870664629844586E-2</v>
      </c>
      <c r="BA156" s="396">
        <v>1.9870664629844586E-2</v>
      </c>
      <c r="BB156" s="396">
        <v>1.9870664629844586E-2</v>
      </c>
      <c r="BC156" s="396">
        <v>1.9870664629844586E-2</v>
      </c>
      <c r="BD156" s="396">
        <v>1.9870664629844586E-2</v>
      </c>
      <c r="BE156" s="396">
        <v>1.9870664629844586E-2</v>
      </c>
      <c r="BF156" s="396">
        <v>1.9870664629844586E-2</v>
      </c>
      <c r="BG156" s="396">
        <v>1.9870664629844586E-2</v>
      </c>
      <c r="BH156" s="396">
        <v>1.9870664629844586E-2</v>
      </c>
      <c r="BI156" s="396">
        <v>1.9870664629844586E-2</v>
      </c>
      <c r="BJ156" s="513">
        <f t="shared" si="5"/>
        <v>0.19552220089126676</v>
      </c>
    </row>
    <row r="157" spans="1:62">
      <c r="A157" s="333" t="s">
        <v>851</v>
      </c>
      <c r="B157" s="385">
        <v>7.7906957387155371</v>
      </c>
      <c r="C157" s="430">
        <f>+B157/B118</f>
        <v>7.8688491999999999E-2</v>
      </c>
      <c r="D157" s="379">
        <v>2.2259130682044392E-2</v>
      </c>
      <c r="E157" s="379">
        <v>0.15581391477431075</v>
      </c>
      <c r="F157" s="394">
        <v>0</v>
      </c>
      <c r="G157" s="394">
        <v>0</v>
      </c>
      <c r="H157" s="394">
        <v>0</v>
      </c>
      <c r="I157" s="394">
        <v>0</v>
      </c>
      <c r="J157" s="394">
        <v>0</v>
      </c>
      <c r="K157" s="394">
        <v>0</v>
      </c>
      <c r="L157" s="394">
        <v>0.15581391477431075</v>
      </c>
      <c r="M157" s="394">
        <v>0.15581391477431075</v>
      </c>
      <c r="N157" s="394">
        <v>0.15581391477431075</v>
      </c>
      <c r="O157" s="394">
        <v>0.15581391477431075</v>
      </c>
      <c r="P157" s="394">
        <v>0.15581391477431075</v>
      </c>
      <c r="Q157" s="394">
        <v>0.15581391477431075</v>
      </c>
      <c r="R157" s="394">
        <v>0.15581391477431075</v>
      </c>
      <c r="S157" s="394">
        <v>0.15581391477431075</v>
      </c>
      <c r="T157" s="394">
        <v>0.15581391477431075</v>
      </c>
      <c r="U157" s="394">
        <v>0.15581391477431075</v>
      </c>
      <c r="V157" s="394">
        <v>0.15581391477431075</v>
      </c>
      <c r="W157" s="394">
        <v>0.15581391477431075</v>
      </c>
      <c r="X157" s="394">
        <v>0.15581391477431075</v>
      </c>
      <c r="Y157" s="394">
        <v>0.15581391477431075</v>
      </c>
      <c r="Z157" s="394">
        <v>0.15581391477431075</v>
      </c>
      <c r="AA157" s="394">
        <v>0.15581391477431075</v>
      </c>
      <c r="AB157" s="394">
        <v>0.15581391477431075</v>
      </c>
      <c r="AC157" s="394">
        <v>0.15581391477431075</v>
      </c>
      <c r="AD157" s="394">
        <v>0.15581391477431075</v>
      </c>
      <c r="AE157" s="394">
        <v>0.15581391477431075</v>
      </c>
      <c r="AF157" s="394">
        <v>0.15581391477431075</v>
      </c>
      <c r="AG157" s="394">
        <v>0.15581391477431075</v>
      </c>
      <c r="AH157" s="394">
        <v>0.15581391477431075</v>
      </c>
      <c r="AI157" s="394">
        <v>0.15581391477431075</v>
      </c>
      <c r="AJ157" s="394">
        <v>0.15581391477431075</v>
      </c>
      <c r="AK157" s="394">
        <v>0.15581391477431075</v>
      </c>
      <c r="AL157" s="394">
        <v>0.15581391477431075</v>
      </c>
      <c r="AM157" s="394">
        <v>0.15581391477431075</v>
      </c>
      <c r="AN157" s="394">
        <v>0.15581391477431075</v>
      </c>
      <c r="AO157" s="394">
        <v>0.15581391477431075</v>
      </c>
      <c r="AP157" s="394">
        <v>0.15581391477431075</v>
      </c>
      <c r="AQ157" s="394">
        <v>0.15581391477431075</v>
      </c>
      <c r="AR157" s="394">
        <v>0.15581391477431075</v>
      </c>
      <c r="AS157" s="394">
        <v>0.15581391477431075</v>
      </c>
      <c r="AT157" s="394">
        <v>0.15581391477431075</v>
      </c>
      <c r="AU157" s="394">
        <v>0.15581391477431075</v>
      </c>
      <c r="AV157" s="394">
        <v>0.15581391477431075</v>
      </c>
      <c r="AW157" s="394">
        <v>0.15581391477431075</v>
      </c>
      <c r="AX157" s="394">
        <v>0.15581391477431075</v>
      </c>
      <c r="AY157" s="394">
        <v>0.15581391477431075</v>
      </c>
      <c r="AZ157" s="394">
        <v>0.15581391477431075</v>
      </c>
      <c r="BA157" s="394">
        <v>0.15581391477431075</v>
      </c>
      <c r="BB157" s="394">
        <v>0.15581391477431075</v>
      </c>
      <c r="BC157" s="394">
        <v>0.15581391477431075</v>
      </c>
      <c r="BD157" s="394">
        <v>0.15581391477431075</v>
      </c>
      <c r="BE157" s="394">
        <v>0.15581391477431075</v>
      </c>
      <c r="BF157" s="394">
        <v>0.15581391477431075</v>
      </c>
      <c r="BG157" s="394">
        <v>0.15581391477431075</v>
      </c>
      <c r="BH157" s="394">
        <v>0.15581391477431075</v>
      </c>
      <c r="BI157" s="394">
        <v>0.15581391477431075</v>
      </c>
      <c r="BJ157" s="513">
        <f t="shared" si="5"/>
        <v>1.5331686238818965</v>
      </c>
    </row>
    <row r="158" spans="1:62" s="397" customFormat="1">
      <c r="A158" s="397" t="s">
        <v>848</v>
      </c>
      <c r="B158" s="385">
        <v>2.806255609781914</v>
      </c>
      <c r="C158" s="429"/>
      <c r="D158" s="379">
        <v>8.0178731708054653E-3</v>
      </c>
      <c r="E158" s="379">
        <v>5.6125112195638253E-2</v>
      </c>
      <c r="F158" s="398">
        <v>0</v>
      </c>
      <c r="G158" s="398">
        <v>0</v>
      </c>
      <c r="H158" s="398">
        <v>0</v>
      </c>
      <c r="I158" s="398">
        <v>0</v>
      </c>
      <c r="J158" s="398">
        <v>0</v>
      </c>
      <c r="K158" s="398">
        <v>0</v>
      </c>
      <c r="L158" s="398">
        <v>5.6125112195638253E-2</v>
      </c>
      <c r="M158" s="398">
        <v>5.6125112195638253E-2</v>
      </c>
      <c r="N158" s="398">
        <v>5.6125112195638253E-2</v>
      </c>
      <c r="O158" s="398">
        <v>5.6125112195638253E-2</v>
      </c>
      <c r="P158" s="398">
        <v>5.6125112195638253E-2</v>
      </c>
      <c r="Q158" s="398">
        <v>5.6125112195638253E-2</v>
      </c>
      <c r="R158" s="398">
        <v>5.6125112195638253E-2</v>
      </c>
      <c r="S158" s="398">
        <v>5.6125112195638253E-2</v>
      </c>
      <c r="T158" s="398">
        <v>5.6125112195638253E-2</v>
      </c>
      <c r="U158" s="398">
        <v>5.6125112195638253E-2</v>
      </c>
      <c r="V158" s="398">
        <v>5.6125112195638253E-2</v>
      </c>
      <c r="W158" s="398">
        <v>5.6125112195638253E-2</v>
      </c>
      <c r="X158" s="398">
        <v>5.6125112195638253E-2</v>
      </c>
      <c r="Y158" s="398">
        <v>5.6125112195638253E-2</v>
      </c>
      <c r="Z158" s="398">
        <v>5.6125112195638253E-2</v>
      </c>
      <c r="AA158" s="398">
        <v>5.6125112195638253E-2</v>
      </c>
      <c r="AB158" s="398">
        <v>5.6125112195638253E-2</v>
      </c>
      <c r="AC158" s="398">
        <v>5.6125112195638253E-2</v>
      </c>
      <c r="AD158" s="398">
        <v>5.6125112195638253E-2</v>
      </c>
      <c r="AE158" s="398">
        <v>5.6125112195638253E-2</v>
      </c>
      <c r="AF158" s="398">
        <v>5.6125112195638253E-2</v>
      </c>
      <c r="AG158" s="398">
        <v>5.6125112195638253E-2</v>
      </c>
      <c r="AH158" s="398">
        <v>5.6125112195638253E-2</v>
      </c>
      <c r="AI158" s="398">
        <v>5.6125112195638253E-2</v>
      </c>
      <c r="AJ158" s="398">
        <v>5.6125112195638253E-2</v>
      </c>
      <c r="AK158" s="398">
        <v>5.6125112195638253E-2</v>
      </c>
      <c r="AL158" s="398">
        <v>5.6125112195638253E-2</v>
      </c>
      <c r="AM158" s="398">
        <v>5.6125112195638253E-2</v>
      </c>
      <c r="AN158" s="398">
        <v>5.6125112195638253E-2</v>
      </c>
      <c r="AO158" s="398">
        <v>5.6125112195638253E-2</v>
      </c>
      <c r="AP158" s="398">
        <v>5.6125112195638253E-2</v>
      </c>
      <c r="AQ158" s="398">
        <v>5.6125112195638253E-2</v>
      </c>
      <c r="AR158" s="398">
        <v>5.6125112195638253E-2</v>
      </c>
      <c r="AS158" s="398">
        <v>5.6125112195638253E-2</v>
      </c>
      <c r="AT158" s="398">
        <v>5.6125112195638253E-2</v>
      </c>
      <c r="AU158" s="398">
        <v>5.6125112195638253E-2</v>
      </c>
      <c r="AV158" s="398">
        <v>5.6125112195638253E-2</v>
      </c>
      <c r="AW158" s="398">
        <v>5.6125112195638253E-2</v>
      </c>
      <c r="AX158" s="398">
        <v>5.6125112195638253E-2</v>
      </c>
      <c r="AY158" s="398">
        <v>5.6125112195638253E-2</v>
      </c>
      <c r="AZ158" s="398">
        <v>5.6125112195638253E-2</v>
      </c>
      <c r="BA158" s="398">
        <v>5.6125112195638253E-2</v>
      </c>
      <c r="BB158" s="398">
        <v>5.6125112195638253E-2</v>
      </c>
      <c r="BC158" s="398">
        <v>5.6125112195638253E-2</v>
      </c>
      <c r="BD158" s="398">
        <v>5.6125112195638253E-2</v>
      </c>
      <c r="BE158" s="398">
        <v>5.6125112195638253E-2</v>
      </c>
      <c r="BF158" s="398">
        <v>5.6125112195638253E-2</v>
      </c>
      <c r="BG158" s="398">
        <v>5.6125112195638253E-2</v>
      </c>
      <c r="BH158" s="398">
        <v>5.6125112195638253E-2</v>
      </c>
      <c r="BI158" s="398">
        <v>5.6125112195638253E-2</v>
      </c>
      <c r="BJ158" s="513">
        <f t="shared" si="5"/>
        <v>0.55225658860341298</v>
      </c>
    </row>
    <row r="159" spans="1:62" s="397" customFormat="1">
      <c r="A159" s="397" t="s">
        <v>849</v>
      </c>
      <c r="B159" s="385">
        <v>9.8218946342366991</v>
      </c>
      <c r="C159" s="429"/>
      <c r="D159" s="379">
        <v>2.806255609781913E-2</v>
      </c>
      <c r="E159" s="379">
        <v>0.19643789268473391</v>
      </c>
      <c r="F159" s="398">
        <v>0</v>
      </c>
      <c r="G159" s="398">
        <v>0</v>
      </c>
      <c r="H159" s="398">
        <v>0</v>
      </c>
      <c r="I159" s="398">
        <v>0</v>
      </c>
      <c r="J159" s="398">
        <v>0</v>
      </c>
      <c r="K159" s="398">
        <v>0</v>
      </c>
      <c r="L159" s="398">
        <v>0.19643789268473391</v>
      </c>
      <c r="M159" s="398">
        <v>0.19643789268473391</v>
      </c>
      <c r="N159" s="398">
        <v>0.19643789268473391</v>
      </c>
      <c r="O159" s="398">
        <v>0.19643789268473391</v>
      </c>
      <c r="P159" s="398">
        <v>0.19643789268473391</v>
      </c>
      <c r="Q159" s="398">
        <v>0.19643789268473391</v>
      </c>
      <c r="R159" s="398">
        <v>0.19643789268473391</v>
      </c>
      <c r="S159" s="398">
        <v>0.19643789268473391</v>
      </c>
      <c r="T159" s="398">
        <v>0.19643789268473391</v>
      </c>
      <c r="U159" s="398">
        <v>0.19643789268473391</v>
      </c>
      <c r="V159" s="398">
        <v>0.19643789268473391</v>
      </c>
      <c r="W159" s="398">
        <v>0.19643789268473391</v>
      </c>
      <c r="X159" s="398">
        <v>0.19643789268473391</v>
      </c>
      <c r="Y159" s="398">
        <v>0.19643789268473391</v>
      </c>
      <c r="Z159" s="398">
        <v>0.19643789268473391</v>
      </c>
      <c r="AA159" s="398">
        <v>0.19643789268473391</v>
      </c>
      <c r="AB159" s="398">
        <v>0.19643789268473391</v>
      </c>
      <c r="AC159" s="398">
        <v>0.19643789268473391</v>
      </c>
      <c r="AD159" s="398">
        <v>0.19643789268473391</v>
      </c>
      <c r="AE159" s="398">
        <v>0.19643789268473391</v>
      </c>
      <c r="AF159" s="398">
        <v>0.19643789268473391</v>
      </c>
      <c r="AG159" s="398">
        <v>0.19643789268473391</v>
      </c>
      <c r="AH159" s="398">
        <v>0.19643789268473391</v>
      </c>
      <c r="AI159" s="398">
        <v>0.19643789268473391</v>
      </c>
      <c r="AJ159" s="398">
        <v>0.19643789268473391</v>
      </c>
      <c r="AK159" s="398">
        <v>0.19643789268473391</v>
      </c>
      <c r="AL159" s="398">
        <v>0.19643789268473391</v>
      </c>
      <c r="AM159" s="398">
        <v>0.19643789268473391</v>
      </c>
      <c r="AN159" s="398">
        <v>0.19643789268473391</v>
      </c>
      <c r="AO159" s="398">
        <v>0.19643789268473391</v>
      </c>
      <c r="AP159" s="398">
        <v>0.19643789268473391</v>
      </c>
      <c r="AQ159" s="398">
        <v>0.19643789268473391</v>
      </c>
      <c r="AR159" s="398">
        <v>0.19643789268473391</v>
      </c>
      <c r="AS159" s="398">
        <v>0.19643789268473391</v>
      </c>
      <c r="AT159" s="398">
        <v>0.19643789268473391</v>
      </c>
      <c r="AU159" s="398">
        <v>0.19643789268473391</v>
      </c>
      <c r="AV159" s="398">
        <v>0.19643789268473391</v>
      </c>
      <c r="AW159" s="398">
        <v>0.19643789268473391</v>
      </c>
      <c r="AX159" s="398">
        <v>0.19643789268473391</v>
      </c>
      <c r="AY159" s="398">
        <v>0.19643789268473391</v>
      </c>
      <c r="AZ159" s="398">
        <v>0.19643789268473391</v>
      </c>
      <c r="BA159" s="398">
        <v>0.19643789268473391</v>
      </c>
      <c r="BB159" s="398">
        <v>0.19643789268473391</v>
      </c>
      <c r="BC159" s="398">
        <v>0.19643789268473391</v>
      </c>
      <c r="BD159" s="398">
        <v>0.19643789268473391</v>
      </c>
      <c r="BE159" s="398">
        <v>0.19643789268473391</v>
      </c>
      <c r="BF159" s="398">
        <v>0.19643789268473391</v>
      </c>
      <c r="BG159" s="398">
        <v>0.19643789268473391</v>
      </c>
      <c r="BH159" s="398">
        <v>0.19643789268473391</v>
      </c>
      <c r="BI159" s="398">
        <v>0.19643789268473391</v>
      </c>
      <c r="BJ159" s="513">
        <f t="shared" si="5"/>
        <v>1.9328980601119459</v>
      </c>
    </row>
    <row r="160" spans="1:62" s="397" customFormat="1">
      <c r="A160" s="397" t="s">
        <v>850</v>
      </c>
      <c r="B160" s="385">
        <v>0.46934625073602471</v>
      </c>
      <c r="C160" s="429"/>
      <c r="D160" s="379">
        <v>1.340989287817214E-3</v>
      </c>
      <c r="E160" s="379">
        <v>9.3869250147204982E-3</v>
      </c>
      <c r="F160" s="398">
        <v>0</v>
      </c>
      <c r="G160" s="398">
        <v>0</v>
      </c>
      <c r="H160" s="398">
        <v>0</v>
      </c>
      <c r="I160" s="398">
        <v>0</v>
      </c>
      <c r="J160" s="398">
        <v>0</v>
      </c>
      <c r="K160" s="398">
        <v>0</v>
      </c>
      <c r="L160" s="398">
        <v>9.3869250147204982E-3</v>
      </c>
      <c r="M160" s="398">
        <v>9.3869250147204982E-3</v>
      </c>
      <c r="N160" s="398">
        <v>9.3869250147204982E-3</v>
      </c>
      <c r="O160" s="398">
        <v>9.3869250147204982E-3</v>
      </c>
      <c r="P160" s="398">
        <v>9.3869250147204982E-3</v>
      </c>
      <c r="Q160" s="398">
        <v>9.3869250147204982E-3</v>
      </c>
      <c r="R160" s="398">
        <v>9.3869250147204982E-3</v>
      </c>
      <c r="S160" s="398">
        <v>9.3869250147204982E-3</v>
      </c>
      <c r="T160" s="398">
        <v>9.3869250147204982E-3</v>
      </c>
      <c r="U160" s="398">
        <v>9.3869250147204982E-3</v>
      </c>
      <c r="V160" s="398">
        <v>9.3869250147204982E-3</v>
      </c>
      <c r="W160" s="398">
        <v>9.3869250147204982E-3</v>
      </c>
      <c r="X160" s="398">
        <v>9.3869250147204982E-3</v>
      </c>
      <c r="Y160" s="398">
        <v>9.3869250147204982E-3</v>
      </c>
      <c r="Z160" s="398">
        <v>9.3869250147204982E-3</v>
      </c>
      <c r="AA160" s="398">
        <v>9.3869250147204982E-3</v>
      </c>
      <c r="AB160" s="398">
        <v>9.3869250147204982E-3</v>
      </c>
      <c r="AC160" s="398">
        <v>9.3869250147204982E-3</v>
      </c>
      <c r="AD160" s="398">
        <v>9.3869250147204982E-3</v>
      </c>
      <c r="AE160" s="398">
        <v>9.3869250147204982E-3</v>
      </c>
      <c r="AF160" s="398">
        <v>9.3869250147204982E-3</v>
      </c>
      <c r="AG160" s="398">
        <v>9.3869250147204982E-3</v>
      </c>
      <c r="AH160" s="398">
        <v>9.3869250147204982E-3</v>
      </c>
      <c r="AI160" s="398">
        <v>9.3869250147204982E-3</v>
      </c>
      <c r="AJ160" s="398">
        <v>9.3869250147204982E-3</v>
      </c>
      <c r="AK160" s="398">
        <v>9.3869250147204982E-3</v>
      </c>
      <c r="AL160" s="398">
        <v>9.3869250147204982E-3</v>
      </c>
      <c r="AM160" s="398">
        <v>9.3869250147204982E-3</v>
      </c>
      <c r="AN160" s="398">
        <v>9.3869250147204982E-3</v>
      </c>
      <c r="AO160" s="398">
        <v>9.3869250147204982E-3</v>
      </c>
      <c r="AP160" s="398">
        <v>9.3869250147204982E-3</v>
      </c>
      <c r="AQ160" s="398">
        <v>9.3869250147204982E-3</v>
      </c>
      <c r="AR160" s="398">
        <v>9.3869250147204982E-3</v>
      </c>
      <c r="AS160" s="398">
        <v>9.3869250147204982E-3</v>
      </c>
      <c r="AT160" s="398">
        <v>9.3869250147204982E-3</v>
      </c>
      <c r="AU160" s="398">
        <v>9.3869250147204982E-3</v>
      </c>
      <c r="AV160" s="398">
        <v>9.3869250147204982E-3</v>
      </c>
      <c r="AW160" s="398">
        <v>9.3869250147204982E-3</v>
      </c>
      <c r="AX160" s="398">
        <v>9.3869250147204982E-3</v>
      </c>
      <c r="AY160" s="398">
        <v>9.3869250147204982E-3</v>
      </c>
      <c r="AZ160" s="398">
        <v>9.3869250147204982E-3</v>
      </c>
      <c r="BA160" s="398">
        <v>9.3869250147204982E-3</v>
      </c>
      <c r="BB160" s="398">
        <v>9.3869250147204982E-3</v>
      </c>
      <c r="BC160" s="398">
        <v>9.3869250147204982E-3</v>
      </c>
      <c r="BD160" s="398">
        <v>9.3869250147204982E-3</v>
      </c>
      <c r="BE160" s="398">
        <v>9.3869250147204982E-3</v>
      </c>
      <c r="BF160" s="398">
        <v>9.3869250147204982E-3</v>
      </c>
      <c r="BG160" s="398">
        <v>9.3869250147204982E-3</v>
      </c>
      <c r="BH160" s="398">
        <v>9.3869250147204982E-3</v>
      </c>
      <c r="BI160" s="398">
        <v>9.3869250147204982E-3</v>
      </c>
      <c r="BJ160" s="513">
        <f t="shared" si="5"/>
        <v>9.2364914443920823E-2</v>
      </c>
    </row>
    <row r="161" spans="1:62" s="397" customFormat="1">
      <c r="A161" s="397" t="s">
        <v>852</v>
      </c>
      <c r="B161" s="385">
        <v>5.612511219563828</v>
      </c>
      <c r="C161" s="429"/>
      <c r="D161" s="379">
        <v>1.6035746341610931E-2</v>
      </c>
      <c r="E161" s="379">
        <v>0.11225022439127651</v>
      </c>
      <c r="F161" s="398">
        <v>0</v>
      </c>
      <c r="G161" s="398">
        <v>0</v>
      </c>
      <c r="H161" s="398">
        <v>0</v>
      </c>
      <c r="I161" s="398">
        <v>0</v>
      </c>
      <c r="J161" s="398">
        <v>0</v>
      </c>
      <c r="K161" s="398">
        <v>0</v>
      </c>
      <c r="L161" s="398">
        <v>0.11225022439127651</v>
      </c>
      <c r="M161" s="398">
        <v>0.11225022439127651</v>
      </c>
      <c r="N161" s="398">
        <v>0.11225022439127651</v>
      </c>
      <c r="O161" s="398">
        <v>0.11225022439127651</v>
      </c>
      <c r="P161" s="398">
        <v>0.11225022439127651</v>
      </c>
      <c r="Q161" s="398">
        <v>0.11225022439127651</v>
      </c>
      <c r="R161" s="398">
        <v>0.11225022439127651</v>
      </c>
      <c r="S161" s="398">
        <v>0.11225022439127651</v>
      </c>
      <c r="T161" s="398">
        <v>0.11225022439127651</v>
      </c>
      <c r="U161" s="398">
        <v>0.11225022439127651</v>
      </c>
      <c r="V161" s="398">
        <v>0.11225022439127651</v>
      </c>
      <c r="W161" s="398">
        <v>0.11225022439127651</v>
      </c>
      <c r="X161" s="398">
        <v>0.11225022439127651</v>
      </c>
      <c r="Y161" s="398">
        <v>0.11225022439127651</v>
      </c>
      <c r="Z161" s="398">
        <v>0.11225022439127651</v>
      </c>
      <c r="AA161" s="398">
        <v>0.11225022439127651</v>
      </c>
      <c r="AB161" s="398">
        <v>0.11225022439127651</v>
      </c>
      <c r="AC161" s="398">
        <v>0.11225022439127651</v>
      </c>
      <c r="AD161" s="398">
        <v>0.11225022439127651</v>
      </c>
      <c r="AE161" s="398">
        <v>0.11225022439127651</v>
      </c>
      <c r="AF161" s="398">
        <v>0.11225022439127651</v>
      </c>
      <c r="AG161" s="398">
        <v>0.11225022439127651</v>
      </c>
      <c r="AH161" s="398">
        <v>0.11225022439127651</v>
      </c>
      <c r="AI161" s="398">
        <v>0.11225022439127651</v>
      </c>
      <c r="AJ161" s="398">
        <v>0.11225022439127651</v>
      </c>
      <c r="AK161" s="398">
        <v>0.11225022439127651</v>
      </c>
      <c r="AL161" s="398">
        <v>0.11225022439127651</v>
      </c>
      <c r="AM161" s="398">
        <v>0.11225022439127651</v>
      </c>
      <c r="AN161" s="398">
        <v>0.11225022439127651</v>
      </c>
      <c r="AO161" s="398">
        <v>0.11225022439127651</v>
      </c>
      <c r="AP161" s="398">
        <v>0.11225022439127651</v>
      </c>
      <c r="AQ161" s="398">
        <v>0.11225022439127651</v>
      </c>
      <c r="AR161" s="398">
        <v>0.11225022439127651</v>
      </c>
      <c r="AS161" s="398">
        <v>0.11225022439127651</v>
      </c>
      <c r="AT161" s="398">
        <v>0.11225022439127651</v>
      </c>
      <c r="AU161" s="398">
        <v>0.11225022439127651</v>
      </c>
      <c r="AV161" s="398">
        <v>0.11225022439127651</v>
      </c>
      <c r="AW161" s="398">
        <v>0.11225022439127651</v>
      </c>
      <c r="AX161" s="398">
        <v>0.11225022439127651</v>
      </c>
      <c r="AY161" s="398">
        <v>0.11225022439127651</v>
      </c>
      <c r="AZ161" s="398">
        <v>0.11225022439127651</v>
      </c>
      <c r="BA161" s="398">
        <v>0.11225022439127651</v>
      </c>
      <c r="BB161" s="398">
        <v>0.11225022439127651</v>
      </c>
      <c r="BC161" s="398">
        <v>0.11225022439127651</v>
      </c>
      <c r="BD161" s="398">
        <v>0.11225022439127651</v>
      </c>
      <c r="BE161" s="398">
        <v>0.11225022439127651</v>
      </c>
      <c r="BF161" s="398">
        <v>0.11225022439127651</v>
      </c>
      <c r="BG161" s="398">
        <v>0.11225022439127651</v>
      </c>
      <c r="BH161" s="398">
        <v>0.11225022439127651</v>
      </c>
      <c r="BI161" s="398">
        <v>0.11225022439127651</v>
      </c>
      <c r="BJ161" s="513">
        <f t="shared" si="5"/>
        <v>1.104513177206826</v>
      </c>
    </row>
    <row r="162" spans="1:62" ht="16.5" thickBot="1">
      <c r="A162" s="333" t="s">
        <v>478</v>
      </c>
      <c r="B162" s="385">
        <v>18.710007714318461</v>
      </c>
      <c r="C162" s="431">
        <f>+B162/B129</f>
        <v>0.26668999999999998</v>
      </c>
      <c r="D162" s="379">
        <v>5.3457164898052738E-2</v>
      </c>
      <c r="E162" s="379">
        <v>0.37420015428636916</v>
      </c>
      <c r="F162" s="394">
        <v>0</v>
      </c>
      <c r="G162" s="394">
        <v>0</v>
      </c>
      <c r="H162" s="394">
        <v>0</v>
      </c>
      <c r="I162" s="394">
        <v>0</v>
      </c>
      <c r="J162" s="394">
        <v>0</v>
      </c>
      <c r="K162" s="394">
        <v>0</v>
      </c>
      <c r="L162" s="394">
        <v>0.37420015428636916</v>
      </c>
      <c r="M162" s="394">
        <v>0.37420015428636916</v>
      </c>
      <c r="N162" s="394">
        <v>0.37420015428636916</v>
      </c>
      <c r="O162" s="394">
        <v>0.37420015428636916</v>
      </c>
      <c r="P162" s="394">
        <v>0.37420015428636916</v>
      </c>
      <c r="Q162" s="394">
        <v>0.37420015428636916</v>
      </c>
      <c r="R162" s="394">
        <v>0.37420015428636916</v>
      </c>
      <c r="S162" s="394">
        <v>0.37420015428636916</v>
      </c>
      <c r="T162" s="394">
        <v>0.37420015428636916</v>
      </c>
      <c r="U162" s="394">
        <v>0.37420015428636916</v>
      </c>
      <c r="V162" s="394">
        <v>0.37420015428636916</v>
      </c>
      <c r="W162" s="394">
        <v>0.37420015428636916</v>
      </c>
      <c r="X162" s="394">
        <v>0.37420015428636916</v>
      </c>
      <c r="Y162" s="394">
        <v>0.37420015428636916</v>
      </c>
      <c r="Z162" s="394">
        <v>0.37420015428636916</v>
      </c>
      <c r="AA162" s="394">
        <v>0.37420015428636916</v>
      </c>
      <c r="AB162" s="394">
        <v>0.37420015428636916</v>
      </c>
      <c r="AC162" s="394">
        <v>0.37420015428636916</v>
      </c>
      <c r="AD162" s="394">
        <v>0.37420015428636916</v>
      </c>
      <c r="AE162" s="394">
        <v>0.37420015428636916</v>
      </c>
      <c r="AF162" s="394">
        <v>0.37420015428636916</v>
      </c>
      <c r="AG162" s="394">
        <v>0.37420015428636916</v>
      </c>
      <c r="AH162" s="394">
        <v>0.37420015428636916</v>
      </c>
      <c r="AI162" s="394">
        <v>0.37420015428636916</v>
      </c>
      <c r="AJ162" s="394">
        <v>0.37420015428636916</v>
      </c>
      <c r="AK162" s="394">
        <v>0.37420015428636916</v>
      </c>
      <c r="AL162" s="394">
        <v>0.37420015428636916</v>
      </c>
      <c r="AM162" s="394">
        <v>0.37420015428636916</v>
      </c>
      <c r="AN162" s="394">
        <v>0.37420015428636916</v>
      </c>
      <c r="AO162" s="394">
        <v>0.37420015428636916</v>
      </c>
      <c r="AP162" s="394">
        <v>0.37420015428636916</v>
      </c>
      <c r="AQ162" s="394">
        <v>0.37420015428636916</v>
      </c>
      <c r="AR162" s="394">
        <v>0.37420015428636916</v>
      </c>
      <c r="AS162" s="394">
        <v>0.37420015428636916</v>
      </c>
      <c r="AT162" s="394">
        <v>0.37420015428636916</v>
      </c>
      <c r="AU162" s="394">
        <v>0.37420015428636916</v>
      </c>
      <c r="AV162" s="394">
        <v>0.37420015428636916</v>
      </c>
      <c r="AW162" s="394">
        <v>0.37420015428636916</v>
      </c>
      <c r="AX162" s="394">
        <v>0.37420015428636916</v>
      </c>
      <c r="AY162" s="394">
        <v>0.37420015428636916</v>
      </c>
      <c r="AZ162" s="394">
        <v>0.37420015428636916</v>
      </c>
      <c r="BA162" s="394">
        <v>0.37420015428636916</v>
      </c>
      <c r="BB162" s="394">
        <v>0.37420015428636916</v>
      </c>
      <c r="BC162" s="394">
        <v>0.37420015428636916</v>
      </c>
      <c r="BD162" s="394">
        <v>0.37420015428636916</v>
      </c>
      <c r="BE162" s="394">
        <v>0.37420015428636916</v>
      </c>
      <c r="BF162" s="394">
        <v>0.37420015428636916</v>
      </c>
      <c r="BG162" s="394">
        <v>0.37420015428636916</v>
      </c>
      <c r="BH162" s="394">
        <v>0.37420015428636916</v>
      </c>
      <c r="BI162" s="394">
        <v>0.37420015428636916</v>
      </c>
      <c r="BJ162" s="513">
        <f t="shared" si="5"/>
        <v>3.6820327403661057</v>
      </c>
    </row>
    <row r="163" spans="1:62">
      <c r="B163" s="385"/>
      <c r="C163" s="385"/>
      <c r="D163" s="379"/>
      <c r="E163" s="379"/>
      <c r="BJ163" s="513">
        <f t="shared" si="5"/>
        <v>0</v>
      </c>
    </row>
    <row r="164" spans="1:62">
      <c r="A164" s="392" t="s">
        <v>776</v>
      </c>
      <c r="B164" s="385"/>
      <c r="C164" s="385"/>
      <c r="D164" s="379"/>
      <c r="E164" s="379"/>
      <c r="BJ164" s="513">
        <f t="shared" si="5"/>
        <v>0</v>
      </c>
    </row>
    <row r="165" spans="1:62">
      <c r="A165" s="333" t="s">
        <v>845</v>
      </c>
      <c r="B165" s="385">
        <v>24.993059827122902</v>
      </c>
      <c r="C165" s="385"/>
      <c r="D165" s="379">
        <v>0.10605258766813126</v>
      </c>
      <c r="E165" s="379">
        <v>0.49491207578461222</v>
      </c>
      <c r="F165" s="383">
        <v>0</v>
      </c>
      <c r="G165" s="383">
        <v>0</v>
      </c>
      <c r="H165" s="383">
        <v>0</v>
      </c>
      <c r="I165" s="383">
        <v>0</v>
      </c>
      <c r="J165" s="383">
        <v>0</v>
      </c>
      <c r="K165" s="383">
        <v>0.24745603789230655</v>
      </c>
      <c r="L165" s="383">
        <v>0.49491207578461222</v>
      </c>
      <c r="M165" s="383">
        <v>0.49491207578461222</v>
      </c>
      <c r="N165" s="383">
        <v>0.49491207578461222</v>
      </c>
      <c r="O165" s="383">
        <v>0.49491207578461222</v>
      </c>
      <c r="P165" s="383">
        <v>0.49491207578461222</v>
      </c>
      <c r="Q165" s="383">
        <v>0.49491207578461222</v>
      </c>
      <c r="R165" s="383">
        <v>0.49491207578461222</v>
      </c>
      <c r="S165" s="383">
        <v>0.49491207578461222</v>
      </c>
      <c r="T165" s="383">
        <v>0.49491207578461222</v>
      </c>
      <c r="U165" s="383">
        <v>0.49491207578461222</v>
      </c>
      <c r="V165" s="383">
        <v>0.49491207578461222</v>
      </c>
      <c r="W165" s="383">
        <v>0.49491207578461222</v>
      </c>
      <c r="X165" s="383">
        <v>0.49491207578461222</v>
      </c>
      <c r="Y165" s="383">
        <v>0.49491207578461222</v>
      </c>
      <c r="Z165" s="383">
        <v>0.49491207578461222</v>
      </c>
      <c r="AA165" s="383">
        <v>0.49491207578461222</v>
      </c>
      <c r="AB165" s="383">
        <v>0.49491207578461222</v>
      </c>
      <c r="AC165" s="383">
        <v>0.49491207578461222</v>
      </c>
      <c r="AD165" s="383">
        <v>0.49491207578461222</v>
      </c>
      <c r="AE165" s="383">
        <v>0.49491207578461222</v>
      </c>
      <c r="AF165" s="383">
        <v>0.49491207578461222</v>
      </c>
      <c r="AG165" s="383">
        <v>0.49491207578461222</v>
      </c>
      <c r="AH165" s="383">
        <v>0.49491207578461222</v>
      </c>
      <c r="AI165" s="383">
        <v>0.49491207578461222</v>
      </c>
      <c r="AJ165" s="383">
        <v>0.49491207578461222</v>
      </c>
      <c r="AK165" s="383">
        <v>0.49491207578461222</v>
      </c>
      <c r="AL165" s="383">
        <v>0.49491207578461222</v>
      </c>
      <c r="AM165" s="383">
        <v>0.49491207578461222</v>
      </c>
      <c r="AN165" s="383">
        <v>0.49491207578461222</v>
      </c>
      <c r="AO165" s="383">
        <v>0.49491207578461222</v>
      </c>
      <c r="AP165" s="383">
        <v>0.49491207578461222</v>
      </c>
      <c r="AQ165" s="383">
        <v>0.49491207578461222</v>
      </c>
      <c r="AR165" s="383">
        <v>0.49491207578461222</v>
      </c>
      <c r="AS165" s="383">
        <v>0.49491207578461222</v>
      </c>
      <c r="AT165" s="383">
        <v>0.49491207578461222</v>
      </c>
      <c r="AU165" s="383">
        <v>0.49491207578461222</v>
      </c>
      <c r="AV165" s="383">
        <v>0.49491207578461222</v>
      </c>
      <c r="AW165" s="383">
        <v>0.49491207578461222</v>
      </c>
      <c r="AX165" s="383">
        <v>0.49491207578461222</v>
      </c>
      <c r="AY165" s="383">
        <v>0.49491207578461222</v>
      </c>
      <c r="AZ165" s="383">
        <v>0.49491207578461222</v>
      </c>
      <c r="BA165" s="383">
        <v>0.49491207578461222</v>
      </c>
      <c r="BB165" s="383">
        <v>0.49491207578461222</v>
      </c>
      <c r="BC165" s="383">
        <v>0.49491207578461222</v>
      </c>
      <c r="BD165" s="383">
        <v>0.49491207578461222</v>
      </c>
      <c r="BE165" s="383">
        <v>0.49491207578461222</v>
      </c>
      <c r="BF165" s="383">
        <v>0.49491207578461222</v>
      </c>
      <c r="BG165" s="383">
        <v>0.49491207578461222</v>
      </c>
      <c r="BH165" s="383">
        <v>0.49491207578461222</v>
      </c>
      <c r="BI165" s="383">
        <v>0.49491207578461222</v>
      </c>
      <c r="BJ165" s="513">
        <f t="shared" si="5"/>
        <v>5.0462395637393547</v>
      </c>
    </row>
    <row r="166" spans="1:62">
      <c r="A166" s="333" t="s">
        <v>846</v>
      </c>
      <c r="B166" s="385">
        <v>4.389753197000597</v>
      </c>
      <c r="C166" s="385"/>
      <c r="D166" s="379">
        <v>1.8626958403114298E-2</v>
      </c>
      <c r="E166" s="379">
        <v>8.6925805881200011E-2</v>
      </c>
      <c r="F166" s="383">
        <v>0</v>
      </c>
      <c r="G166" s="383">
        <v>0</v>
      </c>
      <c r="H166" s="383">
        <v>0</v>
      </c>
      <c r="I166" s="383">
        <v>0</v>
      </c>
      <c r="J166" s="383">
        <v>0</v>
      </c>
      <c r="K166" s="383">
        <v>4.3462902940600082E-2</v>
      </c>
      <c r="L166" s="383">
        <v>8.6925805881200011E-2</v>
      </c>
      <c r="M166" s="383">
        <v>8.6925805881200011E-2</v>
      </c>
      <c r="N166" s="383">
        <v>8.6925805881200011E-2</v>
      </c>
      <c r="O166" s="383">
        <v>8.6925805881200011E-2</v>
      </c>
      <c r="P166" s="383">
        <v>8.6925805881200011E-2</v>
      </c>
      <c r="Q166" s="383">
        <v>8.6925805881200011E-2</v>
      </c>
      <c r="R166" s="383">
        <v>8.6925805881200011E-2</v>
      </c>
      <c r="S166" s="383">
        <v>8.6925805881200011E-2</v>
      </c>
      <c r="T166" s="383">
        <v>8.6925805881200011E-2</v>
      </c>
      <c r="U166" s="383">
        <v>8.6925805881200011E-2</v>
      </c>
      <c r="V166" s="383">
        <v>8.6925805881200011E-2</v>
      </c>
      <c r="W166" s="383">
        <v>8.6925805881200011E-2</v>
      </c>
      <c r="X166" s="383">
        <v>8.6925805881200011E-2</v>
      </c>
      <c r="Y166" s="383">
        <v>8.6925805881200011E-2</v>
      </c>
      <c r="Z166" s="383">
        <v>8.6925805881200011E-2</v>
      </c>
      <c r="AA166" s="383">
        <v>8.6925805881200011E-2</v>
      </c>
      <c r="AB166" s="383">
        <v>8.6925805881200011E-2</v>
      </c>
      <c r="AC166" s="383">
        <v>8.6925805881200011E-2</v>
      </c>
      <c r="AD166" s="383">
        <v>8.6925805881200011E-2</v>
      </c>
      <c r="AE166" s="383">
        <v>8.6925805881200011E-2</v>
      </c>
      <c r="AF166" s="383">
        <v>8.6925805881200011E-2</v>
      </c>
      <c r="AG166" s="383">
        <v>8.6925805881200011E-2</v>
      </c>
      <c r="AH166" s="383">
        <v>8.6925805881200011E-2</v>
      </c>
      <c r="AI166" s="383">
        <v>8.6925805881200011E-2</v>
      </c>
      <c r="AJ166" s="383">
        <v>8.6925805881200011E-2</v>
      </c>
      <c r="AK166" s="383">
        <v>8.6925805881200011E-2</v>
      </c>
      <c r="AL166" s="383">
        <v>8.6925805881200011E-2</v>
      </c>
      <c r="AM166" s="383">
        <v>8.6925805881200011E-2</v>
      </c>
      <c r="AN166" s="383">
        <v>8.6925805881200011E-2</v>
      </c>
      <c r="AO166" s="383">
        <v>8.6925805881200011E-2</v>
      </c>
      <c r="AP166" s="383">
        <v>8.6925805881200011E-2</v>
      </c>
      <c r="AQ166" s="383">
        <v>8.6925805881200011E-2</v>
      </c>
      <c r="AR166" s="383">
        <v>8.6925805881200011E-2</v>
      </c>
      <c r="AS166" s="383">
        <v>8.6925805881200011E-2</v>
      </c>
      <c r="AT166" s="383">
        <v>8.6925805881200011E-2</v>
      </c>
      <c r="AU166" s="383">
        <v>8.6925805881200011E-2</v>
      </c>
      <c r="AV166" s="383">
        <v>8.6925805881200011E-2</v>
      </c>
      <c r="AW166" s="383">
        <v>8.6925805881200011E-2</v>
      </c>
      <c r="AX166" s="383">
        <v>8.6925805881200011E-2</v>
      </c>
      <c r="AY166" s="383">
        <v>8.6925805881200011E-2</v>
      </c>
      <c r="AZ166" s="383">
        <v>8.6925805881200011E-2</v>
      </c>
      <c r="BA166" s="383">
        <v>8.6925805881200011E-2</v>
      </c>
      <c r="BB166" s="383">
        <v>8.6925805881200011E-2</v>
      </c>
      <c r="BC166" s="383">
        <v>8.6925805881200011E-2</v>
      </c>
      <c r="BD166" s="383">
        <v>8.6925805881200011E-2</v>
      </c>
      <c r="BE166" s="383">
        <v>8.6925805881200011E-2</v>
      </c>
      <c r="BF166" s="383">
        <v>8.6925805881200011E-2</v>
      </c>
      <c r="BG166" s="383">
        <v>8.6925805881200011E-2</v>
      </c>
      <c r="BH166" s="383">
        <v>8.6925805881200011E-2</v>
      </c>
      <c r="BI166" s="383">
        <v>8.6925805881200011E-2</v>
      </c>
      <c r="BJ166" s="513">
        <f t="shared" si="5"/>
        <v>0.88631589773238917</v>
      </c>
    </row>
    <row r="167" spans="1:62">
      <c r="A167" s="333" t="s">
        <v>847</v>
      </c>
      <c r="B167" s="385">
        <v>29.382813024123529</v>
      </c>
      <c r="C167" s="393">
        <f>+B167/B103</f>
        <v>0.13387000000000013</v>
      </c>
      <c r="D167" s="379">
        <v>0.12467954607124554</v>
      </c>
      <c r="E167" s="379">
        <v>0.58183788166581218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0.29091894083290665</v>
      </c>
      <c r="L167" s="394">
        <v>0.58183788166581218</v>
      </c>
      <c r="M167" s="394">
        <v>0.58183788166581218</v>
      </c>
      <c r="N167" s="394">
        <v>0.58183788166581218</v>
      </c>
      <c r="O167" s="394">
        <v>0.58183788166581218</v>
      </c>
      <c r="P167" s="394">
        <v>0.58183788166581218</v>
      </c>
      <c r="Q167" s="394">
        <v>0.58183788166581218</v>
      </c>
      <c r="R167" s="394">
        <v>0.58183788166581218</v>
      </c>
      <c r="S167" s="394">
        <v>0.58183788166581218</v>
      </c>
      <c r="T167" s="394">
        <v>0.58183788166581218</v>
      </c>
      <c r="U167" s="394">
        <v>0.58183788166581218</v>
      </c>
      <c r="V167" s="394">
        <v>0.58183788166581218</v>
      </c>
      <c r="W167" s="394">
        <v>0.58183788166581218</v>
      </c>
      <c r="X167" s="394">
        <v>0.58183788166581218</v>
      </c>
      <c r="Y167" s="394">
        <v>0.58183788166581218</v>
      </c>
      <c r="Z167" s="394">
        <v>0.58183788166581218</v>
      </c>
      <c r="AA167" s="394">
        <v>0.58183788166581218</v>
      </c>
      <c r="AB167" s="394">
        <v>0.58183788166581218</v>
      </c>
      <c r="AC167" s="394">
        <v>0.58183788166581218</v>
      </c>
      <c r="AD167" s="394">
        <v>0.58183788166581218</v>
      </c>
      <c r="AE167" s="394">
        <v>0.58183788166581218</v>
      </c>
      <c r="AF167" s="394">
        <v>0.58183788166581218</v>
      </c>
      <c r="AG167" s="394">
        <v>0.58183788166581218</v>
      </c>
      <c r="AH167" s="394">
        <v>0.58183788166581218</v>
      </c>
      <c r="AI167" s="394">
        <v>0.58183788166581218</v>
      </c>
      <c r="AJ167" s="394">
        <v>0.58183788166581218</v>
      </c>
      <c r="AK167" s="394">
        <v>0.58183788166581218</v>
      </c>
      <c r="AL167" s="394">
        <v>0.58183788166581218</v>
      </c>
      <c r="AM167" s="394">
        <v>0.58183788166581218</v>
      </c>
      <c r="AN167" s="394">
        <v>0.58183788166581218</v>
      </c>
      <c r="AO167" s="394">
        <v>0.58183788166581218</v>
      </c>
      <c r="AP167" s="394">
        <v>0.58183788166581218</v>
      </c>
      <c r="AQ167" s="394">
        <v>0.58183788166581218</v>
      </c>
      <c r="AR167" s="394">
        <v>0.58183788166581218</v>
      </c>
      <c r="AS167" s="394">
        <v>0.58183788166581218</v>
      </c>
      <c r="AT167" s="394">
        <v>0.58183788166581218</v>
      </c>
      <c r="AU167" s="394">
        <v>0.58183788166581218</v>
      </c>
      <c r="AV167" s="394">
        <v>0.58183788166581218</v>
      </c>
      <c r="AW167" s="394">
        <v>0.58183788166581218</v>
      </c>
      <c r="AX167" s="394">
        <v>0.58183788166581218</v>
      </c>
      <c r="AY167" s="394">
        <v>0.58183788166581218</v>
      </c>
      <c r="AZ167" s="394">
        <v>0.58183788166581218</v>
      </c>
      <c r="BA167" s="394">
        <v>0.58183788166581218</v>
      </c>
      <c r="BB167" s="394">
        <v>0.58183788166581218</v>
      </c>
      <c r="BC167" s="394">
        <v>0.58183788166581218</v>
      </c>
      <c r="BD167" s="394">
        <v>0.58183788166581218</v>
      </c>
      <c r="BE167" s="394">
        <v>0.58183788166581218</v>
      </c>
      <c r="BF167" s="394">
        <v>0.58183788166581218</v>
      </c>
      <c r="BG167" s="394">
        <v>0.58183788166581218</v>
      </c>
      <c r="BH167" s="394">
        <v>0.58183788166581218</v>
      </c>
      <c r="BI167" s="394">
        <v>0.58183788166581218</v>
      </c>
      <c r="BJ167" s="513">
        <f t="shared" si="5"/>
        <v>5.932555461471746</v>
      </c>
    </row>
    <row r="168" spans="1:62" s="395" customFormat="1">
      <c r="A168" s="395" t="s">
        <v>848</v>
      </c>
      <c r="B168" s="385">
        <v>3.5652975114535947</v>
      </c>
      <c r="C168" s="385"/>
      <c r="D168" s="379">
        <v>1.6972186199119086E-2</v>
      </c>
      <c r="E168" s="379">
        <v>7.9203535595889024E-2</v>
      </c>
      <c r="F168" s="396">
        <v>0</v>
      </c>
      <c r="G168" s="396">
        <v>0</v>
      </c>
      <c r="H168" s="396">
        <v>0</v>
      </c>
      <c r="I168" s="396">
        <v>0</v>
      </c>
      <c r="J168" s="396">
        <v>0</v>
      </c>
      <c r="K168" s="396">
        <v>3.9601767797944581E-2</v>
      </c>
      <c r="L168" s="396">
        <v>7.9203535595889024E-2</v>
      </c>
      <c r="M168" s="396">
        <v>7.9203535595889024E-2</v>
      </c>
      <c r="N168" s="396">
        <v>6.7184172093589026E-2</v>
      </c>
      <c r="O168" s="396">
        <v>7.8311560567889044E-2</v>
      </c>
      <c r="P168" s="396">
        <v>6.7184172093589026E-2</v>
      </c>
      <c r="Q168" s="396">
        <v>7.8311560567889044E-2</v>
      </c>
      <c r="R168" s="396">
        <v>6.7184172093589026E-2</v>
      </c>
      <c r="S168" s="396">
        <v>7.8311560567889044E-2</v>
      </c>
      <c r="T168" s="396">
        <v>6.7184172093589026E-2</v>
      </c>
      <c r="U168" s="396">
        <v>8.0095510623889032E-2</v>
      </c>
      <c r="V168" s="396">
        <v>6.7184172093589026E-2</v>
      </c>
      <c r="W168" s="396">
        <v>7.8311560567889044E-2</v>
      </c>
      <c r="X168" s="396">
        <v>6.7184172093589026E-2</v>
      </c>
      <c r="Y168" s="396">
        <v>6.7184172093589026E-2</v>
      </c>
      <c r="Z168" s="396">
        <v>6.7184172093589026E-2</v>
      </c>
      <c r="AA168" s="396">
        <v>6.7184172093589026E-2</v>
      </c>
      <c r="AB168" s="396">
        <v>7.8311560567889044E-2</v>
      </c>
      <c r="AC168" s="396">
        <v>6.7184172093589026E-2</v>
      </c>
      <c r="AD168" s="396">
        <v>6.7184172093589026E-2</v>
      </c>
      <c r="AE168" s="396">
        <v>6.8968122149589028E-2</v>
      </c>
      <c r="AF168" s="396">
        <v>6.7184172093589026E-2</v>
      </c>
      <c r="AG168" s="396">
        <v>7.8311560567889044E-2</v>
      </c>
      <c r="AH168" s="396">
        <v>6.7184172093589026E-2</v>
      </c>
      <c r="AI168" s="396">
        <v>6.7184172093589026E-2</v>
      </c>
      <c r="AJ168" s="396">
        <v>6.7184172093589026E-2</v>
      </c>
      <c r="AK168" s="396">
        <v>6.7184172093589026E-2</v>
      </c>
      <c r="AL168" s="396">
        <v>7.8311560567889044E-2</v>
      </c>
      <c r="AM168" s="396">
        <v>6.7184172093589026E-2</v>
      </c>
      <c r="AN168" s="396">
        <v>6.7184172093589026E-2</v>
      </c>
      <c r="AO168" s="396">
        <v>6.8968122149589028E-2</v>
      </c>
      <c r="AP168" s="396">
        <v>6.7184172093589026E-2</v>
      </c>
      <c r="AQ168" s="396">
        <v>7.8311560567889044E-2</v>
      </c>
      <c r="AR168" s="396">
        <v>6.7184172093589026E-2</v>
      </c>
      <c r="AS168" s="396">
        <v>6.7184172093589026E-2</v>
      </c>
      <c r="AT168" s="396">
        <v>6.7184172093589026E-2</v>
      </c>
      <c r="AU168" s="396">
        <v>6.7184172093589026E-2</v>
      </c>
      <c r="AV168" s="396">
        <v>7.8311560567889044E-2</v>
      </c>
      <c r="AW168" s="396">
        <v>6.7184172093589026E-2</v>
      </c>
      <c r="AX168" s="396">
        <v>6.7184172093589026E-2</v>
      </c>
      <c r="AY168" s="396">
        <v>6.8968122149589028E-2</v>
      </c>
      <c r="AZ168" s="396">
        <v>6.7184172093589026E-2</v>
      </c>
      <c r="BA168" s="396">
        <v>7.8311560567889044E-2</v>
      </c>
      <c r="BB168" s="396">
        <v>6.7184172093589026E-2</v>
      </c>
      <c r="BC168" s="396">
        <v>6.7184172093589026E-2</v>
      </c>
      <c r="BD168" s="396">
        <v>6.7184172093589026E-2</v>
      </c>
      <c r="BE168" s="396">
        <v>6.7184172093589026E-2</v>
      </c>
      <c r="BF168" s="396">
        <v>7.8311560567889044E-2</v>
      </c>
      <c r="BG168" s="396">
        <v>6.7184172093589026E-2</v>
      </c>
      <c r="BH168" s="396">
        <v>6.7184172093589026E-2</v>
      </c>
      <c r="BI168" s="396">
        <v>6.8968122149589028E-2</v>
      </c>
      <c r="BJ168" s="513">
        <f t="shared" si="5"/>
        <v>0.73751840736433028</v>
      </c>
    </row>
    <row r="169" spans="1:62" s="395" customFormat="1">
      <c r="A169" s="395" t="s">
        <v>849</v>
      </c>
      <c r="B169" s="385">
        <v>8.4097574875776839</v>
      </c>
      <c r="C169" s="385"/>
      <c r="D169" s="379">
        <v>4.003367727660169E-2</v>
      </c>
      <c r="E169" s="379">
        <v>0.18682382729080776</v>
      </c>
      <c r="F169" s="396">
        <v>0</v>
      </c>
      <c r="G169" s="396">
        <v>0</v>
      </c>
      <c r="H169" s="396">
        <v>0</v>
      </c>
      <c r="I169" s="396">
        <v>0</v>
      </c>
      <c r="J169" s="396">
        <v>0</v>
      </c>
      <c r="K169" s="396">
        <v>9.3411913645404049E-2</v>
      </c>
      <c r="L169" s="396">
        <v>0.18682382729080776</v>
      </c>
      <c r="M169" s="396">
        <v>0.18682382729080776</v>
      </c>
      <c r="N169" s="396">
        <v>0.15847277611354585</v>
      </c>
      <c r="O169" s="396">
        <v>0.18471985317746742</v>
      </c>
      <c r="P169" s="396">
        <v>0.15847277611354585</v>
      </c>
      <c r="Q169" s="396">
        <v>0.18471985317746742</v>
      </c>
      <c r="R169" s="396">
        <v>0.15847277611354585</v>
      </c>
      <c r="S169" s="396">
        <v>0.18471985317746742</v>
      </c>
      <c r="T169" s="396">
        <v>0.15847277611354585</v>
      </c>
      <c r="U169" s="396">
        <v>0.18892780140414819</v>
      </c>
      <c r="V169" s="396">
        <v>0.15847277611354585</v>
      </c>
      <c r="W169" s="396">
        <v>0.18471985317746742</v>
      </c>
      <c r="X169" s="396">
        <v>0.15847277611354585</v>
      </c>
      <c r="Y169" s="396">
        <v>0.15847277611354585</v>
      </c>
      <c r="Z169" s="396">
        <v>0.15847277611354585</v>
      </c>
      <c r="AA169" s="396">
        <v>0.15847277611354585</v>
      </c>
      <c r="AB169" s="396">
        <v>0.18471985317746742</v>
      </c>
      <c r="AC169" s="396">
        <v>0.15847277611354585</v>
      </c>
      <c r="AD169" s="396">
        <v>0.15847277611354585</v>
      </c>
      <c r="AE169" s="396">
        <v>0.16268072434022665</v>
      </c>
      <c r="AF169" s="396">
        <v>0.15847277611354585</v>
      </c>
      <c r="AG169" s="396">
        <v>0.18471985317746742</v>
      </c>
      <c r="AH169" s="396">
        <v>0.15847277611354585</v>
      </c>
      <c r="AI169" s="396">
        <v>0.15847277611354585</v>
      </c>
      <c r="AJ169" s="396">
        <v>0.15847277611354585</v>
      </c>
      <c r="AK169" s="396">
        <v>0.15847277611354585</v>
      </c>
      <c r="AL169" s="396">
        <v>0.18471985317746742</v>
      </c>
      <c r="AM169" s="396">
        <v>0.15847277611354585</v>
      </c>
      <c r="AN169" s="396">
        <v>0.15847277611354585</v>
      </c>
      <c r="AO169" s="396">
        <v>0.16268072434022665</v>
      </c>
      <c r="AP169" s="396">
        <v>0.15847277611354585</v>
      </c>
      <c r="AQ169" s="396">
        <v>0.18471985317746742</v>
      </c>
      <c r="AR169" s="396">
        <v>0.15847277611354585</v>
      </c>
      <c r="AS169" s="396">
        <v>0.15847277611354585</v>
      </c>
      <c r="AT169" s="396">
        <v>0.15847277611354585</v>
      </c>
      <c r="AU169" s="396">
        <v>0.15847277611354585</v>
      </c>
      <c r="AV169" s="396">
        <v>0.18471985317746742</v>
      </c>
      <c r="AW169" s="396">
        <v>0.15847277611354585</v>
      </c>
      <c r="AX169" s="396">
        <v>0.15847277611354585</v>
      </c>
      <c r="AY169" s="396">
        <v>0.16268072434022665</v>
      </c>
      <c r="AZ169" s="396">
        <v>0.15847277611354585</v>
      </c>
      <c r="BA169" s="396">
        <v>0.18471985317746742</v>
      </c>
      <c r="BB169" s="396">
        <v>0.15847277611354585</v>
      </c>
      <c r="BC169" s="396">
        <v>0.15847277611354585</v>
      </c>
      <c r="BD169" s="396">
        <v>0.15847277611354585</v>
      </c>
      <c r="BE169" s="396">
        <v>0.15847277611354585</v>
      </c>
      <c r="BF169" s="396">
        <v>0.18471985317746742</v>
      </c>
      <c r="BG169" s="396">
        <v>0.15847277611354585</v>
      </c>
      <c r="BH169" s="396">
        <v>0.15847277611354585</v>
      </c>
      <c r="BI169" s="396">
        <v>0.16268072434022665</v>
      </c>
      <c r="BJ169" s="513">
        <f t="shared" si="5"/>
        <v>1.7396447080877147</v>
      </c>
    </row>
    <row r="170" spans="1:62" s="395" customFormat="1">
      <c r="A170" s="395" t="s">
        <v>850</v>
      </c>
      <c r="B170" s="385">
        <v>1.7503796735536628</v>
      </c>
      <c r="C170" s="385"/>
      <c r="D170" s="379">
        <v>8.3324798683052873E-3</v>
      </c>
      <c r="E170" s="379">
        <v>3.8884906052091314E-2</v>
      </c>
      <c r="F170" s="396">
        <v>0</v>
      </c>
      <c r="G170" s="396">
        <v>0</v>
      </c>
      <c r="H170" s="396">
        <v>0</v>
      </c>
      <c r="I170" s="396">
        <v>0</v>
      </c>
      <c r="J170" s="396">
        <v>0</v>
      </c>
      <c r="K170" s="396">
        <v>1.9442453026045688E-2</v>
      </c>
      <c r="L170" s="396">
        <v>3.8884906052091314E-2</v>
      </c>
      <c r="M170" s="396">
        <v>3.8884906052091314E-2</v>
      </c>
      <c r="N170" s="396">
        <v>3.2984010125203807E-2</v>
      </c>
      <c r="O170" s="396">
        <v>3.8446991697591318E-2</v>
      </c>
      <c r="P170" s="396">
        <v>3.2984010125203807E-2</v>
      </c>
      <c r="Q170" s="396">
        <v>3.8446991697591318E-2</v>
      </c>
      <c r="R170" s="396">
        <v>3.2984010125203807E-2</v>
      </c>
      <c r="S170" s="396">
        <v>3.8446991697591318E-2</v>
      </c>
      <c r="T170" s="396">
        <v>3.2984010125203807E-2</v>
      </c>
      <c r="U170" s="396">
        <v>3.9322820406591318E-2</v>
      </c>
      <c r="V170" s="396">
        <v>3.2984010125203807E-2</v>
      </c>
      <c r="W170" s="396">
        <v>3.8446991697591318E-2</v>
      </c>
      <c r="X170" s="396">
        <v>3.2984010125203807E-2</v>
      </c>
      <c r="Y170" s="396">
        <v>3.2984010125203807E-2</v>
      </c>
      <c r="Z170" s="396">
        <v>3.2984010125203807E-2</v>
      </c>
      <c r="AA170" s="396">
        <v>3.2984010125203807E-2</v>
      </c>
      <c r="AB170" s="396">
        <v>3.8446991697591318E-2</v>
      </c>
      <c r="AC170" s="396">
        <v>3.2984010125203807E-2</v>
      </c>
      <c r="AD170" s="396">
        <v>3.2984010125203807E-2</v>
      </c>
      <c r="AE170" s="396">
        <v>3.3859838834203813E-2</v>
      </c>
      <c r="AF170" s="396">
        <v>3.2984010125203807E-2</v>
      </c>
      <c r="AG170" s="396">
        <v>3.8446991697591318E-2</v>
      </c>
      <c r="AH170" s="396">
        <v>3.2984010125203807E-2</v>
      </c>
      <c r="AI170" s="396">
        <v>3.2984010125203807E-2</v>
      </c>
      <c r="AJ170" s="396">
        <v>3.2984010125203807E-2</v>
      </c>
      <c r="AK170" s="396">
        <v>3.2984010125203807E-2</v>
      </c>
      <c r="AL170" s="396">
        <v>3.8446991697591318E-2</v>
      </c>
      <c r="AM170" s="396">
        <v>3.2984010125203807E-2</v>
      </c>
      <c r="AN170" s="396">
        <v>3.2984010125203807E-2</v>
      </c>
      <c r="AO170" s="396">
        <v>3.3859838834203813E-2</v>
      </c>
      <c r="AP170" s="396">
        <v>3.2984010125203807E-2</v>
      </c>
      <c r="AQ170" s="396">
        <v>3.8446991697591318E-2</v>
      </c>
      <c r="AR170" s="396">
        <v>3.2984010125203807E-2</v>
      </c>
      <c r="AS170" s="396">
        <v>3.2984010125203807E-2</v>
      </c>
      <c r="AT170" s="396">
        <v>3.2984010125203807E-2</v>
      </c>
      <c r="AU170" s="396">
        <v>3.2984010125203807E-2</v>
      </c>
      <c r="AV170" s="396">
        <v>3.8446991697591318E-2</v>
      </c>
      <c r="AW170" s="396">
        <v>3.2984010125203807E-2</v>
      </c>
      <c r="AX170" s="396">
        <v>3.2984010125203807E-2</v>
      </c>
      <c r="AY170" s="396">
        <v>3.3859838834203813E-2</v>
      </c>
      <c r="AZ170" s="396">
        <v>3.2984010125203807E-2</v>
      </c>
      <c r="BA170" s="396">
        <v>3.8446991697591318E-2</v>
      </c>
      <c r="BB170" s="396">
        <v>3.2984010125203807E-2</v>
      </c>
      <c r="BC170" s="396">
        <v>3.2984010125203807E-2</v>
      </c>
      <c r="BD170" s="396">
        <v>3.2984010125203807E-2</v>
      </c>
      <c r="BE170" s="396">
        <v>3.2984010125203807E-2</v>
      </c>
      <c r="BF170" s="396">
        <v>3.8446991697591318E-2</v>
      </c>
      <c r="BG170" s="396">
        <v>3.2984010125203807E-2</v>
      </c>
      <c r="BH170" s="396">
        <v>3.2984010125203807E-2</v>
      </c>
      <c r="BI170" s="396">
        <v>3.3859838834203813E-2</v>
      </c>
      <c r="BJ170" s="513">
        <f t="shared" si="5"/>
        <v>0.36208401261746853</v>
      </c>
    </row>
    <row r="171" spans="1:62">
      <c r="A171" s="333" t="s">
        <v>851</v>
      </c>
      <c r="B171" s="385">
        <v>13.725434672584955</v>
      </c>
      <c r="C171" s="399">
        <f>+B171/B119</f>
        <v>7.8688492000000068E-2</v>
      </c>
      <c r="D171" s="379">
        <v>6.5338343344026065E-2</v>
      </c>
      <c r="E171" s="379">
        <v>0.30491226893878814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0.15245613446939432</v>
      </c>
      <c r="L171" s="394">
        <v>0.30491226893878814</v>
      </c>
      <c r="M171" s="394">
        <v>0.30491226893878814</v>
      </c>
      <c r="N171" s="394">
        <v>0.25864095833233869</v>
      </c>
      <c r="O171" s="394">
        <v>0.30147840544294774</v>
      </c>
      <c r="P171" s="394">
        <v>0.25864095833233869</v>
      </c>
      <c r="Q171" s="394">
        <v>0.30147840544294774</v>
      </c>
      <c r="R171" s="394">
        <v>0.25864095833233869</v>
      </c>
      <c r="S171" s="394">
        <v>0.30147840544294774</v>
      </c>
      <c r="T171" s="394">
        <v>0.25864095833233869</v>
      </c>
      <c r="U171" s="394">
        <v>0.30834613243462849</v>
      </c>
      <c r="V171" s="394">
        <v>0.25864095833233869</v>
      </c>
      <c r="W171" s="394">
        <v>0.30147840544294774</v>
      </c>
      <c r="X171" s="394">
        <v>0.25864095833233869</v>
      </c>
      <c r="Y171" s="394">
        <v>0.25864095833233869</v>
      </c>
      <c r="Z171" s="394">
        <v>0.25864095833233869</v>
      </c>
      <c r="AA171" s="394">
        <v>0.25864095833233869</v>
      </c>
      <c r="AB171" s="394">
        <v>0.30147840544294774</v>
      </c>
      <c r="AC171" s="394">
        <v>0.25864095833233869</v>
      </c>
      <c r="AD171" s="394">
        <v>0.25864095833233869</v>
      </c>
      <c r="AE171" s="394">
        <v>0.2655086853240195</v>
      </c>
      <c r="AF171" s="394">
        <v>0.25864095833233869</v>
      </c>
      <c r="AG171" s="394">
        <v>0.30147840544294774</v>
      </c>
      <c r="AH171" s="394">
        <v>0.25864095833233869</v>
      </c>
      <c r="AI171" s="394">
        <v>0.25864095833233869</v>
      </c>
      <c r="AJ171" s="394">
        <v>0.25864095833233869</v>
      </c>
      <c r="AK171" s="394">
        <v>0.25864095833233869</v>
      </c>
      <c r="AL171" s="394">
        <v>0.30147840544294774</v>
      </c>
      <c r="AM171" s="394">
        <v>0.25864095833233869</v>
      </c>
      <c r="AN171" s="394">
        <v>0.25864095833233869</v>
      </c>
      <c r="AO171" s="394">
        <v>0.2655086853240195</v>
      </c>
      <c r="AP171" s="394">
        <v>0.25864095833233869</v>
      </c>
      <c r="AQ171" s="394">
        <v>0.30147840544294774</v>
      </c>
      <c r="AR171" s="394">
        <v>0.25864095833233869</v>
      </c>
      <c r="AS171" s="394">
        <v>0.25864095833233869</v>
      </c>
      <c r="AT171" s="394">
        <v>0.25864095833233869</v>
      </c>
      <c r="AU171" s="394">
        <v>0.25864095833233869</v>
      </c>
      <c r="AV171" s="394">
        <v>0.30147840544294774</v>
      </c>
      <c r="AW171" s="394">
        <v>0.25864095833233869</v>
      </c>
      <c r="AX171" s="394">
        <v>0.25864095833233869</v>
      </c>
      <c r="AY171" s="394">
        <v>0.2655086853240195</v>
      </c>
      <c r="AZ171" s="394">
        <v>0.25864095833233869</v>
      </c>
      <c r="BA171" s="394">
        <v>0.30147840544294774</v>
      </c>
      <c r="BB171" s="394">
        <v>0.25864095833233869</v>
      </c>
      <c r="BC171" s="394">
        <v>0.25864095833233869</v>
      </c>
      <c r="BD171" s="394">
        <v>0.25864095833233869</v>
      </c>
      <c r="BE171" s="394">
        <v>0.25864095833233869</v>
      </c>
      <c r="BF171" s="394">
        <v>0.30147840544294774</v>
      </c>
      <c r="BG171" s="394">
        <v>0.25864095833233869</v>
      </c>
      <c r="BH171" s="394">
        <v>0.25864095833233869</v>
      </c>
      <c r="BI171" s="394">
        <v>0.2655086853240195</v>
      </c>
      <c r="BJ171" s="513">
        <f t="shared" si="5"/>
        <v>2.8392471280695135</v>
      </c>
    </row>
    <row r="172" spans="1:62" s="397" customFormat="1">
      <c r="A172" s="397" t="s">
        <v>848</v>
      </c>
      <c r="B172" s="385">
        <v>4.726981572674096</v>
      </c>
      <c r="C172" s="385"/>
      <c r="D172" s="379">
        <v>2.114027652863126E-2</v>
      </c>
      <c r="E172" s="379">
        <v>9.8654623800279145E-2</v>
      </c>
      <c r="F172" s="398">
        <v>0</v>
      </c>
      <c r="G172" s="398">
        <v>0</v>
      </c>
      <c r="H172" s="398">
        <v>0</v>
      </c>
      <c r="I172" s="398">
        <v>0</v>
      </c>
      <c r="J172" s="398">
        <v>0</v>
      </c>
      <c r="K172" s="398">
        <v>4.9327311900139663E-2</v>
      </c>
      <c r="L172" s="398">
        <v>9.8654623800279145E-2</v>
      </c>
      <c r="M172" s="398">
        <v>9.8654623800279145E-2</v>
      </c>
      <c r="N172" s="398">
        <v>9.1598246010279119E-2</v>
      </c>
      <c r="O172" s="398">
        <v>9.8130959400279161E-2</v>
      </c>
      <c r="P172" s="398">
        <v>9.1598246010279119E-2</v>
      </c>
      <c r="Q172" s="398">
        <v>9.8130959400279161E-2</v>
      </c>
      <c r="R172" s="398">
        <v>9.1598246010279119E-2</v>
      </c>
      <c r="S172" s="398">
        <v>9.8130959400279161E-2</v>
      </c>
      <c r="T172" s="398">
        <v>9.1598246010279119E-2</v>
      </c>
      <c r="U172" s="398">
        <v>9.917828820027913E-2</v>
      </c>
      <c r="V172" s="398">
        <v>9.1598246010279119E-2</v>
      </c>
      <c r="W172" s="398">
        <v>9.8130959400279161E-2</v>
      </c>
      <c r="X172" s="398">
        <v>9.1598246010279119E-2</v>
      </c>
      <c r="Y172" s="398">
        <v>9.1598246010279119E-2</v>
      </c>
      <c r="Z172" s="398">
        <v>9.1598246010279119E-2</v>
      </c>
      <c r="AA172" s="398">
        <v>9.1598246010279119E-2</v>
      </c>
      <c r="AB172" s="398">
        <v>9.8130959400279161E-2</v>
      </c>
      <c r="AC172" s="398">
        <v>9.1598246010279119E-2</v>
      </c>
      <c r="AD172" s="398">
        <v>9.1598246010279119E-2</v>
      </c>
      <c r="AE172" s="398">
        <v>9.2645574810279144E-2</v>
      </c>
      <c r="AF172" s="398">
        <v>9.1598246010279119E-2</v>
      </c>
      <c r="AG172" s="398">
        <v>9.8130959400279161E-2</v>
      </c>
      <c r="AH172" s="398">
        <v>9.1598246010279119E-2</v>
      </c>
      <c r="AI172" s="398">
        <v>9.1598246010279119E-2</v>
      </c>
      <c r="AJ172" s="398">
        <v>9.1598246010279119E-2</v>
      </c>
      <c r="AK172" s="398">
        <v>9.1598246010279119E-2</v>
      </c>
      <c r="AL172" s="398">
        <v>9.8130959400279161E-2</v>
      </c>
      <c r="AM172" s="398">
        <v>9.1598246010279119E-2</v>
      </c>
      <c r="AN172" s="398">
        <v>9.1598246010279119E-2</v>
      </c>
      <c r="AO172" s="398">
        <v>9.2645574810279144E-2</v>
      </c>
      <c r="AP172" s="398">
        <v>9.1598246010279119E-2</v>
      </c>
      <c r="AQ172" s="398">
        <v>9.8130959400279161E-2</v>
      </c>
      <c r="AR172" s="398">
        <v>9.1598246010279119E-2</v>
      </c>
      <c r="AS172" s="398">
        <v>9.1598246010279119E-2</v>
      </c>
      <c r="AT172" s="398">
        <v>9.1598246010279119E-2</v>
      </c>
      <c r="AU172" s="398">
        <v>9.1598246010279119E-2</v>
      </c>
      <c r="AV172" s="398">
        <v>9.8130959400279161E-2</v>
      </c>
      <c r="AW172" s="398">
        <v>9.1598246010279119E-2</v>
      </c>
      <c r="AX172" s="398">
        <v>9.1598246010279119E-2</v>
      </c>
      <c r="AY172" s="398">
        <v>9.2645574810279144E-2</v>
      </c>
      <c r="AZ172" s="398">
        <v>9.1598246010279119E-2</v>
      </c>
      <c r="BA172" s="398">
        <v>9.8130959400279161E-2</v>
      </c>
      <c r="BB172" s="398">
        <v>9.1598246010279119E-2</v>
      </c>
      <c r="BC172" s="398">
        <v>9.1598246010279119E-2</v>
      </c>
      <c r="BD172" s="398">
        <v>9.1598246010279119E-2</v>
      </c>
      <c r="BE172" s="398">
        <v>9.1598246010279119E-2</v>
      </c>
      <c r="BF172" s="398">
        <v>9.8130959400279161E-2</v>
      </c>
      <c r="BG172" s="398">
        <v>9.1598246010279119E-2</v>
      </c>
      <c r="BH172" s="398">
        <v>9.1598246010279119E-2</v>
      </c>
      <c r="BI172" s="398">
        <v>9.2645574810279144E-2</v>
      </c>
      <c r="BJ172" s="513">
        <f t="shared" si="5"/>
        <v>0.96477490499813978</v>
      </c>
    </row>
    <row r="173" spans="1:62" s="397" customFormat="1">
      <c r="A173" s="397" t="s">
        <v>849</v>
      </c>
      <c r="B173" s="385">
        <v>16.544435504359342</v>
      </c>
      <c r="C173" s="385"/>
      <c r="D173" s="379">
        <v>7.3990967850209408E-2</v>
      </c>
      <c r="E173" s="379">
        <v>0.34529118330097702</v>
      </c>
      <c r="F173" s="398">
        <v>0</v>
      </c>
      <c r="G173" s="398">
        <v>0</v>
      </c>
      <c r="H173" s="398">
        <v>0</v>
      </c>
      <c r="I173" s="398">
        <v>0</v>
      </c>
      <c r="J173" s="398">
        <v>0</v>
      </c>
      <c r="K173" s="398">
        <v>0.17264559165048882</v>
      </c>
      <c r="L173" s="398">
        <v>0.34529118330097702</v>
      </c>
      <c r="M173" s="398">
        <v>0.34529118330097702</v>
      </c>
      <c r="N173" s="398">
        <v>0.32059386103597698</v>
      </c>
      <c r="O173" s="398">
        <v>0.34345835790097706</v>
      </c>
      <c r="P173" s="398">
        <v>0.32059386103597698</v>
      </c>
      <c r="Q173" s="398">
        <v>0.34345835790097706</v>
      </c>
      <c r="R173" s="398">
        <v>0.32059386103597698</v>
      </c>
      <c r="S173" s="398">
        <v>0.34345835790097706</v>
      </c>
      <c r="T173" s="398">
        <v>0.32059386103597698</v>
      </c>
      <c r="U173" s="398">
        <v>0.34712400870097698</v>
      </c>
      <c r="V173" s="398">
        <v>0.32059386103597698</v>
      </c>
      <c r="W173" s="398">
        <v>0.34345835790097706</v>
      </c>
      <c r="X173" s="398">
        <v>0.32059386103597698</v>
      </c>
      <c r="Y173" s="398">
        <v>0.32059386103597698</v>
      </c>
      <c r="Z173" s="398">
        <v>0.32059386103597698</v>
      </c>
      <c r="AA173" s="398">
        <v>0.32059386103597698</v>
      </c>
      <c r="AB173" s="398">
        <v>0.34345835790097706</v>
      </c>
      <c r="AC173" s="398">
        <v>0.32059386103597698</v>
      </c>
      <c r="AD173" s="398">
        <v>0.32059386103597698</v>
      </c>
      <c r="AE173" s="398">
        <v>0.32425951183597701</v>
      </c>
      <c r="AF173" s="398">
        <v>0.32059386103597698</v>
      </c>
      <c r="AG173" s="398">
        <v>0.34345835790097706</v>
      </c>
      <c r="AH173" s="398">
        <v>0.32059386103597698</v>
      </c>
      <c r="AI173" s="398">
        <v>0.32059386103597698</v>
      </c>
      <c r="AJ173" s="398">
        <v>0.32059386103597698</v>
      </c>
      <c r="AK173" s="398">
        <v>0.32059386103597698</v>
      </c>
      <c r="AL173" s="398">
        <v>0.34345835790097706</v>
      </c>
      <c r="AM173" s="398">
        <v>0.32059386103597698</v>
      </c>
      <c r="AN173" s="398">
        <v>0.32059386103597698</v>
      </c>
      <c r="AO173" s="398">
        <v>0.32425951183597701</v>
      </c>
      <c r="AP173" s="398">
        <v>0.32059386103597698</v>
      </c>
      <c r="AQ173" s="398">
        <v>0.34345835790097706</v>
      </c>
      <c r="AR173" s="398">
        <v>0.32059386103597698</v>
      </c>
      <c r="AS173" s="398">
        <v>0.32059386103597698</v>
      </c>
      <c r="AT173" s="398">
        <v>0.32059386103597698</v>
      </c>
      <c r="AU173" s="398">
        <v>0.32059386103597698</v>
      </c>
      <c r="AV173" s="398">
        <v>0.34345835790097706</v>
      </c>
      <c r="AW173" s="398">
        <v>0.32059386103597698</v>
      </c>
      <c r="AX173" s="398">
        <v>0.32059386103597698</v>
      </c>
      <c r="AY173" s="398">
        <v>0.32425951183597701</v>
      </c>
      <c r="AZ173" s="398">
        <v>0.32059386103597698</v>
      </c>
      <c r="BA173" s="398">
        <v>0.34345835790097706</v>
      </c>
      <c r="BB173" s="398">
        <v>0.32059386103597698</v>
      </c>
      <c r="BC173" s="398">
        <v>0.32059386103597698</v>
      </c>
      <c r="BD173" s="398">
        <v>0.32059386103597698</v>
      </c>
      <c r="BE173" s="398">
        <v>0.32059386103597698</v>
      </c>
      <c r="BF173" s="398">
        <v>0.34345835790097706</v>
      </c>
      <c r="BG173" s="398">
        <v>0.32059386103597698</v>
      </c>
      <c r="BH173" s="398">
        <v>0.32059386103597698</v>
      </c>
      <c r="BI173" s="398">
        <v>0.32425951183597701</v>
      </c>
      <c r="BJ173" s="513">
        <f t="shared" si="5"/>
        <v>3.376712167493491</v>
      </c>
    </row>
    <row r="174" spans="1:62" s="397" customFormat="1">
      <c r="A174" s="397" t="s">
        <v>850</v>
      </c>
      <c r="B174" s="385">
        <v>0.79058766802974234</v>
      </c>
      <c r="C174" s="385"/>
      <c r="D174" s="379">
        <v>3.5357112494135779E-3</v>
      </c>
      <c r="E174" s="379">
        <v>1.6499985830596687E-2</v>
      </c>
      <c r="F174" s="398">
        <v>0</v>
      </c>
      <c r="G174" s="398">
        <v>0</v>
      </c>
      <c r="H174" s="398">
        <v>0</v>
      </c>
      <c r="I174" s="398">
        <v>0</v>
      </c>
      <c r="J174" s="398">
        <v>0</v>
      </c>
      <c r="K174" s="398">
        <v>8.2499929152983591E-3</v>
      </c>
      <c r="L174" s="398">
        <v>1.6499985830596687E-2</v>
      </c>
      <c r="M174" s="398">
        <v>1.6499985830596687E-2</v>
      </c>
      <c r="N174" s="398">
        <v>1.5319806645219185E-2</v>
      </c>
      <c r="O174" s="398">
        <v>1.641240295969669E-2</v>
      </c>
      <c r="P174" s="398">
        <v>1.5319806645219185E-2</v>
      </c>
      <c r="Q174" s="398">
        <v>1.641240295969669E-2</v>
      </c>
      <c r="R174" s="398">
        <v>1.5319806645219185E-2</v>
      </c>
      <c r="S174" s="398">
        <v>1.641240295969669E-2</v>
      </c>
      <c r="T174" s="398">
        <v>1.5319806645219185E-2</v>
      </c>
      <c r="U174" s="398">
        <v>1.6587568701496684E-2</v>
      </c>
      <c r="V174" s="398">
        <v>1.5319806645219185E-2</v>
      </c>
      <c r="W174" s="398">
        <v>1.641240295969669E-2</v>
      </c>
      <c r="X174" s="398">
        <v>1.5319806645219185E-2</v>
      </c>
      <c r="Y174" s="398">
        <v>1.5319806645219185E-2</v>
      </c>
      <c r="Z174" s="398">
        <v>1.5319806645219185E-2</v>
      </c>
      <c r="AA174" s="398">
        <v>1.5319806645219185E-2</v>
      </c>
      <c r="AB174" s="398">
        <v>1.641240295969669E-2</v>
      </c>
      <c r="AC174" s="398">
        <v>1.5319806645219185E-2</v>
      </c>
      <c r="AD174" s="398">
        <v>1.5319806645219185E-2</v>
      </c>
      <c r="AE174" s="398">
        <v>1.5494972387019188E-2</v>
      </c>
      <c r="AF174" s="398">
        <v>1.5319806645219185E-2</v>
      </c>
      <c r="AG174" s="398">
        <v>1.641240295969669E-2</v>
      </c>
      <c r="AH174" s="398">
        <v>1.5319806645219185E-2</v>
      </c>
      <c r="AI174" s="398">
        <v>1.5319806645219185E-2</v>
      </c>
      <c r="AJ174" s="398">
        <v>1.5319806645219185E-2</v>
      </c>
      <c r="AK174" s="398">
        <v>1.5319806645219185E-2</v>
      </c>
      <c r="AL174" s="398">
        <v>1.641240295969669E-2</v>
      </c>
      <c r="AM174" s="398">
        <v>1.5319806645219185E-2</v>
      </c>
      <c r="AN174" s="398">
        <v>1.5319806645219185E-2</v>
      </c>
      <c r="AO174" s="398">
        <v>1.5494972387019188E-2</v>
      </c>
      <c r="AP174" s="398">
        <v>1.5319806645219185E-2</v>
      </c>
      <c r="AQ174" s="398">
        <v>1.641240295969669E-2</v>
      </c>
      <c r="AR174" s="398">
        <v>1.5319806645219185E-2</v>
      </c>
      <c r="AS174" s="398">
        <v>1.5319806645219185E-2</v>
      </c>
      <c r="AT174" s="398">
        <v>1.5319806645219185E-2</v>
      </c>
      <c r="AU174" s="398">
        <v>1.5319806645219185E-2</v>
      </c>
      <c r="AV174" s="398">
        <v>1.641240295969669E-2</v>
      </c>
      <c r="AW174" s="398">
        <v>1.5319806645219185E-2</v>
      </c>
      <c r="AX174" s="398">
        <v>1.5319806645219185E-2</v>
      </c>
      <c r="AY174" s="398">
        <v>1.5494972387019188E-2</v>
      </c>
      <c r="AZ174" s="398">
        <v>1.5319806645219185E-2</v>
      </c>
      <c r="BA174" s="398">
        <v>1.641240295969669E-2</v>
      </c>
      <c r="BB174" s="398">
        <v>1.5319806645219185E-2</v>
      </c>
      <c r="BC174" s="398">
        <v>1.5319806645219185E-2</v>
      </c>
      <c r="BD174" s="398">
        <v>1.5319806645219185E-2</v>
      </c>
      <c r="BE174" s="398">
        <v>1.5319806645219185E-2</v>
      </c>
      <c r="BF174" s="398">
        <v>1.641240295969669E-2</v>
      </c>
      <c r="BG174" s="398">
        <v>1.5319806645219185E-2</v>
      </c>
      <c r="BH174" s="398">
        <v>1.5319806645219185E-2</v>
      </c>
      <c r="BI174" s="398">
        <v>1.5494972387019188E-2</v>
      </c>
      <c r="BJ174" s="513">
        <f t="shared" si="5"/>
        <v>0.16135860286093892</v>
      </c>
    </row>
    <row r="175" spans="1:62" s="397" customFormat="1">
      <c r="A175" s="397" t="s">
        <v>852</v>
      </c>
      <c r="B175" s="385">
        <v>9.453963145348192</v>
      </c>
      <c r="C175" s="385"/>
      <c r="D175" s="379">
        <v>4.228055305726252E-2</v>
      </c>
      <c r="E175" s="379">
        <v>0.19730924760055829</v>
      </c>
      <c r="F175" s="398">
        <v>0</v>
      </c>
      <c r="G175" s="398">
        <v>0</v>
      </c>
      <c r="H175" s="398">
        <v>0</v>
      </c>
      <c r="I175" s="398">
        <v>0</v>
      </c>
      <c r="J175" s="398">
        <v>0</v>
      </c>
      <c r="K175" s="398">
        <v>9.8654623800279326E-2</v>
      </c>
      <c r="L175" s="398">
        <v>0.19730924760055829</v>
      </c>
      <c r="M175" s="398">
        <v>0.19730924760055829</v>
      </c>
      <c r="N175" s="398">
        <v>0.18319649202055824</v>
      </c>
      <c r="O175" s="398">
        <v>0.19626191880055832</v>
      </c>
      <c r="P175" s="398">
        <v>0.18319649202055824</v>
      </c>
      <c r="Q175" s="398">
        <v>0.19626191880055832</v>
      </c>
      <c r="R175" s="398">
        <v>0.18319649202055824</v>
      </c>
      <c r="S175" s="398">
        <v>0.19626191880055832</v>
      </c>
      <c r="T175" s="398">
        <v>0.18319649202055824</v>
      </c>
      <c r="U175" s="398">
        <v>0.19835657640055826</v>
      </c>
      <c r="V175" s="398">
        <v>0.18319649202055824</v>
      </c>
      <c r="W175" s="398">
        <v>0.19626191880055832</v>
      </c>
      <c r="X175" s="398">
        <v>0.18319649202055824</v>
      </c>
      <c r="Y175" s="398">
        <v>0.18319649202055824</v>
      </c>
      <c r="Z175" s="398">
        <v>0.18319649202055824</v>
      </c>
      <c r="AA175" s="398">
        <v>0.18319649202055824</v>
      </c>
      <c r="AB175" s="398">
        <v>0.19626191880055832</v>
      </c>
      <c r="AC175" s="398">
        <v>0.18319649202055824</v>
      </c>
      <c r="AD175" s="398">
        <v>0.18319649202055824</v>
      </c>
      <c r="AE175" s="398">
        <v>0.18529114962055829</v>
      </c>
      <c r="AF175" s="398">
        <v>0.18319649202055824</v>
      </c>
      <c r="AG175" s="398">
        <v>0.19626191880055832</v>
      </c>
      <c r="AH175" s="398">
        <v>0.18319649202055824</v>
      </c>
      <c r="AI175" s="398">
        <v>0.18319649202055824</v>
      </c>
      <c r="AJ175" s="398">
        <v>0.18319649202055824</v>
      </c>
      <c r="AK175" s="398">
        <v>0.18319649202055824</v>
      </c>
      <c r="AL175" s="398">
        <v>0.19626191880055832</v>
      </c>
      <c r="AM175" s="398">
        <v>0.18319649202055824</v>
      </c>
      <c r="AN175" s="398">
        <v>0.18319649202055824</v>
      </c>
      <c r="AO175" s="398">
        <v>0.18529114962055829</v>
      </c>
      <c r="AP175" s="398">
        <v>0.18319649202055824</v>
      </c>
      <c r="AQ175" s="398">
        <v>0.19626191880055832</v>
      </c>
      <c r="AR175" s="398">
        <v>0.18319649202055824</v>
      </c>
      <c r="AS175" s="398">
        <v>0.18319649202055824</v>
      </c>
      <c r="AT175" s="398">
        <v>0.18319649202055824</v>
      </c>
      <c r="AU175" s="398">
        <v>0.18319649202055824</v>
      </c>
      <c r="AV175" s="398">
        <v>0.19626191880055832</v>
      </c>
      <c r="AW175" s="398">
        <v>0.18319649202055824</v>
      </c>
      <c r="AX175" s="398">
        <v>0.18319649202055824</v>
      </c>
      <c r="AY175" s="398">
        <v>0.18529114962055829</v>
      </c>
      <c r="AZ175" s="398">
        <v>0.18319649202055824</v>
      </c>
      <c r="BA175" s="398">
        <v>0.19626191880055832</v>
      </c>
      <c r="BB175" s="398">
        <v>0.18319649202055824</v>
      </c>
      <c r="BC175" s="398">
        <v>0.18319649202055824</v>
      </c>
      <c r="BD175" s="398">
        <v>0.18319649202055824</v>
      </c>
      <c r="BE175" s="398">
        <v>0.18319649202055824</v>
      </c>
      <c r="BF175" s="398">
        <v>0.19626191880055832</v>
      </c>
      <c r="BG175" s="398">
        <v>0.18319649202055824</v>
      </c>
      <c r="BH175" s="398">
        <v>0.18319649202055824</v>
      </c>
      <c r="BI175" s="398">
        <v>0.18529114962055829</v>
      </c>
      <c r="BJ175" s="513">
        <f t="shared" si="5"/>
        <v>1.9295498099962796</v>
      </c>
    </row>
    <row r="176" spans="1:62">
      <c r="A176" s="333" t="s">
        <v>478</v>
      </c>
      <c r="B176" s="385">
        <v>31.515967890411357</v>
      </c>
      <c r="C176" s="393">
        <f>+B176/B130</f>
        <v>0.26668999999999976</v>
      </c>
      <c r="D176" s="379">
        <v>0.14094750868551675</v>
      </c>
      <c r="E176" s="379">
        <v>0.65775504053241118</v>
      </c>
      <c r="F176" s="394">
        <v>0</v>
      </c>
      <c r="G176" s="394">
        <v>0</v>
      </c>
      <c r="H176" s="394">
        <v>0</v>
      </c>
      <c r="I176" s="394">
        <v>0</v>
      </c>
      <c r="J176" s="394">
        <v>0</v>
      </c>
      <c r="K176" s="394">
        <v>0.32887752026620615</v>
      </c>
      <c r="L176" s="394">
        <v>0.65775504053241118</v>
      </c>
      <c r="M176" s="394">
        <v>0.65775504053241118</v>
      </c>
      <c r="N176" s="394">
        <v>0.61070840571203355</v>
      </c>
      <c r="O176" s="394">
        <v>0.6542636390615113</v>
      </c>
      <c r="P176" s="394">
        <v>0.61070840571203355</v>
      </c>
      <c r="Q176" s="394">
        <v>0.6542636390615113</v>
      </c>
      <c r="R176" s="394">
        <v>0.61070840571203355</v>
      </c>
      <c r="S176" s="394">
        <v>0.6542636390615113</v>
      </c>
      <c r="T176" s="394">
        <v>0.61070840571203355</v>
      </c>
      <c r="U176" s="394">
        <v>0.66124644200331106</v>
      </c>
      <c r="V176" s="394">
        <v>0.61070840571203355</v>
      </c>
      <c r="W176" s="394">
        <v>0.6542636390615113</v>
      </c>
      <c r="X176" s="394">
        <v>0.61070840571203355</v>
      </c>
      <c r="Y176" s="394">
        <v>0.61070840571203355</v>
      </c>
      <c r="Z176" s="394">
        <v>0.61070840571203355</v>
      </c>
      <c r="AA176" s="394">
        <v>0.61070840571203355</v>
      </c>
      <c r="AB176" s="394">
        <v>0.6542636390615113</v>
      </c>
      <c r="AC176" s="394">
        <v>0.61070840571203355</v>
      </c>
      <c r="AD176" s="394">
        <v>0.61070840571203355</v>
      </c>
      <c r="AE176" s="394">
        <v>0.61769120865383365</v>
      </c>
      <c r="AF176" s="394">
        <v>0.61070840571203355</v>
      </c>
      <c r="AG176" s="394">
        <v>0.6542636390615113</v>
      </c>
      <c r="AH176" s="394">
        <v>0.61070840571203355</v>
      </c>
      <c r="AI176" s="394">
        <v>0.61070840571203355</v>
      </c>
      <c r="AJ176" s="394">
        <v>0.61070840571203355</v>
      </c>
      <c r="AK176" s="394">
        <v>0.61070840571203355</v>
      </c>
      <c r="AL176" s="394">
        <v>0.6542636390615113</v>
      </c>
      <c r="AM176" s="394">
        <v>0.61070840571203355</v>
      </c>
      <c r="AN176" s="394">
        <v>0.61070840571203355</v>
      </c>
      <c r="AO176" s="394">
        <v>0.61769120865383365</v>
      </c>
      <c r="AP176" s="394">
        <v>0.61070840571203355</v>
      </c>
      <c r="AQ176" s="394">
        <v>0.6542636390615113</v>
      </c>
      <c r="AR176" s="394">
        <v>0.61070840571203355</v>
      </c>
      <c r="AS176" s="394">
        <v>0.61070840571203355</v>
      </c>
      <c r="AT176" s="394">
        <v>0.61070840571203355</v>
      </c>
      <c r="AU176" s="394">
        <v>0.61070840571203355</v>
      </c>
      <c r="AV176" s="394">
        <v>0.6542636390615113</v>
      </c>
      <c r="AW176" s="394">
        <v>0.61070840571203355</v>
      </c>
      <c r="AX176" s="394">
        <v>0.61070840571203355</v>
      </c>
      <c r="AY176" s="394">
        <v>0.61769120865383365</v>
      </c>
      <c r="AZ176" s="394">
        <v>0.61070840571203355</v>
      </c>
      <c r="BA176" s="394">
        <v>0.6542636390615113</v>
      </c>
      <c r="BB176" s="394">
        <v>0.61070840571203355</v>
      </c>
      <c r="BC176" s="394">
        <v>0.61070840571203355</v>
      </c>
      <c r="BD176" s="394">
        <v>0.61070840571203355</v>
      </c>
      <c r="BE176" s="394">
        <v>0.61070840571203355</v>
      </c>
      <c r="BF176" s="394">
        <v>0.6542636390615113</v>
      </c>
      <c r="BG176" s="394">
        <v>0.61070840571203355</v>
      </c>
      <c r="BH176" s="394">
        <v>0.61070840571203355</v>
      </c>
      <c r="BI176" s="394">
        <v>0.61769120865383365</v>
      </c>
      <c r="BJ176" s="513">
        <f t="shared" si="5"/>
        <v>6.4323954853488514</v>
      </c>
    </row>
    <row r="177" spans="1:62">
      <c r="B177" s="385"/>
      <c r="C177" s="385"/>
      <c r="D177" s="379"/>
      <c r="E177" s="379"/>
      <c r="F177" s="383"/>
      <c r="G177" s="383"/>
      <c r="H177" s="383"/>
      <c r="I177" s="383"/>
      <c r="J177" s="383"/>
      <c r="K177" s="383"/>
      <c r="L177" s="383"/>
      <c r="M177" s="383"/>
      <c r="N177" s="383"/>
      <c r="O177" s="383"/>
      <c r="P177" s="383"/>
      <c r="Q177" s="383"/>
      <c r="R177" s="383"/>
      <c r="S177" s="383"/>
      <c r="T177" s="383"/>
      <c r="U177" s="383"/>
      <c r="V177" s="383"/>
      <c r="W177" s="383"/>
      <c r="X177" s="383"/>
      <c r="Y177" s="383"/>
      <c r="Z177" s="383"/>
      <c r="AA177" s="383"/>
      <c r="AB177" s="383"/>
      <c r="AC177" s="383"/>
      <c r="AD177" s="383"/>
      <c r="AE177" s="383"/>
      <c r="AF177" s="383"/>
      <c r="AG177" s="383"/>
      <c r="AH177" s="383"/>
      <c r="AI177" s="383"/>
      <c r="AJ177" s="383"/>
      <c r="AK177" s="383"/>
      <c r="AL177" s="383"/>
      <c r="AM177" s="383"/>
      <c r="AN177" s="383"/>
      <c r="AO177" s="383"/>
      <c r="AP177" s="383"/>
      <c r="AQ177" s="383"/>
      <c r="AR177" s="383"/>
      <c r="AS177" s="383"/>
      <c r="AT177" s="383"/>
      <c r="AU177" s="383"/>
      <c r="AV177" s="383"/>
      <c r="AW177" s="383"/>
      <c r="AX177" s="383"/>
      <c r="AY177" s="383"/>
      <c r="AZ177" s="383"/>
      <c r="BA177" s="383"/>
      <c r="BB177" s="383"/>
      <c r="BC177" s="383"/>
      <c r="BD177" s="383"/>
      <c r="BE177" s="383"/>
      <c r="BF177" s="383"/>
      <c r="BG177" s="383"/>
      <c r="BH177" s="383"/>
      <c r="BI177" s="383"/>
      <c r="BJ177" s="513">
        <f t="shared" si="5"/>
        <v>0</v>
      </c>
    </row>
    <row r="178" spans="1:62" outlineLevel="1">
      <c r="A178" s="400" t="s">
        <v>777</v>
      </c>
      <c r="B178" s="385"/>
      <c r="C178" s="385"/>
      <c r="D178" s="379"/>
      <c r="E178" s="379"/>
      <c r="BJ178" s="513">
        <f t="shared" si="5"/>
        <v>0</v>
      </c>
    </row>
    <row r="179" spans="1:62" outlineLevel="1">
      <c r="A179" s="333" t="s">
        <v>845</v>
      </c>
      <c r="B179" s="385">
        <v>1.1674456080807729</v>
      </c>
      <c r="C179" s="385"/>
      <c r="D179" s="379">
        <v>2.1702525575206595E-3</v>
      </c>
      <c r="E179" s="379">
        <v>1.5191767902644617E-2</v>
      </c>
      <c r="F179" s="383">
        <v>0</v>
      </c>
      <c r="G179" s="383">
        <v>0</v>
      </c>
      <c r="H179" s="383">
        <v>0</v>
      </c>
      <c r="I179" s="383">
        <v>0</v>
      </c>
      <c r="J179" s="383">
        <v>0</v>
      </c>
      <c r="K179" s="383">
        <v>0</v>
      </c>
      <c r="L179" s="383">
        <v>1.5191767902644617E-2</v>
      </c>
      <c r="M179" s="383">
        <v>2.0255690536859463E-2</v>
      </c>
      <c r="N179" s="383">
        <v>3.1066486365642961E-2</v>
      </c>
      <c r="O179" s="383">
        <v>2.0255690536859463E-2</v>
      </c>
      <c r="P179" s="383">
        <v>3.1066486365642961E-2</v>
      </c>
      <c r="Q179" s="383">
        <v>2.0651069694651959E-2</v>
      </c>
      <c r="R179" s="383">
        <v>2.0255690536859463E-2</v>
      </c>
      <c r="S179" s="383">
        <v>2.0255690536859463E-2</v>
      </c>
      <c r="T179" s="383">
        <v>2.0255690536859463E-2</v>
      </c>
      <c r="U179" s="383">
        <v>3.2766687347571745E-2</v>
      </c>
      <c r="V179" s="383">
        <v>2.2294652381184856E-2</v>
      </c>
      <c r="W179" s="383">
        <v>2.2294652381184856E-2</v>
      </c>
      <c r="X179" s="383">
        <v>2.2294652381184856E-2</v>
      </c>
      <c r="Y179" s="383">
        <v>2.2294652381184856E-2</v>
      </c>
      <c r="Z179" s="383">
        <v>3.3105448209968365E-2</v>
      </c>
      <c r="AA179" s="383">
        <v>2.2294652381184856E-2</v>
      </c>
      <c r="AB179" s="383">
        <v>2.2294652381184856E-2</v>
      </c>
      <c r="AC179" s="383">
        <v>2.2294652381184856E-2</v>
      </c>
      <c r="AD179" s="383">
        <v>2.2294652381184856E-2</v>
      </c>
      <c r="AE179" s="383">
        <v>3.3105448209968365E-2</v>
      </c>
      <c r="AF179" s="383">
        <v>2.2294652381184856E-2</v>
      </c>
      <c r="AG179" s="383">
        <v>2.2294652381184856E-2</v>
      </c>
      <c r="AH179" s="383">
        <v>2.2294652381184856E-2</v>
      </c>
      <c r="AI179" s="383">
        <v>2.2294652381184856E-2</v>
      </c>
      <c r="AJ179" s="383">
        <v>3.3105448209968365E-2</v>
      </c>
      <c r="AK179" s="383">
        <v>2.2294652381184856E-2</v>
      </c>
      <c r="AL179" s="383">
        <v>2.2294652381184856E-2</v>
      </c>
      <c r="AM179" s="383">
        <v>2.2690031538977366E-2</v>
      </c>
      <c r="AN179" s="383">
        <v>2.2294652381184856E-2</v>
      </c>
      <c r="AO179" s="383">
        <v>3.3105448209968365E-2</v>
      </c>
      <c r="AP179" s="383">
        <v>2.2294652381184856E-2</v>
      </c>
      <c r="AQ179" s="383">
        <v>2.2294652381184856E-2</v>
      </c>
      <c r="AR179" s="383">
        <v>2.2294652381184856E-2</v>
      </c>
      <c r="AS179" s="383">
        <v>2.2294652381184856E-2</v>
      </c>
      <c r="AT179" s="383">
        <v>2.2294652381184856E-2</v>
      </c>
      <c r="AU179" s="383">
        <v>2.2294652381184856E-2</v>
      </c>
      <c r="AV179" s="383">
        <v>2.2294652381184856E-2</v>
      </c>
      <c r="AW179" s="383">
        <v>2.2294652381184856E-2</v>
      </c>
      <c r="AX179" s="383">
        <v>2.2294652381184856E-2</v>
      </c>
      <c r="AY179" s="383">
        <v>2.2294652381184856E-2</v>
      </c>
      <c r="AZ179" s="383">
        <v>2.2294652381184856E-2</v>
      </c>
      <c r="BA179" s="383">
        <v>2.2294652381184856E-2</v>
      </c>
      <c r="BB179" s="383">
        <v>2.2294652381184856E-2</v>
      </c>
      <c r="BC179" s="383">
        <v>2.2294652381184856E-2</v>
      </c>
      <c r="BD179" s="383">
        <v>2.2294652381184856E-2</v>
      </c>
      <c r="BE179" s="383">
        <v>2.2294652381184856E-2</v>
      </c>
      <c r="BF179" s="383">
        <v>2.2294652381184856E-2</v>
      </c>
      <c r="BG179" s="383">
        <v>2.2294652381184856E-2</v>
      </c>
      <c r="BH179" s="383">
        <v>2.2294652381184856E-2</v>
      </c>
      <c r="BI179" s="383">
        <v>2.2294652381184856E-2</v>
      </c>
      <c r="BJ179" s="513">
        <f t="shared" si="5"/>
        <v>0.22955955744461842</v>
      </c>
    </row>
    <row r="180" spans="1:62" outlineLevel="1">
      <c r="A180" s="333" t="s">
        <v>846</v>
      </c>
      <c r="B180" s="385">
        <v>0.20504884659361938</v>
      </c>
      <c r="C180" s="385"/>
      <c r="D180" s="379">
        <v>3.8118074251702113E-4</v>
      </c>
      <c r="E180" s="379">
        <v>2.668265197619148E-3</v>
      </c>
      <c r="F180" s="383">
        <v>0</v>
      </c>
      <c r="G180" s="383">
        <v>0</v>
      </c>
      <c r="H180" s="383">
        <v>0</v>
      </c>
      <c r="I180" s="383">
        <v>0</v>
      </c>
      <c r="J180" s="383">
        <v>0</v>
      </c>
      <c r="K180" s="383">
        <v>0</v>
      </c>
      <c r="L180" s="383">
        <v>2.668265197619148E-3</v>
      </c>
      <c r="M180" s="383">
        <v>3.5576869301588588E-3</v>
      </c>
      <c r="N180" s="383">
        <v>5.456483071158859E-3</v>
      </c>
      <c r="O180" s="383">
        <v>3.5576869301588588E-3</v>
      </c>
      <c r="P180" s="383">
        <v>5.456483071158859E-3</v>
      </c>
      <c r="Q180" s="383">
        <v>3.6271308851588586E-3</v>
      </c>
      <c r="R180" s="383">
        <v>3.5576869301588588E-3</v>
      </c>
      <c r="S180" s="383">
        <v>3.5576869301588588E-3</v>
      </c>
      <c r="T180" s="383">
        <v>3.5576869301588588E-3</v>
      </c>
      <c r="U180" s="383">
        <v>5.7551044783651084E-3</v>
      </c>
      <c r="V180" s="383">
        <v>3.9158079180091083E-3</v>
      </c>
      <c r="W180" s="383">
        <v>3.9158079180091083E-3</v>
      </c>
      <c r="X180" s="383">
        <v>3.9158079180091083E-3</v>
      </c>
      <c r="Y180" s="383">
        <v>3.9158079180091083E-3</v>
      </c>
      <c r="Z180" s="383">
        <v>5.8146040590091102E-3</v>
      </c>
      <c r="AA180" s="383">
        <v>3.9158079180091083E-3</v>
      </c>
      <c r="AB180" s="383">
        <v>3.9158079180091083E-3</v>
      </c>
      <c r="AC180" s="383">
        <v>3.9158079180091083E-3</v>
      </c>
      <c r="AD180" s="383">
        <v>3.9158079180091083E-3</v>
      </c>
      <c r="AE180" s="383">
        <v>5.8146040590091102E-3</v>
      </c>
      <c r="AF180" s="383">
        <v>3.9158079180091083E-3</v>
      </c>
      <c r="AG180" s="383">
        <v>3.9158079180091083E-3</v>
      </c>
      <c r="AH180" s="383">
        <v>3.9158079180091083E-3</v>
      </c>
      <c r="AI180" s="383">
        <v>3.9158079180091083E-3</v>
      </c>
      <c r="AJ180" s="383">
        <v>5.8146040590091102E-3</v>
      </c>
      <c r="AK180" s="383">
        <v>3.9158079180091083E-3</v>
      </c>
      <c r="AL180" s="383">
        <v>3.9158079180091083E-3</v>
      </c>
      <c r="AM180" s="383">
        <v>3.9852518730091099E-3</v>
      </c>
      <c r="AN180" s="383">
        <v>3.9158079180091083E-3</v>
      </c>
      <c r="AO180" s="383">
        <v>5.8146040590091102E-3</v>
      </c>
      <c r="AP180" s="383">
        <v>3.9158079180091083E-3</v>
      </c>
      <c r="AQ180" s="383">
        <v>3.9158079180091083E-3</v>
      </c>
      <c r="AR180" s="383">
        <v>3.9158079180091083E-3</v>
      </c>
      <c r="AS180" s="383">
        <v>3.9158079180091083E-3</v>
      </c>
      <c r="AT180" s="383">
        <v>3.9158079180091083E-3</v>
      </c>
      <c r="AU180" s="383">
        <v>3.9158079180091083E-3</v>
      </c>
      <c r="AV180" s="383">
        <v>3.9158079180091083E-3</v>
      </c>
      <c r="AW180" s="383">
        <v>3.9158079180091083E-3</v>
      </c>
      <c r="AX180" s="383">
        <v>3.9158079180091083E-3</v>
      </c>
      <c r="AY180" s="383">
        <v>3.9158079180091083E-3</v>
      </c>
      <c r="AZ180" s="383">
        <v>3.9158079180091083E-3</v>
      </c>
      <c r="BA180" s="383">
        <v>3.9158079180091083E-3</v>
      </c>
      <c r="BB180" s="383">
        <v>3.9158079180091083E-3</v>
      </c>
      <c r="BC180" s="383">
        <v>3.9158079180091083E-3</v>
      </c>
      <c r="BD180" s="383">
        <v>3.9158079180091083E-3</v>
      </c>
      <c r="BE180" s="383">
        <v>3.9158079180091083E-3</v>
      </c>
      <c r="BF180" s="383">
        <v>3.9158079180091083E-3</v>
      </c>
      <c r="BG180" s="383">
        <v>3.9158079180091083E-3</v>
      </c>
      <c r="BH180" s="383">
        <v>3.9158079180091083E-3</v>
      </c>
      <c r="BI180" s="383">
        <v>3.9158079180091083E-3</v>
      </c>
      <c r="BJ180" s="513">
        <f t="shared" si="5"/>
        <v>4.0319585043403591E-2</v>
      </c>
    </row>
    <row r="181" spans="1:62" outlineLevel="1">
      <c r="A181" s="333" t="s">
        <v>847</v>
      </c>
      <c r="B181" s="385">
        <v>1.3724944546743909</v>
      </c>
      <c r="C181" s="385"/>
      <c r="D181" s="379">
        <v>2.551433300037681E-3</v>
      </c>
      <c r="E181" s="379">
        <v>1.7860033100263767E-2</v>
      </c>
      <c r="F181" s="394">
        <v>0</v>
      </c>
      <c r="G181" s="394">
        <v>0</v>
      </c>
      <c r="H181" s="394">
        <v>0</v>
      </c>
      <c r="I181" s="394">
        <v>0</v>
      </c>
      <c r="J181" s="394">
        <v>0</v>
      </c>
      <c r="K181" s="394">
        <v>0</v>
      </c>
      <c r="L181" s="394">
        <v>1.7860033100263767E-2</v>
      </c>
      <c r="M181" s="394">
        <v>2.3813377467018323E-2</v>
      </c>
      <c r="N181" s="394">
        <v>3.6522969436801819E-2</v>
      </c>
      <c r="O181" s="394">
        <v>2.3813377467018323E-2</v>
      </c>
      <c r="P181" s="394">
        <v>3.6522969436801819E-2</v>
      </c>
      <c r="Q181" s="394">
        <v>2.4278200579810817E-2</v>
      </c>
      <c r="R181" s="394">
        <v>2.3813377467018323E-2</v>
      </c>
      <c r="S181" s="394">
        <v>2.3813377467018323E-2</v>
      </c>
      <c r="T181" s="394">
        <v>2.3813377467018323E-2</v>
      </c>
      <c r="U181" s="394">
        <v>3.8521791825936853E-2</v>
      </c>
      <c r="V181" s="394">
        <v>2.6210460299193966E-2</v>
      </c>
      <c r="W181" s="394">
        <v>2.6210460299193966E-2</v>
      </c>
      <c r="X181" s="394">
        <v>2.6210460299193966E-2</v>
      </c>
      <c r="Y181" s="394">
        <v>2.6210460299193966E-2</v>
      </c>
      <c r="Z181" s="394">
        <v>3.8920052268977476E-2</v>
      </c>
      <c r="AA181" s="394">
        <v>2.6210460299193966E-2</v>
      </c>
      <c r="AB181" s="394">
        <v>2.6210460299193966E-2</v>
      </c>
      <c r="AC181" s="394">
        <v>2.6210460299193966E-2</v>
      </c>
      <c r="AD181" s="394">
        <v>2.6210460299193966E-2</v>
      </c>
      <c r="AE181" s="394">
        <v>3.8920052268977476E-2</v>
      </c>
      <c r="AF181" s="394">
        <v>2.6210460299193966E-2</v>
      </c>
      <c r="AG181" s="394">
        <v>2.6210460299193966E-2</v>
      </c>
      <c r="AH181" s="394">
        <v>2.6210460299193966E-2</v>
      </c>
      <c r="AI181" s="394">
        <v>2.6210460299193966E-2</v>
      </c>
      <c r="AJ181" s="394">
        <v>3.8920052268977476E-2</v>
      </c>
      <c r="AK181" s="394">
        <v>2.6210460299193966E-2</v>
      </c>
      <c r="AL181" s="394">
        <v>2.6210460299193966E-2</v>
      </c>
      <c r="AM181" s="394">
        <v>2.6675283411986474E-2</v>
      </c>
      <c r="AN181" s="394">
        <v>2.6210460299193966E-2</v>
      </c>
      <c r="AO181" s="394">
        <v>3.8920052268977476E-2</v>
      </c>
      <c r="AP181" s="394">
        <v>2.6210460299193966E-2</v>
      </c>
      <c r="AQ181" s="394">
        <v>2.6210460299193966E-2</v>
      </c>
      <c r="AR181" s="394">
        <v>2.6210460299193966E-2</v>
      </c>
      <c r="AS181" s="394">
        <v>2.6210460299193966E-2</v>
      </c>
      <c r="AT181" s="394">
        <v>2.6210460299193966E-2</v>
      </c>
      <c r="AU181" s="394">
        <v>2.6210460299193966E-2</v>
      </c>
      <c r="AV181" s="394">
        <v>2.6210460299193966E-2</v>
      </c>
      <c r="AW181" s="394">
        <v>2.6210460299193966E-2</v>
      </c>
      <c r="AX181" s="394">
        <v>2.6210460299193966E-2</v>
      </c>
      <c r="AY181" s="394">
        <v>2.6210460299193966E-2</v>
      </c>
      <c r="AZ181" s="394">
        <v>2.6210460299193966E-2</v>
      </c>
      <c r="BA181" s="394">
        <v>2.6210460299193966E-2</v>
      </c>
      <c r="BB181" s="394">
        <v>2.6210460299193966E-2</v>
      </c>
      <c r="BC181" s="394">
        <v>2.6210460299193966E-2</v>
      </c>
      <c r="BD181" s="394">
        <v>2.6210460299193966E-2</v>
      </c>
      <c r="BE181" s="394">
        <v>2.6210460299193966E-2</v>
      </c>
      <c r="BF181" s="394">
        <v>2.6210460299193966E-2</v>
      </c>
      <c r="BG181" s="394">
        <v>2.6210460299193966E-2</v>
      </c>
      <c r="BH181" s="394">
        <v>2.6210460299193966E-2</v>
      </c>
      <c r="BI181" s="394">
        <v>2.6210460299193966E-2</v>
      </c>
      <c r="BJ181" s="513">
        <f t="shared" si="5"/>
        <v>0.26987914248802192</v>
      </c>
    </row>
    <row r="182" spans="1:62" s="395" customFormat="1" outlineLevel="1">
      <c r="A182" s="395" t="s">
        <v>848</v>
      </c>
      <c r="B182" s="385">
        <v>1.1788422655430675</v>
      </c>
      <c r="C182" s="385"/>
      <c r="D182" s="379">
        <v>2.1914386623237696E-3</v>
      </c>
      <c r="E182" s="379">
        <v>1.5340070636266386E-2</v>
      </c>
      <c r="F182" s="396">
        <v>0</v>
      </c>
      <c r="G182" s="396">
        <v>0</v>
      </c>
      <c r="H182" s="396">
        <v>0</v>
      </c>
      <c r="I182" s="396">
        <v>0</v>
      </c>
      <c r="J182" s="396">
        <v>0</v>
      </c>
      <c r="K182" s="396">
        <v>0</v>
      </c>
      <c r="L182" s="396">
        <v>1.5340070636266386E-2</v>
      </c>
      <c r="M182" s="396">
        <v>2.0453427515021824E-2</v>
      </c>
      <c r="N182" s="396">
        <v>3.1369758827516629E-2</v>
      </c>
      <c r="O182" s="396">
        <v>2.0453427515021824E-2</v>
      </c>
      <c r="P182" s="396">
        <v>3.1369758827516629E-2</v>
      </c>
      <c r="Q182" s="396">
        <v>2.0852666382249946E-2</v>
      </c>
      <c r="R182" s="396">
        <v>2.0453427515021824E-2</v>
      </c>
      <c r="S182" s="396">
        <v>2.0453427515021824E-2</v>
      </c>
      <c r="T182" s="396">
        <v>2.0453427515021824E-2</v>
      </c>
      <c r="U182" s="396">
        <v>3.3086557249252427E-2</v>
      </c>
      <c r="V182" s="396">
        <v>2.2512293798198694E-2</v>
      </c>
      <c r="W182" s="396">
        <v>2.2512293798198694E-2</v>
      </c>
      <c r="X182" s="396">
        <v>2.2512293798198694E-2</v>
      </c>
      <c r="Y182" s="396">
        <v>2.2512293798198694E-2</v>
      </c>
      <c r="Z182" s="396">
        <v>3.3428625110693493E-2</v>
      </c>
      <c r="AA182" s="396">
        <v>2.2512293798198694E-2</v>
      </c>
      <c r="AB182" s="396">
        <v>2.2512293798198694E-2</v>
      </c>
      <c r="AC182" s="396">
        <v>2.2512293798198694E-2</v>
      </c>
      <c r="AD182" s="396">
        <v>2.2512293798198694E-2</v>
      </c>
      <c r="AE182" s="396">
        <v>3.3428625110693493E-2</v>
      </c>
      <c r="AF182" s="396">
        <v>2.2512293798198694E-2</v>
      </c>
      <c r="AG182" s="396">
        <v>2.2512293798198694E-2</v>
      </c>
      <c r="AH182" s="396">
        <v>2.2512293798198694E-2</v>
      </c>
      <c r="AI182" s="396">
        <v>2.2512293798198694E-2</v>
      </c>
      <c r="AJ182" s="396">
        <v>3.3428625110693493E-2</v>
      </c>
      <c r="AK182" s="396">
        <v>2.2512293798198694E-2</v>
      </c>
      <c r="AL182" s="396">
        <v>2.2512293798198694E-2</v>
      </c>
      <c r="AM182" s="396">
        <v>2.291153266542682E-2</v>
      </c>
      <c r="AN182" s="396">
        <v>2.2512293798198694E-2</v>
      </c>
      <c r="AO182" s="396">
        <v>3.3428625110693493E-2</v>
      </c>
      <c r="AP182" s="396">
        <v>2.2512293798198694E-2</v>
      </c>
      <c r="AQ182" s="396">
        <v>2.2512293798198694E-2</v>
      </c>
      <c r="AR182" s="396">
        <v>2.2512293798198694E-2</v>
      </c>
      <c r="AS182" s="396">
        <v>2.2512293798198694E-2</v>
      </c>
      <c r="AT182" s="396">
        <v>2.2512293798198694E-2</v>
      </c>
      <c r="AU182" s="396">
        <v>2.2512293798198694E-2</v>
      </c>
      <c r="AV182" s="396">
        <v>2.2512293798198694E-2</v>
      </c>
      <c r="AW182" s="396">
        <v>2.2512293798198694E-2</v>
      </c>
      <c r="AX182" s="396">
        <v>2.2512293798198694E-2</v>
      </c>
      <c r="AY182" s="396">
        <v>2.2512293798198694E-2</v>
      </c>
      <c r="AZ182" s="396">
        <v>2.2512293798198694E-2</v>
      </c>
      <c r="BA182" s="396">
        <v>2.2512293798198694E-2</v>
      </c>
      <c r="BB182" s="396">
        <v>2.2512293798198694E-2</v>
      </c>
      <c r="BC182" s="396">
        <v>2.2512293798198694E-2</v>
      </c>
      <c r="BD182" s="396">
        <v>2.2512293798198694E-2</v>
      </c>
      <c r="BE182" s="396">
        <v>2.2512293798198694E-2</v>
      </c>
      <c r="BF182" s="396">
        <v>2.2512293798198694E-2</v>
      </c>
      <c r="BG182" s="396">
        <v>2.2512293798198694E-2</v>
      </c>
      <c r="BH182" s="396">
        <v>2.2512293798198694E-2</v>
      </c>
      <c r="BI182" s="396">
        <v>2.2512293798198694E-2</v>
      </c>
      <c r="BJ182" s="513">
        <f t="shared" si="5"/>
        <v>0.23180052835177098</v>
      </c>
    </row>
    <row r="183" spans="1:62" s="395" customFormat="1" outlineLevel="1">
      <c r="A183" s="395" t="s">
        <v>849</v>
      </c>
      <c r="B183" s="385">
        <v>2.7806312201087313</v>
      </c>
      <c r="C183" s="385"/>
      <c r="D183" s="379">
        <v>5.1691247756574235E-3</v>
      </c>
      <c r="E183" s="379">
        <v>3.6183873429601963E-2</v>
      </c>
      <c r="F183" s="396">
        <v>0</v>
      </c>
      <c r="G183" s="396">
        <v>0</v>
      </c>
      <c r="H183" s="396">
        <v>0</v>
      </c>
      <c r="I183" s="396">
        <v>0</v>
      </c>
      <c r="J183" s="396">
        <v>0</v>
      </c>
      <c r="K183" s="396">
        <v>0</v>
      </c>
      <c r="L183" s="396">
        <v>3.6183873429601963E-2</v>
      </c>
      <c r="M183" s="396">
        <v>4.8245164572802562E-2</v>
      </c>
      <c r="N183" s="396">
        <v>7.3994403927221231E-2</v>
      </c>
      <c r="O183" s="396">
        <v>4.8245164572802562E-2</v>
      </c>
      <c r="P183" s="396">
        <v>7.3994403927221231E-2</v>
      </c>
      <c r="Q183" s="396">
        <v>4.9186881790571263E-2</v>
      </c>
      <c r="R183" s="396">
        <v>4.8245164572802562E-2</v>
      </c>
      <c r="S183" s="396">
        <v>4.8245164572802562E-2</v>
      </c>
      <c r="T183" s="396">
        <v>4.8245164572802562E-2</v>
      </c>
      <c r="U183" s="396">
        <v>7.8043956127415548E-2</v>
      </c>
      <c r="V183" s="396">
        <v>5.3101580085181128E-2</v>
      </c>
      <c r="W183" s="396">
        <v>5.3101580085181128E-2</v>
      </c>
      <c r="X183" s="396">
        <v>5.3101580085181128E-2</v>
      </c>
      <c r="Y183" s="396">
        <v>5.3101580085181128E-2</v>
      </c>
      <c r="Z183" s="396">
        <v>7.8850819439599776E-2</v>
      </c>
      <c r="AA183" s="396">
        <v>5.3101580085181128E-2</v>
      </c>
      <c r="AB183" s="396">
        <v>5.3101580085181128E-2</v>
      </c>
      <c r="AC183" s="396">
        <v>5.3101580085181128E-2</v>
      </c>
      <c r="AD183" s="396">
        <v>5.3101580085181128E-2</v>
      </c>
      <c r="AE183" s="396">
        <v>7.8850819439599776E-2</v>
      </c>
      <c r="AF183" s="396">
        <v>5.3101580085181128E-2</v>
      </c>
      <c r="AG183" s="396">
        <v>5.3101580085181128E-2</v>
      </c>
      <c r="AH183" s="396">
        <v>5.3101580085181128E-2</v>
      </c>
      <c r="AI183" s="396">
        <v>5.3101580085181128E-2</v>
      </c>
      <c r="AJ183" s="396">
        <v>7.8850819439599776E-2</v>
      </c>
      <c r="AK183" s="396">
        <v>5.3101580085181128E-2</v>
      </c>
      <c r="AL183" s="396">
        <v>5.3101580085181128E-2</v>
      </c>
      <c r="AM183" s="396">
        <v>5.4043297302949829E-2</v>
      </c>
      <c r="AN183" s="396">
        <v>5.3101580085181128E-2</v>
      </c>
      <c r="AO183" s="396">
        <v>7.8850819439599776E-2</v>
      </c>
      <c r="AP183" s="396">
        <v>5.3101580085181128E-2</v>
      </c>
      <c r="AQ183" s="396">
        <v>5.3101580085181128E-2</v>
      </c>
      <c r="AR183" s="396">
        <v>5.3101580085181128E-2</v>
      </c>
      <c r="AS183" s="396">
        <v>5.3101580085181128E-2</v>
      </c>
      <c r="AT183" s="396">
        <v>5.3101580085181128E-2</v>
      </c>
      <c r="AU183" s="396">
        <v>5.3101580085181128E-2</v>
      </c>
      <c r="AV183" s="396">
        <v>5.3101580085181128E-2</v>
      </c>
      <c r="AW183" s="396">
        <v>5.3101580085181128E-2</v>
      </c>
      <c r="AX183" s="396">
        <v>5.3101580085181128E-2</v>
      </c>
      <c r="AY183" s="396">
        <v>5.3101580085181128E-2</v>
      </c>
      <c r="AZ183" s="396">
        <v>5.3101580085181128E-2</v>
      </c>
      <c r="BA183" s="396">
        <v>5.3101580085181128E-2</v>
      </c>
      <c r="BB183" s="396">
        <v>5.3101580085181128E-2</v>
      </c>
      <c r="BC183" s="396">
        <v>5.3101580085181128E-2</v>
      </c>
      <c r="BD183" s="396">
        <v>5.3101580085181128E-2</v>
      </c>
      <c r="BE183" s="396">
        <v>5.3101580085181128E-2</v>
      </c>
      <c r="BF183" s="396">
        <v>5.3101580085181128E-2</v>
      </c>
      <c r="BG183" s="396">
        <v>5.3101580085181128E-2</v>
      </c>
      <c r="BH183" s="396">
        <v>5.3101580085181128E-2</v>
      </c>
      <c r="BI183" s="396">
        <v>5.3101580085181128E-2</v>
      </c>
      <c r="BJ183" s="513">
        <f t="shared" si="5"/>
        <v>0.54676677687298836</v>
      </c>
    </row>
    <row r="184" spans="1:62" s="395" customFormat="1" outlineLevel="1">
      <c r="A184" s="395" t="s">
        <v>850</v>
      </c>
      <c r="B184" s="385">
        <v>0.57875157214895667</v>
      </c>
      <c r="C184" s="385"/>
      <c r="D184" s="379">
        <v>1.0758848814295021E-3</v>
      </c>
      <c r="E184" s="379">
        <v>7.5311941700065147E-3</v>
      </c>
      <c r="F184" s="396">
        <v>0</v>
      </c>
      <c r="G184" s="396">
        <v>0</v>
      </c>
      <c r="H184" s="396">
        <v>0</v>
      </c>
      <c r="I184" s="396">
        <v>0</v>
      </c>
      <c r="J184" s="396">
        <v>0</v>
      </c>
      <c r="K184" s="396">
        <v>0</v>
      </c>
      <c r="L184" s="396">
        <v>7.5311941700065147E-3</v>
      </c>
      <c r="M184" s="396">
        <v>1.0041592226675342E-2</v>
      </c>
      <c r="N184" s="396">
        <v>1.5400955471337052E-2</v>
      </c>
      <c r="O184" s="396">
        <v>1.0041592226675342E-2</v>
      </c>
      <c r="P184" s="396">
        <v>1.5400955471337052E-2</v>
      </c>
      <c r="Q184" s="396">
        <v>1.0237598196960775E-2</v>
      </c>
      <c r="R184" s="396">
        <v>1.0041592226675342E-2</v>
      </c>
      <c r="S184" s="396">
        <v>1.0041592226675342E-2</v>
      </c>
      <c r="T184" s="396">
        <v>1.0041592226675342E-2</v>
      </c>
      <c r="U184" s="396">
        <v>1.6243816144630534E-2</v>
      </c>
      <c r="V184" s="396">
        <v>1.105239081530939E-2</v>
      </c>
      <c r="W184" s="396">
        <v>1.105239081530939E-2</v>
      </c>
      <c r="X184" s="396">
        <v>1.105239081530939E-2</v>
      </c>
      <c r="Y184" s="396">
        <v>1.105239081530939E-2</v>
      </c>
      <c r="Z184" s="396">
        <v>1.6411754059971095E-2</v>
      </c>
      <c r="AA184" s="396">
        <v>1.105239081530939E-2</v>
      </c>
      <c r="AB184" s="396">
        <v>1.105239081530939E-2</v>
      </c>
      <c r="AC184" s="396">
        <v>1.105239081530939E-2</v>
      </c>
      <c r="AD184" s="396">
        <v>1.105239081530939E-2</v>
      </c>
      <c r="AE184" s="396">
        <v>1.6411754059971095E-2</v>
      </c>
      <c r="AF184" s="396">
        <v>1.105239081530939E-2</v>
      </c>
      <c r="AG184" s="396">
        <v>1.105239081530939E-2</v>
      </c>
      <c r="AH184" s="396">
        <v>1.105239081530939E-2</v>
      </c>
      <c r="AI184" s="396">
        <v>1.105239081530939E-2</v>
      </c>
      <c r="AJ184" s="396">
        <v>1.6411754059971095E-2</v>
      </c>
      <c r="AK184" s="396">
        <v>1.105239081530939E-2</v>
      </c>
      <c r="AL184" s="396">
        <v>1.105239081530939E-2</v>
      </c>
      <c r="AM184" s="396">
        <v>1.1248396785594821E-2</v>
      </c>
      <c r="AN184" s="396">
        <v>1.105239081530939E-2</v>
      </c>
      <c r="AO184" s="396">
        <v>1.6411754059971095E-2</v>
      </c>
      <c r="AP184" s="396">
        <v>1.105239081530939E-2</v>
      </c>
      <c r="AQ184" s="396">
        <v>1.105239081530939E-2</v>
      </c>
      <c r="AR184" s="396">
        <v>1.105239081530939E-2</v>
      </c>
      <c r="AS184" s="396">
        <v>1.105239081530939E-2</v>
      </c>
      <c r="AT184" s="396">
        <v>1.105239081530939E-2</v>
      </c>
      <c r="AU184" s="396">
        <v>1.105239081530939E-2</v>
      </c>
      <c r="AV184" s="396">
        <v>1.105239081530939E-2</v>
      </c>
      <c r="AW184" s="396">
        <v>1.105239081530939E-2</v>
      </c>
      <c r="AX184" s="396">
        <v>1.105239081530939E-2</v>
      </c>
      <c r="AY184" s="396">
        <v>1.105239081530939E-2</v>
      </c>
      <c r="AZ184" s="396">
        <v>1.105239081530939E-2</v>
      </c>
      <c r="BA184" s="396">
        <v>1.105239081530939E-2</v>
      </c>
      <c r="BB184" s="396">
        <v>1.105239081530939E-2</v>
      </c>
      <c r="BC184" s="396">
        <v>1.105239081530939E-2</v>
      </c>
      <c r="BD184" s="396">
        <v>1.105239081530939E-2</v>
      </c>
      <c r="BE184" s="396">
        <v>1.105239081530939E-2</v>
      </c>
      <c r="BF184" s="396">
        <v>1.105239081530939E-2</v>
      </c>
      <c r="BG184" s="396">
        <v>1.105239081530939E-2</v>
      </c>
      <c r="BH184" s="396">
        <v>1.105239081530939E-2</v>
      </c>
      <c r="BI184" s="396">
        <v>1.105239081530939E-2</v>
      </c>
      <c r="BJ184" s="513">
        <f t="shared" si="5"/>
        <v>0.11380226526467814</v>
      </c>
    </row>
    <row r="185" spans="1:62" outlineLevel="1">
      <c r="A185" s="333" t="s">
        <v>851</v>
      </c>
      <c r="B185" s="385">
        <v>4.538225057800755</v>
      </c>
      <c r="C185" s="385"/>
      <c r="D185" s="379">
        <v>8.436448319410695E-3</v>
      </c>
      <c r="E185" s="379">
        <v>5.9055138235874861E-2</v>
      </c>
      <c r="F185" s="394">
        <v>0</v>
      </c>
      <c r="G185" s="394">
        <v>0</v>
      </c>
      <c r="H185" s="394">
        <v>0</v>
      </c>
      <c r="I185" s="394">
        <v>0</v>
      </c>
      <c r="J185" s="394">
        <v>0</v>
      </c>
      <c r="K185" s="394">
        <v>0</v>
      </c>
      <c r="L185" s="394">
        <v>5.9055138235874861E-2</v>
      </c>
      <c r="M185" s="394">
        <v>7.8740184314499737E-2</v>
      </c>
      <c r="N185" s="394">
        <v>0.12076511822607491</v>
      </c>
      <c r="O185" s="394">
        <v>7.8740184314499737E-2</v>
      </c>
      <c r="P185" s="394">
        <v>0.12076511822607491</v>
      </c>
      <c r="Q185" s="394">
        <v>8.0277146369781976E-2</v>
      </c>
      <c r="R185" s="394">
        <v>7.8740184314499737E-2</v>
      </c>
      <c r="S185" s="394">
        <v>7.8740184314499737E-2</v>
      </c>
      <c r="T185" s="394">
        <v>7.8740184314499737E-2</v>
      </c>
      <c r="U185" s="394">
        <v>0.12737432952129851</v>
      </c>
      <c r="V185" s="394">
        <v>8.666626469868921E-2</v>
      </c>
      <c r="W185" s="394">
        <v>8.666626469868921E-2</v>
      </c>
      <c r="X185" s="394">
        <v>8.666626469868921E-2</v>
      </c>
      <c r="Y185" s="394">
        <v>8.666626469868921E-2</v>
      </c>
      <c r="Z185" s="394">
        <v>0.12869119861026435</v>
      </c>
      <c r="AA185" s="394">
        <v>8.666626469868921E-2</v>
      </c>
      <c r="AB185" s="394">
        <v>8.666626469868921E-2</v>
      </c>
      <c r="AC185" s="394">
        <v>8.666626469868921E-2</v>
      </c>
      <c r="AD185" s="394">
        <v>8.666626469868921E-2</v>
      </c>
      <c r="AE185" s="394">
        <v>0.12869119861026435</v>
      </c>
      <c r="AF185" s="394">
        <v>8.666626469868921E-2</v>
      </c>
      <c r="AG185" s="394">
        <v>8.666626469868921E-2</v>
      </c>
      <c r="AH185" s="394">
        <v>8.666626469868921E-2</v>
      </c>
      <c r="AI185" s="394">
        <v>8.666626469868921E-2</v>
      </c>
      <c r="AJ185" s="394">
        <v>0.12869119861026435</v>
      </c>
      <c r="AK185" s="394">
        <v>8.666626469868921E-2</v>
      </c>
      <c r="AL185" s="394">
        <v>8.666626469868921E-2</v>
      </c>
      <c r="AM185" s="394">
        <v>8.8203226753971464E-2</v>
      </c>
      <c r="AN185" s="394">
        <v>8.666626469868921E-2</v>
      </c>
      <c r="AO185" s="394">
        <v>0.12869119861026435</v>
      </c>
      <c r="AP185" s="394">
        <v>8.666626469868921E-2</v>
      </c>
      <c r="AQ185" s="394">
        <v>8.666626469868921E-2</v>
      </c>
      <c r="AR185" s="394">
        <v>8.666626469868921E-2</v>
      </c>
      <c r="AS185" s="394">
        <v>8.666626469868921E-2</v>
      </c>
      <c r="AT185" s="394">
        <v>8.666626469868921E-2</v>
      </c>
      <c r="AU185" s="394">
        <v>8.666626469868921E-2</v>
      </c>
      <c r="AV185" s="394">
        <v>8.666626469868921E-2</v>
      </c>
      <c r="AW185" s="394">
        <v>8.666626469868921E-2</v>
      </c>
      <c r="AX185" s="394">
        <v>8.666626469868921E-2</v>
      </c>
      <c r="AY185" s="394">
        <v>8.666626469868921E-2</v>
      </c>
      <c r="AZ185" s="394">
        <v>8.666626469868921E-2</v>
      </c>
      <c r="BA185" s="394">
        <v>8.666626469868921E-2</v>
      </c>
      <c r="BB185" s="394">
        <v>8.666626469868921E-2</v>
      </c>
      <c r="BC185" s="394">
        <v>8.666626469868921E-2</v>
      </c>
      <c r="BD185" s="394">
        <v>8.666626469868921E-2</v>
      </c>
      <c r="BE185" s="394">
        <v>8.666626469868921E-2</v>
      </c>
      <c r="BF185" s="394">
        <v>8.666626469868921E-2</v>
      </c>
      <c r="BG185" s="394">
        <v>8.666626469868921E-2</v>
      </c>
      <c r="BH185" s="394">
        <v>8.666626469868921E-2</v>
      </c>
      <c r="BI185" s="394">
        <v>8.666626469868921E-2</v>
      </c>
      <c r="BJ185" s="513">
        <f t="shared" si="5"/>
        <v>0.89236957048943744</v>
      </c>
    </row>
    <row r="186" spans="1:62" s="397" customFormat="1" outlineLevel="1">
      <c r="A186" s="397" t="s">
        <v>848</v>
      </c>
      <c r="B186" s="385">
        <v>0.81510891590709122</v>
      </c>
      <c r="C186" s="385"/>
      <c r="D186" s="379">
        <v>1.5152673470701561E-3</v>
      </c>
      <c r="E186" s="379">
        <v>1.0606871429491092E-2</v>
      </c>
      <c r="F186" s="398">
        <v>0</v>
      </c>
      <c r="G186" s="398">
        <v>0</v>
      </c>
      <c r="H186" s="398">
        <v>0</v>
      </c>
      <c r="I186" s="398">
        <v>0</v>
      </c>
      <c r="J186" s="398">
        <v>0</v>
      </c>
      <c r="K186" s="398">
        <v>0</v>
      </c>
      <c r="L186" s="398">
        <v>1.0606871429491092E-2</v>
      </c>
      <c r="M186" s="398">
        <v>1.4142495239321436E-2</v>
      </c>
      <c r="N186" s="398">
        <v>2.1690577999750091E-2</v>
      </c>
      <c r="O186" s="398">
        <v>1.4142495239321436E-2</v>
      </c>
      <c r="P186" s="398">
        <v>2.1690577999750091E-2</v>
      </c>
      <c r="Q186" s="398">
        <v>1.4418548422827186E-2</v>
      </c>
      <c r="R186" s="398">
        <v>1.4142495239321436E-2</v>
      </c>
      <c r="S186" s="398">
        <v>1.4142495239321436E-2</v>
      </c>
      <c r="T186" s="398">
        <v>1.4142495239321436E-2</v>
      </c>
      <c r="U186" s="398">
        <v>2.2877655984036151E-2</v>
      </c>
      <c r="V186" s="398">
        <v>1.5566095591235229E-2</v>
      </c>
      <c r="W186" s="398">
        <v>1.5566095591235229E-2</v>
      </c>
      <c r="X186" s="398">
        <v>1.5566095591235229E-2</v>
      </c>
      <c r="Y186" s="398">
        <v>1.5566095591235229E-2</v>
      </c>
      <c r="Z186" s="398">
        <v>2.3114178351663878E-2</v>
      </c>
      <c r="AA186" s="398">
        <v>1.5566095591235229E-2</v>
      </c>
      <c r="AB186" s="398">
        <v>1.5566095591235229E-2</v>
      </c>
      <c r="AC186" s="398">
        <v>1.5566095591235229E-2</v>
      </c>
      <c r="AD186" s="398">
        <v>1.5566095591235229E-2</v>
      </c>
      <c r="AE186" s="398">
        <v>2.3114178351663878E-2</v>
      </c>
      <c r="AF186" s="398">
        <v>1.5566095591235229E-2</v>
      </c>
      <c r="AG186" s="398">
        <v>1.5566095591235229E-2</v>
      </c>
      <c r="AH186" s="398">
        <v>1.5566095591235229E-2</v>
      </c>
      <c r="AI186" s="398">
        <v>1.5566095591235229E-2</v>
      </c>
      <c r="AJ186" s="398">
        <v>2.3114178351663878E-2</v>
      </c>
      <c r="AK186" s="398">
        <v>1.5566095591235229E-2</v>
      </c>
      <c r="AL186" s="398">
        <v>1.5566095591235229E-2</v>
      </c>
      <c r="AM186" s="398">
        <v>1.584214877474098E-2</v>
      </c>
      <c r="AN186" s="398">
        <v>1.5566095591235229E-2</v>
      </c>
      <c r="AO186" s="398">
        <v>2.3114178351663878E-2</v>
      </c>
      <c r="AP186" s="398">
        <v>1.5566095591235229E-2</v>
      </c>
      <c r="AQ186" s="398">
        <v>1.5566095591235229E-2</v>
      </c>
      <c r="AR186" s="398">
        <v>1.5566095591235229E-2</v>
      </c>
      <c r="AS186" s="398">
        <v>1.5566095591235229E-2</v>
      </c>
      <c r="AT186" s="398">
        <v>1.5566095591235229E-2</v>
      </c>
      <c r="AU186" s="398">
        <v>1.5566095591235229E-2</v>
      </c>
      <c r="AV186" s="398">
        <v>1.5566095591235229E-2</v>
      </c>
      <c r="AW186" s="398">
        <v>1.5566095591235229E-2</v>
      </c>
      <c r="AX186" s="398">
        <v>1.5566095591235229E-2</v>
      </c>
      <c r="AY186" s="398">
        <v>1.5566095591235229E-2</v>
      </c>
      <c r="AZ186" s="398">
        <v>1.5566095591235229E-2</v>
      </c>
      <c r="BA186" s="398">
        <v>1.5566095591235229E-2</v>
      </c>
      <c r="BB186" s="398">
        <v>1.5566095591235229E-2</v>
      </c>
      <c r="BC186" s="398">
        <v>1.5566095591235229E-2</v>
      </c>
      <c r="BD186" s="398">
        <v>1.5566095591235229E-2</v>
      </c>
      <c r="BE186" s="398">
        <v>1.5566095591235229E-2</v>
      </c>
      <c r="BF186" s="398">
        <v>1.5566095591235229E-2</v>
      </c>
      <c r="BG186" s="398">
        <v>1.5566095591235229E-2</v>
      </c>
      <c r="BH186" s="398">
        <v>1.5566095591235229E-2</v>
      </c>
      <c r="BI186" s="398">
        <v>1.5566095591235229E-2</v>
      </c>
      <c r="BJ186" s="513">
        <f t="shared" si="5"/>
        <v>0.1602781668881387</v>
      </c>
    </row>
    <row r="187" spans="1:62" s="397" customFormat="1" outlineLevel="1">
      <c r="A187" s="397" t="s">
        <v>849</v>
      </c>
      <c r="B187" s="385">
        <v>2.8528812056748212</v>
      </c>
      <c r="C187" s="385"/>
      <c r="D187" s="379">
        <v>5.303435714745547E-3</v>
      </c>
      <c r="E187" s="379">
        <v>3.7124050003218827E-2</v>
      </c>
      <c r="F187" s="398">
        <v>0</v>
      </c>
      <c r="G187" s="398">
        <v>0</v>
      </c>
      <c r="H187" s="398">
        <v>0</v>
      </c>
      <c r="I187" s="398">
        <v>0</v>
      </c>
      <c r="J187" s="398">
        <v>0</v>
      </c>
      <c r="K187" s="398">
        <v>0</v>
      </c>
      <c r="L187" s="398">
        <v>3.7124050003218827E-2</v>
      </c>
      <c r="M187" s="398">
        <v>4.9498733337625028E-2</v>
      </c>
      <c r="N187" s="398">
        <v>7.5917022999125325E-2</v>
      </c>
      <c r="O187" s="398">
        <v>4.9498733337625028E-2</v>
      </c>
      <c r="P187" s="398">
        <v>7.5917022999125325E-2</v>
      </c>
      <c r="Q187" s="398">
        <v>5.0464919479895155E-2</v>
      </c>
      <c r="R187" s="398">
        <v>4.9498733337625028E-2</v>
      </c>
      <c r="S187" s="398">
        <v>4.9498733337625028E-2</v>
      </c>
      <c r="T187" s="398">
        <v>4.9498733337625028E-2</v>
      </c>
      <c r="U187" s="398">
        <v>8.0071795944126528E-2</v>
      </c>
      <c r="V187" s="398">
        <v>5.448133456932331E-2</v>
      </c>
      <c r="W187" s="398">
        <v>5.448133456932331E-2</v>
      </c>
      <c r="X187" s="398">
        <v>5.448133456932331E-2</v>
      </c>
      <c r="Y187" s="398">
        <v>5.448133456932331E-2</v>
      </c>
      <c r="Z187" s="398">
        <v>8.0899624230823572E-2</v>
      </c>
      <c r="AA187" s="398">
        <v>5.448133456932331E-2</v>
      </c>
      <c r="AB187" s="398">
        <v>5.448133456932331E-2</v>
      </c>
      <c r="AC187" s="398">
        <v>5.448133456932331E-2</v>
      </c>
      <c r="AD187" s="398">
        <v>5.448133456932331E-2</v>
      </c>
      <c r="AE187" s="398">
        <v>8.0899624230823572E-2</v>
      </c>
      <c r="AF187" s="398">
        <v>5.448133456932331E-2</v>
      </c>
      <c r="AG187" s="398">
        <v>5.448133456932331E-2</v>
      </c>
      <c r="AH187" s="398">
        <v>5.448133456932331E-2</v>
      </c>
      <c r="AI187" s="398">
        <v>5.448133456932331E-2</v>
      </c>
      <c r="AJ187" s="398">
        <v>8.0899624230823572E-2</v>
      </c>
      <c r="AK187" s="398">
        <v>5.448133456932331E-2</v>
      </c>
      <c r="AL187" s="398">
        <v>5.448133456932331E-2</v>
      </c>
      <c r="AM187" s="398">
        <v>5.544752071159343E-2</v>
      </c>
      <c r="AN187" s="398">
        <v>5.448133456932331E-2</v>
      </c>
      <c r="AO187" s="398">
        <v>8.0899624230823572E-2</v>
      </c>
      <c r="AP187" s="398">
        <v>5.448133456932331E-2</v>
      </c>
      <c r="AQ187" s="398">
        <v>5.448133456932331E-2</v>
      </c>
      <c r="AR187" s="398">
        <v>5.448133456932331E-2</v>
      </c>
      <c r="AS187" s="398">
        <v>5.448133456932331E-2</v>
      </c>
      <c r="AT187" s="398">
        <v>5.448133456932331E-2</v>
      </c>
      <c r="AU187" s="398">
        <v>5.448133456932331E-2</v>
      </c>
      <c r="AV187" s="398">
        <v>5.448133456932331E-2</v>
      </c>
      <c r="AW187" s="398">
        <v>5.448133456932331E-2</v>
      </c>
      <c r="AX187" s="398">
        <v>5.448133456932331E-2</v>
      </c>
      <c r="AY187" s="398">
        <v>5.448133456932331E-2</v>
      </c>
      <c r="AZ187" s="398">
        <v>5.448133456932331E-2</v>
      </c>
      <c r="BA187" s="398">
        <v>5.448133456932331E-2</v>
      </c>
      <c r="BB187" s="398">
        <v>5.448133456932331E-2</v>
      </c>
      <c r="BC187" s="398">
        <v>5.448133456932331E-2</v>
      </c>
      <c r="BD187" s="398">
        <v>5.448133456932331E-2</v>
      </c>
      <c r="BE187" s="398">
        <v>5.448133456932331E-2</v>
      </c>
      <c r="BF187" s="398">
        <v>5.448133456932331E-2</v>
      </c>
      <c r="BG187" s="398">
        <v>5.448133456932331E-2</v>
      </c>
      <c r="BH187" s="398">
        <v>5.448133456932331E-2</v>
      </c>
      <c r="BI187" s="398">
        <v>5.448133456932331E-2</v>
      </c>
      <c r="BJ187" s="513">
        <f t="shared" si="5"/>
        <v>0.5609735841084853</v>
      </c>
    </row>
    <row r="188" spans="1:62" s="397" customFormat="1" outlineLevel="1">
      <c r="A188" s="397" t="s">
        <v>850</v>
      </c>
      <c r="B188" s="385">
        <v>0.13632696618546097</v>
      </c>
      <c r="C188" s="385"/>
      <c r="D188" s="379">
        <v>2.5342846379748359E-4</v>
      </c>
      <c r="E188" s="379">
        <v>1.773999246582385E-3</v>
      </c>
      <c r="F188" s="398">
        <v>0</v>
      </c>
      <c r="G188" s="398">
        <v>0</v>
      </c>
      <c r="H188" s="398">
        <v>0</v>
      </c>
      <c r="I188" s="398">
        <v>0</v>
      </c>
      <c r="J188" s="398">
        <v>0</v>
      </c>
      <c r="K188" s="398">
        <v>0</v>
      </c>
      <c r="L188" s="398">
        <v>1.773999246582385E-3</v>
      </c>
      <c r="M188" s="398">
        <v>2.3653323287765103E-3</v>
      </c>
      <c r="N188" s="398">
        <v>3.6277491704582027E-3</v>
      </c>
      <c r="O188" s="398">
        <v>2.3653323287765103E-3</v>
      </c>
      <c r="P188" s="398">
        <v>3.6277491704582027E-3</v>
      </c>
      <c r="Q188" s="398">
        <v>2.411502223717847E-3</v>
      </c>
      <c r="R188" s="398">
        <v>2.3653323287765103E-3</v>
      </c>
      <c r="S188" s="398">
        <v>2.3653323287765103E-3</v>
      </c>
      <c r="T188" s="398">
        <v>2.3653323287765103E-3</v>
      </c>
      <c r="U188" s="398">
        <v>3.8262879633300462E-3</v>
      </c>
      <c r="V188" s="398">
        <v>2.6034294876340924E-3</v>
      </c>
      <c r="W188" s="398">
        <v>2.6034294876340924E-3</v>
      </c>
      <c r="X188" s="398">
        <v>2.6034294876340924E-3</v>
      </c>
      <c r="Y188" s="398">
        <v>2.6034294876340924E-3</v>
      </c>
      <c r="Z188" s="398">
        <v>3.8658463293157834E-3</v>
      </c>
      <c r="AA188" s="398">
        <v>2.6034294876340924E-3</v>
      </c>
      <c r="AB188" s="398">
        <v>2.6034294876340924E-3</v>
      </c>
      <c r="AC188" s="398">
        <v>2.6034294876340924E-3</v>
      </c>
      <c r="AD188" s="398">
        <v>2.6034294876340924E-3</v>
      </c>
      <c r="AE188" s="398">
        <v>3.8658463293157834E-3</v>
      </c>
      <c r="AF188" s="398">
        <v>2.6034294876340924E-3</v>
      </c>
      <c r="AG188" s="398">
        <v>2.6034294876340924E-3</v>
      </c>
      <c r="AH188" s="398">
        <v>2.6034294876340924E-3</v>
      </c>
      <c r="AI188" s="398">
        <v>2.6034294876340924E-3</v>
      </c>
      <c r="AJ188" s="398">
        <v>3.8658463293157834E-3</v>
      </c>
      <c r="AK188" s="398">
        <v>2.6034294876340924E-3</v>
      </c>
      <c r="AL188" s="398">
        <v>2.6034294876340924E-3</v>
      </c>
      <c r="AM188" s="398">
        <v>2.6495993825754287E-3</v>
      </c>
      <c r="AN188" s="398">
        <v>2.6034294876340924E-3</v>
      </c>
      <c r="AO188" s="398">
        <v>3.8658463293157834E-3</v>
      </c>
      <c r="AP188" s="398">
        <v>2.6034294876340924E-3</v>
      </c>
      <c r="AQ188" s="398">
        <v>2.6034294876340924E-3</v>
      </c>
      <c r="AR188" s="398">
        <v>2.6034294876340924E-3</v>
      </c>
      <c r="AS188" s="398">
        <v>2.6034294876340924E-3</v>
      </c>
      <c r="AT188" s="398">
        <v>2.6034294876340924E-3</v>
      </c>
      <c r="AU188" s="398">
        <v>2.6034294876340924E-3</v>
      </c>
      <c r="AV188" s="398">
        <v>2.6034294876340924E-3</v>
      </c>
      <c r="AW188" s="398">
        <v>2.6034294876340924E-3</v>
      </c>
      <c r="AX188" s="398">
        <v>2.6034294876340924E-3</v>
      </c>
      <c r="AY188" s="398">
        <v>2.6034294876340924E-3</v>
      </c>
      <c r="AZ188" s="398">
        <v>2.6034294876340924E-3</v>
      </c>
      <c r="BA188" s="398">
        <v>2.6034294876340924E-3</v>
      </c>
      <c r="BB188" s="398">
        <v>2.6034294876340924E-3</v>
      </c>
      <c r="BC188" s="398">
        <v>2.6034294876340924E-3</v>
      </c>
      <c r="BD188" s="398">
        <v>2.6034294876340924E-3</v>
      </c>
      <c r="BE188" s="398">
        <v>2.6034294876340924E-3</v>
      </c>
      <c r="BF188" s="398">
        <v>2.6034294876340924E-3</v>
      </c>
      <c r="BG188" s="398">
        <v>2.6034294876340924E-3</v>
      </c>
      <c r="BH188" s="398">
        <v>2.6034294876340924E-3</v>
      </c>
      <c r="BI188" s="398">
        <v>2.6034294876340924E-3</v>
      </c>
      <c r="BJ188" s="513">
        <f t="shared" si="5"/>
        <v>2.6806523412041188E-2</v>
      </c>
    </row>
    <row r="189" spans="1:62" s="397" customFormat="1" outlineLevel="1">
      <c r="A189" s="397" t="s">
        <v>852</v>
      </c>
      <c r="B189" s="385">
        <v>1.6302178318141824</v>
      </c>
      <c r="C189" s="385"/>
      <c r="D189" s="379">
        <v>3.0305346941403122E-3</v>
      </c>
      <c r="E189" s="379">
        <v>2.1213742858982185E-2</v>
      </c>
      <c r="F189" s="398">
        <v>0</v>
      </c>
      <c r="G189" s="398">
        <v>0</v>
      </c>
      <c r="H189" s="398">
        <v>0</v>
      </c>
      <c r="I189" s="398">
        <v>0</v>
      </c>
      <c r="J189" s="398">
        <v>0</v>
      </c>
      <c r="K189" s="398">
        <v>0</v>
      </c>
      <c r="L189" s="398">
        <v>2.1213742858982185E-2</v>
      </c>
      <c r="M189" s="398">
        <v>2.8284990478642871E-2</v>
      </c>
      <c r="N189" s="398">
        <v>4.3381155999500182E-2</v>
      </c>
      <c r="O189" s="398">
        <v>2.8284990478642871E-2</v>
      </c>
      <c r="P189" s="398">
        <v>4.3381155999500182E-2</v>
      </c>
      <c r="Q189" s="398">
        <v>2.8837096845654372E-2</v>
      </c>
      <c r="R189" s="398">
        <v>2.8284990478642871E-2</v>
      </c>
      <c r="S189" s="398">
        <v>2.8284990478642871E-2</v>
      </c>
      <c r="T189" s="398">
        <v>2.8284990478642871E-2</v>
      </c>
      <c r="U189" s="398">
        <v>4.5755311968072303E-2</v>
      </c>
      <c r="V189" s="398">
        <v>3.1132191182470459E-2</v>
      </c>
      <c r="W189" s="398">
        <v>3.1132191182470459E-2</v>
      </c>
      <c r="X189" s="398">
        <v>3.1132191182470459E-2</v>
      </c>
      <c r="Y189" s="398">
        <v>3.1132191182470459E-2</v>
      </c>
      <c r="Z189" s="398">
        <v>4.6228356703327755E-2</v>
      </c>
      <c r="AA189" s="398">
        <v>3.1132191182470459E-2</v>
      </c>
      <c r="AB189" s="398">
        <v>3.1132191182470459E-2</v>
      </c>
      <c r="AC189" s="398">
        <v>3.1132191182470459E-2</v>
      </c>
      <c r="AD189" s="398">
        <v>3.1132191182470459E-2</v>
      </c>
      <c r="AE189" s="398">
        <v>4.6228356703327755E-2</v>
      </c>
      <c r="AF189" s="398">
        <v>3.1132191182470459E-2</v>
      </c>
      <c r="AG189" s="398">
        <v>3.1132191182470459E-2</v>
      </c>
      <c r="AH189" s="398">
        <v>3.1132191182470459E-2</v>
      </c>
      <c r="AI189" s="398">
        <v>3.1132191182470459E-2</v>
      </c>
      <c r="AJ189" s="398">
        <v>4.6228356703327755E-2</v>
      </c>
      <c r="AK189" s="398">
        <v>3.1132191182470459E-2</v>
      </c>
      <c r="AL189" s="398">
        <v>3.1132191182470459E-2</v>
      </c>
      <c r="AM189" s="398">
        <v>3.168429754948196E-2</v>
      </c>
      <c r="AN189" s="398">
        <v>3.1132191182470459E-2</v>
      </c>
      <c r="AO189" s="398">
        <v>4.6228356703327755E-2</v>
      </c>
      <c r="AP189" s="398">
        <v>3.1132191182470459E-2</v>
      </c>
      <c r="AQ189" s="398">
        <v>3.1132191182470459E-2</v>
      </c>
      <c r="AR189" s="398">
        <v>3.1132191182470459E-2</v>
      </c>
      <c r="AS189" s="398">
        <v>3.1132191182470459E-2</v>
      </c>
      <c r="AT189" s="398">
        <v>3.1132191182470459E-2</v>
      </c>
      <c r="AU189" s="398">
        <v>3.1132191182470459E-2</v>
      </c>
      <c r="AV189" s="398">
        <v>3.1132191182470459E-2</v>
      </c>
      <c r="AW189" s="398">
        <v>3.1132191182470459E-2</v>
      </c>
      <c r="AX189" s="398">
        <v>3.1132191182470459E-2</v>
      </c>
      <c r="AY189" s="398">
        <v>3.1132191182470459E-2</v>
      </c>
      <c r="AZ189" s="398">
        <v>3.1132191182470459E-2</v>
      </c>
      <c r="BA189" s="398">
        <v>3.1132191182470459E-2</v>
      </c>
      <c r="BB189" s="398">
        <v>3.1132191182470459E-2</v>
      </c>
      <c r="BC189" s="398">
        <v>3.1132191182470459E-2</v>
      </c>
      <c r="BD189" s="398">
        <v>3.1132191182470459E-2</v>
      </c>
      <c r="BE189" s="398">
        <v>3.1132191182470459E-2</v>
      </c>
      <c r="BF189" s="398">
        <v>3.1132191182470459E-2</v>
      </c>
      <c r="BG189" s="398">
        <v>3.1132191182470459E-2</v>
      </c>
      <c r="BH189" s="398">
        <v>3.1132191182470459E-2</v>
      </c>
      <c r="BI189" s="398">
        <v>3.1132191182470459E-2</v>
      </c>
      <c r="BJ189" s="513">
        <f t="shared" si="5"/>
        <v>0.3205563337762774</v>
      </c>
    </row>
    <row r="190" spans="1:62" outlineLevel="1">
      <c r="A190" s="333" t="s">
        <v>478</v>
      </c>
      <c r="B190" s="385">
        <v>5.4345349195815578</v>
      </c>
      <c r="C190" s="385"/>
      <c r="D190" s="379">
        <v>1.01026662197535E-2</v>
      </c>
      <c r="E190" s="379">
        <v>7.0718663538274495E-2</v>
      </c>
      <c r="F190" s="394">
        <v>0</v>
      </c>
      <c r="G190" s="394">
        <v>0</v>
      </c>
      <c r="H190" s="394">
        <v>0</v>
      </c>
      <c r="I190" s="394">
        <v>0</v>
      </c>
      <c r="J190" s="394">
        <v>0</v>
      </c>
      <c r="K190" s="394">
        <v>0</v>
      </c>
      <c r="L190" s="394">
        <v>7.0718663538274495E-2</v>
      </c>
      <c r="M190" s="394">
        <v>9.4291551384365832E-2</v>
      </c>
      <c r="N190" s="394">
        <v>0.14461650616883381</v>
      </c>
      <c r="O190" s="394">
        <v>9.4291551384365832E-2</v>
      </c>
      <c r="P190" s="394">
        <v>0.14461650616883381</v>
      </c>
      <c r="Q190" s="394">
        <v>9.613206697209456E-2</v>
      </c>
      <c r="R190" s="394">
        <v>9.4291551384365832E-2</v>
      </c>
      <c r="S190" s="394">
        <v>9.4291551384365832E-2</v>
      </c>
      <c r="T190" s="394">
        <v>9.4291551384365832E-2</v>
      </c>
      <c r="U190" s="394">
        <v>0.15253105185956503</v>
      </c>
      <c r="V190" s="394">
        <v>0.10378305083066308</v>
      </c>
      <c r="W190" s="394">
        <v>0.10378305083066308</v>
      </c>
      <c r="X190" s="394">
        <v>0.10378305083066308</v>
      </c>
      <c r="Y190" s="394">
        <v>0.10378305083066308</v>
      </c>
      <c r="Z190" s="394">
        <v>0.15410800561513099</v>
      </c>
      <c r="AA190" s="394">
        <v>0.10378305083066308</v>
      </c>
      <c r="AB190" s="394">
        <v>0.10378305083066308</v>
      </c>
      <c r="AC190" s="394">
        <v>0.10378305083066308</v>
      </c>
      <c r="AD190" s="394">
        <v>0.10378305083066308</v>
      </c>
      <c r="AE190" s="394">
        <v>0.15410800561513099</v>
      </c>
      <c r="AF190" s="394">
        <v>0.10378305083066308</v>
      </c>
      <c r="AG190" s="394">
        <v>0.10378305083066308</v>
      </c>
      <c r="AH190" s="394">
        <v>0.10378305083066308</v>
      </c>
      <c r="AI190" s="394">
        <v>0.10378305083066308</v>
      </c>
      <c r="AJ190" s="394">
        <v>0.15410800561513099</v>
      </c>
      <c r="AK190" s="394">
        <v>0.10378305083066308</v>
      </c>
      <c r="AL190" s="394">
        <v>0.10378305083066308</v>
      </c>
      <c r="AM190" s="394">
        <v>0.10562356641839181</v>
      </c>
      <c r="AN190" s="394">
        <v>0.10378305083066308</v>
      </c>
      <c r="AO190" s="394">
        <v>0.15410800561513099</v>
      </c>
      <c r="AP190" s="394">
        <v>0.10378305083066308</v>
      </c>
      <c r="AQ190" s="394">
        <v>0.10378305083066308</v>
      </c>
      <c r="AR190" s="394">
        <v>0.10378305083066308</v>
      </c>
      <c r="AS190" s="394">
        <v>0.10378305083066308</v>
      </c>
      <c r="AT190" s="394">
        <v>0.10378305083066308</v>
      </c>
      <c r="AU190" s="394">
        <v>0.10378305083066308</v>
      </c>
      <c r="AV190" s="394">
        <v>0.10378305083066308</v>
      </c>
      <c r="AW190" s="394">
        <v>0.10378305083066308</v>
      </c>
      <c r="AX190" s="394">
        <v>0.10378305083066308</v>
      </c>
      <c r="AY190" s="394">
        <v>0.10378305083066308</v>
      </c>
      <c r="AZ190" s="394">
        <v>0.10378305083066308</v>
      </c>
      <c r="BA190" s="394">
        <v>0.10378305083066308</v>
      </c>
      <c r="BB190" s="394">
        <v>0.10378305083066308</v>
      </c>
      <c r="BC190" s="394">
        <v>0.10378305083066308</v>
      </c>
      <c r="BD190" s="394">
        <v>0.10378305083066308</v>
      </c>
      <c r="BE190" s="394">
        <v>0.10378305083066308</v>
      </c>
      <c r="BF190" s="394">
        <v>0.10378305083066308</v>
      </c>
      <c r="BG190" s="394">
        <v>0.10378305083066308</v>
      </c>
      <c r="BH190" s="394">
        <v>0.10378305083066308</v>
      </c>
      <c r="BI190" s="394">
        <v>0.10378305083066308</v>
      </c>
      <c r="BJ190" s="513">
        <f t="shared" si="5"/>
        <v>1.0686146081849428</v>
      </c>
    </row>
    <row r="191" spans="1:62" outlineLevel="1">
      <c r="A191" s="351"/>
      <c r="B191" s="385"/>
      <c r="C191" s="385"/>
      <c r="D191" s="379"/>
      <c r="E191" s="379"/>
      <c r="F191" s="383"/>
      <c r="G191" s="383"/>
      <c r="H191" s="383"/>
      <c r="I191" s="383"/>
      <c r="J191" s="383"/>
      <c r="K191" s="383"/>
      <c r="L191" s="383"/>
      <c r="M191" s="383"/>
      <c r="N191" s="383"/>
      <c r="O191" s="383"/>
      <c r="P191" s="383"/>
      <c r="Q191" s="383"/>
      <c r="R191" s="383"/>
      <c r="S191" s="383"/>
      <c r="T191" s="383"/>
      <c r="U191" s="383"/>
      <c r="V191" s="383"/>
      <c r="W191" s="383"/>
      <c r="X191" s="383"/>
      <c r="Y191" s="383"/>
      <c r="Z191" s="383"/>
      <c r="AA191" s="383"/>
      <c r="AB191" s="383"/>
      <c r="AC191" s="383"/>
      <c r="AD191" s="383"/>
      <c r="AE191" s="383"/>
      <c r="AF191" s="383"/>
      <c r="AG191" s="383"/>
      <c r="AH191" s="383"/>
      <c r="AI191" s="383"/>
      <c r="AJ191" s="383"/>
      <c r="AK191" s="383"/>
      <c r="AL191" s="383"/>
      <c r="AM191" s="383"/>
      <c r="AN191" s="383"/>
      <c r="AO191" s="383"/>
      <c r="AP191" s="383"/>
      <c r="AQ191" s="383"/>
      <c r="AR191" s="383"/>
      <c r="AS191" s="383"/>
      <c r="AT191" s="383"/>
      <c r="AU191" s="383"/>
      <c r="AV191" s="383"/>
      <c r="AW191" s="383"/>
      <c r="AX191" s="383"/>
      <c r="AY191" s="383"/>
      <c r="AZ191" s="383"/>
      <c r="BA191" s="383"/>
      <c r="BB191" s="383"/>
      <c r="BC191" s="383"/>
      <c r="BD191" s="383"/>
      <c r="BE191" s="383"/>
      <c r="BF191" s="383"/>
      <c r="BG191" s="383"/>
      <c r="BH191" s="383"/>
      <c r="BI191" s="383"/>
      <c r="BJ191" s="513">
        <f t="shared" si="5"/>
        <v>0</v>
      </c>
    </row>
    <row r="192" spans="1:62" outlineLevel="1">
      <c r="A192" s="334" t="s">
        <v>779</v>
      </c>
      <c r="B192" s="385"/>
      <c r="C192" s="385"/>
      <c r="D192" s="379"/>
      <c r="E192" s="379"/>
      <c r="F192" s="401"/>
      <c r="G192" s="401"/>
      <c r="H192" s="401"/>
      <c r="I192" s="401"/>
      <c r="J192" s="401"/>
      <c r="K192" s="401"/>
      <c r="L192" s="401"/>
      <c r="M192" s="401"/>
      <c r="N192" s="401"/>
      <c r="O192" s="401"/>
      <c r="P192" s="401"/>
      <c r="Q192" s="401"/>
      <c r="R192" s="401"/>
      <c r="S192" s="401"/>
      <c r="T192" s="401"/>
      <c r="U192" s="401"/>
      <c r="V192" s="401"/>
      <c r="W192" s="401"/>
      <c r="X192" s="401"/>
      <c r="Y192" s="401"/>
      <c r="Z192" s="401"/>
      <c r="AA192" s="401"/>
      <c r="AB192" s="401"/>
      <c r="AC192" s="401"/>
      <c r="AD192" s="401"/>
      <c r="AE192" s="401"/>
      <c r="AF192" s="401"/>
      <c r="AG192" s="401"/>
      <c r="AH192" s="401"/>
      <c r="AI192" s="401"/>
      <c r="AJ192" s="401"/>
      <c r="AK192" s="401"/>
      <c r="AL192" s="401"/>
      <c r="AM192" s="401"/>
      <c r="AN192" s="401"/>
      <c r="AO192" s="401"/>
      <c r="AP192" s="401"/>
      <c r="AQ192" s="401"/>
      <c r="AR192" s="401"/>
      <c r="AS192" s="401"/>
      <c r="AT192" s="401"/>
      <c r="AU192" s="401"/>
      <c r="AV192" s="401"/>
      <c r="AW192" s="401"/>
      <c r="AX192" s="401"/>
      <c r="AY192" s="401"/>
      <c r="AZ192" s="401"/>
      <c r="BA192" s="401"/>
      <c r="BB192" s="401"/>
      <c r="BC192" s="401"/>
      <c r="BD192" s="401"/>
      <c r="BE192" s="401"/>
      <c r="BF192" s="401"/>
      <c r="BG192" s="401"/>
      <c r="BH192" s="401"/>
      <c r="BI192" s="401"/>
      <c r="BJ192" s="513">
        <f t="shared" si="5"/>
        <v>0</v>
      </c>
    </row>
    <row r="193" spans="1:62" outlineLevel="1">
      <c r="A193" s="402" t="s">
        <v>770</v>
      </c>
      <c r="B193" s="385"/>
      <c r="C193" s="385"/>
      <c r="D193" s="379"/>
      <c r="E193" s="379"/>
      <c r="BJ193" s="513">
        <f t="shared" si="5"/>
        <v>0</v>
      </c>
    </row>
    <row r="194" spans="1:62" outlineLevel="1">
      <c r="A194" s="333" t="s">
        <v>845</v>
      </c>
      <c r="B194" s="385">
        <v>71.255057252235432</v>
      </c>
      <c r="C194" s="385"/>
      <c r="D194" s="379">
        <v>10.17929389317649</v>
      </c>
      <c r="E194" s="379">
        <v>19.583156004903145</v>
      </c>
      <c r="F194" s="383">
        <v>4.7283775073269503</v>
      </c>
      <c r="G194" s="383">
        <v>15.239979091901111</v>
      </c>
      <c r="H194" s="383">
        <v>15.863008654651852</v>
      </c>
      <c r="I194" s="383">
        <v>19.583156004903145</v>
      </c>
      <c r="J194" s="383">
        <v>11.08325358128994</v>
      </c>
      <c r="K194" s="383">
        <v>3.8712104207678819</v>
      </c>
      <c r="L194" s="383">
        <v>0.88607199139455473</v>
      </c>
      <c r="M194" s="383">
        <v>0</v>
      </c>
      <c r="N194" s="383">
        <v>0</v>
      </c>
      <c r="O194" s="383">
        <v>0</v>
      </c>
      <c r="P194" s="383">
        <v>0</v>
      </c>
      <c r="Q194" s="383">
        <v>0</v>
      </c>
      <c r="R194" s="383">
        <v>0</v>
      </c>
      <c r="S194" s="383">
        <v>0</v>
      </c>
      <c r="T194" s="383">
        <v>0</v>
      </c>
      <c r="U194" s="383">
        <v>0</v>
      </c>
      <c r="V194" s="383">
        <v>0</v>
      </c>
      <c r="W194" s="383">
        <v>0</v>
      </c>
      <c r="X194" s="383">
        <v>0</v>
      </c>
      <c r="Y194" s="383">
        <v>0</v>
      </c>
      <c r="Z194" s="383">
        <v>0</v>
      </c>
      <c r="AA194" s="383">
        <v>0</v>
      </c>
      <c r="AB194" s="383">
        <v>0</v>
      </c>
      <c r="AC194" s="383">
        <v>0</v>
      </c>
      <c r="AD194" s="383">
        <v>0</v>
      </c>
      <c r="AE194" s="383">
        <v>0</v>
      </c>
      <c r="AF194" s="383">
        <v>0</v>
      </c>
      <c r="AG194" s="383">
        <v>0</v>
      </c>
      <c r="AH194" s="383">
        <v>0</v>
      </c>
      <c r="AI194" s="383">
        <v>0</v>
      </c>
      <c r="AJ194" s="383">
        <v>0</v>
      </c>
      <c r="AK194" s="383">
        <v>0</v>
      </c>
      <c r="AL194" s="383">
        <v>0</v>
      </c>
      <c r="AM194" s="383">
        <v>0</v>
      </c>
      <c r="AN194" s="383">
        <v>0</v>
      </c>
      <c r="AO194" s="383">
        <v>0</v>
      </c>
      <c r="AP194" s="383">
        <v>0</v>
      </c>
      <c r="AQ194" s="383">
        <v>0</v>
      </c>
      <c r="AR194" s="383">
        <v>0</v>
      </c>
      <c r="AS194" s="383">
        <v>0</v>
      </c>
      <c r="AT194" s="383">
        <v>0</v>
      </c>
      <c r="AU194" s="383">
        <v>0</v>
      </c>
      <c r="AV194" s="383">
        <v>0</v>
      </c>
      <c r="AW194" s="383">
        <v>0</v>
      </c>
      <c r="AX194" s="383">
        <v>0</v>
      </c>
      <c r="AY194" s="383">
        <v>0</v>
      </c>
      <c r="AZ194" s="383">
        <v>0</v>
      </c>
      <c r="BA194" s="383">
        <v>0</v>
      </c>
      <c r="BB194" s="383">
        <v>0</v>
      </c>
      <c r="BC194" s="383">
        <v>0</v>
      </c>
      <c r="BD194" s="383">
        <v>0</v>
      </c>
      <c r="BE194" s="383">
        <v>0</v>
      </c>
      <c r="BF194" s="383">
        <v>0</v>
      </c>
      <c r="BG194" s="383">
        <v>0</v>
      </c>
      <c r="BH194" s="383">
        <v>0</v>
      </c>
      <c r="BI194" s="383">
        <v>0</v>
      </c>
      <c r="BJ194" s="513">
        <f t="shared" si="5"/>
        <v>60.618311196946777</v>
      </c>
    </row>
    <row r="195" spans="1:62" ht="16.5" outlineLevel="1" thickBot="1">
      <c r="A195" s="333" t="s">
        <v>846</v>
      </c>
      <c r="B195" s="385">
        <v>12.515158909675145</v>
      </c>
      <c r="C195" s="385"/>
      <c r="D195" s="379">
        <v>1.7878798442393065</v>
      </c>
      <c r="E195" s="379">
        <v>3.4395637138672432</v>
      </c>
      <c r="F195" s="383">
        <v>0.83048696009957856</v>
      </c>
      <c r="G195" s="383">
        <v>2.6767329572145622</v>
      </c>
      <c r="H195" s="383">
        <v>2.7861611758411966</v>
      </c>
      <c r="I195" s="383">
        <v>3.4395637138672432</v>
      </c>
      <c r="J195" s="383">
        <v>1.9466503172547536</v>
      </c>
      <c r="K195" s="383">
        <v>0.67993508751521603</v>
      </c>
      <c r="L195" s="383">
        <v>0.15562869788259504</v>
      </c>
      <c r="M195" s="383">
        <v>0</v>
      </c>
      <c r="N195" s="383">
        <v>0</v>
      </c>
      <c r="O195" s="383">
        <v>0</v>
      </c>
      <c r="P195" s="383">
        <v>0</v>
      </c>
      <c r="Q195" s="383">
        <v>0</v>
      </c>
      <c r="R195" s="383">
        <v>0</v>
      </c>
      <c r="S195" s="383">
        <v>0</v>
      </c>
      <c r="T195" s="383">
        <v>0</v>
      </c>
      <c r="U195" s="383">
        <v>0</v>
      </c>
      <c r="V195" s="383">
        <v>0</v>
      </c>
      <c r="W195" s="383">
        <v>0</v>
      </c>
      <c r="X195" s="383">
        <v>0</v>
      </c>
      <c r="Y195" s="383">
        <v>0</v>
      </c>
      <c r="Z195" s="383">
        <v>0</v>
      </c>
      <c r="AA195" s="383">
        <v>0</v>
      </c>
      <c r="AB195" s="383">
        <v>0</v>
      </c>
      <c r="AC195" s="383">
        <v>0</v>
      </c>
      <c r="AD195" s="383">
        <v>0</v>
      </c>
      <c r="AE195" s="383">
        <v>0</v>
      </c>
      <c r="AF195" s="383">
        <v>0</v>
      </c>
      <c r="AG195" s="383">
        <v>0</v>
      </c>
      <c r="AH195" s="383">
        <v>0</v>
      </c>
      <c r="AI195" s="383">
        <v>0</v>
      </c>
      <c r="AJ195" s="383">
        <v>0</v>
      </c>
      <c r="AK195" s="383">
        <v>0</v>
      </c>
      <c r="AL195" s="383">
        <v>0</v>
      </c>
      <c r="AM195" s="383">
        <v>0</v>
      </c>
      <c r="AN195" s="383">
        <v>0</v>
      </c>
      <c r="AO195" s="383">
        <v>0</v>
      </c>
      <c r="AP195" s="383">
        <v>0</v>
      </c>
      <c r="AQ195" s="383">
        <v>0</v>
      </c>
      <c r="AR195" s="383">
        <v>0</v>
      </c>
      <c r="AS195" s="383">
        <v>0</v>
      </c>
      <c r="AT195" s="383">
        <v>0</v>
      </c>
      <c r="AU195" s="383">
        <v>0</v>
      </c>
      <c r="AV195" s="383">
        <v>0</v>
      </c>
      <c r="AW195" s="383">
        <v>0</v>
      </c>
      <c r="AX195" s="383">
        <v>0</v>
      </c>
      <c r="AY195" s="383">
        <v>0</v>
      </c>
      <c r="AZ195" s="383">
        <v>0</v>
      </c>
      <c r="BA195" s="383">
        <v>0</v>
      </c>
      <c r="BB195" s="383">
        <v>0</v>
      </c>
      <c r="BC195" s="383">
        <v>0</v>
      </c>
      <c r="BD195" s="383">
        <v>0</v>
      </c>
      <c r="BE195" s="383">
        <v>0</v>
      </c>
      <c r="BF195" s="383">
        <v>0</v>
      </c>
      <c r="BG195" s="383">
        <v>0</v>
      </c>
      <c r="BH195" s="383">
        <v>0</v>
      </c>
      <c r="BI195" s="383">
        <v>0</v>
      </c>
      <c r="BJ195" s="513">
        <f t="shared" si="5"/>
        <v>10.646932677078558</v>
      </c>
    </row>
    <row r="196" spans="1:62" outlineLevel="1">
      <c r="A196" s="333" t="s">
        <v>853</v>
      </c>
      <c r="B196" s="385">
        <v>83.770216161910582</v>
      </c>
      <c r="C196" s="432">
        <f>+B196/B96</f>
        <v>0.13386999999999999</v>
      </c>
      <c r="D196" s="379">
        <v>11.967173737415797</v>
      </c>
      <c r="E196" s="379">
        <v>23.022719718770389</v>
      </c>
      <c r="F196" s="394">
        <v>5.5588644674265293</v>
      </c>
      <c r="G196" s="394">
        <v>17.916712049115674</v>
      </c>
      <c r="H196" s="394">
        <v>18.649169830493047</v>
      </c>
      <c r="I196" s="394">
        <v>23.022719718770389</v>
      </c>
      <c r="J196" s="394">
        <v>13.029903898544694</v>
      </c>
      <c r="K196" s="394">
        <v>4.5511455082830983</v>
      </c>
      <c r="L196" s="394">
        <v>1.0417006892771496</v>
      </c>
      <c r="M196" s="394">
        <v>0</v>
      </c>
      <c r="N196" s="394">
        <v>0</v>
      </c>
      <c r="O196" s="394">
        <v>0</v>
      </c>
      <c r="P196" s="394">
        <v>0</v>
      </c>
      <c r="Q196" s="394">
        <v>0</v>
      </c>
      <c r="R196" s="394">
        <v>0</v>
      </c>
      <c r="S196" s="394">
        <v>0</v>
      </c>
      <c r="T196" s="394">
        <v>0</v>
      </c>
      <c r="U196" s="394">
        <v>0</v>
      </c>
      <c r="V196" s="394">
        <v>0</v>
      </c>
      <c r="W196" s="394">
        <v>0</v>
      </c>
      <c r="X196" s="394">
        <v>0</v>
      </c>
      <c r="Y196" s="394">
        <v>0</v>
      </c>
      <c r="Z196" s="394">
        <v>0</v>
      </c>
      <c r="AA196" s="394">
        <v>0</v>
      </c>
      <c r="AB196" s="394">
        <v>0</v>
      </c>
      <c r="AC196" s="394">
        <v>0</v>
      </c>
      <c r="AD196" s="394">
        <v>0</v>
      </c>
      <c r="AE196" s="394">
        <v>0</v>
      </c>
      <c r="AF196" s="394">
        <v>0</v>
      </c>
      <c r="AG196" s="394">
        <v>0</v>
      </c>
      <c r="AH196" s="394">
        <v>0</v>
      </c>
      <c r="AI196" s="394">
        <v>0</v>
      </c>
      <c r="AJ196" s="394">
        <v>0</v>
      </c>
      <c r="AK196" s="394">
        <v>0</v>
      </c>
      <c r="AL196" s="394">
        <v>0</v>
      </c>
      <c r="AM196" s="394">
        <v>0</v>
      </c>
      <c r="AN196" s="394">
        <v>0</v>
      </c>
      <c r="AO196" s="394">
        <v>0</v>
      </c>
      <c r="AP196" s="394">
        <v>0</v>
      </c>
      <c r="AQ196" s="394">
        <v>0</v>
      </c>
      <c r="AR196" s="394">
        <v>0</v>
      </c>
      <c r="AS196" s="394">
        <v>0</v>
      </c>
      <c r="AT196" s="394">
        <v>0</v>
      </c>
      <c r="AU196" s="394">
        <v>0</v>
      </c>
      <c r="AV196" s="394">
        <v>0</v>
      </c>
      <c r="AW196" s="394">
        <v>0</v>
      </c>
      <c r="AX196" s="394">
        <v>0</v>
      </c>
      <c r="AY196" s="394">
        <v>0</v>
      </c>
      <c r="AZ196" s="394">
        <v>0</v>
      </c>
      <c r="BA196" s="394">
        <v>0</v>
      </c>
      <c r="BB196" s="394">
        <v>0</v>
      </c>
      <c r="BC196" s="394">
        <v>0</v>
      </c>
      <c r="BD196" s="394">
        <v>0</v>
      </c>
      <c r="BE196" s="394">
        <v>0</v>
      </c>
      <c r="BF196" s="394">
        <v>0</v>
      </c>
      <c r="BG196" s="394">
        <v>0</v>
      </c>
      <c r="BH196" s="394">
        <v>0</v>
      </c>
      <c r="BI196" s="394">
        <v>0</v>
      </c>
      <c r="BJ196" s="513">
        <f t="shared" ref="BJ196:BJ233" si="6">NPV(0.07,G196:BI196)+F196</f>
        <v>71.265243874025344</v>
      </c>
    </row>
    <row r="197" spans="1:62" s="395" customFormat="1" outlineLevel="1">
      <c r="A197" s="395" t="s">
        <v>848</v>
      </c>
      <c r="B197" s="385">
        <v>4.1420630643797978</v>
      </c>
      <c r="C197" s="433"/>
      <c r="D197" s="379">
        <v>0.59172329491139963</v>
      </c>
      <c r="E197" s="379">
        <v>1.1383706686917583</v>
      </c>
      <c r="F197" s="396">
        <v>0.27486102155828024</v>
      </c>
      <c r="G197" s="396">
        <v>0.88590139328677031</v>
      </c>
      <c r="H197" s="396">
        <v>0.92211815935786356</v>
      </c>
      <c r="I197" s="396">
        <v>1.1383706686917583</v>
      </c>
      <c r="J197" s="396">
        <v>0.64427055513699627</v>
      </c>
      <c r="K197" s="396">
        <v>0.22503381958621296</v>
      </c>
      <c r="L197" s="396">
        <v>5.1507446761916646E-2</v>
      </c>
      <c r="M197" s="396">
        <v>0</v>
      </c>
      <c r="N197" s="396">
        <v>0</v>
      </c>
      <c r="O197" s="396">
        <v>0</v>
      </c>
      <c r="P197" s="396">
        <v>0</v>
      </c>
      <c r="Q197" s="396">
        <v>0</v>
      </c>
      <c r="R197" s="396">
        <v>0</v>
      </c>
      <c r="S197" s="396">
        <v>0</v>
      </c>
      <c r="T197" s="396">
        <v>0</v>
      </c>
      <c r="U197" s="396">
        <v>0</v>
      </c>
      <c r="V197" s="396">
        <v>0</v>
      </c>
      <c r="W197" s="396">
        <v>0</v>
      </c>
      <c r="X197" s="396">
        <v>0</v>
      </c>
      <c r="Y197" s="396">
        <v>0</v>
      </c>
      <c r="Z197" s="396">
        <v>0</v>
      </c>
      <c r="AA197" s="396">
        <v>0</v>
      </c>
      <c r="AB197" s="396">
        <v>0</v>
      </c>
      <c r="AC197" s="396">
        <v>0</v>
      </c>
      <c r="AD197" s="396">
        <v>0</v>
      </c>
      <c r="AE197" s="396">
        <v>0</v>
      </c>
      <c r="AF197" s="396">
        <v>0</v>
      </c>
      <c r="AG197" s="396">
        <v>0</v>
      </c>
      <c r="AH197" s="396">
        <v>0</v>
      </c>
      <c r="AI197" s="396">
        <v>0</v>
      </c>
      <c r="AJ197" s="396">
        <v>0</v>
      </c>
      <c r="AK197" s="396">
        <v>0</v>
      </c>
      <c r="AL197" s="396">
        <v>0</v>
      </c>
      <c r="AM197" s="396">
        <v>0</v>
      </c>
      <c r="AN197" s="396">
        <v>0</v>
      </c>
      <c r="AO197" s="396">
        <v>0</v>
      </c>
      <c r="AP197" s="396">
        <v>0</v>
      </c>
      <c r="AQ197" s="396">
        <v>0</v>
      </c>
      <c r="AR197" s="396">
        <v>0</v>
      </c>
      <c r="AS197" s="396">
        <v>0</v>
      </c>
      <c r="AT197" s="396">
        <v>0</v>
      </c>
      <c r="AU197" s="396">
        <v>0</v>
      </c>
      <c r="AV197" s="396">
        <v>0</v>
      </c>
      <c r="AW197" s="396">
        <v>0</v>
      </c>
      <c r="AX197" s="396">
        <v>0</v>
      </c>
      <c r="AY197" s="396">
        <v>0</v>
      </c>
      <c r="AZ197" s="396">
        <v>0</v>
      </c>
      <c r="BA197" s="396">
        <v>0</v>
      </c>
      <c r="BB197" s="396">
        <v>0</v>
      </c>
      <c r="BC197" s="396">
        <v>0</v>
      </c>
      <c r="BD197" s="396">
        <v>0</v>
      </c>
      <c r="BE197" s="396">
        <v>0</v>
      </c>
      <c r="BF197" s="396">
        <v>0</v>
      </c>
      <c r="BG197" s="396">
        <v>0</v>
      </c>
      <c r="BH197" s="396">
        <v>0</v>
      </c>
      <c r="BI197" s="396">
        <v>0</v>
      </c>
      <c r="BJ197" s="513">
        <f t="shared" si="6"/>
        <v>3.5237480330012145</v>
      </c>
    </row>
    <row r="198" spans="1:62" s="395" customFormat="1" outlineLevel="1">
      <c r="A198" s="395" t="s">
        <v>849</v>
      </c>
      <c r="B198" s="385">
        <v>9.7702213511727436</v>
      </c>
      <c r="C198" s="433"/>
      <c r="D198" s="379">
        <v>1.3957459073103919</v>
      </c>
      <c r="E198" s="379">
        <v>2.6851675698632453</v>
      </c>
      <c r="F198" s="396">
        <v>0.64833706771095756</v>
      </c>
      <c r="G198" s="396">
        <v>2.0896477366937649</v>
      </c>
      <c r="H198" s="396">
        <v>2.1750751711964322</v>
      </c>
      <c r="I198" s="396">
        <v>2.6851675698632453</v>
      </c>
      <c r="J198" s="396">
        <v>1.519693407824517</v>
      </c>
      <c r="K198" s="396">
        <v>0.5308055900366595</v>
      </c>
      <c r="L198" s="396">
        <v>0.12149480784716701</v>
      </c>
      <c r="M198" s="396">
        <v>0</v>
      </c>
      <c r="N198" s="396">
        <v>0</v>
      </c>
      <c r="O198" s="396">
        <v>0</v>
      </c>
      <c r="P198" s="396">
        <v>0</v>
      </c>
      <c r="Q198" s="396">
        <v>0</v>
      </c>
      <c r="R198" s="396">
        <v>0</v>
      </c>
      <c r="S198" s="396">
        <v>0</v>
      </c>
      <c r="T198" s="396">
        <v>0</v>
      </c>
      <c r="U198" s="396">
        <v>0</v>
      </c>
      <c r="V198" s="396">
        <v>0</v>
      </c>
      <c r="W198" s="396">
        <v>0</v>
      </c>
      <c r="X198" s="396">
        <v>0</v>
      </c>
      <c r="Y198" s="396">
        <v>0</v>
      </c>
      <c r="Z198" s="396">
        <v>0</v>
      </c>
      <c r="AA198" s="396">
        <v>0</v>
      </c>
      <c r="AB198" s="396">
        <v>0</v>
      </c>
      <c r="AC198" s="396">
        <v>0</v>
      </c>
      <c r="AD198" s="396">
        <v>0</v>
      </c>
      <c r="AE198" s="396">
        <v>0</v>
      </c>
      <c r="AF198" s="396">
        <v>0</v>
      </c>
      <c r="AG198" s="396">
        <v>0</v>
      </c>
      <c r="AH198" s="396">
        <v>0</v>
      </c>
      <c r="AI198" s="396">
        <v>0</v>
      </c>
      <c r="AJ198" s="396">
        <v>0</v>
      </c>
      <c r="AK198" s="396">
        <v>0</v>
      </c>
      <c r="AL198" s="396">
        <v>0</v>
      </c>
      <c r="AM198" s="396">
        <v>0</v>
      </c>
      <c r="AN198" s="396">
        <v>0</v>
      </c>
      <c r="AO198" s="396">
        <v>0</v>
      </c>
      <c r="AP198" s="396">
        <v>0</v>
      </c>
      <c r="AQ198" s="396">
        <v>0</v>
      </c>
      <c r="AR198" s="396">
        <v>0</v>
      </c>
      <c r="AS198" s="396">
        <v>0</v>
      </c>
      <c r="AT198" s="396">
        <v>0</v>
      </c>
      <c r="AU198" s="396">
        <v>0</v>
      </c>
      <c r="AV198" s="396">
        <v>0</v>
      </c>
      <c r="AW198" s="396">
        <v>0</v>
      </c>
      <c r="AX198" s="396">
        <v>0</v>
      </c>
      <c r="AY198" s="396">
        <v>0</v>
      </c>
      <c r="AZ198" s="396">
        <v>0</v>
      </c>
      <c r="BA198" s="396">
        <v>0</v>
      </c>
      <c r="BB198" s="396">
        <v>0</v>
      </c>
      <c r="BC198" s="396">
        <v>0</v>
      </c>
      <c r="BD198" s="396">
        <v>0</v>
      </c>
      <c r="BE198" s="396">
        <v>0</v>
      </c>
      <c r="BF198" s="396">
        <v>0</v>
      </c>
      <c r="BG198" s="396">
        <v>0</v>
      </c>
      <c r="BH198" s="396">
        <v>0</v>
      </c>
      <c r="BI198" s="396">
        <v>0</v>
      </c>
      <c r="BJ198" s="513">
        <f t="shared" si="6"/>
        <v>8.3117513502504821</v>
      </c>
    </row>
    <row r="199" spans="1:62" s="395" customFormat="1" outlineLevel="1">
      <c r="A199" s="395" t="s">
        <v>850</v>
      </c>
      <c r="B199" s="385">
        <v>2.0335422138479098</v>
      </c>
      <c r="C199" s="433"/>
      <c r="D199" s="379">
        <v>0.29050603054970142</v>
      </c>
      <c r="E199" s="379">
        <v>0.55888207731515627</v>
      </c>
      <c r="F199" s="396">
        <v>0.13494277648421441</v>
      </c>
      <c r="G199" s="396">
        <v>0.43493250888614188</v>
      </c>
      <c r="H199" s="396">
        <v>0.4527130982953112</v>
      </c>
      <c r="I199" s="396">
        <v>0.55888207731515627</v>
      </c>
      <c r="J199" s="396">
        <v>0.31630406168296277</v>
      </c>
      <c r="K199" s="396">
        <v>0.11048015555516864</v>
      </c>
      <c r="L199" s="396">
        <v>2.5287535628954673E-2</v>
      </c>
      <c r="M199" s="396">
        <v>0</v>
      </c>
      <c r="N199" s="396">
        <v>0</v>
      </c>
      <c r="O199" s="396">
        <v>0</v>
      </c>
      <c r="P199" s="396">
        <v>0</v>
      </c>
      <c r="Q199" s="396">
        <v>0</v>
      </c>
      <c r="R199" s="396">
        <v>0</v>
      </c>
      <c r="S199" s="396">
        <v>0</v>
      </c>
      <c r="T199" s="396">
        <v>0</v>
      </c>
      <c r="U199" s="396">
        <v>0</v>
      </c>
      <c r="V199" s="396">
        <v>0</v>
      </c>
      <c r="W199" s="396">
        <v>0</v>
      </c>
      <c r="X199" s="396">
        <v>0</v>
      </c>
      <c r="Y199" s="396">
        <v>0</v>
      </c>
      <c r="Z199" s="396">
        <v>0</v>
      </c>
      <c r="AA199" s="396">
        <v>0</v>
      </c>
      <c r="AB199" s="396">
        <v>0</v>
      </c>
      <c r="AC199" s="396">
        <v>0</v>
      </c>
      <c r="AD199" s="396">
        <v>0</v>
      </c>
      <c r="AE199" s="396">
        <v>0</v>
      </c>
      <c r="AF199" s="396">
        <v>0</v>
      </c>
      <c r="AG199" s="396">
        <v>0</v>
      </c>
      <c r="AH199" s="396">
        <v>0</v>
      </c>
      <c r="AI199" s="396">
        <v>0</v>
      </c>
      <c r="AJ199" s="396">
        <v>0</v>
      </c>
      <c r="AK199" s="396">
        <v>0</v>
      </c>
      <c r="AL199" s="396">
        <v>0</v>
      </c>
      <c r="AM199" s="396">
        <v>0</v>
      </c>
      <c r="AN199" s="396">
        <v>0</v>
      </c>
      <c r="AO199" s="396">
        <v>0</v>
      </c>
      <c r="AP199" s="396">
        <v>0</v>
      </c>
      <c r="AQ199" s="396">
        <v>0</v>
      </c>
      <c r="AR199" s="396">
        <v>0</v>
      </c>
      <c r="AS199" s="396">
        <v>0</v>
      </c>
      <c r="AT199" s="396">
        <v>0</v>
      </c>
      <c r="AU199" s="396">
        <v>0</v>
      </c>
      <c r="AV199" s="396">
        <v>0</v>
      </c>
      <c r="AW199" s="396">
        <v>0</v>
      </c>
      <c r="AX199" s="396">
        <v>0</v>
      </c>
      <c r="AY199" s="396">
        <v>0</v>
      </c>
      <c r="AZ199" s="396">
        <v>0</v>
      </c>
      <c r="BA199" s="396">
        <v>0</v>
      </c>
      <c r="BB199" s="396">
        <v>0</v>
      </c>
      <c r="BC199" s="396">
        <v>0</v>
      </c>
      <c r="BD199" s="396">
        <v>0</v>
      </c>
      <c r="BE199" s="396">
        <v>0</v>
      </c>
      <c r="BF199" s="396">
        <v>0</v>
      </c>
      <c r="BG199" s="396">
        <v>0</v>
      </c>
      <c r="BH199" s="396">
        <v>0</v>
      </c>
      <c r="BI199" s="396">
        <v>0</v>
      </c>
      <c r="BJ199" s="513">
        <f t="shared" si="6"/>
        <v>1.7299809936970252</v>
      </c>
    </row>
    <row r="200" spans="1:62" outlineLevel="1">
      <c r="A200" s="333" t="s">
        <v>854</v>
      </c>
      <c r="B200" s="385">
        <v>15.945826629400452</v>
      </c>
      <c r="C200" s="433">
        <f>+B200/B112</f>
        <v>7.8688491999999985E-2</v>
      </c>
      <c r="D200" s="379">
        <v>2.2779752327714933</v>
      </c>
      <c r="E200" s="379">
        <v>4.38242031587016</v>
      </c>
      <c r="F200" s="394">
        <v>1.0581408657534521</v>
      </c>
      <c r="G200" s="394">
        <v>3.4104816388666772</v>
      </c>
      <c r="H200" s="394">
        <v>3.5499064288496069</v>
      </c>
      <c r="I200" s="394">
        <v>4.38242031587016</v>
      </c>
      <c r="J200" s="394">
        <v>2.4802680246444759</v>
      </c>
      <c r="K200" s="394">
        <v>0.8663195651780411</v>
      </c>
      <c r="L200" s="394">
        <v>0.19828979023803833</v>
      </c>
      <c r="M200" s="394">
        <v>0</v>
      </c>
      <c r="N200" s="394">
        <v>0</v>
      </c>
      <c r="O200" s="394">
        <v>0</v>
      </c>
      <c r="P200" s="394">
        <v>0</v>
      </c>
      <c r="Q200" s="394">
        <v>0</v>
      </c>
      <c r="R200" s="394">
        <v>0</v>
      </c>
      <c r="S200" s="394">
        <v>0</v>
      </c>
      <c r="T200" s="394">
        <v>0</v>
      </c>
      <c r="U200" s="394">
        <v>0</v>
      </c>
      <c r="V200" s="394">
        <v>0</v>
      </c>
      <c r="W200" s="394">
        <v>0</v>
      </c>
      <c r="X200" s="394">
        <v>0</v>
      </c>
      <c r="Y200" s="394">
        <v>0</v>
      </c>
      <c r="Z200" s="394">
        <v>0</v>
      </c>
      <c r="AA200" s="394">
        <v>0</v>
      </c>
      <c r="AB200" s="394">
        <v>0</v>
      </c>
      <c r="AC200" s="394">
        <v>0</v>
      </c>
      <c r="AD200" s="394">
        <v>0</v>
      </c>
      <c r="AE200" s="394">
        <v>0</v>
      </c>
      <c r="AF200" s="394">
        <v>0</v>
      </c>
      <c r="AG200" s="394">
        <v>0</v>
      </c>
      <c r="AH200" s="394">
        <v>0</v>
      </c>
      <c r="AI200" s="394">
        <v>0</v>
      </c>
      <c r="AJ200" s="394">
        <v>0</v>
      </c>
      <c r="AK200" s="394">
        <v>0</v>
      </c>
      <c r="AL200" s="394">
        <v>0</v>
      </c>
      <c r="AM200" s="394">
        <v>0</v>
      </c>
      <c r="AN200" s="394">
        <v>0</v>
      </c>
      <c r="AO200" s="394">
        <v>0</v>
      </c>
      <c r="AP200" s="394">
        <v>0</v>
      </c>
      <c r="AQ200" s="394">
        <v>0</v>
      </c>
      <c r="AR200" s="394">
        <v>0</v>
      </c>
      <c r="AS200" s="394">
        <v>0</v>
      </c>
      <c r="AT200" s="394">
        <v>0</v>
      </c>
      <c r="AU200" s="394">
        <v>0</v>
      </c>
      <c r="AV200" s="394">
        <v>0</v>
      </c>
      <c r="AW200" s="394">
        <v>0</v>
      </c>
      <c r="AX200" s="394">
        <v>0</v>
      </c>
      <c r="AY200" s="394">
        <v>0</v>
      </c>
      <c r="AZ200" s="394">
        <v>0</v>
      </c>
      <c r="BA200" s="394">
        <v>0</v>
      </c>
      <c r="BB200" s="394">
        <v>0</v>
      </c>
      <c r="BC200" s="394">
        <v>0</v>
      </c>
      <c r="BD200" s="394">
        <v>0</v>
      </c>
      <c r="BE200" s="394">
        <v>0</v>
      </c>
      <c r="BF200" s="394">
        <v>0</v>
      </c>
      <c r="BG200" s="394">
        <v>0</v>
      </c>
      <c r="BH200" s="394">
        <v>0</v>
      </c>
      <c r="BI200" s="394">
        <v>0</v>
      </c>
      <c r="BJ200" s="513">
        <f t="shared" si="6"/>
        <v>13.56548037694872</v>
      </c>
    </row>
    <row r="201" spans="1:62" s="397" customFormat="1" outlineLevel="1">
      <c r="A201" s="397" t="s">
        <v>848</v>
      </c>
      <c r="B201" s="385">
        <v>9.940834913934129</v>
      </c>
      <c r="C201" s="433"/>
      <c r="D201" s="379">
        <v>1.4201192734191612</v>
      </c>
      <c r="E201" s="379">
        <v>2.7320576032861532</v>
      </c>
      <c r="F201" s="398">
        <v>0.65965872491979427</v>
      </c>
      <c r="G201" s="398">
        <v>2.1261384396634364</v>
      </c>
      <c r="H201" s="398">
        <v>2.2130576601179452</v>
      </c>
      <c r="I201" s="398">
        <v>2.7320576032861532</v>
      </c>
      <c r="J201" s="398">
        <v>1.5462312207659616</v>
      </c>
      <c r="K201" s="398">
        <v>0.54007484091590841</v>
      </c>
      <c r="L201" s="398">
        <v>0.12361642426492883</v>
      </c>
      <c r="M201" s="398">
        <v>0</v>
      </c>
      <c r="N201" s="398">
        <v>0</v>
      </c>
      <c r="O201" s="398">
        <v>0</v>
      </c>
      <c r="P201" s="398">
        <v>0</v>
      </c>
      <c r="Q201" s="398">
        <v>0</v>
      </c>
      <c r="R201" s="398">
        <v>0</v>
      </c>
      <c r="S201" s="398">
        <v>0</v>
      </c>
      <c r="T201" s="398">
        <v>0</v>
      </c>
      <c r="U201" s="398">
        <v>0</v>
      </c>
      <c r="V201" s="398">
        <v>0</v>
      </c>
      <c r="W201" s="398">
        <v>0</v>
      </c>
      <c r="X201" s="398">
        <v>0</v>
      </c>
      <c r="Y201" s="398">
        <v>0</v>
      </c>
      <c r="Z201" s="398">
        <v>0</v>
      </c>
      <c r="AA201" s="398">
        <v>0</v>
      </c>
      <c r="AB201" s="398">
        <v>0</v>
      </c>
      <c r="AC201" s="398">
        <v>0</v>
      </c>
      <c r="AD201" s="398">
        <v>0</v>
      </c>
      <c r="AE201" s="398">
        <v>0</v>
      </c>
      <c r="AF201" s="398">
        <v>0</v>
      </c>
      <c r="AG201" s="398">
        <v>0</v>
      </c>
      <c r="AH201" s="398">
        <v>0</v>
      </c>
      <c r="AI201" s="398">
        <v>0</v>
      </c>
      <c r="AJ201" s="398">
        <v>0</v>
      </c>
      <c r="AK201" s="398">
        <v>0</v>
      </c>
      <c r="AL201" s="398">
        <v>0</v>
      </c>
      <c r="AM201" s="398">
        <v>0</v>
      </c>
      <c r="AN201" s="398">
        <v>0</v>
      </c>
      <c r="AO201" s="398">
        <v>0</v>
      </c>
      <c r="AP201" s="398">
        <v>0</v>
      </c>
      <c r="AQ201" s="398">
        <v>0</v>
      </c>
      <c r="AR201" s="398">
        <v>0</v>
      </c>
      <c r="AS201" s="398">
        <v>0</v>
      </c>
      <c r="AT201" s="398">
        <v>0</v>
      </c>
      <c r="AU201" s="398">
        <v>0</v>
      </c>
      <c r="AV201" s="398">
        <v>0</v>
      </c>
      <c r="AW201" s="398">
        <v>0</v>
      </c>
      <c r="AX201" s="398">
        <v>0</v>
      </c>
      <c r="AY201" s="398">
        <v>0</v>
      </c>
      <c r="AZ201" s="398">
        <v>0</v>
      </c>
      <c r="BA201" s="398">
        <v>0</v>
      </c>
      <c r="BB201" s="398">
        <v>0</v>
      </c>
      <c r="BC201" s="398">
        <v>0</v>
      </c>
      <c r="BD201" s="398">
        <v>0</v>
      </c>
      <c r="BE201" s="398">
        <v>0</v>
      </c>
      <c r="BF201" s="398">
        <v>0</v>
      </c>
      <c r="BG201" s="398">
        <v>0</v>
      </c>
      <c r="BH201" s="398">
        <v>0</v>
      </c>
      <c r="BI201" s="398">
        <v>0</v>
      </c>
      <c r="BJ201" s="513">
        <f t="shared" si="6"/>
        <v>8.4568962205335634</v>
      </c>
    </row>
    <row r="202" spans="1:62" s="397" customFormat="1" outlineLevel="1">
      <c r="A202" s="397" t="s">
        <v>849</v>
      </c>
      <c r="B202" s="385">
        <v>34.792922198769453</v>
      </c>
      <c r="C202" s="433"/>
      <c r="D202" s="379">
        <v>4.9704174569670645</v>
      </c>
      <c r="E202" s="379">
        <v>9.5622016115015374</v>
      </c>
      <c r="F202" s="398">
        <v>2.3088055372192802</v>
      </c>
      <c r="G202" s="398">
        <v>7.4414845388220279</v>
      </c>
      <c r="H202" s="398">
        <v>7.7457018104128084</v>
      </c>
      <c r="I202" s="398">
        <v>9.5622016115015374</v>
      </c>
      <c r="J202" s="398">
        <v>5.4118092726808662</v>
      </c>
      <c r="K202" s="398">
        <v>1.8902619432056795</v>
      </c>
      <c r="L202" s="398">
        <v>0.43265748492725098</v>
      </c>
      <c r="M202" s="398">
        <v>0</v>
      </c>
      <c r="N202" s="398">
        <v>0</v>
      </c>
      <c r="O202" s="398">
        <v>0</v>
      </c>
      <c r="P202" s="398">
        <v>0</v>
      </c>
      <c r="Q202" s="398">
        <v>0</v>
      </c>
      <c r="R202" s="398">
        <v>0</v>
      </c>
      <c r="S202" s="398">
        <v>0</v>
      </c>
      <c r="T202" s="398">
        <v>0</v>
      </c>
      <c r="U202" s="398">
        <v>0</v>
      </c>
      <c r="V202" s="398">
        <v>0</v>
      </c>
      <c r="W202" s="398">
        <v>0</v>
      </c>
      <c r="X202" s="398">
        <v>0</v>
      </c>
      <c r="Y202" s="398">
        <v>0</v>
      </c>
      <c r="Z202" s="398">
        <v>0</v>
      </c>
      <c r="AA202" s="398">
        <v>0</v>
      </c>
      <c r="AB202" s="398">
        <v>0</v>
      </c>
      <c r="AC202" s="398">
        <v>0</v>
      </c>
      <c r="AD202" s="398">
        <v>0</v>
      </c>
      <c r="AE202" s="398">
        <v>0</v>
      </c>
      <c r="AF202" s="398">
        <v>0</v>
      </c>
      <c r="AG202" s="398">
        <v>0</v>
      </c>
      <c r="AH202" s="398">
        <v>0</v>
      </c>
      <c r="AI202" s="398">
        <v>0</v>
      </c>
      <c r="AJ202" s="398">
        <v>0</v>
      </c>
      <c r="AK202" s="398">
        <v>0</v>
      </c>
      <c r="AL202" s="398">
        <v>0</v>
      </c>
      <c r="AM202" s="398">
        <v>0</v>
      </c>
      <c r="AN202" s="398">
        <v>0</v>
      </c>
      <c r="AO202" s="398">
        <v>0</v>
      </c>
      <c r="AP202" s="398">
        <v>0</v>
      </c>
      <c r="AQ202" s="398">
        <v>0</v>
      </c>
      <c r="AR202" s="398">
        <v>0</v>
      </c>
      <c r="AS202" s="398">
        <v>0</v>
      </c>
      <c r="AT202" s="398">
        <v>0</v>
      </c>
      <c r="AU202" s="398">
        <v>0</v>
      </c>
      <c r="AV202" s="398">
        <v>0</v>
      </c>
      <c r="AW202" s="398">
        <v>0</v>
      </c>
      <c r="AX202" s="398">
        <v>0</v>
      </c>
      <c r="AY202" s="398">
        <v>0</v>
      </c>
      <c r="AZ202" s="398">
        <v>0</v>
      </c>
      <c r="BA202" s="398">
        <v>0</v>
      </c>
      <c r="BB202" s="398">
        <v>0</v>
      </c>
      <c r="BC202" s="398">
        <v>0</v>
      </c>
      <c r="BD202" s="398">
        <v>0</v>
      </c>
      <c r="BE202" s="398">
        <v>0</v>
      </c>
      <c r="BF202" s="398">
        <v>0</v>
      </c>
      <c r="BG202" s="398">
        <v>0</v>
      </c>
      <c r="BH202" s="398">
        <v>0</v>
      </c>
      <c r="BI202" s="398">
        <v>0</v>
      </c>
      <c r="BJ202" s="513">
        <f t="shared" si="6"/>
        <v>29.599136771867471</v>
      </c>
    </row>
    <row r="203" spans="1:62" s="397" customFormat="1" outlineLevel="1">
      <c r="A203" s="397" t="s">
        <v>850</v>
      </c>
      <c r="B203" s="385">
        <v>1.6626046393554827</v>
      </c>
      <c r="C203" s="433"/>
      <c r="D203" s="379">
        <v>0.23751494847935467</v>
      </c>
      <c r="E203" s="379">
        <v>0.45693663414960917</v>
      </c>
      <c r="F203" s="398">
        <v>0.11032792174283559</v>
      </c>
      <c r="G203" s="398">
        <v>0.35559665403370977</v>
      </c>
      <c r="H203" s="398">
        <v>0.37013389365472632</v>
      </c>
      <c r="I203" s="398">
        <v>0.45693663414960917</v>
      </c>
      <c r="J203" s="398">
        <v>0.25860717167310709</v>
      </c>
      <c r="K203" s="398">
        <v>9.0327517143185682E-2</v>
      </c>
      <c r="L203" s="398">
        <v>2.0674846958309349E-2</v>
      </c>
      <c r="M203" s="398">
        <v>0</v>
      </c>
      <c r="N203" s="398">
        <v>0</v>
      </c>
      <c r="O203" s="398">
        <v>0</v>
      </c>
      <c r="P203" s="398">
        <v>0</v>
      </c>
      <c r="Q203" s="398">
        <v>0</v>
      </c>
      <c r="R203" s="398">
        <v>0</v>
      </c>
      <c r="S203" s="398">
        <v>0</v>
      </c>
      <c r="T203" s="398">
        <v>0</v>
      </c>
      <c r="U203" s="398">
        <v>0</v>
      </c>
      <c r="V203" s="398">
        <v>0</v>
      </c>
      <c r="W203" s="398">
        <v>0</v>
      </c>
      <c r="X203" s="398">
        <v>0</v>
      </c>
      <c r="Y203" s="398">
        <v>0</v>
      </c>
      <c r="Z203" s="398">
        <v>0</v>
      </c>
      <c r="AA203" s="398">
        <v>0</v>
      </c>
      <c r="AB203" s="398">
        <v>0</v>
      </c>
      <c r="AC203" s="398">
        <v>0</v>
      </c>
      <c r="AD203" s="398">
        <v>0</v>
      </c>
      <c r="AE203" s="398">
        <v>0</v>
      </c>
      <c r="AF203" s="398">
        <v>0</v>
      </c>
      <c r="AG203" s="398">
        <v>0</v>
      </c>
      <c r="AH203" s="398">
        <v>0</v>
      </c>
      <c r="AI203" s="398">
        <v>0</v>
      </c>
      <c r="AJ203" s="398">
        <v>0</v>
      </c>
      <c r="AK203" s="398">
        <v>0</v>
      </c>
      <c r="AL203" s="398">
        <v>0</v>
      </c>
      <c r="AM203" s="398">
        <v>0</v>
      </c>
      <c r="AN203" s="398">
        <v>0</v>
      </c>
      <c r="AO203" s="398">
        <v>0</v>
      </c>
      <c r="AP203" s="398">
        <v>0</v>
      </c>
      <c r="AQ203" s="398">
        <v>0</v>
      </c>
      <c r="AR203" s="398">
        <v>0</v>
      </c>
      <c r="AS203" s="398">
        <v>0</v>
      </c>
      <c r="AT203" s="398">
        <v>0</v>
      </c>
      <c r="AU203" s="398">
        <v>0</v>
      </c>
      <c r="AV203" s="398">
        <v>0</v>
      </c>
      <c r="AW203" s="398">
        <v>0</v>
      </c>
      <c r="AX203" s="398">
        <v>0</v>
      </c>
      <c r="AY203" s="398">
        <v>0</v>
      </c>
      <c r="AZ203" s="398">
        <v>0</v>
      </c>
      <c r="BA203" s="398">
        <v>0</v>
      </c>
      <c r="BB203" s="398">
        <v>0</v>
      </c>
      <c r="BC203" s="398">
        <v>0</v>
      </c>
      <c r="BD203" s="398">
        <v>0</v>
      </c>
      <c r="BE203" s="398">
        <v>0</v>
      </c>
      <c r="BF203" s="398">
        <v>0</v>
      </c>
      <c r="BG203" s="398">
        <v>0</v>
      </c>
      <c r="BH203" s="398">
        <v>0</v>
      </c>
      <c r="BI203" s="398">
        <v>0</v>
      </c>
      <c r="BJ203" s="513">
        <f t="shared" si="6"/>
        <v>1.4144158928842387</v>
      </c>
    </row>
    <row r="204" spans="1:62" s="397" customFormat="1" outlineLevel="1">
      <c r="A204" s="397" t="s">
        <v>852</v>
      </c>
      <c r="B204" s="385">
        <v>19.881669827868258</v>
      </c>
      <c r="C204" s="433"/>
      <c r="D204" s="379">
        <v>2.8402385468383224</v>
      </c>
      <c r="E204" s="379">
        <v>5.4641152065723064</v>
      </c>
      <c r="F204" s="398">
        <v>1.3193174498395885</v>
      </c>
      <c r="G204" s="398">
        <v>4.2522768793268728</v>
      </c>
      <c r="H204" s="398">
        <v>4.4261153202358905</v>
      </c>
      <c r="I204" s="398">
        <v>5.4641152065723064</v>
      </c>
      <c r="J204" s="398">
        <v>3.0924624415319233</v>
      </c>
      <c r="K204" s="398">
        <v>1.0801496818318168</v>
      </c>
      <c r="L204" s="398">
        <v>0.24723284852985766</v>
      </c>
      <c r="M204" s="398">
        <v>0</v>
      </c>
      <c r="N204" s="398">
        <v>0</v>
      </c>
      <c r="O204" s="398">
        <v>0</v>
      </c>
      <c r="P204" s="398">
        <v>0</v>
      </c>
      <c r="Q204" s="398">
        <v>0</v>
      </c>
      <c r="R204" s="398">
        <v>0</v>
      </c>
      <c r="S204" s="398">
        <v>0</v>
      </c>
      <c r="T204" s="398">
        <v>0</v>
      </c>
      <c r="U204" s="398">
        <v>0</v>
      </c>
      <c r="V204" s="398">
        <v>0</v>
      </c>
      <c r="W204" s="398">
        <v>0</v>
      </c>
      <c r="X204" s="398">
        <v>0</v>
      </c>
      <c r="Y204" s="398">
        <v>0</v>
      </c>
      <c r="Z204" s="398">
        <v>0</v>
      </c>
      <c r="AA204" s="398">
        <v>0</v>
      </c>
      <c r="AB204" s="398">
        <v>0</v>
      </c>
      <c r="AC204" s="398">
        <v>0</v>
      </c>
      <c r="AD204" s="398">
        <v>0</v>
      </c>
      <c r="AE204" s="398">
        <v>0</v>
      </c>
      <c r="AF204" s="398">
        <v>0</v>
      </c>
      <c r="AG204" s="398">
        <v>0</v>
      </c>
      <c r="AH204" s="398">
        <v>0</v>
      </c>
      <c r="AI204" s="398">
        <v>0</v>
      </c>
      <c r="AJ204" s="398">
        <v>0</v>
      </c>
      <c r="AK204" s="398">
        <v>0</v>
      </c>
      <c r="AL204" s="398">
        <v>0</v>
      </c>
      <c r="AM204" s="398">
        <v>0</v>
      </c>
      <c r="AN204" s="398">
        <v>0</v>
      </c>
      <c r="AO204" s="398">
        <v>0</v>
      </c>
      <c r="AP204" s="398">
        <v>0</v>
      </c>
      <c r="AQ204" s="398">
        <v>0</v>
      </c>
      <c r="AR204" s="398">
        <v>0</v>
      </c>
      <c r="AS204" s="398">
        <v>0</v>
      </c>
      <c r="AT204" s="398">
        <v>0</v>
      </c>
      <c r="AU204" s="398">
        <v>0</v>
      </c>
      <c r="AV204" s="398">
        <v>0</v>
      </c>
      <c r="AW204" s="398">
        <v>0</v>
      </c>
      <c r="AX204" s="398">
        <v>0</v>
      </c>
      <c r="AY204" s="398">
        <v>0</v>
      </c>
      <c r="AZ204" s="398">
        <v>0</v>
      </c>
      <c r="BA204" s="398">
        <v>0</v>
      </c>
      <c r="BB204" s="398">
        <v>0</v>
      </c>
      <c r="BC204" s="398">
        <v>0</v>
      </c>
      <c r="BD204" s="398">
        <v>0</v>
      </c>
      <c r="BE204" s="398">
        <v>0</v>
      </c>
      <c r="BF204" s="398">
        <v>0</v>
      </c>
      <c r="BG204" s="398">
        <v>0</v>
      </c>
      <c r="BH204" s="398">
        <v>0</v>
      </c>
      <c r="BI204" s="398">
        <v>0</v>
      </c>
      <c r="BJ204" s="513">
        <f t="shared" si="6"/>
        <v>16.913792441067127</v>
      </c>
    </row>
    <row r="205" spans="1:62" ht="16.5" outlineLevel="1" thickBot="1">
      <c r="A205" s="333" t="s">
        <v>478</v>
      </c>
      <c r="B205" s="385">
        <v>66.278031579927315</v>
      </c>
      <c r="C205" s="434">
        <f>+B205/B125</f>
        <v>0.26669000000000004</v>
      </c>
      <c r="D205" s="379">
        <v>9.4682902257039014</v>
      </c>
      <c r="E205" s="379">
        <v>18.215311055509606</v>
      </c>
      <c r="F205" s="394">
        <v>4.3981096337214982</v>
      </c>
      <c r="G205" s="394">
        <v>14.175496511846045</v>
      </c>
      <c r="H205" s="394">
        <v>14.755008684421371</v>
      </c>
      <c r="I205" s="394">
        <v>18.215311055509606</v>
      </c>
      <c r="J205" s="394">
        <v>10.309110106651858</v>
      </c>
      <c r="K205" s="394">
        <v>3.6008139830965904</v>
      </c>
      <c r="L205" s="394">
        <v>0.82418160468034674</v>
      </c>
      <c r="M205" s="394">
        <v>0</v>
      </c>
      <c r="N205" s="394">
        <v>0</v>
      </c>
      <c r="O205" s="394">
        <v>0</v>
      </c>
      <c r="P205" s="394">
        <v>0</v>
      </c>
      <c r="Q205" s="394">
        <v>0</v>
      </c>
      <c r="R205" s="394">
        <v>0</v>
      </c>
      <c r="S205" s="394">
        <v>0</v>
      </c>
      <c r="T205" s="394">
        <v>0</v>
      </c>
      <c r="U205" s="394">
        <v>0</v>
      </c>
      <c r="V205" s="394">
        <v>0</v>
      </c>
      <c r="W205" s="394">
        <v>0</v>
      </c>
      <c r="X205" s="394">
        <v>0</v>
      </c>
      <c r="Y205" s="394">
        <v>0</v>
      </c>
      <c r="Z205" s="394">
        <v>0</v>
      </c>
      <c r="AA205" s="394">
        <v>0</v>
      </c>
      <c r="AB205" s="394">
        <v>0</v>
      </c>
      <c r="AC205" s="394">
        <v>0</v>
      </c>
      <c r="AD205" s="394">
        <v>0</v>
      </c>
      <c r="AE205" s="394">
        <v>0</v>
      </c>
      <c r="AF205" s="394">
        <v>0</v>
      </c>
      <c r="AG205" s="394">
        <v>0</v>
      </c>
      <c r="AH205" s="394">
        <v>0</v>
      </c>
      <c r="AI205" s="394">
        <v>0</v>
      </c>
      <c r="AJ205" s="394">
        <v>0</v>
      </c>
      <c r="AK205" s="394">
        <v>0</v>
      </c>
      <c r="AL205" s="394">
        <v>0</v>
      </c>
      <c r="AM205" s="394">
        <v>0</v>
      </c>
      <c r="AN205" s="394">
        <v>0</v>
      </c>
      <c r="AO205" s="394">
        <v>0</v>
      </c>
      <c r="AP205" s="394">
        <v>0</v>
      </c>
      <c r="AQ205" s="394">
        <v>0</v>
      </c>
      <c r="AR205" s="394">
        <v>0</v>
      </c>
      <c r="AS205" s="394">
        <v>0</v>
      </c>
      <c r="AT205" s="394">
        <v>0</v>
      </c>
      <c r="AU205" s="394">
        <v>0</v>
      </c>
      <c r="AV205" s="394">
        <v>0</v>
      </c>
      <c r="AW205" s="394">
        <v>0</v>
      </c>
      <c r="AX205" s="394">
        <v>0</v>
      </c>
      <c r="AY205" s="394">
        <v>0</v>
      </c>
      <c r="AZ205" s="394">
        <v>0</v>
      </c>
      <c r="BA205" s="394">
        <v>0</v>
      </c>
      <c r="BB205" s="394">
        <v>0</v>
      </c>
      <c r="BC205" s="394">
        <v>0</v>
      </c>
      <c r="BD205" s="394">
        <v>0</v>
      </c>
      <c r="BE205" s="394">
        <v>0</v>
      </c>
      <c r="BF205" s="394">
        <v>0</v>
      </c>
      <c r="BG205" s="394">
        <v>0</v>
      </c>
      <c r="BH205" s="394">
        <v>0</v>
      </c>
      <c r="BI205" s="394">
        <v>0</v>
      </c>
      <c r="BJ205" s="513">
        <f t="shared" si="6"/>
        <v>56.384241326352402</v>
      </c>
    </row>
    <row r="206" spans="1:62" outlineLevel="1">
      <c r="A206" s="338"/>
      <c r="B206" s="385"/>
      <c r="C206" s="385"/>
      <c r="D206" s="379"/>
      <c r="E206" s="379"/>
      <c r="F206" s="383"/>
      <c r="G206" s="383"/>
      <c r="H206" s="383"/>
      <c r="I206" s="383"/>
      <c r="J206" s="383"/>
      <c r="K206" s="383"/>
      <c r="L206" s="383"/>
      <c r="M206" s="383"/>
      <c r="N206" s="383"/>
      <c r="O206" s="383"/>
      <c r="P206" s="383"/>
      <c r="Q206" s="383"/>
      <c r="R206" s="383"/>
      <c r="S206" s="383"/>
      <c r="T206" s="383"/>
      <c r="U206" s="383"/>
      <c r="V206" s="383"/>
      <c r="W206" s="383"/>
      <c r="X206" s="383"/>
      <c r="Y206" s="383"/>
      <c r="Z206" s="383"/>
      <c r="AA206" s="383"/>
      <c r="AB206" s="383"/>
      <c r="AC206" s="383"/>
      <c r="AD206" s="383"/>
      <c r="AE206" s="383"/>
      <c r="AF206" s="383"/>
      <c r="AG206" s="383"/>
      <c r="AH206" s="383"/>
      <c r="AI206" s="383"/>
      <c r="AJ206" s="383"/>
      <c r="AK206" s="383"/>
      <c r="AL206" s="383"/>
      <c r="AM206" s="383"/>
      <c r="AN206" s="383"/>
      <c r="AO206" s="383"/>
      <c r="AP206" s="383"/>
      <c r="AQ206" s="383"/>
      <c r="AR206" s="383"/>
      <c r="AS206" s="383"/>
      <c r="AT206" s="383"/>
      <c r="AU206" s="383"/>
      <c r="AV206" s="383"/>
      <c r="AW206" s="383"/>
      <c r="AX206" s="383"/>
      <c r="AY206" s="383"/>
      <c r="AZ206" s="383"/>
      <c r="BA206" s="383"/>
      <c r="BB206" s="383"/>
      <c r="BC206" s="383"/>
      <c r="BD206" s="383"/>
      <c r="BE206" s="383"/>
      <c r="BF206" s="383"/>
      <c r="BG206" s="383"/>
      <c r="BH206" s="383"/>
      <c r="BI206" s="383"/>
      <c r="BJ206" s="513">
        <f t="shared" si="6"/>
        <v>0</v>
      </c>
    </row>
    <row r="207" spans="1:62" outlineLevel="1">
      <c r="A207" s="402" t="s">
        <v>771</v>
      </c>
      <c r="B207" s="385"/>
      <c r="C207" s="385"/>
      <c r="D207" s="379"/>
      <c r="E207" s="379"/>
      <c r="BJ207" s="513">
        <f t="shared" si="6"/>
        <v>0</v>
      </c>
    </row>
    <row r="208" spans="1:62" outlineLevel="1">
      <c r="A208" s="333" t="s">
        <v>845</v>
      </c>
      <c r="B208" s="385">
        <v>41.942086183499661</v>
      </c>
      <c r="C208" s="385"/>
      <c r="D208" s="379">
        <v>5.9917265976428089</v>
      </c>
      <c r="E208" s="379">
        <v>13.980456728833627</v>
      </c>
      <c r="F208" s="383">
        <v>0.75169612559948606</v>
      </c>
      <c r="G208" s="383">
        <v>3.801684666898919</v>
      </c>
      <c r="H208" s="383">
        <v>10.775719915948125</v>
      </c>
      <c r="I208" s="383">
        <v>13.980456728833627</v>
      </c>
      <c r="J208" s="383">
        <v>10.618653059686025</v>
      </c>
      <c r="K208" s="383">
        <v>1.8789501525113057</v>
      </c>
      <c r="L208" s="383">
        <v>0.13492553402217386</v>
      </c>
      <c r="M208" s="383">
        <v>0</v>
      </c>
      <c r="N208" s="383">
        <v>0</v>
      </c>
      <c r="O208" s="383">
        <v>0</v>
      </c>
      <c r="P208" s="383">
        <v>0</v>
      </c>
      <c r="Q208" s="383">
        <v>0</v>
      </c>
      <c r="R208" s="383">
        <v>0</v>
      </c>
      <c r="S208" s="383">
        <v>0</v>
      </c>
      <c r="T208" s="383">
        <v>0</v>
      </c>
      <c r="U208" s="383">
        <v>0</v>
      </c>
      <c r="V208" s="383">
        <v>0</v>
      </c>
      <c r="W208" s="383">
        <v>0</v>
      </c>
      <c r="X208" s="383">
        <v>0</v>
      </c>
      <c r="Y208" s="383">
        <v>0</v>
      </c>
      <c r="Z208" s="383">
        <v>0</v>
      </c>
      <c r="AA208" s="383">
        <v>0</v>
      </c>
      <c r="AB208" s="383">
        <v>0</v>
      </c>
      <c r="AC208" s="383">
        <v>0</v>
      </c>
      <c r="AD208" s="383">
        <v>0</v>
      </c>
      <c r="AE208" s="383">
        <v>0</v>
      </c>
      <c r="AF208" s="383">
        <v>0</v>
      </c>
      <c r="AG208" s="383">
        <v>0</v>
      </c>
      <c r="AH208" s="383">
        <v>0</v>
      </c>
      <c r="AI208" s="383">
        <v>0</v>
      </c>
      <c r="AJ208" s="383">
        <v>0</v>
      </c>
      <c r="AK208" s="383">
        <v>0</v>
      </c>
      <c r="AL208" s="383">
        <v>0</v>
      </c>
      <c r="AM208" s="383">
        <v>0</v>
      </c>
      <c r="AN208" s="383">
        <v>0</v>
      </c>
      <c r="AO208" s="383">
        <v>0</v>
      </c>
      <c r="AP208" s="383">
        <v>0</v>
      </c>
      <c r="AQ208" s="383">
        <v>0</v>
      </c>
      <c r="AR208" s="383">
        <v>0</v>
      </c>
      <c r="AS208" s="383">
        <v>0</v>
      </c>
      <c r="AT208" s="383">
        <v>0</v>
      </c>
      <c r="AU208" s="383">
        <v>0</v>
      </c>
      <c r="AV208" s="383">
        <v>0</v>
      </c>
      <c r="AW208" s="383">
        <v>0</v>
      </c>
      <c r="AX208" s="383">
        <v>0</v>
      </c>
      <c r="AY208" s="383">
        <v>0</v>
      </c>
      <c r="AZ208" s="383">
        <v>0</v>
      </c>
      <c r="BA208" s="383">
        <v>0</v>
      </c>
      <c r="BB208" s="383">
        <v>0</v>
      </c>
      <c r="BC208" s="383">
        <v>0</v>
      </c>
      <c r="BD208" s="383">
        <v>0</v>
      </c>
      <c r="BE208" s="383">
        <v>0</v>
      </c>
      <c r="BF208" s="383">
        <v>0</v>
      </c>
      <c r="BG208" s="383">
        <v>0</v>
      </c>
      <c r="BH208" s="383">
        <v>0</v>
      </c>
      <c r="BI208" s="383">
        <v>0</v>
      </c>
      <c r="BJ208" s="513">
        <f t="shared" si="6"/>
        <v>34.659312343826969</v>
      </c>
    </row>
    <row r="209" spans="1:62" outlineLevel="1">
      <c r="A209" s="333" t="s">
        <v>846</v>
      </c>
      <c r="B209" s="385">
        <v>7.3666613126371585</v>
      </c>
      <c r="C209" s="385"/>
      <c r="D209" s="379">
        <v>1.0523801875195942</v>
      </c>
      <c r="E209" s="379">
        <v>2.4555118519071972</v>
      </c>
      <c r="F209" s="383">
        <v>0.1320270704486671</v>
      </c>
      <c r="G209" s="383">
        <v>0.66772366152611218</v>
      </c>
      <c r="H209" s="383">
        <v>1.8926354467283966</v>
      </c>
      <c r="I209" s="383">
        <v>2.4555118519071972</v>
      </c>
      <c r="J209" s="383">
        <v>1.865048398996404</v>
      </c>
      <c r="K209" s="383">
        <v>0.33001671248112863</v>
      </c>
      <c r="L209" s="383">
        <v>2.3698170549253335E-2</v>
      </c>
      <c r="M209" s="383">
        <v>0</v>
      </c>
      <c r="N209" s="383">
        <v>0</v>
      </c>
      <c r="O209" s="383">
        <v>0</v>
      </c>
      <c r="P209" s="383">
        <v>0</v>
      </c>
      <c r="Q209" s="383">
        <v>0</v>
      </c>
      <c r="R209" s="383">
        <v>0</v>
      </c>
      <c r="S209" s="383">
        <v>0</v>
      </c>
      <c r="T209" s="383">
        <v>0</v>
      </c>
      <c r="U209" s="383">
        <v>0</v>
      </c>
      <c r="V209" s="383">
        <v>0</v>
      </c>
      <c r="W209" s="383">
        <v>0</v>
      </c>
      <c r="X209" s="383">
        <v>0</v>
      </c>
      <c r="Y209" s="383">
        <v>0</v>
      </c>
      <c r="Z209" s="383">
        <v>0</v>
      </c>
      <c r="AA209" s="383">
        <v>0</v>
      </c>
      <c r="AB209" s="383">
        <v>0</v>
      </c>
      <c r="AC209" s="383">
        <v>0</v>
      </c>
      <c r="AD209" s="383">
        <v>0</v>
      </c>
      <c r="AE209" s="383">
        <v>0</v>
      </c>
      <c r="AF209" s="383">
        <v>0</v>
      </c>
      <c r="AG209" s="383">
        <v>0</v>
      </c>
      <c r="AH209" s="383">
        <v>0</v>
      </c>
      <c r="AI209" s="383">
        <v>0</v>
      </c>
      <c r="AJ209" s="383">
        <v>0</v>
      </c>
      <c r="AK209" s="383">
        <v>0</v>
      </c>
      <c r="AL209" s="383">
        <v>0</v>
      </c>
      <c r="AM209" s="383">
        <v>0</v>
      </c>
      <c r="AN209" s="383">
        <v>0</v>
      </c>
      <c r="AO209" s="383">
        <v>0</v>
      </c>
      <c r="AP209" s="383">
        <v>0</v>
      </c>
      <c r="AQ209" s="383">
        <v>0</v>
      </c>
      <c r="AR209" s="383">
        <v>0</v>
      </c>
      <c r="AS209" s="383">
        <v>0</v>
      </c>
      <c r="AT209" s="383">
        <v>0</v>
      </c>
      <c r="AU209" s="383">
        <v>0</v>
      </c>
      <c r="AV209" s="383">
        <v>0</v>
      </c>
      <c r="AW209" s="383">
        <v>0</v>
      </c>
      <c r="AX209" s="383">
        <v>0</v>
      </c>
      <c r="AY209" s="383">
        <v>0</v>
      </c>
      <c r="AZ209" s="383">
        <v>0</v>
      </c>
      <c r="BA209" s="383">
        <v>0</v>
      </c>
      <c r="BB209" s="383">
        <v>0</v>
      </c>
      <c r="BC209" s="383">
        <v>0</v>
      </c>
      <c r="BD209" s="383">
        <v>0</v>
      </c>
      <c r="BE209" s="383">
        <v>0</v>
      </c>
      <c r="BF209" s="383">
        <v>0</v>
      </c>
      <c r="BG209" s="383">
        <v>0</v>
      </c>
      <c r="BH209" s="383">
        <v>0</v>
      </c>
      <c r="BI209" s="383">
        <v>0</v>
      </c>
      <c r="BJ209" s="513">
        <f t="shared" si="6"/>
        <v>6.0875230251737911</v>
      </c>
    </row>
    <row r="210" spans="1:62" outlineLevel="1">
      <c r="A210" s="333" t="s">
        <v>853</v>
      </c>
      <c r="B210" s="385">
        <v>49.308747496136817</v>
      </c>
      <c r="C210" s="407">
        <f>+B210/B97</f>
        <v>0.13387000000000002</v>
      </c>
      <c r="D210" s="379">
        <v>7.0441067851624029</v>
      </c>
      <c r="E210" s="379">
        <v>16.435968580740823</v>
      </c>
      <c r="F210" s="394">
        <v>0.88372319604815319</v>
      </c>
      <c r="G210" s="394">
        <v>4.4694083284250308</v>
      </c>
      <c r="H210" s="394">
        <v>12.668355362676522</v>
      </c>
      <c r="I210" s="394">
        <v>16.435968580740823</v>
      </c>
      <c r="J210" s="394">
        <v>12.483701458682429</v>
      </c>
      <c r="K210" s="394">
        <v>2.2089668649924343</v>
      </c>
      <c r="L210" s="394">
        <v>0.15862370457142719</v>
      </c>
      <c r="M210" s="394">
        <v>0</v>
      </c>
      <c r="N210" s="394">
        <v>0</v>
      </c>
      <c r="O210" s="394">
        <v>0</v>
      </c>
      <c r="P210" s="394">
        <v>0</v>
      </c>
      <c r="Q210" s="394">
        <v>0</v>
      </c>
      <c r="R210" s="394">
        <v>0</v>
      </c>
      <c r="S210" s="394">
        <v>0</v>
      </c>
      <c r="T210" s="394">
        <v>0</v>
      </c>
      <c r="U210" s="394">
        <v>0</v>
      </c>
      <c r="V210" s="394">
        <v>0</v>
      </c>
      <c r="W210" s="394">
        <v>0</v>
      </c>
      <c r="X210" s="394">
        <v>0</v>
      </c>
      <c r="Y210" s="394">
        <v>0</v>
      </c>
      <c r="Z210" s="394">
        <v>0</v>
      </c>
      <c r="AA210" s="394">
        <v>0</v>
      </c>
      <c r="AB210" s="394">
        <v>0</v>
      </c>
      <c r="AC210" s="394">
        <v>0</v>
      </c>
      <c r="AD210" s="394">
        <v>0</v>
      </c>
      <c r="AE210" s="394">
        <v>0</v>
      </c>
      <c r="AF210" s="394">
        <v>0</v>
      </c>
      <c r="AG210" s="394">
        <v>0</v>
      </c>
      <c r="AH210" s="394">
        <v>0</v>
      </c>
      <c r="AI210" s="394">
        <v>0</v>
      </c>
      <c r="AJ210" s="394">
        <v>0</v>
      </c>
      <c r="AK210" s="394">
        <v>0</v>
      </c>
      <c r="AL210" s="394">
        <v>0</v>
      </c>
      <c r="AM210" s="394">
        <v>0</v>
      </c>
      <c r="AN210" s="394">
        <v>0</v>
      </c>
      <c r="AO210" s="394">
        <v>0</v>
      </c>
      <c r="AP210" s="394">
        <v>0</v>
      </c>
      <c r="AQ210" s="394">
        <v>0</v>
      </c>
      <c r="AR210" s="394">
        <v>0</v>
      </c>
      <c r="AS210" s="394">
        <v>0</v>
      </c>
      <c r="AT210" s="394">
        <v>0</v>
      </c>
      <c r="AU210" s="394">
        <v>0</v>
      </c>
      <c r="AV210" s="394">
        <v>0</v>
      </c>
      <c r="AW210" s="394">
        <v>0</v>
      </c>
      <c r="AX210" s="394">
        <v>0</v>
      </c>
      <c r="AY210" s="394">
        <v>0</v>
      </c>
      <c r="AZ210" s="394">
        <v>0</v>
      </c>
      <c r="BA210" s="394">
        <v>0</v>
      </c>
      <c r="BB210" s="394">
        <v>0</v>
      </c>
      <c r="BC210" s="394">
        <v>0</v>
      </c>
      <c r="BD210" s="394">
        <v>0</v>
      </c>
      <c r="BE210" s="394">
        <v>0</v>
      </c>
      <c r="BF210" s="394">
        <v>0</v>
      </c>
      <c r="BG210" s="394">
        <v>0</v>
      </c>
      <c r="BH210" s="394">
        <v>0</v>
      </c>
      <c r="BI210" s="394">
        <v>0</v>
      </c>
      <c r="BJ210" s="513">
        <f t="shared" si="6"/>
        <v>40.74683536900077</v>
      </c>
    </row>
    <row r="211" spans="1:62" s="395" customFormat="1" outlineLevel="1">
      <c r="A211" s="395" t="s">
        <v>848</v>
      </c>
      <c r="B211" s="385">
        <v>3.0931325938719207</v>
      </c>
      <c r="C211" s="407"/>
      <c r="D211" s="379">
        <v>0.44187608483884583</v>
      </c>
      <c r="E211" s="379">
        <v>1.0310265969121868</v>
      </c>
      <c r="F211" s="396">
        <v>5.5435864029427358E-2</v>
      </c>
      <c r="G211" s="396">
        <v>0.28036551885762628</v>
      </c>
      <c r="H211" s="396">
        <v>0.79468461222051723</v>
      </c>
      <c r="I211" s="396">
        <v>1.0310265969121868</v>
      </c>
      <c r="J211" s="396">
        <v>0.78310129205862133</v>
      </c>
      <c r="K211" s="396">
        <v>0.13856826132982769</v>
      </c>
      <c r="L211" s="396">
        <v>9.9504484637139099E-3</v>
      </c>
      <c r="M211" s="396">
        <v>0</v>
      </c>
      <c r="N211" s="396">
        <v>0</v>
      </c>
      <c r="O211" s="396">
        <v>0</v>
      </c>
      <c r="P211" s="396">
        <v>0</v>
      </c>
      <c r="Q211" s="396">
        <v>0</v>
      </c>
      <c r="R211" s="396">
        <v>0</v>
      </c>
      <c r="S211" s="396">
        <v>0</v>
      </c>
      <c r="T211" s="396">
        <v>0</v>
      </c>
      <c r="U211" s="396">
        <v>0</v>
      </c>
      <c r="V211" s="396">
        <v>0</v>
      </c>
      <c r="W211" s="396">
        <v>0</v>
      </c>
      <c r="X211" s="396">
        <v>0</v>
      </c>
      <c r="Y211" s="396">
        <v>0</v>
      </c>
      <c r="Z211" s="396">
        <v>0</v>
      </c>
      <c r="AA211" s="396">
        <v>0</v>
      </c>
      <c r="AB211" s="396">
        <v>0</v>
      </c>
      <c r="AC211" s="396">
        <v>0</v>
      </c>
      <c r="AD211" s="396">
        <v>0</v>
      </c>
      <c r="AE211" s="396">
        <v>0</v>
      </c>
      <c r="AF211" s="396">
        <v>0</v>
      </c>
      <c r="AG211" s="396">
        <v>0</v>
      </c>
      <c r="AH211" s="396">
        <v>0</v>
      </c>
      <c r="AI211" s="396">
        <v>0</v>
      </c>
      <c r="AJ211" s="396">
        <v>0</v>
      </c>
      <c r="AK211" s="396">
        <v>0</v>
      </c>
      <c r="AL211" s="396">
        <v>0</v>
      </c>
      <c r="AM211" s="396">
        <v>0</v>
      </c>
      <c r="AN211" s="396">
        <v>0</v>
      </c>
      <c r="AO211" s="396">
        <v>0</v>
      </c>
      <c r="AP211" s="396">
        <v>0</v>
      </c>
      <c r="AQ211" s="396">
        <v>0</v>
      </c>
      <c r="AR211" s="396">
        <v>0</v>
      </c>
      <c r="AS211" s="396">
        <v>0</v>
      </c>
      <c r="AT211" s="396">
        <v>0</v>
      </c>
      <c r="AU211" s="396">
        <v>0</v>
      </c>
      <c r="AV211" s="396">
        <v>0</v>
      </c>
      <c r="AW211" s="396">
        <v>0</v>
      </c>
      <c r="AX211" s="396">
        <v>0</v>
      </c>
      <c r="AY211" s="396">
        <v>0</v>
      </c>
      <c r="AZ211" s="396">
        <v>0</v>
      </c>
      <c r="BA211" s="396">
        <v>0</v>
      </c>
      <c r="BB211" s="396">
        <v>0</v>
      </c>
      <c r="BC211" s="396">
        <v>0</v>
      </c>
      <c r="BD211" s="396">
        <v>0</v>
      </c>
      <c r="BE211" s="396">
        <v>0</v>
      </c>
      <c r="BF211" s="396">
        <v>0</v>
      </c>
      <c r="BG211" s="396">
        <v>0</v>
      </c>
      <c r="BH211" s="396">
        <v>0</v>
      </c>
      <c r="BI211" s="396">
        <v>0</v>
      </c>
      <c r="BJ211" s="513">
        <f t="shared" si="6"/>
        <v>2.5560447380429592</v>
      </c>
    </row>
    <row r="212" spans="1:62" s="395" customFormat="1" outlineLevel="1">
      <c r="A212" s="395" t="s">
        <v>849</v>
      </c>
      <c r="B212" s="385">
        <v>7.2960236580030866</v>
      </c>
      <c r="C212" s="407"/>
      <c r="D212" s="379">
        <v>1.042289094000441</v>
      </c>
      <c r="E212" s="379">
        <v>2.4319663689830211</v>
      </c>
      <c r="F212" s="396">
        <v>0.13076108546457357</v>
      </c>
      <c r="G212" s="396">
        <v>0.66132097360655639</v>
      </c>
      <c r="H212" s="396">
        <v>1.8744872893256852</v>
      </c>
      <c r="I212" s="396">
        <v>2.4319663689830211</v>
      </c>
      <c r="J212" s="396">
        <v>1.8471647690732875</v>
      </c>
      <c r="K212" s="396">
        <v>0.32685223870252234</v>
      </c>
      <c r="L212" s="396">
        <v>2.3470932847440455E-2</v>
      </c>
      <c r="M212" s="396">
        <v>0</v>
      </c>
      <c r="N212" s="396">
        <v>0</v>
      </c>
      <c r="O212" s="396">
        <v>0</v>
      </c>
      <c r="P212" s="396">
        <v>0</v>
      </c>
      <c r="Q212" s="396">
        <v>0</v>
      </c>
      <c r="R212" s="396">
        <v>0</v>
      </c>
      <c r="S212" s="396">
        <v>0</v>
      </c>
      <c r="T212" s="396">
        <v>0</v>
      </c>
      <c r="U212" s="396">
        <v>0</v>
      </c>
      <c r="V212" s="396">
        <v>0</v>
      </c>
      <c r="W212" s="396">
        <v>0</v>
      </c>
      <c r="X212" s="396">
        <v>0</v>
      </c>
      <c r="Y212" s="396">
        <v>0</v>
      </c>
      <c r="Z212" s="396">
        <v>0</v>
      </c>
      <c r="AA212" s="396">
        <v>0</v>
      </c>
      <c r="AB212" s="396">
        <v>0</v>
      </c>
      <c r="AC212" s="396">
        <v>0</v>
      </c>
      <c r="AD212" s="396">
        <v>0</v>
      </c>
      <c r="AE212" s="396">
        <v>0</v>
      </c>
      <c r="AF212" s="396">
        <v>0</v>
      </c>
      <c r="AG212" s="396">
        <v>0</v>
      </c>
      <c r="AH212" s="396">
        <v>0</v>
      </c>
      <c r="AI212" s="396">
        <v>0</v>
      </c>
      <c r="AJ212" s="396">
        <v>0</v>
      </c>
      <c r="AK212" s="396">
        <v>0</v>
      </c>
      <c r="AL212" s="396">
        <v>0</v>
      </c>
      <c r="AM212" s="396">
        <v>0</v>
      </c>
      <c r="AN212" s="396">
        <v>0</v>
      </c>
      <c r="AO212" s="396">
        <v>0</v>
      </c>
      <c r="AP212" s="396">
        <v>0</v>
      </c>
      <c r="AQ212" s="396">
        <v>0</v>
      </c>
      <c r="AR212" s="396">
        <v>0</v>
      </c>
      <c r="AS212" s="396">
        <v>0</v>
      </c>
      <c r="AT212" s="396">
        <v>0</v>
      </c>
      <c r="AU212" s="396">
        <v>0</v>
      </c>
      <c r="AV212" s="396">
        <v>0</v>
      </c>
      <c r="AW212" s="396">
        <v>0</v>
      </c>
      <c r="AX212" s="396">
        <v>0</v>
      </c>
      <c r="AY212" s="396">
        <v>0</v>
      </c>
      <c r="AZ212" s="396">
        <v>0</v>
      </c>
      <c r="BA212" s="396">
        <v>0</v>
      </c>
      <c r="BB212" s="396">
        <v>0</v>
      </c>
      <c r="BC212" s="396">
        <v>0</v>
      </c>
      <c r="BD212" s="396">
        <v>0</v>
      </c>
      <c r="BE212" s="396">
        <v>0</v>
      </c>
      <c r="BF212" s="396">
        <v>0</v>
      </c>
      <c r="BG212" s="396">
        <v>0</v>
      </c>
      <c r="BH212" s="396">
        <v>0</v>
      </c>
      <c r="BI212" s="396">
        <v>0</v>
      </c>
      <c r="BJ212" s="513">
        <f t="shared" si="6"/>
        <v>6.029150808673009</v>
      </c>
    </row>
    <row r="213" spans="1:62" s="395" customFormat="1" outlineLevel="1">
      <c r="A213" s="395" t="s">
        <v>850</v>
      </c>
      <c r="B213" s="385">
        <v>1.5185707230677457</v>
      </c>
      <c r="C213" s="407"/>
      <c r="D213" s="379">
        <v>0.21693867472396366</v>
      </c>
      <c r="E213" s="379">
        <v>0.50618159980498023</v>
      </c>
      <c r="F213" s="396">
        <v>2.72161886269718E-2</v>
      </c>
      <c r="G213" s="396">
        <v>0.13764520458592366</v>
      </c>
      <c r="H213" s="396">
        <v>0.39014971054955433</v>
      </c>
      <c r="I213" s="396">
        <v>0.50618159980498023</v>
      </c>
      <c r="J213" s="396">
        <v>0.38446288971664699</v>
      </c>
      <c r="K213" s="396">
        <v>6.8029965873034282E-2</v>
      </c>
      <c r="L213" s="396">
        <v>4.8851639106344954E-3</v>
      </c>
      <c r="M213" s="396">
        <v>0</v>
      </c>
      <c r="N213" s="396">
        <v>0</v>
      </c>
      <c r="O213" s="396">
        <v>0</v>
      </c>
      <c r="P213" s="396">
        <v>0</v>
      </c>
      <c r="Q213" s="396">
        <v>0</v>
      </c>
      <c r="R213" s="396">
        <v>0</v>
      </c>
      <c r="S213" s="396">
        <v>0</v>
      </c>
      <c r="T213" s="396">
        <v>0</v>
      </c>
      <c r="U213" s="396">
        <v>0</v>
      </c>
      <c r="V213" s="396">
        <v>0</v>
      </c>
      <c r="W213" s="396">
        <v>0</v>
      </c>
      <c r="X213" s="396">
        <v>0</v>
      </c>
      <c r="Y213" s="396">
        <v>0</v>
      </c>
      <c r="Z213" s="396">
        <v>0</v>
      </c>
      <c r="AA213" s="396">
        <v>0</v>
      </c>
      <c r="AB213" s="396">
        <v>0</v>
      </c>
      <c r="AC213" s="396">
        <v>0</v>
      </c>
      <c r="AD213" s="396">
        <v>0</v>
      </c>
      <c r="AE213" s="396">
        <v>0</v>
      </c>
      <c r="AF213" s="396">
        <v>0</v>
      </c>
      <c r="AG213" s="396">
        <v>0</v>
      </c>
      <c r="AH213" s="396">
        <v>0</v>
      </c>
      <c r="AI213" s="396">
        <v>0</v>
      </c>
      <c r="AJ213" s="396">
        <v>0</v>
      </c>
      <c r="AK213" s="396">
        <v>0</v>
      </c>
      <c r="AL213" s="396">
        <v>0</v>
      </c>
      <c r="AM213" s="396">
        <v>0</v>
      </c>
      <c r="AN213" s="396">
        <v>0</v>
      </c>
      <c r="AO213" s="396">
        <v>0</v>
      </c>
      <c r="AP213" s="396">
        <v>0</v>
      </c>
      <c r="AQ213" s="396">
        <v>0</v>
      </c>
      <c r="AR213" s="396">
        <v>0</v>
      </c>
      <c r="AS213" s="396">
        <v>0</v>
      </c>
      <c r="AT213" s="396">
        <v>0</v>
      </c>
      <c r="AU213" s="396">
        <v>0</v>
      </c>
      <c r="AV213" s="396">
        <v>0</v>
      </c>
      <c r="AW213" s="396">
        <v>0</v>
      </c>
      <c r="AX213" s="396">
        <v>0</v>
      </c>
      <c r="AY213" s="396">
        <v>0</v>
      </c>
      <c r="AZ213" s="396">
        <v>0</v>
      </c>
      <c r="BA213" s="396">
        <v>0</v>
      </c>
      <c r="BB213" s="396">
        <v>0</v>
      </c>
      <c r="BC213" s="396">
        <v>0</v>
      </c>
      <c r="BD213" s="396">
        <v>0</v>
      </c>
      <c r="BE213" s="396">
        <v>0</v>
      </c>
      <c r="BF213" s="396">
        <v>0</v>
      </c>
      <c r="BG213" s="396">
        <v>0</v>
      </c>
      <c r="BH213" s="396">
        <v>0</v>
      </c>
      <c r="BI213" s="396">
        <v>0</v>
      </c>
      <c r="BJ213" s="513">
        <f t="shared" si="6"/>
        <v>1.2548879132221671</v>
      </c>
    </row>
    <row r="214" spans="1:62" outlineLevel="1">
      <c r="A214" s="333" t="s">
        <v>854</v>
      </c>
      <c r="B214" s="385">
        <v>11.907726974942751</v>
      </c>
      <c r="C214" s="407">
        <f>+B214/B113</f>
        <v>7.8688491999999999E-2</v>
      </c>
      <c r="D214" s="379">
        <v>1.7011038535632501</v>
      </c>
      <c r="E214" s="379">
        <v>3.9691745657001882</v>
      </c>
      <c r="F214" s="394">
        <v>0.21341313812097273</v>
      </c>
      <c r="G214" s="394">
        <v>1.0793316970501063</v>
      </c>
      <c r="H214" s="394">
        <v>3.0593216120957569</v>
      </c>
      <c r="I214" s="394">
        <v>3.9691745657001882</v>
      </c>
      <c r="J214" s="394">
        <v>3.0147289508485562</v>
      </c>
      <c r="K214" s="394">
        <v>0.53345046590538425</v>
      </c>
      <c r="L214" s="394">
        <v>3.8306545221788862E-2</v>
      </c>
      <c r="M214" s="394">
        <v>0</v>
      </c>
      <c r="N214" s="394">
        <v>0</v>
      </c>
      <c r="O214" s="394">
        <v>0</v>
      </c>
      <c r="P214" s="394">
        <v>0</v>
      </c>
      <c r="Q214" s="394">
        <v>0</v>
      </c>
      <c r="R214" s="394">
        <v>0</v>
      </c>
      <c r="S214" s="394">
        <v>0</v>
      </c>
      <c r="T214" s="394">
        <v>0</v>
      </c>
      <c r="U214" s="394">
        <v>0</v>
      </c>
      <c r="V214" s="394">
        <v>0</v>
      </c>
      <c r="W214" s="394">
        <v>0</v>
      </c>
      <c r="X214" s="394">
        <v>0</v>
      </c>
      <c r="Y214" s="394">
        <v>0</v>
      </c>
      <c r="Z214" s="394">
        <v>0</v>
      </c>
      <c r="AA214" s="394">
        <v>0</v>
      </c>
      <c r="AB214" s="394">
        <v>0</v>
      </c>
      <c r="AC214" s="394">
        <v>0</v>
      </c>
      <c r="AD214" s="394">
        <v>0</v>
      </c>
      <c r="AE214" s="394">
        <v>0</v>
      </c>
      <c r="AF214" s="394">
        <v>0</v>
      </c>
      <c r="AG214" s="394">
        <v>0</v>
      </c>
      <c r="AH214" s="394">
        <v>0</v>
      </c>
      <c r="AI214" s="394">
        <v>0</v>
      </c>
      <c r="AJ214" s="394">
        <v>0</v>
      </c>
      <c r="AK214" s="394">
        <v>0</v>
      </c>
      <c r="AL214" s="394">
        <v>0</v>
      </c>
      <c r="AM214" s="394">
        <v>0</v>
      </c>
      <c r="AN214" s="394">
        <v>0</v>
      </c>
      <c r="AO214" s="394">
        <v>0</v>
      </c>
      <c r="AP214" s="394">
        <v>0</v>
      </c>
      <c r="AQ214" s="394">
        <v>0</v>
      </c>
      <c r="AR214" s="394">
        <v>0</v>
      </c>
      <c r="AS214" s="394">
        <v>0</v>
      </c>
      <c r="AT214" s="394">
        <v>0</v>
      </c>
      <c r="AU214" s="394">
        <v>0</v>
      </c>
      <c r="AV214" s="394">
        <v>0</v>
      </c>
      <c r="AW214" s="394">
        <v>0</v>
      </c>
      <c r="AX214" s="394">
        <v>0</v>
      </c>
      <c r="AY214" s="394">
        <v>0</v>
      </c>
      <c r="AZ214" s="394">
        <v>0</v>
      </c>
      <c r="BA214" s="394">
        <v>0</v>
      </c>
      <c r="BB214" s="394">
        <v>0</v>
      </c>
      <c r="BC214" s="394">
        <v>0</v>
      </c>
      <c r="BD214" s="394">
        <v>0</v>
      </c>
      <c r="BE214" s="394">
        <v>0</v>
      </c>
      <c r="BF214" s="394">
        <v>0</v>
      </c>
      <c r="BG214" s="394">
        <v>0</v>
      </c>
      <c r="BH214" s="394">
        <v>0</v>
      </c>
      <c r="BI214" s="394">
        <v>0</v>
      </c>
      <c r="BJ214" s="513">
        <f t="shared" si="6"/>
        <v>9.8400834599381355</v>
      </c>
    </row>
    <row r="215" spans="1:62" s="397" customFormat="1" outlineLevel="1">
      <c r="A215" s="397" t="s">
        <v>848</v>
      </c>
      <c r="B215" s="385">
        <v>6.2359259033583747</v>
      </c>
      <c r="C215" s="407"/>
      <c r="D215" s="379">
        <v>0.89084655762262499</v>
      </c>
      <c r="E215" s="379">
        <v>2.0786064831084206</v>
      </c>
      <c r="F215" s="398">
        <v>0.11176175931191694</v>
      </c>
      <c r="G215" s="398">
        <v>0.56523234888687657</v>
      </c>
      <c r="H215" s="398">
        <v>1.6021280071097488</v>
      </c>
      <c r="I215" s="398">
        <v>2.0786064831084206</v>
      </c>
      <c r="J215" s="398">
        <v>1.5787753948138628</v>
      </c>
      <c r="K215" s="398">
        <v>0.279361257232216</v>
      </c>
      <c r="L215" s="398">
        <v>2.0060652895333164E-2</v>
      </c>
      <c r="M215" s="398">
        <v>0</v>
      </c>
      <c r="N215" s="398">
        <v>0</v>
      </c>
      <c r="O215" s="398">
        <v>0</v>
      </c>
      <c r="P215" s="398">
        <v>0</v>
      </c>
      <c r="Q215" s="398">
        <v>0</v>
      </c>
      <c r="R215" s="398">
        <v>0</v>
      </c>
      <c r="S215" s="398">
        <v>0</v>
      </c>
      <c r="T215" s="398">
        <v>0</v>
      </c>
      <c r="U215" s="398">
        <v>0</v>
      </c>
      <c r="V215" s="398">
        <v>0</v>
      </c>
      <c r="W215" s="398">
        <v>0</v>
      </c>
      <c r="X215" s="398">
        <v>0</v>
      </c>
      <c r="Y215" s="398">
        <v>0</v>
      </c>
      <c r="Z215" s="398">
        <v>0</v>
      </c>
      <c r="AA215" s="398">
        <v>0</v>
      </c>
      <c r="AB215" s="398">
        <v>0</v>
      </c>
      <c r="AC215" s="398">
        <v>0</v>
      </c>
      <c r="AD215" s="398">
        <v>0</v>
      </c>
      <c r="AE215" s="398">
        <v>0</v>
      </c>
      <c r="AF215" s="398">
        <v>0</v>
      </c>
      <c r="AG215" s="398">
        <v>0</v>
      </c>
      <c r="AH215" s="398">
        <v>0</v>
      </c>
      <c r="AI215" s="398">
        <v>0</v>
      </c>
      <c r="AJ215" s="398">
        <v>0</v>
      </c>
      <c r="AK215" s="398">
        <v>0</v>
      </c>
      <c r="AL215" s="398">
        <v>0</v>
      </c>
      <c r="AM215" s="398">
        <v>0</v>
      </c>
      <c r="AN215" s="398">
        <v>0</v>
      </c>
      <c r="AO215" s="398">
        <v>0</v>
      </c>
      <c r="AP215" s="398">
        <v>0</v>
      </c>
      <c r="AQ215" s="398">
        <v>0</v>
      </c>
      <c r="AR215" s="398">
        <v>0</v>
      </c>
      <c r="AS215" s="398">
        <v>0</v>
      </c>
      <c r="AT215" s="398">
        <v>0</v>
      </c>
      <c r="AU215" s="398">
        <v>0</v>
      </c>
      <c r="AV215" s="398">
        <v>0</v>
      </c>
      <c r="AW215" s="398">
        <v>0</v>
      </c>
      <c r="AX215" s="398">
        <v>0</v>
      </c>
      <c r="AY215" s="398">
        <v>0</v>
      </c>
      <c r="AZ215" s="398">
        <v>0</v>
      </c>
      <c r="BA215" s="398">
        <v>0</v>
      </c>
      <c r="BB215" s="398">
        <v>0</v>
      </c>
      <c r="BC215" s="398">
        <v>0</v>
      </c>
      <c r="BD215" s="398">
        <v>0</v>
      </c>
      <c r="BE215" s="398">
        <v>0</v>
      </c>
      <c r="BF215" s="398">
        <v>0</v>
      </c>
      <c r="BG215" s="398">
        <v>0</v>
      </c>
      <c r="BH215" s="398">
        <v>0</v>
      </c>
      <c r="BI215" s="398">
        <v>0</v>
      </c>
      <c r="BJ215" s="513">
        <f t="shared" si="6"/>
        <v>5.1531271642488701</v>
      </c>
    </row>
    <row r="216" spans="1:62" s="397" customFormat="1" outlineLevel="1">
      <c r="A216" s="397" t="s">
        <v>849</v>
      </c>
      <c r="B216" s="385">
        <v>21.825740661754317</v>
      </c>
      <c r="C216" s="407"/>
      <c r="D216" s="379">
        <v>3.1179629516791882</v>
      </c>
      <c r="E216" s="379">
        <v>7.2751226908794724</v>
      </c>
      <c r="F216" s="398">
        <v>0.39116615759170931</v>
      </c>
      <c r="G216" s="398">
        <v>1.9783132211040682</v>
      </c>
      <c r="H216" s="398">
        <v>5.6074480248841212</v>
      </c>
      <c r="I216" s="398">
        <v>7.2751226908794724</v>
      </c>
      <c r="J216" s="398">
        <v>5.5257138818485201</v>
      </c>
      <c r="K216" s="398">
        <v>0.97776440031275613</v>
      </c>
      <c r="L216" s="398">
        <v>7.0212285133666077E-2</v>
      </c>
      <c r="M216" s="398">
        <v>0</v>
      </c>
      <c r="N216" s="398">
        <v>0</v>
      </c>
      <c r="O216" s="398">
        <v>0</v>
      </c>
      <c r="P216" s="398">
        <v>0</v>
      </c>
      <c r="Q216" s="398">
        <v>0</v>
      </c>
      <c r="R216" s="398">
        <v>0</v>
      </c>
      <c r="S216" s="398">
        <v>0</v>
      </c>
      <c r="T216" s="398">
        <v>0</v>
      </c>
      <c r="U216" s="398">
        <v>0</v>
      </c>
      <c r="V216" s="398">
        <v>0</v>
      </c>
      <c r="W216" s="398">
        <v>0</v>
      </c>
      <c r="X216" s="398">
        <v>0</v>
      </c>
      <c r="Y216" s="398">
        <v>0</v>
      </c>
      <c r="Z216" s="398">
        <v>0</v>
      </c>
      <c r="AA216" s="398">
        <v>0</v>
      </c>
      <c r="AB216" s="398">
        <v>0</v>
      </c>
      <c r="AC216" s="398">
        <v>0</v>
      </c>
      <c r="AD216" s="398">
        <v>0</v>
      </c>
      <c r="AE216" s="398">
        <v>0</v>
      </c>
      <c r="AF216" s="398">
        <v>0</v>
      </c>
      <c r="AG216" s="398">
        <v>0</v>
      </c>
      <c r="AH216" s="398">
        <v>0</v>
      </c>
      <c r="AI216" s="398">
        <v>0</v>
      </c>
      <c r="AJ216" s="398">
        <v>0</v>
      </c>
      <c r="AK216" s="398">
        <v>0</v>
      </c>
      <c r="AL216" s="398">
        <v>0</v>
      </c>
      <c r="AM216" s="398">
        <v>0</v>
      </c>
      <c r="AN216" s="398">
        <v>0</v>
      </c>
      <c r="AO216" s="398">
        <v>0</v>
      </c>
      <c r="AP216" s="398">
        <v>0</v>
      </c>
      <c r="AQ216" s="398">
        <v>0</v>
      </c>
      <c r="AR216" s="398">
        <v>0</v>
      </c>
      <c r="AS216" s="398">
        <v>0</v>
      </c>
      <c r="AT216" s="398">
        <v>0</v>
      </c>
      <c r="AU216" s="398">
        <v>0</v>
      </c>
      <c r="AV216" s="398">
        <v>0</v>
      </c>
      <c r="AW216" s="398">
        <v>0</v>
      </c>
      <c r="AX216" s="398">
        <v>0</v>
      </c>
      <c r="AY216" s="398">
        <v>0</v>
      </c>
      <c r="AZ216" s="398">
        <v>0</v>
      </c>
      <c r="BA216" s="398">
        <v>0</v>
      </c>
      <c r="BB216" s="398">
        <v>0</v>
      </c>
      <c r="BC216" s="398">
        <v>0</v>
      </c>
      <c r="BD216" s="398">
        <v>0</v>
      </c>
      <c r="BE216" s="398">
        <v>0</v>
      </c>
      <c r="BF216" s="398">
        <v>0</v>
      </c>
      <c r="BG216" s="398">
        <v>0</v>
      </c>
      <c r="BH216" s="398">
        <v>0</v>
      </c>
      <c r="BI216" s="398">
        <v>0</v>
      </c>
      <c r="BJ216" s="513">
        <f t="shared" si="6"/>
        <v>18.035945074871041</v>
      </c>
    </row>
    <row r="217" spans="1:62" s="397" customFormat="1" outlineLevel="1">
      <c r="A217" s="397" t="s">
        <v>850</v>
      </c>
      <c r="B217" s="385">
        <v>1.0429586073366883</v>
      </c>
      <c r="C217" s="407"/>
      <c r="D217" s="379">
        <v>0.14899408676238404</v>
      </c>
      <c r="E217" s="379">
        <v>0.34764693429988336</v>
      </c>
      <c r="F217" s="398">
        <v>1.8692154244918109E-2</v>
      </c>
      <c r="G217" s="398">
        <v>9.4535110351330109E-2</v>
      </c>
      <c r="H217" s="398">
        <v>0.2679559091891055</v>
      </c>
      <c r="I217" s="398">
        <v>0.34764693429988336</v>
      </c>
      <c r="J217" s="398">
        <v>0.26405018478261855</v>
      </c>
      <c r="K217" s="398">
        <v>4.6723170272088124E-2</v>
      </c>
      <c r="L217" s="398">
        <v>3.3551441967444719E-3</v>
      </c>
      <c r="M217" s="398">
        <v>0</v>
      </c>
      <c r="N217" s="398">
        <v>0</v>
      </c>
      <c r="O217" s="398">
        <v>0</v>
      </c>
      <c r="P217" s="398">
        <v>0</v>
      </c>
      <c r="Q217" s="398">
        <v>0</v>
      </c>
      <c r="R217" s="398">
        <v>0</v>
      </c>
      <c r="S217" s="398">
        <v>0</v>
      </c>
      <c r="T217" s="398">
        <v>0</v>
      </c>
      <c r="U217" s="398">
        <v>0</v>
      </c>
      <c r="V217" s="398">
        <v>0</v>
      </c>
      <c r="W217" s="398">
        <v>0</v>
      </c>
      <c r="X217" s="398">
        <v>0</v>
      </c>
      <c r="Y217" s="398">
        <v>0</v>
      </c>
      <c r="Z217" s="398">
        <v>0</v>
      </c>
      <c r="AA217" s="398">
        <v>0</v>
      </c>
      <c r="AB217" s="398">
        <v>0</v>
      </c>
      <c r="AC217" s="398">
        <v>0</v>
      </c>
      <c r="AD217" s="398">
        <v>0</v>
      </c>
      <c r="AE217" s="398">
        <v>0</v>
      </c>
      <c r="AF217" s="398">
        <v>0</v>
      </c>
      <c r="AG217" s="398">
        <v>0</v>
      </c>
      <c r="AH217" s="398">
        <v>0</v>
      </c>
      <c r="AI217" s="398">
        <v>0</v>
      </c>
      <c r="AJ217" s="398">
        <v>0</v>
      </c>
      <c r="AK217" s="398">
        <v>0</v>
      </c>
      <c r="AL217" s="398">
        <v>0</v>
      </c>
      <c r="AM217" s="398">
        <v>0</v>
      </c>
      <c r="AN217" s="398">
        <v>0</v>
      </c>
      <c r="AO217" s="398">
        <v>0</v>
      </c>
      <c r="AP217" s="398">
        <v>0</v>
      </c>
      <c r="AQ217" s="398">
        <v>0</v>
      </c>
      <c r="AR217" s="398">
        <v>0</v>
      </c>
      <c r="AS217" s="398">
        <v>0</v>
      </c>
      <c r="AT217" s="398">
        <v>0</v>
      </c>
      <c r="AU217" s="398">
        <v>0</v>
      </c>
      <c r="AV217" s="398">
        <v>0</v>
      </c>
      <c r="AW217" s="398">
        <v>0</v>
      </c>
      <c r="AX217" s="398">
        <v>0</v>
      </c>
      <c r="AY217" s="398">
        <v>0</v>
      </c>
      <c r="AZ217" s="398">
        <v>0</v>
      </c>
      <c r="BA217" s="398">
        <v>0</v>
      </c>
      <c r="BB217" s="398">
        <v>0</v>
      </c>
      <c r="BC217" s="398">
        <v>0</v>
      </c>
      <c r="BD217" s="398">
        <v>0</v>
      </c>
      <c r="BE217" s="398">
        <v>0</v>
      </c>
      <c r="BF217" s="398">
        <v>0</v>
      </c>
      <c r="BG217" s="398">
        <v>0</v>
      </c>
      <c r="BH217" s="398">
        <v>0</v>
      </c>
      <c r="BI217" s="398">
        <v>0</v>
      </c>
      <c r="BJ217" s="513">
        <f t="shared" si="6"/>
        <v>0.86186051822062359</v>
      </c>
    </row>
    <row r="218" spans="1:62" s="397" customFormat="1" outlineLevel="1">
      <c r="A218" s="397" t="s">
        <v>852</v>
      </c>
      <c r="B218" s="385">
        <v>12.471851806716749</v>
      </c>
      <c r="C218" s="407"/>
      <c r="D218" s="379">
        <v>1.78169311524525</v>
      </c>
      <c r="E218" s="379">
        <v>4.1572129662168411</v>
      </c>
      <c r="F218" s="398">
        <v>0.22352351862383388</v>
      </c>
      <c r="G218" s="398">
        <v>1.1304646977737531</v>
      </c>
      <c r="H218" s="398">
        <v>3.2042560142194976</v>
      </c>
      <c r="I218" s="398">
        <v>4.1572129662168411</v>
      </c>
      <c r="J218" s="398">
        <v>3.1575507896277255</v>
      </c>
      <c r="K218" s="398">
        <v>0.558722514464432</v>
      </c>
      <c r="L218" s="398">
        <v>4.0121305790666327E-2</v>
      </c>
      <c r="M218" s="398">
        <v>0</v>
      </c>
      <c r="N218" s="398">
        <v>0</v>
      </c>
      <c r="O218" s="398">
        <v>0</v>
      </c>
      <c r="P218" s="398">
        <v>0</v>
      </c>
      <c r="Q218" s="398">
        <v>0</v>
      </c>
      <c r="R218" s="398">
        <v>0</v>
      </c>
      <c r="S218" s="398">
        <v>0</v>
      </c>
      <c r="T218" s="398">
        <v>0</v>
      </c>
      <c r="U218" s="398">
        <v>0</v>
      </c>
      <c r="V218" s="398">
        <v>0</v>
      </c>
      <c r="W218" s="398">
        <v>0</v>
      </c>
      <c r="X218" s="398">
        <v>0</v>
      </c>
      <c r="Y218" s="398">
        <v>0</v>
      </c>
      <c r="Z218" s="398">
        <v>0</v>
      </c>
      <c r="AA218" s="398">
        <v>0</v>
      </c>
      <c r="AB218" s="398">
        <v>0</v>
      </c>
      <c r="AC218" s="398">
        <v>0</v>
      </c>
      <c r="AD218" s="398">
        <v>0</v>
      </c>
      <c r="AE218" s="398">
        <v>0</v>
      </c>
      <c r="AF218" s="398">
        <v>0</v>
      </c>
      <c r="AG218" s="398">
        <v>0</v>
      </c>
      <c r="AH218" s="398">
        <v>0</v>
      </c>
      <c r="AI218" s="398">
        <v>0</v>
      </c>
      <c r="AJ218" s="398">
        <v>0</v>
      </c>
      <c r="AK218" s="398">
        <v>0</v>
      </c>
      <c r="AL218" s="398">
        <v>0</v>
      </c>
      <c r="AM218" s="398">
        <v>0</v>
      </c>
      <c r="AN218" s="398">
        <v>0</v>
      </c>
      <c r="AO218" s="398">
        <v>0</v>
      </c>
      <c r="AP218" s="398">
        <v>0</v>
      </c>
      <c r="AQ218" s="398">
        <v>0</v>
      </c>
      <c r="AR218" s="398">
        <v>0</v>
      </c>
      <c r="AS218" s="398">
        <v>0</v>
      </c>
      <c r="AT218" s="398">
        <v>0</v>
      </c>
      <c r="AU218" s="398">
        <v>0</v>
      </c>
      <c r="AV218" s="398">
        <v>0</v>
      </c>
      <c r="AW218" s="398">
        <v>0</v>
      </c>
      <c r="AX218" s="398">
        <v>0</v>
      </c>
      <c r="AY218" s="398">
        <v>0</v>
      </c>
      <c r="AZ218" s="398">
        <v>0</v>
      </c>
      <c r="BA218" s="398">
        <v>0</v>
      </c>
      <c r="BB218" s="398">
        <v>0</v>
      </c>
      <c r="BC218" s="398">
        <v>0</v>
      </c>
      <c r="BD218" s="398">
        <v>0</v>
      </c>
      <c r="BE218" s="398">
        <v>0</v>
      </c>
      <c r="BF218" s="398">
        <v>0</v>
      </c>
      <c r="BG218" s="398">
        <v>0</v>
      </c>
      <c r="BH218" s="398">
        <v>0</v>
      </c>
      <c r="BI218" s="398">
        <v>0</v>
      </c>
      <c r="BJ218" s="513">
        <f t="shared" si="6"/>
        <v>10.30625432849774</v>
      </c>
    </row>
    <row r="219" spans="1:62" outlineLevel="1">
      <c r="A219" s="333" t="s">
        <v>478</v>
      </c>
      <c r="B219" s="385">
        <v>41.576476979166124</v>
      </c>
      <c r="C219" s="407">
        <f>+B219/B126</f>
        <v>0.26668999999999998</v>
      </c>
      <c r="D219" s="379">
        <v>5.9394967113094461</v>
      </c>
      <c r="E219" s="379">
        <v>13.858589074504618</v>
      </c>
      <c r="F219" s="394">
        <v>0.74514358977237827</v>
      </c>
      <c r="G219" s="394">
        <v>3.7685453781160279</v>
      </c>
      <c r="H219" s="394">
        <v>10.681787955402474</v>
      </c>
      <c r="I219" s="394">
        <v>13.858589074504618</v>
      </c>
      <c r="J219" s="394">
        <v>10.526090251072727</v>
      </c>
      <c r="K219" s="394">
        <v>1.862571342281492</v>
      </c>
      <c r="L219" s="394">
        <v>0.13374938801641004</v>
      </c>
      <c r="M219" s="394">
        <v>0</v>
      </c>
      <c r="N219" s="394">
        <v>0</v>
      </c>
      <c r="O219" s="394">
        <v>0</v>
      </c>
      <c r="P219" s="394">
        <v>0</v>
      </c>
      <c r="Q219" s="394">
        <v>0</v>
      </c>
      <c r="R219" s="394">
        <v>0</v>
      </c>
      <c r="S219" s="394">
        <v>0</v>
      </c>
      <c r="T219" s="394">
        <v>0</v>
      </c>
      <c r="U219" s="394">
        <v>0</v>
      </c>
      <c r="V219" s="394">
        <v>0</v>
      </c>
      <c r="W219" s="394">
        <v>0</v>
      </c>
      <c r="X219" s="394">
        <v>0</v>
      </c>
      <c r="Y219" s="394">
        <v>0</v>
      </c>
      <c r="Z219" s="394">
        <v>0</v>
      </c>
      <c r="AA219" s="394">
        <v>0</v>
      </c>
      <c r="AB219" s="394">
        <v>0</v>
      </c>
      <c r="AC219" s="394">
        <v>0</v>
      </c>
      <c r="AD219" s="394">
        <v>0</v>
      </c>
      <c r="AE219" s="394">
        <v>0</v>
      </c>
      <c r="AF219" s="394">
        <v>0</v>
      </c>
      <c r="AG219" s="394">
        <v>0</v>
      </c>
      <c r="AH219" s="394">
        <v>0</v>
      </c>
      <c r="AI219" s="394">
        <v>0</v>
      </c>
      <c r="AJ219" s="394">
        <v>0</v>
      </c>
      <c r="AK219" s="394">
        <v>0</v>
      </c>
      <c r="AL219" s="394">
        <v>0</v>
      </c>
      <c r="AM219" s="394">
        <v>0</v>
      </c>
      <c r="AN219" s="394">
        <v>0</v>
      </c>
      <c r="AO219" s="394">
        <v>0</v>
      </c>
      <c r="AP219" s="394">
        <v>0</v>
      </c>
      <c r="AQ219" s="394">
        <v>0</v>
      </c>
      <c r="AR219" s="394">
        <v>0</v>
      </c>
      <c r="AS219" s="394">
        <v>0</v>
      </c>
      <c r="AT219" s="394">
        <v>0</v>
      </c>
      <c r="AU219" s="394">
        <v>0</v>
      </c>
      <c r="AV219" s="394">
        <v>0</v>
      </c>
      <c r="AW219" s="394">
        <v>0</v>
      </c>
      <c r="AX219" s="394">
        <v>0</v>
      </c>
      <c r="AY219" s="394">
        <v>0</v>
      </c>
      <c r="AZ219" s="394">
        <v>0</v>
      </c>
      <c r="BA219" s="394">
        <v>0</v>
      </c>
      <c r="BB219" s="394">
        <v>0</v>
      </c>
      <c r="BC219" s="394">
        <v>0</v>
      </c>
      <c r="BD219" s="394">
        <v>0</v>
      </c>
      <c r="BE219" s="394">
        <v>0</v>
      </c>
      <c r="BF219" s="394">
        <v>0</v>
      </c>
      <c r="BG219" s="394">
        <v>0</v>
      </c>
      <c r="BH219" s="394">
        <v>0</v>
      </c>
      <c r="BI219" s="394">
        <v>0</v>
      </c>
      <c r="BJ219" s="513">
        <f t="shared" si="6"/>
        <v>34.357187085838277</v>
      </c>
    </row>
    <row r="220" spans="1:62" outlineLevel="1">
      <c r="A220" s="338"/>
      <c r="B220" s="385"/>
      <c r="C220" s="385"/>
      <c r="D220" s="379"/>
      <c r="E220" s="379"/>
      <c r="F220" s="383"/>
      <c r="G220" s="383"/>
      <c r="H220" s="383"/>
      <c r="I220" s="383"/>
      <c r="J220" s="383"/>
      <c r="K220" s="383"/>
      <c r="L220" s="383"/>
      <c r="M220" s="383"/>
      <c r="N220" s="383"/>
      <c r="O220" s="383"/>
      <c r="P220" s="383"/>
      <c r="Q220" s="383"/>
      <c r="R220" s="383"/>
      <c r="S220" s="383"/>
      <c r="T220" s="383"/>
      <c r="U220" s="383"/>
      <c r="V220" s="383"/>
      <c r="W220" s="383"/>
      <c r="X220" s="383"/>
      <c r="Y220" s="383"/>
      <c r="Z220" s="383"/>
      <c r="AA220" s="383"/>
      <c r="AB220" s="383"/>
      <c r="AC220" s="383"/>
      <c r="AD220" s="383"/>
      <c r="AE220" s="383"/>
      <c r="AF220" s="383"/>
      <c r="AG220" s="383"/>
      <c r="AH220" s="383"/>
      <c r="AI220" s="383"/>
      <c r="AJ220" s="383"/>
      <c r="AK220" s="383"/>
      <c r="AL220" s="383"/>
      <c r="AM220" s="383"/>
      <c r="AN220" s="383"/>
      <c r="AO220" s="383"/>
      <c r="AP220" s="383"/>
      <c r="AQ220" s="383"/>
      <c r="AR220" s="383"/>
      <c r="AS220" s="383"/>
      <c r="AT220" s="383"/>
      <c r="AU220" s="383"/>
      <c r="AV220" s="383"/>
      <c r="AW220" s="383"/>
      <c r="AX220" s="383"/>
      <c r="AY220" s="383"/>
      <c r="AZ220" s="383"/>
      <c r="BA220" s="383"/>
      <c r="BB220" s="383"/>
      <c r="BC220" s="383"/>
      <c r="BD220" s="383"/>
      <c r="BE220" s="383"/>
      <c r="BF220" s="383"/>
      <c r="BG220" s="383"/>
      <c r="BH220" s="383"/>
      <c r="BI220" s="383"/>
      <c r="BJ220" s="513">
        <f t="shared" si="6"/>
        <v>0</v>
      </c>
    </row>
    <row r="221" spans="1:62" outlineLevel="1">
      <c r="A221" s="403" t="s">
        <v>772</v>
      </c>
      <c r="B221" s="385"/>
      <c r="C221" s="385"/>
      <c r="D221" s="379"/>
      <c r="E221" s="379"/>
      <c r="BJ221" s="513">
        <f t="shared" si="6"/>
        <v>0</v>
      </c>
    </row>
    <row r="222" spans="1:62" outlineLevel="1">
      <c r="A222" s="333" t="s">
        <v>845</v>
      </c>
      <c r="B222" s="385">
        <v>7.9446898588800039</v>
      </c>
      <c r="C222" s="385"/>
      <c r="D222" s="379">
        <v>1.1349556941257148</v>
      </c>
      <c r="E222" s="379">
        <v>2.6118273180699068</v>
      </c>
      <c r="F222" s="383">
        <v>0.44272884533801254</v>
      </c>
      <c r="G222" s="383">
        <v>0.7818920363298002</v>
      </c>
      <c r="H222" s="383">
        <v>1.875547908952081</v>
      </c>
      <c r="I222" s="383">
        <v>2.1698307994218595</v>
      </c>
      <c r="J222" s="383">
        <v>2.6118273180699068</v>
      </c>
      <c r="K222" s="383">
        <v>6.2862950768342765E-2</v>
      </c>
      <c r="L222" s="383">
        <v>0</v>
      </c>
      <c r="M222" s="383">
        <v>0</v>
      </c>
      <c r="N222" s="383">
        <v>0</v>
      </c>
      <c r="O222" s="383">
        <v>0</v>
      </c>
      <c r="P222" s="383">
        <v>0</v>
      </c>
      <c r="Q222" s="383">
        <v>0</v>
      </c>
      <c r="R222" s="383">
        <v>0</v>
      </c>
      <c r="S222" s="383">
        <v>0</v>
      </c>
      <c r="T222" s="383">
        <v>0</v>
      </c>
      <c r="U222" s="383">
        <v>0</v>
      </c>
      <c r="V222" s="383">
        <v>0</v>
      </c>
      <c r="W222" s="383">
        <v>0</v>
      </c>
      <c r="X222" s="383">
        <v>0</v>
      </c>
      <c r="Y222" s="383">
        <v>0</v>
      </c>
      <c r="Z222" s="383">
        <v>0</v>
      </c>
      <c r="AA222" s="383">
        <v>0</v>
      </c>
      <c r="AB222" s="383">
        <v>0</v>
      </c>
      <c r="AC222" s="383">
        <v>0</v>
      </c>
      <c r="AD222" s="383">
        <v>0</v>
      </c>
      <c r="AE222" s="383">
        <v>0</v>
      </c>
      <c r="AF222" s="383">
        <v>0</v>
      </c>
      <c r="AG222" s="383">
        <v>0</v>
      </c>
      <c r="AH222" s="383">
        <v>0</v>
      </c>
      <c r="AI222" s="383">
        <v>0</v>
      </c>
      <c r="AJ222" s="383">
        <v>0</v>
      </c>
      <c r="AK222" s="383">
        <v>0</v>
      </c>
      <c r="AL222" s="383">
        <v>0</v>
      </c>
      <c r="AM222" s="383">
        <v>0</v>
      </c>
      <c r="AN222" s="383">
        <v>0</v>
      </c>
      <c r="AO222" s="383">
        <v>0</v>
      </c>
      <c r="AP222" s="383">
        <v>0</v>
      </c>
      <c r="AQ222" s="383">
        <v>0</v>
      </c>
      <c r="AR222" s="383">
        <v>0</v>
      </c>
      <c r="AS222" s="383">
        <v>0</v>
      </c>
      <c r="AT222" s="383">
        <v>0</v>
      </c>
      <c r="AU222" s="383">
        <v>0</v>
      </c>
      <c r="AV222" s="383">
        <v>0</v>
      </c>
      <c r="AW222" s="383">
        <v>0</v>
      </c>
      <c r="AX222" s="383">
        <v>0</v>
      </c>
      <c r="AY222" s="383">
        <v>0</v>
      </c>
      <c r="AZ222" s="383">
        <v>0</v>
      </c>
      <c r="BA222" s="383">
        <v>0</v>
      </c>
      <c r="BB222" s="383">
        <v>0</v>
      </c>
      <c r="BC222" s="383">
        <v>0</v>
      </c>
      <c r="BD222" s="383">
        <v>0</v>
      </c>
      <c r="BE222" s="383">
        <v>0</v>
      </c>
      <c r="BF222" s="383">
        <v>0</v>
      </c>
      <c r="BG222" s="383">
        <v>0</v>
      </c>
      <c r="BH222" s="383">
        <v>0</v>
      </c>
      <c r="BI222" s="383">
        <v>0</v>
      </c>
      <c r="BJ222" s="513">
        <f t="shared" si="6"/>
        <v>6.620244492147866</v>
      </c>
    </row>
    <row r="223" spans="1:62" outlineLevel="1">
      <c r="A223" s="333" t="s">
        <v>846</v>
      </c>
      <c r="B223" s="385">
        <v>1.3953964800000007</v>
      </c>
      <c r="C223" s="385"/>
      <c r="D223" s="379">
        <v>0.1993423542857144</v>
      </c>
      <c r="E223" s="379">
        <v>0.4587384417440778</v>
      </c>
      <c r="F223" s="383">
        <v>7.7760401394223688E-2</v>
      </c>
      <c r="G223" s="383">
        <v>0.13733064658466679</v>
      </c>
      <c r="H223" s="383">
        <v>0.32941914621095658</v>
      </c>
      <c r="I223" s="383">
        <v>0.38110666539419685</v>
      </c>
      <c r="J223" s="383">
        <v>0.4587384417440778</v>
      </c>
      <c r="K223" s="383">
        <v>1.1041178671878944E-2</v>
      </c>
      <c r="L223" s="383">
        <v>0</v>
      </c>
      <c r="M223" s="383">
        <v>0</v>
      </c>
      <c r="N223" s="383">
        <v>0</v>
      </c>
      <c r="O223" s="383">
        <v>0</v>
      </c>
      <c r="P223" s="383">
        <v>0</v>
      </c>
      <c r="Q223" s="383">
        <v>0</v>
      </c>
      <c r="R223" s="383">
        <v>0</v>
      </c>
      <c r="S223" s="383">
        <v>0</v>
      </c>
      <c r="T223" s="383">
        <v>0</v>
      </c>
      <c r="U223" s="383">
        <v>0</v>
      </c>
      <c r="V223" s="383">
        <v>0</v>
      </c>
      <c r="W223" s="383">
        <v>0</v>
      </c>
      <c r="X223" s="383">
        <v>0</v>
      </c>
      <c r="Y223" s="383">
        <v>0</v>
      </c>
      <c r="Z223" s="383">
        <v>0</v>
      </c>
      <c r="AA223" s="383">
        <v>0</v>
      </c>
      <c r="AB223" s="383">
        <v>0</v>
      </c>
      <c r="AC223" s="383">
        <v>0</v>
      </c>
      <c r="AD223" s="383">
        <v>0</v>
      </c>
      <c r="AE223" s="383">
        <v>0</v>
      </c>
      <c r="AF223" s="383">
        <v>0</v>
      </c>
      <c r="AG223" s="383">
        <v>0</v>
      </c>
      <c r="AH223" s="383">
        <v>0</v>
      </c>
      <c r="AI223" s="383">
        <v>0</v>
      </c>
      <c r="AJ223" s="383">
        <v>0</v>
      </c>
      <c r="AK223" s="383">
        <v>0</v>
      </c>
      <c r="AL223" s="383">
        <v>0</v>
      </c>
      <c r="AM223" s="383">
        <v>0</v>
      </c>
      <c r="AN223" s="383">
        <v>0</v>
      </c>
      <c r="AO223" s="383">
        <v>0</v>
      </c>
      <c r="AP223" s="383">
        <v>0</v>
      </c>
      <c r="AQ223" s="383">
        <v>0</v>
      </c>
      <c r="AR223" s="383">
        <v>0</v>
      </c>
      <c r="AS223" s="383">
        <v>0</v>
      </c>
      <c r="AT223" s="383">
        <v>0</v>
      </c>
      <c r="AU223" s="383">
        <v>0</v>
      </c>
      <c r="AV223" s="383">
        <v>0</v>
      </c>
      <c r="AW223" s="383">
        <v>0</v>
      </c>
      <c r="AX223" s="383">
        <v>0</v>
      </c>
      <c r="AY223" s="383">
        <v>0</v>
      </c>
      <c r="AZ223" s="383">
        <v>0</v>
      </c>
      <c r="BA223" s="383">
        <v>0</v>
      </c>
      <c r="BB223" s="383">
        <v>0</v>
      </c>
      <c r="BC223" s="383">
        <v>0</v>
      </c>
      <c r="BD223" s="383">
        <v>0</v>
      </c>
      <c r="BE223" s="383">
        <v>0</v>
      </c>
      <c r="BF223" s="383">
        <v>0</v>
      </c>
      <c r="BG223" s="383">
        <v>0</v>
      </c>
      <c r="BH223" s="383">
        <v>0</v>
      </c>
      <c r="BI223" s="383">
        <v>0</v>
      </c>
      <c r="BJ223" s="513">
        <f t="shared" si="6"/>
        <v>1.1627723706240216</v>
      </c>
    </row>
    <row r="224" spans="1:62" outlineLevel="1">
      <c r="A224" s="333" t="s">
        <v>853</v>
      </c>
      <c r="B224" s="385">
        <v>9.3400863388800026</v>
      </c>
      <c r="C224" s="385"/>
      <c r="D224" s="379">
        <v>1.3342980484114288</v>
      </c>
      <c r="E224" s="379">
        <v>3.0705657598139844</v>
      </c>
      <c r="F224" s="394">
        <v>0.52048924673223618</v>
      </c>
      <c r="G224" s="394">
        <v>0.91922268291446696</v>
      </c>
      <c r="H224" s="394">
        <v>2.2049670551630376</v>
      </c>
      <c r="I224" s="394">
        <v>2.5509374648160565</v>
      </c>
      <c r="J224" s="394">
        <v>3.0705657598139844</v>
      </c>
      <c r="K224" s="394">
        <v>7.3904129440221705E-2</v>
      </c>
      <c r="L224" s="394">
        <v>0</v>
      </c>
      <c r="M224" s="394">
        <v>0</v>
      </c>
      <c r="N224" s="394">
        <v>0</v>
      </c>
      <c r="O224" s="394">
        <v>0</v>
      </c>
      <c r="P224" s="394">
        <v>0</v>
      </c>
      <c r="Q224" s="394">
        <v>0</v>
      </c>
      <c r="R224" s="394">
        <v>0</v>
      </c>
      <c r="S224" s="394">
        <v>0</v>
      </c>
      <c r="T224" s="394">
        <v>0</v>
      </c>
      <c r="U224" s="394">
        <v>0</v>
      </c>
      <c r="V224" s="394">
        <v>0</v>
      </c>
      <c r="W224" s="394">
        <v>0</v>
      </c>
      <c r="X224" s="394">
        <v>0</v>
      </c>
      <c r="Y224" s="394">
        <v>0</v>
      </c>
      <c r="Z224" s="394">
        <v>0</v>
      </c>
      <c r="AA224" s="394">
        <v>0</v>
      </c>
      <c r="AB224" s="394">
        <v>0</v>
      </c>
      <c r="AC224" s="394">
        <v>0</v>
      </c>
      <c r="AD224" s="394">
        <v>0</v>
      </c>
      <c r="AE224" s="394">
        <v>0</v>
      </c>
      <c r="AF224" s="394">
        <v>0</v>
      </c>
      <c r="AG224" s="394">
        <v>0</v>
      </c>
      <c r="AH224" s="394">
        <v>0</v>
      </c>
      <c r="AI224" s="394">
        <v>0</v>
      </c>
      <c r="AJ224" s="394">
        <v>0</v>
      </c>
      <c r="AK224" s="394">
        <v>0</v>
      </c>
      <c r="AL224" s="394">
        <v>0</v>
      </c>
      <c r="AM224" s="394">
        <v>0</v>
      </c>
      <c r="AN224" s="394">
        <v>0</v>
      </c>
      <c r="AO224" s="394">
        <v>0</v>
      </c>
      <c r="AP224" s="394">
        <v>0</v>
      </c>
      <c r="AQ224" s="394">
        <v>0</v>
      </c>
      <c r="AR224" s="394">
        <v>0</v>
      </c>
      <c r="AS224" s="394">
        <v>0</v>
      </c>
      <c r="AT224" s="394">
        <v>0</v>
      </c>
      <c r="AU224" s="394">
        <v>0</v>
      </c>
      <c r="AV224" s="394">
        <v>0</v>
      </c>
      <c r="AW224" s="394">
        <v>0</v>
      </c>
      <c r="AX224" s="394">
        <v>0</v>
      </c>
      <c r="AY224" s="394">
        <v>0</v>
      </c>
      <c r="AZ224" s="394">
        <v>0</v>
      </c>
      <c r="BA224" s="394">
        <v>0</v>
      </c>
      <c r="BB224" s="394">
        <v>0</v>
      </c>
      <c r="BC224" s="394">
        <v>0</v>
      </c>
      <c r="BD224" s="394">
        <v>0</v>
      </c>
      <c r="BE224" s="394">
        <v>0</v>
      </c>
      <c r="BF224" s="394">
        <v>0</v>
      </c>
      <c r="BG224" s="394">
        <v>0</v>
      </c>
      <c r="BH224" s="394">
        <v>0</v>
      </c>
      <c r="BI224" s="394">
        <v>0</v>
      </c>
      <c r="BJ224" s="513">
        <f t="shared" si="6"/>
        <v>7.7830168627718876</v>
      </c>
    </row>
    <row r="225" spans="1:62" s="395" customFormat="1" outlineLevel="1">
      <c r="A225" s="395" t="s">
        <v>848</v>
      </c>
      <c r="B225" s="385">
        <v>0.83380189291474038</v>
      </c>
      <c r="C225" s="385"/>
      <c r="D225" s="379">
        <v>0.1191145561306772</v>
      </c>
      <c r="E225" s="379">
        <v>0.27411347710936629</v>
      </c>
      <c r="F225" s="396">
        <v>4.6464765251746733E-2</v>
      </c>
      <c r="G225" s="396">
        <v>8.2060227841122463E-2</v>
      </c>
      <c r="H225" s="396">
        <v>0.19684033291602759</v>
      </c>
      <c r="I225" s="396">
        <v>0.22772557016060821</v>
      </c>
      <c r="J225" s="396">
        <v>0.27411347710936629</v>
      </c>
      <c r="K225" s="396">
        <v>6.5975196358690237E-3</v>
      </c>
      <c r="L225" s="396">
        <v>0</v>
      </c>
      <c r="M225" s="396">
        <v>0</v>
      </c>
      <c r="N225" s="396">
        <v>0</v>
      </c>
      <c r="O225" s="396">
        <v>0</v>
      </c>
      <c r="P225" s="396">
        <v>0</v>
      </c>
      <c r="Q225" s="396">
        <v>0</v>
      </c>
      <c r="R225" s="396">
        <v>0</v>
      </c>
      <c r="S225" s="396">
        <v>0</v>
      </c>
      <c r="T225" s="396">
        <v>0</v>
      </c>
      <c r="U225" s="396">
        <v>0</v>
      </c>
      <c r="V225" s="396">
        <v>0</v>
      </c>
      <c r="W225" s="396">
        <v>0</v>
      </c>
      <c r="X225" s="396">
        <v>0</v>
      </c>
      <c r="Y225" s="396">
        <v>0</v>
      </c>
      <c r="Z225" s="396">
        <v>0</v>
      </c>
      <c r="AA225" s="396">
        <v>0</v>
      </c>
      <c r="AB225" s="396">
        <v>0</v>
      </c>
      <c r="AC225" s="396">
        <v>0</v>
      </c>
      <c r="AD225" s="396">
        <v>0</v>
      </c>
      <c r="AE225" s="396">
        <v>0</v>
      </c>
      <c r="AF225" s="396">
        <v>0</v>
      </c>
      <c r="AG225" s="396">
        <v>0</v>
      </c>
      <c r="AH225" s="396">
        <v>0</v>
      </c>
      <c r="AI225" s="396">
        <v>0</v>
      </c>
      <c r="AJ225" s="396">
        <v>0</v>
      </c>
      <c r="AK225" s="396">
        <v>0</v>
      </c>
      <c r="AL225" s="396">
        <v>0</v>
      </c>
      <c r="AM225" s="396">
        <v>0</v>
      </c>
      <c r="AN225" s="396">
        <v>0</v>
      </c>
      <c r="AO225" s="396">
        <v>0</v>
      </c>
      <c r="AP225" s="396">
        <v>0</v>
      </c>
      <c r="AQ225" s="396">
        <v>0</v>
      </c>
      <c r="AR225" s="396">
        <v>0</v>
      </c>
      <c r="AS225" s="396">
        <v>0</v>
      </c>
      <c r="AT225" s="396">
        <v>0</v>
      </c>
      <c r="AU225" s="396">
        <v>0</v>
      </c>
      <c r="AV225" s="396">
        <v>0</v>
      </c>
      <c r="AW225" s="396">
        <v>0</v>
      </c>
      <c r="AX225" s="396">
        <v>0</v>
      </c>
      <c r="AY225" s="396">
        <v>0</v>
      </c>
      <c r="AZ225" s="396">
        <v>0</v>
      </c>
      <c r="BA225" s="396">
        <v>0</v>
      </c>
      <c r="BB225" s="396">
        <v>0</v>
      </c>
      <c r="BC225" s="396">
        <v>0</v>
      </c>
      <c r="BD225" s="396">
        <v>0</v>
      </c>
      <c r="BE225" s="396">
        <v>0</v>
      </c>
      <c r="BF225" s="396">
        <v>0</v>
      </c>
      <c r="BG225" s="396">
        <v>0</v>
      </c>
      <c r="BH225" s="396">
        <v>0</v>
      </c>
      <c r="BI225" s="396">
        <v>0</v>
      </c>
      <c r="BJ225" s="513">
        <f t="shared" si="6"/>
        <v>0.69480023602701702</v>
      </c>
    </row>
    <row r="226" spans="1:62" s="395" customFormat="1" outlineLevel="1">
      <c r="A226" s="395" t="s">
        <v>849</v>
      </c>
      <c r="B226" s="385">
        <v>1.9667564037979297</v>
      </c>
      <c r="C226" s="385"/>
      <c r="D226" s="379">
        <v>0.28096520054256141</v>
      </c>
      <c r="E226" s="379">
        <v>0.64657377376245651</v>
      </c>
      <c r="F226" s="396">
        <v>0.10960022444946033</v>
      </c>
      <c r="G226" s="396">
        <v>0.19356213985010448</v>
      </c>
      <c r="H226" s="396">
        <v>0.46430331782408168</v>
      </c>
      <c r="I226" s="396">
        <v>0.53715484124921331</v>
      </c>
      <c r="J226" s="396">
        <v>0.64657377376245651</v>
      </c>
      <c r="K226" s="396">
        <v>1.5562106662613213E-2</v>
      </c>
      <c r="L226" s="396">
        <v>0</v>
      </c>
      <c r="M226" s="396">
        <v>0</v>
      </c>
      <c r="N226" s="396">
        <v>0</v>
      </c>
      <c r="O226" s="396">
        <v>0</v>
      </c>
      <c r="P226" s="396">
        <v>0</v>
      </c>
      <c r="Q226" s="396">
        <v>0</v>
      </c>
      <c r="R226" s="396">
        <v>0</v>
      </c>
      <c r="S226" s="396">
        <v>0</v>
      </c>
      <c r="T226" s="396">
        <v>0</v>
      </c>
      <c r="U226" s="396">
        <v>0</v>
      </c>
      <c r="V226" s="396">
        <v>0</v>
      </c>
      <c r="W226" s="396">
        <v>0</v>
      </c>
      <c r="X226" s="396">
        <v>0</v>
      </c>
      <c r="Y226" s="396">
        <v>0</v>
      </c>
      <c r="Z226" s="396">
        <v>0</v>
      </c>
      <c r="AA226" s="396">
        <v>0</v>
      </c>
      <c r="AB226" s="396">
        <v>0</v>
      </c>
      <c r="AC226" s="396">
        <v>0</v>
      </c>
      <c r="AD226" s="396">
        <v>0</v>
      </c>
      <c r="AE226" s="396">
        <v>0</v>
      </c>
      <c r="AF226" s="396">
        <v>0</v>
      </c>
      <c r="AG226" s="396">
        <v>0</v>
      </c>
      <c r="AH226" s="396">
        <v>0</v>
      </c>
      <c r="AI226" s="396">
        <v>0</v>
      </c>
      <c r="AJ226" s="396">
        <v>0</v>
      </c>
      <c r="AK226" s="396">
        <v>0</v>
      </c>
      <c r="AL226" s="396">
        <v>0</v>
      </c>
      <c r="AM226" s="396">
        <v>0</v>
      </c>
      <c r="AN226" s="396">
        <v>0</v>
      </c>
      <c r="AO226" s="396">
        <v>0</v>
      </c>
      <c r="AP226" s="396">
        <v>0</v>
      </c>
      <c r="AQ226" s="396">
        <v>0</v>
      </c>
      <c r="AR226" s="396">
        <v>0</v>
      </c>
      <c r="AS226" s="396">
        <v>0</v>
      </c>
      <c r="AT226" s="396">
        <v>0</v>
      </c>
      <c r="AU226" s="396">
        <v>0</v>
      </c>
      <c r="AV226" s="396">
        <v>0</v>
      </c>
      <c r="AW226" s="396">
        <v>0</v>
      </c>
      <c r="AX226" s="396">
        <v>0</v>
      </c>
      <c r="AY226" s="396">
        <v>0</v>
      </c>
      <c r="AZ226" s="396">
        <v>0</v>
      </c>
      <c r="BA226" s="396">
        <v>0</v>
      </c>
      <c r="BB226" s="396">
        <v>0</v>
      </c>
      <c r="BC226" s="396">
        <v>0</v>
      </c>
      <c r="BD226" s="396">
        <v>0</v>
      </c>
      <c r="BE226" s="396">
        <v>0</v>
      </c>
      <c r="BF226" s="396">
        <v>0</v>
      </c>
      <c r="BG226" s="396">
        <v>0</v>
      </c>
      <c r="BH226" s="396">
        <v>0</v>
      </c>
      <c r="BI226" s="396">
        <v>0</v>
      </c>
      <c r="BJ226" s="513">
        <f t="shared" si="6"/>
        <v>1.6388818797106988</v>
      </c>
    </row>
    <row r="227" spans="1:62" s="395" customFormat="1" outlineLevel="1">
      <c r="A227" s="395" t="s">
        <v>850</v>
      </c>
      <c r="B227" s="385">
        <v>0.40935430505868003</v>
      </c>
      <c r="C227" s="385"/>
      <c r="D227" s="379">
        <v>5.8479186436954288E-2</v>
      </c>
      <c r="E227" s="379">
        <v>0.13457577019532732</v>
      </c>
      <c r="F227" s="396">
        <v>2.2811835582254331E-2</v>
      </c>
      <c r="G227" s="396">
        <v>4.0287396594210573E-2</v>
      </c>
      <c r="H227" s="396">
        <v>9.6638588102364809E-2</v>
      </c>
      <c r="I227" s="396">
        <v>0.11180166812924185</v>
      </c>
      <c r="J227" s="396">
        <v>0.13457577019532732</v>
      </c>
      <c r="K227" s="396">
        <v>3.2390464552810986E-3</v>
      </c>
      <c r="L227" s="396">
        <v>0</v>
      </c>
      <c r="M227" s="396">
        <v>0</v>
      </c>
      <c r="N227" s="396">
        <v>0</v>
      </c>
      <c r="O227" s="396">
        <v>0</v>
      </c>
      <c r="P227" s="396">
        <v>0</v>
      </c>
      <c r="Q227" s="396">
        <v>0</v>
      </c>
      <c r="R227" s="396">
        <v>0</v>
      </c>
      <c r="S227" s="396">
        <v>0</v>
      </c>
      <c r="T227" s="396">
        <v>0</v>
      </c>
      <c r="U227" s="396">
        <v>0</v>
      </c>
      <c r="V227" s="396">
        <v>0</v>
      </c>
      <c r="W227" s="396">
        <v>0</v>
      </c>
      <c r="X227" s="396">
        <v>0</v>
      </c>
      <c r="Y227" s="396">
        <v>0</v>
      </c>
      <c r="Z227" s="396">
        <v>0</v>
      </c>
      <c r="AA227" s="396">
        <v>0</v>
      </c>
      <c r="AB227" s="396">
        <v>0</v>
      </c>
      <c r="AC227" s="396">
        <v>0</v>
      </c>
      <c r="AD227" s="396">
        <v>0</v>
      </c>
      <c r="AE227" s="396">
        <v>0</v>
      </c>
      <c r="AF227" s="396">
        <v>0</v>
      </c>
      <c r="AG227" s="396">
        <v>0</v>
      </c>
      <c r="AH227" s="396">
        <v>0</v>
      </c>
      <c r="AI227" s="396">
        <v>0</v>
      </c>
      <c r="AJ227" s="396">
        <v>0</v>
      </c>
      <c r="AK227" s="396">
        <v>0</v>
      </c>
      <c r="AL227" s="396">
        <v>0</v>
      </c>
      <c r="AM227" s="396">
        <v>0</v>
      </c>
      <c r="AN227" s="396">
        <v>0</v>
      </c>
      <c r="AO227" s="396">
        <v>0</v>
      </c>
      <c r="AP227" s="396">
        <v>0</v>
      </c>
      <c r="AQ227" s="396">
        <v>0</v>
      </c>
      <c r="AR227" s="396">
        <v>0</v>
      </c>
      <c r="AS227" s="396">
        <v>0</v>
      </c>
      <c r="AT227" s="396">
        <v>0</v>
      </c>
      <c r="AU227" s="396">
        <v>0</v>
      </c>
      <c r="AV227" s="396">
        <v>0</v>
      </c>
      <c r="AW227" s="396">
        <v>0</v>
      </c>
      <c r="AX227" s="396">
        <v>0</v>
      </c>
      <c r="AY227" s="396">
        <v>0</v>
      </c>
      <c r="AZ227" s="396">
        <v>0</v>
      </c>
      <c r="BA227" s="396">
        <v>0</v>
      </c>
      <c r="BB227" s="396">
        <v>0</v>
      </c>
      <c r="BC227" s="396">
        <v>0</v>
      </c>
      <c r="BD227" s="396">
        <v>0</v>
      </c>
      <c r="BE227" s="396">
        <v>0</v>
      </c>
      <c r="BF227" s="396">
        <v>0</v>
      </c>
      <c r="BG227" s="396">
        <v>0</v>
      </c>
      <c r="BH227" s="396">
        <v>0</v>
      </c>
      <c r="BI227" s="396">
        <v>0</v>
      </c>
      <c r="BJ227" s="513">
        <f t="shared" si="6"/>
        <v>0.34111156401815634</v>
      </c>
    </row>
    <row r="228" spans="1:62" outlineLevel="1">
      <c r="A228" s="333" t="s">
        <v>854</v>
      </c>
      <c r="B228" s="385">
        <v>3.2099126017713497</v>
      </c>
      <c r="C228" s="385"/>
      <c r="D228" s="379">
        <v>0.4585589431101928</v>
      </c>
      <c r="E228" s="379">
        <v>1.0552630210671501</v>
      </c>
      <c r="F228" s="394">
        <v>0.17887682528346138</v>
      </c>
      <c r="G228" s="394">
        <v>0.31590976428543749</v>
      </c>
      <c r="H228" s="394">
        <v>0.75778223884247409</v>
      </c>
      <c r="I228" s="394">
        <v>0.87668207953906341</v>
      </c>
      <c r="J228" s="394">
        <v>1.0552630210671501</v>
      </c>
      <c r="K228" s="394">
        <v>2.5398672753763337E-2</v>
      </c>
      <c r="L228" s="394">
        <v>0</v>
      </c>
      <c r="M228" s="394">
        <v>0</v>
      </c>
      <c r="N228" s="394">
        <v>0</v>
      </c>
      <c r="O228" s="394">
        <v>0</v>
      </c>
      <c r="P228" s="394">
        <v>0</v>
      </c>
      <c r="Q228" s="394">
        <v>0</v>
      </c>
      <c r="R228" s="394">
        <v>0</v>
      </c>
      <c r="S228" s="394">
        <v>0</v>
      </c>
      <c r="T228" s="394">
        <v>0</v>
      </c>
      <c r="U228" s="394">
        <v>0</v>
      </c>
      <c r="V228" s="394">
        <v>0</v>
      </c>
      <c r="W228" s="394">
        <v>0</v>
      </c>
      <c r="X228" s="394">
        <v>0</v>
      </c>
      <c r="Y228" s="394">
        <v>0</v>
      </c>
      <c r="Z228" s="394">
        <v>0</v>
      </c>
      <c r="AA228" s="394">
        <v>0</v>
      </c>
      <c r="AB228" s="394">
        <v>0</v>
      </c>
      <c r="AC228" s="394">
        <v>0</v>
      </c>
      <c r="AD228" s="394">
        <v>0</v>
      </c>
      <c r="AE228" s="394">
        <v>0</v>
      </c>
      <c r="AF228" s="394">
        <v>0</v>
      </c>
      <c r="AG228" s="394">
        <v>0</v>
      </c>
      <c r="AH228" s="394">
        <v>0</v>
      </c>
      <c r="AI228" s="394">
        <v>0</v>
      </c>
      <c r="AJ228" s="394">
        <v>0</v>
      </c>
      <c r="AK228" s="394">
        <v>0</v>
      </c>
      <c r="AL228" s="394">
        <v>0</v>
      </c>
      <c r="AM228" s="394">
        <v>0</v>
      </c>
      <c r="AN228" s="394">
        <v>0</v>
      </c>
      <c r="AO228" s="394">
        <v>0</v>
      </c>
      <c r="AP228" s="394">
        <v>0</v>
      </c>
      <c r="AQ228" s="394">
        <v>0</v>
      </c>
      <c r="AR228" s="394">
        <v>0</v>
      </c>
      <c r="AS228" s="394">
        <v>0</v>
      </c>
      <c r="AT228" s="394">
        <v>0</v>
      </c>
      <c r="AU228" s="394">
        <v>0</v>
      </c>
      <c r="AV228" s="394">
        <v>0</v>
      </c>
      <c r="AW228" s="394">
        <v>0</v>
      </c>
      <c r="AX228" s="394">
        <v>0</v>
      </c>
      <c r="AY228" s="394">
        <v>0</v>
      </c>
      <c r="AZ228" s="394">
        <v>0</v>
      </c>
      <c r="BA228" s="394">
        <v>0</v>
      </c>
      <c r="BB228" s="394">
        <v>0</v>
      </c>
      <c r="BC228" s="394">
        <v>0</v>
      </c>
      <c r="BD228" s="394">
        <v>0</v>
      </c>
      <c r="BE228" s="394">
        <v>0</v>
      </c>
      <c r="BF228" s="394">
        <v>0</v>
      </c>
      <c r="BG228" s="394">
        <v>0</v>
      </c>
      <c r="BH228" s="394">
        <v>0</v>
      </c>
      <c r="BI228" s="394">
        <v>0</v>
      </c>
      <c r="BJ228" s="513">
        <f t="shared" si="6"/>
        <v>2.6747936797558722</v>
      </c>
    </row>
    <row r="229" spans="1:62" s="397" customFormat="1" outlineLevel="1">
      <c r="A229" s="397" t="s">
        <v>848</v>
      </c>
      <c r="B229" s="385">
        <v>1.3267497625096329</v>
      </c>
      <c r="C229" s="385"/>
      <c r="D229" s="379">
        <v>0.189535680358519</v>
      </c>
      <c r="E229" s="379">
        <v>0.43617074241006687</v>
      </c>
      <c r="F229" s="398">
        <v>7.3934967990201592E-2</v>
      </c>
      <c r="G229" s="398">
        <v>0.1305746469573299</v>
      </c>
      <c r="H229" s="398">
        <v>0.31321332701191312</v>
      </c>
      <c r="I229" s="398">
        <v>0.36235807173785367</v>
      </c>
      <c r="J229" s="398">
        <v>0.43617074241006687</v>
      </c>
      <c r="K229" s="398">
        <v>1.0498006402267694E-2</v>
      </c>
      <c r="L229" s="398">
        <v>0</v>
      </c>
      <c r="M229" s="398">
        <v>0</v>
      </c>
      <c r="N229" s="398">
        <v>0</v>
      </c>
      <c r="O229" s="398">
        <v>0</v>
      </c>
      <c r="P229" s="398">
        <v>0</v>
      </c>
      <c r="Q229" s="398">
        <v>0</v>
      </c>
      <c r="R229" s="398">
        <v>0</v>
      </c>
      <c r="S229" s="398">
        <v>0</v>
      </c>
      <c r="T229" s="398">
        <v>0</v>
      </c>
      <c r="U229" s="398">
        <v>0</v>
      </c>
      <c r="V229" s="398">
        <v>0</v>
      </c>
      <c r="W229" s="398">
        <v>0</v>
      </c>
      <c r="X229" s="398">
        <v>0</v>
      </c>
      <c r="Y229" s="398">
        <v>0</v>
      </c>
      <c r="Z229" s="398">
        <v>0</v>
      </c>
      <c r="AA229" s="398">
        <v>0</v>
      </c>
      <c r="AB229" s="398">
        <v>0</v>
      </c>
      <c r="AC229" s="398">
        <v>0</v>
      </c>
      <c r="AD229" s="398">
        <v>0</v>
      </c>
      <c r="AE229" s="398">
        <v>0</v>
      </c>
      <c r="AF229" s="398">
        <v>0</v>
      </c>
      <c r="AG229" s="398">
        <v>0</v>
      </c>
      <c r="AH229" s="398">
        <v>0</v>
      </c>
      <c r="AI229" s="398">
        <v>0</v>
      </c>
      <c r="AJ229" s="398">
        <v>0</v>
      </c>
      <c r="AK229" s="398">
        <v>0</v>
      </c>
      <c r="AL229" s="398">
        <v>0</v>
      </c>
      <c r="AM229" s="398">
        <v>0</v>
      </c>
      <c r="AN229" s="398">
        <v>0</v>
      </c>
      <c r="AO229" s="398">
        <v>0</v>
      </c>
      <c r="AP229" s="398">
        <v>0</v>
      </c>
      <c r="AQ229" s="398">
        <v>0</v>
      </c>
      <c r="AR229" s="398">
        <v>0</v>
      </c>
      <c r="AS229" s="398">
        <v>0</v>
      </c>
      <c r="AT229" s="398">
        <v>0</v>
      </c>
      <c r="AU229" s="398">
        <v>0</v>
      </c>
      <c r="AV229" s="398">
        <v>0</v>
      </c>
      <c r="AW229" s="398">
        <v>0</v>
      </c>
      <c r="AX229" s="398">
        <v>0</v>
      </c>
      <c r="AY229" s="398">
        <v>0</v>
      </c>
      <c r="AZ229" s="398">
        <v>0</v>
      </c>
      <c r="BA229" s="398">
        <v>0</v>
      </c>
      <c r="BB229" s="398">
        <v>0</v>
      </c>
      <c r="BC229" s="398">
        <v>0</v>
      </c>
      <c r="BD229" s="398">
        <v>0</v>
      </c>
      <c r="BE229" s="398">
        <v>0</v>
      </c>
      <c r="BF229" s="398">
        <v>0</v>
      </c>
      <c r="BG229" s="398">
        <v>0</v>
      </c>
      <c r="BH229" s="398">
        <v>0</v>
      </c>
      <c r="BI229" s="398">
        <v>0</v>
      </c>
      <c r="BJ229" s="513">
        <f t="shared" si="6"/>
        <v>1.1055696274783369</v>
      </c>
    </row>
    <row r="230" spans="1:62" s="397" customFormat="1" outlineLevel="1">
      <c r="A230" s="397" t="s">
        <v>849</v>
      </c>
      <c r="B230" s="385">
        <v>4.6436241687837159</v>
      </c>
      <c r="C230" s="385"/>
      <c r="D230" s="379">
        <v>0.66337488125481658</v>
      </c>
      <c r="E230" s="379">
        <v>1.526597598435234</v>
      </c>
      <c r="F230" s="398">
        <v>0.25877238796570556</v>
      </c>
      <c r="G230" s="398">
        <v>0.4570112643506547</v>
      </c>
      <c r="H230" s="398">
        <v>1.0962466445416958</v>
      </c>
      <c r="I230" s="398">
        <v>1.268253251082488</v>
      </c>
      <c r="J230" s="398">
        <v>1.526597598435234</v>
      </c>
      <c r="K230" s="398">
        <v>3.6743022407936934E-2</v>
      </c>
      <c r="L230" s="398">
        <v>0</v>
      </c>
      <c r="M230" s="398">
        <v>0</v>
      </c>
      <c r="N230" s="398">
        <v>0</v>
      </c>
      <c r="O230" s="398">
        <v>0</v>
      </c>
      <c r="P230" s="398">
        <v>0</v>
      </c>
      <c r="Q230" s="398">
        <v>0</v>
      </c>
      <c r="R230" s="398">
        <v>0</v>
      </c>
      <c r="S230" s="398">
        <v>0</v>
      </c>
      <c r="T230" s="398">
        <v>0</v>
      </c>
      <c r="U230" s="398">
        <v>0</v>
      </c>
      <c r="V230" s="398">
        <v>0</v>
      </c>
      <c r="W230" s="398">
        <v>0</v>
      </c>
      <c r="X230" s="398">
        <v>0</v>
      </c>
      <c r="Y230" s="398">
        <v>0</v>
      </c>
      <c r="Z230" s="398">
        <v>0</v>
      </c>
      <c r="AA230" s="398">
        <v>0</v>
      </c>
      <c r="AB230" s="398">
        <v>0</v>
      </c>
      <c r="AC230" s="398">
        <v>0</v>
      </c>
      <c r="AD230" s="398">
        <v>0</v>
      </c>
      <c r="AE230" s="398">
        <v>0</v>
      </c>
      <c r="AF230" s="398">
        <v>0</v>
      </c>
      <c r="AG230" s="398">
        <v>0</v>
      </c>
      <c r="AH230" s="398">
        <v>0</v>
      </c>
      <c r="AI230" s="398">
        <v>0</v>
      </c>
      <c r="AJ230" s="398">
        <v>0</v>
      </c>
      <c r="AK230" s="398">
        <v>0</v>
      </c>
      <c r="AL230" s="398">
        <v>0</v>
      </c>
      <c r="AM230" s="398">
        <v>0</v>
      </c>
      <c r="AN230" s="398">
        <v>0</v>
      </c>
      <c r="AO230" s="398">
        <v>0</v>
      </c>
      <c r="AP230" s="398">
        <v>0</v>
      </c>
      <c r="AQ230" s="398">
        <v>0</v>
      </c>
      <c r="AR230" s="398">
        <v>0</v>
      </c>
      <c r="AS230" s="398">
        <v>0</v>
      </c>
      <c r="AT230" s="398">
        <v>0</v>
      </c>
      <c r="AU230" s="398">
        <v>0</v>
      </c>
      <c r="AV230" s="398">
        <v>0</v>
      </c>
      <c r="AW230" s="398">
        <v>0</v>
      </c>
      <c r="AX230" s="398">
        <v>0</v>
      </c>
      <c r="AY230" s="398">
        <v>0</v>
      </c>
      <c r="AZ230" s="398">
        <v>0</v>
      </c>
      <c r="BA230" s="398">
        <v>0</v>
      </c>
      <c r="BB230" s="398">
        <v>0</v>
      </c>
      <c r="BC230" s="398">
        <v>0</v>
      </c>
      <c r="BD230" s="398">
        <v>0</v>
      </c>
      <c r="BE230" s="398">
        <v>0</v>
      </c>
      <c r="BF230" s="398">
        <v>0</v>
      </c>
      <c r="BG230" s="398">
        <v>0</v>
      </c>
      <c r="BH230" s="398">
        <v>0</v>
      </c>
      <c r="BI230" s="398">
        <v>0</v>
      </c>
      <c r="BJ230" s="513">
        <f t="shared" si="6"/>
        <v>3.8694936961741799</v>
      </c>
    </row>
    <row r="231" spans="1:62" s="397" customFormat="1" outlineLevel="1">
      <c r="A231" s="397" t="s">
        <v>850</v>
      </c>
      <c r="B231" s="385">
        <v>0.22189889777973609</v>
      </c>
      <c r="C231" s="385"/>
      <c r="D231" s="379">
        <v>3.1699842539962296E-2</v>
      </c>
      <c r="E231" s="379">
        <v>7.2949556668083684E-2</v>
      </c>
      <c r="F231" s="398">
        <v>1.2365623396361216E-2</v>
      </c>
      <c r="G231" s="398">
        <v>2.183860970361343E-2</v>
      </c>
      <c r="H231" s="398">
        <v>5.2384928942742465E-2</v>
      </c>
      <c r="I231" s="398">
        <v>6.0604387498156033E-2</v>
      </c>
      <c r="J231" s="398">
        <v>7.2949556668083684E-2</v>
      </c>
      <c r="K231" s="398">
        <v>1.7557915707792722E-3</v>
      </c>
      <c r="L231" s="398">
        <v>0</v>
      </c>
      <c r="M231" s="398">
        <v>0</v>
      </c>
      <c r="N231" s="398">
        <v>0</v>
      </c>
      <c r="O231" s="398">
        <v>0</v>
      </c>
      <c r="P231" s="398">
        <v>0</v>
      </c>
      <c r="Q231" s="398">
        <v>0</v>
      </c>
      <c r="R231" s="398">
        <v>0</v>
      </c>
      <c r="S231" s="398">
        <v>0</v>
      </c>
      <c r="T231" s="398">
        <v>0</v>
      </c>
      <c r="U231" s="398">
        <v>0</v>
      </c>
      <c r="V231" s="398">
        <v>0</v>
      </c>
      <c r="W231" s="398">
        <v>0</v>
      </c>
      <c r="X231" s="398">
        <v>0</v>
      </c>
      <c r="Y231" s="398">
        <v>0</v>
      </c>
      <c r="Z231" s="398">
        <v>0</v>
      </c>
      <c r="AA231" s="398">
        <v>0</v>
      </c>
      <c r="AB231" s="398">
        <v>0</v>
      </c>
      <c r="AC231" s="398">
        <v>0</v>
      </c>
      <c r="AD231" s="398">
        <v>0</v>
      </c>
      <c r="AE231" s="398">
        <v>0</v>
      </c>
      <c r="AF231" s="398">
        <v>0</v>
      </c>
      <c r="AG231" s="398">
        <v>0</v>
      </c>
      <c r="AH231" s="398">
        <v>0</v>
      </c>
      <c r="AI231" s="398">
        <v>0</v>
      </c>
      <c r="AJ231" s="398">
        <v>0</v>
      </c>
      <c r="AK231" s="398">
        <v>0</v>
      </c>
      <c r="AL231" s="398">
        <v>0</v>
      </c>
      <c r="AM231" s="398">
        <v>0</v>
      </c>
      <c r="AN231" s="398">
        <v>0</v>
      </c>
      <c r="AO231" s="398">
        <v>0</v>
      </c>
      <c r="AP231" s="398">
        <v>0</v>
      </c>
      <c r="AQ231" s="398">
        <v>0</v>
      </c>
      <c r="AR231" s="398">
        <v>0</v>
      </c>
      <c r="AS231" s="398">
        <v>0</v>
      </c>
      <c r="AT231" s="398">
        <v>0</v>
      </c>
      <c r="AU231" s="398">
        <v>0</v>
      </c>
      <c r="AV231" s="398">
        <v>0</v>
      </c>
      <c r="AW231" s="398">
        <v>0</v>
      </c>
      <c r="AX231" s="398">
        <v>0</v>
      </c>
      <c r="AY231" s="398">
        <v>0</v>
      </c>
      <c r="AZ231" s="398">
        <v>0</v>
      </c>
      <c r="BA231" s="398">
        <v>0</v>
      </c>
      <c r="BB231" s="398">
        <v>0</v>
      </c>
      <c r="BC231" s="398">
        <v>0</v>
      </c>
      <c r="BD231" s="398">
        <v>0</v>
      </c>
      <c r="BE231" s="398">
        <v>0</v>
      </c>
      <c r="BF231" s="398">
        <v>0</v>
      </c>
      <c r="BG231" s="398">
        <v>0</v>
      </c>
      <c r="BH231" s="398">
        <v>0</v>
      </c>
      <c r="BI231" s="398">
        <v>0</v>
      </c>
      <c r="BJ231" s="513">
        <f t="shared" si="6"/>
        <v>0.18490652019575191</v>
      </c>
    </row>
    <row r="232" spans="1:62" s="397" customFormat="1" outlineLevel="1">
      <c r="A232" s="397" t="s">
        <v>852</v>
      </c>
      <c r="B232" s="385">
        <v>2.6534995250192659</v>
      </c>
      <c r="C232" s="385"/>
      <c r="D232" s="379">
        <v>0.37907136071703801</v>
      </c>
      <c r="E232" s="379">
        <v>0.87234148482013374</v>
      </c>
      <c r="F232" s="398">
        <v>0.14786993598040318</v>
      </c>
      <c r="G232" s="398">
        <v>0.2611492939146598</v>
      </c>
      <c r="H232" s="398">
        <v>0.62642665402382625</v>
      </c>
      <c r="I232" s="398">
        <v>0.72471614347570734</v>
      </c>
      <c r="J232" s="398">
        <v>0.87234148482013374</v>
      </c>
      <c r="K232" s="398">
        <v>2.0996012804535388E-2</v>
      </c>
      <c r="L232" s="398">
        <v>0</v>
      </c>
      <c r="M232" s="398">
        <v>0</v>
      </c>
      <c r="N232" s="398">
        <v>0</v>
      </c>
      <c r="O232" s="398">
        <v>0</v>
      </c>
      <c r="P232" s="398">
        <v>0</v>
      </c>
      <c r="Q232" s="398">
        <v>0</v>
      </c>
      <c r="R232" s="398">
        <v>0</v>
      </c>
      <c r="S232" s="398">
        <v>0</v>
      </c>
      <c r="T232" s="398">
        <v>0</v>
      </c>
      <c r="U232" s="398">
        <v>0</v>
      </c>
      <c r="V232" s="398">
        <v>0</v>
      </c>
      <c r="W232" s="398">
        <v>0</v>
      </c>
      <c r="X232" s="398">
        <v>0</v>
      </c>
      <c r="Y232" s="398">
        <v>0</v>
      </c>
      <c r="Z232" s="398">
        <v>0</v>
      </c>
      <c r="AA232" s="398">
        <v>0</v>
      </c>
      <c r="AB232" s="398">
        <v>0</v>
      </c>
      <c r="AC232" s="398">
        <v>0</v>
      </c>
      <c r="AD232" s="398">
        <v>0</v>
      </c>
      <c r="AE232" s="398">
        <v>0</v>
      </c>
      <c r="AF232" s="398">
        <v>0</v>
      </c>
      <c r="AG232" s="398">
        <v>0</v>
      </c>
      <c r="AH232" s="398">
        <v>0</v>
      </c>
      <c r="AI232" s="398">
        <v>0</v>
      </c>
      <c r="AJ232" s="398">
        <v>0</v>
      </c>
      <c r="AK232" s="398">
        <v>0</v>
      </c>
      <c r="AL232" s="398">
        <v>0</v>
      </c>
      <c r="AM232" s="398">
        <v>0</v>
      </c>
      <c r="AN232" s="398">
        <v>0</v>
      </c>
      <c r="AO232" s="398">
        <v>0</v>
      </c>
      <c r="AP232" s="398">
        <v>0</v>
      </c>
      <c r="AQ232" s="398">
        <v>0</v>
      </c>
      <c r="AR232" s="398">
        <v>0</v>
      </c>
      <c r="AS232" s="398">
        <v>0</v>
      </c>
      <c r="AT232" s="398">
        <v>0</v>
      </c>
      <c r="AU232" s="398">
        <v>0</v>
      </c>
      <c r="AV232" s="398">
        <v>0</v>
      </c>
      <c r="AW232" s="398">
        <v>0</v>
      </c>
      <c r="AX232" s="398">
        <v>0</v>
      </c>
      <c r="AY232" s="398">
        <v>0</v>
      </c>
      <c r="AZ232" s="398">
        <v>0</v>
      </c>
      <c r="BA232" s="398">
        <v>0</v>
      </c>
      <c r="BB232" s="398">
        <v>0</v>
      </c>
      <c r="BC232" s="398">
        <v>0</v>
      </c>
      <c r="BD232" s="398">
        <v>0</v>
      </c>
      <c r="BE232" s="398">
        <v>0</v>
      </c>
      <c r="BF232" s="398">
        <v>0</v>
      </c>
      <c r="BG232" s="398">
        <v>0</v>
      </c>
      <c r="BH232" s="398">
        <v>0</v>
      </c>
      <c r="BI232" s="398">
        <v>0</v>
      </c>
      <c r="BJ232" s="513">
        <f t="shared" si="6"/>
        <v>2.2111392549566737</v>
      </c>
    </row>
    <row r="233" spans="1:62" outlineLevel="1">
      <c r="A233" s="333" t="s">
        <v>478</v>
      </c>
      <c r="B233" s="385">
        <v>8.8457723540923503</v>
      </c>
      <c r="C233" s="385"/>
      <c r="D233" s="379">
        <v>1.2636817648703358</v>
      </c>
      <c r="E233" s="379">
        <v>2.9080593823335184</v>
      </c>
      <c r="F233" s="394">
        <v>0.49294291533267154</v>
      </c>
      <c r="G233" s="394">
        <v>0.87057381492625785</v>
      </c>
      <c r="H233" s="394">
        <v>2.0882715545201775</v>
      </c>
      <c r="I233" s="394">
        <v>2.4159318537942052</v>
      </c>
      <c r="J233" s="394">
        <v>2.9080593823335184</v>
      </c>
      <c r="K233" s="394">
        <v>6.9992833185519285E-2</v>
      </c>
      <c r="L233" s="394">
        <v>0</v>
      </c>
      <c r="M233" s="394">
        <v>0</v>
      </c>
      <c r="N233" s="394">
        <v>0</v>
      </c>
      <c r="O233" s="394">
        <v>0</v>
      </c>
      <c r="P233" s="394">
        <v>0</v>
      </c>
      <c r="Q233" s="394">
        <v>0</v>
      </c>
      <c r="R233" s="394">
        <v>0</v>
      </c>
      <c r="S233" s="394">
        <v>0</v>
      </c>
      <c r="T233" s="394">
        <v>0</v>
      </c>
      <c r="U233" s="394">
        <v>0</v>
      </c>
      <c r="V233" s="394">
        <v>0</v>
      </c>
      <c r="W233" s="394">
        <v>0</v>
      </c>
      <c r="X233" s="394">
        <v>0</v>
      </c>
      <c r="Y233" s="394">
        <v>0</v>
      </c>
      <c r="Z233" s="394">
        <v>0</v>
      </c>
      <c r="AA233" s="394">
        <v>0</v>
      </c>
      <c r="AB233" s="394">
        <v>0</v>
      </c>
      <c r="AC233" s="394">
        <v>0</v>
      </c>
      <c r="AD233" s="394">
        <v>0</v>
      </c>
      <c r="AE233" s="394">
        <v>0</v>
      </c>
      <c r="AF233" s="394">
        <v>0</v>
      </c>
      <c r="AG233" s="394">
        <v>0</v>
      </c>
      <c r="AH233" s="394">
        <v>0</v>
      </c>
      <c r="AI233" s="394">
        <v>0</v>
      </c>
      <c r="AJ233" s="394">
        <v>0</v>
      </c>
      <c r="AK233" s="394">
        <v>0</v>
      </c>
      <c r="AL233" s="394">
        <v>0</v>
      </c>
      <c r="AM233" s="394">
        <v>0</v>
      </c>
      <c r="AN233" s="394">
        <v>0</v>
      </c>
      <c r="AO233" s="394">
        <v>0</v>
      </c>
      <c r="AP233" s="394">
        <v>0</v>
      </c>
      <c r="AQ233" s="394">
        <v>0</v>
      </c>
      <c r="AR233" s="394">
        <v>0</v>
      </c>
      <c r="AS233" s="394">
        <v>0</v>
      </c>
      <c r="AT233" s="394">
        <v>0</v>
      </c>
      <c r="AU233" s="394">
        <v>0</v>
      </c>
      <c r="AV233" s="394">
        <v>0</v>
      </c>
      <c r="AW233" s="394">
        <v>0</v>
      </c>
      <c r="AX233" s="394">
        <v>0</v>
      </c>
      <c r="AY233" s="394">
        <v>0</v>
      </c>
      <c r="AZ233" s="394">
        <v>0</v>
      </c>
      <c r="BA233" s="394">
        <v>0</v>
      </c>
      <c r="BB233" s="394">
        <v>0</v>
      </c>
      <c r="BC233" s="394">
        <v>0</v>
      </c>
      <c r="BD233" s="394">
        <v>0</v>
      </c>
      <c r="BE233" s="394">
        <v>0</v>
      </c>
      <c r="BF233" s="394">
        <v>0</v>
      </c>
      <c r="BG233" s="394">
        <v>0</v>
      </c>
      <c r="BH233" s="394">
        <v>0</v>
      </c>
      <c r="BI233" s="394">
        <v>0</v>
      </c>
      <c r="BJ233" s="513">
        <f t="shared" si="6"/>
        <v>7.3711090988049426</v>
      </c>
    </row>
    <row r="234" spans="1:62">
      <c r="A234" s="404"/>
      <c r="B234" s="391"/>
      <c r="C234" s="391"/>
      <c r="F234" s="383"/>
      <c r="G234" s="383"/>
      <c r="H234" s="383"/>
      <c r="I234" s="383"/>
      <c r="J234" s="383"/>
      <c r="K234" s="383"/>
      <c r="L234" s="383"/>
      <c r="M234" s="383"/>
      <c r="N234" s="383"/>
      <c r="O234" s="383"/>
      <c r="P234" s="383"/>
      <c r="Q234" s="383"/>
      <c r="R234" s="383"/>
      <c r="S234" s="383"/>
      <c r="T234" s="383"/>
      <c r="U234" s="383"/>
      <c r="V234" s="383"/>
      <c r="W234" s="383"/>
      <c r="X234" s="383"/>
      <c r="Y234" s="383"/>
      <c r="Z234" s="383"/>
      <c r="AA234" s="383"/>
      <c r="AB234" s="383"/>
      <c r="AC234" s="383"/>
      <c r="AD234" s="383"/>
      <c r="AE234" s="383"/>
      <c r="AF234" s="383"/>
      <c r="AG234" s="383"/>
      <c r="AH234" s="383"/>
      <c r="AI234" s="383"/>
      <c r="AJ234" s="383"/>
      <c r="AK234" s="383"/>
      <c r="AL234" s="383"/>
      <c r="AM234" s="383"/>
      <c r="AN234" s="383"/>
      <c r="AO234" s="383"/>
      <c r="AP234" s="383"/>
      <c r="AQ234" s="383"/>
      <c r="AR234" s="383"/>
      <c r="AS234" s="383"/>
      <c r="AT234" s="383"/>
      <c r="AU234" s="383"/>
      <c r="AV234" s="383"/>
      <c r="AW234" s="383"/>
      <c r="AX234" s="383"/>
      <c r="AY234" s="383"/>
      <c r="AZ234" s="383"/>
      <c r="BA234" s="383"/>
      <c r="BB234" s="383"/>
      <c r="BC234" s="383"/>
      <c r="BD234" s="383"/>
      <c r="BE234" s="383"/>
      <c r="BF234" s="383"/>
      <c r="BG234" s="383"/>
      <c r="BH234" s="383"/>
      <c r="BI234" s="383"/>
    </row>
    <row r="235" spans="1:62">
      <c r="A235" s="404" t="s">
        <v>855</v>
      </c>
      <c r="B235" s="391"/>
      <c r="C235" s="391"/>
      <c r="F235" s="383"/>
      <c r="G235" s="383"/>
      <c r="H235" s="383"/>
      <c r="I235" s="383"/>
      <c r="J235" s="383"/>
      <c r="K235" s="383"/>
      <c r="L235" s="383"/>
      <c r="M235" s="383"/>
      <c r="N235" s="383"/>
      <c r="O235" s="383"/>
      <c r="P235" s="383"/>
      <c r="Q235" s="383"/>
      <c r="R235" s="383"/>
      <c r="S235" s="383"/>
      <c r="T235" s="383"/>
      <c r="U235" s="383"/>
      <c r="V235" s="383"/>
      <c r="W235" s="383"/>
      <c r="X235" s="383"/>
      <c r="Y235" s="383"/>
      <c r="Z235" s="383"/>
      <c r="AA235" s="383"/>
      <c r="AB235" s="383"/>
      <c r="AC235" s="383"/>
      <c r="AD235" s="383"/>
      <c r="AE235" s="383"/>
      <c r="AF235" s="383"/>
      <c r="AG235" s="383"/>
      <c r="AH235" s="383"/>
      <c r="AI235" s="383"/>
      <c r="AJ235" s="383"/>
      <c r="AK235" s="383"/>
      <c r="AL235" s="383"/>
      <c r="AM235" s="383"/>
      <c r="AN235" s="383"/>
      <c r="AO235" s="383"/>
      <c r="AP235" s="383"/>
      <c r="AQ235" s="383"/>
      <c r="AR235" s="383"/>
      <c r="AS235" s="383"/>
      <c r="AT235" s="383"/>
      <c r="AU235" s="383"/>
      <c r="AV235" s="383"/>
      <c r="AW235" s="383"/>
      <c r="AX235" s="383"/>
      <c r="AY235" s="383"/>
      <c r="AZ235" s="383"/>
      <c r="BA235" s="383"/>
      <c r="BB235" s="383"/>
      <c r="BC235" s="383"/>
      <c r="BD235" s="383"/>
      <c r="BE235" s="383"/>
      <c r="BF235" s="383"/>
      <c r="BG235" s="383"/>
      <c r="BH235" s="383"/>
      <c r="BI235" s="383"/>
    </row>
    <row r="236" spans="1:62">
      <c r="A236" s="404" t="s">
        <v>856</v>
      </c>
      <c r="B236" s="391"/>
      <c r="C236" s="391"/>
      <c r="F236" s="383">
        <v>6.9630769102069188</v>
      </c>
      <c r="G236" s="383">
        <v>23.305343060455172</v>
      </c>
      <c r="H236" s="383">
        <v>33.522492248332611</v>
      </c>
      <c r="I236" s="383">
        <v>42.009625764327268</v>
      </c>
      <c r="J236" s="383">
        <v>28.584171117041109</v>
      </c>
      <c r="K236" s="383">
        <v>7.1249354435486607</v>
      </c>
      <c r="L236" s="383">
        <v>2.1610639015001407</v>
      </c>
      <c r="M236" s="383">
        <v>0.96669285201831823</v>
      </c>
      <c r="N236" s="383">
        <v>0.97940244398810172</v>
      </c>
      <c r="O236" s="383">
        <v>0.96669285201831823</v>
      </c>
      <c r="P236" s="383">
        <v>0.97940244398810172</v>
      </c>
      <c r="Q236" s="383">
        <v>0.96715767513111084</v>
      </c>
      <c r="R236" s="383">
        <v>0.96669285201831823</v>
      </c>
      <c r="S236" s="383">
        <v>0.96669285201831823</v>
      </c>
      <c r="T236" s="383">
        <v>0.96669285201831823</v>
      </c>
      <c r="U236" s="383">
        <v>0.9814012663772369</v>
      </c>
      <c r="V236" s="383">
        <v>0.96908993485049399</v>
      </c>
      <c r="W236" s="383">
        <v>0.96908993485049399</v>
      </c>
      <c r="X236" s="383">
        <v>0.96908993485049399</v>
      </c>
      <c r="Y236" s="383">
        <v>0.96908993485049399</v>
      </c>
      <c r="Z236" s="383">
        <v>0.98179952682027749</v>
      </c>
      <c r="AA236" s="383">
        <v>0.96908993485049399</v>
      </c>
      <c r="AB236" s="383">
        <v>0.96908993485049399</v>
      </c>
      <c r="AC236" s="383">
        <v>0.96908993485049399</v>
      </c>
      <c r="AD236" s="383">
        <v>0.96908993485049399</v>
      </c>
      <c r="AE236" s="383">
        <v>0.98179952682027749</v>
      </c>
      <c r="AF236" s="383">
        <v>0.96908993485049399</v>
      </c>
      <c r="AG236" s="383">
        <v>0.96908993485049399</v>
      </c>
      <c r="AH236" s="383">
        <v>0.96908993485049399</v>
      </c>
      <c r="AI236" s="383">
        <v>0.96908993485049399</v>
      </c>
      <c r="AJ236" s="383">
        <v>0.98179952682027749</v>
      </c>
      <c r="AK236" s="383">
        <v>0.96908993485049399</v>
      </c>
      <c r="AL236" s="383">
        <v>0.96908993485049399</v>
      </c>
      <c r="AM236" s="383">
        <v>0.96955475796328638</v>
      </c>
      <c r="AN236" s="383">
        <v>0.96908993485049399</v>
      </c>
      <c r="AO236" s="383">
        <v>0.98179952682027749</v>
      </c>
      <c r="AP236" s="383">
        <v>0.96908993485049399</v>
      </c>
      <c r="AQ236" s="383">
        <v>0.96908993485049399</v>
      </c>
      <c r="AR236" s="383">
        <v>0.96908993485049399</v>
      </c>
      <c r="AS236" s="383">
        <v>0.96908993485049399</v>
      </c>
      <c r="AT236" s="383">
        <v>0.96908993485049399</v>
      </c>
      <c r="AU236" s="383">
        <v>0.96908993485049399</v>
      </c>
      <c r="AV236" s="383">
        <v>0.96908993485049399</v>
      </c>
      <c r="AW236" s="383">
        <v>0.96908993485049399</v>
      </c>
      <c r="AX236" s="383">
        <v>0.96908993485049399</v>
      </c>
      <c r="AY236" s="383">
        <v>0.96908993485049399</v>
      </c>
      <c r="AZ236" s="383">
        <v>0.96908993485049399</v>
      </c>
      <c r="BA236" s="383">
        <v>0.96908993485049399</v>
      </c>
      <c r="BB236" s="383">
        <v>0.96908993485049399</v>
      </c>
      <c r="BC236" s="383">
        <v>0.96908993485049399</v>
      </c>
      <c r="BD236" s="383">
        <v>0.96908993485049399</v>
      </c>
      <c r="BE236" s="383">
        <v>0.96908993485049399</v>
      </c>
      <c r="BF236" s="383">
        <v>0.96908993485049399</v>
      </c>
      <c r="BG236" s="383">
        <v>0.96908993485049399</v>
      </c>
      <c r="BH236" s="383">
        <v>0.96908993485049399</v>
      </c>
      <c r="BI236" s="383">
        <v>0.96908993485049399</v>
      </c>
    </row>
    <row r="237" spans="1:62">
      <c r="A237" s="404" t="s">
        <v>857</v>
      </c>
      <c r="B237" s="391"/>
      <c r="C237" s="391"/>
      <c r="F237" s="383">
        <v>6.9630769102069179</v>
      </c>
      <c r="G237" s="383">
        <v>23.305343060455169</v>
      </c>
      <c r="H237" s="383">
        <v>33.522492248332604</v>
      </c>
      <c r="I237" s="383">
        <v>42.009625764327268</v>
      </c>
      <c r="J237" s="383">
        <v>28.584171117041109</v>
      </c>
      <c r="K237" s="383">
        <v>7.1249354435486625</v>
      </c>
      <c r="L237" s="383">
        <v>2.1610639015001407</v>
      </c>
      <c r="M237" s="383">
        <v>0.96669285201831845</v>
      </c>
      <c r="N237" s="383">
        <v>0.97940244398810195</v>
      </c>
      <c r="O237" s="383">
        <v>0.96669285201831845</v>
      </c>
      <c r="P237" s="383">
        <v>0.97940244398810195</v>
      </c>
      <c r="Q237" s="383">
        <v>0.96715767513111095</v>
      </c>
      <c r="R237" s="383">
        <v>0.96669285201831845</v>
      </c>
      <c r="S237" s="383">
        <v>0.96669285201831845</v>
      </c>
      <c r="T237" s="383">
        <v>0.96669285201831845</v>
      </c>
      <c r="U237" s="383">
        <v>0.9814012663772369</v>
      </c>
      <c r="V237" s="383">
        <v>0.96908993485049399</v>
      </c>
      <c r="W237" s="383">
        <v>0.96908993485049399</v>
      </c>
      <c r="X237" s="383">
        <v>0.96908993485049399</v>
      </c>
      <c r="Y237" s="383">
        <v>0.96908993485049399</v>
      </c>
      <c r="Z237" s="383">
        <v>0.98179952682027749</v>
      </c>
      <c r="AA237" s="383">
        <v>0.96908993485049399</v>
      </c>
      <c r="AB237" s="383">
        <v>0.96908993485049399</v>
      </c>
      <c r="AC237" s="383">
        <v>0.96908993485049399</v>
      </c>
      <c r="AD237" s="383">
        <v>0.96908993485049399</v>
      </c>
      <c r="AE237" s="383">
        <v>0.98179952682027749</v>
      </c>
      <c r="AF237" s="383">
        <v>0.96908993485049399</v>
      </c>
      <c r="AG237" s="383">
        <v>0.96908993485049399</v>
      </c>
      <c r="AH237" s="383">
        <v>0.96908993485049399</v>
      </c>
      <c r="AI237" s="383">
        <v>0.96908993485049399</v>
      </c>
      <c r="AJ237" s="383">
        <v>0.98179952682027749</v>
      </c>
      <c r="AK237" s="383">
        <v>0.96908993485049399</v>
      </c>
      <c r="AL237" s="383">
        <v>0.96908993485049399</v>
      </c>
      <c r="AM237" s="383">
        <v>0.96955475796328638</v>
      </c>
      <c r="AN237" s="383">
        <v>0.96908993485049399</v>
      </c>
      <c r="AO237" s="383">
        <v>0.98179952682027749</v>
      </c>
      <c r="AP237" s="383">
        <v>0.96908993485049399</v>
      </c>
      <c r="AQ237" s="383">
        <v>0.96908993485049399</v>
      </c>
      <c r="AR237" s="383">
        <v>0.96908993485049399</v>
      </c>
      <c r="AS237" s="383">
        <v>0.96908993485049399</v>
      </c>
      <c r="AT237" s="383">
        <v>0.96908993485049399</v>
      </c>
      <c r="AU237" s="383">
        <v>0.96908993485049399</v>
      </c>
      <c r="AV237" s="383">
        <v>0.96908993485049399</v>
      </c>
      <c r="AW237" s="383">
        <v>0.96908993485049399</v>
      </c>
      <c r="AX237" s="383">
        <v>0.96908993485049399</v>
      </c>
      <c r="AY237" s="383">
        <v>0.96908993485049399</v>
      </c>
      <c r="AZ237" s="383">
        <v>0.96908993485049399</v>
      </c>
      <c r="BA237" s="383">
        <v>0.96908993485049399</v>
      </c>
      <c r="BB237" s="383">
        <v>0.96908993485049399</v>
      </c>
      <c r="BC237" s="383">
        <v>0.96908993485049399</v>
      </c>
      <c r="BD237" s="383">
        <v>0.96908993485049399</v>
      </c>
      <c r="BE237" s="383">
        <v>0.96908993485049399</v>
      </c>
      <c r="BF237" s="383">
        <v>0.96908993485049399</v>
      </c>
      <c r="BG237" s="383">
        <v>0.96908993485049399</v>
      </c>
      <c r="BH237" s="383">
        <v>0.96908993485049399</v>
      </c>
      <c r="BI237" s="383">
        <v>0.96908993485049399</v>
      </c>
    </row>
    <row r="238" spans="1:62">
      <c r="A238" s="404"/>
      <c r="B238" s="391"/>
      <c r="C238" s="391"/>
      <c r="F238" s="383"/>
      <c r="G238" s="383"/>
      <c r="H238" s="383"/>
      <c r="I238" s="383"/>
      <c r="J238" s="383"/>
      <c r="K238" s="383"/>
      <c r="L238" s="383"/>
      <c r="M238" s="383"/>
      <c r="N238" s="383"/>
      <c r="O238" s="383"/>
      <c r="P238" s="383"/>
      <c r="Q238" s="383"/>
      <c r="R238" s="383"/>
      <c r="S238" s="383"/>
      <c r="T238" s="383"/>
      <c r="U238" s="383"/>
      <c r="V238" s="383"/>
      <c r="W238" s="383"/>
      <c r="X238" s="383"/>
      <c r="Y238" s="383"/>
      <c r="Z238" s="383"/>
      <c r="AA238" s="383"/>
      <c r="AB238" s="383"/>
      <c r="AC238" s="383"/>
      <c r="AD238" s="383"/>
      <c r="AE238" s="383"/>
      <c r="AF238" s="383"/>
      <c r="AG238" s="383"/>
      <c r="AH238" s="383"/>
      <c r="AI238" s="383"/>
      <c r="AJ238" s="383"/>
      <c r="AK238" s="383"/>
      <c r="AL238" s="383"/>
      <c r="AM238" s="383"/>
      <c r="AN238" s="383"/>
      <c r="AO238" s="383"/>
      <c r="AP238" s="383"/>
      <c r="AQ238" s="383"/>
      <c r="AR238" s="383"/>
      <c r="AS238" s="383"/>
      <c r="AT238" s="383"/>
      <c r="AU238" s="383"/>
      <c r="AV238" s="383"/>
      <c r="AW238" s="383"/>
      <c r="AX238" s="383"/>
      <c r="AY238" s="383"/>
      <c r="AZ238" s="383"/>
      <c r="BA238" s="383"/>
      <c r="BB238" s="383"/>
      <c r="BC238" s="383"/>
      <c r="BD238" s="383"/>
      <c r="BE238" s="383"/>
      <c r="BF238" s="383"/>
      <c r="BG238" s="383"/>
      <c r="BH238" s="383"/>
      <c r="BI238" s="383"/>
    </row>
    <row r="239" spans="1:62">
      <c r="A239" s="404" t="s">
        <v>858</v>
      </c>
      <c r="B239" s="391"/>
      <c r="C239" s="391"/>
      <c r="F239" s="405">
        <v>1.4504308291578862</v>
      </c>
      <c r="G239" s="405">
        <v>4.8057231002022212</v>
      </c>
      <c r="H239" s="405">
        <v>7.3670102797878378</v>
      </c>
      <c r="I239" s="405">
        <v>9.2282769611094118</v>
      </c>
      <c r="J239" s="405">
        <v>6.5502599965601824</v>
      </c>
      <c r="K239" s="405">
        <v>1.577624838306583</v>
      </c>
      <c r="L239" s="405">
        <v>0.75637765740880092</v>
      </c>
      <c r="M239" s="405">
        <v>0.53946636802759862</v>
      </c>
      <c r="N239" s="405">
        <v>0.53521999133272435</v>
      </c>
      <c r="O239" s="405">
        <v>0.53603250453175821</v>
      </c>
      <c r="P239" s="405">
        <v>0.53521999133272435</v>
      </c>
      <c r="Q239" s="405">
        <v>0.53756946658704041</v>
      </c>
      <c r="R239" s="405">
        <v>0.49319505742114922</v>
      </c>
      <c r="S239" s="405">
        <v>0.53603250453175821</v>
      </c>
      <c r="T239" s="405">
        <v>0.49319505742114922</v>
      </c>
      <c r="U239" s="405">
        <v>0.59153437673023779</v>
      </c>
      <c r="V239" s="405">
        <v>0.50112113780533862</v>
      </c>
      <c r="W239" s="405">
        <v>0.54395858491594773</v>
      </c>
      <c r="X239" s="405">
        <v>0.50112113780533862</v>
      </c>
      <c r="Y239" s="405">
        <v>0.50112113780533862</v>
      </c>
      <c r="Z239" s="405">
        <v>0.54314607171691376</v>
      </c>
      <c r="AA239" s="405">
        <v>0.50112113780533862</v>
      </c>
      <c r="AB239" s="405">
        <v>0.54395858491594773</v>
      </c>
      <c r="AC239" s="405">
        <v>0.50112113780533862</v>
      </c>
      <c r="AD239" s="405">
        <v>0.50112113780533862</v>
      </c>
      <c r="AE239" s="405">
        <v>0.55001379870859457</v>
      </c>
      <c r="AF239" s="405">
        <v>0.50112113780533862</v>
      </c>
      <c r="AG239" s="405">
        <v>0.54395858491594773</v>
      </c>
      <c r="AH239" s="405">
        <v>0.50112113780533862</v>
      </c>
      <c r="AI239" s="405">
        <v>0.50112113780533862</v>
      </c>
      <c r="AJ239" s="405">
        <v>0.54314607171691376</v>
      </c>
      <c r="AK239" s="405">
        <v>0.50112113780533862</v>
      </c>
      <c r="AL239" s="405">
        <v>0.54395858491594773</v>
      </c>
      <c r="AM239" s="405">
        <v>0.50265809986062093</v>
      </c>
      <c r="AN239" s="405">
        <v>0.50112113780533862</v>
      </c>
      <c r="AO239" s="405">
        <v>0.55001379870859457</v>
      </c>
      <c r="AP239" s="405">
        <v>0.50112113780533862</v>
      </c>
      <c r="AQ239" s="405">
        <v>0.54395858491594773</v>
      </c>
      <c r="AR239" s="405">
        <v>0.50112113780533862</v>
      </c>
      <c r="AS239" s="405">
        <v>0.50112113780533862</v>
      </c>
      <c r="AT239" s="405">
        <v>0.50112113780533862</v>
      </c>
      <c r="AU239" s="405">
        <v>0.50112113780533862</v>
      </c>
      <c r="AV239" s="405">
        <v>0.54395858491594773</v>
      </c>
      <c r="AW239" s="405">
        <v>0.50112113780533862</v>
      </c>
      <c r="AX239" s="405">
        <v>0.50112113780533862</v>
      </c>
      <c r="AY239" s="405">
        <v>0.50798886479701943</v>
      </c>
      <c r="AZ239" s="405">
        <v>0.50112113780533862</v>
      </c>
      <c r="BA239" s="405">
        <v>0.54395858491594773</v>
      </c>
      <c r="BB239" s="405">
        <v>0.50112113780533862</v>
      </c>
      <c r="BC239" s="405">
        <v>0.50112113780533862</v>
      </c>
      <c r="BD239" s="405">
        <v>0.50112113780533862</v>
      </c>
      <c r="BE239" s="405">
        <v>0.50112113780533862</v>
      </c>
      <c r="BF239" s="405">
        <v>0.54395858491594773</v>
      </c>
      <c r="BG239" s="405">
        <v>0.50112113780533862</v>
      </c>
      <c r="BH239" s="405">
        <v>0.50112113780533862</v>
      </c>
      <c r="BI239" s="405">
        <v>0.50798886479701943</v>
      </c>
    </row>
    <row r="240" spans="1:62">
      <c r="A240" s="404" t="s">
        <v>859</v>
      </c>
      <c r="B240" s="391"/>
      <c r="C240" s="391"/>
      <c r="F240" s="405">
        <v>1.4504308291578865</v>
      </c>
      <c r="G240" s="405">
        <v>4.8057231002022212</v>
      </c>
      <c r="H240" s="405">
        <v>7.3670102797878361</v>
      </c>
      <c r="I240" s="405">
        <v>9.22827696110941</v>
      </c>
      <c r="J240" s="405">
        <v>6.5502599965601807</v>
      </c>
      <c r="K240" s="405">
        <v>1.577624838306583</v>
      </c>
      <c r="L240" s="405">
        <v>0.75637765740880103</v>
      </c>
      <c r="M240" s="405">
        <v>0.53946636802759862</v>
      </c>
      <c r="N240" s="405">
        <v>0.53521999133272435</v>
      </c>
      <c r="O240" s="405">
        <v>0.53603250453175821</v>
      </c>
      <c r="P240" s="405">
        <v>0.53521999133272435</v>
      </c>
      <c r="Q240" s="405">
        <v>0.53756946658704052</v>
      </c>
      <c r="R240" s="405">
        <v>0.49319505742114916</v>
      </c>
      <c r="S240" s="405">
        <v>0.53603250453175821</v>
      </c>
      <c r="T240" s="405">
        <v>0.49319505742114916</v>
      </c>
      <c r="U240" s="405">
        <v>0.59153437673023768</v>
      </c>
      <c r="V240" s="405">
        <v>0.50112113780533873</v>
      </c>
      <c r="W240" s="405">
        <v>0.54395858491594773</v>
      </c>
      <c r="X240" s="405">
        <v>0.50112113780533873</v>
      </c>
      <c r="Y240" s="405">
        <v>0.50112113780533873</v>
      </c>
      <c r="Z240" s="405">
        <v>0.54314607171691387</v>
      </c>
      <c r="AA240" s="405">
        <v>0.50112113780533873</v>
      </c>
      <c r="AB240" s="405">
        <v>0.54395858491594773</v>
      </c>
      <c r="AC240" s="405">
        <v>0.50112113780533873</v>
      </c>
      <c r="AD240" s="405">
        <v>0.50112113780533873</v>
      </c>
      <c r="AE240" s="405">
        <v>0.55001379870859468</v>
      </c>
      <c r="AF240" s="405">
        <v>0.50112113780533873</v>
      </c>
      <c r="AG240" s="405">
        <v>0.54395858491594773</v>
      </c>
      <c r="AH240" s="405">
        <v>0.50112113780533873</v>
      </c>
      <c r="AI240" s="405">
        <v>0.50112113780533873</v>
      </c>
      <c r="AJ240" s="405">
        <v>0.54314607171691387</v>
      </c>
      <c r="AK240" s="405">
        <v>0.50112113780533873</v>
      </c>
      <c r="AL240" s="405">
        <v>0.54395858491594773</v>
      </c>
      <c r="AM240" s="405">
        <v>0.50265809986062093</v>
      </c>
      <c r="AN240" s="405">
        <v>0.50112113780533873</v>
      </c>
      <c r="AO240" s="405">
        <v>0.55001379870859468</v>
      </c>
      <c r="AP240" s="405">
        <v>0.50112113780533873</v>
      </c>
      <c r="AQ240" s="405">
        <v>0.54395858491594773</v>
      </c>
      <c r="AR240" s="405">
        <v>0.50112113780533873</v>
      </c>
      <c r="AS240" s="405">
        <v>0.50112113780533873</v>
      </c>
      <c r="AT240" s="405">
        <v>0.50112113780533873</v>
      </c>
      <c r="AU240" s="405">
        <v>0.50112113780533873</v>
      </c>
      <c r="AV240" s="405">
        <v>0.54395858491594773</v>
      </c>
      <c r="AW240" s="405">
        <v>0.50112113780533873</v>
      </c>
      <c r="AX240" s="405">
        <v>0.50112113780533873</v>
      </c>
      <c r="AY240" s="405">
        <v>0.50798886479701955</v>
      </c>
      <c r="AZ240" s="405">
        <v>0.50112113780533873</v>
      </c>
      <c r="BA240" s="405">
        <v>0.54395858491594773</v>
      </c>
      <c r="BB240" s="405">
        <v>0.50112113780533873</v>
      </c>
      <c r="BC240" s="405">
        <v>0.50112113780533873</v>
      </c>
      <c r="BD240" s="405">
        <v>0.50112113780533873</v>
      </c>
      <c r="BE240" s="405">
        <v>0.50112113780533873</v>
      </c>
      <c r="BF240" s="405">
        <v>0.54395858491594773</v>
      </c>
      <c r="BG240" s="405">
        <v>0.50112113780533873</v>
      </c>
      <c r="BH240" s="405">
        <v>0.50112113780533873</v>
      </c>
      <c r="BI240" s="405">
        <v>0.50798886479701955</v>
      </c>
    </row>
    <row r="241" spans="1:61">
      <c r="A241" s="404"/>
      <c r="B241" s="391"/>
      <c r="C241" s="391"/>
      <c r="F241" s="405"/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5"/>
      <c r="AI241" s="405"/>
      <c r="AJ241" s="405"/>
      <c r="AK241" s="405"/>
      <c r="AL241" s="405"/>
      <c r="AM241" s="405"/>
      <c r="AN241" s="405"/>
      <c r="AO241" s="405"/>
      <c r="AP241" s="405"/>
      <c r="AQ241" s="405"/>
      <c r="AR241" s="405"/>
      <c r="AS241" s="405"/>
      <c r="AT241" s="405"/>
      <c r="AU241" s="405"/>
      <c r="AV241" s="405"/>
      <c r="AW241" s="405"/>
      <c r="AX241" s="405"/>
      <c r="AY241" s="405"/>
      <c r="AZ241" s="405"/>
      <c r="BA241" s="405"/>
      <c r="BB241" s="405"/>
      <c r="BC241" s="405"/>
      <c r="BD241" s="405"/>
      <c r="BE241" s="405"/>
      <c r="BF241" s="405"/>
      <c r="BG241" s="405"/>
      <c r="BH241" s="405"/>
      <c r="BI241" s="405"/>
    </row>
    <row r="242" spans="1:61">
      <c r="A242" s="404" t="s">
        <v>860</v>
      </c>
      <c r="B242" s="391"/>
      <c r="C242" s="391"/>
      <c r="F242" s="406">
        <v>5.6361961388265485</v>
      </c>
      <c r="G242" s="406">
        <v>18.814615704888332</v>
      </c>
      <c r="H242" s="406">
        <v>27.525068194344023</v>
      </c>
      <c r="I242" s="406">
        <v>34.489831983808429</v>
      </c>
      <c r="J242" s="406">
        <v>23.743259740058104</v>
      </c>
      <c r="K242" s="406">
        <v>5.8622556788298086</v>
      </c>
      <c r="L242" s="406">
        <v>2.0606048510538115</v>
      </c>
      <c r="M242" s="406">
        <v>1.1262467462031462</v>
      </c>
      <c r="N242" s="406">
        <v>1.1295250661672365</v>
      </c>
      <c r="O242" s="406">
        <v>1.1227553447322463</v>
      </c>
      <c r="P242" s="406">
        <v>1.1295250661672365</v>
      </c>
      <c r="Q242" s="406">
        <v>1.124595860319975</v>
      </c>
      <c r="R242" s="406">
        <v>1.0792001113827685</v>
      </c>
      <c r="S242" s="406">
        <v>1.1227553447322463</v>
      </c>
      <c r="T242" s="406">
        <v>1.0792001113827685</v>
      </c>
      <c r="U242" s="406">
        <v>1.1879776481492452</v>
      </c>
      <c r="V242" s="406">
        <v>1.0886916108290658</v>
      </c>
      <c r="W242" s="406">
        <v>1.1322468441785436</v>
      </c>
      <c r="X242" s="406">
        <v>1.0886916108290658</v>
      </c>
      <c r="Y242" s="406">
        <v>1.0886916108290658</v>
      </c>
      <c r="Z242" s="406">
        <v>1.1390165656135336</v>
      </c>
      <c r="AA242" s="406">
        <v>1.0886916108290658</v>
      </c>
      <c r="AB242" s="406">
        <v>1.1322468441785436</v>
      </c>
      <c r="AC242" s="406">
        <v>1.0886916108290658</v>
      </c>
      <c r="AD242" s="406">
        <v>1.0886916108290658</v>
      </c>
      <c r="AE242" s="406">
        <v>1.1459993685553338</v>
      </c>
      <c r="AF242" s="406">
        <v>1.0886916108290658</v>
      </c>
      <c r="AG242" s="406">
        <v>1.1322468441785436</v>
      </c>
      <c r="AH242" s="406">
        <v>1.0886916108290658</v>
      </c>
      <c r="AI242" s="406">
        <v>1.0886916108290658</v>
      </c>
      <c r="AJ242" s="406">
        <v>1.1390165656135336</v>
      </c>
      <c r="AK242" s="406">
        <v>1.0886916108290658</v>
      </c>
      <c r="AL242" s="406">
        <v>1.1322468441785436</v>
      </c>
      <c r="AM242" s="406">
        <v>1.0905321264167944</v>
      </c>
      <c r="AN242" s="406">
        <v>1.0886916108290658</v>
      </c>
      <c r="AO242" s="406">
        <v>1.1459993685553338</v>
      </c>
      <c r="AP242" s="406">
        <v>1.0886916108290658</v>
      </c>
      <c r="AQ242" s="406">
        <v>1.1322468441785436</v>
      </c>
      <c r="AR242" s="406">
        <v>1.0886916108290658</v>
      </c>
      <c r="AS242" s="406">
        <v>1.0886916108290658</v>
      </c>
      <c r="AT242" s="406">
        <v>1.0886916108290658</v>
      </c>
      <c r="AU242" s="406">
        <v>1.0886916108290658</v>
      </c>
      <c r="AV242" s="406">
        <v>1.1322468441785436</v>
      </c>
      <c r="AW242" s="406">
        <v>1.0886916108290658</v>
      </c>
      <c r="AX242" s="406">
        <v>1.0886916108290658</v>
      </c>
      <c r="AY242" s="406">
        <v>1.0956744137708658</v>
      </c>
      <c r="AZ242" s="406">
        <v>1.0886916108290658</v>
      </c>
      <c r="BA242" s="406">
        <v>1.1322468441785436</v>
      </c>
      <c r="BB242" s="406">
        <v>1.0886916108290658</v>
      </c>
      <c r="BC242" s="406">
        <v>1.0886916108290658</v>
      </c>
      <c r="BD242" s="406">
        <v>1.0886916108290658</v>
      </c>
      <c r="BE242" s="406">
        <v>1.0886916108290658</v>
      </c>
      <c r="BF242" s="406">
        <v>1.1322468441785436</v>
      </c>
      <c r="BG242" s="406">
        <v>1.0886916108290658</v>
      </c>
      <c r="BH242" s="406">
        <v>1.0886916108290658</v>
      </c>
      <c r="BI242" s="406">
        <v>1.0956744137708658</v>
      </c>
    </row>
    <row r="243" spans="1:61">
      <c r="A243" s="404" t="s">
        <v>861</v>
      </c>
      <c r="B243" s="391"/>
      <c r="C243" s="391"/>
      <c r="F243" s="406">
        <v>5.6361961388265485</v>
      </c>
      <c r="G243" s="406">
        <v>18.814615704888332</v>
      </c>
      <c r="H243" s="406">
        <v>27.525068194344016</v>
      </c>
      <c r="I243" s="406">
        <v>34.489831983808422</v>
      </c>
      <c r="J243" s="406">
        <v>23.743259740058111</v>
      </c>
      <c r="K243" s="406">
        <v>5.8622556788298077</v>
      </c>
      <c r="L243" s="406">
        <v>2.0606048510538115</v>
      </c>
      <c r="M243" s="406">
        <v>1.1262467462031462</v>
      </c>
      <c r="N243" s="406">
        <v>1.1295250661672367</v>
      </c>
      <c r="O243" s="406">
        <v>1.1227553447322465</v>
      </c>
      <c r="P243" s="406">
        <v>1.1295250661672367</v>
      </c>
      <c r="Q243" s="406">
        <v>1.1245958603199748</v>
      </c>
      <c r="R243" s="406">
        <v>1.0792001113827685</v>
      </c>
      <c r="S243" s="406">
        <v>1.1227553447322465</v>
      </c>
      <c r="T243" s="406">
        <v>1.0792001113827685</v>
      </c>
      <c r="U243" s="406">
        <v>1.1879776481492454</v>
      </c>
      <c r="V243" s="406">
        <v>1.0886916108290658</v>
      </c>
      <c r="W243" s="406">
        <v>1.1322468441785432</v>
      </c>
      <c r="X243" s="406">
        <v>1.0886916108290658</v>
      </c>
      <c r="Y243" s="406">
        <v>1.0886916108290658</v>
      </c>
      <c r="Z243" s="406">
        <v>1.1390165656135336</v>
      </c>
      <c r="AA243" s="406">
        <v>1.0886916108290658</v>
      </c>
      <c r="AB243" s="406">
        <v>1.1322468441785432</v>
      </c>
      <c r="AC243" s="406">
        <v>1.0886916108290658</v>
      </c>
      <c r="AD243" s="406">
        <v>1.0886916108290658</v>
      </c>
      <c r="AE243" s="406">
        <v>1.1459993685553338</v>
      </c>
      <c r="AF243" s="406">
        <v>1.0886916108290658</v>
      </c>
      <c r="AG243" s="406">
        <v>1.1322468441785432</v>
      </c>
      <c r="AH243" s="406">
        <v>1.0886916108290658</v>
      </c>
      <c r="AI243" s="406">
        <v>1.0886916108290658</v>
      </c>
      <c r="AJ243" s="406">
        <v>1.1390165656135336</v>
      </c>
      <c r="AK243" s="406">
        <v>1.0886916108290658</v>
      </c>
      <c r="AL243" s="406">
        <v>1.1322468441785432</v>
      </c>
      <c r="AM243" s="406">
        <v>1.0905321264167944</v>
      </c>
      <c r="AN243" s="406">
        <v>1.0886916108290658</v>
      </c>
      <c r="AO243" s="406">
        <v>1.1459993685553338</v>
      </c>
      <c r="AP243" s="406">
        <v>1.0886916108290658</v>
      </c>
      <c r="AQ243" s="406">
        <v>1.1322468441785432</v>
      </c>
      <c r="AR243" s="406">
        <v>1.0886916108290658</v>
      </c>
      <c r="AS243" s="406">
        <v>1.0886916108290658</v>
      </c>
      <c r="AT243" s="406">
        <v>1.0886916108290658</v>
      </c>
      <c r="AU243" s="406">
        <v>1.0886916108290658</v>
      </c>
      <c r="AV243" s="406">
        <v>1.1322468441785432</v>
      </c>
      <c r="AW243" s="406">
        <v>1.0886916108290658</v>
      </c>
      <c r="AX243" s="406">
        <v>1.0886916108290658</v>
      </c>
      <c r="AY243" s="406">
        <v>1.0956744137708658</v>
      </c>
      <c r="AZ243" s="406">
        <v>1.0886916108290658</v>
      </c>
      <c r="BA243" s="406">
        <v>1.1322468441785432</v>
      </c>
      <c r="BB243" s="406">
        <v>1.0886916108290658</v>
      </c>
      <c r="BC243" s="406">
        <v>1.0886916108290658</v>
      </c>
      <c r="BD243" s="406">
        <v>1.0886916108290658</v>
      </c>
      <c r="BE243" s="406">
        <v>1.0886916108290658</v>
      </c>
      <c r="BF243" s="406">
        <v>1.1322468441785432</v>
      </c>
      <c r="BG243" s="406">
        <v>1.0886916108290658</v>
      </c>
      <c r="BH243" s="406">
        <v>1.0886916108290658</v>
      </c>
      <c r="BI243" s="406">
        <v>1.0956744137708658</v>
      </c>
    </row>
    <row r="244" spans="1:61">
      <c r="B244" s="391"/>
      <c r="C244" s="391"/>
    </row>
    <row r="245" spans="1:61">
      <c r="B245" s="391"/>
      <c r="C245" s="391"/>
    </row>
    <row r="246" spans="1:61">
      <c r="A246" s="349" t="s">
        <v>337</v>
      </c>
      <c r="B246" s="391"/>
      <c r="C246" s="391"/>
    </row>
    <row r="247" spans="1:61">
      <c r="A247" s="333" t="s">
        <v>339</v>
      </c>
      <c r="B247" s="391"/>
      <c r="C247" s="391"/>
    </row>
    <row r="248" spans="1:61">
      <c r="A248" s="333" t="s">
        <v>460</v>
      </c>
      <c r="B248" s="391">
        <f>+B96</f>
        <v>625.75794548375734</v>
      </c>
      <c r="C248" s="391"/>
    </row>
    <row r="249" spans="1:61">
      <c r="A249" s="333" t="s">
        <v>461</v>
      </c>
      <c r="B249" s="391">
        <f>+B112</f>
        <v>202.64496401075337</v>
      </c>
      <c r="C249" s="391"/>
    </row>
    <row r="250" spans="1:61">
      <c r="A250" s="333" t="s">
        <v>462</v>
      </c>
      <c r="B250" s="391">
        <f>+B125</f>
        <v>248.52087284835318</v>
      </c>
      <c r="C250" s="391"/>
    </row>
    <row r="251" spans="1:61">
      <c r="A251" s="333" t="s">
        <v>864</v>
      </c>
      <c r="B251" s="391">
        <f>SUM(B248:B250)</f>
        <v>1076.9237823428639</v>
      </c>
      <c r="C251" s="391"/>
    </row>
    <row r="252" spans="1:61">
      <c r="A252" s="333" t="s">
        <v>370</v>
      </c>
      <c r="B252" s="391"/>
      <c r="C252" s="391"/>
    </row>
    <row r="253" spans="1:61">
      <c r="A253" s="333" t="s">
        <v>460</v>
      </c>
      <c r="B253" s="391">
        <f>+B97</f>
        <v>368.33306563185789</v>
      </c>
      <c r="C253" s="391"/>
    </row>
    <row r="254" spans="1:61">
      <c r="A254" s="333" t="s">
        <v>461</v>
      </c>
      <c r="B254" s="391">
        <f>+B113</f>
        <v>151.3274263146732</v>
      </c>
      <c r="C254" s="391"/>
    </row>
    <row r="255" spans="1:61">
      <c r="A255" s="333" t="s">
        <v>462</v>
      </c>
      <c r="B255" s="391">
        <f>+B126</f>
        <v>155.89814758395937</v>
      </c>
      <c r="C255" s="391"/>
    </row>
    <row r="256" spans="1:61">
      <c r="A256" s="333" t="s">
        <v>865</v>
      </c>
      <c r="B256" s="391">
        <f>SUM(B253:B255)</f>
        <v>675.5586395304905</v>
      </c>
      <c r="C256" s="391"/>
    </row>
    <row r="257" spans="1:3">
      <c r="A257" s="333" t="s">
        <v>17</v>
      </c>
      <c r="B257" s="391"/>
      <c r="C257" s="391"/>
    </row>
    <row r="258" spans="1:3">
      <c r="A258" s="333" t="s">
        <v>460</v>
      </c>
      <c r="B258" s="391">
        <f>+B248+B253</f>
        <v>994.09101111561517</v>
      </c>
      <c r="C258" s="391"/>
    </row>
    <row r="259" spans="1:3">
      <c r="A259" s="333" t="s">
        <v>461</v>
      </c>
      <c r="B259" s="391">
        <f t="shared" ref="B259:B261" si="7">+B249+B254</f>
        <v>353.97239032542655</v>
      </c>
      <c r="C259" s="391"/>
    </row>
    <row r="260" spans="1:3">
      <c r="A260" s="333" t="s">
        <v>462</v>
      </c>
      <c r="B260" s="391">
        <f t="shared" si="7"/>
        <v>404.41902043231255</v>
      </c>
      <c r="C260" s="391"/>
    </row>
    <row r="261" spans="1:3">
      <c r="A261" s="333" t="s">
        <v>866</v>
      </c>
      <c r="B261" s="391">
        <f t="shared" si="7"/>
        <v>1752.4824218733543</v>
      </c>
      <c r="C261" s="391"/>
    </row>
    <row r="262" spans="1:3">
      <c r="B262" s="391"/>
      <c r="C262" s="391"/>
    </row>
    <row r="263" spans="1:3">
      <c r="B263" s="391"/>
      <c r="C263" s="391"/>
    </row>
    <row r="264" spans="1:3">
      <c r="A264" s="349" t="s">
        <v>338</v>
      </c>
      <c r="B264" s="391"/>
      <c r="C264" s="391"/>
    </row>
    <row r="265" spans="1:3">
      <c r="A265" s="333" t="s">
        <v>339</v>
      </c>
      <c r="B265" s="391"/>
      <c r="C265" s="391"/>
    </row>
    <row r="266" spans="1:3">
      <c r="A266" s="333" t="s">
        <v>460</v>
      </c>
      <c r="B266" s="391">
        <f>+B102</f>
        <v>134.84783479700008</v>
      </c>
      <c r="C266" s="391"/>
    </row>
    <row r="267" spans="1:3">
      <c r="A267" s="333" t="s">
        <v>461</v>
      </c>
      <c r="B267" s="391">
        <f>+B118</f>
        <v>99.006799351492688</v>
      </c>
      <c r="C267" s="391"/>
    </row>
    <row r="268" spans="1:3">
      <c r="A268" s="333" t="s">
        <v>462</v>
      </c>
      <c r="B268" s="391">
        <f>+B129</f>
        <v>70.156390244547836</v>
      </c>
      <c r="C268" s="391"/>
    </row>
    <row r="269" spans="1:3">
      <c r="A269" s="333" t="s">
        <v>867</v>
      </c>
      <c r="B269" s="391">
        <f>SUM(B266:B268)</f>
        <v>304.0110243930406</v>
      </c>
      <c r="C269" s="391"/>
    </row>
    <row r="270" spans="1:3">
      <c r="A270" s="333" t="s">
        <v>370</v>
      </c>
      <c r="B270" s="391"/>
      <c r="C270" s="391"/>
    </row>
    <row r="271" spans="1:3">
      <c r="A271" s="333" t="s">
        <v>460</v>
      </c>
      <c r="B271" s="391">
        <f>+B103</f>
        <v>219.4876598500299</v>
      </c>
      <c r="C271" s="391"/>
    </row>
    <row r="272" spans="1:3">
      <c r="A272" s="333" t="s">
        <v>461</v>
      </c>
      <c r="B272" s="391">
        <f>+B119</f>
        <v>174.42747120614465</v>
      </c>
      <c r="C272" s="391"/>
    </row>
    <row r="273" spans="1:3">
      <c r="A273" s="333" t="s">
        <v>462</v>
      </c>
      <c r="B273" s="391">
        <f>+B130</f>
        <v>118.17453931685246</v>
      </c>
      <c r="C273" s="391"/>
    </row>
    <row r="274" spans="1:3">
      <c r="A274" s="333" t="s">
        <v>868</v>
      </c>
      <c r="B274" s="391">
        <f>SUM(B271:B273)</f>
        <v>512.08967037302705</v>
      </c>
      <c r="C274" s="391"/>
    </row>
    <row r="275" spans="1:3">
      <c r="A275" s="333" t="s">
        <v>17</v>
      </c>
      <c r="B275" s="391"/>
      <c r="C275" s="391"/>
    </row>
    <row r="276" spans="1:3">
      <c r="A276" s="333" t="s">
        <v>460</v>
      </c>
      <c r="B276" s="391">
        <f>+B266+B271</f>
        <v>354.33549464702998</v>
      </c>
      <c r="C276" s="391"/>
    </row>
    <row r="277" spans="1:3">
      <c r="A277" s="333" t="s">
        <v>461</v>
      </c>
      <c r="B277" s="391">
        <f t="shared" ref="B277:B279" si="8">+B267+B272</f>
        <v>273.43427055763732</v>
      </c>
      <c r="C277" s="391"/>
    </row>
    <row r="278" spans="1:3">
      <c r="A278" s="333" t="s">
        <v>462</v>
      </c>
      <c r="B278" s="391">
        <f t="shared" si="8"/>
        <v>188.3309295614003</v>
      </c>
      <c r="C278" s="391"/>
    </row>
    <row r="279" spans="1:3">
      <c r="A279" s="333" t="s">
        <v>710</v>
      </c>
      <c r="B279" s="391">
        <f t="shared" si="8"/>
        <v>816.10069476606759</v>
      </c>
      <c r="C279" s="391"/>
    </row>
    <row r="280" spans="1:3">
      <c r="B280" s="391"/>
      <c r="C280" s="391"/>
    </row>
    <row r="281" spans="1:3">
      <c r="B281" s="391"/>
      <c r="C281" s="391"/>
    </row>
    <row r="282" spans="1:3">
      <c r="B282" s="391"/>
      <c r="C282" s="391"/>
    </row>
    <row r="283" spans="1:3">
      <c r="B283" s="391"/>
      <c r="C283" s="391"/>
    </row>
    <row r="284" spans="1:3">
      <c r="B284" s="391"/>
      <c r="C284" s="391"/>
    </row>
    <row r="285" spans="1:3">
      <c r="B285" s="391"/>
      <c r="C285" s="391"/>
    </row>
    <row r="286" spans="1:3">
      <c r="B286" s="391"/>
      <c r="C286" s="391"/>
    </row>
    <row r="287" spans="1:3">
      <c r="B287" s="391"/>
      <c r="C287" s="391"/>
    </row>
    <row r="288" spans="1:3">
      <c r="B288" s="391"/>
      <c r="C288" s="391"/>
    </row>
    <row r="289" spans="2:3">
      <c r="B289" s="391"/>
      <c r="C289" s="391"/>
    </row>
    <row r="290" spans="2:3">
      <c r="B290" s="391"/>
      <c r="C290" s="391"/>
    </row>
    <row r="291" spans="2:3">
      <c r="B291" s="391"/>
      <c r="C291" s="391"/>
    </row>
    <row r="292" spans="2:3">
      <c r="B292" s="391"/>
      <c r="C292" s="391"/>
    </row>
    <row r="293" spans="2:3">
      <c r="B293" s="391"/>
      <c r="C293" s="391"/>
    </row>
    <row r="294" spans="2:3">
      <c r="B294" s="391"/>
      <c r="C294" s="391"/>
    </row>
    <row r="295" spans="2:3">
      <c r="B295" s="391"/>
      <c r="C295" s="391"/>
    </row>
    <row r="296" spans="2:3">
      <c r="B296" s="391"/>
      <c r="C296" s="391"/>
    </row>
    <row r="297" spans="2:3">
      <c r="B297" s="391"/>
      <c r="C297" s="391"/>
    </row>
    <row r="298" spans="2:3">
      <c r="B298" s="391"/>
      <c r="C298" s="391"/>
    </row>
    <row r="299" spans="2:3">
      <c r="B299" s="391"/>
      <c r="C299" s="391"/>
    </row>
    <row r="300" spans="2:3">
      <c r="B300" s="391"/>
      <c r="C300" s="391"/>
    </row>
    <row r="301" spans="2:3">
      <c r="B301" s="391"/>
      <c r="C301" s="391"/>
    </row>
    <row r="302" spans="2:3">
      <c r="B302" s="391"/>
      <c r="C302" s="391"/>
    </row>
    <row r="303" spans="2:3">
      <c r="B303" s="391"/>
      <c r="C303" s="391"/>
    </row>
    <row r="304" spans="2:3">
      <c r="B304" s="391"/>
      <c r="C304" s="391"/>
    </row>
    <row r="305" spans="2:3">
      <c r="B305" s="391"/>
      <c r="C305" s="391"/>
    </row>
    <row r="306" spans="2:3">
      <c r="B306" s="391"/>
      <c r="C306" s="391"/>
    </row>
    <row r="307" spans="2:3">
      <c r="B307" s="391"/>
      <c r="C307" s="391"/>
    </row>
    <row r="308" spans="2:3">
      <c r="B308" s="391"/>
      <c r="C308" s="391"/>
    </row>
    <row r="309" spans="2:3">
      <c r="B309" s="391"/>
      <c r="C309" s="391"/>
    </row>
    <row r="310" spans="2:3">
      <c r="B310" s="391"/>
      <c r="C310" s="391"/>
    </row>
    <row r="311" spans="2:3">
      <c r="B311" s="391"/>
      <c r="C311" s="391"/>
    </row>
    <row r="312" spans="2:3">
      <c r="B312" s="391"/>
      <c r="C312" s="391"/>
    </row>
    <row r="313" spans="2:3">
      <c r="B313" s="391"/>
      <c r="C313" s="391"/>
    </row>
    <row r="314" spans="2:3">
      <c r="B314" s="391"/>
      <c r="C314" s="391"/>
    </row>
    <row r="315" spans="2:3">
      <c r="B315" s="391"/>
      <c r="C315" s="391"/>
    </row>
    <row r="316" spans="2:3">
      <c r="B316" s="391"/>
      <c r="C316" s="391"/>
    </row>
    <row r="317" spans="2:3">
      <c r="B317" s="391"/>
      <c r="C317" s="391"/>
    </row>
    <row r="318" spans="2:3">
      <c r="B318" s="391"/>
      <c r="C318" s="391"/>
    </row>
    <row r="319" spans="2:3">
      <c r="B319" s="391"/>
      <c r="C319" s="391"/>
    </row>
    <row r="320" spans="2:3">
      <c r="B320" s="391"/>
      <c r="C320" s="391"/>
    </row>
    <row r="321" spans="2:3">
      <c r="B321" s="391"/>
      <c r="C321" s="391"/>
    </row>
    <row r="322" spans="2:3">
      <c r="B322" s="391"/>
      <c r="C322" s="391"/>
    </row>
    <row r="323" spans="2:3">
      <c r="B323" s="391"/>
      <c r="C323" s="391"/>
    </row>
    <row r="324" spans="2:3">
      <c r="B324" s="391"/>
      <c r="C324" s="391"/>
    </row>
    <row r="325" spans="2:3">
      <c r="B325" s="391"/>
      <c r="C325" s="391"/>
    </row>
    <row r="326" spans="2:3">
      <c r="B326" s="391"/>
      <c r="C326" s="391"/>
    </row>
    <row r="327" spans="2:3">
      <c r="B327" s="391"/>
      <c r="C327" s="391"/>
    </row>
    <row r="328" spans="2:3">
      <c r="B328" s="391"/>
      <c r="C328" s="391"/>
    </row>
    <row r="329" spans="2:3">
      <c r="B329" s="391"/>
      <c r="C329" s="391"/>
    </row>
    <row r="330" spans="2:3">
      <c r="B330" s="391"/>
      <c r="C330" s="391"/>
    </row>
    <row r="331" spans="2:3">
      <c r="B331" s="391"/>
      <c r="C331" s="391"/>
    </row>
    <row r="332" spans="2:3">
      <c r="B332" s="391"/>
      <c r="C332" s="391"/>
    </row>
    <row r="333" spans="2:3">
      <c r="B333" s="391"/>
      <c r="C333" s="391"/>
    </row>
    <row r="334" spans="2:3">
      <c r="B334" s="391"/>
      <c r="C334" s="391"/>
    </row>
    <row r="335" spans="2:3">
      <c r="B335" s="391"/>
      <c r="C335" s="391"/>
    </row>
    <row r="336" spans="2:3">
      <c r="B336" s="391"/>
      <c r="C336" s="391"/>
    </row>
    <row r="337" spans="2:3">
      <c r="B337" s="391"/>
      <c r="C337" s="391"/>
    </row>
    <row r="338" spans="2:3">
      <c r="B338" s="391"/>
      <c r="C338" s="391"/>
    </row>
    <row r="339" spans="2:3">
      <c r="B339" s="391"/>
      <c r="C339" s="391"/>
    </row>
    <row r="340" spans="2:3">
      <c r="B340" s="391"/>
      <c r="C340" s="391"/>
    </row>
    <row r="341" spans="2:3">
      <c r="B341" s="391"/>
      <c r="C341" s="391"/>
    </row>
    <row r="342" spans="2:3">
      <c r="B342" s="391"/>
      <c r="C342" s="391"/>
    </row>
    <row r="343" spans="2:3">
      <c r="B343" s="391"/>
      <c r="C343" s="391"/>
    </row>
    <row r="344" spans="2:3">
      <c r="B344" s="391"/>
      <c r="C344" s="391"/>
    </row>
    <row r="345" spans="2:3">
      <c r="B345" s="391"/>
      <c r="C345" s="391"/>
    </row>
    <row r="346" spans="2:3">
      <c r="B346" s="391"/>
      <c r="C346" s="391"/>
    </row>
    <row r="347" spans="2:3">
      <c r="B347" s="391"/>
      <c r="C347" s="391"/>
    </row>
    <row r="348" spans="2:3">
      <c r="B348" s="391"/>
      <c r="C348" s="391"/>
    </row>
    <row r="349" spans="2:3">
      <c r="B349" s="391"/>
      <c r="C349" s="391"/>
    </row>
    <row r="350" spans="2:3">
      <c r="B350" s="391"/>
      <c r="C350" s="391"/>
    </row>
    <row r="351" spans="2:3">
      <c r="B351" s="391"/>
      <c r="C351" s="391"/>
    </row>
    <row r="352" spans="2:3">
      <c r="B352" s="391"/>
      <c r="C352" s="391"/>
    </row>
    <row r="353" spans="2:3">
      <c r="B353" s="391"/>
      <c r="C353" s="391"/>
    </row>
    <row r="354" spans="2:3">
      <c r="B354" s="391"/>
      <c r="C354" s="391"/>
    </row>
    <row r="355" spans="2:3">
      <c r="B355" s="391"/>
      <c r="C355" s="391"/>
    </row>
    <row r="356" spans="2:3">
      <c r="B356" s="391"/>
      <c r="C356" s="391"/>
    </row>
    <row r="357" spans="2:3">
      <c r="B357" s="391"/>
      <c r="C357" s="391"/>
    </row>
    <row r="358" spans="2:3">
      <c r="B358" s="391"/>
      <c r="C358" s="391"/>
    </row>
    <row r="359" spans="2:3">
      <c r="B359" s="391"/>
      <c r="C359" s="391"/>
    </row>
    <row r="360" spans="2:3">
      <c r="B360" s="391"/>
      <c r="C360" s="391"/>
    </row>
    <row r="361" spans="2:3">
      <c r="B361" s="391"/>
      <c r="C361" s="391"/>
    </row>
    <row r="362" spans="2:3">
      <c r="B362" s="391"/>
      <c r="C362" s="391"/>
    </row>
    <row r="363" spans="2:3">
      <c r="B363" s="391"/>
      <c r="C363" s="391"/>
    </row>
    <row r="364" spans="2:3">
      <c r="B364" s="391"/>
      <c r="C364" s="391"/>
    </row>
    <row r="365" spans="2:3">
      <c r="B365" s="391"/>
      <c r="C365" s="391"/>
    </row>
    <row r="366" spans="2:3">
      <c r="B366" s="391"/>
      <c r="C366" s="391"/>
    </row>
    <row r="367" spans="2:3">
      <c r="B367" s="391"/>
      <c r="C367" s="391"/>
    </row>
    <row r="368" spans="2:3">
      <c r="B368" s="391"/>
      <c r="C368" s="391"/>
    </row>
    <row r="369" spans="2:3">
      <c r="B369" s="391"/>
      <c r="C369" s="391"/>
    </row>
    <row r="370" spans="2:3">
      <c r="B370" s="391"/>
      <c r="C370" s="391"/>
    </row>
    <row r="371" spans="2:3">
      <c r="B371" s="391"/>
      <c r="C371" s="391"/>
    </row>
    <row r="372" spans="2:3">
      <c r="B372" s="391"/>
      <c r="C372" s="391"/>
    </row>
    <row r="373" spans="2:3">
      <c r="B373" s="391"/>
      <c r="C373" s="391"/>
    </row>
    <row r="374" spans="2:3">
      <c r="B374" s="391"/>
      <c r="C374" s="391"/>
    </row>
    <row r="375" spans="2:3">
      <c r="B375" s="391"/>
      <c r="C375" s="391"/>
    </row>
    <row r="376" spans="2:3">
      <c r="B376" s="391"/>
      <c r="C376" s="391"/>
    </row>
    <row r="377" spans="2:3">
      <c r="B377" s="391"/>
      <c r="C377" s="391"/>
    </row>
    <row r="378" spans="2:3">
      <c r="B378" s="391"/>
      <c r="C378" s="391"/>
    </row>
    <row r="379" spans="2:3">
      <c r="B379" s="391"/>
      <c r="C379" s="391"/>
    </row>
    <row r="380" spans="2:3">
      <c r="B380" s="391"/>
      <c r="C380" s="391"/>
    </row>
    <row r="381" spans="2:3">
      <c r="B381" s="391"/>
      <c r="C381" s="391"/>
    </row>
    <row r="382" spans="2:3">
      <c r="B382" s="391"/>
      <c r="C382" s="391"/>
    </row>
    <row r="383" spans="2:3">
      <c r="B383" s="391"/>
      <c r="C383" s="391"/>
    </row>
    <row r="384" spans="2:3">
      <c r="B384" s="391"/>
      <c r="C384" s="391"/>
    </row>
    <row r="385" spans="2:3">
      <c r="B385" s="391"/>
      <c r="C385" s="391"/>
    </row>
    <row r="386" spans="2:3">
      <c r="B386" s="391"/>
      <c r="C386" s="391"/>
    </row>
    <row r="387" spans="2:3">
      <c r="B387" s="391"/>
      <c r="C387" s="391"/>
    </row>
    <row r="388" spans="2:3">
      <c r="B388" s="391"/>
      <c r="C388" s="391"/>
    </row>
    <row r="389" spans="2:3">
      <c r="B389" s="391"/>
      <c r="C389" s="391"/>
    </row>
    <row r="390" spans="2:3">
      <c r="B390" s="391"/>
      <c r="C390" s="391"/>
    </row>
    <row r="391" spans="2:3">
      <c r="B391" s="391"/>
      <c r="C391" s="391"/>
    </row>
    <row r="392" spans="2:3">
      <c r="B392" s="391"/>
      <c r="C392" s="391"/>
    </row>
    <row r="393" spans="2:3">
      <c r="B393" s="391"/>
      <c r="C393" s="391"/>
    </row>
    <row r="394" spans="2:3">
      <c r="B394" s="391"/>
      <c r="C394" s="391"/>
    </row>
    <row r="395" spans="2:3">
      <c r="B395" s="391"/>
      <c r="C395" s="391"/>
    </row>
    <row r="396" spans="2:3">
      <c r="B396" s="391"/>
      <c r="C396" s="391"/>
    </row>
    <row r="397" spans="2:3">
      <c r="B397" s="391"/>
      <c r="C397" s="391"/>
    </row>
    <row r="398" spans="2:3">
      <c r="B398" s="391"/>
      <c r="C398" s="391"/>
    </row>
    <row r="399" spans="2:3">
      <c r="B399" s="391"/>
      <c r="C399" s="391"/>
    </row>
    <row r="400" spans="2:3">
      <c r="B400" s="391"/>
      <c r="C400" s="391"/>
    </row>
    <row r="401" spans="2:3">
      <c r="B401" s="391"/>
      <c r="C401" s="391"/>
    </row>
    <row r="402" spans="2:3">
      <c r="B402" s="391"/>
      <c r="C402" s="391"/>
    </row>
    <row r="403" spans="2:3">
      <c r="B403" s="391"/>
      <c r="C403" s="391"/>
    </row>
    <row r="404" spans="2:3">
      <c r="B404" s="391"/>
      <c r="C404" s="391"/>
    </row>
    <row r="405" spans="2:3">
      <c r="B405" s="391"/>
      <c r="C405" s="391"/>
    </row>
    <row r="406" spans="2:3">
      <c r="B406" s="391"/>
      <c r="C406" s="391"/>
    </row>
    <row r="407" spans="2:3">
      <c r="B407" s="391"/>
      <c r="C407" s="391"/>
    </row>
    <row r="408" spans="2:3">
      <c r="B408" s="391"/>
      <c r="C408" s="391"/>
    </row>
    <row r="409" spans="2:3">
      <c r="B409" s="391"/>
      <c r="C409" s="391"/>
    </row>
    <row r="410" spans="2:3">
      <c r="B410" s="391"/>
      <c r="C410" s="391"/>
    </row>
    <row r="411" spans="2:3">
      <c r="B411" s="391"/>
      <c r="C411" s="391"/>
    </row>
    <row r="412" spans="2:3">
      <c r="B412" s="391"/>
      <c r="C412" s="391"/>
    </row>
    <row r="413" spans="2:3">
      <c r="B413" s="391"/>
      <c r="C413" s="391"/>
    </row>
    <row r="414" spans="2:3">
      <c r="B414" s="391"/>
      <c r="C414" s="391"/>
    </row>
    <row r="415" spans="2:3">
      <c r="B415" s="391"/>
      <c r="C415" s="391"/>
    </row>
    <row r="416" spans="2:3">
      <c r="B416" s="391"/>
      <c r="C416" s="391"/>
    </row>
    <row r="417" spans="2:3">
      <c r="B417" s="391"/>
      <c r="C417" s="391"/>
    </row>
    <row r="418" spans="2:3">
      <c r="B418" s="391"/>
      <c r="C418" s="391"/>
    </row>
    <row r="419" spans="2:3">
      <c r="B419" s="391"/>
      <c r="C419" s="391"/>
    </row>
    <row r="420" spans="2:3">
      <c r="B420" s="391"/>
      <c r="C420" s="391"/>
    </row>
    <row r="421" spans="2:3">
      <c r="B421" s="391"/>
      <c r="C421" s="391"/>
    </row>
    <row r="422" spans="2:3">
      <c r="B422" s="391"/>
      <c r="C422" s="391"/>
    </row>
    <row r="423" spans="2:3">
      <c r="B423" s="391"/>
      <c r="C423" s="391"/>
    </row>
    <row r="424" spans="2:3">
      <c r="B424" s="391"/>
      <c r="C424" s="391"/>
    </row>
    <row r="425" spans="2:3">
      <c r="B425" s="391"/>
      <c r="C425" s="391"/>
    </row>
    <row r="426" spans="2:3">
      <c r="B426" s="391"/>
      <c r="C426" s="391"/>
    </row>
    <row r="427" spans="2:3">
      <c r="B427" s="391"/>
      <c r="C427" s="391"/>
    </row>
    <row r="428" spans="2:3">
      <c r="B428" s="391"/>
      <c r="C428" s="391"/>
    </row>
    <row r="429" spans="2:3">
      <c r="B429" s="391"/>
      <c r="C429" s="391"/>
    </row>
    <row r="430" spans="2:3">
      <c r="B430" s="391"/>
      <c r="C430" s="391"/>
    </row>
    <row r="431" spans="2:3">
      <c r="B431" s="391"/>
      <c r="C431" s="391"/>
    </row>
    <row r="432" spans="2:3">
      <c r="B432" s="391"/>
      <c r="C432" s="391"/>
    </row>
    <row r="433" spans="2:3">
      <c r="B433" s="391"/>
      <c r="C433" s="391"/>
    </row>
    <row r="434" spans="2:3">
      <c r="B434" s="391"/>
      <c r="C434" s="391"/>
    </row>
    <row r="435" spans="2:3">
      <c r="B435" s="391"/>
      <c r="C435" s="391"/>
    </row>
    <row r="436" spans="2:3">
      <c r="B436" s="391"/>
      <c r="C436" s="391"/>
    </row>
    <row r="437" spans="2:3">
      <c r="B437" s="391"/>
      <c r="C437" s="391"/>
    </row>
    <row r="438" spans="2:3">
      <c r="B438" s="391"/>
      <c r="C438" s="391"/>
    </row>
    <row r="439" spans="2:3">
      <c r="B439" s="391"/>
      <c r="C439" s="391"/>
    </row>
    <row r="440" spans="2:3">
      <c r="B440" s="391"/>
      <c r="C440" s="391"/>
    </row>
    <row r="441" spans="2:3">
      <c r="B441" s="391"/>
      <c r="C441" s="391"/>
    </row>
    <row r="442" spans="2:3">
      <c r="B442" s="391"/>
      <c r="C442" s="391"/>
    </row>
    <row r="443" spans="2:3">
      <c r="B443" s="391"/>
      <c r="C443" s="391"/>
    </row>
    <row r="444" spans="2:3">
      <c r="B444" s="391"/>
      <c r="C444" s="391"/>
    </row>
    <row r="445" spans="2:3">
      <c r="B445" s="391"/>
      <c r="C445" s="391"/>
    </row>
    <row r="446" spans="2:3">
      <c r="B446" s="391"/>
      <c r="C446" s="391"/>
    </row>
    <row r="447" spans="2:3">
      <c r="B447" s="391"/>
      <c r="C447" s="391"/>
    </row>
    <row r="448" spans="2:3">
      <c r="B448" s="391"/>
      <c r="C448" s="391"/>
    </row>
    <row r="449" spans="2:3">
      <c r="B449" s="391"/>
      <c r="C449" s="391"/>
    </row>
    <row r="450" spans="2:3">
      <c r="B450" s="391"/>
      <c r="C450" s="391"/>
    </row>
    <row r="451" spans="2:3">
      <c r="B451" s="391"/>
      <c r="C451" s="391"/>
    </row>
    <row r="452" spans="2:3">
      <c r="B452" s="391"/>
      <c r="C452" s="391"/>
    </row>
    <row r="453" spans="2:3">
      <c r="B453" s="391"/>
      <c r="C453" s="391"/>
    </row>
    <row r="454" spans="2:3">
      <c r="B454" s="391"/>
      <c r="C454" s="391"/>
    </row>
    <row r="455" spans="2:3">
      <c r="B455" s="391"/>
      <c r="C455" s="391"/>
    </row>
    <row r="456" spans="2:3">
      <c r="B456" s="391"/>
      <c r="C456" s="391"/>
    </row>
    <row r="457" spans="2:3">
      <c r="B457" s="391"/>
      <c r="C457" s="391"/>
    </row>
    <row r="458" spans="2:3">
      <c r="B458" s="391"/>
      <c r="C458" s="391"/>
    </row>
    <row r="459" spans="2:3">
      <c r="B459" s="391"/>
      <c r="C459" s="391"/>
    </row>
    <row r="460" spans="2:3">
      <c r="B460" s="391"/>
      <c r="C460" s="391"/>
    </row>
    <row r="461" spans="2:3">
      <c r="B461" s="391"/>
      <c r="C461" s="391"/>
    </row>
    <row r="462" spans="2:3">
      <c r="B462" s="391"/>
      <c r="C462" s="391"/>
    </row>
    <row r="463" spans="2:3">
      <c r="B463" s="391"/>
      <c r="C463" s="391"/>
    </row>
    <row r="464" spans="2:3">
      <c r="B464" s="391"/>
      <c r="C464" s="391"/>
    </row>
    <row r="465" spans="2:3">
      <c r="B465" s="391"/>
      <c r="C465" s="391"/>
    </row>
    <row r="466" spans="2:3">
      <c r="B466" s="391"/>
      <c r="C466" s="391"/>
    </row>
    <row r="467" spans="2:3">
      <c r="B467" s="391"/>
      <c r="C467" s="391"/>
    </row>
    <row r="468" spans="2:3">
      <c r="B468" s="391"/>
      <c r="C468" s="391"/>
    </row>
    <row r="469" spans="2:3">
      <c r="B469" s="391"/>
      <c r="C469" s="391"/>
    </row>
    <row r="470" spans="2:3">
      <c r="B470" s="391"/>
      <c r="C470" s="391"/>
    </row>
    <row r="471" spans="2:3">
      <c r="B471" s="391"/>
      <c r="C471" s="391"/>
    </row>
    <row r="472" spans="2:3">
      <c r="B472" s="391"/>
      <c r="C472" s="391"/>
    </row>
    <row r="473" spans="2:3">
      <c r="B473" s="391"/>
      <c r="C473" s="391"/>
    </row>
    <row r="474" spans="2:3">
      <c r="B474" s="391"/>
      <c r="C474" s="391"/>
    </row>
    <row r="475" spans="2:3">
      <c r="B475" s="391"/>
      <c r="C475" s="391"/>
    </row>
    <row r="476" spans="2:3">
      <c r="B476" s="391"/>
      <c r="C476" s="391"/>
    </row>
    <row r="477" spans="2:3">
      <c r="B477" s="391"/>
      <c r="C477" s="391"/>
    </row>
    <row r="478" spans="2:3">
      <c r="B478" s="391"/>
      <c r="C478" s="391"/>
    </row>
    <row r="479" spans="2:3">
      <c r="B479" s="391"/>
      <c r="C479" s="391"/>
    </row>
    <row r="480" spans="2:3">
      <c r="B480" s="391"/>
      <c r="C480" s="391"/>
    </row>
    <row r="481" spans="2:3">
      <c r="B481" s="391"/>
      <c r="C481" s="391"/>
    </row>
    <row r="482" spans="2:3">
      <c r="B482" s="391"/>
      <c r="C482" s="391"/>
    </row>
    <row r="483" spans="2:3">
      <c r="B483" s="391"/>
      <c r="C483" s="391"/>
    </row>
    <row r="484" spans="2:3">
      <c r="B484" s="391"/>
      <c r="C484" s="391"/>
    </row>
    <row r="485" spans="2:3">
      <c r="B485" s="391"/>
      <c r="C485" s="391"/>
    </row>
    <row r="486" spans="2:3">
      <c r="B486" s="391"/>
      <c r="C486" s="391"/>
    </row>
    <row r="487" spans="2:3">
      <c r="B487" s="391"/>
      <c r="C487" s="391"/>
    </row>
    <row r="488" spans="2:3">
      <c r="B488" s="391"/>
      <c r="C488" s="391"/>
    </row>
    <row r="489" spans="2:3">
      <c r="B489" s="391"/>
      <c r="C489" s="391"/>
    </row>
    <row r="490" spans="2:3">
      <c r="B490" s="391"/>
      <c r="C490" s="391"/>
    </row>
    <row r="491" spans="2:3">
      <c r="B491" s="391"/>
      <c r="C491" s="391"/>
    </row>
    <row r="492" spans="2:3">
      <c r="B492" s="391"/>
      <c r="C492" s="391"/>
    </row>
    <row r="493" spans="2:3">
      <c r="B493" s="391"/>
      <c r="C493" s="391"/>
    </row>
    <row r="494" spans="2:3">
      <c r="B494" s="391"/>
      <c r="C494" s="391"/>
    </row>
    <row r="495" spans="2:3">
      <c r="B495" s="391"/>
      <c r="C495" s="391"/>
    </row>
    <row r="496" spans="2:3">
      <c r="B496" s="391"/>
      <c r="C496" s="391"/>
    </row>
    <row r="497" spans="2:3">
      <c r="B497" s="391"/>
      <c r="C497" s="391"/>
    </row>
    <row r="498" spans="2:3">
      <c r="B498" s="391"/>
      <c r="C498" s="391"/>
    </row>
    <row r="499" spans="2:3">
      <c r="B499" s="391"/>
      <c r="C499" s="391"/>
    </row>
    <row r="500" spans="2:3">
      <c r="B500" s="391"/>
      <c r="C500" s="391"/>
    </row>
    <row r="501" spans="2:3">
      <c r="B501" s="391"/>
      <c r="C501" s="391"/>
    </row>
    <row r="502" spans="2:3">
      <c r="B502" s="391"/>
      <c r="C502" s="391"/>
    </row>
    <row r="503" spans="2:3">
      <c r="B503" s="391"/>
      <c r="C503" s="391"/>
    </row>
    <row r="504" spans="2:3">
      <c r="B504" s="391"/>
      <c r="C504" s="391"/>
    </row>
    <row r="505" spans="2:3">
      <c r="B505" s="391"/>
      <c r="C505" s="391"/>
    </row>
    <row r="506" spans="2:3">
      <c r="B506" s="391"/>
      <c r="C506" s="391"/>
    </row>
    <row r="507" spans="2:3">
      <c r="B507" s="391"/>
      <c r="C507" s="391"/>
    </row>
    <row r="508" spans="2:3">
      <c r="B508" s="391"/>
      <c r="C508" s="391"/>
    </row>
    <row r="509" spans="2:3">
      <c r="B509" s="391"/>
      <c r="C509" s="391"/>
    </row>
    <row r="510" spans="2:3">
      <c r="B510" s="391"/>
      <c r="C510" s="391"/>
    </row>
    <row r="511" spans="2:3">
      <c r="B511" s="391"/>
      <c r="C511" s="391"/>
    </row>
    <row r="512" spans="2:3">
      <c r="B512" s="391"/>
      <c r="C512" s="391"/>
    </row>
    <row r="513" spans="2:3">
      <c r="B513" s="391"/>
      <c r="C513" s="391"/>
    </row>
    <row r="514" spans="2:3">
      <c r="B514" s="391"/>
      <c r="C514" s="391"/>
    </row>
    <row r="515" spans="2:3">
      <c r="B515" s="391"/>
      <c r="C515" s="391"/>
    </row>
    <row r="516" spans="2:3">
      <c r="B516" s="391"/>
      <c r="C516" s="391"/>
    </row>
    <row r="517" spans="2:3">
      <c r="B517" s="391"/>
      <c r="C517" s="391"/>
    </row>
    <row r="518" spans="2:3">
      <c r="B518" s="391"/>
      <c r="C518" s="391"/>
    </row>
    <row r="519" spans="2:3">
      <c r="B519" s="391"/>
      <c r="C519" s="391"/>
    </row>
    <row r="520" spans="2:3">
      <c r="B520" s="391"/>
      <c r="C520" s="391"/>
    </row>
    <row r="521" spans="2:3">
      <c r="B521" s="391"/>
      <c r="C521" s="391"/>
    </row>
    <row r="522" spans="2:3">
      <c r="B522" s="391"/>
      <c r="C522" s="391"/>
    </row>
    <row r="523" spans="2:3">
      <c r="B523" s="391"/>
      <c r="C523" s="391"/>
    </row>
    <row r="524" spans="2:3">
      <c r="B524" s="391"/>
      <c r="C524" s="391"/>
    </row>
    <row r="525" spans="2:3">
      <c r="B525" s="391"/>
      <c r="C525" s="391"/>
    </row>
    <row r="526" spans="2:3">
      <c r="B526" s="391"/>
      <c r="C526" s="391"/>
    </row>
    <row r="527" spans="2:3">
      <c r="B527" s="391"/>
      <c r="C527" s="391"/>
    </row>
    <row r="528" spans="2:3">
      <c r="B528" s="391"/>
      <c r="C528" s="391"/>
    </row>
    <row r="529" spans="2:3">
      <c r="B529" s="391"/>
      <c r="C529" s="391"/>
    </row>
    <row r="530" spans="2:3">
      <c r="B530" s="391"/>
      <c r="C530" s="391"/>
    </row>
    <row r="531" spans="2:3">
      <c r="B531" s="391"/>
      <c r="C531" s="391"/>
    </row>
    <row r="532" spans="2:3">
      <c r="B532" s="391"/>
      <c r="C532" s="391"/>
    </row>
    <row r="533" spans="2:3">
      <c r="B533" s="391"/>
      <c r="C533" s="391"/>
    </row>
    <row r="534" spans="2:3">
      <c r="B534" s="391"/>
      <c r="C534" s="391"/>
    </row>
    <row r="535" spans="2:3">
      <c r="B535" s="391"/>
      <c r="C535" s="391"/>
    </row>
    <row r="536" spans="2:3">
      <c r="B536" s="391"/>
      <c r="C536" s="391"/>
    </row>
    <row r="537" spans="2:3">
      <c r="B537" s="391"/>
      <c r="C537" s="391"/>
    </row>
    <row r="538" spans="2:3">
      <c r="B538" s="391"/>
      <c r="C538" s="391"/>
    </row>
    <row r="539" spans="2:3">
      <c r="B539" s="391"/>
      <c r="C539" s="391"/>
    </row>
    <row r="540" spans="2:3">
      <c r="B540" s="391"/>
      <c r="C540" s="391"/>
    </row>
    <row r="541" spans="2:3">
      <c r="B541" s="391"/>
      <c r="C541" s="391"/>
    </row>
    <row r="542" spans="2:3">
      <c r="B542" s="391"/>
      <c r="C542" s="391"/>
    </row>
    <row r="543" spans="2:3">
      <c r="B543" s="391"/>
      <c r="C543" s="391"/>
    </row>
    <row r="544" spans="2:3">
      <c r="B544" s="391"/>
      <c r="C544" s="391"/>
    </row>
    <row r="545" spans="2:3">
      <c r="B545" s="391"/>
      <c r="C545" s="391"/>
    </row>
    <row r="546" spans="2:3">
      <c r="B546" s="391"/>
      <c r="C546" s="391"/>
    </row>
    <row r="547" spans="2:3">
      <c r="B547" s="391"/>
      <c r="C547" s="391"/>
    </row>
    <row r="548" spans="2:3">
      <c r="B548" s="391"/>
      <c r="C548" s="391"/>
    </row>
    <row r="549" spans="2:3">
      <c r="B549" s="391"/>
      <c r="C549" s="391"/>
    </row>
    <row r="550" spans="2:3">
      <c r="B550" s="391"/>
      <c r="C550" s="391"/>
    </row>
    <row r="551" spans="2:3">
      <c r="B551" s="391"/>
      <c r="C551" s="391"/>
    </row>
    <row r="552" spans="2:3">
      <c r="B552" s="391"/>
      <c r="C552" s="391"/>
    </row>
    <row r="553" spans="2:3">
      <c r="B553" s="391"/>
      <c r="C553" s="391"/>
    </row>
    <row r="554" spans="2:3">
      <c r="B554" s="391"/>
      <c r="C554" s="391"/>
    </row>
    <row r="555" spans="2:3">
      <c r="B555" s="391"/>
      <c r="C555" s="391"/>
    </row>
    <row r="556" spans="2:3">
      <c r="B556" s="391"/>
      <c r="C556" s="391"/>
    </row>
    <row r="557" spans="2:3">
      <c r="B557" s="391"/>
      <c r="C557" s="391"/>
    </row>
    <row r="558" spans="2:3">
      <c r="B558" s="391"/>
      <c r="C558" s="391"/>
    </row>
    <row r="559" spans="2:3">
      <c r="B559" s="391"/>
      <c r="C559" s="391"/>
    </row>
    <row r="560" spans="2:3">
      <c r="B560" s="391"/>
      <c r="C560" s="391"/>
    </row>
    <row r="561" spans="2:3">
      <c r="B561" s="391"/>
      <c r="C561" s="391"/>
    </row>
    <row r="562" spans="2:3">
      <c r="B562" s="391"/>
      <c r="C562" s="391"/>
    </row>
  </sheetData>
  <sheetProtection password="EEDF" sheet="1" objects="1" scenarios="1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8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RowHeight="12.75"/>
  <cols>
    <col min="1" max="1" width="36.85546875" bestFit="1" customWidth="1"/>
    <col min="2" max="2" width="20" bestFit="1" customWidth="1"/>
  </cols>
  <sheetData>
    <row r="1" spans="1:62">
      <c r="A1" s="25" t="s">
        <v>402</v>
      </c>
      <c r="B1" s="25" t="s">
        <v>412</v>
      </c>
      <c r="C1" s="25"/>
      <c r="D1" s="28">
        <v>2010</v>
      </c>
      <c r="E1" s="28">
        <f t="shared" ref="E1:AJ1" si="0">+D1+1</f>
        <v>2011</v>
      </c>
      <c r="F1" s="28">
        <f t="shared" si="0"/>
        <v>2012</v>
      </c>
      <c r="G1" s="28">
        <f t="shared" si="0"/>
        <v>2013</v>
      </c>
      <c r="H1" s="28">
        <f t="shared" si="0"/>
        <v>2014</v>
      </c>
      <c r="I1" s="28">
        <f t="shared" si="0"/>
        <v>2015</v>
      </c>
      <c r="J1" s="28">
        <f t="shared" si="0"/>
        <v>2016</v>
      </c>
      <c r="K1" s="28">
        <f t="shared" si="0"/>
        <v>2017</v>
      </c>
      <c r="L1" s="28">
        <f t="shared" si="0"/>
        <v>2018</v>
      </c>
      <c r="M1" s="28">
        <f t="shared" si="0"/>
        <v>2019</v>
      </c>
      <c r="N1" s="28">
        <f t="shared" si="0"/>
        <v>2020</v>
      </c>
      <c r="O1" s="28">
        <f t="shared" si="0"/>
        <v>2021</v>
      </c>
      <c r="P1" s="28">
        <f t="shared" si="0"/>
        <v>2022</v>
      </c>
      <c r="Q1" s="28">
        <f t="shared" si="0"/>
        <v>2023</v>
      </c>
      <c r="R1" s="28">
        <f t="shared" si="0"/>
        <v>2024</v>
      </c>
      <c r="S1" s="28">
        <f t="shared" si="0"/>
        <v>2025</v>
      </c>
      <c r="T1" s="28">
        <f t="shared" si="0"/>
        <v>2026</v>
      </c>
      <c r="U1" s="28">
        <f t="shared" si="0"/>
        <v>2027</v>
      </c>
      <c r="V1" s="28">
        <f t="shared" si="0"/>
        <v>2028</v>
      </c>
      <c r="W1" s="28">
        <f t="shared" si="0"/>
        <v>2029</v>
      </c>
      <c r="X1" s="28">
        <f t="shared" si="0"/>
        <v>2030</v>
      </c>
      <c r="Y1" s="28">
        <f t="shared" si="0"/>
        <v>2031</v>
      </c>
      <c r="Z1" s="28">
        <f t="shared" si="0"/>
        <v>2032</v>
      </c>
      <c r="AA1" s="28">
        <f t="shared" si="0"/>
        <v>2033</v>
      </c>
      <c r="AB1" s="28">
        <f t="shared" si="0"/>
        <v>2034</v>
      </c>
      <c r="AC1" s="28">
        <f t="shared" si="0"/>
        <v>2035</v>
      </c>
      <c r="AD1" s="28">
        <f t="shared" si="0"/>
        <v>2036</v>
      </c>
      <c r="AE1" s="28">
        <f t="shared" si="0"/>
        <v>2037</v>
      </c>
      <c r="AF1" s="28">
        <f t="shared" si="0"/>
        <v>2038</v>
      </c>
      <c r="AG1" s="28">
        <f t="shared" si="0"/>
        <v>2039</v>
      </c>
      <c r="AH1" s="28">
        <f t="shared" si="0"/>
        <v>2040</v>
      </c>
      <c r="AI1" s="28">
        <f t="shared" si="0"/>
        <v>2041</v>
      </c>
      <c r="AJ1" s="28">
        <f t="shared" si="0"/>
        <v>2042</v>
      </c>
      <c r="AK1" s="28">
        <f t="shared" ref="AK1:BI1" si="1">+AJ1+1</f>
        <v>2043</v>
      </c>
      <c r="AL1" s="28">
        <f t="shared" si="1"/>
        <v>2044</v>
      </c>
      <c r="AM1" s="28">
        <f t="shared" si="1"/>
        <v>2045</v>
      </c>
      <c r="AN1" s="28">
        <f t="shared" si="1"/>
        <v>2046</v>
      </c>
      <c r="AO1" s="28">
        <f t="shared" si="1"/>
        <v>2047</v>
      </c>
      <c r="AP1" s="28">
        <f t="shared" si="1"/>
        <v>2048</v>
      </c>
      <c r="AQ1" s="28">
        <f t="shared" si="1"/>
        <v>2049</v>
      </c>
      <c r="AR1" s="28">
        <f t="shared" si="1"/>
        <v>2050</v>
      </c>
      <c r="AS1" s="28">
        <f t="shared" si="1"/>
        <v>2051</v>
      </c>
      <c r="AT1" s="28">
        <f t="shared" si="1"/>
        <v>2052</v>
      </c>
      <c r="AU1" s="28">
        <f t="shared" si="1"/>
        <v>2053</v>
      </c>
      <c r="AV1" s="28">
        <f t="shared" si="1"/>
        <v>2054</v>
      </c>
      <c r="AW1" s="28">
        <f t="shared" si="1"/>
        <v>2055</v>
      </c>
      <c r="AX1" s="28">
        <f t="shared" si="1"/>
        <v>2056</v>
      </c>
      <c r="AY1" s="28">
        <f t="shared" si="1"/>
        <v>2057</v>
      </c>
      <c r="AZ1" s="28">
        <f t="shared" si="1"/>
        <v>2058</v>
      </c>
      <c r="BA1" s="28">
        <f t="shared" si="1"/>
        <v>2059</v>
      </c>
      <c r="BB1" s="28">
        <f t="shared" si="1"/>
        <v>2060</v>
      </c>
      <c r="BC1" s="28">
        <f t="shared" si="1"/>
        <v>2061</v>
      </c>
      <c r="BD1" s="28">
        <f t="shared" si="1"/>
        <v>2062</v>
      </c>
      <c r="BE1" s="28">
        <f t="shared" si="1"/>
        <v>2063</v>
      </c>
      <c r="BF1" s="28">
        <f t="shared" si="1"/>
        <v>2064</v>
      </c>
      <c r="BG1" s="28">
        <f t="shared" si="1"/>
        <v>2065</v>
      </c>
      <c r="BH1" s="28">
        <f t="shared" si="1"/>
        <v>2066</v>
      </c>
      <c r="BI1" s="28">
        <f t="shared" si="1"/>
        <v>2067</v>
      </c>
      <c r="BJ1" s="66">
        <f t="shared" ref="BJ1:BJ8" si="2">SUM(D1:BI1)</f>
        <v>118233</v>
      </c>
    </row>
    <row r="2" spans="1:62">
      <c r="A2" s="25" t="s">
        <v>403</v>
      </c>
      <c r="B2" s="25"/>
      <c r="C2" s="25"/>
      <c r="BJ2" s="66">
        <f t="shared" si="2"/>
        <v>0</v>
      </c>
    </row>
    <row r="3" spans="1:62">
      <c r="A3" s="14" t="s">
        <v>397</v>
      </c>
      <c r="B3" s="14"/>
      <c r="C3" s="14"/>
      <c r="D3" s="118">
        <f>+D$6*CostBreakdownComparisons!C3*(1+D53)</f>
        <v>0.20343654139475442</v>
      </c>
      <c r="E3" s="103">
        <f t="shared" ref="E3:N8" si="3">+$D3</f>
        <v>0.20343654139475442</v>
      </c>
      <c r="F3" s="103">
        <f t="shared" si="3"/>
        <v>0.20343654139475442</v>
      </c>
      <c r="G3" s="103">
        <f t="shared" si="3"/>
        <v>0.20343654139475442</v>
      </c>
      <c r="H3" s="103">
        <f t="shared" si="3"/>
        <v>0.20343654139475442</v>
      </c>
      <c r="I3" s="103">
        <f t="shared" si="3"/>
        <v>0.20343654139475442</v>
      </c>
      <c r="J3" s="103">
        <f t="shared" si="3"/>
        <v>0.20343654139475442</v>
      </c>
      <c r="K3" s="103">
        <f t="shared" si="3"/>
        <v>0.20343654139475442</v>
      </c>
      <c r="L3" s="103">
        <f t="shared" si="3"/>
        <v>0.20343654139475442</v>
      </c>
      <c r="M3" s="103">
        <f t="shared" si="3"/>
        <v>0.20343654139475442</v>
      </c>
      <c r="N3" s="103">
        <f t="shared" si="3"/>
        <v>0.20343654139475442</v>
      </c>
      <c r="O3" s="103">
        <f t="shared" ref="O3:X8" si="4">+$D3</f>
        <v>0.20343654139475442</v>
      </c>
      <c r="P3" s="103">
        <f t="shared" si="4"/>
        <v>0.20343654139475442</v>
      </c>
      <c r="Q3" s="103">
        <f t="shared" si="4"/>
        <v>0.20343654139475442</v>
      </c>
      <c r="R3" s="103">
        <f t="shared" si="4"/>
        <v>0.20343654139475442</v>
      </c>
      <c r="S3" s="103">
        <f t="shared" si="4"/>
        <v>0.20343654139475442</v>
      </c>
      <c r="T3" s="103">
        <f t="shared" si="4"/>
        <v>0.20343654139475442</v>
      </c>
      <c r="U3" s="103">
        <f t="shared" si="4"/>
        <v>0.20343654139475442</v>
      </c>
      <c r="V3" s="103">
        <f t="shared" si="4"/>
        <v>0.20343654139475442</v>
      </c>
      <c r="W3" s="103">
        <f t="shared" si="4"/>
        <v>0.20343654139475442</v>
      </c>
      <c r="X3" s="103">
        <f t="shared" si="4"/>
        <v>0.20343654139475442</v>
      </c>
      <c r="Y3" s="103">
        <f t="shared" ref="Y3:AH8" si="5">+$D3</f>
        <v>0.20343654139475442</v>
      </c>
      <c r="Z3" s="103">
        <f t="shared" si="5"/>
        <v>0.20343654139475442</v>
      </c>
      <c r="AA3" s="103">
        <f t="shared" si="5"/>
        <v>0.20343654139475442</v>
      </c>
      <c r="AB3" s="103">
        <f t="shared" si="5"/>
        <v>0.20343654139475442</v>
      </c>
      <c r="AC3" s="103">
        <f t="shared" si="5"/>
        <v>0.20343654139475442</v>
      </c>
      <c r="AD3" s="103">
        <f t="shared" si="5"/>
        <v>0.20343654139475442</v>
      </c>
      <c r="AE3" s="103">
        <f t="shared" si="5"/>
        <v>0.20343654139475442</v>
      </c>
      <c r="AF3" s="103">
        <f t="shared" si="5"/>
        <v>0.20343654139475442</v>
      </c>
      <c r="AG3" s="103">
        <f t="shared" si="5"/>
        <v>0.20343654139475442</v>
      </c>
      <c r="AH3" s="103">
        <f t="shared" si="5"/>
        <v>0.20343654139475442</v>
      </c>
      <c r="AI3" s="103">
        <f t="shared" ref="AI3:AR8" si="6">+$D3</f>
        <v>0.20343654139475442</v>
      </c>
      <c r="AJ3" s="103">
        <f t="shared" si="6"/>
        <v>0.20343654139475442</v>
      </c>
      <c r="AK3" s="103">
        <f t="shared" si="6"/>
        <v>0.20343654139475442</v>
      </c>
      <c r="AL3" s="103">
        <f t="shared" si="6"/>
        <v>0.20343654139475442</v>
      </c>
      <c r="AM3" s="103">
        <f t="shared" si="6"/>
        <v>0.20343654139475442</v>
      </c>
      <c r="AN3" s="103">
        <f t="shared" si="6"/>
        <v>0.20343654139475442</v>
      </c>
      <c r="AO3" s="103">
        <f t="shared" si="6"/>
        <v>0.20343654139475442</v>
      </c>
      <c r="AP3" s="103">
        <f t="shared" si="6"/>
        <v>0.20343654139475442</v>
      </c>
      <c r="AQ3" s="103">
        <f t="shared" si="6"/>
        <v>0.20343654139475442</v>
      </c>
      <c r="AR3" s="103">
        <f t="shared" si="6"/>
        <v>0.20343654139475442</v>
      </c>
      <c r="AS3" s="103">
        <f t="shared" ref="AS3:BB8" si="7">+$D3</f>
        <v>0.20343654139475442</v>
      </c>
      <c r="AT3" s="103">
        <f t="shared" si="7"/>
        <v>0.20343654139475442</v>
      </c>
      <c r="AU3" s="103">
        <f t="shared" si="7"/>
        <v>0.20343654139475442</v>
      </c>
      <c r="AV3" s="103">
        <f t="shared" si="7"/>
        <v>0.20343654139475442</v>
      </c>
      <c r="AW3" s="103">
        <f t="shared" si="7"/>
        <v>0.20343654139475442</v>
      </c>
      <c r="AX3" s="103">
        <f t="shared" si="7"/>
        <v>0.20343654139475442</v>
      </c>
      <c r="AY3" s="103">
        <f t="shared" si="7"/>
        <v>0.20343654139475442</v>
      </c>
      <c r="AZ3" s="103">
        <f t="shared" si="7"/>
        <v>0.20343654139475442</v>
      </c>
      <c r="BA3" s="103">
        <f t="shared" si="7"/>
        <v>0.20343654139475442</v>
      </c>
      <c r="BB3" s="103">
        <f t="shared" si="7"/>
        <v>0.20343654139475442</v>
      </c>
      <c r="BC3" s="103">
        <f t="shared" ref="BC3:BI8" si="8">+$D3</f>
        <v>0.20343654139475442</v>
      </c>
      <c r="BD3" s="103">
        <f t="shared" si="8"/>
        <v>0.20343654139475442</v>
      </c>
      <c r="BE3" s="103">
        <f t="shared" si="8"/>
        <v>0.20343654139475442</v>
      </c>
      <c r="BF3" s="103">
        <f t="shared" si="8"/>
        <v>0.20343654139475442</v>
      </c>
      <c r="BG3" s="103">
        <f t="shared" si="8"/>
        <v>0.20343654139475442</v>
      </c>
      <c r="BH3" s="103">
        <f t="shared" si="8"/>
        <v>0.20343654139475442</v>
      </c>
      <c r="BI3" s="103">
        <f t="shared" si="8"/>
        <v>0.20343654139475442</v>
      </c>
      <c r="BJ3" s="104">
        <f t="shared" si="2"/>
        <v>11.799319400895767</v>
      </c>
    </row>
    <row r="4" spans="1:62">
      <c r="A4" s="14" t="s">
        <v>335</v>
      </c>
      <c r="B4" s="14"/>
      <c r="C4" s="14"/>
      <c r="D4" s="118">
        <f>+D$6*CostBreakdownComparisons!C4*(1+D54)</f>
        <v>0.1571354274509987</v>
      </c>
      <c r="E4" s="103">
        <f t="shared" si="3"/>
        <v>0.1571354274509987</v>
      </c>
      <c r="F4" s="103">
        <f t="shared" si="3"/>
        <v>0.1571354274509987</v>
      </c>
      <c r="G4" s="103">
        <f t="shared" si="3"/>
        <v>0.1571354274509987</v>
      </c>
      <c r="H4" s="103">
        <f t="shared" si="3"/>
        <v>0.1571354274509987</v>
      </c>
      <c r="I4" s="103">
        <f t="shared" si="3"/>
        <v>0.1571354274509987</v>
      </c>
      <c r="J4" s="103">
        <f t="shared" si="3"/>
        <v>0.1571354274509987</v>
      </c>
      <c r="K4" s="103">
        <f t="shared" si="3"/>
        <v>0.1571354274509987</v>
      </c>
      <c r="L4" s="103">
        <f t="shared" si="3"/>
        <v>0.1571354274509987</v>
      </c>
      <c r="M4" s="103">
        <f t="shared" si="3"/>
        <v>0.1571354274509987</v>
      </c>
      <c r="N4" s="103">
        <f t="shared" si="3"/>
        <v>0.1571354274509987</v>
      </c>
      <c r="O4" s="103">
        <f t="shared" si="4"/>
        <v>0.1571354274509987</v>
      </c>
      <c r="P4" s="103">
        <f t="shared" si="4"/>
        <v>0.1571354274509987</v>
      </c>
      <c r="Q4" s="103">
        <f t="shared" si="4"/>
        <v>0.1571354274509987</v>
      </c>
      <c r="R4" s="103">
        <f t="shared" si="4"/>
        <v>0.1571354274509987</v>
      </c>
      <c r="S4" s="103">
        <f t="shared" si="4"/>
        <v>0.1571354274509987</v>
      </c>
      <c r="T4" s="103">
        <f t="shared" si="4"/>
        <v>0.1571354274509987</v>
      </c>
      <c r="U4" s="103">
        <f t="shared" si="4"/>
        <v>0.1571354274509987</v>
      </c>
      <c r="V4" s="103">
        <f t="shared" si="4"/>
        <v>0.1571354274509987</v>
      </c>
      <c r="W4" s="103">
        <f t="shared" si="4"/>
        <v>0.1571354274509987</v>
      </c>
      <c r="X4" s="103">
        <f t="shared" si="4"/>
        <v>0.1571354274509987</v>
      </c>
      <c r="Y4" s="103">
        <f t="shared" si="5"/>
        <v>0.1571354274509987</v>
      </c>
      <c r="Z4" s="103">
        <f t="shared" si="5"/>
        <v>0.1571354274509987</v>
      </c>
      <c r="AA4" s="103">
        <f t="shared" si="5"/>
        <v>0.1571354274509987</v>
      </c>
      <c r="AB4" s="103">
        <f t="shared" si="5"/>
        <v>0.1571354274509987</v>
      </c>
      <c r="AC4" s="103">
        <f t="shared" si="5"/>
        <v>0.1571354274509987</v>
      </c>
      <c r="AD4" s="103">
        <f t="shared" si="5"/>
        <v>0.1571354274509987</v>
      </c>
      <c r="AE4" s="103">
        <f t="shared" si="5"/>
        <v>0.1571354274509987</v>
      </c>
      <c r="AF4" s="103">
        <f t="shared" si="5"/>
        <v>0.1571354274509987</v>
      </c>
      <c r="AG4" s="103">
        <f t="shared" si="5"/>
        <v>0.1571354274509987</v>
      </c>
      <c r="AH4" s="103">
        <f t="shared" si="5"/>
        <v>0.1571354274509987</v>
      </c>
      <c r="AI4" s="103">
        <f t="shared" si="6"/>
        <v>0.1571354274509987</v>
      </c>
      <c r="AJ4" s="103">
        <f t="shared" si="6"/>
        <v>0.1571354274509987</v>
      </c>
      <c r="AK4" s="103">
        <f t="shared" si="6"/>
        <v>0.1571354274509987</v>
      </c>
      <c r="AL4" s="103">
        <f t="shared" si="6"/>
        <v>0.1571354274509987</v>
      </c>
      <c r="AM4" s="103">
        <f t="shared" si="6"/>
        <v>0.1571354274509987</v>
      </c>
      <c r="AN4" s="103">
        <f t="shared" si="6"/>
        <v>0.1571354274509987</v>
      </c>
      <c r="AO4" s="103">
        <f t="shared" si="6"/>
        <v>0.1571354274509987</v>
      </c>
      <c r="AP4" s="103">
        <f t="shared" si="6"/>
        <v>0.1571354274509987</v>
      </c>
      <c r="AQ4" s="103">
        <f t="shared" si="6"/>
        <v>0.1571354274509987</v>
      </c>
      <c r="AR4" s="103">
        <f t="shared" si="6"/>
        <v>0.1571354274509987</v>
      </c>
      <c r="AS4" s="103">
        <f t="shared" si="7"/>
        <v>0.1571354274509987</v>
      </c>
      <c r="AT4" s="103">
        <f t="shared" si="7"/>
        <v>0.1571354274509987</v>
      </c>
      <c r="AU4" s="103">
        <f t="shared" si="7"/>
        <v>0.1571354274509987</v>
      </c>
      <c r="AV4" s="103">
        <f t="shared" si="7"/>
        <v>0.1571354274509987</v>
      </c>
      <c r="AW4" s="103">
        <f t="shared" si="7"/>
        <v>0.1571354274509987</v>
      </c>
      <c r="AX4" s="103">
        <f t="shared" si="7"/>
        <v>0.1571354274509987</v>
      </c>
      <c r="AY4" s="103">
        <f t="shared" si="7"/>
        <v>0.1571354274509987</v>
      </c>
      <c r="AZ4" s="103">
        <f t="shared" si="7"/>
        <v>0.1571354274509987</v>
      </c>
      <c r="BA4" s="103">
        <f t="shared" si="7"/>
        <v>0.1571354274509987</v>
      </c>
      <c r="BB4" s="103">
        <f t="shared" si="7"/>
        <v>0.1571354274509987</v>
      </c>
      <c r="BC4" s="103">
        <f t="shared" si="8"/>
        <v>0.1571354274509987</v>
      </c>
      <c r="BD4" s="103">
        <f t="shared" si="8"/>
        <v>0.1571354274509987</v>
      </c>
      <c r="BE4" s="103">
        <f t="shared" si="8"/>
        <v>0.1571354274509987</v>
      </c>
      <c r="BF4" s="103">
        <f t="shared" si="8"/>
        <v>0.1571354274509987</v>
      </c>
      <c r="BG4" s="103">
        <f t="shared" si="8"/>
        <v>0.1571354274509987</v>
      </c>
      <c r="BH4" s="103">
        <f t="shared" si="8"/>
        <v>0.1571354274509987</v>
      </c>
      <c r="BI4" s="103">
        <f t="shared" si="8"/>
        <v>0.1571354274509987</v>
      </c>
      <c r="BJ4" s="104">
        <f t="shared" si="2"/>
        <v>9.1138547921579232</v>
      </c>
    </row>
    <row r="5" spans="1:62">
      <c r="A5" s="14" t="s">
        <v>399</v>
      </c>
      <c r="B5" s="14"/>
      <c r="C5" s="14"/>
      <c r="D5" s="118">
        <f>+D$6*CostBreakdownComparisons!C5*(1+D55)</f>
        <v>0.13742947553306084</v>
      </c>
      <c r="E5" s="103">
        <f t="shared" si="3"/>
        <v>0.13742947553306084</v>
      </c>
      <c r="F5" s="103">
        <f t="shared" si="3"/>
        <v>0.13742947553306084</v>
      </c>
      <c r="G5" s="103">
        <f t="shared" si="3"/>
        <v>0.13742947553306084</v>
      </c>
      <c r="H5" s="103">
        <f t="shared" si="3"/>
        <v>0.13742947553306084</v>
      </c>
      <c r="I5" s="103">
        <f t="shared" si="3"/>
        <v>0.13742947553306084</v>
      </c>
      <c r="J5" s="103">
        <f t="shared" si="3"/>
        <v>0.13742947553306084</v>
      </c>
      <c r="K5" s="103">
        <f t="shared" si="3"/>
        <v>0.13742947553306084</v>
      </c>
      <c r="L5" s="103">
        <f t="shared" si="3"/>
        <v>0.13742947553306084</v>
      </c>
      <c r="M5" s="103">
        <f t="shared" si="3"/>
        <v>0.13742947553306084</v>
      </c>
      <c r="N5" s="103">
        <f t="shared" si="3"/>
        <v>0.13742947553306084</v>
      </c>
      <c r="O5" s="103">
        <f t="shared" si="4"/>
        <v>0.13742947553306084</v>
      </c>
      <c r="P5" s="103">
        <f t="shared" si="4"/>
        <v>0.13742947553306084</v>
      </c>
      <c r="Q5" s="103">
        <f t="shared" si="4"/>
        <v>0.13742947553306084</v>
      </c>
      <c r="R5" s="103">
        <f t="shared" si="4"/>
        <v>0.13742947553306084</v>
      </c>
      <c r="S5" s="103">
        <f t="shared" si="4"/>
        <v>0.13742947553306084</v>
      </c>
      <c r="T5" s="103">
        <f t="shared" si="4"/>
        <v>0.13742947553306084</v>
      </c>
      <c r="U5" s="103">
        <f t="shared" si="4"/>
        <v>0.13742947553306084</v>
      </c>
      <c r="V5" s="103">
        <f t="shared" si="4"/>
        <v>0.13742947553306084</v>
      </c>
      <c r="W5" s="103">
        <f t="shared" si="4"/>
        <v>0.13742947553306084</v>
      </c>
      <c r="X5" s="103">
        <f t="shared" si="4"/>
        <v>0.13742947553306084</v>
      </c>
      <c r="Y5" s="103">
        <f t="shared" si="5"/>
        <v>0.13742947553306084</v>
      </c>
      <c r="Z5" s="103">
        <f t="shared" si="5"/>
        <v>0.13742947553306084</v>
      </c>
      <c r="AA5" s="103">
        <f t="shared" si="5"/>
        <v>0.13742947553306084</v>
      </c>
      <c r="AB5" s="103">
        <f t="shared" si="5"/>
        <v>0.13742947553306084</v>
      </c>
      <c r="AC5" s="103">
        <f t="shared" si="5"/>
        <v>0.13742947553306084</v>
      </c>
      <c r="AD5" s="103">
        <f t="shared" si="5"/>
        <v>0.13742947553306084</v>
      </c>
      <c r="AE5" s="103">
        <f t="shared" si="5"/>
        <v>0.13742947553306084</v>
      </c>
      <c r="AF5" s="103">
        <f t="shared" si="5"/>
        <v>0.13742947553306084</v>
      </c>
      <c r="AG5" s="103">
        <f t="shared" si="5"/>
        <v>0.13742947553306084</v>
      </c>
      <c r="AH5" s="103">
        <f t="shared" si="5"/>
        <v>0.13742947553306084</v>
      </c>
      <c r="AI5" s="103">
        <f t="shared" si="6"/>
        <v>0.13742947553306084</v>
      </c>
      <c r="AJ5" s="103">
        <f t="shared" si="6"/>
        <v>0.13742947553306084</v>
      </c>
      <c r="AK5" s="103">
        <f t="shared" si="6"/>
        <v>0.13742947553306084</v>
      </c>
      <c r="AL5" s="103">
        <f t="shared" si="6"/>
        <v>0.13742947553306084</v>
      </c>
      <c r="AM5" s="103">
        <f t="shared" si="6"/>
        <v>0.13742947553306084</v>
      </c>
      <c r="AN5" s="103">
        <f t="shared" si="6"/>
        <v>0.13742947553306084</v>
      </c>
      <c r="AO5" s="103">
        <f t="shared" si="6"/>
        <v>0.13742947553306084</v>
      </c>
      <c r="AP5" s="103">
        <f t="shared" si="6"/>
        <v>0.13742947553306084</v>
      </c>
      <c r="AQ5" s="103">
        <f t="shared" si="6"/>
        <v>0.13742947553306084</v>
      </c>
      <c r="AR5" s="103">
        <f t="shared" si="6"/>
        <v>0.13742947553306084</v>
      </c>
      <c r="AS5" s="103">
        <f t="shared" si="7"/>
        <v>0.13742947553306084</v>
      </c>
      <c r="AT5" s="103">
        <f t="shared" si="7"/>
        <v>0.13742947553306084</v>
      </c>
      <c r="AU5" s="103">
        <f t="shared" si="7"/>
        <v>0.13742947553306084</v>
      </c>
      <c r="AV5" s="103">
        <f t="shared" si="7"/>
        <v>0.13742947553306084</v>
      </c>
      <c r="AW5" s="103">
        <f t="shared" si="7"/>
        <v>0.13742947553306084</v>
      </c>
      <c r="AX5" s="103">
        <f t="shared" si="7"/>
        <v>0.13742947553306084</v>
      </c>
      <c r="AY5" s="103">
        <f t="shared" si="7"/>
        <v>0.13742947553306084</v>
      </c>
      <c r="AZ5" s="103">
        <f t="shared" si="7"/>
        <v>0.13742947553306084</v>
      </c>
      <c r="BA5" s="103">
        <f t="shared" si="7"/>
        <v>0.13742947553306084</v>
      </c>
      <c r="BB5" s="103">
        <f t="shared" si="7"/>
        <v>0.13742947553306084</v>
      </c>
      <c r="BC5" s="103">
        <f t="shared" si="8"/>
        <v>0.13742947553306084</v>
      </c>
      <c r="BD5" s="103">
        <f t="shared" si="8"/>
        <v>0.13742947553306084</v>
      </c>
      <c r="BE5" s="103">
        <f t="shared" si="8"/>
        <v>0.13742947553306084</v>
      </c>
      <c r="BF5" s="103">
        <f t="shared" si="8"/>
        <v>0.13742947553306084</v>
      </c>
      <c r="BG5" s="103">
        <f t="shared" si="8"/>
        <v>0.13742947553306084</v>
      </c>
      <c r="BH5" s="103">
        <f t="shared" si="8"/>
        <v>0.13742947553306084</v>
      </c>
      <c r="BI5" s="103">
        <f t="shared" si="8"/>
        <v>0.13742947553306084</v>
      </c>
      <c r="BJ5" s="104">
        <f t="shared" si="2"/>
        <v>7.9709095809175343</v>
      </c>
    </row>
    <row r="6" spans="1:62">
      <c r="A6" s="14" t="s">
        <v>339</v>
      </c>
      <c r="B6" s="141" t="s">
        <v>877</v>
      </c>
      <c r="C6" s="14"/>
      <c r="D6" s="123">
        <f>+'SCI DG3 Final'!C96</f>
        <v>0.19001192591218211</v>
      </c>
      <c r="E6" s="103">
        <f t="shared" si="3"/>
        <v>0.19001192591218211</v>
      </c>
      <c r="F6" s="103">
        <f t="shared" si="3"/>
        <v>0.19001192591218211</v>
      </c>
      <c r="G6" s="103">
        <f t="shared" si="3"/>
        <v>0.19001192591218211</v>
      </c>
      <c r="H6" s="103">
        <f t="shared" si="3"/>
        <v>0.19001192591218211</v>
      </c>
      <c r="I6" s="103">
        <f t="shared" si="3"/>
        <v>0.19001192591218211</v>
      </c>
      <c r="J6" s="103">
        <f t="shared" si="3"/>
        <v>0.19001192591218211</v>
      </c>
      <c r="K6" s="103">
        <f t="shared" si="3"/>
        <v>0.19001192591218211</v>
      </c>
      <c r="L6" s="103">
        <f t="shared" si="3"/>
        <v>0.19001192591218211</v>
      </c>
      <c r="M6" s="103">
        <f t="shared" si="3"/>
        <v>0.19001192591218211</v>
      </c>
      <c r="N6" s="103">
        <f t="shared" si="3"/>
        <v>0.19001192591218211</v>
      </c>
      <c r="O6" s="103">
        <f t="shared" si="4"/>
        <v>0.19001192591218211</v>
      </c>
      <c r="P6" s="103">
        <f t="shared" si="4"/>
        <v>0.19001192591218211</v>
      </c>
      <c r="Q6" s="103">
        <f t="shared" si="4"/>
        <v>0.19001192591218211</v>
      </c>
      <c r="R6" s="103">
        <f t="shared" si="4"/>
        <v>0.19001192591218211</v>
      </c>
      <c r="S6" s="103">
        <f t="shared" si="4"/>
        <v>0.19001192591218211</v>
      </c>
      <c r="T6" s="103">
        <f t="shared" si="4"/>
        <v>0.19001192591218211</v>
      </c>
      <c r="U6" s="103">
        <f t="shared" si="4"/>
        <v>0.19001192591218211</v>
      </c>
      <c r="V6" s="103">
        <f t="shared" si="4"/>
        <v>0.19001192591218211</v>
      </c>
      <c r="W6" s="103">
        <f t="shared" si="4"/>
        <v>0.19001192591218211</v>
      </c>
      <c r="X6" s="103">
        <f t="shared" si="4"/>
        <v>0.19001192591218211</v>
      </c>
      <c r="Y6" s="103">
        <f t="shared" si="5"/>
        <v>0.19001192591218211</v>
      </c>
      <c r="Z6" s="103">
        <f t="shared" si="5"/>
        <v>0.19001192591218211</v>
      </c>
      <c r="AA6" s="103">
        <f t="shared" si="5"/>
        <v>0.19001192591218211</v>
      </c>
      <c r="AB6" s="103">
        <f t="shared" si="5"/>
        <v>0.19001192591218211</v>
      </c>
      <c r="AC6" s="103">
        <f t="shared" si="5"/>
        <v>0.19001192591218211</v>
      </c>
      <c r="AD6" s="103">
        <f t="shared" si="5"/>
        <v>0.19001192591218211</v>
      </c>
      <c r="AE6" s="103">
        <f t="shared" si="5"/>
        <v>0.19001192591218211</v>
      </c>
      <c r="AF6" s="103">
        <f t="shared" si="5"/>
        <v>0.19001192591218211</v>
      </c>
      <c r="AG6" s="103">
        <f t="shared" si="5"/>
        <v>0.19001192591218211</v>
      </c>
      <c r="AH6" s="103">
        <f t="shared" si="5"/>
        <v>0.19001192591218211</v>
      </c>
      <c r="AI6" s="103">
        <f t="shared" si="6"/>
        <v>0.19001192591218211</v>
      </c>
      <c r="AJ6" s="103">
        <f t="shared" si="6"/>
        <v>0.19001192591218211</v>
      </c>
      <c r="AK6" s="103">
        <f t="shared" si="6"/>
        <v>0.19001192591218211</v>
      </c>
      <c r="AL6" s="103">
        <f t="shared" si="6"/>
        <v>0.19001192591218211</v>
      </c>
      <c r="AM6" s="103">
        <f t="shared" si="6"/>
        <v>0.19001192591218211</v>
      </c>
      <c r="AN6" s="103">
        <f t="shared" si="6"/>
        <v>0.19001192591218211</v>
      </c>
      <c r="AO6" s="103">
        <f t="shared" si="6"/>
        <v>0.19001192591218211</v>
      </c>
      <c r="AP6" s="103">
        <f t="shared" si="6"/>
        <v>0.19001192591218211</v>
      </c>
      <c r="AQ6" s="103">
        <f t="shared" si="6"/>
        <v>0.19001192591218211</v>
      </c>
      <c r="AR6" s="103">
        <f t="shared" si="6"/>
        <v>0.19001192591218211</v>
      </c>
      <c r="AS6" s="103">
        <f t="shared" si="7"/>
        <v>0.19001192591218211</v>
      </c>
      <c r="AT6" s="103">
        <f t="shared" si="7"/>
        <v>0.19001192591218211</v>
      </c>
      <c r="AU6" s="103">
        <f t="shared" si="7"/>
        <v>0.19001192591218211</v>
      </c>
      <c r="AV6" s="103">
        <f t="shared" si="7"/>
        <v>0.19001192591218211</v>
      </c>
      <c r="AW6" s="103">
        <f t="shared" si="7"/>
        <v>0.19001192591218211</v>
      </c>
      <c r="AX6" s="103">
        <f t="shared" si="7"/>
        <v>0.19001192591218211</v>
      </c>
      <c r="AY6" s="103">
        <f t="shared" si="7"/>
        <v>0.19001192591218211</v>
      </c>
      <c r="AZ6" s="103">
        <f t="shared" si="7"/>
        <v>0.19001192591218211</v>
      </c>
      <c r="BA6" s="103">
        <f t="shared" si="7"/>
        <v>0.19001192591218211</v>
      </c>
      <c r="BB6" s="103">
        <f t="shared" si="7"/>
        <v>0.19001192591218211</v>
      </c>
      <c r="BC6" s="103">
        <f t="shared" si="8"/>
        <v>0.19001192591218211</v>
      </c>
      <c r="BD6" s="103">
        <f t="shared" si="8"/>
        <v>0.19001192591218211</v>
      </c>
      <c r="BE6" s="103">
        <f t="shared" si="8"/>
        <v>0.19001192591218211</v>
      </c>
      <c r="BF6" s="103">
        <f t="shared" si="8"/>
        <v>0.19001192591218211</v>
      </c>
      <c r="BG6" s="103">
        <f t="shared" si="8"/>
        <v>0.19001192591218211</v>
      </c>
      <c r="BH6" s="103">
        <f t="shared" si="8"/>
        <v>0.19001192591218211</v>
      </c>
      <c r="BI6" s="103">
        <f t="shared" si="8"/>
        <v>0.19001192591218211</v>
      </c>
      <c r="BJ6" s="104">
        <f t="shared" si="2"/>
        <v>11.020691702906564</v>
      </c>
    </row>
    <row r="7" spans="1:62">
      <c r="A7" s="14" t="s">
        <v>411</v>
      </c>
      <c r="B7" s="141" t="s">
        <v>877</v>
      </c>
      <c r="C7" s="14"/>
      <c r="D7" s="123">
        <f>+'SCI DG3 Final'!C97</f>
        <v>0.15602151649645618</v>
      </c>
      <c r="E7" s="103">
        <f t="shared" si="3"/>
        <v>0.15602151649645618</v>
      </c>
      <c r="F7" s="103">
        <f t="shared" si="3"/>
        <v>0.15602151649645618</v>
      </c>
      <c r="G7" s="103">
        <f t="shared" si="3"/>
        <v>0.15602151649645618</v>
      </c>
      <c r="H7" s="103">
        <f t="shared" si="3"/>
        <v>0.15602151649645618</v>
      </c>
      <c r="I7" s="103">
        <f t="shared" si="3"/>
        <v>0.15602151649645618</v>
      </c>
      <c r="J7" s="103">
        <f t="shared" si="3"/>
        <v>0.15602151649645618</v>
      </c>
      <c r="K7" s="103">
        <f t="shared" si="3"/>
        <v>0.15602151649645618</v>
      </c>
      <c r="L7" s="103">
        <f t="shared" si="3"/>
        <v>0.15602151649645618</v>
      </c>
      <c r="M7" s="103">
        <f t="shared" si="3"/>
        <v>0.15602151649645618</v>
      </c>
      <c r="N7" s="103">
        <f t="shared" si="3"/>
        <v>0.15602151649645618</v>
      </c>
      <c r="O7" s="103">
        <f t="shared" si="4"/>
        <v>0.15602151649645618</v>
      </c>
      <c r="P7" s="103">
        <f t="shared" si="4"/>
        <v>0.15602151649645618</v>
      </c>
      <c r="Q7" s="103">
        <f t="shared" si="4"/>
        <v>0.15602151649645618</v>
      </c>
      <c r="R7" s="103">
        <f t="shared" si="4"/>
        <v>0.15602151649645618</v>
      </c>
      <c r="S7" s="103">
        <f t="shared" si="4"/>
        <v>0.15602151649645618</v>
      </c>
      <c r="T7" s="103">
        <f t="shared" si="4"/>
        <v>0.15602151649645618</v>
      </c>
      <c r="U7" s="103">
        <f t="shared" si="4"/>
        <v>0.15602151649645618</v>
      </c>
      <c r="V7" s="103">
        <f t="shared" si="4"/>
        <v>0.15602151649645618</v>
      </c>
      <c r="W7" s="103">
        <f t="shared" si="4"/>
        <v>0.15602151649645618</v>
      </c>
      <c r="X7" s="103">
        <f t="shared" si="4"/>
        <v>0.15602151649645618</v>
      </c>
      <c r="Y7" s="103">
        <f t="shared" si="5"/>
        <v>0.15602151649645618</v>
      </c>
      <c r="Z7" s="103">
        <f t="shared" si="5"/>
        <v>0.15602151649645618</v>
      </c>
      <c r="AA7" s="103">
        <f t="shared" si="5"/>
        <v>0.15602151649645618</v>
      </c>
      <c r="AB7" s="103">
        <f t="shared" si="5"/>
        <v>0.15602151649645618</v>
      </c>
      <c r="AC7" s="103">
        <f t="shared" si="5"/>
        <v>0.15602151649645618</v>
      </c>
      <c r="AD7" s="103">
        <f t="shared" si="5"/>
        <v>0.15602151649645618</v>
      </c>
      <c r="AE7" s="103">
        <f t="shared" si="5"/>
        <v>0.15602151649645618</v>
      </c>
      <c r="AF7" s="103">
        <f t="shared" si="5"/>
        <v>0.15602151649645618</v>
      </c>
      <c r="AG7" s="103">
        <f t="shared" si="5"/>
        <v>0.15602151649645618</v>
      </c>
      <c r="AH7" s="103">
        <f t="shared" si="5"/>
        <v>0.15602151649645618</v>
      </c>
      <c r="AI7" s="103">
        <f t="shared" si="6"/>
        <v>0.15602151649645618</v>
      </c>
      <c r="AJ7" s="103">
        <f t="shared" si="6"/>
        <v>0.15602151649645618</v>
      </c>
      <c r="AK7" s="103">
        <f t="shared" si="6"/>
        <v>0.15602151649645618</v>
      </c>
      <c r="AL7" s="103">
        <f t="shared" si="6"/>
        <v>0.15602151649645618</v>
      </c>
      <c r="AM7" s="103">
        <f t="shared" si="6"/>
        <v>0.15602151649645618</v>
      </c>
      <c r="AN7" s="103">
        <f t="shared" si="6"/>
        <v>0.15602151649645618</v>
      </c>
      <c r="AO7" s="103">
        <f t="shared" si="6"/>
        <v>0.15602151649645618</v>
      </c>
      <c r="AP7" s="103">
        <f t="shared" si="6"/>
        <v>0.15602151649645618</v>
      </c>
      <c r="AQ7" s="103">
        <f t="shared" si="6"/>
        <v>0.15602151649645618</v>
      </c>
      <c r="AR7" s="103">
        <f t="shared" si="6"/>
        <v>0.15602151649645618</v>
      </c>
      <c r="AS7" s="103">
        <f t="shared" si="7"/>
        <v>0.15602151649645618</v>
      </c>
      <c r="AT7" s="103">
        <f t="shared" si="7"/>
        <v>0.15602151649645618</v>
      </c>
      <c r="AU7" s="103">
        <f t="shared" si="7"/>
        <v>0.15602151649645618</v>
      </c>
      <c r="AV7" s="103">
        <f t="shared" si="7"/>
        <v>0.15602151649645618</v>
      </c>
      <c r="AW7" s="103">
        <f t="shared" si="7"/>
        <v>0.15602151649645618</v>
      </c>
      <c r="AX7" s="103">
        <f t="shared" si="7"/>
        <v>0.15602151649645618</v>
      </c>
      <c r="AY7" s="103">
        <f t="shared" si="7"/>
        <v>0.15602151649645618</v>
      </c>
      <c r="AZ7" s="103">
        <f t="shared" si="7"/>
        <v>0.15602151649645618</v>
      </c>
      <c r="BA7" s="103">
        <f t="shared" si="7"/>
        <v>0.15602151649645618</v>
      </c>
      <c r="BB7" s="103">
        <f t="shared" si="7"/>
        <v>0.15602151649645618</v>
      </c>
      <c r="BC7" s="103">
        <f t="shared" si="8"/>
        <v>0.15602151649645618</v>
      </c>
      <c r="BD7" s="103">
        <f t="shared" si="8"/>
        <v>0.15602151649645618</v>
      </c>
      <c r="BE7" s="103">
        <f t="shared" si="8"/>
        <v>0.15602151649645618</v>
      </c>
      <c r="BF7" s="103">
        <f t="shared" si="8"/>
        <v>0.15602151649645618</v>
      </c>
      <c r="BG7" s="103">
        <f t="shared" si="8"/>
        <v>0.15602151649645618</v>
      </c>
      <c r="BH7" s="103">
        <f t="shared" si="8"/>
        <v>0.15602151649645618</v>
      </c>
      <c r="BI7" s="103">
        <f t="shared" si="8"/>
        <v>0.15602151649645618</v>
      </c>
      <c r="BJ7" s="104">
        <f t="shared" si="2"/>
        <v>9.0492479567944546</v>
      </c>
    </row>
    <row r="8" spans="1:62">
      <c r="A8" s="14" t="s">
        <v>400</v>
      </c>
      <c r="B8" s="14"/>
      <c r="C8" s="14"/>
      <c r="D8" s="118">
        <f>+D$6*CostBreakdownComparisons!C8*(1+D58)</f>
        <v>0.20343654139475442</v>
      </c>
      <c r="E8" s="103">
        <f t="shared" si="3"/>
        <v>0.20343654139475442</v>
      </c>
      <c r="F8" s="103">
        <f t="shared" si="3"/>
        <v>0.20343654139475442</v>
      </c>
      <c r="G8" s="103">
        <f t="shared" si="3"/>
        <v>0.20343654139475442</v>
      </c>
      <c r="H8" s="103">
        <f t="shared" si="3"/>
        <v>0.20343654139475442</v>
      </c>
      <c r="I8" s="103">
        <f t="shared" si="3"/>
        <v>0.20343654139475442</v>
      </c>
      <c r="J8" s="103">
        <f t="shared" si="3"/>
        <v>0.20343654139475442</v>
      </c>
      <c r="K8" s="103">
        <f t="shared" si="3"/>
        <v>0.20343654139475442</v>
      </c>
      <c r="L8" s="103">
        <f t="shared" si="3"/>
        <v>0.20343654139475442</v>
      </c>
      <c r="M8" s="103">
        <f t="shared" si="3"/>
        <v>0.20343654139475442</v>
      </c>
      <c r="N8" s="103">
        <f t="shared" si="3"/>
        <v>0.20343654139475442</v>
      </c>
      <c r="O8" s="103">
        <f t="shared" si="4"/>
        <v>0.20343654139475442</v>
      </c>
      <c r="P8" s="103">
        <f t="shared" si="4"/>
        <v>0.20343654139475442</v>
      </c>
      <c r="Q8" s="103">
        <f t="shared" si="4"/>
        <v>0.20343654139475442</v>
      </c>
      <c r="R8" s="103">
        <f t="shared" si="4"/>
        <v>0.20343654139475442</v>
      </c>
      <c r="S8" s="103">
        <f t="shared" si="4"/>
        <v>0.20343654139475442</v>
      </c>
      <c r="T8" s="103">
        <f t="shared" si="4"/>
        <v>0.20343654139475442</v>
      </c>
      <c r="U8" s="103">
        <f t="shared" si="4"/>
        <v>0.20343654139475442</v>
      </c>
      <c r="V8" s="103">
        <f t="shared" si="4"/>
        <v>0.20343654139475442</v>
      </c>
      <c r="W8" s="103">
        <f t="shared" si="4"/>
        <v>0.20343654139475442</v>
      </c>
      <c r="X8" s="103">
        <f t="shared" si="4"/>
        <v>0.20343654139475442</v>
      </c>
      <c r="Y8" s="103">
        <f t="shared" si="5"/>
        <v>0.20343654139475442</v>
      </c>
      <c r="Z8" s="103">
        <f t="shared" si="5"/>
        <v>0.20343654139475442</v>
      </c>
      <c r="AA8" s="103">
        <f t="shared" si="5"/>
        <v>0.20343654139475442</v>
      </c>
      <c r="AB8" s="103">
        <f t="shared" si="5"/>
        <v>0.20343654139475442</v>
      </c>
      <c r="AC8" s="103">
        <f t="shared" si="5"/>
        <v>0.20343654139475442</v>
      </c>
      <c r="AD8" s="103">
        <f t="shared" si="5"/>
        <v>0.20343654139475442</v>
      </c>
      <c r="AE8" s="103">
        <f t="shared" si="5"/>
        <v>0.20343654139475442</v>
      </c>
      <c r="AF8" s="103">
        <f t="shared" si="5"/>
        <v>0.20343654139475442</v>
      </c>
      <c r="AG8" s="103">
        <f t="shared" si="5"/>
        <v>0.20343654139475442</v>
      </c>
      <c r="AH8" s="103">
        <f t="shared" si="5"/>
        <v>0.20343654139475442</v>
      </c>
      <c r="AI8" s="103">
        <f t="shared" si="6"/>
        <v>0.20343654139475442</v>
      </c>
      <c r="AJ8" s="103">
        <f t="shared" si="6"/>
        <v>0.20343654139475442</v>
      </c>
      <c r="AK8" s="103">
        <f t="shared" si="6"/>
        <v>0.20343654139475442</v>
      </c>
      <c r="AL8" s="103">
        <f t="shared" si="6"/>
        <v>0.20343654139475442</v>
      </c>
      <c r="AM8" s="103">
        <f t="shared" si="6"/>
        <v>0.20343654139475442</v>
      </c>
      <c r="AN8" s="103">
        <f t="shared" si="6"/>
        <v>0.20343654139475442</v>
      </c>
      <c r="AO8" s="103">
        <f t="shared" si="6"/>
        <v>0.20343654139475442</v>
      </c>
      <c r="AP8" s="103">
        <f t="shared" si="6"/>
        <v>0.20343654139475442</v>
      </c>
      <c r="AQ8" s="103">
        <f t="shared" si="6"/>
        <v>0.20343654139475442</v>
      </c>
      <c r="AR8" s="103">
        <f t="shared" si="6"/>
        <v>0.20343654139475442</v>
      </c>
      <c r="AS8" s="103">
        <f t="shared" si="7"/>
        <v>0.20343654139475442</v>
      </c>
      <c r="AT8" s="103">
        <f t="shared" si="7"/>
        <v>0.20343654139475442</v>
      </c>
      <c r="AU8" s="103">
        <f t="shared" si="7"/>
        <v>0.20343654139475442</v>
      </c>
      <c r="AV8" s="103">
        <f t="shared" si="7"/>
        <v>0.20343654139475442</v>
      </c>
      <c r="AW8" s="103">
        <f t="shared" si="7"/>
        <v>0.20343654139475442</v>
      </c>
      <c r="AX8" s="103">
        <f t="shared" si="7"/>
        <v>0.20343654139475442</v>
      </c>
      <c r="AY8" s="103">
        <f t="shared" si="7"/>
        <v>0.20343654139475442</v>
      </c>
      <c r="AZ8" s="103">
        <f t="shared" si="7"/>
        <v>0.20343654139475442</v>
      </c>
      <c r="BA8" s="103">
        <f t="shared" si="7"/>
        <v>0.20343654139475442</v>
      </c>
      <c r="BB8" s="103">
        <f t="shared" si="7"/>
        <v>0.20343654139475442</v>
      </c>
      <c r="BC8" s="103">
        <f t="shared" si="8"/>
        <v>0.20343654139475442</v>
      </c>
      <c r="BD8" s="103">
        <f t="shared" si="8"/>
        <v>0.20343654139475442</v>
      </c>
      <c r="BE8" s="103">
        <f t="shared" si="8"/>
        <v>0.20343654139475442</v>
      </c>
      <c r="BF8" s="103">
        <f t="shared" si="8"/>
        <v>0.20343654139475442</v>
      </c>
      <c r="BG8" s="103">
        <f t="shared" si="8"/>
        <v>0.20343654139475442</v>
      </c>
      <c r="BH8" s="103">
        <f t="shared" si="8"/>
        <v>0.20343654139475442</v>
      </c>
      <c r="BI8" s="103">
        <f t="shared" si="8"/>
        <v>0.20343654139475442</v>
      </c>
      <c r="BJ8" s="104">
        <f t="shared" si="2"/>
        <v>11.799319400895767</v>
      </c>
    </row>
    <row r="9" spans="1:62">
      <c r="A9" s="14" t="s">
        <v>334</v>
      </c>
      <c r="B9" s="14"/>
      <c r="C9" s="14"/>
      <c r="D9" s="118">
        <f>+D$6*CostBreakdownComparisons!C9*(1+D59)</f>
        <v>6.4049044975493949E-2</v>
      </c>
      <c r="E9" s="103">
        <f t="shared" ref="E9:T10" si="9">+$D9</f>
        <v>6.4049044975493949E-2</v>
      </c>
      <c r="F9" s="103">
        <f t="shared" si="9"/>
        <v>6.4049044975493949E-2</v>
      </c>
      <c r="G9" s="103">
        <f t="shared" si="9"/>
        <v>6.4049044975493949E-2</v>
      </c>
      <c r="H9" s="103">
        <f t="shared" si="9"/>
        <v>6.4049044975493949E-2</v>
      </c>
      <c r="I9" s="103">
        <f t="shared" si="9"/>
        <v>6.4049044975493949E-2</v>
      </c>
      <c r="J9" s="103">
        <f t="shared" si="9"/>
        <v>6.4049044975493949E-2</v>
      </c>
      <c r="K9" s="103">
        <f t="shared" si="9"/>
        <v>6.4049044975493949E-2</v>
      </c>
      <c r="L9" s="103">
        <f t="shared" si="9"/>
        <v>6.4049044975493949E-2</v>
      </c>
      <c r="M9" s="103">
        <f t="shared" si="9"/>
        <v>6.4049044975493949E-2</v>
      </c>
      <c r="N9" s="103">
        <f t="shared" si="9"/>
        <v>6.4049044975493949E-2</v>
      </c>
      <c r="O9" s="103">
        <f t="shared" si="9"/>
        <v>6.4049044975493949E-2</v>
      </c>
      <c r="P9" s="103">
        <f t="shared" si="9"/>
        <v>6.4049044975493949E-2</v>
      </c>
      <c r="Q9" s="103">
        <f t="shared" si="9"/>
        <v>6.4049044975493949E-2</v>
      </c>
      <c r="R9" s="103">
        <f t="shared" si="9"/>
        <v>6.4049044975493949E-2</v>
      </c>
      <c r="S9" s="103">
        <f t="shared" si="9"/>
        <v>6.4049044975493949E-2</v>
      </c>
      <c r="T9" s="103">
        <f t="shared" si="9"/>
        <v>6.4049044975493949E-2</v>
      </c>
      <c r="U9" s="103">
        <f t="shared" ref="U9:AJ10" si="10">+$D9</f>
        <v>6.4049044975493949E-2</v>
      </c>
      <c r="V9" s="103">
        <f t="shared" si="10"/>
        <v>6.4049044975493949E-2</v>
      </c>
      <c r="W9" s="103">
        <f t="shared" si="10"/>
        <v>6.4049044975493949E-2</v>
      </c>
      <c r="X9" s="103">
        <f t="shared" si="10"/>
        <v>6.4049044975493949E-2</v>
      </c>
      <c r="Y9" s="103">
        <f t="shared" si="10"/>
        <v>6.4049044975493949E-2</v>
      </c>
      <c r="Z9" s="103">
        <f t="shared" si="10"/>
        <v>6.4049044975493949E-2</v>
      </c>
      <c r="AA9" s="103">
        <f t="shared" si="10"/>
        <v>6.4049044975493949E-2</v>
      </c>
      <c r="AB9" s="103">
        <f t="shared" si="10"/>
        <v>6.4049044975493949E-2</v>
      </c>
      <c r="AC9" s="103">
        <f t="shared" si="10"/>
        <v>6.4049044975493949E-2</v>
      </c>
      <c r="AD9" s="103">
        <f t="shared" si="10"/>
        <v>6.4049044975493949E-2</v>
      </c>
      <c r="AE9" s="103">
        <f t="shared" si="10"/>
        <v>6.4049044975493949E-2</v>
      </c>
      <c r="AF9" s="103">
        <f t="shared" si="10"/>
        <v>6.4049044975493949E-2</v>
      </c>
      <c r="AG9" s="103">
        <f t="shared" si="10"/>
        <v>6.4049044975493949E-2</v>
      </c>
      <c r="AH9" s="103">
        <f t="shared" si="10"/>
        <v>6.4049044975493949E-2</v>
      </c>
      <c r="AI9" s="103">
        <f t="shared" si="10"/>
        <v>6.4049044975493949E-2</v>
      </c>
      <c r="AJ9" s="103">
        <f t="shared" si="10"/>
        <v>6.4049044975493949E-2</v>
      </c>
      <c r="AK9" s="103">
        <f t="shared" ref="AK9:AZ10" si="11">+$D9</f>
        <v>6.4049044975493949E-2</v>
      </c>
      <c r="AL9" s="103">
        <f t="shared" si="11"/>
        <v>6.4049044975493949E-2</v>
      </c>
      <c r="AM9" s="103">
        <f t="shared" si="11"/>
        <v>6.4049044975493949E-2</v>
      </c>
      <c r="AN9" s="103">
        <f t="shared" si="11"/>
        <v>6.4049044975493949E-2</v>
      </c>
      <c r="AO9" s="103">
        <f t="shared" si="11"/>
        <v>6.4049044975493949E-2</v>
      </c>
      <c r="AP9" s="103">
        <f t="shared" si="11"/>
        <v>6.4049044975493949E-2</v>
      </c>
      <c r="AQ9" s="103">
        <f t="shared" si="11"/>
        <v>6.4049044975493949E-2</v>
      </c>
      <c r="AR9" s="103">
        <f t="shared" si="11"/>
        <v>6.4049044975493949E-2</v>
      </c>
      <c r="AS9" s="103">
        <f t="shared" si="11"/>
        <v>6.4049044975493949E-2</v>
      </c>
      <c r="AT9" s="103">
        <f t="shared" si="11"/>
        <v>6.4049044975493949E-2</v>
      </c>
      <c r="AU9" s="103">
        <f t="shared" si="11"/>
        <v>6.4049044975493949E-2</v>
      </c>
      <c r="AV9" s="103">
        <f t="shared" si="11"/>
        <v>6.4049044975493949E-2</v>
      </c>
      <c r="AW9" s="103">
        <f t="shared" si="11"/>
        <v>6.4049044975493949E-2</v>
      </c>
      <c r="AX9" s="103">
        <f t="shared" si="11"/>
        <v>6.4049044975493949E-2</v>
      </c>
      <c r="AY9" s="103">
        <f t="shared" si="11"/>
        <v>6.4049044975493949E-2</v>
      </c>
      <c r="AZ9" s="103">
        <f t="shared" si="11"/>
        <v>6.4049044975493949E-2</v>
      </c>
      <c r="BA9" s="103">
        <f t="shared" ref="BA9:BI10" si="12">+$D9</f>
        <v>6.4049044975493949E-2</v>
      </c>
      <c r="BB9" s="103">
        <f t="shared" si="12"/>
        <v>6.4049044975493949E-2</v>
      </c>
      <c r="BC9" s="103">
        <f t="shared" si="12"/>
        <v>6.4049044975493949E-2</v>
      </c>
      <c r="BD9" s="103">
        <f t="shared" si="12"/>
        <v>6.4049044975493949E-2</v>
      </c>
      <c r="BE9" s="103">
        <f t="shared" si="12"/>
        <v>6.4049044975493949E-2</v>
      </c>
      <c r="BF9" s="103">
        <f t="shared" si="12"/>
        <v>6.4049044975493949E-2</v>
      </c>
      <c r="BG9" s="103">
        <f t="shared" si="12"/>
        <v>6.4049044975493949E-2</v>
      </c>
      <c r="BH9" s="103">
        <f t="shared" si="12"/>
        <v>6.4049044975493949E-2</v>
      </c>
      <c r="BI9" s="103">
        <f t="shared" si="12"/>
        <v>6.4049044975493949E-2</v>
      </c>
      <c r="BJ9" s="104">
        <f t="shared" ref="BJ9:BJ10" si="13">SUM(D9:BI9)</f>
        <v>3.714844608578646</v>
      </c>
    </row>
    <row r="10" spans="1:62">
      <c r="A10" s="14" t="s">
        <v>5</v>
      </c>
      <c r="B10" s="14"/>
      <c r="C10" s="14"/>
      <c r="D10" s="118">
        <f>+D$6*CostBreakdownComparisons!C10*(1+D60)</f>
        <v>0.15082683149816067</v>
      </c>
      <c r="E10" s="103">
        <f t="shared" si="9"/>
        <v>0.15082683149816067</v>
      </c>
      <c r="F10" s="103">
        <f t="shared" si="9"/>
        <v>0.15082683149816067</v>
      </c>
      <c r="G10" s="103">
        <f t="shared" si="9"/>
        <v>0.15082683149816067</v>
      </c>
      <c r="H10" s="103">
        <f t="shared" si="9"/>
        <v>0.15082683149816067</v>
      </c>
      <c r="I10" s="103">
        <f t="shared" si="9"/>
        <v>0.15082683149816067</v>
      </c>
      <c r="J10" s="103">
        <f t="shared" si="9"/>
        <v>0.15082683149816067</v>
      </c>
      <c r="K10" s="103">
        <f t="shared" si="9"/>
        <v>0.15082683149816067</v>
      </c>
      <c r="L10" s="103">
        <f t="shared" si="9"/>
        <v>0.15082683149816067</v>
      </c>
      <c r="M10" s="103">
        <f t="shared" si="9"/>
        <v>0.15082683149816067</v>
      </c>
      <c r="N10" s="103">
        <f t="shared" si="9"/>
        <v>0.15082683149816067</v>
      </c>
      <c r="O10" s="103">
        <f t="shared" si="9"/>
        <v>0.15082683149816067</v>
      </c>
      <c r="P10" s="103">
        <f t="shared" si="9"/>
        <v>0.15082683149816067</v>
      </c>
      <c r="Q10" s="103">
        <f t="shared" si="9"/>
        <v>0.15082683149816067</v>
      </c>
      <c r="R10" s="103">
        <f t="shared" si="9"/>
        <v>0.15082683149816067</v>
      </c>
      <c r="S10" s="103">
        <f t="shared" si="9"/>
        <v>0.15082683149816067</v>
      </c>
      <c r="T10" s="103">
        <f t="shared" si="9"/>
        <v>0.15082683149816067</v>
      </c>
      <c r="U10" s="103">
        <f t="shared" si="10"/>
        <v>0.15082683149816067</v>
      </c>
      <c r="V10" s="103">
        <f t="shared" si="10"/>
        <v>0.15082683149816067</v>
      </c>
      <c r="W10" s="103">
        <f t="shared" si="10"/>
        <v>0.15082683149816067</v>
      </c>
      <c r="X10" s="103">
        <f t="shared" si="10"/>
        <v>0.15082683149816067</v>
      </c>
      <c r="Y10" s="103">
        <f t="shared" si="10"/>
        <v>0.15082683149816067</v>
      </c>
      <c r="Z10" s="103">
        <f t="shared" si="10"/>
        <v>0.15082683149816067</v>
      </c>
      <c r="AA10" s="103">
        <f t="shared" si="10"/>
        <v>0.15082683149816067</v>
      </c>
      <c r="AB10" s="103">
        <f t="shared" si="10"/>
        <v>0.15082683149816067</v>
      </c>
      <c r="AC10" s="103">
        <f t="shared" si="10"/>
        <v>0.15082683149816067</v>
      </c>
      <c r="AD10" s="103">
        <f t="shared" si="10"/>
        <v>0.15082683149816067</v>
      </c>
      <c r="AE10" s="103">
        <f t="shared" si="10"/>
        <v>0.15082683149816067</v>
      </c>
      <c r="AF10" s="103">
        <f t="shared" si="10"/>
        <v>0.15082683149816067</v>
      </c>
      <c r="AG10" s="103">
        <f t="shared" si="10"/>
        <v>0.15082683149816067</v>
      </c>
      <c r="AH10" s="103">
        <f t="shared" si="10"/>
        <v>0.15082683149816067</v>
      </c>
      <c r="AI10" s="103">
        <f t="shared" si="10"/>
        <v>0.15082683149816067</v>
      </c>
      <c r="AJ10" s="103">
        <f t="shared" si="10"/>
        <v>0.15082683149816067</v>
      </c>
      <c r="AK10" s="103">
        <f t="shared" si="11"/>
        <v>0.15082683149816067</v>
      </c>
      <c r="AL10" s="103">
        <f t="shared" si="11"/>
        <v>0.15082683149816067</v>
      </c>
      <c r="AM10" s="103">
        <f t="shared" si="11"/>
        <v>0.15082683149816067</v>
      </c>
      <c r="AN10" s="103">
        <f t="shared" si="11"/>
        <v>0.15082683149816067</v>
      </c>
      <c r="AO10" s="103">
        <f t="shared" si="11"/>
        <v>0.15082683149816067</v>
      </c>
      <c r="AP10" s="103">
        <f t="shared" si="11"/>
        <v>0.15082683149816067</v>
      </c>
      <c r="AQ10" s="103">
        <f t="shared" si="11"/>
        <v>0.15082683149816067</v>
      </c>
      <c r="AR10" s="103">
        <f t="shared" si="11"/>
        <v>0.15082683149816067</v>
      </c>
      <c r="AS10" s="103">
        <f t="shared" si="11"/>
        <v>0.15082683149816067</v>
      </c>
      <c r="AT10" s="103">
        <f t="shared" si="11"/>
        <v>0.15082683149816067</v>
      </c>
      <c r="AU10" s="103">
        <f t="shared" si="11"/>
        <v>0.15082683149816067</v>
      </c>
      <c r="AV10" s="103">
        <f t="shared" si="11"/>
        <v>0.15082683149816067</v>
      </c>
      <c r="AW10" s="103">
        <f t="shared" si="11"/>
        <v>0.15082683149816067</v>
      </c>
      <c r="AX10" s="103">
        <f t="shared" si="11"/>
        <v>0.15082683149816067</v>
      </c>
      <c r="AY10" s="103">
        <f t="shared" si="11"/>
        <v>0.15082683149816067</v>
      </c>
      <c r="AZ10" s="103">
        <f t="shared" si="11"/>
        <v>0.15082683149816067</v>
      </c>
      <c r="BA10" s="103">
        <f t="shared" si="12"/>
        <v>0.15082683149816067</v>
      </c>
      <c r="BB10" s="103">
        <f t="shared" si="12"/>
        <v>0.15082683149816067</v>
      </c>
      <c r="BC10" s="103">
        <f t="shared" si="12"/>
        <v>0.15082683149816067</v>
      </c>
      <c r="BD10" s="103">
        <f t="shared" si="12"/>
        <v>0.15082683149816067</v>
      </c>
      <c r="BE10" s="103">
        <f t="shared" si="12"/>
        <v>0.15082683149816067</v>
      </c>
      <c r="BF10" s="103">
        <f t="shared" si="12"/>
        <v>0.15082683149816067</v>
      </c>
      <c r="BG10" s="103">
        <f t="shared" si="12"/>
        <v>0.15082683149816067</v>
      </c>
      <c r="BH10" s="103">
        <f t="shared" si="12"/>
        <v>0.15082683149816067</v>
      </c>
      <c r="BI10" s="103">
        <f t="shared" si="12"/>
        <v>0.15082683149816067</v>
      </c>
      <c r="BJ10" s="104">
        <f t="shared" si="13"/>
        <v>8.7479562268933133</v>
      </c>
    </row>
    <row r="11" spans="1:62">
      <c r="A11" s="25" t="s">
        <v>405</v>
      </c>
      <c r="B11" s="25"/>
      <c r="C11" s="25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4">
        <f t="shared" ref="BJ11:BJ17" si="14">SUM(D11:BI11)</f>
        <v>0</v>
      </c>
    </row>
    <row r="12" spans="1:62">
      <c r="A12" s="14" t="s">
        <v>397</v>
      </c>
      <c r="B12" s="14"/>
      <c r="C12" s="14"/>
      <c r="D12" s="118">
        <f>+D$15*CostBreakdownComparisons!C13*(1+D62)</f>
        <v>0.64342851318538341</v>
      </c>
      <c r="E12" s="103">
        <f t="shared" ref="E12:N17" si="15">+$D12</f>
        <v>0.64342851318538341</v>
      </c>
      <c r="F12" s="103">
        <f t="shared" si="15"/>
        <v>0.64342851318538341</v>
      </c>
      <c r="G12" s="103">
        <f t="shared" si="15"/>
        <v>0.64342851318538341</v>
      </c>
      <c r="H12" s="103">
        <f t="shared" si="15"/>
        <v>0.64342851318538341</v>
      </c>
      <c r="I12" s="103">
        <f t="shared" si="15"/>
        <v>0.64342851318538341</v>
      </c>
      <c r="J12" s="103">
        <f t="shared" si="15"/>
        <v>0.64342851318538341</v>
      </c>
      <c r="K12" s="103">
        <f t="shared" si="15"/>
        <v>0.64342851318538341</v>
      </c>
      <c r="L12" s="103">
        <f t="shared" si="15"/>
        <v>0.64342851318538341</v>
      </c>
      <c r="M12" s="103">
        <f t="shared" si="15"/>
        <v>0.64342851318538341</v>
      </c>
      <c r="N12" s="103">
        <f t="shared" si="15"/>
        <v>0.64342851318538341</v>
      </c>
      <c r="O12" s="103">
        <f t="shared" ref="O12:X17" si="16">+$D12</f>
        <v>0.64342851318538341</v>
      </c>
      <c r="P12" s="103">
        <f t="shared" si="16"/>
        <v>0.64342851318538341</v>
      </c>
      <c r="Q12" s="103">
        <f t="shared" si="16"/>
        <v>0.64342851318538341</v>
      </c>
      <c r="R12" s="103">
        <f t="shared" si="16"/>
        <v>0.64342851318538341</v>
      </c>
      <c r="S12" s="103">
        <f t="shared" si="16"/>
        <v>0.64342851318538341</v>
      </c>
      <c r="T12" s="103">
        <f t="shared" si="16"/>
        <v>0.64342851318538341</v>
      </c>
      <c r="U12" s="103">
        <f t="shared" si="16"/>
        <v>0.64342851318538341</v>
      </c>
      <c r="V12" s="103">
        <f t="shared" si="16"/>
        <v>0.64342851318538341</v>
      </c>
      <c r="W12" s="103">
        <f t="shared" si="16"/>
        <v>0.64342851318538341</v>
      </c>
      <c r="X12" s="103">
        <f t="shared" si="16"/>
        <v>0.64342851318538341</v>
      </c>
      <c r="Y12" s="103">
        <f t="shared" ref="Y12:AH17" si="17">+$D12</f>
        <v>0.64342851318538341</v>
      </c>
      <c r="Z12" s="103">
        <f t="shared" si="17"/>
        <v>0.64342851318538341</v>
      </c>
      <c r="AA12" s="103">
        <f t="shared" si="17"/>
        <v>0.64342851318538341</v>
      </c>
      <c r="AB12" s="103">
        <f t="shared" si="17"/>
        <v>0.64342851318538341</v>
      </c>
      <c r="AC12" s="103">
        <f t="shared" si="17"/>
        <v>0.64342851318538341</v>
      </c>
      <c r="AD12" s="103">
        <f t="shared" si="17"/>
        <v>0.64342851318538341</v>
      </c>
      <c r="AE12" s="103">
        <f t="shared" si="17"/>
        <v>0.64342851318538341</v>
      </c>
      <c r="AF12" s="103">
        <f t="shared" si="17"/>
        <v>0.64342851318538341</v>
      </c>
      <c r="AG12" s="103">
        <f t="shared" si="17"/>
        <v>0.64342851318538341</v>
      </c>
      <c r="AH12" s="103">
        <f t="shared" si="17"/>
        <v>0.64342851318538341</v>
      </c>
      <c r="AI12" s="103">
        <f t="shared" ref="AI12:AR17" si="18">+$D12</f>
        <v>0.64342851318538341</v>
      </c>
      <c r="AJ12" s="103">
        <f t="shared" si="18"/>
        <v>0.64342851318538341</v>
      </c>
      <c r="AK12" s="103">
        <f t="shared" si="18"/>
        <v>0.64342851318538341</v>
      </c>
      <c r="AL12" s="103">
        <f t="shared" si="18"/>
        <v>0.64342851318538341</v>
      </c>
      <c r="AM12" s="103">
        <f t="shared" si="18"/>
        <v>0.64342851318538341</v>
      </c>
      <c r="AN12" s="103">
        <f t="shared" si="18"/>
        <v>0.64342851318538341</v>
      </c>
      <c r="AO12" s="103">
        <f t="shared" si="18"/>
        <v>0.64342851318538341</v>
      </c>
      <c r="AP12" s="103">
        <f t="shared" si="18"/>
        <v>0.64342851318538341</v>
      </c>
      <c r="AQ12" s="103">
        <f t="shared" si="18"/>
        <v>0.64342851318538341</v>
      </c>
      <c r="AR12" s="103">
        <f t="shared" si="18"/>
        <v>0.64342851318538341</v>
      </c>
      <c r="AS12" s="103">
        <f t="shared" ref="AS12:BB17" si="19">+$D12</f>
        <v>0.64342851318538341</v>
      </c>
      <c r="AT12" s="103">
        <f t="shared" si="19"/>
        <v>0.64342851318538341</v>
      </c>
      <c r="AU12" s="103">
        <f t="shared" si="19"/>
        <v>0.64342851318538341</v>
      </c>
      <c r="AV12" s="103">
        <f t="shared" si="19"/>
        <v>0.64342851318538341</v>
      </c>
      <c r="AW12" s="103">
        <f t="shared" si="19"/>
        <v>0.64342851318538341</v>
      </c>
      <c r="AX12" s="103">
        <f t="shared" si="19"/>
        <v>0.64342851318538341</v>
      </c>
      <c r="AY12" s="103">
        <f t="shared" si="19"/>
        <v>0.64342851318538341</v>
      </c>
      <c r="AZ12" s="103">
        <f t="shared" si="19"/>
        <v>0.64342851318538341</v>
      </c>
      <c r="BA12" s="103">
        <f t="shared" si="19"/>
        <v>0.64342851318538341</v>
      </c>
      <c r="BB12" s="103">
        <f t="shared" si="19"/>
        <v>0.64342851318538341</v>
      </c>
      <c r="BC12" s="103">
        <f t="shared" ref="BC12:BI17" si="20">+$D12</f>
        <v>0.64342851318538341</v>
      </c>
      <c r="BD12" s="103">
        <f t="shared" si="20"/>
        <v>0.64342851318538341</v>
      </c>
      <c r="BE12" s="103">
        <f t="shared" si="20"/>
        <v>0.64342851318538341</v>
      </c>
      <c r="BF12" s="103">
        <f t="shared" si="20"/>
        <v>0.64342851318538341</v>
      </c>
      <c r="BG12" s="103">
        <f t="shared" si="20"/>
        <v>0.64342851318538341</v>
      </c>
      <c r="BH12" s="103">
        <f t="shared" si="20"/>
        <v>0.64342851318538341</v>
      </c>
      <c r="BI12" s="103">
        <f t="shared" si="20"/>
        <v>0.64342851318538341</v>
      </c>
      <c r="BJ12" s="104">
        <f t="shared" si="14"/>
        <v>37.318853764752262</v>
      </c>
    </row>
    <row r="13" spans="1:62">
      <c r="A13" s="14" t="s">
        <v>335</v>
      </c>
      <c r="B13" s="14"/>
      <c r="C13" s="14"/>
      <c r="D13" s="118">
        <f>+D$15*CostBreakdownComparisons!C14*(1+D63)</f>
        <v>0.7353468722118669</v>
      </c>
      <c r="E13" s="103">
        <f t="shared" si="15"/>
        <v>0.7353468722118669</v>
      </c>
      <c r="F13" s="103">
        <f t="shared" si="15"/>
        <v>0.7353468722118669</v>
      </c>
      <c r="G13" s="103">
        <f t="shared" si="15"/>
        <v>0.7353468722118669</v>
      </c>
      <c r="H13" s="103">
        <f t="shared" si="15"/>
        <v>0.7353468722118669</v>
      </c>
      <c r="I13" s="103">
        <f t="shared" si="15"/>
        <v>0.7353468722118669</v>
      </c>
      <c r="J13" s="103">
        <f t="shared" si="15"/>
        <v>0.7353468722118669</v>
      </c>
      <c r="K13" s="103">
        <f t="shared" si="15"/>
        <v>0.7353468722118669</v>
      </c>
      <c r="L13" s="103">
        <f t="shared" si="15"/>
        <v>0.7353468722118669</v>
      </c>
      <c r="M13" s="103">
        <f t="shared" si="15"/>
        <v>0.7353468722118669</v>
      </c>
      <c r="N13" s="103">
        <f t="shared" si="15"/>
        <v>0.7353468722118669</v>
      </c>
      <c r="O13" s="103">
        <f t="shared" si="16"/>
        <v>0.7353468722118669</v>
      </c>
      <c r="P13" s="103">
        <f t="shared" si="16"/>
        <v>0.7353468722118669</v>
      </c>
      <c r="Q13" s="103">
        <f t="shared" si="16"/>
        <v>0.7353468722118669</v>
      </c>
      <c r="R13" s="103">
        <f t="shared" si="16"/>
        <v>0.7353468722118669</v>
      </c>
      <c r="S13" s="103">
        <f t="shared" si="16"/>
        <v>0.7353468722118669</v>
      </c>
      <c r="T13" s="103">
        <f t="shared" si="16"/>
        <v>0.7353468722118669</v>
      </c>
      <c r="U13" s="103">
        <f t="shared" si="16"/>
        <v>0.7353468722118669</v>
      </c>
      <c r="V13" s="103">
        <f t="shared" si="16"/>
        <v>0.7353468722118669</v>
      </c>
      <c r="W13" s="103">
        <f t="shared" si="16"/>
        <v>0.7353468722118669</v>
      </c>
      <c r="X13" s="103">
        <f t="shared" si="16"/>
        <v>0.7353468722118669</v>
      </c>
      <c r="Y13" s="103">
        <f t="shared" si="17"/>
        <v>0.7353468722118669</v>
      </c>
      <c r="Z13" s="103">
        <f t="shared" si="17"/>
        <v>0.7353468722118669</v>
      </c>
      <c r="AA13" s="103">
        <f t="shared" si="17"/>
        <v>0.7353468722118669</v>
      </c>
      <c r="AB13" s="103">
        <f t="shared" si="17"/>
        <v>0.7353468722118669</v>
      </c>
      <c r="AC13" s="103">
        <f t="shared" si="17"/>
        <v>0.7353468722118669</v>
      </c>
      <c r="AD13" s="103">
        <f t="shared" si="17"/>
        <v>0.7353468722118669</v>
      </c>
      <c r="AE13" s="103">
        <f t="shared" si="17"/>
        <v>0.7353468722118669</v>
      </c>
      <c r="AF13" s="103">
        <f t="shared" si="17"/>
        <v>0.7353468722118669</v>
      </c>
      <c r="AG13" s="103">
        <f t="shared" si="17"/>
        <v>0.7353468722118669</v>
      </c>
      <c r="AH13" s="103">
        <f t="shared" si="17"/>
        <v>0.7353468722118669</v>
      </c>
      <c r="AI13" s="103">
        <f t="shared" si="18"/>
        <v>0.7353468722118669</v>
      </c>
      <c r="AJ13" s="103">
        <f t="shared" si="18"/>
        <v>0.7353468722118669</v>
      </c>
      <c r="AK13" s="103">
        <f t="shared" si="18"/>
        <v>0.7353468722118669</v>
      </c>
      <c r="AL13" s="103">
        <f t="shared" si="18"/>
        <v>0.7353468722118669</v>
      </c>
      <c r="AM13" s="103">
        <f t="shared" si="18"/>
        <v>0.7353468722118669</v>
      </c>
      <c r="AN13" s="103">
        <f t="shared" si="18"/>
        <v>0.7353468722118669</v>
      </c>
      <c r="AO13" s="103">
        <f t="shared" si="18"/>
        <v>0.7353468722118669</v>
      </c>
      <c r="AP13" s="103">
        <f t="shared" si="18"/>
        <v>0.7353468722118669</v>
      </c>
      <c r="AQ13" s="103">
        <f t="shared" si="18"/>
        <v>0.7353468722118669</v>
      </c>
      <c r="AR13" s="103">
        <f t="shared" si="18"/>
        <v>0.7353468722118669</v>
      </c>
      <c r="AS13" s="103">
        <f t="shared" si="19"/>
        <v>0.7353468722118669</v>
      </c>
      <c r="AT13" s="103">
        <f t="shared" si="19"/>
        <v>0.7353468722118669</v>
      </c>
      <c r="AU13" s="103">
        <f t="shared" si="19"/>
        <v>0.7353468722118669</v>
      </c>
      <c r="AV13" s="103">
        <f t="shared" si="19"/>
        <v>0.7353468722118669</v>
      </c>
      <c r="AW13" s="103">
        <f t="shared" si="19"/>
        <v>0.7353468722118669</v>
      </c>
      <c r="AX13" s="103">
        <f t="shared" si="19"/>
        <v>0.7353468722118669</v>
      </c>
      <c r="AY13" s="103">
        <f t="shared" si="19"/>
        <v>0.7353468722118669</v>
      </c>
      <c r="AZ13" s="103">
        <f t="shared" si="19"/>
        <v>0.7353468722118669</v>
      </c>
      <c r="BA13" s="103">
        <f t="shared" si="19"/>
        <v>0.7353468722118669</v>
      </c>
      <c r="BB13" s="103">
        <f t="shared" si="19"/>
        <v>0.7353468722118669</v>
      </c>
      <c r="BC13" s="103">
        <f t="shared" si="20"/>
        <v>0.7353468722118669</v>
      </c>
      <c r="BD13" s="103">
        <f t="shared" si="20"/>
        <v>0.7353468722118669</v>
      </c>
      <c r="BE13" s="103">
        <f t="shared" si="20"/>
        <v>0.7353468722118669</v>
      </c>
      <c r="BF13" s="103">
        <f t="shared" si="20"/>
        <v>0.7353468722118669</v>
      </c>
      <c r="BG13" s="103">
        <f t="shared" si="20"/>
        <v>0.7353468722118669</v>
      </c>
      <c r="BH13" s="103">
        <f t="shared" si="20"/>
        <v>0.7353468722118669</v>
      </c>
      <c r="BI13" s="103">
        <f t="shared" si="20"/>
        <v>0.7353468722118669</v>
      </c>
      <c r="BJ13" s="104">
        <f t="shared" si="14"/>
        <v>42.65011858828823</v>
      </c>
    </row>
    <row r="14" spans="1:62">
      <c r="A14" s="14" t="s">
        <v>399</v>
      </c>
      <c r="B14" s="14"/>
      <c r="C14" s="14"/>
      <c r="D14" s="118">
        <f>+D$15*CostBreakdownComparisons!C15*(1+D64)</f>
        <v>0.68938769269862521</v>
      </c>
      <c r="E14" s="103">
        <f t="shared" si="15"/>
        <v>0.68938769269862521</v>
      </c>
      <c r="F14" s="103">
        <f t="shared" si="15"/>
        <v>0.68938769269862521</v>
      </c>
      <c r="G14" s="103">
        <f t="shared" si="15"/>
        <v>0.68938769269862521</v>
      </c>
      <c r="H14" s="103">
        <f t="shared" si="15"/>
        <v>0.68938769269862521</v>
      </c>
      <c r="I14" s="103">
        <f t="shared" si="15"/>
        <v>0.68938769269862521</v>
      </c>
      <c r="J14" s="103">
        <f t="shared" si="15"/>
        <v>0.68938769269862521</v>
      </c>
      <c r="K14" s="103">
        <f t="shared" si="15"/>
        <v>0.68938769269862521</v>
      </c>
      <c r="L14" s="103">
        <f t="shared" si="15"/>
        <v>0.68938769269862521</v>
      </c>
      <c r="M14" s="103">
        <f t="shared" si="15"/>
        <v>0.68938769269862521</v>
      </c>
      <c r="N14" s="103">
        <f t="shared" si="15"/>
        <v>0.68938769269862521</v>
      </c>
      <c r="O14" s="103">
        <f t="shared" si="16"/>
        <v>0.68938769269862521</v>
      </c>
      <c r="P14" s="103">
        <f t="shared" si="16"/>
        <v>0.68938769269862521</v>
      </c>
      <c r="Q14" s="103">
        <f t="shared" si="16"/>
        <v>0.68938769269862521</v>
      </c>
      <c r="R14" s="103">
        <f t="shared" si="16"/>
        <v>0.68938769269862521</v>
      </c>
      <c r="S14" s="103">
        <f t="shared" si="16"/>
        <v>0.68938769269862521</v>
      </c>
      <c r="T14" s="103">
        <f t="shared" si="16"/>
        <v>0.68938769269862521</v>
      </c>
      <c r="U14" s="103">
        <f t="shared" si="16"/>
        <v>0.68938769269862521</v>
      </c>
      <c r="V14" s="103">
        <f t="shared" si="16"/>
        <v>0.68938769269862521</v>
      </c>
      <c r="W14" s="103">
        <f t="shared" si="16"/>
        <v>0.68938769269862521</v>
      </c>
      <c r="X14" s="103">
        <f t="shared" si="16"/>
        <v>0.68938769269862521</v>
      </c>
      <c r="Y14" s="103">
        <f t="shared" si="17"/>
        <v>0.68938769269862521</v>
      </c>
      <c r="Z14" s="103">
        <f t="shared" si="17"/>
        <v>0.68938769269862521</v>
      </c>
      <c r="AA14" s="103">
        <f t="shared" si="17"/>
        <v>0.68938769269862521</v>
      </c>
      <c r="AB14" s="103">
        <f t="shared" si="17"/>
        <v>0.68938769269862521</v>
      </c>
      <c r="AC14" s="103">
        <f t="shared" si="17"/>
        <v>0.68938769269862521</v>
      </c>
      <c r="AD14" s="103">
        <f t="shared" si="17"/>
        <v>0.68938769269862521</v>
      </c>
      <c r="AE14" s="103">
        <f t="shared" si="17"/>
        <v>0.68938769269862521</v>
      </c>
      <c r="AF14" s="103">
        <f t="shared" si="17"/>
        <v>0.68938769269862521</v>
      </c>
      <c r="AG14" s="103">
        <f t="shared" si="17"/>
        <v>0.68938769269862521</v>
      </c>
      <c r="AH14" s="103">
        <f t="shared" si="17"/>
        <v>0.68938769269862521</v>
      </c>
      <c r="AI14" s="103">
        <f t="shared" si="18"/>
        <v>0.68938769269862521</v>
      </c>
      <c r="AJ14" s="103">
        <f t="shared" si="18"/>
        <v>0.68938769269862521</v>
      </c>
      <c r="AK14" s="103">
        <f t="shared" si="18"/>
        <v>0.68938769269862521</v>
      </c>
      <c r="AL14" s="103">
        <f t="shared" si="18"/>
        <v>0.68938769269862521</v>
      </c>
      <c r="AM14" s="103">
        <f t="shared" si="18"/>
        <v>0.68938769269862521</v>
      </c>
      <c r="AN14" s="103">
        <f t="shared" si="18"/>
        <v>0.68938769269862521</v>
      </c>
      <c r="AO14" s="103">
        <f t="shared" si="18"/>
        <v>0.68938769269862521</v>
      </c>
      <c r="AP14" s="103">
        <f t="shared" si="18"/>
        <v>0.68938769269862521</v>
      </c>
      <c r="AQ14" s="103">
        <f t="shared" si="18"/>
        <v>0.68938769269862521</v>
      </c>
      <c r="AR14" s="103">
        <f t="shared" si="18"/>
        <v>0.68938769269862521</v>
      </c>
      <c r="AS14" s="103">
        <f t="shared" si="19"/>
        <v>0.68938769269862521</v>
      </c>
      <c r="AT14" s="103">
        <f t="shared" si="19"/>
        <v>0.68938769269862521</v>
      </c>
      <c r="AU14" s="103">
        <f t="shared" si="19"/>
        <v>0.68938769269862521</v>
      </c>
      <c r="AV14" s="103">
        <f t="shared" si="19"/>
        <v>0.68938769269862521</v>
      </c>
      <c r="AW14" s="103">
        <f t="shared" si="19"/>
        <v>0.68938769269862521</v>
      </c>
      <c r="AX14" s="103">
        <f t="shared" si="19"/>
        <v>0.68938769269862521</v>
      </c>
      <c r="AY14" s="103">
        <f t="shared" si="19"/>
        <v>0.68938769269862521</v>
      </c>
      <c r="AZ14" s="103">
        <f t="shared" si="19"/>
        <v>0.68938769269862521</v>
      </c>
      <c r="BA14" s="103">
        <f t="shared" si="19"/>
        <v>0.68938769269862521</v>
      </c>
      <c r="BB14" s="103">
        <f t="shared" si="19"/>
        <v>0.68938769269862521</v>
      </c>
      <c r="BC14" s="103">
        <f t="shared" si="20"/>
        <v>0.68938769269862521</v>
      </c>
      <c r="BD14" s="103">
        <f t="shared" si="20"/>
        <v>0.68938769269862521</v>
      </c>
      <c r="BE14" s="103">
        <f t="shared" si="20"/>
        <v>0.68938769269862521</v>
      </c>
      <c r="BF14" s="103">
        <f t="shared" si="20"/>
        <v>0.68938769269862521</v>
      </c>
      <c r="BG14" s="103">
        <f t="shared" si="20"/>
        <v>0.68938769269862521</v>
      </c>
      <c r="BH14" s="103">
        <f t="shared" si="20"/>
        <v>0.68938769269862521</v>
      </c>
      <c r="BI14" s="103">
        <f t="shared" si="20"/>
        <v>0.68938769269862521</v>
      </c>
      <c r="BJ14" s="104">
        <f t="shared" si="14"/>
        <v>39.984486176520221</v>
      </c>
    </row>
    <row r="15" spans="1:62">
      <c r="A15" s="14" t="s">
        <v>339</v>
      </c>
      <c r="B15" s="141" t="s">
        <v>877</v>
      </c>
      <c r="C15" s="14"/>
      <c r="D15" s="123">
        <f>+'SCI DG3 Final'!C102</f>
        <v>0.3175361493642152</v>
      </c>
      <c r="E15" s="103">
        <f t="shared" si="15"/>
        <v>0.3175361493642152</v>
      </c>
      <c r="F15" s="103">
        <f t="shared" si="15"/>
        <v>0.3175361493642152</v>
      </c>
      <c r="G15" s="103">
        <f t="shared" si="15"/>
        <v>0.3175361493642152</v>
      </c>
      <c r="H15" s="103">
        <f t="shared" si="15"/>
        <v>0.3175361493642152</v>
      </c>
      <c r="I15" s="103">
        <f t="shared" si="15"/>
        <v>0.3175361493642152</v>
      </c>
      <c r="J15" s="103">
        <f t="shared" si="15"/>
        <v>0.3175361493642152</v>
      </c>
      <c r="K15" s="103">
        <f t="shared" si="15"/>
        <v>0.3175361493642152</v>
      </c>
      <c r="L15" s="103">
        <f t="shared" si="15"/>
        <v>0.3175361493642152</v>
      </c>
      <c r="M15" s="103">
        <f t="shared" si="15"/>
        <v>0.3175361493642152</v>
      </c>
      <c r="N15" s="103">
        <f t="shared" si="15"/>
        <v>0.3175361493642152</v>
      </c>
      <c r="O15" s="103">
        <f t="shared" si="16"/>
        <v>0.3175361493642152</v>
      </c>
      <c r="P15" s="103">
        <f t="shared" si="16"/>
        <v>0.3175361493642152</v>
      </c>
      <c r="Q15" s="103">
        <f t="shared" si="16"/>
        <v>0.3175361493642152</v>
      </c>
      <c r="R15" s="103">
        <f t="shared" si="16"/>
        <v>0.3175361493642152</v>
      </c>
      <c r="S15" s="103">
        <f t="shared" si="16"/>
        <v>0.3175361493642152</v>
      </c>
      <c r="T15" s="103">
        <f t="shared" si="16"/>
        <v>0.3175361493642152</v>
      </c>
      <c r="U15" s="103">
        <f t="shared" si="16"/>
        <v>0.3175361493642152</v>
      </c>
      <c r="V15" s="103">
        <f t="shared" si="16"/>
        <v>0.3175361493642152</v>
      </c>
      <c r="W15" s="103">
        <f t="shared" si="16"/>
        <v>0.3175361493642152</v>
      </c>
      <c r="X15" s="103">
        <f t="shared" si="16"/>
        <v>0.3175361493642152</v>
      </c>
      <c r="Y15" s="103">
        <f t="shared" si="17"/>
        <v>0.3175361493642152</v>
      </c>
      <c r="Z15" s="103">
        <f t="shared" si="17"/>
        <v>0.3175361493642152</v>
      </c>
      <c r="AA15" s="103">
        <f t="shared" si="17"/>
        <v>0.3175361493642152</v>
      </c>
      <c r="AB15" s="103">
        <f t="shared" si="17"/>
        <v>0.3175361493642152</v>
      </c>
      <c r="AC15" s="103">
        <f t="shared" si="17"/>
        <v>0.3175361493642152</v>
      </c>
      <c r="AD15" s="103">
        <f t="shared" si="17"/>
        <v>0.3175361493642152</v>
      </c>
      <c r="AE15" s="103">
        <f t="shared" si="17"/>
        <v>0.3175361493642152</v>
      </c>
      <c r="AF15" s="103">
        <f t="shared" si="17"/>
        <v>0.3175361493642152</v>
      </c>
      <c r="AG15" s="103">
        <f t="shared" si="17"/>
        <v>0.3175361493642152</v>
      </c>
      <c r="AH15" s="103">
        <f t="shared" si="17"/>
        <v>0.3175361493642152</v>
      </c>
      <c r="AI15" s="103">
        <f t="shared" si="18"/>
        <v>0.3175361493642152</v>
      </c>
      <c r="AJ15" s="103">
        <f t="shared" si="18"/>
        <v>0.3175361493642152</v>
      </c>
      <c r="AK15" s="103">
        <f t="shared" si="18"/>
        <v>0.3175361493642152</v>
      </c>
      <c r="AL15" s="103">
        <f t="shared" si="18"/>
        <v>0.3175361493642152</v>
      </c>
      <c r="AM15" s="103">
        <f t="shared" si="18"/>
        <v>0.3175361493642152</v>
      </c>
      <c r="AN15" s="103">
        <f t="shared" si="18"/>
        <v>0.3175361493642152</v>
      </c>
      <c r="AO15" s="103">
        <f t="shared" si="18"/>
        <v>0.3175361493642152</v>
      </c>
      <c r="AP15" s="103">
        <f t="shared" si="18"/>
        <v>0.3175361493642152</v>
      </c>
      <c r="AQ15" s="103">
        <f t="shared" si="18"/>
        <v>0.3175361493642152</v>
      </c>
      <c r="AR15" s="103">
        <f t="shared" si="18"/>
        <v>0.3175361493642152</v>
      </c>
      <c r="AS15" s="103">
        <f t="shared" si="19"/>
        <v>0.3175361493642152</v>
      </c>
      <c r="AT15" s="103">
        <f t="shared" si="19"/>
        <v>0.3175361493642152</v>
      </c>
      <c r="AU15" s="103">
        <f t="shared" si="19"/>
        <v>0.3175361493642152</v>
      </c>
      <c r="AV15" s="103">
        <f t="shared" si="19"/>
        <v>0.3175361493642152</v>
      </c>
      <c r="AW15" s="103">
        <f t="shared" si="19"/>
        <v>0.3175361493642152</v>
      </c>
      <c r="AX15" s="103">
        <f t="shared" si="19"/>
        <v>0.3175361493642152</v>
      </c>
      <c r="AY15" s="103">
        <f t="shared" si="19"/>
        <v>0.3175361493642152</v>
      </c>
      <c r="AZ15" s="103">
        <f t="shared" si="19"/>
        <v>0.3175361493642152</v>
      </c>
      <c r="BA15" s="103">
        <f t="shared" si="19"/>
        <v>0.3175361493642152</v>
      </c>
      <c r="BB15" s="103">
        <f t="shared" si="19"/>
        <v>0.3175361493642152</v>
      </c>
      <c r="BC15" s="103">
        <f t="shared" si="20"/>
        <v>0.3175361493642152</v>
      </c>
      <c r="BD15" s="103">
        <f t="shared" si="20"/>
        <v>0.3175361493642152</v>
      </c>
      <c r="BE15" s="103">
        <f t="shared" si="20"/>
        <v>0.3175361493642152</v>
      </c>
      <c r="BF15" s="103">
        <f t="shared" si="20"/>
        <v>0.3175361493642152</v>
      </c>
      <c r="BG15" s="103">
        <f t="shared" si="20"/>
        <v>0.3175361493642152</v>
      </c>
      <c r="BH15" s="103">
        <f t="shared" si="20"/>
        <v>0.3175361493642152</v>
      </c>
      <c r="BI15" s="103">
        <f t="shared" si="20"/>
        <v>0.3175361493642152</v>
      </c>
      <c r="BJ15" s="104">
        <f t="shared" si="14"/>
        <v>18.417096663124493</v>
      </c>
    </row>
    <row r="16" spans="1:62">
      <c r="A16" s="14" t="s">
        <v>411</v>
      </c>
      <c r="B16" s="141" t="s">
        <v>877</v>
      </c>
      <c r="C16" s="14"/>
      <c r="D16" s="123">
        <f>+'SCI DG3 Final'!C103</f>
        <v>0.28963549039635378</v>
      </c>
      <c r="E16" s="103">
        <f t="shared" si="15"/>
        <v>0.28963549039635378</v>
      </c>
      <c r="F16" s="103">
        <f t="shared" si="15"/>
        <v>0.28963549039635378</v>
      </c>
      <c r="G16" s="103">
        <f t="shared" si="15"/>
        <v>0.28963549039635378</v>
      </c>
      <c r="H16" s="103">
        <f t="shared" si="15"/>
        <v>0.28963549039635378</v>
      </c>
      <c r="I16" s="103">
        <f t="shared" si="15"/>
        <v>0.28963549039635378</v>
      </c>
      <c r="J16" s="103">
        <f t="shared" si="15"/>
        <v>0.28963549039635378</v>
      </c>
      <c r="K16" s="103">
        <f t="shared" si="15"/>
        <v>0.28963549039635378</v>
      </c>
      <c r="L16" s="103">
        <f t="shared" si="15"/>
        <v>0.28963549039635378</v>
      </c>
      <c r="M16" s="103">
        <f t="shared" si="15"/>
        <v>0.28963549039635378</v>
      </c>
      <c r="N16" s="103">
        <f t="shared" si="15"/>
        <v>0.28963549039635378</v>
      </c>
      <c r="O16" s="103">
        <f t="shared" si="16"/>
        <v>0.28963549039635378</v>
      </c>
      <c r="P16" s="103">
        <f t="shared" si="16"/>
        <v>0.28963549039635378</v>
      </c>
      <c r="Q16" s="103">
        <f t="shared" si="16"/>
        <v>0.28963549039635378</v>
      </c>
      <c r="R16" s="103">
        <f t="shared" si="16"/>
        <v>0.28963549039635378</v>
      </c>
      <c r="S16" s="103">
        <f t="shared" si="16"/>
        <v>0.28963549039635378</v>
      </c>
      <c r="T16" s="103">
        <f t="shared" si="16"/>
        <v>0.28963549039635378</v>
      </c>
      <c r="U16" s="103">
        <f t="shared" si="16"/>
        <v>0.28963549039635378</v>
      </c>
      <c r="V16" s="103">
        <f t="shared" si="16"/>
        <v>0.28963549039635378</v>
      </c>
      <c r="W16" s="103">
        <f t="shared" si="16"/>
        <v>0.28963549039635378</v>
      </c>
      <c r="X16" s="103">
        <f t="shared" si="16"/>
        <v>0.28963549039635378</v>
      </c>
      <c r="Y16" s="103">
        <f t="shared" si="17"/>
        <v>0.28963549039635378</v>
      </c>
      <c r="Z16" s="103">
        <f t="shared" si="17"/>
        <v>0.28963549039635378</v>
      </c>
      <c r="AA16" s="103">
        <f t="shared" si="17"/>
        <v>0.28963549039635378</v>
      </c>
      <c r="AB16" s="103">
        <f t="shared" si="17"/>
        <v>0.28963549039635378</v>
      </c>
      <c r="AC16" s="103">
        <f t="shared" si="17"/>
        <v>0.28963549039635378</v>
      </c>
      <c r="AD16" s="103">
        <f t="shared" si="17"/>
        <v>0.28963549039635378</v>
      </c>
      <c r="AE16" s="103">
        <f t="shared" si="17"/>
        <v>0.28963549039635378</v>
      </c>
      <c r="AF16" s="103">
        <f t="shared" si="17"/>
        <v>0.28963549039635378</v>
      </c>
      <c r="AG16" s="103">
        <f t="shared" si="17"/>
        <v>0.28963549039635378</v>
      </c>
      <c r="AH16" s="103">
        <f t="shared" si="17"/>
        <v>0.28963549039635378</v>
      </c>
      <c r="AI16" s="103">
        <f t="shared" si="18"/>
        <v>0.28963549039635378</v>
      </c>
      <c r="AJ16" s="103">
        <f t="shared" si="18"/>
        <v>0.28963549039635378</v>
      </c>
      <c r="AK16" s="103">
        <f t="shared" si="18"/>
        <v>0.28963549039635378</v>
      </c>
      <c r="AL16" s="103">
        <f t="shared" si="18"/>
        <v>0.28963549039635378</v>
      </c>
      <c r="AM16" s="103">
        <f t="shared" si="18"/>
        <v>0.28963549039635378</v>
      </c>
      <c r="AN16" s="103">
        <f t="shared" si="18"/>
        <v>0.28963549039635378</v>
      </c>
      <c r="AO16" s="103">
        <f t="shared" si="18"/>
        <v>0.28963549039635378</v>
      </c>
      <c r="AP16" s="103">
        <f t="shared" si="18"/>
        <v>0.28963549039635378</v>
      </c>
      <c r="AQ16" s="103">
        <f t="shared" si="18"/>
        <v>0.28963549039635378</v>
      </c>
      <c r="AR16" s="103">
        <f t="shared" si="18"/>
        <v>0.28963549039635378</v>
      </c>
      <c r="AS16" s="103">
        <f t="shared" si="19"/>
        <v>0.28963549039635378</v>
      </c>
      <c r="AT16" s="103">
        <f t="shared" si="19"/>
        <v>0.28963549039635378</v>
      </c>
      <c r="AU16" s="103">
        <f t="shared" si="19"/>
        <v>0.28963549039635378</v>
      </c>
      <c r="AV16" s="103">
        <f t="shared" si="19"/>
        <v>0.28963549039635378</v>
      </c>
      <c r="AW16" s="103">
        <f t="shared" si="19"/>
        <v>0.28963549039635378</v>
      </c>
      <c r="AX16" s="103">
        <f t="shared" si="19"/>
        <v>0.28963549039635378</v>
      </c>
      <c r="AY16" s="103">
        <f t="shared" si="19"/>
        <v>0.28963549039635378</v>
      </c>
      <c r="AZ16" s="103">
        <f t="shared" si="19"/>
        <v>0.28963549039635378</v>
      </c>
      <c r="BA16" s="103">
        <f t="shared" si="19"/>
        <v>0.28963549039635378</v>
      </c>
      <c r="BB16" s="103">
        <f t="shared" si="19"/>
        <v>0.28963549039635378</v>
      </c>
      <c r="BC16" s="103">
        <f t="shared" si="20"/>
        <v>0.28963549039635378</v>
      </c>
      <c r="BD16" s="103">
        <f t="shared" si="20"/>
        <v>0.28963549039635378</v>
      </c>
      <c r="BE16" s="103">
        <f t="shared" si="20"/>
        <v>0.28963549039635378</v>
      </c>
      <c r="BF16" s="103">
        <f t="shared" si="20"/>
        <v>0.28963549039635378</v>
      </c>
      <c r="BG16" s="103">
        <f t="shared" si="20"/>
        <v>0.28963549039635378</v>
      </c>
      <c r="BH16" s="103">
        <f t="shared" si="20"/>
        <v>0.28963549039635378</v>
      </c>
      <c r="BI16" s="103">
        <f t="shared" si="20"/>
        <v>0.28963549039635378</v>
      </c>
      <c r="BJ16" s="104">
        <f t="shared" si="14"/>
        <v>16.798858442988504</v>
      </c>
    </row>
    <row r="17" spans="1:62">
      <c r="A17" s="14" t="s">
        <v>400</v>
      </c>
      <c r="B17" s="14"/>
      <c r="C17" s="14"/>
      <c r="D17" s="118">
        <f>+D$15*CostBreakdownComparisons!C18*(1+D67)</f>
        <v>0.45959179513241682</v>
      </c>
      <c r="E17" s="103">
        <f t="shared" si="15"/>
        <v>0.45959179513241682</v>
      </c>
      <c r="F17" s="103">
        <f t="shared" si="15"/>
        <v>0.45959179513241682</v>
      </c>
      <c r="G17" s="103">
        <f t="shared" si="15"/>
        <v>0.45959179513241682</v>
      </c>
      <c r="H17" s="103">
        <f t="shared" si="15"/>
        <v>0.45959179513241682</v>
      </c>
      <c r="I17" s="103">
        <f t="shared" si="15"/>
        <v>0.45959179513241682</v>
      </c>
      <c r="J17" s="103">
        <f t="shared" si="15"/>
        <v>0.45959179513241682</v>
      </c>
      <c r="K17" s="103">
        <f t="shared" si="15"/>
        <v>0.45959179513241682</v>
      </c>
      <c r="L17" s="103">
        <f t="shared" si="15"/>
        <v>0.45959179513241682</v>
      </c>
      <c r="M17" s="103">
        <f t="shared" si="15"/>
        <v>0.45959179513241682</v>
      </c>
      <c r="N17" s="103">
        <f t="shared" si="15"/>
        <v>0.45959179513241682</v>
      </c>
      <c r="O17" s="103">
        <f t="shared" si="16"/>
        <v>0.45959179513241682</v>
      </c>
      <c r="P17" s="103">
        <f t="shared" si="16"/>
        <v>0.45959179513241682</v>
      </c>
      <c r="Q17" s="103">
        <f t="shared" si="16"/>
        <v>0.45959179513241682</v>
      </c>
      <c r="R17" s="103">
        <f t="shared" si="16"/>
        <v>0.45959179513241682</v>
      </c>
      <c r="S17" s="103">
        <f t="shared" si="16"/>
        <v>0.45959179513241682</v>
      </c>
      <c r="T17" s="103">
        <f t="shared" si="16"/>
        <v>0.45959179513241682</v>
      </c>
      <c r="U17" s="103">
        <f t="shared" si="16"/>
        <v>0.45959179513241682</v>
      </c>
      <c r="V17" s="103">
        <f t="shared" si="16"/>
        <v>0.45959179513241682</v>
      </c>
      <c r="W17" s="103">
        <f t="shared" si="16"/>
        <v>0.45959179513241682</v>
      </c>
      <c r="X17" s="103">
        <f t="shared" si="16"/>
        <v>0.45959179513241682</v>
      </c>
      <c r="Y17" s="103">
        <f t="shared" si="17"/>
        <v>0.45959179513241682</v>
      </c>
      <c r="Z17" s="103">
        <f t="shared" si="17"/>
        <v>0.45959179513241682</v>
      </c>
      <c r="AA17" s="103">
        <f t="shared" si="17"/>
        <v>0.45959179513241682</v>
      </c>
      <c r="AB17" s="103">
        <f t="shared" si="17"/>
        <v>0.45959179513241682</v>
      </c>
      <c r="AC17" s="103">
        <f t="shared" si="17"/>
        <v>0.45959179513241682</v>
      </c>
      <c r="AD17" s="103">
        <f t="shared" si="17"/>
        <v>0.45959179513241682</v>
      </c>
      <c r="AE17" s="103">
        <f t="shared" si="17"/>
        <v>0.45959179513241682</v>
      </c>
      <c r="AF17" s="103">
        <f t="shared" si="17"/>
        <v>0.45959179513241682</v>
      </c>
      <c r="AG17" s="103">
        <f t="shared" si="17"/>
        <v>0.45959179513241682</v>
      </c>
      <c r="AH17" s="103">
        <f t="shared" si="17"/>
        <v>0.45959179513241682</v>
      </c>
      <c r="AI17" s="103">
        <f t="shared" si="18"/>
        <v>0.45959179513241682</v>
      </c>
      <c r="AJ17" s="103">
        <f t="shared" si="18"/>
        <v>0.45959179513241682</v>
      </c>
      <c r="AK17" s="103">
        <f t="shared" si="18"/>
        <v>0.45959179513241682</v>
      </c>
      <c r="AL17" s="103">
        <f t="shared" si="18"/>
        <v>0.45959179513241682</v>
      </c>
      <c r="AM17" s="103">
        <f t="shared" si="18"/>
        <v>0.45959179513241682</v>
      </c>
      <c r="AN17" s="103">
        <f t="shared" si="18"/>
        <v>0.45959179513241682</v>
      </c>
      <c r="AO17" s="103">
        <f t="shared" si="18"/>
        <v>0.45959179513241682</v>
      </c>
      <c r="AP17" s="103">
        <f t="shared" si="18"/>
        <v>0.45959179513241682</v>
      </c>
      <c r="AQ17" s="103">
        <f t="shared" si="18"/>
        <v>0.45959179513241682</v>
      </c>
      <c r="AR17" s="103">
        <f t="shared" si="18"/>
        <v>0.45959179513241682</v>
      </c>
      <c r="AS17" s="103">
        <f t="shared" si="19"/>
        <v>0.45959179513241682</v>
      </c>
      <c r="AT17" s="103">
        <f t="shared" si="19"/>
        <v>0.45959179513241682</v>
      </c>
      <c r="AU17" s="103">
        <f t="shared" si="19"/>
        <v>0.45959179513241682</v>
      </c>
      <c r="AV17" s="103">
        <f t="shared" si="19"/>
        <v>0.45959179513241682</v>
      </c>
      <c r="AW17" s="103">
        <f t="shared" si="19"/>
        <v>0.45959179513241682</v>
      </c>
      <c r="AX17" s="103">
        <f t="shared" si="19"/>
        <v>0.45959179513241682</v>
      </c>
      <c r="AY17" s="103">
        <f t="shared" si="19"/>
        <v>0.45959179513241682</v>
      </c>
      <c r="AZ17" s="103">
        <f t="shared" si="19"/>
        <v>0.45959179513241682</v>
      </c>
      <c r="BA17" s="103">
        <f t="shared" si="19"/>
        <v>0.45959179513241682</v>
      </c>
      <c r="BB17" s="103">
        <f t="shared" si="19"/>
        <v>0.45959179513241682</v>
      </c>
      <c r="BC17" s="103">
        <f t="shared" si="20"/>
        <v>0.45959179513241682</v>
      </c>
      <c r="BD17" s="103">
        <f t="shared" si="20"/>
        <v>0.45959179513241682</v>
      </c>
      <c r="BE17" s="103">
        <f t="shared" si="20"/>
        <v>0.45959179513241682</v>
      </c>
      <c r="BF17" s="103">
        <f t="shared" si="20"/>
        <v>0.45959179513241682</v>
      </c>
      <c r="BG17" s="103">
        <f t="shared" si="20"/>
        <v>0.45959179513241682</v>
      </c>
      <c r="BH17" s="103">
        <f t="shared" si="20"/>
        <v>0.45959179513241682</v>
      </c>
      <c r="BI17" s="103">
        <f t="shared" si="20"/>
        <v>0.45959179513241682</v>
      </c>
      <c r="BJ17" s="104">
        <f t="shared" si="14"/>
        <v>26.656324117680199</v>
      </c>
    </row>
    <row r="18" spans="1:62">
      <c r="A18" s="14" t="s">
        <v>334</v>
      </c>
      <c r="B18" s="14"/>
      <c r="C18" s="14"/>
      <c r="D18" s="118">
        <f>+D$15*CostBreakdownComparisons!C19*(1+D68)</f>
        <v>0.27575507707945007</v>
      </c>
      <c r="E18" s="103">
        <f t="shared" ref="E18:T19" si="21">+$D18</f>
        <v>0.27575507707945007</v>
      </c>
      <c r="F18" s="103">
        <f t="shared" si="21"/>
        <v>0.27575507707945007</v>
      </c>
      <c r="G18" s="103">
        <f t="shared" si="21"/>
        <v>0.27575507707945007</v>
      </c>
      <c r="H18" s="103">
        <f t="shared" si="21"/>
        <v>0.27575507707945007</v>
      </c>
      <c r="I18" s="103">
        <f t="shared" si="21"/>
        <v>0.27575507707945007</v>
      </c>
      <c r="J18" s="103">
        <f t="shared" si="21"/>
        <v>0.27575507707945007</v>
      </c>
      <c r="K18" s="103">
        <f t="shared" si="21"/>
        <v>0.27575507707945007</v>
      </c>
      <c r="L18" s="103">
        <f t="shared" si="21"/>
        <v>0.27575507707945007</v>
      </c>
      <c r="M18" s="103">
        <f t="shared" si="21"/>
        <v>0.27575507707945007</v>
      </c>
      <c r="N18" s="103">
        <f t="shared" si="21"/>
        <v>0.27575507707945007</v>
      </c>
      <c r="O18" s="103">
        <f t="shared" si="21"/>
        <v>0.27575507707945007</v>
      </c>
      <c r="P18" s="103">
        <f t="shared" si="21"/>
        <v>0.27575507707945007</v>
      </c>
      <c r="Q18" s="103">
        <f t="shared" si="21"/>
        <v>0.27575507707945007</v>
      </c>
      <c r="R18" s="103">
        <f t="shared" si="21"/>
        <v>0.27575507707945007</v>
      </c>
      <c r="S18" s="103">
        <f t="shared" si="21"/>
        <v>0.27575507707945007</v>
      </c>
      <c r="T18" s="103">
        <f t="shared" si="21"/>
        <v>0.27575507707945007</v>
      </c>
      <c r="U18" s="103">
        <f t="shared" ref="U18:AJ19" si="22">+$D18</f>
        <v>0.27575507707945007</v>
      </c>
      <c r="V18" s="103">
        <f t="shared" si="22"/>
        <v>0.27575507707945007</v>
      </c>
      <c r="W18" s="103">
        <f t="shared" si="22"/>
        <v>0.27575507707945007</v>
      </c>
      <c r="X18" s="103">
        <f t="shared" si="22"/>
        <v>0.27575507707945007</v>
      </c>
      <c r="Y18" s="103">
        <f t="shared" si="22"/>
        <v>0.27575507707945007</v>
      </c>
      <c r="Z18" s="103">
        <f t="shared" si="22"/>
        <v>0.27575507707945007</v>
      </c>
      <c r="AA18" s="103">
        <f t="shared" si="22"/>
        <v>0.27575507707945007</v>
      </c>
      <c r="AB18" s="103">
        <f t="shared" si="22"/>
        <v>0.27575507707945007</v>
      </c>
      <c r="AC18" s="103">
        <f t="shared" si="22"/>
        <v>0.27575507707945007</v>
      </c>
      <c r="AD18" s="103">
        <f t="shared" si="22"/>
        <v>0.27575507707945007</v>
      </c>
      <c r="AE18" s="103">
        <f t="shared" si="22"/>
        <v>0.27575507707945007</v>
      </c>
      <c r="AF18" s="103">
        <f t="shared" si="22"/>
        <v>0.27575507707945007</v>
      </c>
      <c r="AG18" s="103">
        <f t="shared" si="22"/>
        <v>0.27575507707945007</v>
      </c>
      <c r="AH18" s="103">
        <f t="shared" si="22"/>
        <v>0.27575507707945007</v>
      </c>
      <c r="AI18" s="103">
        <f t="shared" si="22"/>
        <v>0.27575507707945007</v>
      </c>
      <c r="AJ18" s="103">
        <f t="shared" si="22"/>
        <v>0.27575507707945007</v>
      </c>
      <c r="AK18" s="103">
        <f t="shared" ref="AK18:AZ19" si="23">+$D18</f>
        <v>0.27575507707945007</v>
      </c>
      <c r="AL18" s="103">
        <f t="shared" si="23"/>
        <v>0.27575507707945007</v>
      </c>
      <c r="AM18" s="103">
        <f t="shared" si="23"/>
        <v>0.27575507707945007</v>
      </c>
      <c r="AN18" s="103">
        <f t="shared" si="23"/>
        <v>0.27575507707945007</v>
      </c>
      <c r="AO18" s="103">
        <f t="shared" si="23"/>
        <v>0.27575507707945007</v>
      </c>
      <c r="AP18" s="103">
        <f t="shared" si="23"/>
        <v>0.27575507707945007</v>
      </c>
      <c r="AQ18" s="103">
        <f t="shared" si="23"/>
        <v>0.27575507707945007</v>
      </c>
      <c r="AR18" s="103">
        <f t="shared" si="23"/>
        <v>0.27575507707945007</v>
      </c>
      <c r="AS18" s="103">
        <f t="shared" si="23"/>
        <v>0.27575507707945007</v>
      </c>
      <c r="AT18" s="103">
        <f t="shared" si="23"/>
        <v>0.27575507707945007</v>
      </c>
      <c r="AU18" s="103">
        <f t="shared" si="23"/>
        <v>0.27575507707945007</v>
      </c>
      <c r="AV18" s="103">
        <f t="shared" si="23"/>
        <v>0.27575507707945007</v>
      </c>
      <c r="AW18" s="103">
        <f t="shared" si="23"/>
        <v>0.27575507707945007</v>
      </c>
      <c r="AX18" s="103">
        <f t="shared" si="23"/>
        <v>0.27575507707945007</v>
      </c>
      <c r="AY18" s="103">
        <f t="shared" si="23"/>
        <v>0.27575507707945007</v>
      </c>
      <c r="AZ18" s="103">
        <f t="shared" si="23"/>
        <v>0.27575507707945007</v>
      </c>
      <c r="BA18" s="103">
        <f t="shared" ref="BA18:BI19" si="24">+$D18</f>
        <v>0.27575507707945007</v>
      </c>
      <c r="BB18" s="103">
        <f t="shared" si="24"/>
        <v>0.27575507707945007</v>
      </c>
      <c r="BC18" s="103">
        <f t="shared" si="24"/>
        <v>0.27575507707945007</v>
      </c>
      <c r="BD18" s="103">
        <f t="shared" si="24"/>
        <v>0.27575507707945007</v>
      </c>
      <c r="BE18" s="103">
        <f t="shared" si="24"/>
        <v>0.27575507707945007</v>
      </c>
      <c r="BF18" s="103">
        <f t="shared" si="24"/>
        <v>0.27575507707945007</v>
      </c>
      <c r="BG18" s="103">
        <f t="shared" si="24"/>
        <v>0.27575507707945007</v>
      </c>
      <c r="BH18" s="103">
        <f t="shared" si="24"/>
        <v>0.27575507707945007</v>
      </c>
      <c r="BI18" s="103">
        <f t="shared" si="24"/>
        <v>0.27575507707945007</v>
      </c>
      <c r="BJ18" s="104">
        <f t="shared" ref="BJ18:BJ19" si="25">SUM(D18:BI18)</f>
        <v>15.993794470608114</v>
      </c>
    </row>
    <row r="19" spans="1:62">
      <c r="A19" s="14" t="s">
        <v>5</v>
      </c>
      <c r="B19" s="14"/>
      <c r="C19" s="14"/>
      <c r="D19" s="118">
        <f>+D$15*CostBreakdownComparisons!C20*(1+D69)</f>
        <v>0.45959179513241682</v>
      </c>
      <c r="E19" s="103">
        <f t="shared" si="21"/>
        <v>0.45959179513241682</v>
      </c>
      <c r="F19" s="103">
        <f t="shared" si="21"/>
        <v>0.45959179513241682</v>
      </c>
      <c r="G19" s="103">
        <f t="shared" si="21"/>
        <v>0.45959179513241682</v>
      </c>
      <c r="H19" s="103">
        <f t="shared" si="21"/>
        <v>0.45959179513241682</v>
      </c>
      <c r="I19" s="103">
        <f t="shared" si="21"/>
        <v>0.45959179513241682</v>
      </c>
      <c r="J19" s="103">
        <f t="shared" si="21"/>
        <v>0.45959179513241682</v>
      </c>
      <c r="K19" s="103">
        <f t="shared" si="21"/>
        <v>0.45959179513241682</v>
      </c>
      <c r="L19" s="103">
        <f t="shared" si="21"/>
        <v>0.45959179513241682</v>
      </c>
      <c r="M19" s="103">
        <f t="shared" si="21"/>
        <v>0.45959179513241682</v>
      </c>
      <c r="N19" s="103">
        <f t="shared" si="21"/>
        <v>0.45959179513241682</v>
      </c>
      <c r="O19" s="103">
        <f t="shared" si="21"/>
        <v>0.45959179513241682</v>
      </c>
      <c r="P19" s="103">
        <f t="shared" si="21"/>
        <v>0.45959179513241682</v>
      </c>
      <c r="Q19" s="103">
        <f t="shared" si="21"/>
        <v>0.45959179513241682</v>
      </c>
      <c r="R19" s="103">
        <f t="shared" si="21"/>
        <v>0.45959179513241682</v>
      </c>
      <c r="S19" s="103">
        <f t="shared" si="21"/>
        <v>0.45959179513241682</v>
      </c>
      <c r="T19" s="103">
        <f t="shared" si="21"/>
        <v>0.45959179513241682</v>
      </c>
      <c r="U19" s="103">
        <f t="shared" si="22"/>
        <v>0.45959179513241682</v>
      </c>
      <c r="V19" s="103">
        <f t="shared" si="22"/>
        <v>0.45959179513241682</v>
      </c>
      <c r="W19" s="103">
        <f t="shared" si="22"/>
        <v>0.45959179513241682</v>
      </c>
      <c r="X19" s="103">
        <f t="shared" si="22"/>
        <v>0.45959179513241682</v>
      </c>
      <c r="Y19" s="103">
        <f t="shared" si="22"/>
        <v>0.45959179513241682</v>
      </c>
      <c r="Z19" s="103">
        <f t="shared" si="22"/>
        <v>0.45959179513241682</v>
      </c>
      <c r="AA19" s="103">
        <f t="shared" si="22"/>
        <v>0.45959179513241682</v>
      </c>
      <c r="AB19" s="103">
        <f t="shared" si="22"/>
        <v>0.45959179513241682</v>
      </c>
      <c r="AC19" s="103">
        <f t="shared" si="22"/>
        <v>0.45959179513241682</v>
      </c>
      <c r="AD19" s="103">
        <f t="shared" si="22"/>
        <v>0.45959179513241682</v>
      </c>
      <c r="AE19" s="103">
        <f t="shared" si="22"/>
        <v>0.45959179513241682</v>
      </c>
      <c r="AF19" s="103">
        <f t="shared" si="22"/>
        <v>0.45959179513241682</v>
      </c>
      <c r="AG19" s="103">
        <f t="shared" si="22"/>
        <v>0.45959179513241682</v>
      </c>
      <c r="AH19" s="103">
        <f t="shared" si="22"/>
        <v>0.45959179513241682</v>
      </c>
      <c r="AI19" s="103">
        <f t="shared" si="22"/>
        <v>0.45959179513241682</v>
      </c>
      <c r="AJ19" s="103">
        <f t="shared" si="22"/>
        <v>0.45959179513241682</v>
      </c>
      <c r="AK19" s="103">
        <f t="shared" si="23"/>
        <v>0.45959179513241682</v>
      </c>
      <c r="AL19" s="103">
        <f t="shared" si="23"/>
        <v>0.45959179513241682</v>
      </c>
      <c r="AM19" s="103">
        <f t="shared" si="23"/>
        <v>0.45959179513241682</v>
      </c>
      <c r="AN19" s="103">
        <f t="shared" si="23"/>
        <v>0.45959179513241682</v>
      </c>
      <c r="AO19" s="103">
        <f t="shared" si="23"/>
        <v>0.45959179513241682</v>
      </c>
      <c r="AP19" s="103">
        <f t="shared" si="23"/>
        <v>0.45959179513241682</v>
      </c>
      <c r="AQ19" s="103">
        <f t="shared" si="23"/>
        <v>0.45959179513241682</v>
      </c>
      <c r="AR19" s="103">
        <f t="shared" si="23"/>
        <v>0.45959179513241682</v>
      </c>
      <c r="AS19" s="103">
        <f t="shared" si="23"/>
        <v>0.45959179513241682</v>
      </c>
      <c r="AT19" s="103">
        <f t="shared" si="23"/>
        <v>0.45959179513241682</v>
      </c>
      <c r="AU19" s="103">
        <f t="shared" si="23"/>
        <v>0.45959179513241682</v>
      </c>
      <c r="AV19" s="103">
        <f t="shared" si="23"/>
        <v>0.45959179513241682</v>
      </c>
      <c r="AW19" s="103">
        <f t="shared" si="23"/>
        <v>0.45959179513241682</v>
      </c>
      <c r="AX19" s="103">
        <f t="shared" si="23"/>
        <v>0.45959179513241682</v>
      </c>
      <c r="AY19" s="103">
        <f t="shared" si="23"/>
        <v>0.45959179513241682</v>
      </c>
      <c r="AZ19" s="103">
        <f t="shared" si="23"/>
        <v>0.45959179513241682</v>
      </c>
      <c r="BA19" s="103">
        <f t="shared" si="24"/>
        <v>0.45959179513241682</v>
      </c>
      <c r="BB19" s="103">
        <f t="shared" si="24"/>
        <v>0.45959179513241682</v>
      </c>
      <c r="BC19" s="103">
        <f t="shared" si="24"/>
        <v>0.45959179513241682</v>
      </c>
      <c r="BD19" s="103">
        <f t="shared" si="24"/>
        <v>0.45959179513241682</v>
      </c>
      <c r="BE19" s="103">
        <f t="shared" si="24"/>
        <v>0.45959179513241682</v>
      </c>
      <c r="BF19" s="103">
        <f t="shared" si="24"/>
        <v>0.45959179513241682</v>
      </c>
      <c r="BG19" s="103">
        <f t="shared" si="24"/>
        <v>0.45959179513241682</v>
      </c>
      <c r="BH19" s="103">
        <f t="shared" si="24"/>
        <v>0.45959179513241682</v>
      </c>
      <c r="BI19" s="103">
        <f t="shared" si="24"/>
        <v>0.45959179513241682</v>
      </c>
      <c r="BJ19" s="104">
        <f t="shared" si="25"/>
        <v>26.656324117680199</v>
      </c>
    </row>
    <row r="20" spans="1:62">
      <c r="A20" s="25" t="s">
        <v>454</v>
      </c>
      <c r="B20" s="25"/>
      <c r="C20" s="25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4">
        <f t="shared" ref="BJ20:BJ26" si="26">SUM(D20:BI20)</f>
        <v>0</v>
      </c>
    </row>
    <row r="21" spans="1:62">
      <c r="A21" s="14" t="s">
        <v>397</v>
      </c>
      <c r="B21" s="14"/>
      <c r="C21" s="14"/>
      <c r="D21" s="118">
        <f>+D$24*CostBreakdownComparisons!E3*(1+D71)</f>
        <v>0.10444458783865784</v>
      </c>
      <c r="E21" s="103">
        <f t="shared" ref="E21:N26" si="27">+$D21</f>
        <v>0.10444458783865784</v>
      </c>
      <c r="F21" s="103">
        <f t="shared" si="27"/>
        <v>0.10444458783865784</v>
      </c>
      <c r="G21" s="103">
        <f t="shared" si="27"/>
        <v>0.10444458783865784</v>
      </c>
      <c r="H21" s="103">
        <f t="shared" si="27"/>
        <v>0.10444458783865784</v>
      </c>
      <c r="I21" s="103">
        <f t="shared" si="27"/>
        <v>0.10444458783865784</v>
      </c>
      <c r="J21" s="103">
        <f t="shared" si="27"/>
        <v>0.10444458783865784</v>
      </c>
      <c r="K21" s="103">
        <f t="shared" si="27"/>
        <v>0.10444458783865784</v>
      </c>
      <c r="L21" s="103">
        <f t="shared" si="27"/>
        <v>0.10444458783865784</v>
      </c>
      <c r="M21" s="103">
        <f t="shared" si="27"/>
        <v>0.10444458783865784</v>
      </c>
      <c r="N21" s="103">
        <f t="shared" si="27"/>
        <v>0.10444458783865784</v>
      </c>
      <c r="O21" s="103">
        <f t="shared" ref="O21:X26" si="28">+$D21</f>
        <v>0.10444458783865784</v>
      </c>
      <c r="P21" s="103">
        <f t="shared" si="28"/>
        <v>0.10444458783865784</v>
      </c>
      <c r="Q21" s="103">
        <f t="shared" si="28"/>
        <v>0.10444458783865784</v>
      </c>
      <c r="R21" s="103">
        <f t="shared" si="28"/>
        <v>0.10444458783865784</v>
      </c>
      <c r="S21" s="103">
        <f t="shared" si="28"/>
        <v>0.10444458783865784</v>
      </c>
      <c r="T21" s="103">
        <f t="shared" si="28"/>
        <v>0.10444458783865784</v>
      </c>
      <c r="U21" s="103">
        <f t="shared" si="28"/>
        <v>0.10444458783865784</v>
      </c>
      <c r="V21" s="103">
        <f t="shared" si="28"/>
        <v>0.10444458783865784</v>
      </c>
      <c r="W21" s="103">
        <f t="shared" si="28"/>
        <v>0.10444458783865784</v>
      </c>
      <c r="X21" s="103">
        <f t="shared" si="28"/>
        <v>0.10444458783865784</v>
      </c>
      <c r="Y21" s="103">
        <f t="shared" ref="Y21:AH26" si="29">+$D21</f>
        <v>0.10444458783865784</v>
      </c>
      <c r="Z21" s="103">
        <f t="shared" si="29"/>
        <v>0.10444458783865784</v>
      </c>
      <c r="AA21" s="103">
        <f t="shared" si="29"/>
        <v>0.10444458783865784</v>
      </c>
      <c r="AB21" s="103">
        <f t="shared" si="29"/>
        <v>0.10444458783865784</v>
      </c>
      <c r="AC21" s="103">
        <f t="shared" si="29"/>
        <v>0.10444458783865784</v>
      </c>
      <c r="AD21" s="103">
        <f t="shared" si="29"/>
        <v>0.10444458783865784</v>
      </c>
      <c r="AE21" s="103">
        <f t="shared" si="29"/>
        <v>0.10444458783865784</v>
      </c>
      <c r="AF21" s="103">
        <f t="shared" si="29"/>
        <v>0.10444458783865784</v>
      </c>
      <c r="AG21" s="103">
        <f t="shared" si="29"/>
        <v>0.10444458783865784</v>
      </c>
      <c r="AH21" s="103">
        <f t="shared" si="29"/>
        <v>0.10444458783865784</v>
      </c>
      <c r="AI21" s="103">
        <f t="shared" ref="AI21:AR26" si="30">+$D21</f>
        <v>0.10444458783865784</v>
      </c>
      <c r="AJ21" s="103">
        <f t="shared" si="30"/>
        <v>0.10444458783865784</v>
      </c>
      <c r="AK21" s="103">
        <f t="shared" si="30"/>
        <v>0.10444458783865784</v>
      </c>
      <c r="AL21" s="103">
        <f t="shared" si="30"/>
        <v>0.10444458783865784</v>
      </c>
      <c r="AM21" s="103">
        <f t="shared" si="30"/>
        <v>0.10444458783865784</v>
      </c>
      <c r="AN21" s="103">
        <f t="shared" si="30"/>
        <v>0.10444458783865784</v>
      </c>
      <c r="AO21" s="103">
        <f t="shared" si="30"/>
        <v>0.10444458783865784</v>
      </c>
      <c r="AP21" s="103">
        <f t="shared" si="30"/>
        <v>0.10444458783865784</v>
      </c>
      <c r="AQ21" s="103">
        <f t="shared" si="30"/>
        <v>0.10444458783865784</v>
      </c>
      <c r="AR21" s="103">
        <f t="shared" si="30"/>
        <v>0.10444458783865784</v>
      </c>
      <c r="AS21" s="103">
        <f t="shared" ref="AS21:BB26" si="31">+$D21</f>
        <v>0.10444458783865784</v>
      </c>
      <c r="AT21" s="103">
        <f t="shared" si="31"/>
        <v>0.10444458783865784</v>
      </c>
      <c r="AU21" s="103">
        <f t="shared" si="31"/>
        <v>0.10444458783865784</v>
      </c>
      <c r="AV21" s="103">
        <f t="shared" si="31"/>
        <v>0.10444458783865784</v>
      </c>
      <c r="AW21" s="103">
        <f t="shared" si="31"/>
        <v>0.10444458783865784</v>
      </c>
      <c r="AX21" s="103">
        <f t="shared" si="31"/>
        <v>0.10444458783865784</v>
      </c>
      <c r="AY21" s="103">
        <f t="shared" si="31"/>
        <v>0.10444458783865784</v>
      </c>
      <c r="AZ21" s="103">
        <f t="shared" si="31"/>
        <v>0.10444458783865784</v>
      </c>
      <c r="BA21" s="103">
        <f t="shared" si="31"/>
        <v>0.10444458783865784</v>
      </c>
      <c r="BB21" s="103">
        <f t="shared" si="31"/>
        <v>0.10444458783865784</v>
      </c>
      <c r="BC21" s="103">
        <f t="shared" ref="BC21:BI26" si="32">+$D21</f>
        <v>0.10444458783865784</v>
      </c>
      <c r="BD21" s="103">
        <f t="shared" si="32"/>
        <v>0.10444458783865784</v>
      </c>
      <c r="BE21" s="103">
        <f t="shared" si="32"/>
        <v>0.10444458783865784</v>
      </c>
      <c r="BF21" s="103">
        <f t="shared" si="32"/>
        <v>0.10444458783865784</v>
      </c>
      <c r="BG21" s="103">
        <f t="shared" si="32"/>
        <v>0.10444458783865784</v>
      </c>
      <c r="BH21" s="103">
        <f t="shared" si="32"/>
        <v>0.10444458783865784</v>
      </c>
      <c r="BI21" s="103">
        <f t="shared" si="32"/>
        <v>0.10444458783865784</v>
      </c>
      <c r="BJ21" s="104">
        <f t="shared" si="26"/>
        <v>6.0577860946421502</v>
      </c>
    </row>
    <row r="22" spans="1:62">
      <c r="A22" s="14" t="s">
        <v>335</v>
      </c>
      <c r="B22" s="14"/>
      <c r="C22" s="14"/>
      <c r="D22" s="118">
        <f>+D$24*CostBreakdownComparisons!E4*(1+D72)</f>
        <v>0.10977211305575392</v>
      </c>
      <c r="E22" s="103">
        <f t="shared" si="27"/>
        <v>0.10977211305575392</v>
      </c>
      <c r="F22" s="103">
        <f t="shared" si="27"/>
        <v>0.10977211305575392</v>
      </c>
      <c r="G22" s="103">
        <f t="shared" si="27"/>
        <v>0.10977211305575392</v>
      </c>
      <c r="H22" s="103">
        <f t="shared" si="27"/>
        <v>0.10977211305575392</v>
      </c>
      <c r="I22" s="103">
        <f t="shared" si="27"/>
        <v>0.10977211305575392</v>
      </c>
      <c r="J22" s="103">
        <f t="shared" si="27"/>
        <v>0.10977211305575392</v>
      </c>
      <c r="K22" s="103">
        <f t="shared" si="27"/>
        <v>0.10977211305575392</v>
      </c>
      <c r="L22" s="103">
        <f t="shared" si="27"/>
        <v>0.10977211305575392</v>
      </c>
      <c r="M22" s="103">
        <f t="shared" si="27"/>
        <v>0.10977211305575392</v>
      </c>
      <c r="N22" s="103">
        <f t="shared" si="27"/>
        <v>0.10977211305575392</v>
      </c>
      <c r="O22" s="103">
        <f t="shared" si="28"/>
        <v>0.10977211305575392</v>
      </c>
      <c r="P22" s="103">
        <f t="shared" si="28"/>
        <v>0.10977211305575392</v>
      </c>
      <c r="Q22" s="103">
        <f t="shared" si="28"/>
        <v>0.10977211305575392</v>
      </c>
      <c r="R22" s="103">
        <f t="shared" si="28"/>
        <v>0.10977211305575392</v>
      </c>
      <c r="S22" s="103">
        <f t="shared" si="28"/>
        <v>0.10977211305575392</v>
      </c>
      <c r="T22" s="103">
        <f t="shared" si="28"/>
        <v>0.10977211305575392</v>
      </c>
      <c r="U22" s="103">
        <f t="shared" si="28"/>
        <v>0.10977211305575392</v>
      </c>
      <c r="V22" s="103">
        <f t="shared" si="28"/>
        <v>0.10977211305575392</v>
      </c>
      <c r="W22" s="103">
        <f t="shared" si="28"/>
        <v>0.10977211305575392</v>
      </c>
      <c r="X22" s="103">
        <f t="shared" si="28"/>
        <v>0.10977211305575392</v>
      </c>
      <c r="Y22" s="103">
        <f t="shared" si="29"/>
        <v>0.10977211305575392</v>
      </c>
      <c r="Z22" s="103">
        <f t="shared" si="29"/>
        <v>0.10977211305575392</v>
      </c>
      <c r="AA22" s="103">
        <f t="shared" si="29"/>
        <v>0.10977211305575392</v>
      </c>
      <c r="AB22" s="103">
        <f t="shared" si="29"/>
        <v>0.10977211305575392</v>
      </c>
      <c r="AC22" s="103">
        <f t="shared" si="29"/>
        <v>0.10977211305575392</v>
      </c>
      <c r="AD22" s="103">
        <f t="shared" si="29"/>
        <v>0.10977211305575392</v>
      </c>
      <c r="AE22" s="103">
        <f t="shared" si="29"/>
        <v>0.10977211305575392</v>
      </c>
      <c r="AF22" s="103">
        <f t="shared" si="29"/>
        <v>0.10977211305575392</v>
      </c>
      <c r="AG22" s="103">
        <f t="shared" si="29"/>
        <v>0.10977211305575392</v>
      </c>
      <c r="AH22" s="103">
        <f t="shared" si="29"/>
        <v>0.10977211305575392</v>
      </c>
      <c r="AI22" s="103">
        <f t="shared" si="30"/>
        <v>0.10977211305575392</v>
      </c>
      <c r="AJ22" s="103">
        <f t="shared" si="30"/>
        <v>0.10977211305575392</v>
      </c>
      <c r="AK22" s="103">
        <f t="shared" si="30"/>
        <v>0.10977211305575392</v>
      </c>
      <c r="AL22" s="103">
        <f t="shared" si="30"/>
        <v>0.10977211305575392</v>
      </c>
      <c r="AM22" s="103">
        <f t="shared" si="30"/>
        <v>0.10977211305575392</v>
      </c>
      <c r="AN22" s="103">
        <f t="shared" si="30"/>
        <v>0.10977211305575392</v>
      </c>
      <c r="AO22" s="103">
        <f t="shared" si="30"/>
        <v>0.10977211305575392</v>
      </c>
      <c r="AP22" s="103">
        <f t="shared" si="30"/>
        <v>0.10977211305575392</v>
      </c>
      <c r="AQ22" s="103">
        <f t="shared" si="30"/>
        <v>0.10977211305575392</v>
      </c>
      <c r="AR22" s="103">
        <f t="shared" si="30"/>
        <v>0.10977211305575392</v>
      </c>
      <c r="AS22" s="103">
        <f t="shared" si="31"/>
        <v>0.10977211305575392</v>
      </c>
      <c r="AT22" s="103">
        <f t="shared" si="31"/>
        <v>0.10977211305575392</v>
      </c>
      <c r="AU22" s="103">
        <f t="shared" si="31"/>
        <v>0.10977211305575392</v>
      </c>
      <c r="AV22" s="103">
        <f t="shared" si="31"/>
        <v>0.10977211305575392</v>
      </c>
      <c r="AW22" s="103">
        <f t="shared" si="31"/>
        <v>0.10977211305575392</v>
      </c>
      <c r="AX22" s="103">
        <f t="shared" si="31"/>
        <v>0.10977211305575392</v>
      </c>
      <c r="AY22" s="103">
        <f t="shared" si="31"/>
        <v>0.10977211305575392</v>
      </c>
      <c r="AZ22" s="103">
        <f t="shared" si="31"/>
        <v>0.10977211305575392</v>
      </c>
      <c r="BA22" s="103">
        <f t="shared" si="31"/>
        <v>0.10977211305575392</v>
      </c>
      <c r="BB22" s="103">
        <f t="shared" si="31"/>
        <v>0.10977211305575392</v>
      </c>
      <c r="BC22" s="103">
        <f t="shared" si="32"/>
        <v>0.10977211305575392</v>
      </c>
      <c r="BD22" s="103">
        <f t="shared" si="32"/>
        <v>0.10977211305575392</v>
      </c>
      <c r="BE22" s="103">
        <f t="shared" si="32"/>
        <v>0.10977211305575392</v>
      </c>
      <c r="BF22" s="103">
        <f t="shared" si="32"/>
        <v>0.10977211305575392</v>
      </c>
      <c r="BG22" s="103">
        <f t="shared" si="32"/>
        <v>0.10977211305575392</v>
      </c>
      <c r="BH22" s="103">
        <f t="shared" si="32"/>
        <v>0.10977211305575392</v>
      </c>
      <c r="BI22" s="103">
        <f t="shared" si="32"/>
        <v>0.10977211305575392</v>
      </c>
      <c r="BJ22" s="104">
        <f t="shared" si="26"/>
        <v>6.3667825572337238</v>
      </c>
    </row>
    <row r="23" spans="1:62">
      <c r="A23" s="14" t="s">
        <v>399</v>
      </c>
      <c r="B23" s="14"/>
      <c r="C23" s="14"/>
      <c r="D23" s="118">
        <f>+D$24*CostBreakdownComparisons!E5*(1+D73)</f>
        <v>0.11608062717096131</v>
      </c>
      <c r="E23" s="103">
        <f t="shared" si="27"/>
        <v>0.11608062717096131</v>
      </c>
      <c r="F23" s="103">
        <f t="shared" si="27"/>
        <v>0.11608062717096131</v>
      </c>
      <c r="G23" s="103">
        <f t="shared" si="27"/>
        <v>0.11608062717096131</v>
      </c>
      <c r="H23" s="103">
        <f t="shared" si="27"/>
        <v>0.11608062717096131</v>
      </c>
      <c r="I23" s="103">
        <f t="shared" si="27"/>
        <v>0.11608062717096131</v>
      </c>
      <c r="J23" s="103">
        <f t="shared" si="27"/>
        <v>0.11608062717096131</v>
      </c>
      <c r="K23" s="103">
        <f t="shared" si="27"/>
        <v>0.11608062717096131</v>
      </c>
      <c r="L23" s="103">
        <f t="shared" si="27"/>
        <v>0.11608062717096131</v>
      </c>
      <c r="M23" s="103">
        <f t="shared" si="27"/>
        <v>0.11608062717096131</v>
      </c>
      <c r="N23" s="103">
        <f t="shared" si="27"/>
        <v>0.11608062717096131</v>
      </c>
      <c r="O23" s="103">
        <f t="shared" si="28"/>
        <v>0.11608062717096131</v>
      </c>
      <c r="P23" s="103">
        <f t="shared" si="28"/>
        <v>0.11608062717096131</v>
      </c>
      <c r="Q23" s="103">
        <f t="shared" si="28"/>
        <v>0.11608062717096131</v>
      </c>
      <c r="R23" s="103">
        <f t="shared" si="28"/>
        <v>0.11608062717096131</v>
      </c>
      <c r="S23" s="103">
        <f t="shared" si="28"/>
        <v>0.11608062717096131</v>
      </c>
      <c r="T23" s="103">
        <f t="shared" si="28"/>
        <v>0.11608062717096131</v>
      </c>
      <c r="U23" s="103">
        <f t="shared" si="28"/>
        <v>0.11608062717096131</v>
      </c>
      <c r="V23" s="103">
        <f t="shared" si="28"/>
        <v>0.11608062717096131</v>
      </c>
      <c r="W23" s="103">
        <f t="shared" si="28"/>
        <v>0.11608062717096131</v>
      </c>
      <c r="X23" s="103">
        <f t="shared" si="28"/>
        <v>0.11608062717096131</v>
      </c>
      <c r="Y23" s="103">
        <f t="shared" si="29"/>
        <v>0.11608062717096131</v>
      </c>
      <c r="Z23" s="103">
        <f t="shared" si="29"/>
        <v>0.11608062717096131</v>
      </c>
      <c r="AA23" s="103">
        <f t="shared" si="29"/>
        <v>0.11608062717096131</v>
      </c>
      <c r="AB23" s="103">
        <f t="shared" si="29"/>
        <v>0.11608062717096131</v>
      </c>
      <c r="AC23" s="103">
        <f t="shared" si="29"/>
        <v>0.11608062717096131</v>
      </c>
      <c r="AD23" s="103">
        <f t="shared" si="29"/>
        <v>0.11608062717096131</v>
      </c>
      <c r="AE23" s="103">
        <f t="shared" si="29"/>
        <v>0.11608062717096131</v>
      </c>
      <c r="AF23" s="103">
        <f t="shared" si="29"/>
        <v>0.11608062717096131</v>
      </c>
      <c r="AG23" s="103">
        <f t="shared" si="29"/>
        <v>0.11608062717096131</v>
      </c>
      <c r="AH23" s="103">
        <f t="shared" si="29"/>
        <v>0.11608062717096131</v>
      </c>
      <c r="AI23" s="103">
        <f t="shared" si="30"/>
        <v>0.11608062717096131</v>
      </c>
      <c r="AJ23" s="103">
        <f t="shared" si="30"/>
        <v>0.11608062717096131</v>
      </c>
      <c r="AK23" s="103">
        <f t="shared" si="30"/>
        <v>0.11608062717096131</v>
      </c>
      <c r="AL23" s="103">
        <f t="shared" si="30"/>
        <v>0.11608062717096131</v>
      </c>
      <c r="AM23" s="103">
        <f t="shared" si="30"/>
        <v>0.11608062717096131</v>
      </c>
      <c r="AN23" s="103">
        <f t="shared" si="30"/>
        <v>0.11608062717096131</v>
      </c>
      <c r="AO23" s="103">
        <f t="shared" si="30"/>
        <v>0.11608062717096131</v>
      </c>
      <c r="AP23" s="103">
        <f t="shared" si="30"/>
        <v>0.11608062717096131</v>
      </c>
      <c r="AQ23" s="103">
        <f t="shared" si="30"/>
        <v>0.11608062717096131</v>
      </c>
      <c r="AR23" s="103">
        <f t="shared" si="30"/>
        <v>0.11608062717096131</v>
      </c>
      <c r="AS23" s="103">
        <f t="shared" si="31"/>
        <v>0.11608062717096131</v>
      </c>
      <c r="AT23" s="103">
        <f t="shared" si="31"/>
        <v>0.11608062717096131</v>
      </c>
      <c r="AU23" s="103">
        <f t="shared" si="31"/>
        <v>0.11608062717096131</v>
      </c>
      <c r="AV23" s="103">
        <f t="shared" si="31"/>
        <v>0.11608062717096131</v>
      </c>
      <c r="AW23" s="103">
        <f t="shared" si="31"/>
        <v>0.11608062717096131</v>
      </c>
      <c r="AX23" s="103">
        <f t="shared" si="31"/>
        <v>0.11608062717096131</v>
      </c>
      <c r="AY23" s="103">
        <f t="shared" si="31"/>
        <v>0.11608062717096131</v>
      </c>
      <c r="AZ23" s="103">
        <f t="shared" si="31"/>
        <v>0.11608062717096131</v>
      </c>
      <c r="BA23" s="103">
        <f t="shared" si="31"/>
        <v>0.11608062717096131</v>
      </c>
      <c r="BB23" s="103">
        <f t="shared" si="31"/>
        <v>0.11608062717096131</v>
      </c>
      <c r="BC23" s="103">
        <f t="shared" si="32"/>
        <v>0.11608062717096131</v>
      </c>
      <c r="BD23" s="103">
        <f t="shared" si="32"/>
        <v>0.11608062717096131</v>
      </c>
      <c r="BE23" s="103">
        <f t="shared" si="32"/>
        <v>0.11608062717096131</v>
      </c>
      <c r="BF23" s="103">
        <f t="shared" si="32"/>
        <v>0.11608062717096131</v>
      </c>
      <c r="BG23" s="103">
        <f t="shared" si="32"/>
        <v>0.11608062717096131</v>
      </c>
      <c r="BH23" s="103">
        <f t="shared" si="32"/>
        <v>0.11608062717096131</v>
      </c>
      <c r="BI23" s="103">
        <f t="shared" si="32"/>
        <v>0.11608062717096131</v>
      </c>
      <c r="BJ23" s="104">
        <f t="shared" si="26"/>
        <v>6.7326763759157595</v>
      </c>
    </row>
    <row r="24" spans="1:62">
      <c r="A24" s="14" t="s">
        <v>339</v>
      </c>
      <c r="B24" s="141" t="s">
        <v>877</v>
      </c>
      <c r="C24" s="14"/>
      <c r="D24" s="123">
        <f>+'SCI DG3 Final'!C112</f>
        <v>9.9247279976658845E-2</v>
      </c>
      <c r="E24" s="103">
        <f t="shared" si="27"/>
        <v>9.9247279976658845E-2</v>
      </c>
      <c r="F24" s="103">
        <f t="shared" si="27"/>
        <v>9.9247279976658845E-2</v>
      </c>
      <c r="G24" s="103">
        <f t="shared" si="27"/>
        <v>9.9247279976658845E-2</v>
      </c>
      <c r="H24" s="103">
        <f t="shared" si="27"/>
        <v>9.9247279976658845E-2</v>
      </c>
      <c r="I24" s="103">
        <f t="shared" si="27"/>
        <v>9.9247279976658845E-2</v>
      </c>
      <c r="J24" s="103">
        <f t="shared" si="27"/>
        <v>9.9247279976658845E-2</v>
      </c>
      <c r="K24" s="103">
        <f t="shared" si="27"/>
        <v>9.9247279976658845E-2</v>
      </c>
      <c r="L24" s="103">
        <f t="shared" si="27"/>
        <v>9.9247279976658845E-2</v>
      </c>
      <c r="M24" s="103">
        <f t="shared" si="27"/>
        <v>9.9247279976658845E-2</v>
      </c>
      <c r="N24" s="103">
        <f t="shared" si="27"/>
        <v>9.9247279976658845E-2</v>
      </c>
      <c r="O24" s="103">
        <f t="shared" si="28"/>
        <v>9.9247279976658845E-2</v>
      </c>
      <c r="P24" s="103">
        <f t="shared" si="28"/>
        <v>9.9247279976658845E-2</v>
      </c>
      <c r="Q24" s="103">
        <f t="shared" si="28"/>
        <v>9.9247279976658845E-2</v>
      </c>
      <c r="R24" s="103">
        <f t="shared" si="28"/>
        <v>9.9247279976658845E-2</v>
      </c>
      <c r="S24" s="103">
        <f t="shared" si="28"/>
        <v>9.9247279976658845E-2</v>
      </c>
      <c r="T24" s="103">
        <f t="shared" si="28"/>
        <v>9.9247279976658845E-2</v>
      </c>
      <c r="U24" s="103">
        <f t="shared" si="28"/>
        <v>9.9247279976658845E-2</v>
      </c>
      <c r="V24" s="103">
        <f t="shared" si="28"/>
        <v>9.9247279976658845E-2</v>
      </c>
      <c r="W24" s="103">
        <f t="shared" si="28"/>
        <v>9.9247279976658845E-2</v>
      </c>
      <c r="X24" s="103">
        <f t="shared" si="28"/>
        <v>9.9247279976658845E-2</v>
      </c>
      <c r="Y24" s="103">
        <f t="shared" si="29"/>
        <v>9.9247279976658845E-2</v>
      </c>
      <c r="Z24" s="103">
        <f t="shared" si="29"/>
        <v>9.9247279976658845E-2</v>
      </c>
      <c r="AA24" s="103">
        <f t="shared" si="29"/>
        <v>9.9247279976658845E-2</v>
      </c>
      <c r="AB24" s="103">
        <f t="shared" si="29"/>
        <v>9.9247279976658845E-2</v>
      </c>
      <c r="AC24" s="103">
        <f t="shared" si="29"/>
        <v>9.9247279976658845E-2</v>
      </c>
      <c r="AD24" s="103">
        <f t="shared" si="29"/>
        <v>9.9247279976658845E-2</v>
      </c>
      <c r="AE24" s="103">
        <f t="shared" si="29"/>
        <v>9.9247279976658845E-2</v>
      </c>
      <c r="AF24" s="103">
        <f t="shared" si="29"/>
        <v>9.9247279976658845E-2</v>
      </c>
      <c r="AG24" s="103">
        <f t="shared" si="29"/>
        <v>9.9247279976658845E-2</v>
      </c>
      <c r="AH24" s="103">
        <f t="shared" si="29"/>
        <v>9.9247279976658845E-2</v>
      </c>
      <c r="AI24" s="103">
        <f t="shared" si="30"/>
        <v>9.9247279976658845E-2</v>
      </c>
      <c r="AJ24" s="103">
        <f t="shared" si="30"/>
        <v>9.9247279976658845E-2</v>
      </c>
      <c r="AK24" s="103">
        <f t="shared" si="30"/>
        <v>9.9247279976658845E-2</v>
      </c>
      <c r="AL24" s="103">
        <f t="shared" si="30"/>
        <v>9.9247279976658845E-2</v>
      </c>
      <c r="AM24" s="103">
        <f t="shared" si="30"/>
        <v>9.9247279976658845E-2</v>
      </c>
      <c r="AN24" s="103">
        <f t="shared" si="30"/>
        <v>9.9247279976658845E-2</v>
      </c>
      <c r="AO24" s="103">
        <f t="shared" si="30"/>
        <v>9.9247279976658845E-2</v>
      </c>
      <c r="AP24" s="103">
        <f t="shared" si="30"/>
        <v>9.9247279976658845E-2</v>
      </c>
      <c r="AQ24" s="103">
        <f t="shared" si="30"/>
        <v>9.9247279976658845E-2</v>
      </c>
      <c r="AR24" s="103">
        <f t="shared" si="30"/>
        <v>9.9247279976658845E-2</v>
      </c>
      <c r="AS24" s="103">
        <f t="shared" si="31"/>
        <v>9.9247279976658845E-2</v>
      </c>
      <c r="AT24" s="103">
        <f t="shared" si="31"/>
        <v>9.9247279976658845E-2</v>
      </c>
      <c r="AU24" s="103">
        <f t="shared" si="31"/>
        <v>9.9247279976658845E-2</v>
      </c>
      <c r="AV24" s="103">
        <f t="shared" si="31"/>
        <v>9.9247279976658845E-2</v>
      </c>
      <c r="AW24" s="103">
        <f t="shared" si="31"/>
        <v>9.9247279976658845E-2</v>
      </c>
      <c r="AX24" s="103">
        <f t="shared" si="31"/>
        <v>9.9247279976658845E-2</v>
      </c>
      <c r="AY24" s="103">
        <f t="shared" si="31"/>
        <v>9.9247279976658845E-2</v>
      </c>
      <c r="AZ24" s="103">
        <f t="shared" si="31"/>
        <v>9.9247279976658845E-2</v>
      </c>
      <c r="BA24" s="103">
        <f t="shared" si="31"/>
        <v>9.9247279976658845E-2</v>
      </c>
      <c r="BB24" s="103">
        <f t="shared" si="31"/>
        <v>9.9247279976658845E-2</v>
      </c>
      <c r="BC24" s="103">
        <f t="shared" si="32"/>
        <v>9.9247279976658845E-2</v>
      </c>
      <c r="BD24" s="103">
        <f t="shared" si="32"/>
        <v>9.9247279976658845E-2</v>
      </c>
      <c r="BE24" s="103">
        <f t="shared" si="32"/>
        <v>9.9247279976658845E-2</v>
      </c>
      <c r="BF24" s="103">
        <f t="shared" si="32"/>
        <v>9.9247279976658845E-2</v>
      </c>
      <c r="BG24" s="103">
        <f t="shared" si="32"/>
        <v>9.9247279976658845E-2</v>
      </c>
      <c r="BH24" s="103">
        <f t="shared" si="32"/>
        <v>9.9247279976658845E-2</v>
      </c>
      <c r="BI24" s="103">
        <f t="shared" si="32"/>
        <v>9.9247279976658845E-2</v>
      </c>
      <c r="BJ24" s="104">
        <f t="shared" si="26"/>
        <v>5.7563422386462131</v>
      </c>
    </row>
    <row r="25" spans="1:62">
      <c r="A25" s="14" t="s">
        <v>411</v>
      </c>
      <c r="B25" s="141" t="s">
        <v>877</v>
      </c>
      <c r="C25" s="14"/>
      <c r="D25" s="123">
        <f>+'SCI DG3 Final'!C113</f>
        <v>8.9902527847740762E-2</v>
      </c>
      <c r="E25" s="103">
        <f t="shared" si="27"/>
        <v>8.9902527847740762E-2</v>
      </c>
      <c r="F25" s="103">
        <f t="shared" si="27"/>
        <v>8.9902527847740762E-2</v>
      </c>
      <c r="G25" s="103">
        <f t="shared" si="27"/>
        <v>8.9902527847740762E-2</v>
      </c>
      <c r="H25" s="103">
        <f t="shared" si="27"/>
        <v>8.9902527847740762E-2</v>
      </c>
      <c r="I25" s="103">
        <f t="shared" si="27"/>
        <v>8.9902527847740762E-2</v>
      </c>
      <c r="J25" s="103">
        <f t="shared" si="27"/>
        <v>8.9902527847740762E-2</v>
      </c>
      <c r="K25" s="103">
        <f t="shared" si="27"/>
        <v>8.9902527847740762E-2</v>
      </c>
      <c r="L25" s="103">
        <f t="shared" si="27"/>
        <v>8.9902527847740762E-2</v>
      </c>
      <c r="M25" s="103">
        <f t="shared" si="27"/>
        <v>8.9902527847740762E-2</v>
      </c>
      <c r="N25" s="103">
        <f t="shared" si="27"/>
        <v>8.9902527847740762E-2</v>
      </c>
      <c r="O25" s="103">
        <f t="shared" si="28"/>
        <v>8.9902527847740762E-2</v>
      </c>
      <c r="P25" s="103">
        <f t="shared" si="28"/>
        <v>8.9902527847740762E-2</v>
      </c>
      <c r="Q25" s="103">
        <f t="shared" si="28"/>
        <v>8.9902527847740762E-2</v>
      </c>
      <c r="R25" s="103">
        <f t="shared" si="28"/>
        <v>8.9902527847740762E-2</v>
      </c>
      <c r="S25" s="103">
        <f t="shared" si="28"/>
        <v>8.9902527847740762E-2</v>
      </c>
      <c r="T25" s="103">
        <f t="shared" si="28"/>
        <v>8.9902527847740762E-2</v>
      </c>
      <c r="U25" s="103">
        <f t="shared" si="28"/>
        <v>8.9902527847740762E-2</v>
      </c>
      <c r="V25" s="103">
        <f t="shared" si="28"/>
        <v>8.9902527847740762E-2</v>
      </c>
      <c r="W25" s="103">
        <f t="shared" si="28"/>
        <v>8.9902527847740762E-2</v>
      </c>
      <c r="X25" s="103">
        <f t="shared" si="28"/>
        <v>8.9902527847740762E-2</v>
      </c>
      <c r="Y25" s="103">
        <f t="shared" si="29"/>
        <v>8.9902527847740762E-2</v>
      </c>
      <c r="Z25" s="103">
        <f t="shared" si="29"/>
        <v>8.9902527847740762E-2</v>
      </c>
      <c r="AA25" s="103">
        <f t="shared" si="29"/>
        <v>8.9902527847740762E-2</v>
      </c>
      <c r="AB25" s="103">
        <f t="shared" si="29"/>
        <v>8.9902527847740762E-2</v>
      </c>
      <c r="AC25" s="103">
        <f t="shared" si="29"/>
        <v>8.9902527847740762E-2</v>
      </c>
      <c r="AD25" s="103">
        <f t="shared" si="29"/>
        <v>8.9902527847740762E-2</v>
      </c>
      <c r="AE25" s="103">
        <f t="shared" si="29"/>
        <v>8.9902527847740762E-2</v>
      </c>
      <c r="AF25" s="103">
        <f t="shared" si="29"/>
        <v>8.9902527847740762E-2</v>
      </c>
      <c r="AG25" s="103">
        <f t="shared" si="29"/>
        <v>8.9902527847740762E-2</v>
      </c>
      <c r="AH25" s="103">
        <f t="shared" si="29"/>
        <v>8.9902527847740762E-2</v>
      </c>
      <c r="AI25" s="103">
        <f t="shared" si="30"/>
        <v>8.9902527847740762E-2</v>
      </c>
      <c r="AJ25" s="103">
        <f t="shared" si="30"/>
        <v>8.9902527847740762E-2</v>
      </c>
      <c r="AK25" s="103">
        <f t="shared" si="30"/>
        <v>8.9902527847740762E-2</v>
      </c>
      <c r="AL25" s="103">
        <f t="shared" si="30"/>
        <v>8.9902527847740762E-2</v>
      </c>
      <c r="AM25" s="103">
        <f t="shared" si="30"/>
        <v>8.9902527847740762E-2</v>
      </c>
      <c r="AN25" s="103">
        <f t="shared" si="30"/>
        <v>8.9902527847740762E-2</v>
      </c>
      <c r="AO25" s="103">
        <f t="shared" si="30"/>
        <v>8.9902527847740762E-2</v>
      </c>
      <c r="AP25" s="103">
        <f t="shared" si="30"/>
        <v>8.9902527847740762E-2</v>
      </c>
      <c r="AQ25" s="103">
        <f t="shared" si="30"/>
        <v>8.9902527847740762E-2</v>
      </c>
      <c r="AR25" s="103">
        <f t="shared" si="30"/>
        <v>8.9902527847740762E-2</v>
      </c>
      <c r="AS25" s="103">
        <f t="shared" si="31"/>
        <v>8.9902527847740762E-2</v>
      </c>
      <c r="AT25" s="103">
        <f t="shared" si="31"/>
        <v>8.9902527847740762E-2</v>
      </c>
      <c r="AU25" s="103">
        <f t="shared" si="31"/>
        <v>8.9902527847740762E-2</v>
      </c>
      <c r="AV25" s="103">
        <f t="shared" si="31"/>
        <v>8.9902527847740762E-2</v>
      </c>
      <c r="AW25" s="103">
        <f t="shared" si="31"/>
        <v>8.9902527847740762E-2</v>
      </c>
      <c r="AX25" s="103">
        <f t="shared" si="31"/>
        <v>8.9902527847740762E-2</v>
      </c>
      <c r="AY25" s="103">
        <f t="shared" si="31"/>
        <v>8.9902527847740762E-2</v>
      </c>
      <c r="AZ25" s="103">
        <f t="shared" si="31"/>
        <v>8.9902527847740762E-2</v>
      </c>
      <c r="BA25" s="103">
        <f t="shared" si="31"/>
        <v>8.9902527847740762E-2</v>
      </c>
      <c r="BB25" s="103">
        <f t="shared" si="31"/>
        <v>8.9902527847740762E-2</v>
      </c>
      <c r="BC25" s="103">
        <f t="shared" si="32"/>
        <v>8.9902527847740762E-2</v>
      </c>
      <c r="BD25" s="103">
        <f t="shared" si="32"/>
        <v>8.9902527847740762E-2</v>
      </c>
      <c r="BE25" s="103">
        <f t="shared" si="32"/>
        <v>8.9902527847740762E-2</v>
      </c>
      <c r="BF25" s="103">
        <f t="shared" si="32"/>
        <v>8.9902527847740762E-2</v>
      </c>
      <c r="BG25" s="103">
        <f t="shared" si="32"/>
        <v>8.9902527847740762E-2</v>
      </c>
      <c r="BH25" s="103">
        <f t="shared" si="32"/>
        <v>8.9902527847740762E-2</v>
      </c>
      <c r="BI25" s="103">
        <f t="shared" si="32"/>
        <v>8.9902527847740762E-2</v>
      </c>
      <c r="BJ25" s="104">
        <f t="shared" si="26"/>
        <v>5.2143466151689628</v>
      </c>
    </row>
    <row r="26" spans="1:62">
      <c r="A26" s="14" t="s">
        <v>400</v>
      </c>
      <c r="B26" s="14"/>
      <c r="C26" s="14"/>
      <c r="D26" s="118">
        <f>+D$24*CostBreakdownComparisons!E8*(1+D76)</f>
        <v>0.10444458783865784</v>
      </c>
      <c r="E26" s="103">
        <f t="shared" si="27"/>
        <v>0.10444458783865784</v>
      </c>
      <c r="F26" s="103">
        <f t="shared" si="27"/>
        <v>0.10444458783865784</v>
      </c>
      <c r="G26" s="103">
        <f t="shared" si="27"/>
        <v>0.10444458783865784</v>
      </c>
      <c r="H26" s="103">
        <f t="shared" si="27"/>
        <v>0.10444458783865784</v>
      </c>
      <c r="I26" s="103">
        <f t="shared" si="27"/>
        <v>0.10444458783865784</v>
      </c>
      <c r="J26" s="103">
        <f t="shared" si="27"/>
        <v>0.10444458783865784</v>
      </c>
      <c r="K26" s="103">
        <f t="shared" si="27"/>
        <v>0.10444458783865784</v>
      </c>
      <c r="L26" s="103">
        <f t="shared" si="27"/>
        <v>0.10444458783865784</v>
      </c>
      <c r="M26" s="103">
        <f t="shared" si="27"/>
        <v>0.10444458783865784</v>
      </c>
      <c r="N26" s="103">
        <f t="shared" si="27"/>
        <v>0.10444458783865784</v>
      </c>
      <c r="O26" s="103">
        <f t="shared" si="28"/>
        <v>0.10444458783865784</v>
      </c>
      <c r="P26" s="103">
        <f t="shared" si="28"/>
        <v>0.10444458783865784</v>
      </c>
      <c r="Q26" s="103">
        <f t="shared" si="28"/>
        <v>0.10444458783865784</v>
      </c>
      <c r="R26" s="103">
        <f t="shared" si="28"/>
        <v>0.10444458783865784</v>
      </c>
      <c r="S26" s="103">
        <f t="shared" si="28"/>
        <v>0.10444458783865784</v>
      </c>
      <c r="T26" s="103">
        <f t="shared" si="28"/>
        <v>0.10444458783865784</v>
      </c>
      <c r="U26" s="103">
        <f t="shared" si="28"/>
        <v>0.10444458783865784</v>
      </c>
      <c r="V26" s="103">
        <f t="shared" si="28"/>
        <v>0.10444458783865784</v>
      </c>
      <c r="W26" s="103">
        <f t="shared" si="28"/>
        <v>0.10444458783865784</v>
      </c>
      <c r="X26" s="103">
        <f t="shared" si="28"/>
        <v>0.10444458783865784</v>
      </c>
      <c r="Y26" s="103">
        <f t="shared" si="29"/>
        <v>0.10444458783865784</v>
      </c>
      <c r="Z26" s="103">
        <f t="shared" si="29"/>
        <v>0.10444458783865784</v>
      </c>
      <c r="AA26" s="103">
        <f t="shared" si="29"/>
        <v>0.10444458783865784</v>
      </c>
      <c r="AB26" s="103">
        <f t="shared" si="29"/>
        <v>0.10444458783865784</v>
      </c>
      <c r="AC26" s="103">
        <f t="shared" si="29"/>
        <v>0.10444458783865784</v>
      </c>
      <c r="AD26" s="103">
        <f t="shared" si="29"/>
        <v>0.10444458783865784</v>
      </c>
      <c r="AE26" s="103">
        <f t="shared" si="29"/>
        <v>0.10444458783865784</v>
      </c>
      <c r="AF26" s="103">
        <f t="shared" si="29"/>
        <v>0.10444458783865784</v>
      </c>
      <c r="AG26" s="103">
        <f t="shared" si="29"/>
        <v>0.10444458783865784</v>
      </c>
      <c r="AH26" s="103">
        <f t="shared" si="29"/>
        <v>0.10444458783865784</v>
      </c>
      <c r="AI26" s="103">
        <f t="shared" si="30"/>
        <v>0.10444458783865784</v>
      </c>
      <c r="AJ26" s="103">
        <f t="shared" si="30"/>
        <v>0.10444458783865784</v>
      </c>
      <c r="AK26" s="103">
        <f t="shared" si="30"/>
        <v>0.10444458783865784</v>
      </c>
      <c r="AL26" s="103">
        <f t="shared" si="30"/>
        <v>0.10444458783865784</v>
      </c>
      <c r="AM26" s="103">
        <f t="shared" si="30"/>
        <v>0.10444458783865784</v>
      </c>
      <c r="AN26" s="103">
        <f t="shared" si="30"/>
        <v>0.10444458783865784</v>
      </c>
      <c r="AO26" s="103">
        <f t="shared" si="30"/>
        <v>0.10444458783865784</v>
      </c>
      <c r="AP26" s="103">
        <f t="shared" si="30"/>
        <v>0.10444458783865784</v>
      </c>
      <c r="AQ26" s="103">
        <f t="shared" si="30"/>
        <v>0.10444458783865784</v>
      </c>
      <c r="AR26" s="103">
        <f t="shared" si="30"/>
        <v>0.10444458783865784</v>
      </c>
      <c r="AS26" s="103">
        <f t="shared" si="31"/>
        <v>0.10444458783865784</v>
      </c>
      <c r="AT26" s="103">
        <f t="shared" si="31"/>
        <v>0.10444458783865784</v>
      </c>
      <c r="AU26" s="103">
        <f t="shared" si="31"/>
        <v>0.10444458783865784</v>
      </c>
      <c r="AV26" s="103">
        <f t="shared" si="31"/>
        <v>0.10444458783865784</v>
      </c>
      <c r="AW26" s="103">
        <f t="shared" si="31"/>
        <v>0.10444458783865784</v>
      </c>
      <c r="AX26" s="103">
        <f t="shared" si="31"/>
        <v>0.10444458783865784</v>
      </c>
      <c r="AY26" s="103">
        <f t="shared" si="31"/>
        <v>0.10444458783865784</v>
      </c>
      <c r="AZ26" s="103">
        <f t="shared" si="31"/>
        <v>0.10444458783865784</v>
      </c>
      <c r="BA26" s="103">
        <f t="shared" si="31"/>
        <v>0.10444458783865784</v>
      </c>
      <c r="BB26" s="103">
        <f t="shared" si="31"/>
        <v>0.10444458783865784</v>
      </c>
      <c r="BC26" s="103">
        <f t="shared" si="32"/>
        <v>0.10444458783865784</v>
      </c>
      <c r="BD26" s="103">
        <f t="shared" si="32"/>
        <v>0.10444458783865784</v>
      </c>
      <c r="BE26" s="103">
        <f t="shared" si="32"/>
        <v>0.10444458783865784</v>
      </c>
      <c r="BF26" s="103">
        <f t="shared" si="32"/>
        <v>0.10444458783865784</v>
      </c>
      <c r="BG26" s="103">
        <f t="shared" si="32"/>
        <v>0.10444458783865784</v>
      </c>
      <c r="BH26" s="103">
        <f t="shared" si="32"/>
        <v>0.10444458783865784</v>
      </c>
      <c r="BI26" s="103">
        <f t="shared" si="32"/>
        <v>0.10444458783865784</v>
      </c>
      <c r="BJ26" s="104">
        <f t="shared" si="26"/>
        <v>6.0577860946421502</v>
      </c>
    </row>
    <row r="27" spans="1:62">
      <c r="A27" s="14" t="s">
        <v>334</v>
      </c>
      <c r="B27" s="14"/>
      <c r="C27" s="14"/>
      <c r="D27" s="118">
        <f>+D$24*CostBreakdownComparisons!E9*(1+D77)</f>
        <v>0.13957208213239453</v>
      </c>
      <c r="E27" s="103">
        <f t="shared" ref="E27:T28" si="33">+$D27</f>
        <v>0.13957208213239453</v>
      </c>
      <c r="F27" s="103">
        <f t="shared" si="33"/>
        <v>0.13957208213239453</v>
      </c>
      <c r="G27" s="103">
        <f t="shared" si="33"/>
        <v>0.13957208213239453</v>
      </c>
      <c r="H27" s="103">
        <f t="shared" si="33"/>
        <v>0.13957208213239453</v>
      </c>
      <c r="I27" s="103">
        <f t="shared" si="33"/>
        <v>0.13957208213239453</v>
      </c>
      <c r="J27" s="103">
        <f t="shared" si="33"/>
        <v>0.13957208213239453</v>
      </c>
      <c r="K27" s="103">
        <f t="shared" si="33"/>
        <v>0.13957208213239453</v>
      </c>
      <c r="L27" s="103">
        <f t="shared" si="33"/>
        <v>0.13957208213239453</v>
      </c>
      <c r="M27" s="103">
        <f t="shared" si="33"/>
        <v>0.13957208213239453</v>
      </c>
      <c r="N27" s="103">
        <f t="shared" si="33"/>
        <v>0.13957208213239453</v>
      </c>
      <c r="O27" s="103">
        <f t="shared" si="33"/>
        <v>0.13957208213239453</v>
      </c>
      <c r="P27" s="103">
        <f t="shared" si="33"/>
        <v>0.13957208213239453</v>
      </c>
      <c r="Q27" s="103">
        <f t="shared" si="33"/>
        <v>0.13957208213239453</v>
      </c>
      <c r="R27" s="103">
        <f t="shared" si="33"/>
        <v>0.13957208213239453</v>
      </c>
      <c r="S27" s="103">
        <f t="shared" si="33"/>
        <v>0.13957208213239453</v>
      </c>
      <c r="T27" s="103">
        <f t="shared" si="33"/>
        <v>0.13957208213239453</v>
      </c>
      <c r="U27" s="103">
        <f t="shared" ref="U27:AJ28" si="34">+$D27</f>
        <v>0.13957208213239453</v>
      </c>
      <c r="V27" s="103">
        <f t="shared" si="34"/>
        <v>0.13957208213239453</v>
      </c>
      <c r="W27" s="103">
        <f t="shared" si="34"/>
        <v>0.13957208213239453</v>
      </c>
      <c r="X27" s="103">
        <f t="shared" si="34"/>
        <v>0.13957208213239453</v>
      </c>
      <c r="Y27" s="103">
        <f t="shared" si="34"/>
        <v>0.13957208213239453</v>
      </c>
      <c r="Z27" s="103">
        <f t="shared" si="34"/>
        <v>0.13957208213239453</v>
      </c>
      <c r="AA27" s="103">
        <f t="shared" si="34"/>
        <v>0.13957208213239453</v>
      </c>
      <c r="AB27" s="103">
        <f t="shared" si="34"/>
        <v>0.13957208213239453</v>
      </c>
      <c r="AC27" s="103">
        <f t="shared" si="34"/>
        <v>0.13957208213239453</v>
      </c>
      <c r="AD27" s="103">
        <f t="shared" si="34"/>
        <v>0.13957208213239453</v>
      </c>
      <c r="AE27" s="103">
        <f t="shared" si="34"/>
        <v>0.13957208213239453</v>
      </c>
      <c r="AF27" s="103">
        <f t="shared" si="34"/>
        <v>0.13957208213239453</v>
      </c>
      <c r="AG27" s="103">
        <f t="shared" si="34"/>
        <v>0.13957208213239453</v>
      </c>
      <c r="AH27" s="103">
        <f t="shared" si="34"/>
        <v>0.13957208213239453</v>
      </c>
      <c r="AI27" s="103">
        <f t="shared" si="34"/>
        <v>0.13957208213239453</v>
      </c>
      <c r="AJ27" s="103">
        <f t="shared" si="34"/>
        <v>0.13957208213239453</v>
      </c>
      <c r="AK27" s="103">
        <f t="shared" ref="AK27:AZ28" si="35">+$D27</f>
        <v>0.13957208213239453</v>
      </c>
      <c r="AL27" s="103">
        <f t="shared" si="35"/>
        <v>0.13957208213239453</v>
      </c>
      <c r="AM27" s="103">
        <f t="shared" si="35"/>
        <v>0.13957208213239453</v>
      </c>
      <c r="AN27" s="103">
        <f t="shared" si="35"/>
        <v>0.13957208213239453</v>
      </c>
      <c r="AO27" s="103">
        <f t="shared" si="35"/>
        <v>0.13957208213239453</v>
      </c>
      <c r="AP27" s="103">
        <f t="shared" si="35"/>
        <v>0.13957208213239453</v>
      </c>
      <c r="AQ27" s="103">
        <f t="shared" si="35"/>
        <v>0.13957208213239453</v>
      </c>
      <c r="AR27" s="103">
        <f t="shared" si="35"/>
        <v>0.13957208213239453</v>
      </c>
      <c r="AS27" s="103">
        <f t="shared" si="35"/>
        <v>0.13957208213239453</v>
      </c>
      <c r="AT27" s="103">
        <f t="shared" si="35"/>
        <v>0.13957208213239453</v>
      </c>
      <c r="AU27" s="103">
        <f t="shared" si="35"/>
        <v>0.13957208213239453</v>
      </c>
      <c r="AV27" s="103">
        <f t="shared" si="35"/>
        <v>0.13957208213239453</v>
      </c>
      <c r="AW27" s="103">
        <f t="shared" si="35"/>
        <v>0.13957208213239453</v>
      </c>
      <c r="AX27" s="103">
        <f t="shared" si="35"/>
        <v>0.13957208213239453</v>
      </c>
      <c r="AY27" s="103">
        <f t="shared" si="35"/>
        <v>0.13957208213239453</v>
      </c>
      <c r="AZ27" s="103">
        <f t="shared" si="35"/>
        <v>0.13957208213239453</v>
      </c>
      <c r="BA27" s="103">
        <f t="shared" ref="BA27:BI28" si="36">+$D27</f>
        <v>0.13957208213239453</v>
      </c>
      <c r="BB27" s="103">
        <f t="shared" si="36"/>
        <v>0.13957208213239453</v>
      </c>
      <c r="BC27" s="103">
        <f t="shared" si="36"/>
        <v>0.13957208213239453</v>
      </c>
      <c r="BD27" s="103">
        <f t="shared" si="36"/>
        <v>0.13957208213239453</v>
      </c>
      <c r="BE27" s="103">
        <f t="shared" si="36"/>
        <v>0.13957208213239453</v>
      </c>
      <c r="BF27" s="103">
        <f t="shared" si="36"/>
        <v>0.13957208213239453</v>
      </c>
      <c r="BG27" s="103">
        <f t="shared" si="36"/>
        <v>0.13957208213239453</v>
      </c>
      <c r="BH27" s="103">
        <f t="shared" si="36"/>
        <v>0.13957208213239453</v>
      </c>
      <c r="BI27" s="103">
        <f t="shared" si="36"/>
        <v>0.13957208213239453</v>
      </c>
      <c r="BJ27" s="104">
        <f t="shared" ref="BJ27:BJ28" si="37">SUM(D27:BI27)</f>
        <v>8.0951807636788811</v>
      </c>
    </row>
    <row r="28" spans="1:62">
      <c r="A28" s="14" t="s">
        <v>5</v>
      </c>
      <c r="B28" s="14"/>
      <c r="C28" s="14"/>
      <c r="D28" s="118">
        <f>+D$24*CostBreakdownComparisons!E10*(1+D78)</f>
        <v>0.12297086907327653</v>
      </c>
      <c r="E28" s="103">
        <f t="shared" si="33"/>
        <v>0.12297086907327653</v>
      </c>
      <c r="F28" s="103">
        <f t="shared" si="33"/>
        <v>0.12297086907327653</v>
      </c>
      <c r="G28" s="103">
        <f t="shared" si="33"/>
        <v>0.12297086907327653</v>
      </c>
      <c r="H28" s="103">
        <f t="shared" si="33"/>
        <v>0.12297086907327653</v>
      </c>
      <c r="I28" s="103">
        <f t="shared" si="33"/>
        <v>0.12297086907327653</v>
      </c>
      <c r="J28" s="103">
        <f t="shared" si="33"/>
        <v>0.12297086907327653</v>
      </c>
      <c r="K28" s="103">
        <f t="shared" si="33"/>
        <v>0.12297086907327653</v>
      </c>
      <c r="L28" s="103">
        <f t="shared" si="33"/>
        <v>0.12297086907327653</v>
      </c>
      <c r="M28" s="103">
        <f t="shared" si="33"/>
        <v>0.12297086907327653</v>
      </c>
      <c r="N28" s="103">
        <f t="shared" si="33"/>
        <v>0.12297086907327653</v>
      </c>
      <c r="O28" s="103">
        <f t="shared" si="33"/>
        <v>0.12297086907327653</v>
      </c>
      <c r="P28" s="103">
        <f t="shared" si="33"/>
        <v>0.12297086907327653</v>
      </c>
      <c r="Q28" s="103">
        <f t="shared" si="33"/>
        <v>0.12297086907327653</v>
      </c>
      <c r="R28" s="103">
        <f t="shared" si="33"/>
        <v>0.12297086907327653</v>
      </c>
      <c r="S28" s="103">
        <f t="shared" si="33"/>
        <v>0.12297086907327653</v>
      </c>
      <c r="T28" s="103">
        <f t="shared" si="33"/>
        <v>0.12297086907327653</v>
      </c>
      <c r="U28" s="103">
        <f t="shared" si="34"/>
        <v>0.12297086907327653</v>
      </c>
      <c r="V28" s="103">
        <f t="shared" si="34"/>
        <v>0.12297086907327653</v>
      </c>
      <c r="W28" s="103">
        <f t="shared" si="34"/>
        <v>0.12297086907327653</v>
      </c>
      <c r="X28" s="103">
        <f t="shared" si="34"/>
        <v>0.12297086907327653</v>
      </c>
      <c r="Y28" s="103">
        <f t="shared" si="34"/>
        <v>0.12297086907327653</v>
      </c>
      <c r="Z28" s="103">
        <f t="shared" si="34"/>
        <v>0.12297086907327653</v>
      </c>
      <c r="AA28" s="103">
        <f t="shared" si="34"/>
        <v>0.12297086907327653</v>
      </c>
      <c r="AB28" s="103">
        <f t="shared" si="34"/>
        <v>0.12297086907327653</v>
      </c>
      <c r="AC28" s="103">
        <f t="shared" si="34"/>
        <v>0.12297086907327653</v>
      </c>
      <c r="AD28" s="103">
        <f t="shared" si="34"/>
        <v>0.12297086907327653</v>
      </c>
      <c r="AE28" s="103">
        <f t="shared" si="34"/>
        <v>0.12297086907327653</v>
      </c>
      <c r="AF28" s="103">
        <f t="shared" si="34"/>
        <v>0.12297086907327653</v>
      </c>
      <c r="AG28" s="103">
        <f t="shared" si="34"/>
        <v>0.12297086907327653</v>
      </c>
      <c r="AH28" s="103">
        <f t="shared" si="34"/>
        <v>0.12297086907327653</v>
      </c>
      <c r="AI28" s="103">
        <f t="shared" si="34"/>
        <v>0.12297086907327653</v>
      </c>
      <c r="AJ28" s="103">
        <f t="shared" si="34"/>
        <v>0.12297086907327653</v>
      </c>
      <c r="AK28" s="103">
        <f t="shared" si="35"/>
        <v>0.12297086907327653</v>
      </c>
      <c r="AL28" s="103">
        <f t="shared" si="35"/>
        <v>0.12297086907327653</v>
      </c>
      <c r="AM28" s="103">
        <f t="shared" si="35"/>
        <v>0.12297086907327653</v>
      </c>
      <c r="AN28" s="103">
        <f t="shared" si="35"/>
        <v>0.12297086907327653</v>
      </c>
      <c r="AO28" s="103">
        <f t="shared" si="35"/>
        <v>0.12297086907327653</v>
      </c>
      <c r="AP28" s="103">
        <f t="shared" si="35"/>
        <v>0.12297086907327653</v>
      </c>
      <c r="AQ28" s="103">
        <f t="shared" si="35"/>
        <v>0.12297086907327653</v>
      </c>
      <c r="AR28" s="103">
        <f t="shared" si="35"/>
        <v>0.12297086907327653</v>
      </c>
      <c r="AS28" s="103">
        <f t="shared" si="35"/>
        <v>0.12297086907327653</v>
      </c>
      <c r="AT28" s="103">
        <f t="shared" si="35"/>
        <v>0.12297086907327653</v>
      </c>
      <c r="AU28" s="103">
        <f t="shared" si="35"/>
        <v>0.12297086907327653</v>
      </c>
      <c r="AV28" s="103">
        <f t="shared" si="35"/>
        <v>0.12297086907327653</v>
      </c>
      <c r="AW28" s="103">
        <f t="shared" si="35"/>
        <v>0.12297086907327653</v>
      </c>
      <c r="AX28" s="103">
        <f t="shared" si="35"/>
        <v>0.12297086907327653</v>
      </c>
      <c r="AY28" s="103">
        <f t="shared" si="35"/>
        <v>0.12297086907327653</v>
      </c>
      <c r="AZ28" s="103">
        <f t="shared" si="35"/>
        <v>0.12297086907327653</v>
      </c>
      <c r="BA28" s="103">
        <f t="shared" si="36"/>
        <v>0.12297086907327653</v>
      </c>
      <c r="BB28" s="103">
        <f t="shared" si="36"/>
        <v>0.12297086907327653</v>
      </c>
      <c r="BC28" s="103">
        <f t="shared" si="36"/>
        <v>0.12297086907327653</v>
      </c>
      <c r="BD28" s="103">
        <f t="shared" si="36"/>
        <v>0.12297086907327653</v>
      </c>
      <c r="BE28" s="103">
        <f t="shared" si="36"/>
        <v>0.12297086907327653</v>
      </c>
      <c r="BF28" s="103">
        <f t="shared" si="36"/>
        <v>0.12297086907327653</v>
      </c>
      <c r="BG28" s="103">
        <f t="shared" si="36"/>
        <v>0.12297086907327653</v>
      </c>
      <c r="BH28" s="103">
        <f t="shared" si="36"/>
        <v>0.12297086907327653</v>
      </c>
      <c r="BI28" s="103">
        <f t="shared" si="36"/>
        <v>0.12297086907327653</v>
      </c>
      <c r="BJ28" s="104">
        <f t="shared" si="37"/>
        <v>7.1323104062500473</v>
      </c>
    </row>
    <row r="29" spans="1:62">
      <c r="A29" s="25" t="s">
        <v>406</v>
      </c>
      <c r="B29" s="25"/>
      <c r="C29" s="25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4">
        <f t="shared" ref="BJ29:BJ35" si="38">SUM(D29:BI29)</f>
        <v>0</v>
      </c>
    </row>
    <row r="30" spans="1:62">
      <c r="A30" s="14" t="s">
        <v>397</v>
      </c>
      <c r="B30" s="14"/>
      <c r="C30" s="14"/>
      <c r="D30" s="118">
        <f>+D$33*CostBreakdownComparisons!E13*(1+D80)</f>
        <v>0.12408990950992717</v>
      </c>
      <c r="E30" s="103">
        <f t="shared" ref="E30:N35" si="39">+$D30</f>
        <v>0.12408990950992717</v>
      </c>
      <c r="F30" s="103">
        <f t="shared" si="39"/>
        <v>0.12408990950992717</v>
      </c>
      <c r="G30" s="103">
        <f t="shared" si="39"/>
        <v>0.12408990950992717</v>
      </c>
      <c r="H30" s="103">
        <f t="shared" si="39"/>
        <v>0.12408990950992717</v>
      </c>
      <c r="I30" s="103">
        <f t="shared" si="39"/>
        <v>0.12408990950992717</v>
      </c>
      <c r="J30" s="103">
        <f t="shared" si="39"/>
        <v>0.12408990950992717</v>
      </c>
      <c r="K30" s="103">
        <f t="shared" si="39"/>
        <v>0.12408990950992717</v>
      </c>
      <c r="L30" s="103">
        <f t="shared" si="39"/>
        <v>0.12408990950992717</v>
      </c>
      <c r="M30" s="103">
        <f t="shared" si="39"/>
        <v>0.12408990950992717</v>
      </c>
      <c r="N30" s="103">
        <f t="shared" si="39"/>
        <v>0.12408990950992717</v>
      </c>
      <c r="O30" s="103">
        <f t="shared" ref="O30:X35" si="40">+$D30</f>
        <v>0.12408990950992717</v>
      </c>
      <c r="P30" s="103">
        <f t="shared" si="40"/>
        <v>0.12408990950992717</v>
      </c>
      <c r="Q30" s="103">
        <f t="shared" si="40"/>
        <v>0.12408990950992717</v>
      </c>
      <c r="R30" s="103">
        <f t="shared" si="40"/>
        <v>0.12408990950992717</v>
      </c>
      <c r="S30" s="103">
        <f t="shared" si="40"/>
        <v>0.12408990950992717</v>
      </c>
      <c r="T30" s="103">
        <f t="shared" si="40"/>
        <v>0.12408990950992717</v>
      </c>
      <c r="U30" s="103">
        <f t="shared" si="40"/>
        <v>0.12408990950992717</v>
      </c>
      <c r="V30" s="103">
        <f t="shared" si="40"/>
        <v>0.12408990950992717</v>
      </c>
      <c r="W30" s="103">
        <f t="shared" si="40"/>
        <v>0.12408990950992717</v>
      </c>
      <c r="X30" s="103">
        <f t="shared" si="40"/>
        <v>0.12408990950992717</v>
      </c>
      <c r="Y30" s="103">
        <f t="shared" ref="Y30:AH35" si="41">+$D30</f>
        <v>0.12408990950992717</v>
      </c>
      <c r="Z30" s="103">
        <f t="shared" si="41"/>
        <v>0.12408990950992717</v>
      </c>
      <c r="AA30" s="103">
        <f t="shared" si="41"/>
        <v>0.12408990950992717</v>
      </c>
      <c r="AB30" s="103">
        <f t="shared" si="41"/>
        <v>0.12408990950992717</v>
      </c>
      <c r="AC30" s="103">
        <f t="shared" si="41"/>
        <v>0.12408990950992717</v>
      </c>
      <c r="AD30" s="103">
        <f t="shared" si="41"/>
        <v>0.12408990950992717</v>
      </c>
      <c r="AE30" s="103">
        <f t="shared" si="41"/>
        <v>0.12408990950992717</v>
      </c>
      <c r="AF30" s="103">
        <f t="shared" si="41"/>
        <v>0.12408990950992717</v>
      </c>
      <c r="AG30" s="103">
        <f t="shared" si="41"/>
        <v>0.12408990950992717</v>
      </c>
      <c r="AH30" s="103">
        <f t="shared" si="41"/>
        <v>0.12408990950992717</v>
      </c>
      <c r="AI30" s="103">
        <f t="shared" ref="AI30:AR35" si="42">+$D30</f>
        <v>0.12408990950992717</v>
      </c>
      <c r="AJ30" s="103">
        <f t="shared" si="42"/>
        <v>0.12408990950992717</v>
      </c>
      <c r="AK30" s="103">
        <f t="shared" si="42"/>
        <v>0.12408990950992717</v>
      </c>
      <c r="AL30" s="103">
        <f t="shared" si="42"/>
        <v>0.12408990950992717</v>
      </c>
      <c r="AM30" s="103">
        <f t="shared" si="42"/>
        <v>0.12408990950992717</v>
      </c>
      <c r="AN30" s="103">
        <f t="shared" si="42"/>
        <v>0.12408990950992717</v>
      </c>
      <c r="AO30" s="103">
        <f t="shared" si="42"/>
        <v>0.12408990950992717</v>
      </c>
      <c r="AP30" s="103">
        <f t="shared" si="42"/>
        <v>0.12408990950992717</v>
      </c>
      <c r="AQ30" s="103">
        <f t="shared" si="42"/>
        <v>0.12408990950992717</v>
      </c>
      <c r="AR30" s="103">
        <f t="shared" si="42"/>
        <v>0.12408990950992717</v>
      </c>
      <c r="AS30" s="103">
        <f t="shared" ref="AS30:BB35" si="43">+$D30</f>
        <v>0.12408990950992717</v>
      </c>
      <c r="AT30" s="103">
        <f t="shared" si="43"/>
        <v>0.12408990950992717</v>
      </c>
      <c r="AU30" s="103">
        <f t="shared" si="43"/>
        <v>0.12408990950992717</v>
      </c>
      <c r="AV30" s="103">
        <f t="shared" si="43"/>
        <v>0.12408990950992717</v>
      </c>
      <c r="AW30" s="103">
        <f t="shared" si="43"/>
        <v>0.12408990950992717</v>
      </c>
      <c r="AX30" s="103">
        <f t="shared" si="43"/>
        <v>0.12408990950992717</v>
      </c>
      <c r="AY30" s="103">
        <f t="shared" si="43"/>
        <v>0.12408990950992717</v>
      </c>
      <c r="AZ30" s="103">
        <f t="shared" si="43"/>
        <v>0.12408990950992717</v>
      </c>
      <c r="BA30" s="103">
        <f t="shared" si="43"/>
        <v>0.12408990950992717</v>
      </c>
      <c r="BB30" s="103">
        <f t="shared" si="43"/>
        <v>0.12408990950992717</v>
      </c>
      <c r="BC30" s="103">
        <f t="shared" ref="BC30:BI35" si="44">+$D30</f>
        <v>0.12408990950992717</v>
      </c>
      <c r="BD30" s="103">
        <f t="shared" si="44"/>
        <v>0.12408990950992717</v>
      </c>
      <c r="BE30" s="103">
        <f t="shared" si="44"/>
        <v>0.12408990950992717</v>
      </c>
      <c r="BF30" s="103">
        <f t="shared" si="44"/>
        <v>0.12408990950992717</v>
      </c>
      <c r="BG30" s="103">
        <f t="shared" si="44"/>
        <v>0.12408990950992717</v>
      </c>
      <c r="BH30" s="103">
        <f t="shared" si="44"/>
        <v>0.12408990950992717</v>
      </c>
      <c r="BI30" s="103">
        <f t="shared" si="44"/>
        <v>0.12408990950992717</v>
      </c>
      <c r="BJ30" s="104">
        <f t="shared" si="38"/>
        <v>7.1972147515757827</v>
      </c>
    </row>
    <row r="31" spans="1:62">
      <c r="A31" s="14" t="s">
        <v>335</v>
      </c>
      <c r="B31" s="14"/>
      <c r="C31" s="14"/>
      <c r="D31" s="118">
        <f>+D$33*CostBreakdownComparisons!E14*(1+D81)</f>
        <v>8.2726606339951422E-2</v>
      </c>
      <c r="E31" s="103">
        <f t="shared" si="39"/>
        <v>8.2726606339951422E-2</v>
      </c>
      <c r="F31" s="103">
        <f t="shared" si="39"/>
        <v>8.2726606339951422E-2</v>
      </c>
      <c r="G31" s="103">
        <f t="shared" si="39"/>
        <v>8.2726606339951422E-2</v>
      </c>
      <c r="H31" s="103">
        <f t="shared" si="39"/>
        <v>8.2726606339951422E-2</v>
      </c>
      <c r="I31" s="103">
        <f t="shared" si="39"/>
        <v>8.2726606339951422E-2</v>
      </c>
      <c r="J31" s="103">
        <f t="shared" si="39"/>
        <v>8.2726606339951422E-2</v>
      </c>
      <c r="K31" s="103">
        <f t="shared" si="39"/>
        <v>8.2726606339951422E-2</v>
      </c>
      <c r="L31" s="103">
        <f t="shared" si="39"/>
        <v>8.2726606339951422E-2</v>
      </c>
      <c r="M31" s="103">
        <f t="shared" si="39"/>
        <v>8.2726606339951422E-2</v>
      </c>
      <c r="N31" s="103">
        <f t="shared" si="39"/>
        <v>8.2726606339951422E-2</v>
      </c>
      <c r="O31" s="103">
        <f t="shared" si="40"/>
        <v>8.2726606339951422E-2</v>
      </c>
      <c r="P31" s="103">
        <f t="shared" si="40"/>
        <v>8.2726606339951422E-2</v>
      </c>
      <c r="Q31" s="103">
        <f t="shared" si="40"/>
        <v>8.2726606339951422E-2</v>
      </c>
      <c r="R31" s="103">
        <f t="shared" si="40"/>
        <v>8.2726606339951422E-2</v>
      </c>
      <c r="S31" s="103">
        <f t="shared" si="40"/>
        <v>8.2726606339951422E-2</v>
      </c>
      <c r="T31" s="103">
        <f t="shared" si="40"/>
        <v>8.2726606339951422E-2</v>
      </c>
      <c r="U31" s="103">
        <f t="shared" si="40"/>
        <v>8.2726606339951422E-2</v>
      </c>
      <c r="V31" s="103">
        <f t="shared" si="40"/>
        <v>8.2726606339951422E-2</v>
      </c>
      <c r="W31" s="103">
        <f t="shared" si="40"/>
        <v>8.2726606339951422E-2</v>
      </c>
      <c r="X31" s="103">
        <f t="shared" si="40"/>
        <v>8.2726606339951422E-2</v>
      </c>
      <c r="Y31" s="103">
        <f t="shared" si="41"/>
        <v>8.2726606339951422E-2</v>
      </c>
      <c r="Z31" s="103">
        <f t="shared" si="41"/>
        <v>8.2726606339951422E-2</v>
      </c>
      <c r="AA31" s="103">
        <f t="shared" si="41"/>
        <v>8.2726606339951422E-2</v>
      </c>
      <c r="AB31" s="103">
        <f t="shared" si="41"/>
        <v>8.2726606339951422E-2</v>
      </c>
      <c r="AC31" s="103">
        <f t="shared" si="41"/>
        <v>8.2726606339951422E-2</v>
      </c>
      <c r="AD31" s="103">
        <f t="shared" si="41"/>
        <v>8.2726606339951422E-2</v>
      </c>
      <c r="AE31" s="103">
        <f t="shared" si="41"/>
        <v>8.2726606339951422E-2</v>
      </c>
      <c r="AF31" s="103">
        <f t="shared" si="41"/>
        <v>8.2726606339951422E-2</v>
      </c>
      <c r="AG31" s="103">
        <f t="shared" si="41"/>
        <v>8.2726606339951422E-2</v>
      </c>
      <c r="AH31" s="103">
        <f t="shared" si="41"/>
        <v>8.2726606339951422E-2</v>
      </c>
      <c r="AI31" s="103">
        <f t="shared" si="42"/>
        <v>8.2726606339951422E-2</v>
      </c>
      <c r="AJ31" s="103">
        <f t="shared" si="42"/>
        <v>8.2726606339951422E-2</v>
      </c>
      <c r="AK31" s="103">
        <f t="shared" si="42"/>
        <v>8.2726606339951422E-2</v>
      </c>
      <c r="AL31" s="103">
        <f t="shared" si="42"/>
        <v>8.2726606339951422E-2</v>
      </c>
      <c r="AM31" s="103">
        <f t="shared" si="42"/>
        <v>8.2726606339951422E-2</v>
      </c>
      <c r="AN31" s="103">
        <f t="shared" si="42"/>
        <v>8.2726606339951422E-2</v>
      </c>
      <c r="AO31" s="103">
        <f t="shared" si="42"/>
        <v>8.2726606339951422E-2</v>
      </c>
      <c r="AP31" s="103">
        <f t="shared" si="42"/>
        <v>8.2726606339951422E-2</v>
      </c>
      <c r="AQ31" s="103">
        <f t="shared" si="42"/>
        <v>8.2726606339951422E-2</v>
      </c>
      <c r="AR31" s="103">
        <f t="shared" si="42"/>
        <v>8.2726606339951422E-2</v>
      </c>
      <c r="AS31" s="103">
        <f t="shared" si="43"/>
        <v>8.2726606339951422E-2</v>
      </c>
      <c r="AT31" s="103">
        <f t="shared" si="43"/>
        <v>8.2726606339951422E-2</v>
      </c>
      <c r="AU31" s="103">
        <f t="shared" si="43"/>
        <v>8.2726606339951422E-2</v>
      </c>
      <c r="AV31" s="103">
        <f t="shared" si="43"/>
        <v>8.2726606339951422E-2</v>
      </c>
      <c r="AW31" s="103">
        <f t="shared" si="43"/>
        <v>8.2726606339951422E-2</v>
      </c>
      <c r="AX31" s="103">
        <f t="shared" si="43"/>
        <v>8.2726606339951422E-2</v>
      </c>
      <c r="AY31" s="103">
        <f t="shared" si="43"/>
        <v>8.2726606339951422E-2</v>
      </c>
      <c r="AZ31" s="103">
        <f t="shared" si="43"/>
        <v>8.2726606339951422E-2</v>
      </c>
      <c r="BA31" s="103">
        <f t="shared" si="43"/>
        <v>8.2726606339951422E-2</v>
      </c>
      <c r="BB31" s="103">
        <f t="shared" si="43"/>
        <v>8.2726606339951422E-2</v>
      </c>
      <c r="BC31" s="103">
        <f t="shared" si="44"/>
        <v>8.2726606339951422E-2</v>
      </c>
      <c r="BD31" s="103">
        <f t="shared" si="44"/>
        <v>8.2726606339951422E-2</v>
      </c>
      <c r="BE31" s="103">
        <f t="shared" si="44"/>
        <v>8.2726606339951422E-2</v>
      </c>
      <c r="BF31" s="103">
        <f t="shared" si="44"/>
        <v>8.2726606339951422E-2</v>
      </c>
      <c r="BG31" s="103">
        <f t="shared" si="44"/>
        <v>8.2726606339951422E-2</v>
      </c>
      <c r="BH31" s="103">
        <f t="shared" si="44"/>
        <v>8.2726606339951422E-2</v>
      </c>
      <c r="BI31" s="103">
        <f t="shared" si="44"/>
        <v>8.2726606339951422E-2</v>
      </c>
      <c r="BJ31" s="104">
        <f t="shared" si="38"/>
        <v>4.7981431677171802</v>
      </c>
    </row>
    <row r="32" spans="1:62">
      <c r="A32" s="14" t="s">
        <v>399</v>
      </c>
      <c r="B32" s="14"/>
      <c r="C32" s="14"/>
      <c r="D32" s="118">
        <f>+D$33*CostBreakdownComparisons!E15*(1+D82)</f>
        <v>0.10340825792493931</v>
      </c>
      <c r="E32" s="103">
        <f t="shared" si="39"/>
        <v>0.10340825792493931</v>
      </c>
      <c r="F32" s="103">
        <f t="shared" si="39"/>
        <v>0.10340825792493931</v>
      </c>
      <c r="G32" s="103">
        <f t="shared" si="39"/>
        <v>0.10340825792493931</v>
      </c>
      <c r="H32" s="103">
        <f t="shared" si="39"/>
        <v>0.10340825792493931</v>
      </c>
      <c r="I32" s="103">
        <f t="shared" si="39"/>
        <v>0.10340825792493931</v>
      </c>
      <c r="J32" s="103">
        <f t="shared" si="39"/>
        <v>0.10340825792493931</v>
      </c>
      <c r="K32" s="103">
        <f t="shared" si="39"/>
        <v>0.10340825792493931</v>
      </c>
      <c r="L32" s="103">
        <f t="shared" si="39"/>
        <v>0.10340825792493931</v>
      </c>
      <c r="M32" s="103">
        <f t="shared" si="39"/>
        <v>0.10340825792493931</v>
      </c>
      <c r="N32" s="103">
        <f t="shared" si="39"/>
        <v>0.10340825792493931</v>
      </c>
      <c r="O32" s="103">
        <f t="shared" si="40"/>
        <v>0.10340825792493931</v>
      </c>
      <c r="P32" s="103">
        <f t="shared" si="40"/>
        <v>0.10340825792493931</v>
      </c>
      <c r="Q32" s="103">
        <f t="shared" si="40"/>
        <v>0.10340825792493931</v>
      </c>
      <c r="R32" s="103">
        <f t="shared" si="40"/>
        <v>0.10340825792493931</v>
      </c>
      <c r="S32" s="103">
        <f t="shared" si="40"/>
        <v>0.10340825792493931</v>
      </c>
      <c r="T32" s="103">
        <f t="shared" si="40"/>
        <v>0.10340825792493931</v>
      </c>
      <c r="U32" s="103">
        <f t="shared" si="40"/>
        <v>0.10340825792493931</v>
      </c>
      <c r="V32" s="103">
        <f t="shared" si="40"/>
        <v>0.10340825792493931</v>
      </c>
      <c r="W32" s="103">
        <f t="shared" si="40"/>
        <v>0.10340825792493931</v>
      </c>
      <c r="X32" s="103">
        <f t="shared" si="40"/>
        <v>0.10340825792493931</v>
      </c>
      <c r="Y32" s="103">
        <f t="shared" si="41"/>
        <v>0.10340825792493931</v>
      </c>
      <c r="Z32" s="103">
        <f t="shared" si="41"/>
        <v>0.10340825792493931</v>
      </c>
      <c r="AA32" s="103">
        <f t="shared" si="41"/>
        <v>0.10340825792493931</v>
      </c>
      <c r="AB32" s="103">
        <f t="shared" si="41"/>
        <v>0.10340825792493931</v>
      </c>
      <c r="AC32" s="103">
        <f t="shared" si="41"/>
        <v>0.10340825792493931</v>
      </c>
      <c r="AD32" s="103">
        <f t="shared" si="41"/>
        <v>0.10340825792493931</v>
      </c>
      <c r="AE32" s="103">
        <f t="shared" si="41"/>
        <v>0.10340825792493931</v>
      </c>
      <c r="AF32" s="103">
        <f t="shared" si="41"/>
        <v>0.10340825792493931</v>
      </c>
      <c r="AG32" s="103">
        <f t="shared" si="41"/>
        <v>0.10340825792493931</v>
      </c>
      <c r="AH32" s="103">
        <f t="shared" si="41"/>
        <v>0.10340825792493931</v>
      </c>
      <c r="AI32" s="103">
        <f t="shared" si="42"/>
        <v>0.10340825792493931</v>
      </c>
      <c r="AJ32" s="103">
        <f t="shared" si="42"/>
        <v>0.10340825792493931</v>
      </c>
      <c r="AK32" s="103">
        <f t="shared" si="42"/>
        <v>0.10340825792493931</v>
      </c>
      <c r="AL32" s="103">
        <f t="shared" si="42"/>
        <v>0.10340825792493931</v>
      </c>
      <c r="AM32" s="103">
        <f t="shared" si="42"/>
        <v>0.10340825792493931</v>
      </c>
      <c r="AN32" s="103">
        <f t="shared" si="42"/>
        <v>0.10340825792493931</v>
      </c>
      <c r="AO32" s="103">
        <f t="shared" si="42"/>
        <v>0.10340825792493931</v>
      </c>
      <c r="AP32" s="103">
        <f t="shared" si="42"/>
        <v>0.10340825792493931</v>
      </c>
      <c r="AQ32" s="103">
        <f t="shared" si="42"/>
        <v>0.10340825792493931</v>
      </c>
      <c r="AR32" s="103">
        <f t="shared" si="42"/>
        <v>0.10340825792493931</v>
      </c>
      <c r="AS32" s="103">
        <f t="shared" si="43"/>
        <v>0.10340825792493931</v>
      </c>
      <c r="AT32" s="103">
        <f t="shared" si="43"/>
        <v>0.10340825792493931</v>
      </c>
      <c r="AU32" s="103">
        <f t="shared" si="43"/>
        <v>0.10340825792493931</v>
      </c>
      <c r="AV32" s="103">
        <f t="shared" si="43"/>
        <v>0.10340825792493931</v>
      </c>
      <c r="AW32" s="103">
        <f t="shared" si="43"/>
        <v>0.10340825792493931</v>
      </c>
      <c r="AX32" s="103">
        <f t="shared" si="43"/>
        <v>0.10340825792493931</v>
      </c>
      <c r="AY32" s="103">
        <f t="shared" si="43"/>
        <v>0.10340825792493931</v>
      </c>
      <c r="AZ32" s="103">
        <f t="shared" si="43"/>
        <v>0.10340825792493931</v>
      </c>
      <c r="BA32" s="103">
        <f t="shared" si="43"/>
        <v>0.10340825792493931</v>
      </c>
      <c r="BB32" s="103">
        <f t="shared" si="43"/>
        <v>0.10340825792493931</v>
      </c>
      <c r="BC32" s="103">
        <f t="shared" si="44"/>
        <v>0.10340825792493931</v>
      </c>
      <c r="BD32" s="103">
        <f t="shared" si="44"/>
        <v>0.10340825792493931</v>
      </c>
      <c r="BE32" s="103">
        <f t="shared" si="44"/>
        <v>0.10340825792493931</v>
      </c>
      <c r="BF32" s="103">
        <f t="shared" si="44"/>
        <v>0.10340825792493931</v>
      </c>
      <c r="BG32" s="103">
        <f t="shared" si="44"/>
        <v>0.10340825792493931</v>
      </c>
      <c r="BH32" s="103">
        <f t="shared" si="44"/>
        <v>0.10340825792493931</v>
      </c>
      <c r="BI32" s="103">
        <f t="shared" si="44"/>
        <v>0.10340825792493931</v>
      </c>
      <c r="BJ32" s="104">
        <f t="shared" si="38"/>
        <v>5.9976789596464739</v>
      </c>
    </row>
    <row r="33" spans="1:62">
      <c r="A33" s="14" t="s">
        <v>339</v>
      </c>
      <c r="B33" s="141" t="s">
        <v>877</v>
      </c>
      <c r="C33" s="14"/>
      <c r="D33" s="123">
        <f>+'SCI DG3 Final'!C118</f>
        <v>0.23313861786713586</v>
      </c>
      <c r="E33" s="103">
        <f t="shared" si="39"/>
        <v>0.23313861786713586</v>
      </c>
      <c r="F33" s="103">
        <f t="shared" si="39"/>
        <v>0.23313861786713586</v>
      </c>
      <c r="G33" s="103">
        <f t="shared" si="39"/>
        <v>0.23313861786713586</v>
      </c>
      <c r="H33" s="103">
        <f t="shared" si="39"/>
        <v>0.23313861786713586</v>
      </c>
      <c r="I33" s="103">
        <f t="shared" si="39"/>
        <v>0.23313861786713586</v>
      </c>
      <c r="J33" s="103">
        <f t="shared" si="39"/>
        <v>0.23313861786713586</v>
      </c>
      <c r="K33" s="103">
        <f t="shared" si="39"/>
        <v>0.23313861786713586</v>
      </c>
      <c r="L33" s="103">
        <f t="shared" si="39"/>
        <v>0.23313861786713586</v>
      </c>
      <c r="M33" s="103">
        <f t="shared" si="39"/>
        <v>0.23313861786713586</v>
      </c>
      <c r="N33" s="103">
        <f t="shared" si="39"/>
        <v>0.23313861786713586</v>
      </c>
      <c r="O33" s="103">
        <f t="shared" si="40"/>
        <v>0.23313861786713586</v>
      </c>
      <c r="P33" s="103">
        <f t="shared" si="40"/>
        <v>0.23313861786713586</v>
      </c>
      <c r="Q33" s="103">
        <f t="shared" si="40"/>
        <v>0.23313861786713586</v>
      </c>
      <c r="R33" s="103">
        <f t="shared" si="40"/>
        <v>0.23313861786713586</v>
      </c>
      <c r="S33" s="103">
        <f t="shared" si="40"/>
        <v>0.23313861786713586</v>
      </c>
      <c r="T33" s="103">
        <f t="shared" si="40"/>
        <v>0.23313861786713586</v>
      </c>
      <c r="U33" s="103">
        <f t="shared" si="40"/>
        <v>0.23313861786713586</v>
      </c>
      <c r="V33" s="103">
        <f t="shared" si="40"/>
        <v>0.23313861786713586</v>
      </c>
      <c r="W33" s="103">
        <f t="shared" si="40"/>
        <v>0.23313861786713586</v>
      </c>
      <c r="X33" s="103">
        <f t="shared" si="40"/>
        <v>0.23313861786713586</v>
      </c>
      <c r="Y33" s="103">
        <f t="shared" si="41"/>
        <v>0.23313861786713586</v>
      </c>
      <c r="Z33" s="103">
        <f t="shared" si="41"/>
        <v>0.23313861786713586</v>
      </c>
      <c r="AA33" s="103">
        <f t="shared" si="41"/>
        <v>0.23313861786713586</v>
      </c>
      <c r="AB33" s="103">
        <f t="shared" si="41"/>
        <v>0.23313861786713586</v>
      </c>
      <c r="AC33" s="103">
        <f t="shared" si="41"/>
        <v>0.23313861786713586</v>
      </c>
      <c r="AD33" s="103">
        <f t="shared" si="41"/>
        <v>0.23313861786713586</v>
      </c>
      <c r="AE33" s="103">
        <f t="shared" si="41"/>
        <v>0.23313861786713586</v>
      </c>
      <c r="AF33" s="103">
        <f t="shared" si="41"/>
        <v>0.23313861786713586</v>
      </c>
      <c r="AG33" s="103">
        <f t="shared" si="41"/>
        <v>0.23313861786713586</v>
      </c>
      <c r="AH33" s="103">
        <f t="shared" si="41"/>
        <v>0.23313861786713586</v>
      </c>
      <c r="AI33" s="103">
        <f t="shared" si="42"/>
        <v>0.23313861786713586</v>
      </c>
      <c r="AJ33" s="103">
        <f t="shared" si="42"/>
        <v>0.23313861786713586</v>
      </c>
      <c r="AK33" s="103">
        <f t="shared" si="42"/>
        <v>0.23313861786713586</v>
      </c>
      <c r="AL33" s="103">
        <f t="shared" si="42"/>
        <v>0.23313861786713586</v>
      </c>
      <c r="AM33" s="103">
        <f t="shared" si="42"/>
        <v>0.23313861786713586</v>
      </c>
      <c r="AN33" s="103">
        <f t="shared" si="42"/>
        <v>0.23313861786713586</v>
      </c>
      <c r="AO33" s="103">
        <f t="shared" si="42"/>
        <v>0.23313861786713586</v>
      </c>
      <c r="AP33" s="103">
        <f t="shared" si="42"/>
        <v>0.23313861786713586</v>
      </c>
      <c r="AQ33" s="103">
        <f t="shared" si="42"/>
        <v>0.23313861786713586</v>
      </c>
      <c r="AR33" s="103">
        <f t="shared" si="42"/>
        <v>0.23313861786713586</v>
      </c>
      <c r="AS33" s="103">
        <f t="shared" si="43"/>
        <v>0.23313861786713586</v>
      </c>
      <c r="AT33" s="103">
        <f t="shared" si="43"/>
        <v>0.23313861786713586</v>
      </c>
      <c r="AU33" s="103">
        <f t="shared" si="43"/>
        <v>0.23313861786713586</v>
      </c>
      <c r="AV33" s="103">
        <f t="shared" si="43"/>
        <v>0.23313861786713586</v>
      </c>
      <c r="AW33" s="103">
        <f t="shared" si="43"/>
        <v>0.23313861786713586</v>
      </c>
      <c r="AX33" s="103">
        <f t="shared" si="43"/>
        <v>0.23313861786713586</v>
      </c>
      <c r="AY33" s="103">
        <f t="shared" si="43"/>
        <v>0.23313861786713586</v>
      </c>
      <c r="AZ33" s="103">
        <f t="shared" si="43"/>
        <v>0.23313861786713586</v>
      </c>
      <c r="BA33" s="103">
        <f t="shared" si="43"/>
        <v>0.23313861786713586</v>
      </c>
      <c r="BB33" s="103">
        <f t="shared" si="43"/>
        <v>0.23313861786713586</v>
      </c>
      <c r="BC33" s="103">
        <f t="shared" si="44"/>
        <v>0.23313861786713586</v>
      </c>
      <c r="BD33" s="103">
        <f t="shared" si="44"/>
        <v>0.23313861786713586</v>
      </c>
      <c r="BE33" s="103">
        <f t="shared" si="44"/>
        <v>0.23313861786713586</v>
      </c>
      <c r="BF33" s="103">
        <f t="shared" si="44"/>
        <v>0.23313861786713586</v>
      </c>
      <c r="BG33" s="103">
        <f t="shared" si="44"/>
        <v>0.23313861786713586</v>
      </c>
      <c r="BH33" s="103">
        <f t="shared" si="44"/>
        <v>0.23313861786713586</v>
      </c>
      <c r="BI33" s="103">
        <f t="shared" si="44"/>
        <v>0.23313861786713586</v>
      </c>
      <c r="BJ33" s="104">
        <f t="shared" si="38"/>
        <v>13.522039836293867</v>
      </c>
    </row>
    <row r="34" spans="1:62">
      <c r="A34" s="14" t="s">
        <v>411</v>
      </c>
      <c r="B34" s="141" t="s">
        <v>877</v>
      </c>
      <c r="C34" s="14"/>
      <c r="D34" s="123">
        <f>+'SCI DG3 Final'!C119</f>
        <v>0.23017415282438575</v>
      </c>
      <c r="E34" s="103">
        <f t="shared" si="39"/>
        <v>0.23017415282438575</v>
      </c>
      <c r="F34" s="103">
        <f t="shared" si="39"/>
        <v>0.23017415282438575</v>
      </c>
      <c r="G34" s="103">
        <f t="shared" si="39"/>
        <v>0.23017415282438575</v>
      </c>
      <c r="H34" s="103">
        <f t="shared" si="39"/>
        <v>0.23017415282438575</v>
      </c>
      <c r="I34" s="103">
        <f t="shared" si="39"/>
        <v>0.23017415282438575</v>
      </c>
      <c r="J34" s="103">
        <f t="shared" si="39"/>
        <v>0.23017415282438575</v>
      </c>
      <c r="K34" s="103">
        <f t="shared" si="39"/>
        <v>0.23017415282438575</v>
      </c>
      <c r="L34" s="103">
        <f t="shared" si="39"/>
        <v>0.23017415282438575</v>
      </c>
      <c r="M34" s="103">
        <f t="shared" si="39"/>
        <v>0.23017415282438575</v>
      </c>
      <c r="N34" s="103">
        <f t="shared" si="39"/>
        <v>0.23017415282438575</v>
      </c>
      <c r="O34" s="103">
        <f t="shared" si="40"/>
        <v>0.23017415282438575</v>
      </c>
      <c r="P34" s="103">
        <f t="shared" si="40"/>
        <v>0.23017415282438575</v>
      </c>
      <c r="Q34" s="103">
        <f t="shared" si="40"/>
        <v>0.23017415282438575</v>
      </c>
      <c r="R34" s="103">
        <f t="shared" si="40"/>
        <v>0.23017415282438575</v>
      </c>
      <c r="S34" s="103">
        <f t="shared" si="40"/>
        <v>0.23017415282438575</v>
      </c>
      <c r="T34" s="103">
        <f t="shared" si="40"/>
        <v>0.23017415282438575</v>
      </c>
      <c r="U34" s="103">
        <f t="shared" si="40"/>
        <v>0.23017415282438575</v>
      </c>
      <c r="V34" s="103">
        <f t="shared" si="40"/>
        <v>0.23017415282438575</v>
      </c>
      <c r="W34" s="103">
        <f t="shared" si="40"/>
        <v>0.23017415282438575</v>
      </c>
      <c r="X34" s="103">
        <f t="shared" si="40"/>
        <v>0.23017415282438575</v>
      </c>
      <c r="Y34" s="103">
        <f t="shared" si="41"/>
        <v>0.23017415282438575</v>
      </c>
      <c r="Z34" s="103">
        <f t="shared" si="41"/>
        <v>0.23017415282438575</v>
      </c>
      <c r="AA34" s="103">
        <f t="shared" si="41"/>
        <v>0.23017415282438575</v>
      </c>
      <c r="AB34" s="103">
        <f t="shared" si="41"/>
        <v>0.23017415282438575</v>
      </c>
      <c r="AC34" s="103">
        <f t="shared" si="41"/>
        <v>0.23017415282438575</v>
      </c>
      <c r="AD34" s="103">
        <f t="shared" si="41"/>
        <v>0.23017415282438575</v>
      </c>
      <c r="AE34" s="103">
        <f t="shared" si="41"/>
        <v>0.23017415282438575</v>
      </c>
      <c r="AF34" s="103">
        <f t="shared" si="41"/>
        <v>0.23017415282438575</v>
      </c>
      <c r="AG34" s="103">
        <f t="shared" si="41"/>
        <v>0.23017415282438575</v>
      </c>
      <c r="AH34" s="103">
        <f t="shared" si="41"/>
        <v>0.23017415282438575</v>
      </c>
      <c r="AI34" s="103">
        <f t="shared" si="42"/>
        <v>0.23017415282438575</v>
      </c>
      <c r="AJ34" s="103">
        <f t="shared" si="42"/>
        <v>0.23017415282438575</v>
      </c>
      <c r="AK34" s="103">
        <f t="shared" si="42"/>
        <v>0.23017415282438575</v>
      </c>
      <c r="AL34" s="103">
        <f t="shared" si="42"/>
        <v>0.23017415282438575</v>
      </c>
      <c r="AM34" s="103">
        <f t="shared" si="42"/>
        <v>0.23017415282438575</v>
      </c>
      <c r="AN34" s="103">
        <f t="shared" si="42"/>
        <v>0.23017415282438575</v>
      </c>
      <c r="AO34" s="103">
        <f t="shared" si="42"/>
        <v>0.23017415282438575</v>
      </c>
      <c r="AP34" s="103">
        <f t="shared" si="42"/>
        <v>0.23017415282438575</v>
      </c>
      <c r="AQ34" s="103">
        <f t="shared" si="42"/>
        <v>0.23017415282438575</v>
      </c>
      <c r="AR34" s="103">
        <f t="shared" si="42"/>
        <v>0.23017415282438575</v>
      </c>
      <c r="AS34" s="103">
        <f t="shared" si="43"/>
        <v>0.23017415282438575</v>
      </c>
      <c r="AT34" s="103">
        <f t="shared" si="43"/>
        <v>0.23017415282438575</v>
      </c>
      <c r="AU34" s="103">
        <f t="shared" si="43"/>
        <v>0.23017415282438575</v>
      </c>
      <c r="AV34" s="103">
        <f t="shared" si="43"/>
        <v>0.23017415282438575</v>
      </c>
      <c r="AW34" s="103">
        <f t="shared" si="43"/>
        <v>0.23017415282438575</v>
      </c>
      <c r="AX34" s="103">
        <f t="shared" si="43"/>
        <v>0.23017415282438575</v>
      </c>
      <c r="AY34" s="103">
        <f t="shared" si="43"/>
        <v>0.23017415282438575</v>
      </c>
      <c r="AZ34" s="103">
        <f t="shared" si="43"/>
        <v>0.23017415282438575</v>
      </c>
      <c r="BA34" s="103">
        <f t="shared" si="43"/>
        <v>0.23017415282438575</v>
      </c>
      <c r="BB34" s="103">
        <f t="shared" si="43"/>
        <v>0.23017415282438575</v>
      </c>
      <c r="BC34" s="103">
        <f t="shared" si="44"/>
        <v>0.23017415282438575</v>
      </c>
      <c r="BD34" s="103">
        <f t="shared" si="44"/>
        <v>0.23017415282438575</v>
      </c>
      <c r="BE34" s="103">
        <f t="shared" si="44"/>
        <v>0.23017415282438575</v>
      </c>
      <c r="BF34" s="103">
        <f t="shared" si="44"/>
        <v>0.23017415282438575</v>
      </c>
      <c r="BG34" s="103">
        <f t="shared" si="44"/>
        <v>0.23017415282438575</v>
      </c>
      <c r="BH34" s="103">
        <f t="shared" si="44"/>
        <v>0.23017415282438575</v>
      </c>
      <c r="BI34" s="103">
        <f t="shared" si="44"/>
        <v>0.23017415282438575</v>
      </c>
      <c r="BJ34" s="104">
        <f t="shared" si="38"/>
        <v>13.350100863814381</v>
      </c>
    </row>
    <row r="35" spans="1:62">
      <c r="A35" s="14" t="s">
        <v>400</v>
      </c>
      <c r="B35" s="14"/>
      <c r="C35" s="14"/>
      <c r="D35" s="118">
        <f>+D$33*CostBreakdownComparisons!E18*(1+D85)</f>
        <v>0.20681651584987862</v>
      </c>
      <c r="E35" s="103">
        <f t="shared" si="39"/>
        <v>0.20681651584987862</v>
      </c>
      <c r="F35" s="103">
        <f t="shared" si="39"/>
        <v>0.20681651584987862</v>
      </c>
      <c r="G35" s="103">
        <f t="shared" si="39"/>
        <v>0.20681651584987862</v>
      </c>
      <c r="H35" s="103">
        <f t="shared" si="39"/>
        <v>0.20681651584987862</v>
      </c>
      <c r="I35" s="103">
        <f t="shared" si="39"/>
        <v>0.20681651584987862</v>
      </c>
      <c r="J35" s="103">
        <f t="shared" si="39"/>
        <v>0.20681651584987862</v>
      </c>
      <c r="K35" s="103">
        <f t="shared" si="39"/>
        <v>0.20681651584987862</v>
      </c>
      <c r="L35" s="103">
        <f t="shared" si="39"/>
        <v>0.20681651584987862</v>
      </c>
      <c r="M35" s="103">
        <f t="shared" si="39"/>
        <v>0.20681651584987862</v>
      </c>
      <c r="N35" s="103">
        <f t="shared" si="39"/>
        <v>0.20681651584987862</v>
      </c>
      <c r="O35" s="103">
        <f t="shared" si="40"/>
        <v>0.20681651584987862</v>
      </c>
      <c r="P35" s="103">
        <f t="shared" si="40"/>
        <v>0.20681651584987862</v>
      </c>
      <c r="Q35" s="103">
        <f t="shared" si="40"/>
        <v>0.20681651584987862</v>
      </c>
      <c r="R35" s="103">
        <f t="shared" si="40"/>
        <v>0.20681651584987862</v>
      </c>
      <c r="S35" s="103">
        <f t="shared" si="40"/>
        <v>0.20681651584987862</v>
      </c>
      <c r="T35" s="103">
        <f t="shared" si="40"/>
        <v>0.20681651584987862</v>
      </c>
      <c r="U35" s="103">
        <f t="shared" si="40"/>
        <v>0.20681651584987862</v>
      </c>
      <c r="V35" s="103">
        <f t="shared" si="40"/>
        <v>0.20681651584987862</v>
      </c>
      <c r="W35" s="103">
        <f t="shared" si="40"/>
        <v>0.20681651584987862</v>
      </c>
      <c r="X35" s="103">
        <f t="shared" si="40"/>
        <v>0.20681651584987862</v>
      </c>
      <c r="Y35" s="103">
        <f t="shared" si="41"/>
        <v>0.20681651584987862</v>
      </c>
      <c r="Z35" s="103">
        <f t="shared" si="41"/>
        <v>0.20681651584987862</v>
      </c>
      <c r="AA35" s="103">
        <f t="shared" si="41"/>
        <v>0.20681651584987862</v>
      </c>
      <c r="AB35" s="103">
        <f t="shared" si="41"/>
        <v>0.20681651584987862</v>
      </c>
      <c r="AC35" s="103">
        <f t="shared" si="41"/>
        <v>0.20681651584987862</v>
      </c>
      <c r="AD35" s="103">
        <f t="shared" si="41"/>
        <v>0.20681651584987862</v>
      </c>
      <c r="AE35" s="103">
        <f t="shared" si="41"/>
        <v>0.20681651584987862</v>
      </c>
      <c r="AF35" s="103">
        <f t="shared" si="41"/>
        <v>0.20681651584987862</v>
      </c>
      <c r="AG35" s="103">
        <f t="shared" si="41"/>
        <v>0.20681651584987862</v>
      </c>
      <c r="AH35" s="103">
        <f t="shared" si="41"/>
        <v>0.20681651584987862</v>
      </c>
      <c r="AI35" s="103">
        <f t="shared" si="42"/>
        <v>0.20681651584987862</v>
      </c>
      <c r="AJ35" s="103">
        <f t="shared" si="42"/>
        <v>0.20681651584987862</v>
      </c>
      <c r="AK35" s="103">
        <f t="shared" si="42"/>
        <v>0.20681651584987862</v>
      </c>
      <c r="AL35" s="103">
        <f t="shared" si="42"/>
        <v>0.20681651584987862</v>
      </c>
      <c r="AM35" s="103">
        <f t="shared" si="42"/>
        <v>0.20681651584987862</v>
      </c>
      <c r="AN35" s="103">
        <f t="shared" si="42"/>
        <v>0.20681651584987862</v>
      </c>
      <c r="AO35" s="103">
        <f t="shared" si="42"/>
        <v>0.20681651584987862</v>
      </c>
      <c r="AP35" s="103">
        <f t="shared" si="42"/>
        <v>0.20681651584987862</v>
      </c>
      <c r="AQ35" s="103">
        <f t="shared" si="42"/>
        <v>0.20681651584987862</v>
      </c>
      <c r="AR35" s="103">
        <f t="shared" si="42"/>
        <v>0.20681651584987862</v>
      </c>
      <c r="AS35" s="103">
        <f t="shared" si="43"/>
        <v>0.20681651584987862</v>
      </c>
      <c r="AT35" s="103">
        <f t="shared" si="43"/>
        <v>0.20681651584987862</v>
      </c>
      <c r="AU35" s="103">
        <f t="shared" si="43"/>
        <v>0.20681651584987862</v>
      </c>
      <c r="AV35" s="103">
        <f t="shared" si="43"/>
        <v>0.20681651584987862</v>
      </c>
      <c r="AW35" s="103">
        <f t="shared" si="43"/>
        <v>0.20681651584987862</v>
      </c>
      <c r="AX35" s="103">
        <f t="shared" si="43"/>
        <v>0.20681651584987862</v>
      </c>
      <c r="AY35" s="103">
        <f t="shared" si="43"/>
        <v>0.20681651584987862</v>
      </c>
      <c r="AZ35" s="103">
        <f t="shared" si="43"/>
        <v>0.20681651584987862</v>
      </c>
      <c r="BA35" s="103">
        <f t="shared" si="43"/>
        <v>0.20681651584987862</v>
      </c>
      <c r="BB35" s="103">
        <f t="shared" si="43"/>
        <v>0.20681651584987862</v>
      </c>
      <c r="BC35" s="103">
        <f t="shared" si="44"/>
        <v>0.20681651584987862</v>
      </c>
      <c r="BD35" s="103">
        <f t="shared" si="44"/>
        <v>0.20681651584987862</v>
      </c>
      <c r="BE35" s="103">
        <f t="shared" si="44"/>
        <v>0.20681651584987862</v>
      </c>
      <c r="BF35" s="103">
        <f t="shared" si="44"/>
        <v>0.20681651584987862</v>
      </c>
      <c r="BG35" s="103">
        <f t="shared" si="44"/>
        <v>0.20681651584987862</v>
      </c>
      <c r="BH35" s="103">
        <f t="shared" si="44"/>
        <v>0.20681651584987862</v>
      </c>
      <c r="BI35" s="103">
        <f t="shared" si="44"/>
        <v>0.20681651584987862</v>
      </c>
      <c r="BJ35" s="104">
        <f t="shared" si="38"/>
        <v>11.995357919292948</v>
      </c>
    </row>
    <row r="36" spans="1:62">
      <c r="A36" s="14" t="s">
        <v>334</v>
      </c>
      <c r="B36" s="14"/>
      <c r="C36" s="14"/>
      <c r="D36" s="118">
        <f>+D$33*CostBreakdownComparisons!E19*(1+D86)</f>
        <v>0.28954312218983003</v>
      </c>
      <c r="E36" s="103">
        <f t="shared" ref="E36:T37" si="45">+$D36</f>
        <v>0.28954312218983003</v>
      </c>
      <c r="F36" s="103">
        <f t="shared" si="45"/>
        <v>0.28954312218983003</v>
      </c>
      <c r="G36" s="103">
        <f t="shared" si="45"/>
        <v>0.28954312218983003</v>
      </c>
      <c r="H36" s="103">
        <f t="shared" si="45"/>
        <v>0.28954312218983003</v>
      </c>
      <c r="I36" s="103">
        <f t="shared" si="45"/>
        <v>0.28954312218983003</v>
      </c>
      <c r="J36" s="103">
        <f t="shared" si="45"/>
        <v>0.28954312218983003</v>
      </c>
      <c r="K36" s="103">
        <f t="shared" si="45"/>
        <v>0.28954312218983003</v>
      </c>
      <c r="L36" s="103">
        <f t="shared" si="45"/>
        <v>0.28954312218983003</v>
      </c>
      <c r="M36" s="103">
        <f t="shared" si="45"/>
        <v>0.28954312218983003</v>
      </c>
      <c r="N36" s="103">
        <f t="shared" si="45"/>
        <v>0.28954312218983003</v>
      </c>
      <c r="O36" s="103">
        <f t="shared" si="45"/>
        <v>0.28954312218983003</v>
      </c>
      <c r="P36" s="103">
        <f t="shared" si="45"/>
        <v>0.28954312218983003</v>
      </c>
      <c r="Q36" s="103">
        <f t="shared" si="45"/>
        <v>0.28954312218983003</v>
      </c>
      <c r="R36" s="103">
        <f t="shared" si="45"/>
        <v>0.28954312218983003</v>
      </c>
      <c r="S36" s="103">
        <f t="shared" si="45"/>
        <v>0.28954312218983003</v>
      </c>
      <c r="T36" s="103">
        <f t="shared" si="45"/>
        <v>0.28954312218983003</v>
      </c>
      <c r="U36" s="103">
        <f t="shared" ref="U36:AJ37" si="46">+$D36</f>
        <v>0.28954312218983003</v>
      </c>
      <c r="V36" s="103">
        <f t="shared" si="46"/>
        <v>0.28954312218983003</v>
      </c>
      <c r="W36" s="103">
        <f t="shared" si="46"/>
        <v>0.28954312218983003</v>
      </c>
      <c r="X36" s="103">
        <f t="shared" si="46"/>
        <v>0.28954312218983003</v>
      </c>
      <c r="Y36" s="103">
        <f t="shared" si="46"/>
        <v>0.28954312218983003</v>
      </c>
      <c r="Z36" s="103">
        <f t="shared" si="46"/>
        <v>0.28954312218983003</v>
      </c>
      <c r="AA36" s="103">
        <f t="shared" si="46"/>
        <v>0.28954312218983003</v>
      </c>
      <c r="AB36" s="103">
        <f t="shared" si="46"/>
        <v>0.28954312218983003</v>
      </c>
      <c r="AC36" s="103">
        <f t="shared" si="46"/>
        <v>0.28954312218983003</v>
      </c>
      <c r="AD36" s="103">
        <f t="shared" si="46"/>
        <v>0.28954312218983003</v>
      </c>
      <c r="AE36" s="103">
        <f t="shared" si="46"/>
        <v>0.28954312218983003</v>
      </c>
      <c r="AF36" s="103">
        <f t="shared" si="46"/>
        <v>0.28954312218983003</v>
      </c>
      <c r="AG36" s="103">
        <f t="shared" si="46"/>
        <v>0.28954312218983003</v>
      </c>
      <c r="AH36" s="103">
        <f t="shared" si="46"/>
        <v>0.28954312218983003</v>
      </c>
      <c r="AI36" s="103">
        <f t="shared" si="46"/>
        <v>0.28954312218983003</v>
      </c>
      <c r="AJ36" s="103">
        <f t="shared" si="46"/>
        <v>0.28954312218983003</v>
      </c>
      <c r="AK36" s="103">
        <f t="shared" ref="AK36:AZ37" si="47">+$D36</f>
        <v>0.28954312218983003</v>
      </c>
      <c r="AL36" s="103">
        <f t="shared" si="47"/>
        <v>0.28954312218983003</v>
      </c>
      <c r="AM36" s="103">
        <f t="shared" si="47"/>
        <v>0.28954312218983003</v>
      </c>
      <c r="AN36" s="103">
        <f t="shared" si="47"/>
        <v>0.28954312218983003</v>
      </c>
      <c r="AO36" s="103">
        <f t="shared" si="47"/>
        <v>0.28954312218983003</v>
      </c>
      <c r="AP36" s="103">
        <f t="shared" si="47"/>
        <v>0.28954312218983003</v>
      </c>
      <c r="AQ36" s="103">
        <f t="shared" si="47"/>
        <v>0.28954312218983003</v>
      </c>
      <c r="AR36" s="103">
        <f t="shared" si="47"/>
        <v>0.28954312218983003</v>
      </c>
      <c r="AS36" s="103">
        <f t="shared" si="47"/>
        <v>0.28954312218983003</v>
      </c>
      <c r="AT36" s="103">
        <f t="shared" si="47"/>
        <v>0.28954312218983003</v>
      </c>
      <c r="AU36" s="103">
        <f t="shared" si="47"/>
        <v>0.28954312218983003</v>
      </c>
      <c r="AV36" s="103">
        <f t="shared" si="47"/>
        <v>0.28954312218983003</v>
      </c>
      <c r="AW36" s="103">
        <f t="shared" si="47"/>
        <v>0.28954312218983003</v>
      </c>
      <c r="AX36" s="103">
        <f t="shared" si="47"/>
        <v>0.28954312218983003</v>
      </c>
      <c r="AY36" s="103">
        <f t="shared" si="47"/>
        <v>0.28954312218983003</v>
      </c>
      <c r="AZ36" s="103">
        <f t="shared" si="47"/>
        <v>0.28954312218983003</v>
      </c>
      <c r="BA36" s="103">
        <f t="shared" ref="BA36:BI37" si="48">+$D36</f>
        <v>0.28954312218983003</v>
      </c>
      <c r="BB36" s="103">
        <f t="shared" si="48"/>
        <v>0.28954312218983003</v>
      </c>
      <c r="BC36" s="103">
        <f t="shared" si="48"/>
        <v>0.28954312218983003</v>
      </c>
      <c r="BD36" s="103">
        <f t="shared" si="48"/>
        <v>0.28954312218983003</v>
      </c>
      <c r="BE36" s="103">
        <f t="shared" si="48"/>
        <v>0.28954312218983003</v>
      </c>
      <c r="BF36" s="103">
        <f t="shared" si="48"/>
        <v>0.28954312218983003</v>
      </c>
      <c r="BG36" s="103">
        <f t="shared" si="48"/>
        <v>0.28954312218983003</v>
      </c>
      <c r="BH36" s="103">
        <f t="shared" si="48"/>
        <v>0.28954312218983003</v>
      </c>
      <c r="BI36" s="103">
        <f t="shared" si="48"/>
        <v>0.28954312218983003</v>
      </c>
      <c r="BJ36" s="104">
        <f t="shared" ref="BJ36:BJ37" si="49">SUM(D36:BI36)</f>
        <v>16.793501087010139</v>
      </c>
    </row>
    <row r="37" spans="1:62">
      <c r="A37" s="14" t="s">
        <v>5</v>
      </c>
      <c r="B37" s="14"/>
      <c r="C37" s="14"/>
      <c r="D37" s="118">
        <f>+D$33*CostBreakdownComparisons!E20*(1+D87)</f>
        <v>0.20681651584987862</v>
      </c>
      <c r="E37" s="103">
        <f t="shared" si="45"/>
        <v>0.20681651584987862</v>
      </c>
      <c r="F37" s="103">
        <f t="shared" si="45"/>
        <v>0.20681651584987862</v>
      </c>
      <c r="G37" s="103">
        <f t="shared" si="45"/>
        <v>0.20681651584987862</v>
      </c>
      <c r="H37" s="103">
        <f t="shared" si="45"/>
        <v>0.20681651584987862</v>
      </c>
      <c r="I37" s="103">
        <f t="shared" si="45"/>
        <v>0.20681651584987862</v>
      </c>
      <c r="J37" s="103">
        <f t="shared" si="45"/>
        <v>0.20681651584987862</v>
      </c>
      <c r="K37" s="103">
        <f t="shared" si="45"/>
        <v>0.20681651584987862</v>
      </c>
      <c r="L37" s="103">
        <f t="shared" si="45"/>
        <v>0.20681651584987862</v>
      </c>
      <c r="M37" s="103">
        <f t="shared" si="45"/>
        <v>0.20681651584987862</v>
      </c>
      <c r="N37" s="103">
        <f t="shared" si="45"/>
        <v>0.20681651584987862</v>
      </c>
      <c r="O37" s="103">
        <f t="shared" si="45"/>
        <v>0.20681651584987862</v>
      </c>
      <c r="P37" s="103">
        <f t="shared" si="45"/>
        <v>0.20681651584987862</v>
      </c>
      <c r="Q37" s="103">
        <f t="shared" si="45"/>
        <v>0.20681651584987862</v>
      </c>
      <c r="R37" s="103">
        <f t="shared" si="45"/>
        <v>0.20681651584987862</v>
      </c>
      <c r="S37" s="103">
        <f t="shared" si="45"/>
        <v>0.20681651584987862</v>
      </c>
      <c r="T37" s="103">
        <f t="shared" si="45"/>
        <v>0.20681651584987862</v>
      </c>
      <c r="U37" s="103">
        <f t="shared" si="46"/>
        <v>0.20681651584987862</v>
      </c>
      <c r="V37" s="103">
        <f t="shared" si="46"/>
        <v>0.20681651584987862</v>
      </c>
      <c r="W37" s="103">
        <f t="shared" si="46"/>
        <v>0.20681651584987862</v>
      </c>
      <c r="X37" s="103">
        <f t="shared" si="46"/>
        <v>0.20681651584987862</v>
      </c>
      <c r="Y37" s="103">
        <f t="shared" si="46"/>
        <v>0.20681651584987862</v>
      </c>
      <c r="Z37" s="103">
        <f t="shared" si="46"/>
        <v>0.20681651584987862</v>
      </c>
      <c r="AA37" s="103">
        <f t="shared" si="46"/>
        <v>0.20681651584987862</v>
      </c>
      <c r="AB37" s="103">
        <f t="shared" si="46"/>
        <v>0.20681651584987862</v>
      </c>
      <c r="AC37" s="103">
        <f t="shared" si="46"/>
        <v>0.20681651584987862</v>
      </c>
      <c r="AD37" s="103">
        <f t="shared" si="46"/>
        <v>0.20681651584987862</v>
      </c>
      <c r="AE37" s="103">
        <f t="shared" si="46"/>
        <v>0.20681651584987862</v>
      </c>
      <c r="AF37" s="103">
        <f t="shared" si="46"/>
        <v>0.20681651584987862</v>
      </c>
      <c r="AG37" s="103">
        <f t="shared" si="46"/>
        <v>0.20681651584987862</v>
      </c>
      <c r="AH37" s="103">
        <f t="shared" si="46"/>
        <v>0.20681651584987862</v>
      </c>
      <c r="AI37" s="103">
        <f t="shared" si="46"/>
        <v>0.20681651584987862</v>
      </c>
      <c r="AJ37" s="103">
        <f t="shared" si="46"/>
        <v>0.20681651584987862</v>
      </c>
      <c r="AK37" s="103">
        <f t="shared" si="47"/>
        <v>0.20681651584987862</v>
      </c>
      <c r="AL37" s="103">
        <f t="shared" si="47"/>
        <v>0.20681651584987862</v>
      </c>
      <c r="AM37" s="103">
        <f t="shared" si="47"/>
        <v>0.20681651584987862</v>
      </c>
      <c r="AN37" s="103">
        <f t="shared" si="47"/>
        <v>0.20681651584987862</v>
      </c>
      <c r="AO37" s="103">
        <f t="shared" si="47"/>
        <v>0.20681651584987862</v>
      </c>
      <c r="AP37" s="103">
        <f t="shared" si="47"/>
        <v>0.20681651584987862</v>
      </c>
      <c r="AQ37" s="103">
        <f t="shared" si="47"/>
        <v>0.20681651584987862</v>
      </c>
      <c r="AR37" s="103">
        <f t="shared" si="47"/>
        <v>0.20681651584987862</v>
      </c>
      <c r="AS37" s="103">
        <f t="shared" si="47"/>
        <v>0.20681651584987862</v>
      </c>
      <c r="AT37" s="103">
        <f t="shared" si="47"/>
        <v>0.20681651584987862</v>
      </c>
      <c r="AU37" s="103">
        <f t="shared" si="47"/>
        <v>0.20681651584987862</v>
      </c>
      <c r="AV37" s="103">
        <f t="shared" si="47"/>
        <v>0.20681651584987862</v>
      </c>
      <c r="AW37" s="103">
        <f t="shared" si="47"/>
        <v>0.20681651584987862</v>
      </c>
      <c r="AX37" s="103">
        <f t="shared" si="47"/>
        <v>0.20681651584987862</v>
      </c>
      <c r="AY37" s="103">
        <f t="shared" si="47"/>
        <v>0.20681651584987862</v>
      </c>
      <c r="AZ37" s="103">
        <f t="shared" si="47"/>
        <v>0.20681651584987862</v>
      </c>
      <c r="BA37" s="103">
        <f t="shared" si="48"/>
        <v>0.20681651584987862</v>
      </c>
      <c r="BB37" s="103">
        <f t="shared" si="48"/>
        <v>0.20681651584987862</v>
      </c>
      <c r="BC37" s="103">
        <f t="shared" si="48"/>
        <v>0.20681651584987862</v>
      </c>
      <c r="BD37" s="103">
        <f t="shared" si="48"/>
        <v>0.20681651584987862</v>
      </c>
      <c r="BE37" s="103">
        <f t="shared" si="48"/>
        <v>0.20681651584987862</v>
      </c>
      <c r="BF37" s="103">
        <f t="shared" si="48"/>
        <v>0.20681651584987862</v>
      </c>
      <c r="BG37" s="103">
        <f t="shared" si="48"/>
        <v>0.20681651584987862</v>
      </c>
      <c r="BH37" s="103">
        <f t="shared" si="48"/>
        <v>0.20681651584987862</v>
      </c>
      <c r="BI37" s="103">
        <f t="shared" si="48"/>
        <v>0.20681651584987862</v>
      </c>
      <c r="BJ37" s="104">
        <f t="shared" si="49"/>
        <v>11.995357919292948</v>
      </c>
    </row>
    <row r="38" spans="1:62">
      <c r="A38" s="105" t="s">
        <v>407</v>
      </c>
      <c r="B38" s="141" t="s">
        <v>877</v>
      </c>
      <c r="C38" s="105"/>
      <c r="D38" s="416">
        <v>1.3</v>
      </c>
      <c r="E38" s="101">
        <f t="shared" ref="E38:AJ38" si="50">+$D38</f>
        <v>1.3</v>
      </c>
      <c r="F38" s="101">
        <f t="shared" si="50"/>
        <v>1.3</v>
      </c>
      <c r="G38" s="101">
        <f t="shared" si="50"/>
        <v>1.3</v>
      </c>
      <c r="H38" s="101">
        <f t="shared" si="50"/>
        <v>1.3</v>
      </c>
      <c r="I38" s="101">
        <f t="shared" si="50"/>
        <v>1.3</v>
      </c>
      <c r="J38" s="101">
        <f t="shared" si="50"/>
        <v>1.3</v>
      </c>
      <c r="K38" s="101">
        <f t="shared" si="50"/>
        <v>1.3</v>
      </c>
      <c r="L38" s="101">
        <f t="shared" si="50"/>
        <v>1.3</v>
      </c>
      <c r="M38" s="101">
        <f t="shared" si="50"/>
        <v>1.3</v>
      </c>
      <c r="N38" s="101">
        <f t="shared" si="50"/>
        <v>1.3</v>
      </c>
      <c r="O38" s="101">
        <f t="shared" si="50"/>
        <v>1.3</v>
      </c>
      <c r="P38" s="101">
        <f t="shared" si="50"/>
        <v>1.3</v>
      </c>
      <c r="Q38" s="101">
        <f t="shared" si="50"/>
        <v>1.3</v>
      </c>
      <c r="R38" s="101">
        <f t="shared" si="50"/>
        <v>1.3</v>
      </c>
      <c r="S38" s="101">
        <f t="shared" si="50"/>
        <v>1.3</v>
      </c>
      <c r="T38" s="101">
        <f t="shared" si="50"/>
        <v>1.3</v>
      </c>
      <c r="U38" s="101">
        <f t="shared" si="50"/>
        <v>1.3</v>
      </c>
      <c r="V38" s="101">
        <f t="shared" si="50"/>
        <v>1.3</v>
      </c>
      <c r="W38" s="101">
        <f t="shared" si="50"/>
        <v>1.3</v>
      </c>
      <c r="X38" s="101">
        <f t="shared" si="50"/>
        <v>1.3</v>
      </c>
      <c r="Y38" s="101">
        <f t="shared" si="50"/>
        <v>1.3</v>
      </c>
      <c r="Z38" s="101">
        <f t="shared" si="50"/>
        <v>1.3</v>
      </c>
      <c r="AA38" s="101">
        <f t="shared" si="50"/>
        <v>1.3</v>
      </c>
      <c r="AB38" s="101">
        <f t="shared" si="50"/>
        <v>1.3</v>
      </c>
      <c r="AC38" s="101">
        <f t="shared" si="50"/>
        <v>1.3</v>
      </c>
      <c r="AD38" s="101">
        <f t="shared" si="50"/>
        <v>1.3</v>
      </c>
      <c r="AE38" s="101">
        <f t="shared" si="50"/>
        <v>1.3</v>
      </c>
      <c r="AF38" s="101">
        <f t="shared" si="50"/>
        <v>1.3</v>
      </c>
      <c r="AG38" s="101">
        <f t="shared" si="50"/>
        <v>1.3</v>
      </c>
      <c r="AH38" s="101">
        <f t="shared" si="50"/>
        <v>1.3</v>
      </c>
      <c r="AI38" s="101">
        <f t="shared" si="50"/>
        <v>1.3</v>
      </c>
      <c r="AJ38" s="101">
        <f t="shared" si="50"/>
        <v>1.3</v>
      </c>
      <c r="AK38" s="101">
        <f t="shared" ref="AK38:BI38" si="51">+$D38</f>
        <v>1.3</v>
      </c>
      <c r="AL38" s="101">
        <f t="shared" si="51"/>
        <v>1.3</v>
      </c>
      <c r="AM38" s="101">
        <f t="shared" si="51"/>
        <v>1.3</v>
      </c>
      <c r="AN38" s="101">
        <f t="shared" si="51"/>
        <v>1.3</v>
      </c>
      <c r="AO38" s="101">
        <f t="shared" si="51"/>
        <v>1.3</v>
      </c>
      <c r="AP38" s="101">
        <f t="shared" si="51"/>
        <v>1.3</v>
      </c>
      <c r="AQ38" s="101">
        <f t="shared" si="51"/>
        <v>1.3</v>
      </c>
      <c r="AR38" s="101">
        <f t="shared" si="51"/>
        <v>1.3</v>
      </c>
      <c r="AS38" s="101">
        <f t="shared" si="51"/>
        <v>1.3</v>
      </c>
      <c r="AT38" s="101">
        <f t="shared" si="51"/>
        <v>1.3</v>
      </c>
      <c r="AU38" s="101">
        <f t="shared" si="51"/>
        <v>1.3</v>
      </c>
      <c r="AV38" s="101">
        <f t="shared" si="51"/>
        <v>1.3</v>
      </c>
      <c r="AW38" s="101">
        <f t="shared" si="51"/>
        <v>1.3</v>
      </c>
      <c r="AX38" s="101">
        <f t="shared" si="51"/>
        <v>1.3</v>
      </c>
      <c r="AY38" s="101">
        <f t="shared" si="51"/>
        <v>1.3</v>
      </c>
      <c r="AZ38" s="101">
        <f t="shared" si="51"/>
        <v>1.3</v>
      </c>
      <c r="BA38" s="101">
        <f t="shared" si="51"/>
        <v>1.3</v>
      </c>
      <c r="BB38" s="101">
        <f t="shared" si="51"/>
        <v>1.3</v>
      </c>
      <c r="BC38" s="101">
        <f t="shared" si="51"/>
        <v>1.3</v>
      </c>
      <c r="BD38" s="101">
        <f t="shared" si="51"/>
        <v>1.3</v>
      </c>
      <c r="BE38" s="101">
        <f t="shared" si="51"/>
        <v>1.3</v>
      </c>
      <c r="BF38" s="101">
        <f t="shared" si="51"/>
        <v>1.3</v>
      </c>
      <c r="BG38" s="101">
        <f t="shared" si="51"/>
        <v>1.3</v>
      </c>
      <c r="BH38" s="101">
        <f t="shared" si="51"/>
        <v>1.3</v>
      </c>
      <c r="BI38" s="101">
        <f t="shared" si="51"/>
        <v>1.3</v>
      </c>
      <c r="BJ38" s="106">
        <f>SUM(D38:BI38)</f>
        <v>75.39999999999992</v>
      </c>
    </row>
    <row r="40" spans="1:62">
      <c r="A40" s="105" t="s">
        <v>458</v>
      </c>
    </row>
    <row r="41" spans="1:62">
      <c r="A41" s="105" t="s">
        <v>459</v>
      </c>
    </row>
    <row r="42" spans="1:62">
      <c r="A42" s="105" t="s">
        <v>337</v>
      </c>
    </row>
    <row r="43" spans="1:62">
      <c r="A43" s="14" t="s">
        <v>460</v>
      </c>
      <c r="B43" s="141" t="s">
        <v>877</v>
      </c>
      <c r="D43" s="123">
        <f>+'SCI DG3 Final'!C196</f>
        <v>0.13386999999999999</v>
      </c>
      <c r="E43" s="103">
        <f t="shared" ref="E43" si="52">+$D43</f>
        <v>0.13386999999999999</v>
      </c>
      <c r="F43" s="103">
        <f t="shared" ref="F43:U44" si="53">+$D43</f>
        <v>0.13386999999999999</v>
      </c>
      <c r="G43" s="103">
        <f t="shared" si="53"/>
        <v>0.13386999999999999</v>
      </c>
      <c r="H43" s="103">
        <f t="shared" si="53"/>
        <v>0.13386999999999999</v>
      </c>
      <c r="I43" s="103">
        <f t="shared" si="53"/>
        <v>0.13386999999999999</v>
      </c>
      <c r="J43" s="103">
        <f t="shared" si="53"/>
        <v>0.13386999999999999</v>
      </c>
      <c r="K43" s="103">
        <f t="shared" si="53"/>
        <v>0.13386999999999999</v>
      </c>
      <c r="L43" s="103">
        <f t="shared" si="53"/>
        <v>0.13386999999999999</v>
      </c>
      <c r="M43" s="103">
        <f t="shared" si="53"/>
        <v>0.13386999999999999</v>
      </c>
      <c r="N43" s="103">
        <f t="shared" si="53"/>
        <v>0.13386999999999999</v>
      </c>
      <c r="O43" s="103">
        <f t="shared" si="53"/>
        <v>0.13386999999999999</v>
      </c>
      <c r="P43" s="103">
        <f t="shared" si="53"/>
        <v>0.13386999999999999</v>
      </c>
      <c r="Q43" s="103">
        <f t="shared" si="53"/>
        <v>0.13386999999999999</v>
      </c>
      <c r="R43" s="103">
        <f t="shared" si="53"/>
        <v>0.13386999999999999</v>
      </c>
      <c r="S43" s="103">
        <f t="shared" si="53"/>
        <v>0.13386999999999999</v>
      </c>
      <c r="T43" s="103">
        <f t="shared" si="53"/>
        <v>0.13386999999999999</v>
      </c>
      <c r="U43" s="103">
        <f t="shared" si="53"/>
        <v>0.13386999999999999</v>
      </c>
      <c r="V43" s="103">
        <f t="shared" ref="V43:AK44" si="54">+$D43</f>
        <v>0.13386999999999999</v>
      </c>
      <c r="W43" s="103">
        <f t="shared" si="54"/>
        <v>0.13386999999999999</v>
      </c>
      <c r="X43" s="103">
        <f t="shared" si="54"/>
        <v>0.13386999999999999</v>
      </c>
      <c r="Y43" s="103">
        <f t="shared" si="54"/>
        <v>0.13386999999999999</v>
      </c>
      <c r="Z43" s="103">
        <f t="shared" si="54"/>
        <v>0.13386999999999999</v>
      </c>
      <c r="AA43" s="103">
        <f t="shared" si="54"/>
        <v>0.13386999999999999</v>
      </c>
      <c r="AB43" s="103">
        <f t="shared" si="54"/>
        <v>0.13386999999999999</v>
      </c>
      <c r="AC43" s="103">
        <f t="shared" si="54"/>
        <v>0.13386999999999999</v>
      </c>
      <c r="AD43" s="103">
        <f t="shared" si="54"/>
        <v>0.13386999999999999</v>
      </c>
      <c r="AE43" s="103">
        <f t="shared" si="54"/>
        <v>0.13386999999999999</v>
      </c>
      <c r="AF43" s="103">
        <f t="shared" si="54"/>
        <v>0.13386999999999999</v>
      </c>
      <c r="AG43" s="103">
        <f t="shared" si="54"/>
        <v>0.13386999999999999</v>
      </c>
      <c r="AH43" s="103">
        <f t="shared" si="54"/>
        <v>0.13386999999999999</v>
      </c>
      <c r="AI43" s="103">
        <f t="shared" si="54"/>
        <v>0.13386999999999999</v>
      </c>
      <c r="AJ43" s="103">
        <f t="shared" si="54"/>
        <v>0.13386999999999999</v>
      </c>
      <c r="AK43" s="103">
        <f t="shared" si="54"/>
        <v>0.13386999999999999</v>
      </c>
      <c r="AL43" s="103">
        <f t="shared" ref="AL43:BA44" si="55">+$D43</f>
        <v>0.13386999999999999</v>
      </c>
      <c r="AM43" s="103">
        <f t="shared" si="55"/>
        <v>0.13386999999999999</v>
      </c>
      <c r="AN43" s="103">
        <f t="shared" si="55"/>
        <v>0.13386999999999999</v>
      </c>
      <c r="AO43" s="103">
        <f t="shared" si="55"/>
        <v>0.13386999999999999</v>
      </c>
      <c r="AP43" s="103">
        <f t="shared" si="55"/>
        <v>0.13386999999999999</v>
      </c>
      <c r="AQ43" s="103">
        <f t="shared" si="55"/>
        <v>0.13386999999999999</v>
      </c>
      <c r="AR43" s="103">
        <f t="shared" si="55"/>
        <v>0.13386999999999999</v>
      </c>
      <c r="AS43" s="103">
        <f t="shared" si="55"/>
        <v>0.13386999999999999</v>
      </c>
      <c r="AT43" s="103">
        <f t="shared" si="55"/>
        <v>0.13386999999999999</v>
      </c>
      <c r="AU43" s="103">
        <f t="shared" si="55"/>
        <v>0.13386999999999999</v>
      </c>
      <c r="AV43" s="103">
        <f t="shared" si="55"/>
        <v>0.13386999999999999</v>
      </c>
      <c r="AW43" s="103">
        <f t="shared" si="55"/>
        <v>0.13386999999999999</v>
      </c>
      <c r="AX43" s="103">
        <f t="shared" si="55"/>
        <v>0.13386999999999999</v>
      </c>
      <c r="AY43" s="103">
        <f t="shared" si="55"/>
        <v>0.13386999999999999</v>
      </c>
      <c r="AZ43" s="103">
        <f t="shared" si="55"/>
        <v>0.13386999999999999</v>
      </c>
      <c r="BA43" s="103">
        <f t="shared" si="55"/>
        <v>0.13386999999999999</v>
      </c>
      <c r="BB43" s="103">
        <f t="shared" ref="BB43:BI44" si="56">+$D43</f>
        <v>0.13386999999999999</v>
      </c>
      <c r="BC43" s="103">
        <f t="shared" si="56"/>
        <v>0.13386999999999999</v>
      </c>
      <c r="BD43" s="103">
        <f t="shared" si="56"/>
        <v>0.13386999999999999</v>
      </c>
      <c r="BE43" s="103">
        <f t="shared" si="56"/>
        <v>0.13386999999999999</v>
      </c>
      <c r="BF43" s="103">
        <f t="shared" si="56"/>
        <v>0.13386999999999999</v>
      </c>
      <c r="BG43" s="103">
        <f t="shared" si="56"/>
        <v>0.13386999999999999</v>
      </c>
      <c r="BH43" s="103">
        <f t="shared" si="56"/>
        <v>0.13386999999999999</v>
      </c>
      <c r="BI43" s="103">
        <f t="shared" si="56"/>
        <v>0.13386999999999999</v>
      </c>
    </row>
    <row r="44" spans="1:62">
      <c r="A44" s="14" t="s">
        <v>461</v>
      </c>
      <c r="B44" s="141" t="s">
        <v>877</v>
      </c>
      <c r="D44" s="123">
        <f>+'SCI DG3 Final'!C200</f>
        <v>7.8688491999999985E-2</v>
      </c>
      <c r="E44" s="103">
        <f t="shared" ref="E44" si="57">+$D44</f>
        <v>7.8688491999999985E-2</v>
      </c>
      <c r="F44" s="103">
        <f t="shared" si="53"/>
        <v>7.8688491999999985E-2</v>
      </c>
      <c r="G44" s="103">
        <f t="shared" si="53"/>
        <v>7.8688491999999985E-2</v>
      </c>
      <c r="H44" s="103">
        <f t="shared" si="53"/>
        <v>7.8688491999999985E-2</v>
      </c>
      <c r="I44" s="103">
        <f t="shared" si="53"/>
        <v>7.8688491999999985E-2</v>
      </c>
      <c r="J44" s="103">
        <f t="shared" si="53"/>
        <v>7.8688491999999985E-2</v>
      </c>
      <c r="K44" s="103">
        <f t="shared" si="53"/>
        <v>7.8688491999999985E-2</v>
      </c>
      <c r="L44" s="103">
        <f t="shared" si="53"/>
        <v>7.8688491999999985E-2</v>
      </c>
      <c r="M44" s="103">
        <f t="shared" si="53"/>
        <v>7.8688491999999985E-2</v>
      </c>
      <c r="N44" s="103">
        <f t="shared" si="53"/>
        <v>7.8688491999999985E-2</v>
      </c>
      <c r="O44" s="103">
        <f t="shared" si="53"/>
        <v>7.8688491999999985E-2</v>
      </c>
      <c r="P44" s="103">
        <f t="shared" si="53"/>
        <v>7.8688491999999985E-2</v>
      </c>
      <c r="Q44" s="103">
        <f t="shared" si="53"/>
        <v>7.8688491999999985E-2</v>
      </c>
      <c r="R44" s="103">
        <f t="shared" si="53"/>
        <v>7.8688491999999985E-2</v>
      </c>
      <c r="S44" s="103">
        <f t="shared" si="53"/>
        <v>7.8688491999999985E-2</v>
      </c>
      <c r="T44" s="103">
        <f t="shared" si="53"/>
        <v>7.8688491999999985E-2</v>
      </c>
      <c r="U44" s="103">
        <f t="shared" si="53"/>
        <v>7.8688491999999985E-2</v>
      </c>
      <c r="V44" s="103">
        <f t="shared" si="54"/>
        <v>7.8688491999999985E-2</v>
      </c>
      <c r="W44" s="103">
        <f t="shared" si="54"/>
        <v>7.8688491999999985E-2</v>
      </c>
      <c r="X44" s="103">
        <f t="shared" si="54"/>
        <v>7.8688491999999985E-2</v>
      </c>
      <c r="Y44" s="103">
        <f t="shared" si="54"/>
        <v>7.8688491999999985E-2</v>
      </c>
      <c r="Z44" s="103">
        <f t="shared" si="54"/>
        <v>7.8688491999999985E-2</v>
      </c>
      <c r="AA44" s="103">
        <f t="shared" si="54"/>
        <v>7.8688491999999985E-2</v>
      </c>
      <c r="AB44" s="103">
        <f t="shared" si="54"/>
        <v>7.8688491999999985E-2</v>
      </c>
      <c r="AC44" s="103">
        <f t="shared" si="54"/>
        <v>7.8688491999999985E-2</v>
      </c>
      <c r="AD44" s="103">
        <f t="shared" si="54"/>
        <v>7.8688491999999985E-2</v>
      </c>
      <c r="AE44" s="103">
        <f t="shared" si="54"/>
        <v>7.8688491999999985E-2</v>
      </c>
      <c r="AF44" s="103">
        <f t="shared" si="54"/>
        <v>7.8688491999999985E-2</v>
      </c>
      <c r="AG44" s="103">
        <f t="shared" si="54"/>
        <v>7.8688491999999985E-2</v>
      </c>
      <c r="AH44" s="103">
        <f t="shared" si="54"/>
        <v>7.8688491999999985E-2</v>
      </c>
      <c r="AI44" s="103">
        <f t="shared" si="54"/>
        <v>7.8688491999999985E-2</v>
      </c>
      <c r="AJ44" s="103">
        <f t="shared" si="54"/>
        <v>7.8688491999999985E-2</v>
      </c>
      <c r="AK44" s="103">
        <f t="shared" si="54"/>
        <v>7.8688491999999985E-2</v>
      </c>
      <c r="AL44" s="103">
        <f t="shared" si="55"/>
        <v>7.8688491999999985E-2</v>
      </c>
      <c r="AM44" s="103">
        <f t="shared" si="55"/>
        <v>7.8688491999999985E-2</v>
      </c>
      <c r="AN44" s="103">
        <f t="shared" si="55"/>
        <v>7.8688491999999985E-2</v>
      </c>
      <c r="AO44" s="103">
        <f t="shared" si="55"/>
        <v>7.8688491999999985E-2</v>
      </c>
      <c r="AP44" s="103">
        <f t="shared" si="55"/>
        <v>7.8688491999999985E-2</v>
      </c>
      <c r="AQ44" s="103">
        <f t="shared" si="55"/>
        <v>7.8688491999999985E-2</v>
      </c>
      <c r="AR44" s="103">
        <f t="shared" si="55"/>
        <v>7.8688491999999985E-2</v>
      </c>
      <c r="AS44" s="103">
        <f t="shared" si="55"/>
        <v>7.8688491999999985E-2</v>
      </c>
      <c r="AT44" s="103">
        <f t="shared" si="55"/>
        <v>7.8688491999999985E-2</v>
      </c>
      <c r="AU44" s="103">
        <f t="shared" si="55"/>
        <v>7.8688491999999985E-2</v>
      </c>
      <c r="AV44" s="103">
        <f t="shared" si="55"/>
        <v>7.8688491999999985E-2</v>
      </c>
      <c r="AW44" s="103">
        <f t="shared" si="55"/>
        <v>7.8688491999999985E-2</v>
      </c>
      <c r="AX44" s="103">
        <f t="shared" si="55"/>
        <v>7.8688491999999985E-2</v>
      </c>
      <c r="AY44" s="103">
        <f t="shared" si="55"/>
        <v>7.8688491999999985E-2</v>
      </c>
      <c r="AZ44" s="103">
        <f t="shared" si="55"/>
        <v>7.8688491999999985E-2</v>
      </c>
      <c r="BA44" s="103">
        <f t="shared" si="55"/>
        <v>7.8688491999999985E-2</v>
      </c>
      <c r="BB44" s="103">
        <f t="shared" si="56"/>
        <v>7.8688491999999985E-2</v>
      </c>
      <c r="BC44" s="103">
        <f t="shared" si="56"/>
        <v>7.8688491999999985E-2</v>
      </c>
      <c r="BD44" s="103">
        <f t="shared" si="56"/>
        <v>7.8688491999999985E-2</v>
      </c>
      <c r="BE44" s="103">
        <f t="shared" si="56"/>
        <v>7.8688491999999985E-2</v>
      </c>
      <c r="BF44" s="103">
        <f t="shared" si="56"/>
        <v>7.8688491999999985E-2</v>
      </c>
      <c r="BG44" s="103">
        <f t="shared" si="56"/>
        <v>7.8688491999999985E-2</v>
      </c>
      <c r="BH44" s="103">
        <f t="shared" si="56"/>
        <v>7.8688491999999985E-2</v>
      </c>
      <c r="BI44" s="103">
        <f t="shared" si="56"/>
        <v>7.8688491999999985E-2</v>
      </c>
    </row>
    <row r="45" spans="1:62">
      <c r="A45" s="14" t="s">
        <v>462</v>
      </c>
      <c r="B45" s="141" t="s">
        <v>877</v>
      </c>
      <c r="D45" s="123">
        <f>+'SCI DG3 Final'!C205</f>
        <v>0.26669000000000004</v>
      </c>
      <c r="E45" s="103">
        <f t="shared" ref="E45" si="58">+$D45</f>
        <v>0.26669000000000004</v>
      </c>
      <c r="F45" s="103">
        <f t="shared" ref="F45:U45" si="59">+$D45</f>
        <v>0.26669000000000004</v>
      </c>
      <c r="G45" s="103">
        <f t="shared" si="59"/>
        <v>0.26669000000000004</v>
      </c>
      <c r="H45" s="103">
        <f t="shared" si="59"/>
        <v>0.26669000000000004</v>
      </c>
      <c r="I45" s="103">
        <f t="shared" si="59"/>
        <v>0.26669000000000004</v>
      </c>
      <c r="J45" s="103">
        <f t="shared" si="59"/>
        <v>0.26669000000000004</v>
      </c>
      <c r="K45" s="103">
        <f t="shared" si="59"/>
        <v>0.26669000000000004</v>
      </c>
      <c r="L45" s="103">
        <f t="shared" si="59"/>
        <v>0.26669000000000004</v>
      </c>
      <c r="M45" s="103">
        <f t="shared" si="59"/>
        <v>0.26669000000000004</v>
      </c>
      <c r="N45" s="103">
        <f t="shared" si="59"/>
        <v>0.26669000000000004</v>
      </c>
      <c r="O45" s="103">
        <f t="shared" si="59"/>
        <v>0.26669000000000004</v>
      </c>
      <c r="P45" s="103">
        <f t="shared" si="59"/>
        <v>0.26669000000000004</v>
      </c>
      <c r="Q45" s="103">
        <f t="shared" si="59"/>
        <v>0.26669000000000004</v>
      </c>
      <c r="R45" s="103">
        <f t="shared" si="59"/>
        <v>0.26669000000000004</v>
      </c>
      <c r="S45" s="103">
        <f t="shared" si="59"/>
        <v>0.26669000000000004</v>
      </c>
      <c r="T45" s="103">
        <f t="shared" si="59"/>
        <v>0.26669000000000004</v>
      </c>
      <c r="U45" s="103">
        <f t="shared" si="59"/>
        <v>0.26669000000000004</v>
      </c>
      <c r="V45" s="103">
        <f t="shared" ref="V45:AK45" si="60">+$D45</f>
        <v>0.26669000000000004</v>
      </c>
      <c r="W45" s="103">
        <f t="shared" si="60"/>
        <v>0.26669000000000004</v>
      </c>
      <c r="X45" s="103">
        <f t="shared" si="60"/>
        <v>0.26669000000000004</v>
      </c>
      <c r="Y45" s="103">
        <f t="shared" si="60"/>
        <v>0.26669000000000004</v>
      </c>
      <c r="Z45" s="103">
        <f t="shared" si="60"/>
        <v>0.26669000000000004</v>
      </c>
      <c r="AA45" s="103">
        <f t="shared" si="60"/>
        <v>0.26669000000000004</v>
      </c>
      <c r="AB45" s="103">
        <f t="shared" si="60"/>
        <v>0.26669000000000004</v>
      </c>
      <c r="AC45" s="103">
        <f t="shared" si="60"/>
        <v>0.26669000000000004</v>
      </c>
      <c r="AD45" s="103">
        <f t="shared" si="60"/>
        <v>0.26669000000000004</v>
      </c>
      <c r="AE45" s="103">
        <f t="shared" si="60"/>
        <v>0.26669000000000004</v>
      </c>
      <c r="AF45" s="103">
        <f t="shared" si="60"/>
        <v>0.26669000000000004</v>
      </c>
      <c r="AG45" s="103">
        <f t="shared" si="60"/>
        <v>0.26669000000000004</v>
      </c>
      <c r="AH45" s="103">
        <f t="shared" si="60"/>
        <v>0.26669000000000004</v>
      </c>
      <c r="AI45" s="103">
        <f t="shared" si="60"/>
        <v>0.26669000000000004</v>
      </c>
      <c r="AJ45" s="103">
        <f t="shared" si="60"/>
        <v>0.26669000000000004</v>
      </c>
      <c r="AK45" s="103">
        <f t="shared" si="60"/>
        <v>0.26669000000000004</v>
      </c>
      <c r="AL45" s="103">
        <f t="shared" ref="AL45:BA45" si="61">+$D45</f>
        <v>0.26669000000000004</v>
      </c>
      <c r="AM45" s="103">
        <f t="shared" si="61"/>
        <v>0.26669000000000004</v>
      </c>
      <c r="AN45" s="103">
        <f t="shared" si="61"/>
        <v>0.26669000000000004</v>
      </c>
      <c r="AO45" s="103">
        <f t="shared" si="61"/>
        <v>0.26669000000000004</v>
      </c>
      <c r="AP45" s="103">
        <f t="shared" si="61"/>
        <v>0.26669000000000004</v>
      </c>
      <c r="AQ45" s="103">
        <f t="shared" si="61"/>
        <v>0.26669000000000004</v>
      </c>
      <c r="AR45" s="103">
        <f t="shared" si="61"/>
        <v>0.26669000000000004</v>
      </c>
      <c r="AS45" s="103">
        <f t="shared" si="61"/>
        <v>0.26669000000000004</v>
      </c>
      <c r="AT45" s="103">
        <f t="shared" si="61"/>
        <v>0.26669000000000004</v>
      </c>
      <c r="AU45" s="103">
        <f t="shared" si="61"/>
        <v>0.26669000000000004</v>
      </c>
      <c r="AV45" s="103">
        <f t="shared" si="61"/>
        <v>0.26669000000000004</v>
      </c>
      <c r="AW45" s="103">
        <f t="shared" si="61"/>
        <v>0.26669000000000004</v>
      </c>
      <c r="AX45" s="103">
        <f t="shared" si="61"/>
        <v>0.26669000000000004</v>
      </c>
      <c r="AY45" s="103">
        <f t="shared" si="61"/>
        <v>0.26669000000000004</v>
      </c>
      <c r="AZ45" s="103">
        <f t="shared" si="61"/>
        <v>0.26669000000000004</v>
      </c>
      <c r="BA45" s="103">
        <f t="shared" si="61"/>
        <v>0.26669000000000004</v>
      </c>
      <c r="BB45" s="103">
        <f t="shared" ref="BB45:BI45" si="62">+$D45</f>
        <v>0.26669000000000004</v>
      </c>
      <c r="BC45" s="103">
        <f t="shared" si="62"/>
        <v>0.26669000000000004</v>
      </c>
      <c r="BD45" s="103">
        <f t="shared" si="62"/>
        <v>0.26669000000000004</v>
      </c>
      <c r="BE45" s="103">
        <f t="shared" si="62"/>
        <v>0.26669000000000004</v>
      </c>
      <c r="BF45" s="103">
        <f t="shared" si="62"/>
        <v>0.26669000000000004</v>
      </c>
      <c r="BG45" s="103">
        <f t="shared" si="62"/>
        <v>0.26669000000000004</v>
      </c>
      <c r="BH45" s="103">
        <f t="shared" si="62"/>
        <v>0.26669000000000004</v>
      </c>
      <c r="BI45" s="103">
        <f t="shared" si="62"/>
        <v>0.26669000000000004</v>
      </c>
    </row>
    <row r="46" spans="1:62">
      <c r="A46" s="105" t="s">
        <v>338</v>
      </c>
    </row>
    <row r="47" spans="1:62">
      <c r="A47" s="14" t="s">
        <v>460</v>
      </c>
      <c r="B47" s="141" t="s">
        <v>877</v>
      </c>
      <c r="D47" s="123">
        <f>+'SCI DG3 Final'!C153</f>
        <v>0.13387000000000002</v>
      </c>
      <c r="E47" s="103">
        <f t="shared" ref="E47:BI49" si="63">+$D47</f>
        <v>0.13387000000000002</v>
      </c>
      <c r="F47" s="103">
        <f t="shared" si="63"/>
        <v>0.13387000000000002</v>
      </c>
      <c r="G47" s="103">
        <f t="shared" si="63"/>
        <v>0.13387000000000002</v>
      </c>
      <c r="H47" s="103">
        <f t="shared" si="63"/>
        <v>0.13387000000000002</v>
      </c>
      <c r="I47" s="103">
        <f t="shared" si="63"/>
        <v>0.13387000000000002</v>
      </c>
      <c r="J47" s="103">
        <f t="shared" si="63"/>
        <v>0.13387000000000002</v>
      </c>
      <c r="K47" s="103">
        <f t="shared" si="63"/>
        <v>0.13387000000000002</v>
      </c>
      <c r="L47" s="103">
        <f t="shared" si="63"/>
        <v>0.13387000000000002</v>
      </c>
      <c r="M47" s="103">
        <f t="shared" si="63"/>
        <v>0.13387000000000002</v>
      </c>
      <c r="N47" s="103">
        <f t="shared" si="63"/>
        <v>0.13387000000000002</v>
      </c>
      <c r="O47" s="103">
        <f t="shared" si="63"/>
        <v>0.13387000000000002</v>
      </c>
      <c r="P47" s="103">
        <f t="shared" si="63"/>
        <v>0.13387000000000002</v>
      </c>
      <c r="Q47" s="103">
        <f t="shared" si="63"/>
        <v>0.13387000000000002</v>
      </c>
      <c r="R47" s="103">
        <f t="shared" si="63"/>
        <v>0.13387000000000002</v>
      </c>
      <c r="S47" s="103">
        <f t="shared" si="63"/>
        <v>0.13387000000000002</v>
      </c>
      <c r="T47" s="103">
        <f t="shared" si="63"/>
        <v>0.13387000000000002</v>
      </c>
      <c r="U47" s="103">
        <f t="shared" si="63"/>
        <v>0.13387000000000002</v>
      </c>
      <c r="V47" s="103">
        <f t="shared" si="63"/>
        <v>0.13387000000000002</v>
      </c>
      <c r="W47" s="103">
        <f t="shared" si="63"/>
        <v>0.13387000000000002</v>
      </c>
      <c r="X47" s="103">
        <f t="shared" si="63"/>
        <v>0.13387000000000002</v>
      </c>
      <c r="Y47" s="103">
        <f t="shared" si="63"/>
        <v>0.13387000000000002</v>
      </c>
      <c r="Z47" s="103">
        <f t="shared" si="63"/>
        <v>0.13387000000000002</v>
      </c>
      <c r="AA47" s="103">
        <f t="shared" si="63"/>
        <v>0.13387000000000002</v>
      </c>
      <c r="AB47" s="103">
        <f t="shared" si="63"/>
        <v>0.13387000000000002</v>
      </c>
      <c r="AC47" s="103">
        <f t="shared" si="63"/>
        <v>0.13387000000000002</v>
      </c>
      <c r="AD47" s="103">
        <f t="shared" si="63"/>
        <v>0.13387000000000002</v>
      </c>
      <c r="AE47" s="103">
        <f t="shared" si="63"/>
        <v>0.13387000000000002</v>
      </c>
      <c r="AF47" s="103">
        <f t="shared" si="63"/>
        <v>0.13387000000000002</v>
      </c>
      <c r="AG47" s="103">
        <f t="shared" si="63"/>
        <v>0.13387000000000002</v>
      </c>
      <c r="AH47" s="103">
        <f t="shared" si="63"/>
        <v>0.13387000000000002</v>
      </c>
      <c r="AI47" s="103">
        <f t="shared" si="63"/>
        <v>0.13387000000000002</v>
      </c>
      <c r="AJ47" s="103">
        <f t="shared" si="63"/>
        <v>0.13387000000000002</v>
      </c>
      <c r="AK47" s="103">
        <f t="shared" si="63"/>
        <v>0.13387000000000002</v>
      </c>
      <c r="AL47" s="103">
        <f t="shared" si="63"/>
        <v>0.13387000000000002</v>
      </c>
      <c r="AM47" s="103">
        <f t="shared" si="63"/>
        <v>0.13387000000000002</v>
      </c>
      <c r="AN47" s="103">
        <f t="shared" si="63"/>
        <v>0.13387000000000002</v>
      </c>
      <c r="AO47" s="103">
        <f t="shared" si="63"/>
        <v>0.13387000000000002</v>
      </c>
      <c r="AP47" s="103">
        <f t="shared" si="63"/>
        <v>0.13387000000000002</v>
      </c>
      <c r="AQ47" s="103">
        <f t="shared" si="63"/>
        <v>0.13387000000000002</v>
      </c>
      <c r="AR47" s="103">
        <f t="shared" si="63"/>
        <v>0.13387000000000002</v>
      </c>
      <c r="AS47" s="103">
        <f t="shared" si="63"/>
        <v>0.13387000000000002</v>
      </c>
      <c r="AT47" s="103">
        <f t="shared" si="63"/>
        <v>0.13387000000000002</v>
      </c>
      <c r="AU47" s="103">
        <f t="shared" si="63"/>
        <v>0.13387000000000002</v>
      </c>
      <c r="AV47" s="103">
        <f t="shared" si="63"/>
        <v>0.13387000000000002</v>
      </c>
      <c r="AW47" s="103">
        <f t="shared" si="63"/>
        <v>0.13387000000000002</v>
      </c>
      <c r="AX47" s="103">
        <f t="shared" si="63"/>
        <v>0.13387000000000002</v>
      </c>
      <c r="AY47" s="103">
        <f t="shared" si="63"/>
        <v>0.13387000000000002</v>
      </c>
      <c r="AZ47" s="103">
        <f t="shared" si="63"/>
        <v>0.13387000000000002</v>
      </c>
      <c r="BA47" s="103">
        <f t="shared" si="63"/>
        <v>0.13387000000000002</v>
      </c>
      <c r="BB47" s="103">
        <f t="shared" si="63"/>
        <v>0.13387000000000002</v>
      </c>
      <c r="BC47" s="103">
        <f t="shared" si="63"/>
        <v>0.13387000000000002</v>
      </c>
      <c r="BD47" s="103">
        <f t="shared" si="63"/>
        <v>0.13387000000000002</v>
      </c>
      <c r="BE47" s="103">
        <f t="shared" si="63"/>
        <v>0.13387000000000002</v>
      </c>
      <c r="BF47" s="103">
        <f t="shared" si="63"/>
        <v>0.13387000000000002</v>
      </c>
      <c r="BG47" s="103">
        <f t="shared" si="63"/>
        <v>0.13387000000000002</v>
      </c>
      <c r="BH47" s="103">
        <f t="shared" si="63"/>
        <v>0.13387000000000002</v>
      </c>
      <c r="BI47" s="103">
        <f t="shared" si="63"/>
        <v>0.13387000000000002</v>
      </c>
    </row>
    <row r="48" spans="1:62">
      <c r="A48" s="14" t="s">
        <v>461</v>
      </c>
      <c r="B48" s="141" t="s">
        <v>877</v>
      </c>
      <c r="D48" s="123">
        <f>+'SCI DG3 Final'!C157</f>
        <v>7.8688491999999999E-2</v>
      </c>
      <c r="E48" s="103">
        <f t="shared" si="63"/>
        <v>7.8688491999999999E-2</v>
      </c>
      <c r="F48" s="103">
        <f t="shared" si="63"/>
        <v>7.8688491999999999E-2</v>
      </c>
      <c r="G48" s="103">
        <f t="shared" si="63"/>
        <v>7.8688491999999999E-2</v>
      </c>
      <c r="H48" s="103">
        <f t="shared" si="63"/>
        <v>7.8688491999999999E-2</v>
      </c>
      <c r="I48" s="103">
        <f t="shared" si="63"/>
        <v>7.8688491999999999E-2</v>
      </c>
      <c r="J48" s="103">
        <f t="shared" si="63"/>
        <v>7.8688491999999999E-2</v>
      </c>
      <c r="K48" s="103">
        <f t="shared" si="63"/>
        <v>7.8688491999999999E-2</v>
      </c>
      <c r="L48" s="103">
        <f t="shared" si="63"/>
        <v>7.8688491999999999E-2</v>
      </c>
      <c r="M48" s="103">
        <f t="shared" si="63"/>
        <v>7.8688491999999999E-2</v>
      </c>
      <c r="N48" s="103">
        <f t="shared" si="63"/>
        <v>7.8688491999999999E-2</v>
      </c>
      <c r="O48" s="103">
        <f t="shared" si="63"/>
        <v>7.8688491999999999E-2</v>
      </c>
      <c r="P48" s="103">
        <f t="shared" si="63"/>
        <v>7.8688491999999999E-2</v>
      </c>
      <c r="Q48" s="103">
        <f t="shared" si="63"/>
        <v>7.8688491999999999E-2</v>
      </c>
      <c r="R48" s="103">
        <f t="shared" si="63"/>
        <v>7.8688491999999999E-2</v>
      </c>
      <c r="S48" s="103">
        <f t="shared" si="63"/>
        <v>7.8688491999999999E-2</v>
      </c>
      <c r="T48" s="103">
        <f t="shared" si="63"/>
        <v>7.8688491999999999E-2</v>
      </c>
      <c r="U48" s="103">
        <f t="shared" si="63"/>
        <v>7.8688491999999999E-2</v>
      </c>
      <c r="V48" s="103">
        <f t="shared" si="63"/>
        <v>7.8688491999999999E-2</v>
      </c>
      <c r="W48" s="103">
        <f t="shared" si="63"/>
        <v>7.8688491999999999E-2</v>
      </c>
      <c r="X48" s="103">
        <f t="shared" si="63"/>
        <v>7.8688491999999999E-2</v>
      </c>
      <c r="Y48" s="103">
        <f t="shared" si="63"/>
        <v>7.8688491999999999E-2</v>
      </c>
      <c r="Z48" s="103">
        <f t="shared" si="63"/>
        <v>7.8688491999999999E-2</v>
      </c>
      <c r="AA48" s="103">
        <f t="shared" si="63"/>
        <v>7.8688491999999999E-2</v>
      </c>
      <c r="AB48" s="103">
        <f t="shared" si="63"/>
        <v>7.8688491999999999E-2</v>
      </c>
      <c r="AC48" s="103">
        <f t="shared" si="63"/>
        <v>7.8688491999999999E-2</v>
      </c>
      <c r="AD48" s="103">
        <f t="shared" si="63"/>
        <v>7.8688491999999999E-2</v>
      </c>
      <c r="AE48" s="103">
        <f t="shared" si="63"/>
        <v>7.8688491999999999E-2</v>
      </c>
      <c r="AF48" s="103">
        <f t="shared" si="63"/>
        <v>7.8688491999999999E-2</v>
      </c>
      <c r="AG48" s="103">
        <f t="shared" si="63"/>
        <v>7.8688491999999999E-2</v>
      </c>
      <c r="AH48" s="103">
        <f t="shared" si="63"/>
        <v>7.8688491999999999E-2</v>
      </c>
      <c r="AI48" s="103">
        <f t="shared" si="63"/>
        <v>7.8688491999999999E-2</v>
      </c>
      <c r="AJ48" s="103">
        <f t="shared" si="63"/>
        <v>7.8688491999999999E-2</v>
      </c>
      <c r="AK48" s="103">
        <f t="shared" si="63"/>
        <v>7.8688491999999999E-2</v>
      </c>
      <c r="AL48" s="103">
        <f t="shared" si="63"/>
        <v>7.8688491999999999E-2</v>
      </c>
      <c r="AM48" s="103">
        <f t="shared" si="63"/>
        <v>7.8688491999999999E-2</v>
      </c>
      <c r="AN48" s="103">
        <f t="shared" si="63"/>
        <v>7.8688491999999999E-2</v>
      </c>
      <c r="AO48" s="103">
        <f t="shared" si="63"/>
        <v>7.8688491999999999E-2</v>
      </c>
      <c r="AP48" s="103">
        <f t="shared" si="63"/>
        <v>7.8688491999999999E-2</v>
      </c>
      <c r="AQ48" s="103">
        <f t="shared" si="63"/>
        <v>7.8688491999999999E-2</v>
      </c>
      <c r="AR48" s="103">
        <f t="shared" si="63"/>
        <v>7.8688491999999999E-2</v>
      </c>
      <c r="AS48" s="103">
        <f t="shared" si="63"/>
        <v>7.8688491999999999E-2</v>
      </c>
      <c r="AT48" s="103">
        <f t="shared" si="63"/>
        <v>7.8688491999999999E-2</v>
      </c>
      <c r="AU48" s="103">
        <f t="shared" si="63"/>
        <v>7.8688491999999999E-2</v>
      </c>
      <c r="AV48" s="103">
        <f t="shared" si="63"/>
        <v>7.8688491999999999E-2</v>
      </c>
      <c r="AW48" s="103">
        <f t="shared" si="63"/>
        <v>7.8688491999999999E-2</v>
      </c>
      <c r="AX48" s="103">
        <f t="shared" si="63"/>
        <v>7.8688491999999999E-2</v>
      </c>
      <c r="AY48" s="103">
        <f t="shared" si="63"/>
        <v>7.8688491999999999E-2</v>
      </c>
      <c r="AZ48" s="103">
        <f t="shared" si="63"/>
        <v>7.8688491999999999E-2</v>
      </c>
      <c r="BA48" s="103">
        <f t="shared" si="63"/>
        <v>7.8688491999999999E-2</v>
      </c>
      <c r="BB48" s="103">
        <f t="shared" si="63"/>
        <v>7.8688491999999999E-2</v>
      </c>
      <c r="BC48" s="103">
        <f t="shared" si="63"/>
        <v>7.8688491999999999E-2</v>
      </c>
      <c r="BD48" s="103">
        <f t="shared" si="63"/>
        <v>7.8688491999999999E-2</v>
      </c>
      <c r="BE48" s="103">
        <f t="shared" si="63"/>
        <v>7.8688491999999999E-2</v>
      </c>
      <c r="BF48" s="103">
        <f t="shared" si="63"/>
        <v>7.8688491999999999E-2</v>
      </c>
      <c r="BG48" s="103">
        <f t="shared" si="63"/>
        <v>7.8688491999999999E-2</v>
      </c>
      <c r="BH48" s="103">
        <f t="shared" si="63"/>
        <v>7.8688491999999999E-2</v>
      </c>
      <c r="BI48" s="103">
        <f t="shared" si="63"/>
        <v>7.8688491999999999E-2</v>
      </c>
    </row>
    <row r="49" spans="1:62">
      <c r="A49" s="14" t="s">
        <v>462</v>
      </c>
      <c r="B49" s="141" t="s">
        <v>877</v>
      </c>
      <c r="D49" s="123">
        <f>+'SCI DG3 Final'!C162</f>
        <v>0.26668999999999998</v>
      </c>
      <c r="E49" s="103">
        <f t="shared" si="63"/>
        <v>0.26668999999999998</v>
      </c>
      <c r="F49" s="103">
        <f t="shared" si="63"/>
        <v>0.26668999999999998</v>
      </c>
      <c r="G49" s="103">
        <f t="shared" si="63"/>
        <v>0.26668999999999998</v>
      </c>
      <c r="H49" s="103">
        <f t="shared" si="63"/>
        <v>0.26668999999999998</v>
      </c>
      <c r="I49" s="103">
        <f t="shared" si="63"/>
        <v>0.26668999999999998</v>
      </c>
      <c r="J49" s="103">
        <f t="shared" si="63"/>
        <v>0.26668999999999998</v>
      </c>
      <c r="K49" s="103">
        <f t="shared" si="63"/>
        <v>0.26668999999999998</v>
      </c>
      <c r="L49" s="103">
        <f t="shared" si="63"/>
        <v>0.26668999999999998</v>
      </c>
      <c r="M49" s="103">
        <f t="shared" si="63"/>
        <v>0.26668999999999998</v>
      </c>
      <c r="N49" s="103">
        <f t="shared" si="63"/>
        <v>0.26668999999999998</v>
      </c>
      <c r="O49" s="103">
        <f t="shared" si="63"/>
        <v>0.26668999999999998</v>
      </c>
      <c r="P49" s="103">
        <f t="shared" si="63"/>
        <v>0.26668999999999998</v>
      </c>
      <c r="Q49" s="103">
        <f t="shared" si="63"/>
        <v>0.26668999999999998</v>
      </c>
      <c r="R49" s="103">
        <f t="shared" si="63"/>
        <v>0.26668999999999998</v>
      </c>
      <c r="S49" s="103">
        <f t="shared" si="63"/>
        <v>0.26668999999999998</v>
      </c>
      <c r="T49" s="103">
        <f t="shared" si="63"/>
        <v>0.26668999999999998</v>
      </c>
      <c r="U49" s="103">
        <f t="shared" si="63"/>
        <v>0.26668999999999998</v>
      </c>
      <c r="V49" s="103">
        <f t="shared" si="63"/>
        <v>0.26668999999999998</v>
      </c>
      <c r="W49" s="103">
        <f t="shared" si="63"/>
        <v>0.26668999999999998</v>
      </c>
      <c r="X49" s="103">
        <f t="shared" si="63"/>
        <v>0.26668999999999998</v>
      </c>
      <c r="Y49" s="103">
        <f t="shared" si="63"/>
        <v>0.26668999999999998</v>
      </c>
      <c r="Z49" s="103">
        <f t="shared" si="63"/>
        <v>0.26668999999999998</v>
      </c>
      <c r="AA49" s="103">
        <f t="shared" si="63"/>
        <v>0.26668999999999998</v>
      </c>
      <c r="AB49" s="103">
        <f t="shared" si="63"/>
        <v>0.26668999999999998</v>
      </c>
      <c r="AC49" s="103">
        <f t="shared" si="63"/>
        <v>0.26668999999999998</v>
      </c>
      <c r="AD49" s="103">
        <f t="shared" si="63"/>
        <v>0.26668999999999998</v>
      </c>
      <c r="AE49" s="103">
        <f t="shared" si="63"/>
        <v>0.26668999999999998</v>
      </c>
      <c r="AF49" s="103">
        <f t="shared" si="63"/>
        <v>0.26668999999999998</v>
      </c>
      <c r="AG49" s="103">
        <f t="shared" si="63"/>
        <v>0.26668999999999998</v>
      </c>
      <c r="AH49" s="103">
        <f t="shared" si="63"/>
        <v>0.26668999999999998</v>
      </c>
      <c r="AI49" s="103">
        <f t="shared" si="63"/>
        <v>0.26668999999999998</v>
      </c>
      <c r="AJ49" s="103">
        <f t="shared" si="63"/>
        <v>0.26668999999999998</v>
      </c>
      <c r="AK49" s="103">
        <f t="shared" si="63"/>
        <v>0.26668999999999998</v>
      </c>
      <c r="AL49" s="103">
        <f t="shared" si="63"/>
        <v>0.26668999999999998</v>
      </c>
      <c r="AM49" s="103">
        <f t="shared" si="63"/>
        <v>0.26668999999999998</v>
      </c>
      <c r="AN49" s="103">
        <f t="shared" si="63"/>
        <v>0.26668999999999998</v>
      </c>
      <c r="AO49" s="103">
        <f t="shared" si="63"/>
        <v>0.26668999999999998</v>
      </c>
      <c r="AP49" s="103">
        <f t="shared" si="63"/>
        <v>0.26668999999999998</v>
      </c>
      <c r="AQ49" s="103">
        <f t="shared" si="63"/>
        <v>0.26668999999999998</v>
      </c>
      <c r="AR49" s="103">
        <f t="shared" si="63"/>
        <v>0.26668999999999998</v>
      </c>
      <c r="AS49" s="103">
        <f t="shared" si="63"/>
        <v>0.26668999999999998</v>
      </c>
      <c r="AT49" s="103">
        <f t="shared" si="63"/>
        <v>0.26668999999999998</v>
      </c>
      <c r="AU49" s="103">
        <f t="shared" si="63"/>
        <v>0.26668999999999998</v>
      </c>
      <c r="AV49" s="103">
        <f t="shared" si="63"/>
        <v>0.26668999999999998</v>
      </c>
      <c r="AW49" s="103">
        <f t="shared" si="63"/>
        <v>0.26668999999999998</v>
      </c>
      <c r="AX49" s="103">
        <f t="shared" si="63"/>
        <v>0.26668999999999998</v>
      </c>
      <c r="AY49" s="103">
        <f t="shared" si="63"/>
        <v>0.26668999999999998</v>
      </c>
      <c r="AZ49" s="103">
        <f t="shared" si="63"/>
        <v>0.26668999999999998</v>
      </c>
      <c r="BA49" s="103">
        <f t="shared" si="63"/>
        <v>0.26668999999999998</v>
      </c>
      <c r="BB49" s="103">
        <f t="shared" si="63"/>
        <v>0.26668999999999998</v>
      </c>
      <c r="BC49" s="103">
        <f t="shared" si="63"/>
        <v>0.26668999999999998</v>
      </c>
      <c r="BD49" s="103">
        <f t="shared" si="63"/>
        <v>0.26668999999999998</v>
      </c>
      <c r="BE49" s="103">
        <f t="shared" si="63"/>
        <v>0.26668999999999998</v>
      </c>
      <c r="BF49" s="103">
        <f t="shared" si="63"/>
        <v>0.26668999999999998</v>
      </c>
      <c r="BG49" s="103">
        <f t="shared" si="63"/>
        <v>0.26668999999999998</v>
      </c>
      <c r="BH49" s="103">
        <f t="shared" si="63"/>
        <v>0.26668999999999998</v>
      </c>
      <c r="BI49" s="103">
        <f t="shared" si="63"/>
        <v>0.26668999999999998</v>
      </c>
    </row>
    <row r="51" spans="1:62">
      <c r="A51" s="105" t="s">
        <v>497</v>
      </c>
    </row>
    <row r="52" spans="1:62">
      <c r="A52" s="25" t="s">
        <v>403</v>
      </c>
      <c r="B52" s="25"/>
      <c r="C52" s="25"/>
      <c r="BJ52" s="66">
        <f t="shared" ref="BJ52:BJ58" si="64">SUM(D52:BI52)</f>
        <v>0</v>
      </c>
    </row>
    <row r="53" spans="1:62">
      <c r="A53" s="14" t="s">
        <v>397</v>
      </c>
      <c r="B53" s="14"/>
      <c r="C53" s="14"/>
      <c r="D53" s="50">
        <v>0</v>
      </c>
      <c r="E53" s="103">
        <f t="shared" ref="E53:T60" si="65">+$D53</f>
        <v>0</v>
      </c>
      <c r="F53" s="103">
        <f t="shared" si="65"/>
        <v>0</v>
      </c>
      <c r="G53" s="103">
        <f t="shared" si="65"/>
        <v>0</v>
      </c>
      <c r="H53" s="103">
        <f t="shared" si="65"/>
        <v>0</v>
      </c>
      <c r="I53" s="103">
        <f t="shared" si="65"/>
        <v>0</v>
      </c>
      <c r="J53" s="103">
        <f t="shared" si="65"/>
        <v>0</v>
      </c>
      <c r="K53" s="103">
        <f t="shared" si="65"/>
        <v>0</v>
      </c>
      <c r="L53" s="103">
        <f t="shared" si="65"/>
        <v>0</v>
      </c>
      <c r="M53" s="103">
        <f t="shared" si="65"/>
        <v>0</v>
      </c>
      <c r="N53" s="103">
        <f t="shared" si="65"/>
        <v>0</v>
      </c>
      <c r="O53" s="103">
        <f t="shared" si="65"/>
        <v>0</v>
      </c>
      <c r="P53" s="103">
        <f t="shared" si="65"/>
        <v>0</v>
      </c>
      <c r="Q53" s="103">
        <f t="shared" si="65"/>
        <v>0</v>
      </c>
      <c r="R53" s="103">
        <f t="shared" si="65"/>
        <v>0</v>
      </c>
      <c r="S53" s="103">
        <f t="shared" si="65"/>
        <v>0</v>
      </c>
      <c r="T53" s="103">
        <f t="shared" si="65"/>
        <v>0</v>
      </c>
      <c r="U53" s="103">
        <f t="shared" ref="U53:AJ60" si="66">+$D53</f>
        <v>0</v>
      </c>
      <c r="V53" s="103">
        <f t="shared" si="66"/>
        <v>0</v>
      </c>
      <c r="W53" s="103">
        <f t="shared" si="66"/>
        <v>0</v>
      </c>
      <c r="X53" s="103">
        <f t="shared" si="66"/>
        <v>0</v>
      </c>
      <c r="Y53" s="103">
        <f t="shared" si="66"/>
        <v>0</v>
      </c>
      <c r="Z53" s="103">
        <f t="shared" si="66"/>
        <v>0</v>
      </c>
      <c r="AA53" s="103">
        <f t="shared" si="66"/>
        <v>0</v>
      </c>
      <c r="AB53" s="103">
        <f t="shared" si="66"/>
        <v>0</v>
      </c>
      <c r="AC53" s="103">
        <f t="shared" si="66"/>
        <v>0</v>
      </c>
      <c r="AD53" s="103">
        <f t="shared" si="66"/>
        <v>0</v>
      </c>
      <c r="AE53" s="103">
        <f t="shared" si="66"/>
        <v>0</v>
      </c>
      <c r="AF53" s="103">
        <f t="shared" si="66"/>
        <v>0</v>
      </c>
      <c r="AG53" s="103">
        <f t="shared" si="66"/>
        <v>0</v>
      </c>
      <c r="AH53" s="103">
        <f t="shared" si="66"/>
        <v>0</v>
      </c>
      <c r="AI53" s="103">
        <f t="shared" si="66"/>
        <v>0</v>
      </c>
      <c r="AJ53" s="103">
        <f t="shared" si="66"/>
        <v>0</v>
      </c>
      <c r="AK53" s="103">
        <f t="shared" ref="AK53:AZ60" si="67">+$D53</f>
        <v>0</v>
      </c>
      <c r="AL53" s="103">
        <f t="shared" si="67"/>
        <v>0</v>
      </c>
      <c r="AM53" s="103">
        <f t="shared" si="67"/>
        <v>0</v>
      </c>
      <c r="AN53" s="103">
        <f t="shared" si="67"/>
        <v>0</v>
      </c>
      <c r="AO53" s="103">
        <f t="shared" si="67"/>
        <v>0</v>
      </c>
      <c r="AP53" s="103">
        <f t="shared" si="67"/>
        <v>0</v>
      </c>
      <c r="AQ53" s="103">
        <f t="shared" si="67"/>
        <v>0</v>
      </c>
      <c r="AR53" s="103">
        <f t="shared" si="67"/>
        <v>0</v>
      </c>
      <c r="AS53" s="103">
        <f t="shared" si="67"/>
        <v>0</v>
      </c>
      <c r="AT53" s="103">
        <f t="shared" si="67"/>
        <v>0</v>
      </c>
      <c r="AU53" s="103">
        <f t="shared" si="67"/>
        <v>0</v>
      </c>
      <c r="AV53" s="103">
        <f t="shared" si="67"/>
        <v>0</v>
      </c>
      <c r="AW53" s="103">
        <f t="shared" si="67"/>
        <v>0</v>
      </c>
      <c r="AX53" s="103">
        <f t="shared" si="67"/>
        <v>0</v>
      </c>
      <c r="AY53" s="103">
        <f t="shared" si="67"/>
        <v>0</v>
      </c>
      <c r="AZ53" s="103">
        <f t="shared" si="67"/>
        <v>0</v>
      </c>
      <c r="BA53" s="103">
        <f t="shared" ref="BA53:BI60" si="68">+$D53</f>
        <v>0</v>
      </c>
      <c r="BB53" s="103">
        <f t="shared" si="68"/>
        <v>0</v>
      </c>
      <c r="BC53" s="103">
        <f t="shared" si="68"/>
        <v>0</v>
      </c>
      <c r="BD53" s="103">
        <f t="shared" si="68"/>
        <v>0</v>
      </c>
      <c r="BE53" s="103">
        <f t="shared" si="68"/>
        <v>0</v>
      </c>
      <c r="BF53" s="103">
        <f t="shared" si="68"/>
        <v>0</v>
      </c>
      <c r="BG53" s="103">
        <f t="shared" si="68"/>
        <v>0</v>
      </c>
      <c r="BH53" s="103">
        <f t="shared" si="68"/>
        <v>0</v>
      </c>
      <c r="BI53" s="103">
        <f t="shared" si="68"/>
        <v>0</v>
      </c>
      <c r="BJ53" s="104">
        <f t="shared" si="64"/>
        <v>0</v>
      </c>
    </row>
    <row r="54" spans="1:62">
      <c r="A54" s="14" t="s">
        <v>335</v>
      </c>
      <c r="B54" s="139"/>
      <c r="C54" s="14"/>
      <c r="D54" s="50">
        <v>0</v>
      </c>
      <c r="E54" s="103">
        <f t="shared" si="65"/>
        <v>0</v>
      </c>
      <c r="F54" s="103">
        <f t="shared" si="65"/>
        <v>0</v>
      </c>
      <c r="G54" s="103">
        <f t="shared" si="65"/>
        <v>0</v>
      </c>
      <c r="H54" s="103">
        <f t="shared" si="65"/>
        <v>0</v>
      </c>
      <c r="I54" s="103">
        <f t="shared" si="65"/>
        <v>0</v>
      </c>
      <c r="J54" s="103">
        <f t="shared" si="65"/>
        <v>0</v>
      </c>
      <c r="K54" s="103">
        <f t="shared" si="65"/>
        <v>0</v>
      </c>
      <c r="L54" s="103">
        <f t="shared" si="65"/>
        <v>0</v>
      </c>
      <c r="M54" s="103">
        <f t="shared" si="65"/>
        <v>0</v>
      </c>
      <c r="N54" s="103">
        <f t="shared" si="65"/>
        <v>0</v>
      </c>
      <c r="O54" s="103">
        <f t="shared" si="65"/>
        <v>0</v>
      </c>
      <c r="P54" s="103">
        <f t="shared" si="65"/>
        <v>0</v>
      </c>
      <c r="Q54" s="103">
        <f t="shared" si="65"/>
        <v>0</v>
      </c>
      <c r="R54" s="103">
        <f t="shared" si="65"/>
        <v>0</v>
      </c>
      <c r="S54" s="103">
        <f t="shared" si="65"/>
        <v>0</v>
      </c>
      <c r="T54" s="103">
        <f t="shared" si="65"/>
        <v>0</v>
      </c>
      <c r="U54" s="103">
        <f t="shared" si="66"/>
        <v>0</v>
      </c>
      <c r="V54" s="103">
        <f t="shared" si="66"/>
        <v>0</v>
      </c>
      <c r="W54" s="103">
        <f t="shared" si="66"/>
        <v>0</v>
      </c>
      <c r="X54" s="103">
        <f t="shared" si="66"/>
        <v>0</v>
      </c>
      <c r="Y54" s="103">
        <f t="shared" si="66"/>
        <v>0</v>
      </c>
      <c r="Z54" s="103">
        <f t="shared" si="66"/>
        <v>0</v>
      </c>
      <c r="AA54" s="103">
        <f t="shared" si="66"/>
        <v>0</v>
      </c>
      <c r="AB54" s="103">
        <f t="shared" si="66"/>
        <v>0</v>
      </c>
      <c r="AC54" s="103">
        <f t="shared" si="66"/>
        <v>0</v>
      </c>
      <c r="AD54" s="103">
        <f t="shared" si="66"/>
        <v>0</v>
      </c>
      <c r="AE54" s="103">
        <f t="shared" si="66"/>
        <v>0</v>
      </c>
      <c r="AF54" s="103">
        <f t="shared" si="66"/>
        <v>0</v>
      </c>
      <c r="AG54" s="103">
        <f t="shared" si="66"/>
        <v>0</v>
      </c>
      <c r="AH54" s="103">
        <f t="shared" si="66"/>
        <v>0</v>
      </c>
      <c r="AI54" s="103">
        <f t="shared" si="66"/>
        <v>0</v>
      </c>
      <c r="AJ54" s="103">
        <f t="shared" si="66"/>
        <v>0</v>
      </c>
      <c r="AK54" s="103">
        <f t="shared" si="67"/>
        <v>0</v>
      </c>
      <c r="AL54" s="103">
        <f t="shared" si="67"/>
        <v>0</v>
      </c>
      <c r="AM54" s="103">
        <f t="shared" si="67"/>
        <v>0</v>
      </c>
      <c r="AN54" s="103">
        <f t="shared" si="67"/>
        <v>0</v>
      </c>
      <c r="AO54" s="103">
        <f t="shared" si="67"/>
        <v>0</v>
      </c>
      <c r="AP54" s="103">
        <f t="shared" si="67"/>
        <v>0</v>
      </c>
      <c r="AQ54" s="103">
        <f t="shared" si="67"/>
        <v>0</v>
      </c>
      <c r="AR54" s="103">
        <f t="shared" si="67"/>
        <v>0</v>
      </c>
      <c r="AS54" s="103">
        <f t="shared" si="67"/>
        <v>0</v>
      </c>
      <c r="AT54" s="103">
        <f t="shared" si="67"/>
        <v>0</v>
      </c>
      <c r="AU54" s="103">
        <f t="shared" si="67"/>
        <v>0</v>
      </c>
      <c r="AV54" s="103">
        <f t="shared" si="67"/>
        <v>0</v>
      </c>
      <c r="AW54" s="103">
        <f t="shared" si="67"/>
        <v>0</v>
      </c>
      <c r="AX54" s="103">
        <f t="shared" si="67"/>
        <v>0</v>
      </c>
      <c r="AY54" s="103">
        <f t="shared" si="67"/>
        <v>0</v>
      </c>
      <c r="AZ54" s="103">
        <f t="shared" si="67"/>
        <v>0</v>
      </c>
      <c r="BA54" s="103">
        <f t="shared" si="68"/>
        <v>0</v>
      </c>
      <c r="BB54" s="103">
        <f t="shared" si="68"/>
        <v>0</v>
      </c>
      <c r="BC54" s="103">
        <f t="shared" si="68"/>
        <v>0</v>
      </c>
      <c r="BD54" s="103">
        <f t="shared" si="68"/>
        <v>0</v>
      </c>
      <c r="BE54" s="103">
        <f t="shared" si="68"/>
        <v>0</v>
      </c>
      <c r="BF54" s="103">
        <f t="shared" si="68"/>
        <v>0</v>
      </c>
      <c r="BG54" s="103">
        <f t="shared" si="68"/>
        <v>0</v>
      </c>
      <c r="BH54" s="103">
        <f t="shared" si="68"/>
        <v>0</v>
      </c>
      <c r="BI54" s="103">
        <f t="shared" si="68"/>
        <v>0</v>
      </c>
      <c r="BJ54" s="104">
        <f t="shared" si="64"/>
        <v>0</v>
      </c>
    </row>
    <row r="55" spans="1:62">
      <c r="A55" s="14" t="s">
        <v>399</v>
      </c>
      <c r="B55" s="139"/>
      <c r="C55" s="14"/>
      <c r="D55" s="50">
        <v>0</v>
      </c>
      <c r="E55" s="103">
        <f t="shared" si="65"/>
        <v>0</v>
      </c>
      <c r="F55" s="103">
        <f t="shared" si="65"/>
        <v>0</v>
      </c>
      <c r="G55" s="103">
        <f t="shared" si="65"/>
        <v>0</v>
      </c>
      <c r="H55" s="103">
        <f t="shared" si="65"/>
        <v>0</v>
      </c>
      <c r="I55" s="103">
        <f t="shared" si="65"/>
        <v>0</v>
      </c>
      <c r="J55" s="103">
        <f t="shared" si="65"/>
        <v>0</v>
      </c>
      <c r="K55" s="103">
        <f t="shared" si="65"/>
        <v>0</v>
      </c>
      <c r="L55" s="103">
        <f t="shared" si="65"/>
        <v>0</v>
      </c>
      <c r="M55" s="103">
        <f t="shared" si="65"/>
        <v>0</v>
      </c>
      <c r="N55" s="103">
        <f t="shared" si="65"/>
        <v>0</v>
      </c>
      <c r="O55" s="103">
        <f t="shared" si="65"/>
        <v>0</v>
      </c>
      <c r="P55" s="103">
        <f t="shared" si="65"/>
        <v>0</v>
      </c>
      <c r="Q55" s="103">
        <f t="shared" si="65"/>
        <v>0</v>
      </c>
      <c r="R55" s="103">
        <f t="shared" si="65"/>
        <v>0</v>
      </c>
      <c r="S55" s="103">
        <f t="shared" si="65"/>
        <v>0</v>
      </c>
      <c r="T55" s="103">
        <f t="shared" si="65"/>
        <v>0</v>
      </c>
      <c r="U55" s="103">
        <f t="shared" si="66"/>
        <v>0</v>
      </c>
      <c r="V55" s="103">
        <f t="shared" si="66"/>
        <v>0</v>
      </c>
      <c r="W55" s="103">
        <f t="shared" si="66"/>
        <v>0</v>
      </c>
      <c r="X55" s="103">
        <f t="shared" si="66"/>
        <v>0</v>
      </c>
      <c r="Y55" s="103">
        <f t="shared" si="66"/>
        <v>0</v>
      </c>
      <c r="Z55" s="103">
        <f t="shared" si="66"/>
        <v>0</v>
      </c>
      <c r="AA55" s="103">
        <f t="shared" si="66"/>
        <v>0</v>
      </c>
      <c r="AB55" s="103">
        <f t="shared" si="66"/>
        <v>0</v>
      </c>
      <c r="AC55" s="103">
        <f t="shared" si="66"/>
        <v>0</v>
      </c>
      <c r="AD55" s="103">
        <f t="shared" si="66"/>
        <v>0</v>
      </c>
      <c r="AE55" s="103">
        <f t="shared" si="66"/>
        <v>0</v>
      </c>
      <c r="AF55" s="103">
        <f t="shared" si="66"/>
        <v>0</v>
      </c>
      <c r="AG55" s="103">
        <f t="shared" si="66"/>
        <v>0</v>
      </c>
      <c r="AH55" s="103">
        <f t="shared" si="66"/>
        <v>0</v>
      </c>
      <c r="AI55" s="103">
        <f t="shared" si="66"/>
        <v>0</v>
      </c>
      <c r="AJ55" s="103">
        <f t="shared" si="66"/>
        <v>0</v>
      </c>
      <c r="AK55" s="103">
        <f t="shared" si="67"/>
        <v>0</v>
      </c>
      <c r="AL55" s="103">
        <f t="shared" si="67"/>
        <v>0</v>
      </c>
      <c r="AM55" s="103">
        <f t="shared" si="67"/>
        <v>0</v>
      </c>
      <c r="AN55" s="103">
        <f t="shared" si="67"/>
        <v>0</v>
      </c>
      <c r="AO55" s="103">
        <f t="shared" si="67"/>
        <v>0</v>
      </c>
      <c r="AP55" s="103">
        <f t="shared" si="67"/>
        <v>0</v>
      </c>
      <c r="AQ55" s="103">
        <f t="shared" si="67"/>
        <v>0</v>
      </c>
      <c r="AR55" s="103">
        <f t="shared" si="67"/>
        <v>0</v>
      </c>
      <c r="AS55" s="103">
        <f t="shared" si="67"/>
        <v>0</v>
      </c>
      <c r="AT55" s="103">
        <f t="shared" si="67"/>
        <v>0</v>
      </c>
      <c r="AU55" s="103">
        <f t="shared" si="67"/>
        <v>0</v>
      </c>
      <c r="AV55" s="103">
        <f t="shared" si="67"/>
        <v>0</v>
      </c>
      <c r="AW55" s="103">
        <f t="shared" si="67"/>
        <v>0</v>
      </c>
      <c r="AX55" s="103">
        <f t="shared" si="67"/>
        <v>0</v>
      </c>
      <c r="AY55" s="103">
        <f t="shared" si="67"/>
        <v>0</v>
      </c>
      <c r="AZ55" s="103">
        <f t="shared" si="67"/>
        <v>0</v>
      </c>
      <c r="BA55" s="103">
        <f t="shared" si="68"/>
        <v>0</v>
      </c>
      <c r="BB55" s="103">
        <f t="shared" si="68"/>
        <v>0</v>
      </c>
      <c r="BC55" s="103">
        <f t="shared" si="68"/>
        <v>0</v>
      </c>
      <c r="BD55" s="103">
        <f t="shared" si="68"/>
        <v>0</v>
      </c>
      <c r="BE55" s="103">
        <f t="shared" si="68"/>
        <v>0</v>
      </c>
      <c r="BF55" s="103">
        <f t="shared" si="68"/>
        <v>0</v>
      </c>
      <c r="BG55" s="103">
        <f t="shared" si="68"/>
        <v>0</v>
      </c>
      <c r="BH55" s="103">
        <f t="shared" si="68"/>
        <v>0</v>
      </c>
      <c r="BI55" s="103">
        <f t="shared" si="68"/>
        <v>0</v>
      </c>
      <c r="BJ55" s="104">
        <f t="shared" si="64"/>
        <v>0</v>
      </c>
    </row>
    <row r="56" spans="1:62">
      <c r="A56" s="14" t="s">
        <v>339</v>
      </c>
      <c r="B56" s="139"/>
      <c r="C56" s="14"/>
      <c r="D56" s="50">
        <v>0</v>
      </c>
      <c r="E56" s="103">
        <f t="shared" si="65"/>
        <v>0</v>
      </c>
      <c r="F56" s="103">
        <f t="shared" si="65"/>
        <v>0</v>
      </c>
      <c r="G56" s="103">
        <f t="shared" si="65"/>
        <v>0</v>
      </c>
      <c r="H56" s="103">
        <f t="shared" si="65"/>
        <v>0</v>
      </c>
      <c r="I56" s="103">
        <f t="shared" si="65"/>
        <v>0</v>
      </c>
      <c r="J56" s="103">
        <f t="shared" si="65"/>
        <v>0</v>
      </c>
      <c r="K56" s="103">
        <f t="shared" si="65"/>
        <v>0</v>
      </c>
      <c r="L56" s="103">
        <f t="shared" si="65"/>
        <v>0</v>
      </c>
      <c r="M56" s="103">
        <f t="shared" si="65"/>
        <v>0</v>
      </c>
      <c r="N56" s="103">
        <f t="shared" si="65"/>
        <v>0</v>
      </c>
      <c r="O56" s="103">
        <f t="shared" si="65"/>
        <v>0</v>
      </c>
      <c r="P56" s="103">
        <f t="shared" si="65"/>
        <v>0</v>
      </c>
      <c r="Q56" s="103">
        <f t="shared" si="65"/>
        <v>0</v>
      </c>
      <c r="R56" s="103">
        <f t="shared" si="65"/>
        <v>0</v>
      </c>
      <c r="S56" s="103">
        <f t="shared" si="65"/>
        <v>0</v>
      </c>
      <c r="T56" s="103">
        <f t="shared" si="65"/>
        <v>0</v>
      </c>
      <c r="U56" s="103">
        <f t="shared" si="66"/>
        <v>0</v>
      </c>
      <c r="V56" s="103">
        <f t="shared" si="66"/>
        <v>0</v>
      </c>
      <c r="W56" s="103">
        <f t="shared" si="66"/>
        <v>0</v>
      </c>
      <c r="X56" s="103">
        <f t="shared" si="66"/>
        <v>0</v>
      </c>
      <c r="Y56" s="103">
        <f t="shared" si="66"/>
        <v>0</v>
      </c>
      <c r="Z56" s="103">
        <f t="shared" si="66"/>
        <v>0</v>
      </c>
      <c r="AA56" s="103">
        <f t="shared" si="66"/>
        <v>0</v>
      </c>
      <c r="AB56" s="103">
        <f t="shared" si="66"/>
        <v>0</v>
      </c>
      <c r="AC56" s="103">
        <f t="shared" si="66"/>
        <v>0</v>
      </c>
      <c r="AD56" s="103">
        <f t="shared" si="66"/>
        <v>0</v>
      </c>
      <c r="AE56" s="103">
        <f t="shared" si="66"/>
        <v>0</v>
      </c>
      <c r="AF56" s="103">
        <f t="shared" si="66"/>
        <v>0</v>
      </c>
      <c r="AG56" s="103">
        <f t="shared" si="66"/>
        <v>0</v>
      </c>
      <c r="AH56" s="103">
        <f t="shared" si="66"/>
        <v>0</v>
      </c>
      <c r="AI56" s="103">
        <f t="shared" si="66"/>
        <v>0</v>
      </c>
      <c r="AJ56" s="103">
        <f t="shared" si="66"/>
        <v>0</v>
      </c>
      <c r="AK56" s="103">
        <f t="shared" si="67"/>
        <v>0</v>
      </c>
      <c r="AL56" s="103">
        <f t="shared" si="67"/>
        <v>0</v>
      </c>
      <c r="AM56" s="103">
        <f t="shared" si="67"/>
        <v>0</v>
      </c>
      <c r="AN56" s="103">
        <f t="shared" si="67"/>
        <v>0</v>
      </c>
      <c r="AO56" s="103">
        <f t="shared" si="67"/>
        <v>0</v>
      </c>
      <c r="AP56" s="103">
        <f t="shared" si="67"/>
        <v>0</v>
      </c>
      <c r="AQ56" s="103">
        <f t="shared" si="67"/>
        <v>0</v>
      </c>
      <c r="AR56" s="103">
        <f t="shared" si="67"/>
        <v>0</v>
      </c>
      <c r="AS56" s="103">
        <f t="shared" si="67"/>
        <v>0</v>
      </c>
      <c r="AT56" s="103">
        <f t="shared" si="67"/>
        <v>0</v>
      </c>
      <c r="AU56" s="103">
        <f t="shared" si="67"/>
        <v>0</v>
      </c>
      <c r="AV56" s="103">
        <f t="shared" si="67"/>
        <v>0</v>
      </c>
      <c r="AW56" s="103">
        <f t="shared" si="67"/>
        <v>0</v>
      </c>
      <c r="AX56" s="103">
        <f t="shared" si="67"/>
        <v>0</v>
      </c>
      <c r="AY56" s="103">
        <f t="shared" si="67"/>
        <v>0</v>
      </c>
      <c r="AZ56" s="103">
        <f t="shared" si="67"/>
        <v>0</v>
      </c>
      <c r="BA56" s="103">
        <f t="shared" si="68"/>
        <v>0</v>
      </c>
      <c r="BB56" s="103">
        <f t="shared" si="68"/>
        <v>0</v>
      </c>
      <c r="BC56" s="103">
        <f t="shared" si="68"/>
        <v>0</v>
      </c>
      <c r="BD56" s="103">
        <f t="shared" si="68"/>
        <v>0</v>
      </c>
      <c r="BE56" s="103">
        <f t="shared" si="68"/>
        <v>0</v>
      </c>
      <c r="BF56" s="103">
        <f t="shared" si="68"/>
        <v>0</v>
      </c>
      <c r="BG56" s="103">
        <f t="shared" si="68"/>
        <v>0</v>
      </c>
      <c r="BH56" s="103">
        <f t="shared" si="68"/>
        <v>0</v>
      </c>
      <c r="BI56" s="103">
        <f t="shared" si="68"/>
        <v>0</v>
      </c>
      <c r="BJ56" s="104">
        <f t="shared" si="64"/>
        <v>0</v>
      </c>
    </row>
    <row r="57" spans="1:62">
      <c r="A57" s="14" t="s">
        <v>411</v>
      </c>
      <c r="B57" s="139"/>
      <c r="C57" s="14"/>
      <c r="D57" s="50">
        <v>0</v>
      </c>
      <c r="E57" s="103">
        <f t="shared" si="65"/>
        <v>0</v>
      </c>
      <c r="F57" s="103">
        <f t="shared" si="65"/>
        <v>0</v>
      </c>
      <c r="G57" s="103">
        <f t="shared" si="65"/>
        <v>0</v>
      </c>
      <c r="H57" s="103">
        <f t="shared" si="65"/>
        <v>0</v>
      </c>
      <c r="I57" s="103">
        <f t="shared" si="65"/>
        <v>0</v>
      </c>
      <c r="J57" s="103">
        <f t="shared" si="65"/>
        <v>0</v>
      </c>
      <c r="K57" s="103">
        <f t="shared" si="65"/>
        <v>0</v>
      </c>
      <c r="L57" s="103">
        <f t="shared" si="65"/>
        <v>0</v>
      </c>
      <c r="M57" s="103">
        <f t="shared" si="65"/>
        <v>0</v>
      </c>
      <c r="N57" s="103">
        <f t="shared" si="65"/>
        <v>0</v>
      </c>
      <c r="O57" s="103">
        <f t="shared" si="65"/>
        <v>0</v>
      </c>
      <c r="P57" s="103">
        <f t="shared" si="65"/>
        <v>0</v>
      </c>
      <c r="Q57" s="103">
        <f t="shared" si="65"/>
        <v>0</v>
      </c>
      <c r="R57" s="103">
        <f t="shared" si="65"/>
        <v>0</v>
      </c>
      <c r="S57" s="103">
        <f t="shared" si="65"/>
        <v>0</v>
      </c>
      <c r="T57" s="103">
        <f t="shared" si="65"/>
        <v>0</v>
      </c>
      <c r="U57" s="103">
        <f t="shared" si="66"/>
        <v>0</v>
      </c>
      <c r="V57" s="103">
        <f t="shared" si="66"/>
        <v>0</v>
      </c>
      <c r="W57" s="103">
        <f t="shared" si="66"/>
        <v>0</v>
      </c>
      <c r="X57" s="103">
        <f t="shared" si="66"/>
        <v>0</v>
      </c>
      <c r="Y57" s="103">
        <f t="shared" si="66"/>
        <v>0</v>
      </c>
      <c r="Z57" s="103">
        <f t="shared" si="66"/>
        <v>0</v>
      </c>
      <c r="AA57" s="103">
        <f t="shared" si="66"/>
        <v>0</v>
      </c>
      <c r="AB57" s="103">
        <f t="shared" si="66"/>
        <v>0</v>
      </c>
      <c r="AC57" s="103">
        <f t="shared" si="66"/>
        <v>0</v>
      </c>
      <c r="AD57" s="103">
        <f t="shared" si="66"/>
        <v>0</v>
      </c>
      <c r="AE57" s="103">
        <f t="shared" si="66"/>
        <v>0</v>
      </c>
      <c r="AF57" s="103">
        <f t="shared" si="66"/>
        <v>0</v>
      </c>
      <c r="AG57" s="103">
        <f t="shared" si="66"/>
        <v>0</v>
      </c>
      <c r="AH57" s="103">
        <f t="shared" si="66"/>
        <v>0</v>
      </c>
      <c r="AI57" s="103">
        <f t="shared" si="66"/>
        <v>0</v>
      </c>
      <c r="AJ57" s="103">
        <f t="shared" si="66"/>
        <v>0</v>
      </c>
      <c r="AK57" s="103">
        <f t="shared" si="67"/>
        <v>0</v>
      </c>
      <c r="AL57" s="103">
        <f t="shared" si="67"/>
        <v>0</v>
      </c>
      <c r="AM57" s="103">
        <f t="shared" si="67"/>
        <v>0</v>
      </c>
      <c r="AN57" s="103">
        <f t="shared" si="67"/>
        <v>0</v>
      </c>
      <c r="AO57" s="103">
        <f t="shared" si="67"/>
        <v>0</v>
      </c>
      <c r="AP57" s="103">
        <f t="shared" si="67"/>
        <v>0</v>
      </c>
      <c r="AQ57" s="103">
        <f t="shared" si="67"/>
        <v>0</v>
      </c>
      <c r="AR57" s="103">
        <f t="shared" si="67"/>
        <v>0</v>
      </c>
      <c r="AS57" s="103">
        <f t="shared" si="67"/>
        <v>0</v>
      </c>
      <c r="AT57" s="103">
        <f t="shared" si="67"/>
        <v>0</v>
      </c>
      <c r="AU57" s="103">
        <f t="shared" si="67"/>
        <v>0</v>
      </c>
      <c r="AV57" s="103">
        <f t="shared" si="67"/>
        <v>0</v>
      </c>
      <c r="AW57" s="103">
        <f t="shared" si="67"/>
        <v>0</v>
      </c>
      <c r="AX57" s="103">
        <f t="shared" si="67"/>
        <v>0</v>
      </c>
      <c r="AY57" s="103">
        <f t="shared" si="67"/>
        <v>0</v>
      </c>
      <c r="AZ57" s="103">
        <f t="shared" si="67"/>
        <v>0</v>
      </c>
      <c r="BA57" s="103">
        <f t="shared" si="68"/>
        <v>0</v>
      </c>
      <c r="BB57" s="103">
        <f t="shared" si="68"/>
        <v>0</v>
      </c>
      <c r="BC57" s="103">
        <f t="shared" si="68"/>
        <v>0</v>
      </c>
      <c r="BD57" s="103">
        <f t="shared" si="68"/>
        <v>0</v>
      </c>
      <c r="BE57" s="103">
        <f t="shared" si="68"/>
        <v>0</v>
      </c>
      <c r="BF57" s="103">
        <f t="shared" si="68"/>
        <v>0</v>
      </c>
      <c r="BG57" s="103">
        <f t="shared" si="68"/>
        <v>0</v>
      </c>
      <c r="BH57" s="103">
        <f t="shared" si="68"/>
        <v>0</v>
      </c>
      <c r="BI57" s="103">
        <f t="shared" si="68"/>
        <v>0</v>
      </c>
      <c r="BJ57" s="104">
        <f t="shared" si="64"/>
        <v>0</v>
      </c>
    </row>
    <row r="58" spans="1:62">
      <c r="A58" s="14" t="s">
        <v>400</v>
      </c>
      <c r="B58" s="139"/>
      <c r="C58" s="14"/>
      <c r="D58" s="50">
        <v>0</v>
      </c>
      <c r="E58" s="103">
        <f t="shared" si="65"/>
        <v>0</v>
      </c>
      <c r="F58" s="103">
        <f t="shared" si="65"/>
        <v>0</v>
      </c>
      <c r="G58" s="103">
        <f t="shared" si="65"/>
        <v>0</v>
      </c>
      <c r="H58" s="103">
        <f t="shared" si="65"/>
        <v>0</v>
      </c>
      <c r="I58" s="103">
        <f t="shared" si="65"/>
        <v>0</v>
      </c>
      <c r="J58" s="103">
        <f t="shared" si="65"/>
        <v>0</v>
      </c>
      <c r="K58" s="103">
        <f t="shared" si="65"/>
        <v>0</v>
      </c>
      <c r="L58" s="103">
        <f t="shared" si="65"/>
        <v>0</v>
      </c>
      <c r="M58" s="103">
        <f t="shared" si="65"/>
        <v>0</v>
      </c>
      <c r="N58" s="103">
        <f t="shared" si="65"/>
        <v>0</v>
      </c>
      <c r="O58" s="103">
        <f t="shared" si="65"/>
        <v>0</v>
      </c>
      <c r="P58" s="103">
        <f t="shared" si="65"/>
        <v>0</v>
      </c>
      <c r="Q58" s="103">
        <f t="shared" si="65"/>
        <v>0</v>
      </c>
      <c r="R58" s="103">
        <f t="shared" si="65"/>
        <v>0</v>
      </c>
      <c r="S58" s="103">
        <f t="shared" si="65"/>
        <v>0</v>
      </c>
      <c r="T58" s="103">
        <f t="shared" si="65"/>
        <v>0</v>
      </c>
      <c r="U58" s="103">
        <f t="shared" si="66"/>
        <v>0</v>
      </c>
      <c r="V58" s="103">
        <f t="shared" si="66"/>
        <v>0</v>
      </c>
      <c r="W58" s="103">
        <f t="shared" si="66"/>
        <v>0</v>
      </c>
      <c r="X58" s="103">
        <f t="shared" si="66"/>
        <v>0</v>
      </c>
      <c r="Y58" s="103">
        <f t="shared" si="66"/>
        <v>0</v>
      </c>
      <c r="Z58" s="103">
        <f t="shared" si="66"/>
        <v>0</v>
      </c>
      <c r="AA58" s="103">
        <f t="shared" si="66"/>
        <v>0</v>
      </c>
      <c r="AB58" s="103">
        <f t="shared" si="66"/>
        <v>0</v>
      </c>
      <c r="AC58" s="103">
        <f t="shared" si="66"/>
        <v>0</v>
      </c>
      <c r="AD58" s="103">
        <f t="shared" si="66"/>
        <v>0</v>
      </c>
      <c r="AE58" s="103">
        <f t="shared" si="66"/>
        <v>0</v>
      </c>
      <c r="AF58" s="103">
        <f t="shared" si="66"/>
        <v>0</v>
      </c>
      <c r="AG58" s="103">
        <f t="shared" si="66"/>
        <v>0</v>
      </c>
      <c r="AH58" s="103">
        <f t="shared" si="66"/>
        <v>0</v>
      </c>
      <c r="AI58" s="103">
        <f t="shared" si="66"/>
        <v>0</v>
      </c>
      <c r="AJ58" s="103">
        <f t="shared" si="66"/>
        <v>0</v>
      </c>
      <c r="AK58" s="103">
        <f t="shared" si="67"/>
        <v>0</v>
      </c>
      <c r="AL58" s="103">
        <f t="shared" si="67"/>
        <v>0</v>
      </c>
      <c r="AM58" s="103">
        <f t="shared" si="67"/>
        <v>0</v>
      </c>
      <c r="AN58" s="103">
        <f t="shared" si="67"/>
        <v>0</v>
      </c>
      <c r="AO58" s="103">
        <f t="shared" si="67"/>
        <v>0</v>
      </c>
      <c r="AP58" s="103">
        <f t="shared" si="67"/>
        <v>0</v>
      </c>
      <c r="AQ58" s="103">
        <f t="shared" si="67"/>
        <v>0</v>
      </c>
      <c r="AR58" s="103">
        <f t="shared" si="67"/>
        <v>0</v>
      </c>
      <c r="AS58" s="103">
        <f t="shared" si="67"/>
        <v>0</v>
      </c>
      <c r="AT58" s="103">
        <f t="shared" si="67"/>
        <v>0</v>
      </c>
      <c r="AU58" s="103">
        <f t="shared" si="67"/>
        <v>0</v>
      </c>
      <c r="AV58" s="103">
        <f t="shared" si="67"/>
        <v>0</v>
      </c>
      <c r="AW58" s="103">
        <f t="shared" si="67"/>
        <v>0</v>
      </c>
      <c r="AX58" s="103">
        <f t="shared" si="67"/>
        <v>0</v>
      </c>
      <c r="AY58" s="103">
        <f t="shared" si="67"/>
        <v>0</v>
      </c>
      <c r="AZ58" s="103">
        <f t="shared" si="67"/>
        <v>0</v>
      </c>
      <c r="BA58" s="103">
        <f t="shared" si="68"/>
        <v>0</v>
      </c>
      <c r="BB58" s="103">
        <f t="shared" si="68"/>
        <v>0</v>
      </c>
      <c r="BC58" s="103">
        <f t="shared" si="68"/>
        <v>0</v>
      </c>
      <c r="BD58" s="103">
        <f t="shared" si="68"/>
        <v>0</v>
      </c>
      <c r="BE58" s="103">
        <f t="shared" si="68"/>
        <v>0</v>
      </c>
      <c r="BF58" s="103">
        <f t="shared" si="68"/>
        <v>0</v>
      </c>
      <c r="BG58" s="103">
        <f t="shared" si="68"/>
        <v>0</v>
      </c>
      <c r="BH58" s="103">
        <f t="shared" si="68"/>
        <v>0</v>
      </c>
      <c r="BI58" s="103">
        <f t="shared" si="68"/>
        <v>0</v>
      </c>
      <c r="BJ58" s="104">
        <f t="shared" si="64"/>
        <v>0</v>
      </c>
    </row>
    <row r="59" spans="1:62">
      <c r="A59" s="14" t="s">
        <v>334</v>
      </c>
      <c r="B59" s="139"/>
      <c r="C59" s="14"/>
      <c r="D59" s="50">
        <v>0</v>
      </c>
      <c r="E59" s="103">
        <f t="shared" si="65"/>
        <v>0</v>
      </c>
      <c r="F59" s="103">
        <f t="shared" si="65"/>
        <v>0</v>
      </c>
      <c r="G59" s="103">
        <f t="shared" si="65"/>
        <v>0</v>
      </c>
      <c r="H59" s="103">
        <f t="shared" si="65"/>
        <v>0</v>
      </c>
      <c r="I59" s="103">
        <f t="shared" si="65"/>
        <v>0</v>
      </c>
      <c r="J59" s="103">
        <f t="shared" si="65"/>
        <v>0</v>
      </c>
      <c r="K59" s="103">
        <f t="shared" si="65"/>
        <v>0</v>
      </c>
      <c r="L59" s="103">
        <f t="shared" si="65"/>
        <v>0</v>
      </c>
      <c r="M59" s="103">
        <f t="shared" si="65"/>
        <v>0</v>
      </c>
      <c r="N59" s="103">
        <f t="shared" si="65"/>
        <v>0</v>
      </c>
      <c r="O59" s="103">
        <f t="shared" si="65"/>
        <v>0</v>
      </c>
      <c r="P59" s="103">
        <f t="shared" si="65"/>
        <v>0</v>
      </c>
      <c r="Q59" s="103">
        <f t="shared" si="65"/>
        <v>0</v>
      </c>
      <c r="R59" s="103">
        <f t="shared" si="65"/>
        <v>0</v>
      </c>
      <c r="S59" s="103">
        <f t="shared" si="65"/>
        <v>0</v>
      </c>
      <c r="T59" s="103">
        <f t="shared" si="65"/>
        <v>0</v>
      </c>
      <c r="U59" s="103">
        <f t="shared" si="66"/>
        <v>0</v>
      </c>
      <c r="V59" s="103">
        <f t="shared" si="66"/>
        <v>0</v>
      </c>
      <c r="W59" s="103">
        <f t="shared" si="66"/>
        <v>0</v>
      </c>
      <c r="X59" s="103">
        <f t="shared" si="66"/>
        <v>0</v>
      </c>
      <c r="Y59" s="103">
        <f t="shared" si="66"/>
        <v>0</v>
      </c>
      <c r="Z59" s="103">
        <f t="shared" si="66"/>
        <v>0</v>
      </c>
      <c r="AA59" s="103">
        <f t="shared" si="66"/>
        <v>0</v>
      </c>
      <c r="AB59" s="103">
        <f t="shared" si="66"/>
        <v>0</v>
      </c>
      <c r="AC59" s="103">
        <f t="shared" si="66"/>
        <v>0</v>
      </c>
      <c r="AD59" s="103">
        <f t="shared" si="66"/>
        <v>0</v>
      </c>
      <c r="AE59" s="103">
        <f t="shared" si="66"/>
        <v>0</v>
      </c>
      <c r="AF59" s="103">
        <f t="shared" si="66"/>
        <v>0</v>
      </c>
      <c r="AG59" s="103">
        <f t="shared" si="66"/>
        <v>0</v>
      </c>
      <c r="AH59" s="103">
        <f t="shared" si="66"/>
        <v>0</v>
      </c>
      <c r="AI59" s="103">
        <f t="shared" si="66"/>
        <v>0</v>
      </c>
      <c r="AJ59" s="103">
        <f t="shared" si="66"/>
        <v>0</v>
      </c>
      <c r="AK59" s="103">
        <f t="shared" si="67"/>
        <v>0</v>
      </c>
      <c r="AL59" s="103">
        <f t="shared" si="67"/>
        <v>0</v>
      </c>
      <c r="AM59" s="103">
        <f t="shared" si="67"/>
        <v>0</v>
      </c>
      <c r="AN59" s="103">
        <f t="shared" si="67"/>
        <v>0</v>
      </c>
      <c r="AO59" s="103">
        <f t="shared" si="67"/>
        <v>0</v>
      </c>
      <c r="AP59" s="103">
        <f t="shared" si="67"/>
        <v>0</v>
      </c>
      <c r="AQ59" s="103">
        <f t="shared" si="67"/>
        <v>0</v>
      </c>
      <c r="AR59" s="103">
        <f t="shared" si="67"/>
        <v>0</v>
      </c>
      <c r="AS59" s="103">
        <f t="shared" si="67"/>
        <v>0</v>
      </c>
      <c r="AT59" s="103">
        <f t="shared" si="67"/>
        <v>0</v>
      </c>
      <c r="AU59" s="103">
        <f t="shared" si="67"/>
        <v>0</v>
      </c>
      <c r="AV59" s="103">
        <f t="shared" si="67"/>
        <v>0</v>
      </c>
      <c r="AW59" s="103">
        <f t="shared" si="67"/>
        <v>0</v>
      </c>
      <c r="AX59" s="103">
        <f t="shared" si="67"/>
        <v>0</v>
      </c>
      <c r="AY59" s="103">
        <f t="shared" si="67"/>
        <v>0</v>
      </c>
      <c r="AZ59" s="103">
        <f t="shared" si="67"/>
        <v>0</v>
      </c>
      <c r="BA59" s="103">
        <f t="shared" si="68"/>
        <v>0</v>
      </c>
      <c r="BB59" s="103">
        <f t="shared" si="68"/>
        <v>0</v>
      </c>
      <c r="BC59" s="103">
        <f t="shared" si="68"/>
        <v>0</v>
      </c>
      <c r="BD59" s="103">
        <f t="shared" si="68"/>
        <v>0</v>
      </c>
      <c r="BE59" s="103">
        <f t="shared" si="68"/>
        <v>0</v>
      </c>
      <c r="BF59" s="103">
        <f t="shared" si="68"/>
        <v>0</v>
      </c>
      <c r="BG59" s="103">
        <f t="shared" si="68"/>
        <v>0</v>
      </c>
      <c r="BH59" s="103">
        <f t="shared" si="68"/>
        <v>0</v>
      </c>
      <c r="BI59" s="103">
        <f t="shared" si="68"/>
        <v>0</v>
      </c>
      <c r="BJ59" s="104">
        <f t="shared" ref="BJ59:BJ87" si="69">SUM(D59:BI59)</f>
        <v>0</v>
      </c>
    </row>
    <row r="60" spans="1:62">
      <c r="A60" s="14" t="s">
        <v>5</v>
      </c>
      <c r="B60" s="139"/>
      <c r="C60" s="14"/>
      <c r="D60" s="50">
        <v>0</v>
      </c>
      <c r="E60" s="103">
        <f t="shared" si="65"/>
        <v>0</v>
      </c>
      <c r="F60" s="103">
        <f t="shared" si="65"/>
        <v>0</v>
      </c>
      <c r="G60" s="103">
        <f t="shared" si="65"/>
        <v>0</v>
      </c>
      <c r="H60" s="103">
        <f t="shared" si="65"/>
        <v>0</v>
      </c>
      <c r="I60" s="103">
        <f t="shared" si="65"/>
        <v>0</v>
      </c>
      <c r="J60" s="103">
        <f t="shared" si="65"/>
        <v>0</v>
      </c>
      <c r="K60" s="103">
        <f t="shared" si="65"/>
        <v>0</v>
      </c>
      <c r="L60" s="103">
        <f t="shared" si="65"/>
        <v>0</v>
      </c>
      <c r="M60" s="103">
        <f t="shared" si="65"/>
        <v>0</v>
      </c>
      <c r="N60" s="103">
        <f t="shared" si="65"/>
        <v>0</v>
      </c>
      <c r="O60" s="103">
        <f t="shared" si="65"/>
        <v>0</v>
      </c>
      <c r="P60" s="103">
        <f t="shared" si="65"/>
        <v>0</v>
      </c>
      <c r="Q60" s="103">
        <f t="shared" si="65"/>
        <v>0</v>
      </c>
      <c r="R60" s="103">
        <f t="shared" si="65"/>
        <v>0</v>
      </c>
      <c r="S60" s="103">
        <f t="shared" si="65"/>
        <v>0</v>
      </c>
      <c r="T60" s="103">
        <f t="shared" si="65"/>
        <v>0</v>
      </c>
      <c r="U60" s="103">
        <f t="shared" si="66"/>
        <v>0</v>
      </c>
      <c r="V60" s="103">
        <f t="shared" si="66"/>
        <v>0</v>
      </c>
      <c r="W60" s="103">
        <f t="shared" si="66"/>
        <v>0</v>
      </c>
      <c r="X60" s="103">
        <f t="shared" si="66"/>
        <v>0</v>
      </c>
      <c r="Y60" s="103">
        <f t="shared" si="66"/>
        <v>0</v>
      </c>
      <c r="Z60" s="103">
        <f t="shared" si="66"/>
        <v>0</v>
      </c>
      <c r="AA60" s="103">
        <f t="shared" si="66"/>
        <v>0</v>
      </c>
      <c r="AB60" s="103">
        <f t="shared" si="66"/>
        <v>0</v>
      </c>
      <c r="AC60" s="103">
        <f t="shared" si="66"/>
        <v>0</v>
      </c>
      <c r="AD60" s="103">
        <f t="shared" si="66"/>
        <v>0</v>
      </c>
      <c r="AE60" s="103">
        <f t="shared" si="66"/>
        <v>0</v>
      </c>
      <c r="AF60" s="103">
        <f t="shared" si="66"/>
        <v>0</v>
      </c>
      <c r="AG60" s="103">
        <f t="shared" si="66"/>
        <v>0</v>
      </c>
      <c r="AH60" s="103">
        <f t="shared" si="66"/>
        <v>0</v>
      </c>
      <c r="AI60" s="103">
        <f t="shared" si="66"/>
        <v>0</v>
      </c>
      <c r="AJ60" s="103">
        <f t="shared" si="66"/>
        <v>0</v>
      </c>
      <c r="AK60" s="103">
        <f t="shared" si="67"/>
        <v>0</v>
      </c>
      <c r="AL60" s="103">
        <f t="shared" si="67"/>
        <v>0</v>
      </c>
      <c r="AM60" s="103">
        <f t="shared" si="67"/>
        <v>0</v>
      </c>
      <c r="AN60" s="103">
        <f t="shared" si="67"/>
        <v>0</v>
      </c>
      <c r="AO60" s="103">
        <f t="shared" si="67"/>
        <v>0</v>
      </c>
      <c r="AP60" s="103">
        <f t="shared" si="67"/>
        <v>0</v>
      </c>
      <c r="AQ60" s="103">
        <f t="shared" si="67"/>
        <v>0</v>
      </c>
      <c r="AR60" s="103">
        <f t="shared" si="67"/>
        <v>0</v>
      </c>
      <c r="AS60" s="103">
        <f t="shared" si="67"/>
        <v>0</v>
      </c>
      <c r="AT60" s="103">
        <f t="shared" si="67"/>
        <v>0</v>
      </c>
      <c r="AU60" s="103">
        <f t="shared" si="67"/>
        <v>0</v>
      </c>
      <c r="AV60" s="103">
        <f t="shared" si="67"/>
        <v>0</v>
      </c>
      <c r="AW60" s="103">
        <f t="shared" si="67"/>
        <v>0</v>
      </c>
      <c r="AX60" s="103">
        <f t="shared" si="67"/>
        <v>0</v>
      </c>
      <c r="AY60" s="103">
        <f t="shared" si="67"/>
        <v>0</v>
      </c>
      <c r="AZ60" s="103">
        <f t="shared" si="67"/>
        <v>0</v>
      </c>
      <c r="BA60" s="103">
        <f t="shared" si="68"/>
        <v>0</v>
      </c>
      <c r="BB60" s="103">
        <f t="shared" si="68"/>
        <v>0</v>
      </c>
      <c r="BC60" s="103">
        <f t="shared" si="68"/>
        <v>0</v>
      </c>
      <c r="BD60" s="103">
        <f t="shared" si="68"/>
        <v>0</v>
      </c>
      <c r="BE60" s="103">
        <f t="shared" si="68"/>
        <v>0</v>
      </c>
      <c r="BF60" s="103">
        <f t="shared" si="68"/>
        <v>0</v>
      </c>
      <c r="BG60" s="103">
        <f t="shared" si="68"/>
        <v>0</v>
      </c>
      <c r="BH60" s="103">
        <f t="shared" si="68"/>
        <v>0</v>
      </c>
      <c r="BI60" s="103">
        <f t="shared" si="68"/>
        <v>0</v>
      </c>
      <c r="BJ60" s="104">
        <f t="shared" si="69"/>
        <v>0</v>
      </c>
    </row>
    <row r="61" spans="1:62">
      <c r="A61" s="25" t="s">
        <v>405</v>
      </c>
      <c r="B61" s="140"/>
      <c r="C61" s="25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4">
        <f t="shared" si="69"/>
        <v>0</v>
      </c>
    </row>
    <row r="62" spans="1:62">
      <c r="A62" s="14" t="s">
        <v>397</v>
      </c>
      <c r="B62" s="139"/>
      <c r="C62" s="14"/>
      <c r="D62" s="50">
        <v>0.1</v>
      </c>
      <c r="E62" s="103">
        <f t="shared" ref="E62:T69" si="70">+$D62</f>
        <v>0.1</v>
      </c>
      <c r="F62" s="103">
        <f t="shared" si="70"/>
        <v>0.1</v>
      </c>
      <c r="G62" s="103">
        <f t="shared" si="70"/>
        <v>0.1</v>
      </c>
      <c r="H62" s="103">
        <f t="shared" si="70"/>
        <v>0.1</v>
      </c>
      <c r="I62" s="103">
        <f t="shared" si="70"/>
        <v>0.1</v>
      </c>
      <c r="J62" s="103">
        <f t="shared" si="70"/>
        <v>0.1</v>
      </c>
      <c r="K62" s="103">
        <f t="shared" si="70"/>
        <v>0.1</v>
      </c>
      <c r="L62" s="103">
        <f t="shared" si="70"/>
        <v>0.1</v>
      </c>
      <c r="M62" s="103">
        <f t="shared" si="70"/>
        <v>0.1</v>
      </c>
      <c r="N62" s="103">
        <f t="shared" si="70"/>
        <v>0.1</v>
      </c>
      <c r="O62" s="103">
        <f t="shared" si="70"/>
        <v>0.1</v>
      </c>
      <c r="P62" s="103">
        <f t="shared" si="70"/>
        <v>0.1</v>
      </c>
      <c r="Q62" s="103">
        <f t="shared" si="70"/>
        <v>0.1</v>
      </c>
      <c r="R62" s="103">
        <f t="shared" si="70"/>
        <v>0.1</v>
      </c>
      <c r="S62" s="103">
        <f t="shared" si="70"/>
        <v>0.1</v>
      </c>
      <c r="T62" s="103">
        <f t="shared" si="70"/>
        <v>0.1</v>
      </c>
      <c r="U62" s="103">
        <f t="shared" ref="U62:AJ69" si="71">+$D62</f>
        <v>0.1</v>
      </c>
      <c r="V62" s="103">
        <f t="shared" si="71"/>
        <v>0.1</v>
      </c>
      <c r="W62" s="103">
        <f t="shared" si="71"/>
        <v>0.1</v>
      </c>
      <c r="X62" s="103">
        <f t="shared" si="71"/>
        <v>0.1</v>
      </c>
      <c r="Y62" s="103">
        <f t="shared" si="71"/>
        <v>0.1</v>
      </c>
      <c r="Z62" s="103">
        <f t="shared" si="71"/>
        <v>0.1</v>
      </c>
      <c r="AA62" s="103">
        <f t="shared" si="71"/>
        <v>0.1</v>
      </c>
      <c r="AB62" s="103">
        <f t="shared" si="71"/>
        <v>0.1</v>
      </c>
      <c r="AC62" s="103">
        <f t="shared" si="71"/>
        <v>0.1</v>
      </c>
      <c r="AD62" s="103">
        <f t="shared" si="71"/>
        <v>0.1</v>
      </c>
      <c r="AE62" s="103">
        <f t="shared" si="71"/>
        <v>0.1</v>
      </c>
      <c r="AF62" s="103">
        <f t="shared" si="71"/>
        <v>0.1</v>
      </c>
      <c r="AG62" s="103">
        <f t="shared" si="71"/>
        <v>0.1</v>
      </c>
      <c r="AH62" s="103">
        <f t="shared" si="71"/>
        <v>0.1</v>
      </c>
      <c r="AI62" s="103">
        <f t="shared" si="71"/>
        <v>0.1</v>
      </c>
      <c r="AJ62" s="103">
        <f t="shared" si="71"/>
        <v>0.1</v>
      </c>
      <c r="AK62" s="103">
        <f t="shared" ref="AK62:AZ69" si="72">+$D62</f>
        <v>0.1</v>
      </c>
      <c r="AL62" s="103">
        <f t="shared" si="72"/>
        <v>0.1</v>
      </c>
      <c r="AM62" s="103">
        <f t="shared" si="72"/>
        <v>0.1</v>
      </c>
      <c r="AN62" s="103">
        <f t="shared" si="72"/>
        <v>0.1</v>
      </c>
      <c r="AO62" s="103">
        <f t="shared" si="72"/>
        <v>0.1</v>
      </c>
      <c r="AP62" s="103">
        <f t="shared" si="72"/>
        <v>0.1</v>
      </c>
      <c r="AQ62" s="103">
        <f t="shared" si="72"/>
        <v>0.1</v>
      </c>
      <c r="AR62" s="103">
        <f t="shared" si="72"/>
        <v>0.1</v>
      </c>
      <c r="AS62" s="103">
        <f t="shared" si="72"/>
        <v>0.1</v>
      </c>
      <c r="AT62" s="103">
        <f t="shared" si="72"/>
        <v>0.1</v>
      </c>
      <c r="AU62" s="103">
        <f t="shared" si="72"/>
        <v>0.1</v>
      </c>
      <c r="AV62" s="103">
        <f t="shared" si="72"/>
        <v>0.1</v>
      </c>
      <c r="AW62" s="103">
        <f t="shared" si="72"/>
        <v>0.1</v>
      </c>
      <c r="AX62" s="103">
        <f t="shared" si="72"/>
        <v>0.1</v>
      </c>
      <c r="AY62" s="103">
        <f t="shared" si="72"/>
        <v>0.1</v>
      </c>
      <c r="AZ62" s="103">
        <f t="shared" si="72"/>
        <v>0.1</v>
      </c>
      <c r="BA62" s="103">
        <f t="shared" ref="BA62:BI69" si="73">+$D62</f>
        <v>0.1</v>
      </c>
      <c r="BB62" s="103">
        <f t="shared" si="73"/>
        <v>0.1</v>
      </c>
      <c r="BC62" s="103">
        <f t="shared" si="73"/>
        <v>0.1</v>
      </c>
      <c r="BD62" s="103">
        <f t="shared" si="73"/>
        <v>0.1</v>
      </c>
      <c r="BE62" s="103">
        <f t="shared" si="73"/>
        <v>0.1</v>
      </c>
      <c r="BF62" s="103">
        <f t="shared" si="73"/>
        <v>0.1</v>
      </c>
      <c r="BG62" s="103">
        <f t="shared" si="73"/>
        <v>0.1</v>
      </c>
      <c r="BH62" s="103">
        <f t="shared" si="73"/>
        <v>0.1</v>
      </c>
      <c r="BI62" s="103">
        <f t="shared" si="73"/>
        <v>0.1</v>
      </c>
      <c r="BJ62" s="104">
        <f t="shared" si="69"/>
        <v>5.7999999999999954</v>
      </c>
    </row>
    <row r="63" spans="1:62">
      <c r="A63" s="14" t="s">
        <v>335</v>
      </c>
      <c r="B63" s="139"/>
      <c r="C63" s="14"/>
      <c r="D63" s="50">
        <v>0.1</v>
      </c>
      <c r="E63" s="103">
        <f t="shared" si="70"/>
        <v>0.1</v>
      </c>
      <c r="F63" s="103">
        <f t="shared" si="70"/>
        <v>0.1</v>
      </c>
      <c r="G63" s="103">
        <f t="shared" si="70"/>
        <v>0.1</v>
      </c>
      <c r="H63" s="103">
        <f t="shared" si="70"/>
        <v>0.1</v>
      </c>
      <c r="I63" s="103">
        <f t="shared" si="70"/>
        <v>0.1</v>
      </c>
      <c r="J63" s="103">
        <f t="shared" si="70"/>
        <v>0.1</v>
      </c>
      <c r="K63" s="103">
        <f t="shared" si="70"/>
        <v>0.1</v>
      </c>
      <c r="L63" s="103">
        <f t="shared" si="70"/>
        <v>0.1</v>
      </c>
      <c r="M63" s="103">
        <f t="shared" si="70"/>
        <v>0.1</v>
      </c>
      <c r="N63" s="103">
        <f t="shared" si="70"/>
        <v>0.1</v>
      </c>
      <c r="O63" s="103">
        <f t="shared" si="70"/>
        <v>0.1</v>
      </c>
      <c r="P63" s="103">
        <f t="shared" si="70"/>
        <v>0.1</v>
      </c>
      <c r="Q63" s="103">
        <f t="shared" si="70"/>
        <v>0.1</v>
      </c>
      <c r="R63" s="103">
        <f t="shared" si="70"/>
        <v>0.1</v>
      </c>
      <c r="S63" s="103">
        <f t="shared" si="70"/>
        <v>0.1</v>
      </c>
      <c r="T63" s="103">
        <f t="shared" si="70"/>
        <v>0.1</v>
      </c>
      <c r="U63" s="103">
        <f t="shared" si="71"/>
        <v>0.1</v>
      </c>
      <c r="V63" s="103">
        <f t="shared" si="71"/>
        <v>0.1</v>
      </c>
      <c r="W63" s="103">
        <f t="shared" si="71"/>
        <v>0.1</v>
      </c>
      <c r="X63" s="103">
        <f t="shared" si="71"/>
        <v>0.1</v>
      </c>
      <c r="Y63" s="103">
        <f t="shared" si="71"/>
        <v>0.1</v>
      </c>
      <c r="Z63" s="103">
        <f t="shared" si="71"/>
        <v>0.1</v>
      </c>
      <c r="AA63" s="103">
        <f t="shared" si="71"/>
        <v>0.1</v>
      </c>
      <c r="AB63" s="103">
        <f t="shared" si="71"/>
        <v>0.1</v>
      </c>
      <c r="AC63" s="103">
        <f t="shared" si="71"/>
        <v>0.1</v>
      </c>
      <c r="AD63" s="103">
        <f t="shared" si="71"/>
        <v>0.1</v>
      </c>
      <c r="AE63" s="103">
        <f t="shared" si="71"/>
        <v>0.1</v>
      </c>
      <c r="AF63" s="103">
        <f t="shared" si="71"/>
        <v>0.1</v>
      </c>
      <c r="AG63" s="103">
        <f t="shared" si="71"/>
        <v>0.1</v>
      </c>
      <c r="AH63" s="103">
        <f t="shared" si="71"/>
        <v>0.1</v>
      </c>
      <c r="AI63" s="103">
        <f t="shared" si="71"/>
        <v>0.1</v>
      </c>
      <c r="AJ63" s="103">
        <f t="shared" si="71"/>
        <v>0.1</v>
      </c>
      <c r="AK63" s="103">
        <f t="shared" si="72"/>
        <v>0.1</v>
      </c>
      <c r="AL63" s="103">
        <f t="shared" si="72"/>
        <v>0.1</v>
      </c>
      <c r="AM63" s="103">
        <f t="shared" si="72"/>
        <v>0.1</v>
      </c>
      <c r="AN63" s="103">
        <f t="shared" si="72"/>
        <v>0.1</v>
      </c>
      <c r="AO63" s="103">
        <f t="shared" si="72"/>
        <v>0.1</v>
      </c>
      <c r="AP63" s="103">
        <f t="shared" si="72"/>
        <v>0.1</v>
      </c>
      <c r="AQ63" s="103">
        <f t="shared" si="72"/>
        <v>0.1</v>
      </c>
      <c r="AR63" s="103">
        <f t="shared" si="72"/>
        <v>0.1</v>
      </c>
      <c r="AS63" s="103">
        <f t="shared" si="72"/>
        <v>0.1</v>
      </c>
      <c r="AT63" s="103">
        <f t="shared" si="72"/>
        <v>0.1</v>
      </c>
      <c r="AU63" s="103">
        <f t="shared" si="72"/>
        <v>0.1</v>
      </c>
      <c r="AV63" s="103">
        <f t="shared" si="72"/>
        <v>0.1</v>
      </c>
      <c r="AW63" s="103">
        <f t="shared" si="72"/>
        <v>0.1</v>
      </c>
      <c r="AX63" s="103">
        <f t="shared" si="72"/>
        <v>0.1</v>
      </c>
      <c r="AY63" s="103">
        <f t="shared" si="72"/>
        <v>0.1</v>
      </c>
      <c r="AZ63" s="103">
        <f t="shared" si="72"/>
        <v>0.1</v>
      </c>
      <c r="BA63" s="103">
        <f t="shared" si="73"/>
        <v>0.1</v>
      </c>
      <c r="BB63" s="103">
        <f t="shared" si="73"/>
        <v>0.1</v>
      </c>
      <c r="BC63" s="103">
        <f t="shared" si="73"/>
        <v>0.1</v>
      </c>
      <c r="BD63" s="103">
        <f t="shared" si="73"/>
        <v>0.1</v>
      </c>
      <c r="BE63" s="103">
        <f t="shared" si="73"/>
        <v>0.1</v>
      </c>
      <c r="BF63" s="103">
        <f t="shared" si="73"/>
        <v>0.1</v>
      </c>
      <c r="BG63" s="103">
        <f t="shared" si="73"/>
        <v>0.1</v>
      </c>
      <c r="BH63" s="103">
        <f t="shared" si="73"/>
        <v>0.1</v>
      </c>
      <c r="BI63" s="103">
        <f t="shared" si="73"/>
        <v>0.1</v>
      </c>
      <c r="BJ63" s="104">
        <f t="shared" si="69"/>
        <v>5.7999999999999954</v>
      </c>
    </row>
    <row r="64" spans="1:62">
      <c r="A64" s="14" t="s">
        <v>399</v>
      </c>
      <c r="B64" s="139"/>
      <c r="C64" s="14"/>
      <c r="D64" s="50">
        <v>0.1</v>
      </c>
      <c r="E64" s="103">
        <f t="shared" si="70"/>
        <v>0.1</v>
      </c>
      <c r="F64" s="103">
        <f t="shared" si="70"/>
        <v>0.1</v>
      </c>
      <c r="G64" s="103">
        <f t="shared" si="70"/>
        <v>0.1</v>
      </c>
      <c r="H64" s="103">
        <f t="shared" si="70"/>
        <v>0.1</v>
      </c>
      <c r="I64" s="103">
        <f t="shared" si="70"/>
        <v>0.1</v>
      </c>
      <c r="J64" s="103">
        <f t="shared" si="70"/>
        <v>0.1</v>
      </c>
      <c r="K64" s="103">
        <f t="shared" si="70"/>
        <v>0.1</v>
      </c>
      <c r="L64" s="103">
        <f t="shared" si="70"/>
        <v>0.1</v>
      </c>
      <c r="M64" s="103">
        <f t="shared" si="70"/>
        <v>0.1</v>
      </c>
      <c r="N64" s="103">
        <f t="shared" si="70"/>
        <v>0.1</v>
      </c>
      <c r="O64" s="103">
        <f t="shared" si="70"/>
        <v>0.1</v>
      </c>
      <c r="P64" s="103">
        <f t="shared" si="70"/>
        <v>0.1</v>
      </c>
      <c r="Q64" s="103">
        <f t="shared" si="70"/>
        <v>0.1</v>
      </c>
      <c r="R64" s="103">
        <f t="shared" si="70"/>
        <v>0.1</v>
      </c>
      <c r="S64" s="103">
        <f t="shared" si="70"/>
        <v>0.1</v>
      </c>
      <c r="T64" s="103">
        <f t="shared" si="70"/>
        <v>0.1</v>
      </c>
      <c r="U64" s="103">
        <f t="shared" si="71"/>
        <v>0.1</v>
      </c>
      <c r="V64" s="103">
        <f t="shared" si="71"/>
        <v>0.1</v>
      </c>
      <c r="W64" s="103">
        <f t="shared" si="71"/>
        <v>0.1</v>
      </c>
      <c r="X64" s="103">
        <f t="shared" si="71"/>
        <v>0.1</v>
      </c>
      <c r="Y64" s="103">
        <f t="shared" si="71"/>
        <v>0.1</v>
      </c>
      <c r="Z64" s="103">
        <f t="shared" si="71"/>
        <v>0.1</v>
      </c>
      <c r="AA64" s="103">
        <f t="shared" si="71"/>
        <v>0.1</v>
      </c>
      <c r="AB64" s="103">
        <f t="shared" si="71"/>
        <v>0.1</v>
      </c>
      <c r="AC64" s="103">
        <f t="shared" si="71"/>
        <v>0.1</v>
      </c>
      <c r="AD64" s="103">
        <f t="shared" si="71"/>
        <v>0.1</v>
      </c>
      <c r="AE64" s="103">
        <f t="shared" si="71"/>
        <v>0.1</v>
      </c>
      <c r="AF64" s="103">
        <f t="shared" si="71"/>
        <v>0.1</v>
      </c>
      <c r="AG64" s="103">
        <f t="shared" si="71"/>
        <v>0.1</v>
      </c>
      <c r="AH64" s="103">
        <f t="shared" si="71"/>
        <v>0.1</v>
      </c>
      <c r="AI64" s="103">
        <f t="shared" si="71"/>
        <v>0.1</v>
      </c>
      <c r="AJ64" s="103">
        <f t="shared" si="71"/>
        <v>0.1</v>
      </c>
      <c r="AK64" s="103">
        <f t="shared" si="72"/>
        <v>0.1</v>
      </c>
      <c r="AL64" s="103">
        <f t="shared" si="72"/>
        <v>0.1</v>
      </c>
      <c r="AM64" s="103">
        <f t="shared" si="72"/>
        <v>0.1</v>
      </c>
      <c r="AN64" s="103">
        <f t="shared" si="72"/>
        <v>0.1</v>
      </c>
      <c r="AO64" s="103">
        <f t="shared" si="72"/>
        <v>0.1</v>
      </c>
      <c r="AP64" s="103">
        <f t="shared" si="72"/>
        <v>0.1</v>
      </c>
      <c r="AQ64" s="103">
        <f t="shared" si="72"/>
        <v>0.1</v>
      </c>
      <c r="AR64" s="103">
        <f t="shared" si="72"/>
        <v>0.1</v>
      </c>
      <c r="AS64" s="103">
        <f t="shared" si="72"/>
        <v>0.1</v>
      </c>
      <c r="AT64" s="103">
        <f t="shared" si="72"/>
        <v>0.1</v>
      </c>
      <c r="AU64" s="103">
        <f t="shared" si="72"/>
        <v>0.1</v>
      </c>
      <c r="AV64" s="103">
        <f t="shared" si="72"/>
        <v>0.1</v>
      </c>
      <c r="AW64" s="103">
        <f t="shared" si="72"/>
        <v>0.1</v>
      </c>
      <c r="AX64" s="103">
        <f t="shared" si="72"/>
        <v>0.1</v>
      </c>
      <c r="AY64" s="103">
        <f t="shared" si="72"/>
        <v>0.1</v>
      </c>
      <c r="AZ64" s="103">
        <f t="shared" si="72"/>
        <v>0.1</v>
      </c>
      <c r="BA64" s="103">
        <f t="shared" si="73"/>
        <v>0.1</v>
      </c>
      <c r="BB64" s="103">
        <f t="shared" si="73"/>
        <v>0.1</v>
      </c>
      <c r="BC64" s="103">
        <f t="shared" si="73"/>
        <v>0.1</v>
      </c>
      <c r="BD64" s="103">
        <f t="shared" si="73"/>
        <v>0.1</v>
      </c>
      <c r="BE64" s="103">
        <f t="shared" si="73"/>
        <v>0.1</v>
      </c>
      <c r="BF64" s="103">
        <f t="shared" si="73"/>
        <v>0.1</v>
      </c>
      <c r="BG64" s="103">
        <f t="shared" si="73"/>
        <v>0.1</v>
      </c>
      <c r="BH64" s="103">
        <f t="shared" si="73"/>
        <v>0.1</v>
      </c>
      <c r="BI64" s="103">
        <f t="shared" si="73"/>
        <v>0.1</v>
      </c>
      <c r="BJ64" s="104">
        <f t="shared" si="69"/>
        <v>5.7999999999999954</v>
      </c>
    </row>
    <row r="65" spans="1:62">
      <c r="A65" s="14" t="s">
        <v>339</v>
      </c>
      <c r="B65" s="139"/>
      <c r="C65" s="14"/>
      <c r="D65" s="50">
        <v>0</v>
      </c>
      <c r="E65" s="103">
        <f t="shared" si="70"/>
        <v>0</v>
      </c>
      <c r="F65" s="103">
        <f t="shared" si="70"/>
        <v>0</v>
      </c>
      <c r="G65" s="103">
        <f t="shared" si="70"/>
        <v>0</v>
      </c>
      <c r="H65" s="103">
        <f t="shared" si="70"/>
        <v>0</v>
      </c>
      <c r="I65" s="103">
        <f t="shared" si="70"/>
        <v>0</v>
      </c>
      <c r="J65" s="103">
        <f t="shared" si="70"/>
        <v>0</v>
      </c>
      <c r="K65" s="103">
        <f t="shared" si="70"/>
        <v>0</v>
      </c>
      <c r="L65" s="103">
        <f t="shared" si="70"/>
        <v>0</v>
      </c>
      <c r="M65" s="103">
        <f t="shared" si="70"/>
        <v>0</v>
      </c>
      <c r="N65" s="103">
        <f t="shared" si="70"/>
        <v>0</v>
      </c>
      <c r="O65" s="103">
        <f t="shared" si="70"/>
        <v>0</v>
      </c>
      <c r="P65" s="103">
        <f t="shared" si="70"/>
        <v>0</v>
      </c>
      <c r="Q65" s="103">
        <f t="shared" si="70"/>
        <v>0</v>
      </c>
      <c r="R65" s="103">
        <f t="shared" si="70"/>
        <v>0</v>
      </c>
      <c r="S65" s="103">
        <f t="shared" si="70"/>
        <v>0</v>
      </c>
      <c r="T65" s="103">
        <f t="shared" si="70"/>
        <v>0</v>
      </c>
      <c r="U65" s="103">
        <f t="shared" si="71"/>
        <v>0</v>
      </c>
      <c r="V65" s="103">
        <f t="shared" si="71"/>
        <v>0</v>
      </c>
      <c r="W65" s="103">
        <f t="shared" si="71"/>
        <v>0</v>
      </c>
      <c r="X65" s="103">
        <f t="shared" si="71"/>
        <v>0</v>
      </c>
      <c r="Y65" s="103">
        <f t="shared" si="71"/>
        <v>0</v>
      </c>
      <c r="Z65" s="103">
        <f t="shared" si="71"/>
        <v>0</v>
      </c>
      <c r="AA65" s="103">
        <f t="shared" si="71"/>
        <v>0</v>
      </c>
      <c r="AB65" s="103">
        <f t="shared" si="71"/>
        <v>0</v>
      </c>
      <c r="AC65" s="103">
        <f t="shared" si="71"/>
        <v>0</v>
      </c>
      <c r="AD65" s="103">
        <f t="shared" si="71"/>
        <v>0</v>
      </c>
      <c r="AE65" s="103">
        <f t="shared" si="71"/>
        <v>0</v>
      </c>
      <c r="AF65" s="103">
        <f t="shared" si="71"/>
        <v>0</v>
      </c>
      <c r="AG65" s="103">
        <f t="shared" si="71"/>
        <v>0</v>
      </c>
      <c r="AH65" s="103">
        <f t="shared" si="71"/>
        <v>0</v>
      </c>
      <c r="AI65" s="103">
        <f t="shared" si="71"/>
        <v>0</v>
      </c>
      <c r="AJ65" s="103">
        <f t="shared" si="71"/>
        <v>0</v>
      </c>
      <c r="AK65" s="103">
        <f t="shared" si="72"/>
        <v>0</v>
      </c>
      <c r="AL65" s="103">
        <f t="shared" si="72"/>
        <v>0</v>
      </c>
      <c r="AM65" s="103">
        <f t="shared" si="72"/>
        <v>0</v>
      </c>
      <c r="AN65" s="103">
        <f t="shared" si="72"/>
        <v>0</v>
      </c>
      <c r="AO65" s="103">
        <f t="shared" si="72"/>
        <v>0</v>
      </c>
      <c r="AP65" s="103">
        <f t="shared" si="72"/>
        <v>0</v>
      </c>
      <c r="AQ65" s="103">
        <f t="shared" si="72"/>
        <v>0</v>
      </c>
      <c r="AR65" s="103">
        <f t="shared" si="72"/>
        <v>0</v>
      </c>
      <c r="AS65" s="103">
        <f t="shared" si="72"/>
        <v>0</v>
      </c>
      <c r="AT65" s="103">
        <f t="shared" si="72"/>
        <v>0</v>
      </c>
      <c r="AU65" s="103">
        <f t="shared" si="72"/>
        <v>0</v>
      </c>
      <c r="AV65" s="103">
        <f t="shared" si="72"/>
        <v>0</v>
      </c>
      <c r="AW65" s="103">
        <f t="shared" si="72"/>
        <v>0</v>
      </c>
      <c r="AX65" s="103">
        <f t="shared" si="72"/>
        <v>0</v>
      </c>
      <c r="AY65" s="103">
        <f t="shared" si="72"/>
        <v>0</v>
      </c>
      <c r="AZ65" s="103">
        <f t="shared" si="72"/>
        <v>0</v>
      </c>
      <c r="BA65" s="103">
        <f t="shared" si="73"/>
        <v>0</v>
      </c>
      <c r="BB65" s="103">
        <f t="shared" si="73"/>
        <v>0</v>
      </c>
      <c r="BC65" s="103">
        <f t="shared" si="73"/>
        <v>0</v>
      </c>
      <c r="BD65" s="103">
        <f t="shared" si="73"/>
        <v>0</v>
      </c>
      <c r="BE65" s="103">
        <f t="shared" si="73"/>
        <v>0</v>
      </c>
      <c r="BF65" s="103">
        <f t="shared" si="73"/>
        <v>0</v>
      </c>
      <c r="BG65" s="103">
        <f t="shared" si="73"/>
        <v>0</v>
      </c>
      <c r="BH65" s="103">
        <f t="shared" si="73"/>
        <v>0</v>
      </c>
      <c r="BI65" s="103">
        <f t="shared" si="73"/>
        <v>0</v>
      </c>
      <c r="BJ65" s="104">
        <f t="shared" si="69"/>
        <v>0</v>
      </c>
    </row>
    <row r="66" spans="1:62">
      <c r="A66" s="14" t="s">
        <v>411</v>
      </c>
      <c r="B66" s="139"/>
      <c r="C66" s="14"/>
      <c r="D66" s="50">
        <v>0</v>
      </c>
      <c r="E66" s="103">
        <f t="shared" si="70"/>
        <v>0</v>
      </c>
      <c r="F66" s="103">
        <f t="shared" si="70"/>
        <v>0</v>
      </c>
      <c r="G66" s="103">
        <f t="shared" si="70"/>
        <v>0</v>
      </c>
      <c r="H66" s="103">
        <f t="shared" si="70"/>
        <v>0</v>
      </c>
      <c r="I66" s="103">
        <f t="shared" si="70"/>
        <v>0</v>
      </c>
      <c r="J66" s="103">
        <f t="shared" si="70"/>
        <v>0</v>
      </c>
      <c r="K66" s="103">
        <f t="shared" si="70"/>
        <v>0</v>
      </c>
      <c r="L66" s="103">
        <f t="shared" si="70"/>
        <v>0</v>
      </c>
      <c r="M66" s="103">
        <f t="shared" si="70"/>
        <v>0</v>
      </c>
      <c r="N66" s="103">
        <f t="shared" si="70"/>
        <v>0</v>
      </c>
      <c r="O66" s="103">
        <f t="shared" si="70"/>
        <v>0</v>
      </c>
      <c r="P66" s="103">
        <f t="shared" si="70"/>
        <v>0</v>
      </c>
      <c r="Q66" s="103">
        <f t="shared" si="70"/>
        <v>0</v>
      </c>
      <c r="R66" s="103">
        <f t="shared" si="70"/>
        <v>0</v>
      </c>
      <c r="S66" s="103">
        <f t="shared" si="70"/>
        <v>0</v>
      </c>
      <c r="T66" s="103">
        <f t="shared" si="70"/>
        <v>0</v>
      </c>
      <c r="U66" s="103">
        <f t="shared" si="71"/>
        <v>0</v>
      </c>
      <c r="V66" s="103">
        <f t="shared" si="71"/>
        <v>0</v>
      </c>
      <c r="W66" s="103">
        <f t="shared" si="71"/>
        <v>0</v>
      </c>
      <c r="X66" s="103">
        <f t="shared" si="71"/>
        <v>0</v>
      </c>
      <c r="Y66" s="103">
        <f t="shared" si="71"/>
        <v>0</v>
      </c>
      <c r="Z66" s="103">
        <f t="shared" si="71"/>
        <v>0</v>
      </c>
      <c r="AA66" s="103">
        <f t="shared" si="71"/>
        <v>0</v>
      </c>
      <c r="AB66" s="103">
        <f t="shared" si="71"/>
        <v>0</v>
      </c>
      <c r="AC66" s="103">
        <f t="shared" si="71"/>
        <v>0</v>
      </c>
      <c r="AD66" s="103">
        <f t="shared" si="71"/>
        <v>0</v>
      </c>
      <c r="AE66" s="103">
        <f t="shared" si="71"/>
        <v>0</v>
      </c>
      <c r="AF66" s="103">
        <f t="shared" si="71"/>
        <v>0</v>
      </c>
      <c r="AG66" s="103">
        <f t="shared" si="71"/>
        <v>0</v>
      </c>
      <c r="AH66" s="103">
        <f t="shared" si="71"/>
        <v>0</v>
      </c>
      <c r="AI66" s="103">
        <f t="shared" si="71"/>
        <v>0</v>
      </c>
      <c r="AJ66" s="103">
        <f t="shared" si="71"/>
        <v>0</v>
      </c>
      <c r="AK66" s="103">
        <f t="shared" si="72"/>
        <v>0</v>
      </c>
      <c r="AL66" s="103">
        <f t="shared" si="72"/>
        <v>0</v>
      </c>
      <c r="AM66" s="103">
        <f t="shared" si="72"/>
        <v>0</v>
      </c>
      <c r="AN66" s="103">
        <f t="shared" si="72"/>
        <v>0</v>
      </c>
      <c r="AO66" s="103">
        <f t="shared" si="72"/>
        <v>0</v>
      </c>
      <c r="AP66" s="103">
        <f t="shared" si="72"/>
        <v>0</v>
      </c>
      <c r="AQ66" s="103">
        <f t="shared" si="72"/>
        <v>0</v>
      </c>
      <c r="AR66" s="103">
        <f t="shared" si="72"/>
        <v>0</v>
      </c>
      <c r="AS66" s="103">
        <f t="shared" si="72"/>
        <v>0</v>
      </c>
      <c r="AT66" s="103">
        <f t="shared" si="72"/>
        <v>0</v>
      </c>
      <c r="AU66" s="103">
        <f t="shared" si="72"/>
        <v>0</v>
      </c>
      <c r="AV66" s="103">
        <f t="shared" si="72"/>
        <v>0</v>
      </c>
      <c r="AW66" s="103">
        <f t="shared" si="72"/>
        <v>0</v>
      </c>
      <c r="AX66" s="103">
        <f t="shared" si="72"/>
        <v>0</v>
      </c>
      <c r="AY66" s="103">
        <f t="shared" si="72"/>
        <v>0</v>
      </c>
      <c r="AZ66" s="103">
        <f t="shared" si="72"/>
        <v>0</v>
      </c>
      <c r="BA66" s="103">
        <f t="shared" si="73"/>
        <v>0</v>
      </c>
      <c r="BB66" s="103">
        <f t="shared" si="73"/>
        <v>0</v>
      </c>
      <c r="BC66" s="103">
        <f t="shared" si="73"/>
        <v>0</v>
      </c>
      <c r="BD66" s="103">
        <f t="shared" si="73"/>
        <v>0</v>
      </c>
      <c r="BE66" s="103">
        <f t="shared" si="73"/>
        <v>0</v>
      </c>
      <c r="BF66" s="103">
        <f t="shared" si="73"/>
        <v>0</v>
      </c>
      <c r="BG66" s="103">
        <f t="shared" si="73"/>
        <v>0</v>
      </c>
      <c r="BH66" s="103">
        <f t="shared" si="73"/>
        <v>0</v>
      </c>
      <c r="BI66" s="103">
        <f t="shared" si="73"/>
        <v>0</v>
      </c>
      <c r="BJ66" s="104">
        <f t="shared" si="69"/>
        <v>0</v>
      </c>
    </row>
    <row r="67" spans="1:62">
      <c r="A67" s="14" t="s">
        <v>400</v>
      </c>
      <c r="B67" s="139"/>
      <c r="C67" s="14"/>
      <c r="D67" s="50">
        <v>0.1</v>
      </c>
      <c r="E67" s="103">
        <f t="shared" si="70"/>
        <v>0.1</v>
      </c>
      <c r="F67" s="103">
        <f t="shared" si="70"/>
        <v>0.1</v>
      </c>
      <c r="G67" s="103">
        <f t="shared" si="70"/>
        <v>0.1</v>
      </c>
      <c r="H67" s="103">
        <f t="shared" si="70"/>
        <v>0.1</v>
      </c>
      <c r="I67" s="103">
        <f t="shared" si="70"/>
        <v>0.1</v>
      </c>
      <c r="J67" s="103">
        <f t="shared" si="70"/>
        <v>0.1</v>
      </c>
      <c r="K67" s="103">
        <f t="shared" si="70"/>
        <v>0.1</v>
      </c>
      <c r="L67" s="103">
        <f t="shared" si="70"/>
        <v>0.1</v>
      </c>
      <c r="M67" s="103">
        <f t="shared" si="70"/>
        <v>0.1</v>
      </c>
      <c r="N67" s="103">
        <f t="shared" si="70"/>
        <v>0.1</v>
      </c>
      <c r="O67" s="103">
        <f t="shared" si="70"/>
        <v>0.1</v>
      </c>
      <c r="P67" s="103">
        <f t="shared" si="70"/>
        <v>0.1</v>
      </c>
      <c r="Q67" s="103">
        <f t="shared" si="70"/>
        <v>0.1</v>
      </c>
      <c r="R67" s="103">
        <f t="shared" si="70"/>
        <v>0.1</v>
      </c>
      <c r="S67" s="103">
        <f t="shared" si="70"/>
        <v>0.1</v>
      </c>
      <c r="T67" s="103">
        <f t="shared" si="70"/>
        <v>0.1</v>
      </c>
      <c r="U67" s="103">
        <f t="shared" si="71"/>
        <v>0.1</v>
      </c>
      <c r="V67" s="103">
        <f t="shared" si="71"/>
        <v>0.1</v>
      </c>
      <c r="W67" s="103">
        <f t="shared" si="71"/>
        <v>0.1</v>
      </c>
      <c r="X67" s="103">
        <f t="shared" si="71"/>
        <v>0.1</v>
      </c>
      <c r="Y67" s="103">
        <f t="shared" si="71"/>
        <v>0.1</v>
      </c>
      <c r="Z67" s="103">
        <f t="shared" si="71"/>
        <v>0.1</v>
      </c>
      <c r="AA67" s="103">
        <f t="shared" si="71"/>
        <v>0.1</v>
      </c>
      <c r="AB67" s="103">
        <f t="shared" si="71"/>
        <v>0.1</v>
      </c>
      <c r="AC67" s="103">
        <f t="shared" si="71"/>
        <v>0.1</v>
      </c>
      <c r="AD67" s="103">
        <f t="shared" si="71"/>
        <v>0.1</v>
      </c>
      <c r="AE67" s="103">
        <f t="shared" si="71"/>
        <v>0.1</v>
      </c>
      <c r="AF67" s="103">
        <f t="shared" si="71"/>
        <v>0.1</v>
      </c>
      <c r="AG67" s="103">
        <f t="shared" si="71"/>
        <v>0.1</v>
      </c>
      <c r="AH67" s="103">
        <f t="shared" si="71"/>
        <v>0.1</v>
      </c>
      <c r="AI67" s="103">
        <f t="shared" si="71"/>
        <v>0.1</v>
      </c>
      <c r="AJ67" s="103">
        <f t="shared" si="71"/>
        <v>0.1</v>
      </c>
      <c r="AK67" s="103">
        <f t="shared" si="72"/>
        <v>0.1</v>
      </c>
      <c r="AL67" s="103">
        <f t="shared" si="72"/>
        <v>0.1</v>
      </c>
      <c r="AM67" s="103">
        <f t="shared" si="72"/>
        <v>0.1</v>
      </c>
      <c r="AN67" s="103">
        <f t="shared" si="72"/>
        <v>0.1</v>
      </c>
      <c r="AO67" s="103">
        <f t="shared" si="72"/>
        <v>0.1</v>
      </c>
      <c r="AP67" s="103">
        <f t="shared" si="72"/>
        <v>0.1</v>
      </c>
      <c r="AQ67" s="103">
        <f t="shared" si="72"/>
        <v>0.1</v>
      </c>
      <c r="AR67" s="103">
        <f t="shared" si="72"/>
        <v>0.1</v>
      </c>
      <c r="AS67" s="103">
        <f t="shared" si="72"/>
        <v>0.1</v>
      </c>
      <c r="AT67" s="103">
        <f t="shared" si="72"/>
        <v>0.1</v>
      </c>
      <c r="AU67" s="103">
        <f t="shared" si="72"/>
        <v>0.1</v>
      </c>
      <c r="AV67" s="103">
        <f t="shared" si="72"/>
        <v>0.1</v>
      </c>
      <c r="AW67" s="103">
        <f t="shared" si="72"/>
        <v>0.1</v>
      </c>
      <c r="AX67" s="103">
        <f t="shared" si="72"/>
        <v>0.1</v>
      </c>
      <c r="AY67" s="103">
        <f t="shared" si="72"/>
        <v>0.1</v>
      </c>
      <c r="AZ67" s="103">
        <f t="shared" si="72"/>
        <v>0.1</v>
      </c>
      <c r="BA67" s="103">
        <f t="shared" si="73"/>
        <v>0.1</v>
      </c>
      <c r="BB67" s="103">
        <f t="shared" si="73"/>
        <v>0.1</v>
      </c>
      <c r="BC67" s="103">
        <f t="shared" si="73"/>
        <v>0.1</v>
      </c>
      <c r="BD67" s="103">
        <f t="shared" si="73"/>
        <v>0.1</v>
      </c>
      <c r="BE67" s="103">
        <f t="shared" si="73"/>
        <v>0.1</v>
      </c>
      <c r="BF67" s="103">
        <f t="shared" si="73"/>
        <v>0.1</v>
      </c>
      <c r="BG67" s="103">
        <f t="shared" si="73"/>
        <v>0.1</v>
      </c>
      <c r="BH67" s="103">
        <f t="shared" si="73"/>
        <v>0.1</v>
      </c>
      <c r="BI67" s="103">
        <f t="shared" si="73"/>
        <v>0.1</v>
      </c>
      <c r="BJ67" s="104">
        <f t="shared" si="69"/>
        <v>5.7999999999999954</v>
      </c>
    </row>
    <row r="68" spans="1:62">
      <c r="A68" s="14" t="s">
        <v>334</v>
      </c>
      <c r="B68" s="139"/>
      <c r="C68" s="14"/>
      <c r="D68" s="50">
        <v>0.1</v>
      </c>
      <c r="E68" s="103">
        <f t="shared" si="70"/>
        <v>0.1</v>
      </c>
      <c r="F68" s="103">
        <f t="shared" si="70"/>
        <v>0.1</v>
      </c>
      <c r="G68" s="103">
        <f t="shared" si="70"/>
        <v>0.1</v>
      </c>
      <c r="H68" s="103">
        <f t="shared" si="70"/>
        <v>0.1</v>
      </c>
      <c r="I68" s="103">
        <f t="shared" si="70"/>
        <v>0.1</v>
      </c>
      <c r="J68" s="103">
        <f t="shared" si="70"/>
        <v>0.1</v>
      </c>
      <c r="K68" s="103">
        <f t="shared" si="70"/>
        <v>0.1</v>
      </c>
      <c r="L68" s="103">
        <f t="shared" si="70"/>
        <v>0.1</v>
      </c>
      <c r="M68" s="103">
        <f t="shared" si="70"/>
        <v>0.1</v>
      </c>
      <c r="N68" s="103">
        <f t="shared" si="70"/>
        <v>0.1</v>
      </c>
      <c r="O68" s="103">
        <f t="shared" si="70"/>
        <v>0.1</v>
      </c>
      <c r="P68" s="103">
        <f t="shared" si="70"/>
        <v>0.1</v>
      </c>
      <c r="Q68" s="103">
        <f t="shared" si="70"/>
        <v>0.1</v>
      </c>
      <c r="R68" s="103">
        <f t="shared" si="70"/>
        <v>0.1</v>
      </c>
      <c r="S68" s="103">
        <f t="shared" si="70"/>
        <v>0.1</v>
      </c>
      <c r="T68" s="103">
        <f t="shared" si="70"/>
        <v>0.1</v>
      </c>
      <c r="U68" s="103">
        <f t="shared" si="71"/>
        <v>0.1</v>
      </c>
      <c r="V68" s="103">
        <f t="shared" si="71"/>
        <v>0.1</v>
      </c>
      <c r="W68" s="103">
        <f t="shared" si="71"/>
        <v>0.1</v>
      </c>
      <c r="X68" s="103">
        <f t="shared" si="71"/>
        <v>0.1</v>
      </c>
      <c r="Y68" s="103">
        <f t="shared" si="71"/>
        <v>0.1</v>
      </c>
      <c r="Z68" s="103">
        <f t="shared" si="71"/>
        <v>0.1</v>
      </c>
      <c r="AA68" s="103">
        <f t="shared" si="71"/>
        <v>0.1</v>
      </c>
      <c r="AB68" s="103">
        <f t="shared" si="71"/>
        <v>0.1</v>
      </c>
      <c r="AC68" s="103">
        <f t="shared" si="71"/>
        <v>0.1</v>
      </c>
      <c r="AD68" s="103">
        <f t="shared" si="71"/>
        <v>0.1</v>
      </c>
      <c r="AE68" s="103">
        <f t="shared" si="71"/>
        <v>0.1</v>
      </c>
      <c r="AF68" s="103">
        <f t="shared" si="71"/>
        <v>0.1</v>
      </c>
      <c r="AG68" s="103">
        <f t="shared" si="71"/>
        <v>0.1</v>
      </c>
      <c r="AH68" s="103">
        <f t="shared" si="71"/>
        <v>0.1</v>
      </c>
      <c r="AI68" s="103">
        <f t="shared" si="71"/>
        <v>0.1</v>
      </c>
      <c r="AJ68" s="103">
        <f t="shared" si="71"/>
        <v>0.1</v>
      </c>
      <c r="AK68" s="103">
        <f t="shared" si="72"/>
        <v>0.1</v>
      </c>
      <c r="AL68" s="103">
        <f t="shared" si="72"/>
        <v>0.1</v>
      </c>
      <c r="AM68" s="103">
        <f t="shared" si="72"/>
        <v>0.1</v>
      </c>
      <c r="AN68" s="103">
        <f t="shared" si="72"/>
        <v>0.1</v>
      </c>
      <c r="AO68" s="103">
        <f t="shared" si="72"/>
        <v>0.1</v>
      </c>
      <c r="AP68" s="103">
        <f t="shared" si="72"/>
        <v>0.1</v>
      </c>
      <c r="AQ68" s="103">
        <f t="shared" si="72"/>
        <v>0.1</v>
      </c>
      <c r="AR68" s="103">
        <f t="shared" si="72"/>
        <v>0.1</v>
      </c>
      <c r="AS68" s="103">
        <f t="shared" si="72"/>
        <v>0.1</v>
      </c>
      <c r="AT68" s="103">
        <f t="shared" si="72"/>
        <v>0.1</v>
      </c>
      <c r="AU68" s="103">
        <f t="shared" si="72"/>
        <v>0.1</v>
      </c>
      <c r="AV68" s="103">
        <f t="shared" si="72"/>
        <v>0.1</v>
      </c>
      <c r="AW68" s="103">
        <f t="shared" si="72"/>
        <v>0.1</v>
      </c>
      <c r="AX68" s="103">
        <f t="shared" si="72"/>
        <v>0.1</v>
      </c>
      <c r="AY68" s="103">
        <f t="shared" si="72"/>
        <v>0.1</v>
      </c>
      <c r="AZ68" s="103">
        <f t="shared" si="72"/>
        <v>0.1</v>
      </c>
      <c r="BA68" s="103">
        <f t="shared" si="73"/>
        <v>0.1</v>
      </c>
      <c r="BB68" s="103">
        <f t="shared" si="73"/>
        <v>0.1</v>
      </c>
      <c r="BC68" s="103">
        <f t="shared" si="73"/>
        <v>0.1</v>
      </c>
      <c r="BD68" s="103">
        <f t="shared" si="73"/>
        <v>0.1</v>
      </c>
      <c r="BE68" s="103">
        <f t="shared" si="73"/>
        <v>0.1</v>
      </c>
      <c r="BF68" s="103">
        <f t="shared" si="73"/>
        <v>0.1</v>
      </c>
      <c r="BG68" s="103">
        <f t="shared" si="73"/>
        <v>0.1</v>
      </c>
      <c r="BH68" s="103">
        <f t="shared" si="73"/>
        <v>0.1</v>
      </c>
      <c r="BI68" s="103">
        <f t="shared" si="73"/>
        <v>0.1</v>
      </c>
      <c r="BJ68" s="104">
        <f t="shared" si="69"/>
        <v>5.7999999999999954</v>
      </c>
    </row>
    <row r="69" spans="1:62">
      <c r="A69" s="14" t="s">
        <v>5</v>
      </c>
      <c r="B69" s="139"/>
      <c r="C69" s="14"/>
      <c r="D69" s="50">
        <v>0.1</v>
      </c>
      <c r="E69" s="103">
        <f t="shared" si="70"/>
        <v>0.1</v>
      </c>
      <c r="F69" s="103">
        <f t="shared" si="70"/>
        <v>0.1</v>
      </c>
      <c r="G69" s="103">
        <f t="shared" si="70"/>
        <v>0.1</v>
      </c>
      <c r="H69" s="103">
        <f t="shared" si="70"/>
        <v>0.1</v>
      </c>
      <c r="I69" s="103">
        <f t="shared" si="70"/>
        <v>0.1</v>
      </c>
      <c r="J69" s="103">
        <f t="shared" si="70"/>
        <v>0.1</v>
      </c>
      <c r="K69" s="103">
        <f t="shared" si="70"/>
        <v>0.1</v>
      </c>
      <c r="L69" s="103">
        <f t="shared" si="70"/>
        <v>0.1</v>
      </c>
      <c r="M69" s="103">
        <f t="shared" si="70"/>
        <v>0.1</v>
      </c>
      <c r="N69" s="103">
        <f t="shared" si="70"/>
        <v>0.1</v>
      </c>
      <c r="O69" s="103">
        <f t="shared" si="70"/>
        <v>0.1</v>
      </c>
      <c r="P69" s="103">
        <f t="shared" si="70"/>
        <v>0.1</v>
      </c>
      <c r="Q69" s="103">
        <f t="shared" si="70"/>
        <v>0.1</v>
      </c>
      <c r="R69" s="103">
        <f t="shared" si="70"/>
        <v>0.1</v>
      </c>
      <c r="S69" s="103">
        <f t="shared" si="70"/>
        <v>0.1</v>
      </c>
      <c r="T69" s="103">
        <f t="shared" si="70"/>
        <v>0.1</v>
      </c>
      <c r="U69" s="103">
        <f t="shared" si="71"/>
        <v>0.1</v>
      </c>
      <c r="V69" s="103">
        <f t="shared" si="71"/>
        <v>0.1</v>
      </c>
      <c r="W69" s="103">
        <f t="shared" si="71"/>
        <v>0.1</v>
      </c>
      <c r="X69" s="103">
        <f t="shared" si="71"/>
        <v>0.1</v>
      </c>
      <c r="Y69" s="103">
        <f t="shared" si="71"/>
        <v>0.1</v>
      </c>
      <c r="Z69" s="103">
        <f t="shared" si="71"/>
        <v>0.1</v>
      </c>
      <c r="AA69" s="103">
        <f t="shared" si="71"/>
        <v>0.1</v>
      </c>
      <c r="AB69" s="103">
        <f t="shared" si="71"/>
        <v>0.1</v>
      </c>
      <c r="AC69" s="103">
        <f t="shared" si="71"/>
        <v>0.1</v>
      </c>
      <c r="AD69" s="103">
        <f t="shared" si="71"/>
        <v>0.1</v>
      </c>
      <c r="AE69" s="103">
        <f t="shared" si="71"/>
        <v>0.1</v>
      </c>
      <c r="AF69" s="103">
        <f t="shared" si="71"/>
        <v>0.1</v>
      </c>
      <c r="AG69" s="103">
        <f t="shared" si="71"/>
        <v>0.1</v>
      </c>
      <c r="AH69" s="103">
        <f t="shared" si="71"/>
        <v>0.1</v>
      </c>
      <c r="AI69" s="103">
        <f t="shared" si="71"/>
        <v>0.1</v>
      </c>
      <c r="AJ69" s="103">
        <f t="shared" si="71"/>
        <v>0.1</v>
      </c>
      <c r="AK69" s="103">
        <f t="shared" si="72"/>
        <v>0.1</v>
      </c>
      <c r="AL69" s="103">
        <f t="shared" si="72"/>
        <v>0.1</v>
      </c>
      <c r="AM69" s="103">
        <f t="shared" si="72"/>
        <v>0.1</v>
      </c>
      <c r="AN69" s="103">
        <f t="shared" si="72"/>
        <v>0.1</v>
      </c>
      <c r="AO69" s="103">
        <f t="shared" si="72"/>
        <v>0.1</v>
      </c>
      <c r="AP69" s="103">
        <f t="shared" si="72"/>
        <v>0.1</v>
      </c>
      <c r="AQ69" s="103">
        <f t="shared" si="72"/>
        <v>0.1</v>
      </c>
      <c r="AR69" s="103">
        <f t="shared" si="72"/>
        <v>0.1</v>
      </c>
      <c r="AS69" s="103">
        <f t="shared" si="72"/>
        <v>0.1</v>
      </c>
      <c r="AT69" s="103">
        <f t="shared" si="72"/>
        <v>0.1</v>
      </c>
      <c r="AU69" s="103">
        <f t="shared" si="72"/>
        <v>0.1</v>
      </c>
      <c r="AV69" s="103">
        <f t="shared" si="72"/>
        <v>0.1</v>
      </c>
      <c r="AW69" s="103">
        <f t="shared" si="72"/>
        <v>0.1</v>
      </c>
      <c r="AX69" s="103">
        <f t="shared" si="72"/>
        <v>0.1</v>
      </c>
      <c r="AY69" s="103">
        <f t="shared" si="72"/>
        <v>0.1</v>
      </c>
      <c r="AZ69" s="103">
        <f t="shared" si="72"/>
        <v>0.1</v>
      </c>
      <c r="BA69" s="103">
        <f t="shared" si="73"/>
        <v>0.1</v>
      </c>
      <c r="BB69" s="103">
        <f t="shared" si="73"/>
        <v>0.1</v>
      </c>
      <c r="BC69" s="103">
        <f t="shared" si="73"/>
        <v>0.1</v>
      </c>
      <c r="BD69" s="103">
        <f t="shared" si="73"/>
        <v>0.1</v>
      </c>
      <c r="BE69" s="103">
        <f t="shared" si="73"/>
        <v>0.1</v>
      </c>
      <c r="BF69" s="103">
        <f t="shared" si="73"/>
        <v>0.1</v>
      </c>
      <c r="BG69" s="103">
        <f t="shared" si="73"/>
        <v>0.1</v>
      </c>
      <c r="BH69" s="103">
        <f t="shared" si="73"/>
        <v>0.1</v>
      </c>
      <c r="BI69" s="103">
        <f t="shared" si="73"/>
        <v>0.1</v>
      </c>
      <c r="BJ69" s="104">
        <f t="shared" si="69"/>
        <v>5.7999999999999954</v>
      </c>
    </row>
    <row r="70" spans="1:62">
      <c r="A70" s="25" t="s">
        <v>454</v>
      </c>
      <c r="B70" s="140"/>
      <c r="C70" s="25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4">
        <f t="shared" si="69"/>
        <v>0</v>
      </c>
    </row>
    <row r="71" spans="1:62">
      <c r="A71" s="14" t="s">
        <v>397</v>
      </c>
      <c r="B71" s="139"/>
      <c r="C71" s="14"/>
      <c r="D71" s="50">
        <v>0.1</v>
      </c>
      <c r="E71" s="103">
        <f t="shared" ref="E71:T78" si="74">+$D71</f>
        <v>0.1</v>
      </c>
      <c r="F71" s="103">
        <f t="shared" si="74"/>
        <v>0.1</v>
      </c>
      <c r="G71" s="103">
        <f t="shared" si="74"/>
        <v>0.1</v>
      </c>
      <c r="H71" s="103">
        <f t="shared" si="74"/>
        <v>0.1</v>
      </c>
      <c r="I71" s="103">
        <f t="shared" si="74"/>
        <v>0.1</v>
      </c>
      <c r="J71" s="103">
        <f t="shared" si="74"/>
        <v>0.1</v>
      </c>
      <c r="K71" s="103">
        <f t="shared" si="74"/>
        <v>0.1</v>
      </c>
      <c r="L71" s="103">
        <f t="shared" si="74"/>
        <v>0.1</v>
      </c>
      <c r="M71" s="103">
        <f t="shared" si="74"/>
        <v>0.1</v>
      </c>
      <c r="N71" s="103">
        <f t="shared" si="74"/>
        <v>0.1</v>
      </c>
      <c r="O71" s="103">
        <f t="shared" si="74"/>
        <v>0.1</v>
      </c>
      <c r="P71" s="103">
        <f t="shared" si="74"/>
        <v>0.1</v>
      </c>
      <c r="Q71" s="103">
        <f t="shared" si="74"/>
        <v>0.1</v>
      </c>
      <c r="R71" s="103">
        <f t="shared" si="74"/>
        <v>0.1</v>
      </c>
      <c r="S71" s="103">
        <f t="shared" si="74"/>
        <v>0.1</v>
      </c>
      <c r="T71" s="103">
        <f t="shared" si="74"/>
        <v>0.1</v>
      </c>
      <c r="U71" s="103">
        <f t="shared" ref="U71:AJ78" si="75">+$D71</f>
        <v>0.1</v>
      </c>
      <c r="V71" s="103">
        <f t="shared" si="75"/>
        <v>0.1</v>
      </c>
      <c r="W71" s="103">
        <f t="shared" si="75"/>
        <v>0.1</v>
      </c>
      <c r="X71" s="103">
        <f t="shared" si="75"/>
        <v>0.1</v>
      </c>
      <c r="Y71" s="103">
        <f t="shared" si="75"/>
        <v>0.1</v>
      </c>
      <c r="Z71" s="103">
        <f t="shared" si="75"/>
        <v>0.1</v>
      </c>
      <c r="AA71" s="103">
        <f t="shared" si="75"/>
        <v>0.1</v>
      </c>
      <c r="AB71" s="103">
        <f t="shared" si="75"/>
        <v>0.1</v>
      </c>
      <c r="AC71" s="103">
        <f t="shared" si="75"/>
        <v>0.1</v>
      </c>
      <c r="AD71" s="103">
        <f t="shared" si="75"/>
        <v>0.1</v>
      </c>
      <c r="AE71" s="103">
        <f t="shared" si="75"/>
        <v>0.1</v>
      </c>
      <c r="AF71" s="103">
        <f t="shared" si="75"/>
        <v>0.1</v>
      </c>
      <c r="AG71" s="103">
        <f t="shared" si="75"/>
        <v>0.1</v>
      </c>
      <c r="AH71" s="103">
        <f t="shared" si="75"/>
        <v>0.1</v>
      </c>
      <c r="AI71" s="103">
        <f t="shared" si="75"/>
        <v>0.1</v>
      </c>
      <c r="AJ71" s="103">
        <f t="shared" si="75"/>
        <v>0.1</v>
      </c>
      <c r="AK71" s="103">
        <f t="shared" ref="AK71:AZ78" si="76">+$D71</f>
        <v>0.1</v>
      </c>
      <c r="AL71" s="103">
        <f t="shared" si="76"/>
        <v>0.1</v>
      </c>
      <c r="AM71" s="103">
        <f t="shared" si="76"/>
        <v>0.1</v>
      </c>
      <c r="AN71" s="103">
        <f t="shared" si="76"/>
        <v>0.1</v>
      </c>
      <c r="AO71" s="103">
        <f t="shared" si="76"/>
        <v>0.1</v>
      </c>
      <c r="AP71" s="103">
        <f t="shared" si="76"/>
        <v>0.1</v>
      </c>
      <c r="AQ71" s="103">
        <f t="shared" si="76"/>
        <v>0.1</v>
      </c>
      <c r="AR71" s="103">
        <f t="shared" si="76"/>
        <v>0.1</v>
      </c>
      <c r="AS71" s="103">
        <f t="shared" si="76"/>
        <v>0.1</v>
      </c>
      <c r="AT71" s="103">
        <f t="shared" si="76"/>
        <v>0.1</v>
      </c>
      <c r="AU71" s="103">
        <f t="shared" si="76"/>
        <v>0.1</v>
      </c>
      <c r="AV71" s="103">
        <f t="shared" si="76"/>
        <v>0.1</v>
      </c>
      <c r="AW71" s="103">
        <f t="shared" si="76"/>
        <v>0.1</v>
      </c>
      <c r="AX71" s="103">
        <f t="shared" si="76"/>
        <v>0.1</v>
      </c>
      <c r="AY71" s="103">
        <f t="shared" si="76"/>
        <v>0.1</v>
      </c>
      <c r="AZ71" s="103">
        <f t="shared" si="76"/>
        <v>0.1</v>
      </c>
      <c r="BA71" s="103">
        <f t="shared" ref="BA71:BI78" si="77">+$D71</f>
        <v>0.1</v>
      </c>
      <c r="BB71" s="103">
        <f t="shared" si="77"/>
        <v>0.1</v>
      </c>
      <c r="BC71" s="103">
        <f t="shared" si="77"/>
        <v>0.1</v>
      </c>
      <c r="BD71" s="103">
        <f t="shared" si="77"/>
        <v>0.1</v>
      </c>
      <c r="BE71" s="103">
        <f t="shared" si="77"/>
        <v>0.1</v>
      </c>
      <c r="BF71" s="103">
        <f t="shared" si="77"/>
        <v>0.1</v>
      </c>
      <c r="BG71" s="103">
        <f t="shared" si="77"/>
        <v>0.1</v>
      </c>
      <c r="BH71" s="103">
        <f t="shared" si="77"/>
        <v>0.1</v>
      </c>
      <c r="BI71" s="103">
        <f t="shared" si="77"/>
        <v>0.1</v>
      </c>
      <c r="BJ71" s="104">
        <f t="shared" si="69"/>
        <v>5.7999999999999954</v>
      </c>
    </row>
    <row r="72" spans="1:62">
      <c r="A72" s="14" t="s">
        <v>335</v>
      </c>
      <c r="B72" s="139"/>
      <c r="C72" s="14"/>
      <c r="D72" s="50">
        <v>0</v>
      </c>
      <c r="E72" s="103">
        <f t="shared" si="74"/>
        <v>0</v>
      </c>
      <c r="F72" s="103">
        <f t="shared" si="74"/>
        <v>0</v>
      </c>
      <c r="G72" s="103">
        <f t="shared" si="74"/>
        <v>0</v>
      </c>
      <c r="H72" s="103">
        <f t="shared" si="74"/>
        <v>0</v>
      </c>
      <c r="I72" s="103">
        <f t="shared" si="74"/>
        <v>0</v>
      </c>
      <c r="J72" s="103">
        <f t="shared" si="74"/>
        <v>0</v>
      </c>
      <c r="K72" s="103">
        <f t="shared" si="74"/>
        <v>0</v>
      </c>
      <c r="L72" s="103">
        <f t="shared" si="74"/>
        <v>0</v>
      </c>
      <c r="M72" s="103">
        <f t="shared" si="74"/>
        <v>0</v>
      </c>
      <c r="N72" s="103">
        <f t="shared" si="74"/>
        <v>0</v>
      </c>
      <c r="O72" s="103">
        <f t="shared" si="74"/>
        <v>0</v>
      </c>
      <c r="P72" s="103">
        <f t="shared" si="74"/>
        <v>0</v>
      </c>
      <c r="Q72" s="103">
        <f t="shared" si="74"/>
        <v>0</v>
      </c>
      <c r="R72" s="103">
        <f t="shared" si="74"/>
        <v>0</v>
      </c>
      <c r="S72" s="103">
        <f t="shared" si="74"/>
        <v>0</v>
      </c>
      <c r="T72" s="103">
        <f t="shared" si="74"/>
        <v>0</v>
      </c>
      <c r="U72" s="103">
        <f t="shared" si="75"/>
        <v>0</v>
      </c>
      <c r="V72" s="103">
        <f t="shared" si="75"/>
        <v>0</v>
      </c>
      <c r="W72" s="103">
        <f t="shared" si="75"/>
        <v>0</v>
      </c>
      <c r="X72" s="103">
        <f t="shared" si="75"/>
        <v>0</v>
      </c>
      <c r="Y72" s="103">
        <f t="shared" si="75"/>
        <v>0</v>
      </c>
      <c r="Z72" s="103">
        <f t="shared" si="75"/>
        <v>0</v>
      </c>
      <c r="AA72" s="103">
        <f t="shared" si="75"/>
        <v>0</v>
      </c>
      <c r="AB72" s="103">
        <f t="shared" si="75"/>
        <v>0</v>
      </c>
      <c r="AC72" s="103">
        <f t="shared" si="75"/>
        <v>0</v>
      </c>
      <c r="AD72" s="103">
        <f t="shared" si="75"/>
        <v>0</v>
      </c>
      <c r="AE72" s="103">
        <f t="shared" si="75"/>
        <v>0</v>
      </c>
      <c r="AF72" s="103">
        <f t="shared" si="75"/>
        <v>0</v>
      </c>
      <c r="AG72" s="103">
        <f t="shared" si="75"/>
        <v>0</v>
      </c>
      <c r="AH72" s="103">
        <f t="shared" si="75"/>
        <v>0</v>
      </c>
      <c r="AI72" s="103">
        <f t="shared" si="75"/>
        <v>0</v>
      </c>
      <c r="AJ72" s="103">
        <f t="shared" si="75"/>
        <v>0</v>
      </c>
      <c r="AK72" s="103">
        <f t="shared" si="76"/>
        <v>0</v>
      </c>
      <c r="AL72" s="103">
        <f t="shared" si="76"/>
        <v>0</v>
      </c>
      <c r="AM72" s="103">
        <f t="shared" si="76"/>
        <v>0</v>
      </c>
      <c r="AN72" s="103">
        <f t="shared" si="76"/>
        <v>0</v>
      </c>
      <c r="AO72" s="103">
        <f t="shared" si="76"/>
        <v>0</v>
      </c>
      <c r="AP72" s="103">
        <f t="shared" si="76"/>
        <v>0</v>
      </c>
      <c r="AQ72" s="103">
        <f t="shared" si="76"/>
        <v>0</v>
      </c>
      <c r="AR72" s="103">
        <f t="shared" si="76"/>
        <v>0</v>
      </c>
      <c r="AS72" s="103">
        <f t="shared" si="76"/>
        <v>0</v>
      </c>
      <c r="AT72" s="103">
        <f t="shared" si="76"/>
        <v>0</v>
      </c>
      <c r="AU72" s="103">
        <f t="shared" si="76"/>
        <v>0</v>
      </c>
      <c r="AV72" s="103">
        <f t="shared" si="76"/>
        <v>0</v>
      </c>
      <c r="AW72" s="103">
        <f t="shared" si="76"/>
        <v>0</v>
      </c>
      <c r="AX72" s="103">
        <f t="shared" si="76"/>
        <v>0</v>
      </c>
      <c r="AY72" s="103">
        <f t="shared" si="76"/>
        <v>0</v>
      </c>
      <c r="AZ72" s="103">
        <f t="shared" si="76"/>
        <v>0</v>
      </c>
      <c r="BA72" s="103">
        <f t="shared" si="77"/>
        <v>0</v>
      </c>
      <c r="BB72" s="103">
        <f t="shared" si="77"/>
        <v>0</v>
      </c>
      <c r="BC72" s="103">
        <f t="shared" si="77"/>
        <v>0</v>
      </c>
      <c r="BD72" s="103">
        <f t="shared" si="77"/>
        <v>0</v>
      </c>
      <c r="BE72" s="103">
        <f t="shared" si="77"/>
        <v>0</v>
      </c>
      <c r="BF72" s="103">
        <f t="shared" si="77"/>
        <v>0</v>
      </c>
      <c r="BG72" s="103">
        <f t="shared" si="77"/>
        <v>0</v>
      </c>
      <c r="BH72" s="103">
        <f t="shared" si="77"/>
        <v>0</v>
      </c>
      <c r="BI72" s="103">
        <f t="shared" si="77"/>
        <v>0</v>
      </c>
      <c r="BJ72" s="104">
        <f t="shared" si="69"/>
        <v>0</v>
      </c>
    </row>
    <row r="73" spans="1:62">
      <c r="A73" s="14" t="s">
        <v>399</v>
      </c>
      <c r="B73" s="139"/>
      <c r="C73" s="14"/>
      <c r="D73" s="50">
        <v>0</v>
      </c>
      <c r="E73" s="103">
        <f t="shared" si="74"/>
        <v>0</v>
      </c>
      <c r="F73" s="103">
        <f t="shared" si="74"/>
        <v>0</v>
      </c>
      <c r="G73" s="103">
        <f t="shared" si="74"/>
        <v>0</v>
      </c>
      <c r="H73" s="103">
        <f t="shared" si="74"/>
        <v>0</v>
      </c>
      <c r="I73" s="103">
        <f t="shared" si="74"/>
        <v>0</v>
      </c>
      <c r="J73" s="103">
        <f t="shared" si="74"/>
        <v>0</v>
      </c>
      <c r="K73" s="103">
        <f t="shared" si="74"/>
        <v>0</v>
      </c>
      <c r="L73" s="103">
        <f t="shared" si="74"/>
        <v>0</v>
      </c>
      <c r="M73" s="103">
        <f t="shared" si="74"/>
        <v>0</v>
      </c>
      <c r="N73" s="103">
        <f t="shared" si="74"/>
        <v>0</v>
      </c>
      <c r="O73" s="103">
        <f t="shared" si="74"/>
        <v>0</v>
      </c>
      <c r="P73" s="103">
        <f t="shared" si="74"/>
        <v>0</v>
      </c>
      <c r="Q73" s="103">
        <f t="shared" si="74"/>
        <v>0</v>
      </c>
      <c r="R73" s="103">
        <f t="shared" si="74"/>
        <v>0</v>
      </c>
      <c r="S73" s="103">
        <f t="shared" si="74"/>
        <v>0</v>
      </c>
      <c r="T73" s="103">
        <f t="shared" si="74"/>
        <v>0</v>
      </c>
      <c r="U73" s="103">
        <f t="shared" si="75"/>
        <v>0</v>
      </c>
      <c r="V73" s="103">
        <f t="shared" si="75"/>
        <v>0</v>
      </c>
      <c r="W73" s="103">
        <f t="shared" si="75"/>
        <v>0</v>
      </c>
      <c r="X73" s="103">
        <f t="shared" si="75"/>
        <v>0</v>
      </c>
      <c r="Y73" s="103">
        <f t="shared" si="75"/>
        <v>0</v>
      </c>
      <c r="Z73" s="103">
        <f t="shared" si="75"/>
        <v>0</v>
      </c>
      <c r="AA73" s="103">
        <f t="shared" si="75"/>
        <v>0</v>
      </c>
      <c r="AB73" s="103">
        <f t="shared" si="75"/>
        <v>0</v>
      </c>
      <c r="AC73" s="103">
        <f t="shared" si="75"/>
        <v>0</v>
      </c>
      <c r="AD73" s="103">
        <f t="shared" si="75"/>
        <v>0</v>
      </c>
      <c r="AE73" s="103">
        <f t="shared" si="75"/>
        <v>0</v>
      </c>
      <c r="AF73" s="103">
        <f t="shared" si="75"/>
        <v>0</v>
      </c>
      <c r="AG73" s="103">
        <f t="shared" si="75"/>
        <v>0</v>
      </c>
      <c r="AH73" s="103">
        <f t="shared" si="75"/>
        <v>0</v>
      </c>
      <c r="AI73" s="103">
        <f t="shared" si="75"/>
        <v>0</v>
      </c>
      <c r="AJ73" s="103">
        <f t="shared" si="75"/>
        <v>0</v>
      </c>
      <c r="AK73" s="103">
        <f t="shared" si="76"/>
        <v>0</v>
      </c>
      <c r="AL73" s="103">
        <f t="shared" si="76"/>
        <v>0</v>
      </c>
      <c r="AM73" s="103">
        <f t="shared" si="76"/>
        <v>0</v>
      </c>
      <c r="AN73" s="103">
        <f t="shared" si="76"/>
        <v>0</v>
      </c>
      <c r="AO73" s="103">
        <f t="shared" si="76"/>
        <v>0</v>
      </c>
      <c r="AP73" s="103">
        <f t="shared" si="76"/>
        <v>0</v>
      </c>
      <c r="AQ73" s="103">
        <f t="shared" si="76"/>
        <v>0</v>
      </c>
      <c r="AR73" s="103">
        <f t="shared" si="76"/>
        <v>0</v>
      </c>
      <c r="AS73" s="103">
        <f t="shared" si="76"/>
        <v>0</v>
      </c>
      <c r="AT73" s="103">
        <f t="shared" si="76"/>
        <v>0</v>
      </c>
      <c r="AU73" s="103">
        <f t="shared" si="76"/>
        <v>0</v>
      </c>
      <c r="AV73" s="103">
        <f t="shared" si="76"/>
        <v>0</v>
      </c>
      <c r="AW73" s="103">
        <f t="shared" si="76"/>
        <v>0</v>
      </c>
      <c r="AX73" s="103">
        <f t="shared" si="76"/>
        <v>0</v>
      </c>
      <c r="AY73" s="103">
        <f t="shared" si="76"/>
        <v>0</v>
      </c>
      <c r="AZ73" s="103">
        <f t="shared" si="76"/>
        <v>0</v>
      </c>
      <c r="BA73" s="103">
        <f t="shared" si="77"/>
        <v>0</v>
      </c>
      <c r="BB73" s="103">
        <f t="shared" si="77"/>
        <v>0</v>
      </c>
      <c r="BC73" s="103">
        <f t="shared" si="77"/>
        <v>0</v>
      </c>
      <c r="BD73" s="103">
        <f t="shared" si="77"/>
        <v>0</v>
      </c>
      <c r="BE73" s="103">
        <f t="shared" si="77"/>
        <v>0</v>
      </c>
      <c r="BF73" s="103">
        <f t="shared" si="77"/>
        <v>0</v>
      </c>
      <c r="BG73" s="103">
        <f t="shared" si="77"/>
        <v>0</v>
      </c>
      <c r="BH73" s="103">
        <f t="shared" si="77"/>
        <v>0</v>
      </c>
      <c r="BI73" s="103">
        <f t="shared" si="77"/>
        <v>0</v>
      </c>
      <c r="BJ73" s="104">
        <f t="shared" si="69"/>
        <v>0</v>
      </c>
    </row>
    <row r="74" spans="1:62">
      <c r="A74" s="14" t="s">
        <v>339</v>
      </c>
      <c r="B74" s="139"/>
      <c r="C74" s="14"/>
      <c r="D74" s="50">
        <v>0</v>
      </c>
      <c r="E74" s="103">
        <f t="shared" si="74"/>
        <v>0</v>
      </c>
      <c r="F74" s="103">
        <f t="shared" si="74"/>
        <v>0</v>
      </c>
      <c r="G74" s="103">
        <f t="shared" si="74"/>
        <v>0</v>
      </c>
      <c r="H74" s="103">
        <f t="shared" si="74"/>
        <v>0</v>
      </c>
      <c r="I74" s="103">
        <f t="shared" si="74"/>
        <v>0</v>
      </c>
      <c r="J74" s="103">
        <f t="shared" si="74"/>
        <v>0</v>
      </c>
      <c r="K74" s="103">
        <f t="shared" si="74"/>
        <v>0</v>
      </c>
      <c r="L74" s="103">
        <f t="shared" si="74"/>
        <v>0</v>
      </c>
      <c r="M74" s="103">
        <f t="shared" si="74"/>
        <v>0</v>
      </c>
      <c r="N74" s="103">
        <f t="shared" si="74"/>
        <v>0</v>
      </c>
      <c r="O74" s="103">
        <f t="shared" si="74"/>
        <v>0</v>
      </c>
      <c r="P74" s="103">
        <f t="shared" si="74"/>
        <v>0</v>
      </c>
      <c r="Q74" s="103">
        <f t="shared" si="74"/>
        <v>0</v>
      </c>
      <c r="R74" s="103">
        <f t="shared" si="74"/>
        <v>0</v>
      </c>
      <c r="S74" s="103">
        <f t="shared" si="74"/>
        <v>0</v>
      </c>
      <c r="T74" s="103">
        <f t="shared" si="74"/>
        <v>0</v>
      </c>
      <c r="U74" s="103">
        <f t="shared" si="75"/>
        <v>0</v>
      </c>
      <c r="V74" s="103">
        <f t="shared" si="75"/>
        <v>0</v>
      </c>
      <c r="W74" s="103">
        <f t="shared" si="75"/>
        <v>0</v>
      </c>
      <c r="X74" s="103">
        <f t="shared" si="75"/>
        <v>0</v>
      </c>
      <c r="Y74" s="103">
        <f t="shared" si="75"/>
        <v>0</v>
      </c>
      <c r="Z74" s="103">
        <f t="shared" si="75"/>
        <v>0</v>
      </c>
      <c r="AA74" s="103">
        <f t="shared" si="75"/>
        <v>0</v>
      </c>
      <c r="AB74" s="103">
        <f t="shared" si="75"/>
        <v>0</v>
      </c>
      <c r="AC74" s="103">
        <f t="shared" si="75"/>
        <v>0</v>
      </c>
      <c r="AD74" s="103">
        <f t="shared" si="75"/>
        <v>0</v>
      </c>
      <c r="AE74" s="103">
        <f t="shared" si="75"/>
        <v>0</v>
      </c>
      <c r="AF74" s="103">
        <f t="shared" si="75"/>
        <v>0</v>
      </c>
      <c r="AG74" s="103">
        <f t="shared" si="75"/>
        <v>0</v>
      </c>
      <c r="AH74" s="103">
        <f t="shared" si="75"/>
        <v>0</v>
      </c>
      <c r="AI74" s="103">
        <f t="shared" si="75"/>
        <v>0</v>
      </c>
      <c r="AJ74" s="103">
        <f t="shared" si="75"/>
        <v>0</v>
      </c>
      <c r="AK74" s="103">
        <f t="shared" si="76"/>
        <v>0</v>
      </c>
      <c r="AL74" s="103">
        <f t="shared" si="76"/>
        <v>0</v>
      </c>
      <c r="AM74" s="103">
        <f t="shared" si="76"/>
        <v>0</v>
      </c>
      <c r="AN74" s="103">
        <f t="shared" si="76"/>
        <v>0</v>
      </c>
      <c r="AO74" s="103">
        <f t="shared" si="76"/>
        <v>0</v>
      </c>
      <c r="AP74" s="103">
        <f t="shared" si="76"/>
        <v>0</v>
      </c>
      <c r="AQ74" s="103">
        <f t="shared" si="76"/>
        <v>0</v>
      </c>
      <c r="AR74" s="103">
        <f t="shared" si="76"/>
        <v>0</v>
      </c>
      <c r="AS74" s="103">
        <f t="shared" si="76"/>
        <v>0</v>
      </c>
      <c r="AT74" s="103">
        <f t="shared" si="76"/>
        <v>0</v>
      </c>
      <c r="AU74" s="103">
        <f t="shared" si="76"/>
        <v>0</v>
      </c>
      <c r="AV74" s="103">
        <f t="shared" si="76"/>
        <v>0</v>
      </c>
      <c r="AW74" s="103">
        <f t="shared" si="76"/>
        <v>0</v>
      </c>
      <c r="AX74" s="103">
        <f t="shared" si="76"/>
        <v>0</v>
      </c>
      <c r="AY74" s="103">
        <f t="shared" si="76"/>
        <v>0</v>
      </c>
      <c r="AZ74" s="103">
        <f t="shared" si="76"/>
        <v>0</v>
      </c>
      <c r="BA74" s="103">
        <f t="shared" si="77"/>
        <v>0</v>
      </c>
      <c r="BB74" s="103">
        <f t="shared" si="77"/>
        <v>0</v>
      </c>
      <c r="BC74" s="103">
        <f t="shared" si="77"/>
        <v>0</v>
      </c>
      <c r="BD74" s="103">
        <f t="shared" si="77"/>
        <v>0</v>
      </c>
      <c r="BE74" s="103">
        <f t="shared" si="77"/>
        <v>0</v>
      </c>
      <c r="BF74" s="103">
        <f t="shared" si="77"/>
        <v>0</v>
      </c>
      <c r="BG74" s="103">
        <f t="shared" si="77"/>
        <v>0</v>
      </c>
      <c r="BH74" s="103">
        <f t="shared" si="77"/>
        <v>0</v>
      </c>
      <c r="BI74" s="103">
        <f t="shared" si="77"/>
        <v>0</v>
      </c>
      <c r="BJ74" s="104">
        <f t="shared" si="69"/>
        <v>0</v>
      </c>
    </row>
    <row r="75" spans="1:62">
      <c r="A75" s="14" t="s">
        <v>411</v>
      </c>
      <c r="B75" s="139"/>
      <c r="C75" s="14"/>
      <c r="D75" s="50">
        <v>0</v>
      </c>
      <c r="E75" s="103">
        <f t="shared" si="74"/>
        <v>0</v>
      </c>
      <c r="F75" s="103">
        <f t="shared" si="74"/>
        <v>0</v>
      </c>
      <c r="G75" s="103">
        <f t="shared" si="74"/>
        <v>0</v>
      </c>
      <c r="H75" s="103">
        <f t="shared" si="74"/>
        <v>0</v>
      </c>
      <c r="I75" s="103">
        <f t="shared" si="74"/>
        <v>0</v>
      </c>
      <c r="J75" s="103">
        <f t="shared" si="74"/>
        <v>0</v>
      </c>
      <c r="K75" s="103">
        <f t="shared" si="74"/>
        <v>0</v>
      </c>
      <c r="L75" s="103">
        <f t="shared" si="74"/>
        <v>0</v>
      </c>
      <c r="M75" s="103">
        <f t="shared" si="74"/>
        <v>0</v>
      </c>
      <c r="N75" s="103">
        <f t="shared" si="74"/>
        <v>0</v>
      </c>
      <c r="O75" s="103">
        <f t="shared" si="74"/>
        <v>0</v>
      </c>
      <c r="P75" s="103">
        <f t="shared" si="74"/>
        <v>0</v>
      </c>
      <c r="Q75" s="103">
        <f t="shared" si="74"/>
        <v>0</v>
      </c>
      <c r="R75" s="103">
        <f t="shared" si="74"/>
        <v>0</v>
      </c>
      <c r="S75" s="103">
        <f t="shared" si="74"/>
        <v>0</v>
      </c>
      <c r="T75" s="103">
        <f t="shared" si="74"/>
        <v>0</v>
      </c>
      <c r="U75" s="103">
        <f t="shared" si="75"/>
        <v>0</v>
      </c>
      <c r="V75" s="103">
        <f t="shared" si="75"/>
        <v>0</v>
      </c>
      <c r="W75" s="103">
        <f t="shared" si="75"/>
        <v>0</v>
      </c>
      <c r="X75" s="103">
        <f t="shared" si="75"/>
        <v>0</v>
      </c>
      <c r="Y75" s="103">
        <f t="shared" si="75"/>
        <v>0</v>
      </c>
      <c r="Z75" s="103">
        <f t="shared" si="75"/>
        <v>0</v>
      </c>
      <c r="AA75" s="103">
        <f t="shared" si="75"/>
        <v>0</v>
      </c>
      <c r="AB75" s="103">
        <f t="shared" si="75"/>
        <v>0</v>
      </c>
      <c r="AC75" s="103">
        <f t="shared" si="75"/>
        <v>0</v>
      </c>
      <c r="AD75" s="103">
        <f t="shared" si="75"/>
        <v>0</v>
      </c>
      <c r="AE75" s="103">
        <f t="shared" si="75"/>
        <v>0</v>
      </c>
      <c r="AF75" s="103">
        <f t="shared" si="75"/>
        <v>0</v>
      </c>
      <c r="AG75" s="103">
        <f t="shared" si="75"/>
        <v>0</v>
      </c>
      <c r="AH75" s="103">
        <f t="shared" si="75"/>
        <v>0</v>
      </c>
      <c r="AI75" s="103">
        <f t="shared" si="75"/>
        <v>0</v>
      </c>
      <c r="AJ75" s="103">
        <f t="shared" si="75"/>
        <v>0</v>
      </c>
      <c r="AK75" s="103">
        <f t="shared" si="76"/>
        <v>0</v>
      </c>
      <c r="AL75" s="103">
        <f t="shared" si="76"/>
        <v>0</v>
      </c>
      <c r="AM75" s="103">
        <f t="shared" si="76"/>
        <v>0</v>
      </c>
      <c r="AN75" s="103">
        <f t="shared" si="76"/>
        <v>0</v>
      </c>
      <c r="AO75" s="103">
        <f t="shared" si="76"/>
        <v>0</v>
      </c>
      <c r="AP75" s="103">
        <f t="shared" si="76"/>
        <v>0</v>
      </c>
      <c r="AQ75" s="103">
        <f t="shared" si="76"/>
        <v>0</v>
      </c>
      <c r="AR75" s="103">
        <f t="shared" si="76"/>
        <v>0</v>
      </c>
      <c r="AS75" s="103">
        <f t="shared" si="76"/>
        <v>0</v>
      </c>
      <c r="AT75" s="103">
        <f t="shared" si="76"/>
        <v>0</v>
      </c>
      <c r="AU75" s="103">
        <f t="shared" si="76"/>
        <v>0</v>
      </c>
      <c r="AV75" s="103">
        <f t="shared" si="76"/>
        <v>0</v>
      </c>
      <c r="AW75" s="103">
        <f t="shared" si="76"/>
        <v>0</v>
      </c>
      <c r="AX75" s="103">
        <f t="shared" si="76"/>
        <v>0</v>
      </c>
      <c r="AY75" s="103">
        <f t="shared" si="76"/>
        <v>0</v>
      </c>
      <c r="AZ75" s="103">
        <f t="shared" si="76"/>
        <v>0</v>
      </c>
      <c r="BA75" s="103">
        <f t="shared" si="77"/>
        <v>0</v>
      </c>
      <c r="BB75" s="103">
        <f t="shared" si="77"/>
        <v>0</v>
      </c>
      <c r="BC75" s="103">
        <f t="shared" si="77"/>
        <v>0</v>
      </c>
      <c r="BD75" s="103">
        <f t="shared" si="77"/>
        <v>0</v>
      </c>
      <c r="BE75" s="103">
        <f t="shared" si="77"/>
        <v>0</v>
      </c>
      <c r="BF75" s="103">
        <f t="shared" si="77"/>
        <v>0</v>
      </c>
      <c r="BG75" s="103">
        <f t="shared" si="77"/>
        <v>0</v>
      </c>
      <c r="BH75" s="103">
        <f t="shared" si="77"/>
        <v>0</v>
      </c>
      <c r="BI75" s="103">
        <f t="shared" si="77"/>
        <v>0</v>
      </c>
      <c r="BJ75" s="104">
        <f t="shared" si="69"/>
        <v>0</v>
      </c>
    </row>
    <row r="76" spans="1:62">
      <c r="A76" s="14" t="s">
        <v>400</v>
      </c>
      <c r="B76" s="139"/>
      <c r="C76" s="14"/>
      <c r="D76" s="50">
        <v>0.1</v>
      </c>
      <c r="E76" s="103">
        <f t="shared" si="74"/>
        <v>0.1</v>
      </c>
      <c r="F76" s="103">
        <f t="shared" si="74"/>
        <v>0.1</v>
      </c>
      <c r="G76" s="103">
        <f t="shared" si="74"/>
        <v>0.1</v>
      </c>
      <c r="H76" s="103">
        <f t="shared" si="74"/>
        <v>0.1</v>
      </c>
      <c r="I76" s="103">
        <f t="shared" si="74"/>
        <v>0.1</v>
      </c>
      <c r="J76" s="103">
        <f t="shared" si="74"/>
        <v>0.1</v>
      </c>
      <c r="K76" s="103">
        <f t="shared" si="74"/>
        <v>0.1</v>
      </c>
      <c r="L76" s="103">
        <f t="shared" si="74"/>
        <v>0.1</v>
      </c>
      <c r="M76" s="103">
        <f t="shared" si="74"/>
        <v>0.1</v>
      </c>
      <c r="N76" s="103">
        <f t="shared" si="74"/>
        <v>0.1</v>
      </c>
      <c r="O76" s="103">
        <f t="shared" si="74"/>
        <v>0.1</v>
      </c>
      <c r="P76" s="103">
        <f t="shared" si="74"/>
        <v>0.1</v>
      </c>
      <c r="Q76" s="103">
        <f t="shared" si="74"/>
        <v>0.1</v>
      </c>
      <c r="R76" s="103">
        <f t="shared" si="74"/>
        <v>0.1</v>
      </c>
      <c r="S76" s="103">
        <f t="shared" si="74"/>
        <v>0.1</v>
      </c>
      <c r="T76" s="103">
        <f t="shared" si="74"/>
        <v>0.1</v>
      </c>
      <c r="U76" s="103">
        <f t="shared" si="75"/>
        <v>0.1</v>
      </c>
      <c r="V76" s="103">
        <f t="shared" si="75"/>
        <v>0.1</v>
      </c>
      <c r="W76" s="103">
        <f t="shared" si="75"/>
        <v>0.1</v>
      </c>
      <c r="X76" s="103">
        <f t="shared" si="75"/>
        <v>0.1</v>
      </c>
      <c r="Y76" s="103">
        <f t="shared" si="75"/>
        <v>0.1</v>
      </c>
      <c r="Z76" s="103">
        <f t="shared" si="75"/>
        <v>0.1</v>
      </c>
      <c r="AA76" s="103">
        <f t="shared" si="75"/>
        <v>0.1</v>
      </c>
      <c r="AB76" s="103">
        <f t="shared" si="75"/>
        <v>0.1</v>
      </c>
      <c r="AC76" s="103">
        <f t="shared" si="75"/>
        <v>0.1</v>
      </c>
      <c r="AD76" s="103">
        <f t="shared" si="75"/>
        <v>0.1</v>
      </c>
      <c r="AE76" s="103">
        <f t="shared" si="75"/>
        <v>0.1</v>
      </c>
      <c r="AF76" s="103">
        <f t="shared" si="75"/>
        <v>0.1</v>
      </c>
      <c r="AG76" s="103">
        <f t="shared" si="75"/>
        <v>0.1</v>
      </c>
      <c r="AH76" s="103">
        <f t="shared" si="75"/>
        <v>0.1</v>
      </c>
      <c r="AI76" s="103">
        <f t="shared" si="75"/>
        <v>0.1</v>
      </c>
      <c r="AJ76" s="103">
        <f t="shared" si="75"/>
        <v>0.1</v>
      </c>
      <c r="AK76" s="103">
        <f t="shared" si="76"/>
        <v>0.1</v>
      </c>
      <c r="AL76" s="103">
        <f t="shared" si="76"/>
        <v>0.1</v>
      </c>
      <c r="AM76" s="103">
        <f t="shared" si="76"/>
        <v>0.1</v>
      </c>
      <c r="AN76" s="103">
        <f t="shared" si="76"/>
        <v>0.1</v>
      </c>
      <c r="AO76" s="103">
        <f t="shared" si="76"/>
        <v>0.1</v>
      </c>
      <c r="AP76" s="103">
        <f t="shared" si="76"/>
        <v>0.1</v>
      </c>
      <c r="AQ76" s="103">
        <f t="shared" si="76"/>
        <v>0.1</v>
      </c>
      <c r="AR76" s="103">
        <f t="shared" si="76"/>
        <v>0.1</v>
      </c>
      <c r="AS76" s="103">
        <f t="shared" si="76"/>
        <v>0.1</v>
      </c>
      <c r="AT76" s="103">
        <f t="shared" si="76"/>
        <v>0.1</v>
      </c>
      <c r="AU76" s="103">
        <f t="shared" si="76"/>
        <v>0.1</v>
      </c>
      <c r="AV76" s="103">
        <f t="shared" si="76"/>
        <v>0.1</v>
      </c>
      <c r="AW76" s="103">
        <f t="shared" si="76"/>
        <v>0.1</v>
      </c>
      <c r="AX76" s="103">
        <f t="shared" si="76"/>
        <v>0.1</v>
      </c>
      <c r="AY76" s="103">
        <f t="shared" si="76"/>
        <v>0.1</v>
      </c>
      <c r="AZ76" s="103">
        <f t="shared" si="76"/>
        <v>0.1</v>
      </c>
      <c r="BA76" s="103">
        <f t="shared" si="77"/>
        <v>0.1</v>
      </c>
      <c r="BB76" s="103">
        <f t="shared" si="77"/>
        <v>0.1</v>
      </c>
      <c r="BC76" s="103">
        <f t="shared" si="77"/>
        <v>0.1</v>
      </c>
      <c r="BD76" s="103">
        <f t="shared" si="77"/>
        <v>0.1</v>
      </c>
      <c r="BE76" s="103">
        <f t="shared" si="77"/>
        <v>0.1</v>
      </c>
      <c r="BF76" s="103">
        <f t="shared" si="77"/>
        <v>0.1</v>
      </c>
      <c r="BG76" s="103">
        <f t="shared" si="77"/>
        <v>0.1</v>
      </c>
      <c r="BH76" s="103">
        <f t="shared" si="77"/>
        <v>0.1</v>
      </c>
      <c r="BI76" s="103">
        <f t="shared" si="77"/>
        <v>0.1</v>
      </c>
      <c r="BJ76" s="104">
        <f t="shared" si="69"/>
        <v>5.7999999999999954</v>
      </c>
    </row>
    <row r="77" spans="1:62">
      <c r="A77" s="14" t="s">
        <v>334</v>
      </c>
      <c r="B77" s="139"/>
      <c r="C77" s="14"/>
      <c r="D77" s="50">
        <v>0</v>
      </c>
      <c r="E77" s="103">
        <f t="shared" si="74"/>
        <v>0</v>
      </c>
      <c r="F77" s="103">
        <f t="shared" si="74"/>
        <v>0</v>
      </c>
      <c r="G77" s="103">
        <f t="shared" si="74"/>
        <v>0</v>
      </c>
      <c r="H77" s="103">
        <f t="shared" si="74"/>
        <v>0</v>
      </c>
      <c r="I77" s="103">
        <f t="shared" si="74"/>
        <v>0</v>
      </c>
      <c r="J77" s="103">
        <f t="shared" si="74"/>
        <v>0</v>
      </c>
      <c r="K77" s="103">
        <f t="shared" si="74"/>
        <v>0</v>
      </c>
      <c r="L77" s="103">
        <f t="shared" si="74"/>
        <v>0</v>
      </c>
      <c r="M77" s="103">
        <f t="shared" si="74"/>
        <v>0</v>
      </c>
      <c r="N77" s="103">
        <f t="shared" si="74"/>
        <v>0</v>
      </c>
      <c r="O77" s="103">
        <f t="shared" si="74"/>
        <v>0</v>
      </c>
      <c r="P77" s="103">
        <f t="shared" si="74"/>
        <v>0</v>
      </c>
      <c r="Q77" s="103">
        <f t="shared" si="74"/>
        <v>0</v>
      </c>
      <c r="R77" s="103">
        <f t="shared" si="74"/>
        <v>0</v>
      </c>
      <c r="S77" s="103">
        <f t="shared" si="74"/>
        <v>0</v>
      </c>
      <c r="T77" s="103">
        <f t="shared" si="74"/>
        <v>0</v>
      </c>
      <c r="U77" s="103">
        <f t="shared" si="75"/>
        <v>0</v>
      </c>
      <c r="V77" s="103">
        <f t="shared" si="75"/>
        <v>0</v>
      </c>
      <c r="W77" s="103">
        <f t="shared" si="75"/>
        <v>0</v>
      </c>
      <c r="X77" s="103">
        <f t="shared" si="75"/>
        <v>0</v>
      </c>
      <c r="Y77" s="103">
        <f t="shared" si="75"/>
        <v>0</v>
      </c>
      <c r="Z77" s="103">
        <f t="shared" si="75"/>
        <v>0</v>
      </c>
      <c r="AA77" s="103">
        <f t="shared" si="75"/>
        <v>0</v>
      </c>
      <c r="AB77" s="103">
        <f t="shared" si="75"/>
        <v>0</v>
      </c>
      <c r="AC77" s="103">
        <f t="shared" si="75"/>
        <v>0</v>
      </c>
      <c r="AD77" s="103">
        <f t="shared" si="75"/>
        <v>0</v>
      </c>
      <c r="AE77" s="103">
        <f t="shared" si="75"/>
        <v>0</v>
      </c>
      <c r="AF77" s="103">
        <f t="shared" si="75"/>
        <v>0</v>
      </c>
      <c r="AG77" s="103">
        <f t="shared" si="75"/>
        <v>0</v>
      </c>
      <c r="AH77" s="103">
        <f t="shared" si="75"/>
        <v>0</v>
      </c>
      <c r="AI77" s="103">
        <f t="shared" si="75"/>
        <v>0</v>
      </c>
      <c r="AJ77" s="103">
        <f t="shared" si="75"/>
        <v>0</v>
      </c>
      <c r="AK77" s="103">
        <f t="shared" si="76"/>
        <v>0</v>
      </c>
      <c r="AL77" s="103">
        <f t="shared" si="76"/>
        <v>0</v>
      </c>
      <c r="AM77" s="103">
        <f t="shared" si="76"/>
        <v>0</v>
      </c>
      <c r="AN77" s="103">
        <f t="shared" si="76"/>
        <v>0</v>
      </c>
      <c r="AO77" s="103">
        <f t="shared" si="76"/>
        <v>0</v>
      </c>
      <c r="AP77" s="103">
        <f t="shared" si="76"/>
        <v>0</v>
      </c>
      <c r="AQ77" s="103">
        <f t="shared" si="76"/>
        <v>0</v>
      </c>
      <c r="AR77" s="103">
        <f t="shared" si="76"/>
        <v>0</v>
      </c>
      <c r="AS77" s="103">
        <f t="shared" si="76"/>
        <v>0</v>
      </c>
      <c r="AT77" s="103">
        <f t="shared" si="76"/>
        <v>0</v>
      </c>
      <c r="AU77" s="103">
        <f t="shared" si="76"/>
        <v>0</v>
      </c>
      <c r="AV77" s="103">
        <f t="shared" si="76"/>
        <v>0</v>
      </c>
      <c r="AW77" s="103">
        <f t="shared" si="76"/>
        <v>0</v>
      </c>
      <c r="AX77" s="103">
        <f t="shared" si="76"/>
        <v>0</v>
      </c>
      <c r="AY77" s="103">
        <f t="shared" si="76"/>
        <v>0</v>
      </c>
      <c r="AZ77" s="103">
        <f t="shared" si="76"/>
        <v>0</v>
      </c>
      <c r="BA77" s="103">
        <f t="shared" si="77"/>
        <v>0</v>
      </c>
      <c r="BB77" s="103">
        <f t="shared" si="77"/>
        <v>0</v>
      </c>
      <c r="BC77" s="103">
        <f t="shared" si="77"/>
        <v>0</v>
      </c>
      <c r="BD77" s="103">
        <f t="shared" si="77"/>
        <v>0</v>
      </c>
      <c r="BE77" s="103">
        <f t="shared" si="77"/>
        <v>0</v>
      </c>
      <c r="BF77" s="103">
        <f t="shared" si="77"/>
        <v>0</v>
      </c>
      <c r="BG77" s="103">
        <f t="shared" si="77"/>
        <v>0</v>
      </c>
      <c r="BH77" s="103">
        <f t="shared" si="77"/>
        <v>0</v>
      </c>
      <c r="BI77" s="103">
        <f t="shared" si="77"/>
        <v>0</v>
      </c>
      <c r="BJ77" s="104">
        <f t="shared" si="69"/>
        <v>0</v>
      </c>
    </row>
    <row r="78" spans="1:62">
      <c r="A78" s="14" t="s">
        <v>5</v>
      </c>
      <c r="B78" s="139"/>
      <c r="C78" s="14"/>
      <c r="D78" s="50">
        <v>0.1</v>
      </c>
      <c r="E78" s="103">
        <f t="shared" si="74"/>
        <v>0.1</v>
      </c>
      <c r="F78" s="103">
        <f t="shared" si="74"/>
        <v>0.1</v>
      </c>
      <c r="G78" s="103">
        <f t="shared" si="74"/>
        <v>0.1</v>
      </c>
      <c r="H78" s="103">
        <f t="shared" si="74"/>
        <v>0.1</v>
      </c>
      <c r="I78" s="103">
        <f t="shared" si="74"/>
        <v>0.1</v>
      </c>
      <c r="J78" s="103">
        <f t="shared" si="74"/>
        <v>0.1</v>
      </c>
      <c r="K78" s="103">
        <f t="shared" si="74"/>
        <v>0.1</v>
      </c>
      <c r="L78" s="103">
        <f t="shared" si="74"/>
        <v>0.1</v>
      </c>
      <c r="M78" s="103">
        <f t="shared" si="74"/>
        <v>0.1</v>
      </c>
      <c r="N78" s="103">
        <f t="shared" si="74"/>
        <v>0.1</v>
      </c>
      <c r="O78" s="103">
        <f t="shared" si="74"/>
        <v>0.1</v>
      </c>
      <c r="P78" s="103">
        <f t="shared" si="74"/>
        <v>0.1</v>
      </c>
      <c r="Q78" s="103">
        <f t="shared" si="74"/>
        <v>0.1</v>
      </c>
      <c r="R78" s="103">
        <f t="shared" si="74"/>
        <v>0.1</v>
      </c>
      <c r="S78" s="103">
        <f t="shared" si="74"/>
        <v>0.1</v>
      </c>
      <c r="T78" s="103">
        <f t="shared" si="74"/>
        <v>0.1</v>
      </c>
      <c r="U78" s="103">
        <f t="shared" si="75"/>
        <v>0.1</v>
      </c>
      <c r="V78" s="103">
        <f t="shared" si="75"/>
        <v>0.1</v>
      </c>
      <c r="W78" s="103">
        <f t="shared" si="75"/>
        <v>0.1</v>
      </c>
      <c r="X78" s="103">
        <f t="shared" si="75"/>
        <v>0.1</v>
      </c>
      <c r="Y78" s="103">
        <f t="shared" si="75"/>
        <v>0.1</v>
      </c>
      <c r="Z78" s="103">
        <f t="shared" si="75"/>
        <v>0.1</v>
      </c>
      <c r="AA78" s="103">
        <f t="shared" si="75"/>
        <v>0.1</v>
      </c>
      <c r="AB78" s="103">
        <f t="shared" si="75"/>
        <v>0.1</v>
      </c>
      <c r="AC78" s="103">
        <f t="shared" si="75"/>
        <v>0.1</v>
      </c>
      <c r="AD78" s="103">
        <f t="shared" si="75"/>
        <v>0.1</v>
      </c>
      <c r="AE78" s="103">
        <f t="shared" si="75"/>
        <v>0.1</v>
      </c>
      <c r="AF78" s="103">
        <f t="shared" si="75"/>
        <v>0.1</v>
      </c>
      <c r="AG78" s="103">
        <f t="shared" si="75"/>
        <v>0.1</v>
      </c>
      <c r="AH78" s="103">
        <f t="shared" si="75"/>
        <v>0.1</v>
      </c>
      <c r="AI78" s="103">
        <f t="shared" si="75"/>
        <v>0.1</v>
      </c>
      <c r="AJ78" s="103">
        <f t="shared" si="75"/>
        <v>0.1</v>
      </c>
      <c r="AK78" s="103">
        <f t="shared" si="76"/>
        <v>0.1</v>
      </c>
      <c r="AL78" s="103">
        <f t="shared" si="76"/>
        <v>0.1</v>
      </c>
      <c r="AM78" s="103">
        <f t="shared" si="76"/>
        <v>0.1</v>
      </c>
      <c r="AN78" s="103">
        <f t="shared" si="76"/>
        <v>0.1</v>
      </c>
      <c r="AO78" s="103">
        <f t="shared" si="76"/>
        <v>0.1</v>
      </c>
      <c r="AP78" s="103">
        <f t="shared" si="76"/>
        <v>0.1</v>
      </c>
      <c r="AQ78" s="103">
        <f t="shared" si="76"/>
        <v>0.1</v>
      </c>
      <c r="AR78" s="103">
        <f t="shared" si="76"/>
        <v>0.1</v>
      </c>
      <c r="AS78" s="103">
        <f t="shared" si="76"/>
        <v>0.1</v>
      </c>
      <c r="AT78" s="103">
        <f t="shared" si="76"/>
        <v>0.1</v>
      </c>
      <c r="AU78" s="103">
        <f t="shared" si="76"/>
        <v>0.1</v>
      </c>
      <c r="AV78" s="103">
        <f t="shared" si="76"/>
        <v>0.1</v>
      </c>
      <c r="AW78" s="103">
        <f t="shared" si="76"/>
        <v>0.1</v>
      </c>
      <c r="AX78" s="103">
        <f t="shared" si="76"/>
        <v>0.1</v>
      </c>
      <c r="AY78" s="103">
        <f t="shared" si="76"/>
        <v>0.1</v>
      </c>
      <c r="AZ78" s="103">
        <f t="shared" si="76"/>
        <v>0.1</v>
      </c>
      <c r="BA78" s="103">
        <f t="shared" si="77"/>
        <v>0.1</v>
      </c>
      <c r="BB78" s="103">
        <f t="shared" si="77"/>
        <v>0.1</v>
      </c>
      <c r="BC78" s="103">
        <f t="shared" si="77"/>
        <v>0.1</v>
      </c>
      <c r="BD78" s="103">
        <f t="shared" si="77"/>
        <v>0.1</v>
      </c>
      <c r="BE78" s="103">
        <f t="shared" si="77"/>
        <v>0.1</v>
      </c>
      <c r="BF78" s="103">
        <f t="shared" si="77"/>
        <v>0.1</v>
      </c>
      <c r="BG78" s="103">
        <f t="shared" si="77"/>
        <v>0.1</v>
      </c>
      <c r="BH78" s="103">
        <f t="shared" si="77"/>
        <v>0.1</v>
      </c>
      <c r="BI78" s="103">
        <f t="shared" si="77"/>
        <v>0.1</v>
      </c>
      <c r="BJ78" s="104">
        <f t="shared" si="69"/>
        <v>5.7999999999999954</v>
      </c>
    </row>
    <row r="79" spans="1:62">
      <c r="A79" s="25" t="s">
        <v>406</v>
      </c>
      <c r="B79" s="140"/>
      <c r="C79" s="25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4">
        <f t="shared" si="69"/>
        <v>0</v>
      </c>
    </row>
    <row r="80" spans="1:62">
      <c r="A80" s="14" t="s">
        <v>397</v>
      </c>
      <c r="B80" s="139"/>
      <c r="C80" s="14"/>
      <c r="D80" s="50">
        <v>0.1</v>
      </c>
      <c r="E80" s="103">
        <f t="shared" ref="E80:T87" si="78">+$D80</f>
        <v>0.1</v>
      </c>
      <c r="F80" s="103">
        <f t="shared" si="78"/>
        <v>0.1</v>
      </c>
      <c r="G80" s="103">
        <f t="shared" si="78"/>
        <v>0.1</v>
      </c>
      <c r="H80" s="103">
        <f t="shared" si="78"/>
        <v>0.1</v>
      </c>
      <c r="I80" s="103">
        <f t="shared" si="78"/>
        <v>0.1</v>
      </c>
      <c r="J80" s="103">
        <f t="shared" si="78"/>
        <v>0.1</v>
      </c>
      <c r="K80" s="103">
        <f t="shared" si="78"/>
        <v>0.1</v>
      </c>
      <c r="L80" s="103">
        <f t="shared" si="78"/>
        <v>0.1</v>
      </c>
      <c r="M80" s="103">
        <f t="shared" si="78"/>
        <v>0.1</v>
      </c>
      <c r="N80" s="103">
        <f t="shared" si="78"/>
        <v>0.1</v>
      </c>
      <c r="O80" s="103">
        <f t="shared" si="78"/>
        <v>0.1</v>
      </c>
      <c r="P80" s="103">
        <f t="shared" si="78"/>
        <v>0.1</v>
      </c>
      <c r="Q80" s="103">
        <f t="shared" si="78"/>
        <v>0.1</v>
      </c>
      <c r="R80" s="103">
        <f t="shared" si="78"/>
        <v>0.1</v>
      </c>
      <c r="S80" s="103">
        <f t="shared" si="78"/>
        <v>0.1</v>
      </c>
      <c r="T80" s="103">
        <f t="shared" si="78"/>
        <v>0.1</v>
      </c>
      <c r="U80" s="103">
        <f t="shared" ref="U80:AJ87" si="79">+$D80</f>
        <v>0.1</v>
      </c>
      <c r="V80" s="103">
        <f t="shared" si="79"/>
        <v>0.1</v>
      </c>
      <c r="W80" s="103">
        <f t="shared" si="79"/>
        <v>0.1</v>
      </c>
      <c r="X80" s="103">
        <f t="shared" si="79"/>
        <v>0.1</v>
      </c>
      <c r="Y80" s="103">
        <f t="shared" si="79"/>
        <v>0.1</v>
      </c>
      <c r="Z80" s="103">
        <f t="shared" si="79"/>
        <v>0.1</v>
      </c>
      <c r="AA80" s="103">
        <f t="shared" si="79"/>
        <v>0.1</v>
      </c>
      <c r="AB80" s="103">
        <f t="shared" si="79"/>
        <v>0.1</v>
      </c>
      <c r="AC80" s="103">
        <f t="shared" si="79"/>
        <v>0.1</v>
      </c>
      <c r="AD80" s="103">
        <f t="shared" si="79"/>
        <v>0.1</v>
      </c>
      <c r="AE80" s="103">
        <f t="shared" si="79"/>
        <v>0.1</v>
      </c>
      <c r="AF80" s="103">
        <f t="shared" si="79"/>
        <v>0.1</v>
      </c>
      <c r="AG80" s="103">
        <f t="shared" si="79"/>
        <v>0.1</v>
      </c>
      <c r="AH80" s="103">
        <f t="shared" si="79"/>
        <v>0.1</v>
      </c>
      <c r="AI80" s="103">
        <f t="shared" si="79"/>
        <v>0.1</v>
      </c>
      <c r="AJ80" s="103">
        <f t="shared" si="79"/>
        <v>0.1</v>
      </c>
      <c r="AK80" s="103">
        <f t="shared" ref="AK80:AZ87" si="80">+$D80</f>
        <v>0.1</v>
      </c>
      <c r="AL80" s="103">
        <f t="shared" si="80"/>
        <v>0.1</v>
      </c>
      <c r="AM80" s="103">
        <f t="shared" si="80"/>
        <v>0.1</v>
      </c>
      <c r="AN80" s="103">
        <f t="shared" si="80"/>
        <v>0.1</v>
      </c>
      <c r="AO80" s="103">
        <f t="shared" si="80"/>
        <v>0.1</v>
      </c>
      <c r="AP80" s="103">
        <f t="shared" si="80"/>
        <v>0.1</v>
      </c>
      <c r="AQ80" s="103">
        <f t="shared" si="80"/>
        <v>0.1</v>
      </c>
      <c r="AR80" s="103">
        <f t="shared" si="80"/>
        <v>0.1</v>
      </c>
      <c r="AS80" s="103">
        <f t="shared" si="80"/>
        <v>0.1</v>
      </c>
      <c r="AT80" s="103">
        <f t="shared" si="80"/>
        <v>0.1</v>
      </c>
      <c r="AU80" s="103">
        <f t="shared" si="80"/>
        <v>0.1</v>
      </c>
      <c r="AV80" s="103">
        <f t="shared" si="80"/>
        <v>0.1</v>
      </c>
      <c r="AW80" s="103">
        <f t="shared" si="80"/>
        <v>0.1</v>
      </c>
      <c r="AX80" s="103">
        <f t="shared" si="80"/>
        <v>0.1</v>
      </c>
      <c r="AY80" s="103">
        <f t="shared" si="80"/>
        <v>0.1</v>
      </c>
      <c r="AZ80" s="103">
        <f t="shared" si="80"/>
        <v>0.1</v>
      </c>
      <c r="BA80" s="103">
        <f t="shared" ref="BA80:BI87" si="81">+$D80</f>
        <v>0.1</v>
      </c>
      <c r="BB80" s="103">
        <f t="shared" si="81"/>
        <v>0.1</v>
      </c>
      <c r="BC80" s="103">
        <f t="shared" si="81"/>
        <v>0.1</v>
      </c>
      <c r="BD80" s="103">
        <f t="shared" si="81"/>
        <v>0.1</v>
      </c>
      <c r="BE80" s="103">
        <f t="shared" si="81"/>
        <v>0.1</v>
      </c>
      <c r="BF80" s="103">
        <f t="shared" si="81"/>
        <v>0.1</v>
      </c>
      <c r="BG80" s="103">
        <f t="shared" si="81"/>
        <v>0.1</v>
      </c>
      <c r="BH80" s="103">
        <f t="shared" si="81"/>
        <v>0.1</v>
      </c>
      <c r="BI80" s="103">
        <f t="shared" si="81"/>
        <v>0.1</v>
      </c>
      <c r="BJ80" s="104">
        <f t="shared" si="69"/>
        <v>5.7999999999999954</v>
      </c>
    </row>
    <row r="81" spans="1:62">
      <c r="A81" s="14" t="s">
        <v>335</v>
      </c>
      <c r="B81" s="139"/>
      <c r="C81" s="14"/>
      <c r="D81" s="50">
        <v>0.1</v>
      </c>
      <c r="E81" s="103">
        <f t="shared" si="78"/>
        <v>0.1</v>
      </c>
      <c r="F81" s="103">
        <f t="shared" si="78"/>
        <v>0.1</v>
      </c>
      <c r="G81" s="103">
        <f t="shared" si="78"/>
        <v>0.1</v>
      </c>
      <c r="H81" s="103">
        <f t="shared" si="78"/>
        <v>0.1</v>
      </c>
      <c r="I81" s="103">
        <f t="shared" si="78"/>
        <v>0.1</v>
      </c>
      <c r="J81" s="103">
        <f t="shared" si="78"/>
        <v>0.1</v>
      </c>
      <c r="K81" s="103">
        <f t="shared" si="78"/>
        <v>0.1</v>
      </c>
      <c r="L81" s="103">
        <f t="shared" si="78"/>
        <v>0.1</v>
      </c>
      <c r="M81" s="103">
        <f t="shared" si="78"/>
        <v>0.1</v>
      </c>
      <c r="N81" s="103">
        <f t="shared" si="78"/>
        <v>0.1</v>
      </c>
      <c r="O81" s="103">
        <f t="shared" si="78"/>
        <v>0.1</v>
      </c>
      <c r="P81" s="103">
        <f t="shared" si="78"/>
        <v>0.1</v>
      </c>
      <c r="Q81" s="103">
        <f t="shared" si="78"/>
        <v>0.1</v>
      </c>
      <c r="R81" s="103">
        <f t="shared" si="78"/>
        <v>0.1</v>
      </c>
      <c r="S81" s="103">
        <f t="shared" si="78"/>
        <v>0.1</v>
      </c>
      <c r="T81" s="103">
        <f t="shared" si="78"/>
        <v>0.1</v>
      </c>
      <c r="U81" s="103">
        <f t="shared" si="79"/>
        <v>0.1</v>
      </c>
      <c r="V81" s="103">
        <f t="shared" si="79"/>
        <v>0.1</v>
      </c>
      <c r="W81" s="103">
        <f t="shared" si="79"/>
        <v>0.1</v>
      </c>
      <c r="X81" s="103">
        <f t="shared" si="79"/>
        <v>0.1</v>
      </c>
      <c r="Y81" s="103">
        <f t="shared" si="79"/>
        <v>0.1</v>
      </c>
      <c r="Z81" s="103">
        <f t="shared" si="79"/>
        <v>0.1</v>
      </c>
      <c r="AA81" s="103">
        <f t="shared" si="79"/>
        <v>0.1</v>
      </c>
      <c r="AB81" s="103">
        <f t="shared" si="79"/>
        <v>0.1</v>
      </c>
      <c r="AC81" s="103">
        <f t="shared" si="79"/>
        <v>0.1</v>
      </c>
      <c r="AD81" s="103">
        <f t="shared" si="79"/>
        <v>0.1</v>
      </c>
      <c r="AE81" s="103">
        <f t="shared" si="79"/>
        <v>0.1</v>
      </c>
      <c r="AF81" s="103">
        <f t="shared" si="79"/>
        <v>0.1</v>
      </c>
      <c r="AG81" s="103">
        <f t="shared" si="79"/>
        <v>0.1</v>
      </c>
      <c r="AH81" s="103">
        <f t="shared" si="79"/>
        <v>0.1</v>
      </c>
      <c r="AI81" s="103">
        <f t="shared" si="79"/>
        <v>0.1</v>
      </c>
      <c r="AJ81" s="103">
        <f t="shared" si="79"/>
        <v>0.1</v>
      </c>
      <c r="AK81" s="103">
        <f t="shared" si="80"/>
        <v>0.1</v>
      </c>
      <c r="AL81" s="103">
        <f t="shared" si="80"/>
        <v>0.1</v>
      </c>
      <c r="AM81" s="103">
        <f t="shared" si="80"/>
        <v>0.1</v>
      </c>
      <c r="AN81" s="103">
        <f t="shared" si="80"/>
        <v>0.1</v>
      </c>
      <c r="AO81" s="103">
        <f t="shared" si="80"/>
        <v>0.1</v>
      </c>
      <c r="AP81" s="103">
        <f t="shared" si="80"/>
        <v>0.1</v>
      </c>
      <c r="AQ81" s="103">
        <f t="shared" si="80"/>
        <v>0.1</v>
      </c>
      <c r="AR81" s="103">
        <f t="shared" si="80"/>
        <v>0.1</v>
      </c>
      <c r="AS81" s="103">
        <f t="shared" si="80"/>
        <v>0.1</v>
      </c>
      <c r="AT81" s="103">
        <f t="shared" si="80"/>
        <v>0.1</v>
      </c>
      <c r="AU81" s="103">
        <f t="shared" si="80"/>
        <v>0.1</v>
      </c>
      <c r="AV81" s="103">
        <f t="shared" si="80"/>
        <v>0.1</v>
      </c>
      <c r="AW81" s="103">
        <f t="shared" si="80"/>
        <v>0.1</v>
      </c>
      <c r="AX81" s="103">
        <f t="shared" si="80"/>
        <v>0.1</v>
      </c>
      <c r="AY81" s="103">
        <f t="shared" si="80"/>
        <v>0.1</v>
      </c>
      <c r="AZ81" s="103">
        <f t="shared" si="80"/>
        <v>0.1</v>
      </c>
      <c r="BA81" s="103">
        <f t="shared" si="81"/>
        <v>0.1</v>
      </c>
      <c r="BB81" s="103">
        <f t="shared" si="81"/>
        <v>0.1</v>
      </c>
      <c r="BC81" s="103">
        <f t="shared" si="81"/>
        <v>0.1</v>
      </c>
      <c r="BD81" s="103">
        <f t="shared" si="81"/>
        <v>0.1</v>
      </c>
      <c r="BE81" s="103">
        <f t="shared" si="81"/>
        <v>0.1</v>
      </c>
      <c r="BF81" s="103">
        <f t="shared" si="81"/>
        <v>0.1</v>
      </c>
      <c r="BG81" s="103">
        <f t="shared" si="81"/>
        <v>0.1</v>
      </c>
      <c r="BH81" s="103">
        <f t="shared" si="81"/>
        <v>0.1</v>
      </c>
      <c r="BI81" s="103">
        <f t="shared" si="81"/>
        <v>0.1</v>
      </c>
      <c r="BJ81" s="104">
        <f t="shared" si="69"/>
        <v>5.7999999999999954</v>
      </c>
    </row>
    <row r="82" spans="1:62">
      <c r="A82" s="14" t="s">
        <v>399</v>
      </c>
      <c r="B82" s="139"/>
      <c r="C82" s="14"/>
      <c r="D82" s="50">
        <v>0.1</v>
      </c>
      <c r="E82" s="103">
        <f t="shared" si="78"/>
        <v>0.1</v>
      </c>
      <c r="F82" s="103">
        <f t="shared" si="78"/>
        <v>0.1</v>
      </c>
      <c r="G82" s="103">
        <f t="shared" si="78"/>
        <v>0.1</v>
      </c>
      <c r="H82" s="103">
        <f t="shared" si="78"/>
        <v>0.1</v>
      </c>
      <c r="I82" s="103">
        <f t="shared" si="78"/>
        <v>0.1</v>
      </c>
      <c r="J82" s="103">
        <f t="shared" si="78"/>
        <v>0.1</v>
      </c>
      <c r="K82" s="103">
        <f t="shared" si="78"/>
        <v>0.1</v>
      </c>
      <c r="L82" s="103">
        <f t="shared" si="78"/>
        <v>0.1</v>
      </c>
      <c r="M82" s="103">
        <f t="shared" si="78"/>
        <v>0.1</v>
      </c>
      <c r="N82" s="103">
        <f t="shared" si="78"/>
        <v>0.1</v>
      </c>
      <c r="O82" s="103">
        <f t="shared" si="78"/>
        <v>0.1</v>
      </c>
      <c r="P82" s="103">
        <f t="shared" si="78"/>
        <v>0.1</v>
      </c>
      <c r="Q82" s="103">
        <f t="shared" si="78"/>
        <v>0.1</v>
      </c>
      <c r="R82" s="103">
        <f t="shared" si="78"/>
        <v>0.1</v>
      </c>
      <c r="S82" s="103">
        <f t="shared" si="78"/>
        <v>0.1</v>
      </c>
      <c r="T82" s="103">
        <f t="shared" si="78"/>
        <v>0.1</v>
      </c>
      <c r="U82" s="103">
        <f t="shared" si="79"/>
        <v>0.1</v>
      </c>
      <c r="V82" s="103">
        <f t="shared" si="79"/>
        <v>0.1</v>
      </c>
      <c r="W82" s="103">
        <f t="shared" si="79"/>
        <v>0.1</v>
      </c>
      <c r="X82" s="103">
        <f t="shared" si="79"/>
        <v>0.1</v>
      </c>
      <c r="Y82" s="103">
        <f t="shared" si="79"/>
        <v>0.1</v>
      </c>
      <c r="Z82" s="103">
        <f t="shared" si="79"/>
        <v>0.1</v>
      </c>
      <c r="AA82" s="103">
        <f t="shared" si="79"/>
        <v>0.1</v>
      </c>
      <c r="AB82" s="103">
        <f t="shared" si="79"/>
        <v>0.1</v>
      </c>
      <c r="AC82" s="103">
        <f t="shared" si="79"/>
        <v>0.1</v>
      </c>
      <c r="AD82" s="103">
        <f t="shared" si="79"/>
        <v>0.1</v>
      </c>
      <c r="AE82" s="103">
        <f t="shared" si="79"/>
        <v>0.1</v>
      </c>
      <c r="AF82" s="103">
        <f t="shared" si="79"/>
        <v>0.1</v>
      </c>
      <c r="AG82" s="103">
        <f t="shared" si="79"/>
        <v>0.1</v>
      </c>
      <c r="AH82" s="103">
        <f t="shared" si="79"/>
        <v>0.1</v>
      </c>
      <c r="AI82" s="103">
        <f t="shared" si="79"/>
        <v>0.1</v>
      </c>
      <c r="AJ82" s="103">
        <f t="shared" si="79"/>
        <v>0.1</v>
      </c>
      <c r="AK82" s="103">
        <f t="shared" si="80"/>
        <v>0.1</v>
      </c>
      <c r="AL82" s="103">
        <f t="shared" si="80"/>
        <v>0.1</v>
      </c>
      <c r="AM82" s="103">
        <f t="shared" si="80"/>
        <v>0.1</v>
      </c>
      <c r="AN82" s="103">
        <f t="shared" si="80"/>
        <v>0.1</v>
      </c>
      <c r="AO82" s="103">
        <f t="shared" si="80"/>
        <v>0.1</v>
      </c>
      <c r="AP82" s="103">
        <f t="shared" si="80"/>
        <v>0.1</v>
      </c>
      <c r="AQ82" s="103">
        <f t="shared" si="80"/>
        <v>0.1</v>
      </c>
      <c r="AR82" s="103">
        <f t="shared" si="80"/>
        <v>0.1</v>
      </c>
      <c r="AS82" s="103">
        <f t="shared" si="80"/>
        <v>0.1</v>
      </c>
      <c r="AT82" s="103">
        <f t="shared" si="80"/>
        <v>0.1</v>
      </c>
      <c r="AU82" s="103">
        <f t="shared" si="80"/>
        <v>0.1</v>
      </c>
      <c r="AV82" s="103">
        <f t="shared" si="80"/>
        <v>0.1</v>
      </c>
      <c r="AW82" s="103">
        <f t="shared" si="80"/>
        <v>0.1</v>
      </c>
      <c r="AX82" s="103">
        <f t="shared" si="80"/>
        <v>0.1</v>
      </c>
      <c r="AY82" s="103">
        <f t="shared" si="80"/>
        <v>0.1</v>
      </c>
      <c r="AZ82" s="103">
        <f t="shared" si="80"/>
        <v>0.1</v>
      </c>
      <c r="BA82" s="103">
        <f t="shared" si="81"/>
        <v>0.1</v>
      </c>
      <c r="BB82" s="103">
        <f t="shared" si="81"/>
        <v>0.1</v>
      </c>
      <c r="BC82" s="103">
        <f t="shared" si="81"/>
        <v>0.1</v>
      </c>
      <c r="BD82" s="103">
        <f t="shared" si="81"/>
        <v>0.1</v>
      </c>
      <c r="BE82" s="103">
        <f t="shared" si="81"/>
        <v>0.1</v>
      </c>
      <c r="BF82" s="103">
        <f t="shared" si="81"/>
        <v>0.1</v>
      </c>
      <c r="BG82" s="103">
        <f t="shared" si="81"/>
        <v>0.1</v>
      </c>
      <c r="BH82" s="103">
        <f t="shared" si="81"/>
        <v>0.1</v>
      </c>
      <c r="BI82" s="103">
        <f t="shared" si="81"/>
        <v>0.1</v>
      </c>
      <c r="BJ82" s="104">
        <f t="shared" si="69"/>
        <v>5.7999999999999954</v>
      </c>
    </row>
    <row r="83" spans="1:62">
      <c r="A83" s="14" t="s">
        <v>339</v>
      </c>
      <c r="B83" s="139"/>
      <c r="C83" s="14"/>
      <c r="D83" s="50">
        <v>0</v>
      </c>
      <c r="E83" s="103">
        <f t="shared" si="78"/>
        <v>0</v>
      </c>
      <c r="F83" s="103">
        <f t="shared" si="78"/>
        <v>0</v>
      </c>
      <c r="G83" s="103">
        <f t="shared" si="78"/>
        <v>0</v>
      </c>
      <c r="H83" s="103">
        <f t="shared" si="78"/>
        <v>0</v>
      </c>
      <c r="I83" s="103">
        <f t="shared" si="78"/>
        <v>0</v>
      </c>
      <c r="J83" s="103">
        <f t="shared" si="78"/>
        <v>0</v>
      </c>
      <c r="K83" s="103">
        <f t="shared" si="78"/>
        <v>0</v>
      </c>
      <c r="L83" s="103">
        <f t="shared" si="78"/>
        <v>0</v>
      </c>
      <c r="M83" s="103">
        <f t="shared" si="78"/>
        <v>0</v>
      </c>
      <c r="N83" s="103">
        <f t="shared" si="78"/>
        <v>0</v>
      </c>
      <c r="O83" s="103">
        <f t="shared" si="78"/>
        <v>0</v>
      </c>
      <c r="P83" s="103">
        <f t="shared" si="78"/>
        <v>0</v>
      </c>
      <c r="Q83" s="103">
        <f t="shared" si="78"/>
        <v>0</v>
      </c>
      <c r="R83" s="103">
        <f t="shared" si="78"/>
        <v>0</v>
      </c>
      <c r="S83" s="103">
        <f t="shared" si="78"/>
        <v>0</v>
      </c>
      <c r="T83" s="103">
        <f t="shared" si="78"/>
        <v>0</v>
      </c>
      <c r="U83" s="103">
        <f t="shared" si="79"/>
        <v>0</v>
      </c>
      <c r="V83" s="103">
        <f t="shared" si="79"/>
        <v>0</v>
      </c>
      <c r="W83" s="103">
        <f t="shared" si="79"/>
        <v>0</v>
      </c>
      <c r="X83" s="103">
        <f t="shared" si="79"/>
        <v>0</v>
      </c>
      <c r="Y83" s="103">
        <f t="shared" si="79"/>
        <v>0</v>
      </c>
      <c r="Z83" s="103">
        <f t="shared" si="79"/>
        <v>0</v>
      </c>
      <c r="AA83" s="103">
        <f t="shared" si="79"/>
        <v>0</v>
      </c>
      <c r="AB83" s="103">
        <f t="shared" si="79"/>
        <v>0</v>
      </c>
      <c r="AC83" s="103">
        <f t="shared" si="79"/>
        <v>0</v>
      </c>
      <c r="AD83" s="103">
        <f t="shared" si="79"/>
        <v>0</v>
      </c>
      <c r="AE83" s="103">
        <f t="shared" si="79"/>
        <v>0</v>
      </c>
      <c r="AF83" s="103">
        <f t="shared" si="79"/>
        <v>0</v>
      </c>
      <c r="AG83" s="103">
        <f t="shared" si="79"/>
        <v>0</v>
      </c>
      <c r="AH83" s="103">
        <f t="shared" si="79"/>
        <v>0</v>
      </c>
      <c r="AI83" s="103">
        <f t="shared" si="79"/>
        <v>0</v>
      </c>
      <c r="AJ83" s="103">
        <f t="shared" si="79"/>
        <v>0</v>
      </c>
      <c r="AK83" s="103">
        <f t="shared" si="80"/>
        <v>0</v>
      </c>
      <c r="AL83" s="103">
        <f t="shared" si="80"/>
        <v>0</v>
      </c>
      <c r="AM83" s="103">
        <f t="shared" si="80"/>
        <v>0</v>
      </c>
      <c r="AN83" s="103">
        <f t="shared" si="80"/>
        <v>0</v>
      </c>
      <c r="AO83" s="103">
        <f t="shared" si="80"/>
        <v>0</v>
      </c>
      <c r="AP83" s="103">
        <f t="shared" si="80"/>
        <v>0</v>
      </c>
      <c r="AQ83" s="103">
        <f t="shared" si="80"/>
        <v>0</v>
      </c>
      <c r="AR83" s="103">
        <f t="shared" si="80"/>
        <v>0</v>
      </c>
      <c r="AS83" s="103">
        <f t="shared" si="80"/>
        <v>0</v>
      </c>
      <c r="AT83" s="103">
        <f t="shared" si="80"/>
        <v>0</v>
      </c>
      <c r="AU83" s="103">
        <f t="shared" si="80"/>
        <v>0</v>
      </c>
      <c r="AV83" s="103">
        <f t="shared" si="80"/>
        <v>0</v>
      </c>
      <c r="AW83" s="103">
        <f t="shared" si="80"/>
        <v>0</v>
      </c>
      <c r="AX83" s="103">
        <f t="shared" si="80"/>
        <v>0</v>
      </c>
      <c r="AY83" s="103">
        <f t="shared" si="80"/>
        <v>0</v>
      </c>
      <c r="AZ83" s="103">
        <f t="shared" si="80"/>
        <v>0</v>
      </c>
      <c r="BA83" s="103">
        <f t="shared" si="81"/>
        <v>0</v>
      </c>
      <c r="BB83" s="103">
        <f t="shared" si="81"/>
        <v>0</v>
      </c>
      <c r="BC83" s="103">
        <f t="shared" si="81"/>
        <v>0</v>
      </c>
      <c r="BD83" s="103">
        <f t="shared" si="81"/>
        <v>0</v>
      </c>
      <c r="BE83" s="103">
        <f t="shared" si="81"/>
        <v>0</v>
      </c>
      <c r="BF83" s="103">
        <f t="shared" si="81"/>
        <v>0</v>
      </c>
      <c r="BG83" s="103">
        <f t="shared" si="81"/>
        <v>0</v>
      </c>
      <c r="BH83" s="103">
        <f t="shared" si="81"/>
        <v>0</v>
      </c>
      <c r="BI83" s="103">
        <f t="shared" si="81"/>
        <v>0</v>
      </c>
      <c r="BJ83" s="104">
        <f t="shared" si="69"/>
        <v>0</v>
      </c>
    </row>
    <row r="84" spans="1:62">
      <c r="A84" s="14" t="s">
        <v>411</v>
      </c>
      <c r="B84" s="139"/>
      <c r="C84" s="14"/>
      <c r="D84" s="50">
        <v>0</v>
      </c>
      <c r="E84" s="103">
        <f t="shared" si="78"/>
        <v>0</v>
      </c>
      <c r="F84" s="103">
        <f t="shared" si="78"/>
        <v>0</v>
      </c>
      <c r="G84" s="103">
        <f t="shared" si="78"/>
        <v>0</v>
      </c>
      <c r="H84" s="103">
        <f t="shared" si="78"/>
        <v>0</v>
      </c>
      <c r="I84" s="103">
        <f t="shared" si="78"/>
        <v>0</v>
      </c>
      <c r="J84" s="103">
        <f t="shared" si="78"/>
        <v>0</v>
      </c>
      <c r="K84" s="103">
        <f t="shared" si="78"/>
        <v>0</v>
      </c>
      <c r="L84" s="103">
        <f t="shared" si="78"/>
        <v>0</v>
      </c>
      <c r="M84" s="103">
        <f t="shared" si="78"/>
        <v>0</v>
      </c>
      <c r="N84" s="103">
        <f t="shared" si="78"/>
        <v>0</v>
      </c>
      <c r="O84" s="103">
        <f t="shared" si="78"/>
        <v>0</v>
      </c>
      <c r="P84" s="103">
        <f t="shared" si="78"/>
        <v>0</v>
      </c>
      <c r="Q84" s="103">
        <f t="shared" si="78"/>
        <v>0</v>
      </c>
      <c r="R84" s="103">
        <f t="shared" si="78"/>
        <v>0</v>
      </c>
      <c r="S84" s="103">
        <f t="shared" si="78"/>
        <v>0</v>
      </c>
      <c r="T84" s="103">
        <f t="shared" si="78"/>
        <v>0</v>
      </c>
      <c r="U84" s="103">
        <f t="shared" si="79"/>
        <v>0</v>
      </c>
      <c r="V84" s="103">
        <f t="shared" si="79"/>
        <v>0</v>
      </c>
      <c r="W84" s="103">
        <f t="shared" si="79"/>
        <v>0</v>
      </c>
      <c r="X84" s="103">
        <f t="shared" si="79"/>
        <v>0</v>
      </c>
      <c r="Y84" s="103">
        <f t="shared" si="79"/>
        <v>0</v>
      </c>
      <c r="Z84" s="103">
        <f t="shared" si="79"/>
        <v>0</v>
      </c>
      <c r="AA84" s="103">
        <f t="shared" si="79"/>
        <v>0</v>
      </c>
      <c r="AB84" s="103">
        <f t="shared" si="79"/>
        <v>0</v>
      </c>
      <c r="AC84" s="103">
        <f t="shared" si="79"/>
        <v>0</v>
      </c>
      <c r="AD84" s="103">
        <f t="shared" si="79"/>
        <v>0</v>
      </c>
      <c r="AE84" s="103">
        <f t="shared" si="79"/>
        <v>0</v>
      </c>
      <c r="AF84" s="103">
        <f t="shared" si="79"/>
        <v>0</v>
      </c>
      <c r="AG84" s="103">
        <f t="shared" si="79"/>
        <v>0</v>
      </c>
      <c r="AH84" s="103">
        <f t="shared" si="79"/>
        <v>0</v>
      </c>
      <c r="AI84" s="103">
        <f t="shared" si="79"/>
        <v>0</v>
      </c>
      <c r="AJ84" s="103">
        <f t="shared" si="79"/>
        <v>0</v>
      </c>
      <c r="AK84" s="103">
        <f t="shared" si="80"/>
        <v>0</v>
      </c>
      <c r="AL84" s="103">
        <f t="shared" si="80"/>
        <v>0</v>
      </c>
      <c r="AM84" s="103">
        <f t="shared" si="80"/>
        <v>0</v>
      </c>
      <c r="AN84" s="103">
        <f t="shared" si="80"/>
        <v>0</v>
      </c>
      <c r="AO84" s="103">
        <f t="shared" si="80"/>
        <v>0</v>
      </c>
      <c r="AP84" s="103">
        <f t="shared" si="80"/>
        <v>0</v>
      </c>
      <c r="AQ84" s="103">
        <f t="shared" si="80"/>
        <v>0</v>
      </c>
      <c r="AR84" s="103">
        <f t="shared" si="80"/>
        <v>0</v>
      </c>
      <c r="AS84" s="103">
        <f t="shared" si="80"/>
        <v>0</v>
      </c>
      <c r="AT84" s="103">
        <f t="shared" si="80"/>
        <v>0</v>
      </c>
      <c r="AU84" s="103">
        <f t="shared" si="80"/>
        <v>0</v>
      </c>
      <c r="AV84" s="103">
        <f t="shared" si="80"/>
        <v>0</v>
      </c>
      <c r="AW84" s="103">
        <f t="shared" si="80"/>
        <v>0</v>
      </c>
      <c r="AX84" s="103">
        <f t="shared" si="80"/>
        <v>0</v>
      </c>
      <c r="AY84" s="103">
        <f t="shared" si="80"/>
        <v>0</v>
      </c>
      <c r="AZ84" s="103">
        <f t="shared" si="80"/>
        <v>0</v>
      </c>
      <c r="BA84" s="103">
        <f t="shared" si="81"/>
        <v>0</v>
      </c>
      <c r="BB84" s="103">
        <f t="shared" si="81"/>
        <v>0</v>
      </c>
      <c r="BC84" s="103">
        <f t="shared" si="81"/>
        <v>0</v>
      </c>
      <c r="BD84" s="103">
        <f t="shared" si="81"/>
        <v>0</v>
      </c>
      <c r="BE84" s="103">
        <f t="shared" si="81"/>
        <v>0</v>
      </c>
      <c r="BF84" s="103">
        <f t="shared" si="81"/>
        <v>0</v>
      </c>
      <c r="BG84" s="103">
        <f t="shared" si="81"/>
        <v>0</v>
      </c>
      <c r="BH84" s="103">
        <f t="shared" si="81"/>
        <v>0</v>
      </c>
      <c r="BI84" s="103">
        <f t="shared" si="81"/>
        <v>0</v>
      </c>
      <c r="BJ84" s="104">
        <f t="shared" si="69"/>
        <v>0</v>
      </c>
    </row>
    <row r="85" spans="1:62">
      <c r="A85" s="14" t="s">
        <v>400</v>
      </c>
      <c r="B85" s="139"/>
      <c r="C85" s="14"/>
      <c r="D85" s="50">
        <v>0.1</v>
      </c>
      <c r="E85" s="103">
        <f t="shared" si="78"/>
        <v>0.1</v>
      </c>
      <c r="F85" s="103">
        <f t="shared" si="78"/>
        <v>0.1</v>
      </c>
      <c r="G85" s="103">
        <f t="shared" si="78"/>
        <v>0.1</v>
      </c>
      <c r="H85" s="103">
        <f t="shared" si="78"/>
        <v>0.1</v>
      </c>
      <c r="I85" s="103">
        <f t="shared" si="78"/>
        <v>0.1</v>
      </c>
      <c r="J85" s="103">
        <f t="shared" si="78"/>
        <v>0.1</v>
      </c>
      <c r="K85" s="103">
        <f t="shared" si="78"/>
        <v>0.1</v>
      </c>
      <c r="L85" s="103">
        <f t="shared" si="78"/>
        <v>0.1</v>
      </c>
      <c r="M85" s="103">
        <f t="shared" si="78"/>
        <v>0.1</v>
      </c>
      <c r="N85" s="103">
        <f t="shared" si="78"/>
        <v>0.1</v>
      </c>
      <c r="O85" s="103">
        <f t="shared" si="78"/>
        <v>0.1</v>
      </c>
      <c r="P85" s="103">
        <f t="shared" si="78"/>
        <v>0.1</v>
      </c>
      <c r="Q85" s="103">
        <f t="shared" si="78"/>
        <v>0.1</v>
      </c>
      <c r="R85" s="103">
        <f t="shared" si="78"/>
        <v>0.1</v>
      </c>
      <c r="S85" s="103">
        <f t="shared" si="78"/>
        <v>0.1</v>
      </c>
      <c r="T85" s="103">
        <f t="shared" si="78"/>
        <v>0.1</v>
      </c>
      <c r="U85" s="103">
        <f t="shared" si="79"/>
        <v>0.1</v>
      </c>
      <c r="V85" s="103">
        <f t="shared" si="79"/>
        <v>0.1</v>
      </c>
      <c r="W85" s="103">
        <f t="shared" si="79"/>
        <v>0.1</v>
      </c>
      <c r="X85" s="103">
        <f t="shared" si="79"/>
        <v>0.1</v>
      </c>
      <c r="Y85" s="103">
        <f t="shared" si="79"/>
        <v>0.1</v>
      </c>
      <c r="Z85" s="103">
        <f t="shared" si="79"/>
        <v>0.1</v>
      </c>
      <c r="AA85" s="103">
        <f t="shared" si="79"/>
        <v>0.1</v>
      </c>
      <c r="AB85" s="103">
        <f t="shared" si="79"/>
        <v>0.1</v>
      </c>
      <c r="AC85" s="103">
        <f t="shared" si="79"/>
        <v>0.1</v>
      </c>
      <c r="AD85" s="103">
        <f t="shared" si="79"/>
        <v>0.1</v>
      </c>
      <c r="AE85" s="103">
        <f t="shared" si="79"/>
        <v>0.1</v>
      </c>
      <c r="AF85" s="103">
        <f t="shared" si="79"/>
        <v>0.1</v>
      </c>
      <c r="AG85" s="103">
        <f t="shared" si="79"/>
        <v>0.1</v>
      </c>
      <c r="AH85" s="103">
        <f t="shared" si="79"/>
        <v>0.1</v>
      </c>
      <c r="AI85" s="103">
        <f t="shared" si="79"/>
        <v>0.1</v>
      </c>
      <c r="AJ85" s="103">
        <f t="shared" si="79"/>
        <v>0.1</v>
      </c>
      <c r="AK85" s="103">
        <f t="shared" si="80"/>
        <v>0.1</v>
      </c>
      <c r="AL85" s="103">
        <f t="shared" si="80"/>
        <v>0.1</v>
      </c>
      <c r="AM85" s="103">
        <f t="shared" si="80"/>
        <v>0.1</v>
      </c>
      <c r="AN85" s="103">
        <f t="shared" si="80"/>
        <v>0.1</v>
      </c>
      <c r="AO85" s="103">
        <f t="shared" si="80"/>
        <v>0.1</v>
      </c>
      <c r="AP85" s="103">
        <f t="shared" si="80"/>
        <v>0.1</v>
      </c>
      <c r="AQ85" s="103">
        <f t="shared" si="80"/>
        <v>0.1</v>
      </c>
      <c r="AR85" s="103">
        <f t="shared" si="80"/>
        <v>0.1</v>
      </c>
      <c r="AS85" s="103">
        <f t="shared" si="80"/>
        <v>0.1</v>
      </c>
      <c r="AT85" s="103">
        <f t="shared" si="80"/>
        <v>0.1</v>
      </c>
      <c r="AU85" s="103">
        <f t="shared" si="80"/>
        <v>0.1</v>
      </c>
      <c r="AV85" s="103">
        <f t="shared" si="80"/>
        <v>0.1</v>
      </c>
      <c r="AW85" s="103">
        <f t="shared" si="80"/>
        <v>0.1</v>
      </c>
      <c r="AX85" s="103">
        <f t="shared" si="80"/>
        <v>0.1</v>
      </c>
      <c r="AY85" s="103">
        <f t="shared" si="80"/>
        <v>0.1</v>
      </c>
      <c r="AZ85" s="103">
        <f t="shared" si="80"/>
        <v>0.1</v>
      </c>
      <c r="BA85" s="103">
        <f t="shared" si="81"/>
        <v>0.1</v>
      </c>
      <c r="BB85" s="103">
        <f t="shared" si="81"/>
        <v>0.1</v>
      </c>
      <c r="BC85" s="103">
        <f t="shared" si="81"/>
        <v>0.1</v>
      </c>
      <c r="BD85" s="103">
        <f t="shared" si="81"/>
        <v>0.1</v>
      </c>
      <c r="BE85" s="103">
        <f t="shared" si="81"/>
        <v>0.1</v>
      </c>
      <c r="BF85" s="103">
        <f t="shared" si="81"/>
        <v>0.1</v>
      </c>
      <c r="BG85" s="103">
        <f t="shared" si="81"/>
        <v>0.1</v>
      </c>
      <c r="BH85" s="103">
        <f t="shared" si="81"/>
        <v>0.1</v>
      </c>
      <c r="BI85" s="103">
        <f t="shared" si="81"/>
        <v>0.1</v>
      </c>
      <c r="BJ85" s="104">
        <f t="shared" si="69"/>
        <v>5.7999999999999954</v>
      </c>
    </row>
    <row r="86" spans="1:62">
      <c r="A86" s="14" t="s">
        <v>334</v>
      </c>
      <c r="B86" s="139"/>
      <c r="C86" s="14"/>
      <c r="D86" s="50">
        <v>0.1</v>
      </c>
      <c r="E86" s="103">
        <f t="shared" si="78"/>
        <v>0.1</v>
      </c>
      <c r="F86" s="103">
        <f t="shared" si="78"/>
        <v>0.1</v>
      </c>
      <c r="G86" s="103">
        <f t="shared" si="78"/>
        <v>0.1</v>
      </c>
      <c r="H86" s="103">
        <f t="shared" si="78"/>
        <v>0.1</v>
      </c>
      <c r="I86" s="103">
        <f t="shared" si="78"/>
        <v>0.1</v>
      </c>
      <c r="J86" s="103">
        <f t="shared" si="78"/>
        <v>0.1</v>
      </c>
      <c r="K86" s="103">
        <f t="shared" si="78"/>
        <v>0.1</v>
      </c>
      <c r="L86" s="103">
        <f t="shared" si="78"/>
        <v>0.1</v>
      </c>
      <c r="M86" s="103">
        <f t="shared" si="78"/>
        <v>0.1</v>
      </c>
      <c r="N86" s="103">
        <f t="shared" si="78"/>
        <v>0.1</v>
      </c>
      <c r="O86" s="103">
        <f t="shared" si="78"/>
        <v>0.1</v>
      </c>
      <c r="P86" s="103">
        <f t="shared" si="78"/>
        <v>0.1</v>
      </c>
      <c r="Q86" s="103">
        <f t="shared" si="78"/>
        <v>0.1</v>
      </c>
      <c r="R86" s="103">
        <f t="shared" si="78"/>
        <v>0.1</v>
      </c>
      <c r="S86" s="103">
        <f t="shared" si="78"/>
        <v>0.1</v>
      </c>
      <c r="T86" s="103">
        <f t="shared" si="78"/>
        <v>0.1</v>
      </c>
      <c r="U86" s="103">
        <f t="shared" si="79"/>
        <v>0.1</v>
      </c>
      <c r="V86" s="103">
        <f t="shared" si="79"/>
        <v>0.1</v>
      </c>
      <c r="W86" s="103">
        <f t="shared" si="79"/>
        <v>0.1</v>
      </c>
      <c r="X86" s="103">
        <f t="shared" si="79"/>
        <v>0.1</v>
      </c>
      <c r="Y86" s="103">
        <f t="shared" si="79"/>
        <v>0.1</v>
      </c>
      <c r="Z86" s="103">
        <f t="shared" si="79"/>
        <v>0.1</v>
      </c>
      <c r="AA86" s="103">
        <f t="shared" si="79"/>
        <v>0.1</v>
      </c>
      <c r="AB86" s="103">
        <f t="shared" si="79"/>
        <v>0.1</v>
      </c>
      <c r="AC86" s="103">
        <f t="shared" si="79"/>
        <v>0.1</v>
      </c>
      <c r="AD86" s="103">
        <f t="shared" si="79"/>
        <v>0.1</v>
      </c>
      <c r="AE86" s="103">
        <f t="shared" si="79"/>
        <v>0.1</v>
      </c>
      <c r="AF86" s="103">
        <f t="shared" si="79"/>
        <v>0.1</v>
      </c>
      <c r="AG86" s="103">
        <f t="shared" si="79"/>
        <v>0.1</v>
      </c>
      <c r="AH86" s="103">
        <f t="shared" si="79"/>
        <v>0.1</v>
      </c>
      <c r="AI86" s="103">
        <f t="shared" si="79"/>
        <v>0.1</v>
      </c>
      <c r="AJ86" s="103">
        <f t="shared" si="79"/>
        <v>0.1</v>
      </c>
      <c r="AK86" s="103">
        <f t="shared" si="80"/>
        <v>0.1</v>
      </c>
      <c r="AL86" s="103">
        <f t="shared" si="80"/>
        <v>0.1</v>
      </c>
      <c r="AM86" s="103">
        <f t="shared" si="80"/>
        <v>0.1</v>
      </c>
      <c r="AN86" s="103">
        <f t="shared" si="80"/>
        <v>0.1</v>
      </c>
      <c r="AO86" s="103">
        <f t="shared" si="80"/>
        <v>0.1</v>
      </c>
      <c r="AP86" s="103">
        <f t="shared" si="80"/>
        <v>0.1</v>
      </c>
      <c r="AQ86" s="103">
        <f t="shared" si="80"/>
        <v>0.1</v>
      </c>
      <c r="AR86" s="103">
        <f t="shared" si="80"/>
        <v>0.1</v>
      </c>
      <c r="AS86" s="103">
        <f t="shared" si="80"/>
        <v>0.1</v>
      </c>
      <c r="AT86" s="103">
        <f t="shared" si="80"/>
        <v>0.1</v>
      </c>
      <c r="AU86" s="103">
        <f t="shared" si="80"/>
        <v>0.1</v>
      </c>
      <c r="AV86" s="103">
        <f t="shared" si="80"/>
        <v>0.1</v>
      </c>
      <c r="AW86" s="103">
        <f t="shared" si="80"/>
        <v>0.1</v>
      </c>
      <c r="AX86" s="103">
        <f t="shared" si="80"/>
        <v>0.1</v>
      </c>
      <c r="AY86" s="103">
        <f t="shared" si="80"/>
        <v>0.1</v>
      </c>
      <c r="AZ86" s="103">
        <f t="shared" si="80"/>
        <v>0.1</v>
      </c>
      <c r="BA86" s="103">
        <f t="shared" si="81"/>
        <v>0.1</v>
      </c>
      <c r="BB86" s="103">
        <f t="shared" si="81"/>
        <v>0.1</v>
      </c>
      <c r="BC86" s="103">
        <f t="shared" si="81"/>
        <v>0.1</v>
      </c>
      <c r="BD86" s="103">
        <f t="shared" si="81"/>
        <v>0.1</v>
      </c>
      <c r="BE86" s="103">
        <f t="shared" si="81"/>
        <v>0.1</v>
      </c>
      <c r="BF86" s="103">
        <f t="shared" si="81"/>
        <v>0.1</v>
      </c>
      <c r="BG86" s="103">
        <f t="shared" si="81"/>
        <v>0.1</v>
      </c>
      <c r="BH86" s="103">
        <f t="shared" si="81"/>
        <v>0.1</v>
      </c>
      <c r="BI86" s="103">
        <f t="shared" si="81"/>
        <v>0.1</v>
      </c>
      <c r="BJ86" s="104">
        <f t="shared" si="69"/>
        <v>5.7999999999999954</v>
      </c>
    </row>
    <row r="87" spans="1:62">
      <c r="A87" s="14" t="s">
        <v>5</v>
      </c>
      <c r="B87" s="14"/>
      <c r="C87" s="14"/>
      <c r="D87" s="50">
        <v>0.1</v>
      </c>
      <c r="E87" s="103">
        <f t="shared" si="78"/>
        <v>0.1</v>
      </c>
      <c r="F87" s="103">
        <f t="shared" si="78"/>
        <v>0.1</v>
      </c>
      <c r="G87" s="103">
        <f t="shared" si="78"/>
        <v>0.1</v>
      </c>
      <c r="H87" s="103">
        <f t="shared" si="78"/>
        <v>0.1</v>
      </c>
      <c r="I87" s="103">
        <f t="shared" si="78"/>
        <v>0.1</v>
      </c>
      <c r="J87" s="103">
        <f t="shared" si="78"/>
        <v>0.1</v>
      </c>
      <c r="K87" s="103">
        <f t="shared" si="78"/>
        <v>0.1</v>
      </c>
      <c r="L87" s="103">
        <f t="shared" si="78"/>
        <v>0.1</v>
      </c>
      <c r="M87" s="103">
        <f t="shared" si="78"/>
        <v>0.1</v>
      </c>
      <c r="N87" s="103">
        <f t="shared" si="78"/>
        <v>0.1</v>
      </c>
      <c r="O87" s="103">
        <f t="shared" si="78"/>
        <v>0.1</v>
      </c>
      <c r="P87" s="103">
        <f t="shared" si="78"/>
        <v>0.1</v>
      </c>
      <c r="Q87" s="103">
        <f t="shared" si="78"/>
        <v>0.1</v>
      </c>
      <c r="R87" s="103">
        <f t="shared" si="78"/>
        <v>0.1</v>
      </c>
      <c r="S87" s="103">
        <f t="shared" si="78"/>
        <v>0.1</v>
      </c>
      <c r="T87" s="103">
        <f t="shared" si="78"/>
        <v>0.1</v>
      </c>
      <c r="U87" s="103">
        <f t="shared" si="79"/>
        <v>0.1</v>
      </c>
      <c r="V87" s="103">
        <f t="shared" si="79"/>
        <v>0.1</v>
      </c>
      <c r="W87" s="103">
        <f t="shared" si="79"/>
        <v>0.1</v>
      </c>
      <c r="X87" s="103">
        <f t="shared" si="79"/>
        <v>0.1</v>
      </c>
      <c r="Y87" s="103">
        <f t="shared" si="79"/>
        <v>0.1</v>
      </c>
      <c r="Z87" s="103">
        <f t="shared" si="79"/>
        <v>0.1</v>
      </c>
      <c r="AA87" s="103">
        <f t="shared" si="79"/>
        <v>0.1</v>
      </c>
      <c r="AB87" s="103">
        <f t="shared" si="79"/>
        <v>0.1</v>
      </c>
      <c r="AC87" s="103">
        <f t="shared" si="79"/>
        <v>0.1</v>
      </c>
      <c r="AD87" s="103">
        <f t="shared" si="79"/>
        <v>0.1</v>
      </c>
      <c r="AE87" s="103">
        <f t="shared" si="79"/>
        <v>0.1</v>
      </c>
      <c r="AF87" s="103">
        <f t="shared" si="79"/>
        <v>0.1</v>
      </c>
      <c r="AG87" s="103">
        <f t="shared" si="79"/>
        <v>0.1</v>
      </c>
      <c r="AH87" s="103">
        <f t="shared" si="79"/>
        <v>0.1</v>
      </c>
      <c r="AI87" s="103">
        <f t="shared" si="79"/>
        <v>0.1</v>
      </c>
      <c r="AJ87" s="103">
        <f t="shared" si="79"/>
        <v>0.1</v>
      </c>
      <c r="AK87" s="103">
        <f t="shared" si="80"/>
        <v>0.1</v>
      </c>
      <c r="AL87" s="103">
        <f t="shared" si="80"/>
        <v>0.1</v>
      </c>
      <c r="AM87" s="103">
        <f t="shared" si="80"/>
        <v>0.1</v>
      </c>
      <c r="AN87" s="103">
        <f t="shared" si="80"/>
        <v>0.1</v>
      </c>
      <c r="AO87" s="103">
        <f t="shared" si="80"/>
        <v>0.1</v>
      </c>
      <c r="AP87" s="103">
        <f t="shared" si="80"/>
        <v>0.1</v>
      </c>
      <c r="AQ87" s="103">
        <f t="shared" si="80"/>
        <v>0.1</v>
      </c>
      <c r="AR87" s="103">
        <f t="shared" si="80"/>
        <v>0.1</v>
      </c>
      <c r="AS87" s="103">
        <f t="shared" si="80"/>
        <v>0.1</v>
      </c>
      <c r="AT87" s="103">
        <f t="shared" si="80"/>
        <v>0.1</v>
      </c>
      <c r="AU87" s="103">
        <f t="shared" si="80"/>
        <v>0.1</v>
      </c>
      <c r="AV87" s="103">
        <f t="shared" si="80"/>
        <v>0.1</v>
      </c>
      <c r="AW87" s="103">
        <f t="shared" si="80"/>
        <v>0.1</v>
      </c>
      <c r="AX87" s="103">
        <f t="shared" si="80"/>
        <v>0.1</v>
      </c>
      <c r="AY87" s="103">
        <f t="shared" si="80"/>
        <v>0.1</v>
      </c>
      <c r="AZ87" s="103">
        <f t="shared" si="80"/>
        <v>0.1</v>
      </c>
      <c r="BA87" s="103">
        <f t="shared" si="81"/>
        <v>0.1</v>
      </c>
      <c r="BB87" s="103">
        <f t="shared" si="81"/>
        <v>0.1</v>
      </c>
      <c r="BC87" s="103">
        <f t="shared" si="81"/>
        <v>0.1</v>
      </c>
      <c r="BD87" s="103">
        <f t="shared" si="81"/>
        <v>0.1</v>
      </c>
      <c r="BE87" s="103">
        <f t="shared" si="81"/>
        <v>0.1</v>
      </c>
      <c r="BF87" s="103">
        <f t="shared" si="81"/>
        <v>0.1</v>
      </c>
      <c r="BG87" s="103">
        <f t="shared" si="81"/>
        <v>0.1</v>
      </c>
      <c r="BH87" s="103">
        <f t="shared" si="81"/>
        <v>0.1</v>
      </c>
      <c r="BI87" s="103">
        <f t="shared" si="81"/>
        <v>0.1</v>
      </c>
      <c r="BJ87" s="104">
        <f t="shared" si="69"/>
        <v>5.7999999999999954</v>
      </c>
    </row>
  </sheetData>
  <sheetProtection password="EEDF" sheet="1" objects="1" scenarios="1"/>
  <printOptions horizontalCentered="1"/>
  <pageMargins left="0.7" right="0.7" top="0.75" bottom="0.5" header="0.3" footer="0.3"/>
  <pageSetup scale="75" orientation="portrait" r:id="rId1"/>
  <rowBreaks count="1" manualBreakCount="1">
    <brk id="50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/>
  <cols>
    <col min="1" max="1" width="17.140625" customWidth="1"/>
    <col min="2" max="2" width="13.7109375" customWidth="1"/>
    <col min="3" max="3" width="14.85546875" customWidth="1"/>
    <col min="4" max="4" width="14.28515625" customWidth="1"/>
    <col min="5" max="5" width="14.7109375" customWidth="1"/>
    <col min="6" max="6" width="66.7109375" customWidth="1"/>
  </cols>
  <sheetData>
    <row r="1" spans="1:6" ht="38.25">
      <c r="B1" s="26" t="s">
        <v>414</v>
      </c>
      <c r="C1" s="108" t="s">
        <v>417</v>
      </c>
      <c r="D1" s="108" t="s">
        <v>452</v>
      </c>
      <c r="E1" s="108" t="s">
        <v>453</v>
      </c>
      <c r="F1" s="142" t="s">
        <v>308</v>
      </c>
    </row>
    <row r="2" spans="1:6">
      <c r="A2" s="25" t="s">
        <v>398</v>
      </c>
      <c r="B2" s="26"/>
      <c r="C2" s="108"/>
    </row>
    <row r="3" spans="1:6">
      <c r="A3" s="14" t="s">
        <v>397</v>
      </c>
      <c r="B3" s="44">
        <f>+'Island Pond Cost Breakdown'!G25</f>
        <v>0.40684754579949461</v>
      </c>
      <c r="C3" s="44">
        <f>+B3/B$6</f>
        <v>1.0706514363144595</v>
      </c>
      <c r="D3" s="44">
        <f>1-B3</f>
        <v>0.59315245420050533</v>
      </c>
      <c r="E3" s="44">
        <f>+D3/D$6</f>
        <v>0.95669750677500864</v>
      </c>
      <c r="F3" t="s">
        <v>500</v>
      </c>
    </row>
    <row r="4" spans="1:6">
      <c r="A4" s="14" t="s">
        <v>335</v>
      </c>
      <c r="B4" s="44">
        <f>+'CCCT Cost Breakdown'!D132</f>
        <v>0.31425112999999999</v>
      </c>
      <c r="C4" s="44">
        <f t="shared" ref="C4:E10" si="0">+B4/B$6</f>
        <v>0.82697665789473684</v>
      </c>
      <c r="D4" s="44">
        <f t="shared" ref="D4:D10" si="1">1-B4</f>
        <v>0.68574887000000007</v>
      </c>
      <c r="E4" s="44">
        <f t="shared" si="0"/>
        <v>1.106046564516129</v>
      </c>
      <c r="F4" t="s">
        <v>501</v>
      </c>
    </row>
    <row r="5" spans="1:6">
      <c r="A5" s="14" t="s">
        <v>399</v>
      </c>
      <c r="B5" s="44">
        <f>+'CT Cost Breakdown'!D132</f>
        <v>0.27484169981361661</v>
      </c>
      <c r="C5" s="44">
        <f t="shared" si="0"/>
        <v>0.72326763108846481</v>
      </c>
      <c r="D5" s="44">
        <f t="shared" si="1"/>
        <v>0.72515830018638339</v>
      </c>
      <c r="E5" s="44">
        <f t="shared" si="0"/>
        <v>1.1696101615909409</v>
      </c>
      <c r="F5" t="s">
        <v>501</v>
      </c>
    </row>
    <row r="6" spans="1:6">
      <c r="A6" s="14" t="s">
        <v>339</v>
      </c>
      <c r="B6" s="123">
        <f>+'SCI DG3 Final'!C3</f>
        <v>0.38</v>
      </c>
      <c r="C6" s="44">
        <f t="shared" si="0"/>
        <v>1</v>
      </c>
      <c r="D6" s="44">
        <f t="shared" si="1"/>
        <v>0.62</v>
      </c>
      <c r="E6" s="44">
        <f t="shared" si="0"/>
        <v>1</v>
      </c>
      <c r="F6" t="s">
        <v>413</v>
      </c>
    </row>
    <row r="7" spans="1:6">
      <c r="A7" s="14" t="s">
        <v>411</v>
      </c>
      <c r="B7" s="123">
        <f>+'SCI DG3 Final'!C4</f>
        <v>0.28699999999999998</v>
      </c>
      <c r="C7" s="44">
        <f t="shared" si="0"/>
        <v>0.75526315789473675</v>
      </c>
      <c r="D7" s="44">
        <f t="shared" si="1"/>
        <v>0.71300000000000008</v>
      </c>
      <c r="E7" s="44">
        <f t="shared" si="0"/>
        <v>1.1500000000000001</v>
      </c>
      <c r="F7" t="s">
        <v>413</v>
      </c>
    </row>
    <row r="8" spans="1:6">
      <c r="A8" s="14" t="s">
        <v>400</v>
      </c>
      <c r="B8" s="44">
        <f>+B3</f>
        <v>0.40684754579949461</v>
      </c>
      <c r="C8" s="44">
        <f t="shared" si="0"/>
        <v>1.0706514363144595</v>
      </c>
      <c r="D8" s="44">
        <f t="shared" si="1"/>
        <v>0.59315245420050533</v>
      </c>
      <c r="E8" s="44">
        <f t="shared" si="0"/>
        <v>0.95669750677500864</v>
      </c>
      <c r="F8" t="s">
        <v>502</v>
      </c>
    </row>
    <row r="9" spans="1:6">
      <c r="A9" s="14" t="s">
        <v>334</v>
      </c>
      <c r="B9" s="44">
        <f>+'Wind Cost Breakdown'!D47</f>
        <v>0.12809004999999998</v>
      </c>
      <c r="C9" s="44">
        <f t="shared" si="0"/>
        <v>0.33707907894736838</v>
      </c>
      <c r="D9" s="44">
        <f t="shared" si="1"/>
        <v>0.87190995000000004</v>
      </c>
      <c r="E9" s="44">
        <f t="shared" si="0"/>
        <v>1.4063063709677419</v>
      </c>
      <c r="F9" t="s">
        <v>501</v>
      </c>
    </row>
    <row r="10" spans="1:6">
      <c r="A10" s="14" t="s">
        <v>5</v>
      </c>
      <c r="B10" s="44">
        <f>+'HRD ESP Cost Breakdown'!D75</f>
        <v>0.30163473000000002</v>
      </c>
      <c r="C10" s="44">
        <f t="shared" si="0"/>
        <v>0.79377560526315794</v>
      </c>
      <c r="D10" s="44">
        <f t="shared" si="1"/>
        <v>0.69836527000000004</v>
      </c>
      <c r="E10" s="44">
        <f t="shared" si="0"/>
        <v>1.1263955967741937</v>
      </c>
      <c r="F10" t="s">
        <v>501</v>
      </c>
    </row>
    <row r="12" spans="1:6">
      <c r="A12" s="25" t="s">
        <v>396</v>
      </c>
      <c r="B12" s="26"/>
      <c r="C12" s="108"/>
      <c r="E12" s="108"/>
    </row>
    <row r="13" spans="1:6">
      <c r="A13" s="14" t="s">
        <v>397</v>
      </c>
      <c r="B13" s="50">
        <v>0.7</v>
      </c>
      <c r="C13" s="44">
        <f>+B13/B$6</f>
        <v>1.8421052631578947</v>
      </c>
      <c r="D13" s="44">
        <f t="shared" ref="D13:D20" si="2">1-B13</f>
        <v>0.30000000000000004</v>
      </c>
      <c r="E13" s="44">
        <f>+D13/D$6</f>
        <v>0.48387096774193555</v>
      </c>
      <c r="F13" t="s">
        <v>498</v>
      </c>
    </row>
    <row r="14" spans="1:6">
      <c r="A14" s="14" t="s">
        <v>335</v>
      </c>
      <c r="B14" s="50">
        <v>0.8</v>
      </c>
      <c r="C14" s="44">
        <f t="shared" ref="C14:E20" si="3">+B14/B$6</f>
        <v>2.1052631578947367</v>
      </c>
      <c r="D14" s="44">
        <f t="shared" si="2"/>
        <v>0.19999999999999996</v>
      </c>
      <c r="E14" s="44">
        <f t="shared" si="3"/>
        <v>0.32258064516129026</v>
      </c>
    </row>
    <row r="15" spans="1:6">
      <c r="A15" s="14" t="s">
        <v>399</v>
      </c>
      <c r="B15" s="50">
        <v>0.75</v>
      </c>
      <c r="C15" s="44">
        <f t="shared" si="3"/>
        <v>1.9736842105263157</v>
      </c>
      <c r="D15" s="44">
        <f t="shared" si="2"/>
        <v>0.25</v>
      </c>
      <c r="E15" s="44">
        <f t="shared" si="3"/>
        <v>0.40322580645161293</v>
      </c>
    </row>
    <row r="16" spans="1:6">
      <c r="A16" s="14" t="s">
        <v>339</v>
      </c>
      <c r="B16" s="123">
        <f>+'SCI DG3 Final'!C9</f>
        <v>0.41799999999999998</v>
      </c>
      <c r="C16" s="44">
        <f t="shared" si="3"/>
        <v>1.0999999999999999</v>
      </c>
      <c r="D16" s="44">
        <f t="shared" si="2"/>
        <v>0.58200000000000007</v>
      </c>
      <c r="E16" s="44">
        <f t="shared" si="3"/>
        <v>0.93870967741935496</v>
      </c>
    </row>
    <row r="17" spans="1:6">
      <c r="A17" s="14" t="s">
        <v>411</v>
      </c>
      <c r="B17" s="123">
        <f>+'SCI DG3 Final'!C10</f>
        <v>0.35799999999999998</v>
      </c>
      <c r="C17" s="44">
        <f t="shared" si="3"/>
        <v>0.94210526315789467</v>
      </c>
      <c r="D17" s="44">
        <f t="shared" si="2"/>
        <v>0.64200000000000002</v>
      </c>
      <c r="E17" s="44">
        <f t="shared" si="3"/>
        <v>1.0354838709677419</v>
      </c>
    </row>
    <row r="18" spans="1:6">
      <c r="A18" s="14" t="s">
        <v>400</v>
      </c>
      <c r="B18" s="50">
        <v>0.5</v>
      </c>
      <c r="C18" s="44">
        <f t="shared" si="3"/>
        <v>1.3157894736842106</v>
      </c>
      <c r="D18" s="44">
        <f t="shared" si="2"/>
        <v>0.5</v>
      </c>
      <c r="E18" s="44">
        <f t="shared" si="3"/>
        <v>0.80645161290322587</v>
      </c>
      <c r="F18" t="s">
        <v>499</v>
      </c>
    </row>
    <row r="19" spans="1:6">
      <c r="A19" s="14" t="s">
        <v>334</v>
      </c>
      <c r="B19" s="50">
        <v>0.3</v>
      </c>
      <c r="C19" s="44">
        <f t="shared" si="3"/>
        <v>0.78947368421052633</v>
      </c>
      <c r="D19" s="44">
        <f t="shared" si="2"/>
        <v>0.7</v>
      </c>
      <c r="E19" s="44">
        <f t="shared" si="3"/>
        <v>1.129032258064516</v>
      </c>
    </row>
    <row r="20" spans="1:6">
      <c r="A20" s="14" t="s">
        <v>5</v>
      </c>
      <c r="B20" s="50">
        <v>0.5</v>
      </c>
      <c r="C20" s="44">
        <f t="shared" si="3"/>
        <v>1.3157894736842106</v>
      </c>
      <c r="D20" s="44">
        <f t="shared" si="2"/>
        <v>0.5</v>
      </c>
      <c r="E20" s="44">
        <f t="shared" si="3"/>
        <v>0.80645161290322587</v>
      </c>
    </row>
    <row r="23" spans="1:6">
      <c r="A23" s="105" t="s">
        <v>331</v>
      </c>
    </row>
    <row r="24" spans="1:6">
      <c r="A24" t="s">
        <v>481</v>
      </c>
    </row>
  </sheetData>
  <sheetProtection password="EEDF" sheet="1" objects="1" scenarios="1"/>
  <printOptions horizontalCentered="1"/>
  <pageMargins left="0.7" right="0.7" top="0.75" bottom="0.75" header="0.3" footer="0.3"/>
  <pageSetup scale="9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10.7109375" defaultRowHeight="12.75"/>
  <cols>
    <col min="1" max="1" width="38.7109375" customWidth="1"/>
    <col min="2" max="2" width="35.7109375" bestFit="1" customWidth="1"/>
    <col min="3" max="3" width="61.42578125" bestFit="1" customWidth="1"/>
    <col min="4" max="4" width="20.5703125" style="1" customWidth="1"/>
    <col min="145" max="145" width="26.140625" bestFit="1" customWidth="1"/>
    <col min="146" max="146" width="10.7109375" bestFit="1" customWidth="1"/>
    <col min="147" max="147" width="38.7109375" customWidth="1"/>
    <col min="148" max="148" width="10.7109375" bestFit="1" customWidth="1"/>
    <col min="149" max="149" width="35.7109375" bestFit="1" customWidth="1"/>
    <col min="150" max="150" width="10.7109375" bestFit="1" customWidth="1"/>
    <col min="151" max="151" width="61.42578125" bestFit="1" customWidth="1"/>
    <col min="152" max="152" width="15" bestFit="1" customWidth="1"/>
    <col min="401" max="401" width="26.140625" bestFit="1" customWidth="1"/>
    <col min="402" max="402" width="10.7109375" bestFit="1" customWidth="1"/>
    <col min="403" max="403" width="38.7109375" customWidth="1"/>
    <col min="404" max="404" width="10.7109375" bestFit="1" customWidth="1"/>
    <col min="405" max="405" width="35.7109375" bestFit="1" customWidth="1"/>
    <col min="406" max="406" width="10.7109375" bestFit="1" customWidth="1"/>
    <col min="407" max="407" width="61.42578125" bestFit="1" customWidth="1"/>
    <col min="408" max="408" width="15" bestFit="1" customWidth="1"/>
    <col min="657" max="657" width="26.140625" bestFit="1" customWidth="1"/>
    <col min="658" max="658" width="10.7109375" bestFit="1" customWidth="1"/>
    <col min="659" max="659" width="38.7109375" customWidth="1"/>
    <col min="660" max="660" width="10.7109375" bestFit="1" customWidth="1"/>
    <col min="661" max="661" width="35.7109375" bestFit="1" customWidth="1"/>
    <col min="662" max="662" width="10.7109375" bestFit="1" customWidth="1"/>
    <col min="663" max="663" width="61.42578125" bestFit="1" customWidth="1"/>
    <col min="664" max="664" width="15" bestFit="1" customWidth="1"/>
    <col min="913" max="913" width="26.140625" bestFit="1" customWidth="1"/>
    <col min="914" max="914" width="10.7109375" bestFit="1" customWidth="1"/>
    <col min="915" max="915" width="38.7109375" customWidth="1"/>
    <col min="916" max="916" width="10.7109375" bestFit="1" customWidth="1"/>
    <col min="917" max="917" width="35.7109375" bestFit="1" customWidth="1"/>
    <col min="918" max="918" width="10.7109375" bestFit="1" customWidth="1"/>
    <col min="919" max="919" width="61.42578125" bestFit="1" customWidth="1"/>
    <col min="920" max="920" width="15" bestFit="1" customWidth="1"/>
    <col min="1169" max="1169" width="26.140625" bestFit="1" customWidth="1"/>
    <col min="1170" max="1170" width="10.7109375" bestFit="1" customWidth="1"/>
    <col min="1171" max="1171" width="38.7109375" customWidth="1"/>
    <col min="1172" max="1172" width="10.7109375" bestFit="1" customWidth="1"/>
    <col min="1173" max="1173" width="35.7109375" bestFit="1" customWidth="1"/>
    <col min="1174" max="1174" width="10.7109375" bestFit="1" customWidth="1"/>
    <col min="1175" max="1175" width="61.42578125" bestFit="1" customWidth="1"/>
    <col min="1176" max="1176" width="15" bestFit="1" customWidth="1"/>
    <col min="1425" max="1425" width="26.140625" bestFit="1" customWidth="1"/>
    <col min="1426" max="1426" width="10.7109375" bestFit="1" customWidth="1"/>
    <col min="1427" max="1427" width="38.7109375" customWidth="1"/>
    <col min="1428" max="1428" width="10.7109375" bestFit="1" customWidth="1"/>
    <col min="1429" max="1429" width="35.7109375" bestFit="1" customWidth="1"/>
    <col min="1430" max="1430" width="10.7109375" bestFit="1" customWidth="1"/>
    <col min="1431" max="1431" width="61.42578125" bestFit="1" customWidth="1"/>
    <col min="1432" max="1432" width="15" bestFit="1" customWidth="1"/>
    <col min="1681" max="1681" width="26.140625" bestFit="1" customWidth="1"/>
    <col min="1682" max="1682" width="10.7109375" bestFit="1" customWidth="1"/>
    <col min="1683" max="1683" width="38.7109375" customWidth="1"/>
    <col min="1684" max="1684" width="10.7109375" bestFit="1" customWidth="1"/>
    <col min="1685" max="1685" width="35.7109375" bestFit="1" customWidth="1"/>
    <col min="1686" max="1686" width="10.7109375" bestFit="1" customWidth="1"/>
    <col min="1687" max="1687" width="61.42578125" bestFit="1" customWidth="1"/>
    <col min="1688" max="1688" width="15" bestFit="1" customWidth="1"/>
    <col min="1937" max="1937" width="26.140625" bestFit="1" customWidth="1"/>
    <col min="1938" max="1938" width="10.7109375" bestFit="1" customWidth="1"/>
    <col min="1939" max="1939" width="38.7109375" customWidth="1"/>
    <col min="1940" max="1940" width="10.7109375" bestFit="1" customWidth="1"/>
    <col min="1941" max="1941" width="35.7109375" bestFit="1" customWidth="1"/>
    <col min="1942" max="1942" width="10.7109375" bestFit="1" customWidth="1"/>
    <col min="1943" max="1943" width="61.42578125" bestFit="1" customWidth="1"/>
    <col min="1944" max="1944" width="15" bestFit="1" customWidth="1"/>
    <col min="2193" max="2193" width="26.140625" bestFit="1" customWidth="1"/>
    <col min="2194" max="2194" width="10.7109375" bestFit="1" customWidth="1"/>
    <col min="2195" max="2195" width="38.7109375" customWidth="1"/>
    <col min="2196" max="2196" width="10.7109375" bestFit="1" customWidth="1"/>
    <col min="2197" max="2197" width="35.7109375" bestFit="1" customWidth="1"/>
    <col min="2198" max="2198" width="10.7109375" bestFit="1" customWidth="1"/>
    <col min="2199" max="2199" width="61.42578125" bestFit="1" customWidth="1"/>
    <col min="2200" max="2200" width="15" bestFit="1" customWidth="1"/>
    <col min="2449" max="2449" width="26.140625" bestFit="1" customWidth="1"/>
    <col min="2450" max="2450" width="10.7109375" bestFit="1" customWidth="1"/>
    <col min="2451" max="2451" width="38.7109375" customWidth="1"/>
    <col min="2452" max="2452" width="10.7109375" bestFit="1" customWidth="1"/>
    <col min="2453" max="2453" width="35.7109375" bestFit="1" customWidth="1"/>
    <col min="2454" max="2454" width="10.7109375" bestFit="1" customWidth="1"/>
    <col min="2455" max="2455" width="61.42578125" bestFit="1" customWidth="1"/>
    <col min="2456" max="2456" width="15" bestFit="1" customWidth="1"/>
    <col min="2705" max="2705" width="26.140625" bestFit="1" customWidth="1"/>
    <col min="2706" max="2706" width="10.7109375" bestFit="1" customWidth="1"/>
    <col min="2707" max="2707" width="38.7109375" customWidth="1"/>
    <col min="2708" max="2708" width="10.7109375" bestFit="1" customWidth="1"/>
    <col min="2709" max="2709" width="35.7109375" bestFit="1" customWidth="1"/>
    <col min="2710" max="2710" width="10.7109375" bestFit="1" customWidth="1"/>
    <col min="2711" max="2711" width="61.42578125" bestFit="1" customWidth="1"/>
    <col min="2712" max="2712" width="15" bestFit="1" customWidth="1"/>
    <col min="2961" max="2961" width="26.140625" bestFit="1" customWidth="1"/>
    <col min="2962" max="2962" width="10.7109375" bestFit="1" customWidth="1"/>
    <col min="2963" max="2963" width="38.7109375" customWidth="1"/>
    <col min="2964" max="2964" width="10.7109375" bestFit="1" customWidth="1"/>
    <col min="2965" max="2965" width="35.7109375" bestFit="1" customWidth="1"/>
    <col min="2966" max="2966" width="10.7109375" bestFit="1" customWidth="1"/>
    <col min="2967" max="2967" width="61.42578125" bestFit="1" customWidth="1"/>
    <col min="2968" max="2968" width="15" bestFit="1" customWidth="1"/>
    <col min="3217" max="3217" width="26.140625" bestFit="1" customWidth="1"/>
    <col min="3218" max="3218" width="10.7109375" bestFit="1" customWidth="1"/>
    <col min="3219" max="3219" width="38.7109375" customWidth="1"/>
    <col min="3220" max="3220" width="10.7109375" bestFit="1" customWidth="1"/>
    <col min="3221" max="3221" width="35.7109375" bestFit="1" customWidth="1"/>
    <col min="3222" max="3222" width="10.7109375" bestFit="1" customWidth="1"/>
    <col min="3223" max="3223" width="61.42578125" bestFit="1" customWidth="1"/>
    <col min="3224" max="3224" width="15" bestFit="1" customWidth="1"/>
    <col min="3473" max="3473" width="26.140625" bestFit="1" customWidth="1"/>
    <col min="3474" max="3474" width="10.7109375" bestFit="1" customWidth="1"/>
    <col min="3475" max="3475" width="38.7109375" customWidth="1"/>
    <col min="3476" max="3476" width="10.7109375" bestFit="1" customWidth="1"/>
    <col min="3477" max="3477" width="35.7109375" bestFit="1" customWidth="1"/>
    <col min="3478" max="3478" width="10.7109375" bestFit="1" customWidth="1"/>
    <col min="3479" max="3479" width="61.42578125" bestFit="1" customWidth="1"/>
    <col min="3480" max="3480" width="15" bestFit="1" customWidth="1"/>
    <col min="3729" max="3729" width="26.140625" bestFit="1" customWidth="1"/>
    <col min="3730" max="3730" width="10.7109375" bestFit="1" customWidth="1"/>
    <col min="3731" max="3731" width="38.7109375" customWidth="1"/>
    <col min="3732" max="3732" width="10.7109375" bestFit="1" customWidth="1"/>
    <col min="3733" max="3733" width="35.7109375" bestFit="1" customWidth="1"/>
    <col min="3734" max="3734" width="10.7109375" bestFit="1" customWidth="1"/>
    <col min="3735" max="3735" width="61.42578125" bestFit="1" customWidth="1"/>
    <col min="3736" max="3736" width="15" bestFit="1" customWidth="1"/>
    <col min="3985" max="3985" width="26.140625" bestFit="1" customWidth="1"/>
    <col min="3986" max="3986" width="10.7109375" bestFit="1" customWidth="1"/>
    <col min="3987" max="3987" width="38.7109375" customWidth="1"/>
    <col min="3988" max="3988" width="10.7109375" bestFit="1" customWidth="1"/>
    <col min="3989" max="3989" width="35.7109375" bestFit="1" customWidth="1"/>
    <col min="3990" max="3990" width="10.7109375" bestFit="1" customWidth="1"/>
    <col min="3991" max="3991" width="61.42578125" bestFit="1" customWidth="1"/>
    <col min="3992" max="3992" width="15" bestFit="1" customWidth="1"/>
    <col min="4241" max="4241" width="26.140625" bestFit="1" customWidth="1"/>
    <col min="4242" max="4242" width="10.7109375" bestFit="1" customWidth="1"/>
    <col min="4243" max="4243" width="38.7109375" customWidth="1"/>
    <col min="4244" max="4244" width="10.7109375" bestFit="1" customWidth="1"/>
    <col min="4245" max="4245" width="35.7109375" bestFit="1" customWidth="1"/>
    <col min="4246" max="4246" width="10.7109375" bestFit="1" customWidth="1"/>
    <col min="4247" max="4247" width="61.42578125" bestFit="1" customWidth="1"/>
    <col min="4248" max="4248" width="15" bestFit="1" customWidth="1"/>
    <col min="4497" max="4497" width="26.140625" bestFit="1" customWidth="1"/>
    <col min="4498" max="4498" width="10.7109375" bestFit="1" customWidth="1"/>
    <col min="4499" max="4499" width="38.7109375" customWidth="1"/>
    <col min="4500" max="4500" width="10.7109375" bestFit="1" customWidth="1"/>
    <col min="4501" max="4501" width="35.7109375" bestFit="1" customWidth="1"/>
    <col min="4502" max="4502" width="10.7109375" bestFit="1" customWidth="1"/>
    <col min="4503" max="4503" width="61.42578125" bestFit="1" customWidth="1"/>
    <col min="4504" max="4504" width="15" bestFit="1" customWidth="1"/>
    <col min="4753" max="4753" width="26.140625" bestFit="1" customWidth="1"/>
    <col min="4754" max="4754" width="10.7109375" bestFit="1" customWidth="1"/>
    <col min="4755" max="4755" width="38.7109375" customWidth="1"/>
    <col min="4756" max="4756" width="10.7109375" bestFit="1" customWidth="1"/>
    <col min="4757" max="4757" width="35.7109375" bestFit="1" customWidth="1"/>
    <col min="4758" max="4758" width="10.7109375" bestFit="1" customWidth="1"/>
    <col min="4759" max="4759" width="61.42578125" bestFit="1" customWidth="1"/>
    <col min="4760" max="4760" width="15" bestFit="1" customWidth="1"/>
    <col min="5009" max="5009" width="26.140625" bestFit="1" customWidth="1"/>
    <col min="5010" max="5010" width="10.7109375" bestFit="1" customWidth="1"/>
    <col min="5011" max="5011" width="38.7109375" customWidth="1"/>
    <col min="5012" max="5012" width="10.7109375" bestFit="1" customWidth="1"/>
    <col min="5013" max="5013" width="35.7109375" bestFit="1" customWidth="1"/>
    <col min="5014" max="5014" width="10.7109375" bestFit="1" customWidth="1"/>
    <col min="5015" max="5015" width="61.42578125" bestFit="1" customWidth="1"/>
    <col min="5016" max="5016" width="15" bestFit="1" customWidth="1"/>
    <col min="5265" max="5265" width="26.140625" bestFit="1" customWidth="1"/>
    <col min="5266" max="5266" width="10.7109375" bestFit="1" customWidth="1"/>
    <col min="5267" max="5267" width="38.7109375" customWidth="1"/>
    <col min="5268" max="5268" width="10.7109375" bestFit="1" customWidth="1"/>
    <col min="5269" max="5269" width="35.7109375" bestFit="1" customWidth="1"/>
    <col min="5270" max="5270" width="10.7109375" bestFit="1" customWidth="1"/>
    <col min="5271" max="5271" width="61.42578125" bestFit="1" customWidth="1"/>
    <col min="5272" max="5272" width="15" bestFit="1" customWidth="1"/>
    <col min="5521" max="5521" width="26.140625" bestFit="1" customWidth="1"/>
    <col min="5522" max="5522" width="10.7109375" bestFit="1" customWidth="1"/>
    <col min="5523" max="5523" width="38.7109375" customWidth="1"/>
    <col min="5524" max="5524" width="10.7109375" bestFit="1" customWidth="1"/>
    <col min="5525" max="5525" width="35.7109375" bestFit="1" customWidth="1"/>
    <col min="5526" max="5526" width="10.7109375" bestFit="1" customWidth="1"/>
    <col min="5527" max="5527" width="61.42578125" bestFit="1" customWidth="1"/>
    <col min="5528" max="5528" width="15" bestFit="1" customWidth="1"/>
    <col min="5777" max="5777" width="26.140625" bestFit="1" customWidth="1"/>
    <col min="5778" max="5778" width="10.7109375" bestFit="1" customWidth="1"/>
    <col min="5779" max="5779" width="38.7109375" customWidth="1"/>
    <col min="5780" max="5780" width="10.7109375" bestFit="1" customWidth="1"/>
    <col min="5781" max="5781" width="35.7109375" bestFit="1" customWidth="1"/>
    <col min="5782" max="5782" width="10.7109375" bestFit="1" customWidth="1"/>
    <col min="5783" max="5783" width="61.42578125" bestFit="1" customWidth="1"/>
    <col min="5784" max="5784" width="15" bestFit="1" customWidth="1"/>
    <col min="6033" max="6033" width="26.140625" bestFit="1" customWidth="1"/>
    <col min="6034" max="6034" width="10.7109375" bestFit="1" customWidth="1"/>
    <col min="6035" max="6035" width="38.7109375" customWidth="1"/>
    <col min="6036" max="6036" width="10.7109375" bestFit="1" customWidth="1"/>
    <col min="6037" max="6037" width="35.7109375" bestFit="1" customWidth="1"/>
    <col min="6038" max="6038" width="10.7109375" bestFit="1" customWidth="1"/>
    <col min="6039" max="6039" width="61.42578125" bestFit="1" customWidth="1"/>
    <col min="6040" max="6040" width="15" bestFit="1" customWidth="1"/>
    <col min="6289" max="6289" width="26.140625" bestFit="1" customWidth="1"/>
    <col min="6290" max="6290" width="10.7109375" bestFit="1" customWidth="1"/>
    <col min="6291" max="6291" width="38.7109375" customWidth="1"/>
    <col min="6292" max="6292" width="10.7109375" bestFit="1" customWidth="1"/>
    <col min="6293" max="6293" width="35.7109375" bestFit="1" customWidth="1"/>
    <col min="6294" max="6294" width="10.7109375" bestFit="1" customWidth="1"/>
    <col min="6295" max="6295" width="61.42578125" bestFit="1" customWidth="1"/>
    <col min="6296" max="6296" width="15" bestFit="1" customWidth="1"/>
    <col min="6545" max="6545" width="26.140625" bestFit="1" customWidth="1"/>
    <col min="6546" max="6546" width="10.7109375" bestFit="1" customWidth="1"/>
    <col min="6547" max="6547" width="38.7109375" customWidth="1"/>
    <col min="6548" max="6548" width="10.7109375" bestFit="1" customWidth="1"/>
    <col min="6549" max="6549" width="35.7109375" bestFit="1" customWidth="1"/>
    <col min="6550" max="6550" width="10.7109375" bestFit="1" customWidth="1"/>
    <col min="6551" max="6551" width="61.42578125" bestFit="1" customWidth="1"/>
    <col min="6552" max="6552" width="15" bestFit="1" customWidth="1"/>
    <col min="6801" max="6801" width="26.140625" bestFit="1" customWidth="1"/>
    <col min="6802" max="6802" width="10.7109375" bestFit="1" customWidth="1"/>
    <col min="6803" max="6803" width="38.7109375" customWidth="1"/>
    <col min="6804" max="6804" width="10.7109375" bestFit="1" customWidth="1"/>
    <col min="6805" max="6805" width="35.7109375" bestFit="1" customWidth="1"/>
    <col min="6806" max="6806" width="10.7109375" bestFit="1" customWidth="1"/>
    <col min="6807" max="6807" width="61.42578125" bestFit="1" customWidth="1"/>
    <col min="6808" max="6808" width="15" bestFit="1" customWidth="1"/>
    <col min="7057" max="7057" width="26.140625" bestFit="1" customWidth="1"/>
    <col min="7058" max="7058" width="10.7109375" bestFit="1" customWidth="1"/>
    <col min="7059" max="7059" width="38.7109375" customWidth="1"/>
    <col min="7060" max="7060" width="10.7109375" bestFit="1" customWidth="1"/>
    <col min="7061" max="7061" width="35.7109375" bestFit="1" customWidth="1"/>
    <col min="7062" max="7062" width="10.7109375" bestFit="1" customWidth="1"/>
    <col min="7063" max="7063" width="61.42578125" bestFit="1" customWidth="1"/>
    <col min="7064" max="7064" width="15" bestFit="1" customWidth="1"/>
    <col min="7313" max="7313" width="26.140625" bestFit="1" customWidth="1"/>
    <col min="7314" max="7314" width="10.7109375" bestFit="1" customWidth="1"/>
    <col min="7315" max="7315" width="38.7109375" customWidth="1"/>
    <col min="7316" max="7316" width="10.7109375" bestFit="1" customWidth="1"/>
    <col min="7317" max="7317" width="35.7109375" bestFit="1" customWidth="1"/>
    <col min="7318" max="7318" width="10.7109375" bestFit="1" customWidth="1"/>
    <col min="7319" max="7319" width="61.42578125" bestFit="1" customWidth="1"/>
    <col min="7320" max="7320" width="15" bestFit="1" customWidth="1"/>
    <col min="7569" max="7569" width="26.140625" bestFit="1" customWidth="1"/>
    <col min="7570" max="7570" width="10.7109375" bestFit="1" customWidth="1"/>
    <col min="7571" max="7571" width="38.7109375" customWidth="1"/>
    <col min="7572" max="7572" width="10.7109375" bestFit="1" customWidth="1"/>
    <col min="7573" max="7573" width="35.7109375" bestFit="1" customWidth="1"/>
    <col min="7574" max="7574" width="10.7109375" bestFit="1" customWidth="1"/>
    <col min="7575" max="7575" width="61.42578125" bestFit="1" customWidth="1"/>
    <col min="7576" max="7576" width="15" bestFit="1" customWidth="1"/>
    <col min="7825" max="7825" width="26.140625" bestFit="1" customWidth="1"/>
    <col min="7826" max="7826" width="10.7109375" bestFit="1" customWidth="1"/>
    <col min="7827" max="7827" width="38.7109375" customWidth="1"/>
    <col min="7828" max="7828" width="10.7109375" bestFit="1" customWidth="1"/>
    <col min="7829" max="7829" width="35.7109375" bestFit="1" customWidth="1"/>
    <col min="7830" max="7830" width="10.7109375" bestFit="1" customWidth="1"/>
    <col min="7831" max="7831" width="61.42578125" bestFit="1" customWidth="1"/>
    <col min="7832" max="7832" width="15" bestFit="1" customWidth="1"/>
    <col min="8081" max="8081" width="26.140625" bestFit="1" customWidth="1"/>
    <col min="8082" max="8082" width="10.7109375" bestFit="1" customWidth="1"/>
    <col min="8083" max="8083" width="38.7109375" customWidth="1"/>
    <col min="8084" max="8084" width="10.7109375" bestFit="1" customWidth="1"/>
    <col min="8085" max="8085" width="35.7109375" bestFit="1" customWidth="1"/>
    <col min="8086" max="8086" width="10.7109375" bestFit="1" customWidth="1"/>
    <col min="8087" max="8087" width="61.42578125" bestFit="1" customWidth="1"/>
    <col min="8088" max="8088" width="15" bestFit="1" customWidth="1"/>
    <col min="8337" max="8337" width="26.140625" bestFit="1" customWidth="1"/>
    <col min="8338" max="8338" width="10.7109375" bestFit="1" customWidth="1"/>
    <col min="8339" max="8339" width="38.7109375" customWidth="1"/>
    <col min="8340" max="8340" width="10.7109375" bestFit="1" customWidth="1"/>
    <col min="8341" max="8341" width="35.7109375" bestFit="1" customWidth="1"/>
    <col min="8342" max="8342" width="10.7109375" bestFit="1" customWidth="1"/>
    <col min="8343" max="8343" width="61.42578125" bestFit="1" customWidth="1"/>
    <col min="8344" max="8344" width="15" bestFit="1" customWidth="1"/>
    <col min="8593" max="8593" width="26.140625" bestFit="1" customWidth="1"/>
    <col min="8594" max="8594" width="10.7109375" bestFit="1" customWidth="1"/>
    <col min="8595" max="8595" width="38.7109375" customWidth="1"/>
    <col min="8596" max="8596" width="10.7109375" bestFit="1" customWidth="1"/>
    <col min="8597" max="8597" width="35.7109375" bestFit="1" customWidth="1"/>
    <col min="8598" max="8598" width="10.7109375" bestFit="1" customWidth="1"/>
    <col min="8599" max="8599" width="61.42578125" bestFit="1" customWidth="1"/>
    <col min="8600" max="8600" width="15" bestFit="1" customWidth="1"/>
    <col min="8849" max="8849" width="26.140625" bestFit="1" customWidth="1"/>
    <col min="8850" max="8850" width="10.7109375" bestFit="1" customWidth="1"/>
    <col min="8851" max="8851" width="38.7109375" customWidth="1"/>
    <col min="8852" max="8852" width="10.7109375" bestFit="1" customWidth="1"/>
    <col min="8853" max="8853" width="35.7109375" bestFit="1" customWidth="1"/>
    <col min="8854" max="8854" width="10.7109375" bestFit="1" customWidth="1"/>
    <col min="8855" max="8855" width="61.42578125" bestFit="1" customWidth="1"/>
    <col min="8856" max="8856" width="15" bestFit="1" customWidth="1"/>
    <col min="9105" max="9105" width="26.140625" bestFit="1" customWidth="1"/>
    <col min="9106" max="9106" width="10.7109375" bestFit="1" customWidth="1"/>
    <col min="9107" max="9107" width="38.7109375" customWidth="1"/>
    <col min="9108" max="9108" width="10.7109375" bestFit="1" customWidth="1"/>
    <col min="9109" max="9109" width="35.7109375" bestFit="1" customWidth="1"/>
    <col min="9110" max="9110" width="10.7109375" bestFit="1" customWidth="1"/>
    <col min="9111" max="9111" width="61.42578125" bestFit="1" customWidth="1"/>
    <col min="9112" max="9112" width="15" bestFit="1" customWidth="1"/>
    <col min="9361" max="9361" width="26.140625" bestFit="1" customWidth="1"/>
    <col min="9362" max="9362" width="10.7109375" bestFit="1" customWidth="1"/>
    <col min="9363" max="9363" width="38.7109375" customWidth="1"/>
    <col min="9364" max="9364" width="10.7109375" bestFit="1" customWidth="1"/>
    <col min="9365" max="9365" width="35.7109375" bestFit="1" customWidth="1"/>
    <col min="9366" max="9366" width="10.7109375" bestFit="1" customWidth="1"/>
    <col min="9367" max="9367" width="61.42578125" bestFit="1" customWidth="1"/>
    <col min="9368" max="9368" width="15" bestFit="1" customWidth="1"/>
    <col min="9617" max="9617" width="26.140625" bestFit="1" customWidth="1"/>
    <col min="9618" max="9618" width="10.7109375" bestFit="1" customWidth="1"/>
    <col min="9619" max="9619" width="38.7109375" customWidth="1"/>
    <col min="9620" max="9620" width="10.7109375" bestFit="1" customWidth="1"/>
    <col min="9621" max="9621" width="35.7109375" bestFit="1" customWidth="1"/>
    <col min="9622" max="9622" width="10.7109375" bestFit="1" customWidth="1"/>
    <col min="9623" max="9623" width="61.42578125" bestFit="1" customWidth="1"/>
    <col min="9624" max="9624" width="15" bestFit="1" customWidth="1"/>
    <col min="9873" max="9873" width="26.140625" bestFit="1" customWidth="1"/>
    <col min="9874" max="9874" width="10.7109375" bestFit="1" customWidth="1"/>
    <col min="9875" max="9875" width="38.7109375" customWidth="1"/>
    <col min="9876" max="9876" width="10.7109375" bestFit="1" customWidth="1"/>
    <col min="9877" max="9877" width="35.7109375" bestFit="1" customWidth="1"/>
    <col min="9878" max="9878" width="10.7109375" bestFit="1" customWidth="1"/>
    <col min="9879" max="9879" width="61.42578125" bestFit="1" customWidth="1"/>
    <col min="9880" max="9880" width="15" bestFit="1" customWidth="1"/>
    <col min="10129" max="10129" width="26.140625" bestFit="1" customWidth="1"/>
    <col min="10130" max="10130" width="10.7109375" bestFit="1" customWidth="1"/>
    <col min="10131" max="10131" width="38.7109375" customWidth="1"/>
    <col min="10132" max="10132" width="10.7109375" bestFit="1" customWidth="1"/>
    <col min="10133" max="10133" width="35.7109375" bestFit="1" customWidth="1"/>
    <col min="10134" max="10134" width="10.7109375" bestFit="1" customWidth="1"/>
    <col min="10135" max="10135" width="61.42578125" bestFit="1" customWidth="1"/>
    <col min="10136" max="10136" width="15" bestFit="1" customWidth="1"/>
    <col min="10385" max="10385" width="26.140625" bestFit="1" customWidth="1"/>
    <col min="10386" max="10386" width="10.7109375" bestFit="1" customWidth="1"/>
    <col min="10387" max="10387" width="38.7109375" customWidth="1"/>
    <col min="10388" max="10388" width="10.7109375" bestFit="1" customWidth="1"/>
    <col min="10389" max="10389" width="35.7109375" bestFit="1" customWidth="1"/>
    <col min="10390" max="10390" width="10.7109375" bestFit="1" customWidth="1"/>
    <col min="10391" max="10391" width="61.42578125" bestFit="1" customWidth="1"/>
    <col min="10392" max="10392" width="15" bestFit="1" customWidth="1"/>
    <col min="10641" max="10641" width="26.140625" bestFit="1" customWidth="1"/>
    <col min="10642" max="10642" width="10.7109375" bestFit="1" customWidth="1"/>
    <col min="10643" max="10643" width="38.7109375" customWidth="1"/>
    <col min="10644" max="10644" width="10.7109375" bestFit="1" customWidth="1"/>
    <col min="10645" max="10645" width="35.7109375" bestFit="1" customWidth="1"/>
    <col min="10646" max="10646" width="10.7109375" bestFit="1" customWidth="1"/>
    <col min="10647" max="10647" width="61.42578125" bestFit="1" customWidth="1"/>
    <col min="10648" max="10648" width="15" bestFit="1" customWidth="1"/>
    <col min="10897" max="10897" width="26.140625" bestFit="1" customWidth="1"/>
    <col min="10898" max="10898" width="10.7109375" bestFit="1" customWidth="1"/>
    <col min="10899" max="10899" width="38.7109375" customWidth="1"/>
    <col min="10900" max="10900" width="10.7109375" bestFit="1" customWidth="1"/>
    <col min="10901" max="10901" width="35.7109375" bestFit="1" customWidth="1"/>
    <col min="10902" max="10902" width="10.7109375" bestFit="1" customWidth="1"/>
    <col min="10903" max="10903" width="61.42578125" bestFit="1" customWidth="1"/>
    <col min="10904" max="10904" width="15" bestFit="1" customWidth="1"/>
    <col min="11153" max="11153" width="26.140625" bestFit="1" customWidth="1"/>
    <col min="11154" max="11154" width="10.7109375" bestFit="1" customWidth="1"/>
    <col min="11155" max="11155" width="38.7109375" customWidth="1"/>
    <col min="11156" max="11156" width="10.7109375" bestFit="1" customWidth="1"/>
    <col min="11157" max="11157" width="35.7109375" bestFit="1" customWidth="1"/>
    <col min="11158" max="11158" width="10.7109375" bestFit="1" customWidth="1"/>
    <col min="11159" max="11159" width="61.42578125" bestFit="1" customWidth="1"/>
    <col min="11160" max="11160" width="15" bestFit="1" customWidth="1"/>
    <col min="11409" max="11409" width="26.140625" bestFit="1" customWidth="1"/>
    <col min="11410" max="11410" width="10.7109375" bestFit="1" customWidth="1"/>
    <col min="11411" max="11411" width="38.7109375" customWidth="1"/>
    <col min="11412" max="11412" width="10.7109375" bestFit="1" customWidth="1"/>
    <col min="11413" max="11413" width="35.7109375" bestFit="1" customWidth="1"/>
    <col min="11414" max="11414" width="10.7109375" bestFit="1" customWidth="1"/>
    <col min="11415" max="11415" width="61.42578125" bestFit="1" customWidth="1"/>
    <col min="11416" max="11416" width="15" bestFit="1" customWidth="1"/>
    <col min="11665" max="11665" width="26.140625" bestFit="1" customWidth="1"/>
    <col min="11666" max="11666" width="10.7109375" bestFit="1" customWidth="1"/>
    <col min="11667" max="11667" width="38.7109375" customWidth="1"/>
    <col min="11668" max="11668" width="10.7109375" bestFit="1" customWidth="1"/>
    <col min="11669" max="11669" width="35.7109375" bestFit="1" customWidth="1"/>
    <col min="11670" max="11670" width="10.7109375" bestFit="1" customWidth="1"/>
    <col min="11671" max="11671" width="61.42578125" bestFit="1" customWidth="1"/>
    <col min="11672" max="11672" width="15" bestFit="1" customWidth="1"/>
    <col min="11921" max="11921" width="26.140625" bestFit="1" customWidth="1"/>
    <col min="11922" max="11922" width="10.7109375" bestFit="1" customWidth="1"/>
    <col min="11923" max="11923" width="38.7109375" customWidth="1"/>
    <col min="11924" max="11924" width="10.7109375" bestFit="1" customWidth="1"/>
    <col min="11925" max="11925" width="35.7109375" bestFit="1" customWidth="1"/>
    <col min="11926" max="11926" width="10.7109375" bestFit="1" customWidth="1"/>
    <col min="11927" max="11927" width="61.42578125" bestFit="1" customWidth="1"/>
    <col min="11928" max="11928" width="15" bestFit="1" customWidth="1"/>
    <col min="12177" max="12177" width="26.140625" bestFit="1" customWidth="1"/>
    <col min="12178" max="12178" width="10.7109375" bestFit="1" customWidth="1"/>
    <col min="12179" max="12179" width="38.7109375" customWidth="1"/>
    <col min="12180" max="12180" width="10.7109375" bestFit="1" customWidth="1"/>
    <col min="12181" max="12181" width="35.7109375" bestFit="1" customWidth="1"/>
    <col min="12182" max="12182" width="10.7109375" bestFit="1" customWidth="1"/>
    <col min="12183" max="12183" width="61.42578125" bestFit="1" customWidth="1"/>
    <col min="12184" max="12184" width="15" bestFit="1" customWidth="1"/>
    <col min="12433" max="12433" width="26.140625" bestFit="1" customWidth="1"/>
    <col min="12434" max="12434" width="10.7109375" bestFit="1" customWidth="1"/>
    <col min="12435" max="12435" width="38.7109375" customWidth="1"/>
    <col min="12436" max="12436" width="10.7109375" bestFit="1" customWidth="1"/>
    <col min="12437" max="12437" width="35.7109375" bestFit="1" customWidth="1"/>
    <col min="12438" max="12438" width="10.7109375" bestFit="1" customWidth="1"/>
    <col min="12439" max="12439" width="61.42578125" bestFit="1" customWidth="1"/>
    <col min="12440" max="12440" width="15" bestFit="1" customWidth="1"/>
    <col min="12689" max="12689" width="26.140625" bestFit="1" customWidth="1"/>
    <col min="12690" max="12690" width="10.7109375" bestFit="1" customWidth="1"/>
    <col min="12691" max="12691" width="38.7109375" customWidth="1"/>
    <col min="12692" max="12692" width="10.7109375" bestFit="1" customWidth="1"/>
    <col min="12693" max="12693" width="35.7109375" bestFit="1" customWidth="1"/>
    <col min="12694" max="12694" width="10.7109375" bestFit="1" customWidth="1"/>
    <col min="12695" max="12695" width="61.42578125" bestFit="1" customWidth="1"/>
    <col min="12696" max="12696" width="15" bestFit="1" customWidth="1"/>
    <col min="12945" max="12945" width="26.140625" bestFit="1" customWidth="1"/>
    <col min="12946" max="12946" width="10.7109375" bestFit="1" customWidth="1"/>
    <col min="12947" max="12947" width="38.7109375" customWidth="1"/>
    <col min="12948" max="12948" width="10.7109375" bestFit="1" customWidth="1"/>
    <col min="12949" max="12949" width="35.7109375" bestFit="1" customWidth="1"/>
    <col min="12950" max="12950" width="10.7109375" bestFit="1" customWidth="1"/>
    <col min="12951" max="12951" width="61.42578125" bestFit="1" customWidth="1"/>
    <col min="12952" max="12952" width="15" bestFit="1" customWidth="1"/>
    <col min="13201" max="13201" width="26.140625" bestFit="1" customWidth="1"/>
    <col min="13202" max="13202" width="10.7109375" bestFit="1" customWidth="1"/>
    <col min="13203" max="13203" width="38.7109375" customWidth="1"/>
    <col min="13204" max="13204" width="10.7109375" bestFit="1" customWidth="1"/>
    <col min="13205" max="13205" width="35.7109375" bestFit="1" customWidth="1"/>
    <col min="13206" max="13206" width="10.7109375" bestFit="1" customWidth="1"/>
    <col min="13207" max="13207" width="61.42578125" bestFit="1" customWidth="1"/>
    <col min="13208" max="13208" width="15" bestFit="1" customWidth="1"/>
    <col min="13457" max="13457" width="26.140625" bestFit="1" customWidth="1"/>
    <col min="13458" max="13458" width="10.7109375" bestFit="1" customWidth="1"/>
    <col min="13459" max="13459" width="38.7109375" customWidth="1"/>
    <col min="13460" max="13460" width="10.7109375" bestFit="1" customWidth="1"/>
    <col min="13461" max="13461" width="35.7109375" bestFit="1" customWidth="1"/>
    <col min="13462" max="13462" width="10.7109375" bestFit="1" customWidth="1"/>
    <col min="13463" max="13463" width="61.42578125" bestFit="1" customWidth="1"/>
    <col min="13464" max="13464" width="15" bestFit="1" customWidth="1"/>
    <col min="13713" max="13713" width="26.140625" bestFit="1" customWidth="1"/>
    <col min="13714" max="13714" width="10.7109375" bestFit="1" customWidth="1"/>
    <col min="13715" max="13715" width="38.7109375" customWidth="1"/>
    <col min="13716" max="13716" width="10.7109375" bestFit="1" customWidth="1"/>
    <col min="13717" max="13717" width="35.7109375" bestFit="1" customWidth="1"/>
    <col min="13718" max="13718" width="10.7109375" bestFit="1" customWidth="1"/>
    <col min="13719" max="13719" width="61.42578125" bestFit="1" customWidth="1"/>
    <col min="13720" max="13720" width="15" bestFit="1" customWidth="1"/>
    <col min="13969" max="13969" width="26.140625" bestFit="1" customWidth="1"/>
    <col min="13970" max="13970" width="10.7109375" bestFit="1" customWidth="1"/>
    <col min="13971" max="13971" width="38.7109375" customWidth="1"/>
    <col min="13972" max="13972" width="10.7109375" bestFit="1" customWidth="1"/>
    <col min="13973" max="13973" width="35.7109375" bestFit="1" customWidth="1"/>
    <col min="13974" max="13974" width="10.7109375" bestFit="1" customWidth="1"/>
    <col min="13975" max="13975" width="61.42578125" bestFit="1" customWidth="1"/>
    <col min="13976" max="13976" width="15" bestFit="1" customWidth="1"/>
    <col min="14225" max="14225" width="26.140625" bestFit="1" customWidth="1"/>
    <col min="14226" max="14226" width="10.7109375" bestFit="1" customWidth="1"/>
    <col min="14227" max="14227" width="38.7109375" customWidth="1"/>
    <col min="14228" max="14228" width="10.7109375" bestFit="1" customWidth="1"/>
    <col min="14229" max="14229" width="35.7109375" bestFit="1" customWidth="1"/>
    <col min="14230" max="14230" width="10.7109375" bestFit="1" customWidth="1"/>
    <col min="14231" max="14231" width="61.42578125" bestFit="1" customWidth="1"/>
    <col min="14232" max="14232" width="15" bestFit="1" customWidth="1"/>
    <col min="14481" max="14481" width="26.140625" bestFit="1" customWidth="1"/>
    <col min="14482" max="14482" width="10.7109375" bestFit="1" customWidth="1"/>
    <col min="14483" max="14483" width="38.7109375" customWidth="1"/>
    <col min="14484" max="14484" width="10.7109375" bestFit="1" customWidth="1"/>
    <col min="14485" max="14485" width="35.7109375" bestFit="1" customWidth="1"/>
    <col min="14486" max="14486" width="10.7109375" bestFit="1" customWidth="1"/>
    <col min="14487" max="14487" width="61.42578125" bestFit="1" customWidth="1"/>
    <col min="14488" max="14488" width="15" bestFit="1" customWidth="1"/>
    <col min="14737" max="14737" width="26.140625" bestFit="1" customWidth="1"/>
    <col min="14738" max="14738" width="10.7109375" bestFit="1" customWidth="1"/>
    <col min="14739" max="14739" width="38.7109375" customWidth="1"/>
    <col min="14740" max="14740" width="10.7109375" bestFit="1" customWidth="1"/>
    <col min="14741" max="14741" width="35.7109375" bestFit="1" customWidth="1"/>
    <col min="14742" max="14742" width="10.7109375" bestFit="1" customWidth="1"/>
    <col min="14743" max="14743" width="61.42578125" bestFit="1" customWidth="1"/>
    <col min="14744" max="14744" width="15" bestFit="1" customWidth="1"/>
    <col min="14993" max="14993" width="26.140625" bestFit="1" customWidth="1"/>
    <col min="14994" max="14994" width="10.7109375" bestFit="1" customWidth="1"/>
    <col min="14995" max="14995" width="38.7109375" customWidth="1"/>
    <col min="14996" max="14996" width="10.7109375" bestFit="1" customWidth="1"/>
    <col min="14997" max="14997" width="35.7109375" bestFit="1" customWidth="1"/>
    <col min="14998" max="14998" width="10.7109375" bestFit="1" customWidth="1"/>
    <col min="14999" max="14999" width="61.42578125" bestFit="1" customWidth="1"/>
    <col min="15000" max="15000" width="15" bestFit="1" customWidth="1"/>
    <col min="15249" max="15249" width="26.140625" bestFit="1" customWidth="1"/>
    <col min="15250" max="15250" width="10.7109375" bestFit="1" customWidth="1"/>
    <col min="15251" max="15251" width="38.7109375" customWidth="1"/>
    <col min="15252" max="15252" width="10.7109375" bestFit="1" customWidth="1"/>
    <col min="15253" max="15253" width="35.7109375" bestFit="1" customWidth="1"/>
    <col min="15254" max="15254" width="10.7109375" bestFit="1" customWidth="1"/>
    <col min="15255" max="15255" width="61.42578125" bestFit="1" customWidth="1"/>
    <col min="15256" max="15256" width="15" bestFit="1" customWidth="1"/>
    <col min="15505" max="15505" width="26.140625" bestFit="1" customWidth="1"/>
    <col min="15506" max="15506" width="10.7109375" bestFit="1" customWidth="1"/>
    <col min="15507" max="15507" width="38.7109375" customWidth="1"/>
    <col min="15508" max="15508" width="10.7109375" bestFit="1" customWidth="1"/>
    <col min="15509" max="15509" width="35.7109375" bestFit="1" customWidth="1"/>
    <col min="15510" max="15510" width="10.7109375" bestFit="1" customWidth="1"/>
    <col min="15511" max="15511" width="61.42578125" bestFit="1" customWidth="1"/>
    <col min="15512" max="15512" width="15" bestFit="1" customWidth="1"/>
    <col min="15761" max="15761" width="26.140625" bestFit="1" customWidth="1"/>
    <col min="15762" max="15762" width="10.7109375" bestFit="1" customWidth="1"/>
    <col min="15763" max="15763" width="38.7109375" customWidth="1"/>
    <col min="15764" max="15764" width="10.7109375" bestFit="1" customWidth="1"/>
    <col min="15765" max="15765" width="35.7109375" bestFit="1" customWidth="1"/>
    <col min="15766" max="15766" width="10.7109375" bestFit="1" customWidth="1"/>
    <col min="15767" max="15767" width="61.42578125" bestFit="1" customWidth="1"/>
    <col min="15768" max="15768" width="15" bestFit="1" customWidth="1"/>
    <col min="16017" max="16017" width="26.140625" bestFit="1" customWidth="1"/>
    <col min="16018" max="16018" width="10.7109375" bestFit="1" customWidth="1"/>
    <col min="16019" max="16019" width="38.7109375" customWidth="1"/>
    <col min="16020" max="16020" width="10.7109375" bestFit="1" customWidth="1"/>
    <col min="16021" max="16021" width="35.7109375" bestFit="1" customWidth="1"/>
    <col min="16022" max="16022" width="10.7109375" bestFit="1" customWidth="1"/>
    <col min="16023" max="16023" width="61.42578125" bestFit="1" customWidth="1"/>
    <col min="16024" max="16024" width="15" bestFit="1" customWidth="1"/>
  </cols>
  <sheetData>
    <row r="1" spans="1:5">
      <c r="A1" s="37" t="s">
        <v>20</v>
      </c>
      <c r="B1" s="37" t="s">
        <v>21</v>
      </c>
      <c r="C1" s="37" t="s">
        <v>22</v>
      </c>
      <c r="D1" s="42" t="s">
        <v>165</v>
      </c>
      <c r="E1" s="37" t="s">
        <v>356</v>
      </c>
    </row>
    <row r="2" spans="1:5">
      <c r="A2" s="38" t="s">
        <v>23</v>
      </c>
      <c r="B2" s="38" t="s">
        <v>24</v>
      </c>
      <c r="C2" s="38" t="s">
        <v>25</v>
      </c>
      <c r="D2" s="39">
        <v>1.81913E-3</v>
      </c>
      <c r="E2" s="38" t="s">
        <v>358</v>
      </c>
    </row>
    <row r="3" spans="1:5">
      <c r="A3" s="38" t="s">
        <v>23</v>
      </c>
      <c r="B3" s="38" t="s">
        <v>24</v>
      </c>
      <c r="C3" s="38" t="s">
        <v>26</v>
      </c>
      <c r="D3" s="39">
        <v>2.1205910000000001E-2</v>
      </c>
      <c r="E3" s="38" t="s">
        <v>358</v>
      </c>
    </row>
    <row r="4" spans="1:5">
      <c r="A4" s="38" t="s">
        <v>23</v>
      </c>
      <c r="B4" s="38" t="s">
        <v>24</v>
      </c>
      <c r="C4" s="38" t="s">
        <v>27</v>
      </c>
      <c r="D4" s="39">
        <v>2.5187899999999999E-3</v>
      </c>
      <c r="E4" s="38" t="s">
        <v>358</v>
      </c>
    </row>
    <row r="5" spans="1:5">
      <c r="A5" s="38" t="s">
        <v>23</v>
      </c>
      <c r="B5" s="38" t="s">
        <v>24</v>
      </c>
      <c r="C5" s="38" t="s">
        <v>28</v>
      </c>
      <c r="D5" s="39">
        <v>2.9258999999999999E-3</v>
      </c>
      <c r="E5" s="38" t="s">
        <v>358</v>
      </c>
    </row>
    <row r="6" spans="1:5">
      <c r="A6" s="38" t="s">
        <v>23</v>
      </c>
      <c r="B6" s="38" t="s">
        <v>24</v>
      </c>
      <c r="C6" s="38" t="s">
        <v>29</v>
      </c>
      <c r="D6" s="39">
        <v>1.6093670000000001E-2</v>
      </c>
      <c r="E6" s="38" t="s">
        <v>358</v>
      </c>
    </row>
    <row r="7" spans="1:5">
      <c r="A7" s="38" t="s">
        <v>23</v>
      </c>
      <c r="B7" s="38" t="s">
        <v>24</v>
      </c>
      <c r="C7" s="38" t="s">
        <v>30</v>
      </c>
      <c r="D7" s="39">
        <v>2.13546E-3</v>
      </c>
      <c r="E7" s="38" t="s">
        <v>358</v>
      </c>
    </row>
    <row r="8" spans="1:5">
      <c r="A8" s="38" t="s">
        <v>23</v>
      </c>
      <c r="B8" s="38" t="s">
        <v>31</v>
      </c>
      <c r="C8" s="38" t="s">
        <v>32</v>
      </c>
      <c r="D8" s="39">
        <v>1.7995000000000001E-4</v>
      </c>
      <c r="E8" s="38" t="s">
        <v>358</v>
      </c>
    </row>
    <row r="9" spans="1:5">
      <c r="A9" s="38" t="s">
        <v>23</v>
      </c>
      <c r="B9" s="38" t="s">
        <v>31</v>
      </c>
      <c r="C9" s="38" t="s">
        <v>33</v>
      </c>
      <c r="D9" s="39">
        <v>4.7814999999999999E-4</v>
      </c>
      <c r="E9" s="38" t="s">
        <v>358</v>
      </c>
    </row>
    <row r="10" spans="1:5">
      <c r="A10" s="38" t="s">
        <v>23</v>
      </c>
      <c r="B10" s="38" t="s">
        <v>31</v>
      </c>
      <c r="C10" s="38" t="s">
        <v>34</v>
      </c>
      <c r="D10" s="39">
        <v>3.5860999999999998E-4</v>
      </c>
      <c r="E10" s="38" t="s">
        <v>358</v>
      </c>
    </row>
    <row r="11" spans="1:5">
      <c r="A11" s="38" t="s">
        <v>23</v>
      </c>
      <c r="B11" s="38" t="s">
        <v>31</v>
      </c>
      <c r="C11" s="38" t="s">
        <v>35</v>
      </c>
      <c r="D11" s="39">
        <v>4.7814999999999999E-4</v>
      </c>
      <c r="E11" s="38" t="s">
        <v>358</v>
      </c>
    </row>
    <row r="12" spans="1:5">
      <c r="A12" s="38" t="s">
        <v>23</v>
      </c>
      <c r="B12" s="38" t="s">
        <v>31</v>
      </c>
      <c r="C12" s="38" t="s">
        <v>36</v>
      </c>
      <c r="D12" s="39">
        <v>3.5860999999999998E-4</v>
      </c>
      <c r="E12" s="38" t="s">
        <v>358</v>
      </c>
    </row>
    <row r="13" spans="1:5">
      <c r="A13" s="38" t="s">
        <v>23</v>
      </c>
      <c r="B13" s="38" t="s">
        <v>31</v>
      </c>
      <c r="C13" s="38" t="s">
        <v>37</v>
      </c>
      <c r="D13" s="39">
        <v>2.39076E-3</v>
      </c>
      <c r="E13" s="38" t="s">
        <v>358</v>
      </c>
    </row>
    <row r="14" spans="1:5">
      <c r="A14" s="38" t="s">
        <v>23</v>
      </c>
      <c r="B14" s="38" t="s">
        <v>31</v>
      </c>
      <c r="C14" s="38" t="s">
        <v>38</v>
      </c>
      <c r="D14" s="39">
        <v>2E-8</v>
      </c>
      <c r="E14" s="38" t="s">
        <v>358</v>
      </c>
    </row>
    <row r="15" spans="1:5">
      <c r="A15" s="38" t="s">
        <v>23</v>
      </c>
      <c r="B15" s="38" t="s">
        <v>31</v>
      </c>
      <c r="C15" s="38" t="s">
        <v>39</v>
      </c>
      <c r="D15" s="39">
        <v>1.1953599999999999E-3</v>
      </c>
      <c r="E15" s="38" t="s">
        <v>358</v>
      </c>
    </row>
    <row r="16" spans="1:5">
      <c r="A16" s="38" t="s">
        <v>23</v>
      </c>
      <c r="B16" s="38" t="s">
        <v>31</v>
      </c>
      <c r="C16" s="38" t="s">
        <v>40</v>
      </c>
      <c r="D16" s="39">
        <v>1.19538E-3</v>
      </c>
      <c r="E16" s="38" t="s">
        <v>358</v>
      </c>
    </row>
    <row r="17" spans="1:5">
      <c r="A17" s="38" t="s">
        <v>23</v>
      </c>
      <c r="B17" s="38" t="s">
        <v>31</v>
      </c>
      <c r="C17" s="38" t="s">
        <v>41</v>
      </c>
      <c r="D17" s="39">
        <v>1.19538E-3</v>
      </c>
      <c r="E17" s="38" t="s">
        <v>358</v>
      </c>
    </row>
    <row r="18" spans="1:5">
      <c r="A18" s="38" t="s">
        <v>23</v>
      </c>
      <c r="B18" s="38" t="s">
        <v>31</v>
      </c>
      <c r="C18" s="38" t="s">
        <v>42</v>
      </c>
      <c r="D18" s="39">
        <v>5.9769000000000001E-4</v>
      </c>
      <c r="E18" s="38" t="s">
        <v>358</v>
      </c>
    </row>
    <row r="19" spans="1:5">
      <c r="A19" s="38" t="s">
        <v>23</v>
      </c>
      <c r="B19" s="38" t="s">
        <v>31</v>
      </c>
      <c r="C19" s="38" t="s">
        <v>43</v>
      </c>
      <c r="D19" s="39">
        <v>1.43446E-3</v>
      </c>
      <c r="E19" s="38" t="s">
        <v>358</v>
      </c>
    </row>
    <row r="20" spans="1:5">
      <c r="A20" s="38" t="s">
        <v>23</v>
      </c>
      <c r="B20" s="38" t="s">
        <v>31</v>
      </c>
      <c r="C20" s="38" t="s">
        <v>44</v>
      </c>
      <c r="D20" s="39">
        <v>2.39076E-3</v>
      </c>
      <c r="E20" s="38" t="s">
        <v>358</v>
      </c>
    </row>
    <row r="21" spans="1:5">
      <c r="A21" s="38" t="s">
        <v>23</v>
      </c>
      <c r="B21" s="38" t="s">
        <v>31</v>
      </c>
      <c r="C21" s="38" t="s">
        <v>45</v>
      </c>
      <c r="D21" s="39">
        <v>3.5860999999999998E-4</v>
      </c>
      <c r="E21" s="38" t="s">
        <v>358</v>
      </c>
    </row>
    <row r="22" spans="1:5">
      <c r="A22" s="38" t="s">
        <v>23</v>
      </c>
      <c r="B22" s="38" t="s">
        <v>31</v>
      </c>
      <c r="C22" s="38" t="s">
        <v>46</v>
      </c>
      <c r="D22" s="39">
        <v>2.3907999999999999E-4</v>
      </c>
      <c r="E22" s="38" t="s">
        <v>358</v>
      </c>
    </row>
    <row r="23" spans="1:5">
      <c r="A23" s="38" t="s">
        <v>23</v>
      </c>
      <c r="B23" s="38" t="s">
        <v>31</v>
      </c>
      <c r="C23" s="38" t="s">
        <v>47</v>
      </c>
      <c r="D23" s="39">
        <v>5.6831000000000004E-4</v>
      </c>
      <c r="E23" s="38" t="s">
        <v>358</v>
      </c>
    </row>
    <row r="24" spans="1:5">
      <c r="A24" s="38" t="s">
        <v>23</v>
      </c>
      <c r="B24" s="38" t="s">
        <v>31</v>
      </c>
      <c r="C24" s="38" t="s">
        <v>48</v>
      </c>
      <c r="D24" s="39">
        <v>0</v>
      </c>
      <c r="E24" s="38" t="s">
        <v>358</v>
      </c>
    </row>
    <row r="25" spans="1:5">
      <c r="A25" s="38" t="s">
        <v>23</v>
      </c>
      <c r="B25" s="38" t="s">
        <v>31</v>
      </c>
      <c r="C25" s="38" t="s">
        <v>49</v>
      </c>
      <c r="D25" s="39">
        <v>1.2966E-3</v>
      </c>
      <c r="E25" s="38" t="s">
        <v>358</v>
      </c>
    </row>
    <row r="26" spans="1:5">
      <c r="A26" s="38" t="s">
        <v>23</v>
      </c>
      <c r="B26" s="38" t="s">
        <v>31</v>
      </c>
      <c r="C26" s="38" t="s">
        <v>50</v>
      </c>
      <c r="D26" s="39">
        <v>5.9769000000000001E-4</v>
      </c>
      <c r="E26" s="38" t="s">
        <v>358</v>
      </c>
    </row>
    <row r="27" spans="1:5">
      <c r="A27" s="38" t="s">
        <v>23</v>
      </c>
      <c r="B27" s="38" t="s">
        <v>31</v>
      </c>
      <c r="C27" s="38" t="s">
        <v>51</v>
      </c>
      <c r="D27" s="39">
        <v>1.8248E-4</v>
      </c>
      <c r="E27" s="38" t="s">
        <v>358</v>
      </c>
    </row>
    <row r="28" spans="1:5">
      <c r="A28" s="38" t="s">
        <v>23</v>
      </c>
      <c r="B28" s="38" t="s">
        <v>31</v>
      </c>
      <c r="C28" s="38" t="s">
        <v>52</v>
      </c>
      <c r="D28" s="39">
        <v>2E-8</v>
      </c>
      <c r="E28" s="38" t="s">
        <v>358</v>
      </c>
    </row>
    <row r="29" spans="1:5">
      <c r="A29" s="38" t="s">
        <v>23</v>
      </c>
      <c r="B29" s="38" t="s">
        <v>53</v>
      </c>
      <c r="C29" s="38" t="s">
        <v>54</v>
      </c>
      <c r="D29" s="39">
        <v>3.4765360000000002E-2</v>
      </c>
      <c r="E29" s="38" t="s">
        <v>358</v>
      </c>
    </row>
    <row r="30" spans="1:5">
      <c r="A30" s="38" t="s">
        <v>23</v>
      </c>
      <c r="B30" s="38" t="s">
        <v>53</v>
      </c>
      <c r="C30" s="38" t="s">
        <v>55</v>
      </c>
      <c r="D30" s="39">
        <v>2.011903E-2</v>
      </c>
      <c r="E30" s="38" t="s">
        <v>358</v>
      </c>
    </row>
    <row r="31" spans="1:5">
      <c r="A31" s="38" t="s">
        <v>56</v>
      </c>
      <c r="B31" s="38" t="s">
        <v>57</v>
      </c>
      <c r="C31" s="38" t="s">
        <v>58</v>
      </c>
      <c r="D31" s="39">
        <v>1.5286839999999999E-2</v>
      </c>
      <c r="E31" s="38" t="s">
        <v>358</v>
      </c>
    </row>
    <row r="32" spans="1:5">
      <c r="A32" s="38" t="s">
        <v>56</v>
      </c>
      <c r="B32" s="38" t="s">
        <v>57</v>
      </c>
      <c r="C32" s="38" t="s">
        <v>59</v>
      </c>
      <c r="D32" s="39">
        <v>2.9610000000000001E-3</v>
      </c>
      <c r="E32" s="38" t="s">
        <v>358</v>
      </c>
    </row>
    <row r="33" spans="1:5">
      <c r="A33" s="38" t="s">
        <v>56</v>
      </c>
      <c r="B33" s="38" t="s">
        <v>57</v>
      </c>
      <c r="C33" s="38" t="s">
        <v>60</v>
      </c>
      <c r="D33" s="39">
        <v>3.4347000000000002E-3</v>
      </c>
      <c r="E33" s="38" t="s">
        <v>358</v>
      </c>
    </row>
    <row r="34" spans="1:5">
      <c r="A34" s="38" t="s">
        <v>56</v>
      </c>
      <c r="B34" s="38" t="s">
        <v>57</v>
      </c>
      <c r="C34" s="38" t="s">
        <v>61</v>
      </c>
      <c r="D34" s="39">
        <v>1.291133E-2</v>
      </c>
      <c r="E34" s="38" t="s">
        <v>358</v>
      </c>
    </row>
    <row r="35" spans="1:5">
      <c r="A35" s="38" t="s">
        <v>56</v>
      </c>
      <c r="B35" s="38" t="s">
        <v>62</v>
      </c>
      <c r="C35" s="38" t="s">
        <v>63</v>
      </c>
      <c r="D35" s="39">
        <v>1.3285599999999999E-3</v>
      </c>
      <c r="E35" s="38" t="s">
        <v>358</v>
      </c>
    </row>
    <row r="36" spans="1:5">
      <c r="A36" s="38" t="s">
        <v>56</v>
      </c>
      <c r="B36" s="38" t="s">
        <v>62</v>
      </c>
      <c r="C36" s="38" t="s">
        <v>64</v>
      </c>
      <c r="D36" s="39">
        <v>8.6966300000000003E-3</v>
      </c>
      <c r="E36" s="38" t="s">
        <v>358</v>
      </c>
    </row>
    <row r="37" spans="1:5">
      <c r="A37" s="38" t="s">
        <v>56</v>
      </c>
      <c r="B37" s="38" t="s">
        <v>62</v>
      </c>
      <c r="C37" s="38" t="s">
        <v>65</v>
      </c>
      <c r="D37" s="39">
        <v>1.601733E-2</v>
      </c>
      <c r="E37" s="38" t="s">
        <v>358</v>
      </c>
    </row>
    <row r="38" spans="1:5">
      <c r="A38" s="38" t="s">
        <v>56</v>
      </c>
      <c r="B38" s="38" t="s">
        <v>62</v>
      </c>
      <c r="C38" s="38" t="s">
        <v>62</v>
      </c>
      <c r="D38" s="39">
        <v>1.031661E-2</v>
      </c>
      <c r="E38" s="38" t="s">
        <v>358</v>
      </c>
    </row>
    <row r="39" spans="1:5">
      <c r="A39" s="38" t="s">
        <v>66</v>
      </c>
      <c r="B39" s="38" t="s">
        <v>66</v>
      </c>
      <c r="C39" s="38" t="s">
        <v>67</v>
      </c>
      <c r="D39" s="39">
        <v>4.4032000000000001E-4</v>
      </c>
      <c r="E39" s="38" t="s">
        <v>359</v>
      </c>
    </row>
    <row r="40" spans="1:5">
      <c r="A40" s="38" t="s">
        <v>66</v>
      </c>
      <c r="B40" s="38" t="s">
        <v>66</v>
      </c>
      <c r="C40" s="38" t="s">
        <v>68</v>
      </c>
      <c r="D40" s="39">
        <v>2.1205899999999999E-3</v>
      </c>
      <c r="E40" s="38" t="s">
        <v>359</v>
      </c>
    </row>
    <row r="41" spans="1:5">
      <c r="A41" s="38" t="s">
        <v>66</v>
      </c>
      <c r="B41" s="38" t="s">
        <v>66</v>
      </c>
      <c r="C41" s="38" t="s">
        <v>69</v>
      </c>
      <c r="D41" s="39">
        <v>1.59044E-3</v>
      </c>
      <c r="E41" s="38" t="s">
        <v>359</v>
      </c>
    </row>
    <row r="42" spans="1:5">
      <c r="A42" s="38" t="s">
        <v>66</v>
      </c>
      <c r="B42" s="38" t="s">
        <v>66</v>
      </c>
      <c r="C42" s="38" t="s">
        <v>70</v>
      </c>
      <c r="D42" s="39">
        <v>5.0894199999999999E-3</v>
      </c>
      <c r="E42" s="38" t="s">
        <v>359</v>
      </c>
    </row>
    <row r="43" spans="1:5">
      <c r="A43" s="38" t="s">
        <v>66</v>
      </c>
      <c r="B43" s="38" t="s">
        <v>66</v>
      </c>
      <c r="C43" s="38" t="s">
        <v>71</v>
      </c>
      <c r="D43" s="39">
        <v>1.3209599999999999E-3</v>
      </c>
      <c r="E43" s="38" t="s">
        <v>359</v>
      </c>
    </row>
    <row r="44" spans="1:5">
      <c r="A44" s="38" t="s">
        <v>66</v>
      </c>
      <c r="B44" s="38" t="s">
        <v>66</v>
      </c>
      <c r="C44" s="38" t="s">
        <v>72</v>
      </c>
      <c r="D44" s="39">
        <v>8.8064000000000003E-4</v>
      </c>
      <c r="E44" s="38" t="s">
        <v>359</v>
      </c>
    </row>
    <row r="45" spans="1:5">
      <c r="A45" s="38" t="s">
        <v>66</v>
      </c>
      <c r="B45" s="38" t="s">
        <v>66</v>
      </c>
      <c r="C45" s="38" t="s">
        <v>73</v>
      </c>
      <c r="D45" s="39">
        <v>6.3617700000000001E-3</v>
      </c>
      <c r="E45" s="38" t="s">
        <v>359</v>
      </c>
    </row>
    <row r="46" spans="1:5">
      <c r="A46" s="38" t="s">
        <v>66</v>
      </c>
      <c r="B46" s="38" t="s">
        <v>66</v>
      </c>
      <c r="C46" s="38" t="s">
        <v>74</v>
      </c>
      <c r="D46" s="39">
        <v>1.086924E-2</v>
      </c>
      <c r="E46" s="38" t="s">
        <v>359</v>
      </c>
    </row>
    <row r="47" spans="1:5">
      <c r="A47" s="38" t="s">
        <v>66</v>
      </c>
      <c r="B47" s="38" t="s">
        <v>66</v>
      </c>
      <c r="C47" s="38" t="s">
        <v>75</v>
      </c>
      <c r="D47" s="39">
        <v>2.1205899999999999E-3</v>
      </c>
      <c r="E47" s="38" t="s">
        <v>359</v>
      </c>
    </row>
    <row r="48" spans="1:5">
      <c r="A48" s="38" t="s">
        <v>66</v>
      </c>
      <c r="B48" s="38" t="s">
        <v>66</v>
      </c>
      <c r="C48" s="38" t="s">
        <v>76</v>
      </c>
      <c r="D48" s="39">
        <v>5.0894199999999999E-3</v>
      </c>
      <c r="E48" s="38" t="s">
        <v>359</v>
      </c>
    </row>
    <row r="49" spans="1:5">
      <c r="A49" s="38" t="s">
        <v>66</v>
      </c>
      <c r="B49" s="38" t="s">
        <v>66</v>
      </c>
      <c r="C49" s="38" t="s">
        <v>77</v>
      </c>
      <c r="D49" s="39">
        <v>8.8064000000000007E-3</v>
      </c>
      <c r="E49" s="38" t="s">
        <v>359</v>
      </c>
    </row>
    <row r="50" spans="1:5">
      <c r="A50" s="38" t="s">
        <v>66</v>
      </c>
      <c r="B50" s="38" t="s">
        <v>66</v>
      </c>
      <c r="C50" s="38" t="s">
        <v>78</v>
      </c>
      <c r="D50" s="39">
        <v>3.18089E-3</v>
      </c>
      <c r="E50" s="38" t="s">
        <v>359</v>
      </c>
    </row>
    <row r="51" spans="1:5">
      <c r="A51" s="38" t="s">
        <v>66</v>
      </c>
      <c r="B51" s="38" t="s">
        <v>66</v>
      </c>
      <c r="C51" s="38" t="s">
        <v>79</v>
      </c>
      <c r="D51" s="39">
        <v>2.1205899999999999E-3</v>
      </c>
      <c r="E51" s="38" t="s">
        <v>359</v>
      </c>
    </row>
    <row r="52" spans="1:5">
      <c r="A52" s="38" t="s">
        <v>66</v>
      </c>
      <c r="B52" s="38" t="s">
        <v>66</v>
      </c>
      <c r="C52" s="38" t="s">
        <v>80</v>
      </c>
      <c r="D52" s="39">
        <v>2.1205899999999999E-3</v>
      </c>
      <c r="E52" s="38" t="s">
        <v>359</v>
      </c>
    </row>
    <row r="53" spans="1:5">
      <c r="A53" s="38" t="s">
        <v>66</v>
      </c>
      <c r="B53" s="38" t="s">
        <v>66</v>
      </c>
      <c r="C53" s="38" t="s">
        <v>81</v>
      </c>
      <c r="D53" s="39">
        <v>4.2411799999999998E-3</v>
      </c>
      <c r="E53" s="38" t="s">
        <v>359</v>
      </c>
    </row>
    <row r="54" spans="1:5">
      <c r="A54" s="38" t="s">
        <v>66</v>
      </c>
      <c r="B54" s="38" t="s">
        <v>66</v>
      </c>
      <c r="C54" s="38" t="s">
        <v>82</v>
      </c>
      <c r="D54" s="39">
        <v>2.1205899999999999E-3</v>
      </c>
      <c r="E54" s="38" t="s">
        <v>359</v>
      </c>
    </row>
    <row r="55" spans="1:5">
      <c r="A55" s="38" t="s">
        <v>66</v>
      </c>
      <c r="B55" s="38" t="s">
        <v>66</v>
      </c>
      <c r="C55" s="38" t="s">
        <v>83</v>
      </c>
      <c r="D55" s="39">
        <v>8.8064000000000007E-3</v>
      </c>
      <c r="E55" s="38" t="s">
        <v>359</v>
      </c>
    </row>
    <row r="56" spans="1:5">
      <c r="A56" s="38" t="s">
        <v>66</v>
      </c>
      <c r="B56" s="38" t="s">
        <v>66</v>
      </c>
      <c r="C56" s="38" t="s">
        <v>84</v>
      </c>
      <c r="D56" s="39">
        <v>4.4032000000000003E-3</v>
      </c>
      <c r="E56" s="38" t="s">
        <v>359</v>
      </c>
    </row>
    <row r="57" spans="1:5">
      <c r="A57" s="38" t="s">
        <v>66</v>
      </c>
      <c r="B57" s="38" t="s">
        <v>66</v>
      </c>
      <c r="C57" s="38" t="s">
        <v>85</v>
      </c>
      <c r="D57" s="39">
        <v>3.5225600000000001E-3</v>
      </c>
      <c r="E57" s="38" t="s">
        <v>359</v>
      </c>
    </row>
    <row r="58" spans="1:5">
      <c r="A58" s="38" t="s">
        <v>66</v>
      </c>
      <c r="B58" s="38" t="s">
        <v>66</v>
      </c>
      <c r="C58" s="38" t="s">
        <v>86</v>
      </c>
      <c r="D58" s="39">
        <v>7.4220700000000002E-3</v>
      </c>
      <c r="E58" s="38" t="s">
        <v>359</v>
      </c>
    </row>
    <row r="59" spans="1:5">
      <c r="A59" s="38" t="s">
        <v>66</v>
      </c>
      <c r="B59" s="38" t="s">
        <v>66</v>
      </c>
      <c r="C59" s="38" t="s">
        <v>87</v>
      </c>
      <c r="D59" s="39">
        <v>1.48441E-3</v>
      </c>
      <c r="E59" s="38" t="s">
        <v>359</v>
      </c>
    </row>
    <row r="60" spans="1:5">
      <c r="A60" s="38" t="s">
        <v>66</v>
      </c>
      <c r="B60" s="38" t="s">
        <v>66</v>
      </c>
      <c r="C60" s="38" t="s">
        <v>88</v>
      </c>
      <c r="D60" s="39">
        <v>1.0602999999999999E-3</v>
      </c>
      <c r="E60" s="38" t="s">
        <v>359</v>
      </c>
    </row>
    <row r="61" spans="1:5">
      <c r="A61" s="38" t="s">
        <v>66</v>
      </c>
      <c r="B61" s="38" t="s">
        <v>66</v>
      </c>
      <c r="C61" s="38" t="s">
        <v>89</v>
      </c>
      <c r="D61" s="39">
        <v>8.8064000000000007E-3</v>
      </c>
      <c r="E61" s="38" t="s">
        <v>359</v>
      </c>
    </row>
    <row r="62" spans="1:5">
      <c r="A62" s="38" t="s">
        <v>66</v>
      </c>
      <c r="B62" s="38" t="s">
        <v>66</v>
      </c>
      <c r="C62" s="38" t="s">
        <v>90</v>
      </c>
      <c r="D62" s="39">
        <v>2.1418000000000001E-3</v>
      </c>
      <c r="E62" s="38" t="s">
        <v>359</v>
      </c>
    </row>
    <row r="63" spans="1:5">
      <c r="A63" s="38" t="s">
        <v>66</v>
      </c>
      <c r="B63" s="38" t="s">
        <v>66</v>
      </c>
      <c r="C63" s="38" t="s">
        <v>91</v>
      </c>
      <c r="D63" s="39">
        <v>3.18089E-3</v>
      </c>
      <c r="E63" s="38" t="s">
        <v>359</v>
      </c>
    </row>
    <row r="64" spans="1:5">
      <c r="A64" s="38" t="s">
        <v>66</v>
      </c>
      <c r="B64" s="38" t="s">
        <v>66</v>
      </c>
      <c r="C64" s="38" t="s">
        <v>92</v>
      </c>
      <c r="D64" s="39">
        <v>8.8064000000000003E-4</v>
      </c>
      <c r="E64" s="38" t="s">
        <v>359</v>
      </c>
    </row>
    <row r="65" spans="1:5">
      <c r="A65" s="38" t="s">
        <v>66</v>
      </c>
      <c r="B65" s="38" t="s">
        <v>66</v>
      </c>
      <c r="C65" s="38" t="s">
        <v>93</v>
      </c>
      <c r="D65" s="39">
        <v>5.4287099999999998E-3</v>
      </c>
      <c r="E65" s="38" t="s">
        <v>359</v>
      </c>
    </row>
    <row r="66" spans="1:5">
      <c r="A66" s="38" t="s">
        <v>66</v>
      </c>
      <c r="B66" s="38" t="s">
        <v>66</v>
      </c>
      <c r="C66" s="38" t="s">
        <v>94</v>
      </c>
      <c r="D66" s="39">
        <v>7.1570999999999996E-3</v>
      </c>
      <c r="E66" s="38" t="s">
        <v>359</v>
      </c>
    </row>
    <row r="67" spans="1:5">
      <c r="A67" s="38" t="s">
        <v>66</v>
      </c>
      <c r="B67" s="38" t="s">
        <v>66</v>
      </c>
      <c r="C67" s="38" t="s">
        <v>95</v>
      </c>
      <c r="D67" s="39">
        <v>2.9159199999999998E-3</v>
      </c>
      <c r="E67" s="38" t="s">
        <v>359</v>
      </c>
    </row>
    <row r="68" spans="1:5">
      <c r="A68" s="38" t="s">
        <v>66</v>
      </c>
      <c r="B68" s="38" t="s">
        <v>66</v>
      </c>
      <c r="C68" s="38" t="s">
        <v>96</v>
      </c>
      <c r="D68" s="39">
        <v>1.821588E-2</v>
      </c>
      <c r="E68" s="38" t="s">
        <v>359</v>
      </c>
    </row>
    <row r="69" spans="1:5">
      <c r="A69" s="38" t="s">
        <v>66</v>
      </c>
      <c r="B69" s="38" t="s">
        <v>66</v>
      </c>
      <c r="C69" s="38" t="s">
        <v>97</v>
      </c>
      <c r="D69" s="39">
        <v>6.8921399999999997E-3</v>
      </c>
      <c r="E69" s="38" t="s">
        <v>359</v>
      </c>
    </row>
    <row r="70" spans="1:5">
      <c r="A70" s="38" t="s">
        <v>66</v>
      </c>
      <c r="B70" s="38" t="s">
        <v>66</v>
      </c>
      <c r="C70" s="38" t="s">
        <v>98</v>
      </c>
      <c r="D70" s="39">
        <v>2.1205899999999999E-3</v>
      </c>
      <c r="E70" s="38" t="s">
        <v>359</v>
      </c>
    </row>
    <row r="71" spans="1:5">
      <c r="A71" s="38" t="s">
        <v>66</v>
      </c>
      <c r="B71" s="38" t="s">
        <v>66</v>
      </c>
      <c r="C71" s="38" t="s">
        <v>99</v>
      </c>
      <c r="D71" s="39">
        <v>8.4823599999999996E-3</v>
      </c>
      <c r="E71" s="38" t="s">
        <v>359</v>
      </c>
    </row>
    <row r="72" spans="1:5">
      <c r="A72" s="38" t="s">
        <v>66</v>
      </c>
      <c r="B72" s="38" t="s">
        <v>66</v>
      </c>
      <c r="C72" s="38" t="s">
        <v>100</v>
      </c>
      <c r="D72" s="39">
        <v>4.2411799999999998E-3</v>
      </c>
      <c r="E72" s="38" t="s">
        <v>359</v>
      </c>
    </row>
    <row r="73" spans="1:5">
      <c r="A73" s="38" t="s">
        <v>66</v>
      </c>
      <c r="B73" s="38" t="s">
        <v>66</v>
      </c>
      <c r="C73" s="38" t="s">
        <v>101</v>
      </c>
      <c r="D73" s="39">
        <v>5.3014999999999996E-4</v>
      </c>
      <c r="E73" s="38" t="s">
        <v>359</v>
      </c>
    </row>
    <row r="74" spans="1:5">
      <c r="A74" s="38" t="s">
        <v>66</v>
      </c>
      <c r="B74" s="38" t="s">
        <v>66</v>
      </c>
      <c r="C74" s="38" t="s">
        <v>102</v>
      </c>
      <c r="D74" s="39">
        <v>2.1205899999999999E-3</v>
      </c>
      <c r="E74" s="38" t="s">
        <v>359</v>
      </c>
    </row>
    <row r="75" spans="1:5">
      <c r="A75" s="38" t="s">
        <v>66</v>
      </c>
      <c r="B75" s="38" t="s">
        <v>66</v>
      </c>
      <c r="C75" s="38" t="s">
        <v>103</v>
      </c>
      <c r="D75" s="39">
        <v>0</v>
      </c>
      <c r="E75" s="38" t="s">
        <v>359</v>
      </c>
    </row>
    <row r="76" spans="1:5">
      <c r="A76" s="38" t="s">
        <v>66</v>
      </c>
      <c r="B76" s="38" t="s">
        <v>66</v>
      </c>
      <c r="C76" s="38" t="s">
        <v>104</v>
      </c>
      <c r="D76" s="39">
        <v>1.0602999999999999E-3</v>
      </c>
      <c r="E76" s="38" t="s">
        <v>359</v>
      </c>
    </row>
    <row r="77" spans="1:5">
      <c r="A77" s="38" t="s">
        <v>66</v>
      </c>
      <c r="B77" s="38" t="s">
        <v>66</v>
      </c>
      <c r="C77" s="38" t="s">
        <v>105</v>
      </c>
      <c r="D77" s="39">
        <v>5.3014799999999999E-3</v>
      </c>
      <c r="E77" s="38" t="s">
        <v>359</v>
      </c>
    </row>
    <row r="78" spans="1:5">
      <c r="A78" s="38" t="s">
        <v>66</v>
      </c>
      <c r="B78" s="38" t="s">
        <v>66</v>
      </c>
      <c r="C78" s="38" t="s">
        <v>106</v>
      </c>
      <c r="D78" s="39">
        <v>7.4220700000000002E-3</v>
      </c>
      <c r="E78" s="38" t="s">
        <v>359</v>
      </c>
    </row>
    <row r="79" spans="1:5">
      <c r="A79" s="38" t="s">
        <v>66</v>
      </c>
      <c r="B79" s="38" t="s">
        <v>66</v>
      </c>
      <c r="C79" s="38" t="s">
        <v>107</v>
      </c>
      <c r="D79" s="39">
        <v>2.8097609999999999E-2</v>
      </c>
      <c r="E79" s="38" t="s">
        <v>359</v>
      </c>
    </row>
    <row r="80" spans="1:5">
      <c r="A80" s="38" t="s">
        <v>66</v>
      </c>
      <c r="B80" s="38" t="s">
        <v>66</v>
      </c>
      <c r="C80" s="38" t="s">
        <v>108</v>
      </c>
      <c r="D80" s="39">
        <v>3.18089E-3</v>
      </c>
      <c r="E80" s="38" t="s">
        <v>359</v>
      </c>
    </row>
    <row r="81" spans="1:5">
      <c r="A81" s="38" t="s">
        <v>66</v>
      </c>
      <c r="B81" s="38" t="s">
        <v>66</v>
      </c>
      <c r="C81" s="38" t="s">
        <v>109</v>
      </c>
      <c r="D81" s="39">
        <v>4.1086560000000001E-2</v>
      </c>
      <c r="E81" s="38" t="s">
        <v>359</v>
      </c>
    </row>
    <row r="82" spans="1:5">
      <c r="A82" s="38" t="s">
        <v>66</v>
      </c>
      <c r="B82" s="38" t="s">
        <v>66</v>
      </c>
      <c r="C82" s="38" t="s">
        <v>110</v>
      </c>
      <c r="D82" s="39">
        <v>2.1205899999999999E-3</v>
      </c>
      <c r="E82" s="38" t="s">
        <v>359</v>
      </c>
    </row>
    <row r="83" spans="1:5">
      <c r="A83" s="38" t="s">
        <v>66</v>
      </c>
      <c r="B83" s="38" t="s">
        <v>66</v>
      </c>
      <c r="C83" s="38" t="s">
        <v>111</v>
      </c>
      <c r="D83" s="39">
        <v>3.7110300000000001E-3</v>
      </c>
      <c r="E83" s="38" t="s">
        <v>359</v>
      </c>
    </row>
    <row r="84" spans="1:5">
      <c r="A84" s="38" t="s">
        <v>66</v>
      </c>
      <c r="B84" s="38" t="s">
        <v>66</v>
      </c>
      <c r="C84" s="38" t="s">
        <v>112</v>
      </c>
      <c r="D84" s="39">
        <v>2E-8</v>
      </c>
      <c r="E84" s="38" t="s">
        <v>359</v>
      </c>
    </row>
    <row r="85" spans="1:5">
      <c r="A85" s="38" t="s">
        <v>66</v>
      </c>
      <c r="B85" s="38" t="s">
        <v>66</v>
      </c>
      <c r="C85" s="38" t="s">
        <v>113</v>
      </c>
      <c r="D85" s="39">
        <v>5.3014799999999999E-3</v>
      </c>
      <c r="E85" s="38" t="s">
        <v>359</v>
      </c>
    </row>
    <row r="86" spans="1:5">
      <c r="A86" s="38" t="s">
        <v>66</v>
      </c>
      <c r="B86" s="38" t="s">
        <v>114</v>
      </c>
      <c r="C86" s="38" t="s">
        <v>114</v>
      </c>
      <c r="D86" s="39">
        <v>8.9102499999999998E-3</v>
      </c>
      <c r="E86" s="38" t="s">
        <v>358</v>
      </c>
    </row>
    <row r="87" spans="1:5">
      <c r="A87" s="38" t="s">
        <v>66</v>
      </c>
      <c r="B87" s="38" t="s">
        <v>114</v>
      </c>
      <c r="C87" s="38" t="s">
        <v>115</v>
      </c>
      <c r="D87" s="39">
        <v>2.4144700000000002E-3</v>
      </c>
      <c r="E87" s="38" t="s">
        <v>358</v>
      </c>
    </row>
    <row r="88" spans="1:5">
      <c r="A88" s="38" t="s">
        <v>66</v>
      </c>
      <c r="B88" s="38" t="s">
        <v>114</v>
      </c>
      <c r="C88" s="38" t="s">
        <v>116</v>
      </c>
      <c r="D88" s="39">
        <v>6.7711400000000001E-3</v>
      </c>
      <c r="E88" s="38" t="s">
        <v>358</v>
      </c>
    </row>
    <row r="89" spans="1:5">
      <c r="A89" s="38" t="s">
        <v>117</v>
      </c>
      <c r="B89" s="38" t="s">
        <v>117</v>
      </c>
      <c r="C89" s="38" t="s">
        <v>118</v>
      </c>
      <c r="D89" s="39">
        <v>2.3833389999999999E-2</v>
      </c>
      <c r="E89" s="38" t="s">
        <v>360</v>
      </c>
    </row>
    <row r="90" spans="1:5">
      <c r="A90" s="38" t="s">
        <v>117</v>
      </c>
      <c r="B90" s="38" t="s">
        <v>117</v>
      </c>
      <c r="C90" s="38" t="s">
        <v>119</v>
      </c>
      <c r="D90" s="39">
        <v>3.3340149999999999E-2</v>
      </c>
      <c r="E90" s="38" t="s">
        <v>360</v>
      </c>
    </row>
    <row r="91" spans="1:5">
      <c r="A91" s="38" t="s">
        <v>117</v>
      </c>
      <c r="B91" s="38" t="s">
        <v>117</v>
      </c>
      <c r="C91" s="38" t="s">
        <v>120</v>
      </c>
      <c r="D91" s="39">
        <v>1.5086399999999999E-3</v>
      </c>
      <c r="E91" s="38" t="s">
        <v>360</v>
      </c>
    </row>
    <row r="92" spans="1:5">
      <c r="A92" s="38" t="s">
        <v>117</v>
      </c>
      <c r="B92" s="38" t="s">
        <v>117</v>
      </c>
      <c r="C92" s="38" t="s">
        <v>121</v>
      </c>
      <c r="D92" s="39">
        <v>3.86513E-3</v>
      </c>
      <c r="E92" s="38" t="s">
        <v>358</v>
      </c>
    </row>
    <row r="93" spans="1:5">
      <c r="A93" s="38" t="s">
        <v>122</v>
      </c>
      <c r="B93" s="38" t="s">
        <v>123</v>
      </c>
      <c r="C93" s="38" t="s">
        <v>123</v>
      </c>
      <c r="D93" s="39">
        <v>1.453079E-2</v>
      </c>
      <c r="E93" s="38" t="s">
        <v>358</v>
      </c>
    </row>
    <row r="94" spans="1:5">
      <c r="A94" s="38" t="s">
        <v>122</v>
      </c>
      <c r="B94" s="38" t="s">
        <v>124</v>
      </c>
      <c r="C94" s="38" t="s">
        <v>125</v>
      </c>
      <c r="D94" s="39">
        <v>6.5017999999999999E-4</v>
      </c>
      <c r="E94" s="38" t="s">
        <v>358</v>
      </c>
    </row>
    <row r="95" spans="1:5">
      <c r="A95" s="38" t="s">
        <v>122</v>
      </c>
      <c r="B95" s="38" t="s">
        <v>124</v>
      </c>
      <c r="C95" s="38" t="s">
        <v>126</v>
      </c>
      <c r="D95" s="39">
        <v>1.4978299999999999E-3</v>
      </c>
      <c r="E95" s="38" t="s">
        <v>358</v>
      </c>
    </row>
    <row r="96" spans="1:5">
      <c r="A96" s="38" t="s">
        <v>122</v>
      </c>
      <c r="B96" s="38" t="s">
        <v>124</v>
      </c>
      <c r="C96" s="38" t="s">
        <v>127</v>
      </c>
      <c r="D96" s="39">
        <v>6.14081E-3</v>
      </c>
      <c r="E96" s="38" t="s">
        <v>358</v>
      </c>
    </row>
    <row r="97" spans="1:5">
      <c r="A97" s="38" t="s">
        <v>122</v>
      </c>
      <c r="B97" s="38" t="s">
        <v>124</v>
      </c>
      <c r="C97" s="38" t="s">
        <v>128</v>
      </c>
      <c r="D97" s="39">
        <v>2.9542700000000002E-3</v>
      </c>
      <c r="E97" s="38" t="s">
        <v>358</v>
      </c>
    </row>
    <row r="98" spans="1:5">
      <c r="A98" s="38" t="s">
        <v>122</v>
      </c>
      <c r="B98" s="38" t="s">
        <v>124</v>
      </c>
      <c r="C98" s="38" t="s">
        <v>129</v>
      </c>
      <c r="D98" s="39">
        <v>3.1277800000000001E-3</v>
      </c>
      <c r="E98" s="38" t="s">
        <v>358</v>
      </c>
    </row>
    <row r="99" spans="1:5">
      <c r="A99" s="38" t="s">
        <v>122</v>
      </c>
      <c r="B99" s="38" t="s">
        <v>124</v>
      </c>
      <c r="C99" s="38" t="s">
        <v>130</v>
      </c>
      <c r="D99" s="39">
        <v>5.5368300000000004E-3</v>
      </c>
      <c r="E99" s="38" t="s">
        <v>358</v>
      </c>
    </row>
    <row r="100" spans="1:5">
      <c r="A100" s="38" t="s">
        <v>122</v>
      </c>
      <c r="B100" s="38" t="s">
        <v>124</v>
      </c>
      <c r="C100" s="38" t="s">
        <v>131</v>
      </c>
      <c r="D100" s="39">
        <v>4.7037000000000001E-4</v>
      </c>
      <c r="E100" s="38" t="s">
        <v>358</v>
      </c>
    </row>
    <row r="101" spans="1:5">
      <c r="A101" s="38" t="s">
        <v>122</v>
      </c>
      <c r="B101" s="38" t="s">
        <v>124</v>
      </c>
      <c r="C101" s="38" t="s">
        <v>132</v>
      </c>
      <c r="D101" s="39">
        <v>1.1328600000000001E-3</v>
      </c>
      <c r="E101" s="38" t="s">
        <v>358</v>
      </c>
    </row>
    <row r="102" spans="1:5">
      <c r="A102" s="38" t="s">
        <v>122</v>
      </c>
      <c r="B102" s="38" t="s">
        <v>124</v>
      </c>
      <c r="C102" s="38" t="s">
        <v>133</v>
      </c>
      <c r="D102" s="39">
        <v>1.2083409999999999E-2</v>
      </c>
      <c r="E102" s="38" t="s">
        <v>358</v>
      </c>
    </row>
    <row r="103" spans="1:5">
      <c r="A103" s="38" t="s">
        <v>122</v>
      </c>
      <c r="B103" s="38" t="s">
        <v>124</v>
      </c>
      <c r="C103" s="38" t="s">
        <v>134</v>
      </c>
      <c r="D103" s="39">
        <v>1.1799600000000001E-3</v>
      </c>
      <c r="E103" s="38" t="s">
        <v>358</v>
      </c>
    </row>
    <row r="104" spans="1:5">
      <c r="A104" s="38" t="s">
        <v>122</v>
      </c>
      <c r="B104" s="38" t="s">
        <v>135</v>
      </c>
      <c r="C104" s="38" t="s">
        <v>136</v>
      </c>
      <c r="D104" s="39">
        <v>1.1979490000000001E-2</v>
      </c>
      <c r="E104" s="38" t="s">
        <v>358</v>
      </c>
    </row>
    <row r="105" spans="1:5">
      <c r="A105" s="38" t="s">
        <v>122</v>
      </c>
      <c r="B105" s="38" t="s">
        <v>137</v>
      </c>
      <c r="C105" s="38" t="s">
        <v>138</v>
      </c>
      <c r="D105" s="39">
        <v>1.285305E-2</v>
      </c>
      <c r="E105" s="38" t="s">
        <v>358</v>
      </c>
    </row>
    <row r="106" spans="1:5">
      <c r="A106" s="38" t="s">
        <v>122</v>
      </c>
      <c r="B106" s="38" t="s">
        <v>137</v>
      </c>
      <c r="C106" s="38" t="s">
        <v>139</v>
      </c>
      <c r="D106" s="39">
        <v>2.07676E-3</v>
      </c>
      <c r="E106" s="38" t="s">
        <v>358</v>
      </c>
    </row>
    <row r="107" spans="1:5">
      <c r="A107" s="38" t="s">
        <v>122</v>
      </c>
      <c r="B107" s="38" t="s">
        <v>137</v>
      </c>
      <c r="C107" s="38" t="s">
        <v>140</v>
      </c>
      <c r="D107" s="39">
        <v>1.9085300000000001E-3</v>
      </c>
      <c r="E107" s="38" t="s">
        <v>358</v>
      </c>
    </row>
    <row r="108" spans="1:5">
      <c r="A108" s="38" t="s">
        <v>122</v>
      </c>
      <c r="B108" s="38" t="s">
        <v>137</v>
      </c>
      <c r="C108" s="38" t="s">
        <v>137</v>
      </c>
      <c r="D108" s="39">
        <v>2.8939090000000001E-2</v>
      </c>
      <c r="E108" s="38" t="s">
        <v>358</v>
      </c>
    </row>
    <row r="109" spans="1:5">
      <c r="A109" s="38" t="s">
        <v>122</v>
      </c>
      <c r="B109" s="38" t="s">
        <v>137</v>
      </c>
      <c r="C109" s="38" t="s">
        <v>141</v>
      </c>
      <c r="D109" s="39">
        <v>1.14211E-3</v>
      </c>
      <c r="E109" s="38" t="s">
        <v>358</v>
      </c>
    </row>
    <row r="110" spans="1:5">
      <c r="A110" s="38" t="s">
        <v>122</v>
      </c>
      <c r="B110" s="38" t="s">
        <v>142</v>
      </c>
      <c r="C110" s="38" t="s">
        <v>143</v>
      </c>
      <c r="D110" s="39">
        <v>1.8920300000000001E-3</v>
      </c>
      <c r="E110" s="38" t="s">
        <v>358</v>
      </c>
    </row>
    <row r="111" spans="1:5">
      <c r="A111" s="38" t="s">
        <v>122</v>
      </c>
      <c r="B111" s="38" t="s">
        <v>142</v>
      </c>
      <c r="C111" s="38" t="s">
        <v>144</v>
      </c>
      <c r="D111" s="39">
        <v>1.2885880000000001E-2</v>
      </c>
      <c r="E111" s="38" t="s">
        <v>358</v>
      </c>
    </row>
    <row r="112" spans="1:5">
      <c r="A112" s="38" t="s">
        <v>122</v>
      </c>
      <c r="B112" s="38" t="s">
        <v>145</v>
      </c>
      <c r="C112" s="38" t="s">
        <v>146</v>
      </c>
      <c r="D112" s="39">
        <v>7.0946999999999998E-3</v>
      </c>
      <c r="E112" s="38" t="s">
        <v>358</v>
      </c>
    </row>
    <row r="113" spans="1:5">
      <c r="A113" s="38" t="s">
        <v>122</v>
      </c>
      <c r="B113" s="38" t="s">
        <v>145</v>
      </c>
      <c r="C113" s="38" t="s">
        <v>147</v>
      </c>
      <c r="D113" s="39">
        <v>6.1483199999999997E-3</v>
      </c>
      <c r="E113" s="38" t="s">
        <v>358</v>
      </c>
    </row>
    <row r="114" spans="1:5">
      <c r="A114" s="38" t="s">
        <v>122</v>
      </c>
      <c r="B114" s="38" t="s">
        <v>148</v>
      </c>
      <c r="C114" s="38" t="s">
        <v>149</v>
      </c>
      <c r="D114" s="39">
        <v>2.0155269999999999E-2</v>
      </c>
      <c r="E114" s="38" t="s">
        <v>358</v>
      </c>
    </row>
    <row r="115" spans="1:5">
      <c r="A115" s="38" t="s">
        <v>150</v>
      </c>
      <c r="B115" s="38" t="s">
        <v>151</v>
      </c>
      <c r="C115" s="38" t="s">
        <v>152</v>
      </c>
      <c r="D115" s="39">
        <v>1.0621449999999999E-2</v>
      </c>
      <c r="E115" s="38" t="s">
        <v>358</v>
      </c>
    </row>
    <row r="116" spans="1:5">
      <c r="A116" s="38" t="s">
        <v>150</v>
      </c>
      <c r="B116" s="38" t="s">
        <v>153</v>
      </c>
      <c r="C116" s="38" t="s">
        <v>154</v>
      </c>
      <c r="D116" s="39">
        <v>2.9999999999999997E-8</v>
      </c>
      <c r="E116" s="38" t="s">
        <v>358</v>
      </c>
    </row>
    <row r="117" spans="1:5">
      <c r="A117" s="38" t="s">
        <v>150</v>
      </c>
      <c r="B117" s="38" t="s">
        <v>153</v>
      </c>
      <c r="C117" s="38" t="s">
        <v>155</v>
      </c>
      <c r="D117" s="39">
        <v>2E-8</v>
      </c>
      <c r="E117" s="38" t="s">
        <v>358</v>
      </c>
    </row>
    <row r="118" spans="1:5">
      <c r="A118" s="38" t="s">
        <v>150</v>
      </c>
      <c r="B118" s="38" t="s">
        <v>150</v>
      </c>
      <c r="C118" s="38" t="s">
        <v>156</v>
      </c>
      <c r="D118" s="39">
        <v>0</v>
      </c>
      <c r="E118" s="38" t="s">
        <v>358</v>
      </c>
    </row>
    <row r="119" spans="1:5">
      <c r="A119" s="38" t="s">
        <v>150</v>
      </c>
      <c r="B119" s="38" t="s">
        <v>150</v>
      </c>
      <c r="C119" s="38" t="s">
        <v>157</v>
      </c>
      <c r="D119" s="39">
        <v>1E-8</v>
      </c>
      <c r="E119" s="38" t="s">
        <v>358</v>
      </c>
    </row>
    <row r="120" spans="1:5">
      <c r="A120" s="38" t="s">
        <v>150</v>
      </c>
      <c r="B120" s="38" t="s">
        <v>150</v>
      </c>
      <c r="C120" s="38" t="s">
        <v>158</v>
      </c>
      <c r="D120" s="39">
        <v>3.0832E-4</v>
      </c>
      <c r="E120" s="38" t="s">
        <v>358</v>
      </c>
    </row>
    <row r="121" spans="1:5">
      <c r="A121" s="38" t="s">
        <v>150</v>
      </c>
      <c r="B121" s="38" t="s">
        <v>150</v>
      </c>
      <c r="C121" s="38" t="s">
        <v>159</v>
      </c>
      <c r="D121" s="39">
        <v>9.1138979999999994E-2</v>
      </c>
      <c r="E121" s="38" t="s">
        <v>358</v>
      </c>
    </row>
    <row r="122" spans="1:5">
      <c r="A122" s="38" t="s">
        <v>150</v>
      </c>
      <c r="B122" s="38" t="s">
        <v>150</v>
      </c>
      <c r="C122" s="38" t="s">
        <v>160</v>
      </c>
      <c r="D122" s="39">
        <v>2.1819760000000001E-2</v>
      </c>
      <c r="E122" s="38" t="s">
        <v>358</v>
      </c>
    </row>
    <row r="123" spans="1:5">
      <c r="A123" s="38" t="s">
        <v>150</v>
      </c>
      <c r="B123" s="38" t="s">
        <v>150</v>
      </c>
      <c r="C123" s="38" t="s">
        <v>161</v>
      </c>
      <c r="D123" s="39">
        <v>0.1051627</v>
      </c>
      <c r="E123" s="38" t="s">
        <v>358</v>
      </c>
    </row>
    <row r="124" spans="1:5">
      <c r="A124" s="38" t="s">
        <v>150</v>
      </c>
      <c r="B124" s="38" t="s">
        <v>150</v>
      </c>
      <c r="C124" s="38" t="s">
        <v>162</v>
      </c>
      <c r="D124" s="39">
        <v>1.6973249999999999E-2</v>
      </c>
      <c r="E124" s="38" t="s">
        <v>358</v>
      </c>
    </row>
    <row r="125" spans="1:5">
      <c r="A125" s="38" t="s">
        <v>150</v>
      </c>
      <c r="B125" s="38" t="s">
        <v>150</v>
      </c>
      <c r="C125" s="38" t="s">
        <v>163</v>
      </c>
      <c r="D125" s="39">
        <v>6.9784200000000005E-2</v>
      </c>
      <c r="E125" s="38" t="s">
        <v>358</v>
      </c>
    </row>
    <row r="126" spans="1:5">
      <c r="A126" s="38" t="s">
        <v>150</v>
      </c>
      <c r="B126" s="38" t="s">
        <v>150</v>
      </c>
      <c r="C126" s="38" t="s">
        <v>164</v>
      </c>
      <c r="D126" s="39">
        <v>3.5664799999999999E-3</v>
      </c>
      <c r="E126" s="38" t="s">
        <v>358</v>
      </c>
    </row>
    <row r="127" spans="1:5">
      <c r="A127" s="36" t="s">
        <v>20</v>
      </c>
      <c r="B127" s="36" t="s">
        <v>21</v>
      </c>
      <c r="C127" s="36" t="s">
        <v>22</v>
      </c>
      <c r="D127" s="40">
        <f>SUM(D2:D126)</f>
        <v>0.99999996000000047</v>
      </c>
    </row>
    <row r="130" spans="3:5">
      <c r="C130" t="s">
        <v>361</v>
      </c>
      <c r="D130" s="12">
        <f>SUMIF($E$2:$E$126,$E130,$D$2:$D$126)</f>
        <v>0.25556895000000002</v>
      </c>
      <c r="E130" t="s">
        <v>359</v>
      </c>
    </row>
    <row r="131" spans="3:5">
      <c r="C131" t="s">
        <v>357</v>
      </c>
      <c r="D131" s="12">
        <f>SUMIF($E$2:$E$126,$E131,$D$2:$D$126)</f>
        <v>5.8682179999999994E-2</v>
      </c>
      <c r="E131" t="s">
        <v>360</v>
      </c>
    </row>
    <row r="132" spans="3:5">
      <c r="C132" t="s">
        <v>415</v>
      </c>
      <c r="D132" s="107">
        <f>SUM(D130:D131)</f>
        <v>0.31425112999999999</v>
      </c>
    </row>
  </sheetData>
  <sheetProtection password="EEDF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8"/>
  <sheetViews>
    <sheetView workbookViewId="0">
      <selection activeCell="I48" sqref="I48"/>
    </sheetView>
  </sheetViews>
  <sheetFormatPr defaultRowHeight="12.75"/>
  <cols>
    <col min="1" max="1" width="9.140625" style="60"/>
    <col min="2" max="2" width="18.85546875" style="60" bestFit="1" customWidth="1"/>
    <col min="3" max="3" width="10.42578125" style="60" customWidth="1"/>
    <col min="4" max="4" width="10.28515625" style="60" customWidth="1"/>
    <col min="5" max="6" width="10.140625" style="60" customWidth="1"/>
    <col min="7" max="7" width="11.7109375" style="60" customWidth="1"/>
    <col min="8" max="8" width="10.140625" style="60" customWidth="1"/>
    <col min="9" max="9" width="10.85546875" style="60" customWidth="1"/>
    <col min="10" max="10" width="10.140625" style="60" customWidth="1"/>
    <col min="11" max="11" width="9.140625" style="60"/>
    <col min="12" max="12" width="9.85546875" style="60" customWidth="1"/>
    <col min="13" max="15" width="9.140625" style="60"/>
    <col min="16" max="16" width="6.85546875" style="60" customWidth="1"/>
    <col min="17" max="250" width="9.140625" style="60"/>
    <col min="251" max="251" width="18.85546875" style="60" bestFit="1" customWidth="1"/>
    <col min="252" max="252" width="9.140625" style="60"/>
    <col min="253" max="253" width="8.7109375" style="60" customWidth="1"/>
    <col min="254" max="259" width="10.140625" style="60" customWidth="1"/>
    <col min="260" max="260" width="9.140625" style="60"/>
    <col min="261" max="261" width="9.85546875" style="60" customWidth="1"/>
    <col min="262" max="264" width="9.140625" style="60"/>
    <col min="265" max="265" width="6.85546875" style="60" customWidth="1"/>
    <col min="266" max="506" width="9.140625" style="60"/>
    <col min="507" max="507" width="18.85546875" style="60" bestFit="1" customWidth="1"/>
    <col min="508" max="508" width="9.140625" style="60"/>
    <col min="509" max="509" width="8.7109375" style="60" customWidth="1"/>
    <col min="510" max="515" width="10.140625" style="60" customWidth="1"/>
    <col min="516" max="516" width="9.140625" style="60"/>
    <col min="517" max="517" width="9.85546875" style="60" customWidth="1"/>
    <col min="518" max="520" width="9.140625" style="60"/>
    <col min="521" max="521" width="6.85546875" style="60" customWidth="1"/>
    <col min="522" max="762" width="9.140625" style="60"/>
    <col min="763" max="763" width="18.85546875" style="60" bestFit="1" customWidth="1"/>
    <col min="764" max="764" width="9.140625" style="60"/>
    <col min="765" max="765" width="8.7109375" style="60" customWidth="1"/>
    <col min="766" max="771" width="10.140625" style="60" customWidth="1"/>
    <col min="772" max="772" width="9.140625" style="60"/>
    <col min="773" max="773" width="9.85546875" style="60" customWidth="1"/>
    <col min="774" max="776" width="9.140625" style="60"/>
    <col min="777" max="777" width="6.85546875" style="60" customWidth="1"/>
    <col min="778" max="1018" width="9.140625" style="60"/>
    <col min="1019" max="1019" width="18.85546875" style="60" bestFit="1" customWidth="1"/>
    <col min="1020" max="1020" width="9.140625" style="60"/>
    <col min="1021" max="1021" width="8.7109375" style="60" customWidth="1"/>
    <col min="1022" max="1027" width="10.140625" style="60" customWidth="1"/>
    <col min="1028" max="1028" width="9.140625" style="60"/>
    <col min="1029" max="1029" width="9.85546875" style="60" customWidth="1"/>
    <col min="1030" max="1032" width="9.140625" style="60"/>
    <col min="1033" max="1033" width="6.85546875" style="60" customWidth="1"/>
    <col min="1034" max="1274" width="9.140625" style="60"/>
    <col min="1275" max="1275" width="18.85546875" style="60" bestFit="1" customWidth="1"/>
    <col min="1276" max="1276" width="9.140625" style="60"/>
    <col min="1277" max="1277" width="8.7109375" style="60" customWidth="1"/>
    <col min="1278" max="1283" width="10.140625" style="60" customWidth="1"/>
    <col min="1284" max="1284" width="9.140625" style="60"/>
    <col min="1285" max="1285" width="9.85546875" style="60" customWidth="1"/>
    <col min="1286" max="1288" width="9.140625" style="60"/>
    <col min="1289" max="1289" width="6.85546875" style="60" customWidth="1"/>
    <col min="1290" max="1530" width="9.140625" style="60"/>
    <col min="1531" max="1531" width="18.85546875" style="60" bestFit="1" customWidth="1"/>
    <col min="1532" max="1532" width="9.140625" style="60"/>
    <col min="1533" max="1533" width="8.7109375" style="60" customWidth="1"/>
    <col min="1534" max="1539" width="10.140625" style="60" customWidth="1"/>
    <col min="1540" max="1540" width="9.140625" style="60"/>
    <col min="1541" max="1541" width="9.85546875" style="60" customWidth="1"/>
    <col min="1542" max="1544" width="9.140625" style="60"/>
    <col min="1545" max="1545" width="6.85546875" style="60" customWidth="1"/>
    <col min="1546" max="1786" width="9.140625" style="60"/>
    <col min="1787" max="1787" width="18.85546875" style="60" bestFit="1" customWidth="1"/>
    <col min="1788" max="1788" width="9.140625" style="60"/>
    <col min="1789" max="1789" width="8.7109375" style="60" customWidth="1"/>
    <col min="1790" max="1795" width="10.140625" style="60" customWidth="1"/>
    <col min="1796" max="1796" width="9.140625" style="60"/>
    <col min="1797" max="1797" width="9.85546875" style="60" customWidth="1"/>
    <col min="1798" max="1800" width="9.140625" style="60"/>
    <col min="1801" max="1801" width="6.85546875" style="60" customWidth="1"/>
    <col min="1802" max="2042" width="9.140625" style="60"/>
    <col min="2043" max="2043" width="18.85546875" style="60" bestFit="1" customWidth="1"/>
    <col min="2044" max="2044" width="9.140625" style="60"/>
    <col min="2045" max="2045" width="8.7109375" style="60" customWidth="1"/>
    <col min="2046" max="2051" width="10.140625" style="60" customWidth="1"/>
    <col min="2052" max="2052" width="9.140625" style="60"/>
    <col min="2053" max="2053" width="9.85546875" style="60" customWidth="1"/>
    <col min="2054" max="2056" width="9.140625" style="60"/>
    <col min="2057" max="2057" width="6.85546875" style="60" customWidth="1"/>
    <col min="2058" max="2298" width="9.140625" style="60"/>
    <col min="2299" max="2299" width="18.85546875" style="60" bestFit="1" customWidth="1"/>
    <col min="2300" max="2300" width="9.140625" style="60"/>
    <col min="2301" max="2301" width="8.7109375" style="60" customWidth="1"/>
    <col min="2302" max="2307" width="10.140625" style="60" customWidth="1"/>
    <col min="2308" max="2308" width="9.140625" style="60"/>
    <col min="2309" max="2309" width="9.85546875" style="60" customWidth="1"/>
    <col min="2310" max="2312" width="9.140625" style="60"/>
    <col min="2313" max="2313" width="6.85546875" style="60" customWidth="1"/>
    <col min="2314" max="2554" width="9.140625" style="60"/>
    <col min="2555" max="2555" width="18.85546875" style="60" bestFit="1" customWidth="1"/>
    <col min="2556" max="2556" width="9.140625" style="60"/>
    <col min="2557" max="2557" width="8.7109375" style="60" customWidth="1"/>
    <col min="2558" max="2563" width="10.140625" style="60" customWidth="1"/>
    <col min="2564" max="2564" width="9.140625" style="60"/>
    <col min="2565" max="2565" width="9.85546875" style="60" customWidth="1"/>
    <col min="2566" max="2568" width="9.140625" style="60"/>
    <col min="2569" max="2569" width="6.85546875" style="60" customWidth="1"/>
    <col min="2570" max="2810" width="9.140625" style="60"/>
    <col min="2811" max="2811" width="18.85546875" style="60" bestFit="1" customWidth="1"/>
    <col min="2812" max="2812" width="9.140625" style="60"/>
    <col min="2813" max="2813" width="8.7109375" style="60" customWidth="1"/>
    <col min="2814" max="2819" width="10.140625" style="60" customWidth="1"/>
    <col min="2820" max="2820" width="9.140625" style="60"/>
    <col min="2821" max="2821" width="9.85546875" style="60" customWidth="1"/>
    <col min="2822" max="2824" width="9.140625" style="60"/>
    <col min="2825" max="2825" width="6.85546875" style="60" customWidth="1"/>
    <col min="2826" max="3066" width="9.140625" style="60"/>
    <col min="3067" max="3067" width="18.85546875" style="60" bestFit="1" customWidth="1"/>
    <col min="3068" max="3068" width="9.140625" style="60"/>
    <col min="3069" max="3069" width="8.7109375" style="60" customWidth="1"/>
    <col min="3070" max="3075" width="10.140625" style="60" customWidth="1"/>
    <col min="3076" max="3076" width="9.140625" style="60"/>
    <col min="3077" max="3077" width="9.85546875" style="60" customWidth="1"/>
    <col min="3078" max="3080" width="9.140625" style="60"/>
    <col min="3081" max="3081" width="6.85546875" style="60" customWidth="1"/>
    <col min="3082" max="3322" width="9.140625" style="60"/>
    <col min="3323" max="3323" width="18.85546875" style="60" bestFit="1" customWidth="1"/>
    <col min="3324" max="3324" width="9.140625" style="60"/>
    <col min="3325" max="3325" width="8.7109375" style="60" customWidth="1"/>
    <col min="3326" max="3331" width="10.140625" style="60" customWidth="1"/>
    <col min="3332" max="3332" width="9.140625" style="60"/>
    <col min="3333" max="3333" width="9.85546875" style="60" customWidth="1"/>
    <col min="3334" max="3336" width="9.140625" style="60"/>
    <col min="3337" max="3337" width="6.85546875" style="60" customWidth="1"/>
    <col min="3338" max="3578" width="9.140625" style="60"/>
    <col min="3579" max="3579" width="18.85546875" style="60" bestFit="1" customWidth="1"/>
    <col min="3580" max="3580" width="9.140625" style="60"/>
    <col min="3581" max="3581" width="8.7109375" style="60" customWidth="1"/>
    <col min="3582" max="3587" width="10.140625" style="60" customWidth="1"/>
    <col min="3588" max="3588" width="9.140625" style="60"/>
    <col min="3589" max="3589" width="9.85546875" style="60" customWidth="1"/>
    <col min="3590" max="3592" width="9.140625" style="60"/>
    <col min="3593" max="3593" width="6.85546875" style="60" customWidth="1"/>
    <col min="3594" max="3834" width="9.140625" style="60"/>
    <col min="3835" max="3835" width="18.85546875" style="60" bestFit="1" customWidth="1"/>
    <col min="3836" max="3836" width="9.140625" style="60"/>
    <col min="3837" max="3837" width="8.7109375" style="60" customWidth="1"/>
    <col min="3838" max="3843" width="10.140625" style="60" customWidth="1"/>
    <col min="3844" max="3844" width="9.140625" style="60"/>
    <col min="3845" max="3845" width="9.85546875" style="60" customWidth="1"/>
    <col min="3846" max="3848" width="9.140625" style="60"/>
    <col min="3849" max="3849" width="6.85546875" style="60" customWidth="1"/>
    <col min="3850" max="4090" width="9.140625" style="60"/>
    <col min="4091" max="4091" width="18.85546875" style="60" bestFit="1" customWidth="1"/>
    <col min="4092" max="4092" width="9.140625" style="60"/>
    <col min="4093" max="4093" width="8.7109375" style="60" customWidth="1"/>
    <col min="4094" max="4099" width="10.140625" style="60" customWidth="1"/>
    <col min="4100" max="4100" width="9.140625" style="60"/>
    <col min="4101" max="4101" width="9.85546875" style="60" customWidth="1"/>
    <col min="4102" max="4104" width="9.140625" style="60"/>
    <col min="4105" max="4105" width="6.85546875" style="60" customWidth="1"/>
    <col min="4106" max="4346" width="9.140625" style="60"/>
    <col min="4347" max="4347" width="18.85546875" style="60" bestFit="1" customWidth="1"/>
    <col min="4348" max="4348" width="9.140625" style="60"/>
    <col min="4349" max="4349" width="8.7109375" style="60" customWidth="1"/>
    <col min="4350" max="4355" width="10.140625" style="60" customWidth="1"/>
    <col min="4356" max="4356" width="9.140625" style="60"/>
    <col min="4357" max="4357" width="9.85546875" style="60" customWidth="1"/>
    <col min="4358" max="4360" width="9.140625" style="60"/>
    <col min="4361" max="4361" width="6.85546875" style="60" customWidth="1"/>
    <col min="4362" max="4602" width="9.140625" style="60"/>
    <col min="4603" max="4603" width="18.85546875" style="60" bestFit="1" customWidth="1"/>
    <col min="4604" max="4604" width="9.140625" style="60"/>
    <col min="4605" max="4605" width="8.7109375" style="60" customWidth="1"/>
    <col min="4606" max="4611" width="10.140625" style="60" customWidth="1"/>
    <col min="4612" max="4612" width="9.140625" style="60"/>
    <col min="4613" max="4613" width="9.85546875" style="60" customWidth="1"/>
    <col min="4614" max="4616" width="9.140625" style="60"/>
    <col min="4617" max="4617" width="6.85546875" style="60" customWidth="1"/>
    <col min="4618" max="4858" width="9.140625" style="60"/>
    <col min="4859" max="4859" width="18.85546875" style="60" bestFit="1" customWidth="1"/>
    <col min="4860" max="4860" width="9.140625" style="60"/>
    <col min="4861" max="4861" width="8.7109375" style="60" customWidth="1"/>
    <col min="4862" max="4867" width="10.140625" style="60" customWidth="1"/>
    <col min="4868" max="4868" width="9.140625" style="60"/>
    <col min="4869" max="4869" width="9.85546875" style="60" customWidth="1"/>
    <col min="4870" max="4872" width="9.140625" style="60"/>
    <col min="4873" max="4873" width="6.85546875" style="60" customWidth="1"/>
    <col min="4874" max="5114" width="9.140625" style="60"/>
    <col min="5115" max="5115" width="18.85546875" style="60" bestFit="1" customWidth="1"/>
    <col min="5116" max="5116" width="9.140625" style="60"/>
    <col min="5117" max="5117" width="8.7109375" style="60" customWidth="1"/>
    <col min="5118" max="5123" width="10.140625" style="60" customWidth="1"/>
    <col min="5124" max="5124" width="9.140625" style="60"/>
    <col min="5125" max="5125" width="9.85546875" style="60" customWidth="1"/>
    <col min="5126" max="5128" width="9.140625" style="60"/>
    <col min="5129" max="5129" width="6.85546875" style="60" customWidth="1"/>
    <col min="5130" max="5370" width="9.140625" style="60"/>
    <col min="5371" max="5371" width="18.85546875" style="60" bestFit="1" customWidth="1"/>
    <col min="5372" max="5372" width="9.140625" style="60"/>
    <col min="5373" max="5373" width="8.7109375" style="60" customWidth="1"/>
    <col min="5374" max="5379" width="10.140625" style="60" customWidth="1"/>
    <col min="5380" max="5380" width="9.140625" style="60"/>
    <col min="5381" max="5381" width="9.85546875" style="60" customWidth="1"/>
    <col min="5382" max="5384" width="9.140625" style="60"/>
    <col min="5385" max="5385" width="6.85546875" style="60" customWidth="1"/>
    <col min="5386" max="5626" width="9.140625" style="60"/>
    <col min="5627" max="5627" width="18.85546875" style="60" bestFit="1" customWidth="1"/>
    <col min="5628" max="5628" width="9.140625" style="60"/>
    <col min="5629" max="5629" width="8.7109375" style="60" customWidth="1"/>
    <col min="5630" max="5635" width="10.140625" style="60" customWidth="1"/>
    <col min="5636" max="5636" width="9.140625" style="60"/>
    <col min="5637" max="5637" width="9.85546875" style="60" customWidth="1"/>
    <col min="5638" max="5640" width="9.140625" style="60"/>
    <col min="5641" max="5641" width="6.85546875" style="60" customWidth="1"/>
    <col min="5642" max="5882" width="9.140625" style="60"/>
    <col min="5883" max="5883" width="18.85546875" style="60" bestFit="1" customWidth="1"/>
    <col min="5884" max="5884" width="9.140625" style="60"/>
    <col min="5885" max="5885" width="8.7109375" style="60" customWidth="1"/>
    <col min="5886" max="5891" width="10.140625" style="60" customWidth="1"/>
    <col min="5892" max="5892" width="9.140625" style="60"/>
    <col min="5893" max="5893" width="9.85546875" style="60" customWidth="1"/>
    <col min="5894" max="5896" width="9.140625" style="60"/>
    <col min="5897" max="5897" width="6.85546875" style="60" customWidth="1"/>
    <col min="5898" max="6138" width="9.140625" style="60"/>
    <col min="6139" max="6139" width="18.85546875" style="60" bestFit="1" customWidth="1"/>
    <col min="6140" max="6140" width="9.140625" style="60"/>
    <col min="6141" max="6141" width="8.7109375" style="60" customWidth="1"/>
    <col min="6142" max="6147" width="10.140625" style="60" customWidth="1"/>
    <col min="6148" max="6148" width="9.140625" style="60"/>
    <col min="6149" max="6149" width="9.85546875" style="60" customWidth="1"/>
    <col min="6150" max="6152" width="9.140625" style="60"/>
    <col min="6153" max="6153" width="6.85546875" style="60" customWidth="1"/>
    <col min="6154" max="6394" width="9.140625" style="60"/>
    <col min="6395" max="6395" width="18.85546875" style="60" bestFit="1" customWidth="1"/>
    <col min="6396" max="6396" width="9.140625" style="60"/>
    <col min="6397" max="6397" width="8.7109375" style="60" customWidth="1"/>
    <col min="6398" max="6403" width="10.140625" style="60" customWidth="1"/>
    <col min="6404" max="6404" width="9.140625" style="60"/>
    <col min="6405" max="6405" width="9.85546875" style="60" customWidth="1"/>
    <col min="6406" max="6408" width="9.140625" style="60"/>
    <col min="6409" max="6409" width="6.85546875" style="60" customWidth="1"/>
    <col min="6410" max="6650" width="9.140625" style="60"/>
    <col min="6651" max="6651" width="18.85546875" style="60" bestFit="1" customWidth="1"/>
    <col min="6652" max="6652" width="9.140625" style="60"/>
    <col min="6653" max="6653" width="8.7109375" style="60" customWidth="1"/>
    <col min="6654" max="6659" width="10.140625" style="60" customWidth="1"/>
    <col min="6660" max="6660" width="9.140625" style="60"/>
    <col min="6661" max="6661" width="9.85546875" style="60" customWidth="1"/>
    <col min="6662" max="6664" width="9.140625" style="60"/>
    <col min="6665" max="6665" width="6.85546875" style="60" customWidth="1"/>
    <col min="6666" max="6906" width="9.140625" style="60"/>
    <col min="6907" max="6907" width="18.85546875" style="60" bestFit="1" customWidth="1"/>
    <col min="6908" max="6908" width="9.140625" style="60"/>
    <col min="6909" max="6909" width="8.7109375" style="60" customWidth="1"/>
    <col min="6910" max="6915" width="10.140625" style="60" customWidth="1"/>
    <col min="6916" max="6916" width="9.140625" style="60"/>
    <col min="6917" max="6917" width="9.85546875" style="60" customWidth="1"/>
    <col min="6918" max="6920" width="9.140625" style="60"/>
    <col min="6921" max="6921" width="6.85546875" style="60" customWidth="1"/>
    <col min="6922" max="7162" width="9.140625" style="60"/>
    <col min="7163" max="7163" width="18.85546875" style="60" bestFit="1" customWidth="1"/>
    <col min="7164" max="7164" width="9.140625" style="60"/>
    <col min="7165" max="7165" width="8.7109375" style="60" customWidth="1"/>
    <col min="7166" max="7171" width="10.140625" style="60" customWidth="1"/>
    <col min="7172" max="7172" width="9.140625" style="60"/>
    <col min="7173" max="7173" width="9.85546875" style="60" customWidth="1"/>
    <col min="7174" max="7176" width="9.140625" style="60"/>
    <col min="7177" max="7177" width="6.85546875" style="60" customWidth="1"/>
    <col min="7178" max="7418" width="9.140625" style="60"/>
    <col min="7419" max="7419" width="18.85546875" style="60" bestFit="1" customWidth="1"/>
    <col min="7420" max="7420" width="9.140625" style="60"/>
    <col min="7421" max="7421" width="8.7109375" style="60" customWidth="1"/>
    <col min="7422" max="7427" width="10.140625" style="60" customWidth="1"/>
    <col min="7428" max="7428" width="9.140625" style="60"/>
    <col min="7429" max="7429" width="9.85546875" style="60" customWidth="1"/>
    <col min="7430" max="7432" width="9.140625" style="60"/>
    <col min="7433" max="7433" width="6.85546875" style="60" customWidth="1"/>
    <col min="7434" max="7674" width="9.140625" style="60"/>
    <col min="7675" max="7675" width="18.85546875" style="60" bestFit="1" customWidth="1"/>
    <col min="7676" max="7676" width="9.140625" style="60"/>
    <col min="7677" max="7677" width="8.7109375" style="60" customWidth="1"/>
    <col min="7678" max="7683" width="10.140625" style="60" customWidth="1"/>
    <col min="7684" max="7684" width="9.140625" style="60"/>
    <col min="7685" max="7685" width="9.85546875" style="60" customWidth="1"/>
    <col min="7686" max="7688" width="9.140625" style="60"/>
    <col min="7689" max="7689" width="6.85546875" style="60" customWidth="1"/>
    <col min="7690" max="7930" width="9.140625" style="60"/>
    <col min="7931" max="7931" width="18.85546875" style="60" bestFit="1" customWidth="1"/>
    <col min="7932" max="7932" width="9.140625" style="60"/>
    <col min="7933" max="7933" width="8.7109375" style="60" customWidth="1"/>
    <col min="7934" max="7939" width="10.140625" style="60" customWidth="1"/>
    <col min="7940" max="7940" width="9.140625" style="60"/>
    <col min="7941" max="7941" width="9.85546875" style="60" customWidth="1"/>
    <col min="7942" max="7944" width="9.140625" style="60"/>
    <col min="7945" max="7945" width="6.85546875" style="60" customWidth="1"/>
    <col min="7946" max="8186" width="9.140625" style="60"/>
    <col min="8187" max="8187" width="18.85546875" style="60" bestFit="1" customWidth="1"/>
    <col min="8188" max="8188" width="9.140625" style="60"/>
    <col min="8189" max="8189" width="8.7109375" style="60" customWidth="1"/>
    <col min="8190" max="8195" width="10.140625" style="60" customWidth="1"/>
    <col min="8196" max="8196" width="9.140625" style="60"/>
    <col min="8197" max="8197" width="9.85546875" style="60" customWidth="1"/>
    <col min="8198" max="8200" width="9.140625" style="60"/>
    <col min="8201" max="8201" width="6.85546875" style="60" customWidth="1"/>
    <col min="8202" max="8442" width="9.140625" style="60"/>
    <col min="8443" max="8443" width="18.85546875" style="60" bestFit="1" customWidth="1"/>
    <col min="8444" max="8444" width="9.140625" style="60"/>
    <col min="8445" max="8445" width="8.7109375" style="60" customWidth="1"/>
    <col min="8446" max="8451" width="10.140625" style="60" customWidth="1"/>
    <col min="8452" max="8452" width="9.140625" style="60"/>
    <col min="8453" max="8453" width="9.85546875" style="60" customWidth="1"/>
    <col min="8454" max="8456" width="9.140625" style="60"/>
    <col min="8457" max="8457" width="6.85546875" style="60" customWidth="1"/>
    <col min="8458" max="8698" width="9.140625" style="60"/>
    <col min="8699" max="8699" width="18.85546875" style="60" bestFit="1" customWidth="1"/>
    <col min="8700" max="8700" width="9.140625" style="60"/>
    <col min="8701" max="8701" width="8.7109375" style="60" customWidth="1"/>
    <col min="8702" max="8707" width="10.140625" style="60" customWidth="1"/>
    <col min="8708" max="8708" width="9.140625" style="60"/>
    <col min="8709" max="8709" width="9.85546875" style="60" customWidth="1"/>
    <col min="8710" max="8712" width="9.140625" style="60"/>
    <col min="8713" max="8713" width="6.85546875" style="60" customWidth="1"/>
    <col min="8714" max="8954" width="9.140625" style="60"/>
    <col min="8955" max="8955" width="18.85546875" style="60" bestFit="1" customWidth="1"/>
    <col min="8956" max="8956" width="9.140625" style="60"/>
    <col min="8957" max="8957" width="8.7109375" style="60" customWidth="1"/>
    <col min="8958" max="8963" width="10.140625" style="60" customWidth="1"/>
    <col min="8964" max="8964" width="9.140625" style="60"/>
    <col min="8965" max="8965" width="9.85546875" style="60" customWidth="1"/>
    <col min="8966" max="8968" width="9.140625" style="60"/>
    <col min="8969" max="8969" width="6.85546875" style="60" customWidth="1"/>
    <col min="8970" max="9210" width="9.140625" style="60"/>
    <col min="9211" max="9211" width="18.85546875" style="60" bestFit="1" customWidth="1"/>
    <col min="9212" max="9212" width="9.140625" style="60"/>
    <col min="9213" max="9213" width="8.7109375" style="60" customWidth="1"/>
    <col min="9214" max="9219" width="10.140625" style="60" customWidth="1"/>
    <col min="9220" max="9220" width="9.140625" style="60"/>
    <col min="9221" max="9221" width="9.85546875" style="60" customWidth="1"/>
    <col min="9222" max="9224" width="9.140625" style="60"/>
    <col min="9225" max="9225" width="6.85546875" style="60" customWidth="1"/>
    <col min="9226" max="9466" width="9.140625" style="60"/>
    <col min="9467" max="9467" width="18.85546875" style="60" bestFit="1" customWidth="1"/>
    <col min="9468" max="9468" width="9.140625" style="60"/>
    <col min="9469" max="9469" width="8.7109375" style="60" customWidth="1"/>
    <col min="9470" max="9475" width="10.140625" style="60" customWidth="1"/>
    <col min="9476" max="9476" width="9.140625" style="60"/>
    <col min="9477" max="9477" width="9.85546875" style="60" customWidth="1"/>
    <col min="9478" max="9480" width="9.140625" style="60"/>
    <col min="9481" max="9481" width="6.85546875" style="60" customWidth="1"/>
    <col min="9482" max="9722" width="9.140625" style="60"/>
    <col min="9723" max="9723" width="18.85546875" style="60" bestFit="1" customWidth="1"/>
    <col min="9724" max="9724" width="9.140625" style="60"/>
    <col min="9725" max="9725" width="8.7109375" style="60" customWidth="1"/>
    <col min="9726" max="9731" width="10.140625" style="60" customWidth="1"/>
    <col min="9732" max="9732" width="9.140625" style="60"/>
    <col min="9733" max="9733" width="9.85546875" style="60" customWidth="1"/>
    <col min="9734" max="9736" width="9.140625" style="60"/>
    <col min="9737" max="9737" width="6.85546875" style="60" customWidth="1"/>
    <col min="9738" max="9978" width="9.140625" style="60"/>
    <col min="9979" max="9979" width="18.85546875" style="60" bestFit="1" customWidth="1"/>
    <col min="9980" max="9980" width="9.140625" style="60"/>
    <col min="9981" max="9981" width="8.7109375" style="60" customWidth="1"/>
    <col min="9982" max="9987" width="10.140625" style="60" customWidth="1"/>
    <col min="9988" max="9988" width="9.140625" style="60"/>
    <col min="9989" max="9989" width="9.85546875" style="60" customWidth="1"/>
    <col min="9990" max="9992" width="9.140625" style="60"/>
    <col min="9993" max="9993" width="6.85546875" style="60" customWidth="1"/>
    <col min="9994" max="10234" width="9.140625" style="60"/>
    <col min="10235" max="10235" width="18.85546875" style="60" bestFit="1" customWidth="1"/>
    <col min="10236" max="10236" width="9.140625" style="60"/>
    <col min="10237" max="10237" width="8.7109375" style="60" customWidth="1"/>
    <col min="10238" max="10243" width="10.140625" style="60" customWidth="1"/>
    <col min="10244" max="10244" width="9.140625" style="60"/>
    <col min="10245" max="10245" width="9.85546875" style="60" customWidth="1"/>
    <col min="10246" max="10248" width="9.140625" style="60"/>
    <col min="10249" max="10249" width="6.85546875" style="60" customWidth="1"/>
    <col min="10250" max="10490" width="9.140625" style="60"/>
    <col min="10491" max="10491" width="18.85546875" style="60" bestFit="1" customWidth="1"/>
    <col min="10492" max="10492" width="9.140625" style="60"/>
    <col min="10493" max="10493" width="8.7109375" style="60" customWidth="1"/>
    <col min="10494" max="10499" width="10.140625" style="60" customWidth="1"/>
    <col min="10500" max="10500" width="9.140625" style="60"/>
    <col min="10501" max="10501" width="9.85546875" style="60" customWidth="1"/>
    <col min="10502" max="10504" width="9.140625" style="60"/>
    <col min="10505" max="10505" width="6.85546875" style="60" customWidth="1"/>
    <col min="10506" max="10746" width="9.140625" style="60"/>
    <col min="10747" max="10747" width="18.85546875" style="60" bestFit="1" customWidth="1"/>
    <col min="10748" max="10748" width="9.140625" style="60"/>
    <col min="10749" max="10749" width="8.7109375" style="60" customWidth="1"/>
    <col min="10750" max="10755" width="10.140625" style="60" customWidth="1"/>
    <col min="10756" max="10756" width="9.140625" style="60"/>
    <col min="10757" max="10757" width="9.85546875" style="60" customWidth="1"/>
    <col min="10758" max="10760" width="9.140625" style="60"/>
    <col min="10761" max="10761" width="6.85546875" style="60" customWidth="1"/>
    <col min="10762" max="11002" width="9.140625" style="60"/>
    <col min="11003" max="11003" width="18.85546875" style="60" bestFit="1" customWidth="1"/>
    <col min="11004" max="11004" width="9.140625" style="60"/>
    <col min="11005" max="11005" width="8.7109375" style="60" customWidth="1"/>
    <col min="11006" max="11011" width="10.140625" style="60" customWidth="1"/>
    <col min="11012" max="11012" width="9.140625" style="60"/>
    <col min="11013" max="11013" width="9.85546875" style="60" customWidth="1"/>
    <col min="11014" max="11016" width="9.140625" style="60"/>
    <col min="11017" max="11017" width="6.85546875" style="60" customWidth="1"/>
    <col min="11018" max="11258" width="9.140625" style="60"/>
    <col min="11259" max="11259" width="18.85546875" style="60" bestFit="1" customWidth="1"/>
    <col min="11260" max="11260" width="9.140625" style="60"/>
    <col min="11261" max="11261" width="8.7109375" style="60" customWidth="1"/>
    <col min="11262" max="11267" width="10.140625" style="60" customWidth="1"/>
    <col min="11268" max="11268" width="9.140625" style="60"/>
    <col min="11269" max="11269" width="9.85546875" style="60" customWidth="1"/>
    <col min="11270" max="11272" width="9.140625" style="60"/>
    <col min="11273" max="11273" width="6.85546875" style="60" customWidth="1"/>
    <col min="11274" max="11514" width="9.140625" style="60"/>
    <col min="11515" max="11515" width="18.85546875" style="60" bestFit="1" customWidth="1"/>
    <col min="11516" max="11516" width="9.140625" style="60"/>
    <col min="11517" max="11517" width="8.7109375" style="60" customWidth="1"/>
    <col min="11518" max="11523" width="10.140625" style="60" customWidth="1"/>
    <col min="11524" max="11524" width="9.140625" style="60"/>
    <col min="11525" max="11525" width="9.85546875" style="60" customWidth="1"/>
    <col min="11526" max="11528" width="9.140625" style="60"/>
    <col min="11529" max="11529" width="6.85546875" style="60" customWidth="1"/>
    <col min="11530" max="11770" width="9.140625" style="60"/>
    <col min="11771" max="11771" width="18.85546875" style="60" bestFit="1" customWidth="1"/>
    <col min="11772" max="11772" width="9.140625" style="60"/>
    <col min="11773" max="11773" width="8.7109375" style="60" customWidth="1"/>
    <col min="11774" max="11779" width="10.140625" style="60" customWidth="1"/>
    <col min="11780" max="11780" width="9.140625" style="60"/>
    <col min="11781" max="11781" width="9.85546875" style="60" customWidth="1"/>
    <col min="11782" max="11784" width="9.140625" style="60"/>
    <col min="11785" max="11785" width="6.85546875" style="60" customWidth="1"/>
    <col min="11786" max="12026" width="9.140625" style="60"/>
    <col min="12027" max="12027" width="18.85546875" style="60" bestFit="1" customWidth="1"/>
    <col min="12028" max="12028" width="9.140625" style="60"/>
    <col min="12029" max="12029" width="8.7109375" style="60" customWidth="1"/>
    <col min="12030" max="12035" width="10.140625" style="60" customWidth="1"/>
    <col min="12036" max="12036" width="9.140625" style="60"/>
    <col min="12037" max="12037" width="9.85546875" style="60" customWidth="1"/>
    <col min="12038" max="12040" width="9.140625" style="60"/>
    <col min="12041" max="12041" width="6.85546875" style="60" customWidth="1"/>
    <col min="12042" max="12282" width="9.140625" style="60"/>
    <col min="12283" max="12283" width="18.85546875" style="60" bestFit="1" customWidth="1"/>
    <col min="12284" max="12284" width="9.140625" style="60"/>
    <col min="12285" max="12285" width="8.7109375" style="60" customWidth="1"/>
    <col min="12286" max="12291" width="10.140625" style="60" customWidth="1"/>
    <col min="12292" max="12292" width="9.140625" style="60"/>
    <col min="12293" max="12293" width="9.85546875" style="60" customWidth="1"/>
    <col min="12294" max="12296" width="9.140625" style="60"/>
    <col min="12297" max="12297" width="6.85546875" style="60" customWidth="1"/>
    <col min="12298" max="12538" width="9.140625" style="60"/>
    <col min="12539" max="12539" width="18.85546875" style="60" bestFit="1" customWidth="1"/>
    <col min="12540" max="12540" width="9.140625" style="60"/>
    <col min="12541" max="12541" width="8.7109375" style="60" customWidth="1"/>
    <col min="12542" max="12547" width="10.140625" style="60" customWidth="1"/>
    <col min="12548" max="12548" width="9.140625" style="60"/>
    <col min="12549" max="12549" width="9.85546875" style="60" customWidth="1"/>
    <col min="12550" max="12552" width="9.140625" style="60"/>
    <col min="12553" max="12553" width="6.85546875" style="60" customWidth="1"/>
    <col min="12554" max="12794" width="9.140625" style="60"/>
    <col min="12795" max="12795" width="18.85546875" style="60" bestFit="1" customWidth="1"/>
    <col min="12796" max="12796" width="9.140625" style="60"/>
    <col min="12797" max="12797" width="8.7109375" style="60" customWidth="1"/>
    <col min="12798" max="12803" width="10.140625" style="60" customWidth="1"/>
    <col min="12804" max="12804" width="9.140625" style="60"/>
    <col min="12805" max="12805" width="9.85546875" style="60" customWidth="1"/>
    <col min="12806" max="12808" width="9.140625" style="60"/>
    <col min="12809" max="12809" width="6.85546875" style="60" customWidth="1"/>
    <col min="12810" max="13050" width="9.140625" style="60"/>
    <col min="13051" max="13051" width="18.85546875" style="60" bestFit="1" customWidth="1"/>
    <col min="13052" max="13052" width="9.140625" style="60"/>
    <col min="13053" max="13053" width="8.7109375" style="60" customWidth="1"/>
    <col min="13054" max="13059" width="10.140625" style="60" customWidth="1"/>
    <col min="13060" max="13060" width="9.140625" style="60"/>
    <col min="13061" max="13061" width="9.85546875" style="60" customWidth="1"/>
    <col min="13062" max="13064" width="9.140625" style="60"/>
    <col min="13065" max="13065" width="6.85546875" style="60" customWidth="1"/>
    <col min="13066" max="13306" width="9.140625" style="60"/>
    <col min="13307" max="13307" width="18.85546875" style="60" bestFit="1" customWidth="1"/>
    <col min="13308" max="13308" width="9.140625" style="60"/>
    <col min="13309" max="13309" width="8.7109375" style="60" customWidth="1"/>
    <col min="13310" max="13315" width="10.140625" style="60" customWidth="1"/>
    <col min="13316" max="13316" width="9.140625" style="60"/>
    <col min="13317" max="13317" width="9.85546875" style="60" customWidth="1"/>
    <col min="13318" max="13320" width="9.140625" style="60"/>
    <col min="13321" max="13321" width="6.85546875" style="60" customWidth="1"/>
    <col min="13322" max="13562" width="9.140625" style="60"/>
    <col min="13563" max="13563" width="18.85546875" style="60" bestFit="1" customWidth="1"/>
    <col min="13564" max="13564" width="9.140625" style="60"/>
    <col min="13565" max="13565" width="8.7109375" style="60" customWidth="1"/>
    <col min="13566" max="13571" width="10.140625" style="60" customWidth="1"/>
    <col min="13572" max="13572" width="9.140625" style="60"/>
    <col min="13573" max="13573" width="9.85546875" style="60" customWidth="1"/>
    <col min="13574" max="13576" width="9.140625" style="60"/>
    <col min="13577" max="13577" width="6.85546875" style="60" customWidth="1"/>
    <col min="13578" max="13818" width="9.140625" style="60"/>
    <col min="13819" max="13819" width="18.85546875" style="60" bestFit="1" customWidth="1"/>
    <col min="13820" max="13820" width="9.140625" style="60"/>
    <col min="13821" max="13821" width="8.7109375" style="60" customWidth="1"/>
    <col min="13822" max="13827" width="10.140625" style="60" customWidth="1"/>
    <col min="13828" max="13828" width="9.140625" style="60"/>
    <col min="13829" max="13829" width="9.85546875" style="60" customWidth="1"/>
    <col min="13830" max="13832" width="9.140625" style="60"/>
    <col min="13833" max="13833" width="6.85546875" style="60" customWidth="1"/>
    <col min="13834" max="14074" width="9.140625" style="60"/>
    <col min="14075" max="14075" width="18.85546875" style="60" bestFit="1" customWidth="1"/>
    <col min="14076" max="14076" width="9.140625" style="60"/>
    <col min="14077" max="14077" width="8.7109375" style="60" customWidth="1"/>
    <col min="14078" max="14083" width="10.140625" style="60" customWidth="1"/>
    <col min="14084" max="14084" width="9.140625" style="60"/>
    <col min="14085" max="14085" width="9.85546875" style="60" customWidth="1"/>
    <col min="14086" max="14088" width="9.140625" style="60"/>
    <col min="14089" max="14089" width="6.85546875" style="60" customWidth="1"/>
    <col min="14090" max="14330" width="9.140625" style="60"/>
    <col min="14331" max="14331" width="18.85546875" style="60" bestFit="1" customWidth="1"/>
    <col min="14332" max="14332" width="9.140625" style="60"/>
    <col min="14333" max="14333" width="8.7109375" style="60" customWidth="1"/>
    <col min="14334" max="14339" width="10.140625" style="60" customWidth="1"/>
    <col min="14340" max="14340" width="9.140625" style="60"/>
    <col min="14341" max="14341" width="9.85546875" style="60" customWidth="1"/>
    <col min="14342" max="14344" width="9.140625" style="60"/>
    <col min="14345" max="14345" width="6.85546875" style="60" customWidth="1"/>
    <col min="14346" max="14586" width="9.140625" style="60"/>
    <col min="14587" max="14587" width="18.85546875" style="60" bestFit="1" customWidth="1"/>
    <col min="14588" max="14588" width="9.140625" style="60"/>
    <col min="14589" max="14589" width="8.7109375" style="60" customWidth="1"/>
    <col min="14590" max="14595" width="10.140625" style="60" customWidth="1"/>
    <col min="14596" max="14596" width="9.140625" style="60"/>
    <col min="14597" max="14597" width="9.85546875" style="60" customWidth="1"/>
    <col min="14598" max="14600" width="9.140625" style="60"/>
    <col min="14601" max="14601" width="6.85546875" style="60" customWidth="1"/>
    <col min="14602" max="14842" width="9.140625" style="60"/>
    <col min="14843" max="14843" width="18.85546875" style="60" bestFit="1" customWidth="1"/>
    <col min="14844" max="14844" width="9.140625" style="60"/>
    <col min="14845" max="14845" width="8.7109375" style="60" customWidth="1"/>
    <col min="14846" max="14851" width="10.140625" style="60" customWidth="1"/>
    <col min="14852" max="14852" width="9.140625" style="60"/>
    <col min="14853" max="14853" width="9.85546875" style="60" customWidth="1"/>
    <col min="14854" max="14856" width="9.140625" style="60"/>
    <col min="14857" max="14857" width="6.85546875" style="60" customWidth="1"/>
    <col min="14858" max="15098" width="9.140625" style="60"/>
    <col min="15099" max="15099" width="18.85546875" style="60" bestFit="1" customWidth="1"/>
    <col min="15100" max="15100" width="9.140625" style="60"/>
    <col min="15101" max="15101" width="8.7109375" style="60" customWidth="1"/>
    <col min="15102" max="15107" width="10.140625" style="60" customWidth="1"/>
    <col min="15108" max="15108" width="9.140625" style="60"/>
    <col min="15109" max="15109" width="9.85546875" style="60" customWidth="1"/>
    <col min="15110" max="15112" width="9.140625" style="60"/>
    <col min="15113" max="15113" width="6.85546875" style="60" customWidth="1"/>
    <col min="15114" max="15354" width="9.140625" style="60"/>
    <col min="15355" max="15355" width="18.85546875" style="60" bestFit="1" customWidth="1"/>
    <col min="15356" max="15356" width="9.140625" style="60"/>
    <col min="15357" max="15357" width="8.7109375" style="60" customWidth="1"/>
    <col min="15358" max="15363" width="10.140625" style="60" customWidth="1"/>
    <col min="15364" max="15364" width="9.140625" style="60"/>
    <col min="15365" max="15365" width="9.85546875" style="60" customWidth="1"/>
    <col min="15366" max="15368" width="9.140625" style="60"/>
    <col min="15369" max="15369" width="6.85546875" style="60" customWidth="1"/>
    <col min="15370" max="15610" width="9.140625" style="60"/>
    <col min="15611" max="15611" width="18.85546875" style="60" bestFit="1" customWidth="1"/>
    <col min="15612" max="15612" width="9.140625" style="60"/>
    <col min="15613" max="15613" width="8.7109375" style="60" customWidth="1"/>
    <col min="15614" max="15619" width="10.140625" style="60" customWidth="1"/>
    <col min="15620" max="15620" width="9.140625" style="60"/>
    <col min="15621" max="15621" width="9.85546875" style="60" customWidth="1"/>
    <col min="15622" max="15624" width="9.140625" style="60"/>
    <col min="15625" max="15625" width="6.85546875" style="60" customWidth="1"/>
    <col min="15626" max="15866" width="9.140625" style="60"/>
    <col min="15867" max="15867" width="18.85546875" style="60" bestFit="1" customWidth="1"/>
    <col min="15868" max="15868" width="9.140625" style="60"/>
    <col min="15869" max="15869" width="8.7109375" style="60" customWidth="1"/>
    <col min="15870" max="15875" width="10.140625" style="60" customWidth="1"/>
    <col min="15876" max="15876" width="9.140625" style="60"/>
    <col min="15877" max="15877" width="9.85546875" style="60" customWidth="1"/>
    <col min="15878" max="15880" width="9.140625" style="60"/>
    <col min="15881" max="15881" width="6.85546875" style="60" customWidth="1"/>
    <col min="15882" max="16122" width="9.140625" style="60"/>
    <col min="16123" max="16123" width="18.85546875" style="60" bestFit="1" customWidth="1"/>
    <col min="16124" max="16124" width="9.140625" style="60"/>
    <col min="16125" max="16125" width="8.7109375" style="60" customWidth="1"/>
    <col min="16126" max="16131" width="10.140625" style="60" customWidth="1"/>
    <col min="16132" max="16132" width="9.140625" style="60"/>
    <col min="16133" max="16133" width="9.85546875" style="60" customWidth="1"/>
    <col min="16134" max="16136" width="9.140625" style="60"/>
    <col min="16137" max="16137" width="6.85546875" style="60" customWidth="1"/>
    <col min="16138" max="16384" width="9.140625" style="60"/>
  </cols>
  <sheetData>
    <row r="2" spans="1:17" s="125" customFormat="1" ht="51">
      <c r="A2" s="124" t="s">
        <v>483</v>
      </c>
      <c r="B2" s="126" t="s">
        <v>484</v>
      </c>
      <c r="C2" s="137" t="s">
        <v>485</v>
      </c>
      <c r="D2" s="138" t="s">
        <v>726</v>
      </c>
      <c r="E2" s="138" t="s">
        <v>486</v>
      </c>
      <c r="F2" s="138" t="s">
        <v>487</v>
      </c>
      <c r="G2" s="138" t="s">
        <v>488</v>
      </c>
      <c r="H2" s="138" t="s">
        <v>489</v>
      </c>
      <c r="I2" s="138" t="s">
        <v>496</v>
      </c>
      <c r="J2" s="127" t="s">
        <v>353</v>
      </c>
      <c r="K2" s="127" t="s">
        <v>355</v>
      </c>
      <c r="L2" s="137" t="s">
        <v>490</v>
      </c>
      <c r="P2" s="127"/>
      <c r="Q2" s="127"/>
    </row>
    <row r="3" spans="1:17">
      <c r="B3" s="128" t="s">
        <v>491</v>
      </c>
      <c r="C3" s="136">
        <f>+'Time Series Summary'!B5/1000000</f>
        <v>2.4123421584911577</v>
      </c>
      <c r="D3" s="129"/>
      <c r="E3" s="129"/>
      <c r="F3" s="129"/>
      <c r="G3" s="129"/>
      <c r="H3" s="129"/>
      <c r="I3" s="129"/>
      <c r="J3" s="129"/>
      <c r="K3" s="129"/>
      <c r="L3" s="129">
        <f>K6+K4</f>
        <v>5.7337436161152517</v>
      </c>
      <c r="N3" s="129"/>
      <c r="Q3" s="130"/>
    </row>
    <row r="4" spans="1:17">
      <c r="A4" s="124" t="s">
        <v>483</v>
      </c>
      <c r="B4" s="131" t="s">
        <v>492</v>
      </c>
      <c r="C4" s="132" t="s">
        <v>493</v>
      </c>
      <c r="D4" s="59">
        <f>+'Time Series Summary'!B9/1000000</f>
        <v>0.72370264754734792</v>
      </c>
      <c r="E4" s="132">
        <f>(+'Time Series Summary'!B25+'Time Series Summary'!B45)/1000000</f>
        <v>0.79517866683742522</v>
      </c>
      <c r="F4" s="132">
        <f>(+'Time Series Summary'!B29+'Time Series Summary'!B49)/1000000</f>
        <v>0.13888354580235976</v>
      </c>
      <c r="G4" s="132">
        <f>(+'Time Series Summary'!B69+'Time Series Summary'!B73)/1000000</f>
        <v>0.97764445158200941</v>
      </c>
      <c r="H4" s="132">
        <f>+'Time Series Summary'!B85/1000000</f>
        <v>0.62700144124456414</v>
      </c>
      <c r="I4" s="132">
        <v>0</v>
      </c>
      <c r="J4" s="132">
        <f>+'Time Series Summary'!B77/1000000</f>
        <v>0</v>
      </c>
      <c r="K4" s="132">
        <f>+'Time Series Summary'!B117/1000000</f>
        <v>5.8990704610386253E-2</v>
      </c>
      <c r="L4" s="129"/>
      <c r="N4" s="69"/>
      <c r="Q4" s="130"/>
    </row>
    <row r="5" spans="1:17">
      <c r="A5" s="124" t="s">
        <v>483</v>
      </c>
      <c r="B5" s="131" t="s">
        <v>494</v>
      </c>
      <c r="C5" s="132"/>
      <c r="D5" s="132"/>
      <c r="E5" s="132"/>
      <c r="F5" s="132"/>
      <c r="G5" s="132"/>
      <c r="H5" s="132"/>
      <c r="I5" s="132"/>
      <c r="J5" s="132"/>
      <c r="K5" s="132"/>
      <c r="L5" s="129"/>
      <c r="N5" s="69"/>
      <c r="Q5" s="130"/>
    </row>
    <row r="6" spans="1:17">
      <c r="B6" s="128" t="s">
        <v>495</v>
      </c>
      <c r="C6" s="134"/>
      <c r="D6" s="129">
        <f>C3</f>
        <v>2.4123421584911577</v>
      </c>
      <c r="E6" s="129">
        <f>+D6+D4-D5</f>
        <v>3.1360448060385058</v>
      </c>
      <c r="F6" s="129">
        <f t="shared" ref="F6:G6" si="0">+E6+E4-E5</f>
        <v>3.931223472875931</v>
      </c>
      <c r="G6" s="129">
        <f t="shared" si="0"/>
        <v>4.0701070186782911</v>
      </c>
      <c r="H6" s="129">
        <f>+G6+G4-H5</f>
        <v>5.0477514702603008</v>
      </c>
      <c r="I6" s="129">
        <f>+H6+H4-I5</f>
        <v>5.6747529115048652</v>
      </c>
      <c r="J6" s="129">
        <f>+I6+I4-J5</f>
        <v>5.6747529115048652</v>
      </c>
      <c r="K6" s="129">
        <f>+J6+J4-K5</f>
        <v>5.6747529115048652</v>
      </c>
      <c r="L6" s="129"/>
      <c r="Q6" s="130"/>
    </row>
    <row r="7" spans="1:17">
      <c r="A7" s="124" t="s">
        <v>483</v>
      </c>
      <c r="B7" s="131" t="s">
        <v>9</v>
      </c>
      <c r="C7" s="132"/>
      <c r="D7" s="134"/>
      <c r="E7" s="134"/>
      <c r="F7" s="134"/>
      <c r="G7" s="134"/>
      <c r="H7" s="134"/>
      <c r="I7" s="134"/>
      <c r="J7" s="134"/>
      <c r="K7" s="134"/>
      <c r="L7" s="129"/>
      <c r="Q7" s="133"/>
    </row>
    <row r="8" spans="1:17">
      <c r="B8" s="135"/>
    </row>
  </sheetData>
  <sheetProtection password="EEDF" sheet="1" objects="1" scenarios="1"/>
  <pageMargins left="0.7" right="0.7" top="0.75" bottom="0.75" header="0.3" footer="0.3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RowHeight="12.75"/>
  <cols>
    <col min="2" max="2" width="46.7109375" customWidth="1"/>
    <col min="3" max="3" width="16.28515625" bestFit="1" customWidth="1"/>
    <col min="4" max="4" width="15.28515625" bestFit="1" customWidth="1"/>
    <col min="5" max="5" width="16.28515625" bestFit="1" customWidth="1"/>
    <col min="6" max="6" width="12.5703125" bestFit="1" customWidth="1"/>
    <col min="9" max="10" width="13.5703125" bestFit="1" customWidth="1"/>
  </cols>
  <sheetData>
    <row r="1" spans="1:10" ht="30">
      <c r="A1" s="109" t="s">
        <v>418</v>
      </c>
      <c r="B1" s="109" t="s">
        <v>419</v>
      </c>
      <c r="C1" s="109" t="s">
        <v>420</v>
      </c>
      <c r="D1" s="109" t="s">
        <v>421</v>
      </c>
      <c r="E1" s="109" t="s">
        <v>422</v>
      </c>
      <c r="F1" s="109" t="s">
        <v>423</v>
      </c>
      <c r="G1" s="110" t="s">
        <v>424</v>
      </c>
      <c r="I1" s="114" t="s">
        <v>451</v>
      </c>
      <c r="J1" s="114" t="s">
        <v>415</v>
      </c>
    </row>
    <row r="2" spans="1:10">
      <c r="A2" s="87">
        <v>390</v>
      </c>
      <c r="B2" s="87" t="s">
        <v>425</v>
      </c>
      <c r="C2" s="115">
        <v>2071000</v>
      </c>
      <c r="D2" s="115">
        <v>1080000</v>
      </c>
      <c r="E2" s="115">
        <v>3150000</v>
      </c>
      <c r="F2" s="88">
        <v>18400</v>
      </c>
      <c r="G2" t="s">
        <v>426</v>
      </c>
      <c r="I2" s="19"/>
      <c r="J2" s="19">
        <f>+I2+D2</f>
        <v>1080000</v>
      </c>
    </row>
    <row r="3" spans="1:10">
      <c r="A3" s="87">
        <v>1010</v>
      </c>
      <c r="B3" s="87" t="s">
        <v>427</v>
      </c>
      <c r="C3" s="115">
        <v>7199000</v>
      </c>
      <c r="D3" s="115">
        <v>4810000</v>
      </c>
      <c r="E3" s="115">
        <v>12010000</v>
      </c>
      <c r="F3" s="88">
        <v>88300</v>
      </c>
      <c r="G3" t="s">
        <v>426</v>
      </c>
      <c r="I3" s="19"/>
      <c r="J3" s="19">
        <f t="shared" ref="J3:J25" si="0">+I3+D3</f>
        <v>4810000</v>
      </c>
    </row>
    <row r="4" spans="1:10">
      <c r="A4" s="87">
        <v>1020</v>
      </c>
      <c r="B4" s="87" t="s">
        <v>428</v>
      </c>
      <c r="C4" s="115">
        <v>1990000</v>
      </c>
      <c r="D4" s="115">
        <v>220000</v>
      </c>
      <c r="E4" s="115">
        <v>2210000</v>
      </c>
      <c r="F4" s="88">
        <v>4700</v>
      </c>
      <c r="G4" t="s">
        <v>426</v>
      </c>
      <c r="I4" s="19"/>
      <c r="J4" s="19">
        <f t="shared" si="0"/>
        <v>220000</v>
      </c>
    </row>
    <row r="5" spans="1:10">
      <c r="A5" s="87">
        <v>1030</v>
      </c>
      <c r="B5" s="87" t="s">
        <v>429</v>
      </c>
      <c r="C5" s="115">
        <v>1220000</v>
      </c>
      <c r="D5" s="115">
        <v>112000</v>
      </c>
      <c r="E5" s="115">
        <v>1330000</v>
      </c>
      <c r="F5" s="88">
        <v>2400</v>
      </c>
      <c r="G5" t="s">
        <v>426</v>
      </c>
      <c r="I5" s="19"/>
      <c r="J5" s="19">
        <f t="shared" si="0"/>
        <v>112000</v>
      </c>
    </row>
    <row r="6" spans="1:10">
      <c r="A6" s="87">
        <v>1040</v>
      </c>
      <c r="B6" s="87" t="s">
        <v>430</v>
      </c>
      <c r="C6" s="115">
        <v>130000</v>
      </c>
      <c r="D6" s="115">
        <v>39000</v>
      </c>
      <c r="E6" s="115">
        <v>170000</v>
      </c>
      <c r="F6" s="88">
        <v>900</v>
      </c>
      <c r="G6" t="s">
        <v>426</v>
      </c>
      <c r="I6" s="19"/>
      <c r="J6" s="19">
        <f t="shared" si="0"/>
        <v>39000</v>
      </c>
    </row>
    <row r="7" spans="1:10">
      <c r="A7" s="87">
        <v>1050</v>
      </c>
      <c r="B7" s="87" t="s">
        <v>431</v>
      </c>
      <c r="C7" s="115">
        <v>220000</v>
      </c>
      <c r="D7" s="115">
        <v>105000</v>
      </c>
      <c r="E7" s="115">
        <v>320000</v>
      </c>
      <c r="F7" s="88">
        <v>1000</v>
      </c>
      <c r="G7" t="s">
        <v>426</v>
      </c>
      <c r="I7" s="19"/>
      <c r="J7" s="19">
        <f t="shared" si="0"/>
        <v>105000</v>
      </c>
    </row>
    <row r="8" spans="1:10">
      <c r="A8" s="87">
        <v>1100</v>
      </c>
      <c r="B8" s="87" t="s">
        <v>432</v>
      </c>
      <c r="C8" s="115">
        <v>43653000</v>
      </c>
      <c r="D8" s="115">
        <v>982000</v>
      </c>
      <c r="E8" s="115">
        <v>44640000</v>
      </c>
      <c r="F8" s="88">
        <v>20900</v>
      </c>
      <c r="I8" s="19"/>
      <c r="J8" s="19">
        <f t="shared" si="0"/>
        <v>982000</v>
      </c>
    </row>
    <row r="9" spans="1:10">
      <c r="A9" s="87">
        <v>1200</v>
      </c>
      <c r="B9" s="87" t="s">
        <v>433</v>
      </c>
      <c r="C9" s="115">
        <v>24370000</v>
      </c>
      <c r="D9" s="115">
        <v>4977000</v>
      </c>
      <c r="E9" s="115">
        <v>29342000</v>
      </c>
      <c r="F9" s="88">
        <v>64300</v>
      </c>
      <c r="I9" s="19"/>
      <c r="J9" s="19">
        <f t="shared" si="0"/>
        <v>4977000</v>
      </c>
    </row>
    <row r="10" spans="1:10">
      <c r="A10" s="87">
        <v>1300</v>
      </c>
      <c r="B10" s="87" t="s">
        <v>434</v>
      </c>
      <c r="C10" s="115">
        <v>13117000</v>
      </c>
      <c r="D10" s="115">
        <v>835000</v>
      </c>
      <c r="E10" s="115">
        <v>13950000</v>
      </c>
      <c r="F10" s="88">
        <v>17800</v>
      </c>
      <c r="I10" s="19"/>
      <c r="J10" s="19">
        <f t="shared" si="0"/>
        <v>835000</v>
      </c>
    </row>
    <row r="11" spans="1:10">
      <c r="A11" s="87">
        <v>1301</v>
      </c>
      <c r="B11" s="87" t="s">
        <v>435</v>
      </c>
      <c r="C11" s="115">
        <v>1900000</v>
      </c>
      <c r="D11" s="115">
        <v>320000</v>
      </c>
      <c r="E11" s="115">
        <v>2220000</v>
      </c>
      <c r="F11" s="88">
        <v>6700</v>
      </c>
      <c r="I11" s="19"/>
      <c r="J11" s="19">
        <f t="shared" si="0"/>
        <v>320000</v>
      </c>
    </row>
    <row r="12" spans="1:10">
      <c r="A12" s="87">
        <v>3200</v>
      </c>
      <c r="B12" s="87" t="s">
        <v>436</v>
      </c>
      <c r="C12" s="115">
        <v>70000</v>
      </c>
      <c r="D12" s="115">
        <v>23000</v>
      </c>
      <c r="E12" s="115">
        <v>90000</v>
      </c>
      <c r="F12" s="88">
        <v>400</v>
      </c>
      <c r="G12" t="s">
        <v>426</v>
      </c>
      <c r="I12" s="19"/>
      <c r="J12" s="19">
        <f t="shared" si="0"/>
        <v>23000</v>
      </c>
    </row>
    <row r="13" spans="1:10">
      <c r="A13" s="87">
        <v>3311</v>
      </c>
      <c r="B13" s="87" t="s">
        <v>437</v>
      </c>
      <c r="C13" s="115">
        <v>2080000</v>
      </c>
      <c r="D13" s="115">
        <v>434000</v>
      </c>
      <c r="E13" s="115">
        <v>2520000</v>
      </c>
      <c r="F13" s="88">
        <v>9200</v>
      </c>
      <c r="G13" t="s">
        <v>426</v>
      </c>
      <c r="I13" s="19"/>
      <c r="J13" s="19">
        <f t="shared" si="0"/>
        <v>434000</v>
      </c>
    </row>
    <row r="14" spans="1:10">
      <c r="A14" s="87">
        <v>3770</v>
      </c>
      <c r="B14" s="87" t="s">
        <v>438</v>
      </c>
      <c r="C14" s="115">
        <v>2190000</v>
      </c>
      <c r="D14" s="115">
        <v>72000</v>
      </c>
      <c r="E14" s="115">
        <v>2260000</v>
      </c>
      <c r="F14" s="88">
        <v>1300</v>
      </c>
      <c r="I14" s="19"/>
      <c r="J14" s="19">
        <f t="shared" si="0"/>
        <v>72000</v>
      </c>
    </row>
    <row r="15" spans="1:10">
      <c r="A15" s="87">
        <v>6010</v>
      </c>
      <c r="B15" s="87" t="s">
        <v>439</v>
      </c>
      <c r="C15" s="115">
        <v>2563000</v>
      </c>
      <c r="D15" s="115">
        <v>939000</v>
      </c>
      <c r="E15" s="115">
        <v>3500000</v>
      </c>
      <c r="F15" s="88">
        <v>20000</v>
      </c>
      <c r="G15" t="s">
        <v>426</v>
      </c>
      <c r="I15" s="19"/>
      <c r="J15" s="19">
        <f t="shared" si="0"/>
        <v>939000</v>
      </c>
    </row>
    <row r="16" spans="1:10">
      <c r="A16" s="87">
        <v>9001</v>
      </c>
      <c r="B16" s="87" t="s">
        <v>440</v>
      </c>
      <c r="C16" s="115">
        <v>2190000</v>
      </c>
      <c r="D16" s="115">
        <v>314000</v>
      </c>
      <c r="E16" s="115">
        <v>2500000</v>
      </c>
      <c r="F16" s="88">
        <v>5000</v>
      </c>
      <c r="G16" t="s">
        <v>441</v>
      </c>
      <c r="I16" s="19">
        <f>+C16*0.2</f>
        <v>438000</v>
      </c>
      <c r="J16" s="19">
        <f t="shared" si="0"/>
        <v>752000</v>
      </c>
    </row>
    <row r="17" spans="1:10">
      <c r="A17" s="87">
        <v>9101</v>
      </c>
      <c r="B17" s="87" t="s">
        <v>442</v>
      </c>
      <c r="C17" s="115">
        <v>0</v>
      </c>
      <c r="D17" s="115">
        <v>0</v>
      </c>
      <c r="E17" s="115">
        <v>0</v>
      </c>
      <c r="F17" s="88">
        <v>0</v>
      </c>
      <c r="G17" t="s">
        <v>441</v>
      </c>
      <c r="I17" s="19"/>
      <c r="J17" s="19">
        <f t="shared" si="0"/>
        <v>0</v>
      </c>
    </row>
    <row r="18" spans="1:10">
      <c r="A18" s="87">
        <v>9105</v>
      </c>
      <c r="B18" s="87" t="s">
        <v>443</v>
      </c>
      <c r="C18" s="115">
        <v>0</v>
      </c>
      <c r="D18" s="115">
        <v>0</v>
      </c>
      <c r="E18" s="115">
        <v>0</v>
      </c>
      <c r="F18" s="88">
        <v>0</v>
      </c>
      <c r="G18" t="s">
        <v>441</v>
      </c>
      <c r="I18" s="19"/>
      <c r="J18" s="19">
        <f t="shared" si="0"/>
        <v>0</v>
      </c>
    </row>
    <row r="19" spans="1:10">
      <c r="A19" s="87">
        <v>9200</v>
      </c>
      <c r="B19" s="87" t="s">
        <v>444</v>
      </c>
      <c r="C19" s="115">
        <v>700000</v>
      </c>
      <c r="D19" s="115">
        <v>0</v>
      </c>
      <c r="E19" s="115">
        <v>700000</v>
      </c>
      <c r="F19" s="88">
        <v>0</v>
      </c>
      <c r="G19" t="s">
        <v>441</v>
      </c>
      <c r="I19" s="19"/>
      <c r="J19" s="19">
        <f t="shared" si="0"/>
        <v>0</v>
      </c>
    </row>
    <row r="20" spans="1:10">
      <c r="A20" s="87">
        <v>9301</v>
      </c>
      <c r="B20" s="87" t="s">
        <v>445</v>
      </c>
      <c r="C20" s="115">
        <v>700000</v>
      </c>
      <c r="D20" s="115">
        <v>0</v>
      </c>
      <c r="E20" s="115">
        <v>700000</v>
      </c>
      <c r="F20" s="88">
        <v>0</v>
      </c>
      <c r="G20" t="s">
        <v>441</v>
      </c>
      <c r="I20" s="19"/>
      <c r="J20" s="19">
        <f t="shared" si="0"/>
        <v>0</v>
      </c>
    </row>
    <row r="21" spans="1:10">
      <c r="A21" s="87">
        <v>9500</v>
      </c>
      <c r="B21" s="87" t="s">
        <v>446</v>
      </c>
      <c r="C21" s="115">
        <v>8580000</v>
      </c>
      <c r="D21" s="115">
        <v>0</v>
      </c>
      <c r="E21" s="115">
        <v>8580000</v>
      </c>
      <c r="F21" s="88">
        <v>0</v>
      </c>
      <c r="G21" t="s">
        <v>441</v>
      </c>
      <c r="I21" s="19">
        <f>+C21</f>
        <v>8580000</v>
      </c>
      <c r="J21" s="19">
        <f t="shared" si="0"/>
        <v>8580000</v>
      </c>
    </row>
    <row r="22" spans="1:10">
      <c r="A22" s="87">
        <v>9600</v>
      </c>
      <c r="B22" s="87" t="s">
        <v>447</v>
      </c>
      <c r="C22" s="115">
        <v>3530000</v>
      </c>
      <c r="D22" s="115">
        <v>680000</v>
      </c>
      <c r="E22" s="115">
        <v>4210000</v>
      </c>
      <c r="F22" s="88">
        <v>2000</v>
      </c>
      <c r="G22" t="s">
        <v>441</v>
      </c>
      <c r="I22" s="19">
        <f>+C22</f>
        <v>3530000</v>
      </c>
      <c r="J22" s="19">
        <f t="shared" si="0"/>
        <v>4210000</v>
      </c>
    </row>
    <row r="23" spans="1:10">
      <c r="A23" s="87">
        <v>9703</v>
      </c>
      <c r="B23" s="87" t="s">
        <v>448</v>
      </c>
      <c r="C23" s="115">
        <v>0</v>
      </c>
      <c r="D23" s="115">
        <v>0</v>
      </c>
      <c r="E23" s="115">
        <v>0</v>
      </c>
      <c r="F23" s="111">
        <v>0</v>
      </c>
      <c r="G23" t="s">
        <v>441</v>
      </c>
      <c r="I23" s="19"/>
      <c r="J23" s="19">
        <f t="shared" si="0"/>
        <v>0</v>
      </c>
    </row>
    <row r="24" spans="1:10">
      <c r="A24" s="87">
        <v>9900</v>
      </c>
      <c r="B24" s="87" t="s">
        <v>449</v>
      </c>
      <c r="C24" s="115">
        <v>1530000</v>
      </c>
      <c r="D24" s="115">
        <v>0</v>
      </c>
      <c r="E24" s="115">
        <v>1530000</v>
      </c>
      <c r="F24" s="88">
        <v>0</v>
      </c>
      <c r="G24" t="s">
        <v>441</v>
      </c>
      <c r="I24" s="19">
        <f>+C24*0.4</f>
        <v>612000</v>
      </c>
      <c r="J24" s="19">
        <f t="shared" si="0"/>
        <v>612000</v>
      </c>
    </row>
    <row r="25" spans="1:10">
      <c r="A25" s="112"/>
      <c r="B25" s="112"/>
      <c r="C25" s="116"/>
      <c r="D25" s="117"/>
      <c r="E25" s="117"/>
      <c r="F25" s="89"/>
      <c r="I25" s="19"/>
      <c r="J25" s="19">
        <f t="shared" si="0"/>
        <v>0</v>
      </c>
    </row>
    <row r="26" spans="1:10" ht="15">
      <c r="A26" s="560" t="s">
        <v>450</v>
      </c>
      <c r="B26" s="561"/>
      <c r="C26" s="117">
        <f>SUM(C2:C24)</f>
        <v>120003000</v>
      </c>
      <c r="D26" s="117">
        <f>SUM(D2:D24)</f>
        <v>15942000</v>
      </c>
      <c r="E26" s="117">
        <f>SUM(E2:E24)</f>
        <v>135932000</v>
      </c>
      <c r="F26" s="89">
        <f>SUM(F2:F24)</f>
        <v>263300</v>
      </c>
      <c r="I26" s="19"/>
      <c r="J26" s="19"/>
    </row>
    <row r="27" spans="1:10">
      <c r="I27" s="19"/>
      <c r="J27" s="19"/>
    </row>
    <row r="28" spans="1:10">
      <c r="C28" s="113">
        <f>+C8+C9+C10</f>
        <v>81140000</v>
      </c>
      <c r="E28" s="113">
        <f>+E8+E9+E10</f>
        <v>87932000</v>
      </c>
      <c r="I28" s="19"/>
      <c r="J28" s="19">
        <f>SUM(J2:J25)</f>
        <v>29102000</v>
      </c>
    </row>
    <row r="29" spans="1:10">
      <c r="D29" s="113"/>
      <c r="I29" s="19"/>
      <c r="J29" s="44">
        <f>+J28/E26</f>
        <v>0.21409234028779095</v>
      </c>
    </row>
    <row r="30" spans="1:10">
      <c r="D30" s="113"/>
    </row>
  </sheetData>
  <sheetProtection password="EEDF" sheet="1" objects="1" scenarios="1"/>
  <mergeCells count="1">
    <mergeCell ref="A26:B26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10.7109375" defaultRowHeight="12.75"/>
  <cols>
    <col min="1" max="1" width="36.7109375" customWidth="1"/>
    <col min="2" max="2" width="35.7109375" bestFit="1" customWidth="1"/>
    <col min="3" max="3" width="30.7109375" bestFit="1" customWidth="1"/>
    <col min="4" max="4" width="16.5703125" style="1" customWidth="1"/>
    <col min="252" max="252" width="16.42578125" bestFit="1" customWidth="1"/>
    <col min="253" max="253" width="11.5703125" customWidth="1"/>
    <col min="254" max="254" width="36.7109375" customWidth="1"/>
    <col min="255" max="255" width="13.42578125" customWidth="1"/>
    <col min="256" max="256" width="35.7109375" bestFit="1" customWidth="1"/>
    <col min="257" max="257" width="17" customWidth="1"/>
    <col min="258" max="258" width="30.7109375" bestFit="1" customWidth="1"/>
    <col min="259" max="259" width="15" customWidth="1"/>
    <col min="508" max="508" width="16.42578125" bestFit="1" customWidth="1"/>
    <col min="509" max="509" width="11.5703125" customWidth="1"/>
    <col min="510" max="510" width="36.7109375" customWidth="1"/>
    <col min="511" max="511" width="13.42578125" customWidth="1"/>
    <col min="512" max="512" width="35.7109375" bestFit="1" customWidth="1"/>
    <col min="513" max="513" width="17" customWidth="1"/>
    <col min="514" max="514" width="30.7109375" bestFit="1" customWidth="1"/>
    <col min="515" max="515" width="15" customWidth="1"/>
    <col min="764" max="764" width="16.42578125" bestFit="1" customWidth="1"/>
    <col min="765" max="765" width="11.5703125" customWidth="1"/>
    <col min="766" max="766" width="36.7109375" customWidth="1"/>
    <col min="767" max="767" width="13.42578125" customWidth="1"/>
    <col min="768" max="768" width="35.7109375" bestFit="1" customWidth="1"/>
    <col min="769" max="769" width="17" customWidth="1"/>
    <col min="770" max="770" width="30.7109375" bestFit="1" customWidth="1"/>
    <col min="771" max="771" width="15" customWidth="1"/>
    <col min="1020" max="1020" width="16.42578125" bestFit="1" customWidth="1"/>
    <col min="1021" max="1021" width="11.5703125" customWidth="1"/>
    <col min="1022" max="1022" width="36.7109375" customWidth="1"/>
    <col min="1023" max="1023" width="13.42578125" customWidth="1"/>
    <col min="1024" max="1024" width="35.7109375" bestFit="1" customWidth="1"/>
    <col min="1025" max="1025" width="17" customWidth="1"/>
    <col min="1026" max="1026" width="30.7109375" bestFit="1" customWidth="1"/>
    <col min="1027" max="1027" width="15" customWidth="1"/>
    <col min="1276" max="1276" width="16.42578125" bestFit="1" customWidth="1"/>
    <col min="1277" max="1277" width="11.5703125" customWidth="1"/>
    <col min="1278" max="1278" width="36.7109375" customWidth="1"/>
    <col min="1279" max="1279" width="13.42578125" customWidth="1"/>
    <col min="1280" max="1280" width="35.7109375" bestFit="1" customWidth="1"/>
    <col min="1281" max="1281" width="17" customWidth="1"/>
    <col min="1282" max="1282" width="30.7109375" bestFit="1" customWidth="1"/>
    <col min="1283" max="1283" width="15" customWidth="1"/>
    <col min="1532" max="1532" width="16.42578125" bestFit="1" customWidth="1"/>
    <col min="1533" max="1533" width="11.5703125" customWidth="1"/>
    <col min="1534" max="1534" width="36.7109375" customWidth="1"/>
    <col min="1535" max="1535" width="13.42578125" customWidth="1"/>
    <col min="1536" max="1536" width="35.7109375" bestFit="1" customWidth="1"/>
    <col min="1537" max="1537" width="17" customWidth="1"/>
    <col min="1538" max="1538" width="30.7109375" bestFit="1" customWidth="1"/>
    <col min="1539" max="1539" width="15" customWidth="1"/>
    <col min="1788" max="1788" width="16.42578125" bestFit="1" customWidth="1"/>
    <col min="1789" max="1789" width="11.5703125" customWidth="1"/>
    <col min="1790" max="1790" width="36.7109375" customWidth="1"/>
    <col min="1791" max="1791" width="13.42578125" customWidth="1"/>
    <col min="1792" max="1792" width="35.7109375" bestFit="1" customWidth="1"/>
    <col min="1793" max="1793" width="17" customWidth="1"/>
    <col min="1794" max="1794" width="30.7109375" bestFit="1" customWidth="1"/>
    <col min="1795" max="1795" width="15" customWidth="1"/>
    <col min="2044" max="2044" width="16.42578125" bestFit="1" customWidth="1"/>
    <col min="2045" max="2045" width="11.5703125" customWidth="1"/>
    <col min="2046" max="2046" width="36.7109375" customWidth="1"/>
    <col min="2047" max="2047" width="13.42578125" customWidth="1"/>
    <col min="2048" max="2048" width="35.7109375" bestFit="1" customWidth="1"/>
    <col min="2049" max="2049" width="17" customWidth="1"/>
    <col min="2050" max="2050" width="30.7109375" bestFit="1" customWidth="1"/>
    <col min="2051" max="2051" width="15" customWidth="1"/>
    <col min="2300" max="2300" width="16.42578125" bestFit="1" customWidth="1"/>
    <col min="2301" max="2301" width="11.5703125" customWidth="1"/>
    <col min="2302" max="2302" width="36.7109375" customWidth="1"/>
    <col min="2303" max="2303" width="13.42578125" customWidth="1"/>
    <col min="2304" max="2304" width="35.7109375" bestFit="1" customWidth="1"/>
    <col min="2305" max="2305" width="17" customWidth="1"/>
    <col min="2306" max="2306" width="30.7109375" bestFit="1" customWidth="1"/>
    <col min="2307" max="2307" width="15" customWidth="1"/>
    <col min="2556" max="2556" width="16.42578125" bestFit="1" customWidth="1"/>
    <col min="2557" max="2557" width="11.5703125" customWidth="1"/>
    <col min="2558" max="2558" width="36.7109375" customWidth="1"/>
    <col min="2559" max="2559" width="13.42578125" customWidth="1"/>
    <col min="2560" max="2560" width="35.7109375" bestFit="1" customWidth="1"/>
    <col min="2561" max="2561" width="17" customWidth="1"/>
    <col min="2562" max="2562" width="30.7109375" bestFit="1" customWidth="1"/>
    <col min="2563" max="2563" width="15" customWidth="1"/>
    <col min="2812" max="2812" width="16.42578125" bestFit="1" customWidth="1"/>
    <col min="2813" max="2813" width="11.5703125" customWidth="1"/>
    <col min="2814" max="2814" width="36.7109375" customWidth="1"/>
    <col min="2815" max="2815" width="13.42578125" customWidth="1"/>
    <col min="2816" max="2816" width="35.7109375" bestFit="1" customWidth="1"/>
    <col min="2817" max="2817" width="17" customWidth="1"/>
    <col min="2818" max="2818" width="30.7109375" bestFit="1" customWidth="1"/>
    <col min="2819" max="2819" width="15" customWidth="1"/>
    <col min="3068" max="3068" width="16.42578125" bestFit="1" customWidth="1"/>
    <col min="3069" max="3069" width="11.5703125" customWidth="1"/>
    <col min="3070" max="3070" width="36.7109375" customWidth="1"/>
    <col min="3071" max="3071" width="13.42578125" customWidth="1"/>
    <col min="3072" max="3072" width="35.7109375" bestFit="1" customWidth="1"/>
    <col min="3073" max="3073" width="17" customWidth="1"/>
    <col min="3074" max="3074" width="30.7109375" bestFit="1" customWidth="1"/>
    <col min="3075" max="3075" width="15" customWidth="1"/>
    <col min="3324" max="3324" width="16.42578125" bestFit="1" customWidth="1"/>
    <col min="3325" max="3325" width="11.5703125" customWidth="1"/>
    <col min="3326" max="3326" width="36.7109375" customWidth="1"/>
    <col min="3327" max="3327" width="13.42578125" customWidth="1"/>
    <col min="3328" max="3328" width="35.7109375" bestFit="1" customWidth="1"/>
    <col min="3329" max="3329" width="17" customWidth="1"/>
    <col min="3330" max="3330" width="30.7109375" bestFit="1" customWidth="1"/>
    <col min="3331" max="3331" width="15" customWidth="1"/>
    <col min="3580" max="3580" width="16.42578125" bestFit="1" customWidth="1"/>
    <col min="3581" max="3581" width="11.5703125" customWidth="1"/>
    <col min="3582" max="3582" width="36.7109375" customWidth="1"/>
    <col min="3583" max="3583" width="13.42578125" customWidth="1"/>
    <col min="3584" max="3584" width="35.7109375" bestFit="1" customWidth="1"/>
    <col min="3585" max="3585" width="17" customWidth="1"/>
    <col min="3586" max="3586" width="30.7109375" bestFit="1" customWidth="1"/>
    <col min="3587" max="3587" width="15" customWidth="1"/>
    <col min="3836" max="3836" width="16.42578125" bestFit="1" customWidth="1"/>
    <col min="3837" max="3837" width="11.5703125" customWidth="1"/>
    <col min="3838" max="3838" width="36.7109375" customWidth="1"/>
    <col min="3839" max="3839" width="13.42578125" customWidth="1"/>
    <col min="3840" max="3840" width="35.7109375" bestFit="1" customWidth="1"/>
    <col min="3841" max="3841" width="17" customWidth="1"/>
    <col min="3842" max="3842" width="30.7109375" bestFit="1" customWidth="1"/>
    <col min="3843" max="3843" width="15" customWidth="1"/>
    <col min="4092" max="4092" width="16.42578125" bestFit="1" customWidth="1"/>
    <col min="4093" max="4093" width="11.5703125" customWidth="1"/>
    <col min="4094" max="4094" width="36.7109375" customWidth="1"/>
    <col min="4095" max="4095" width="13.42578125" customWidth="1"/>
    <col min="4096" max="4096" width="35.7109375" bestFit="1" customWidth="1"/>
    <col min="4097" max="4097" width="17" customWidth="1"/>
    <col min="4098" max="4098" width="30.7109375" bestFit="1" customWidth="1"/>
    <col min="4099" max="4099" width="15" customWidth="1"/>
    <col min="4348" max="4348" width="16.42578125" bestFit="1" customWidth="1"/>
    <col min="4349" max="4349" width="11.5703125" customWidth="1"/>
    <col min="4350" max="4350" width="36.7109375" customWidth="1"/>
    <col min="4351" max="4351" width="13.42578125" customWidth="1"/>
    <col min="4352" max="4352" width="35.7109375" bestFit="1" customWidth="1"/>
    <col min="4353" max="4353" width="17" customWidth="1"/>
    <col min="4354" max="4354" width="30.7109375" bestFit="1" customWidth="1"/>
    <col min="4355" max="4355" width="15" customWidth="1"/>
    <col min="4604" max="4604" width="16.42578125" bestFit="1" customWidth="1"/>
    <col min="4605" max="4605" width="11.5703125" customWidth="1"/>
    <col min="4606" max="4606" width="36.7109375" customWidth="1"/>
    <col min="4607" max="4607" width="13.42578125" customWidth="1"/>
    <col min="4608" max="4608" width="35.7109375" bestFit="1" customWidth="1"/>
    <col min="4609" max="4609" width="17" customWidth="1"/>
    <col min="4610" max="4610" width="30.7109375" bestFit="1" customWidth="1"/>
    <col min="4611" max="4611" width="15" customWidth="1"/>
    <col min="4860" max="4860" width="16.42578125" bestFit="1" customWidth="1"/>
    <col min="4861" max="4861" width="11.5703125" customWidth="1"/>
    <col min="4862" max="4862" width="36.7109375" customWidth="1"/>
    <col min="4863" max="4863" width="13.42578125" customWidth="1"/>
    <col min="4864" max="4864" width="35.7109375" bestFit="1" customWidth="1"/>
    <col min="4865" max="4865" width="17" customWidth="1"/>
    <col min="4866" max="4866" width="30.7109375" bestFit="1" customWidth="1"/>
    <col min="4867" max="4867" width="15" customWidth="1"/>
    <col min="5116" max="5116" width="16.42578125" bestFit="1" customWidth="1"/>
    <col min="5117" max="5117" width="11.5703125" customWidth="1"/>
    <col min="5118" max="5118" width="36.7109375" customWidth="1"/>
    <col min="5119" max="5119" width="13.42578125" customWidth="1"/>
    <col min="5120" max="5120" width="35.7109375" bestFit="1" customWidth="1"/>
    <col min="5121" max="5121" width="17" customWidth="1"/>
    <col min="5122" max="5122" width="30.7109375" bestFit="1" customWidth="1"/>
    <col min="5123" max="5123" width="15" customWidth="1"/>
    <col min="5372" max="5372" width="16.42578125" bestFit="1" customWidth="1"/>
    <col min="5373" max="5373" width="11.5703125" customWidth="1"/>
    <col min="5374" max="5374" width="36.7109375" customWidth="1"/>
    <col min="5375" max="5375" width="13.42578125" customWidth="1"/>
    <col min="5376" max="5376" width="35.7109375" bestFit="1" customWidth="1"/>
    <col min="5377" max="5377" width="17" customWidth="1"/>
    <col min="5378" max="5378" width="30.7109375" bestFit="1" customWidth="1"/>
    <col min="5379" max="5379" width="15" customWidth="1"/>
    <col min="5628" max="5628" width="16.42578125" bestFit="1" customWidth="1"/>
    <col min="5629" max="5629" width="11.5703125" customWidth="1"/>
    <col min="5630" max="5630" width="36.7109375" customWidth="1"/>
    <col min="5631" max="5631" width="13.42578125" customWidth="1"/>
    <col min="5632" max="5632" width="35.7109375" bestFit="1" customWidth="1"/>
    <col min="5633" max="5633" width="17" customWidth="1"/>
    <col min="5634" max="5634" width="30.7109375" bestFit="1" customWidth="1"/>
    <col min="5635" max="5635" width="15" customWidth="1"/>
    <col min="5884" max="5884" width="16.42578125" bestFit="1" customWidth="1"/>
    <col min="5885" max="5885" width="11.5703125" customWidth="1"/>
    <col min="5886" max="5886" width="36.7109375" customWidth="1"/>
    <col min="5887" max="5887" width="13.42578125" customWidth="1"/>
    <col min="5888" max="5888" width="35.7109375" bestFit="1" customWidth="1"/>
    <col min="5889" max="5889" width="17" customWidth="1"/>
    <col min="5890" max="5890" width="30.7109375" bestFit="1" customWidth="1"/>
    <col min="5891" max="5891" width="15" customWidth="1"/>
    <col min="6140" max="6140" width="16.42578125" bestFit="1" customWidth="1"/>
    <col min="6141" max="6141" width="11.5703125" customWidth="1"/>
    <col min="6142" max="6142" width="36.7109375" customWidth="1"/>
    <col min="6143" max="6143" width="13.42578125" customWidth="1"/>
    <col min="6144" max="6144" width="35.7109375" bestFit="1" customWidth="1"/>
    <col min="6145" max="6145" width="17" customWidth="1"/>
    <col min="6146" max="6146" width="30.7109375" bestFit="1" customWidth="1"/>
    <col min="6147" max="6147" width="15" customWidth="1"/>
    <col min="6396" max="6396" width="16.42578125" bestFit="1" customWidth="1"/>
    <col min="6397" max="6397" width="11.5703125" customWidth="1"/>
    <col min="6398" max="6398" width="36.7109375" customWidth="1"/>
    <col min="6399" max="6399" width="13.42578125" customWidth="1"/>
    <col min="6400" max="6400" width="35.7109375" bestFit="1" customWidth="1"/>
    <col min="6401" max="6401" width="17" customWidth="1"/>
    <col min="6402" max="6402" width="30.7109375" bestFit="1" customWidth="1"/>
    <col min="6403" max="6403" width="15" customWidth="1"/>
    <col min="6652" max="6652" width="16.42578125" bestFit="1" customWidth="1"/>
    <col min="6653" max="6653" width="11.5703125" customWidth="1"/>
    <col min="6654" max="6654" width="36.7109375" customWidth="1"/>
    <col min="6655" max="6655" width="13.42578125" customWidth="1"/>
    <col min="6656" max="6656" width="35.7109375" bestFit="1" customWidth="1"/>
    <col min="6657" max="6657" width="17" customWidth="1"/>
    <col min="6658" max="6658" width="30.7109375" bestFit="1" customWidth="1"/>
    <col min="6659" max="6659" width="15" customWidth="1"/>
    <col min="6908" max="6908" width="16.42578125" bestFit="1" customWidth="1"/>
    <col min="6909" max="6909" width="11.5703125" customWidth="1"/>
    <col min="6910" max="6910" width="36.7109375" customWidth="1"/>
    <col min="6911" max="6911" width="13.42578125" customWidth="1"/>
    <col min="6912" max="6912" width="35.7109375" bestFit="1" customWidth="1"/>
    <col min="6913" max="6913" width="17" customWidth="1"/>
    <col min="6914" max="6914" width="30.7109375" bestFit="1" customWidth="1"/>
    <col min="6915" max="6915" width="15" customWidth="1"/>
    <col min="7164" max="7164" width="16.42578125" bestFit="1" customWidth="1"/>
    <col min="7165" max="7165" width="11.5703125" customWidth="1"/>
    <col min="7166" max="7166" width="36.7109375" customWidth="1"/>
    <col min="7167" max="7167" width="13.42578125" customWidth="1"/>
    <col min="7168" max="7168" width="35.7109375" bestFit="1" customWidth="1"/>
    <col min="7169" max="7169" width="17" customWidth="1"/>
    <col min="7170" max="7170" width="30.7109375" bestFit="1" customWidth="1"/>
    <col min="7171" max="7171" width="15" customWidth="1"/>
    <col min="7420" max="7420" width="16.42578125" bestFit="1" customWidth="1"/>
    <col min="7421" max="7421" width="11.5703125" customWidth="1"/>
    <col min="7422" max="7422" width="36.7109375" customWidth="1"/>
    <col min="7423" max="7423" width="13.42578125" customWidth="1"/>
    <col min="7424" max="7424" width="35.7109375" bestFit="1" customWidth="1"/>
    <col min="7425" max="7425" width="17" customWidth="1"/>
    <col min="7426" max="7426" width="30.7109375" bestFit="1" customWidth="1"/>
    <col min="7427" max="7427" width="15" customWidth="1"/>
    <col min="7676" max="7676" width="16.42578125" bestFit="1" customWidth="1"/>
    <col min="7677" max="7677" width="11.5703125" customWidth="1"/>
    <col min="7678" max="7678" width="36.7109375" customWidth="1"/>
    <col min="7679" max="7679" width="13.42578125" customWidth="1"/>
    <col min="7680" max="7680" width="35.7109375" bestFit="1" customWidth="1"/>
    <col min="7681" max="7681" width="17" customWidth="1"/>
    <col min="7682" max="7682" width="30.7109375" bestFit="1" customWidth="1"/>
    <col min="7683" max="7683" width="15" customWidth="1"/>
    <col min="7932" max="7932" width="16.42578125" bestFit="1" customWidth="1"/>
    <col min="7933" max="7933" width="11.5703125" customWidth="1"/>
    <col min="7934" max="7934" width="36.7109375" customWidth="1"/>
    <col min="7935" max="7935" width="13.42578125" customWidth="1"/>
    <col min="7936" max="7936" width="35.7109375" bestFit="1" customWidth="1"/>
    <col min="7937" max="7937" width="17" customWidth="1"/>
    <col min="7938" max="7938" width="30.7109375" bestFit="1" customWidth="1"/>
    <col min="7939" max="7939" width="15" customWidth="1"/>
    <col min="8188" max="8188" width="16.42578125" bestFit="1" customWidth="1"/>
    <col min="8189" max="8189" width="11.5703125" customWidth="1"/>
    <col min="8190" max="8190" width="36.7109375" customWidth="1"/>
    <col min="8191" max="8191" width="13.42578125" customWidth="1"/>
    <col min="8192" max="8192" width="35.7109375" bestFit="1" customWidth="1"/>
    <col min="8193" max="8193" width="17" customWidth="1"/>
    <col min="8194" max="8194" width="30.7109375" bestFit="1" customWidth="1"/>
    <col min="8195" max="8195" width="15" customWidth="1"/>
    <col min="8444" max="8444" width="16.42578125" bestFit="1" customWidth="1"/>
    <col min="8445" max="8445" width="11.5703125" customWidth="1"/>
    <col min="8446" max="8446" width="36.7109375" customWidth="1"/>
    <col min="8447" max="8447" width="13.42578125" customWidth="1"/>
    <col min="8448" max="8448" width="35.7109375" bestFit="1" customWidth="1"/>
    <col min="8449" max="8449" width="17" customWidth="1"/>
    <col min="8450" max="8450" width="30.7109375" bestFit="1" customWidth="1"/>
    <col min="8451" max="8451" width="15" customWidth="1"/>
    <col min="8700" max="8700" width="16.42578125" bestFit="1" customWidth="1"/>
    <col min="8701" max="8701" width="11.5703125" customWidth="1"/>
    <col min="8702" max="8702" width="36.7109375" customWidth="1"/>
    <col min="8703" max="8703" width="13.42578125" customWidth="1"/>
    <col min="8704" max="8704" width="35.7109375" bestFit="1" customWidth="1"/>
    <col min="8705" max="8705" width="17" customWidth="1"/>
    <col min="8706" max="8706" width="30.7109375" bestFit="1" customWidth="1"/>
    <col min="8707" max="8707" width="15" customWidth="1"/>
    <col min="8956" max="8956" width="16.42578125" bestFit="1" customWidth="1"/>
    <col min="8957" max="8957" width="11.5703125" customWidth="1"/>
    <col min="8958" max="8958" width="36.7109375" customWidth="1"/>
    <col min="8959" max="8959" width="13.42578125" customWidth="1"/>
    <col min="8960" max="8960" width="35.7109375" bestFit="1" customWidth="1"/>
    <col min="8961" max="8961" width="17" customWidth="1"/>
    <col min="8962" max="8962" width="30.7109375" bestFit="1" customWidth="1"/>
    <col min="8963" max="8963" width="15" customWidth="1"/>
    <col min="9212" max="9212" width="16.42578125" bestFit="1" customWidth="1"/>
    <col min="9213" max="9213" width="11.5703125" customWidth="1"/>
    <col min="9214" max="9214" width="36.7109375" customWidth="1"/>
    <col min="9215" max="9215" width="13.42578125" customWidth="1"/>
    <col min="9216" max="9216" width="35.7109375" bestFit="1" customWidth="1"/>
    <col min="9217" max="9217" width="17" customWidth="1"/>
    <col min="9218" max="9218" width="30.7109375" bestFit="1" customWidth="1"/>
    <col min="9219" max="9219" width="15" customWidth="1"/>
    <col min="9468" max="9468" width="16.42578125" bestFit="1" customWidth="1"/>
    <col min="9469" max="9469" width="11.5703125" customWidth="1"/>
    <col min="9470" max="9470" width="36.7109375" customWidth="1"/>
    <col min="9471" max="9471" width="13.42578125" customWidth="1"/>
    <col min="9472" max="9472" width="35.7109375" bestFit="1" customWidth="1"/>
    <col min="9473" max="9473" width="17" customWidth="1"/>
    <col min="9474" max="9474" width="30.7109375" bestFit="1" customWidth="1"/>
    <col min="9475" max="9475" width="15" customWidth="1"/>
    <col min="9724" max="9724" width="16.42578125" bestFit="1" customWidth="1"/>
    <col min="9725" max="9725" width="11.5703125" customWidth="1"/>
    <col min="9726" max="9726" width="36.7109375" customWidth="1"/>
    <col min="9727" max="9727" width="13.42578125" customWidth="1"/>
    <col min="9728" max="9728" width="35.7109375" bestFit="1" customWidth="1"/>
    <col min="9729" max="9729" width="17" customWidth="1"/>
    <col min="9730" max="9730" width="30.7109375" bestFit="1" customWidth="1"/>
    <col min="9731" max="9731" width="15" customWidth="1"/>
    <col min="9980" max="9980" width="16.42578125" bestFit="1" customWidth="1"/>
    <col min="9981" max="9981" width="11.5703125" customWidth="1"/>
    <col min="9982" max="9982" width="36.7109375" customWidth="1"/>
    <col min="9983" max="9983" width="13.42578125" customWidth="1"/>
    <col min="9984" max="9984" width="35.7109375" bestFit="1" customWidth="1"/>
    <col min="9985" max="9985" width="17" customWidth="1"/>
    <col min="9986" max="9986" width="30.7109375" bestFit="1" customWidth="1"/>
    <col min="9987" max="9987" width="15" customWidth="1"/>
    <col min="10236" max="10236" width="16.42578125" bestFit="1" customWidth="1"/>
    <col min="10237" max="10237" width="11.5703125" customWidth="1"/>
    <col min="10238" max="10238" width="36.7109375" customWidth="1"/>
    <col min="10239" max="10239" width="13.42578125" customWidth="1"/>
    <col min="10240" max="10240" width="35.7109375" bestFit="1" customWidth="1"/>
    <col min="10241" max="10241" width="17" customWidth="1"/>
    <col min="10242" max="10242" width="30.7109375" bestFit="1" customWidth="1"/>
    <col min="10243" max="10243" width="15" customWidth="1"/>
    <col min="10492" max="10492" width="16.42578125" bestFit="1" customWidth="1"/>
    <col min="10493" max="10493" width="11.5703125" customWidth="1"/>
    <col min="10494" max="10494" width="36.7109375" customWidth="1"/>
    <col min="10495" max="10495" width="13.42578125" customWidth="1"/>
    <col min="10496" max="10496" width="35.7109375" bestFit="1" customWidth="1"/>
    <col min="10497" max="10497" width="17" customWidth="1"/>
    <col min="10498" max="10498" width="30.7109375" bestFit="1" customWidth="1"/>
    <col min="10499" max="10499" width="15" customWidth="1"/>
    <col min="10748" max="10748" width="16.42578125" bestFit="1" customWidth="1"/>
    <col min="10749" max="10749" width="11.5703125" customWidth="1"/>
    <col min="10750" max="10750" width="36.7109375" customWidth="1"/>
    <col min="10751" max="10751" width="13.42578125" customWidth="1"/>
    <col min="10752" max="10752" width="35.7109375" bestFit="1" customWidth="1"/>
    <col min="10753" max="10753" width="17" customWidth="1"/>
    <col min="10754" max="10754" width="30.7109375" bestFit="1" customWidth="1"/>
    <col min="10755" max="10755" width="15" customWidth="1"/>
    <col min="11004" max="11004" width="16.42578125" bestFit="1" customWidth="1"/>
    <col min="11005" max="11005" width="11.5703125" customWidth="1"/>
    <col min="11006" max="11006" width="36.7109375" customWidth="1"/>
    <col min="11007" max="11007" width="13.42578125" customWidth="1"/>
    <col min="11008" max="11008" width="35.7109375" bestFit="1" customWidth="1"/>
    <col min="11009" max="11009" width="17" customWidth="1"/>
    <col min="11010" max="11010" width="30.7109375" bestFit="1" customWidth="1"/>
    <col min="11011" max="11011" width="15" customWidth="1"/>
    <col min="11260" max="11260" width="16.42578125" bestFit="1" customWidth="1"/>
    <col min="11261" max="11261" width="11.5703125" customWidth="1"/>
    <col min="11262" max="11262" width="36.7109375" customWidth="1"/>
    <col min="11263" max="11263" width="13.42578125" customWidth="1"/>
    <col min="11264" max="11264" width="35.7109375" bestFit="1" customWidth="1"/>
    <col min="11265" max="11265" width="17" customWidth="1"/>
    <col min="11266" max="11266" width="30.7109375" bestFit="1" customWidth="1"/>
    <col min="11267" max="11267" width="15" customWidth="1"/>
    <col min="11516" max="11516" width="16.42578125" bestFit="1" customWidth="1"/>
    <col min="11517" max="11517" width="11.5703125" customWidth="1"/>
    <col min="11518" max="11518" width="36.7109375" customWidth="1"/>
    <col min="11519" max="11519" width="13.42578125" customWidth="1"/>
    <col min="11520" max="11520" width="35.7109375" bestFit="1" customWidth="1"/>
    <col min="11521" max="11521" width="17" customWidth="1"/>
    <col min="11522" max="11522" width="30.7109375" bestFit="1" customWidth="1"/>
    <col min="11523" max="11523" width="15" customWidth="1"/>
    <col min="11772" max="11772" width="16.42578125" bestFit="1" customWidth="1"/>
    <col min="11773" max="11773" width="11.5703125" customWidth="1"/>
    <col min="11774" max="11774" width="36.7109375" customWidth="1"/>
    <col min="11775" max="11775" width="13.42578125" customWidth="1"/>
    <col min="11776" max="11776" width="35.7109375" bestFit="1" customWidth="1"/>
    <col min="11777" max="11777" width="17" customWidth="1"/>
    <col min="11778" max="11778" width="30.7109375" bestFit="1" customWidth="1"/>
    <col min="11779" max="11779" width="15" customWidth="1"/>
    <col min="12028" max="12028" width="16.42578125" bestFit="1" customWidth="1"/>
    <col min="12029" max="12029" width="11.5703125" customWidth="1"/>
    <col min="12030" max="12030" width="36.7109375" customWidth="1"/>
    <col min="12031" max="12031" width="13.42578125" customWidth="1"/>
    <col min="12032" max="12032" width="35.7109375" bestFit="1" customWidth="1"/>
    <col min="12033" max="12033" width="17" customWidth="1"/>
    <col min="12034" max="12034" width="30.7109375" bestFit="1" customWidth="1"/>
    <col min="12035" max="12035" width="15" customWidth="1"/>
    <col min="12284" max="12284" width="16.42578125" bestFit="1" customWidth="1"/>
    <col min="12285" max="12285" width="11.5703125" customWidth="1"/>
    <col min="12286" max="12286" width="36.7109375" customWidth="1"/>
    <col min="12287" max="12287" width="13.42578125" customWidth="1"/>
    <col min="12288" max="12288" width="35.7109375" bestFit="1" customWidth="1"/>
    <col min="12289" max="12289" width="17" customWidth="1"/>
    <col min="12290" max="12290" width="30.7109375" bestFit="1" customWidth="1"/>
    <col min="12291" max="12291" width="15" customWidth="1"/>
    <col min="12540" max="12540" width="16.42578125" bestFit="1" customWidth="1"/>
    <col min="12541" max="12541" width="11.5703125" customWidth="1"/>
    <col min="12542" max="12542" width="36.7109375" customWidth="1"/>
    <col min="12543" max="12543" width="13.42578125" customWidth="1"/>
    <col min="12544" max="12544" width="35.7109375" bestFit="1" customWidth="1"/>
    <col min="12545" max="12545" width="17" customWidth="1"/>
    <col min="12546" max="12546" width="30.7109375" bestFit="1" customWidth="1"/>
    <col min="12547" max="12547" width="15" customWidth="1"/>
    <col min="12796" max="12796" width="16.42578125" bestFit="1" customWidth="1"/>
    <col min="12797" max="12797" width="11.5703125" customWidth="1"/>
    <col min="12798" max="12798" width="36.7109375" customWidth="1"/>
    <col min="12799" max="12799" width="13.42578125" customWidth="1"/>
    <col min="12800" max="12800" width="35.7109375" bestFit="1" customWidth="1"/>
    <col min="12801" max="12801" width="17" customWidth="1"/>
    <col min="12802" max="12802" width="30.7109375" bestFit="1" customWidth="1"/>
    <col min="12803" max="12803" width="15" customWidth="1"/>
    <col min="13052" max="13052" width="16.42578125" bestFit="1" customWidth="1"/>
    <col min="13053" max="13053" width="11.5703125" customWidth="1"/>
    <col min="13054" max="13054" width="36.7109375" customWidth="1"/>
    <col min="13055" max="13055" width="13.42578125" customWidth="1"/>
    <col min="13056" max="13056" width="35.7109375" bestFit="1" customWidth="1"/>
    <col min="13057" max="13057" width="17" customWidth="1"/>
    <col min="13058" max="13058" width="30.7109375" bestFit="1" customWidth="1"/>
    <col min="13059" max="13059" width="15" customWidth="1"/>
    <col min="13308" max="13308" width="16.42578125" bestFit="1" customWidth="1"/>
    <col min="13309" max="13309" width="11.5703125" customWidth="1"/>
    <col min="13310" max="13310" width="36.7109375" customWidth="1"/>
    <col min="13311" max="13311" width="13.42578125" customWidth="1"/>
    <col min="13312" max="13312" width="35.7109375" bestFit="1" customWidth="1"/>
    <col min="13313" max="13313" width="17" customWidth="1"/>
    <col min="13314" max="13314" width="30.7109375" bestFit="1" customWidth="1"/>
    <col min="13315" max="13315" width="15" customWidth="1"/>
    <col min="13564" max="13564" width="16.42578125" bestFit="1" customWidth="1"/>
    <col min="13565" max="13565" width="11.5703125" customWidth="1"/>
    <col min="13566" max="13566" width="36.7109375" customWidth="1"/>
    <col min="13567" max="13567" width="13.42578125" customWidth="1"/>
    <col min="13568" max="13568" width="35.7109375" bestFit="1" customWidth="1"/>
    <col min="13569" max="13569" width="17" customWidth="1"/>
    <col min="13570" max="13570" width="30.7109375" bestFit="1" customWidth="1"/>
    <col min="13571" max="13571" width="15" customWidth="1"/>
    <col min="13820" max="13820" width="16.42578125" bestFit="1" customWidth="1"/>
    <col min="13821" max="13821" width="11.5703125" customWidth="1"/>
    <col min="13822" max="13822" width="36.7109375" customWidth="1"/>
    <col min="13823" max="13823" width="13.42578125" customWidth="1"/>
    <col min="13824" max="13824" width="35.7109375" bestFit="1" customWidth="1"/>
    <col min="13825" max="13825" width="17" customWidth="1"/>
    <col min="13826" max="13826" width="30.7109375" bestFit="1" customWidth="1"/>
    <col min="13827" max="13827" width="15" customWidth="1"/>
    <col min="14076" max="14076" width="16.42578125" bestFit="1" customWidth="1"/>
    <col min="14077" max="14077" width="11.5703125" customWidth="1"/>
    <col min="14078" max="14078" width="36.7109375" customWidth="1"/>
    <col min="14079" max="14079" width="13.42578125" customWidth="1"/>
    <col min="14080" max="14080" width="35.7109375" bestFit="1" customWidth="1"/>
    <col min="14081" max="14081" width="17" customWidth="1"/>
    <col min="14082" max="14082" width="30.7109375" bestFit="1" customWidth="1"/>
    <col min="14083" max="14083" width="15" customWidth="1"/>
    <col min="14332" max="14332" width="16.42578125" bestFit="1" customWidth="1"/>
    <col min="14333" max="14333" width="11.5703125" customWidth="1"/>
    <col min="14334" max="14334" width="36.7109375" customWidth="1"/>
    <col min="14335" max="14335" width="13.42578125" customWidth="1"/>
    <col min="14336" max="14336" width="35.7109375" bestFit="1" customWidth="1"/>
    <col min="14337" max="14337" width="17" customWidth="1"/>
    <col min="14338" max="14338" width="30.7109375" bestFit="1" customWidth="1"/>
    <col min="14339" max="14339" width="15" customWidth="1"/>
    <col min="14588" max="14588" width="16.42578125" bestFit="1" customWidth="1"/>
    <col min="14589" max="14589" width="11.5703125" customWidth="1"/>
    <col min="14590" max="14590" width="36.7109375" customWidth="1"/>
    <col min="14591" max="14591" width="13.42578125" customWidth="1"/>
    <col min="14592" max="14592" width="35.7109375" bestFit="1" customWidth="1"/>
    <col min="14593" max="14593" width="17" customWidth="1"/>
    <col min="14594" max="14594" width="30.7109375" bestFit="1" customWidth="1"/>
    <col min="14595" max="14595" width="15" customWidth="1"/>
    <col min="14844" max="14844" width="16.42578125" bestFit="1" customWidth="1"/>
    <col min="14845" max="14845" width="11.5703125" customWidth="1"/>
    <col min="14846" max="14846" width="36.7109375" customWidth="1"/>
    <col min="14847" max="14847" width="13.42578125" customWidth="1"/>
    <col min="14848" max="14848" width="35.7109375" bestFit="1" customWidth="1"/>
    <col min="14849" max="14849" width="17" customWidth="1"/>
    <col min="14850" max="14850" width="30.7109375" bestFit="1" customWidth="1"/>
    <col min="14851" max="14851" width="15" customWidth="1"/>
    <col min="15100" max="15100" width="16.42578125" bestFit="1" customWidth="1"/>
    <col min="15101" max="15101" width="11.5703125" customWidth="1"/>
    <col min="15102" max="15102" width="36.7109375" customWidth="1"/>
    <col min="15103" max="15103" width="13.42578125" customWidth="1"/>
    <col min="15104" max="15104" width="35.7109375" bestFit="1" customWidth="1"/>
    <col min="15105" max="15105" width="17" customWidth="1"/>
    <col min="15106" max="15106" width="30.7109375" bestFit="1" customWidth="1"/>
    <col min="15107" max="15107" width="15" customWidth="1"/>
    <col min="15356" max="15356" width="16.42578125" bestFit="1" customWidth="1"/>
    <col min="15357" max="15357" width="11.5703125" customWidth="1"/>
    <col min="15358" max="15358" width="36.7109375" customWidth="1"/>
    <col min="15359" max="15359" width="13.42578125" customWidth="1"/>
    <col min="15360" max="15360" width="35.7109375" bestFit="1" customWidth="1"/>
    <col min="15361" max="15361" width="17" customWidth="1"/>
    <col min="15362" max="15362" width="30.7109375" bestFit="1" customWidth="1"/>
    <col min="15363" max="15363" width="15" customWidth="1"/>
    <col min="15612" max="15612" width="16.42578125" bestFit="1" customWidth="1"/>
    <col min="15613" max="15613" width="11.5703125" customWidth="1"/>
    <col min="15614" max="15614" width="36.7109375" customWidth="1"/>
    <col min="15615" max="15615" width="13.42578125" customWidth="1"/>
    <col min="15616" max="15616" width="35.7109375" bestFit="1" customWidth="1"/>
    <col min="15617" max="15617" width="17" customWidth="1"/>
    <col min="15618" max="15618" width="30.7109375" bestFit="1" customWidth="1"/>
    <col min="15619" max="15619" width="15" customWidth="1"/>
    <col min="15868" max="15868" width="16.42578125" bestFit="1" customWidth="1"/>
    <col min="15869" max="15869" width="11.5703125" customWidth="1"/>
    <col min="15870" max="15870" width="36.7109375" customWidth="1"/>
    <col min="15871" max="15871" width="13.42578125" customWidth="1"/>
    <col min="15872" max="15872" width="35.7109375" bestFit="1" customWidth="1"/>
    <col min="15873" max="15873" width="17" customWidth="1"/>
    <col min="15874" max="15874" width="30.7109375" bestFit="1" customWidth="1"/>
    <col min="15875" max="15875" width="15" customWidth="1"/>
    <col min="16124" max="16124" width="16.42578125" bestFit="1" customWidth="1"/>
    <col min="16125" max="16125" width="11.5703125" customWidth="1"/>
    <col min="16126" max="16126" width="36.7109375" customWidth="1"/>
    <col min="16127" max="16127" width="13.42578125" customWidth="1"/>
    <col min="16128" max="16128" width="35.7109375" bestFit="1" customWidth="1"/>
    <col min="16129" max="16129" width="17" customWidth="1"/>
    <col min="16130" max="16130" width="30.7109375" bestFit="1" customWidth="1"/>
    <col min="16131" max="16131" width="15" customWidth="1"/>
  </cols>
  <sheetData>
    <row r="1" spans="1:5" s="43" customFormat="1">
      <c r="A1" s="37" t="s">
        <v>20</v>
      </c>
      <c r="B1" s="37" t="s">
        <v>21</v>
      </c>
      <c r="C1" s="37" t="s">
        <v>22</v>
      </c>
      <c r="D1" s="42" t="s">
        <v>165</v>
      </c>
    </row>
    <row r="2" spans="1:5">
      <c r="A2" s="38" t="s">
        <v>56</v>
      </c>
      <c r="B2" s="38" t="s">
        <v>57</v>
      </c>
      <c r="C2" s="38" t="s">
        <v>200</v>
      </c>
      <c r="D2" s="39">
        <v>7.0276699999999998E-3</v>
      </c>
    </row>
    <row r="3" spans="1:5">
      <c r="A3" s="38" t="s">
        <v>56</v>
      </c>
      <c r="B3" s="38" t="s">
        <v>57</v>
      </c>
      <c r="C3" s="38" t="s">
        <v>168</v>
      </c>
      <c r="D3" s="39">
        <v>4.3616699999999998E-3</v>
      </c>
    </row>
    <row r="4" spans="1:5">
      <c r="A4" s="38" t="s">
        <v>56</v>
      </c>
      <c r="B4" s="38" t="s">
        <v>62</v>
      </c>
      <c r="C4" s="38" t="s">
        <v>9</v>
      </c>
      <c r="D4" s="39">
        <v>2.0169059999999999E-2</v>
      </c>
    </row>
    <row r="5" spans="1:5">
      <c r="A5" s="38" t="s">
        <v>56</v>
      </c>
      <c r="B5" s="38" t="s">
        <v>62</v>
      </c>
      <c r="C5" s="38" t="s">
        <v>65</v>
      </c>
      <c r="D5" s="39">
        <v>1.7149500000000002E-2</v>
      </c>
    </row>
    <row r="6" spans="1:5">
      <c r="A6" s="38" t="s">
        <v>56</v>
      </c>
      <c r="B6" s="38" t="s">
        <v>62</v>
      </c>
      <c r="C6" s="38" t="s">
        <v>55</v>
      </c>
      <c r="D6" s="39">
        <v>8.9999999999999999E-8</v>
      </c>
    </row>
    <row r="7" spans="1:5">
      <c r="A7" s="38" t="s">
        <v>56</v>
      </c>
      <c r="B7" s="38" t="s">
        <v>62</v>
      </c>
      <c r="C7" s="38" t="s">
        <v>169</v>
      </c>
      <c r="D7" s="39">
        <v>1.5385799999999999E-3</v>
      </c>
    </row>
    <row r="8" spans="1:5">
      <c r="A8" s="38" t="s">
        <v>66</v>
      </c>
      <c r="B8" s="38" t="s">
        <v>66</v>
      </c>
      <c r="C8" s="38" t="s">
        <v>66</v>
      </c>
      <c r="D8" s="39">
        <v>9.4801479999999994E-2</v>
      </c>
      <c r="E8" s="38" t="s">
        <v>359</v>
      </c>
    </row>
    <row r="9" spans="1:5">
      <c r="A9" s="38" t="s">
        <v>66</v>
      </c>
      <c r="B9" s="38" t="s">
        <v>66</v>
      </c>
      <c r="C9" s="38" t="s">
        <v>114</v>
      </c>
      <c r="D9" s="39">
        <v>4.6764500000000004E-3</v>
      </c>
      <c r="E9" s="38" t="s">
        <v>359</v>
      </c>
    </row>
    <row r="10" spans="1:5">
      <c r="A10" s="38" t="s">
        <v>117</v>
      </c>
      <c r="B10" s="38" t="s">
        <v>117</v>
      </c>
      <c r="C10" s="38" t="s">
        <v>166</v>
      </c>
      <c r="D10" s="39">
        <v>1.6083E-3</v>
      </c>
      <c r="E10" s="38" t="s">
        <v>360</v>
      </c>
    </row>
    <row r="11" spans="1:5">
      <c r="A11" s="38" t="s">
        <v>117</v>
      </c>
      <c r="B11" s="38" t="s">
        <v>117</v>
      </c>
      <c r="C11" s="38" t="s">
        <v>167</v>
      </c>
      <c r="D11" s="39">
        <v>2.7003820000000001E-2</v>
      </c>
      <c r="E11" s="38" t="s">
        <v>360</v>
      </c>
    </row>
    <row r="12" spans="1:5">
      <c r="A12" s="38" t="s">
        <v>122</v>
      </c>
      <c r="B12" s="38" t="s">
        <v>137</v>
      </c>
      <c r="C12" s="38" t="s">
        <v>170</v>
      </c>
      <c r="D12" s="39">
        <v>4.4264100000000004E-3</v>
      </c>
    </row>
    <row r="13" spans="1:5">
      <c r="A13" s="38" t="s">
        <v>122</v>
      </c>
      <c r="B13" s="38" t="s">
        <v>137</v>
      </c>
      <c r="C13" s="38" t="s">
        <v>201</v>
      </c>
      <c r="D13" s="39">
        <v>4.3962899999999997E-3</v>
      </c>
    </row>
    <row r="14" spans="1:5">
      <c r="A14" s="38" t="s">
        <v>171</v>
      </c>
      <c r="B14" s="38" t="s">
        <v>172</v>
      </c>
      <c r="C14" s="38" t="s">
        <v>173</v>
      </c>
      <c r="D14" s="39">
        <v>7.7187799999999997E-3</v>
      </c>
    </row>
    <row r="15" spans="1:5">
      <c r="A15" s="38" t="s">
        <v>171</v>
      </c>
      <c r="B15" s="38" t="s">
        <v>172</v>
      </c>
      <c r="C15" s="38" t="s">
        <v>123</v>
      </c>
      <c r="D15" s="39">
        <v>1.86783E-3</v>
      </c>
    </row>
    <row r="16" spans="1:5">
      <c r="A16" s="38" t="s">
        <v>171</v>
      </c>
      <c r="B16" s="38" t="s">
        <v>174</v>
      </c>
      <c r="C16" s="38" t="s">
        <v>175</v>
      </c>
      <c r="D16" s="39">
        <v>6.5633499999999997E-2</v>
      </c>
    </row>
    <row r="17" spans="1:4">
      <c r="A17" s="38" t="s">
        <v>171</v>
      </c>
      <c r="B17" s="38" t="s">
        <v>174</v>
      </c>
      <c r="C17" s="38" t="s">
        <v>176</v>
      </c>
      <c r="D17" s="39">
        <v>1.2856370000000001E-2</v>
      </c>
    </row>
    <row r="18" spans="1:4">
      <c r="A18" s="38" t="s">
        <v>171</v>
      </c>
      <c r="B18" s="38" t="s">
        <v>174</v>
      </c>
      <c r="C18" s="38" t="s">
        <v>202</v>
      </c>
      <c r="D18" s="39">
        <v>5.2471919999999998E-2</v>
      </c>
    </row>
    <row r="19" spans="1:4">
      <c r="A19" s="38" t="s">
        <v>171</v>
      </c>
      <c r="B19" s="38" t="s">
        <v>177</v>
      </c>
      <c r="C19" s="38" t="s">
        <v>129</v>
      </c>
      <c r="D19" s="39">
        <v>8.1027900000000003E-3</v>
      </c>
    </row>
    <row r="20" spans="1:4">
      <c r="A20" s="38" t="s">
        <v>171</v>
      </c>
      <c r="B20" s="38" t="s">
        <v>177</v>
      </c>
      <c r="C20" s="38" t="s">
        <v>177</v>
      </c>
      <c r="D20" s="39">
        <v>0.16030734999999999</v>
      </c>
    </row>
    <row r="21" spans="1:4">
      <c r="A21" s="38" t="s">
        <v>171</v>
      </c>
      <c r="B21" s="38" t="s">
        <v>178</v>
      </c>
      <c r="C21" s="38" t="s">
        <v>179</v>
      </c>
      <c r="D21" s="39">
        <v>1.7167300000000001E-3</v>
      </c>
    </row>
    <row r="22" spans="1:4">
      <c r="A22" s="38" t="s">
        <v>171</v>
      </c>
      <c r="B22" s="38" t="s">
        <v>178</v>
      </c>
      <c r="C22" s="38" t="s">
        <v>203</v>
      </c>
      <c r="D22" s="39">
        <v>2.6464290000000001E-2</v>
      </c>
    </row>
    <row r="23" spans="1:4">
      <c r="A23" s="38" t="s">
        <v>171</v>
      </c>
      <c r="B23" s="38" t="s">
        <v>178</v>
      </c>
      <c r="C23" s="38" t="s">
        <v>180</v>
      </c>
      <c r="D23" s="39">
        <v>1.1430320000000001E-2</v>
      </c>
    </row>
    <row r="24" spans="1:4">
      <c r="A24" s="38" t="s">
        <v>181</v>
      </c>
      <c r="B24" s="38" t="s">
        <v>182</v>
      </c>
      <c r="C24" s="38" t="s">
        <v>183</v>
      </c>
      <c r="D24" s="39">
        <v>2.2496E-3</v>
      </c>
    </row>
    <row r="25" spans="1:4">
      <c r="A25" s="38" t="s">
        <v>181</v>
      </c>
      <c r="B25" s="38" t="s">
        <v>182</v>
      </c>
      <c r="C25" s="38" t="s">
        <v>204</v>
      </c>
      <c r="D25" s="39">
        <v>5.2408899999999998E-3</v>
      </c>
    </row>
    <row r="26" spans="1:4">
      <c r="A26" s="38" t="s">
        <v>181</v>
      </c>
      <c r="B26" s="38" t="s">
        <v>182</v>
      </c>
      <c r="C26" s="38" t="s">
        <v>205</v>
      </c>
      <c r="D26" s="39">
        <v>8.34E-4</v>
      </c>
    </row>
    <row r="27" spans="1:4">
      <c r="A27" s="38" t="s">
        <v>181</v>
      </c>
      <c r="B27" s="38" t="s">
        <v>182</v>
      </c>
      <c r="C27" s="38" t="s">
        <v>184</v>
      </c>
      <c r="D27" s="39">
        <v>5.6243960000000003E-2</v>
      </c>
    </row>
    <row r="28" spans="1:4">
      <c r="A28" s="38" t="s">
        <v>181</v>
      </c>
      <c r="B28" s="38" t="s">
        <v>182</v>
      </c>
      <c r="C28" s="38" t="s">
        <v>185</v>
      </c>
      <c r="D28" s="39">
        <v>1.3101600000000001E-3</v>
      </c>
    </row>
    <row r="29" spans="1:4">
      <c r="A29" s="38" t="s">
        <v>181</v>
      </c>
      <c r="B29" s="38" t="s">
        <v>182</v>
      </c>
      <c r="C29" s="38" t="s">
        <v>186</v>
      </c>
      <c r="D29" s="39">
        <v>7.8707499999999993E-3</v>
      </c>
    </row>
    <row r="30" spans="1:4">
      <c r="A30" s="38" t="s">
        <v>181</v>
      </c>
      <c r="B30" s="38" t="s">
        <v>182</v>
      </c>
      <c r="C30" s="38" t="s">
        <v>187</v>
      </c>
      <c r="D30" s="39">
        <v>2.0595390000000002E-2</v>
      </c>
    </row>
    <row r="31" spans="1:4">
      <c r="A31" s="38" t="s">
        <v>181</v>
      </c>
      <c r="B31" s="38" t="s">
        <v>182</v>
      </c>
      <c r="C31" s="38" t="s">
        <v>188</v>
      </c>
      <c r="D31" s="39">
        <v>1.3043529999999999E-2</v>
      </c>
    </row>
    <row r="32" spans="1:4">
      <c r="A32" s="38" t="s">
        <v>181</v>
      </c>
      <c r="B32" s="38" t="s">
        <v>182</v>
      </c>
      <c r="C32" s="38" t="s">
        <v>189</v>
      </c>
      <c r="D32" s="39">
        <v>1.417594E-2</v>
      </c>
    </row>
    <row r="33" spans="1:5">
      <c r="A33" s="38" t="s">
        <v>181</v>
      </c>
      <c r="B33" s="38" t="s">
        <v>182</v>
      </c>
      <c r="C33" s="38" t="s">
        <v>206</v>
      </c>
      <c r="D33" s="39">
        <v>2.1053829999999999E-2</v>
      </c>
    </row>
    <row r="34" spans="1:5">
      <c r="A34" s="38" t="s">
        <v>181</v>
      </c>
      <c r="B34" s="38" t="s">
        <v>182</v>
      </c>
      <c r="C34" s="38" t="s">
        <v>190</v>
      </c>
      <c r="D34" s="39">
        <v>1.452588E-2</v>
      </c>
    </row>
    <row r="35" spans="1:5">
      <c r="A35" s="38" t="s">
        <v>181</v>
      </c>
      <c r="B35" s="38" t="s">
        <v>182</v>
      </c>
      <c r="C35" s="38" t="s">
        <v>191</v>
      </c>
      <c r="D35" s="39">
        <v>5.7500900000000002E-3</v>
      </c>
    </row>
    <row r="36" spans="1:5">
      <c r="A36" s="38" t="s">
        <v>181</v>
      </c>
      <c r="B36" s="38" t="s">
        <v>182</v>
      </c>
      <c r="C36" s="38" t="s">
        <v>192</v>
      </c>
      <c r="D36" s="39">
        <v>2.70507E-2</v>
      </c>
    </row>
    <row r="37" spans="1:5">
      <c r="A37" s="38" t="s">
        <v>181</v>
      </c>
      <c r="B37" s="38" t="s">
        <v>182</v>
      </c>
      <c r="C37" s="38" t="s">
        <v>207</v>
      </c>
      <c r="D37" s="39">
        <v>7.3694900000000002E-3</v>
      </c>
    </row>
    <row r="38" spans="1:5">
      <c r="A38" s="38" t="s">
        <v>181</v>
      </c>
      <c r="B38" s="38" t="s">
        <v>193</v>
      </c>
      <c r="C38" s="38" t="s">
        <v>194</v>
      </c>
      <c r="D38" s="39">
        <v>7.1958339999999996E-2</v>
      </c>
    </row>
    <row r="39" spans="1:5">
      <c r="A39" s="38" t="s">
        <v>181</v>
      </c>
      <c r="B39" s="38" t="s">
        <v>193</v>
      </c>
      <c r="C39" s="38" t="s">
        <v>195</v>
      </c>
      <c r="D39" s="39">
        <v>3.3108730000000003E-2</v>
      </c>
    </row>
    <row r="40" spans="1:5">
      <c r="A40" s="38" t="s">
        <v>181</v>
      </c>
      <c r="B40" s="38" t="s">
        <v>193</v>
      </c>
      <c r="C40" s="38" t="s">
        <v>208</v>
      </c>
      <c r="D40" s="39">
        <v>1.9291309999999999E-2</v>
      </c>
    </row>
    <row r="41" spans="1:5">
      <c r="A41" s="38" t="s">
        <v>181</v>
      </c>
      <c r="B41" s="38" t="s">
        <v>196</v>
      </c>
      <c r="C41" s="38" t="s">
        <v>197</v>
      </c>
      <c r="D41" s="39">
        <v>8.8313900000000001E-2</v>
      </c>
    </row>
    <row r="42" spans="1:5">
      <c r="A42" s="38" t="s">
        <v>181</v>
      </c>
      <c r="B42" s="38" t="s">
        <v>198</v>
      </c>
      <c r="C42" s="38" t="s">
        <v>199</v>
      </c>
      <c r="D42" s="39">
        <v>5.4284300000000001E-2</v>
      </c>
    </row>
    <row r="43" spans="1:5">
      <c r="A43" s="36" t="s">
        <v>20</v>
      </c>
      <c r="B43" s="36" t="s">
        <v>21</v>
      </c>
      <c r="C43" s="36" t="s">
        <v>22</v>
      </c>
      <c r="D43" s="40">
        <f>SUM(D2:D42)</f>
        <v>0.99999999000000006</v>
      </c>
    </row>
    <row r="45" spans="1:5">
      <c r="C45" t="s">
        <v>361</v>
      </c>
      <c r="D45" s="12">
        <f>SUMIF($E$2:$E$42,$E45,$D$2:$D$42)</f>
        <v>9.9477929999999992E-2</v>
      </c>
      <c r="E45" t="s">
        <v>359</v>
      </c>
    </row>
    <row r="46" spans="1:5">
      <c r="C46" t="s">
        <v>357</v>
      </c>
      <c r="D46" s="12">
        <f>SUMIF($E$2:$E$42,$E46,$D$2:$D$42)</f>
        <v>2.8612120000000001E-2</v>
      </c>
      <c r="E46" t="s">
        <v>360</v>
      </c>
    </row>
    <row r="47" spans="1:5">
      <c r="C47" t="s">
        <v>415</v>
      </c>
      <c r="D47" s="107">
        <f>SUM(D45:D46)</f>
        <v>0.12809004999999998</v>
      </c>
    </row>
  </sheetData>
  <sheetProtection password="EEDF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10.7109375" defaultRowHeight="12.75"/>
  <cols>
    <col min="1" max="2" width="33.85546875" bestFit="1" customWidth="1"/>
    <col min="3" max="3" width="57.5703125" bestFit="1" customWidth="1"/>
    <col min="4" max="4" width="14" style="1" customWidth="1"/>
    <col min="143" max="146" width="10.7109375" bestFit="1" customWidth="1"/>
    <col min="147" max="147" width="29.140625" customWidth="1"/>
    <col min="148" max="148" width="22.7109375" bestFit="1" customWidth="1"/>
    <col min="149" max="149" width="61.42578125" bestFit="1" customWidth="1"/>
    <col min="150" max="150" width="13.85546875" bestFit="1" customWidth="1"/>
    <col min="151" max="152" width="13.85546875" customWidth="1"/>
    <col min="399" max="402" width="10.7109375" bestFit="1" customWidth="1"/>
    <col min="403" max="403" width="29.140625" customWidth="1"/>
    <col min="404" max="404" width="22.7109375" bestFit="1" customWidth="1"/>
    <col min="405" max="405" width="61.42578125" bestFit="1" customWidth="1"/>
    <col min="406" max="406" width="13.85546875" bestFit="1" customWidth="1"/>
    <col min="407" max="408" width="13.85546875" customWidth="1"/>
    <col min="655" max="658" width="10.7109375" bestFit="1" customWidth="1"/>
    <col min="659" max="659" width="29.140625" customWidth="1"/>
    <col min="660" max="660" width="22.7109375" bestFit="1" customWidth="1"/>
    <col min="661" max="661" width="61.42578125" bestFit="1" customWidth="1"/>
    <col min="662" max="662" width="13.85546875" bestFit="1" customWidth="1"/>
    <col min="663" max="664" width="13.85546875" customWidth="1"/>
    <col min="911" max="914" width="10.7109375" bestFit="1" customWidth="1"/>
    <col min="915" max="915" width="29.140625" customWidth="1"/>
    <col min="916" max="916" width="22.7109375" bestFit="1" customWidth="1"/>
    <col min="917" max="917" width="61.42578125" bestFit="1" customWidth="1"/>
    <col min="918" max="918" width="13.85546875" bestFit="1" customWidth="1"/>
    <col min="919" max="920" width="13.85546875" customWidth="1"/>
    <col min="1167" max="1170" width="10.7109375" bestFit="1" customWidth="1"/>
    <col min="1171" max="1171" width="29.140625" customWidth="1"/>
    <col min="1172" max="1172" width="22.7109375" bestFit="1" customWidth="1"/>
    <col min="1173" max="1173" width="61.42578125" bestFit="1" customWidth="1"/>
    <col min="1174" max="1174" width="13.85546875" bestFit="1" customWidth="1"/>
    <col min="1175" max="1176" width="13.85546875" customWidth="1"/>
    <col min="1423" max="1426" width="10.7109375" bestFit="1" customWidth="1"/>
    <col min="1427" max="1427" width="29.140625" customWidth="1"/>
    <col min="1428" max="1428" width="22.7109375" bestFit="1" customWidth="1"/>
    <col min="1429" max="1429" width="61.42578125" bestFit="1" customWidth="1"/>
    <col min="1430" max="1430" width="13.85546875" bestFit="1" customWidth="1"/>
    <col min="1431" max="1432" width="13.85546875" customWidth="1"/>
    <col min="1679" max="1682" width="10.7109375" bestFit="1" customWidth="1"/>
    <col min="1683" max="1683" width="29.140625" customWidth="1"/>
    <col min="1684" max="1684" width="22.7109375" bestFit="1" customWidth="1"/>
    <col min="1685" max="1685" width="61.42578125" bestFit="1" customWidth="1"/>
    <col min="1686" max="1686" width="13.85546875" bestFit="1" customWidth="1"/>
    <col min="1687" max="1688" width="13.85546875" customWidth="1"/>
    <col min="1935" max="1938" width="10.7109375" bestFit="1" customWidth="1"/>
    <col min="1939" max="1939" width="29.140625" customWidth="1"/>
    <col min="1940" max="1940" width="22.7109375" bestFit="1" customWidth="1"/>
    <col min="1941" max="1941" width="61.42578125" bestFit="1" customWidth="1"/>
    <col min="1942" max="1942" width="13.85546875" bestFit="1" customWidth="1"/>
    <col min="1943" max="1944" width="13.85546875" customWidth="1"/>
    <col min="2191" max="2194" width="10.7109375" bestFit="1" customWidth="1"/>
    <col min="2195" max="2195" width="29.140625" customWidth="1"/>
    <col min="2196" max="2196" width="22.7109375" bestFit="1" customWidth="1"/>
    <col min="2197" max="2197" width="61.42578125" bestFit="1" customWidth="1"/>
    <col min="2198" max="2198" width="13.85546875" bestFit="1" customWidth="1"/>
    <col min="2199" max="2200" width="13.85546875" customWidth="1"/>
    <col min="2447" max="2450" width="10.7109375" bestFit="1" customWidth="1"/>
    <col min="2451" max="2451" width="29.140625" customWidth="1"/>
    <col min="2452" max="2452" width="22.7109375" bestFit="1" customWidth="1"/>
    <col min="2453" max="2453" width="61.42578125" bestFit="1" customWidth="1"/>
    <col min="2454" max="2454" width="13.85546875" bestFit="1" customWidth="1"/>
    <col min="2455" max="2456" width="13.85546875" customWidth="1"/>
    <col min="2703" max="2706" width="10.7109375" bestFit="1" customWidth="1"/>
    <col min="2707" max="2707" width="29.140625" customWidth="1"/>
    <col min="2708" max="2708" width="22.7109375" bestFit="1" customWidth="1"/>
    <col min="2709" max="2709" width="61.42578125" bestFit="1" customWidth="1"/>
    <col min="2710" max="2710" width="13.85546875" bestFit="1" customWidth="1"/>
    <col min="2711" max="2712" width="13.85546875" customWidth="1"/>
    <col min="2959" max="2962" width="10.7109375" bestFit="1" customWidth="1"/>
    <col min="2963" max="2963" width="29.140625" customWidth="1"/>
    <col min="2964" max="2964" width="22.7109375" bestFit="1" customWidth="1"/>
    <col min="2965" max="2965" width="61.42578125" bestFit="1" customWidth="1"/>
    <col min="2966" max="2966" width="13.85546875" bestFit="1" customWidth="1"/>
    <col min="2967" max="2968" width="13.85546875" customWidth="1"/>
    <col min="3215" max="3218" width="10.7109375" bestFit="1" customWidth="1"/>
    <col min="3219" max="3219" width="29.140625" customWidth="1"/>
    <col min="3220" max="3220" width="22.7109375" bestFit="1" customWidth="1"/>
    <col min="3221" max="3221" width="61.42578125" bestFit="1" customWidth="1"/>
    <col min="3222" max="3222" width="13.85546875" bestFit="1" customWidth="1"/>
    <col min="3223" max="3224" width="13.85546875" customWidth="1"/>
    <col min="3471" max="3474" width="10.7109375" bestFit="1" customWidth="1"/>
    <col min="3475" max="3475" width="29.140625" customWidth="1"/>
    <col min="3476" max="3476" width="22.7109375" bestFit="1" customWidth="1"/>
    <col min="3477" max="3477" width="61.42578125" bestFit="1" customWidth="1"/>
    <col min="3478" max="3478" width="13.85546875" bestFit="1" customWidth="1"/>
    <col min="3479" max="3480" width="13.85546875" customWidth="1"/>
    <col min="3727" max="3730" width="10.7109375" bestFit="1" customWidth="1"/>
    <col min="3731" max="3731" width="29.140625" customWidth="1"/>
    <col min="3732" max="3732" width="22.7109375" bestFit="1" customWidth="1"/>
    <col min="3733" max="3733" width="61.42578125" bestFit="1" customWidth="1"/>
    <col min="3734" max="3734" width="13.85546875" bestFit="1" customWidth="1"/>
    <col min="3735" max="3736" width="13.85546875" customWidth="1"/>
    <col min="3983" max="3986" width="10.7109375" bestFit="1" customWidth="1"/>
    <col min="3987" max="3987" width="29.140625" customWidth="1"/>
    <col min="3988" max="3988" width="22.7109375" bestFit="1" customWidth="1"/>
    <col min="3989" max="3989" width="61.42578125" bestFit="1" customWidth="1"/>
    <col min="3990" max="3990" width="13.85546875" bestFit="1" customWidth="1"/>
    <col min="3991" max="3992" width="13.85546875" customWidth="1"/>
    <col min="4239" max="4242" width="10.7109375" bestFit="1" customWidth="1"/>
    <col min="4243" max="4243" width="29.140625" customWidth="1"/>
    <col min="4244" max="4244" width="22.7109375" bestFit="1" customWidth="1"/>
    <col min="4245" max="4245" width="61.42578125" bestFit="1" customWidth="1"/>
    <col min="4246" max="4246" width="13.85546875" bestFit="1" customWidth="1"/>
    <col min="4247" max="4248" width="13.85546875" customWidth="1"/>
    <col min="4495" max="4498" width="10.7109375" bestFit="1" customWidth="1"/>
    <col min="4499" max="4499" width="29.140625" customWidth="1"/>
    <col min="4500" max="4500" width="22.7109375" bestFit="1" customWidth="1"/>
    <col min="4501" max="4501" width="61.42578125" bestFit="1" customWidth="1"/>
    <col min="4502" max="4502" width="13.85546875" bestFit="1" customWidth="1"/>
    <col min="4503" max="4504" width="13.85546875" customWidth="1"/>
    <col min="4751" max="4754" width="10.7109375" bestFit="1" customWidth="1"/>
    <col min="4755" max="4755" width="29.140625" customWidth="1"/>
    <col min="4756" max="4756" width="22.7109375" bestFit="1" customWidth="1"/>
    <col min="4757" max="4757" width="61.42578125" bestFit="1" customWidth="1"/>
    <col min="4758" max="4758" width="13.85546875" bestFit="1" customWidth="1"/>
    <col min="4759" max="4760" width="13.85546875" customWidth="1"/>
    <col min="5007" max="5010" width="10.7109375" bestFit="1" customWidth="1"/>
    <col min="5011" max="5011" width="29.140625" customWidth="1"/>
    <col min="5012" max="5012" width="22.7109375" bestFit="1" customWidth="1"/>
    <col min="5013" max="5013" width="61.42578125" bestFit="1" customWidth="1"/>
    <col min="5014" max="5014" width="13.85546875" bestFit="1" customWidth="1"/>
    <col min="5015" max="5016" width="13.85546875" customWidth="1"/>
    <col min="5263" max="5266" width="10.7109375" bestFit="1" customWidth="1"/>
    <col min="5267" max="5267" width="29.140625" customWidth="1"/>
    <col min="5268" max="5268" width="22.7109375" bestFit="1" customWidth="1"/>
    <col min="5269" max="5269" width="61.42578125" bestFit="1" customWidth="1"/>
    <col min="5270" max="5270" width="13.85546875" bestFit="1" customWidth="1"/>
    <col min="5271" max="5272" width="13.85546875" customWidth="1"/>
    <col min="5519" max="5522" width="10.7109375" bestFit="1" customWidth="1"/>
    <col min="5523" max="5523" width="29.140625" customWidth="1"/>
    <col min="5524" max="5524" width="22.7109375" bestFit="1" customWidth="1"/>
    <col min="5525" max="5525" width="61.42578125" bestFit="1" customWidth="1"/>
    <col min="5526" max="5526" width="13.85546875" bestFit="1" customWidth="1"/>
    <col min="5527" max="5528" width="13.85546875" customWidth="1"/>
    <col min="5775" max="5778" width="10.7109375" bestFit="1" customWidth="1"/>
    <col min="5779" max="5779" width="29.140625" customWidth="1"/>
    <col min="5780" max="5780" width="22.7109375" bestFit="1" customWidth="1"/>
    <col min="5781" max="5781" width="61.42578125" bestFit="1" customWidth="1"/>
    <col min="5782" max="5782" width="13.85546875" bestFit="1" customWidth="1"/>
    <col min="5783" max="5784" width="13.85546875" customWidth="1"/>
    <col min="6031" max="6034" width="10.7109375" bestFit="1" customWidth="1"/>
    <col min="6035" max="6035" width="29.140625" customWidth="1"/>
    <col min="6036" max="6036" width="22.7109375" bestFit="1" customWidth="1"/>
    <col min="6037" max="6037" width="61.42578125" bestFit="1" customWidth="1"/>
    <col min="6038" max="6038" width="13.85546875" bestFit="1" customWidth="1"/>
    <col min="6039" max="6040" width="13.85546875" customWidth="1"/>
    <col min="6287" max="6290" width="10.7109375" bestFit="1" customWidth="1"/>
    <col min="6291" max="6291" width="29.140625" customWidth="1"/>
    <col min="6292" max="6292" width="22.7109375" bestFit="1" customWidth="1"/>
    <col min="6293" max="6293" width="61.42578125" bestFit="1" customWidth="1"/>
    <col min="6294" max="6294" width="13.85546875" bestFit="1" customWidth="1"/>
    <col min="6295" max="6296" width="13.85546875" customWidth="1"/>
    <col min="6543" max="6546" width="10.7109375" bestFit="1" customWidth="1"/>
    <col min="6547" max="6547" width="29.140625" customWidth="1"/>
    <col min="6548" max="6548" width="22.7109375" bestFit="1" customWidth="1"/>
    <col min="6549" max="6549" width="61.42578125" bestFit="1" customWidth="1"/>
    <col min="6550" max="6550" width="13.85546875" bestFit="1" customWidth="1"/>
    <col min="6551" max="6552" width="13.85546875" customWidth="1"/>
    <col min="6799" max="6802" width="10.7109375" bestFit="1" customWidth="1"/>
    <col min="6803" max="6803" width="29.140625" customWidth="1"/>
    <col min="6804" max="6804" width="22.7109375" bestFit="1" customWidth="1"/>
    <col min="6805" max="6805" width="61.42578125" bestFit="1" customWidth="1"/>
    <col min="6806" max="6806" width="13.85546875" bestFit="1" customWidth="1"/>
    <col min="6807" max="6808" width="13.85546875" customWidth="1"/>
    <col min="7055" max="7058" width="10.7109375" bestFit="1" customWidth="1"/>
    <col min="7059" max="7059" width="29.140625" customWidth="1"/>
    <col min="7060" max="7060" width="22.7109375" bestFit="1" customWidth="1"/>
    <col min="7061" max="7061" width="61.42578125" bestFit="1" customWidth="1"/>
    <col min="7062" max="7062" width="13.85546875" bestFit="1" customWidth="1"/>
    <col min="7063" max="7064" width="13.85546875" customWidth="1"/>
    <col min="7311" max="7314" width="10.7109375" bestFit="1" customWidth="1"/>
    <col min="7315" max="7315" width="29.140625" customWidth="1"/>
    <col min="7316" max="7316" width="22.7109375" bestFit="1" customWidth="1"/>
    <col min="7317" max="7317" width="61.42578125" bestFit="1" customWidth="1"/>
    <col min="7318" max="7318" width="13.85546875" bestFit="1" customWidth="1"/>
    <col min="7319" max="7320" width="13.85546875" customWidth="1"/>
    <col min="7567" max="7570" width="10.7109375" bestFit="1" customWidth="1"/>
    <col min="7571" max="7571" width="29.140625" customWidth="1"/>
    <col min="7572" max="7572" width="22.7109375" bestFit="1" customWidth="1"/>
    <col min="7573" max="7573" width="61.42578125" bestFit="1" customWidth="1"/>
    <col min="7574" max="7574" width="13.85546875" bestFit="1" customWidth="1"/>
    <col min="7575" max="7576" width="13.85546875" customWidth="1"/>
    <col min="7823" max="7826" width="10.7109375" bestFit="1" customWidth="1"/>
    <col min="7827" max="7827" width="29.140625" customWidth="1"/>
    <col min="7828" max="7828" width="22.7109375" bestFit="1" customWidth="1"/>
    <col min="7829" max="7829" width="61.42578125" bestFit="1" customWidth="1"/>
    <col min="7830" max="7830" width="13.85546875" bestFit="1" customWidth="1"/>
    <col min="7831" max="7832" width="13.85546875" customWidth="1"/>
    <col min="8079" max="8082" width="10.7109375" bestFit="1" customWidth="1"/>
    <col min="8083" max="8083" width="29.140625" customWidth="1"/>
    <col min="8084" max="8084" width="22.7109375" bestFit="1" customWidth="1"/>
    <col min="8085" max="8085" width="61.42578125" bestFit="1" customWidth="1"/>
    <col min="8086" max="8086" width="13.85546875" bestFit="1" customWidth="1"/>
    <col min="8087" max="8088" width="13.85546875" customWidth="1"/>
    <col min="8335" max="8338" width="10.7109375" bestFit="1" customWidth="1"/>
    <col min="8339" max="8339" width="29.140625" customWidth="1"/>
    <col min="8340" max="8340" width="22.7109375" bestFit="1" customWidth="1"/>
    <col min="8341" max="8341" width="61.42578125" bestFit="1" customWidth="1"/>
    <col min="8342" max="8342" width="13.85546875" bestFit="1" customWidth="1"/>
    <col min="8343" max="8344" width="13.85546875" customWidth="1"/>
    <col min="8591" max="8594" width="10.7109375" bestFit="1" customWidth="1"/>
    <col min="8595" max="8595" width="29.140625" customWidth="1"/>
    <col min="8596" max="8596" width="22.7109375" bestFit="1" customWidth="1"/>
    <col min="8597" max="8597" width="61.42578125" bestFit="1" customWidth="1"/>
    <col min="8598" max="8598" width="13.85546875" bestFit="1" customWidth="1"/>
    <col min="8599" max="8600" width="13.85546875" customWidth="1"/>
    <col min="8847" max="8850" width="10.7109375" bestFit="1" customWidth="1"/>
    <col min="8851" max="8851" width="29.140625" customWidth="1"/>
    <col min="8852" max="8852" width="22.7109375" bestFit="1" customWidth="1"/>
    <col min="8853" max="8853" width="61.42578125" bestFit="1" customWidth="1"/>
    <col min="8854" max="8854" width="13.85546875" bestFit="1" customWidth="1"/>
    <col min="8855" max="8856" width="13.85546875" customWidth="1"/>
    <col min="9103" max="9106" width="10.7109375" bestFit="1" customWidth="1"/>
    <col min="9107" max="9107" width="29.140625" customWidth="1"/>
    <col min="9108" max="9108" width="22.7109375" bestFit="1" customWidth="1"/>
    <col min="9109" max="9109" width="61.42578125" bestFit="1" customWidth="1"/>
    <col min="9110" max="9110" width="13.85546875" bestFit="1" customWidth="1"/>
    <col min="9111" max="9112" width="13.85546875" customWidth="1"/>
    <col min="9359" max="9362" width="10.7109375" bestFit="1" customWidth="1"/>
    <col min="9363" max="9363" width="29.140625" customWidth="1"/>
    <col min="9364" max="9364" width="22.7109375" bestFit="1" customWidth="1"/>
    <col min="9365" max="9365" width="61.42578125" bestFit="1" customWidth="1"/>
    <col min="9366" max="9366" width="13.85546875" bestFit="1" customWidth="1"/>
    <col min="9367" max="9368" width="13.85546875" customWidth="1"/>
    <col min="9615" max="9618" width="10.7109375" bestFit="1" customWidth="1"/>
    <col min="9619" max="9619" width="29.140625" customWidth="1"/>
    <col min="9620" max="9620" width="22.7109375" bestFit="1" customWidth="1"/>
    <col min="9621" max="9621" width="61.42578125" bestFit="1" customWidth="1"/>
    <col min="9622" max="9622" width="13.85546875" bestFit="1" customWidth="1"/>
    <col min="9623" max="9624" width="13.85546875" customWidth="1"/>
    <col min="9871" max="9874" width="10.7109375" bestFit="1" customWidth="1"/>
    <col min="9875" max="9875" width="29.140625" customWidth="1"/>
    <col min="9876" max="9876" width="22.7109375" bestFit="1" customWidth="1"/>
    <col min="9877" max="9877" width="61.42578125" bestFit="1" customWidth="1"/>
    <col min="9878" max="9878" width="13.85546875" bestFit="1" customWidth="1"/>
    <col min="9879" max="9880" width="13.85546875" customWidth="1"/>
    <col min="10127" max="10130" width="10.7109375" bestFit="1" customWidth="1"/>
    <col min="10131" max="10131" width="29.140625" customWidth="1"/>
    <col min="10132" max="10132" width="22.7109375" bestFit="1" customWidth="1"/>
    <col min="10133" max="10133" width="61.42578125" bestFit="1" customWidth="1"/>
    <col min="10134" max="10134" width="13.85546875" bestFit="1" customWidth="1"/>
    <col min="10135" max="10136" width="13.85546875" customWidth="1"/>
    <col min="10383" max="10386" width="10.7109375" bestFit="1" customWidth="1"/>
    <col min="10387" max="10387" width="29.140625" customWidth="1"/>
    <col min="10388" max="10388" width="22.7109375" bestFit="1" customWidth="1"/>
    <col min="10389" max="10389" width="61.42578125" bestFit="1" customWidth="1"/>
    <col min="10390" max="10390" width="13.85546875" bestFit="1" customWidth="1"/>
    <col min="10391" max="10392" width="13.85546875" customWidth="1"/>
    <col min="10639" max="10642" width="10.7109375" bestFit="1" customWidth="1"/>
    <col min="10643" max="10643" width="29.140625" customWidth="1"/>
    <col min="10644" max="10644" width="22.7109375" bestFit="1" customWidth="1"/>
    <col min="10645" max="10645" width="61.42578125" bestFit="1" customWidth="1"/>
    <col min="10646" max="10646" width="13.85546875" bestFit="1" customWidth="1"/>
    <col min="10647" max="10648" width="13.85546875" customWidth="1"/>
    <col min="10895" max="10898" width="10.7109375" bestFit="1" customWidth="1"/>
    <col min="10899" max="10899" width="29.140625" customWidth="1"/>
    <col min="10900" max="10900" width="22.7109375" bestFit="1" customWidth="1"/>
    <col min="10901" max="10901" width="61.42578125" bestFit="1" customWidth="1"/>
    <col min="10902" max="10902" width="13.85546875" bestFit="1" customWidth="1"/>
    <col min="10903" max="10904" width="13.85546875" customWidth="1"/>
    <col min="11151" max="11154" width="10.7109375" bestFit="1" customWidth="1"/>
    <col min="11155" max="11155" width="29.140625" customWidth="1"/>
    <col min="11156" max="11156" width="22.7109375" bestFit="1" customWidth="1"/>
    <col min="11157" max="11157" width="61.42578125" bestFit="1" customWidth="1"/>
    <col min="11158" max="11158" width="13.85546875" bestFit="1" customWidth="1"/>
    <col min="11159" max="11160" width="13.85546875" customWidth="1"/>
    <col min="11407" max="11410" width="10.7109375" bestFit="1" customWidth="1"/>
    <col min="11411" max="11411" width="29.140625" customWidth="1"/>
    <col min="11412" max="11412" width="22.7109375" bestFit="1" customWidth="1"/>
    <col min="11413" max="11413" width="61.42578125" bestFit="1" customWidth="1"/>
    <col min="11414" max="11414" width="13.85546875" bestFit="1" customWidth="1"/>
    <col min="11415" max="11416" width="13.85546875" customWidth="1"/>
    <col min="11663" max="11666" width="10.7109375" bestFit="1" customWidth="1"/>
    <col min="11667" max="11667" width="29.140625" customWidth="1"/>
    <col min="11668" max="11668" width="22.7109375" bestFit="1" customWidth="1"/>
    <col min="11669" max="11669" width="61.42578125" bestFit="1" customWidth="1"/>
    <col min="11670" max="11670" width="13.85546875" bestFit="1" customWidth="1"/>
    <col min="11671" max="11672" width="13.85546875" customWidth="1"/>
    <col min="11919" max="11922" width="10.7109375" bestFit="1" customWidth="1"/>
    <col min="11923" max="11923" width="29.140625" customWidth="1"/>
    <col min="11924" max="11924" width="22.7109375" bestFit="1" customWidth="1"/>
    <col min="11925" max="11925" width="61.42578125" bestFit="1" customWidth="1"/>
    <col min="11926" max="11926" width="13.85546875" bestFit="1" customWidth="1"/>
    <col min="11927" max="11928" width="13.85546875" customWidth="1"/>
    <col min="12175" max="12178" width="10.7109375" bestFit="1" customWidth="1"/>
    <col min="12179" max="12179" width="29.140625" customWidth="1"/>
    <col min="12180" max="12180" width="22.7109375" bestFit="1" customWidth="1"/>
    <col min="12181" max="12181" width="61.42578125" bestFit="1" customWidth="1"/>
    <col min="12182" max="12182" width="13.85546875" bestFit="1" customWidth="1"/>
    <col min="12183" max="12184" width="13.85546875" customWidth="1"/>
    <col min="12431" max="12434" width="10.7109375" bestFit="1" customWidth="1"/>
    <col min="12435" max="12435" width="29.140625" customWidth="1"/>
    <col min="12436" max="12436" width="22.7109375" bestFit="1" customWidth="1"/>
    <col min="12437" max="12437" width="61.42578125" bestFit="1" customWidth="1"/>
    <col min="12438" max="12438" width="13.85546875" bestFit="1" customWidth="1"/>
    <col min="12439" max="12440" width="13.85546875" customWidth="1"/>
    <col min="12687" max="12690" width="10.7109375" bestFit="1" customWidth="1"/>
    <col min="12691" max="12691" width="29.140625" customWidth="1"/>
    <col min="12692" max="12692" width="22.7109375" bestFit="1" customWidth="1"/>
    <col min="12693" max="12693" width="61.42578125" bestFit="1" customWidth="1"/>
    <col min="12694" max="12694" width="13.85546875" bestFit="1" customWidth="1"/>
    <col min="12695" max="12696" width="13.85546875" customWidth="1"/>
    <col min="12943" max="12946" width="10.7109375" bestFit="1" customWidth="1"/>
    <col min="12947" max="12947" width="29.140625" customWidth="1"/>
    <col min="12948" max="12948" width="22.7109375" bestFit="1" customWidth="1"/>
    <col min="12949" max="12949" width="61.42578125" bestFit="1" customWidth="1"/>
    <col min="12950" max="12950" width="13.85546875" bestFit="1" customWidth="1"/>
    <col min="12951" max="12952" width="13.85546875" customWidth="1"/>
    <col min="13199" max="13202" width="10.7109375" bestFit="1" customWidth="1"/>
    <col min="13203" max="13203" width="29.140625" customWidth="1"/>
    <col min="13204" max="13204" width="22.7109375" bestFit="1" customWidth="1"/>
    <col min="13205" max="13205" width="61.42578125" bestFit="1" customWidth="1"/>
    <col min="13206" max="13206" width="13.85546875" bestFit="1" customWidth="1"/>
    <col min="13207" max="13208" width="13.85546875" customWidth="1"/>
    <col min="13455" max="13458" width="10.7109375" bestFit="1" customWidth="1"/>
    <col min="13459" max="13459" width="29.140625" customWidth="1"/>
    <col min="13460" max="13460" width="22.7109375" bestFit="1" customWidth="1"/>
    <col min="13461" max="13461" width="61.42578125" bestFit="1" customWidth="1"/>
    <col min="13462" max="13462" width="13.85546875" bestFit="1" customWidth="1"/>
    <col min="13463" max="13464" width="13.85546875" customWidth="1"/>
    <col min="13711" max="13714" width="10.7109375" bestFit="1" customWidth="1"/>
    <col min="13715" max="13715" width="29.140625" customWidth="1"/>
    <col min="13716" max="13716" width="22.7109375" bestFit="1" customWidth="1"/>
    <col min="13717" max="13717" width="61.42578125" bestFit="1" customWidth="1"/>
    <col min="13718" max="13718" width="13.85546875" bestFit="1" customWidth="1"/>
    <col min="13719" max="13720" width="13.85546875" customWidth="1"/>
    <col min="13967" max="13970" width="10.7109375" bestFit="1" customWidth="1"/>
    <col min="13971" max="13971" width="29.140625" customWidth="1"/>
    <col min="13972" max="13972" width="22.7109375" bestFit="1" customWidth="1"/>
    <col min="13973" max="13973" width="61.42578125" bestFit="1" customWidth="1"/>
    <col min="13974" max="13974" width="13.85546875" bestFit="1" customWidth="1"/>
    <col min="13975" max="13976" width="13.85546875" customWidth="1"/>
    <col min="14223" max="14226" width="10.7109375" bestFit="1" customWidth="1"/>
    <col min="14227" max="14227" width="29.140625" customWidth="1"/>
    <col min="14228" max="14228" width="22.7109375" bestFit="1" customWidth="1"/>
    <col min="14229" max="14229" width="61.42578125" bestFit="1" customWidth="1"/>
    <col min="14230" max="14230" width="13.85546875" bestFit="1" customWidth="1"/>
    <col min="14231" max="14232" width="13.85546875" customWidth="1"/>
    <col min="14479" max="14482" width="10.7109375" bestFit="1" customWidth="1"/>
    <col min="14483" max="14483" width="29.140625" customWidth="1"/>
    <col min="14484" max="14484" width="22.7109375" bestFit="1" customWidth="1"/>
    <col min="14485" max="14485" width="61.42578125" bestFit="1" customWidth="1"/>
    <col min="14486" max="14486" width="13.85546875" bestFit="1" customWidth="1"/>
    <col min="14487" max="14488" width="13.85546875" customWidth="1"/>
    <col min="14735" max="14738" width="10.7109375" bestFit="1" customWidth="1"/>
    <col min="14739" max="14739" width="29.140625" customWidth="1"/>
    <col min="14740" max="14740" width="22.7109375" bestFit="1" customWidth="1"/>
    <col min="14741" max="14741" width="61.42578125" bestFit="1" customWidth="1"/>
    <col min="14742" max="14742" width="13.85546875" bestFit="1" customWidth="1"/>
    <col min="14743" max="14744" width="13.85546875" customWidth="1"/>
    <col min="14991" max="14994" width="10.7109375" bestFit="1" customWidth="1"/>
    <col min="14995" max="14995" width="29.140625" customWidth="1"/>
    <col min="14996" max="14996" width="22.7109375" bestFit="1" customWidth="1"/>
    <col min="14997" max="14997" width="61.42578125" bestFit="1" customWidth="1"/>
    <col min="14998" max="14998" width="13.85546875" bestFit="1" customWidth="1"/>
    <col min="14999" max="15000" width="13.85546875" customWidth="1"/>
    <col min="15247" max="15250" width="10.7109375" bestFit="1" customWidth="1"/>
    <col min="15251" max="15251" width="29.140625" customWidth="1"/>
    <col min="15252" max="15252" width="22.7109375" bestFit="1" customWidth="1"/>
    <col min="15253" max="15253" width="61.42578125" bestFit="1" customWidth="1"/>
    <col min="15254" max="15254" width="13.85546875" bestFit="1" customWidth="1"/>
    <col min="15255" max="15256" width="13.85546875" customWidth="1"/>
    <col min="15503" max="15506" width="10.7109375" bestFit="1" customWidth="1"/>
    <col min="15507" max="15507" width="29.140625" customWidth="1"/>
    <col min="15508" max="15508" width="22.7109375" bestFit="1" customWidth="1"/>
    <col min="15509" max="15509" width="61.42578125" bestFit="1" customWidth="1"/>
    <col min="15510" max="15510" width="13.85546875" bestFit="1" customWidth="1"/>
    <col min="15511" max="15512" width="13.85546875" customWidth="1"/>
    <col min="15759" max="15762" width="10.7109375" bestFit="1" customWidth="1"/>
    <col min="15763" max="15763" width="29.140625" customWidth="1"/>
    <col min="15764" max="15764" width="22.7109375" bestFit="1" customWidth="1"/>
    <col min="15765" max="15765" width="61.42578125" bestFit="1" customWidth="1"/>
    <col min="15766" max="15766" width="13.85546875" bestFit="1" customWidth="1"/>
    <col min="15767" max="15768" width="13.85546875" customWidth="1"/>
    <col min="16015" max="16018" width="10.7109375" bestFit="1" customWidth="1"/>
    <col min="16019" max="16019" width="29.140625" customWidth="1"/>
    <col min="16020" max="16020" width="22.7109375" bestFit="1" customWidth="1"/>
    <col min="16021" max="16021" width="61.42578125" bestFit="1" customWidth="1"/>
    <col min="16022" max="16022" width="13.85546875" bestFit="1" customWidth="1"/>
    <col min="16023" max="16024" width="13.85546875" customWidth="1"/>
  </cols>
  <sheetData>
    <row r="1" spans="1:4">
      <c r="A1" s="36" t="s">
        <v>20</v>
      </c>
      <c r="B1" s="36" t="s">
        <v>21</v>
      </c>
      <c r="C1" s="36" t="s">
        <v>22</v>
      </c>
      <c r="D1" s="45" t="s">
        <v>209</v>
      </c>
    </row>
    <row r="2" spans="1:4">
      <c r="A2" s="38" t="s">
        <v>23</v>
      </c>
      <c r="B2" s="38" t="s">
        <v>24</v>
      </c>
      <c r="C2" s="38" t="s">
        <v>25</v>
      </c>
      <c r="D2" s="41">
        <v>1.59099514833006E-3</v>
      </c>
    </row>
    <row r="3" spans="1:4">
      <c r="A3" s="38" t="s">
        <v>23</v>
      </c>
      <c r="B3" s="38" t="s">
        <v>24</v>
      </c>
      <c r="C3" s="38" t="s">
        <v>26</v>
      </c>
      <c r="D3" s="41">
        <v>1.8546531197157781E-2</v>
      </c>
    </row>
    <row r="4" spans="1:4">
      <c r="A4" s="38" t="s">
        <v>23</v>
      </c>
      <c r="B4" s="38" t="s">
        <v>24</v>
      </c>
      <c r="C4" s="38" t="s">
        <v>27</v>
      </c>
      <c r="D4" s="41">
        <v>2.2029122816164095E-3</v>
      </c>
    </row>
    <row r="5" spans="1:4">
      <c r="A5" s="38" t="s">
        <v>23</v>
      </c>
      <c r="B5" s="38" t="s">
        <v>24</v>
      </c>
      <c r="C5" s="38" t="s">
        <v>28</v>
      </c>
      <c r="D5" s="41">
        <v>2.5589727677631682E-3</v>
      </c>
    </row>
    <row r="6" spans="1:4">
      <c r="A6" s="38" t="s">
        <v>23</v>
      </c>
      <c r="B6" s="38" t="s">
        <v>24</v>
      </c>
      <c r="C6" s="38" t="s">
        <v>29</v>
      </c>
      <c r="D6" s="41">
        <v>1.4075405902905456E-2</v>
      </c>
    </row>
    <row r="7" spans="1:4">
      <c r="A7" s="38" t="s">
        <v>23</v>
      </c>
      <c r="B7" s="38" t="s">
        <v>24</v>
      </c>
      <c r="C7" s="38" t="s">
        <v>30</v>
      </c>
      <c r="D7" s="41">
        <v>1.8676607873458367E-3</v>
      </c>
    </row>
    <row r="8" spans="1:4">
      <c r="A8" s="38" t="s">
        <v>23</v>
      </c>
      <c r="B8" s="38" t="s">
        <v>31</v>
      </c>
      <c r="C8" s="38" t="s">
        <v>32</v>
      </c>
      <c r="D8" s="41">
        <v>1.5738660221421106E-4</v>
      </c>
    </row>
    <row r="9" spans="1:4">
      <c r="A9" s="38" t="s">
        <v>23</v>
      </c>
      <c r="B9" s="38" t="s">
        <v>31</v>
      </c>
      <c r="C9" s="38" t="s">
        <v>33</v>
      </c>
      <c r="D9" s="41">
        <v>4.181889294216623E-4</v>
      </c>
    </row>
    <row r="10" spans="1:4">
      <c r="A10" s="38" t="s">
        <v>23</v>
      </c>
      <c r="B10" s="38" t="s">
        <v>31</v>
      </c>
      <c r="C10" s="38" t="s">
        <v>34</v>
      </c>
      <c r="D10" s="41">
        <v>3.1364169684079598E-4</v>
      </c>
    </row>
    <row r="11" spans="1:4">
      <c r="A11" s="38" t="s">
        <v>23</v>
      </c>
      <c r="B11" s="38" t="s">
        <v>31</v>
      </c>
      <c r="C11" s="38" t="s">
        <v>35</v>
      </c>
      <c r="D11" s="41">
        <v>4.181889294216623E-4</v>
      </c>
    </row>
    <row r="12" spans="1:4">
      <c r="A12" s="38" t="s">
        <v>23</v>
      </c>
      <c r="B12" s="38" t="s">
        <v>31</v>
      </c>
      <c r="C12" s="38" t="s">
        <v>36</v>
      </c>
      <c r="D12" s="41">
        <v>3.1364169684079598E-4</v>
      </c>
    </row>
    <row r="13" spans="1:4">
      <c r="A13" s="38" t="s">
        <v>23</v>
      </c>
      <c r="B13" s="38" t="s">
        <v>31</v>
      </c>
      <c r="C13" s="38" t="s">
        <v>37</v>
      </c>
      <c r="D13" s="41">
        <v>2.0909446464781743E-3</v>
      </c>
    </row>
    <row r="14" spans="1:4">
      <c r="A14" s="38" t="s">
        <v>23</v>
      </c>
      <c r="B14" s="38" t="s">
        <v>31</v>
      </c>
      <c r="C14" s="38" t="s">
        <v>38</v>
      </c>
      <c r="D14" s="41">
        <v>2.1526372465530581E-8</v>
      </c>
    </row>
    <row r="15" spans="1:4">
      <c r="A15" s="38" t="s">
        <v>23</v>
      </c>
      <c r="B15" s="38" t="s">
        <v>31</v>
      </c>
      <c r="C15" s="38" t="s">
        <v>39</v>
      </c>
      <c r="D15" s="41">
        <v>1.0454490906194067E-3</v>
      </c>
    </row>
    <row r="16" spans="1:4">
      <c r="A16" s="38" t="s">
        <v>23</v>
      </c>
      <c r="B16" s="38" t="s">
        <v>31</v>
      </c>
      <c r="C16" s="38" t="s">
        <v>40</v>
      </c>
      <c r="D16" s="41">
        <v>1.045472323514117E-3</v>
      </c>
    </row>
    <row r="17" spans="1:4">
      <c r="A17" s="38" t="s">
        <v>23</v>
      </c>
      <c r="B17" s="38" t="s">
        <v>31</v>
      </c>
      <c r="C17" s="38" t="s">
        <v>41</v>
      </c>
      <c r="D17" s="41">
        <v>1.045472323514117E-3</v>
      </c>
    </row>
    <row r="18" spans="1:4">
      <c r="A18" s="38" t="s">
        <v>23</v>
      </c>
      <c r="B18" s="38" t="s">
        <v>31</v>
      </c>
      <c r="C18" s="38" t="s">
        <v>42</v>
      </c>
      <c r="D18" s="41">
        <v>5.2273616178029174E-4</v>
      </c>
    </row>
    <row r="19" spans="1:4">
      <c r="A19" s="38" t="s">
        <v>23</v>
      </c>
      <c r="B19" s="38" t="s">
        <v>31</v>
      </c>
      <c r="C19" s="38" t="s">
        <v>43</v>
      </c>
      <c r="D19" s="41">
        <v>1.2545667878570866E-3</v>
      </c>
    </row>
    <row r="20" spans="1:4">
      <c r="A20" s="38" t="s">
        <v>23</v>
      </c>
      <c r="B20" s="38" t="s">
        <v>31</v>
      </c>
      <c r="C20" s="38" t="s">
        <v>44</v>
      </c>
      <c r="D20" s="41">
        <v>2.0909446464781743E-3</v>
      </c>
    </row>
    <row r="21" spans="1:4">
      <c r="A21" s="38" t="s">
        <v>23</v>
      </c>
      <c r="B21" s="38" t="s">
        <v>31</v>
      </c>
      <c r="C21" s="38" t="s">
        <v>45</v>
      </c>
      <c r="D21" s="41">
        <v>3.1364169684079598E-4</v>
      </c>
    </row>
    <row r="22" spans="1:4">
      <c r="A22" s="38" t="s">
        <v>23</v>
      </c>
      <c r="B22" s="38" t="s">
        <v>31</v>
      </c>
      <c r="C22" s="38" t="s">
        <v>46</v>
      </c>
      <c r="D22" s="41">
        <v>2.0909446468646747E-4</v>
      </c>
    </row>
    <row r="23" spans="1:4">
      <c r="A23" s="38" t="s">
        <v>23</v>
      </c>
      <c r="B23" s="38" t="s">
        <v>31</v>
      </c>
      <c r="C23" s="38" t="s">
        <v>47</v>
      </c>
      <c r="D23" s="41">
        <v>4.970427983963878E-4</v>
      </c>
    </row>
    <row r="24" spans="1:4">
      <c r="A24" s="38" t="s">
        <v>23</v>
      </c>
      <c r="B24" s="38" t="s">
        <v>31</v>
      </c>
      <c r="C24" s="38" t="s">
        <v>48</v>
      </c>
      <c r="D24" s="41">
        <v>2.8136328953771829E-9</v>
      </c>
    </row>
    <row r="25" spans="1:4">
      <c r="A25" s="38" t="s">
        <v>23</v>
      </c>
      <c r="B25" s="38" t="s">
        <v>31</v>
      </c>
      <c r="C25" s="38" t="s">
        <v>49</v>
      </c>
      <c r="D25" s="41">
        <v>1.1339959348397482E-3</v>
      </c>
    </row>
    <row r="26" spans="1:4">
      <c r="A26" s="38" t="s">
        <v>23</v>
      </c>
      <c r="B26" s="38" t="s">
        <v>31</v>
      </c>
      <c r="C26" s="38" t="s">
        <v>50</v>
      </c>
      <c r="D26" s="41">
        <v>5.2273616178029174E-4</v>
      </c>
    </row>
    <row r="27" spans="1:4">
      <c r="A27" s="38" t="s">
        <v>23</v>
      </c>
      <c r="B27" s="38" t="s">
        <v>31</v>
      </c>
      <c r="C27" s="38" t="s">
        <v>51</v>
      </c>
      <c r="D27" s="41">
        <v>1.5959185414157707E-4</v>
      </c>
    </row>
    <row r="28" spans="1:4">
      <c r="A28" s="38" t="s">
        <v>23</v>
      </c>
      <c r="B28" s="38" t="s">
        <v>31</v>
      </c>
      <c r="C28" s="38" t="s">
        <v>52</v>
      </c>
      <c r="D28" s="41">
        <v>1.7696038868307802E-8</v>
      </c>
    </row>
    <row r="29" spans="1:4">
      <c r="A29" s="38" t="s">
        <v>23</v>
      </c>
      <c r="B29" s="38" t="s">
        <v>53</v>
      </c>
      <c r="C29" s="38" t="s">
        <v>210</v>
      </c>
      <c r="D29" s="41">
        <v>3.0405528180832586E-2</v>
      </c>
    </row>
    <row r="30" spans="1:4">
      <c r="A30" s="38" t="s">
        <v>23</v>
      </c>
      <c r="B30" s="38" t="s">
        <v>53</v>
      </c>
      <c r="C30" s="38" t="s">
        <v>55</v>
      </c>
      <c r="D30" s="41">
        <v>1.7595950113127395E-2</v>
      </c>
    </row>
    <row r="31" spans="1:4">
      <c r="A31" s="38" t="s">
        <v>56</v>
      </c>
      <c r="B31" s="38" t="s">
        <v>57</v>
      </c>
      <c r="C31" s="38" t="s">
        <v>58</v>
      </c>
      <c r="D31" s="41">
        <v>1.3369755632503083E-2</v>
      </c>
    </row>
    <row r="32" spans="1:4">
      <c r="A32" s="38" t="s">
        <v>56</v>
      </c>
      <c r="B32" s="38" t="s">
        <v>57</v>
      </c>
      <c r="C32" s="38" t="s">
        <v>59</v>
      </c>
      <c r="D32" s="41">
        <v>2.5896675069789652E-3</v>
      </c>
    </row>
    <row r="33" spans="1:5">
      <c r="A33" s="38" t="s">
        <v>56</v>
      </c>
      <c r="B33" s="38" t="s">
        <v>57</v>
      </c>
      <c r="C33" s="38" t="s">
        <v>60</v>
      </c>
      <c r="D33" s="41">
        <v>3.0039648200619368E-3</v>
      </c>
    </row>
    <row r="34" spans="1:5">
      <c r="A34" s="38" t="s">
        <v>56</v>
      </c>
      <c r="B34" s="38" t="s">
        <v>57</v>
      </c>
      <c r="C34" s="38" t="s">
        <v>61</v>
      </c>
      <c r="D34" s="41">
        <v>1.1292150010688144E-2</v>
      </c>
    </row>
    <row r="35" spans="1:5">
      <c r="A35" s="38" t="s">
        <v>56</v>
      </c>
      <c r="B35" s="38" t="s">
        <v>62</v>
      </c>
      <c r="C35" s="38" t="s">
        <v>63</v>
      </c>
      <c r="D35" s="41">
        <v>1.1619458246783022E-3</v>
      </c>
    </row>
    <row r="36" spans="1:5">
      <c r="A36" s="38" t="s">
        <v>56</v>
      </c>
      <c r="B36" s="38" t="s">
        <v>62</v>
      </c>
      <c r="C36" s="38" t="s">
        <v>64</v>
      </c>
      <c r="D36" s="41">
        <v>7.606009178656432E-3</v>
      </c>
    </row>
    <row r="37" spans="1:5">
      <c r="A37" s="38" t="s">
        <v>56</v>
      </c>
      <c r="B37" s="38" t="s">
        <v>62</v>
      </c>
      <c r="C37" s="38" t="s">
        <v>65</v>
      </c>
      <c r="D37" s="41">
        <v>1.400863367138792E-2</v>
      </c>
    </row>
    <row r="38" spans="1:5">
      <c r="A38" s="38" t="s">
        <v>56</v>
      </c>
      <c r="B38" s="38" t="s">
        <v>62</v>
      </c>
      <c r="C38" s="38" t="s">
        <v>62</v>
      </c>
      <c r="D38" s="41">
        <v>9.0228272334733454E-3</v>
      </c>
    </row>
    <row r="39" spans="1:5">
      <c r="A39" s="38" t="s">
        <v>66</v>
      </c>
      <c r="B39" s="38" t="s">
        <v>66</v>
      </c>
      <c r="C39" s="38" t="s">
        <v>67</v>
      </c>
      <c r="D39" s="41">
        <v>3.8510058026037109E-4</v>
      </c>
      <c r="E39" s="38" t="s">
        <v>359</v>
      </c>
    </row>
    <row r="40" spans="1:5">
      <c r="A40" s="38" t="s">
        <v>66</v>
      </c>
      <c r="B40" s="38" t="s">
        <v>66</v>
      </c>
      <c r="C40" s="38" t="s">
        <v>68</v>
      </c>
      <c r="D40" s="41">
        <v>1.854653119763358E-3</v>
      </c>
      <c r="E40" s="38" t="s">
        <v>359</v>
      </c>
    </row>
    <row r="41" spans="1:5">
      <c r="A41" s="38" t="s">
        <v>66</v>
      </c>
      <c r="B41" s="38" t="s">
        <v>66</v>
      </c>
      <c r="C41" s="38" t="s">
        <v>69</v>
      </c>
      <c r="D41" s="41">
        <v>1.3909898397039204E-3</v>
      </c>
      <c r="E41" s="38" t="s">
        <v>359</v>
      </c>
    </row>
    <row r="42" spans="1:5">
      <c r="A42" s="38" t="s">
        <v>66</v>
      </c>
      <c r="B42" s="38" t="s">
        <v>66</v>
      </c>
      <c r="C42" s="38" t="s">
        <v>70</v>
      </c>
      <c r="D42" s="41">
        <v>4.4511674873287822E-3</v>
      </c>
      <c r="E42" s="38" t="s">
        <v>359</v>
      </c>
    </row>
    <row r="43" spans="1:5">
      <c r="A43" s="38" t="s">
        <v>66</v>
      </c>
      <c r="B43" s="38" t="s">
        <v>66</v>
      </c>
      <c r="C43" s="38" t="s">
        <v>71</v>
      </c>
      <c r="D43" s="41">
        <v>1.1553017409449936E-3</v>
      </c>
      <c r="E43" s="38" t="s">
        <v>359</v>
      </c>
    </row>
    <row r="44" spans="1:5">
      <c r="A44" s="38" t="s">
        <v>66</v>
      </c>
      <c r="B44" s="38" t="s">
        <v>66</v>
      </c>
      <c r="C44" s="38" t="s">
        <v>72</v>
      </c>
      <c r="D44" s="41">
        <v>7.7020116068462249E-4</v>
      </c>
      <c r="E44" s="38" t="s">
        <v>359</v>
      </c>
    </row>
    <row r="45" spans="1:5">
      <c r="A45" s="38" t="s">
        <v>66</v>
      </c>
      <c r="B45" s="38" t="s">
        <v>66</v>
      </c>
      <c r="C45" s="38" t="s">
        <v>73</v>
      </c>
      <c r="D45" s="41">
        <v>5.5639593591711245E-3</v>
      </c>
      <c r="E45" s="38" t="s">
        <v>359</v>
      </c>
    </row>
    <row r="46" spans="1:5">
      <c r="A46" s="38" t="s">
        <v>66</v>
      </c>
      <c r="B46" s="38" t="s">
        <v>66</v>
      </c>
      <c r="C46" s="38" t="s">
        <v>74</v>
      </c>
      <c r="D46" s="41">
        <v>9.5061548564624818E-3</v>
      </c>
      <c r="E46" s="38" t="s">
        <v>359</v>
      </c>
    </row>
    <row r="47" spans="1:5">
      <c r="A47" s="38" t="s">
        <v>66</v>
      </c>
      <c r="B47" s="38" t="s">
        <v>66</v>
      </c>
      <c r="C47" s="38" t="s">
        <v>75</v>
      </c>
      <c r="D47" s="41">
        <v>1.854653119763358E-3</v>
      </c>
      <c r="E47" s="38" t="s">
        <v>359</v>
      </c>
    </row>
    <row r="48" spans="1:5">
      <c r="A48" s="38" t="s">
        <v>66</v>
      </c>
      <c r="B48" s="38" t="s">
        <v>66</v>
      </c>
      <c r="C48" s="38" t="s">
        <v>76</v>
      </c>
      <c r="D48" s="41">
        <v>4.4511674873287822E-3</v>
      </c>
      <c r="E48" s="38" t="s">
        <v>359</v>
      </c>
    </row>
    <row r="49" spans="1:5">
      <c r="A49" s="38" t="s">
        <v>66</v>
      </c>
      <c r="B49" s="38" t="s">
        <v>66</v>
      </c>
      <c r="C49" s="38" t="s">
        <v>77</v>
      </c>
      <c r="D49" s="41">
        <v>7.7020116065510064E-3</v>
      </c>
      <c r="E49" s="38" t="s">
        <v>359</v>
      </c>
    </row>
    <row r="50" spans="1:5">
      <c r="A50" s="38" t="s">
        <v>66</v>
      </c>
      <c r="B50" s="38" t="s">
        <v>66</v>
      </c>
      <c r="C50" s="38" t="s">
        <v>78</v>
      </c>
      <c r="D50" s="41">
        <v>2.7819796795753144E-3</v>
      </c>
      <c r="E50" s="38" t="s">
        <v>359</v>
      </c>
    </row>
    <row r="51" spans="1:5">
      <c r="A51" s="38" t="s">
        <v>66</v>
      </c>
      <c r="B51" s="38" t="s">
        <v>66</v>
      </c>
      <c r="C51" s="38" t="s">
        <v>79</v>
      </c>
      <c r="D51" s="41">
        <v>1.854653119763358E-3</v>
      </c>
      <c r="E51" s="38" t="s">
        <v>359</v>
      </c>
    </row>
    <row r="52" spans="1:5">
      <c r="A52" s="38" t="s">
        <v>66</v>
      </c>
      <c r="B52" s="38" t="s">
        <v>66</v>
      </c>
      <c r="C52" s="38" t="s">
        <v>80</v>
      </c>
      <c r="D52" s="41">
        <v>1.854653119763358E-3</v>
      </c>
      <c r="E52" s="38" t="s">
        <v>359</v>
      </c>
    </row>
    <row r="53" spans="1:5">
      <c r="A53" s="38" t="s">
        <v>66</v>
      </c>
      <c r="B53" s="38" t="s">
        <v>66</v>
      </c>
      <c r="C53" s="38" t="s">
        <v>81</v>
      </c>
      <c r="D53" s="41">
        <v>3.7093062394077665E-3</v>
      </c>
      <c r="E53" s="38" t="s">
        <v>359</v>
      </c>
    </row>
    <row r="54" spans="1:5">
      <c r="A54" s="38" t="s">
        <v>66</v>
      </c>
      <c r="B54" s="38" t="s">
        <v>66</v>
      </c>
      <c r="C54" s="38" t="s">
        <v>82</v>
      </c>
      <c r="D54" s="41">
        <v>1.854653119763358E-3</v>
      </c>
      <c r="E54" s="38" t="s">
        <v>359</v>
      </c>
    </row>
    <row r="55" spans="1:5">
      <c r="A55" s="38" t="s">
        <v>66</v>
      </c>
      <c r="B55" s="38" t="s">
        <v>66</v>
      </c>
      <c r="C55" s="38" t="s">
        <v>83</v>
      </c>
      <c r="D55" s="41">
        <v>7.7020116065510064E-3</v>
      </c>
      <c r="E55" s="38" t="s">
        <v>359</v>
      </c>
    </row>
    <row r="56" spans="1:5">
      <c r="A56" s="38" t="s">
        <v>66</v>
      </c>
      <c r="B56" s="38" t="s">
        <v>66</v>
      </c>
      <c r="C56" s="38" t="s">
        <v>84</v>
      </c>
      <c r="D56" s="41">
        <v>3.8510058032917749E-3</v>
      </c>
      <c r="E56" s="38" t="s">
        <v>359</v>
      </c>
    </row>
    <row r="57" spans="1:5">
      <c r="A57" s="38" t="s">
        <v>66</v>
      </c>
      <c r="B57" s="38" t="s">
        <v>66</v>
      </c>
      <c r="C57" s="38" t="s">
        <v>85</v>
      </c>
      <c r="D57" s="41">
        <v>3.0808046426071527E-3</v>
      </c>
      <c r="E57" s="38" t="s">
        <v>359</v>
      </c>
    </row>
    <row r="58" spans="1:5">
      <c r="A58" s="38" t="s">
        <v>66</v>
      </c>
      <c r="B58" s="38" t="s">
        <v>66</v>
      </c>
      <c r="C58" s="38" t="s">
        <v>86</v>
      </c>
      <c r="D58" s="41">
        <v>6.4912859189737359E-3</v>
      </c>
      <c r="E58" s="38" t="s">
        <v>359</v>
      </c>
    </row>
    <row r="59" spans="1:5">
      <c r="A59" s="38" t="s">
        <v>66</v>
      </c>
      <c r="B59" s="38" t="s">
        <v>66</v>
      </c>
      <c r="C59" s="38" t="s">
        <v>87</v>
      </c>
      <c r="D59" s="41">
        <v>1.2982571837631214E-3</v>
      </c>
      <c r="E59" s="38" t="s">
        <v>359</v>
      </c>
    </row>
    <row r="60" spans="1:5">
      <c r="A60" s="38" t="s">
        <v>66</v>
      </c>
      <c r="B60" s="38" t="s">
        <v>66</v>
      </c>
      <c r="C60" s="38" t="s">
        <v>88</v>
      </c>
      <c r="D60" s="41">
        <v>9.2732655980261335E-4</v>
      </c>
      <c r="E60" s="38" t="s">
        <v>359</v>
      </c>
    </row>
    <row r="61" spans="1:5">
      <c r="A61" s="38" t="s">
        <v>66</v>
      </c>
      <c r="B61" s="38" t="s">
        <v>66</v>
      </c>
      <c r="C61" s="38" t="s">
        <v>89</v>
      </c>
      <c r="D61" s="41">
        <v>7.7020116065510064E-3</v>
      </c>
      <c r="E61" s="38" t="s">
        <v>359</v>
      </c>
    </row>
    <row r="62" spans="1:5">
      <c r="A62" s="38" t="s">
        <v>66</v>
      </c>
      <c r="B62" s="38" t="s">
        <v>66</v>
      </c>
      <c r="C62" s="38" t="s">
        <v>90</v>
      </c>
      <c r="D62" s="41">
        <v>1.8731996508406853E-3</v>
      </c>
      <c r="E62" s="38" t="s">
        <v>359</v>
      </c>
    </row>
    <row r="63" spans="1:5">
      <c r="A63" s="38" t="s">
        <v>66</v>
      </c>
      <c r="B63" s="38" t="s">
        <v>66</v>
      </c>
      <c r="C63" s="38" t="s">
        <v>91</v>
      </c>
      <c r="D63" s="41">
        <v>2.7819796796051529E-3</v>
      </c>
      <c r="E63" s="38" t="s">
        <v>359</v>
      </c>
    </row>
    <row r="64" spans="1:5">
      <c r="A64" s="38" t="s">
        <v>66</v>
      </c>
      <c r="B64" s="38" t="s">
        <v>66</v>
      </c>
      <c r="C64" s="38" t="s">
        <v>92</v>
      </c>
      <c r="D64" s="41">
        <v>7.7020116068462249E-4</v>
      </c>
      <c r="E64" s="38" t="s">
        <v>359</v>
      </c>
    </row>
    <row r="65" spans="1:5">
      <c r="A65" s="38" t="s">
        <v>66</v>
      </c>
      <c r="B65" s="38" t="s">
        <v>66</v>
      </c>
      <c r="C65" s="38" t="s">
        <v>93</v>
      </c>
      <c r="D65" s="41">
        <v>4.7479119865447682E-3</v>
      </c>
      <c r="E65" s="38" t="s">
        <v>359</v>
      </c>
    </row>
    <row r="66" spans="1:5">
      <c r="A66" s="38" t="s">
        <v>66</v>
      </c>
      <c r="B66" s="38" t="s">
        <v>66</v>
      </c>
      <c r="C66" s="38" t="s">
        <v>94</v>
      </c>
      <c r="D66" s="41">
        <v>6.2595503084084299E-3</v>
      </c>
      <c r="E66" s="38" t="s">
        <v>359</v>
      </c>
    </row>
    <row r="67" spans="1:5">
      <c r="A67" s="38" t="s">
        <v>66</v>
      </c>
      <c r="B67" s="38" t="s">
        <v>66</v>
      </c>
      <c r="C67" s="38" t="s">
        <v>95</v>
      </c>
      <c r="D67" s="41">
        <v>2.5502447293977099E-3</v>
      </c>
      <c r="E67" s="38" t="s">
        <v>359</v>
      </c>
    </row>
    <row r="68" spans="1:5">
      <c r="A68" s="38" t="s">
        <v>66</v>
      </c>
      <c r="B68" s="38" t="s">
        <v>66</v>
      </c>
      <c r="C68" s="38" t="s">
        <v>96</v>
      </c>
      <c r="D68" s="41">
        <v>1.5931470298396082E-2</v>
      </c>
      <c r="E68" s="38" t="s">
        <v>359</v>
      </c>
    </row>
    <row r="69" spans="1:5">
      <c r="A69" s="38" t="s">
        <v>66</v>
      </c>
      <c r="B69" s="38" t="s">
        <v>66</v>
      </c>
      <c r="C69" s="38" t="s">
        <v>97</v>
      </c>
      <c r="D69" s="41">
        <v>6.0278155639065948E-3</v>
      </c>
      <c r="E69" s="38" t="s">
        <v>359</v>
      </c>
    </row>
    <row r="70" spans="1:5">
      <c r="A70" s="38" t="s">
        <v>66</v>
      </c>
      <c r="B70" s="38" t="s">
        <v>66</v>
      </c>
      <c r="C70" s="38" t="s">
        <v>98</v>
      </c>
      <c r="D70" s="41">
        <v>1.854653119763358E-3</v>
      </c>
      <c r="E70" s="38" t="s">
        <v>359</v>
      </c>
    </row>
    <row r="71" spans="1:5">
      <c r="A71" s="38" t="s">
        <v>66</v>
      </c>
      <c r="B71" s="38" t="s">
        <v>66</v>
      </c>
      <c r="C71" s="38" t="s">
        <v>99</v>
      </c>
      <c r="D71" s="41">
        <v>7.418612478815533E-3</v>
      </c>
      <c r="E71" s="38" t="s">
        <v>359</v>
      </c>
    </row>
    <row r="72" spans="1:5">
      <c r="A72" s="38" t="s">
        <v>66</v>
      </c>
      <c r="B72" s="38" t="s">
        <v>66</v>
      </c>
      <c r="C72" s="38" t="s">
        <v>100</v>
      </c>
      <c r="D72" s="41">
        <v>3.7093062394077665E-3</v>
      </c>
      <c r="E72" s="38" t="s">
        <v>359</v>
      </c>
    </row>
    <row r="73" spans="1:5">
      <c r="A73" s="38" t="s">
        <v>66</v>
      </c>
      <c r="B73" s="38" t="s">
        <v>66</v>
      </c>
      <c r="C73" s="38" t="s">
        <v>101</v>
      </c>
      <c r="D73" s="41">
        <v>4.6366327990130668E-4</v>
      </c>
      <c r="E73" s="38" t="s">
        <v>359</v>
      </c>
    </row>
    <row r="74" spans="1:5">
      <c r="A74" s="38" t="s">
        <v>66</v>
      </c>
      <c r="B74" s="38" t="s">
        <v>66</v>
      </c>
      <c r="C74" s="38" t="s">
        <v>102</v>
      </c>
      <c r="D74" s="41">
        <v>1.854653119763358E-3</v>
      </c>
      <c r="E74" s="38" t="s">
        <v>359</v>
      </c>
    </row>
    <row r="75" spans="1:5">
      <c r="A75" s="38" t="s">
        <v>66</v>
      </c>
      <c r="B75" s="38" t="s">
        <v>66</v>
      </c>
      <c r="C75" s="38" t="s">
        <v>103</v>
      </c>
      <c r="D75" s="41">
        <v>1.8546250384590625E-9</v>
      </c>
      <c r="E75" s="38" t="s">
        <v>359</v>
      </c>
    </row>
    <row r="76" spans="1:5">
      <c r="A76" s="38" t="s">
        <v>66</v>
      </c>
      <c r="B76" s="38" t="s">
        <v>66</v>
      </c>
      <c r="C76" s="38" t="s">
        <v>104</v>
      </c>
      <c r="D76" s="41">
        <v>9.2732655980261335E-4</v>
      </c>
      <c r="E76" s="38" t="s">
        <v>359</v>
      </c>
    </row>
    <row r="77" spans="1:5">
      <c r="A77" s="38" t="s">
        <v>66</v>
      </c>
      <c r="B77" s="38" t="s">
        <v>66</v>
      </c>
      <c r="C77" s="38" t="s">
        <v>105</v>
      </c>
      <c r="D77" s="41">
        <v>4.6366327993685105E-3</v>
      </c>
      <c r="E77" s="38" t="s">
        <v>359</v>
      </c>
    </row>
    <row r="78" spans="1:5">
      <c r="A78" s="38" t="s">
        <v>66</v>
      </c>
      <c r="B78" s="38" t="s">
        <v>66</v>
      </c>
      <c r="C78" s="38" t="s">
        <v>106</v>
      </c>
      <c r="D78" s="41">
        <v>6.4912859189737359E-3</v>
      </c>
      <c r="E78" s="38" t="s">
        <v>359</v>
      </c>
    </row>
    <row r="79" spans="1:5">
      <c r="A79" s="38" t="s">
        <v>66</v>
      </c>
      <c r="B79" s="38" t="s">
        <v>66</v>
      </c>
      <c r="C79" s="38" t="s">
        <v>107</v>
      </c>
      <c r="D79" s="41">
        <v>2.4573960968380461E-2</v>
      </c>
      <c r="E79" s="38" t="s">
        <v>359</v>
      </c>
    </row>
    <row r="80" spans="1:5">
      <c r="A80" s="38" t="s">
        <v>66</v>
      </c>
      <c r="B80" s="38" t="s">
        <v>66</v>
      </c>
      <c r="C80" s="38" t="s">
        <v>108</v>
      </c>
      <c r="D80" s="41">
        <v>2.7819796796051529E-3</v>
      </c>
      <c r="E80" s="38" t="s">
        <v>359</v>
      </c>
    </row>
    <row r="81" spans="1:5">
      <c r="A81" s="38" t="s">
        <v>66</v>
      </c>
      <c r="B81" s="38" t="s">
        <v>66</v>
      </c>
      <c r="C81" s="38" t="s">
        <v>109</v>
      </c>
      <c r="D81" s="41">
        <v>3.5934000735703263E-2</v>
      </c>
      <c r="E81" s="38" t="s">
        <v>359</v>
      </c>
    </row>
    <row r="82" spans="1:5">
      <c r="A82" s="38" t="s">
        <v>66</v>
      </c>
      <c r="B82" s="38" t="s">
        <v>66</v>
      </c>
      <c r="C82" s="38" t="s">
        <v>110</v>
      </c>
      <c r="D82" s="41">
        <v>1.854653119763358E-3</v>
      </c>
      <c r="E82" s="38" t="s">
        <v>359</v>
      </c>
    </row>
    <row r="83" spans="1:5">
      <c r="A83" s="38" t="s">
        <v>66</v>
      </c>
      <c r="B83" s="38" t="s">
        <v>66</v>
      </c>
      <c r="C83" s="38" t="s">
        <v>111</v>
      </c>
      <c r="D83" s="41">
        <v>3.2456429595064595E-3</v>
      </c>
      <c r="E83" s="38" t="s">
        <v>359</v>
      </c>
    </row>
    <row r="84" spans="1:5">
      <c r="A84" s="38" t="s">
        <v>66</v>
      </c>
      <c r="B84" s="38" t="s">
        <v>66</v>
      </c>
      <c r="C84" s="38" t="s">
        <v>112</v>
      </c>
      <c r="D84" s="41">
        <v>1.3908739702708061E-8</v>
      </c>
      <c r="E84" s="38" t="s">
        <v>359</v>
      </c>
    </row>
    <row r="85" spans="1:5">
      <c r="A85" s="38" t="s">
        <v>66</v>
      </c>
      <c r="B85" s="38" t="s">
        <v>66</v>
      </c>
      <c r="C85" s="38" t="s">
        <v>113</v>
      </c>
      <c r="D85" s="41">
        <v>4.6366327993685105E-3</v>
      </c>
      <c r="E85" s="38" t="s">
        <v>359</v>
      </c>
    </row>
    <row r="86" spans="1:5">
      <c r="A86" s="38" t="s">
        <v>66</v>
      </c>
      <c r="B86" s="38" t="s">
        <v>114</v>
      </c>
      <c r="C86" s="38" t="s">
        <v>114</v>
      </c>
      <c r="D86" s="41">
        <v>7.79284023561117E-3</v>
      </c>
    </row>
    <row r="87" spans="1:5">
      <c r="A87" s="38" t="s">
        <v>66</v>
      </c>
      <c r="B87" s="38" t="s">
        <v>114</v>
      </c>
      <c r="C87" s="38" t="s">
        <v>115</v>
      </c>
      <c r="D87" s="41">
        <v>2.1116807004823951E-3</v>
      </c>
    </row>
    <row r="88" spans="1:5">
      <c r="A88" s="38" t="s">
        <v>66</v>
      </c>
      <c r="B88" s="38" t="s">
        <v>114</v>
      </c>
      <c r="C88" s="38" t="s">
        <v>116</v>
      </c>
      <c r="D88" s="41">
        <v>5.9219878319220652E-3</v>
      </c>
    </row>
    <row r="89" spans="1:5">
      <c r="A89" s="38" t="s">
        <v>117</v>
      </c>
      <c r="B89" s="38" t="s">
        <v>117</v>
      </c>
      <c r="C89" s="38" t="s">
        <v>211</v>
      </c>
      <c r="D89" s="41">
        <v>2.0844502763438272E-2</v>
      </c>
      <c r="E89" s="38" t="s">
        <v>360</v>
      </c>
    </row>
    <row r="90" spans="1:5">
      <c r="A90" s="38" t="s">
        <v>117</v>
      </c>
      <c r="B90" s="38" t="s">
        <v>117</v>
      </c>
      <c r="C90" s="38" t="s">
        <v>119</v>
      </c>
      <c r="D90" s="41">
        <v>2.915904795855476E-2</v>
      </c>
      <c r="E90" s="38" t="s">
        <v>360</v>
      </c>
    </row>
    <row r="91" spans="1:5">
      <c r="A91" s="38" t="s">
        <v>117</v>
      </c>
      <c r="B91" s="38" t="s">
        <v>117</v>
      </c>
      <c r="C91" s="38" t="s">
        <v>120</v>
      </c>
      <c r="D91" s="41">
        <v>1.3194472145750455E-3</v>
      </c>
      <c r="E91" s="38" t="s">
        <v>360</v>
      </c>
    </row>
    <row r="92" spans="1:5">
      <c r="A92" s="38" t="s">
        <v>117</v>
      </c>
      <c r="B92" s="38" t="s">
        <v>117</v>
      </c>
      <c r="C92" s="38" t="s">
        <v>121</v>
      </c>
      <c r="D92" s="41">
        <v>3.3804112967164021E-3</v>
      </c>
    </row>
    <row r="93" spans="1:5">
      <c r="A93" s="38" t="s">
        <v>122</v>
      </c>
      <c r="B93" s="38" t="s">
        <v>123</v>
      </c>
      <c r="C93" s="38" t="s">
        <v>123</v>
      </c>
      <c r="D93" s="41">
        <v>1.2708521835709795E-2</v>
      </c>
    </row>
    <row r="94" spans="1:5">
      <c r="A94" s="38" t="s">
        <v>122</v>
      </c>
      <c r="B94" s="38" t="s">
        <v>124</v>
      </c>
      <c r="C94" s="38" t="s">
        <v>212</v>
      </c>
      <c r="D94" s="41">
        <v>5.6863961697966681E-4</v>
      </c>
    </row>
    <row r="95" spans="1:5">
      <c r="A95" s="38" t="s">
        <v>122</v>
      </c>
      <c r="B95" s="38" t="s">
        <v>124</v>
      </c>
      <c r="C95" s="38" t="s">
        <v>213</v>
      </c>
      <c r="D95" s="41">
        <v>1.3099918796636511E-3</v>
      </c>
    </row>
    <row r="96" spans="1:5">
      <c r="A96" s="38" t="s">
        <v>122</v>
      </c>
      <c r="B96" s="38" t="s">
        <v>124</v>
      </c>
      <c r="C96" s="38" t="s">
        <v>214</v>
      </c>
      <c r="D96" s="41">
        <v>5.3707043159851361E-3</v>
      </c>
    </row>
    <row r="97" spans="1:4">
      <c r="A97" s="38" t="s">
        <v>122</v>
      </c>
      <c r="B97" s="38" t="s">
        <v>124</v>
      </c>
      <c r="C97" s="38" t="s">
        <v>215</v>
      </c>
      <c r="D97" s="41">
        <v>2.5837792513220812E-3</v>
      </c>
    </row>
    <row r="98" spans="1:4">
      <c r="A98" s="38" t="s">
        <v>122</v>
      </c>
      <c r="B98" s="38" t="s">
        <v>124</v>
      </c>
      <c r="C98" s="38" t="s">
        <v>216</v>
      </c>
      <c r="D98" s="41">
        <v>2.7355332279997806E-3</v>
      </c>
    </row>
    <row r="99" spans="1:4">
      <c r="A99" s="38" t="s">
        <v>122</v>
      </c>
      <c r="B99" s="38" t="s">
        <v>124</v>
      </c>
      <c r="C99" s="38" t="s">
        <v>217</v>
      </c>
      <c r="D99" s="41">
        <v>4.8424729285161732E-3</v>
      </c>
    </row>
    <row r="100" spans="1:4">
      <c r="A100" s="38" t="s">
        <v>122</v>
      </c>
      <c r="B100" s="38" t="s">
        <v>124</v>
      </c>
      <c r="C100" s="38" t="s">
        <v>131</v>
      </c>
      <c r="D100" s="41">
        <v>4.1138209115012517E-4</v>
      </c>
    </row>
    <row r="101" spans="1:4">
      <c r="A101" s="38" t="s">
        <v>122</v>
      </c>
      <c r="B101" s="38" t="s">
        <v>124</v>
      </c>
      <c r="C101" s="38" t="s">
        <v>132</v>
      </c>
      <c r="D101" s="41">
        <v>9.9079466723269198E-4</v>
      </c>
    </row>
    <row r="102" spans="1:4">
      <c r="A102" s="38" t="s">
        <v>122</v>
      </c>
      <c r="B102" s="38" t="s">
        <v>124</v>
      </c>
      <c r="C102" s="38" t="s">
        <v>133</v>
      </c>
      <c r="D102" s="41">
        <v>1.0568061720232861E-2</v>
      </c>
    </row>
    <row r="103" spans="1:4">
      <c r="A103" s="38" t="s">
        <v>122</v>
      </c>
      <c r="B103" s="38" t="s">
        <v>124</v>
      </c>
      <c r="C103" s="38" t="s">
        <v>134</v>
      </c>
      <c r="D103" s="41">
        <v>1.0319812793213167E-3</v>
      </c>
    </row>
    <row r="104" spans="1:4">
      <c r="A104" s="38" t="s">
        <v>122</v>
      </c>
      <c r="B104" s="38" t="s">
        <v>135</v>
      </c>
      <c r="C104" s="38" t="s">
        <v>135</v>
      </c>
      <c r="D104" s="41">
        <v>1.0477171945006495E-2</v>
      </c>
    </row>
    <row r="105" spans="1:4">
      <c r="A105" s="38" t="s">
        <v>122</v>
      </c>
      <c r="B105" s="38" t="s">
        <v>137</v>
      </c>
      <c r="C105" s="38" t="s">
        <v>138</v>
      </c>
      <c r="D105" s="41">
        <v>1.1241180830920692E-2</v>
      </c>
    </row>
    <row r="106" spans="1:4">
      <c r="A106" s="38" t="s">
        <v>122</v>
      </c>
      <c r="B106" s="38" t="s">
        <v>137</v>
      </c>
      <c r="C106" s="38" t="s">
        <v>139</v>
      </c>
      <c r="D106" s="41">
        <v>1.8163173892882533E-3</v>
      </c>
    </row>
    <row r="107" spans="1:4">
      <c r="A107" s="38" t="s">
        <v>122</v>
      </c>
      <c r="B107" s="38" t="s">
        <v>137</v>
      </c>
      <c r="C107" s="38" t="s">
        <v>140</v>
      </c>
      <c r="D107" s="41">
        <v>1.6691878077236292E-3</v>
      </c>
    </row>
    <row r="108" spans="1:4">
      <c r="A108" s="38" t="s">
        <v>122</v>
      </c>
      <c r="B108" s="38" t="s">
        <v>137</v>
      </c>
      <c r="C108" s="38" t="s">
        <v>137</v>
      </c>
      <c r="D108" s="41">
        <v>2.5309909983756131E-2</v>
      </c>
    </row>
    <row r="109" spans="1:4">
      <c r="A109" s="38" t="s">
        <v>122</v>
      </c>
      <c r="B109" s="38" t="s">
        <v>137</v>
      </c>
      <c r="C109" s="38" t="s">
        <v>141</v>
      </c>
      <c r="D109" s="41">
        <v>9.9888446318581871E-4</v>
      </c>
    </row>
    <row r="110" spans="1:4">
      <c r="A110" s="38" t="s">
        <v>122</v>
      </c>
      <c r="B110" s="38" t="s">
        <v>142</v>
      </c>
      <c r="C110" s="38" t="s">
        <v>143</v>
      </c>
      <c r="D110" s="41">
        <v>1.6547582228163531E-3</v>
      </c>
    </row>
    <row r="111" spans="1:4">
      <c r="A111" s="38" t="s">
        <v>122</v>
      </c>
      <c r="B111" s="38" t="s">
        <v>142</v>
      </c>
      <c r="C111" s="38" t="s">
        <v>144</v>
      </c>
      <c r="D111" s="41">
        <v>1.1269892879067484E-2</v>
      </c>
    </row>
    <row r="112" spans="1:4">
      <c r="A112" s="38" t="s">
        <v>122</v>
      </c>
      <c r="B112" s="38" t="s">
        <v>145</v>
      </c>
      <c r="C112" s="38" t="s">
        <v>146</v>
      </c>
      <c r="D112" s="41">
        <v>6.2049745682862135E-3</v>
      </c>
    </row>
    <row r="113" spans="1:4">
      <c r="A113" s="38" t="s">
        <v>122</v>
      </c>
      <c r="B113" s="38" t="s">
        <v>145</v>
      </c>
      <c r="C113" s="38" t="s">
        <v>147</v>
      </c>
      <c r="D113" s="41">
        <v>5.3772718968025232E-3</v>
      </c>
    </row>
    <row r="114" spans="1:4">
      <c r="A114" s="38" t="s">
        <v>122</v>
      </c>
      <c r="B114" s="38" t="s">
        <v>148</v>
      </c>
      <c r="C114" s="38" t="s">
        <v>149</v>
      </c>
      <c r="D114" s="41">
        <v>1.7627644381704475E-2</v>
      </c>
    </row>
    <row r="115" spans="1:4">
      <c r="A115" s="38" t="s">
        <v>150</v>
      </c>
      <c r="B115" s="38" t="s">
        <v>151</v>
      </c>
      <c r="C115" s="38" t="s">
        <v>152</v>
      </c>
      <c r="D115" s="41">
        <v>9.2894402176873173E-3</v>
      </c>
    </row>
    <row r="116" spans="1:4">
      <c r="A116" s="38" t="s">
        <v>150</v>
      </c>
      <c r="B116" s="38" t="s">
        <v>153</v>
      </c>
      <c r="C116" s="38" t="s">
        <v>218</v>
      </c>
      <c r="D116" s="41">
        <v>2.7017248577650747E-8</v>
      </c>
    </row>
    <row r="117" spans="1:4">
      <c r="A117" s="38" t="s">
        <v>150</v>
      </c>
      <c r="B117" s="38" t="s">
        <v>153</v>
      </c>
      <c r="C117" s="38" t="s">
        <v>155</v>
      </c>
      <c r="D117" s="41">
        <v>1.5166264987045922E-8</v>
      </c>
    </row>
    <row r="118" spans="1:4">
      <c r="A118" s="38" t="s">
        <v>150</v>
      </c>
      <c r="B118" s="38" t="s">
        <v>150</v>
      </c>
      <c r="C118" s="38" t="s">
        <v>156</v>
      </c>
      <c r="D118" s="41">
        <v>2.4383299412061145E-9</v>
      </c>
    </row>
    <row r="119" spans="1:4">
      <c r="A119" s="38" t="s">
        <v>150</v>
      </c>
      <c r="B119" s="38" t="s">
        <v>150</v>
      </c>
      <c r="C119" s="38" t="s">
        <v>157</v>
      </c>
      <c r="D119" s="41">
        <v>1.2830294423528402E-8</v>
      </c>
    </row>
    <row r="120" spans="1:4">
      <c r="A120" s="38" t="s">
        <v>150</v>
      </c>
      <c r="B120" s="38" t="s">
        <v>150</v>
      </c>
      <c r="C120" s="38" t="s">
        <v>158</v>
      </c>
      <c r="D120" s="41">
        <v>2.6965047521275816E-4</v>
      </c>
    </row>
    <row r="121" spans="1:4">
      <c r="A121" s="38" t="s">
        <v>150</v>
      </c>
      <c r="B121" s="38" t="s">
        <v>150</v>
      </c>
      <c r="C121" s="38" t="s">
        <v>159</v>
      </c>
      <c r="D121" s="41">
        <v>0.31883789392693845</v>
      </c>
    </row>
    <row r="122" spans="1:4">
      <c r="A122" s="38" t="s">
        <v>150</v>
      </c>
      <c r="B122" s="38" t="s">
        <v>150</v>
      </c>
      <c r="C122" s="38" t="s">
        <v>160</v>
      </c>
      <c r="D122" s="41">
        <v>7.6333591827786887E-2</v>
      </c>
    </row>
    <row r="123" spans="1:4">
      <c r="A123" s="38" t="s">
        <v>150</v>
      </c>
      <c r="B123" s="38" t="s">
        <v>150</v>
      </c>
      <c r="C123" s="38" t="s">
        <v>161</v>
      </c>
      <c r="D123" s="41">
        <v>0</v>
      </c>
    </row>
    <row r="124" spans="1:4">
      <c r="A124" s="38" t="s">
        <v>150</v>
      </c>
      <c r="B124" s="38" t="s">
        <v>150</v>
      </c>
      <c r="C124" s="38" t="s">
        <v>162</v>
      </c>
      <c r="D124" s="41">
        <v>0</v>
      </c>
    </row>
    <row r="125" spans="1:4">
      <c r="A125" s="38" t="s">
        <v>150</v>
      </c>
      <c r="B125" s="38" t="s">
        <v>150</v>
      </c>
      <c r="C125" s="38" t="s">
        <v>163</v>
      </c>
      <c r="D125" s="41">
        <v>0</v>
      </c>
    </row>
    <row r="126" spans="1:4">
      <c r="A126" s="38" t="s">
        <v>150</v>
      </c>
      <c r="B126" s="38" t="s">
        <v>150</v>
      </c>
      <c r="C126" s="38" t="s">
        <v>164</v>
      </c>
      <c r="D126" s="41">
        <v>0</v>
      </c>
    </row>
    <row r="127" spans="1:4">
      <c r="A127" s="36" t="s">
        <v>20</v>
      </c>
      <c r="B127" s="36" t="s">
        <v>21</v>
      </c>
      <c r="C127" s="36" t="s">
        <v>22</v>
      </c>
      <c r="D127" s="46">
        <v>1.0000000000000002</v>
      </c>
    </row>
    <row r="128" spans="1:4">
      <c r="D128" s="47"/>
    </row>
    <row r="130" spans="3:5">
      <c r="C130" t="s">
        <v>361</v>
      </c>
      <c r="D130" s="12">
        <f>SUMIF($E$2:$E$126,$E130,$D$2:$D$126)</f>
        <v>0.22351870187704856</v>
      </c>
      <c r="E130" t="s">
        <v>359</v>
      </c>
    </row>
    <row r="131" spans="3:5">
      <c r="C131" t="s">
        <v>357</v>
      </c>
      <c r="D131" s="12">
        <f>SUMIF($E$2:$E$126,$E131,$D$2:$D$126)</f>
        <v>5.1322997936568075E-2</v>
      </c>
      <c r="E131" t="s">
        <v>360</v>
      </c>
    </row>
    <row r="132" spans="3:5">
      <c r="C132" t="s">
        <v>415</v>
      </c>
      <c r="D132" s="107">
        <f>+D131+D130</f>
        <v>0.27484169981361661</v>
      </c>
    </row>
  </sheetData>
  <sheetProtection password="EEDF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defaultColWidth="10.7109375" defaultRowHeight="12.75"/>
  <cols>
    <col min="1" max="1" width="24.28515625" customWidth="1"/>
    <col min="2" max="2" width="28" customWidth="1"/>
    <col min="3" max="3" width="34.5703125" bestFit="1" customWidth="1"/>
    <col min="4" max="4" width="17.7109375" style="1" bestFit="1" customWidth="1"/>
    <col min="144" max="150" width="10.7109375" bestFit="1" customWidth="1"/>
    <col min="151" max="151" width="13.85546875" bestFit="1" customWidth="1"/>
    <col min="400" max="406" width="10.7109375" bestFit="1" customWidth="1"/>
    <col min="407" max="407" width="13.85546875" bestFit="1" customWidth="1"/>
    <col min="656" max="662" width="10.7109375" bestFit="1" customWidth="1"/>
    <col min="663" max="663" width="13.85546875" bestFit="1" customWidth="1"/>
    <col min="912" max="918" width="10.7109375" bestFit="1" customWidth="1"/>
    <col min="919" max="919" width="13.85546875" bestFit="1" customWidth="1"/>
    <col min="1168" max="1174" width="10.7109375" bestFit="1" customWidth="1"/>
    <col min="1175" max="1175" width="13.85546875" bestFit="1" customWidth="1"/>
    <col min="1424" max="1430" width="10.7109375" bestFit="1" customWidth="1"/>
    <col min="1431" max="1431" width="13.85546875" bestFit="1" customWidth="1"/>
    <col min="1680" max="1686" width="10.7109375" bestFit="1" customWidth="1"/>
    <col min="1687" max="1687" width="13.85546875" bestFit="1" customWidth="1"/>
    <col min="1936" max="1942" width="10.7109375" bestFit="1" customWidth="1"/>
    <col min="1943" max="1943" width="13.85546875" bestFit="1" customWidth="1"/>
    <col min="2192" max="2198" width="10.7109375" bestFit="1" customWidth="1"/>
    <col min="2199" max="2199" width="13.85546875" bestFit="1" customWidth="1"/>
    <col min="2448" max="2454" width="10.7109375" bestFit="1" customWidth="1"/>
    <col min="2455" max="2455" width="13.85546875" bestFit="1" customWidth="1"/>
    <col min="2704" max="2710" width="10.7109375" bestFit="1" customWidth="1"/>
    <col min="2711" max="2711" width="13.85546875" bestFit="1" customWidth="1"/>
    <col min="2960" max="2966" width="10.7109375" bestFit="1" customWidth="1"/>
    <col min="2967" max="2967" width="13.85546875" bestFit="1" customWidth="1"/>
    <col min="3216" max="3222" width="10.7109375" bestFit="1" customWidth="1"/>
    <col min="3223" max="3223" width="13.85546875" bestFit="1" customWidth="1"/>
    <col min="3472" max="3478" width="10.7109375" bestFit="1" customWidth="1"/>
    <col min="3479" max="3479" width="13.85546875" bestFit="1" customWidth="1"/>
    <col min="3728" max="3734" width="10.7109375" bestFit="1" customWidth="1"/>
    <col min="3735" max="3735" width="13.85546875" bestFit="1" customWidth="1"/>
    <col min="3984" max="3990" width="10.7109375" bestFit="1" customWidth="1"/>
    <col min="3991" max="3991" width="13.85546875" bestFit="1" customWidth="1"/>
    <col min="4240" max="4246" width="10.7109375" bestFit="1" customWidth="1"/>
    <col min="4247" max="4247" width="13.85546875" bestFit="1" customWidth="1"/>
    <col min="4496" max="4502" width="10.7109375" bestFit="1" customWidth="1"/>
    <col min="4503" max="4503" width="13.85546875" bestFit="1" customWidth="1"/>
    <col min="4752" max="4758" width="10.7109375" bestFit="1" customWidth="1"/>
    <col min="4759" max="4759" width="13.85546875" bestFit="1" customWidth="1"/>
    <col min="5008" max="5014" width="10.7109375" bestFit="1" customWidth="1"/>
    <col min="5015" max="5015" width="13.85546875" bestFit="1" customWidth="1"/>
    <col min="5264" max="5270" width="10.7109375" bestFit="1" customWidth="1"/>
    <col min="5271" max="5271" width="13.85546875" bestFit="1" customWidth="1"/>
    <col min="5520" max="5526" width="10.7109375" bestFit="1" customWidth="1"/>
    <col min="5527" max="5527" width="13.85546875" bestFit="1" customWidth="1"/>
    <col min="5776" max="5782" width="10.7109375" bestFit="1" customWidth="1"/>
    <col min="5783" max="5783" width="13.85546875" bestFit="1" customWidth="1"/>
    <col min="6032" max="6038" width="10.7109375" bestFit="1" customWidth="1"/>
    <col min="6039" max="6039" width="13.85546875" bestFit="1" customWidth="1"/>
    <col min="6288" max="6294" width="10.7109375" bestFit="1" customWidth="1"/>
    <col min="6295" max="6295" width="13.85546875" bestFit="1" customWidth="1"/>
    <col min="6544" max="6550" width="10.7109375" bestFit="1" customWidth="1"/>
    <col min="6551" max="6551" width="13.85546875" bestFit="1" customWidth="1"/>
    <col min="6800" max="6806" width="10.7109375" bestFit="1" customWidth="1"/>
    <col min="6807" max="6807" width="13.85546875" bestFit="1" customWidth="1"/>
    <col min="7056" max="7062" width="10.7109375" bestFit="1" customWidth="1"/>
    <col min="7063" max="7063" width="13.85546875" bestFit="1" customWidth="1"/>
    <col min="7312" max="7318" width="10.7109375" bestFit="1" customWidth="1"/>
    <col min="7319" max="7319" width="13.85546875" bestFit="1" customWidth="1"/>
    <col min="7568" max="7574" width="10.7109375" bestFit="1" customWidth="1"/>
    <col min="7575" max="7575" width="13.85546875" bestFit="1" customWidth="1"/>
    <col min="7824" max="7830" width="10.7109375" bestFit="1" customWidth="1"/>
    <col min="7831" max="7831" width="13.85546875" bestFit="1" customWidth="1"/>
    <col min="8080" max="8086" width="10.7109375" bestFit="1" customWidth="1"/>
    <col min="8087" max="8087" width="13.85546875" bestFit="1" customWidth="1"/>
    <col min="8336" max="8342" width="10.7109375" bestFit="1" customWidth="1"/>
    <col min="8343" max="8343" width="13.85546875" bestFit="1" customWidth="1"/>
    <col min="8592" max="8598" width="10.7109375" bestFit="1" customWidth="1"/>
    <col min="8599" max="8599" width="13.85546875" bestFit="1" customWidth="1"/>
    <col min="8848" max="8854" width="10.7109375" bestFit="1" customWidth="1"/>
    <col min="8855" max="8855" width="13.85546875" bestFit="1" customWidth="1"/>
    <col min="9104" max="9110" width="10.7109375" bestFit="1" customWidth="1"/>
    <col min="9111" max="9111" width="13.85546875" bestFit="1" customWidth="1"/>
    <col min="9360" max="9366" width="10.7109375" bestFit="1" customWidth="1"/>
    <col min="9367" max="9367" width="13.85546875" bestFit="1" customWidth="1"/>
    <col min="9616" max="9622" width="10.7109375" bestFit="1" customWidth="1"/>
    <col min="9623" max="9623" width="13.85546875" bestFit="1" customWidth="1"/>
    <col min="9872" max="9878" width="10.7109375" bestFit="1" customWidth="1"/>
    <col min="9879" max="9879" width="13.85546875" bestFit="1" customWidth="1"/>
    <col min="10128" max="10134" width="10.7109375" bestFit="1" customWidth="1"/>
    <col min="10135" max="10135" width="13.85546875" bestFit="1" customWidth="1"/>
    <col min="10384" max="10390" width="10.7109375" bestFit="1" customWidth="1"/>
    <col min="10391" max="10391" width="13.85546875" bestFit="1" customWidth="1"/>
    <col min="10640" max="10646" width="10.7109375" bestFit="1" customWidth="1"/>
    <col min="10647" max="10647" width="13.85546875" bestFit="1" customWidth="1"/>
    <col min="10896" max="10902" width="10.7109375" bestFit="1" customWidth="1"/>
    <col min="10903" max="10903" width="13.85546875" bestFit="1" customWidth="1"/>
    <col min="11152" max="11158" width="10.7109375" bestFit="1" customWidth="1"/>
    <col min="11159" max="11159" width="13.85546875" bestFit="1" customWidth="1"/>
    <col min="11408" max="11414" width="10.7109375" bestFit="1" customWidth="1"/>
    <col min="11415" max="11415" width="13.85546875" bestFit="1" customWidth="1"/>
    <col min="11664" max="11670" width="10.7109375" bestFit="1" customWidth="1"/>
    <col min="11671" max="11671" width="13.85546875" bestFit="1" customWidth="1"/>
    <col min="11920" max="11926" width="10.7109375" bestFit="1" customWidth="1"/>
    <col min="11927" max="11927" width="13.85546875" bestFit="1" customWidth="1"/>
    <col min="12176" max="12182" width="10.7109375" bestFit="1" customWidth="1"/>
    <col min="12183" max="12183" width="13.85546875" bestFit="1" customWidth="1"/>
    <col min="12432" max="12438" width="10.7109375" bestFit="1" customWidth="1"/>
    <col min="12439" max="12439" width="13.85546875" bestFit="1" customWidth="1"/>
    <col min="12688" max="12694" width="10.7109375" bestFit="1" customWidth="1"/>
    <col min="12695" max="12695" width="13.85546875" bestFit="1" customWidth="1"/>
    <col min="12944" max="12950" width="10.7109375" bestFit="1" customWidth="1"/>
    <col min="12951" max="12951" width="13.85546875" bestFit="1" customWidth="1"/>
    <col min="13200" max="13206" width="10.7109375" bestFit="1" customWidth="1"/>
    <col min="13207" max="13207" width="13.85546875" bestFit="1" customWidth="1"/>
    <col min="13456" max="13462" width="10.7109375" bestFit="1" customWidth="1"/>
    <col min="13463" max="13463" width="13.85546875" bestFit="1" customWidth="1"/>
    <col min="13712" max="13718" width="10.7109375" bestFit="1" customWidth="1"/>
    <col min="13719" max="13719" width="13.85546875" bestFit="1" customWidth="1"/>
    <col min="13968" max="13974" width="10.7109375" bestFit="1" customWidth="1"/>
    <col min="13975" max="13975" width="13.85546875" bestFit="1" customWidth="1"/>
    <col min="14224" max="14230" width="10.7109375" bestFit="1" customWidth="1"/>
    <col min="14231" max="14231" width="13.85546875" bestFit="1" customWidth="1"/>
    <col min="14480" max="14486" width="10.7109375" bestFit="1" customWidth="1"/>
    <col min="14487" max="14487" width="13.85546875" bestFit="1" customWidth="1"/>
    <col min="14736" max="14742" width="10.7109375" bestFit="1" customWidth="1"/>
    <col min="14743" max="14743" width="13.85546875" bestFit="1" customWidth="1"/>
    <col min="14992" max="14998" width="10.7109375" bestFit="1" customWidth="1"/>
    <col min="14999" max="14999" width="13.85546875" bestFit="1" customWidth="1"/>
    <col min="15248" max="15254" width="10.7109375" bestFit="1" customWidth="1"/>
    <col min="15255" max="15255" width="13.85546875" bestFit="1" customWidth="1"/>
    <col min="15504" max="15510" width="10.7109375" bestFit="1" customWidth="1"/>
    <col min="15511" max="15511" width="13.85546875" bestFit="1" customWidth="1"/>
    <col min="15760" max="15766" width="10.7109375" bestFit="1" customWidth="1"/>
    <col min="15767" max="15767" width="13.85546875" bestFit="1" customWidth="1"/>
    <col min="16016" max="16022" width="10.7109375" bestFit="1" customWidth="1"/>
    <col min="16023" max="16023" width="13.85546875" bestFit="1" customWidth="1"/>
  </cols>
  <sheetData>
    <row r="1" spans="1:4">
      <c r="A1" s="36" t="s">
        <v>20</v>
      </c>
      <c r="B1" s="36" t="s">
        <v>21</v>
      </c>
      <c r="C1" s="36" t="s">
        <v>22</v>
      </c>
      <c r="D1" s="36" t="s">
        <v>19</v>
      </c>
    </row>
    <row r="2" spans="1:4">
      <c r="A2" s="38" t="s">
        <v>172</v>
      </c>
      <c r="B2" s="38" t="s">
        <v>219</v>
      </c>
      <c r="C2" s="38" t="s">
        <v>220</v>
      </c>
      <c r="D2" s="39">
        <v>4.8293900000000002E-3</v>
      </c>
    </row>
    <row r="3" spans="1:4">
      <c r="A3" s="38" t="s">
        <v>172</v>
      </c>
      <c r="B3" s="38" t="s">
        <v>219</v>
      </c>
      <c r="C3" s="38" t="s">
        <v>60</v>
      </c>
      <c r="D3" s="39">
        <v>4.4880099999999997E-3</v>
      </c>
    </row>
    <row r="4" spans="1:4">
      <c r="A4" s="38" t="s">
        <v>172</v>
      </c>
      <c r="B4" s="38" t="s">
        <v>219</v>
      </c>
      <c r="C4" s="38" t="s">
        <v>221</v>
      </c>
      <c r="D4" s="39">
        <v>3.5898000000000001E-4</v>
      </c>
    </row>
    <row r="5" spans="1:4">
      <c r="A5" s="38" t="s">
        <v>172</v>
      </c>
      <c r="B5" s="38" t="s">
        <v>219</v>
      </c>
      <c r="C5" s="38" t="s">
        <v>222</v>
      </c>
      <c r="D5" s="39">
        <v>4.8626800000000003E-3</v>
      </c>
    </row>
    <row r="6" spans="1:4">
      <c r="A6" s="38" t="s">
        <v>172</v>
      </c>
      <c r="B6" s="38" t="s">
        <v>223</v>
      </c>
      <c r="C6" s="38" t="s">
        <v>224</v>
      </c>
      <c r="D6" s="39">
        <v>6.9514000000000002E-4</v>
      </c>
    </row>
    <row r="7" spans="1:4">
      <c r="A7" s="38" t="s">
        <v>172</v>
      </c>
      <c r="B7" s="38" t="s">
        <v>223</v>
      </c>
      <c r="C7" s="38" t="s">
        <v>215</v>
      </c>
      <c r="D7" s="39">
        <v>1.1919799999999999E-2</v>
      </c>
    </row>
    <row r="8" spans="1:4">
      <c r="A8" s="38" t="s">
        <v>172</v>
      </c>
      <c r="B8" s="38" t="s">
        <v>223</v>
      </c>
      <c r="C8" s="38" t="s">
        <v>225</v>
      </c>
      <c r="D8" s="39">
        <v>1.6985790000000001E-2</v>
      </c>
    </row>
    <row r="9" spans="1:4">
      <c r="A9" s="38" t="s">
        <v>172</v>
      </c>
      <c r="B9" s="38" t="s">
        <v>223</v>
      </c>
      <c r="C9" s="38" t="s">
        <v>131</v>
      </c>
      <c r="D9" s="39">
        <v>1.93362E-3</v>
      </c>
    </row>
    <row r="10" spans="1:4">
      <c r="A10" s="38" t="s">
        <v>172</v>
      </c>
      <c r="B10" s="38" t="s">
        <v>223</v>
      </c>
      <c r="C10" s="38" t="s">
        <v>30</v>
      </c>
      <c r="D10" s="39">
        <v>4.9445000000000001E-4</v>
      </c>
    </row>
    <row r="11" spans="1:4">
      <c r="A11" s="38" t="s">
        <v>172</v>
      </c>
      <c r="B11" s="38" t="s">
        <v>223</v>
      </c>
      <c r="C11" s="38" t="s">
        <v>226</v>
      </c>
      <c r="D11" s="39">
        <v>3.8549299999999999E-3</v>
      </c>
    </row>
    <row r="12" spans="1:4">
      <c r="A12" s="38" t="s">
        <v>172</v>
      </c>
      <c r="B12" s="38" t="s">
        <v>223</v>
      </c>
      <c r="C12" s="38" t="s">
        <v>227</v>
      </c>
      <c r="D12" s="39">
        <v>6.0747999999999998E-4</v>
      </c>
    </row>
    <row r="13" spans="1:4">
      <c r="A13" s="38" t="s">
        <v>172</v>
      </c>
      <c r="B13" s="38" t="s">
        <v>223</v>
      </c>
      <c r="C13" s="38" t="s">
        <v>228</v>
      </c>
      <c r="D13" s="39">
        <v>1.10681E-3</v>
      </c>
    </row>
    <row r="14" spans="1:4">
      <c r="A14" s="38" t="s">
        <v>172</v>
      </c>
      <c r="B14" s="38" t="s">
        <v>229</v>
      </c>
      <c r="C14" s="38" t="s">
        <v>230</v>
      </c>
      <c r="D14" s="39">
        <v>8.1243999999999999E-4</v>
      </c>
    </row>
    <row r="15" spans="1:4">
      <c r="A15" s="38" t="s">
        <v>172</v>
      </c>
      <c r="B15" s="38" t="s">
        <v>229</v>
      </c>
      <c r="C15" s="38" t="s">
        <v>24</v>
      </c>
      <c r="D15" s="39">
        <v>6.2918200000000001E-3</v>
      </c>
    </row>
    <row r="16" spans="1:4">
      <c r="A16" s="38" t="s">
        <v>172</v>
      </c>
      <c r="B16" s="38" t="s">
        <v>229</v>
      </c>
      <c r="C16" s="38" t="s">
        <v>29</v>
      </c>
      <c r="D16" s="39">
        <v>2.9652799999999998E-3</v>
      </c>
    </row>
    <row r="17" spans="1:4">
      <c r="A17" s="38" t="s">
        <v>172</v>
      </c>
      <c r="B17" s="38" t="s">
        <v>231</v>
      </c>
      <c r="C17" s="38" t="s">
        <v>232</v>
      </c>
      <c r="D17" s="39">
        <v>1.3468819999999999E-2</v>
      </c>
    </row>
    <row r="18" spans="1:4">
      <c r="A18" s="38" t="s">
        <v>172</v>
      </c>
      <c r="B18" s="38" t="s">
        <v>231</v>
      </c>
      <c r="C18" s="38" t="s">
        <v>233</v>
      </c>
      <c r="D18" s="39">
        <v>2.3882600000000001E-3</v>
      </c>
    </row>
    <row r="19" spans="1:4">
      <c r="A19" s="38" t="s">
        <v>172</v>
      </c>
      <c r="B19" s="38" t="s">
        <v>231</v>
      </c>
      <c r="C19" s="38" t="s">
        <v>234</v>
      </c>
      <c r="D19" s="39">
        <v>4.3155E-4</v>
      </c>
    </row>
    <row r="20" spans="1:4">
      <c r="A20" s="38" t="s">
        <v>172</v>
      </c>
      <c r="B20" s="38" t="s">
        <v>235</v>
      </c>
      <c r="C20" s="38" t="s">
        <v>236</v>
      </c>
      <c r="D20" s="39">
        <v>2.2122600000000002E-3</v>
      </c>
    </row>
    <row r="21" spans="1:4">
      <c r="A21" s="38" t="s">
        <v>172</v>
      </c>
      <c r="B21" s="38" t="s">
        <v>235</v>
      </c>
      <c r="C21" s="38" t="s">
        <v>237</v>
      </c>
      <c r="D21" s="39">
        <v>1.8372099999999999E-3</v>
      </c>
    </row>
    <row r="22" spans="1:4">
      <c r="A22" s="38" t="s">
        <v>172</v>
      </c>
      <c r="B22" s="38" t="s">
        <v>238</v>
      </c>
      <c r="C22" s="38" t="s">
        <v>239</v>
      </c>
      <c r="D22" s="39">
        <v>1.7123999999999999E-4</v>
      </c>
    </row>
    <row r="23" spans="1:4">
      <c r="A23" s="38" t="s">
        <v>172</v>
      </c>
      <c r="B23" s="38" t="s">
        <v>238</v>
      </c>
      <c r="C23" s="38" t="s">
        <v>240</v>
      </c>
      <c r="D23" s="39">
        <v>2.5692980000000001E-2</v>
      </c>
    </row>
    <row r="24" spans="1:4">
      <c r="A24" s="38" t="s">
        <v>172</v>
      </c>
      <c r="B24" s="38" t="s">
        <v>238</v>
      </c>
      <c r="C24" s="38" t="s">
        <v>241</v>
      </c>
      <c r="D24" s="39">
        <v>6.20391E-3</v>
      </c>
    </row>
    <row r="25" spans="1:4">
      <c r="A25" s="38" t="s">
        <v>172</v>
      </c>
      <c r="B25" s="38" t="s">
        <v>238</v>
      </c>
      <c r="C25" s="38" t="s">
        <v>242</v>
      </c>
      <c r="D25" s="39">
        <v>2.0213800000000001E-3</v>
      </c>
    </row>
    <row r="26" spans="1:4">
      <c r="A26" s="38" t="s">
        <v>172</v>
      </c>
      <c r="B26" s="38" t="s">
        <v>243</v>
      </c>
      <c r="C26" s="38" t="s">
        <v>244</v>
      </c>
      <c r="D26" s="39">
        <v>4.4398000000000001E-4</v>
      </c>
    </row>
    <row r="27" spans="1:4">
      <c r="A27" s="38" t="s">
        <v>172</v>
      </c>
      <c r="B27" s="38" t="s">
        <v>31</v>
      </c>
      <c r="C27" s="38" t="s">
        <v>38</v>
      </c>
      <c r="D27" s="39">
        <v>1.0939580000000001E-2</v>
      </c>
    </row>
    <row r="28" spans="1:4">
      <c r="A28" s="38" t="s">
        <v>172</v>
      </c>
      <c r="B28" s="38" t="s">
        <v>31</v>
      </c>
      <c r="C28" s="38" t="s">
        <v>245</v>
      </c>
      <c r="D28" s="39">
        <v>3.8231000000000002E-4</v>
      </c>
    </row>
    <row r="29" spans="1:4">
      <c r="A29" s="38" t="s">
        <v>172</v>
      </c>
      <c r="B29" s="38" t="s">
        <v>31</v>
      </c>
      <c r="C29" s="38" t="s">
        <v>246</v>
      </c>
      <c r="D29" s="39">
        <v>3.6151E-4</v>
      </c>
    </row>
    <row r="30" spans="1:4">
      <c r="A30" s="38" t="s">
        <v>172</v>
      </c>
      <c r="B30" s="38" t="s">
        <v>247</v>
      </c>
      <c r="C30" s="38" t="s">
        <v>55</v>
      </c>
      <c r="D30" s="39">
        <v>2.97767E-3</v>
      </c>
    </row>
    <row r="31" spans="1:4">
      <c r="A31" s="38" t="s">
        <v>172</v>
      </c>
      <c r="B31" s="38" t="s">
        <v>247</v>
      </c>
      <c r="C31" s="38" t="s">
        <v>210</v>
      </c>
      <c r="D31" s="39">
        <v>8.9073899999999994E-3</v>
      </c>
    </row>
    <row r="32" spans="1:4">
      <c r="A32" s="38" t="s">
        <v>151</v>
      </c>
      <c r="B32" s="38" t="s">
        <v>248</v>
      </c>
      <c r="C32" s="38" t="s">
        <v>249</v>
      </c>
      <c r="D32" s="39">
        <v>2.1602700000000002E-3</v>
      </c>
    </row>
    <row r="33" spans="1:5">
      <c r="A33" s="38" t="s">
        <v>151</v>
      </c>
      <c r="B33" s="38" t="s">
        <v>248</v>
      </c>
      <c r="C33" s="38" t="s">
        <v>250</v>
      </c>
      <c r="D33" s="39">
        <v>8.2312300000000008E-3</v>
      </c>
    </row>
    <row r="34" spans="1:5">
      <c r="A34" s="38" t="s">
        <v>151</v>
      </c>
      <c r="B34" s="38" t="s">
        <v>248</v>
      </c>
      <c r="C34" s="38" t="s">
        <v>60</v>
      </c>
      <c r="D34" s="39">
        <v>4.0277000000000004E-3</v>
      </c>
    </row>
    <row r="35" spans="1:5">
      <c r="A35" s="38" t="s">
        <v>151</v>
      </c>
      <c r="B35" s="38" t="s">
        <v>251</v>
      </c>
      <c r="C35" s="38" t="s">
        <v>252</v>
      </c>
      <c r="D35" s="39">
        <v>2.0677540000000001E-2</v>
      </c>
    </row>
    <row r="36" spans="1:5">
      <c r="A36" s="38" t="s">
        <v>151</v>
      </c>
      <c r="B36" s="38" t="s">
        <v>251</v>
      </c>
      <c r="C36" s="38" t="s">
        <v>253</v>
      </c>
      <c r="D36" s="39">
        <v>6.7348959999999999E-2</v>
      </c>
    </row>
    <row r="37" spans="1:5">
      <c r="A37" s="38" t="s">
        <v>151</v>
      </c>
      <c r="B37" s="38" t="s">
        <v>254</v>
      </c>
      <c r="C37" s="38" t="s">
        <v>255</v>
      </c>
      <c r="D37" s="39">
        <v>5.8934999999999999E-4</v>
      </c>
    </row>
    <row r="38" spans="1:5">
      <c r="A38" s="38" t="s">
        <v>151</v>
      </c>
      <c r="B38" s="38" t="s">
        <v>254</v>
      </c>
      <c r="C38" s="38" t="s">
        <v>256</v>
      </c>
      <c r="D38" s="39">
        <v>3.0438999999999998E-4</v>
      </c>
    </row>
    <row r="39" spans="1:5">
      <c r="A39" s="38" t="s">
        <v>151</v>
      </c>
      <c r="B39" s="38" t="s">
        <v>257</v>
      </c>
      <c r="C39" s="38" t="s">
        <v>258</v>
      </c>
      <c r="D39" s="39">
        <v>5.2633699999999999E-3</v>
      </c>
    </row>
    <row r="40" spans="1:5">
      <c r="A40" s="38" t="s">
        <v>151</v>
      </c>
      <c r="B40" s="38" t="s">
        <v>257</v>
      </c>
      <c r="C40" s="38" t="s">
        <v>259</v>
      </c>
      <c r="D40" s="39">
        <v>8.0037919999999999E-2</v>
      </c>
    </row>
    <row r="41" spans="1:5">
      <c r="A41" s="38" t="s">
        <v>151</v>
      </c>
      <c r="B41" s="38" t="s">
        <v>235</v>
      </c>
      <c r="C41" s="38" t="s">
        <v>260</v>
      </c>
      <c r="D41" s="39">
        <v>6.14548E-3</v>
      </c>
    </row>
    <row r="42" spans="1:5">
      <c r="A42" s="38" t="s">
        <v>151</v>
      </c>
      <c r="B42" s="38" t="s">
        <v>235</v>
      </c>
      <c r="C42" s="38" t="s">
        <v>59</v>
      </c>
      <c r="D42" s="39">
        <v>8.8690000000000004E-4</v>
      </c>
    </row>
    <row r="43" spans="1:5">
      <c r="A43" s="38" t="s">
        <v>66</v>
      </c>
      <c r="B43" s="38" t="s">
        <v>123</v>
      </c>
      <c r="C43" s="38" t="s">
        <v>114</v>
      </c>
      <c r="D43" s="39">
        <v>6.8971240000000003E-2</v>
      </c>
    </row>
    <row r="44" spans="1:5">
      <c r="A44" s="38" t="s">
        <v>66</v>
      </c>
      <c r="B44" s="38" t="s">
        <v>123</v>
      </c>
      <c r="C44" s="38" t="s">
        <v>261</v>
      </c>
      <c r="D44" s="39">
        <v>5.3748299999999997E-3</v>
      </c>
    </row>
    <row r="45" spans="1:5">
      <c r="A45" s="38" t="s">
        <v>66</v>
      </c>
      <c r="B45" s="38" t="s">
        <v>123</v>
      </c>
      <c r="C45" s="38" t="s">
        <v>115</v>
      </c>
      <c r="D45" s="39">
        <v>3.073389E-2</v>
      </c>
    </row>
    <row r="46" spans="1:5">
      <c r="A46" s="38" t="s">
        <v>66</v>
      </c>
      <c r="B46" s="38" t="s">
        <v>262</v>
      </c>
      <c r="C46" s="38" t="s">
        <v>263</v>
      </c>
      <c r="D46" s="39">
        <v>8.9199219999999996E-2</v>
      </c>
      <c r="E46" s="38" t="s">
        <v>359</v>
      </c>
    </row>
    <row r="47" spans="1:5">
      <c r="A47" s="38" t="s">
        <v>66</v>
      </c>
      <c r="B47" s="38" t="s">
        <v>262</v>
      </c>
      <c r="C47" s="38" t="s">
        <v>264</v>
      </c>
      <c r="D47" s="39">
        <v>2.2594300000000002E-3</v>
      </c>
      <c r="E47" s="38" t="s">
        <v>359</v>
      </c>
    </row>
    <row r="48" spans="1:5">
      <c r="A48" s="38" t="s">
        <v>66</v>
      </c>
      <c r="B48" s="38" t="s">
        <v>262</v>
      </c>
      <c r="C48" s="38" t="s">
        <v>265</v>
      </c>
      <c r="D48" s="39">
        <v>2.5703520000000001E-2</v>
      </c>
      <c r="E48" s="38" t="s">
        <v>359</v>
      </c>
    </row>
    <row r="49" spans="1:5">
      <c r="A49" s="38" t="s">
        <v>66</v>
      </c>
      <c r="B49" s="38" t="s">
        <v>262</v>
      </c>
      <c r="C49" s="38" t="s">
        <v>266</v>
      </c>
      <c r="D49" s="39">
        <v>1.61035E-3</v>
      </c>
      <c r="E49" s="38" t="s">
        <v>359</v>
      </c>
    </row>
    <row r="50" spans="1:5">
      <c r="A50" s="38" t="s">
        <v>66</v>
      </c>
      <c r="B50" s="38" t="s">
        <v>262</v>
      </c>
      <c r="C50" s="38" t="s">
        <v>267</v>
      </c>
      <c r="D50" s="39">
        <v>2.4364980000000001E-2</v>
      </c>
      <c r="E50" s="38" t="s">
        <v>359</v>
      </c>
    </row>
    <row r="51" spans="1:5">
      <c r="A51" s="38" t="s">
        <v>66</v>
      </c>
      <c r="B51" s="38" t="s">
        <v>262</v>
      </c>
      <c r="C51" s="38" t="s">
        <v>268</v>
      </c>
      <c r="D51" s="39">
        <v>8.9063900000000001E-3</v>
      </c>
      <c r="E51" s="38" t="s">
        <v>359</v>
      </c>
    </row>
    <row r="52" spans="1:5">
      <c r="A52" s="38" t="s">
        <v>269</v>
      </c>
      <c r="B52" s="38" t="s">
        <v>270</v>
      </c>
      <c r="C52" s="38" t="s">
        <v>271</v>
      </c>
      <c r="D52" s="39">
        <v>3.0611909999999999E-2</v>
      </c>
    </row>
    <row r="53" spans="1:5">
      <c r="A53" s="38" t="s">
        <v>269</v>
      </c>
      <c r="B53" s="38" t="s">
        <v>270</v>
      </c>
      <c r="C53" s="38" t="s">
        <v>272</v>
      </c>
      <c r="D53" s="39">
        <v>2.8869140000000001E-2</v>
      </c>
    </row>
    <row r="54" spans="1:5">
      <c r="A54" s="38" t="s">
        <v>269</v>
      </c>
      <c r="B54" s="38" t="s">
        <v>270</v>
      </c>
      <c r="C54" s="38" t="s">
        <v>273</v>
      </c>
      <c r="D54" s="39">
        <v>1.9533200000000001E-3</v>
      </c>
    </row>
    <row r="55" spans="1:5">
      <c r="A55" s="38" t="s">
        <v>269</v>
      </c>
      <c r="B55" s="38" t="s">
        <v>270</v>
      </c>
      <c r="C55" s="38" t="s">
        <v>274</v>
      </c>
      <c r="D55" s="39">
        <v>1.3802000000000001E-4</v>
      </c>
    </row>
    <row r="56" spans="1:5">
      <c r="A56" s="38" t="s">
        <v>269</v>
      </c>
      <c r="B56" s="38" t="s">
        <v>270</v>
      </c>
      <c r="C56" s="38" t="s">
        <v>275</v>
      </c>
      <c r="D56" s="39">
        <v>3.6443000000000001E-3</v>
      </c>
    </row>
    <row r="57" spans="1:5">
      <c r="A57" s="38" t="s">
        <v>269</v>
      </c>
      <c r="B57" s="38" t="s">
        <v>270</v>
      </c>
      <c r="C57" s="38" t="s">
        <v>276</v>
      </c>
      <c r="D57" s="39">
        <v>1.243702E-2</v>
      </c>
    </row>
    <row r="58" spans="1:5">
      <c r="A58" s="38" t="s">
        <v>269</v>
      </c>
      <c r="B58" s="38" t="s">
        <v>254</v>
      </c>
      <c r="C58" s="38" t="s">
        <v>277</v>
      </c>
      <c r="D58" s="39">
        <v>7.4044890000000002E-2</v>
      </c>
    </row>
    <row r="59" spans="1:5">
      <c r="A59" s="38" t="s">
        <v>269</v>
      </c>
      <c r="B59" s="38" t="s">
        <v>254</v>
      </c>
      <c r="C59" s="38" t="s">
        <v>278</v>
      </c>
      <c r="D59" s="39">
        <v>7.1239979999999994E-2</v>
      </c>
    </row>
    <row r="60" spans="1:5">
      <c r="A60" s="38" t="s">
        <v>269</v>
      </c>
      <c r="B60" s="38" t="s">
        <v>254</v>
      </c>
      <c r="C60" s="38" t="s">
        <v>279</v>
      </c>
      <c r="D60" s="39">
        <v>6.5981900000000003E-3</v>
      </c>
    </row>
    <row r="61" spans="1:5">
      <c r="A61" s="38" t="s">
        <v>269</v>
      </c>
      <c r="B61" s="38" t="s">
        <v>280</v>
      </c>
      <c r="C61" s="38" t="s">
        <v>281</v>
      </c>
      <c r="D61" s="39">
        <v>1.4106100000000001E-3</v>
      </c>
    </row>
    <row r="62" spans="1:5">
      <c r="A62" s="38" t="s">
        <v>269</v>
      </c>
      <c r="B62" s="38" t="s">
        <v>280</v>
      </c>
      <c r="C62" s="38" t="s">
        <v>282</v>
      </c>
      <c r="D62" s="39">
        <v>5.3487000000000001E-4</v>
      </c>
    </row>
    <row r="63" spans="1:5">
      <c r="A63" s="38" t="s">
        <v>283</v>
      </c>
      <c r="B63" s="38" t="s">
        <v>284</v>
      </c>
      <c r="C63" s="38" t="s">
        <v>285</v>
      </c>
      <c r="D63" s="39">
        <v>7.135975E-2</v>
      </c>
      <c r="E63" s="38" t="s">
        <v>360</v>
      </c>
    </row>
    <row r="64" spans="1:5">
      <c r="A64" s="38" t="s">
        <v>283</v>
      </c>
      <c r="B64" s="38" t="s">
        <v>284</v>
      </c>
      <c r="C64" s="38" t="s">
        <v>211</v>
      </c>
      <c r="D64" s="39">
        <v>5.8160719999999999E-2</v>
      </c>
      <c r="E64" s="38" t="s">
        <v>360</v>
      </c>
    </row>
    <row r="65" spans="1:5">
      <c r="A65" s="38" t="s">
        <v>283</v>
      </c>
      <c r="B65" s="38" t="s">
        <v>284</v>
      </c>
      <c r="C65" s="38" t="s">
        <v>120</v>
      </c>
      <c r="D65" s="39">
        <v>1.20476E-3</v>
      </c>
      <c r="E65" s="38" t="s">
        <v>360</v>
      </c>
    </row>
    <row r="66" spans="1:5">
      <c r="A66" s="38" t="s">
        <v>283</v>
      </c>
      <c r="B66" s="38" t="s">
        <v>284</v>
      </c>
      <c r="C66" s="38" t="s">
        <v>286</v>
      </c>
      <c r="D66" s="39">
        <v>1.8865610000000001E-2</v>
      </c>
      <c r="E66" s="38" t="s">
        <v>360</v>
      </c>
    </row>
    <row r="67" spans="1:5">
      <c r="A67" s="38" t="s">
        <v>287</v>
      </c>
      <c r="B67" s="38" t="s">
        <v>280</v>
      </c>
      <c r="C67" s="38" t="s">
        <v>288</v>
      </c>
      <c r="D67" s="39">
        <v>1.30576E-3</v>
      </c>
    </row>
    <row r="68" spans="1:5">
      <c r="A68" s="38" t="s">
        <v>287</v>
      </c>
      <c r="B68" s="38" t="s">
        <v>280</v>
      </c>
      <c r="C68" s="38" t="s">
        <v>287</v>
      </c>
      <c r="D68" s="39">
        <v>1.990308E-2</v>
      </c>
    </row>
    <row r="69" spans="1:5">
      <c r="A69" s="38" t="s">
        <v>287</v>
      </c>
      <c r="B69" s="38" t="s">
        <v>280</v>
      </c>
      <c r="C69" s="38" t="s">
        <v>289</v>
      </c>
      <c r="D69" s="39">
        <v>4.2744000000000002E-3</v>
      </c>
    </row>
    <row r="70" spans="1:5">
      <c r="A70" s="36" t="s">
        <v>20</v>
      </c>
      <c r="B70" s="36" t="s">
        <v>21</v>
      </c>
      <c r="C70" s="36" t="s">
        <v>22</v>
      </c>
      <c r="D70" s="40">
        <f>SUM(D2:D69)</f>
        <v>0.9999999599999998</v>
      </c>
    </row>
    <row r="73" spans="1:5">
      <c r="C73" t="s">
        <v>361</v>
      </c>
      <c r="D73" s="12">
        <f>SUMIF($E$2:$E$69,$E73,$D$2:$D$69)</f>
        <v>0.15204389000000001</v>
      </c>
      <c r="E73" t="s">
        <v>359</v>
      </c>
    </row>
    <row r="74" spans="1:5">
      <c r="C74" t="s">
        <v>357</v>
      </c>
      <c r="D74" s="12">
        <f>SUMIF($E$2:$E$69,$E74,$D$2:$D$69)</f>
        <v>0.14959084</v>
      </c>
      <c r="E74" t="s">
        <v>360</v>
      </c>
    </row>
    <row r="75" spans="1:5">
      <c r="C75" t="s">
        <v>415</v>
      </c>
      <c r="D75" s="107">
        <f>+D74+D73</f>
        <v>0.30163473000000002</v>
      </c>
    </row>
  </sheetData>
  <sheetProtection password="EEDF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/>
  <cols>
    <col min="1" max="1" width="51.140625" bestFit="1" customWidth="1"/>
    <col min="2" max="2" width="14.85546875" customWidth="1"/>
    <col min="3" max="3" width="13.85546875" customWidth="1"/>
    <col min="6" max="6" width="12.140625" customWidth="1"/>
  </cols>
  <sheetData>
    <row r="1" spans="1:6" ht="15">
      <c r="A1" s="48" t="s">
        <v>8</v>
      </c>
      <c r="B1" s="49" t="s">
        <v>311</v>
      </c>
      <c r="E1" s="26" t="s">
        <v>416</v>
      </c>
      <c r="F1" s="26" t="s">
        <v>520</v>
      </c>
    </row>
    <row r="2" spans="1:6">
      <c r="A2" t="s">
        <v>305</v>
      </c>
      <c r="B2" s="52">
        <v>1075800</v>
      </c>
      <c r="E2" s="145">
        <v>0.4</v>
      </c>
      <c r="F2" s="98">
        <f>+E2*B2</f>
        <v>430320</v>
      </c>
    </row>
    <row r="3" spans="1:6">
      <c r="A3" t="s">
        <v>290</v>
      </c>
      <c r="B3" s="52">
        <v>9860982</v>
      </c>
      <c r="E3" s="145">
        <v>0.4</v>
      </c>
      <c r="F3" s="98">
        <f t="shared" ref="F3:F22" si="0">+E3*B3</f>
        <v>3944392.8000000003</v>
      </c>
    </row>
    <row r="4" spans="1:6">
      <c r="A4" t="s">
        <v>306</v>
      </c>
      <c r="B4" s="52">
        <v>18860400</v>
      </c>
      <c r="E4" s="145">
        <v>0.3</v>
      </c>
      <c r="F4" s="98">
        <f t="shared" si="0"/>
        <v>5658120</v>
      </c>
    </row>
    <row r="5" spans="1:6">
      <c r="A5" t="s">
        <v>291</v>
      </c>
      <c r="B5" s="52">
        <v>4122720</v>
      </c>
      <c r="E5" s="145">
        <v>0.3</v>
      </c>
      <c r="F5" s="98">
        <f t="shared" si="0"/>
        <v>1236816</v>
      </c>
    </row>
    <row r="6" spans="1:6">
      <c r="A6" t="s">
        <v>292</v>
      </c>
      <c r="B6" s="52">
        <v>5966290</v>
      </c>
      <c r="E6" s="145">
        <v>0.3</v>
      </c>
      <c r="F6" s="98">
        <f t="shared" si="0"/>
        <v>1789887</v>
      </c>
    </row>
    <row r="7" spans="1:6">
      <c r="A7" t="s">
        <v>293</v>
      </c>
      <c r="B7" s="52">
        <v>8161058</v>
      </c>
      <c r="E7" s="145">
        <v>0.3</v>
      </c>
      <c r="F7" s="98">
        <f t="shared" si="0"/>
        <v>2448317.4</v>
      </c>
    </row>
    <row r="8" spans="1:6">
      <c r="A8" t="s">
        <v>294</v>
      </c>
      <c r="B8" s="52">
        <v>0</v>
      </c>
      <c r="F8" s="98">
        <f t="shared" si="0"/>
        <v>0</v>
      </c>
    </row>
    <row r="9" spans="1:6">
      <c r="A9" t="s">
        <v>295</v>
      </c>
      <c r="B9" s="52">
        <v>36607180</v>
      </c>
      <c r="E9" s="145">
        <v>0.3</v>
      </c>
      <c r="F9" s="98">
        <f t="shared" si="0"/>
        <v>10982154</v>
      </c>
    </row>
    <row r="10" spans="1:6">
      <c r="A10" t="s">
        <v>307</v>
      </c>
      <c r="B10" s="52">
        <v>3848800</v>
      </c>
      <c r="E10" s="145">
        <v>0.3</v>
      </c>
      <c r="F10" s="98">
        <f t="shared" si="0"/>
        <v>1154640</v>
      </c>
    </row>
    <row r="11" spans="1:6">
      <c r="A11" t="s">
        <v>296</v>
      </c>
      <c r="B11" s="52">
        <v>501816</v>
      </c>
      <c r="E11" s="145">
        <v>0.15</v>
      </c>
      <c r="F11" s="98">
        <f t="shared" si="0"/>
        <v>75272.399999999994</v>
      </c>
    </row>
    <row r="12" spans="1:6">
      <c r="A12" t="s">
        <v>297</v>
      </c>
      <c r="B12" s="52">
        <v>11189000</v>
      </c>
      <c r="E12" s="145">
        <v>0.4</v>
      </c>
      <c r="F12" s="98">
        <f t="shared" si="0"/>
        <v>4475600</v>
      </c>
    </row>
    <row r="13" spans="1:6">
      <c r="A13" t="s">
        <v>298</v>
      </c>
      <c r="B13" s="52">
        <v>2751230</v>
      </c>
      <c r="E13" s="145">
        <v>0.3</v>
      </c>
      <c r="F13" s="98">
        <f t="shared" si="0"/>
        <v>825369</v>
      </c>
    </row>
    <row r="14" spans="1:6">
      <c r="A14" t="s">
        <v>299</v>
      </c>
      <c r="B14" s="53">
        <f>SUM(B2:B13)*C14</f>
        <v>10845284.8266</v>
      </c>
      <c r="C14" s="50">
        <v>0.10535</v>
      </c>
      <c r="F14" s="98">
        <f t="shared" si="0"/>
        <v>0</v>
      </c>
    </row>
    <row r="15" spans="1:6">
      <c r="A15" t="s">
        <v>310</v>
      </c>
      <c r="B15" s="52">
        <v>5151140</v>
      </c>
      <c r="E15" s="145">
        <v>0.3</v>
      </c>
      <c r="F15" s="98">
        <f t="shared" si="0"/>
        <v>1545342</v>
      </c>
    </row>
    <row r="16" spans="1:6">
      <c r="A16" t="s">
        <v>309</v>
      </c>
      <c r="B16" s="52">
        <v>1345050</v>
      </c>
      <c r="E16" s="145">
        <v>0.3</v>
      </c>
      <c r="F16" s="98">
        <f t="shared" si="0"/>
        <v>403515</v>
      </c>
    </row>
    <row r="17" spans="1:7">
      <c r="A17" t="s">
        <v>296</v>
      </c>
      <c r="B17" s="52">
        <v>1055000</v>
      </c>
      <c r="E17" s="145">
        <v>0.2</v>
      </c>
      <c r="F17" s="98">
        <f t="shared" si="0"/>
        <v>211000</v>
      </c>
    </row>
    <row r="18" spans="1:7">
      <c r="A18" t="s">
        <v>300</v>
      </c>
      <c r="B18" s="52">
        <v>152200</v>
      </c>
      <c r="E18" s="145">
        <v>0.2</v>
      </c>
      <c r="F18" s="98">
        <f t="shared" si="0"/>
        <v>30440</v>
      </c>
    </row>
    <row r="19" spans="1:7">
      <c r="A19" t="s">
        <v>301</v>
      </c>
      <c r="B19" s="52">
        <v>1035276</v>
      </c>
      <c r="E19" s="145">
        <v>0.4</v>
      </c>
      <c r="F19" s="98">
        <f t="shared" si="0"/>
        <v>414110.4</v>
      </c>
    </row>
    <row r="20" spans="1:7">
      <c r="A20" t="s">
        <v>299</v>
      </c>
      <c r="B20" s="53">
        <f>SUM(B15:B19)*C20</f>
        <v>873866.60000000009</v>
      </c>
      <c r="C20" s="50">
        <v>0.1</v>
      </c>
      <c r="F20" s="98">
        <f t="shared" si="0"/>
        <v>0</v>
      </c>
    </row>
    <row r="21" spans="1:7">
      <c r="A21" t="s">
        <v>302</v>
      </c>
      <c r="B21" s="53">
        <f>SUM(B2:B14)*C21</f>
        <v>14223820.103325</v>
      </c>
      <c r="C21" s="50">
        <v>0.125</v>
      </c>
      <c r="E21" s="145">
        <v>0.8</v>
      </c>
      <c r="F21" s="98">
        <f t="shared" si="0"/>
        <v>11379056.082660001</v>
      </c>
    </row>
    <row r="22" spans="1:7">
      <c r="A22" t="s">
        <v>303</v>
      </c>
      <c r="B22" s="53">
        <f>SUM(B2:B20)*C22</f>
        <v>10736069.128114199</v>
      </c>
      <c r="C22" s="50">
        <v>8.6999999999999994E-2</v>
      </c>
      <c r="E22" s="145">
        <v>0.8</v>
      </c>
      <c r="F22" s="98">
        <f t="shared" si="0"/>
        <v>8588855.3024913594</v>
      </c>
    </row>
    <row r="23" spans="1:7">
      <c r="A23" t="s">
        <v>304</v>
      </c>
      <c r="B23" s="52">
        <v>1945671</v>
      </c>
    </row>
    <row r="25" spans="1:7" ht="15">
      <c r="A25" s="48" t="s">
        <v>17</v>
      </c>
      <c r="B25" s="51">
        <f>SUM(B2:B24)</f>
        <v>150308653.65803918</v>
      </c>
      <c r="F25" s="51">
        <f>SUM(F2:F24)</f>
        <v>55593207.385151364</v>
      </c>
      <c r="G25" s="44">
        <f>+F25/B26</f>
        <v>0.40684754579949461</v>
      </c>
    </row>
    <row r="26" spans="1:7">
      <c r="A26" t="s">
        <v>521</v>
      </c>
      <c r="B26" s="98">
        <f>+B25-B23-B20-B14</f>
        <v>136643831.23143917</v>
      </c>
    </row>
  </sheetData>
  <sheetProtection password="EEDF" sheet="1" objects="1" scenarios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7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F27" sqref="F27"/>
    </sheetView>
  </sheetViews>
  <sheetFormatPr defaultRowHeight="12.75"/>
  <cols>
    <col min="1" max="1" width="14" customWidth="1"/>
    <col min="2" max="2" width="12.7109375" customWidth="1"/>
    <col min="3" max="4" width="9.28515625" bestFit="1" customWidth="1"/>
    <col min="5" max="5" width="10.5703125" bestFit="1" customWidth="1"/>
    <col min="6" max="6" width="11.28515625" customWidth="1"/>
    <col min="7" max="21" width="11.5703125" bestFit="1" customWidth="1"/>
    <col min="22" max="52" width="10.5703125" bestFit="1" customWidth="1"/>
    <col min="53" max="55" width="9.5703125" bestFit="1" customWidth="1"/>
  </cols>
  <sheetData>
    <row r="1" spans="1:31" ht="15.75">
      <c r="A1" s="439"/>
      <c r="B1" s="1" t="s">
        <v>372</v>
      </c>
      <c r="C1" s="1"/>
    </row>
    <row r="2" spans="1:31" ht="15.75">
      <c r="A2" s="439"/>
      <c r="B2" s="1"/>
      <c r="C2" s="1"/>
      <c r="G2" s="233" t="s">
        <v>711</v>
      </c>
    </row>
    <row r="3" spans="1:31" ht="15">
      <c r="A3" s="91"/>
      <c r="B3" s="1" t="s">
        <v>373</v>
      </c>
      <c r="C3" s="1"/>
      <c r="G3" s="233" t="s">
        <v>712</v>
      </c>
    </row>
    <row r="4" spans="1:31">
      <c r="A4" s="91"/>
      <c r="B4" s="1" t="s">
        <v>374</v>
      </c>
      <c r="C4" s="1"/>
    </row>
    <row r="5" spans="1:31">
      <c r="A5" s="91"/>
      <c r="B5" s="94" t="s">
        <v>2</v>
      </c>
      <c r="C5" s="1"/>
    </row>
    <row r="6" spans="1:31">
      <c r="A6" s="92"/>
      <c r="B6" s="93"/>
      <c r="C6" s="1"/>
    </row>
    <row r="7" spans="1:31" ht="13.5" thickBot="1">
      <c r="A7" s="92"/>
      <c r="B7" s="93"/>
    </row>
    <row r="8" spans="1:31" ht="15.75" thickBot="1">
      <c r="A8" s="92">
        <v>2012</v>
      </c>
      <c r="B8" s="93">
        <v>0</v>
      </c>
      <c r="C8" s="234">
        <f>NPV(7%,B9:B63)+B8</f>
        <v>424094.89693225612</v>
      </c>
      <c r="D8" s="235" t="s">
        <v>713</v>
      </c>
      <c r="E8" s="236"/>
    </row>
    <row r="9" spans="1:31">
      <c r="A9" s="92">
        <v>2013</v>
      </c>
      <c r="B9" s="93">
        <v>0</v>
      </c>
    </row>
    <row r="10" spans="1:31">
      <c r="A10" s="92">
        <v>2014</v>
      </c>
      <c r="B10" s="93">
        <v>0</v>
      </c>
    </row>
    <row r="11" spans="1:31">
      <c r="A11" s="92">
        <v>2015</v>
      </c>
      <c r="B11" s="93">
        <v>0</v>
      </c>
    </row>
    <row r="12" spans="1:31">
      <c r="A12" s="92">
        <v>2016</v>
      </c>
      <c r="B12" s="93">
        <v>0</v>
      </c>
    </row>
    <row r="13" spans="1:31" ht="15">
      <c r="A13" s="92">
        <v>2017</v>
      </c>
      <c r="B13" s="93">
        <v>0</v>
      </c>
      <c r="F13" s="237"/>
      <c r="G13" s="237"/>
      <c r="H13" s="237"/>
      <c r="I13" s="237"/>
      <c r="J13" s="237"/>
      <c r="K13" s="237"/>
      <c r="L13" s="237"/>
      <c r="M13" s="238"/>
      <c r="N13" s="238"/>
      <c r="O13" s="238"/>
      <c r="P13" s="238"/>
      <c r="Q13" s="238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</row>
    <row r="14" spans="1:31" ht="15">
      <c r="A14" s="92">
        <v>2018</v>
      </c>
      <c r="B14" s="93">
        <v>0</v>
      </c>
      <c r="F14" s="239"/>
    </row>
    <row r="15" spans="1:31">
      <c r="A15" s="92">
        <v>2019</v>
      </c>
      <c r="B15" s="93">
        <v>39808</v>
      </c>
    </row>
    <row r="16" spans="1:31">
      <c r="A16" s="92">
        <v>2020</v>
      </c>
      <c r="B16" s="93">
        <v>52397</v>
      </c>
    </row>
    <row r="17" spans="1:2">
      <c r="A17" s="92">
        <v>2021</v>
      </c>
      <c r="B17" s="93">
        <v>55940</v>
      </c>
    </row>
    <row r="18" spans="1:2">
      <c r="A18" s="92">
        <v>2022</v>
      </c>
      <c r="B18" s="93">
        <v>58019</v>
      </c>
    </row>
    <row r="19" spans="1:2">
      <c r="A19" s="92">
        <v>2023</v>
      </c>
      <c r="B19" s="93">
        <v>57181</v>
      </c>
    </row>
    <row r="20" spans="1:2">
      <c r="A20" s="92">
        <v>2024</v>
      </c>
      <c r="B20" s="93">
        <v>58435</v>
      </c>
    </row>
    <row r="21" spans="1:2">
      <c r="A21" s="92">
        <v>2025</v>
      </c>
      <c r="B21" s="93">
        <v>58504</v>
      </c>
    </row>
    <row r="22" spans="1:2">
      <c r="A22" s="92">
        <v>2026</v>
      </c>
      <c r="B22" s="93">
        <v>57598</v>
      </c>
    </row>
    <row r="23" spans="1:2">
      <c r="A23" s="92">
        <v>2027</v>
      </c>
      <c r="B23" s="93">
        <v>56571</v>
      </c>
    </row>
    <row r="24" spans="1:2">
      <c r="A24" s="92">
        <v>2028</v>
      </c>
      <c r="B24" s="93">
        <v>59282</v>
      </c>
    </row>
    <row r="25" spans="1:2">
      <c r="A25" s="92">
        <v>2029</v>
      </c>
      <c r="B25" s="93">
        <v>50976</v>
      </c>
    </row>
    <row r="26" spans="1:2">
      <c r="A26" s="92">
        <v>2030</v>
      </c>
      <c r="B26" s="93">
        <v>48919</v>
      </c>
    </row>
    <row r="27" spans="1:2">
      <c r="A27" s="92">
        <v>2031</v>
      </c>
      <c r="B27" s="93">
        <v>48389</v>
      </c>
    </row>
    <row r="28" spans="1:2">
      <c r="A28" s="92">
        <v>2032</v>
      </c>
      <c r="B28" s="93">
        <v>47592</v>
      </c>
    </row>
    <row r="29" spans="1:2">
      <c r="A29" s="92">
        <v>2033</v>
      </c>
      <c r="B29" s="93">
        <v>47010</v>
      </c>
    </row>
    <row r="30" spans="1:2">
      <c r="A30" s="92">
        <v>2034</v>
      </c>
      <c r="B30" s="93">
        <v>46048</v>
      </c>
    </row>
    <row r="31" spans="1:2">
      <c r="A31" s="92">
        <v>2035</v>
      </c>
      <c r="B31" s="93">
        <v>44516</v>
      </c>
    </row>
    <row r="32" spans="1:2">
      <c r="A32" s="92">
        <v>2036</v>
      </c>
      <c r="B32" s="93">
        <v>42957</v>
      </c>
    </row>
    <row r="33" spans="1:2">
      <c r="A33" s="92">
        <v>2037</v>
      </c>
      <c r="B33" s="93">
        <v>41438</v>
      </c>
    </row>
    <row r="34" spans="1:2">
      <c r="A34" s="92">
        <v>2038</v>
      </c>
      <c r="B34" s="93">
        <v>39929</v>
      </c>
    </row>
    <row r="35" spans="1:2">
      <c r="A35" s="92">
        <v>2039</v>
      </c>
      <c r="B35" s="93">
        <v>39235</v>
      </c>
    </row>
    <row r="36" spans="1:2">
      <c r="A36" s="92">
        <v>2040</v>
      </c>
      <c r="B36" s="93">
        <v>38358</v>
      </c>
    </row>
    <row r="37" spans="1:2">
      <c r="A37" s="92">
        <v>2041</v>
      </c>
      <c r="B37" s="93">
        <v>37033</v>
      </c>
    </row>
    <row r="38" spans="1:2">
      <c r="A38" s="92">
        <v>2042</v>
      </c>
      <c r="B38" s="93">
        <v>35494</v>
      </c>
    </row>
    <row r="39" spans="1:2">
      <c r="A39" s="92">
        <v>2043</v>
      </c>
      <c r="B39" s="93">
        <v>33878</v>
      </c>
    </row>
    <row r="40" spans="1:2">
      <c r="A40" s="92">
        <v>2044</v>
      </c>
      <c r="B40" s="93">
        <v>32237.000000000004</v>
      </c>
    </row>
    <row r="41" spans="1:2">
      <c r="A41" s="92">
        <v>2045</v>
      </c>
      <c r="B41" s="93">
        <v>30509</v>
      </c>
    </row>
    <row r="42" spans="1:2">
      <c r="A42" s="92">
        <v>2046</v>
      </c>
      <c r="B42" s="93">
        <v>29137</v>
      </c>
    </row>
    <row r="43" spans="1:2">
      <c r="A43" s="92">
        <v>2047</v>
      </c>
      <c r="B43" s="93">
        <v>28424</v>
      </c>
    </row>
    <row r="44" spans="1:2">
      <c r="A44" s="92">
        <v>2048</v>
      </c>
      <c r="B44" s="93">
        <v>26876</v>
      </c>
    </row>
    <row r="45" spans="1:2">
      <c r="A45" s="92">
        <v>2049</v>
      </c>
      <c r="B45" s="93">
        <v>25117</v>
      </c>
    </row>
    <row r="46" spans="1:2">
      <c r="A46" s="92">
        <v>2050</v>
      </c>
      <c r="B46" s="93">
        <v>24266</v>
      </c>
    </row>
    <row r="47" spans="1:2">
      <c r="A47" s="92">
        <v>2051</v>
      </c>
      <c r="B47" s="93">
        <v>23465</v>
      </c>
    </row>
    <row r="48" spans="1:2">
      <c r="A48" s="92">
        <v>2052</v>
      </c>
      <c r="B48" s="93">
        <v>22670</v>
      </c>
    </row>
    <row r="49" spans="1:2">
      <c r="A49" s="92">
        <v>2053</v>
      </c>
      <c r="B49" s="93">
        <v>21681</v>
      </c>
    </row>
    <row r="50" spans="1:2">
      <c r="A50" s="92">
        <v>2054</v>
      </c>
      <c r="B50" s="93">
        <v>20672</v>
      </c>
    </row>
    <row r="51" spans="1:2">
      <c r="A51" s="92">
        <v>2055</v>
      </c>
      <c r="B51" s="93">
        <v>19537</v>
      </c>
    </row>
    <row r="52" spans="1:2">
      <c r="A52" s="92">
        <v>2056</v>
      </c>
      <c r="B52" s="93">
        <v>18892</v>
      </c>
    </row>
    <row r="53" spans="1:2">
      <c r="A53" s="92">
        <v>2057</v>
      </c>
      <c r="B53" s="93">
        <v>18247</v>
      </c>
    </row>
    <row r="54" spans="1:2">
      <c r="A54" s="92">
        <v>2058</v>
      </c>
      <c r="B54" s="93">
        <v>17472</v>
      </c>
    </row>
    <row r="55" spans="1:2">
      <c r="A55" s="92">
        <v>2059</v>
      </c>
      <c r="B55" s="93">
        <v>16678</v>
      </c>
    </row>
    <row r="56" spans="1:2">
      <c r="A56" s="92">
        <v>2060</v>
      </c>
      <c r="B56" s="93">
        <v>15685</v>
      </c>
    </row>
    <row r="57" spans="1:2">
      <c r="A57" s="92">
        <v>2061</v>
      </c>
      <c r="B57" s="93">
        <v>14577</v>
      </c>
    </row>
    <row r="58" spans="1:2">
      <c r="A58" s="92">
        <v>2062</v>
      </c>
      <c r="B58" s="93">
        <v>13344</v>
      </c>
    </row>
    <row r="59" spans="1:2">
      <c r="A59" s="92">
        <v>2063</v>
      </c>
      <c r="B59" s="93">
        <v>12500</v>
      </c>
    </row>
    <row r="60" spans="1:2">
      <c r="A60" s="92">
        <v>2064</v>
      </c>
      <c r="B60" s="93">
        <v>11726</v>
      </c>
    </row>
    <row r="61" spans="1:2">
      <c r="A61" s="92">
        <v>2065</v>
      </c>
      <c r="B61" s="93">
        <v>10796</v>
      </c>
    </row>
    <row r="62" spans="1:2">
      <c r="A62" s="92">
        <v>2066</v>
      </c>
      <c r="B62" s="93">
        <v>9972</v>
      </c>
    </row>
    <row r="63" spans="1:2">
      <c r="A63" s="92">
        <v>2067</v>
      </c>
      <c r="B63" s="93">
        <v>9589</v>
      </c>
    </row>
    <row r="71" spans="2:58">
      <c r="B71" t="s">
        <v>312</v>
      </c>
      <c r="C71">
        <v>2012</v>
      </c>
      <c r="D71">
        <f>C71+1</f>
        <v>2013</v>
      </c>
      <c r="E71">
        <f>D71+1</f>
        <v>2014</v>
      </c>
      <c r="F71">
        <f t="shared" ref="F71:BF71" si="0">E71+1</f>
        <v>2015</v>
      </c>
      <c r="G71">
        <f t="shared" si="0"/>
        <v>2016</v>
      </c>
      <c r="H71">
        <f t="shared" si="0"/>
        <v>2017</v>
      </c>
      <c r="I71">
        <f t="shared" si="0"/>
        <v>2018</v>
      </c>
      <c r="J71">
        <f t="shared" si="0"/>
        <v>2019</v>
      </c>
      <c r="K71">
        <f t="shared" si="0"/>
        <v>2020</v>
      </c>
      <c r="L71">
        <f t="shared" si="0"/>
        <v>2021</v>
      </c>
      <c r="M71">
        <f t="shared" si="0"/>
        <v>2022</v>
      </c>
      <c r="N71">
        <f t="shared" si="0"/>
        <v>2023</v>
      </c>
      <c r="O71">
        <f t="shared" si="0"/>
        <v>2024</v>
      </c>
      <c r="P71">
        <f t="shared" si="0"/>
        <v>2025</v>
      </c>
      <c r="Q71">
        <f t="shared" si="0"/>
        <v>2026</v>
      </c>
      <c r="R71">
        <f t="shared" si="0"/>
        <v>2027</v>
      </c>
      <c r="S71">
        <f t="shared" si="0"/>
        <v>2028</v>
      </c>
      <c r="T71">
        <f t="shared" si="0"/>
        <v>2029</v>
      </c>
      <c r="U71">
        <f t="shared" si="0"/>
        <v>2030</v>
      </c>
      <c r="V71">
        <f t="shared" si="0"/>
        <v>2031</v>
      </c>
      <c r="W71">
        <f t="shared" si="0"/>
        <v>2032</v>
      </c>
      <c r="X71">
        <f t="shared" si="0"/>
        <v>2033</v>
      </c>
      <c r="Y71">
        <f t="shared" si="0"/>
        <v>2034</v>
      </c>
      <c r="Z71">
        <f t="shared" si="0"/>
        <v>2035</v>
      </c>
      <c r="AA71">
        <f t="shared" si="0"/>
        <v>2036</v>
      </c>
      <c r="AB71">
        <f t="shared" si="0"/>
        <v>2037</v>
      </c>
      <c r="AC71">
        <f t="shared" si="0"/>
        <v>2038</v>
      </c>
      <c r="AD71">
        <f t="shared" si="0"/>
        <v>2039</v>
      </c>
      <c r="AE71">
        <f t="shared" si="0"/>
        <v>2040</v>
      </c>
      <c r="AF71">
        <f t="shared" si="0"/>
        <v>2041</v>
      </c>
      <c r="AG71">
        <f t="shared" si="0"/>
        <v>2042</v>
      </c>
      <c r="AH71">
        <f t="shared" si="0"/>
        <v>2043</v>
      </c>
      <c r="AI71">
        <f>AH71+1</f>
        <v>2044</v>
      </c>
      <c r="AJ71">
        <f t="shared" si="0"/>
        <v>2045</v>
      </c>
      <c r="AK71">
        <f t="shared" si="0"/>
        <v>2046</v>
      </c>
      <c r="AL71">
        <f t="shared" si="0"/>
        <v>2047</v>
      </c>
      <c r="AM71">
        <f t="shared" si="0"/>
        <v>2048</v>
      </c>
      <c r="AN71">
        <f t="shared" si="0"/>
        <v>2049</v>
      </c>
      <c r="AO71">
        <f t="shared" si="0"/>
        <v>2050</v>
      </c>
      <c r="AP71">
        <f t="shared" si="0"/>
        <v>2051</v>
      </c>
      <c r="AQ71">
        <f t="shared" si="0"/>
        <v>2052</v>
      </c>
      <c r="AR71">
        <f t="shared" si="0"/>
        <v>2053</v>
      </c>
      <c r="AS71">
        <f t="shared" si="0"/>
        <v>2054</v>
      </c>
      <c r="AT71">
        <f t="shared" si="0"/>
        <v>2055</v>
      </c>
      <c r="AU71">
        <f t="shared" si="0"/>
        <v>2056</v>
      </c>
      <c r="AV71">
        <f t="shared" si="0"/>
        <v>2057</v>
      </c>
      <c r="AW71">
        <f t="shared" si="0"/>
        <v>2058</v>
      </c>
      <c r="AX71">
        <f t="shared" si="0"/>
        <v>2059</v>
      </c>
      <c r="AY71">
        <f t="shared" si="0"/>
        <v>2060</v>
      </c>
      <c r="AZ71">
        <f t="shared" si="0"/>
        <v>2061</v>
      </c>
      <c r="BA71">
        <f t="shared" si="0"/>
        <v>2062</v>
      </c>
      <c r="BB71">
        <f t="shared" si="0"/>
        <v>2063</v>
      </c>
      <c r="BC71">
        <f t="shared" si="0"/>
        <v>2064</v>
      </c>
      <c r="BD71">
        <f t="shared" si="0"/>
        <v>2065</v>
      </c>
      <c r="BE71">
        <f t="shared" si="0"/>
        <v>2066</v>
      </c>
      <c r="BF71">
        <f t="shared" si="0"/>
        <v>2067</v>
      </c>
    </row>
    <row r="72" spans="2:58">
      <c r="B72" s="7" t="s">
        <v>714</v>
      </c>
      <c r="C72" s="19">
        <f>+$B8</f>
        <v>0</v>
      </c>
      <c r="D72" s="19">
        <f>+$B9</f>
        <v>0</v>
      </c>
      <c r="E72" s="19">
        <f>+$B10</f>
        <v>0</v>
      </c>
      <c r="F72" s="19">
        <f>+$B11</f>
        <v>0</v>
      </c>
      <c r="G72" s="19">
        <f>+$B12</f>
        <v>0</v>
      </c>
      <c r="H72" s="19">
        <f>+$B13</f>
        <v>0</v>
      </c>
      <c r="I72" s="19">
        <f>+$B14</f>
        <v>0</v>
      </c>
      <c r="J72" s="19">
        <f>+$B15</f>
        <v>39808</v>
      </c>
      <c r="K72" s="19">
        <f>+$B16</f>
        <v>52397</v>
      </c>
      <c r="L72" s="19">
        <f>+$B17</f>
        <v>55940</v>
      </c>
      <c r="M72" s="19">
        <f>+$B18</f>
        <v>58019</v>
      </c>
      <c r="N72" s="19">
        <f>+$B19</f>
        <v>57181</v>
      </c>
      <c r="O72" s="19">
        <f>+$B20</f>
        <v>58435</v>
      </c>
      <c r="P72" s="19">
        <f>+$B21</f>
        <v>58504</v>
      </c>
      <c r="Q72" s="19">
        <f>+$B22</f>
        <v>57598</v>
      </c>
      <c r="R72" s="19">
        <f>+$B23</f>
        <v>56571</v>
      </c>
      <c r="S72" s="19">
        <f>+$B24</f>
        <v>59282</v>
      </c>
      <c r="T72" s="19">
        <f>+$B25</f>
        <v>50976</v>
      </c>
      <c r="U72" s="19">
        <f>+$B26</f>
        <v>48919</v>
      </c>
      <c r="V72" s="19">
        <f>+$B27</f>
        <v>48389</v>
      </c>
      <c r="W72" s="19">
        <f>+$B28</f>
        <v>47592</v>
      </c>
      <c r="X72" s="19">
        <f>+$B29</f>
        <v>47010</v>
      </c>
      <c r="Y72" s="19">
        <f>+$B30</f>
        <v>46048</v>
      </c>
      <c r="Z72" s="19">
        <f>+$B31</f>
        <v>44516</v>
      </c>
      <c r="AA72" s="19">
        <f>+$B32</f>
        <v>42957</v>
      </c>
      <c r="AB72" s="19">
        <f>+$B33</f>
        <v>41438</v>
      </c>
      <c r="AC72" s="19">
        <f>+$B34</f>
        <v>39929</v>
      </c>
      <c r="AD72" s="19">
        <f>+$B35</f>
        <v>39235</v>
      </c>
      <c r="AE72" s="19">
        <f>+$B36</f>
        <v>38358</v>
      </c>
      <c r="AF72" s="19">
        <f>+$B37</f>
        <v>37033</v>
      </c>
      <c r="AG72" s="19">
        <f>+$B38</f>
        <v>35494</v>
      </c>
      <c r="AH72" s="19">
        <f>+$B39</f>
        <v>33878</v>
      </c>
      <c r="AI72" s="19">
        <f>+$B40</f>
        <v>32237.000000000004</v>
      </c>
      <c r="AJ72" s="19">
        <f>+$B41</f>
        <v>30509</v>
      </c>
      <c r="AK72" s="19">
        <f>+$B42</f>
        <v>29137</v>
      </c>
      <c r="AL72" s="19">
        <f>+$B43</f>
        <v>28424</v>
      </c>
      <c r="AM72" s="19">
        <f>+$B44</f>
        <v>26876</v>
      </c>
      <c r="AN72" s="19">
        <f>+$B45</f>
        <v>25117</v>
      </c>
      <c r="AO72" s="19">
        <f>+$B46</f>
        <v>24266</v>
      </c>
      <c r="AP72" s="19">
        <f>+$B47</f>
        <v>23465</v>
      </c>
      <c r="AQ72" s="19">
        <f>+$B48</f>
        <v>22670</v>
      </c>
      <c r="AR72" s="19">
        <f>+$B49</f>
        <v>21681</v>
      </c>
      <c r="AS72" s="19">
        <f>+$B50</f>
        <v>20672</v>
      </c>
      <c r="AT72" s="19">
        <f>+$B51</f>
        <v>19537</v>
      </c>
      <c r="AU72" s="19">
        <f>+$B52</f>
        <v>18892</v>
      </c>
      <c r="AV72" s="19">
        <f>+$B53</f>
        <v>18247</v>
      </c>
      <c r="AW72" s="19">
        <f>+$B54</f>
        <v>17472</v>
      </c>
      <c r="AX72" s="19">
        <f>+$B55</f>
        <v>16678</v>
      </c>
      <c r="AY72" s="19">
        <f>+$B56</f>
        <v>15685</v>
      </c>
      <c r="AZ72" s="19">
        <f>+$B57</f>
        <v>14577</v>
      </c>
      <c r="BA72" s="19">
        <f>+$B58</f>
        <v>13344</v>
      </c>
      <c r="BB72" s="19">
        <f>+$B59</f>
        <v>12500</v>
      </c>
      <c r="BC72" s="19">
        <f>+$B60</f>
        <v>11726</v>
      </c>
      <c r="BD72" s="19">
        <f>+$B61</f>
        <v>10796</v>
      </c>
      <c r="BE72" s="19">
        <f>+$B62</f>
        <v>9972</v>
      </c>
      <c r="BF72" s="19">
        <f>+$B63</f>
        <v>9589</v>
      </c>
    </row>
  </sheetData>
  <sheetProtection password="EEDF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65"/>
  <sheetViews>
    <sheetView workbookViewId="0">
      <pane xSplit="3" ySplit="5" topLeftCell="O6" activePane="bottomRight" state="frozen"/>
      <selection pane="topRight" activeCell="D1" sqref="D1"/>
      <selection pane="bottomLeft" activeCell="A6" sqref="A6"/>
      <selection pane="bottomRight" activeCell="Q10" sqref="Q10"/>
    </sheetView>
  </sheetViews>
  <sheetFormatPr defaultRowHeight="12.75"/>
  <cols>
    <col min="2" max="2" width="10.5703125" bestFit="1" customWidth="1"/>
    <col min="4" max="12" width="12.7109375" customWidth="1"/>
    <col min="13" max="13" width="12.5703125" customWidth="1"/>
    <col min="14" max="14" width="17.28515625" customWidth="1"/>
    <col min="15" max="15" width="10.5703125" bestFit="1" customWidth="1"/>
    <col min="16" max="16" width="16.5703125" bestFit="1" customWidth="1"/>
    <col min="17" max="17" width="11.42578125" bestFit="1" customWidth="1"/>
    <col min="18" max="18" width="11.5703125" bestFit="1" customWidth="1"/>
  </cols>
  <sheetData>
    <row r="1" spans="1:72" ht="15">
      <c r="A1" t="s">
        <v>375</v>
      </c>
      <c r="B1" s="72">
        <v>4.1500000000000002E-2</v>
      </c>
      <c r="D1" t="s">
        <v>376</v>
      </c>
      <c r="I1" s="240" t="s">
        <v>715</v>
      </c>
      <c r="J1" s="241"/>
      <c r="K1" s="241"/>
      <c r="L1" s="241"/>
      <c r="M1" s="242"/>
      <c r="N1" t="s">
        <v>2</v>
      </c>
    </row>
    <row r="2" spans="1:72" ht="15">
      <c r="A2" t="s">
        <v>377</v>
      </c>
      <c r="B2">
        <v>10</v>
      </c>
      <c r="I2" s="243" t="s">
        <v>716</v>
      </c>
      <c r="J2" s="244"/>
      <c r="K2" s="244"/>
      <c r="L2" s="244"/>
      <c r="M2" s="245"/>
    </row>
    <row r="3" spans="1:72">
      <c r="A3" s="24" t="s">
        <v>312</v>
      </c>
      <c r="L3" s="495" t="s">
        <v>378</v>
      </c>
      <c r="M3" s="94"/>
      <c r="O3" s="94"/>
      <c r="P3" s="94"/>
    </row>
    <row r="4" spans="1:72">
      <c r="D4" t="s">
        <v>379</v>
      </c>
      <c r="E4" s="495" t="s">
        <v>380</v>
      </c>
      <c r="F4" s="495" t="s">
        <v>381</v>
      </c>
      <c r="G4" s="495" t="s">
        <v>382</v>
      </c>
      <c r="H4" s="495" t="s">
        <v>383</v>
      </c>
      <c r="I4" s="495" t="s">
        <v>384</v>
      </c>
      <c r="J4" s="495" t="s">
        <v>385</v>
      </c>
      <c r="K4" s="495" t="s">
        <v>386</v>
      </c>
      <c r="L4" s="495" t="s">
        <v>387</v>
      </c>
      <c r="M4" s="495" t="s">
        <v>388</v>
      </c>
      <c r="N4" s="495" t="s">
        <v>389</v>
      </c>
      <c r="Q4" s="25">
        <v>2012</v>
      </c>
      <c r="R4" s="25">
        <v>2013</v>
      </c>
      <c r="S4" s="25">
        <v>2014</v>
      </c>
      <c r="T4" s="25">
        <v>2015</v>
      </c>
      <c r="U4" s="25">
        <v>2016</v>
      </c>
      <c r="V4" s="25">
        <v>2017</v>
      </c>
      <c r="W4" s="25">
        <v>2018</v>
      </c>
      <c r="X4" s="25">
        <v>2019</v>
      </c>
      <c r="Y4" s="25">
        <v>2020</v>
      </c>
      <c r="Z4" s="25">
        <v>2021</v>
      </c>
      <c r="AA4" s="25">
        <v>2022</v>
      </c>
      <c r="AB4" s="25">
        <v>2023</v>
      </c>
      <c r="AC4" s="25">
        <v>2024</v>
      </c>
      <c r="AD4" s="25">
        <v>2025</v>
      </c>
      <c r="AE4" s="25">
        <v>2026</v>
      </c>
      <c r="AF4" s="25">
        <v>2027</v>
      </c>
      <c r="AG4" s="25">
        <v>2028</v>
      </c>
      <c r="AH4" s="25">
        <v>2029</v>
      </c>
      <c r="AI4" s="25">
        <v>2030</v>
      </c>
      <c r="AJ4" s="25">
        <v>2031</v>
      </c>
      <c r="AK4" s="25">
        <v>2032</v>
      </c>
      <c r="AL4" s="25">
        <v>2033</v>
      </c>
      <c r="AM4" s="25">
        <v>2034</v>
      </c>
      <c r="AN4" s="25">
        <v>2035</v>
      </c>
      <c r="AO4" s="25">
        <v>2036</v>
      </c>
      <c r="AP4" s="25">
        <v>2037</v>
      </c>
      <c r="AQ4" s="25">
        <v>2038</v>
      </c>
      <c r="AR4" s="25">
        <v>2039</v>
      </c>
      <c r="AS4" s="25">
        <v>2040</v>
      </c>
      <c r="AT4" s="25">
        <v>2041</v>
      </c>
      <c r="AU4" s="25">
        <v>2042</v>
      </c>
      <c r="AV4" s="25">
        <v>2043</v>
      </c>
      <c r="AW4" s="25">
        <v>2044</v>
      </c>
      <c r="AX4" s="25">
        <v>2045</v>
      </c>
      <c r="AY4" s="25">
        <v>2046</v>
      </c>
      <c r="AZ4" s="25">
        <v>2047</v>
      </c>
      <c r="BA4" s="25">
        <v>2048</v>
      </c>
      <c r="BB4" s="25">
        <v>2049</v>
      </c>
      <c r="BC4" s="25">
        <v>2050</v>
      </c>
      <c r="BD4" s="25">
        <v>2051</v>
      </c>
      <c r="BE4" s="25">
        <v>2052</v>
      </c>
      <c r="BF4" s="25">
        <v>2053</v>
      </c>
      <c r="BG4" s="25">
        <v>2054</v>
      </c>
      <c r="BH4" s="25">
        <v>2055</v>
      </c>
      <c r="BI4" s="25">
        <v>2056</v>
      </c>
      <c r="BJ4" s="25">
        <v>2057</v>
      </c>
      <c r="BK4" s="25">
        <v>2058</v>
      </c>
      <c r="BL4" s="25">
        <v>2059</v>
      </c>
      <c r="BM4" s="25">
        <v>2060</v>
      </c>
      <c r="BN4" s="25">
        <v>2061</v>
      </c>
      <c r="BO4" s="25">
        <v>2062</v>
      </c>
      <c r="BP4" s="25">
        <v>2063</v>
      </c>
      <c r="BQ4" s="25">
        <v>2064</v>
      </c>
      <c r="BR4" s="25">
        <v>2065</v>
      </c>
      <c r="BS4" s="25">
        <v>2066</v>
      </c>
      <c r="BT4" s="25">
        <v>2067</v>
      </c>
    </row>
    <row r="5" spans="1:72" ht="15">
      <c r="B5" s="246"/>
      <c r="C5" s="247" t="s">
        <v>390</v>
      </c>
      <c r="D5" s="248">
        <v>1179928.2279079098</v>
      </c>
      <c r="E5" s="248">
        <v>167145.6034565529</v>
      </c>
      <c r="F5" s="248">
        <v>409902.16619968804</v>
      </c>
      <c r="G5" s="248">
        <v>35999.490110639679</v>
      </c>
      <c r="H5" s="248">
        <v>183015.38997181627</v>
      </c>
      <c r="I5" s="248">
        <v>215063.47018118462</v>
      </c>
      <c r="J5" s="248">
        <v>71072.161092084134</v>
      </c>
      <c r="K5" s="248">
        <v>97729.946895943256</v>
      </c>
      <c r="L5" s="249">
        <v>-1179928.2279079088</v>
      </c>
      <c r="M5" s="94" t="s">
        <v>2</v>
      </c>
      <c r="N5" s="94" t="s">
        <v>2</v>
      </c>
      <c r="P5" s="21" t="s">
        <v>389</v>
      </c>
      <c r="Q5" s="19">
        <f>+$N6</f>
        <v>0</v>
      </c>
      <c r="R5" s="19">
        <f>+$N$7</f>
        <v>-7224.4090590000005</v>
      </c>
      <c r="S5" s="19">
        <f>+$N$8</f>
        <v>-25676.554059000002</v>
      </c>
      <c r="T5" s="19">
        <f>+$N$9</f>
        <v>-27364.359059000002</v>
      </c>
      <c r="U5" s="19">
        <f>+$N$10</f>
        <v>-36300.969059000003</v>
      </c>
      <c r="V5" s="19">
        <f>+$N$11</f>
        <v>-47238.294059000007</v>
      </c>
      <c r="W5" s="19">
        <f>+$N$12</f>
        <v>-51002.759059000004</v>
      </c>
      <c r="X5" s="19">
        <f>+$N$13</f>
        <v>-43616.503703422335</v>
      </c>
      <c r="Y5" s="19">
        <f>+$N$14</f>
        <v>-47017.080209620784</v>
      </c>
      <c r="Z5" s="19">
        <f>+$N$15</f>
        <v>-36371.076112309209</v>
      </c>
      <c r="AA5" s="19">
        <f>+$N$16</f>
        <v>-196690.33525211163</v>
      </c>
      <c r="AB5" s="19">
        <f>+$N$17</f>
        <v>-445081.10748605285</v>
      </c>
      <c r="AC5" s="19">
        <f>+$N$18</f>
        <v>-8516.6627624881294</v>
      </c>
      <c r="AD5" s="19">
        <f>+$N$19</f>
        <v>-168362.89139708935</v>
      </c>
      <c r="AE5" s="19">
        <f>+$N$20</f>
        <v>-195795.81412107282</v>
      </c>
      <c r="AF5" s="19">
        <f>+$N$21</f>
        <v>1428.5152338761545</v>
      </c>
      <c r="AG5" s="19">
        <f>+$N$22</f>
        <v>78729.997858780465</v>
      </c>
      <c r="AH5" s="19">
        <f>+$N$23</f>
        <v>142235.56982407978</v>
      </c>
      <c r="AI5" s="19">
        <f>+$N$24</f>
        <v>159465.88789091815</v>
      </c>
      <c r="AJ5" s="19">
        <f>+$N$25</f>
        <v>173907.20289718659</v>
      </c>
      <c r="AK5" s="19">
        <f>+$N$26</f>
        <v>187521.48399975788</v>
      </c>
      <c r="AL5" s="19">
        <f>+$N$27</f>
        <v>200711.77493453608</v>
      </c>
      <c r="AM5" s="19">
        <f>+$N$28</f>
        <v>213906.33610357146</v>
      </c>
      <c r="AN5" s="19">
        <f>+$N$29</f>
        <v>226453.21736900348</v>
      </c>
      <c r="AO5" s="19">
        <f>+$N$30</f>
        <v>238259.7303998209</v>
      </c>
      <c r="AP5" s="19">
        <f>+$N$31</f>
        <v>248267.83000109729</v>
      </c>
      <c r="AQ5" s="19">
        <f>+$N$32</f>
        <v>257463.03499569485</v>
      </c>
      <c r="AR5" s="19">
        <f>+$N$33</f>
        <v>266644.84195454087</v>
      </c>
      <c r="AS5" s="19">
        <f>+$N$34</f>
        <v>275665.64271085337</v>
      </c>
      <c r="AT5" s="19">
        <f>+$N$35</f>
        <v>284230.91255892551</v>
      </c>
      <c r="AU5" s="19">
        <f>+$N$36</f>
        <v>292986.67346404813</v>
      </c>
      <c r="AV5" s="19">
        <f>+$N$37</f>
        <v>301869.54702802299</v>
      </c>
      <c r="AW5" s="19">
        <f>+$N$38</f>
        <v>311062.4308008207</v>
      </c>
      <c r="AX5" s="19">
        <f>+$N$39</f>
        <v>320334.67509652174</v>
      </c>
      <c r="AY5" s="19">
        <f>+$N$40</f>
        <v>329783.39830088569</v>
      </c>
      <c r="AZ5" s="19">
        <f>+$N$41</f>
        <v>339418.69728620182</v>
      </c>
      <c r="BA5" s="19">
        <f>+$N$42</f>
        <v>424817.0947716824</v>
      </c>
      <c r="BB5" s="19">
        <f>+$N$43</f>
        <v>510031.61971241917</v>
      </c>
      <c r="BC5" s="19">
        <f>+$N$44</f>
        <v>520248.96717930143</v>
      </c>
      <c r="BD5" s="19">
        <f>+$N$45</f>
        <v>530668.01572335733</v>
      </c>
      <c r="BE5" s="19">
        <f>+$N$46</f>
        <v>564938.06201494078</v>
      </c>
      <c r="BF5" s="19">
        <f>+$N$47</f>
        <v>656465.77544259292</v>
      </c>
      <c r="BG5" s="19">
        <f>+$N$48</f>
        <v>694717.77178317553</v>
      </c>
      <c r="BH5" s="19">
        <f>+$N$49</f>
        <v>710476.22105824505</v>
      </c>
      <c r="BI5" s="19">
        <f>+$N$50</f>
        <v>726346.50208052713</v>
      </c>
      <c r="BJ5" s="19">
        <f>+$N$51</f>
        <v>742464.37380243116</v>
      </c>
      <c r="BK5" s="19">
        <f>+$N$52</f>
        <v>758937.48679528409</v>
      </c>
      <c r="BL5" s="19">
        <f>+$N$53</f>
        <v>775758.32970428141</v>
      </c>
      <c r="BM5" s="19">
        <f>+$N$54</f>
        <v>792977.0276262546</v>
      </c>
      <c r="BN5" s="19">
        <f>+$N$55</f>
        <v>810076.505739021</v>
      </c>
      <c r="BO5" s="19">
        <f>+$N$56</f>
        <v>827454.07249178644</v>
      </c>
      <c r="BP5" s="19">
        <f>+$N$57</f>
        <v>845234.1859663931</v>
      </c>
      <c r="BQ5" s="19">
        <f>+$N$58</f>
        <v>863418.81894637528</v>
      </c>
      <c r="BR5" s="19">
        <f>+$N$59</f>
        <v>881755.63156845584</v>
      </c>
      <c r="BS5" s="19">
        <f>+$N$60</f>
        <v>900286.99470669578</v>
      </c>
      <c r="BT5" s="19">
        <f>+$N$61</f>
        <v>919106.94799460052</v>
      </c>
    </row>
    <row r="6" spans="1:72" ht="15">
      <c r="A6" t="s">
        <v>717</v>
      </c>
      <c r="B6" s="19">
        <v>85107.854000000007</v>
      </c>
      <c r="C6">
        <v>2012</v>
      </c>
      <c r="D6" s="508">
        <v>174082.14600000001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94">
        <v>0</v>
      </c>
      <c r="M6" s="509">
        <v>0</v>
      </c>
      <c r="N6" s="94">
        <v>0</v>
      </c>
      <c r="O6" s="507"/>
      <c r="P6" s="21" t="s">
        <v>392</v>
      </c>
      <c r="Q6" s="19">
        <f>+DG3LILDividendsHOA!N6</f>
        <v>0</v>
      </c>
      <c r="R6" s="19">
        <f>+DG3LILDividendsEmera!$N$7</f>
        <v>-945.37785388255236</v>
      </c>
      <c r="S6" s="19">
        <f>+DG3LILDividendsEmera!$N$8</f>
        <v>-2755.3452214406439</v>
      </c>
      <c r="T6" s="19">
        <f>+DG3LILDividendsEmera!$N$9</f>
        <v>-2755.3452214406439</v>
      </c>
      <c r="U6" s="19">
        <f>+DG3LILDividendsEmera!$N$10</f>
        <v>-7926.4732779100559</v>
      </c>
      <c r="V6" s="19">
        <f>+DG3LILDividendsEmera!$N$11</f>
        <v>6992.1978306233686</v>
      </c>
      <c r="W6" s="19">
        <f>+DG3LILDividendsEmera!$N$12</f>
        <v>43281.19472597845</v>
      </c>
      <c r="X6" s="19">
        <f>+DG3LILDividendsEmera!$N$13</f>
        <v>42505.89936893007</v>
      </c>
      <c r="Y6" s="19">
        <f>+DG3LILDividendsEmera!$N$14</f>
        <v>41548.147359348033</v>
      </c>
      <c r="Z6" s="19">
        <f>+DG3LILDividendsEmera!$N$15</f>
        <v>40590.395349765851</v>
      </c>
      <c r="AA6" s="19">
        <f>+DG3LILDividendsEmera!$N$16</f>
        <v>16852.454090001593</v>
      </c>
      <c r="AB6" s="19">
        <f>+DG3LILDividendsEmera!$N$17</f>
        <v>-3993.4023229399827</v>
      </c>
      <c r="AC6" s="19">
        <f>+DG3LILDividendsEmera!$N$18</f>
        <v>40472.484542459744</v>
      </c>
      <c r="AD6" s="19">
        <f>+DG3LILDividendsEmera!$N$19</f>
        <v>-85090.762803734819</v>
      </c>
      <c r="AE6" s="19">
        <f>+DG3LILDividendsEmera!$N$20</f>
        <v>-61706.991386577894</v>
      </c>
      <c r="AF6" s="19">
        <f>+DG3LILDividendsEmera!$N$21</f>
        <v>2019.188349537937</v>
      </c>
      <c r="AG6" s="19">
        <f>+DG3LILDividendsEmera!$N$22</f>
        <v>48060.920291277187</v>
      </c>
      <c r="AH6" s="19">
        <f>+DG3LILDividendsEmera!$N$23</f>
        <v>47103.168281694969</v>
      </c>
      <c r="AI6" s="19">
        <f>+DG3LILDividendsEmera!$N$24</f>
        <v>46145.416272112736</v>
      </c>
      <c r="AJ6" s="19">
        <f>+DG3LILDividendsEmera!$N$25</f>
        <v>45187.664262530503</v>
      </c>
      <c r="AK6" s="19">
        <f>+DG3LILDividendsEmera!$N$26</f>
        <v>44229.912252948277</v>
      </c>
      <c r="AL6" s="19">
        <f>+DG3LILDividendsEmera!$N$27</f>
        <v>43272.160243366045</v>
      </c>
      <c r="AM6" s="19">
        <f>+DG3LILDividendsEmera!$N$28</f>
        <v>42314.408233783819</v>
      </c>
      <c r="AN6" s="19">
        <f>+DG3LILDividendsEmera!$N$29</f>
        <v>41356.656224201695</v>
      </c>
      <c r="AO6" s="19">
        <f>+DG3LILDividendsEmera!$N$30</f>
        <v>40398.904214619339</v>
      </c>
      <c r="AP6" s="19">
        <f>+DG3LILDividendsEmera!$N$31</f>
        <v>39441.152205037113</v>
      </c>
      <c r="AQ6" s="19">
        <f>+DG3LILDividendsEmera!$N$32</f>
        <v>38483.400195454888</v>
      </c>
      <c r="AR6" s="19">
        <f>+DG3LILDividendsEmera!$N$33</f>
        <v>37525.648185872655</v>
      </c>
      <c r="AS6" s="19">
        <f>+DG3LILDividendsEmera!$N$34</f>
        <v>36567.896176290422</v>
      </c>
      <c r="AT6" s="19">
        <f>+DG3LILDividendsEmera!$N$35</f>
        <v>35610.144166708196</v>
      </c>
      <c r="AU6" s="19">
        <f>+DG3LILDividendsEmera!$N$36</f>
        <v>34652.392157125963</v>
      </c>
      <c r="AV6" s="19">
        <f>+DG3LILDividendsEmera!$N$37</f>
        <v>33694.640147543731</v>
      </c>
      <c r="AW6" s="19">
        <f>+DG3LILDividendsEmera!$N$38</f>
        <v>32736.888137961501</v>
      </c>
      <c r="AX6" s="19">
        <f>+DG3LILDividendsEmera!$N$39</f>
        <v>31779.136128379272</v>
      </c>
      <c r="AY6" s="19">
        <f>+DG3LILDividendsEmera!$N$40</f>
        <v>30821.384118797043</v>
      </c>
      <c r="AZ6" s="19">
        <f>+DG3LILDividendsEmera!$N$41</f>
        <v>29863.63210921481</v>
      </c>
      <c r="BA6" s="19">
        <f>+DG3LILDividendsEmera!$N$42</f>
        <v>28905.880099632581</v>
      </c>
      <c r="BB6" s="19">
        <f>+DG3LILDividendsEmera!$N$43</f>
        <v>27948.128090050352</v>
      </c>
      <c r="BC6" s="19">
        <f>+DG3LILDividendsEmera!$N$44</f>
        <v>26990.376080468177</v>
      </c>
      <c r="BD6" s="19">
        <f>+DG3LILDividendsEmera!$N$45</f>
        <v>26032.624070885882</v>
      </c>
      <c r="BE6" s="19">
        <f>+DG3LILDividendsEmera!$N$46</f>
        <v>25074.872061303708</v>
      </c>
      <c r="BF6" s="19">
        <f>+DG3LILDividendsEmera!$N$47</f>
        <v>24117.120051721417</v>
      </c>
      <c r="BG6" s="19">
        <f>+DG3LILDividendsEmera!$N$48</f>
        <v>23159.3680421393</v>
      </c>
      <c r="BH6" s="19">
        <f>+DG3LILDividendsEmera!$N$49</f>
        <v>22201.616032557002</v>
      </c>
      <c r="BI6" s="19">
        <f>+DG3LILDividendsEmera!$N$50</f>
        <v>21243.864022974711</v>
      </c>
      <c r="BJ6" s="19">
        <f>+DG3LILDividendsEmera!$N$51</f>
        <v>20286.112013392536</v>
      </c>
      <c r="BK6" s="19">
        <f>+DG3LILDividendsEmera!$N$52</f>
        <v>19328.360003810303</v>
      </c>
      <c r="BL6" s="19">
        <f>+DG3LILDividendsEmera!$N$53</f>
        <v>18370.607994228038</v>
      </c>
      <c r="BM6" s="19">
        <f>+DG3LILDividendsEmera!$N$54</f>
        <v>17412.855984645805</v>
      </c>
      <c r="BN6" s="19">
        <f>+DG3LILDividendsEmera!$N$55</f>
        <v>16455.103975063601</v>
      </c>
      <c r="BO6" s="19">
        <f>+DG3LILDividendsEmera!$N$56</f>
        <v>15497.351965481394</v>
      </c>
      <c r="BP6" s="19">
        <f>+DG3LILDividendsEmera!$N$57</f>
        <v>14539.599955899099</v>
      </c>
      <c r="BQ6" s="19">
        <f>+DG3LILDividendsEmera!$N$58</f>
        <v>13581.847946316881</v>
      </c>
      <c r="BR6" s="19">
        <f>+DG3LILDividendsEmera!$N$59</f>
        <v>12624.095936734646</v>
      </c>
      <c r="BS6" s="19">
        <f>+DG3LILDividendsEmera!$N$60</f>
        <v>11666.343927152408</v>
      </c>
      <c r="BT6" s="19">
        <f>+DG3LILDividendsEmera!$N$61</f>
        <v>7598.6664460414995</v>
      </c>
    </row>
    <row r="7" spans="1:72" ht="15">
      <c r="C7">
        <v>2013</v>
      </c>
      <c r="D7" s="508">
        <v>444630</v>
      </c>
      <c r="E7" s="19">
        <v>7224.4090590000005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94">
        <v>-7224.4090590000005</v>
      </c>
      <c r="M7" s="509">
        <v>0</v>
      </c>
      <c r="N7" s="94">
        <v>-7224.4090590000005</v>
      </c>
      <c r="O7" s="507"/>
      <c r="P7" t="s">
        <v>393</v>
      </c>
      <c r="Q7" s="66">
        <f>SUM(Q5:Q6)</f>
        <v>0</v>
      </c>
      <c r="R7" s="66">
        <f t="shared" ref="R7:BT7" si="0">SUM(R5:R6)</f>
        <v>-8169.7869128825532</v>
      </c>
      <c r="S7" s="66">
        <f t="shared" si="0"/>
        <v>-28431.899280440644</v>
      </c>
      <c r="T7" s="66">
        <f t="shared" si="0"/>
        <v>-30119.704280440645</v>
      </c>
      <c r="U7" s="66">
        <f t="shared" si="0"/>
        <v>-44227.442336910055</v>
      </c>
      <c r="V7" s="66">
        <f t="shared" si="0"/>
        <v>-40246.096228376642</v>
      </c>
      <c r="W7" s="66">
        <f t="shared" si="0"/>
        <v>-7721.5643330215535</v>
      </c>
      <c r="X7" s="66">
        <f t="shared" si="0"/>
        <v>-1110.6043344922655</v>
      </c>
      <c r="Y7" s="66">
        <f t="shared" si="0"/>
        <v>-5468.9328502727512</v>
      </c>
      <c r="Z7" s="66">
        <f t="shared" si="0"/>
        <v>4219.3192374566424</v>
      </c>
      <c r="AA7" s="66">
        <f t="shared" si="0"/>
        <v>-179837.88116211005</v>
      </c>
      <c r="AB7" s="66">
        <f t="shared" si="0"/>
        <v>-449074.50980899285</v>
      </c>
      <c r="AC7" s="66">
        <f t="shared" si="0"/>
        <v>31955.821779971615</v>
      </c>
      <c r="AD7" s="66">
        <f t="shared" si="0"/>
        <v>-253453.65420082415</v>
      </c>
      <c r="AE7" s="66">
        <f t="shared" si="0"/>
        <v>-257502.80550765072</v>
      </c>
      <c r="AF7" s="66">
        <f t="shared" si="0"/>
        <v>3447.7035834140916</v>
      </c>
      <c r="AG7" s="66">
        <f t="shared" si="0"/>
        <v>126790.91815005765</v>
      </c>
      <c r="AH7" s="66">
        <f t="shared" si="0"/>
        <v>189338.73810577474</v>
      </c>
      <c r="AI7" s="66">
        <f t="shared" si="0"/>
        <v>205611.30416303087</v>
      </c>
      <c r="AJ7" s="66">
        <f t="shared" si="0"/>
        <v>219094.86715971711</v>
      </c>
      <c r="AK7" s="66">
        <f t="shared" si="0"/>
        <v>231751.39625270615</v>
      </c>
      <c r="AL7" s="66">
        <f t="shared" si="0"/>
        <v>243983.93517790211</v>
      </c>
      <c r="AM7" s="66">
        <f t="shared" si="0"/>
        <v>256220.74433735528</v>
      </c>
      <c r="AN7" s="66">
        <f t="shared" si="0"/>
        <v>267809.87359320518</v>
      </c>
      <c r="AO7" s="66">
        <f t="shared" si="0"/>
        <v>278658.63461444026</v>
      </c>
      <c r="AP7" s="66">
        <f t="shared" si="0"/>
        <v>287708.98220613442</v>
      </c>
      <c r="AQ7" s="66">
        <f t="shared" si="0"/>
        <v>295946.43519114971</v>
      </c>
      <c r="AR7" s="66">
        <f t="shared" si="0"/>
        <v>304170.49014041352</v>
      </c>
      <c r="AS7" s="66">
        <f t="shared" si="0"/>
        <v>312233.53888714378</v>
      </c>
      <c r="AT7" s="66">
        <f t="shared" si="0"/>
        <v>319841.05672563368</v>
      </c>
      <c r="AU7" s="66">
        <f t="shared" si="0"/>
        <v>327639.06562117412</v>
      </c>
      <c r="AV7" s="66">
        <f t="shared" si="0"/>
        <v>335564.18717556674</v>
      </c>
      <c r="AW7" s="66">
        <f t="shared" si="0"/>
        <v>343799.31893878221</v>
      </c>
      <c r="AX7" s="66">
        <f t="shared" si="0"/>
        <v>352113.811224901</v>
      </c>
      <c r="AY7" s="66">
        <f t="shared" si="0"/>
        <v>360604.78241968271</v>
      </c>
      <c r="AZ7" s="66">
        <f t="shared" si="0"/>
        <v>369282.3293954166</v>
      </c>
      <c r="BA7" s="66">
        <f t="shared" si="0"/>
        <v>453722.974871315</v>
      </c>
      <c r="BB7" s="66">
        <f t="shared" si="0"/>
        <v>537979.74780246953</v>
      </c>
      <c r="BC7" s="66">
        <f t="shared" si="0"/>
        <v>547239.34325976961</v>
      </c>
      <c r="BD7" s="66">
        <f t="shared" si="0"/>
        <v>556700.63979424327</v>
      </c>
      <c r="BE7" s="66">
        <f t="shared" si="0"/>
        <v>590012.93407624448</v>
      </c>
      <c r="BF7" s="66">
        <f t="shared" si="0"/>
        <v>680582.89549431438</v>
      </c>
      <c r="BG7" s="66">
        <f t="shared" si="0"/>
        <v>717877.13982531487</v>
      </c>
      <c r="BH7" s="66">
        <f t="shared" si="0"/>
        <v>732677.83709080203</v>
      </c>
      <c r="BI7" s="66">
        <f t="shared" si="0"/>
        <v>747590.36610350187</v>
      </c>
      <c r="BJ7" s="66">
        <f t="shared" si="0"/>
        <v>762750.48581582366</v>
      </c>
      <c r="BK7" s="66">
        <f t="shared" si="0"/>
        <v>778265.84679909435</v>
      </c>
      <c r="BL7" s="66">
        <f t="shared" si="0"/>
        <v>794128.93769850943</v>
      </c>
      <c r="BM7" s="66">
        <f t="shared" si="0"/>
        <v>810389.88361090038</v>
      </c>
      <c r="BN7" s="66">
        <f t="shared" si="0"/>
        <v>826531.60971408465</v>
      </c>
      <c r="BO7" s="66">
        <f t="shared" si="0"/>
        <v>842951.42445726786</v>
      </c>
      <c r="BP7" s="66">
        <f t="shared" si="0"/>
        <v>859773.78592229215</v>
      </c>
      <c r="BQ7" s="66">
        <f t="shared" si="0"/>
        <v>877000.66689269221</v>
      </c>
      <c r="BR7" s="66">
        <f t="shared" si="0"/>
        <v>894379.72750519053</v>
      </c>
      <c r="BS7" s="66">
        <f t="shared" si="0"/>
        <v>911953.33863384824</v>
      </c>
      <c r="BT7" s="66">
        <f t="shared" si="0"/>
        <v>926705.61444064206</v>
      </c>
    </row>
    <row r="8" spans="1:72" ht="15">
      <c r="C8">
        <v>2014</v>
      </c>
      <c r="D8" s="508">
        <v>40670</v>
      </c>
      <c r="E8" s="94">
        <v>7224.4090590000005</v>
      </c>
      <c r="F8" s="94">
        <v>18452.145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94">
        <v>-25676.554059000002</v>
      </c>
      <c r="M8" s="509">
        <v>0</v>
      </c>
      <c r="N8" s="94">
        <v>-25676.554059000002</v>
      </c>
      <c r="O8" s="507"/>
      <c r="R8" s="19"/>
    </row>
    <row r="9" spans="1:72" ht="15">
      <c r="A9" t="s">
        <v>718</v>
      </c>
      <c r="C9">
        <v>2015</v>
      </c>
      <c r="D9" s="508">
        <v>215340</v>
      </c>
      <c r="E9" s="94">
        <v>7224.4090590000005</v>
      </c>
      <c r="F9" s="94">
        <v>18452.145</v>
      </c>
      <c r="G9" s="94">
        <v>1687.8050000000001</v>
      </c>
      <c r="H9" s="62">
        <v>0</v>
      </c>
      <c r="I9" s="62">
        <v>0</v>
      </c>
      <c r="J9" s="62">
        <v>0</v>
      </c>
      <c r="K9" s="62">
        <v>0</v>
      </c>
      <c r="L9" s="94">
        <v>-27364.359059000002</v>
      </c>
      <c r="M9" s="509">
        <v>0</v>
      </c>
      <c r="N9" s="94">
        <v>-27364.359059000002</v>
      </c>
      <c r="O9" s="507"/>
      <c r="Q9" t="s">
        <v>410</v>
      </c>
      <c r="R9" s="19"/>
    </row>
    <row r="10" spans="1:72" ht="15">
      <c r="A10" t="s">
        <v>719</v>
      </c>
      <c r="C10">
        <v>2016</v>
      </c>
      <c r="D10" s="508">
        <v>263550</v>
      </c>
      <c r="E10" s="94">
        <v>7224.4090590000005</v>
      </c>
      <c r="F10" s="94">
        <v>18452.145</v>
      </c>
      <c r="G10" s="94">
        <v>1687.8050000000001</v>
      </c>
      <c r="H10" s="94">
        <v>8936.61</v>
      </c>
      <c r="I10" s="62">
        <v>0</v>
      </c>
      <c r="J10" s="62">
        <v>0</v>
      </c>
      <c r="K10" s="62">
        <v>0</v>
      </c>
      <c r="L10" s="94">
        <v>-36300.969059000003</v>
      </c>
      <c r="M10" s="509">
        <v>0</v>
      </c>
      <c r="N10" s="94">
        <v>-36300.969059000003</v>
      </c>
      <c r="O10" s="507"/>
      <c r="P10" s="21" t="s">
        <v>389</v>
      </c>
      <c r="Q10" s="19">
        <f>NPV(0.07,R5:BT5)+Q5</f>
        <v>813765.08285499562</v>
      </c>
      <c r="R10" s="19"/>
    </row>
    <row r="11" spans="1:72" ht="15">
      <c r="A11" t="s">
        <v>720</v>
      </c>
      <c r="C11">
        <v>2017</v>
      </c>
      <c r="D11" s="508">
        <v>90710</v>
      </c>
      <c r="E11" s="94">
        <v>7224.4090590000005</v>
      </c>
      <c r="F11" s="94">
        <v>18452.145</v>
      </c>
      <c r="G11" s="94">
        <v>1687.8050000000001</v>
      </c>
      <c r="H11" s="94">
        <v>8936.61</v>
      </c>
      <c r="I11" s="94">
        <v>10937.325000000001</v>
      </c>
      <c r="J11" s="62">
        <v>0</v>
      </c>
      <c r="K11" s="62">
        <v>0</v>
      </c>
      <c r="L11" s="94">
        <v>-47238.294059000007</v>
      </c>
      <c r="M11" s="509">
        <v>0</v>
      </c>
      <c r="N11" s="94">
        <v>-47238.294059000007</v>
      </c>
      <c r="O11" s="507"/>
      <c r="P11" s="21" t="s">
        <v>392</v>
      </c>
      <c r="Q11" s="19">
        <f>NPV(0.07,R6:BT6)+Q6</f>
        <v>240390.95778579003</v>
      </c>
      <c r="R11" s="19"/>
    </row>
    <row r="12" spans="1:72" ht="15">
      <c r="C12">
        <v>2018</v>
      </c>
      <c r="D12" s="508">
        <v>129910</v>
      </c>
      <c r="E12" s="94">
        <v>7224.4090590000005</v>
      </c>
      <c r="F12" s="94">
        <v>18452.145</v>
      </c>
      <c r="G12" s="94">
        <v>1687.8050000000001</v>
      </c>
      <c r="H12" s="94">
        <v>8936.61</v>
      </c>
      <c r="I12" s="94">
        <v>10937.325000000001</v>
      </c>
      <c r="J12" s="94">
        <v>3764.4650000000001</v>
      </c>
      <c r="K12" s="62">
        <v>0</v>
      </c>
      <c r="L12" s="94">
        <v>-51002.759059000004</v>
      </c>
      <c r="M12" s="509">
        <v>0</v>
      </c>
      <c r="N12" s="94">
        <v>-51002.759059000004</v>
      </c>
      <c r="O12" s="507"/>
      <c r="P12" s="62"/>
      <c r="R12" s="19"/>
    </row>
    <row r="13" spans="1:72" ht="15">
      <c r="C13">
        <v>2019</v>
      </c>
      <c r="E13" s="94">
        <v>7224.4090590000005</v>
      </c>
      <c r="F13" s="94">
        <v>18452.145</v>
      </c>
      <c r="G13" s="94">
        <v>1687.8050000000001</v>
      </c>
      <c r="H13" s="94">
        <v>8936.61</v>
      </c>
      <c r="I13" s="94">
        <v>10937.325000000001</v>
      </c>
      <c r="J13" s="94">
        <v>3764.4650000000001</v>
      </c>
      <c r="K13" s="94">
        <v>5391.2650000000003</v>
      </c>
      <c r="L13" s="94">
        <v>-56394.024059000003</v>
      </c>
      <c r="M13" s="509">
        <v>12777.520355577664</v>
      </c>
      <c r="N13" s="94">
        <v>-43616.503703422335</v>
      </c>
      <c r="O13" s="507"/>
      <c r="Q13" s="507"/>
      <c r="R13" s="507"/>
      <c r="S13" s="507"/>
      <c r="T13" s="507"/>
      <c r="U13" s="507"/>
      <c r="V13" s="507"/>
      <c r="W13" s="507"/>
      <c r="X13" s="507"/>
      <c r="Y13" s="507"/>
      <c r="Z13" s="507"/>
      <c r="AA13" s="507"/>
      <c r="AB13" s="507"/>
      <c r="AC13" s="507"/>
      <c r="AD13" s="507"/>
      <c r="AE13" s="507"/>
      <c r="AF13" s="507"/>
      <c r="AG13" s="507"/>
      <c r="AH13" s="507"/>
      <c r="AI13" s="507"/>
      <c r="AJ13" s="507"/>
      <c r="AK13" s="507"/>
      <c r="AL13" s="507"/>
      <c r="AM13" s="507"/>
      <c r="AN13" s="507"/>
      <c r="AO13" s="507"/>
      <c r="AP13" s="507"/>
      <c r="AQ13" s="507"/>
      <c r="AR13" s="507"/>
      <c r="AS13" s="507"/>
      <c r="AT13" s="507"/>
      <c r="AU13" s="507"/>
      <c r="AV13" s="507"/>
      <c r="AW13" s="507"/>
      <c r="AX13" s="507"/>
      <c r="AY13" s="507"/>
      <c r="AZ13" s="507"/>
      <c r="BA13" s="507"/>
      <c r="BB13" s="507"/>
      <c r="BC13" s="507"/>
      <c r="BD13" s="507"/>
      <c r="BE13" s="507"/>
      <c r="BF13" s="507"/>
      <c r="BG13" s="507"/>
      <c r="BH13" s="507"/>
      <c r="BI13" s="507"/>
      <c r="BJ13" s="507"/>
    </row>
    <row r="14" spans="1:72" ht="15">
      <c r="C14">
        <v>2020</v>
      </c>
      <c r="E14" s="94">
        <v>7224.4090590000005</v>
      </c>
      <c r="F14" s="94">
        <v>18452.145</v>
      </c>
      <c r="G14" s="94">
        <v>1687.8050000000001</v>
      </c>
      <c r="H14" s="94">
        <v>8936.61</v>
      </c>
      <c r="I14" s="94">
        <v>10937.325000000001</v>
      </c>
      <c r="J14" s="94">
        <v>3764.4650000000001</v>
      </c>
      <c r="K14" s="94">
        <v>5391.2650000000003</v>
      </c>
      <c r="L14" s="94">
        <v>-56394.024059000003</v>
      </c>
      <c r="M14" s="509">
        <v>9376.9438493792168</v>
      </c>
      <c r="N14" s="94">
        <v>-47017.080209620784</v>
      </c>
      <c r="O14" s="510"/>
      <c r="R14" s="19"/>
    </row>
    <row r="15" spans="1:72" ht="15">
      <c r="C15">
        <v>2021</v>
      </c>
      <c r="E15" s="94">
        <v>7224.4090590000005</v>
      </c>
      <c r="F15" s="94">
        <v>18452.145</v>
      </c>
      <c r="G15" s="94">
        <v>1687.8050000000001</v>
      </c>
      <c r="H15" s="94">
        <v>8936.61</v>
      </c>
      <c r="I15" s="94">
        <v>10937.325000000001</v>
      </c>
      <c r="J15" s="94">
        <v>3764.4650000000001</v>
      </c>
      <c r="K15" s="94">
        <v>5391.2650000000003</v>
      </c>
      <c r="L15" s="94">
        <v>-56394.024059000003</v>
      </c>
      <c r="M15" s="509">
        <v>20022.947946690798</v>
      </c>
      <c r="N15" s="94">
        <v>-36371.076112309209</v>
      </c>
      <c r="O15" s="510"/>
      <c r="R15" s="19"/>
    </row>
    <row r="16" spans="1:72" ht="15">
      <c r="C16">
        <v>2022</v>
      </c>
      <c r="E16" s="98">
        <v>181306.55505900001</v>
      </c>
      <c r="F16" s="94">
        <v>18452.145</v>
      </c>
      <c r="G16" s="94">
        <v>1687.8050000000001</v>
      </c>
      <c r="H16" s="94">
        <v>8936.61</v>
      </c>
      <c r="I16" s="94">
        <v>10937.325000000001</v>
      </c>
      <c r="J16" s="94">
        <v>3764.4650000000001</v>
      </c>
      <c r="K16" s="94">
        <v>5391.2650000000003</v>
      </c>
      <c r="L16" s="94">
        <v>-230476.170059</v>
      </c>
      <c r="M16" s="509">
        <v>33785.834806888372</v>
      </c>
      <c r="N16" s="94">
        <v>-196690.33525211163</v>
      </c>
      <c r="O16" s="510"/>
      <c r="R16" s="19"/>
    </row>
    <row r="17" spans="3:18" ht="15">
      <c r="C17">
        <v>2023</v>
      </c>
      <c r="E17" s="94"/>
      <c r="F17" s="98">
        <v>463082.14500000002</v>
      </c>
      <c r="G17" s="94">
        <v>1687.8050000000001</v>
      </c>
      <c r="H17" s="94">
        <v>8936.61</v>
      </c>
      <c r="I17" s="94">
        <v>10937.325000000001</v>
      </c>
      <c r="J17" s="94">
        <v>3764.4650000000001</v>
      </c>
      <c r="K17" s="94">
        <v>5391.2650000000003</v>
      </c>
      <c r="L17" s="94">
        <v>-493799.61500000005</v>
      </c>
      <c r="M17" s="509">
        <v>48718.507513947188</v>
      </c>
      <c r="N17" s="94">
        <v>-445081.10748605285</v>
      </c>
      <c r="O17" s="510"/>
      <c r="R17" s="19"/>
    </row>
    <row r="18" spans="3:18" ht="15">
      <c r="C18">
        <v>2024</v>
      </c>
      <c r="E18" s="94"/>
      <c r="F18" s="94"/>
      <c r="G18" s="98">
        <v>42357.805</v>
      </c>
      <c r="H18" s="94">
        <v>8936.61</v>
      </c>
      <c r="I18" s="94">
        <v>10937.325000000001</v>
      </c>
      <c r="J18" s="94">
        <v>3764.4650000000001</v>
      </c>
      <c r="K18" s="94">
        <v>5391.2650000000003</v>
      </c>
      <c r="L18" s="94">
        <v>-71387.47</v>
      </c>
      <c r="M18" s="509">
        <v>62870.807237511872</v>
      </c>
      <c r="N18" s="94">
        <v>-8516.6627624881294</v>
      </c>
      <c r="O18" s="510"/>
      <c r="R18" s="19"/>
    </row>
    <row r="19" spans="3:18" ht="15">
      <c r="C19">
        <v>2025</v>
      </c>
      <c r="E19" s="94"/>
      <c r="F19" s="94"/>
      <c r="G19" s="94"/>
      <c r="H19" s="98">
        <v>224276.61</v>
      </c>
      <c r="I19" s="94">
        <v>10937.325000000001</v>
      </c>
      <c r="J19" s="94">
        <v>3764.4650000000001</v>
      </c>
      <c r="K19" s="94">
        <v>5391.2650000000003</v>
      </c>
      <c r="L19" s="94">
        <v>-244369.66500000001</v>
      </c>
      <c r="M19" s="509">
        <v>76006.773602910645</v>
      </c>
      <c r="N19" s="94">
        <v>-168362.89139708935</v>
      </c>
      <c r="O19" s="510"/>
      <c r="R19" s="19"/>
    </row>
    <row r="20" spans="3:18" ht="15">
      <c r="C20">
        <v>2026</v>
      </c>
      <c r="E20" s="94"/>
      <c r="F20" s="94"/>
      <c r="G20" s="94"/>
      <c r="H20" s="94"/>
      <c r="I20" s="98">
        <v>274487.32500000001</v>
      </c>
      <c r="J20" s="94">
        <v>3764.4650000000001</v>
      </c>
      <c r="K20" s="94">
        <v>5391.2650000000003</v>
      </c>
      <c r="L20" s="94">
        <v>-283643.05500000005</v>
      </c>
      <c r="M20" s="509">
        <v>87847.240878927245</v>
      </c>
      <c r="N20" s="94">
        <v>-195795.81412107282</v>
      </c>
      <c r="O20" s="510"/>
      <c r="R20" s="19"/>
    </row>
    <row r="21" spans="3:18" ht="15">
      <c r="C21">
        <v>2027</v>
      </c>
      <c r="E21" s="94"/>
      <c r="F21" s="94"/>
      <c r="G21" s="94"/>
      <c r="H21" s="94"/>
      <c r="I21" s="94"/>
      <c r="J21" s="98">
        <v>94474.464999999997</v>
      </c>
      <c r="K21" s="94">
        <v>5391.2650000000003</v>
      </c>
      <c r="L21" s="94">
        <v>-99865.73</v>
      </c>
      <c r="M21" s="509">
        <v>101294.24523387615</v>
      </c>
      <c r="N21" s="94">
        <v>1428.5152338761545</v>
      </c>
      <c r="O21" s="510"/>
      <c r="R21" s="19"/>
    </row>
    <row r="22" spans="3:18" ht="15">
      <c r="C22">
        <v>2028</v>
      </c>
      <c r="E22" s="94"/>
      <c r="F22" s="94"/>
      <c r="G22" s="94"/>
      <c r="H22" s="94"/>
      <c r="I22" s="94"/>
      <c r="J22" s="94"/>
      <c r="K22" s="98">
        <v>135301.26500000001</v>
      </c>
      <c r="L22" s="94">
        <v>-135301.26500000001</v>
      </c>
      <c r="M22" s="509">
        <v>214031.26285878048</v>
      </c>
      <c r="N22" s="94">
        <v>78729.997858780465</v>
      </c>
      <c r="O22" s="510"/>
      <c r="R22" s="19"/>
    </row>
    <row r="23" spans="3:18" ht="15">
      <c r="C23">
        <v>2029</v>
      </c>
      <c r="E23" s="94"/>
      <c r="F23" s="94"/>
      <c r="G23" s="94"/>
      <c r="H23" s="94"/>
      <c r="I23" s="94"/>
      <c r="J23" s="94"/>
      <c r="K23" s="94"/>
      <c r="L23" s="94"/>
      <c r="M23" s="509">
        <v>142235.56982407978</v>
      </c>
      <c r="N23" s="94">
        <v>142235.56982407978</v>
      </c>
      <c r="O23" s="510"/>
      <c r="R23" s="19"/>
    </row>
    <row r="24" spans="3:18" ht="15">
      <c r="C24">
        <v>2030</v>
      </c>
      <c r="E24" s="94"/>
      <c r="F24" s="94"/>
      <c r="G24" s="94"/>
      <c r="H24" s="94"/>
      <c r="I24" s="94"/>
      <c r="J24" s="94"/>
      <c r="K24" s="94"/>
      <c r="L24" s="94"/>
      <c r="M24" s="509">
        <v>159465.88789091815</v>
      </c>
      <c r="N24" s="94">
        <v>159465.88789091815</v>
      </c>
      <c r="O24" s="510"/>
      <c r="R24" s="19"/>
    </row>
    <row r="25" spans="3:18" ht="15">
      <c r="C25">
        <v>2031</v>
      </c>
      <c r="E25" s="94"/>
      <c r="F25" s="94"/>
      <c r="G25" s="94"/>
      <c r="H25" s="94"/>
      <c r="I25" s="94"/>
      <c r="J25" s="94"/>
      <c r="K25" s="94"/>
      <c r="L25" s="94"/>
      <c r="M25" s="509">
        <v>173907.20289718659</v>
      </c>
      <c r="N25" s="94">
        <v>173907.20289718659</v>
      </c>
      <c r="O25" s="510"/>
      <c r="R25" s="19"/>
    </row>
    <row r="26" spans="3:18" ht="15">
      <c r="C26">
        <v>2032</v>
      </c>
      <c r="E26" s="94"/>
      <c r="F26" s="94"/>
      <c r="G26" s="94"/>
      <c r="H26" s="94"/>
      <c r="I26" s="94"/>
      <c r="J26" s="94"/>
      <c r="K26" s="94"/>
      <c r="L26" s="94"/>
      <c r="M26" s="509">
        <v>187521.48399975788</v>
      </c>
      <c r="N26" s="94">
        <v>187521.48399975788</v>
      </c>
      <c r="O26" s="510"/>
      <c r="R26" s="19"/>
    </row>
    <row r="27" spans="3:18" ht="15">
      <c r="C27">
        <v>2033</v>
      </c>
      <c r="F27" s="94"/>
      <c r="G27" s="94"/>
      <c r="H27" s="94"/>
      <c r="I27" s="94"/>
      <c r="J27" s="94"/>
      <c r="K27" s="94"/>
      <c r="L27" s="94"/>
      <c r="M27" s="509">
        <v>200711.77493453608</v>
      </c>
      <c r="N27" s="94">
        <v>200711.77493453608</v>
      </c>
      <c r="O27" s="510"/>
      <c r="R27" s="19"/>
    </row>
    <row r="28" spans="3:18" ht="15">
      <c r="C28">
        <v>2034</v>
      </c>
      <c r="G28" s="94"/>
      <c r="H28" s="94"/>
      <c r="I28" s="94"/>
      <c r="J28" s="94"/>
      <c r="K28" s="94"/>
      <c r="L28" s="94"/>
      <c r="M28" s="509">
        <v>213906.33610357146</v>
      </c>
      <c r="N28" s="94">
        <v>213906.33610357146</v>
      </c>
      <c r="O28" s="510"/>
      <c r="R28" s="19"/>
    </row>
    <row r="29" spans="3:18" ht="15">
      <c r="C29">
        <v>2035</v>
      </c>
      <c r="H29" s="94"/>
      <c r="I29" s="94"/>
      <c r="J29" s="94"/>
      <c r="K29" s="94"/>
      <c r="L29" s="94"/>
      <c r="M29" s="509">
        <v>226453.21736900348</v>
      </c>
      <c r="N29" s="94">
        <v>226453.21736900348</v>
      </c>
      <c r="O29" s="510"/>
      <c r="R29" s="19"/>
    </row>
    <row r="30" spans="3:18" ht="15">
      <c r="C30">
        <v>2036</v>
      </c>
      <c r="I30" s="94"/>
      <c r="J30" s="94"/>
      <c r="K30" s="94"/>
      <c r="L30" s="94"/>
      <c r="M30" s="509">
        <v>238259.7303998209</v>
      </c>
      <c r="N30" s="94">
        <v>238259.7303998209</v>
      </c>
      <c r="O30" s="510"/>
      <c r="R30" s="19"/>
    </row>
    <row r="31" spans="3:18" ht="15">
      <c r="C31">
        <v>2037</v>
      </c>
      <c r="J31" s="94"/>
      <c r="K31" s="94"/>
      <c r="L31" s="94"/>
      <c r="M31" s="509">
        <v>248267.83000109729</v>
      </c>
      <c r="N31" s="94">
        <v>248267.83000109729</v>
      </c>
      <c r="O31" s="510"/>
      <c r="R31" s="19"/>
    </row>
    <row r="32" spans="3:18" ht="15">
      <c r="C32">
        <v>2038</v>
      </c>
      <c r="K32" s="94"/>
      <c r="L32" s="94"/>
      <c r="M32" s="509">
        <v>257463.03499569485</v>
      </c>
      <c r="N32" s="94">
        <v>257463.03499569485</v>
      </c>
      <c r="O32" s="510"/>
      <c r="R32" s="19"/>
    </row>
    <row r="33" spans="3:18" ht="15">
      <c r="C33">
        <v>2039</v>
      </c>
      <c r="M33" s="509">
        <v>266644.84195454087</v>
      </c>
      <c r="N33" s="94">
        <v>266644.84195454087</v>
      </c>
      <c r="O33" s="510"/>
      <c r="R33" s="19"/>
    </row>
    <row r="34" spans="3:18" ht="15">
      <c r="C34">
        <v>2040</v>
      </c>
      <c r="M34" s="509">
        <v>275665.64271085337</v>
      </c>
      <c r="N34" s="94">
        <v>275665.64271085337</v>
      </c>
      <c r="O34" s="510"/>
      <c r="R34" s="19"/>
    </row>
    <row r="35" spans="3:18" ht="15">
      <c r="C35">
        <v>2041</v>
      </c>
      <c r="M35" s="509">
        <v>284230.91255892551</v>
      </c>
      <c r="N35" s="94">
        <v>284230.91255892551</v>
      </c>
      <c r="O35" s="510"/>
      <c r="R35" s="19"/>
    </row>
    <row r="36" spans="3:18" ht="15">
      <c r="C36">
        <v>2042</v>
      </c>
      <c r="M36" s="509">
        <v>292986.67346404813</v>
      </c>
      <c r="N36" s="94">
        <v>292986.67346404813</v>
      </c>
      <c r="O36" s="510"/>
      <c r="R36" s="19"/>
    </row>
    <row r="37" spans="3:18" ht="15">
      <c r="C37">
        <v>2043</v>
      </c>
      <c r="M37" s="509">
        <v>301869.54702802299</v>
      </c>
      <c r="N37" s="94">
        <v>301869.54702802299</v>
      </c>
      <c r="O37" s="510"/>
      <c r="R37" s="19"/>
    </row>
    <row r="38" spans="3:18" ht="15">
      <c r="C38">
        <v>2044</v>
      </c>
      <c r="M38" s="509">
        <v>311062.4308008207</v>
      </c>
      <c r="N38" s="94">
        <v>311062.4308008207</v>
      </c>
      <c r="O38" s="510"/>
      <c r="R38" s="19"/>
    </row>
    <row r="39" spans="3:18" ht="15">
      <c r="C39">
        <v>2045</v>
      </c>
      <c r="M39" s="509">
        <v>320334.67509652174</v>
      </c>
      <c r="N39" s="94">
        <v>320334.67509652174</v>
      </c>
      <c r="O39" s="510"/>
      <c r="R39" s="19"/>
    </row>
    <row r="40" spans="3:18" ht="15">
      <c r="C40">
        <v>2046</v>
      </c>
      <c r="M40" s="509">
        <v>329783.39830088569</v>
      </c>
      <c r="N40" s="94">
        <v>329783.39830088569</v>
      </c>
      <c r="O40" s="510"/>
      <c r="R40" s="19"/>
    </row>
    <row r="41" spans="3:18" ht="15">
      <c r="C41">
        <v>2047</v>
      </c>
      <c r="M41" s="509">
        <v>339418.69728620182</v>
      </c>
      <c r="N41" s="94">
        <v>339418.69728620182</v>
      </c>
      <c r="O41" s="510"/>
      <c r="R41" s="19"/>
    </row>
    <row r="42" spans="3:18" ht="15">
      <c r="C42">
        <v>2048</v>
      </c>
      <c r="M42" s="509">
        <v>424817.0947716824</v>
      </c>
      <c r="N42" s="94">
        <v>424817.0947716824</v>
      </c>
      <c r="O42" s="510"/>
      <c r="R42" s="19"/>
    </row>
    <row r="43" spans="3:18" ht="15">
      <c r="C43">
        <v>2049</v>
      </c>
      <c r="M43" s="509">
        <v>510031.61971241917</v>
      </c>
      <c r="N43" s="94">
        <v>510031.61971241917</v>
      </c>
      <c r="O43" s="510"/>
      <c r="R43" s="19"/>
    </row>
    <row r="44" spans="3:18" ht="15">
      <c r="C44">
        <v>2050</v>
      </c>
      <c r="M44" s="509">
        <v>520248.96717930143</v>
      </c>
      <c r="N44" s="94">
        <v>520248.96717930143</v>
      </c>
      <c r="O44" s="510"/>
      <c r="R44" s="19"/>
    </row>
    <row r="45" spans="3:18" ht="15">
      <c r="C45">
        <v>2051</v>
      </c>
      <c r="M45" s="509">
        <v>530668.01572335733</v>
      </c>
      <c r="N45" s="94">
        <v>530668.01572335733</v>
      </c>
      <c r="O45" s="510"/>
      <c r="R45" s="19"/>
    </row>
    <row r="46" spans="3:18" ht="15">
      <c r="C46">
        <v>2052</v>
      </c>
      <c r="M46" s="509">
        <v>564938.06201494078</v>
      </c>
      <c r="N46" s="94">
        <v>564938.06201494078</v>
      </c>
      <c r="O46" s="510"/>
      <c r="R46" s="19"/>
    </row>
    <row r="47" spans="3:18" ht="15">
      <c r="C47">
        <v>2053</v>
      </c>
      <c r="M47" s="509">
        <v>656465.77544259292</v>
      </c>
      <c r="N47" s="94">
        <v>656465.77544259292</v>
      </c>
      <c r="O47" s="510"/>
      <c r="R47" s="19"/>
    </row>
    <row r="48" spans="3:18" ht="15">
      <c r="C48">
        <v>2054</v>
      </c>
      <c r="M48" s="509">
        <v>694717.77178317553</v>
      </c>
      <c r="N48" s="94">
        <v>694717.77178317553</v>
      </c>
      <c r="O48" s="510"/>
      <c r="R48" s="19"/>
    </row>
    <row r="49" spans="3:18" ht="15">
      <c r="C49">
        <v>2055</v>
      </c>
      <c r="M49" s="509">
        <v>710476.22105824505</v>
      </c>
      <c r="N49" s="94">
        <v>710476.22105824505</v>
      </c>
      <c r="O49" s="510"/>
      <c r="R49" s="19"/>
    </row>
    <row r="50" spans="3:18" ht="15">
      <c r="C50">
        <v>2056</v>
      </c>
      <c r="M50" s="509">
        <v>726346.50208052713</v>
      </c>
      <c r="N50" s="94">
        <v>726346.50208052713</v>
      </c>
      <c r="O50" s="510"/>
      <c r="R50" s="19"/>
    </row>
    <row r="51" spans="3:18" ht="15">
      <c r="C51">
        <v>2057</v>
      </c>
      <c r="M51" s="509">
        <v>742464.37380243116</v>
      </c>
      <c r="N51" s="94">
        <v>742464.37380243116</v>
      </c>
      <c r="O51" s="510"/>
      <c r="R51" s="19"/>
    </row>
    <row r="52" spans="3:18" ht="15">
      <c r="C52">
        <v>2058</v>
      </c>
      <c r="M52" s="509">
        <v>758937.48679528409</v>
      </c>
      <c r="N52" s="94">
        <v>758937.48679528409</v>
      </c>
      <c r="O52" s="510"/>
      <c r="R52" s="19"/>
    </row>
    <row r="53" spans="3:18" ht="15">
      <c r="C53">
        <v>2059</v>
      </c>
      <c r="M53" s="509">
        <v>775758.32970428141</v>
      </c>
      <c r="N53" s="94">
        <v>775758.32970428141</v>
      </c>
      <c r="O53" s="510"/>
      <c r="R53" s="19"/>
    </row>
    <row r="54" spans="3:18" ht="15">
      <c r="C54">
        <v>2060</v>
      </c>
      <c r="M54" s="509">
        <v>792977.0276262546</v>
      </c>
      <c r="N54" s="94">
        <v>792977.0276262546</v>
      </c>
      <c r="O54" s="510"/>
      <c r="R54" s="19"/>
    </row>
    <row r="55" spans="3:18" ht="15">
      <c r="C55">
        <v>2061</v>
      </c>
      <c r="M55" s="509">
        <v>810076.505739021</v>
      </c>
      <c r="N55" s="94">
        <v>810076.505739021</v>
      </c>
      <c r="O55" s="510"/>
      <c r="R55" s="19"/>
    </row>
    <row r="56" spans="3:18" ht="15">
      <c r="C56">
        <v>2062</v>
      </c>
      <c r="M56" s="509">
        <v>827454.07249178644</v>
      </c>
      <c r="N56" s="94">
        <v>827454.07249178644</v>
      </c>
      <c r="O56" s="510"/>
      <c r="R56" s="19"/>
    </row>
    <row r="57" spans="3:18" ht="15">
      <c r="C57">
        <v>2063</v>
      </c>
      <c r="M57" s="509">
        <v>845234.1859663931</v>
      </c>
      <c r="N57" s="94">
        <v>845234.1859663931</v>
      </c>
      <c r="O57" s="510"/>
      <c r="R57" s="19"/>
    </row>
    <row r="58" spans="3:18" ht="15">
      <c r="C58">
        <v>2064</v>
      </c>
      <c r="M58" s="509">
        <v>863418.81894637528</v>
      </c>
      <c r="N58" s="94">
        <v>863418.81894637528</v>
      </c>
      <c r="O58" s="510"/>
      <c r="R58" s="19"/>
    </row>
    <row r="59" spans="3:18" ht="15">
      <c r="C59">
        <v>2065</v>
      </c>
      <c r="M59" s="509">
        <v>881755.63156845584</v>
      </c>
      <c r="N59" s="94">
        <v>881755.63156845584</v>
      </c>
      <c r="O59" s="510"/>
      <c r="R59" s="19"/>
    </row>
    <row r="60" spans="3:18" ht="15">
      <c r="C60">
        <v>2066</v>
      </c>
      <c r="M60" s="509">
        <v>900286.99470669578</v>
      </c>
      <c r="N60" s="94">
        <v>900286.99470669578</v>
      </c>
      <c r="O60" s="510"/>
      <c r="R60" s="19"/>
    </row>
    <row r="61" spans="3:18" ht="15">
      <c r="C61">
        <v>2067</v>
      </c>
      <c r="M61" s="509">
        <v>919106.94799460052</v>
      </c>
      <c r="N61" s="94">
        <v>919106.94799460052</v>
      </c>
      <c r="O61" s="510"/>
      <c r="R61" s="19"/>
    </row>
    <row r="62" spans="3:18" ht="15">
      <c r="M62" s="511"/>
      <c r="N62" s="94"/>
    </row>
    <row r="63" spans="3:18" ht="15">
      <c r="M63" s="511"/>
      <c r="N63" s="94"/>
    </row>
    <row r="65" spans="2:2">
      <c r="B65" t="s">
        <v>987</v>
      </c>
    </row>
  </sheetData>
  <sheetProtection password="EEDF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67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67" sqref="B67"/>
    </sheetView>
  </sheetViews>
  <sheetFormatPr defaultRowHeight="12.75"/>
  <cols>
    <col min="2" max="2" width="10.5703125" bestFit="1" customWidth="1"/>
    <col min="4" max="12" width="12.7109375" customWidth="1"/>
    <col min="13" max="13" width="12.5703125" customWidth="1"/>
    <col min="14" max="14" width="17.28515625" customWidth="1"/>
  </cols>
  <sheetData>
    <row r="1" spans="1:66">
      <c r="A1" t="s">
        <v>375</v>
      </c>
      <c r="B1" s="72">
        <v>4.1500000000000002E-2</v>
      </c>
      <c r="D1" t="s">
        <v>376</v>
      </c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</row>
    <row r="2" spans="1:66">
      <c r="A2" t="s">
        <v>377</v>
      </c>
      <c r="B2">
        <v>10</v>
      </c>
    </row>
    <row r="3" spans="1:66">
      <c r="A3" s="24" t="s">
        <v>312</v>
      </c>
      <c r="L3" s="495" t="s">
        <v>378</v>
      </c>
      <c r="M3" s="62"/>
      <c r="N3" s="94"/>
    </row>
    <row r="4" spans="1:66">
      <c r="D4" t="s">
        <v>379</v>
      </c>
      <c r="E4" s="495" t="s">
        <v>380</v>
      </c>
      <c r="F4" s="495" t="s">
        <v>381</v>
      </c>
      <c r="G4" s="495" t="s">
        <v>382</v>
      </c>
      <c r="H4" s="495" t="s">
        <v>383</v>
      </c>
      <c r="I4" s="495" t="s">
        <v>384</v>
      </c>
      <c r="J4" s="495" t="s">
        <v>385</v>
      </c>
      <c r="K4" s="495" t="s">
        <v>386</v>
      </c>
      <c r="L4" s="495" t="s">
        <v>387</v>
      </c>
      <c r="M4" s="495" t="s">
        <v>391</v>
      </c>
      <c r="N4" s="495" t="s">
        <v>392</v>
      </c>
    </row>
    <row r="5" spans="1:66">
      <c r="B5" s="246"/>
      <c r="C5" s="253" t="s">
        <v>390</v>
      </c>
      <c r="D5" s="248">
        <v>289375.6502271283</v>
      </c>
      <c r="E5" s="248">
        <v>21872.481277179035</v>
      </c>
      <c r="F5" s="248">
        <v>40207.224943918918</v>
      </c>
      <c r="G5" s="248">
        <v>0</v>
      </c>
      <c r="H5" s="248">
        <v>105901.0092024772</v>
      </c>
      <c r="I5" s="248">
        <v>86037.710027174136</v>
      </c>
      <c r="J5" s="248">
        <v>35357.224776378789</v>
      </c>
      <c r="K5" s="248">
        <v>0</v>
      </c>
      <c r="L5" s="249">
        <v>-289375.65022712806</v>
      </c>
      <c r="M5" s="94"/>
      <c r="N5" s="94"/>
    </row>
    <row r="6" spans="1:66" ht="15">
      <c r="A6" t="s">
        <v>717</v>
      </c>
      <c r="B6" s="19">
        <v>75931.788</v>
      </c>
      <c r="C6">
        <v>2012</v>
      </c>
      <c r="D6" s="505">
        <v>22780.189250181982</v>
      </c>
      <c r="E6" s="62">
        <v>0</v>
      </c>
      <c r="F6" s="62">
        <v>0</v>
      </c>
      <c r="G6" s="62">
        <v>0</v>
      </c>
      <c r="H6" s="100">
        <v>0</v>
      </c>
      <c r="I6" s="100">
        <v>0</v>
      </c>
      <c r="J6" s="62">
        <v>0</v>
      </c>
      <c r="K6" s="62">
        <v>0</v>
      </c>
      <c r="L6" s="94">
        <v>0</v>
      </c>
      <c r="M6" s="255">
        <v>0</v>
      </c>
      <c r="N6" s="94">
        <v>0</v>
      </c>
    </row>
    <row r="7" spans="1:66" ht="15">
      <c r="C7">
        <v>2013</v>
      </c>
      <c r="D7" s="505">
        <v>43613.671507423889</v>
      </c>
      <c r="E7" s="19">
        <v>945.37785388255236</v>
      </c>
      <c r="F7" s="62">
        <v>0</v>
      </c>
      <c r="G7" s="62">
        <v>0</v>
      </c>
      <c r="H7" s="100">
        <v>0</v>
      </c>
      <c r="I7" s="100">
        <v>0</v>
      </c>
      <c r="J7" s="62">
        <v>0</v>
      </c>
      <c r="K7" s="62">
        <v>0</v>
      </c>
      <c r="L7" s="94">
        <v>-945.37785388255236</v>
      </c>
      <c r="M7" s="255">
        <v>0</v>
      </c>
      <c r="N7" s="94">
        <v>-945.37785388255236</v>
      </c>
    </row>
    <row r="8" spans="1:66" ht="15">
      <c r="C8">
        <v>2014</v>
      </c>
      <c r="D8" s="505">
        <v>0</v>
      </c>
      <c r="E8" s="94">
        <v>945.37785388255236</v>
      </c>
      <c r="F8" s="94">
        <v>1809.9673675580914</v>
      </c>
      <c r="G8" s="62">
        <v>0</v>
      </c>
      <c r="H8" s="100">
        <v>0</v>
      </c>
      <c r="I8" s="100">
        <v>0</v>
      </c>
      <c r="J8" s="62">
        <v>0</v>
      </c>
      <c r="K8" s="62">
        <v>0</v>
      </c>
      <c r="L8" s="94">
        <v>-2755.3452214406439</v>
      </c>
      <c r="M8" s="255">
        <v>0</v>
      </c>
      <c r="N8" s="94">
        <v>-2755.3452214406439</v>
      </c>
    </row>
    <row r="9" spans="1:66" ht="15">
      <c r="A9" t="s">
        <v>718</v>
      </c>
      <c r="C9">
        <v>2015</v>
      </c>
      <c r="D9" s="505">
        <v>124605.49533661234</v>
      </c>
      <c r="E9" s="94">
        <v>945.37785388255236</v>
      </c>
      <c r="F9" s="94">
        <v>1809.9673675580914</v>
      </c>
      <c r="G9" s="94">
        <v>0</v>
      </c>
      <c r="H9" s="100">
        <v>0</v>
      </c>
      <c r="I9" s="100">
        <v>0</v>
      </c>
      <c r="J9" s="62">
        <v>0</v>
      </c>
      <c r="K9" s="62">
        <v>0</v>
      </c>
      <c r="L9" s="94">
        <v>-2755.3452214406439</v>
      </c>
      <c r="M9" s="255">
        <v>0</v>
      </c>
      <c r="N9" s="94">
        <v>-2755.3452214406439</v>
      </c>
    </row>
    <row r="10" spans="1:66" ht="15">
      <c r="A10" t="s">
        <v>719</v>
      </c>
      <c r="C10">
        <v>2016</v>
      </c>
      <c r="D10" s="505">
        <v>105435.09996634262</v>
      </c>
      <c r="E10" s="94">
        <v>945.37785388255236</v>
      </c>
      <c r="F10" s="94">
        <v>1809.9673675580914</v>
      </c>
      <c r="G10" s="94">
        <v>0</v>
      </c>
      <c r="H10" s="100">
        <v>5171.1280564694125</v>
      </c>
      <c r="I10" s="100">
        <v>0</v>
      </c>
      <c r="J10" s="62">
        <v>0</v>
      </c>
      <c r="K10" s="62">
        <v>0</v>
      </c>
      <c r="L10" s="94">
        <v>-7926.4732779100559</v>
      </c>
      <c r="M10" s="255">
        <v>0</v>
      </c>
      <c r="N10" s="94">
        <v>-7926.4732779100559</v>
      </c>
    </row>
    <row r="11" spans="1:66" ht="15">
      <c r="C11">
        <v>2017</v>
      </c>
      <c r="D11" s="505">
        <v>45126.724869247526</v>
      </c>
      <c r="E11" s="94">
        <v>945.37785388255236</v>
      </c>
      <c r="F11" s="94">
        <v>1809.9673675580914</v>
      </c>
      <c r="G11" s="94">
        <v>0</v>
      </c>
      <c r="H11" s="94">
        <v>5171.1280564694125</v>
      </c>
      <c r="I11" s="94">
        <v>4375.5566486032185</v>
      </c>
      <c r="J11" s="62">
        <v>0</v>
      </c>
      <c r="K11" s="62">
        <v>0</v>
      </c>
      <c r="L11" s="94">
        <v>-12302.029926513274</v>
      </c>
      <c r="M11" s="506">
        <v>19294.227757136643</v>
      </c>
      <c r="N11" s="94">
        <v>6992.1978306233686</v>
      </c>
      <c r="P11" s="507">
        <v>28.19349025332556</v>
      </c>
      <c r="Q11" s="507">
        <v>83.965864923072914</v>
      </c>
      <c r="R11" s="507">
        <v>82.832664816968546</v>
      </c>
      <c r="S11" s="507">
        <v>81.433014301474287</v>
      </c>
      <c r="T11" s="507">
        <v>80.033363785979319</v>
      </c>
      <c r="U11" s="507">
        <v>78.63371327048506</v>
      </c>
      <c r="V11" s="507">
        <v>77.234062754989893</v>
      </c>
      <c r="W11" s="507">
        <v>75.834412239495165</v>
      </c>
      <c r="X11" s="507">
        <v>74.434761724000452</v>
      </c>
      <c r="Y11" s="507">
        <v>73.03511120850618</v>
      </c>
      <c r="Z11" s="507">
        <v>71.635460693011112</v>
      </c>
      <c r="AA11" s="507">
        <v>70.235810177516569</v>
      </c>
      <c r="AB11" s="507">
        <v>68.836159662021615</v>
      </c>
      <c r="AC11" s="507">
        <v>67.436509146526888</v>
      </c>
      <c r="AD11" s="507">
        <v>66.036858631032175</v>
      </c>
      <c r="AE11" s="507">
        <v>64.637208115537447</v>
      </c>
      <c r="AF11" s="507">
        <v>63.237557600042734</v>
      </c>
      <c r="AG11" s="507">
        <v>61.837907084548007</v>
      </c>
      <c r="AH11" s="507">
        <v>60.438256569053515</v>
      </c>
      <c r="AI11" s="507">
        <v>59.038606053558553</v>
      </c>
      <c r="AJ11" s="507">
        <v>57.638955538063826</v>
      </c>
      <c r="AK11" s="507">
        <v>56.239305022569106</v>
      </c>
      <c r="AL11" s="507">
        <v>54.839654507074378</v>
      </c>
      <c r="AM11" s="507">
        <v>53.440003991579886</v>
      </c>
      <c r="AN11" s="507">
        <v>52.040353476084924</v>
      </c>
      <c r="AO11" s="507">
        <v>50.640702960590197</v>
      </c>
      <c r="AP11" s="507">
        <v>49.241052445095477</v>
      </c>
      <c r="AQ11" s="507">
        <v>47.841401929600977</v>
      </c>
      <c r="AR11" s="507">
        <v>46.441751414106015</v>
      </c>
      <c r="AS11" s="507">
        <v>45.042100898611295</v>
      </c>
      <c r="AT11" s="507">
        <v>43.642450383116682</v>
      </c>
      <c r="AU11" s="507">
        <v>42.242799867621841</v>
      </c>
      <c r="AV11" s="507">
        <v>40.843149352127234</v>
      </c>
      <c r="AW11" s="507">
        <v>39.443498836632386</v>
      </c>
      <c r="AX11" s="507">
        <v>38.043848321137773</v>
      </c>
      <c r="AY11" s="507">
        <v>36.644197805642939</v>
      </c>
      <c r="AZ11" s="507">
        <v>35.244547290148212</v>
      </c>
      <c r="BA11" s="507">
        <v>33.844896774653606</v>
      </c>
      <c r="BB11" s="507">
        <v>32.445246259158765</v>
      </c>
      <c r="BC11" s="507">
        <v>31.045595743664098</v>
      </c>
      <c r="BD11" s="507">
        <v>29.645945228169374</v>
      </c>
      <c r="BE11" s="507">
        <v>28.246294712674644</v>
      </c>
      <c r="BF11" s="507">
        <v>26.84664419717992</v>
      </c>
      <c r="BG11" s="507">
        <v>25.446993681685193</v>
      </c>
      <c r="BH11" s="507">
        <v>24.047343166190469</v>
      </c>
      <c r="BI11" s="507">
        <v>22.647692650695738</v>
      </c>
      <c r="BJ11" s="507">
        <v>21.248042135201015</v>
      </c>
      <c r="BK11" s="507">
        <v>19.848391619706288</v>
      </c>
      <c r="BL11" s="507">
        <v>18.448741104211564</v>
      </c>
      <c r="BM11" s="507">
        <v>17.04909058871683</v>
      </c>
      <c r="BN11" s="507">
        <v>11.104602906532659</v>
      </c>
    </row>
    <row r="12" spans="1:66" ht="15">
      <c r="C12">
        <v>2018</v>
      </c>
      <c r="D12" s="505">
        <v>0</v>
      </c>
      <c r="E12" s="94">
        <v>945.37785388255236</v>
      </c>
      <c r="F12" s="94">
        <v>1809.9673675580914</v>
      </c>
      <c r="G12" s="94">
        <v>0</v>
      </c>
      <c r="H12" s="94">
        <v>5171.1280564694125</v>
      </c>
      <c r="I12" s="94">
        <v>4375.5566486032185</v>
      </c>
      <c r="J12" s="94">
        <v>1872.7590820737723</v>
      </c>
      <c r="K12" s="62">
        <v>0</v>
      </c>
      <c r="L12" s="94">
        <v>-14174.789008587046</v>
      </c>
      <c r="M12" s="506">
        <v>57455.983734565496</v>
      </c>
      <c r="N12" s="94">
        <v>43281.19472597845</v>
      </c>
    </row>
    <row r="13" spans="1:66">
      <c r="C13">
        <v>2019</v>
      </c>
      <c r="E13" s="94">
        <v>945.37785388255236</v>
      </c>
      <c r="F13" s="94">
        <v>1809.9673675580914</v>
      </c>
      <c r="G13" s="94">
        <v>0</v>
      </c>
      <c r="H13" s="94">
        <v>5171.1280564694125</v>
      </c>
      <c r="I13" s="94">
        <v>4375.5566486032185</v>
      </c>
      <c r="J13" s="94">
        <v>1872.7590820737723</v>
      </c>
      <c r="K13" s="94">
        <v>0</v>
      </c>
      <c r="L13" s="94">
        <v>-14174.789008587046</v>
      </c>
      <c r="M13" s="506">
        <v>56680.688377517115</v>
      </c>
      <c r="N13" s="94">
        <v>42505.89936893007</v>
      </c>
    </row>
    <row r="14" spans="1:66">
      <c r="C14">
        <v>2020</v>
      </c>
      <c r="E14" s="94">
        <v>945.37785388255236</v>
      </c>
      <c r="F14" s="94">
        <v>1809.9673675580914</v>
      </c>
      <c r="G14" s="94">
        <v>0</v>
      </c>
      <c r="H14" s="94">
        <v>5171.1280564694125</v>
      </c>
      <c r="I14" s="94">
        <v>4375.5566486032185</v>
      </c>
      <c r="J14" s="94">
        <v>1872.7590820737723</v>
      </c>
      <c r="K14" s="94">
        <v>0</v>
      </c>
      <c r="L14" s="94">
        <v>-14174.789008587046</v>
      </c>
      <c r="M14" s="506">
        <v>55722.936367935079</v>
      </c>
      <c r="N14" s="94">
        <v>41548.147359348033</v>
      </c>
    </row>
    <row r="15" spans="1:66">
      <c r="C15">
        <v>2021</v>
      </c>
      <c r="E15" s="94">
        <v>945.37785388255236</v>
      </c>
      <c r="F15" s="94">
        <v>1809.9673675580914</v>
      </c>
      <c r="G15" s="94">
        <v>0</v>
      </c>
      <c r="H15" s="94">
        <v>5171.1280564694125</v>
      </c>
      <c r="I15" s="94">
        <v>4375.5566486032185</v>
      </c>
      <c r="J15" s="94">
        <v>1872.7590820737723</v>
      </c>
      <c r="K15" s="94">
        <v>0</v>
      </c>
      <c r="L15" s="94">
        <v>-14174.789008587046</v>
      </c>
      <c r="M15" s="506">
        <v>54765.184358352897</v>
      </c>
      <c r="N15" s="94">
        <v>40590.395349765851</v>
      </c>
    </row>
    <row r="16" spans="1:66">
      <c r="C16">
        <v>2022</v>
      </c>
      <c r="E16" s="98">
        <v>23725.567104064536</v>
      </c>
      <c r="F16" s="94">
        <v>1809.9673675580914</v>
      </c>
      <c r="G16" s="94">
        <v>0</v>
      </c>
      <c r="H16" s="94">
        <v>5171.1280564694125</v>
      </c>
      <c r="I16" s="94">
        <v>4375.5566486032185</v>
      </c>
      <c r="J16" s="94">
        <v>1872.7590820737723</v>
      </c>
      <c r="K16" s="94">
        <v>0</v>
      </c>
      <c r="L16" s="94">
        <v>-36954.978258769035</v>
      </c>
      <c r="M16" s="506">
        <v>53807.432348770628</v>
      </c>
      <c r="N16" s="94">
        <v>16852.454090001593</v>
      </c>
    </row>
    <row r="17" spans="3:14">
      <c r="C17">
        <v>2023</v>
      </c>
      <c r="E17" s="94"/>
      <c r="F17" s="98">
        <v>45423.638874981982</v>
      </c>
      <c r="G17" s="94">
        <v>0</v>
      </c>
      <c r="H17" s="94">
        <v>5171.1280564694125</v>
      </c>
      <c r="I17" s="94">
        <v>4375.5566486032185</v>
      </c>
      <c r="J17" s="94">
        <v>1872.7590820737723</v>
      </c>
      <c r="K17" s="94">
        <v>0</v>
      </c>
      <c r="L17" s="94">
        <v>-56843.082662128385</v>
      </c>
      <c r="M17" s="506">
        <v>52849.680339188402</v>
      </c>
      <c r="N17" s="94">
        <v>-3993.4023229399827</v>
      </c>
    </row>
    <row r="18" spans="3:14">
      <c r="C18">
        <v>2024</v>
      </c>
      <c r="E18" s="94"/>
      <c r="F18" s="94"/>
      <c r="G18" s="98">
        <v>0</v>
      </c>
      <c r="H18" s="94">
        <v>5171.1280564694125</v>
      </c>
      <c r="I18" s="94">
        <v>4375.5566486032185</v>
      </c>
      <c r="J18" s="94">
        <v>1872.7590820737723</v>
      </c>
      <c r="K18" s="94">
        <v>0</v>
      </c>
      <c r="L18" s="94">
        <v>-11419.443787146403</v>
      </c>
      <c r="M18" s="506">
        <v>51891.928329606148</v>
      </c>
      <c r="N18" s="94">
        <v>40472.484542459744</v>
      </c>
    </row>
    <row r="19" spans="3:14">
      <c r="C19">
        <v>2025</v>
      </c>
      <c r="E19" s="94"/>
      <c r="F19" s="94"/>
      <c r="G19" s="94"/>
      <c r="H19" s="98">
        <v>129776.62339308175</v>
      </c>
      <c r="I19" s="94">
        <v>4375.5566486032185</v>
      </c>
      <c r="J19" s="94">
        <v>1872.7590820737723</v>
      </c>
      <c r="K19" s="94">
        <v>0</v>
      </c>
      <c r="L19" s="94">
        <v>-136024.93912375876</v>
      </c>
      <c r="M19" s="506">
        <v>50934.176320023937</v>
      </c>
      <c r="N19" s="94">
        <v>-85090.762803734819</v>
      </c>
    </row>
    <row r="20" spans="3:14">
      <c r="C20">
        <v>2026</v>
      </c>
      <c r="E20" s="94"/>
      <c r="F20" s="94"/>
      <c r="G20" s="94"/>
      <c r="H20" s="94"/>
      <c r="I20" s="98">
        <v>109810.65661494584</v>
      </c>
      <c r="J20" s="94">
        <v>1872.7590820737723</v>
      </c>
      <c r="K20" s="94">
        <v>0</v>
      </c>
      <c r="L20" s="94">
        <v>-111683.41569701961</v>
      </c>
      <c r="M20" s="506">
        <v>49976.424310441711</v>
      </c>
      <c r="N20" s="94">
        <v>-61706.991386577894</v>
      </c>
    </row>
    <row r="21" spans="3:14">
      <c r="C21">
        <v>2027</v>
      </c>
      <c r="E21" s="94"/>
      <c r="F21" s="94"/>
      <c r="G21" s="94"/>
      <c r="H21" s="94"/>
      <c r="I21" s="94"/>
      <c r="J21" s="98">
        <v>46999.483951321301</v>
      </c>
      <c r="K21" s="94">
        <v>0</v>
      </c>
      <c r="L21" s="94">
        <v>-46999.483951321301</v>
      </c>
      <c r="M21" s="506">
        <v>49018.672300859238</v>
      </c>
      <c r="N21" s="94">
        <v>2019.188349537937</v>
      </c>
    </row>
    <row r="22" spans="3:14">
      <c r="C22">
        <v>2028</v>
      </c>
      <c r="E22" s="94"/>
      <c r="F22" s="94"/>
      <c r="G22" s="94"/>
      <c r="H22" s="94"/>
      <c r="I22" s="94"/>
      <c r="J22" s="94"/>
      <c r="K22" s="98">
        <v>0</v>
      </c>
      <c r="L22" s="94">
        <v>0</v>
      </c>
      <c r="M22" s="506">
        <v>48060.920291277187</v>
      </c>
      <c r="N22" s="94">
        <v>48060.920291277187</v>
      </c>
    </row>
    <row r="23" spans="3:14">
      <c r="C23">
        <v>2029</v>
      </c>
      <c r="E23" s="94"/>
      <c r="F23" s="94"/>
      <c r="G23" s="94"/>
      <c r="H23" s="94"/>
      <c r="I23" s="94"/>
      <c r="J23" s="94"/>
      <c r="K23" s="94"/>
      <c r="L23" s="94"/>
      <c r="M23" s="506">
        <v>47103.168281694969</v>
      </c>
      <c r="N23" s="94">
        <v>47103.168281694969</v>
      </c>
    </row>
    <row r="24" spans="3:14">
      <c r="C24">
        <v>2030</v>
      </c>
      <c r="E24" s="94"/>
      <c r="F24" s="94"/>
      <c r="G24" s="94"/>
      <c r="H24" s="94"/>
      <c r="I24" s="94"/>
      <c r="J24" s="94"/>
      <c r="K24" s="94"/>
      <c r="L24" s="94"/>
      <c r="M24" s="506">
        <v>46145.416272112736</v>
      </c>
      <c r="N24" s="94">
        <v>46145.416272112736</v>
      </c>
    </row>
    <row r="25" spans="3:14">
      <c r="C25">
        <v>2031</v>
      </c>
      <c r="E25" s="94"/>
      <c r="F25" s="94"/>
      <c r="G25" s="94"/>
      <c r="H25" s="94"/>
      <c r="I25" s="94"/>
      <c r="J25" s="94"/>
      <c r="K25" s="94"/>
      <c r="L25" s="94"/>
      <c r="M25" s="506">
        <v>45187.664262530503</v>
      </c>
      <c r="N25" s="94">
        <v>45187.664262530503</v>
      </c>
    </row>
    <row r="26" spans="3:14">
      <c r="C26">
        <v>2032</v>
      </c>
      <c r="E26" s="94"/>
      <c r="F26" s="94"/>
      <c r="G26" s="94"/>
      <c r="H26" s="94"/>
      <c r="I26" s="94"/>
      <c r="J26" s="94"/>
      <c r="K26" s="94"/>
      <c r="L26" s="94"/>
      <c r="M26" s="506">
        <v>44229.912252948277</v>
      </c>
      <c r="N26" s="94">
        <v>44229.912252948277</v>
      </c>
    </row>
    <row r="27" spans="3:14">
      <c r="C27">
        <v>2033</v>
      </c>
      <c r="F27" s="94"/>
      <c r="G27" s="94"/>
      <c r="H27" s="94"/>
      <c r="I27" s="94"/>
      <c r="J27" s="94"/>
      <c r="K27" s="94"/>
      <c r="L27" s="94"/>
      <c r="M27" s="506">
        <v>43272.160243366045</v>
      </c>
      <c r="N27" s="94">
        <v>43272.160243366045</v>
      </c>
    </row>
    <row r="28" spans="3:14">
      <c r="C28">
        <v>2034</v>
      </c>
      <c r="G28" s="94"/>
      <c r="H28" s="94"/>
      <c r="I28" s="94"/>
      <c r="J28" s="94"/>
      <c r="K28" s="94"/>
      <c r="L28" s="94"/>
      <c r="M28" s="506">
        <v>42314.408233783819</v>
      </c>
      <c r="N28" s="94">
        <v>42314.408233783819</v>
      </c>
    </row>
    <row r="29" spans="3:14">
      <c r="C29">
        <v>2035</v>
      </c>
      <c r="H29" s="94"/>
      <c r="I29" s="94"/>
      <c r="J29" s="94"/>
      <c r="K29" s="94"/>
      <c r="L29" s="94"/>
      <c r="M29" s="506">
        <v>41356.656224201695</v>
      </c>
      <c r="N29" s="94">
        <v>41356.656224201695</v>
      </c>
    </row>
    <row r="30" spans="3:14">
      <c r="C30">
        <v>2036</v>
      </c>
      <c r="I30" s="94"/>
      <c r="J30" s="94"/>
      <c r="K30" s="94"/>
      <c r="L30" s="94"/>
      <c r="M30" s="506">
        <v>40398.904214619339</v>
      </c>
      <c r="N30" s="94">
        <v>40398.904214619339</v>
      </c>
    </row>
    <row r="31" spans="3:14">
      <c r="C31">
        <v>2037</v>
      </c>
      <c r="J31" s="94"/>
      <c r="K31" s="94"/>
      <c r="L31" s="94"/>
      <c r="M31" s="506">
        <v>39441.152205037113</v>
      </c>
      <c r="N31" s="94">
        <v>39441.152205037113</v>
      </c>
    </row>
    <row r="32" spans="3:14">
      <c r="C32">
        <v>2038</v>
      </c>
      <c r="K32" s="94"/>
      <c r="L32" s="94"/>
      <c r="M32" s="506">
        <v>38483.400195454888</v>
      </c>
      <c r="N32" s="94">
        <v>38483.400195454888</v>
      </c>
    </row>
    <row r="33" spans="3:14">
      <c r="C33">
        <v>2039</v>
      </c>
      <c r="M33" s="506">
        <v>37525.648185872655</v>
      </c>
      <c r="N33" s="94">
        <v>37525.648185872655</v>
      </c>
    </row>
    <row r="34" spans="3:14">
      <c r="C34">
        <v>2040</v>
      </c>
      <c r="M34" s="506">
        <v>36567.896176290422</v>
      </c>
      <c r="N34" s="94">
        <v>36567.896176290422</v>
      </c>
    </row>
    <row r="35" spans="3:14">
      <c r="C35">
        <v>2041</v>
      </c>
      <c r="M35" s="506">
        <v>35610.144166708196</v>
      </c>
      <c r="N35" s="94">
        <v>35610.144166708196</v>
      </c>
    </row>
    <row r="36" spans="3:14">
      <c r="C36">
        <v>2042</v>
      </c>
      <c r="M36" s="506">
        <v>34652.392157125963</v>
      </c>
      <c r="N36" s="94">
        <v>34652.392157125963</v>
      </c>
    </row>
    <row r="37" spans="3:14">
      <c r="C37">
        <v>2043</v>
      </c>
      <c r="M37" s="506">
        <v>33694.640147543731</v>
      </c>
      <c r="N37" s="94">
        <v>33694.640147543731</v>
      </c>
    </row>
    <row r="38" spans="3:14">
      <c r="C38">
        <v>2044</v>
      </c>
      <c r="M38" s="506">
        <v>32736.888137961501</v>
      </c>
      <c r="N38" s="94">
        <v>32736.888137961501</v>
      </c>
    </row>
    <row r="39" spans="3:14">
      <c r="C39">
        <v>2045</v>
      </c>
      <c r="M39" s="506">
        <v>31779.136128379272</v>
      </c>
      <c r="N39" s="94">
        <v>31779.136128379272</v>
      </c>
    </row>
    <row r="40" spans="3:14">
      <c r="C40">
        <v>2046</v>
      </c>
      <c r="M40" s="506">
        <v>30821.384118797043</v>
      </c>
      <c r="N40" s="94">
        <v>30821.384118797043</v>
      </c>
    </row>
    <row r="41" spans="3:14">
      <c r="C41">
        <v>2047</v>
      </c>
      <c r="M41" s="506">
        <v>29863.63210921481</v>
      </c>
      <c r="N41" s="94">
        <v>29863.63210921481</v>
      </c>
    </row>
    <row r="42" spans="3:14">
      <c r="C42">
        <v>2048</v>
      </c>
      <c r="M42" s="506">
        <v>28905.880099632581</v>
      </c>
      <c r="N42" s="94">
        <v>28905.880099632581</v>
      </c>
    </row>
    <row r="43" spans="3:14">
      <c r="C43">
        <v>2049</v>
      </c>
      <c r="M43" s="506">
        <v>27948.128090050352</v>
      </c>
      <c r="N43" s="94">
        <v>27948.128090050352</v>
      </c>
    </row>
    <row r="44" spans="3:14">
      <c r="C44">
        <v>2050</v>
      </c>
      <c r="M44" s="506">
        <v>26990.376080468177</v>
      </c>
      <c r="N44" s="94">
        <v>26990.376080468177</v>
      </c>
    </row>
    <row r="45" spans="3:14">
      <c r="C45">
        <v>2051</v>
      </c>
      <c r="M45" s="506">
        <v>26032.624070885882</v>
      </c>
      <c r="N45" s="94">
        <v>26032.624070885882</v>
      </c>
    </row>
    <row r="46" spans="3:14">
      <c r="C46">
        <v>2052</v>
      </c>
      <c r="M46" s="506">
        <v>25074.872061303708</v>
      </c>
      <c r="N46" s="94">
        <v>25074.872061303708</v>
      </c>
    </row>
    <row r="47" spans="3:14">
      <c r="C47">
        <v>2053</v>
      </c>
      <c r="M47" s="506">
        <v>24117.120051721417</v>
      </c>
      <c r="N47" s="94">
        <v>24117.120051721417</v>
      </c>
    </row>
    <row r="48" spans="3:14">
      <c r="C48">
        <v>2054</v>
      </c>
      <c r="M48" s="506">
        <v>23159.3680421393</v>
      </c>
      <c r="N48" s="94">
        <v>23159.3680421393</v>
      </c>
    </row>
    <row r="49" spans="3:14">
      <c r="C49">
        <v>2055</v>
      </c>
      <c r="M49" s="506">
        <v>22201.616032557002</v>
      </c>
      <c r="N49" s="94">
        <v>22201.616032557002</v>
      </c>
    </row>
    <row r="50" spans="3:14">
      <c r="C50">
        <v>2056</v>
      </c>
      <c r="M50" s="506">
        <v>21243.864022974711</v>
      </c>
      <c r="N50" s="94">
        <v>21243.864022974711</v>
      </c>
    </row>
    <row r="51" spans="3:14">
      <c r="C51">
        <v>2057</v>
      </c>
      <c r="M51" s="506">
        <v>20286.112013392536</v>
      </c>
      <c r="N51" s="94">
        <v>20286.112013392536</v>
      </c>
    </row>
    <row r="52" spans="3:14">
      <c r="C52">
        <v>2058</v>
      </c>
      <c r="M52" s="506">
        <v>19328.360003810303</v>
      </c>
      <c r="N52" s="94">
        <v>19328.360003810303</v>
      </c>
    </row>
    <row r="53" spans="3:14">
      <c r="C53">
        <v>2059</v>
      </c>
      <c r="M53" s="506">
        <v>18370.607994228038</v>
      </c>
      <c r="N53" s="94">
        <v>18370.607994228038</v>
      </c>
    </row>
    <row r="54" spans="3:14">
      <c r="C54">
        <v>2060</v>
      </c>
      <c r="M54" s="506">
        <v>17412.855984645805</v>
      </c>
      <c r="N54" s="94">
        <v>17412.855984645805</v>
      </c>
    </row>
    <row r="55" spans="3:14">
      <c r="C55">
        <v>2061</v>
      </c>
      <c r="M55" s="506">
        <v>16455.103975063601</v>
      </c>
      <c r="N55" s="94">
        <v>16455.103975063601</v>
      </c>
    </row>
    <row r="56" spans="3:14">
      <c r="C56">
        <v>2062</v>
      </c>
      <c r="M56" s="506">
        <v>15497.351965481394</v>
      </c>
      <c r="N56" s="94">
        <v>15497.351965481394</v>
      </c>
    </row>
    <row r="57" spans="3:14">
      <c r="C57">
        <v>2063</v>
      </c>
      <c r="M57" s="506">
        <v>14539.599955899099</v>
      </c>
      <c r="N57" s="94">
        <v>14539.599955899099</v>
      </c>
    </row>
    <row r="58" spans="3:14">
      <c r="C58">
        <v>2064</v>
      </c>
      <c r="M58" s="506">
        <v>13581.847946316881</v>
      </c>
      <c r="N58" s="94">
        <v>13581.847946316881</v>
      </c>
    </row>
    <row r="59" spans="3:14">
      <c r="C59">
        <v>2065</v>
      </c>
      <c r="M59" s="506">
        <v>12624.095936734646</v>
      </c>
      <c r="N59" s="94">
        <v>12624.095936734646</v>
      </c>
    </row>
    <row r="60" spans="3:14">
      <c r="C60">
        <v>2066</v>
      </c>
      <c r="M60" s="506">
        <v>11666.343927152408</v>
      </c>
      <c r="N60" s="94">
        <v>11666.343927152408</v>
      </c>
    </row>
    <row r="61" spans="3:14">
      <c r="C61">
        <v>2067</v>
      </c>
      <c r="M61" s="506">
        <v>7598.6664460414995</v>
      </c>
      <c r="N61" s="94">
        <v>7598.6664460414995</v>
      </c>
    </row>
    <row r="65" spans="2:2">
      <c r="B65" t="s">
        <v>987</v>
      </c>
    </row>
    <row r="67" spans="2:2">
      <c r="B67" t="s">
        <v>1005</v>
      </c>
    </row>
  </sheetData>
  <sheetProtection password="EEDF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T63"/>
  <sheetViews>
    <sheetView workbookViewId="0">
      <pane xSplit="3" ySplit="4" topLeftCell="M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2.75"/>
  <cols>
    <col min="2" max="2" width="10.5703125" bestFit="1" customWidth="1"/>
    <col min="4" max="12" width="12.7109375" customWidth="1"/>
    <col min="13" max="13" width="12.5703125" customWidth="1"/>
    <col min="14" max="14" width="17.28515625" customWidth="1"/>
    <col min="15" max="15" width="10.5703125" bestFit="1" customWidth="1"/>
    <col min="16" max="16" width="16.5703125" bestFit="1" customWidth="1"/>
    <col min="17" max="17" width="10.5703125" bestFit="1" customWidth="1"/>
    <col min="18" max="18" width="11.5703125" bestFit="1" customWidth="1"/>
  </cols>
  <sheetData>
    <row r="1" spans="1:72" ht="15">
      <c r="A1" t="s">
        <v>375</v>
      </c>
      <c r="B1" s="72">
        <v>4.1500000000000002E-2</v>
      </c>
      <c r="D1" t="s">
        <v>376</v>
      </c>
      <c r="I1" s="240" t="s">
        <v>715</v>
      </c>
      <c r="J1" s="241"/>
      <c r="K1" s="241"/>
      <c r="L1" s="241"/>
      <c r="M1" s="242"/>
      <c r="N1" t="s">
        <v>2</v>
      </c>
    </row>
    <row r="2" spans="1:72" ht="15">
      <c r="A2" t="s">
        <v>377</v>
      </c>
      <c r="B2">
        <v>10</v>
      </c>
      <c r="I2" s="243" t="s">
        <v>716</v>
      </c>
      <c r="J2" s="244"/>
      <c r="K2" s="244"/>
      <c r="L2" s="244"/>
      <c r="M2" s="245"/>
    </row>
    <row r="3" spans="1:72">
      <c r="A3" s="24" t="s">
        <v>312</v>
      </c>
      <c r="L3" s="1" t="s">
        <v>378</v>
      </c>
      <c r="M3" s="94"/>
      <c r="O3" s="94"/>
      <c r="P3" s="94"/>
    </row>
    <row r="4" spans="1:72">
      <c r="D4" t="s">
        <v>379</v>
      </c>
      <c r="E4" s="1" t="s">
        <v>380</v>
      </c>
      <c r="F4" s="1" t="s">
        <v>381</v>
      </c>
      <c r="G4" s="1" t="s">
        <v>382</v>
      </c>
      <c r="H4" s="1" t="s">
        <v>383</v>
      </c>
      <c r="I4" s="1" t="s">
        <v>384</v>
      </c>
      <c r="J4" s="1" t="s">
        <v>385</v>
      </c>
      <c r="K4" s="1" t="s">
        <v>386</v>
      </c>
      <c r="L4" s="1" t="s">
        <v>387</v>
      </c>
      <c r="M4" s="1" t="s">
        <v>388</v>
      </c>
      <c r="N4" s="1" t="s">
        <v>389</v>
      </c>
      <c r="Q4" s="25">
        <v>2012</v>
      </c>
      <c r="R4" s="25">
        <f t="shared" ref="R4:BT4" si="0">Q4+1</f>
        <v>2013</v>
      </c>
      <c r="S4" s="25">
        <f t="shared" si="0"/>
        <v>2014</v>
      </c>
      <c r="T4" s="25">
        <f t="shared" si="0"/>
        <v>2015</v>
      </c>
      <c r="U4" s="25">
        <f t="shared" si="0"/>
        <v>2016</v>
      </c>
      <c r="V4" s="25">
        <f t="shared" si="0"/>
        <v>2017</v>
      </c>
      <c r="W4" s="25">
        <f t="shared" si="0"/>
        <v>2018</v>
      </c>
      <c r="X4" s="25">
        <f t="shared" si="0"/>
        <v>2019</v>
      </c>
      <c r="Y4" s="25">
        <f t="shared" si="0"/>
        <v>2020</v>
      </c>
      <c r="Z4" s="25">
        <f t="shared" si="0"/>
        <v>2021</v>
      </c>
      <c r="AA4" s="25">
        <f t="shared" si="0"/>
        <v>2022</v>
      </c>
      <c r="AB4" s="25">
        <f t="shared" si="0"/>
        <v>2023</v>
      </c>
      <c r="AC4" s="25">
        <f t="shared" si="0"/>
        <v>2024</v>
      </c>
      <c r="AD4" s="25">
        <f t="shared" si="0"/>
        <v>2025</v>
      </c>
      <c r="AE4" s="25">
        <f t="shared" si="0"/>
        <v>2026</v>
      </c>
      <c r="AF4" s="25">
        <f t="shared" si="0"/>
        <v>2027</v>
      </c>
      <c r="AG4" s="25">
        <f t="shared" si="0"/>
        <v>2028</v>
      </c>
      <c r="AH4" s="25">
        <f t="shared" si="0"/>
        <v>2029</v>
      </c>
      <c r="AI4" s="25">
        <f t="shared" si="0"/>
        <v>2030</v>
      </c>
      <c r="AJ4" s="25">
        <f t="shared" si="0"/>
        <v>2031</v>
      </c>
      <c r="AK4" s="25">
        <f t="shared" si="0"/>
        <v>2032</v>
      </c>
      <c r="AL4" s="25">
        <f t="shared" si="0"/>
        <v>2033</v>
      </c>
      <c r="AM4" s="25">
        <f t="shared" si="0"/>
        <v>2034</v>
      </c>
      <c r="AN4" s="25">
        <f t="shared" si="0"/>
        <v>2035</v>
      </c>
      <c r="AO4" s="25">
        <f t="shared" si="0"/>
        <v>2036</v>
      </c>
      <c r="AP4" s="25">
        <f t="shared" si="0"/>
        <v>2037</v>
      </c>
      <c r="AQ4" s="25">
        <f t="shared" si="0"/>
        <v>2038</v>
      </c>
      <c r="AR4" s="25">
        <f t="shared" si="0"/>
        <v>2039</v>
      </c>
      <c r="AS4" s="25">
        <f t="shared" si="0"/>
        <v>2040</v>
      </c>
      <c r="AT4" s="25">
        <f t="shared" si="0"/>
        <v>2041</v>
      </c>
      <c r="AU4" s="25">
        <f t="shared" si="0"/>
        <v>2042</v>
      </c>
      <c r="AV4" s="25">
        <f t="shared" si="0"/>
        <v>2043</v>
      </c>
      <c r="AW4" s="25">
        <f t="shared" si="0"/>
        <v>2044</v>
      </c>
      <c r="AX4" s="25">
        <f t="shared" si="0"/>
        <v>2045</v>
      </c>
      <c r="AY4" s="25">
        <f t="shared" si="0"/>
        <v>2046</v>
      </c>
      <c r="AZ4" s="25">
        <f t="shared" si="0"/>
        <v>2047</v>
      </c>
      <c r="BA4" s="25">
        <f t="shared" si="0"/>
        <v>2048</v>
      </c>
      <c r="BB4" s="25">
        <f t="shared" si="0"/>
        <v>2049</v>
      </c>
      <c r="BC4" s="25">
        <f t="shared" si="0"/>
        <v>2050</v>
      </c>
      <c r="BD4" s="25">
        <f t="shared" si="0"/>
        <v>2051</v>
      </c>
      <c r="BE4" s="25">
        <f t="shared" si="0"/>
        <v>2052</v>
      </c>
      <c r="BF4" s="25">
        <f t="shared" si="0"/>
        <v>2053</v>
      </c>
      <c r="BG4" s="25">
        <f t="shared" si="0"/>
        <v>2054</v>
      </c>
      <c r="BH4" s="25">
        <f t="shared" si="0"/>
        <v>2055</v>
      </c>
      <c r="BI4" s="25">
        <f t="shared" si="0"/>
        <v>2056</v>
      </c>
      <c r="BJ4" s="25">
        <f t="shared" si="0"/>
        <v>2057</v>
      </c>
      <c r="BK4" s="25">
        <f t="shared" si="0"/>
        <v>2058</v>
      </c>
      <c r="BL4" s="25">
        <f t="shared" si="0"/>
        <v>2059</v>
      </c>
      <c r="BM4" s="25">
        <f t="shared" si="0"/>
        <v>2060</v>
      </c>
      <c r="BN4" s="25">
        <f t="shared" si="0"/>
        <v>2061</v>
      </c>
      <c r="BO4" s="25">
        <f t="shared" si="0"/>
        <v>2062</v>
      </c>
      <c r="BP4" s="25">
        <f t="shared" si="0"/>
        <v>2063</v>
      </c>
      <c r="BQ4" s="25">
        <f t="shared" si="0"/>
        <v>2064</v>
      </c>
      <c r="BR4" s="25">
        <f t="shared" si="0"/>
        <v>2065</v>
      </c>
      <c r="BS4" s="25">
        <f t="shared" si="0"/>
        <v>2066</v>
      </c>
      <c r="BT4" s="25">
        <f t="shared" si="0"/>
        <v>2067</v>
      </c>
    </row>
    <row r="5" spans="1:72" ht="15">
      <c r="B5" s="246"/>
      <c r="C5" s="247" t="s">
        <v>390</v>
      </c>
      <c r="D5" s="248">
        <f>NPV($B1,D6:D26)</f>
        <v>1170192.7281986228</v>
      </c>
      <c r="E5" s="248">
        <f t="shared" ref="E5:L5" si="1">NPV($B1,E6:E26)</f>
        <v>167141.31398617846</v>
      </c>
      <c r="F5" s="248">
        <f t="shared" si="1"/>
        <v>450960.32760626957</v>
      </c>
      <c r="G5" s="248">
        <f t="shared" si="1"/>
        <v>142779.95682704149</v>
      </c>
      <c r="H5" s="248">
        <f t="shared" si="1"/>
        <v>170473.0423179926</v>
      </c>
      <c r="I5" s="248">
        <f t="shared" si="1"/>
        <v>133806.27057830122</v>
      </c>
      <c r="J5" s="248">
        <f t="shared" si="1"/>
        <v>52335.289736945007</v>
      </c>
      <c r="K5" s="248">
        <f t="shared" si="1"/>
        <v>52696.527145893626</v>
      </c>
      <c r="L5" s="249">
        <f t="shared" si="1"/>
        <v>-1170192.7281986221</v>
      </c>
      <c r="M5" s="94" t="s">
        <v>2</v>
      </c>
      <c r="N5" s="94" t="s">
        <v>2</v>
      </c>
      <c r="P5" s="21" t="s">
        <v>389</v>
      </c>
      <c r="Q5" s="19">
        <f>+$N6</f>
        <v>0</v>
      </c>
      <c r="R5" s="19">
        <f>+$N$7</f>
        <v>-7224.2236584391076</v>
      </c>
      <c r="S5" s="19">
        <f>+$N$8</f>
        <v>-27524.641759144237</v>
      </c>
      <c r="T5" s="19">
        <f>+$N$9</f>
        <v>-34218.756711656897</v>
      </c>
      <c r="U5" s="19">
        <f>+$N$10</f>
        <v>-42542.926033941774</v>
      </c>
      <c r="V5" s="19">
        <f>+$N$11</f>
        <v>-49347.813294060281</v>
      </c>
      <c r="W5" s="19">
        <f>+$N$12</f>
        <v>-52119.846161111112</v>
      </c>
      <c r="X5" s="19">
        <f>+$N$13</f>
        <v>-55026.846026011262</v>
      </c>
      <c r="Y5" s="19">
        <f>+$N$14</f>
        <v>-54704.132038072064</v>
      </c>
      <c r="Z5" s="19">
        <f>+$N$15</f>
        <v>-44289.461164907079</v>
      </c>
      <c r="AA5" s="19">
        <f>+$N$16</f>
        <v>-204907.67079166044</v>
      </c>
      <c r="AB5" s="19">
        <f>+$N$17</f>
        <v>-498168.67877534422</v>
      </c>
      <c r="AC5" s="19">
        <f>+$N$18</f>
        <v>-136163.27782456801</v>
      </c>
      <c r="AD5" s="19">
        <f>+$N$19</f>
        <v>-155901.01020599369</v>
      </c>
      <c r="AE5" s="19">
        <f>+$N$20</f>
        <v>-99367.227374425172</v>
      </c>
      <c r="AF5" s="19">
        <f>+$N$21</f>
        <v>17774.155377132003</v>
      </c>
      <c r="AG5" s="19">
        <f>+$N$22</f>
        <v>66453.999907758378</v>
      </c>
      <c r="AH5" s="19">
        <f>+$N$23</f>
        <v>130596.58579068864</v>
      </c>
      <c r="AI5" s="19">
        <f>+$N$24</f>
        <v>147458.88043931706</v>
      </c>
      <c r="AJ5" s="19">
        <f>+$N$25</f>
        <v>161715.40396094957</v>
      </c>
      <c r="AK5" s="19">
        <f>+$N$26</f>
        <v>175935.74919751062</v>
      </c>
      <c r="AL5" s="19">
        <f>+$N$27</f>
        <v>190372.14530070312</v>
      </c>
      <c r="AM5" s="19">
        <f>+$N$28</f>
        <v>205256.73320069275</v>
      </c>
      <c r="AN5" s="19">
        <f>+$N$29</f>
        <v>220637.26099176987</v>
      </c>
      <c r="AO5" s="19">
        <f>+$N$30</f>
        <v>236454.9433786321</v>
      </c>
      <c r="AP5" s="19">
        <f>+$N$31</f>
        <v>252007.56018139055</v>
      </c>
      <c r="AQ5" s="19">
        <f>+$N$32</f>
        <v>267850.52037617093</v>
      </c>
      <c r="AR5" s="19">
        <f>+$N$33</f>
        <v>284147.90275920375</v>
      </c>
      <c r="AS5" s="19">
        <f>+$N$34</f>
        <v>300897.572637406</v>
      </c>
      <c r="AT5" s="19">
        <f>+$N$35</f>
        <v>318130.48722322151</v>
      </c>
      <c r="AU5" s="19">
        <f>+$N$36</f>
        <v>334844.00229822053</v>
      </c>
      <c r="AV5" s="19">
        <f>+$N$37</f>
        <v>351365.26614016789</v>
      </c>
      <c r="AW5" s="19">
        <f>+$N$38</f>
        <v>368164.67145877192</v>
      </c>
      <c r="AX5" s="19">
        <f>+$N$39</f>
        <v>385375.81083671929</v>
      </c>
      <c r="AY5" s="19">
        <f>+$N$40</f>
        <v>401111.76310199883</v>
      </c>
      <c r="AZ5" s="19">
        <f>+$N$41</f>
        <v>416550.06390147214</v>
      </c>
      <c r="BA5" s="19">
        <f>+$N$42</f>
        <v>510804.39580819325</v>
      </c>
      <c r="BB5" s="19">
        <f>+$N$43</f>
        <v>604567.86075078475</v>
      </c>
      <c r="BC5" s="19">
        <f>+$N$44</f>
        <v>620071.24649792456</v>
      </c>
      <c r="BD5" s="19">
        <f>+$N$45</f>
        <v>635575.57532011496</v>
      </c>
      <c r="BE5" s="19">
        <f>+$N$46</f>
        <v>651196.79303655319</v>
      </c>
      <c r="BF5" s="19">
        <f>+$N$47</f>
        <v>667154.19642659486</v>
      </c>
      <c r="BG5" s="19">
        <f>+$N$48</f>
        <v>683291.63301766722</v>
      </c>
      <c r="BH5" s="19">
        <f>+$N$49</f>
        <v>699095.81452564267</v>
      </c>
      <c r="BI5" s="19">
        <f>+$N$50</f>
        <v>714924.44917407702</v>
      </c>
      <c r="BJ5" s="19">
        <f>+$N$51</f>
        <v>730843.06631808856</v>
      </c>
      <c r="BK5" s="19">
        <f>+$N$52</f>
        <v>747072.48557095602</v>
      </c>
      <c r="BL5" s="19">
        <f>+$N$53</f>
        <v>763624.26739825972</v>
      </c>
      <c r="BM5" s="19">
        <f>+$N$54</f>
        <v>780524.98403442884</v>
      </c>
      <c r="BN5" s="19">
        <f>+$N$55</f>
        <v>797704.69826884242</v>
      </c>
      <c r="BO5" s="19">
        <f>+$N$56</f>
        <v>815010.10257727921</v>
      </c>
      <c r="BP5" s="19">
        <f>+$N$57</f>
        <v>832528.78548948804</v>
      </c>
      <c r="BQ5" s="19">
        <f>+$N$58</f>
        <v>850420.74763329176</v>
      </c>
      <c r="BR5" s="19">
        <f>+$N$59</f>
        <v>868684.72023075726</v>
      </c>
      <c r="BS5" s="19">
        <f>+$N$60</f>
        <v>887182.1756465435</v>
      </c>
      <c r="BT5" s="19">
        <f>+$N$61</f>
        <v>905809.06617520039</v>
      </c>
    </row>
    <row r="6" spans="1:72" ht="15">
      <c r="A6" t="s">
        <v>717</v>
      </c>
      <c r="B6" s="19">
        <f>85107.854</f>
        <v>85107.854000000007</v>
      </c>
      <c r="C6">
        <v>2012</v>
      </c>
      <c r="D6" s="250">
        <f>259185.532516605-B6</f>
        <v>174077.678516605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94">
        <f t="shared" ref="L6:L22" si="2">D6*-1+D6-E6-F6-G6-H6-I6-J6-K6</f>
        <v>0</v>
      </c>
      <c r="M6" s="251">
        <v>0</v>
      </c>
      <c r="N6" s="94">
        <f t="shared" ref="N6:N61" si="3">M6+L6</f>
        <v>0</v>
      </c>
      <c r="O6" s="437"/>
      <c r="P6" s="21" t="s">
        <v>392</v>
      </c>
      <c r="Q6" s="19">
        <f>+DG3LILDividendsHOA!N6</f>
        <v>0</v>
      </c>
      <c r="R6" s="19">
        <f>+DG3LILDividendsEmera!$N$7</f>
        <v>-945.37785388255236</v>
      </c>
      <c r="S6" s="19">
        <f>+DG3LILDividendsEmera!$N$8</f>
        <v>-2755.3452214406439</v>
      </c>
      <c r="T6" s="19">
        <f>+DG3LILDividendsEmera!$N$9</f>
        <v>-2755.3452214406439</v>
      </c>
      <c r="U6" s="19">
        <f>+DG3LILDividendsEmera!$N$10</f>
        <v>-7926.4732779100559</v>
      </c>
      <c r="V6" s="19">
        <f>+DG3LILDividendsEmera!$N$11</f>
        <v>6992.1978306233686</v>
      </c>
      <c r="W6" s="19">
        <f>+DG3LILDividendsEmera!$N$12</f>
        <v>43281.19472597845</v>
      </c>
      <c r="X6" s="19">
        <f>+DG3LILDividendsEmera!$N$13</f>
        <v>42505.89936893007</v>
      </c>
      <c r="Y6" s="19">
        <f>+DG3LILDividendsEmera!$N$14</f>
        <v>41548.147359348033</v>
      </c>
      <c r="Z6" s="19">
        <f>+DG3LILDividendsEmera!$N$15</f>
        <v>40590.395349765851</v>
      </c>
      <c r="AA6" s="19">
        <f>+DG3LILDividendsEmera!$N$16</f>
        <v>16852.454090001593</v>
      </c>
      <c r="AB6" s="19">
        <f>+DG3LILDividendsEmera!$N$17</f>
        <v>-3993.4023229399827</v>
      </c>
      <c r="AC6" s="19">
        <f>+DG3LILDividendsEmera!$N$18</f>
        <v>40472.484542459744</v>
      </c>
      <c r="AD6" s="19">
        <f>+DG3LILDividendsEmera!$N$19</f>
        <v>-85090.762803734819</v>
      </c>
      <c r="AE6" s="19">
        <f>+DG3LILDividendsEmera!$N$20</f>
        <v>-61706.991386577894</v>
      </c>
      <c r="AF6" s="19">
        <f>+DG3LILDividendsEmera!$N$21</f>
        <v>2019.188349537937</v>
      </c>
      <c r="AG6" s="19">
        <f>+DG3LILDividendsEmera!$N$22</f>
        <v>48060.920291277187</v>
      </c>
      <c r="AH6" s="19">
        <f>+DG3LILDividendsEmera!$N$23</f>
        <v>47103.168281694969</v>
      </c>
      <c r="AI6" s="19">
        <f>+DG3LILDividendsEmera!$N$24</f>
        <v>46145.416272112736</v>
      </c>
      <c r="AJ6" s="19">
        <f>+DG3LILDividendsEmera!$N$25</f>
        <v>45187.664262530503</v>
      </c>
      <c r="AK6" s="19">
        <f>+DG3LILDividendsEmera!$N$26</f>
        <v>44229.912252948277</v>
      </c>
      <c r="AL6" s="19">
        <f>+DG3LILDividendsEmera!$N$27</f>
        <v>43272.160243366045</v>
      </c>
      <c r="AM6" s="19">
        <f>+DG3LILDividendsEmera!$N$28</f>
        <v>42314.408233783819</v>
      </c>
      <c r="AN6" s="19">
        <f>+DG3LILDividendsEmera!$N$29</f>
        <v>41356.656224201695</v>
      </c>
      <c r="AO6" s="19">
        <f>+DG3LILDividendsEmera!$N$30</f>
        <v>40398.904214619339</v>
      </c>
      <c r="AP6" s="19">
        <f>+DG3LILDividendsEmera!$N$31</f>
        <v>39441.152205037113</v>
      </c>
      <c r="AQ6" s="19">
        <f>+DG3LILDividendsEmera!$N$32</f>
        <v>38483.400195454888</v>
      </c>
      <c r="AR6" s="19">
        <f>+DG3LILDividendsEmera!$N$33</f>
        <v>37525.648185872655</v>
      </c>
      <c r="AS6" s="19">
        <f>+DG3LILDividendsEmera!$N$34</f>
        <v>36567.896176290422</v>
      </c>
      <c r="AT6" s="19">
        <f>+DG3LILDividendsEmera!$N$35</f>
        <v>35610.144166708196</v>
      </c>
      <c r="AU6" s="19">
        <f>+DG3LILDividendsEmera!$N$36</f>
        <v>34652.392157125963</v>
      </c>
      <c r="AV6" s="19">
        <f>+DG3LILDividendsEmera!$N$37</f>
        <v>33694.640147543731</v>
      </c>
      <c r="AW6" s="19">
        <f>+DG3LILDividendsEmera!$N$38</f>
        <v>32736.888137961501</v>
      </c>
      <c r="AX6" s="19">
        <f>+DG3LILDividendsEmera!$N$39</f>
        <v>31779.136128379272</v>
      </c>
      <c r="AY6" s="19">
        <f>+DG3LILDividendsEmera!$N$40</f>
        <v>30821.384118797043</v>
      </c>
      <c r="AZ6" s="19">
        <f>+DG3LILDividendsEmera!$N$41</f>
        <v>29863.63210921481</v>
      </c>
      <c r="BA6" s="19">
        <f>+DG3LILDividendsEmera!$N$42</f>
        <v>28905.880099632581</v>
      </c>
      <c r="BB6" s="19">
        <f>+DG3LILDividendsEmera!$N$43</f>
        <v>27948.128090050352</v>
      </c>
      <c r="BC6" s="19">
        <f>+DG3LILDividendsEmera!$N$44</f>
        <v>26990.376080468177</v>
      </c>
      <c r="BD6" s="19">
        <f>+DG3LILDividendsEmera!$N$45</f>
        <v>26032.624070885882</v>
      </c>
      <c r="BE6" s="19">
        <f>+DG3LILDividendsEmera!$N$46</f>
        <v>25074.872061303708</v>
      </c>
      <c r="BF6" s="19">
        <f>+DG3LILDividendsEmera!$N$47</f>
        <v>24117.120051721417</v>
      </c>
      <c r="BG6" s="19">
        <f>+DG3LILDividendsEmera!$N$48</f>
        <v>23159.3680421393</v>
      </c>
      <c r="BH6" s="19">
        <f>+DG3LILDividendsEmera!$N$49</f>
        <v>22201.616032557002</v>
      </c>
      <c r="BI6" s="19">
        <f>+DG3LILDividendsEmera!$N$50</f>
        <v>21243.864022974711</v>
      </c>
      <c r="BJ6" s="19">
        <f>+DG3LILDividendsEmera!$N$51</f>
        <v>20286.112013392536</v>
      </c>
      <c r="BK6" s="19">
        <f>+DG3LILDividendsEmera!$N$52</f>
        <v>19328.360003810303</v>
      </c>
      <c r="BL6" s="19">
        <f>+DG3LILDividendsEmera!$N$53</f>
        <v>18370.607994228038</v>
      </c>
      <c r="BM6" s="19">
        <f>+DG3LILDividendsEmera!$N$54</f>
        <v>17412.855984645805</v>
      </c>
      <c r="BN6" s="19">
        <f>+DG3LILDividendsEmera!$N$55</f>
        <v>16455.103975063601</v>
      </c>
      <c r="BO6" s="19">
        <f>+DG3LILDividendsEmera!$N$56</f>
        <v>15497.351965481394</v>
      </c>
      <c r="BP6" s="19">
        <f>+DG3LILDividendsEmera!$N$57</f>
        <v>14539.599955899099</v>
      </c>
      <c r="BQ6" s="19">
        <f>+DG3LILDividendsEmera!$N$58</f>
        <v>13581.847946316881</v>
      </c>
      <c r="BR6" s="19">
        <f>+DG3LILDividendsEmera!$N$59</f>
        <v>12624.095936734646</v>
      </c>
      <c r="BS6" s="19">
        <f>+DG3LILDividendsEmera!$N$60</f>
        <v>11666.343927152408</v>
      </c>
      <c r="BT6" s="19">
        <f>+DG3LILDividendsEmera!$N$61</f>
        <v>7598.6664460414995</v>
      </c>
    </row>
    <row r="7" spans="1:72" ht="15">
      <c r="C7">
        <f>C6+1</f>
        <v>2013</v>
      </c>
      <c r="D7" s="250">
        <v>489166.7012218103</v>
      </c>
      <c r="E7" s="19">
        <f>$B$1*D6</f>
        <v>7224.2236584391076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94">
        <f t="shared" si="2"/>
        <v>-7224.2236584391076</v>
      </c>
      <c r="M7" s="251">
        <v>0</v>
      </c>
      <c r="N7" s="94">
        <f t="shared" si="3"/>
        <v>-7224.2236584391076</v>
      </c>
      <c r="O7" s="437"/>
      <c r="P7" t="s">
        <v>393</v>
      </c>
      <c r="Q7" s="66">
        <f>SUM(Q5:Q6)</f>
        <v>0</v>
      </c>
      <c r="R7" s="66">
        <f t="shared" ref="R7:BT7" si="4">SUM(R5:R6)</f>
        <v>-8169.6015123216603</v>
      </c>
      <c r="S7" s="66">
        <f t="shared" si="4"/>
        <v>-30279.986980584879</v>
      </c>
      <c r="T7" s="66">
        <f t="shared" si="4"/>
        <v>-36974.10193309754</v>
      </c>
      <c r="U7" s="66">
        <f t="shared" si="4"/>
        <v>-50469.399311851826</v>
      </c>
      <c r="V7" s="66">
        <f t="shared" si="4"/>
        <v>-42355.615463436916</v>
      </c>
      <c r="W7" s="66">
        <f t="shared" si="4"/>
        <v>-8838.6514351326623</v>
      </c>
      <c r="X7" s="66">
        <f t="shared" si="4"/>
        <v>-12520.946657081193</v>
      </c>
      <c r="Y7" s="66">
        <f t="shared" si="4"/>
        <v>-13155.984678724031</v>
      </c>
      <c r="Z7" s="66">
        <f t="shared" si="4"/>
        <v>-3699.0658151412281</v>
      </c>
      <c r="AA7" s="66">
        <f t="shared" si="4"/>
        <v>-188055.21670165885</v>
      </c>
      <c r="AB7" s="66">
        <f t="shared" si="4"/>
        <v>-502162.08109828422</v>
      </c>
      <c r="AC7" s="66">
        <f t="shared" si="4"/>
        <v>-95690.793282108265</v>
      </c>
      <c r="AD7" s="66">
        <f t="shared" si="4"/>
        <v>-240991.77300972852</v>
      </c>
      <c r="AE7" s="66">
        <f t="shared" si="4"/>
        <v>-161074.21876100305</v>
      </c>
      <c r="AF7" s="66">
        <f t="shared" si="4"/>
        <v>19793.34372666994</v>
      </c>
      <c r="AG7" s="66">
        <f t="shared" si="4"/>
        <v>114514.92019903557</v>
      </c>
      <c r="AH7" s="66">
        <f t="shared" si="4"/>
        <v>177699.7540723836</v>
      </c>
      <c r="AI7" s="66">
        <f t="shared" si="4"/>
        <v>193604.29671142978</v>
      </c>
      <c r="AJ7" s="66">
        <f t="shared" si="4"/>
        <v>206903.06822348008</v>
      </c>
      <c r="AK7" s="66">
        <f t="shared" si="4"/>
        <v>220165.66145045889</v>
      </c>
      <c r="AL7" s="66">
        <f t="shared" si="4"/>
        <v>233644.30554406915</v>
      </c>
      <c r="AM7" s="66">
        <f t="shared" si="4"/>
        <v>247571.14143447657</v>
      </c>
      <c r="AN7" s="66">
        <f t="shared" si="4"/>
        <v>261993.91721597157</v>
      </c>
      <c r="AO7" s="66">
        <f t="shared" si="4"/>
        <v>276853.84759325144</v>
      </c>
      <c r="AP7" s="66">
        <f t="shared" si="4"/>
        <v>291448.71238642768</v>
      </c>
      <c r="AQ7" s="66">
        <f t="shared" si="4"/>
        <v>306333.92057162581</v>
      </c>
      <c r="AR7" s="66">
        <f t="shared" si="4"/>
        <v>321673.55094507639</v>
      </c>
      <c r="AS7" s="66">
        <f t="shared" si="4"/>
        <v>337465.46881369641</v>
      </c>
      <c r="AT7" s="66">
        <f t="shared" si="4"/>
        <v>353740.63138992968</v>
      </c>
      <c r="AU7" s="66">
        <f t="shared" si="4"/>
        <v>369496.39445534651</v>
      </c>
      <c r="AV7" s="66">
        <f t="shared" si="4"/>
        <v>385059.90628771164</v>
      </c>
      <c r="AW7" s="66">
        <f t="shared" si="4"/>
        <v>400901.55959673342</v>
      </c>
      <c r="AX7" s="66">
        <f t="shared" si="4"/>
        <v>417154.94696509856</v>
      </c>
      <c r="AY7" s="66">
        <f t="shared" si="4"/>
        <v>431933.14722079586</v>
      </c>
      <c r="AZ7" s="66">
        <f t="shared" si="4"/>
        <v>446413.69601068692</v>
      </c>
      <c r="BA7" s="66">
        <f t="shared" si="4"/>
        <v>539710.2759078258</v>
      </c>
      <c r="BB7" s="66">
        <f t="shared" si="4"/>
        <v>632515.98884083505</v>
      </c>
      <c r="BC7" s="66">
        <f t="shared" si="4"/>
        <v>647061.62257839274</v>
      </c>
      <c r="BD7" s="66">
        <f t="shared" si="4"/>
        <v>661608.1993910009</v>
      </c>
      <c r="BE7" s="66">
        <f t="shared" si="4"/>
        <v>676271.66509785689</v>
      </c>
      <c r="BF7" s="66">
        <f t="shared" si="4"/>
        <v>691271.31647831632</v>
      </c>
      <c r="BG7" s="66">
        <f t="shared" si="4"/>
        <v>706451.00105980656</v>
      </c>
      <c r="BH7" s="66">
        <f t="shared" si="4"/>
        <v>721297.43055819965</v>
      </c>
      <c r="BI7" s="66">
        <f t="shared" si="4"/>
        <v>736168.31319705176</v>
      </c>
      <c r="BJ7" s="66">
        <f t="shared" si="4"/>
        <v>751129.17833148106</v>
      </c>
      <c r="BK7" s="66">
        <f t="shared" si="4"/>
        <v>766400.84557476628</v>
      </c>
      <c r="BL7" s="66">
        <f t="shared" si="4"/>
        <v>781994.87539248774</v>
      </c>
      <c r="BM7" s="66">
        <f t="shared" si="4"/>
        <v>797937.84001907462</v>
      </c>
      <c r="BN7" s="66">
        <f t="shared" si="4"/>
        <v>814159.80224390607</v>
      </c>
      <c r="BO7" s="66">
        <f t="shared" si="4"/>
        <v>830507.45454276062</v>
      </c>
      <c r="BP7" s="66">
        <f t="shared" si="4"/>
        <v>847068.3854453871</v>
      </c>
      <c r="BQ7" s="66">
        <f t="shared" si="4"/>
        <v>864002.59557960869</v>
      </c>
      <c r="BR7" s="66">
        <f t="shared" si="4"/>
        <v>881308.81616749195</v>
      </c>
      <c r="BS7" s="66">
        <f t="shared" si="4"/>
        <v>898848.51957369596</v>
      </c>
      <c r="BT7" s="66">
        <f t="shared" si="4"/>
        <v>913407.73262124194</v>
      </c>
    </row>
    <row r="8" spans="1:72" ht="15">
      <c r="C8">
        <f t="shared" ref="C8:C61" si="5">C7+1</f>
        <v>2014</v>
      </c>
      <c r="D8" s="250">
        <v>161303.97475934122</v>
      </c>
      <c r="E8" s="94">
        <f>E7</f>
        <v>7224.2236584391076</v>
      </c>
      <c r="F8" s="94">
        <f>B1*D7</f>
        <v>20300.41810070513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94">
        <f t="shared" si="2"/>
        <v>-27524.641759144237</v>
      </c>
      <c r="M8" s="251">
        <v>0</v>
      </c>
      <c r="N8" s="94">
        <f t="shared" si="3"/>
        <v>-27524.641759144237</v>
      </c>
      <c r="O8" s="437"/>
      <c r="R8" s="19"/>
    </row>
    <row r="9" spans="1:72" ht="15">
      <c r="A9" t="s">
        <v>718</v>
      </c>
      <c r="C9">
        <f t="shared" si="5"/>
        <v>2015</v>
      </c>
      <c r="D9" s="250">
        <v>200582.39330806927</v>
      </c>
      <c r="E9" s="94">
        <f t="shared" ref="E9:K21" si="6">E8</f>
        <v>7224.2236584391076</v>
      </c>
      <c r="F9" s="94">
        <f>F8</f>
        <v>20300.41810070513</v>
      </c>
      <c r="G9" s="94">
        <f>B1*D8</f>
        <v>6694.1149525126611</v>
      </c>
      <c r="H9" s="62">
        <v>0</v>
      </c>
      <c r="I9" s="62">
        <v>0</v>
      </c>
      <c r="J9" s="62">
        <v>0</v>
      </c>
      <c r="K9" s="62">
        <v>0</v>
      </c>
      <c r="L9" s="94">
        <f t="shared" si="2"/>
        <v>-34218.756711656897</v>
      </c>
      <c r="M9" s="251">
        <v>0</v>
      </c>
      <c r="N9" s="94">
        <f t="shared" si="3"/>
        <v>-34218.756711656897</v>
      </c>
      <c r="O9" s="437"/>
      <c r="R9" s="19">
        <v>-7224.4090590000005</v>
      </c>
      <c r="S9">
        <v>-25676.554059000002</v>
      </c>
      <c r="T9">
        <v>-27364.359059000002</v>
      </c>
      <c r="U9">
        <v>-36300.969059000003</v>
      </c>
      <c r="V9">
        <v>-47238.294059000007</v>
      </c>
      <c r="W9">
        <v>-51002.759059000004</v>
      </c>
      <c r="X9">
        <v>-43616.503703422335</v>
      </c>
      <c r="Y9">
        <v>-47017.080209620784</v>
      </c>
      <c r="Z9">
        <v>-36371.076112309209</v>
      </c>
      <c r="AA9">
        <v>-196690.33525211163</v>
      </c>
      <c r="AB9">
        <v>-445081.10748605285</v>
      </c>
      <c r="AC9">
        <v>-8516.6627624881294</v>
      </c>
      <c r="AD9">
        <v>-168362.89139708935</v>
      </c>
      <c r="AE9">
        <v>-195795.81412107282</v>
      </c>
      <c r="AF9">
        <v>1428.5152338761545</v>
      </c>
      <c r="AG9">
        <v>78729.997858780465</v>
      </c>
      <c r="AH9">
        <v>142235.56982407978</v>
      </c>
      <c r="AI9">
        <v>159465.88789091815</v>
      </c>
      <c r="AJ9">
        <v>173907.20289718659</v>
      </c>
      <c r="AK9">
        <v>187521.48399975788</v>
      </c>
      <c r="AL9">
        <v>200711.77493453608</v>
      </c>
      <c r="AM9">
        <v>213906.33610357146</v>
      </c>
      <c r="AN9">
        <v>226453.21736900348</v>
      </c>
      <c r="AO9">
        <v>238259.7303998209</v>
      </c>
      <c r="AP9">
        <v>248267.83000109729</v>
      </c>
      <c r="AQ9">
        <v>257463.03499569485</v>
      </c>
      <c r="AR9">
        <v>266644.84195454087</v>
      </c>
      <c r="AS9">
        <v>275665.64271085337</v>
      </c>
      <c r="AT9">
        <v>284230.91255892551</v>
      </c>
      <c r="AU9">
        <v>292986.67346404813</v>
      </c>
      <c r="AV9">
        <v>301869.54702802299</v>
      </c>
      <c r="AW9">
        <v>311062.4308008207</v>
      </c>
      <c r="AX9">
        <v>320334.67509652174</v>
      </c>
      <c r="AY9">
        <v>329783.39830088569</v>
      </c>
      <c r="AZ9">
        <v>339418.69728620182</v>
      </c>
      <c r="BA9">
        <v>424817.0947716824</v>
      </c>
      <c r="BB9">
        <v>510031.61971241917</v>
      </c>
      <c r="BC9">
        <v>520248.96717930143</v>
      </c>
      <c r="BD9">
        <v>530668.01572335733</v>
      </c>
      <c r="BE9">
        <v>564938.06201494078</v>
      </c>
      <c r="BF9">
        <v>656465.77544259292</v>
      </c>
      <c r="BG9">
        <v>694717.77178317553</v>
      </c>
      <c r="BH9">
        <v>710476.22105824505</v>
      </c>
      <c r="BI9">
        <v>726346.50208052713</v>
      </c>
      <c r="BJ9">
        <v>742464.37380243116</v>
      </c>
      <c r="BK9">
        <v>758937.48679528409</v>
      </c>
      <c r="BL9">
        <v>775758.32970428141</v>
      </c>
      <c r="BM9">
        <v>792977.0276262546</v>
      </c>
      <c r="BN9">
        <v>810076.505739021</v>
      </c>
      <c r="BO9">
        <v>827454.07249178644</v>
      </c>
      <c r="BP9">
        <v>845234.1859663931</v>
      </c>
      <c r="BQ9">
        <v>863418.81894637528</v>
      </c>
      <c r="BR9">
        <v>881755.63156845584</v>
      </c>
      <c r="BS9">
        <v>900286.99470669578</v>
      </c>
      <c r="BT9">
        <v>919106.94799460052</v>
      </c>
    </row>
    <row r="10" spans="1:72" ht="15">
      <c r="A10" t="s">
        <v>719</v>
      </c>
      <c r="C10">
        <f t="shared" si="5"/>
        <v>2016</v>
      </c>
      <c r="D10" s="250">
        <v>163973.1869908073</v>
      </c>
      <c r="E10" s="94">
        <f t="shared" si="6"/>
        <v>7224.2236584391076</v>
      </c>
      <c r="F10" s="94">
        <f t="shared" si="6"/>
        <v>20300.41810070513</v>
      </c>
      <c r="G10" s="94">
        <f>G9</f>
        <v>6694.1149525126611</v>
      </c>
      <c r="H10" s="94">
        <f>B1*D9</f>
        <v>8324.1693222848753</v>
      </c>
      <c r="I10" s="62">
        <v>0</v>
      </c>
      <c r="J10" s="62">
        <v>0</v>
      </c>
      <c r="K10" s="62">
        <v>0</v>
      </c>
      <c r="L10" s="94">
        <f t="shared" si="2"/>
        <v>-42542.926033941774</v>
      </c>
      <c r="M10" s="251">
        <v>0</v>
      </c>
      <c r="N10" s="94">
        <f t="shared" si="3"/>
        <v>-42542.926033941774</v>
      </c>
      <c r="O10" s="437"/>
      <c r="R10" s="19">
        <v>-945.37785388255236</v>
      </c>
      <c r="S10">
        <v>-2755.3452214406439</v>
      </c>
      <c r="T10">
        <v>-2755.3452214406439</v>
      </c>
      <c r="U10">
        <v>-7926.4732779100559</v>
      </c>
      <c r="V10">
        <v>6992.1978306233686</v>
      </c>
      <c r="W10">
        <v>43281.19472597845</v>
      </c>
      <c r="X10">
        <v>42505.89936893007</v>
      </c>
      <c r="Y10">
        <v>41548.147359348033</v>
      </c>
      <c r="Z10">
        <v>40590.395349765851</v>
      </c>
      <c r="AA10">
        <v>16852.454090001593</v>
      </c>
      <c r="AB10">
        <v>-3993.4023229399827</v>
      </c>
      <c r="AC10">
        <v>40472.484542459744</v>
      </c>
      <c r="AD10">
        <v>-85090.762803734819</v>
      </c>
      <c r="AE10">
        <v>-61706.991386577894</v>
      </c>
      <c r="AF10">
        <v>2019.188349537937</v>
      </c>
      <c r="AG10">
        <v>48060.920291277187</v>
      </c>
      <c r="AH10">
        <v>47103.168281694969</v>
      </c>
      <c r="AI10">
        <v>46145.416272112736</v>
      </c>
      <c r="AJ10">
        <v>45187.664262530503</v>
      </c>
      <c r="AK10">
        <v>44229.912252948277</v>
      </c>
      <c r="AL10">
        <v>43272.160243366045</v>
      </c>
      <c r="AM10">
        <v>42314.408233783819</v>
      </c>
      <c r="AN10">
        <v>41356.656224201695</v>
      </c>
      <c r="AO10">
        <v>40398.904214619339</v>
      </c>
      <c r="AP10">
        <v>39441.152205037113</v>
      </c>
      <c r="AQ10">
        <v>38483.400195454888</v>
      </c>
      <c r="AR10">
        <v>37525.648185872655</v>
      </c>
      <c r="AS10">
        <v>36567.896176290422</v>
      </c>
      <c r="AT10">
        <v>35610.144166708196</v>
      </c>
      <c r="AU10">
        <v>34652.392157125963</v>
      </c>
      <c r="AV10">
        <v>33694.640147543731</v>
      </c>
      <c r="AW10">
        <v>32736.888137961501</v>
      </c>
      <c r="AX10">
        <v>31779.136128379272</v>
      </c>
      <c r="AY10">
        <v>30821.384118797043</v>
      </c>
      <c r="AZ10">
        <v>29863.63210921481</v>
      </c>
      <c r="BA10">
        <v>28905.880099632581</v>
      </c>
      <c r="BB10">
        <v>27948.128090050352</v>
      </c>
      <c r="BC10">
        <v>26990.376080468177</v>
      </c>
      <c r="BD10">
        <v>26032.624070885882</v>
      </c>
      <c r="BE10">
        <v>25074.872061303708</v>
      </c>
      <c r="BF10">
        <v>24117.120051721417</v>
      </c>
      <c r="BG10">
        <v>23159.3680421393</v>
      </c>
      <c r="BH10">
        <v>22201.616032557002</v>
      </c>
      <c r="BI10">
        <v>21243.864022974711</v>
      </c>
      <c r="BJ10">
        <v>20286.112013392536</v>
      </c>
      <c r="BK10">
        <v>19328.360003810303</v>
      </c>
      <c r="BL10">
        <v>18370.607994228038</v>
      </c>
      <c r="BM10">
        <v>17412.855984645805</v>
      </c>
      <c r="BN10">
        <v>16455.103975063601</v>
      </c>
      <c r="BO10">
        <v>15497.351965481394</v>
      </c>
      <c r="BP10">
        <v>14539.599955899099</v>
      </c>
      <c r="BQ10">
        <v>13581.847946316881</v>
      </c>
      <c r="BR10">
        <v>12624.095936734646</v>
      </c>
      <c r="BS10">
        <v>11666.343927152408</v>
      </c>
      <c r="BT10">
        <v>7598.6664460414995</v>
      </c>
    </row>
    <row r="11" spans="1:72" ht="15">
      <c r="A11" t="s">
        <v>720</v>
      </c>
      <c r="C11">
        <f t="shared" si="5"/>
        <v>2017</v>
      </c>
      <c r="D11" s="250">
        <v>66795.97270002008</v>
      </c>
      <c r="E11" s="94">
        <f t="shared" si="6"/>
        <v>7224.2236584391076</v>
      </c>
      <c r="F11" s="94">
        <f t="shared" si="6"/>
        <v>20300.41810070513</v>
      </c>
      <c r="G11" s="94">
        <f t="shared" si="6"/>
        <v>6694.1149525126611</v>
      </c>
      <c r="H11" s="94">
        <f>H10</f>
        <v>8324.1693222848753</v>
      </c>
      <c r="I11" s="94">
        <f>B1*D10</f>
        <v>6804.887260118503</v>
      </c>
      <c r="J11" s="62">
        <v>0</v>
      </c>
      <c r="K11" s="62">
        <v>0</v>
      </c>
      <c r="L11" s="94">
        <f t="shared" si="2"/>
        <v>-49347.813294060281</v>
      </c>
      <c r="M11" s="251">
        <v>0</v>
      </c>
      <c r="N11" s="94">
        <f t="shared" si="3"/>
        <v>-49347.813294060281</v>
      </c>
      <c r="O11" s="437"/>
      <c r="R11" s="19">
        <v>-8169.7869128825532</v>
      </c>
      <c r="S11">
        <v>-28431.899280440644</v>
      </c>
      <c r="T11">
        <v>-30119.704280440645</v>
      </c>
      <c r="U11">
        <v>-44227.442336910055</v>
      </c>
      <c r="V11">
        <v>-40246.096228376642</v>
      </c>
      <c r="W11">
        <v>-7721.5643330215535</v>
      </c>
      <c r="X11">
        <v>-1110.6043344922655</v>
      </c>
      <c r="Y11">
        <v>-5468.9328502727512</v>
      </c>
      <c r="Z11">
        <v>4219.3192374566424</v>
      </c>
      <c r="AA11">
        <v>-179837.88116211005</v>
      </c>
      <c r="AB11">
        <v>-449074.50980899285</v>
      </c>
      <c r="AC11">
        <v>31955.821779971615</v>
      </c>
      <c r="AD11">
        <v>-253453.65420082415</v>
      </c>
      <c r="AE11">
        <v>-257502.80550765072</v>
      </c>
      <c r="AF11">
        <v>3447.7035834140916</v>
      </c>
      <c r="AG11">
        <v>126790.91815005765</v>
      </c>
      <c r="AH11">
        <v>189338.73810577474</v>
      </c>
      <c r="AI11">
        <v>205611.30416303087</v>
      </c>
      <c r="AJ11">
        <v>219094.86715971711</v>
      </c>
      <c r="AK11">
        <v>231751.39625270615</v>
      </c>
      <c r="AL11">
        <v>243983.93517790211</v>
      </c>
      <c r="AM11">
        <v>256220.74433735528</v>
      </c>
      <c r="AN11">
        <v>267809.87359320518</v>
      </c>
      <c r="AO11">
        <v>278658.63461444026</v>
      </c>
      <c r="AP11">
        <v>287708.98220613442</v>
      </c>
      <c r="AQ11">
        <v>295946.43519114971</v>
      </c>
      <c r="AR11">
        <v>304170.49014041352</v>
      </c>
      <c r="AS11">
        <v>312233.53888714378</v>
      </c>
      <c r="AT11">
        <v>319841.05672563368</v>
      </c>
      <c r="AU11">
        <v>327639.06562117412</v>
      </c>
      <c r="AV11">
        <v>335564.18717556674</v>
      </c>
      <c r="AW11">
        <v>343799.31893878221</v>
      </c>
      <c r="AX11">
        <v>352113.811224901</v>
      </c>
      <c r="AY11">
        <v>360604.78241968271</v>
      </c>
      <c r="AZ11">
        <v>369282.3293954166</v>
      </c>
      <c r="BA11">
        <v>453722.974871315</v>
      </c>
      <c r="BB11">
        <v>537979.74780246953</v>
      </c>
      <c r="BC11">
        <v>547239.34325976961</v>
      </c>
      <c r="BD11">
        <v>556700.63979424327</v>
      </c>
      <c r="BE11">
        <v>590012.93407624448</v>
      </c>
      <c r="BF11">
        <v>680582.89549431438</v>
      </c>
      <c r="BG11">
        <v>717877.13982531487</v>
      </c>
      <c r="BH11">
        <v>732677.83709080203</v>
      </c>
      <c r="BI11">
        <v>747590.36610350187</v>
      </c>
      <c r="BJ11">
        <v>762750.48581582366</v>
      </c>
      <c r="BK11">
        <v>778265.84679909435</v>
      </c>
      <c r="BL11">
        <v>794128.93769850943</v>
      </c>
      <c r="BM11">
        <v>810389.88361090038</v>
      </c>
      <c r="BN11">
        <v>826531.60971408465</v>
      </c>
      <c r="BO11">
        <v>842951.42445726786</v>
      </c>
      <c r="BP11">
        <v>859773.78592229215</v>
      </c>
      <c r="BQ11">
        <v>877000.66689269221</v>
      </c>
      <c r="BR11">
        <v>894379.72750519053</v>
      </c>
      <c r="BS11">
        <v>911953.33863384824</v>
      </c>
      <c r="BT11">
        <v>926705.61444064206</v>
      </c>
    </row>
    <row r="12" spans="1:72" ht="15">
      <c r="C12">
        <f t="shared" si="5"/>
        <v>2018</v>
      </c>
      <c r="D12" s="250">
        <v>70048.189515666352</v>
      </c>
      <c r="E12" s="94">
        <f t="shared" si="6"/>
        <v>7224.2236584391076</v>
      </c>
      <c r="F12" s="94">
        <f t="shared" si="6"/>
        <v>20300.41810070513</v>
      </c>
      <c r="G12" s="94">
        <f t="shared" si="6"/>
        <v>6694.1149525126611</v>
      </c>
      <c r="H12" s="94">
        <f t="shared" si="6"/>
        <v>8324.1693222848753</v>
      </c>
      <c r="I12" s="94">
        <f>I11</f>
        <v>6804.887260118503</v>
      </c>
      <c r="J12" s="94">
        <f>B1*D11</f>
        <v>2772.0328670508334</v>
      </c>
      <c r="K12" s="62">
        <v>0</v>
      </c>
      <c r="L12" s="94">
        <f t="shared" si="2"/>
        <v>-52119.846161111112</v>
      </c>
      <c r="M12" s="251">
        <f>O12</f>
        <v>0</v>
      </c>
      <c r="N12" s="94">
        <f t="shared" si="3"/>
        <v>-52119.846161111112</v>
      </c>
      <c r="O12" s="437"/>
      <c r="P12" s="62"/>
      <c r="R12" s="19"/>
    </row>
    <row r="13" spans="1:72" ht="15">
      <c r="C13">
        <f t="shared" si="5"/>
        <v>2019</v>
      </c>
      <c r="E13" s="94">
        <f t="shared" si="6"/>
        <v>7224.2236584391076</v>
      </c>
      <c r="F13" s="94">
        <f t="shared" si="6"/>
        <v>20300.41810070513</v>
      </c>
      <c r="G13" s="94">
        <f t="shared" si="6"/>
        <v>6694.1149525126611</v>
      </c>
      <c r="H13" s="94">
        <f t="shared" si="6"/>
        <v>8324.1693222848753</v>
      </c>
      <c r="I13" s="94">
        <f t="shared" si="6"/>
        <v>6804.887260118503</v>
      </c>
      <c r="J13" s="94">
        <f>J12</f>
        <v>2772.0328670508334</v>
      </c>
      <c r="K13" s="94">
        <f>B1*D12</f>
        <v>2906.9998649001536</v>
      </c>
      <c r="L13" s="94">
        <f t="shared" si="2"/>
        <v>-55026.846026011262</v>
      </c>
      <c r="M13" s="251">
        <v>0</v>
      </c>
      <c r="N13" s="94">
        <f t="shared" si="3"/>
        <v>-55026.846026011262</v>
      </c>
      <c r="O13" s="437"/>
      <c r="Q13" s="436"/>
      <c r="R13" s="436"/>
      <c r="S13" s="436"/>
      <c r="T13" s="436"/>
      <c r="U13" s="436"/>
      <c r="V13" s="436"/>
      <c r="W13" s="436"/>
      <c r="X13" s="436"/>
      <c r="Y13" s="436"/>
      <c r="Z13" s="436"/>
      <c r="AA13" s="436"/>
      <c r="AB13" s="436"/>
      <c r="AC13" s="436"/>
      <c r="AD13" s="436"/>
      <c r="AE13" s="436"/>
      <c r="AF13" s="436"/>
      <c r="AG13" s="436"/>
      <c r="AH13" s="436"/>
      <c r="AI13" s="436"/>
      <c r="AJ13" s="436"/>
      <c r="AK13" s="436"/>
      <c r="AL13" s="436"/>
      <c r="AM13" s="436"/>
      <c r="AN13" s="436"/>
      <c r="AO13" s="436"/>
      <c r="AP13" s="436"/>
      <c r="AQ13" s="436"/>
      <c r="AR13" s="436"/>
      <c r="AS13" s="436"/>
      <c r="AT13" s="436"/>
      <c r="AU13" s="436"/>
      <c r="AV13" s="436"/>
      <c r="AW13" s="436"/>
      <c r="AX13" s="436"/>
      <c r="AY13" s="436"/>
      <c r="AZ13" s="436"/>
      <c r="BA13" s="436"/>
      <c r="BB13" s="436"/>
      <c r="BC13" s="436"/>
      <c r="BD13" s="436"/>
      <c r="BE13" s="436"/>
      <c r="BF13" s="436"/>
      <c r="BG13" s="436"/>
      <c r="BH13" s="436"/>
      <c r="BI13" s="436"/>
      <c r="BJ13" s="436"/>
    </row>
    <row r="14" spans="1:72" ht="15">
      <c r="C14">
        <f t="shared" si="5"/>
        <v>2020</v>
      </c>
      <c r="E14" s="94">
        <f t="shared" si="6"/>
        <v>7224.2236584391076</v>
      </c>
      <c r="F14" s="94">
        <f t="shared" si="6"/>
        <v>20300.41810070513</v>
      </c>
      <c r="G14" s="94">
        <f t="shared" si="6"/>
        <v>6694.1149525126611</v>
      </c>
      <c r="H14" s="94">
        <f t="shared" si="6"/>
        <v>8324.1693222848753</v>
      </c>
      <c r="I14" s="94">
        <f t="shared" si="6"/>
        <v>6804.887260118503</v>
      </c>
      <c r="J14" s="94">
        <f t="shared" si="6"/>
        <v>2772.0328670508334</v>
      </c>
      <c r="K14" s="94">
        <f>K13</f>
        <v>2906.9998649001536</v>
      </c>
      <c r="L14" s="94">
        <f t="shared" si="2"/>
        <v>-55026.846026011262</v>
      </c>
      <c r="M14" s="251">
        <v>322.71398793919559</v>
      </c>
      <c r="N14" s="94">
        <f t="shared" si="3"/>
        <v>-54704.132038072064</v>
      </c>
      <c r="O14" s="438"/>
      <c r="R14" s="19"/>
    </row>
    <row r="15" spans="1:72" ht="15">
      <c r="C15">
        <f t="shared" si="5"/>
        <v>2021</v>
      </c>
      <c r="E15" s="94">
        <f t="shared" si="6"/>
        <v>7224.2236584391076</v>
      </c>
      <c r="F15" s="94">
        <f t="shared" si="6"/>
        <v>20300.41810070513</v>
      </c>
      <c r="G15" s="94">
        <f t="shared" si="6"/>
        <v>6694.1149525126611</v>
      </c>
      <c r="H15" s="94">
        <f t="shared" si="6"/>
        <v>8324.1693222848753</v>
      </c>
      <c r="I15" s="94">
        <f t="shared" si="6"/>
        <v>6804.887260118503</v>
      </c>
      <c r="J15" s="94">
        <f t="shared" si="6"/>
        <v>2772.0328670508334</v>
      </c>
      <c r="K15" s="94">
        <f t="shared" si="6"/>
        <v>2906.9998649001536</v>
      </c>
      <c r="L15" s="94">
        <f t="shared" si="2"/>
        <v>-55026.846026011262</v>
      </c>
      <c r="M15" s="251">
        <v>10737.384861104183</v>
      </c>
      <c r="N15" s="94">
        <f t="shared" si="3"/>
        <v>-44289.461164907079</v>
      </c>
      <c r="O15" s="438"/>
      <c r="R15" s="19"/>
    </row>
    <row r="16" spans="1:72" ht="15">
      <c r="C16">
        <f t="shared" si="5"/>
        <v>2022</v>
      </c>
      <c r="E16" s="98">
        <f>D6+E15</f>
        <v>181301.90217504412</v>
      </c>
      <c r="F16" s="94">
        <f t="shared" si="6"/>
        <v>20300.41810070513</v>
      </c>
      <c r="G16" s="94">
        <f t="shared" si="6"/>
        <v>6694.1149525126611</v>
      </c>
      <c r="H16" s="94">
        <f t="shared" si="6"/>
        <v>8324.1693222848753</v>
      </c>
      <c r="I16" s="94">
        <f t="shared" si="6"/>
        <v>6804.887260118503</v>
      </c>
      <c r="J16" s="94">
        <f t="shared" si="6"/>
        <v>2772.0328670508334</v>
      </c>
      <c r="K16" s="94">
        <f t="shared" si="6"/>
        <v>2906.9998649001536</v>
      </c>
      <c r="L16" s="94">
        <f t="shared" si="2"/>
        <v>-229104.5245426163</v>
      </c>
      <c r="M16" s="251">
        <v>24196.853750955852</v>
      </c>
      <c r="N16" s="94">
        <f t="shared" si="3"/>
        <v>-204907.67079166044</v>
      </c>
      <c r="O16" s="438"/>
      <c r="R16" s="19"/>
    </row>
    <row r="17" spans="3:18" ht="15">
      <c r="C17">
        <f t="shared" si="5"/>
        <v>2023</v>
      </c>
      <c r="E17" s="94"/>
      <c r="F17" s="98">
        <f>D7+F16</f>
        <v>509467.11932251544</v>
      </c>
      <c r="G17" s="94">
        <f t="shared" si="6"/>
        <v>6694.1149525126611</v>
      </c>
      <c r="H17" s="94">
        <f t="shared" si="6"/>
        <v>8324.1693222848753</v>
      </c>
      <c r="I17" s="94">
        <f t="shared" si="6"/>
        <v>6804.887260118503</v>
      </c>
      <c r="J17" s="94">
        <f t="shared" si="6"/>
        <v>2772.0328670508334</v>
      </c>
      <c r="K17" s="94">
        <f t="shared" si="6"/>
        <v>2906.9998649001536</v>
      </c>
      <c r="L17" s="94">
        <f t="shared" si="2"/>
        <v>-536969.32358938246</v>
      </c>
      <c r="M17" s="251">
        <v>38800.64481403822</v>
      </c>
      <c r="N17" s="94">
        <f t="shared" si="3"/>
        <v>-498168.67877534422</v>
      </c>
      <c r="O17" s="438"/>
      <c r="R17" s="19"/>
    </row>
    <row r="18" spans="3:18" ht="15">
      <c r="C18">
        <f t="shared" si="5"/>
        <v>2024</v>
      </c>
      <c r="E18" s="94"/>
      <c r="F18" s="94"/>
      <c r="G18" s="98">
        <f>D8+G17</f>
        <v>167998.08971185389</v>
      </c>
      <c r="H18" s="94">
        <f t="shared" si="6"/>
        <v>8324.1693222848753</v>
      </c>
      <c r="I18" s="94">
        <f t="shared" si="6"/>
        <v>6804.887260118503</v>
      </c>
      <c r="J18" s="94">
        <f t="shared" si="6"/>
        <v>2772.0328670508334</v>
      </c>
      <c r="K18" s="94">
        <f t="shared" si="6"/>
        <v>2906.9998649001536</v>
      </c>
      <c r="L18" s="94">
        <f t="shared" si="2"/>
        <v>-188806.17902620826</v>
      </c>
      <c r="M18" s="251">
        <v>52642.901201640263</v>
      </c>
      <c r="N18" s="94">
        <f t="shared" si="3"/>
        <v>-136163.27782456801</v>
      </c>
      <c r="O18" s="438"/>
      <c r="R18" s="19"/>
    </row>
    <row r="19" spans="3:18" ht="15">
      <c r="C19">
        <f t="shared" si="5"/>
        <v>2025</v>
      </c>
      <c r="E19" s="94"/>
      <c r="F19" s="94"/>
      <c r="G19" s="94"/>
      <c r="H19" s="98">
        <f>D9+H18</f>
        <v>208906.56263035414</v>
      </c>
      <c r="I19" s="94">
        <f t="shared" si="6"/>
        <v>6804.887260118503</v>
      </c>
      <c r="J19" s="94">
        <f t="shared" si="6"/>
        <v>2772.0328670508334</v>
      </c>
      <c r="K19" s="94">
        <f t="shared" si="6"/>
        <v>2906.9998649001536</v>
      </c>
      <c r="L19" s="94">
        <f t="shared" si="2"/>
        <v>-221390.48262242365</v>
      </c>
      <c r="M19" s="251">
        <v>65489.472416429948</v>
      </c>
      <c r="N19" s="94">
        <f t="shared" si="3"/>
        <v>-155901.01020599369</v>
      </c>
      <c r="O19" s="438"/>
      <c r="R19" s="19"/>
    </row>
    <row r="20" spans="3:18" ht="15">
      <c r="C20">
        <f t="shared" si="5"/>
        <v>2026</v>
      </c>
      <c r="E20" s="94"/>
      <c r="F20" s="94"/>
      <c r="G20" s="94"/>
      <c r="H20" s="94"/>
      <c r="I20" s="98">
        <f>D10+I19</f>
        <v>170778.0742509258</v>
      </c>
      <c r="J20" s="94">
        <f t="shared" si="6"/>
        <v>2772.0328670508334</v>
      </c>
      <c r="K20" s="94">
        <f t="shared" si="6"/>
        <v>2906.9998649001536</v>
      </c>
      <c r="L20" s="94">
        <f t="shared" si="2"/>
        <v>-176457.10698287681</v>
      </c>
      <c r="M20" s="251">
        <v>77089.879608451636</v>
      </c>
      <c r="N20" s="94">
        <f t="shared" si="3"/>
        <v>-99367.227374425172</v>
      </c>
      <c r="O20" s="438"/>
      <c r="R20" s="19"/>
    </row>
    <row r="21" spans="3:18" ht="15">
      <c r="C21">
        <f t="shared" si="5"/>
        <v>2027</v>
      </c>
      <c r="E21" s="94"/>
      <c r="F21" s="94"/>
      <c r="G21" s="94"/>
      <c r="H21" s="94"/>
      <c r="I21" s="94"/>
      <c r="J21" s="98">
        <f>D11+J20</f>
        <v>69568.005567070912</v>
      </c>
      <c r="K21" s="94">
        <f t="shared" si="6"/>
        <v>2906.9998649001536</v>
      </c>
      <c r="L21" s="94">
        <f t="shared" si="2"/>
        <v>-72475.005431971062</v>
      </c>
      <c r="M21" s="251">
        <v>90249.160809103065</v>
      </c>
      <c r="N21" s="94">
        <f t="shared" si="3"/>
        <v>17774.155377132003</v>
      </c>
      <c r="O21" s="438"/>
      <c r="R21" s="19"/>
    </row>
    <row r="22" spans="3:18" ht="15">
      <c r="C22">
        <f t="shared" si="5"/>
        <v>2028</v>
      </c>
      <c r="E22" s="94"/>
      <c r="F22" s="94"/>
      <c r="G22" s="94"/>
      <c r="H22" s="94"/>
      <c r="I22" s="94"/>
      <c r="J22" s="94"/>
      <c r="K22" s="98">
        <f>D12+K21</f>
        <v>72955.189380566502</v>
      </c>
      <c r="L22" s="94">
        <f t="shared" si="2"/>
        <v>-72955.189380566502</v>
      </c>
      <c r="M22" s="251">
        <v>139409.18928832488</v>
      </c>
      <c r="N22" s="94">
        <f t="shared" si="3"/>
        <v>66453.999907758378</v>
      </c>
      <c r="O22" s="438"/>
      <c r="R22" s="19"/>
    </row>
    <row r="23" spans="3:18" ht="15">
      <c r="C23">
        <f t="shared" si="5"/>
        <v>2029</v>
      </c>
      <c r="E23" s="94"/>
      <c r="F23" s="94"/>
      <c r="G23" s="94"/>
      <c r="H23" s="94"/>
      <c r="I23" s="94"/>
      <c r="J23" s="94"/>
      <c r="K23" s="94"/>
      <c r="L23" s="94"/>
      <c r="M23" s="251">
        <v>130596.58579068864</v>
      </c>
      <c r="N23" s="94">
        <f t="shared" si="3"/>
        <v>130596.58579068864</v>
      </c>
      <c r="O23" s="438"/>
      <c r="R23" s="19"/>
    </row>
    <row r="24" spans="3:18" ht="15">
      <c r="C24">
        <f t="shared" si="5"/>
        <v>2030</v>
      </c>
      <c r="E24" s="94"/>
      <c r="F24" s="94"/>
      <c r="G24" s="94"/>
      <c r="H24" s="94"/>
      <c r="I24" s="94"/>
      <c r="J24" s="94"/>
      <c r="K24" s="94"/>
      <c r="L24" s="94"/>
      <c r="M24" s="251">
        <v>147458.88043931706</v>
      </c>
      <c r="N24" s="94">
        <f t="shared" si="3"/>
        <v>147458.88043931706</v>
      </c>
      <c r="O24" s="438"/>
      <c r="R24" s="19"/>
    </row>
    <row r="25" spans="3:18" ht="15">
      <c r="C25">
        <f t="shared" si="5"/>
        <v>2031</v>
      </c>
      <c r="E25" s="94"/>
      <c r="F25" s="94"/>
      <c r="G25" s="94"/>
      <c r="H25" s="94"/>
      <c r="I25" s="94"/>
      <c r="J25" s="94"/>
      <c r="K25" s="94"/>
      <c r="L25" s="94"/>
      <c r="M25" s="251">
        <v>161715.40396094957</v>
      </c>
      <c r="N25" s="94">
        <f t="shared" si="3"/>
        <v>161715.40396094957</v>
      </c>
      <c r="O25" s="438"/>
      <c r="R25" s="19"/>
    </row>
    <row r="26" spans="3:18" ht="15">
      <c r="C26">
        <f t="shared" si="5"/>
        <v>2032</v>
      </c>
      <c r="E26" s="94"/>
      <c r="F26" s="94"/>
      <c r="G26" s="94"/>
      <c r="H26" s="94"/>
      <c r="I26" s="94"/>
      <c r="J26" s="94"/>
      <c r="K26" s="94"/>
      <c r="L26" s="94"/>
      <c r="M26" s="251">
        <v>175935.74919751062</v>
      </c>
      <c r="N26" s="94">
        <f t="shared" si="3"/>
        <v>175935.74919751062</v>
      </c>
      <c r="O26" s="438"/>
      <c r="R26" s="19"/>
    </row>
    <row r="27" spans="3:18" ht="15">
      <c r="C27">
        <f t="shared" si="5"/>
        <v>2033</v>
      </c>
      <c r="F27" s="94"/>
      <c r="G27" s="94"/>
      <c r="H27" s="94"/>
      <c r="I27" s="94"/>
      <c r="J27" s="94"/>
      <c r="K27" s="94"/>
      <c r="L27" s="94"/>
      <c r="M27" s="251">
        <v>190372.14530070312</v>
      </c>
      <c r="N27" s="94">
        <f t="shared" si="3"/>
        <v>190372.14530070312</v>
      </c>
      <c r="O27" s="438"/>
      <c r="R27" s="19"/>
    </row>
    <row r="28" spans="3:18" ht="15">
      <c r="C28">
        <f t="shared" si="5"/>
        <v>2034</v>
      </c>
      <c r="G28" s="94"/>
      <c r="H28" s="94"/>
      <c r="I28" s="94"/>
      <c r="J28" s="94"/>
      <c r="K28" s="94"/>
      <c r="L28" s="94"/>
      <c r="M28" s="251">
        <v>205256.73320069275</v>
      </c>
      <c r="N28" s="94">
        <f t="shared" si="3"/>
        <v>205256.73320069275</v>
      </c>
      <c r="O28" s="438"/>
      <c r="R28" s="19"/>
    </row>
    <row r="29" spans="3:18" ht="15">
      <c r="C29">
        <f t="shared" si="5"/>
        <v>2035</v>
      </c>
      <c r="H29" s="94"/>
      <c r="I29" s="94"/>
      <c r="J29" s="94"/>
      <c r="K29" s="94"/>
      <c r="L29" s="94"/>
      <c r="M29" s="251">
        <v>220637.26099176987</v>
      </c>
      <c r="N29" s="94">
        <f t="shared" si="3"/>
        <v>220637.26099176987</v>
      </c>
      <c r="O29" s="438"/>
      <c r="R29" s="19"/>
    </row>
    <row r="30" spans="3:18" ht="15">
      <c r="C30">
        <f t="shared" si="5"/>
        <v>2036</v>
      </c>
      <c r="I30" s="94"/>
      <c r="J30" s="94"/>
      <c r="K30" s="94"/>
      <c r="L30" s="94"/>
      <c r="M30" s="251">
        <v>236454.9433786321</v>
      </c>
      <c r="N30" s="94">
        <f t="shared" si="3"/>
        <v>236454.9433786321</v>
      </c>
      <c r="O30" s="438"/>
      <c r="R30" s="19"/>
    </row>
    <row r="31" spans="3:18" ht="15">
      <c r="C31">
        <f t="shared" si="5"/>
        <v>2037</v>
      </c>
      <c r="J31" s="94"/>
      <c r="K31" s="94"/>
      <c r="L31" s="94"/>
      <c r="M31" s="251">
        <v>252007.56018139055</v>
      </c>
      <c r="N31" s="94">
        <f t="shared" si="3"/>
        <v>252007.56018139055</v>
      </c>
      <c r="O31" s="438"/>
      <c r="R31" s="19"/>
    </row>
    <row r="32" spans="3:18" ht="15">
      <c r="C32">
        <f t="shared" si="5"/>
        <v>2038</v>
      </c>
      <c r="K32" s="94"/>
      <c r="L32" s="94"/>
      <c r="M32" s="251">
        <v>267850.52037617093</v>
      </c>
      <c r="N32" s="94">
        <f t="shared" si="3"/>
        <v>267850.52037617093</v>
      </c>
      <c r="O32" s="438"/>
      <c r="R32" s="19"/>
    </row>
    <row r="33" spans="3:18" ht="15">
      <c r="C33">
        <f t="shared" si="5"/>
        <v>2039</v>
      </c>
      <c r="M33" s="251">
        <v>284147.90275920375</v>
      </c>
      <c r="N33" s="94">
        <f t="shared" si="3"/>
        <v>284147.90275920375</v>
      </c>
      <c r="O33" s="438"/>
      <c r="R33" s="19"/>
    </row>
    <row r="34" spans="3:18" ht="15">
      <c r="C34">
        <f t="shared" si="5"/>
        <v>2040</v>
      </c>
      <c r="M34" s="251">
        <v>300897.572637406</v>
      </c>
      <c r="N34" s="94">
        <f t="shared" si="3"/>
        <v>300897.572637406</v>
      </c>
      <c r="O34" s="438"/>
      <c r="R34" s="19"/>
    </row>
    <row r="35" spans="3:18" ht="15">
      <c r="C35">
        <f t="shared" si="5"/>
        <v>2041</v>
      </c>
      <c r="M35" s="251">
        <v>318130.48722322151</v>
      </c>
      <c r="N35" s="94">
        <f t="shared" si="3"/>
        <v>318130.48722322151</v>
      </c>
      <c r="O35" s="438"/>
      <c r="R35" s="19"/>
    </row>
    <row r="36" spans="3:18" ht="15">
      <c r="C36">
        <f t="shared" si="5"/>
        <v>2042</v>
      </c>
      <c r="M36" s="251">
        <v>334844.00229822053</v>
      </c>
      <c r="N36" s="94">
        <f t="shared" si="3"/>
        <v>334844.00229822053</v>
      </c>
      <c r="O36" s="438"/>
      <c r="R36" s="19"/>
    </row>
    <row r="37" spans="3:18" ht="15">
      <c r="C37">
        <f t="shared" si="5"/>
        <v>2043</v>
      </c>
      <c r="M37" s="251">
        <v>351365.26614016789</v>
      </c>
      <c r="N37" s="94">
        <f t="shared" si="3"/>
        <v>351365.26614016789</v>
      </c>
      <c r="O37" s="438"/>
      <c r="R37" s="19"/>
    </row>
    <row r="38" spans="3:18" ht="15">
      <c r="C38">
        <f t="shared" si="5"/>
        <v>2044</v>
      </c>
      <c r="M38" s="251">
        <v>368164.67145877192</v>
      </c>
      <c r="N38" s="94">
        <f t="shared" si="3"/>
        <v>368164.67145877192</v>
      </c>
      <c r="O38" s="438"/>
      <c r="R38" s="19"/>
    </row>
    <row r="39" spans="3:18" ht="15">
      <c r="C39">
        <f t="shared" si="5"/>
        <v>2045</v>
      </c>
      <c r="M39" s="251">
        <v>385375.81083671929</v>
      </c>
      <c r="N39" s="94">
        <f t="shared" si="3"/>
        <v>385375.81083671929</v>
      </c>
      <c r="O39" s="438"/>
      <c r="R39" s="19"/>
    </row>
    <row r="40" spans="3:18" ht="15">
      <c r="C40">
        <f t="shared" si="5"/>
        <v>2046</v>
      </c>
      <c r="M40" s="251">
        <v>401111.76310199883</v>
      </c>
      <c r="N40" s="94">
        <f t="shared" si="3"/>
        <v>401111.76310199883</v>
      </c>
      <c r="O40" s="438"/>
      <c r="R40" s="19"/>
    </row>
    <row r="41" spans="3:18" ht="15">
      <c r="C41">
        <f t="shared" si="5"/>
        <v>2047</v>
      </c>
      <c r="M41" s="251">
        <v>416550.06390147214</v>
      </c>
      <c r="N41" s="94">
        <f t="shared" si="3"/>
        <v>416550.06390147214</v>
      </c>
      <c r="O41" s="438"/>
      <c r="R41" s="19"/>
    </row>
    <row r="42" spans="3:18" ht="15">
      <c r="C42">
        <f t="shared" si="5"/>
        <v>2048</v>
      </c>
      <c r="M42" s="251">
        <v>510804.39580819325</v>
      </c>
      <c r="N42" s="94">
        <f t="shared" si="3"/>
        <v>510804.39580819325</v>
      </c>
      <c r="O42" s="438"/>
      <c r="R42" s="19"/>
    </row>
    <row r="43" spans="3:18" ht="15">
      <c r="C43">
        <f t="shared" si="5"/>
        <v>2049</v>
      </c>
      <c r="M43" s="251">
        <v>604567.86075078475</v>
      </c>
      <c r="N43" s="94">
        <f t="shared" si="3"/>
        <v>604567.86075078475</v>
      </c>
      <c r="O43" s="438"/>
      <c r="R43" s="19"/>
    </row>
    <row r="44" spans="3:18" ht="15">
      <c r="C44">
        <f t="shared" si="5"/>
        <v>2050</v>
      </c>
      <c r="M44" s="251">
        <v>620071.24649792456</v>
      </c>
      <c r="N44" s="94">
        <f t="shared" si="3"/>
        <v>620071.24649792456</v>
      </c>
      <c r="O44" s="438"/>
      <c r="R44" s="19"/>
    </row>
    <row r="45" spans="3:18" ht="15">
      <c r="C45">
        <f t="shared" si="5"/>
        <v>2051</v>
      </c>
      <c r="M45" s="251">
        <v>635575.57532011496</v>
      </c>
      <c r="N45" s="94">
        <f t="shared" si="3"/>
        <v>635575.57532011496</v>
      </c>
      <c r="O45" s="438"/>
      <c r="R45" s="19"/>
    </row>
    <row r="46" spans="3:18" ht="15">
      <c r="C46">
        <f t="shared" si="5"/>
        <v>2052</v>
      </c>
      <c r="M46" s="251">
        <v>651196.79303655319</v>
      </c>
      <c r="N46" s="94">
        <f t="shared" si="3"/>
        <v>651196.79303655319</v>
      </c>
      <c r="O46" s="438"/>
      <c r="R46" s="19"/>
    </row>
    <row r="47" spans="3:18" ht="15">
      <c r="C47">
        <f t="shared" si="5"/>
        <v>2053</v>
      </c>
      <c r="M47" s="251">
        <v>667154.19642659486</v>
      </c>
      <c r="N47" s="94">
        <f t="shared" si="3"/>
        <v>667154.19642659486</v>
      </c>
      <c r="O47" s="438"/>
      <c r="R47" s="19"/>
    </row>
    <row r="48" spans="3:18" ht="15">
      <c r="C48">
        <f t="shared" si="5"/>
        <v>2054</v>
      </c>
      <c r="M48" s="251">
        <v>683291.63301766722</v>
      </c>
      <c r="N48" s="94">
        <f t="shared" si="3"/>
        <v>683291.63301766722</v>
      </c>
      <c r="O48" s="438"/>
      <c r="R48" s="19"/>
    </row>
    <row r="49" spans="3:18" ht="15">
      <c r="C49">
        <f t="shared" si="5"/>
        <v>2055</v>
      </c>
      <c r="M49" s="251">
        <v>699095.81452564267</v>
      </c>
      <c r="N49" s="94">
        <f t="shared" si="3"/>
        <v>699095.81452564267</v>
      </c>
      <c r="O49" s="438"/>
      <c r="R49" s="19"/>
    </row>
    <row r="50" spans="3:18" ht="15">
      <c r="C50">
        <f t="shared" si="5"/>
        <v>2056</v>
      </c>
      <c r="M50" s="251">
        <v>714924.44917407702</v>
      </c>
      <c r="N50" s="94">
        <f t="shared" si="3"/>
        <v>714924.44917407702</v>
      </c>
      <c r="O50" s="438"/>
      <c r="R50" s="19"/>
    </row>
    <row r="51" spans="3:18" ht="15">
      <c r="C51">
        <f t="shared" si="5"/>
        <v>2057</v>
      </c>
      <c r="M51" s="251">
        <v>730843.06631808856</v>
      </c>
      <c r="N51" s="94">
        <f t="shared" si="3"/>
        <v>730843.06631808856</v>
      </c>
      <c r="O51" s="438"/>
      <c r="R51" s="19"/>
    </row>
    <row r="52" spans="3:18" ht="15">
      <c r="C52">
        <f t="shared" si="5"/>
        <v>2058</v>
      </c>
      <c r="M52" s="251">
        <v>747072.48557095602</v>
      </c>
      <c r="N52" s="94">
        <f t="shared" si="3"/>
        <v>747072.48557095602</v>
      </c>
      <c r="O52" s="438"/>
      <c r="R52" s="19"/>
    </row>
    <row r="53" spans="3:18" ht="15">
      <c r="C53">
        <f t="shared" si="5"/>
        <v>2059</v>
      </c>
      <c r="M53" s="251">
        <v>763624.26739825972</v>
      </c>
      <c r="N53" s="94">
        <f t="shared" si="3"/>
        <v>763624.26739825972</v>
      </c>
      <c r="O53" s="438"/>
      <c r="R53" s="19"/>
    </row>
    <row r="54" spans="3:18" ht="15">
      <c r="C54">
        <f t="shared" si="5"/>
        <v>2060</v>
      </c>
      <c r="M54" s="251">
        <v>780524.98403442884</v>
      </c>
      <c r="N54" s="94">
        <f t="shared" si="3"/>
        <v>780524.98403442884</v>
      </c>
      <c r="O54" s="438"/>
      <c r="R54" s="19"/>
    </row>
    <row r="55" spans="3:18" ht="15">
      <c r="C55">
        <f t="shared" si="5"/>
        <v>2061</v>
      </c>
      <c r="M55" s="251">
        <v>797704.69826884242</v>
      </c>
      <c r="N55" s="94">
        <f t="shared" si="3"/>
        <v>797704.69826884242</v>
      </c>
      <c r="O55" s="438"/>
      <c r="R55" s="19"/>
    </row>
    <row r="56" spans="3:18" ht="15">
      <c r="C56">
        <f t="shared" si="5"/>
        <v>2062</v>
      </c>
      <c r="M56" s="251">
        <v>815010.10257727921</v>
      </c>
      <c r="N56" s="94">
        <f t="shared" si="3"/>
        <v>815010.10257727921</v>
      </c>
      <c r="O56" s="438"/>
      <c r="R56" s="19"/>
    </row>
    <row r="57" spans="3:18" ht="15">
      <c r="C57">
        <f t="shared" si="5"/>
        <v>2063</v>
      </c>
      <c r="M57" s="251">
        <v>832528.78548948804</v>
      </c>
      <c r="N57" s="94">
        <f t="shared" si="3"/>
        <v>832528.78548948804</v>
      </c>
      <c r="O57" s="438"/>
      <c r="R57" s="19"/>
    </row>
    <row r="58" spans="3:18" ht="15">
      <c r="C58">
        <f t="shared" si="5"/>
        <v>2064</v>
      </c>
      <c r="M58" s="251">
        <v>850420.74763329176</v>
      </c>
      <c r="N58" s="94">
        <f t="shared" si="3"/>
        <v>850420.74763329176</v>
      </c>
      <c r="O58" s="438"/>
      <c r="R58" s="19"/>
    </row>
    <row r="59" spans="3:18" ht="15">
      <c r="C59">
        <f t="shared" si="5"/>
        <v>2065</v>
      </c>
      <c r="M59" s="251">
        <v>868684.72023075726</v>
      </c>
      <c r="N59" s="94">
        <f t="shared" si="3"/>
        <v>868684.72023075726</v>
      </c>
      <c r="O59" s="438"/>
      <c r="R59" s="19"/>
    </row>
    <row r="60" spans="3:18" ht="15">
      <c r="C60">
        <f t="shared" si="5"/>
        <v>2066</v>
      </c>
      <c r="M60" s="251">
        <v>887182.1756465435</v>
      </c>
      <c r="N60" s="94">
        <f t="shared" si="3"/>
        <v>887182.1756465435</v>
      </c>
      <c r="O60" s="438"/>
      <c r="R60" s="19"/>
    </row>
    <row r="61" spans="3:18" ht="15">
      <c r="C61">
        <f t="shared" si="5"/>
        <v>2067</v>
      </c>
      <c r="M61" s="251">
        <v>905809.06617520039</v>
      </c>
      <c r="N61" s="94">
        <f t="shared" si="3"/>
        <v>905809.06617520039</v>
      </c>
      <c r="O61" s="438"/>
      <c r="R61" s="19"/>
    </row>
    <row r="62" spans="3:18" ht="15">
      <c r="M62" s="252"/>
      <c r="N62" s="94"/>
    </row>
    <row r="63" spans="3:18" ht="15">
      <c r="M63" s="252"/>
      <c r="N63" s="94"/>
    </row>
  </sheetData>
  <sheetProtection password="EEDF" sheet="1" objects="1" scenarios="1"/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N61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11" sqref="P11"/>
    </sheetView>
  </sheetViews>
  <sheetFormatPr defaultRowHeight="12.75"/>
  <cols>
    <col min="2" max="2" width="10.5703125" bestFit="1" customWidth="1"/>
    <col min="4" max="12" width="12.7109375" customWidth="1"/>
    <col min="13" max="13" width="12.5703125" customWidth="1"/>
    <col min="14" max="14" width="17.28515625" customWidth="1"/>
  </cols>
  <sheetData>
    <row r="1" spans="1:66">
      <c r="A1" t="s">
        <v>375</v>
      </c>
      <c r="B1" s="72">
        <v>4.1500000000000002E-2</v>
      </c>
      <c r="D1" t="s">
        <v>376</v>
      </c>
    </row>
    <row r="2" spans="1:66">
      <c r="A2" t="s">
        <v>377</v>
      </c>
      <c r="B2">
        <v>10</v>
      </c>
    </row>
    <row r="3" spans="1:66">
      <c r="A3" s="24" t="s">
        <v>312</v>
      </c>
      <c r="L3" s="1" t="s">
        <v>378</v>
      </c>
      <c r="M3" s="62"/>
      <c r="N3" s="94"/>
    </row>
    <row r="4" spans="1:66">
      <c r="D4" t="s">
        <v>379</v>
      </c>
      <c r="E4" s="1" t="s">
        <v>380</v>
      </c>
      <c r="F4" s="1" t="s">
        <v>381</v>
      </c>
      <c r="G4" s="1" t="s">
        <v>382</v>
      </c>
      <c r="H4" s="1" t="s">
        <v>383</v>
      </c>
      <c r="I4" s="1" t="s">
        <v>384</v>
      </c>
      <c r="J4" s="1" t="s">
        <v>385</v>
      </c>
      <c r="K4" s="1" t="s">
        <v>386</v>
      </c>
      <c r="L4" s="1" t="s">
        <v>387</v>
      </c>
      <c r="M4" s="1" t="s">
        <v>391</v>
      </c>
      <c r="N4" s="1" t="s">
        <v>392</v>
      </c>
    </row>
    <row r="5" spans="1:66">
      <c r="B5" s="246"/>
      <c r="C5" s="253" t="s">
        <v>390</v>
      </c>
      <c r="D5" s="248">
        <f>NPV($B1,D6:D26)</f>
        <v>469312.46971099975</v>
      </c>
      <c r="E5" s="248">
        <f t="shared" ref="E5:L5" si="0">NPV($B1,E6:E26)</f>
        <v>42030.993952678786</v>
      </c>
      <c r="F5" s="248">
        <f t="shared" si="0"/>
        <v>82597.509585354637</v>
      </c>
      <c r="G5" s="248">
        <f t="shared" si="0"/>
        <v>0</v>
      </c>
      <c r="H5" s="248">
        <f t="shared" si="0"/>
        <v>166143.32744943956</v>
      </c>
      <c r="I5" s="248">
        <f t="shared" si="0"/>
        <v>126647.07521711299</v>
      </c>
      <c r="J5" s="248">
        <f t="shared" si="0"/>
        <v>51893.563506413469</v>
      </c>
      <c r="K5" s="248">
        <f t="shared" si="0"/>
        <v>0</v>
      </c>
      <c r="L5" s="249">
        <f t="shared" si="0"/>
        <v>-469312.46971099946</v>
      </c>
      <c r="M5" s="94"/>
      <c r="N5" s="94"/>
    </row>
    <row r="6" spans="1:66" ht="15">
      <c r="A6" t="s">
        <v>717</v>
      </c>
      <c r="B6" s="19">
        <f>75931.788</f>
        <v>75931.788</v>
      </c>
      <c r="C6">
        <v>2012</v>
      </c>
      <c r="D6" s="254">
        <f>119707.068201715-B6</f>
        <v>43775.280201714995</v>
      </c>
      <c r="E6" s="62">
        <v>0</v>
      </c>
      <c r="F6" s="62">
        <v>0</v>
      </c>
      <c r="G6" s="62">
        <v>0</v>
      </c>
      <c r="H6" s="100">
        <v>0</v>
      </c>
      <c r="I6" s="100">
        <v>0</v>
      </c>
      <c r="J6" s="62">
        <v>0</v>
      </c>
      <c r="K6" s="62">
        <v>0</v>
      </c>
      <c r="L6" s="94">
        <f t="shared" ref="L6:L22" si="1">D6*-1+D6-E6-F6-G6-H6-I6-J6-K6</f>
        <v>0</v>
      </c>
      <c r="M6" s="255">
        <v>0</v>
      </c>
      <c r="N6" s="94">
        <f>M6+L6</f>
        <v>0</v>
      </c>
    </row>
    <row r="7" spans="1:66" ht="15">
      <c r="C7">
        <f>C6+1</f>
        <v>2013</v>
      </c>
      <c r="D7" s="254">
        <v>89595.356441822543</v>
      </c>
      <c r="E7" s="19">
        <f>$B$1*D6</f>
        <v>1816.6741283711724</v>
      </c>
      <c r="F7" s="62">
        <v>0</v>
      </c>
      <c r="G7" s="62">
        <v>0</v>
      </c>
      <c r="H7" s="100">
        <v>0</v>
      </c>
      <c r="I7" s="100">
        <v>0</v>
      </c>
      <c r="J7" s="62">
        <v>0</v>
      </c>
      <c r="K7" s="62">
        <v>0</v>
      </c>
      <c r="L7" s="94">
        <f t="shared" si="1"/>
        <v>-1816.6741283711724</v>
      </c>
      <c r="M7" s="255">
        <v>0</v>
      </c>
      <c r="N7" s="94">
        <f t="shared" ref="N7:N61" si="2">M7+L7</f>
        <v>-1816.6741283711724</v>
      </c>
    </row>
    <row r="8" spans="1:66" ht="15">
      <c r="C8">
        <f t="shared" ref="C8:C61" si="3">C7+1</f>
        <v>2014</v>
      </c>
      <c r="D8" s="254">
        <v>0</v>
      </c>
      <c r="E8" s="94">
        <f>E7</f>
        <v>1816.6741283711724</v>
      </c>
      <c r="F8" s="94">
        <f>B1*D7</f>
        <v>3718.2072923356359</v>
      </c>
      <c r="G8" s="62">
        <v>0</v>
      </c>
      <c r="H8" s="100">
        <v>0</v>
      </c>
      <c r="I8" s="100">
        <v>0</v>
      </c>
      <c r="J8" s="62">
        <v>0</v>
      </c>
      <c r="K8" s="62">
        <v>0</v>
      </c>
      <c r="L8" s="94">
        <f t="shared" si="1"/>
        <v>-5534.8814207068081</v>
      </c>
      <c r="M8" s="255">
        <v>0</v>
      </c>
      <c r="N8" s="94">
        <f t="shared" si="2"/>
        <v>-5534.8814207068081</v>
      </c>
    </row>
    <row r="9" spans="1:66" ht="15">
      <c r="A9" t="s">
        <v>718</v>
      </c>
      <c r="C9">
        <f t="shared" si="3"/>
        <v>2015</v>
      </c>
      <c r="D9" s="254">
        <v>195487.95398284207</v>
      </c>
      <c r="E9" s="94">
        <f t="shared" ref="E9:K21" si="4">E8</f>
        <v>1816.6741283711724</v>
      </c>
      <c r="F9" s="94">
        <f>F8</f>
        <v>3718.2072923356359</v>
      </c>
      <c r="G9" s="94">
        <f>B1*D8</f>
        <v>0</v>
      </c>
      <c r="H9" s="100">
        <v>0</v>
      </c>
      <c r="I9" s="100">
        <v>0</v>
      </c>
      <c r="J9" s="62">
        <v>0</v>
      </c>
      <c r="K9" s="62">
        <v>0</v>
      </c>
      <c r="L9" s="94">
        <f t="shared" si="1"/>
        <v>-5534.8814207068081</v>
      </c>
      <c r="M9" s="255">
        <v>0</v>
      </c>
      <c r="N9" s="94">
        <f t="shared" si="2"/>
        <v>-5534.8814207068081</v>
      </c>
    </row>
    <row r="10" spans="1:66" ht="15">
      <c r="A10" t="s">
        <v>719</v>
      </c>
      <c r="C10">
        <f t="shared" si="3"/>
        <v>2016</v>
      </c>
      <c r="D10" s="254">
        <v>155199.93537419575</v>
      </c>
      <c r="E10" s="94">
        <f t="shared" si="4"/>
        <v>1816.6741283711724</v>
      </c>
      <c r="F10" s="94">
        <f t="shared" si="4"/>
        <v>3718.2072923356359</v>
      </c>
      <c r="G10" s="94">
        <f>G9</f>
        <v>0</v>
      </c>
      <c r="H10" s="100">
        <f>B1*D9</f>
        <v>8112.7500902879465</v>
      </c>
      <c r="I10" s="100">
        <v>0</v>
      </c>
      <c r="J10" s="62">
        <v>0</v>
      </c>
      <c r="K10" s="62">
        <v>0</v>
      </c>
      <c r="L10" s="94">
        <f t="shared" si="1"/>
        <v>-13647.631510994754</v>
      </c>
      <c r="M10" s="255">
        <v>0</v>
      </c>
      <c r="N10" s="94">
        <f t="shared" si="2"/>
        <v>-13647.631510994754</v>
      </c>
    </row>
    <row r="11" spans="1:66" ht="15">
      <c r="C11">
        <f t="shared" si="3"/>
        <v>2017</v>
      </c>
      <c r="D11" s="254">
        <v>66232.193777924258</v>
      </c>
      <c r="E11" s="94">
        <f t="shared" si="4"/>
        <v>1816.6741283711724</v>
      </c>
      <c r="F11" s="94">
        <f t="shared" si="4"/>
        <v>3718.2072923356359</v>
      </c>
      <c r="G11" s="94">
        <f t="shared" si="4"/>
        <v>0</v>
      </c>
      <c r="H11" s="94">
        <f>H10</f>
        <v>8112.7500902879465</v>
      </c>
      <c r="I11" s="94">
        <f>B1*D10</f>
        <v>6440.7973180291237</v>
      </c>
      <c r="J11" s="62">
        <v>0</v>
      </c>
      <c r="K11" s="62">
        <v>0</v>
      </c>
      <c r="L11" s="94">
        <f t="shared" si="1"/>
        <v>-20088.428829023876</v>
      </c>
      <c r="M11" s="255">
        <v>28193.490253325559</v>
      </c>
      <c r="N11" s="94">
        <f t="shared" si="2"/>
        <v>8105.0614243016826</v>
      </c>
      <c r="P11" s="435">
        <v>28.19349025332556</v>
      </c>
      <c r="Q11" s="435">
        <v>83.965864923072914</v>
      </c>
      <c r="R11" s="435">
        <v>82.832664816968546</v>
      </c>
      <c r="S11" s="435">
        <v>81.433014301474287</v>
      </c>
      <c r="T11" s="435">
        <v>80.033363785979319</v>
      </c>
      <c r="U11" s="435">
        <v>78.63371327048506</v>
      </c>
      <c r="V11" s="435">
        <v>77.234062754989893</v>
      </c>
      <c r="W11" s="435">
        <v>75.834412239495165</v>
      </c>
      <c r="X11" s="435">
        <v>74.434761724000452</v>
      </c>
      <c r="Y11" s="435">
        <v>73.03511120850618</v>
      </c>
      <c r="Z11" s="435">
        <v>71.635460693011112</v>
      </c>
      <c r="AA11" s="435">
        <v>70.235810177516569</v>
      </c>
      <c r="AB11" s="435">
        <v>68.836159662021615</v>
      </c>
      <c r="AC11" s="435">
        <v>67.436509146526888</v>
      </c>
      <c r="AD11" s="435">
        <v>66.036858631032175</v>
      </c>
      <c r="AE11" s="435">
        <v>64.637208115537447</v>
      </c>
      <c r="AF11" s="435">
        <v>63.237557600042734</v>
      </c>
      <c r="AG11" s="435">
        <v>61.837907084548007</v>
      </c>
      <c r="AH11" s="435">
        <v>60.438256569053515</v>
      </c>
      <c r="AI11" s="435">
        <v>59.038606053558553</v>
      </c>
      <c r="AJ11" s="435">
        <v>57.638955538063826</v>
      </c>
      <c r="AK11" s="435">
        <v>56.239305022569106</v>
      </c>
      <c r="AL11" s="435">
        <v>54.839654507074378</v>
      </c>
      <c r="AM11" s="435">
        <v>53.440003991579886</v>
      </c>
      <c r="AN11" s="435">
        <v>52.040353476084924</v>
      </c>
      <c r="AO11" s="435">
        <v>50.640702960590197</v>
      </c>
      <c r="AP11" s="435">
        <v>49.241052445095477</v>
      </c>
      <c r="AQ11" s="435">
        <v>47.841401929600977</v>
      </c>
      <c r="AR11" s="435">
        <v>46.441751414106015</v>
      </c>
      <c r="AS11" s="435">
        <v>45.042100898611295</v>
      </c>
      <c r="AT11" s="435">
        <v>43.642450383116682</v>
      </c>
      <c r="AU11" s="435">
        <v>42.242799867621841</v>
      </c>
      <c r="AV11" s="435">
        <v>40.843149352127234</v>
      </c>
      <c r="AW11" s="435">
        <v>39.443498836632386</v>
      </c>
      <c r="AX11" s="435">
        <v>38.043848321137773</v>
      </c>
      <c r="AY11" s="435">
        <v>36.644197805642939</v>
      </c>
      <c r="AZ11" s="435">
        <v>35.244547290148212</v>
      </c>
      <c r="BA11" s="435">
        <v>33.844896774653606</v>
      </c>
      <c r="BB11" s="435">
        <v>32.445246259158765</v>
      </c>
      <c r="BC11" s="435">
        <v>31.045595743664098</v>
      </c>
      <c r="BD11" s="435">
        <v>29.645945228169374</v>
      </c>
      <c r="BE11" s="435">
        <v>28.246294712674644</v>
      </c>
      <c r="BF11" s="435">
        <v>26.84664419717992</v>
      </c>
      <c r="BG11" s="435">
        <v>25.446993681685193</v>
      </c>
      <c r="BH11" s="435">
        <v>24.047343166190469</v>
      </c>
      <c r="BI11" s="435">
        <v>22.647692650695738</v>
      </c>
      <c r="BJ11" s="435">
        <v>21.248042135201015</v>
      </c>
      <c r="BK11" s="435">
        <v>19.848391619706288</v>
      </c>
      <c r="BL11" s="435">
        <v>18.448741104211564</v>
      </c>
      <c r="BM11" s="435">
        <v>17.04909058871683</v>
      </c>
      <c r="BN11" s="435">
        <v>11.104602906532659</v>
      </c>
    </row>
    <row r="12" spans="1:66">
      <c r="C12">
        <f t="shared" si="3"/>
        <v>2018</v>
      </c>
      <c r="D12" s="99">
        <v>0</v>
      </c>
      <c r="E12" s="94">
        <f t="shared" si="4"/>
        <v>1816.6741283711724</v>
      </c>
      <c r="F12" s="94">
        <f t="shared" si="4"/>
        <v>3718.2072923356359</v>
      </c>
      <c r="G12" s="94">
        <f t="shared" si="4"/>
        <v>0</v>
      </c>
      <c r="H12" s="94">
        <f t="shared" si="4"/>
        <v>8112.7500902879465</v>
      </c>
      <c r="I12" s="94">
        <f>I11</f>
        <v>6440.7973180291237</v>
      </c>
      <c r="J12" s="94">
        <f>B1*D11</f>
        <v>2748.6360417838569</v>
      </c>
      <c r="K12" s="62">
        <v>0</v>
      </c>
      <c r="L12" s="94">
        <f t="shared" si="1"/>
        <v>-22837.064870807735</v>
      </c>
      <c r="M12" s="255">
        <v>83965.864923072921</v>
      </c>
      <c r="N12" s="94">
        <f t="shared" si="2"/>
        <v>61128.800052265186</v>
      </c>
    </row>
    <row r="13" spans="1:66">
      <c r="C13">
        <f t="shared" si="3"/>
        <v>2019</v>
      </c>
      <c r="E13" s="94">
        <f t="shared" si="4"/>
        <v>1816.6741283711724</v>
      </c>
      <c r="F13" s="94">
        <f t="shared" si="4"/>
        <v>3718.2072923356359</v>
      </c>
      <c r="G13" s="94">
        <f t="shared" si="4"/>
        <v>0</v>
      </c>
      <c r="H13" s="94">
        <f t="shared" si="4"/>
        <v>8112.7500902879465</v>
      </c>
      <c r="I13" s="94">
        <f t="shared" si="4"/>
        <v>6440.7973180291237</v>
      </c>
      <c r="J13" s="94">
        <f>J12</f>
        <v>2748.6360417838569</v>
      </c>
      <c r="K13" s="94">
        <f>B1*D12</f>
        <v>0</v>
      </c>
      <c r="L13" s="94">
        <f t="shared" si="1"/>
        <v>-22837.064870807735</v>
      </c>
      <c r="M13" s="255">
        <v>82832.66481696855</v>
      </c>
      <c r="N13" s="94">
        <f t="shared" si="2"/>
        <v>59995.599946160815</v>
      </c>
    </row>
    <row r="14" spans="1:66">
      <c r="C14">
        <f t="shared" si="3"/>
        <v>2020</v>
      </c>
      <c r="E14" s="94">
        <f t="shared" si="4"/>
        <v>1816.6741283711724</v>
      </c>
      <c r="F14" s="94">
        <f t="shared" si="4"/>
        <v>3718.2072923356359</v>
      </c>
      <c r="G14" s="94">
        <f t="shared" si="4"/>
        <v>0</v>
      </c>
      <c r="H14" s="94">
        <f t="shared" si="4"/>
        <v>8112.7500902879465</v>
      </c>
      <c r="I14" s="94">
        <f t="shared" si="4"/>
        <v>6440.7973180291237</v>
      </c>
      <c r="J14" s="94">
        <f t="shared" si="4"/>
        <v>2748.6360417838569</v>
      </c>
      <c r="K14" s="94">
        <f>K13</f>
        <v>0</v>
      </c>
      <c r="L14" s="94">
        <f t="shared" si="1"/>
        <v>-22837.064870807735</v>
      </c>
      <c r="M14" s="255">
        <v>81433.014301474293</v>
      </c>
      <c r="N14" s="94">
        <f t="shared" si="2"/>
        <v>58595.949430666558</v>
      </c>
    </row>
    <row r="15" spans="1:66">
      <c r="C15">
        <f t="shared" si="3"/>
        <v>2021</v>
      </c>
      <c r="E15" s="94">
        <f t="shared" si="4"/>
        <v>1816.6741283711724</v>
      </c>
      <c r="F15" s="94">
        <f t="shared" si="4"/>
        <v>3718.2072923356359</v>
      </c>
      <c r="G15" s="94">
        <f t="shared" si="4"/>
        <v>0</v>
      </c>
      <c r="H15" s="94">
        <f t="shared" si="4"/>
        <v>8112.7500902879465</v>
      </c>
      <c r="I15" s="94">
        <f t="shared" si="4"/>
        <v>6440.7973180291237</v>
      </c>
      <c r="J15" s="94">
        <f t="shared" si="4"/>
        <v>2748.6360417838569</v>
      </c>
      <c r="K15" s="94">
        <f t="shared" si="4"/>
        <v>0</v>
      </c>
      <c r="L15" s="94">
        <f t="shared" si="1"/>
        <v>-22837.064870807735</v>
      </c>
      <c r="M15" s="255">
        <v>80033.363785979323</v>
      </c>
      <c r="N15" s="94">
        <f t="shared" si="2"/>
        <v>57196.298915171588</v>
      </c>
    </row>
    <row r="16" spans="1:66">
      <c r="C16">
        <f t="shared" si="3"/>
        <v>2022</v>
      </c>
      <c r="E16" s="98">
        <f>D6+E15</f>
        <v>45591.95433008617</v>
      </c>
      <c r="F16" s="94">
        <f t="shared" si="4"/>
        <v>3718.2072923356359</v>
      </c>
      <c r="G16" s="94">
        <f t="shared" si="4"/>
        <v>0</v>
      </c>
      <c r="H16" s="94">
        <f t="shared" si="4"/>
        <v>8112.7500902879465</v>
      </c>
      <c r="I16" s="94">
        <f t="shared" si="4"/>
        <v>6440.7973180291237</v>
      </c>
      <c r="J16" s="94">
        <f t="shared" si="4"/>
        <v>2748.6360417838569</v>
      </c>
      <c r="K16" s="94">
        <f t="shared" si="4"/>
        <v>0</v>
      </c>
      <c r="L16" s="94">
        <f t="shared" si="1"/>
        <v>-66612.34507252273</v>
      </c>
      <c r="M16" s="255">
        <v>78633.713270485066</v>
      </c>
      <c r="N16" s="94">
        <f t="shared" si="2"/>
        <v>12021.368197962336</v>
      </c>
    </row>
    <row r="17" spans="3:14">
      <c r="C17">
        <f t="shared" si="3"/>
        <v>2023</v>
      </c>
      <c r="E17" s="94"/>
      <c r="F17" s="98">
        <f>D7+F16</f>
        <v>93313.563734158175</v>
      </c>
      <c r="G17" s="94">
        <f t="shared" si="4"/>
        <v>0</v>
      </c>
      <c r="H17" s="94">
        <f t="shared" si="4"/>
        <v>8112.7500902879465</v>
      </c>
      <c r="I17" s="94">
        <f t="shared" si="4"/>
        <v>6440.7973180291237</v>
      </c>
      <c r="J17" s="94">
        <f t="shared" si="4"/>
        <v>2748.6360417838569</v>
      </c>
      <c r="K17" s="94">
        <f t="shared" si="4"/>
        <v>0</v>
      </c>
      <c r="L17" s="94">
        <f t="shared" si="1"/>
        <v>-110615.7471842591</v>
      </c>
      <c r="M17" s="255">
        <v>77234.062754989893</v>
      </c>
      <c r="N17" s="94">
        <f t="shared" si="2"/>
        <v>-33381.684429269211</v>
      </c>
    </row>
    <row r="18" spans="3:14">
      <c r="C18">
        <f t="shared" si="3"/>
        <v>2024</v>
      </c>
      <c r="E18" s="94"/>
      <c r="F18" s="94"/>
      <c r="G18" s="98">
        <f>D8+G17</f>
        <v>0</v>
      </c>
      <c r="H18" s="94">
        <f t="shared" si="4"/>
        <v>8112.7500902879465</v>
      </c>
      <c r="I18" s="94">
        <f t="shared" si="4"/>
        <v>6440.7973180291237</v>
      </c>
      <c r="J18" s="94">
        <f t="shared" si="4"/>
        <v>2748.6360417838569</v>
      </c>
      <c r="K18" s="94">
        <f t="shared" si="4"/>
        <v>0</v>
      </c>
      <c r="L18" s="94">
        <f t="shared" si="1"/>
        <v>-17302.183450100929</v>
      </c>
      <c r="M18" s="255">
        <v>75834.41223949517</v>
      </c>
      <c r="N18" s="94">
        <f t="shared" si="2"/>
        <v>58532.228789394241</v>
      </c>
    </row>
    <row r="19" spans="3:14">
      <c r="C19">
        <f t="shared" si="3"/>
        <v>2025</v>
      </c>
      <c r="E19" s="94"/>
      <c r="F19" s="94"/>
      <c r="G19" s="94"/>
      <c r="H19" s="98">
        <f>D9+H18</f>
        <v>203600.70407313001</v>
      </c>
      <c r="I19" s="94">
        <f t="shared" si="4"/>
        <v>6440.7973180291237</v>
      </c>
      <c r="J19" s="94">
        <f t="shared" si="4"/>
        <v>2748.6360417838569</v>
      </c>
      <c r="K19" s="94">
        <f t="shared" si="4"/>
        <v>0</v>
      </c>
      <c r="L19" s="94">
        <f t="shared" si="1"/>
        <v>-212790.13743294298</v>
      </c>
      <c r="M19" s="255">
        <v>74434.761724000447</v>
      </c>
      <c r="N19" s="94">
        <f t="shared" si="2"/>
        <v>-138355.37570894253</v>
      </c>
    </row>
    <row r="20" spans="3:14">
      <c r="C20">
        <f t="shared" si="3"/>
        <v>2026</v>
      </c>
      <c r="E20" s="94"/>
      <c r="F20" s="94"/>
      <c r="G20" s="94"/>
      <c r="H20" s="94"/>
      <c r="I20" s="98">
        <f>D10+I19</f>
        <v>161640.73269222488</v>
      </c>
      <c r="J20" s="94">
        <f t="shared" si="4"/>
        <v>2748.6360417838569</v>
      </c>
      <c r="K20" s="94">
        <f t="shared" si="4"/>
        <v>0</v>
      </c>
      <c r="L20" s="94">
        <f t="shared" si="1"/>
        <v>-164389.36873400872</v>
      </c>
      <c r="M20" s="255">
        <v>73035.111208506176</v>
      </c>
      <c r="N20" s="94">
        <f t="shared" si="2"/>
        <v>-91354.257525502544</v>
      </c>
    </row>
    <row r="21" spans="3:14">
      <c r="C21">
        <f t="shared" si="3"/>
        <v>2027</v>
      </c>
      <c r="E21" s="94"/>
      <c r="F21" s="94"/>
      <c r="G21" s="94"/>
      <c r="H21" s="94"/>
      <c r="I21" s="94"/>
      <c r="J21" s="98">
        <f>D11+J20</f>
        <v>68980.829819708117</v>
      </c>
      <c r="K21" s="94">
        <f t="shared" si="4"/>
        <v>0</v>
      </c>
      <c r="L21" s="94">
        <f t="shared" si="1"/>
        <v>-68980.829819708117</v>
      </c>
      <c r="M21" s="255">
        <v>71635.460693011119</v>
      </c>
      <c r="N21" s="94">
        <f t="shared" si="2"/>
        <v>2654.6308733030019</v>
      </c>
    </row>
    <row r="22" spans="3:14">
      <c r="C22">
        <f t="shared" si="3"/>
        <v>2028</v>
      </c>
      <c r="E22" s="94"/>
      <c r="F22" s="94"/>
      <c r="G22" s="94"/>
      <c r="H22" s="94"/>
      <c r="I22" s="94"/>
      <c r="J22" s="94"/>
      <c r="K22" s="98">
        <f>D12+K21</f>
        <v>0</v>
      </c>
      <c r="L22" s="94">
        <f t="shared" si="1"/>
        <v>0</v>
      </c>
      <c r="M22" s="255">
        <v>70235.810177516571</v>
      </c>
      <c r="N22" s="94">
        <f t="shared" si="2"/>
        <v>70235.810177516571</v>
      </c>
    </row>
    <row r="23" spans="3:14">
      <c r="C23">
        <f t="shared" si="3"/>
        <v>2029</v>
      </c>
      <c r="E23" s="94"/>
      <c r="F23" s="94"/>
      <c r="G23" s="94"/>
      <c r="H23" s="94"/>
      <c r="I23" s="94"/>
      <c r="J23" s="94"/>
      <c r="K23" s="94"/>
      <c r="L23" s="94"/>
      <c r="M23" s="255">
        <v>68836.159662021615</v>
      </c>
      <c r="N23" s="94">
        <f t="shared" si="2"/>
        <v>68836.159662021615</v>
      </c>
    </row>
    <row r="24" spans="3:14">
      <c r="C24">
        <f t="shared" si="3"/>
        <v>2030</v>
      </c>
      <c r="E24" s="94"/>
      <c r="F24" s="94"/>
      <c r="G24" s="94"/>
      <c r="H24" s="94"/>
      <c r="I24" s="94"/>
      <c r="J24" s="94"/>
      <c r="K24" s="94"/>
      <c r="L24" s="94"/>
      <c r="M24" s="255">
        <v>67436.509146526892</v>
      </c>
      <c r="N24" s="94">
        <f t="shared" si="2"/>
        <v>67436.509146526892</v>
      </c>
    </row>
    <row r="25" spans="3:14">
      <c r="C25">
        <f t="shared" si="3"/>
        <v>2031</v>
      </c>
      <c r="E25" s="94"/>
      <c r="F25" s="94"/>
      <c r="G25" s="94"/>
      <c r="H25" s="94"/>
      <c r="I25" s="94"/>
      <c r="J25" s="94"/>
      <c r="K25" s="94"/>
      <c r="L25" s="94"/>
      <c r="M25" s="255">
        <v>66036.85863103217</v>
      </c>
      <c r="N25" s="94">
        <f t="shared" si="2"/>
        <v>66036.85863103217</v>
      </c>
    </row>
    <row r="26" spans="3:14">
      <c r="C26">
        <f t="shared" si="3"/>
        <v>2032</v>
      </c>
      <c r="E26" s="94"/>
      <c r="F26" s="94"/>
      <c r="G26" s="94"/>
      <c r="H26" s="94"/>
      <c r="I26" s="94"/>
      <c r="J26" s="94"/>
      <c r="K26" s="94"/>
      <c r="L26" s="94"/>
      <c r="M26" s="255">
        <v>64637.208115537454</v>
      </c>
      <c r="N26" s="94">
        <f t="shared" si="2"/>
        <v>64637.208115537454</v>
      </c>
    </row>
    <row r="27" spans="3:14">
      <c r="C27">
        <f t="shared" si="3"/>
        <v>2033</v>
      </c>
      <c r="F27" s="94"/>
      <c r="G27" s="94"/>
      <c r="H27" s="94"/>
      <c r="I27" s="94"/>
      <c r="J27" s="94"/>
      <c r="K27" s="94"/>
      <c r="L27" s="94"/>
      <c r="M27" s="255">
        <v>63237.557600042732</v>
      </c>
      <c r="N27" s="94">
        <f t="shared" si="2"/>
        <v>63237.557600042732</v>
      </c>
    </row>
    <row r="28" spans="3:14">
      <c r="C28">
        <f t="shared" si="3"/>
        <v>2034</v>
      </c>
      <c r="G28" s="94"/>
      <c r="H28" s="94"/>
      <c r="I28" s="94"/>
      <c r="J28" s="94"/>
      <c r="K28" s="94"/>
      <c r="L28" s="94"/>
      <c r="M28" s="255">
        <v>61837.907084548009</v>
      </c>
      <c r="N28" s="94">
        <f t="shared" si="2"/>
        <v>61837.907084548009</v>
      </c>
    </row>
    <row r="29" spans="3:14">
      <c r="C29">
        <f t="shared" si="3"/>
        <v>2035</v>
      </c>
      <c r="H29" s="94"/>
      <c r="I29" s="94"/>
      <c r="J29" s="94"/>
      <c r="K29" s="94"/>
      <c r="L29" s="94"/>
      <c r="M29" s="255">
        <v>60438.256569053512</v>
      </c>
      <c r="N29" s="94">
        <f t="shared" si="2"/>
        <v>60438.256569053512</v>
      </c>
    </row>
    <row r="30" spans="3:14">
      <c r="C30">
        <f t="shared" si="3"/>
        <v>2036</v>
      </c>
      <c r="I30" s="94"/>
      <c r="J30" s="94"/>
      <c r="K30" s="94"/>
      <c r="L30" s="94"/>
      <c r="M30" s="255">
        <v>59038.606053558549</v>
      </c>
      <c r="N30" s="94">
        <f t="shared" si="2"/>
        <v>59038.606053558549</v>
      </c>
    </row>
    <row r="31" spans="3:14">
      <c r="C31">
        <f t="shared" si="3"/>
        <v>2037</v>
      </c>
      <c r="J31" s="94"/>
      <c r="K31" s="94"/>
      <c r="L31" s="94"/>
      <c r="M31" s="255">
        <v>57638.955538063827</v>
      </c>
      <c r="N31" s="94">
        <f t="shared" si="2"/>
        <v>57638.955538063827</v>
      </c>
    </row>
    <row r="32" spans="3:14">
      <c r="C32">
        <f t="shared" si="3"/>
        <v>2038</v>
      </c>
      <c r="K32" s="94"/>
      <c r="L32" s="94"/>
      <c r="M32" s="255">
        <v>56239.305022569104</v>
      </c>
      <c r="N32" s="94">
        <f t="shared" si="2"/>
        <v>56239.305022569104</v>
      </c>
    </row>
    <row r="33" spans="3:14">
      <c r="C33">
        <f t="shared" si="3"/>
        <v>2039</v>
      </c>
      <c r="M33" s="255">
        <v>54839.654507074381</v>
      </c>
      <c r="N33" s="94">
        <f t="shared" si="2"/>
        <v>54839.654507074381</v>
      </c>
    </row>
    <row r="34" spans="3:14">
      <c r="C34">
        <f t="shared" si="3"/>
        <v>2040</v>
      </c>
      <c r="M34" s="255">
        <v>53440.003991579884</v>
      </c>
      <c r="N34" s="94">
        <f t="shared" si="2"/>
        <v>53440.003991579884</v>
      </c>
    </row>
    <row r="35" spans="3:14">
      <c r="C35">
        <f t="shared" si="3"/>
        <v>2041</v>
      </c>
      <c r="M35" s="255">
        <v>52040.353476084922</v>
      </c>
      <c r="N35" s="94">
        <f t="shared" si="2"/>
        <v>52040.353476084922</v>
      </c>
    </row>
    <row r="36" spans="3:14">
      <c r="C36">
        <f t="shared" si="3"/>
        <v>2042</v>
      </c>
      <c r="M36" s="255">
        <v>50640.702960590199</v>
      </c>
      <c r="N36" s="94">
        <f t="shared" si="2"/>
        <v>50640.702960590199</v>
      </c>
    </row>
    <row r="37" spans="3:14">
      <c r="C37">
        <f t="shared" si="3"/>
        <v>2043</v>
      </c>
      <c r="M37" s="255">
        <v>49241.052445095476</v>
      </c>
      <c r="N37" s="94">
        <f t="shared" si="2"/>
        <v>49241.052445095476</v>
      </c>
    </row>
    <row r="38" spans="3:14">
      <c r="C38">
        <f t="shared" si="3"/>
        <v>2044</v>
      </c>
      <c r="M38" s="255">
        <v>47841.401929600979</v>
      </c>
      <c r="N38" s="94">
        <f t="shared" si="2"/>
        <v>47841.401929600979</v>
      </c>
    </row>
    <row r="39" spans="3:14">
      <c r="C39">
        <f t="shared" si="3"/>
        <v>2045</v>
      </c>
      <c r="M39" s="255">
        <v>46441.751414106016</v>
      </c>
      <c r="N39" s="94">
        <f t="shared" si="2"/>
        <v>46441.751414106016</v>
      </c>
    </row>
    <row r="40" spans="3:14">
      <c r="C40">
        <f t="shared" si="3"/>
        <v>2046</v>
      </c>
      <c r="M40" s="255">
        <v>45042.100898611294</v>
      </c>
      <c r="N40" s="94">
        <f t="shared" si="2"/>
        <v>45042.100898611294</v>
      </c>
    </row>
    <row r="41" spans="3:14">
      <c r="C41">
        <f t="shared" si="3"/>
        <v>2047</v>
      </c>
      <c r="M41" s="255">
        <v>43642.45038311668</v>
      </c>
      <c r="N41" s="94">
        <f t="shared" si="2"/>
        <v>43642.45038311668</v>
      </c>
    </row>
    <row r="42" spans="3:14">
      <c r="C42">
        <f t="shared" si="3"/>
        <v>2048</v>
      </c>
      <c r="M42" s="255">
        <v>42242.799867621841</v>
      </c>
      <c r="N42" s="94">
        <f t="shared" si="2"/>
        <v>42242.799867621841</v>
      </c>
    </row>
    <row r="43" spans="3:14">
      <c r="C43">
        <f t="shared" si="3"/>
        <v>2049</v>
      </c>
      <c r="M43" s="255">
        <v>40843.149352127235</v>
      </c>
      <c r="N43" s="94">
        <f t="shared" si="2"/>
        <v>40843.149352127235</v>
      </c>
    </row>
    <row r="44" spans="3:14">
      <c r="C44">
        <f t="shared" si="3"/>
        <v>2050</v>
      </c>
      <c r="M44" s="255">
        <v>39443.498836632389</v>
      </c>
      <c r="N44" s="94">
        <f t="shared" si="2"/>
        <v>39443.498836632389</v>
      </c>
    </row>
    <row r="45" spans="3:14">
      <c r="C45">
        <f t="shared" si="3"/>
        <v>2051</v>
      </c>
      <c r="M45" s="255">
        <v>38043.848321137775</v>
      </c>
      <c r="N45" s="94">
        <f t="shared" si="2"/>
        <v>38043.848321137775</v>
      </c>
    </row>
    <row r="46" spans="3:14">
      <c r="C46">
        <f t="shared" si="3"/>
        <v>2052</v>
      </c>
      <c r="M46" s="255">
        <v>36644.197805642936</v>
      </c>
      <c r="N46" s="94">
        <f t="shared" si="2"/>
        <v>36644.197805642936</v>
      </c>
    </row>
    <row r="47" spans="3:14">
      <c r="C47">
        <f t="shared" si="3"/>
        <v>2053</v>
      </c>
      <c r="M47" s="255">
        <v>35244.547290148214</v>
      </c>
      <c r="N47" s="94">
        <f t="shared" si="2"/>
        <v>35244.547290148214</v>
      </c>
    </row>
    <row r="48" spans="3:14">
      <c r="C48">
        <f t="shared" si="3"/>
        <v>2054</v>
      </c>
      <c r="M48" s="255">
        <v>33844.896774653607</v>
      </c>
      <c r="N48" s="94">
        <f t="shared" si="2"/>
        <v>33844.896774653607</v>
      </c>
    </row>
    <row r="49" spans="3:14">
      <c r="C49">
        <f t="shared" si="3"/>
        <v>2055</v>
      </c>
      <c r="M49" s="255">
        <v>32445.246259158765</v>
      </c>
      <c r="N49" s="94">
        <f t="shared" si="2"/>
        <v>32445.246259158765</v>
      </c>
    </row>
    <row r="50" spans="3:14">
      <c r="C50">
        <f t="shared" si="3"/>
        <v>2056</v>
      </c>
      <c r="M50" s="255">
        <v>31045.595743664097</v>
      </c>
      <c r="N50" s="94">
        <f t="shared" si="2"/>
        <v>31045.595743664097</v>
      </c>
    </row>
    <row r="51" spans="3:14">
      <c r="C51">
        <f t="shared" si="3"/>
        <v>2057</v>
      </c>
      <c r="M51" s="255">
        <v>29645.945228169374</v>
      </c>
      <c r="N51" s="94">
        <f t="shared" si="2"/>
        <v>29645.945228169374</v>
      </c>
    </row>
    <row r="52" spans="3:14">
      <c r="C52">
        <f t="shared" si="3"/>
        <v>2058</v>
      </c>
      <c r="M52" s="255">
        <v>28246.294712674644</v>
      </c>
      <c r="N52" s="94">
        <f t="shared" si="2"/>
        <v>28246.294712674644</v>
      </c>
    </row>
    <row r="53" spans="3:14">
      <c r="C53">
        <f t="shared" si="3"/>
        <v>2059</v>
      </c>
      <c r="M53" s="255">
        <v>26846.644197179921</v>
      </c>
      <c r="N53" s="94">
        <f t="shared" si="2"/>
        <v>26846.644197179921</v>
      </c>
    </row>
    <row r="54" spans="3:14">
      <c r="C54">
        <f t="shared" si="3"/>
        <v>2060</v>
      </c>
      <c r="M54" s="255">
        <v>25446.993681685191</v>
      </c>
      <c r="N54" s="94">
        <f t="shared" si="2"/>
        <v>25446.993681685191</v>
      </c>
    </row>
    <row r="55" spans="3:14">
      <c r="C55">
        <f t="shared" si="3"/>
        <v>2061</v>
      </c>
      <c r="M55" s="255">
        <v>24047.343166190469</v>
      </c>
      <c r="N55" s="94">
        <f t="shared" si="2"/>
        <v>24047.343166190469</v>
      </c>
    </row>
    <row r="56" spans="3:14">
      <c r="C56">
        <f t="shared" si="3"/>
        <v>2062</v>
      </c>
      <c r="M56" s="255">
        <v>22647.692650695739</v>
      </c>
      <c r="N56" s="94">
        <f t="shared" si="2"/>
        <v>22647.692650695739</v>
      </c>
    </row>
    <row r="57" spans="3:14">
      <c r="C57">
        <f t="shared" si="3"/>
        <v>2063</v>
      </c>
      <c r="M57" s="255">
        <v>21248.042135201016</v>
      </c>
      <c r="N57" s="94">
        <f t="shared" si="2"/>
        <v>21248.042135201016</v>
      </c>
    </row>
    <row r="58" spans="3:14">
      <c r="C58">
        <f t="shared" si="3"/>
        <v>2064</v>
      </c>
      <c r="M58" s="255">
        <v>19848.391619706286</v>
      </c>
      <c r="N58" s="94">
        <f t="shared" si="2"/>
        <v>19848.391619706286</v>
      </c>
    </row>
    <row r="59" spans="3:14">
      <c r="C59">
        <f t="shared" si="3"/>
        <v>2065</v>
      </c>
      <c r="M59" s="255">
        <v>18448.741104211564</v>
      </c>
      <c r="N59" s="94">
        <f t="shared" si="2"/>
        <v>18448.741104211564</v>
      </c>
    </row>
    <row r="60" spans="3:14">
      <c r="C60">
        <f t="shared" si="3"/>
        <v>2066</v>
      </c>
      <c r="M60" s="255">
        <v>17049.09058871683</v>
      </c>
      <c r="N60" s="94">
        <f t="shared" si="2"/>
        <v>17049.09058871683</v>
      </c>
    </row>
    <row r="61" spans="3:14">
      <c r="C61">
        <f t="shared" si="3"/>
        <v>2067</v>
      </c>
      <c r="M61" s="255">
        <v>11104.602906532658</v>
      </c>
      <c r="N61" s="94">
        <f t="shared" si="2"/>
        <v>11104.602906532658</v>
      </c>
    </row>
  </sheetData>
  <sheetProtection password="EEDF" sheet="1" objects="1" scenarios="1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P8"/>
  <sheetViews>
    <sheetView workbookViewId="0">
      <selection activeCell="M8" sqref="M8"/>
    </sheetView>
  </sheetViews>
  <sheetFormatPr defaultRowHeight="12.75"/>
  <cols>
    <col min="1" max="1" width="9.140625" style="60"/>
    <col min="2" max="2" width="18.85546875" style="60" bestFit="1" customWidth="1"/>
    <col min="3" max="3" width="10" style="60" customWidth="1"/>
    <col min="4" max="4" width="8.7109375" style="60" customWidth="1"/>
    <col min="5" max="9" width="10.140625" style="60" customWidth="1"/>
    <col min="10" max="10" width="9.140625" style="60"/>
    <col min="11" max="11" width="9.85546875" style="60" customWidth="1"/>
    <col min="12" max="14" width="9.140625" style="60"/>
    <col min="15" max="15" width="6.85546875" style="60" customWidth="1"/>
    <col min="16" max="250" width="9.140625" style="60"/>
    <col min="251" max="251" width="18.85546875" style="60" bestFit="1" customWidth="1"/>
    <col min="252" max="252" width="9.140625" style="60"/>
    <col min="253" max="253" width="8.7109375" style="60" customWidth="1"/>
    <col min="254" max="258" width="10.140625" style="60" customWidth="1"/>
    <col min="259" max="259" width="9.140625" style="60"/>
    <col min="260" max="260" width="9.85546875" style="60" customWidth="1"/>
    <col min="261" max="263" width="9.140625" style="60"/>
    <col min="264" max="264" width="6.85546875" style="60" customWidth="1"/>
    <col min="265" max="506" width="9.140625" style="60"/>
    <col min="507" max="507" width="18.85546875" style="60" bestFit="1" customWidth="1"/>
    <col min="508" max="508" width="9.140625" style="60"/>
    <col min="509" max="509" width="8.7109375" style="60" customWidth="1"/>
    <col min="510" max="514" width="10.140625" style="60" customWidth="1"/>
    <col min="515" max="515" width="9.140625" style="60"/>
    <col min="516" max="516" width="9.85546875" style="60" customWidth="1"/>
    <col min="517" max="519" width="9.140625" style="60"/>
    <col min="520" max="520" width="6.85546875" style="60" customWidth="1"/>
    <col min="521" max="762" width="9.140625" style="60"/>
    <col min="763" max="763" width="18.85546875" style="60" bestFit="1" customWidth="1"/>
    <col min="764" max="764" width="9.140625" style="60"/>
    <col min="765" max="765" width="8.7109375" style="60" customWidth="1"/>
    <col min="766" max="770" width="10.140625" style="60" customWidth="1"/>
    <col min="771" max="771" width="9.140625" style="60"/>
    <col min="772" max="772" width="9.85546875" style="60" customWidth="1"/>
    <col min="773" max="775" width="9.140625" style="60"/>
    <col min="776" max="776" width="6.85546875" style="60" customWidth="1"/>
    <col min="777" max="1018" width="9.140625" style="60"/>
    <col min="1019" max="1019" width="18.85546875" style="60" bestFit="1" customWidth="1"/>
    <col min="1020" max="1020" width="9.140625" style="60"/>
    <col min="1021" max="1021" width="8.7109375" style="60" customWidth="1"/>
    <col min="1022" max="1026" width="10.140625" style="60" customWidth="1"/>
    <col min="1027" max="1027" width="9.140625" style="60"/>
    <col min="1028" max="1028" width="9.85546875" style="60" customWidth="1"/>
    <col min="1029" max="1031" width="9.140625" style="60"/>
    <col min="1032" max="1032" width="6.85546875" style="60" customWidth="1"/>
    <col min="1033" max="1274" width="9.140625" style="60"/>
    <col min="1275" max="1275" width="18.85546875" style="60" bestFit="1" customWidth="1"/>
    <col min="1276" max="1276" width="9.140625" style="60"/>
    <col min="1277" max="1277" width="8.7109375" style="60" customWidth="1"/>
    <col min="1278" max="1282" width="10.140625" style="60" customWidth="1"/>
    <col min="1283" max="1283" width="9.140625" style="60"/>
    <col min="1284" max="1284" width="9.85546875" style="60" customWidth="1"/>
    <col min="1285" max="1287" width="9.140625" style="60"/>
    <col min="1288" max="1288" width="6.85546875" style="60" customWidth="1"/>
    <col min="1289" max="1530" width="9.140625" style="60"/>
    <col min="1531" max="1531" width="18.85546875" style="60" bestFit="1" customWidth="1"/>
    <col min="1532" max="1532" width="9.140625" style="60"/>
    <col min="1533" max="1533" width="8.7109375" style="60" customWidth="1"/>
    <col min="1534" max="1538" width="10.140625" style="60" customWidth="1"/>
    <col min="1539" max="1539" width="9.140625" style="60"/>
    <col min="1540" max="1540" width="9.85546875" style="60" customWidth="1"/>
    <col min="1541" max="1543" width="9.140625" style="60"/>
    <col min="1544" max="1544" width="6.85546875" style="60" customWidth="1"/>
    <col min="1545" max="1786" width="9.140625" style="60"/>
    <col min="1787" max="1787" width="18.85546875" style="60" bestFit="1" customWidth="1"/>
    <col min="1788" max="1788" width="9.140625" style="60"/>
    <col min="1789" max="1789" width="8.7109375" style="60" customWidth="1"/>
    <col min="1790" max="1794" width="10.140625" style="60" customWidth="1"/>
    <col min="1795" max="1795" width="9.140625" style="60"/>
    <col min="1796" max="1796" width="9.85546875" style="60" customWidth="1"/>
    <col min="1797" max="1799" width="9.140625" style="60"/>
    <col min="1800" max="1800" width="6.85546875" style="60" customWidth="1"/>
    <col min="1801" max="2042" width="9.140625" style="60"/>
    <col min="2043" max="2043" width="18.85546875" style="60" bestFit="1" customWidth="1"/>
    <col min="2044" max="2044" width="9.140625" style="60"/>
    <col min="2045" max="2045" width="8.7109375" style="60" customWidth="1"/>
    <col min="2046" max="2050" width="10.140625" style="60" customWidth="1"/>
    <col min="2051" max="2051" width="9.140625" style="60"/>
    <col min="2052" max="2052" width="9.85546875" style="60" customWidth="1"/>
    <col min="2053" max="2055" width="9.140625" style="60"/>
    <col min="2056" max="2056" width="6.85546875" style="60" customWidth="1"/>
    <col min="2057" max="2298" width="9.140625" style="60"/>
    <col min="2299" max="2299" width="18.85546875" style="60" bestFit="1" customWidth="1"/>
    <col min="2300" max="2300" width="9.140625" style="60"/>
    <col min="2301" max="2301" width="8.7109375" style="60" customWidth="1"/>
    <col min="2302" max="2306" width="10.140625" style="60" customWidth="1"/>
    <col min="2307" max="2307" width="9.140625" style="60"/>
    <col min="2308" max="2308" width="9.85546875" style="60" customWidth="1"/>
    <col min="2309" max="2311" width="9.140625" style="60"/>
    <col min="2312" max="2312" width="6.85546875" style="60" customWidth="1"/>
    <col min="2313" max="2554" width="9.140625" style="60"/>
    <col min="2555" max="2555" width="18.85546875" style="60" bestFit="1" customWidth="1"/>
    <col min="2556" max="2556" width="9.140625" style="60"/>
    <col min="2557" max="2557" width="8.7109375" style="60" customWidth="1"/>
    <col min="2558" max="2562" width="10.140625" style="60" customWidth="1"/>
    <col min="2563" max="2563" width="9.140625" style="60"/>
    <col min="2564" max="2564" width="9.85546875" style="60" customWidth="1"/>
    <col min="2565" max="2567" width="9.140625" style="60"/>
    <col min="2568" max="2568" width="6.85546875" style="60" customWidth="1"/>
    <col min="2569" max="2810" width="9.140625" style="60"/>
    <col min="2811" max="2811" width="18.85546875" style="60" bestFit="1" customWidth="1"/>
    <col min="2812" max="2812" width="9.140625" style="60"/>
    <col min="2813" max="2813" width="8.7109375" style="60" customWidth="1"/>
    <col min="2814" max="2818" width="10.140625" style="60" customWidth="1"/>
    <col min="2819" max="2819" width="9.140625" style="60"/>
    <col min="2820" max="2820" width="9.85546875" style="60" customWidth="1"/>
    <col min="2821" max="2823" width="9.140625" style="60"/>
    <col min="2824" max="2824" width="6.85546875" style="60" customWidth="1"/>
    <col min="2825" max="3066" width="9.140625" style="60"/>
    <col min="3067" max="3067" width="18.85546875" style="60" bestFit="1" customWidth="1"/>
    <col min="3068" max="3068" width="9.140625" style="60"/>
    <col min="3069" max="3069" width="8.7109375" style="60" customWidth="1"/>
    <col min="3070" max="3074" width="10.140625" style="60" customWidth="1"/>
    <col min="3075" max="3075" width="9.140625" style="60"/>
    <col min="3076" max="3076" width="9.85546875" style="60" customWidth="1"/>
    <col min="3077" max="3079" width="9.140625" style="60"/>
    <col min="3080" max="3080" width="6.85546875" style="60" customWidth="1"/>
    <col min="3081" max="3322" width="9.140625" style="60"/>
    <col min="3323" max="3323" width="18.85546875" style="60" bestFit="1" customWidth="1"/>
    <col min="3324" max="3324" width="9.140625" style="60"/>
    <col min="3325" max="3325" width="8.7109375" style="60" customWidth="1"/>
    <col min="3326" max="3330" width="10.140625" style="60" customWidth="1"/>
    <col min="3331" max="3331" width="9.140625" style="60"/>
    <col min="3332" max="3332" width="9.85546875" style="60" customWidth="1"/>
    <col min="3333" max="3335" width="9.140625" style="60"/>
    <col min="3336" max="3336" width="6.85546875" style="60" customWidth="1"/>
    <col min="3337" max="3578" width="9.140625" style="60"/>
    <col min="3579" max="3579" width="18.85546875" style="60" bestFit="1" customWidth="1"/>
    <col min="3580" max="3580" width="9.140625" style="60"/>
    <col min="3581" max="3581" width="8.7109375" style="60" customWidth="1"/>
    <col min="3582" max="3586" width="10.140625" style="60" customWidth="1"/>
    <col min="3587" max="3587" width="9.140625" style="60"/>
    <col min="3588" max="3588" width="9.85546875" style="60" customWidth="1"/>
    <col min="3589" max="3591" width="9.140625" style="60"/>
    <col min="3592" max="3592" width="6.85546875" style="60" customWidth="1"/>
    <col min="3593" max="3834" width="9.140625" style="60"/>
    <col min="3835" max="3835" width="18.85546875" style="60" bestFit="1" customWidth="1"/>
    <col min="3836" max="3836" width="9.140625" style="60"/>
    <col min="3837" max="3837" width="8.7109375" style="60" customWidth="1"/>
    <col min="3838" max="3842" width="10.140625" style="60" customWidth="1"/>
    <col min="3843" max="3843" width="9.140625" style="60"/>
    <col min="3844" max="3844" width="9.85546875" style="60" customWidth="1"/>
    <col min="3845" max="3847" width="9.140625" style="60"/>
    <col min="3848" max="3848" width="6.85546875" style="60" customWidth="1"/>
    <col min="3849" max="4090" width="9.140625" style="60"/>
    <col min="4091" max="4091" width="18.85546875" style="60" bestFit="1" customWidth="1"/>
    <col min="4092" max="4092" width="9.140625" style="60"/>
    <col min="4093" max="4093" width="8.7109375" style="60" customWidth="1"/>
    <col min="4094" max="4098" width="10.140625" style="60" customWidth="1"/>
    <col min="4099" max="4099" width="9.140625" style="60"/>
    <col min="4100" max="4100" width="9.85546875" style="60" customWidth="1"/>
    <col min="4101" max="4103" width="9.140625" style="60"/>
    <col min="4104" max="4104" width="6.85546875" style="60" customWidth="1"/>
    <col min="4105" max="4346" width="9.140625" style="60"/>
    <col min="4347" max="4347" width="18.85546875" style="60" bestFit="1" customWidth="1"/>
    <col min="4348" max="4348" width="9.140625" style="60"/>
    <col min="4349" max="4349" width="8.7109375" style="60" customWidth="1"/>
    <col min="4350" max="4354" width="10.140625" style="60" customWidth="1"/>
    <col min="4355" max="4355" width="9.140625" style="60"/>
    <col min="4356" max="4356" width="9.85546875" style="60" customWidth="1"/>
    <col min="4357" max="4359" width="9.140625" style="60"/>
    <col min="4360" max="4360" width="6.85546875" style="60" customWidth="1"/>
    <col min="4361" max="4602" width="9.140625" style="60"/>
    <col min="4603" max="4603" width="18.85546875" style="60" bestFit="1" customWidth="1"/>
    <col min="4604" max="4604" width="9.140625" style="60"/>
    <col min="4605" max="4605" width="8.7109375" style="60" customWidth="1"/>
    <col min="4606" max="4610" width="10.140625" style="60" customWidth="1"/>
    <col min="4611" max="4611" width="9.140625" style="60"/>
    <col min="4612" max="4612" width="9.85546875" style="60" customWidth="1"/>
    <col min="4613" max="4615" width="9.140625" style="60"/>
    <col min="4616" max="4616" width="6.85546875" style="60" customWidth="1"/>
    <col min="4617" max="4858" width="9.140625" style="60"/>
    <col min="4859" max="4859" width="18.85546875" style="60" bestFit="1" customWidth="1"/>
    <col min="4860" max="4860" width="9.140625" style="60"/>
    <col min="4861" max="4861" width="8.7109375" style="60" customWidth="1"/>
    <col min="4862" max="4866" width="10.140625" style="60" customWidth="1"/>
    <col min="4867" max="4867" width="9.140625" style="60"/>
    <col min="4868" max="4868" width="9.85546875" style="60" customWidth="1"/>
    <col min="4869" max="4871" width="9.140625" style="60"/>
    <col min="4872" max="4872" width="6.85546875" style="60" customWidth="1"/>
    <col min="4873" max="5114" width="9.140625" style="60"/>
    <col min="5115" max="5115" width="18.85546875" style="60" bestFit="1" customWidth="1"/>
    <col min="5116" max="5116" width="9.140625" style="60"/>
    <col min="5117" max="5117" width="8.7109375" style="60" customWidth="1"/>
    <col min="5118" max="5122" width="10.140625" style="60" customWidth="1"/>
    <col min="5123" max="5123" width="9.140625" style="60"/>
    <col min="5124" max="5124" width="9.85546875" style="60" customWidth="1"/>
    <col min="5125" max="5127" width="9.140625" style="60"/>
    <col min="5128" max="5128" width="6.85546875" style="60" customWidth="1"/>
    <col min="5129" max="5370" width="9.140625" style="60"/>
    <col min="5371" max="5371" width="18.85546875" style="60" bestFit="1" customWidth="1"/>
    <col min="5372" max="5372" width="9.140625" style="60"/>
    <col min="5373" max="5373" width="8.7109375" style="60" customWidth="1"/>
    <col min="5374" max="5378" width="10.140625" style="60" customWidth="1"/>
    <col min="5379" max="5379" width="9.140625" style="60"/>
    <col min="5380" max="5380" width="9.85546875" style="60" customWidth="1"/>
    <col min="5381" max="5383" width="9.140625" style="60"/>
    <col min="5384" max="5384" width="6.85546875" style="60" customWidth="1"/>
    <col min="5385" max="5626" width="9.140625" style="60"/>
    <col min="5627" max="5627" width="18.85546875" style="60" bestFit="1" customWidth="1"/>
    <col min="5628" max="5628" width="9.140625" style="60"/>
    <col min="5629" max="5629" width="8.7109375" style="60" customWidth="1"/>
    <col min="5630" max="5634" width="10.140625" style="60" customWidth="1"/>
    <col min="5635" max="5635" width="9.140625" style="60"/>
    <col min="5636" max="5636" width="9.85546875" style="60" customWidth="1"/>
    <col min="5637" max="5639" width="9.140625" style="60"/>
    <col min="5640" max="5640" width="6.85546875" style="60" customWidth="1"/>
    <col min="5641" max="5882" width="9.140625" style="60"/>
    <col min="5883" max="5883" width="18.85546875" style="60" bestFit="1" customWidth="1"/>
    <col min="5884" max="5884" width="9.140625" style="60"/>
    <col min="5885" max="5885" width="8.7109375" style="60" customWidth="1"/>
    <col min="5886" max="5890" width="10.140625" style="60" customWidth="1"/>
    <col min="5891" max="5891" width="9.140625" style="60"/>
    <col min="5892" max="5892" width="9.85546875" style="60" customWidth="1"/>
    <col min="5893" max="5895" width="9.140625" style="60"/>
    <col min="5896" max="5896" width="6.85546875" style="60" customWidth="1"/>
    <col min="5897" max="6138" width="9.140625" style="60"/>
    <col min="6139" max="6139" width="18.85546875" style="60" bestFit="1" customWidth="1"/>
    <col min="6140" max="6140" width="9.140625" style="60"/>
    <col min="6141" max="6141" width="8.7109375" style="60" customWidth="1"/>
    <col min="6142" max="6146" width="10.140625" style="60" customWidth="1"/>
    <col min="6147" max="6147" width="9.140625" style="60"/>
    <col min="6148" max="6148" width="9.85546875" style="60" customWidth="1"/>
    <col min="6149" max="6151" width="9.140625" style="60"/>
    <col min="6152" max="6152" width="6.85546875" style="60" customWidth="1"/>
    <col min="6153" max="6394" width="9.140625" style="60"/>
    <col min="6395" max="6395" width="18.85546875" style="60" bestFit="1" customWidth="1"/>
    <col min="6396" max="6396" width="9.140625" style="60"/>
    <col min="6397" max="6397" width="8.7109375" style="60" customWidth="1"/>
    <col min="6398" max="6402" width="10.140625" style="60" customWidth="1"/>
    <col min="6403" max="6403" width="9.140625" style="60"/>
    <col min="6404" max="6404" width="9.85546875" style="60" customWidth="1"/>
    <col min="6405" max="6407" width="9.140625" style="60"/>
    <col min="6408" max="6408" width="6.85546875" style="60" customWidth="1"/>
    <col min="6409" max="6650" width="9.140625" style="60"/>
    <col min="6651" max="6651" width="18.85546875" style="60" bestFit="1" customWidth="1"/>
    <col min="6652" max="6652" width="9.140625" style="60"/>
    <col min="6653" max="6653" width="8.7109375" style="60" customWidth="1"/>
    <col min="6654" max="6658" width="10.140625" style="60" customWidth="1"/>
    <col min="6659" max="6659" width="9.140625" style="60"/>
    <col min="6660" max="6660" width="9.85546875" style="60" customWidth="1"/>
    <col min="6661" max="6663" width="9.140625" style="60"/>
    <col min="6664" max="6664" width="6.85546875" style="60" customWidth="1"/>
    <col min="6665" max="6906" width="9.140625" style="60"/>
    <col min="6907" max="6907" width="18.85546875" style="60" bestFit="1" customWidth="1"/>
    <col min="6908" max="6908" width="9.140625" style="60"/>
    <col min="6909" max="6909" width="8.7109375" style="60" customWidth="1"/>
    <col min="6910" max="6914" width="10.140625" style="60" customWidth="1"/>
    <col min="6915" max="6915" width="9.140625" style="60"/>
    <col min="6916" max="6916" width="9.85546875" style="60" customWidth="1"/>
    <col min="6917" max="6919" width="9.140625" style="60"/>
    <col min="6920" max="6920" width="6.85546875" style="60" customWidth="1"/>
    <col min="6921" max="7162" width="9.140625" style="60"/>
    <col min="7163" max="7163" width="18.85546875" style="60" bestFit="1" customWidth="1"/>
    <col min="7164" max="7164" width="9.140625" style="60"/>
    <col min="7165" max="7165" width="8.7109375" style="60" customWidth="1"/>
    <col min="7166" max="7170" width="10.140625" style="60" customWidth="1"/>
    <col min="7171" max="7171" width="9.140625" style="60"/>
    <col min="7172" max="7172" width="9.85546875" style="60" customWidth="1"/>
    <col min="7173" max="7175" width="9.140625" style="60"/>
    <col min="7176" max="7176" width="6.85546875" style="60" customWidth="1"/>
    <col min="7177" max="7418" width="9.140625" style="60"/>
    <col min="7419" max="7419" width="18.85546875" style="60" bestFit="1" customWidth="1"/>
    <col min="7420" max="7420" width="9.140625" style="60"/>
    <col min="7421" max="7421" width="8.7109375" style="60" customWidth="1"/>
    <col min="7422" max="7426" width="10.140625" style="60" customWidth="1"/>
    <col min="7427" max="7427" width="9.140625" style="60"/>
    <col min="7428" max="7428" width="9.85546875" style="60" customWidth="1"/>
    <col min="7429" max="7431" width="9.140625" style="60"/>
    <col min="7432" max="7432" width="6.85546875" style="60" customWidth="1"/>
    <col min="7433" max="7674" width="9.140625" style="60"/>
    <col min="7675" max="7675" width="18.85546875" style="60" bestFit="1" customWidth="1"/>
    <col min="7676" max="7676" width="9.140625" style="60"/>
    <col min="7677" max="7677" width="8.7109375" style="60" customWidth="1"/>
    <col min="7678" max="7682" width="10.140625" style="60" customWidth="1"/>
    <col min="7683" max="7683" width="9.140625" style="60"/>
    <col min="7684" max="7684" width="9.85546875" style="60" customWidth="1"/>
    <col min="7685" max="7687" width="9.140625" style="60"/>
    <col min="7688" max="7688" width="6.85546875" style="60" customWidth="1"/>
    <col min="7689" max="7930" width="9.140625" style="60"/>
    <col min="7931" max="7931" width="18.85546875" style="60" bestFit="1" customWidth="1"/>
    <col min="7932" max="7932" width="9.140625" style="60"/>
    <col min="7933" max="7933" width="8.7109375" style="60" customWidth="1"/>
    <col min="7934" max="7938" width="10.140625" style="60" customWidth="1"/>
    <col min="7939" max="7939" width="9.140625" style="60"/>
    <col min="7940" max="7940" width="9.85546875" style="60" customWidth="1"/>
    <col min="7941" max="7943" width="9.140625" style="60"/>
    <col min="7944" max="7944" width="6.85546875" style="60" customWidth="1"/>
    <col min="7945" max="8186" width="9.140625" style="60"/>
    <col min="8187" max="8187" width="18.85546875" style="60" bestFit="1" customWidth="1"/>
    <col min="8188" max="8188" width="9.140625" style="60"/>
    <col min="8189" max="8189" width="8.7109375" style="60" customWidth="1"/>
    <col min="8190" max="8194" width="10.140625" style="60" customWidth="1"/>
    <col min="8195" max="8195" width="9.140625" style="60"/>
    <col min="8196" max="8196" width="9.85546875" style="60" customWidth="1"/>
    <col min="8197" max="8199" width="9.140625" style="60"/>
    <col min="8200" max="8200" width="6.85546875" style="60" customWidth="1"/>
    <col min="8201" max="8442" width="9.140625" style="60"/>
    <col min="8443" max="8443" width="18.85546875" style="60" bestFit="1" customWidth="1"/>
    <col min="8444" max="8444" width="9.140625" style="60"/>
    <col min="8445" max="8445" width="8.7109375" style="60" customWidth="1"/>
    <col min="8446" max="8450" width="10.140625" style="60" customWidth="1"/>
    <col min="8451" max="8451" width="9.140625" style="60"/>
    <col min="8452" max="8452" width="9.85546875" style="60" customWidth="1"/>
    <col min="8453" max="8455" width="9.140625" style="60"/>
    <col min="8456" max="8456" width="6.85546875" style="60" customWidth="1"/>
    <col min="8457" max="8698" width="9.140625" style="60"/>
    <col min="8699" max="8699" width="18.85546875" style="60" bestFit="1" customWidth="1"/>
    <col min="8700" max="8700" width="9.140625" style="60"/>
    <col min="8701" max="8701" width="8.7109375" style="60" customWidth="1"/>
    <col min="8702" max="8706" width="10.140625" style="60" customWidth="1"/>
    <col min="8707" max="8707" width="9.140625" style="60"/>
    <col min="8708" max="8708" width="9.85546875" style="60" customWidth="1"/>
    <col min="8709" max="8711" width="9.140625" style="60"/>
    <col min="8712" max="8712" width="6.85546875" style="60" customWidth="1"/>
    <col min="8713" max="8954" width="9.140625" style="60"/>
    <col min="8955" max="8955" width="18.85546875" style="60" bestFit="1" customWidth="1"/>
    <col min="8956" max="8956" width="9.140625" style="60"/>
    <col min="8957" max="8957" width="8.7109375" style="60" customWidth="1"/>
    <col min="8958" max="8962" width="10.140625" style="60" customWidth="1"/>
    <col min="8963" max="8963" width="9.140625" style="60"/>
    <col min="8964" max="8964" width="9.85546875" style="60" customWidth="1"/>
    <col min="8965" max="8967" width="9.140625" style="60"/>
    <col min="8968" max="8968" width="6.85546875" style="60" customWidth="1"/>
    <col min="8969" max="9210" width="9.140625" style="60"/>
    <col min="9211" max="9211" width="18.85546875" style="60" bestFit="1" customWidth="1"/>
    <col min="9212" max="9212" width="9.140625" style="60"/>
    <col min="9213" max="9213" width="8.7109375" style="60" customWidth="1"/>
    <col min="9214" max="9218" width="10.140625" style="60" customWidth="1"/>
    <col min="9219" max="9219" width="9.140625" style="60"/>
    <col min="9220" max="9220" width="9.85546875" style="60" customWidth="1"/>
    <col min="9221" max="9223" width="9.140625" style="60"/>
    <col min="9224" max="9224" width="6.85546875" style="60" customWidth="1"/>
    <col min="9225" max="9466" width="9.140625" style="60"/>
    <col min="9467" max="9467" width="18.85546875" style="60" bestFit="1" customWidth="1"/>
    <col min="9468" max="9468" width="9.140625" style="60"/>
    <col min="9469" max="9469" width="8.7109375" style="60" customWidth="1"/>
    <col min="9470" max="9474" width="10.140625" style="60" customWidth="1"/>
    <col min="9475" max="9475" width="9.140625" style="60"/>
    <col min="9476" max="9476" width="9.85546875" style="60" customWidth="1"/>
    <col min="9477" max="9479" width="9.140625" style="60"/>
    <col min="9480" max="9480" width="6.85546875" style="60" customWidth="1"/>
    <col min="9481" max="9722" width="9.140625" style="60"/>
    <col min="9723" max="9723" width="18.85546875" style="60" bestFit="1" customWidth="1"/>
    <col min="9724" max="9724" width="9.140625" style="60"/>
    <col min="9725" max="9725" width="8.7109375" style="60" customWidth="1"/>
    <col min="9726" max="9730" width="10.140625" style="60" customWidth="1"/>
    <col min="9731" max="9731" width="9.140625" style="60"/>
    <col min="9732" max="9732" width="9.85546875" style="60" customWidth="1"/>
    <col min="9733" max="9735" width="9.140625" style="60"/>
    <col min="9736" max="9736" width="6.85546875" style="60" customWidth="1"/>
    <col min="9737" max="9978" width="9.140625" style="60"/>
    <col min="9979" max="9979" width="18.85546875" style="60" bestFit="1" customWidth="1"/>
    <col min="9980" max="9980" width="9.140625" style="60"/>
    <col min="9981" max="9981" width="8.7109375" style="60" customWidth="1"/>
    <col min="9982" max="9986" width="10.140625" style="60" customWidth="1"/>
    <col min="9987" max="9987" width="9.140625" style="60"/>
    <col min="9988" max="9988" width="9.85546875" style="60" customWidth="1"/>
    <col min="9989" max="9991" width="9.140625" style="60"/>
    <col min="9992" max="9992" width="6.85546875" style="60" customWidth="1"/>
    <col min="9993" max="10234" width="9.140625" style="60"/>
    <col min="10235" max="10235" width="18.85546875" style="60" bestFit="1" customWidth="1"/>
    <col min="10236" max="10236" width="9.140625" style="60"/>
    <col min="10237" max="10237" width="8.7109375" style="60" customWidth="1"/>
    <col min="10238" max="10242" width="10.140625" style="60" customWidth="1"/>
    <col min="10243" max="10243" width="9.140625" style="60"/>
    <col min="10244" max="10244" width="9.85546875" style="60" customWidth="1"/>
    <col min="10245" max="10247" width="9.140625" style="60"/>
    <col min="10248" max="10248" width="6.85546875" style="60" customWidth="1"/>
    <col min="10249" max="10490" width="9.140625" style="60"/>
    <col min="10491" max="10491" width="18.85546875" style="60" bestFit="1" customWidth="1"/>
    <col min="10492" max="10492" width="9.140625" style="60"/>
    <col min="10493" max="10493" width="8.7109375" style="60" customWidth="1"/>
    <col min="10494" max="10498" width="10.140625" style="60" customWidth="1"/>
    <col min="10499" max="10499" width="9.140625" style="60"/>
    <col min="10500" max="10500" width="9.85546875" style="60" customWidth="1"/>
    <col min="10501" max="10503" width="9.140625" style="60"/>
    <col min="10504" max="10504" width="6.85546875" style="60" customWidth="1"/>
    <col min="10505" max="10746" width="9.140625" style="60"/>
    <col min="10747" max="10747" width="18.85546875" style="60" bestFit="1" customWidth="1"/>
    <col min="10748" max="10748" width="9.140625" style="60"/>
    <col min="10749" max="10749" width="8.7109375" style="60" customWidth="1"/>
    <col min="10750" max="10754" width="10.140625" style="60" customWidth="1"/>
    <col min="10755" max="10755" width="9.140625" style="60"/>
    <col min="10756" max="10756" width="9.85546875" style="60" customWidth="1"/>
    <col min="10757" max="10759" width="9.140625" style="60"/>
    <col min="10760" max="10760" width="6.85546875" style="60" customWidth="1"/>
    <col min="10761" max="11002" width="9.140625" style="60"/>
    <col min="11003" max="11003" width="18.85546875" style="60" bestFit="1" customWidth="1"/>
    <col min="11004" max="11004" width="9.140625" style="60"/>
    <col min="11005" max="11005" width="8.7109375" style="60" customWidth="1"/>
    <col min="11006" max="11010" width="10.140625" style="60" customWidth="1"/>
    <col min="11011" max="11011" width="9.140625" style="60"/>
    <col min="11012" max="11012" width="9.85546875" style="60" customWidth="1"/>
    <col min="11013" max="11015" width="9.140625" style="60"/>
    <col min="11016" max="11016" width="6.85546875" style="60" customWidth="1"/>
    <col min="11017" max="11258" width="9.140625" style="60"/>
    <col min="11259" max="11259" width="18.85546875" style="60" bestFit="1" customWidth="1"/>
    <col min="11260" max="11260" width="9.140625" style="60"/>
    <col min="11261" max="11261" width="8.7109375" style="60" customWidth="1"/>
    <col min="11262" max="11266" width="10.140625" style="60" customWidth="1"/>
    <col min="11267" max="11267" width="9.140625" style="60"/>
    <col min="11268" max="11268" width="9.85546875" style="60" customWidth="1"/>
    <col min="11269" max="11271" width="9.140625" style="60"/>
    <col min="11272" max="11272" width="6.85546875" style="60" customWidth="1"/>
    <col min="11273" max="11514" width="9.140625" style="60"/>
    <col min="11515" max="11515" width="18.85546875" style="60" bestFit="1" customWidth="1"/>
    <col min="11516" max="11516" width="9.140625" style="60"/>
    <col min="11517" max="11517" width="8.7109375" style="60" customWidth="1"/>
    <col min="11518" max="11522" width="10.140625" style="60" customWidth="1"/>
    <col min="11523" max="11523" width="9.140625" style="60"/>
    <col min="11524" max="11524" width="9.85546875" style="60" customWidth="1"/>
    <col min="11525" max="11527" width="9.140625" style="60"/>
    <col min="11528" max="11528" width="6.85546875" style="60" customWidth="1"/>
    <col min="11529" max="11770" width="9.140625" style="60"/>
    <col min="11771" max="11771" width="18.85546875" style="60" bestFit="1" customWidth="1"/>
    <col min="11772" max="11772" width="9.140625" style="60"/>
    <col min="11773" max="11773" width="8.7109375" style="60" customWidth="1"/>
    <col min="11774" max="11778" width="10.140625" style="60" customWidth="1"/>
    <col min="11779" max="11779" width="9.140625" style="60"/>
    <col min="11780" max="11780" width="9.85546875" style="60" customWidth="1"/>
    <col min="11781" max="11783" width="9.140625" style="60"/>
    <col min="11784" max="11784" width="6.85546875" style="60" customWidth="1"/>
    <col min="11785" max="12026" width="9.140625" style="60"/>
    <col min="12027" max="12027" width="18.85546875" style="60" bestFit="1" customWidth="1"/>
    <col min="12028" max="12028" width="9.140625" style="60"/>
    <col min="12029" max="12029" width="8.7109375" style="60" customWidth="1"/>
    <col min="12030" max="12034" width="10.140625" style="60" customWidth="1"/>
    <col min="12035" max="12035" width="9.140625" style="60"/>
    <col min="12036" max="12036" width="9.85546875" style="60" customWidth="1"/>
    <col min="12037" max="12039" width="9.140625" style="60"/>
    <col min="12040" max="12040" width="6.85546875" style="60" customWidth="1"/>
    <col min="12041" max="12282" width="9.140625" style="60"/>
    <col min="12283" max="12283" width="18.85546875" style="60" bestFit="1" customWidth="1"/>
    <col min="12284" max="12284" width="9.140625" style="60"/>
    <col min="12285" max="12285" width="8.7109375" style="60" customWidth="1"/>
    <col min="12286" max="12290" width="10.140625" style="60" customWidth="1"/>
    <col min="12291" max="12291" width="9.140625" style="60"/>
    <col min="12292" max="12292" width="9.85546875" style="60" customWidth="1"/>
    <col min="12293" max="12295" width="9.140625" style="60"/>
    <col min="12296" max="12296" width="6.85546875" style="60" customWidth="1"/>
    <col min="12297" max="12538" width="9.140625" style="60"/>
    <col min="12539" max="12539" width="18.85546875" style="60" bestFit="1" customWidth="1"/>
    <col min="12540" max="12540" width="9.140625" style="60"/>
    <col min="12541" max="12541" width="8.7109375" style="60" customWidth="1"/>
    <col min="12542" max="12546" width="10.140625" style="60" customWidth="1"/>
    <col min="12547" max="12547" width="9.140625" style="60"/>
    <col min="12548" max="12548" width="9.85546875" style="60" customWidth="1"/>
    <col min="12549" max="12551" width="9.140625" style="60"/>
    <col min="12552" max="12552" width="6.85546875" style="60" customWidth="1"/>
    <col min="12553" max="12794" width="9.140625" style="60"/>
    <col min="12795" max="12795" width="18.85546875" style="60" bestFit="1" customWidth="1"/>
    <col min="12796" max="12796" width="9.140625" style="60"/>
    <col min="12797" max="12797" width="8.7109375" style="60" customWidth="1"/>
    <col min="12798" max="12802" width="10.140625" style="60" customWidth="1"/>
    <col min="12803" max="12803" width="9.140625" style="60"/>
    <col min="12804" max="12804" width="9.85546875" style="60" customWidth="1"/>
    <col min="12805" max="12807" width="9.140625" style="60"/>
    <col min="12808" max="12808" width="6.85546875" style="60" customWidth="1"/>
    <col min="12809" max="13050" width="9.140625" style="60"/>
    <col min="13051" max="13051" width="18.85546875" style="60" bestFit="1" customWidth="1"/>
    <col min="13052" max="13052" width="9.140625" style="60"/>
    <col min="13053" max="13053" width="8.7109375" style="60" customWidth="1"/>
    <col min="13054" max="13058" width="10.140625" style="60" customWidth="1"/>
    <col min="13059" max="13059" width="9.140625" style="60"/>
    <col min="13060" max="13060" width="9.85546875" style="60" customWidth="1"/>
    <col min="13061" max="13063" width="9.140625" style="60"/>
    <col min="13064" max="13064" width="6.85546875" style="60" customWidth="1"/>
    <col min="13065" max="13306" width="9.140625" style="60"/>
    <col min="13307" max="13307" width="18.85546875" style="60" bestFit="1" customWidth="1"/>
    <col min="13308" max="13308" width="9.140625" style="60"/>
    <col min="13309" max="13309" width="8.7109375" style="60" customWidth="1"/>
    <col min="13310" max="13314" width="10.140625" style="60" customWidth="1"/>
    <col min="13315" max="13315" width="9.140625" style="60"/>
    <col min="13316" max="13316" width="9.85546875" style="60" customWidth="1"/>
    <col min="13317" max="13319" width="9.140625" style="60"/>
    <col min="13320" max="13320" width="6.85546875" style="60" customWidth="1"/>
    <col min="13321" max="13562" width="9.140625" style="60"/>
    <col min="13563" max="13563" width="18.85546875" style="60" bestFit="1" customWidth="1"/>
    <col min="13564" max="13564" width="9.140625" style="60"/>
    <col min="13565" max="13565" width="8.7109375" style="60" customWidth="1"/>
    <col min="13566" max="13570" width="10.140625" style="60" customWidth="1"/>
    <col min="13571" max="13571" width="9.140625" style="60"/>
    <col min="13572" max="13572" width="9.85546875" style="60" customWidth="1"/>
    <col min="13573" max="13575" width="9.140625" style="60"/>
    <col min="13576" max="13576" width="6.85546875" style="60" customWidth="1"/>
    <col min="13577" max="13818" width="9.140625" style="60"/>
    <col min="13819" max="13819" width="18.85546875" style="60" bestFit="1" customWidth="1"/>
    <col min="13820" max="13820" width="9.140625" style="60"/>
    <col min="13821" max="13821" width="8.7109375" style="60" customWidth="1"/>
    <col min="13822" max="13826" width="10.140625" style="60" customWidth="1"/>
    <col min="13827" max="13827" width="9.140625" style="60"/>
    <col min="13828" max="13828" width="9.85546875" style="60" customWidth="1"/>
    <col min="13829" max="13831" width="9.140625" style="60"/>
    <col min="13832" max="13832" width="6.85546875" style="60" customWidth="1"/>
    <col min="13833" max="14074" width="9.140625" style="60"/>
    <col min="14075" max="14075" width="18.85546875" style="60" bestFit="1" customWidth="1"/>
    <col min="14076" max="14076" width="9.140625" style="60"/>
    <col min="14077" max="14077" width="8.7109375" style="60" customWidth="1"/>
    <col min="14078" max="14082" width="10.140625" style="60" customWidth="1"/>
    <col min="14083" max="14083" width="9.140625" style="60"/>
    <col min="14084" max="14084" width="9.85546875" style="60" customWidth="1"/>
    <col min="14085" max="14087" width="9.140625" style="60"/>
    <col min="14088" max="14088" width="6.85546875" style="60" customWidth="1"/>
    <col min="14089" max="14330" width="9.140625" style="60"/>
    <col min="14331" max="14331" width="18.85546875" style="60" bestFit="1" customWidth="1"/>
    <col min="14332" max="14332" width="9.140625" style="60"/>
    <col min="14333" max="14333" width="8.7109375" style="60" customWidth="1"/>
    <col min="14334" max="14338" width="10.140625" style="60" customWidth="1"/>
    <col min="14339" max="14339" width="9.140625" style="60"/>
    <col min="14340" max="14340" width="9.85546875" style="60" customWidth="1"/>
    <col min="14341" max="14343" width="9.140625" style="60"/>
    <col min="14344" max="14344" width="6.85546875" style="60" customWidth="1"/>
    <col min="14345" max="14586" width="9.140625" style="60"/>
    <col min="14587" max="14587" width="18.85546875" style="60" bestFit="1" customWidth="1"/>
    <col min="14588" max="14588" width="9.140625" style="60"/>
    <col min="14589" max="14589" width="8.7109375" style="60" customWidth="1"/>
    <col min="14590" max="14594" width="10.140625" style="60" customWidth="1"/>
    <col min="14595" max="14595" width="9.140625" style="60"/>
    <col min="14596" max="14596" width="9.85546875" style="60" customWidth="1"/>
    <col min="14597" max="14599" width="9.140625" style="60"/>
    <col min="14600" max="14600" width="6.85546875" style="60" customWidth="1"/>
    <col min="14601" max="14842" width="9.140625" style="60"/>
    <col min="14843" max="14843" width="18.85546875" style="60" bestFit="1" customWidth="1"/>
    <col min="14844" max="14844" width="9.140625" style="60"/>
    <col min="14845" max="14845" width="8.7109375" style="60" customWidth="1"/>
    <col min="14846" max="14850" width="10.140625" style="60" customWidth="1"/>
    <col min="14851" max="14851" width="9.140625" style="60"/>
    <col min="14852" max="14852" width="9.85546875" style="60" customWidth="1"/>
    <col min="14853" max="14855" width="9.140625" style="60"/>
    <col min="14856" max="14856" width="6.85546875" style="60" customWidth="1"/>
    <col min="14857" max="15098" width="9.140625" style="60"/>
    <col min="15099" max="15099" width="18.85546875" style="60" bestFit="1" customWidth="1"/>
    <col min="15100" max="15100" width="9.140625" style="60"/>
    <col min="15101" max="15101" width="8.7109375" style="60" customWidth="1"/>
    <col min="15102" max="15106" width="10.140625" style="60" customWidth="1"/>
    <col min="15107" max="15107" width="9.140625" style="60"/>
    <col min="15108" max="15108" width="9.85546875" style="60" customWidth="1"/>
    <col min="15109" max="15111" width="9.140625" style="60"/>
    <col min="15112" max="15112" width="6.85546875" style="60" customWidth="1"/>
    <col min="15113" max="15354" width="9.140625" style="60"/>
    <col min="15355" max="15355" width="18.85546875" style="60" bestFit="1" customWidth="1"/>
    <col min="15356" max="15356" width="9.140625" style="60"/>
    <col min="15357" max="15357" width="8.7109375" style="60" customWidth="1"/>
    <col min="15358" max="15362" width="10.140625" style="60" customWidth="1"/>
    <col min="15363" max="15363" width="9.140625" style="60"/>
    <col min="15364" max="15364" width="9.85546875" style="60" customWidth="1"/>
    <col min="15365" max="15367" width="9.140625" style="60"/>
    <col min="15368" max="15368" width="6.85546875" style="60" customWidth="1"/>
    <col min="15369" max="15610" width="9.140625" style="60"/>
    <col min="15611" max="15611" width="18.85546875" style="60" bestFit="1" customWidth="1"/>
    <col min="15612" max="15612" width="9.140625" style="60"/>
    <col min="15613" max="15613" width="8.7109375" style="60" customWidth="1"/>
    <col min="15614" max="15618" width="10.140625" style="60" customWidth="1"/>
    <col min="15619" max="15619" width="9.140625" style="60"/>
    <col min="15620" max="15620" width="9.85546875" style="60" customWidth="1"/>
    <col min="15621" max="15623" width="9.140625" style="60"/>
    <col min="15624" max="15624" width="6.85546875" style="60" customWidth="1"/>
    <col min="15625" max="15866" width="9.140625" style="60"/>
    <col min="15867" max="15867" width="18.85546875" style="60" bestFit="1" customWidth="1"/>
    <col min="15868" max="15868" width="9.140625" style="60"/>
    <col min="15869" max="15869" width="8.7109375" style="60" customWidth="1"/>
    <col min="15870" max="15874" width="10.140625" style="60" customWidth="1"/>
    <col min="15875" max="15875" width="9.140625" style="60"/>
    <col min="15876" max="15876" width="9.85546875" style="60" customWidth="1"/>
    <col min="15877" max="15879" width="9.140625" style="60"/>
    <col min="15880" max="15880" width="6.85546875" style="60" customWidth="1"/>
    <col min="15881" max="16122" width="9.140625" style="60"/>
    <col min="16123" max="16123" width="18.85546875" style="60" bestFit="1" customWidth="1"/>
    <col min="16124" max="16124" width="9.140625" style="60"/>
    <col min="16125" max="16125" width="8.7109375" style="60" customWidth="1"/>
    <col min="16126" max="16130" width="10.140625" style="60" customWidth="1"/>
    <col min="16131" max="16131" width="9.140625" style="60"/>
    <col min="16132" max="16132" width="9.85546875" style="60" customWidth="1"/>
    <col min="16133" max="16135" width="9.140625" style="60"/>
    <col min="16136" max="16136" width="6.85546875" style="60" customWidth="1"/>
    <col min="16137" max="16384" width="9.140625" style="60"/>
  </cols>
  <sheetData>
    <row r="2" spans="1:16" s="125" customFormat="1" ht="63.75">
      <c r="A2" s="124" t="s">
        <v>483</v>
      </c>
      <c r="B2" s="126" t="s">
        <v>484</v>
      </c>
      <c r="C2" s="137" t="s">
        <v>730</v>
      </c>
      <c r="D2" s="138" t="s">
        <v>897</v>
      </c>
      <c r="E2" s="138" t="s">
        <v>486</v>
      </c>
      <c r="F2" s="138" t="s">
        <v>487</v>
      </c>
      <c r="G2" s="138" t="s">
        <v>729</v>
      </c>
      <c r="H2" s="138" t="s">
        <v>489</v>
      </c>
      <c r="I2" s="127" t="s">
        <v>728</v>
      </c>
      <c r="J2" s="127" t="s">
        <v>727</v>
      </c>
      <c r="K2" s="137" t="s">
        <v>731</v>
      </c>
      <c r="O2" s="127"/>
      <c r="P2" s="127"/>
    </row>
    <row r="3" spans="1:16">
      <c r="B3" s="128" t="s">
        <v>491</v>
      </c>
      <c r="C3" s="129">
        <f>+'Time Series Summary'!B5/1000000</f>
        <v>2.4123421584911577</v>
      </c>
      <c r="D3" s="129"/>
      <c r="E3" s="129"/>
      <c r="F3" s="129"/>
      <c r="G3" s="129"/>
      <c r="H3" s="129"/>
      <c r="I3" s="129"/>
      <c r="J3" s="129"/>
      <c r="K3" s="129">
        <f>J6+J4</f>
        <v>5.7337436161152517</v>
      </c>
      <c r="M3" s="129"/>
      <c r="P3" s="130"/>
    </row>
    <row r="4" spans="1:16">
      <c r="A4" s="124" t="s">
        <v>483</v>
      </c>
      <c r="B4" s="131" t="s">
        <v>492</v>
      </c>
      <c r="C4" s="132" t="s">
        <v>493</v>
      </c>
      <c r="D4" s="132">
        <f>+'Time Series Summary'!B9/1000000</f>
        <v>0.72370264754734792</v>
      </c>
      <c r="E4" s="328">
        <f>(+'Time Series Summary'!B25+'Time Series Summary'!B45)/1000000</f>
        <v>0.79517866683742522</v>
      </c>
      <c r="F4" s="132">
        <f>(+'Time Series Summary'!B29+'Time Series Summary'!B49)/1000000</f>
        <v>0.13888354580235976</v>
      </c>
      <c r="G4" s="132">
        <f>(+'Time Series Summary'!B69+'Time Series Summary'!B73)/1000000</f>
        <v>0.97764445158200941</v>
      </c>
      <c r="H4" s="132">
        <f>+'Time Series Summary'!B85/1000000</f>
        <v>0.62700144124456414</v>
      </c>
      <c r="I4" s="132">
        <f>+'Time Series Summary'!B77/1000000</f>
        <v>0</v>
      </c>
      <c r="J4" s="132">
        <f>+'Time Series Summary'!B117/1000000</f>
        <v>5.8990704610386253E-2</v>
      </c>
      <c r="K4" s="129"/>
      <c r="M4" s="69"/>
      <c r="P4" s="130"/>
    </row>
    <row r="5" spans="1:16">
      <c r="A5" s="124" t="s">
        <v>483</v>
      </c>
      <c r="B5" s="131" t="s">
        <v>494</v>
      </c>
      <c r="C5" s="132"/>
      <c r="D5" s="132"/>
      <c r="E5" s="132"/>
      <c r="F5" s="132"/>
      <c r="G5" s="132"/>
      <c r="H5" s="132"/>
      <c r="I5" s="132"/>
      <c r="J5" s="132"/>
      <c r="K5" s="129"/>
      <c r="M5" s="69"/>
      <c r="P5" s="130"/>
    </row>
    <row r="6" spans="1:16">
      <c r="B6" s="128" t="s">
        <v>495</v>
      </c>
      <c r="C6" s="134"/>
      <c r="D6" s="129">
        <f>C3</f>
        <v>2.4123421584911577</v>
      </c>
      <c r="E6" s="129">
        <f>+D6+D4-D5</f>
        <v>3.1360448060385058</v>
      </c>
      <c r="F6" s="129">
        <f>+E6+E4-E5</f>
        <v>3.931223472875931</v>
      </c>
      <c r="G6" s="129">
        <f>+F6+F4-F5</f>
        <v>4.0701070186782911</v>
      </c>
      <c r="H6" s="129">
        <f>+G6+G4-H5</f>
        <v>5.0477514702603008</v>
      </c>
      <c r="I6" s="129">
        <f>+H6+H4-I5</f>
        <v>5.6747529115048652</v>
      </c>
      <c r="J6" s="129">
        <f>+I6+I4-J5</f>
        <v>5.6747529115048652</v>
      </c>
      <c r="K6" s="129"/>
      <c r="P6" s="130"/>
    </row>
    <row r="7" spans="1:16">
      <c r="A7" s="124" t="s">
        <v>483</v>
      </c>
      <c r="B7" s="131" t="s">
        <v>9</v>
      </c>
      <c r="C7" s="132"/>
      <c r="D7" s="134"/>
      <c r="E7" s="134"/>
      <c r="F7" s="134"/>
      <c r="G7" s="134"/>
      <c r="H7" s="134"/>
      <c r="I7" s="134"/>
      <c r="J7" s="134"/>
      <c r="K7" s="129"/>
      <c r="P7" s="133"/>
    </row>
    <row r="8" spans="1:16">
      <c r="B8" s="135"/>
    </row>
  </sheetData>
  <sheetProtection password="EEDF" sheet="1" objects="1" scenarios="1"/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5" sqref="D5"/>
    </sheetView>
  </sheetViews>
  <sheetFormatPr defaultRowHeight="12.75"/>
  <cols>
    <col min="1" max="1" width="13.28515625" customWidth="1"/>
    <col min="2" max="2" width="11.42578125" bestFit="1" customWidth="1"/>
    <col min="9" max="9" width="10.85546875" customWidth="1"/>
    <col min="10" max="57" width="12.7109375" customWidth="1"/>
  </cols>
  <sheetData>
    <row r="1" spans="1:57">
      <c r="A1" t="s">
        <v>721</v>
      </c>
    </row>
    <row r="3" spans="1:57">
      <c r="B3">
        <v>2012</v>
      </c>
      <c r="C3">
        <v>2013</v>
      </c>
      <c r="D3">
        <v>2014</v>
      </c>
      <c r="E3">
        <v>2015</v>
      </c>
      <c r="F3">
        <v>2016</v>
      </c>
      <c r="G3">
        <v>2017</v>
      </c>
      <c r="H3">
        <v>2018</v>
      </c>
      <c r="I3">
        <v>2019</v>
      </c>
      <c r="J3">
        <v>2020</v>
      </c>
      <c r="K3">
        <v>2021</v>
      </c>
      <c r="L3">
        <v>2022</v>
      </c>
      <c r="M3">
        <v>2023</v>
      </c>
      <c r="N3">
        <v>2024</v>
      </c>
      <c r="O3">
        <v>2025</v>
      </c>
      <c r="P3">
        <v>2026</v>
      </c>
      <c r="Q3">
        <v>2027</v>
      </c>
      <c r="R3">
        <v>2028</v>
      </c>
      <c r="S3">
        <v>2029</v>
      </c>
      <c r="T3">
        <v>2030</v>
      </c>
      <c r="U3">
        <v>2031</v>
      </c>
      <c r="V3">
        <v>2032</v>
      </c>
      <c r="W3">
        <v>2033</v>
      </c>
      <c r="X3">
        <v>2034</v>
      </c>
      <c r="Y3">
        <v>2035</v>
      </c>
      <c r="Z3">
        <v>2036</v>
      </c>
      <c r="AA3">
        <v>2037</v>
      </c>
      <c r="AB3">
        <v>2038</v>
      </c>
      <c r="AC3">
        <v>2039</v>
      </c>
      <c r="AD3">
        <v>2040</v>
      </c>
      <c r="AE3">
        <v>2041</v>
      </c>
      <c r="AF3">
        <v>2042</v>
      </c>
      <c r="AG3">
        <v>2043</v>
      </c>
      <c r="AH3">
        <v>2044</v>
      </c>
      <c r="AI3">
        <v>2045</v>
      </c>
      <c r="AJ3">
        <v>2046</v>
      </c>
      <c r="AK3">
        <v>2047</v>
      </c>
      <c r="AL3">
        <v>2048</v>
      </c>
      <c r="AM3">
        <v>2049</v>
      </c>
      <c r="AN3">
        <v>2050</v>
      </c>
      <c r="AO3">
        <v>2051</v>
      </c>
      <c r="AP3">
        <v>2052</v>
      </c>
      <c r="AQ3">
        <v>2053</v>
      </c>
      <c r="AR3">
        <v>2054</v>
      </c>
      <c r="AS3">
        <v>2055</v>
      </c>
      <c r="AT3">
        <v>2056</v>
      </c>
      <c r="AU3">
        <v>2057</v>
      </c>
      <c r="AV3">
        <v>2058</v>
      </c>
      <c r="AW3">
        <v>2059</v>
      </c>
      <c r="AX3">
        <v>2060</v>
      </c>
      <c r="AY3">
        <v>2061</v>
      </c>
      <c r="AZ3">
        <v>2062</v>
      </c>
      <c r="BA3">
        <v>2063</v>
      </c>
      <c r="BB3">
        <v>2064</v>
      </c>
      <c r="BC3">
        <v>2065</v>
      </c>
      <c r="BD3">
        <v>2066</v>
      </c>
      <c r="BE3">
        <v>2067</v>
      </c>
    </row>
    <row r="4" spans="1:57">
      <c r="A4" t="s">
        <v>314</v>
      </c>
      <c r="B4" s="54">
        <v>0</v>
      </c>
      <c r="C4" s="54">
        <v>0</v>
      </c>
      <c r="D4" s="54">
        <v>0</v>
      </c>
      <c r="E4" s="54">
        <v>0</v>
      </c>
      <c r="F4" s="54">
        <v>0</v>
      </c>
      <c r="G4" s="54">
        <v>0</v>
      </c>
      <c r="H4" s="54">
        <v>0</v>
      </c>
      <c r="I4" s="54">
        <v>24793.18184614</v>
      </c>
      <c r="J4" s="54">
        <v>44967.126856800001</v>
      </c>
      <c r="K4" s="54">
        <v>42093.084928960001</v>
      </c>
      <c r="L4" s="54">
        <v>39106.339672139999</v>
      </c>
      <c r="M4" s="54">
        <v>50573.447744329998</v>
      </c>
      <c r="N4" s="54">
        <v>46189.33270413</v>
      </c>
      <c r="O4" s="54">
        <v>43262.850578420002</v>
      </c>
      <c r="P4" s="54">
        <v>45551.971273919997</v>
      </c>
      <c r="Q4" s="54">
        <v>42916.285626769997</v>
      </c>
      <c r="R4" s="54">
        <v>44897.946806619999</v>
      </c>
      <c r="S4" s="54">
        <v>44556.317097660001</v>
      </c>
      <c r="T4" s="54">
        <v>45322.356447650003</v>
      </c>
      <c r="U4" s="54">
        <v>44485.841506309996</v>
      </c>
      <c r="V4" s="54">
        <v>42498.387046809999</v>
      </c>
      <c r="W4" s="54">
        <v>29515.949581249999</v>
      </c>
      <c r="X4" s="54">
        <v>48439.417484320002</v>
      </c>
      <c r="Y4" s="54">
        <v>50653.870370949997</v>
      </c>
      <c r="Z4" s="54">
        <v>42485.510661339998</v>
      </c>
      <c r="AA4" s="54">
        <v>30835.97800191</v>
      </c>
      <c r="AB4" s="54">
        <v>55810.296543750002</v>
      </c>
      <c r="AC4" s="54">
        <v>48829.747130349999</v>
      </c>
      <c r="AD4" s="54">
        <v>26591.052209360001</v>
      </c>
      <c r="AE4" s="54">
        <v>39697.457866559998</v>
      </c>
      <c r="AF4" s="54">
        <v>67551.051321499996</v>
      </c>
      <c r="AG4" s="54">
        <v>59791.652049030003</v>
      </c>
      <c r="AH4" s="54">
        <v>46977.685991389997</v>
      </c>
      <c r="AI4" s="54">
        <v>76114.530136429996</v>
      </c>
      <c r="AJ4" s="54">
        <v>77685.334096189996</v>
      </c>
      <c r="AK4" s="54">
        <v>77491.215444600006</v>
      </c>
      <c r="AL4" s="54">
        <v>77710.760380049993</v>
      </c>
      <c r="AM4" s="54">
        <v>66722.654361299996</v>
      </c>
      <c r="AN4" s="54">
        <v>50088.628609990003</v>
      </c>
      <c r="AO4" s="54">
        <v>83738.135953639998</v>
      </c>
      <c r="AP4" s="54">
        <v>85241.059448109998</v>
      </c>
      <c r="AQ4" s="54">
        <v>85657.391236800002</v>
      </c>
      <c r="AR4" s="54">
        <v>72514.023893510006</v>
      </c>
      <c r="AS4" s="54">
        <v>53073.984460419997</v>
      </c>
      <c r="AT4" s="54">
        <v>89979.202075409994</v>
      </c>
      <c r="AU4" s="54">
        <v>76408.573453439996</v>
      </c>
      <c r="AV4" s="54">
        <v>56888.046022570001</v>
      </c>
      <c r="AW4" s="54">
        <v>68673.774523860004</v>
      </c>
      <c r="AX4" s="54">
        <v>0</v>
      </c>
      <c r="AY4" s="54">
        <v>27556.587631999999</v>
      </c>
      <c r="AZ4" s="54">
        <v>123225.52788564999</v>
      </c>
      <c r="BA4" s="54">
        <v>128633.74081670999</v>
      </c>
      <c r="BB4" s="54">
        <v>128157.14782396999</v>
      </c>
      <c r="BC4" s="54">
        <v>108306.98122356999</v>
      </c>
      <c r="BD4" s="54">
        <v>79806.404803440004</v>
      </c>
      <c r="BE4" s="54">
        <v>127313.88410628001</v>
      </c>
    </row>
    <row r="5" spans="1:57">
      <c r="A5" t="s">
        <v>313</v>
      </c>
      <c r="B5" s="54">
        <v>0</v>
      </c>
      <c r="C5" s="54">
        <v>0</v>
      </c>
      <c r="D5" s="54">
        <v>0</v>
      </c>
      <c r="E5" s="54">
        <v>0</v>
      </c>
      <c r="F5" s="54">
        <v>0</v>
      </c>
      <c r="G5" s="54">
        <v>0</v>
      </c>
      <c r="H5" s="54">
        <v>0</v>
      </c>
      <c r="I5" s="54">
        <v>0</v>
      </c>
      <c r="J5" s="54">
        <v>0</v>
      </c>
      <c r="K5" s="54">
        <v>0</v>
      </c>
      <c r="L5" s="54">
        <v>0</v>
      </c>
      <c r="M5" s="54">
        <v>0</v>
      </c>
      <c r="N5" s="54">
        <v>0</v>
      </c>
      <c r="O5" s="54">
        <v>0</v>
      </c>
      <c r="P5" s="54">
        <v>3065.73546876</v>
      </c>
      <c r="Q5" s="54">
        <v>101696.10208046</v>
      </c>
      <c r="R5" s="54">
        <v>84050.865995579996</v>
      </c>
      <c r="S5" s="54">
        <v>58497.205343490001</v>
      </c>
      <c r="T5" s="54">
        <v>86443.757760919994</v>
      </c>
      <c r="U5" s="54">
        <v>76581.318910429996</v>
      </c>
      <c r="V5" s="54">
        <v>36351.105309370003</v>
      </c>
      <c r="W5" s="54">
        <v>55295.466676440003</v>
      </c>
      <c r="X5" s="54">
        <v>108182.08294709001</v>
      </c>
      <c r="Y5" s="54">
        <v>93219.957659580003</v>
      </c>
      <c r="Z5" s="54">
        <v>11119.50206359</v>
      </c>
      <c r="AA5" s="54">
        <v>126840.97025331001</v>
      </c>
      <c r="AB5" s="54">
        <v>157016.44205688001</v>
      </c>
      <c r="AC5" s="54">
        <v>156476.82190136</v>
      </c>
      <c r="AD5" s="54">
        <v>122392.79676446</v>
      </c>
      <c r="AE5" s="54">
        <v>89403.132559970007</v>
      </c>
      <c r="AF5" s="54">
        <v>146609.36749645</v>
      </c>
      <c r="AG5" s="54">
        <v>133733.35048602</v>
      </c>
      <c r="AH5" s="54">
        <v>159613.03254968999</v>
      </c>
      <c r="AI5" s="54">
        <v>133325.31271763999</v>
      </c>
      <c r="AJ5" s="54">
        <v>111200.33348955</v>
      </c>
      <c r="AK5" s="54">
        <v>145805.90771955001</v>
      </c>
      <c r="AL5" s="54">
        <v>96349.569258310003</v>
      </c>
      <c r="AM5" s="54">
        <v>55305.361541650003</v>
      </c>
      <c r="AN5" s="54">
        <v>59968.002259250003</v>
      </c>
      <c r="AO5" s="54">
        <v>73437.075559689998</v>
      </c>
      <c r="AP5" s="54">
        <v>188047.27232081999</v>
      </c>
      <c r="AQ5" s="54">
        <v>177542.82924866999</v>
      </c>
      <c r="AR5" s="54">
        <v>140910.58891128999</v>
      </c>
      <c r="AS5" s="54">
        <v>106303.55769681001</v>
      </c>
      <c r="AT5" s="54">
        <v>104319.77426347999</v>
      </c>
      <c r="AU5" s="54">
        <v>182959.27318175</v>
      </c>
      <c r="AV5" s="54">
        <v>163592.17942140001</v>
      </c>
      <c r="AW5" s="54">
        <v>199992.71641754999</v>
      </c>
      <c r="AX5" s="54">
        <v>145076.59967962001</v>
      </c>
      <c r="AY5" s="54">
        <v>52568.257512199998</v>
      </c>
      <c r="AZ5" s="54">
        <v>0</v>
      </c>
      <c r="BA5" s="54">
        <v>0</v>
      </c>
      <c r="BB5" s="54">
        <v>157483.10874137</v>
      </c>
      <c r="BC5" s="54">
        <v>162764.01863273999</v>
      </c>
      <c r="BD5" s="54">
        <v>941.95482810999999</v>
      </c>
      <c r="BE5" s="54">
        <v>208655.11152601999</v>
      </c>
    </row>
    <row r="7" spans="1:57">
      <c r="A7" t="s">
        <v>719</v>
      </c>
    </row>
    <row r="8" spans="1:57">
      <c r="A8" t="s">
        <v>722</v>
      </c>
    </row>
    <row r="9" spans="1:57">
      <c r="B9" t="s">
        <v>410</v>
      </c>
    </row>
    <row r="10" spans="1:57">
      <c r="A10" t="s">
        <v>314</v>
      </c>
      <c r="B10" s="94">
        <f>NPV(0.07,C4:BE4)+B4</f>
        <v>435825.17172508431</v>
      </c>
    </row>
    <row r="11" spans="1:57">
      <c r="A11" t="s">
        <v>313</v>
      </c>
      <c r="B11" s="94">
        <f>NPV(0.07,C5:BE5)+B5</f>
        <v>512336.76078386087</v>
      </c>
    </row>
  </sheetData>
  <sheetProtection password="EEDF"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4" sqref="D4"/>
    </sheetView>
  </sheetViews>
  <sheetFormatPr defaultRowHeight="12.75"/>
  <cols>
    <col min="10" max="59" width="12.7109375" customWidth="1"/>
  </cols>
  <sheetData>
    <row r="1" spans="1:59">
      <c r="A1" t="s">
        <v>723</v>
      </c>
    </row>
    <row r="2" spans="1:59">
      <c r="D2">
        <v>2012</v>
      </c>
      <c r="E2">
        <f>D2+1</f>
        <v>2013</v>
      </c>
      <c r="F2">
        <f t="shared" ref="F2:BF2" si="0">E2+1</f>
        <v>2014</v>
      </c>
      <c r="G2">
        <f t="shared" si="0"/>
        <v>2015</v>
      </c>
      <c r="H2">
        <f t="shared" si="0"/>
        <v>2016</v>
      </c>
      <c r="I2">
        <f t="shared" si="0"/>
        <v>2017</v>
      </c>
      <c r="J2">
        <f t="shared" si="0"/>
        <v>2018</v>
      </c>
      <c r="K2">
        <f t="shared" si="0"/>
        <v>2019</v>
      </c>
      <c r="L2">
        <f t="shared" si="0"/>
        <v>2020</v>
      </c>
      <c r="M2">
        <f t="shared" si="0"/>
        <v>2021</v>
      </c>
      <c r="N2">
        <f t="shared" si="0"/>
        <v>2022</v>
      </c>
      <c r="O2">
        <f t="shared" si="0"/>
        <v>2023</v>
      </c>
      <c r="P2">
        <f t="shared" si="0"/>
        <v>2024</v>
      </c>
      <c r="Q2">
        <f t="shared" si="0"/>
        <v>2025</v>
      </c>
      <c r="R2">
        <f t="shared" si="0"/>
        <v>2026</v>
      </c>
      <c r="S2">
        <f t="shared" si="0"/>
        <v>2027</v>
      </c>
      <c r="T2">
        <f t="shared" si="0"/>
        <v>2028</v>
      </c>
      <c r="U2">
        <f t="shared" si="0"/>
        <v>2029</v>
      </c>
      <c r="V2">
        <f t="shared" si="0"/>
        <v>2030</v>
      </c>
      <c r="W2">
        <f t="shared" si="0"/>
        <v>2031</v>
      </c>
      <c r="X2">
        <f t="shared" si="0"/>
        <v>2032</v>
      </c>
      <c r="Y2">
        <f t="shared" si="0"/>
        <v>2033</v>
      </c>
      <c r="Z2">
        <f t="shared" si="0"/>
        <v>2034</v>
      </c>
      <c r="AA2">
        <f t="shared" si="0"/>
        <v>2035</v>
      </c>
      <c r="AB2">
        <f t="shared" si="0"/>
        <v>2036</v>
      </c>
      <c r="AC2">
        <f t="shared" si="0"/>
        <v>2037</v>
      </c>
      <c r="AD2">
        <f t="shared" si="0"/>
        <v>2038</v>
      </c>
      <c r="AE2">
        <f t="shared" si="0"/>
        <v>2039</v>
      </c>
      <c r="AF2">
        <f t="shared" si="0"/>
        <v>2040</v>
      </c>
      <c r="AG2">
        <f t="shared" si="0"/>
        <v>2041</v>
      </c>
      <c r="AH2">
        <f t="shared" si="0"/>
        <v>2042</v>
      </c>
      <c r="AI2">
        <f t="shared" si="0"/>
        <v>2043</v>
      </c>
      <c r="AJ2">
        <f t="shared" si="0"/>
        <v>2044</v>
      </c>
      <c r="AK2">
        <f t="shared" si="0"/>
        <v>2045</v>
      </c>
      <c r="AL2">
        <f t="shared" si="0"/>
        <v>2046</v>
      </c>
      <c r="AM2">
        <f t="shared" si="0"/>
        <v>2047</v>
      </c>
      <c r="AN2">
        <f t="shared" si="0"/>
        <v>2048</v>
      </c>
      <c r="AO2">
        <f t="shared" si="0"/>
        <v>2049</v>
      </c>
      <c r="AP2">
        <f t="shared" si="0"/>
        <v>2050</v>
      </c>
      <c r="AQ2">
        <f t="shared" si="0"/>
        <v>2051</v>
      </c>
      <c r="AR2">
        <f t="shared" si="0"/>
        <v>2052</v>
      </c>
      <c r="AS2">
        <f t="shared" si="0"/>
        <v>2053</v>
      </c>
      <c r="AT2">
        <f t="shared" si="0"/>
        <v>2054</v>
      </c>
      <c r="AU2">
        <f t="shared" si="0"/>
        <v>2055</v>
      </c>
      <c r="AV2">
        <f t="shared" si="0"/>
        <v>2056</v>
      </c>
      <c r="AW2">
        <f t="shared" si="0"/>
        <v>2057</v>
      </c>
      <c r="AX2">
        <f t="shared" si="0"/>
        <v>2058</v>
      </c>
      <c r="AY2">
        <f t="shared" si="0"/>
        <v>2059</v>
      </c>
      <c r="AZ2">
        <f t="shared" si="0"/>
        <v>2060</v>
      </c>
      <c r="BA2">
        <f t="shared" si="0"/>
        <v>2061</v>
      </c>
      <c r="BB2">
        <f t="shared" si="0"/>
        <v>2062</v>
      </c>
      <c r="BC2">
        <f>BB2+1</f>
        <v>2063</v>
      </c>
      <c r="BD2">
        <f t="shared" si="0"/>
        <v>2064</v>
      </c>
      <c r="BE2">
        <f t="shared" si="0"/>
        <v>2065</v>
      </c>
      <c r="BF2">
        <f t="shared" si="0"/>
        <v>2066</v>
      </c>
      <c r="BG2">
        <f>BF2+1</f>
        <v>2067</v>
      </c>
    </row>
    <row r="4" spans="1:59">
      <c r="A4" t="s">
        <v>723</v>
      </c>
      <c r="D4" s="256">
        <v>0</v>
      </c>
      <c r="E4" s="256">
        <v>0</v>
      </c>
      <c r="F4" s="256">
        <v>0</v>
      </c>
      <c r="G4" s="256">
        <v>0</v>
      </c>
      <c r="H4" s="256">
        <v>0</v>
      </c>
      <c r="I4" s="256">
        <v>0</v>
      </c>
      <c r="J4" s="256">
        <v>5548.0060360800007</v>
      </c>
      <c r="K4" s="256">
        <v>5658.9661568016008</v>
      </c>
      <c r="L4" s="256">
        <v>5772.1454799376306</v>
      </c>
      <c r="M4" s="256">
        <v>5887.588389536385</v>
      </c>
      <c r="N4" s="256">
        <v>6005.3401573271112</v>
      </c>
      <c r="O4" s="256">
        <v>6094.9720999737847</v>
      </c>
      <c r="P4" s="256">
        <v>6094.9720999737847</v>
      </c>
      <c r="Q4" s="256">
        <v>6094.9720999737847</v>
      </c>
      <c r="R4" s="256">
        <v>6094.9720999737847</v>
      </c>
      <c r="S4" s="256">
        <v>6094.9720999737847</v>
      </c>
      <c r="T4" s="256">
        <v>6094.9720999737847</v>
      </c>
      <c r="U4" s="256">
        <v>6094.9720999737847</v>
      </c>
      <c r="V4" s="256">
        <v>6094.9720999737847</v>
      </c>
      <c r="W4" s="256">
        <v>6094.9720999737847</v>
      </c>
      <c r="X4" s="256">
        <v>6094.9720999737847</v>
      </c>
      <c r="Y4" s="256">
        <v>6094.9720999737847</v>
      </c>
      <c r="Z4" s="256">
        <v>6094.9720999737847</v>
      </c>
      <c r="AA4" s="256">
        <v>6094.9720999737847</v>
      </c>
      <c r="AB4" s="256">
        <v>6094.9720999737847</v>
      </c>
      <c r="AC4" s="256">
        <v>6094.9720999737847</v>
      </c>
      <c r="AD4" s="256">
        <v>6094.9720999737847</v>
      </c>
      <c r="AE4" s="256">
        <v>6094.9720999737847</v>
      </c>
      <c r="AF4" s="256">
        <v>6094.9720999737847</v>
      </c>
      <c r="AG4" s="256">
        <v>6094.9720999737847</v>
      </c>
      <c r="AH4" s="256">
        <v>6094.9720999737847</v>
      </c>
      <c r="AI4" s="256">
        <v>6094.9720999737847</v>
      </c>
      <c r="AJ4" s="256">
        <v>6094.9720999737847</v>
      </c>
      <c r="AK4" s="256">
        <v>6094.9720999737847</v>
      </c>
      <c r="AL4" s="256">
        <v>6094.9720999737847</v>
      </c>
      <c r="AM4" s="256">
        <v>6094.9720999737847</v>
      </c>
      <c r="AN4" s="256">
        <v>6094.9720999737838</v>
      </c>
      <c r="AO4" s="256">
        <v>6094.9720999737838</v>
      </c>
      <c r="AP4" s="256">
        <v>6094.9720999737838</v>
      </c>
      <c r="AQ4" s="256">
        <v>6094.9720999737838</v>
      </c>
      <c r="AR4" s="256">
        <v>6094.9720999737838</v>
      </c>
      <c r="AS4" s="256">
        <v>6094.9720999737838</v>
      </c>
      <c r="AT4" s="256">
        <v>6094.9720999737838</v>
      </c>
      <c r="AU4" s="256">
        <v>6094.9720999737838</v>
      </c>
      <c r="AV4" s="256">
        <v>6094.9720999737838</v>
      </c>
      <c r="AW4" s="256">
        <v>6094.9720999737838</v>
      </c>
      <c r="AX4" s="256">
        <v>6094.9720999737838</v>
      </c>
      <c r="AY4" s="256">
        <v>6094.9720999737838</v>
      </c>
      <c r="AZ4" s="256">
        <v>6094.9720999737838</v>
      </c>
      <c r="BA4" s="256">
        <v>6094.9720999737874</v>
      </c>
      <c r="BB4" s="256">
        <v>6094.9720999737874</v>
      </c>
      <c r="BC4" s="256">
        <v>6094.9720999737874</v>
      </c>
      <c r="BD4" s="256">
        <v>6094.9720999737874</v>
      </c>
      <c r="BE4" s="256">
        <v>6094.9720999737874</v>
      </c>
      <c r="BF4" s="256">
        <v>6094.9720999737874</v>
      </c>
      <c r="BG4" s="256">
        <v>6094.9720999737874</v>
      </c>
    </row>
    <row r="9" spans="1:59">
      <c r="B9" t="s">
        <v>724</v>
      </c>
    </row>
  </sheetData>
  <sheetProtection password="EEDF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8" sqref="A8"/>
    </sheetView>
  </sheetViews>
  <sheetFormatPr defaultRowHeight="12.75"/>
  <cols>
    <col min="9" max="58" width="13.28515625" bestFit="1" customWidth="1"/>
  </cols>
  <sheetData>
    <row r="1" spans="1:60">
      <c r="B1" s="257"/>
      <c r="C1" s="257"/>
      <c r="D1" s="257" t="s">
        <v>471</v>
      </c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</row>
    <row r="2" spans="1:60">
      <c r="B2" s="257"/>
      <c r="C2" s="257">
        <v>2012</v>
      </c>
      <c r="D2" s="257">
        <f>C2+1</f>
        <v>2013</v>
      </c>
      <c r="E2" s="257">
        <f t="shared" ref="E2:BF2" si="0">D2+1</f>
        <v>2014</v>
      </c>
      <c r="F2" s="257">
        <f t="shared" si="0"/>
        <v>2015</v>
      </c>
      <c r="G2" s="257">
        <f t="shared" si="0"/>
        <v>2016</v>
      </c>
      <c r="H2" s="257">
        <f t="shared" si="0"/>
        <v>2017</v>
      </c>
      <c r="I2" s="257">
        <f t="shared" si="0"/>
        <v>2018</v>
      </c>
      <c r="J2" s="257">
        <f t="shared" si="0"/>
        <v>2019</v>
      </c>
      <c r="K2" s="257">
        <f t="shared" si="0"/>
        <v>2020</v>
      </c>
      <c r="L2" s="257">
        <f t="shared" si="0"/>
        <v>2021</v>
      </c>
      <c r="M2" s="257">
        <f t="shared" si="0"/>
        <v>2022</v>
      </c>
      <c r="N2" s="257">
        <f t="shared" si="0"/>
        <v>2023</v>
      </c>
      <c r="O2" s="257">
        <f t="shared" si="0"/>
        <v>2024</v>
      </c>
      <c r="P2" s="257">
        <f t="shared" si="0"/>
        <v>2025</v>
      </c>
      <c r="Q2" s="257">
        <f t="shared" si="0"/>
        <v>2026</v>
      </c>
      <c r="R2" s="257">
        <f t="shared" si="0"/>
        <v>2027</v>
      </c>
      <c r="S2" s="257">
        <f t="shared" si="0"/>
        <v>2028</v>
      </c>
      <c r="T2" s="257">
        <f t="shared" si="0"/>
        <v>2029</v>
      </c>
      <c r="U2" s="257">
        <f t="shared" si="0"/>
        <v>2030</v>
      </c>
      <c r="V2" s="257">
        <f t="shared" si="0"/>
        <v>2031</v>
      </c>
      <c r="W2" s="257">
        <f t="shared" si="0"/>
        <v>2032</v>
      </c>
      <c r="X2" s="257">
        <f t="shared" si="0"/>
        <v>2033</v>
      </c>
      <c r="Y2" s="257">
        <f t="shared" si="0"/>
        <v>2034</v>
      </c>
      <c r="Z2" s="257">
        <f t="shared" si="0"/>
        <v>2035</v>
      </c>
      <c r="AA2" s="257">
        <f t="shared" si="0"/>
        <v>2036</v>
      </c>
      <c r="AB2" s="257">
        <f t="shared" si="0"/>
        <v>2037</v>
      </c>
      <c r="AC2" s="257">
        <f t="shared" si="0"/>
        <v>2038</v>
      </c>
      <c r="AD2" s="257">
        <f t="shared" si="0"/>
        <v>2039</v>
      </c>
      <c r="AE2" s="257">
        <f t="shared" si="0"/>
        <v>2040</v>
      </c>
      <c r="AF2" s="257">
        <f t="shared" si="0"/>
        <v>2041</v>
      </c>
      <c r="AG2" s="257">
        <f t="shared" si="0"/>
        <v>2042</v>
      </c>
      <c r="AH2" s="257">
        <f t="shared" si="0"/>
        <v>2043</v>
      </c>
      <c r="AI2" s="257">
        <f t="shared" si="0"/>
        <v>2044</v>
      </c>
      <c r="AJ2" s="257">
        <f t="shared" si="0"/>
        <v>2045</v>
      </c>
      <c r="AK2" s="257">
        <f t="shared" si="0"/>
        <v>2046</v>
      </c>
      <c r="AL2" s="257">
        <f t="shared" si="0"/>
        <v>2047</v>
      </c>
      <c r="AM2" s="257">
        <f t="shared" si="0"/>
        <v>2048</v>
      </c>
      <c r="AN2" s="257">
        <f t="shared" si="0"/>
        <v>2049</v>
      </c>
      <c r="AO2" s="257">
        <f t="shared" si="0"/>
        <v>2050</v>
      </c>
      <c r="AP2" s="257">
        <f t="shared" si="0"/>
        <v>2051</v>
      </c>
      <c r="AQ2" s="257">
        <f t="shared" si="0"/>
        <v>2052</v>
      </c>
      <c r="AR2" s="257">
        <f t="shared" si="0"/>
        <v>2053</v>
      </c>
      <c r="AS2" s="257">
        <f t="shared" si="0"/>
        <v>2054</v>
      </c>
      <c r="AT2" s="257">
        <f t="shared" si="0"/>
        <v>2055</v>
      </c>
      <c r="AU2" s="257">
        <f t="shared" si="0"/>
        <v>2056</v>
      </c>
      <c r="AV2" s="257">
        <f t="shared" si="0"/>
        <v>2057</v>
      </c>
      <c r="AW2" s="257">
        <f t="shared" si="0"/>
        <v>2058</v>
      </c>
      <c r="AX2" s="257">
        <f t="shared" si="0"/>
        <v>2059</v>
      </c>
      <c r="AY2" s="257">
        <f t="shared" si="0"/>
        <v>2060</v>
      </c>
      <c r="AZ2" s="257">
        <f t="shared" si="0"/>
        <v>2061</v>
      </c>
      <c r="BA2" s="257">
        <f t="shared" si="0"/>
        <v>2062</v>
      </c>
      <c r="BB2" s="257">
        <f t="shared" si="0"/>
        <v>2063</v>
      </c>
      <c r="BC2" s="257">
        <f t="shared" si="0"/>
        <v>2064</v>
      </c>
      <c r="BD2" s="257">
        <f t="shared" si="0"/>
        <v>2065</v>
      </c>
      <c r="BE2" s="257">
        <f t="shared" si="0"/>
        <v>2066</v>
      </c>
      <c r="BF2" s="257">
        <f t="shared" si="0"/>
        <v>2067</v>
      </c>
      <c r="BG2" s="257"/>
      <c r="BH2" s="257"/>
    </row>
    <row r="3" spans="1:60">
      <c r="B3" s="258" t="s">
        <v>344</v>
      </c>
      <c r="C3" s="259">
        <v>0</v>
      </c>
      <c r="D3" s="259">
        <v>0</v>
      </c>
      <c r="E3" s="259">
        <v>0</v>
      </c>
      <c r="F3" s="259">
        <v>0</v>
      </c>
      <c r="G3" s="259">
        <v>0</v>
      </c>
      <c r="H3" s="259">
        <v>0</v>
      </c>
      <c r="I3" s="19">
        <v>7.368466297695214</v>
      </c>
      <c r="J3" s="19">
        <v>7.9258805126729586</v>
      </c>
      <c r="K3" s="19">
        <v>8.6445934229407015</v>
      </c>
      <c r="L3" s="19">
        <v>7.6032123212597362</v>
      </c>
      <c r="M3" s="19">
        <v>9.5752993988339998</v>
      </c>
      <c r="N3" s="19">
        <v>14.903511803461909</v>
      </c>
      <c r="O3" s="19">
        <v>18.363004022071472</v>
      </c>
      <c r="P3" s="19">
        <v>23.029933346890498</v>
      </c>
      <c r="Q3" s="19">
        <v>24.705435863870893</v>
      </c>
      <c r="R3" s="19">
        <v>33.704514254044746</v>
      </c>
      <c r="S3" s="19">
        <v>52.363663860379475</v>
      </c>
      <c r="T3" s="19">
        <v>85.521450258584025</v>
      </c>
      <c r="U3" s="19">
        <v>105.70586681496646</v>
      </c>
      <c r="V3" s="19">
        <v>125.49960778319947</v>
      </c>
      <c r="W3" s="19">
        <v>144.5673163517009</v>
      </c>
      <c r="X3" s="19">
        <v>181.11508647522686</v>
      </c>
      <c r="Y3" s="19">
        <v>205.83051923483794</v>
      </c>
      <c r="Z3" s="19">
        <v>230.51377145111832</v>
      </c>
      <c r="AA3" s="19">
        <v>259.37161940607518</v>
      </c>
      <c r="AB3" s="19">
        <v>301.28038581524612</v>
      </c>
      <c r="AC3" s="19">
        <v>327.98382924606989</v>
      </c>
      <c r="AD3" s="19">
        <v>357.30019404443408</v>
      </c>
      <c r="AE3" s="19">
        <v>399.09215799399965</v>
      </c>
      <c r="AF3" s="19">
        <v>436.96330512734772</v>
      </c>
      <c r="AG3" s="19">
        <v>467.50162240426977</v>
      </c>
      <c r="AH3" s="19">
        <v>500.97598467152574</v>
      </c>
      <c r="AI3" s="19">
        <v>542.19801773372592</v>
      </c>
      <c r="AJ3" s="19">
        <v>589.85487248820414</v>
      </c>
      <c r="AK3" s="19">
        <v>627.76511619470659</v>
      </c>
      <c r="AL3" s="19">
        <v>668.79912835947255</v>
      </c>
      <c r="AM3" s="19">
        <v>709.63252947981107</v>
      </c>
      <c r="AN3" s="19">
        <v>762.16395555022621</v>
      </c>
      <c r="AO3" s="19">
        <v>814.62024946190706</v>
      </c>
      <c r="AP3" s="19">
        <v>867.95569830557599</v>
      </c>
      <c r="AQ3" s="19">
        <v>918.27357746923008</v>
      </c>
      <c r="AR3" s="19">
        <v>986.68420793736789</v>
      </c>
      <c r="AS3" s="19">
        <v>1053.187581722756</v>
      </c>
      <c r="AT3" s="19">
        <v>1116.8115345914152</v>
      </c>
      <c r="AU3" s="19">
        <v>1173.74103170338</v>
      </c>
      <c r="AV3" s="19">
        <v>1267.2104593832444</v>
      </c>
      <c r="AW3" s="19">
        <v>1345.6518283224584</v>
      </c>
      <c r="AX3" s="19">
        <v>1426.9081652389339</v>
      </c>
      <c r="AY3" s="19">
        <v>1483.3970939284004</v>
      </c>
      <c r="AZ3" s="19">
        <v>1494.9553405848624</v>
      </c>
      <c r="BA3" s="19">
        <v>1584.7168092501399</v>
      </c>
      <c r="BB3" s="19">
        <v>1678.7273652685039</v>
      </c>
      <c r="BC3" s="19">
        <v>1747.1219303446712</v>
      </c>
      <c r="BD3" s="19">
        <v>1879.374765753854</v>
      </c>
      <c r="BE3" s="19">
        <v>1987.4940309168521</v>
      </c>
      <c r="BF3" s="19">
        <v>2101.1748824532588</v>
      </c>
      <c r="BG3" s="259"/>
      <c r="BH3" s="259"/>
    </row>
    <row r="4" spans="1:60">
      <c r="B4" s="258" t="s">
        <v>343</v>
      </c>
      <c r="C4" s="259">
        <v>0</v>
      </c>
      <c r="D4" s="259">
        <v>0</v>
      </c>
      <c r="E4" s="259">
        <v>0</v>
      </c>
      <c r="F4" s="259">
        <v>0</v>
      </c>
      <c r="G4" s="259">
        <v>0</v>
      </c>
      <c r="H4" s="259">
        <v>0</v>
      </c>
      <c r="I4" s="19">
        <v>35042.518443379151</v>
      </c>
      <c r="J4" s="19">
        <v>37852.700983544957</v>
      </c>
      <c r="K4" s="19">
        <v>37954.311737672564</v>
      </c>
      <c r="L4" s="19">
        <v>39702.637530029337</v>
      </c>
      <c r="M4" s="19">
        <v>41579.786705767394</v>
      </c>
      <c r="N4" s="19">
        <v>47703.614783657416</v>
      </c>
      <c r="O4" s="19">
        <v>53061.29298753351</v>
      </c>
      <c r="P4" s="19">
        <v>57125.405423827411</v>
      </c>
      <c r="Q4" s="19">
        <v>56481.138649250417</v>
      </c>
      <c r="R4" s="19">
        <v>59983.531821201846</v>
      </c>
      <c r="S4" s="19">
        <v>62812.064396027919</v>
      </c>
      <c r="T4" s="19">
        <v>65155.253935075867</v>
      </c>
      <c r="U4" s="19">
        <v>66567.357394967941</v>
      </c>
      <c r="V4" s="19">
        <v>65854.04368121794</v>
      </c>
      <c r="W4" s="19">
        <v>69168.917977582299</v>
      </c>
      <c r="X4" s="19">
        <v>67728.688205802959</v>
      </c>
      <c r="Y4" s="19">
        <v>66054.190540192139</v>
      </c>
      <c r="Z4" s="19">
        <v>68316.689714219188</v>
      </c>
      <c r="AA4" s="19">
        <v>65654.91916009695</v>
      </c>
      <c r="AB4" s="19">
        <v>62482.680808444493</v>
      </c>
      <c r="AC4" s="19">
        <v>65365.836887802012</v>
      </c>
      <c r="AD4" s="19">
        <v>68336.574186801576</v>
      </c>
      <c r="AE4" s="19">
        <v>71447.489911374301</v>
      </c>
      <c r="AF4" s="19">
        <v>74631.310385821344</v>
      </c>
      <c r="AG4" s="19">
        <v>77937.526266215951</v>
      </c>
      <c r="AH4" s="19">
        <v>81372.868378894389</v>
      </c>
      <c r="AI4" s="19">
        <v>84946.042903527108</v>
      </c>
      <c r="AJ4" s="19">
        <v>88657.377853859958</v>
      </c>
      <c r="AK4" s="19">
        <v>92471.662260375437</v>
      </c>
      <c r="AL4" s="19">
        <v>96432.930259037385</v>
      </c>
      <c r="AM4" s="19">
        <v>100519.58945362008</v>
      </c>
      <c r="AN4" s="19">
        <v>104869.4231548142</v>
      </c>
      <c r="AO4" s="19">
        <v>109316.67539285222</v>
      </c>
      <c r="AP4" s="19">
        <v>113762.1484271892</v>
      </c>
      <c r="AQ4" s="19">
        <v>118407.21035084086</v>
      </c>
      <c r="AR4" s="19">
        <v>123163.64929862172</v>
      </c>
      <c r="AS4" s="19">
        <v>128001.23166904753</v>
      </c>
      <c r="AT4" s="19">
        <v>132924.94670050195</v>
      </c>
      <c r="AU4" s="19">
        <v>138053.43841214629</v>
      </c>
      <c r="AV4" s="19">
        <v>143222.52507297171</v>
      </c>
      <c r="AW4" s="19">
        <v>148578.17112853678</v>
      </c>
      <c r="AX4" s="19">
        <v>154083.19070444454</v>
      </c>
      <c r="AY4" s="19">
        <v>159780.31796142767</v>
      </c>
      <c r="AZ4" s="19">
        <v>164725.26063896125</v>
      </c>
      <c r="BA4" s="19">
        <v>169820.83264622276</v>
      </c>
      <c r="BB4" s="19">
        <v>175073.06124295483</v>
      </c>
      <c r="BC4" s="19">
        <v>180573.25038090997</v>
      </c>
      <c r="BD4" s="19">
        <v>186118.23263092921</v>
      </c>
      <c r="BE4" s="19">
        <v>191894.30118178649</v>
      </c>
      <c r="BF4" s="19">
        <v>197835.74200666518</v>
      </c>
      <c r="BG4" s="259"/>
      <c r="BH4" s="259"/>
    </row>
    <row r="7" spans="1:60">
      <c r="C7" t="s">
        <v>725</v>
      </c>
    </row>
    <row r="8" spans="1:60">
      <c r="A8" t="s">
        <v>719</v>
      </c>
    </row>
  </sheetData>
  <sheetProtection password="EEDF"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8"/>
  <sheetViews>
    <sheetView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2.75"/>
  <cols>
    <col min="1" max="1" width="22.85546875" customWidth="1"/>
    <col min="4" max="4" width="12.7109375" customWidth="1"/>
    <col min="5" max="13" width="9.28515625" bestFit="1" customWidth="1"/>
    <col min="14" max="14" width="10.5703125" bestFit="1" customWidth="1"/>
    <col min="15" max="15" width="11.42578125" customWidth="1"/>
    <col min="16" max="63" width="9.28515625" bestFit="1" customWidth="1"/>
    <col min="64" max="64" width="9.7109375" bestFit="1" customWidth="1"/>
  </cols>
  <sheetData>
    <row r="1" spans="1:64" ht="15">
      <c r="A1" s="48" t="s">
        <v>899</v>
      </c>
    </row>
    <row r="2" spans="1:64" ht="15">
      <c r="A2" s="48" t="s">
        <v>900</v>
      </c>
    </row>
    <row r="3" spans="1:64">
      <c r="A3" t="s">
        <v>901</v>
      </c>
    </row>
    <row r="5" spans="1:64">
      <c r="A5" s="448" t="s">
        <v>902</v>
      </c>
    </row>
    <row r="6" spans="1:64">
      <c r="A6" s="448" t="s">
        <v>903</v>
      </c>
      <c r="B6" s="448"/>
      <c r="C6" s="448"/>
      <c r="D6" s="448"/>
      <c r="E6" s="449"/>
      <c r="F6" s="450">
        <v>40179</v>
      </c>
      <c r="G6" s="451">
        <v>40544</v>
      </c>
      <c r="H6" s="451">
        <v>40909</v>
      </c>
      <c r="I6" s="451">
        <v>41275</v>
      </c>
      <c r="J6" s="451">
        <v>41640</v>
      </c>
      <c r="K6" s="451">
        <v>42005</v>
      </c>
      <c r="L6" s="451">
        <v>42370</v>
      </c>
      <c r="M6" s="451">
        <v>42736</v>
      </c>
      <c r="N6" s="451">
        <v>43101</v>
      </c>
      <c r="O6" s="451">
        <v>43466</v>
      </c>
      <c r="P6" s="451">
        <v>43831</v>
      </c>
      <c r="Q6" s="451">
        <v>44197</v>
      </c>
      <c r="R6" s="451">
        <v>44562</v>
      </c>
      <c r="S6" s="451">
        <v>44927</v>
      </c>
      <c r="T6" s="451">
        <v>45292</v>
      </c>
      <c r="U6" s="451">
        <v>45658</v>
      </c>
      <c r="V6" s="451">
        <v>46023</v>
      </c>
      <c r="W6" s="451">
        <v>46388</v>
      </c>
      <c r="X6" s="451">
        <v>46753</v>
      </c>
      <c r="Y6" s="451">
        <v>47119</v>
      </c>
      <c r="Z6" s="451">
        <v>47484</v>
      </c>
      <c r="AA6" s="451">
        <v>47849</v>
      </c>
      <c r="AB6" s="451">
        <v>48214</v>
      </c>
      <c r="AC6" s="451">
        <v>48580</v>
      </c>
      <c r="AD6" s="451">
        <v>48945</v>
      </c>
      <c r="AE6" s="451">
        <v>49310</v>
      </c>
      <c r="AF6" s="451">
        <v>49675</v>
      </c>
      <c r="AG6" s="451">
        <v>50041</v>
      </c>
      <c r="AH6" s="451">
        <v>50406</v>
      </c>
      <c r="AI6" s="451">
        <v>50771</v>
      </c>
      <c r="AJ6" s="451">
        <v>51136</v>
      </c>
      <c r="AK6" s="451">
        <v>51502</v>
      </c>
      <c r="AL6" s="451">
        <v>51867</v>
      </c>
      <c r="AM6" s="451">
        <v>52232</v>
      </c>
      <c r="AN6" s="451">
        <v>52597</v>
      </c>
      <c r="AO6" s="451">
        <v>52963</v>
      </c>
      <c r="AP6" s="451">
        <v>53328</v>
      </c>
      <c r="AQ6" s="451">
        <v>53693</v>
      </c>
      <c r="AR6" s="451">
        <v>54058</v>
      </c>
      <c r="AS6" s="451">
        <v>54424</v>
      </c>
      <c r="AT6" s="451">
        <v>54789</v>
      </c>
      <c r="AU6" s="451">
        <v>55154</v>
      </c>
      <c r="AV6" s="451">
        <v>55519</v>
      </c>
      <c r="AW6" s="451">
        <v>55885</v>
      </c>
      <c r="AX6" s="451">
        <v>56250</v>
      </c>
      <c r="AY6" s="451">
        <v>56615</v>
      </c>
      <c r="AZ6" s="451">
        <v>56980</v>
      </c>
      <c r="BA6" s="451">
        <v>57346</v>
      </c>
      <c r="BB6" s="451">
        <v>57711</v>
      </c>
      <c r="BC6" s="451">
        <v>58076</v>
      </c>
      <c r="BD6" s="451">
        <v>58441</v>
      </c>
      <c r="BE6" s="451">
        <v>58807</v>
      </c>
      <c r="BF6" s="451">
        <v>59172</v>
      </c>
      <c r="BG6" s="451">
        <v>59537</v>
      </c>
      <c r="BH6" s="451">
        <v>59902</v>
      </c>
      <c r="BI6" s="451">
        <v>60268</v>
      </c>
      <c r="BJ6" s="451">
        <v>60633</v>
      </c>
      <c r="BK6" s="451">
        <v>60998</v>
      </c>
      <c r="BL6" s="451">
        <v>61363</v>
      </c>
    </row>
    <row r="7" spans="1:64">
      <c r="A7" s="448" t="s">
        <v>904</v>
      </c>
      <c r="B7" s="452"/>
      <c r="C7" s="452"/>
      <c r="D7" s="448" t="s">
        <v>905</v>
      </c>
      <c r="E7" s="450">
        <v>40179</v>
      </c>
      <c r="F7" s="450">
        <v>40543</v>
      </c>
      <c r="G7" s="451">
        <v>40908</v>
      </c>
      <c r="H7" s="451">
        <v>41274</v>
      </c>
      <c r="I7" s="451">
        <v>41639</v>
      </c>
      <c r="J7" s="451">
        <v>42004</v>
      </c>
      <c r="K7" s="451">
        <v>42369</v>
      </c>
      <c r="L7" s="451">
        <v>42735</v>
      </c>
      <c r="M7" s="451">
        <v>43100</v>
      </c>
      <c r="N7" s="451">
        <v>43465</v>
      </c>
      <c r="O7" s="451">
        <v>43830</v>
      </c>
      <c r="P7" s="451">
        <v>44196</v>
      </c>
      <c r="Q7" s="451">
        <v>44561</v>
      </c>
      <c r="R7" s="451">
        <v>44926</v>
      </c>
      <c r="S7" s="451">
        <v>45291</v>
      </c>
      <c r="T7" s="451">
        <v>45657</v>
      </c>
      <c r="U7" s="451">
        <v>46022</v>
      </c>
      <c r="V7" s="451">
        <v>46387</v>
      </c>
      <c r="W7" s="451">
        <v>46752</v>
      </c>
      <c r="X7" s="451">
        <v>47118</v>
      </c>
      <c r="Y7" s="451">
        <v>47483</v>
      </c>
      <c r="Z7" s="451">
        <v>47848</v>
      </c>
      <c r="AA7" s="451">
        <v>48213</v>
      </c>
      <c r="AB7" s="451">
        <v>48579</v>
      </c>
      <c r="AC7" s="451">
        <v>48944</v>
      </c>
      <c r="AD7" s="451">
        <v>49309</v>
      </c>
      <c r="AE7" s="451">
        <v>49674</v>
      </c>
      <c r="AF7" s="451">
        <v>50040</v>
      </c>
      <c r="AG7" s="451">
        <v>50405</v>
      </c>
      <c r="AH7" s="451">
        <v>50770</v>
      </c>
      <c r="AI7" s="451">
        <v>51135</v>
      </c>
      <c r="AJ7" s="451">
        <v>51501</v>
      </c>
      <c r="AK7" s="451">
        <v>51866</v>
      </c>
      <c r="AL7" s="451">
        <v>52231</v>
      </c>
      <c r="AM7" s="451">
        <v>52596</v>
      </c>
      <c r="AN7" s="451">
        <v>52962</v>
      </c>
      <c r="AO7" s="451">
        <v>53327</v>
      </c>
      <c r="AP7" s="451">
        <v>53692</v>
      </c>
      <c r="AQ7" s="451">
        <v>54057</v>
      </c>
      <c r="AR7" s="451">
        <v>54423</v>
      </c>
      <c r="AS7" s="451">
        <v>54788</v>
      </c>
      <c r="AT7" s="451">
        <v>55153</v>
      </c>
      <c r="AU7" s="451">
        <v>55518</v>
      </c>
      <c r="AV7" s="451">
        <v>55884</v>
      </c>
      <c r="AW7" s="451">
        <v>56249</v>
      </c>
      <c r="AX7" s="451">
        <v>56614</v>
      </c>
      <c r="AY7" s="451">
        <v>56979</v>
      </c>
      <c r="AZ7" s="451">
        <v>57345</v>
      </c>
      <c r="BA7" s="451">
        <v>57710</v>
      </c>
      <c r="BB7" s="451">
        <v>58075</v>
      </c>
      <c r="BC7" s="451">
        <v>58440</v>
      </c>
      <c r="BD7" s="451">
        <v>58806</v>
      </c>
      <c r="BE7" s="451">
        <v>59171</v>
      </c>
      <c r="BF7" s="451">
        <v>59536</v>
      </c>
      <c r="BG7" s="451">
        <v>59901</v>
      </c>
      <c r="BH7" s="451">
        <v>60267</v>
      </c>
      <c r="BI7" s="451">
        <v>60632</v>
      </c>
      <c r="BJ7" s="451">
        <v>60997</v>
      </c>
      <c r="BK7" s="451">
        <v>61362</v>
      </c>
      <c r="BL7" s="451">
        <v>61728</v>
      </c>
    </row>
    <row r="8" spans="1:64" s="101" customFormat="1">
      <c r="A8"/>
      <c r="B8"/>
      <c r="C8"/>
      <c r="D8"/>
    </row>
    <row r="9" spans="1:64" s="101" customFormat="1">
      <c r="A9" s="453" t="s">
        <v>906</v>
      </c>
      <c r="B9" s="62">
        <f>NPV(7%,I9:BL9)+H9</f>
        <v>-161.04552067621816</v>
      </c>
      <c r="C9"/>
      <c r="D9"/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-4.0659194525978402</v>
      </c>
      <c r="N9" s="101">
        <v>-9.4383554930475348</v>
      </c>
      <c r="O9" s="101">
        <v>-9.743220444109685</v>
      </c>
      <c r="P9" s="101">
        <v>-10.164602319487292</v>
      </c>
      <c r="Q9" s="101">
        <v>-10.681213842276906</v>
      </c>
      <c r="R9" s="101">
        <v>-11.279978316273942</v>
      </c>
      <c r="S9" s="101">
        <v>-11.757774962737342</v>
      </c>
      <c r="T9" s="101">
        <v>-12.241828611453506</v>
      </c>
      <c r="U9" s="101">
        <v>-12.664126936397917</v>
      </c>
      <c r="V9" s="101">
        <v>-13.031185850541602</v>
      </c>
      <c r="W9" s="101">
        <v>-13.534739545869776</v>
      </c>
      <c r="X9" s="101">
        <v>-14.194384204073557</v>
      </c>
      <c r="Y9" s="101">
        <v>-14.897817763028186</v>
      </c>
      <c r="Z9" s="101">
        <v>-15.431801037174427</v>
      </c>
      <c r="AA9" s="101">
        <v>-15.975851891903218</v>
      </c>
      <c r="AB9" s="101">
        <v>-16.542955836903026</v>
      </c>
      <c r="AC9" s="101">
        <v>-17.108115405676816</v>
      </c>
      <c r="AD9" s="101">
        <v>-17.661004386853143</v>
      </c>
      <c r="AE9" s="101">
        <v>-18.209249476488033</v>
      </c>
      <c r="AF9" s="101">
        <v>-18.772074880859304</v>
      </c>
      <c r="AG9" s="101">
        <v>-19.326618039964515</v>
      </c>
      <c r="AH9" s="101">
        <v>-19.89762142717484</v>
      </c>
      <c r="AI9" s="101">
        <v>-20.516199453421496</v>
      </c>
      <c r="AJ9" s="101">
        <v>-21.14040639962468</v>
      </c>
      <c r="AK9" s="101">
        <v>-21.781840169936583</v>
      </c>
      <c r="AL9" s="101">
        <v>-22.382555955476185</v>
      </c>
      <c r="AM9" s="101">
        <v>-22.975833922003943</v>
      </c>
      <c r="AN9" s="101">
        <v>-23.583348604082612</v>
      </c>
      <c r="AO9" s="101">
        <v>-24.204675969254328</v>
      </c>
      <c r="AP9" s="101">
        <v>-24.777678070208314</v>
      </c>
      <c r="AQ9" s="101">
        <v>-25.38150183013083</v>
      </c>
      <c r="AR9" s="101">
        <v>-25.977944865903009</v>
      </c>
      <c r="AS9" s="101">
        <v>-26.570778897008253</v>
      </c>
      <c r="AT9" s="101">
        <v>-27.177017184073133</v>
      </c>
      <c r="AU9" s="101">
        <v>-27.777108930674061</v>
      </c>
      <c r="AV9" s="101">
        <v>-28.384954705090209</v>
      </c>
      <c r="AW9" s="101">
        <v>-29.005331582207216</v>
      </c>
      <c r="AX9" s="101">
        <v>-29.628248726952943</v>
      </c>
      <c r="AY9" s="101">
        <v>-30.243324043225154</v>
      </c>
      <c r="AZ9" s="101">
        <v>-30.864832191177143</v>
      </c>
      <c r="BA9" s="101">
        <v>-31.498410858038071</v>
      </c>
      <c r="BB9" s="101">
        <v>-32.145353067093581</v>
      </c>
      <c r="BC9" s="101">
        <v>-32.799796501060463</v>
      </c>
      <c r="BD9" s="101">
        <v>-33.45579243108169</v>
      </c>
      <c r="BE9" s="101">
        <v>-34.124908279703334</v>
      </c>
      <c r="BF9" s="101">
        <v>-34.807406445297389</v>
      </c>
      <c r="BG9" s="101">
        <v>-35.503554574203342</v>
      </c>
      <c r="BH9" s="101">
        <v>-36.213625665687395</v>
      </c>
      <c r="BI9" s="101">
        <v>-36.937898179001145</v>
      </c>
      <c r="BJ9" s="101">
        <v>-37.67665614258118</v>
      </c>
      <c r="BK9" s="101">
        <v>-38.430189265432794</v>
      </c>
      <c r="BL9" s="101">
        <v>-39.19879305074145</v>
      </c>
    </row>
    <row r="10" spans="1:64" s="101" customFormat="1">
      <c r="A10"/>
      <c r="B10"/>
      <c r="C10"/>
      <c r="D10"/>
    </row>
    <row r="11" spans="1:64" s="455" customFormat="1">
      <c r="A11" s="145" t="s">
        <v>907</v>
      </c>
      <c r="B11" s="454">
        <f>NPV(7%,I11:BL11)+H11</f>
        <v>-193.29836269344088</v>
      </c>
      <c r="C11" s="145"/>
      <c r="D11" s="145"/>
      <c r="F11" s="455">
        <v>0</v>
      </c>
      <c r="G11" s="455">
        <v>0</v>
      </c>
      <c r="H11" s="455">
        <v>0</v>
      </c>
      <c r="I11" s="455">
        <v>0</v>
      </c>
      <c r="J11" s="455">
        <v>0</v>
      </c>
      <c r="K11" s="455">
        <v>0</v>
      </c>
      <c r="L11" s="455">
        <v>0</v>
      </c>
      <c r="M11" s="455">
        <v>-5.2126304512999688</v>
      </c>
      <c r="N11" s="455">
        <v>-14.563444564075049</v>
      </c>
      <c r="O11" s="455">
        <v>-14.854713455356544</v>
      </c>
      <c r="P11" s="455">
        <v>-15.151807724463678</v>
      </c>
      <c r="Q11" s="455">
        <v>-15.45484387895295</v>
      </c>
      <c r="R11" s="455">
        <v>-15.76394075653201</v>
      </c>
      <c r="S11" s="455">
        <v>-16.079219571662644</v>
      </c>
      <c r="T11" s="455">
        <v>-16.400803963095903</v>
      </c>
      <c r="U11" s="455">
        <v>-16.728820042357817</v>
      </c>
      <c r="V11" s="455">
        <v>-17.063396443204979</v>
      </c>
      <c r="W11" s="455">
        <v>-17.404664372069071</v>
      </c>
      <c r="X11" s="455">
        <v>-17.752757659510458</v>
      </c>
      <c r="Y11" s="455">
        <v>-18.107812812700665</v>
      </c>
      <c r="Z11" s="455">
        <v>-18.469969068954683</v>
      </c>
      <c r="AA11" s="455">
        <v>-18.839368450333772</v>
      </c>
      <c r="AB11" s="455">
        <v>-19.216155819340457</v>
      </c>
      <c r="AC11" s="455">
        <v>-19.600478935727264</v>
      </c>
      <c r="AD11" s="455">
        <v>-19.992488514441806</v>
      </c>
      <c r="AE11" s="455">
        <v>-20.392338284730638</v>
      </c>
      <c r="AF11" s="455">
        <v>-20.800185050425245</v>
      </c>
      <c r="AG11" s="455">
        <v>-21.216188751433762</v>
      </c>
      <c r="AH11" s="455">
        <v>-21.640512526462441</v>
      </c>
      <c r="AI11" s="455">
        <v>-22.07332277699167</v>
      </c>
      <c r="AJ11" s="455">
        <v>-22.514789232531516</v>
      </c>
      <c r="AK11" s="455">
        <v>-22.965085017182147</v>
      </c>
      <c r="AL11" s="455">
        <v>-23.424386717525792</v>
      </c>
      <c r="AM11" s="455">
        <v>-23.892874451876299</v>
      </c>
      <c r="AN11" s="455">
        <v>-24.370731940913831</v>
      </c>
      <c r="AO11" s="455">
        <v>-24.858146579732107</v>
      </c>
      <c r="AP11" s="455">
        <v>-25.355309511326745</v>
      </c>
      <c r="AQ11" s="455">
        <v>-25.862415701553282</v>
      </c>
      <c r="AR11" s="455">
        <v>-26.379664015584353</v>
      </c>
      <c r="AS11" s="455">
        <v>-26.907257295896041</v>
      </c>
      <c r="AT11" s="455">
        <v>-27.445402441813968</v>
      </c>
      <c r="AU11" s="455">
        <v>-27.994310490650232</v>
      </c>
      <c r="AV11" s="455">
        <v>-28.55419670046324</v>
      </c>
      <c r="AW11" s="455">
        <v>-29.125280634472496</v>
      </c>
      <c r="AX11" s="455">
        <v>-29.707786247161955</v>
      </c>
      <c r="AY11" s="455">
        <v>-30.301941972105197</v>
      </c>
      <c r="AZ11" s="455">
        <v>-30.907980811547301</v>
      </c>
      <c r="BA11" s="455">
        <v>-31.526140427778241</v>
      </c>
      <c r="BB11" s="455">
        <v>-32.156663236333806</v>
      </c>
      <c r="BC11" s="455">
        <v>-32.79979650106047</v>
      </c>
      <c r="BD11" s="455">
        <v>-33.45579243108169</v>
      </c>
      <c r="BE11" s="455">
        <v>-34.124908279703327</v>
      </c>
      <c r="BF11" s="455">
        <v>-34.807406445297381</v>
      </c>
      <c r="BG11" s="455">
        <v>-35.503554574203335</v>
      </c>
      <c r="BH11" s="455">
        <v>-36.213625665687402</v>
      </c>
      <c r="BI11" s="455">
        <v>-36.937898179001145</v>
      </c>
      <c r="BJ11" s="455">
        <v>-37.676656142581173</v>
      </c>
      <c r="BK11" s="455">
        <v>-38.430189265432794</v>
      </c>
      <c r="BL11" s="455">
        <v>-39.19879305074145</v>
      </c>
    </row>
    <row r="12" spans="1:64" s="101" customFormat="1">
      <c r="A12"/>
      <c r="B12" s="62" t="s">
        <v>2</v>
      </c>
      <c r="C12"/>
      <c r="D12"/>
    </row>
    <row r="13" spans="1:64" s="101" customFormat="1">
      <c r="A13" t="s">
        <v>908</v>
      </c>
      <c r="C13"/>
      <c r="D13"/>
      <c r="H13" s="456">
        <f t="shared" ref="H13:BJ13" si="0">I13/1.02</f>
        <v>2.6200000484118795</v>
      </c>
      <c r="I13" s="101">
        <f t="shared" si="0"/>
        <v>2.672400049380117</v>
      </c>
      <c r="J13" s="101">
        <f t="shared" si="0"/>
        <v>2.7258480503677194</v>
      </c>
      <c r="K13" s="101">
        <f t="shared" si="0"/>
        <v>2.780365011375074</v>
      </c>
      <c r="L13" s="101">
        <f t="shared" si="0"/>
        <v>2.8359723116025757</v>
      </c>
      <c r="M13" s="101">
        <f t="shared" si="0"/>
        <v>2.8926917578346272</v>
      </c>
      <c r="N13" s="101">
        <f t="shared" si="0"/>
        <v>2.9505455929913196</v>
      </c>
      <c r="O13" s="101">
        <f t="shared" si="0"/>
        <v>3.0095565048511461</v>
      </c>
      <c r="P13" s="101">
        <f t="shared" si="0"/>
        <v>3.0697476349481692</v>
      </c>
      <c r="Q13" s="101">
        <f t="shared" si="0"/>
        <v>3.1311425876471324</v>
      </c>
      <c r="R13" s="101">
        <f t="shared" si="0"/>
        <v>3.193765439400075</v>
      </c>
      <c r="S13" s="101">
        <f t="shared" si="0"/>
        <v>3.2576407481880767</v>
      </c>
      <c r="T13" s="101">
        <f t="shared" si="0"/>
        <v>3.3227935631518384</v>
      </c>
      <c r="U13" s="101">
        <f t="shared" si="0"/>
        <v>3.3892494344148751</v>
      </c>
      <c r="V13" s="101">
        <f t="shared" si="0"/>
        <v>3.4570344231031727</v>
      </c>
      <c r="W13" s="101">
        <f t="shared" si="0"/>
        <v>3.526175111565236</v>
      </c>
      <c r="X13" s="101">
        <f t="shared" si="0"/>
        <v>3.5966986137965407</v>
      </c>
      <c r="Y13" s="101">
        <f t="shared" si="0"/>
        <v>3.6686325860724716</v>
      </c>
      <c r="Z13" s="101">
        <f t="shared" si="0"/>
        <v>3.7420052377939212</v>
      </c>
      <c r="AA13" s="101">
        <f t="shared" si="0"/>
        <v>3.8168453425497999</v>
      </c>
      <c r="AB13" s="101">
        <f t="shared" si="0"/>
        <v>3.8931822494007959</v>
      </c>
      <c r="AC13" s="101">
        <f t="shared" si="0"/>
        <v>3.9710458943888121</v>
      </c>
      <c r="AD13" s="101">
        <f t="shared" si="0"/>
        <v>4.0504668122765883</v>
      </c>
      <c r="AE13" s="101">
        <f t="shared" si="0"/>
        <v>4.1314761485221201</v>
      </c>
      <c r="AF13" s="101">
        <f t="shared" si="0"/>
        <v>4.2141056714925629</v>
      </c>
      <c r="AG13" s="101">
        <f t="shared" si="0"/>
        <v>4.2983877849224141</v>
      </c>
      <c r="AH13" s="101">
        <f t="shared" si="0"/>
        <v>4.3843555406208621</v>
      </c>
      <c r="AI13" s="101">
        <f t="shared" si="0"/>
        <v>4.4720426514332798</v>
      </c>
      <c r="AJ13" s="101">
        <f t="shared" si="0"/>
        <v>4.5614835044619459</v>
      </c>
      <c r="AK13" s="101">
        <f t="shared" si="0"/>
        <v>4.6527131745511854</v>
      </c>
      <c r="AL13" s="101">
        <f t="shared" si="0"/>
        <v>4.7457674380422095</v>
      </c>
      <c r="AM13" s="101">
        <f t="shared" si="0"/>
        <v>4.840682786803054</v>
      </c>
      <c r="AN13" s="101">
        <f t="shared" si="0"/>
        <v>4.937496442539115</v>
      </c>
      <c r="AO13" s="101">
        <f t="shared" si="0"/>
        <v>5.0362463713898977</v>
      </c>
      <c r="AP13" s="101">
        <f t="shared" si="0"/>
        <v>5.1369712988176959</v>
      </c>
      <c r="AQ13" s="101">
        <f t="shared" si="0"/>
        <v>5.2397107247940502</v>
      </c>
      <c r="AR13" s="101">
        <f t="shared" si="0"/>
        <v>5.3445049392899309</v>
      </c>
      <c r="AS13" s="101">
        <f t="shared" si="0"/>
        <v>5.4513950380757299</v>
      </c>
      <c r="AT13" s="101">
        <f t="shared" si="0"/>
        <v>5.5604229388372444</v>
      </c>
      <c r="AU13" s="101">
        <f t="shared" si="0"/>
        <v>5.6716313976139894</v>
      </c>
      <c r="AV13" s="101">
        <f t="shared" si="0"/>
        <v>5.7850640255662693</v>
      </c>
      <c r="AW13" s="101">
        <f t="shared" si="0"/>
        <v>5.9007653060775951</v>
      </c>
      <c r="AX13" s="101">
        <f t="shared" si="0"/>
        <v>6.018780612199147</v>
      </c>
      <c r="AY13" s="101">
        <f t="shared" si="0"/>
        <v>6.1391562244431297</v>
      </c>
      <c r="AZ13" s="101">
        <f t="shared" si="0"/>
        <v>6.2619393489319926</v>
      </c>
      <c r="BA13" s="101">
        <f t="shared" si="0"/>
        <v>6.3871781359106325</v>
      </c>
      <c r="BB13" s="101">
        <f t="shared" si="0"/>
        <v>6.5149216986288456</v>
      </c>
      <c r="BC13" s="101">
        <f t="shared" si="0"/>
        <v>6.6452201326014224</v>
      </c>
      <c r="BD13" s="101">
        <f t="shared" si="0"/>
        <v>6.7781245352534514</v>
      </c>
      <c r="BE13" s="101">
        <f t="shared" si="0"/>
        <v>6.9136870259585201</v>
      </c>
      <c r="BF13" s="101">
        <f t="shared" si="0"/>
        <v>7.0519607664776904</v>
      </c>
      <c r="BG13" s="101">
        <f t="shared" si="0"/>
        <v>7.1929999818072448</v>
      </c>
      <c r="BH13" s="101">
        <f t="shared" si="0"/>
        <v>7.3368599814433901</v>
      </c>
      <c r="BI13" s="101">
        <f t="shared" si="0"/>
        <v>7.4835971810722581</v>
      </c>
      <c r="BJ13" s="101">
        <f t="shared" si="0"/>
        <v>7.6332691246937037</v>
      </c>
      <c r="BK13" s="101">
        <f>BL13/1.02</f>
        <v>7.7859345071875783</v>
      </c>
      <c r="BL13" s="192">
        <f>BL11/4935.848*1000*-1</f>
        <v>7.9416531973313296</v>
      </c>
    </row>
    <row r="15" spans="1:64">
      <c r="N15" s="54"/>
      <c r="O15" s="54"/>
      <c r="P15" s="54"/>
    </row>
    <row r="16" spans="1:64">
      <c r="A16" t="s">
        <v>909</v>
      </c>
    </row>
    <row r="18" spans="1:1">
      <c r="A18" t="s">
        <v>910</v>
      </c>
    </row>
  </sheetData>
  <sheetProtection password="EEDF"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7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2.75"/>
  <cols>
    <col min="1" max="1" width="31.85546875" style="458" customWidth="1"/>
    <col min="2" max="2" width="10.42578125" style="458" customWidth="1"/>
    <col min="3" max="3" width="10.5703125" style="458" customWidth="1"/>
    <col min="4" max="4" width="13.140625" style="458" customWidth="1"/>
    <col min="5" max="5" width="14.7109375" style="458" customWidth="1"/>
    <col min="6" max="11" width="8.85546875" style="458" customWidth="1"/>
    <col min="12" max="12" width="10.42578125" style="458" customWidth="1"/>
    <col min="13" max="13" width="10.5703125" style="458" customWidth="1"/>
    <col min="14" max="14" width="11.28515625" style="458" customWidth="1"/>
    <col min="15" max="15" width="14.7109375" style="458" customWidth="1"/>
    <col min="16" max="21" width="8.85546875" style="458" customWidth="1"/>
    <col min="22" max="23" width="10.85546875" style="458" customWidth="1"/>
    <col min="24" max="24" width="13.140625" style="458" customWidth="1"/>
    <col min="25" max="25" width="13.28515625" style="458" customWidth="1"/>
    <col min="26" max="26" width="12" style="458" customWidth="1"/>
    <col min="27" max="27" width="21.85546875" style="458" customWidth="1"/>
    <col min="28" max="30" width="10.85546875" style="458" customWidth="1"/>
    <col min="31" max="31" width="9" style="458" customWidth="1"/>
    <col min="32" max="32" width="14.5703125" style="458" customWidth="1"/>
    <col min="33" max="33" width="18.140625" style="458" customWidth="1"/>
    <col min="34" max="34" width="11.85546875" style="458" customWidth="1"/>
    <col min="35" max="35" width="12.140625" style="458" customWidth="1"/>
    <col min="36" max="36" width="10" style="458" customWidth="1"/>
    <col min="37" max="37" width="11.85546875" style="458" customWidth="1"/>
    <col min="38" max="38" width="13.140625" style="458" customWidth="1"/>
    <col min="39" max="39" width="12" style="458" customWidth="1"/>
    <col min="40" max="40" width="8" style="458" customWidth="1"/>
    <col min="41" max="41" width="13.140625" style="458" customWidth="1"/>
    <col min="42" max="42" width="9.7109375" style="458" customWidth="1"/>
    <col min="43" max="44" width="8.5703125" style="458" customWidth="1"/>
    <col min="45" max="45" width="13.140625" style="458" customWidth="1"/>
    <col min="46" max="46" width="9.140625" style="458"/>
    <col min="47" max="47" width="11.85546875" style="458" customWidth="1"/>
    <col min="48" max="48" width="9" style="458" customWidth="1"/>
    <col min="49" max="49" width="10" style="458" customWidth="1"/>
    <col min="50" max="51" width="9" style="458" customWidth="1"/>
    <col min="52" max="57" width="8.85546875" style="458" customWidth="1"/>
    <col min="58" max="58" width="10" style="458" customWidth="1"/>
    <col min="59" max="59" width="9.140625" style="458"/>
    <col min="60" max="60" width="11.85546875" style="458" customWidth="1"/>
    <col min="61" max="61" width="12.5703125" style="458" customWidth="1"/>
    <col min="62" max="62" width="11" style="458" customWidth="1"/>
    <col min="63" max="64" width="9" style="458" customWidth="1"/>
    <col min="65" max="70" width="8.85546875" style="458" customWidth="1"/>
    <col min="71" max="72" width="6" style="458" customWidth="1"/>
    <col min="73" max="75" width="9" style="458" customWidth="1"/>
    <col min="76" max="76" width="11.5703125" style="458" customWidth="1"/>
    <col min="77" max="79" width="6" style="458" customWidth="1"/>
    <col min="80" max="80" width="9" style="458" customWidth="1"/>
    <col min="81" max="81" width="11" style="458" customWidth="1"/>
    <col min="82" max="82" width="11" style="458" bestFit="1" customWidth="1"/>
    <col min="83" max="83" width="11.85546875" style="458" customWidth="1"/>
    <col min="84" max="84" width="10" style="458" customWidth="1"/>
    <col min="85" max="85" width="11" style="458" customWidth="1"/>
    <col min="86" max="87" width="9" style="458" customWidth="1"/>
    <col min="88" max="93" width="8.85546875" style="458" customWidth="1"/>
    <col min="94" max="95" width="6" style="458" customWidth="1"/>
    <col min="96" max="98" width="9" style="458" customWidth="1"/>
    <col min="99" max="99" width="9.140625" style="458" customWidth="1"/>
    <col min="100" max="102" width="6" style="458" customWidth="1"/>
    <col min="103" max="103" width="9" style="458" customWidth="1"/>
    <col min="104" max="104" width="11" style="458" customWidth="1"/>
    <col min="105" max="105" width="9.140625" style="458"/>
    <col min="106" max="106" width="11.85546875" style="458" customWidth="1"/>
    <col min="107" max="110" width="8.5703125" style="458" customWidth="1"/>
    <col min="111" max="116" width="8.85546875" style="458" customWidth="1"/>
    <col min="117" max="118" width="6" style="458" customWidth="1"/>
    <col min="119" max="119" width="8.42578125" style="458" customWidth="1"/>
    <col min="120" max="120" width="8.28515625" style="458" customWidth="1"/>
    <col min="121" max="121" width="7.42578125" style="458" customWidth="1"/>
    <col min="122" max="125" width="6" style="458" customWidth="1"/>
    <col min="126" max="126" width="9" style="458" customWidth="1"/>
    <col min="127" max="127" width="6.5703125" style="458" customWidth="1"/>
    <col min="128" max="129" width="9.140625" style="458"/>
    <col min="130" max="130" width="14" style="458" customWidth="1"/>
    <col min="131" max="131" width="12.5703125" style="458" customWidth="1"/>
    <col min="132" max="132" width="13.140625" style="458" customWidth="1"/>
    <col min="133" max="16384" width="9.140625" style="458"/>
  </cols>
  <sheetData>
    <row r="1" spans="1:134" ht="21">
      <c r="A1" s="457" t="s">
        <v>911</v>
      </c>
      <c r="B1" s="458" t="s">
        <v>951</v>
      </c>
      <c r="Z1" s="459" t="s">
        <v>912</v>
      </c>
      <c r="AA1" s="460">
        <v>149.68383290465468</v>
      </c>
      <c r="AG1" s="459" t="s">
        <v>912</v>
      </c>
      <c r="AH1" s="460">
        <v>449.97759679660828</v>
      </c>
      <c r="AL1" s="460">
        <v>10.88213254942127</v>
      </c>
      <c r="AM1" s="460">
        <v>6.8229680723642208</v>
      </c>
      <c r="AN1" s="460">
        <v>0</v>
      </c>
      <c r="AO1" s="460">
        <v>28.075341886245926</v>
      </c>
      <c r="AP1" s="460">
        <v>0.6374304054000175</v>
      </c>
      <c r="AQ1" s="460">
        <v>0</v>
      </c>
      <c r="AR1" s="460">
        <v>0</v>
      </c>
      <c r="AS1" s="460">
        <v>46.417872913431431</v>
      </c>
      <c r="BI1" s="461">
        <v>35550</v>
      </c>
      <c r="BJ1" s="461">
        <v>201075.81982154999</v>
      </c>
      <c r="BM1" s="462">
        <v>0.78892828618196154</v>
      </c>
      <c r="BN1" s="463" t="s">
        <v>913</v>
      </c>
      <c r="BQ1" s="462">
        <v>0.9168059548144295</v>
      </c>
      <c r="BR1" s="463" t="s">
        <v>914</v>
      </c>
      <c r="CB1" s="461">
        <v>0</v>
      </c>
      <c r="CC1" s="461">
        <v>254872.11365517331</v>
      </c>
      <c r="CD1" s="464">
        <v>254872.11365517331</v>
      </c>
    </row>
    <row r="2" spans="1:134">
      <c r="A2" s="458" t="s">
        <v>915</v>
      </c>
      <c r="B2" s="465">
        <v>7.0000000000000007E-2</v>
      </c>
      <c r="C2" s="466"/>
      <c r="D2" s="467">
        <v>189.64677486970123</v>
      </c>
      <c r="E2" s="467">
        <v>165.2129434733248</v>
      </c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7">
        <v>94.218962973614296</v>
      </c>
      <c r="Y2" s="467">
        <v>5.3895488284273831</v>
      </c>
      <c r="Z2" s="466"/>
      <c r="AA2" s="467">
        <v>196.20497093292806</v>
      </c>
      <c r="AB2" s="466"/>
      <c r="AC2" s="466"/>
      <c r="AD2" s="466"/>
      <c r="AE2" s="466"/>
      <c r="AF2" s="467">
        <v>650.67320107799594</v>
      </c>
      <c r="AG2" s="459" t="s">
        <v>916</v>
      </c>
      <c r="AH2" s="467">
        <v>589.82883847038295</v>
      </c>
      <c r="AK2" s="466"/>
      <c r="AL2" s="467">
        <v>14.264255926072529</v>
      </c>
      <c r="AM2" s="467">
        <v>8.9435193256124119</v>
      </c>
      <c r="AN2" s="467">
        <v>0</v>
      </c>
      <c r="AO2" s="467">
        <v>36.801046123877036</v>
      </c>
      <c r="AP2" s="467">
        <v>0.83554123205102537</v>
      </c>
      <c r="AQ2" s="466"/>
      <c r="AR2" s="466"/>
      <c r="AS2" s="467">
        <v>60.844362607612993</v>
      </c>
      <c r="BI2" s="99">
        <v>12189.47653546033</v>
      </c>
      <c r="BJ2" s="99">
        <v>39868.169044839233</v>
      </c>
      <c r="BK2" s="468">
        <v>7.0000000000000007E-2</v>
      </c>
      <c r="BL2" s="469" t="s">
        <v>917</v>
      </c>
      <c r="BM2" s="462">
        <v>0.64439404031850334</v>
      </c>
      <c r="BN2" s="463" t="s">
        <v>913</v>
      </c>
      <c r="BQ2" s="462">
        <v>0.8025032100599101</v>
      </c>
      <c r="BR2" s="463" t="s">
        <v>914</v>
      </c>
      <c r="CB2" s="99">
        <v>0</v>
      </c>
      <c r="CC2" s="99">
        <v>61869.239239291652</v>
      </c>
      <c r="CD2" s="464">
        <v>61869.239239291652</v>
      </c>
    </row>
    <row r="3" spans="1:134">
      <c r="AH3" s="470"/>
    </row>
    <row r="4" spans="1:134">
      <c r="B4" s="566" t="s">
        <v>918</v>
      </c>
      <c r="C4" s="566"/>
      <c r="D4" s="566"/>
      <c r="E4" s="566"/>
      <c r="F4" s="566"/>
      <c r="G4" s="566"/>
      <c r="H4" s="566"/>
      <c r="I4" s="566"/>
      <c r="J4" s="566"/>
      <c r="K4" s="566"/>
      <c r="L4" s="567" t="s">
        <v>919</v>
      </c>
      <c r="M4" s="567"/>
      <c r="N4" s="567"/>
      <c r="O4" s="567"/>
      <c r="P4" s="567"/>
      <c r="Q4" s="567"/>
      <c r="R4" s="567"/>
      <c r="S4" s="567"/>
      <c r="T4" s="567"/>
      <c r="U4" s="567"/>
      <c r="V4" s="566" t="s">
        <v>920</v>
      </c>
      <c r="W4" s="566"/>
      <c r="X4" s="566"/>
      <c r="Y4" s="566"/>
      <c r="Z4" s="566"/>
      <c r="AA4" s="566"/>
      <c r="AB4" s="566"/>
      <c r="AC4" s="566"/>
      <c r="AD4" s="566"/>
      <c r="AE4" s="566"/>
      <c r="AF4" s="471"/>
      <c r="AI4" s="562" t="s">
        <v>921</v>
      </c>
      <c r="AJ4" s="562"/>
      <c r="AK4" s="562"/>
      <c r="AL4" s="562"/>
      <c r="AM4" s="562"/>
      <c r="AN4" s="562"/>
      <c r="AO4" s="562"/>
      <c r="AP4" s="562"/>
      <c r="AQ4" s="562"/>
      <c r="AR4" s="562"/>
      <c r="AS4" s="472"/>
      <c r="AV4" s="563" t="s">
        <v>922</v>
      </c>
      <c r="AW4" s="564"/>
      <c r="AX4" s="564"/>
      <c r="AY4" s="564"/>
      <c r="AZ4" s="564"/>
      <c r="BA4" s="564"/>
      <c r="BB4" s="564"/>
      <c r="BC4" s="564"/>
      <c r="BD4" s="564"/>
      <c r="BE4" s="564"/>
      <c r="BF4" s="565"/>
      <c r="BI4" s="563" t="s">
        <v>923</v>
      </c>
      <c r="BJ4" s="564"/>
      <c r="BK4" s="564"/>
      <c r="BL4" s="564"/>
      <c r="BM4" s="564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5"/>
      <c r="CF4" s="562" t="s">
        <v>924</v>
      </c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C4" s="563" t="s">
        <v>925</v>
      </c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564"/>
      <c r="DW4" s="565"/>
    </row>
    <row r="5" spans="1:134" ht="89.25">
      <c r="A5" s="473" t="s">
        <v>902</v>
      </c>
      <c r="B5" s="474" t="s">
        <v>926</v>
      </c>
      <c r="C5" s="474" t="s">
        <v>927</v>
      </c>
      <c r="D5" s="474" t="s">
        <v>928</v>
      </c>
      <c r="E5" s="474" t="s">
        <v>929</v>
      </c>
      <c r="F5" s="474" t="s">
        <v>930</v>
      </c>
      <c r="G5" s="474" t="s">
        <v>930</v>
      </c>
      <c r="H5" s="474" t="s">
        <v>930</v>
      </c>
      <c r="I5" s="474" t="s">
        <v>930</v>
      </c>
      <c r="J5" s="474" t="s">
        <v>930</v>
      </c>
      <c r="K5" s="474" t="s">
        <v>930</v>
      </c>
      <c r="L5" s="474" t="s">
        <v>926</v>
      </c>
      <c r="M5" s="474" t="s">
        <v>927</v>
      </c>
      <c r="N5" s="474" t="s">
        <v>928</v>
      </c>
      <c r="O5" s="474" t="s">
        <v>929</v>
      </c>
      <c r="P5" s="474" t="s">
        <v>930</v>
      </c>
      <c r="Q5" s="474" t="s">
        <v>930</v>
      </c>
      <c r="R5" s="474" t="s">
        <v>930</v>
      </c>
      <c r="S5" s="474" t="s">
        <v>930</v>
      </c>
      <c r="T5" s="474" t="s">
        <v>930</v>
      </c>
      <c r="U5" s="474" t="s">
        <v>930</v>
      </c>
      <c r="V5" s="474" t="s">
        <v>931</v>
      </c>
      <c r="W5" s="474" t="s">
        <v>931</v>
      </c>
      <c r="X5" s="474" t="s">
        <v>932</v>
      </c>
      <c r="Y5" s="474" t="s">
        <v>933</v>
      </c>
      <c r="Z5" s="474" t="s">
        <v>934</v>
      </c>
      <c r="AA5" s="474" t="s">
        <v>935</v>
      </c>
      <c r="AB5" s="474" t="s">
        <v>931</v>
      </c>
      <c r="AC5" s="474" t="s">
        <v>931</v>
      </c>
      <c r="AD5" s="474" t="s">
        <v>931</v>
      </c>
      <c r="AE5" s="474" t="s">
        <v>936</v>
      </c>
      <c r="AF5" s="474" t="s">
        <v>17</v>
      </c>
      <c r="AH5" s="473" t="s">
        <v>902</v>
      </c>
      <c r="AI5" s="474" t="s">
        <v>937</v>
      </c>
      <c r="AJ5" s="474" t="s">
        <v>938</v>
      </c>
      <c r="AK5" s="474" t="s">
        <v>939</v>
      </c>
      <c r="AL5" s="474" t="s">
        <v>940</v>
      </c>
      <c r="AM5" s="474" t="s">
        <v>941</v>
      </c>
      <c r="AN5" s="474" t="s">
        <v>942</v>
      </c>
      <c r="AO5" s="474" t="s">
        <v>943</v>
      </c>
      <c r="AP5" s="474" t="s">
        <v>944</v>
      </c>
      <c r="AQ5" s="474" t="s">
        <v>945</v>
      </c>
      <c r="AR5" s="474" t="s">
        <v>945</v>
      </c>
      <c r="AS5" s="474" t="s">
        <v>17</v>
      </c>
      <c r="AU5" s="473" t="s">
        <v>902</v>
      </c>
      <c r="AV5" s="474" t="s">
        <v>926</v>
      </c>
      <c r="AW5" s="474" t="s">
        <v>927</v>
      </c>
      <c r="AX5" s="474" t="s">
        <v>928</v>
      </c>
      <c r="AY5" s="474" t="s">
        <v>929</v>
      </c>
      <c r="AZ5" s="474" t="s">
        <v>930</v>
      </c>
      <c r="BA5" s="474" t="s">
        <v>930</v>
      </c>
      <c r="BB5" s="474" t="s">
        <v>930</v>
      </c>
      <c r="BC5" s="474" t="s">
        <v>930</v>
      </c>
      <c r="BD5" s="474" t="s">
        <v>930</v>
      </c>
      <c r="BE5" s="474" t="s">
        <v>930</v>
      </c>
      <c r="BF5" s="474" t="s">
        <v>17</v>
      </c>
      <c r="BH5" s="473" t="s">
        <v>902</v>
      </c>
      <c r="BI5" s="475" t="s">
        <v>926</v>
      </c>
      <c r="BJ5" s="475" t="s">
        <v>927</v>
      </c>
      <c r="BK5" s="475" t="s">
        <v>928</v>
      </c>
      <c r="BL5" s="475" t="s">
        <v>929</v>
      </c>
      <c r="BM5" s="476" t="s">
        <v>930</v>
      </c>
      <c r="BN5" s="475" t="s">
        <v>930</v>
      </c>
      <c r="BO5" s="475" t="s">
        <v>930</v>
      </c>
      <c r="BP5" s="475" t="s">
        <v>930</v>
      </c>
      <c r="BQ5" s="475" t="s">
        <v>930</v>
      </c>
      <c r="BR5" s="475" t="s">
        <v>930</v>
      </c>
      <c r="BS5" s="477" t="s">
        <v>931</v>
      </c>
      <c r="BT5" s="477" t="s">
        <v>931</v>
      </c>
      <c r="BU5" s="477" t="s">
        <v>932</v>
      </c>
      <c r="BV5" s="477" t="s">
        <v>933</v>
      </c>
      <c r="BW5" s="477" t="s">
        <v>934</v>
      </c>
      <c r="BX5" s="477" t="s">
        <v>935</v>
      </c>
      <c r="BY5" s="477" t="s">
        <v>931</v>
      </c>
      <c r="BZ5" s="477" t="s">
        <v>931</v>
      </c>
      <c r="CA5" s="477" t="s">
        <v>931</v>
      </c>
      <c r="CB5" s="477" t="s">
        <v>936</v>
      </c>
      <c r="CC5" s="475" t="s">
        <v>17</v>
      </c>
      <c r="CD5" s="478" t="s">
        <v>946</v>
      </c>
      <c r="CE5" s="473" t="s">
        <v>902</v>
      </c>
      <c r="CF5" s="475" t="s">
        <v>926</v>
      </c>
      <c r="CG5" s="475" t="s">
        <v>927</v>
      </c>
      <c r="CH5" s="475" t="s">
        <v>928</v>
      </c>
      <c r="CI5" s="475" t="s">
        <v>929</v>
      </c>
      <c r="CJ5" s="476" t="s">
        <v>930</v>
      </c>
      <c r="CK5" s="475" t="s">
        <v>930</v>
      </c>
      <c r="CL5" s="475" t="s">
        <v>930</v>
      </c>
      <c r="CM5" s="475" t="s">
        <v>930</v>
      </c>
      <c r="CN5" s="475" t="s">
        <v>930</v>
      </c>
      <c r="CO5" s="475" t="s">
        <v>930</v>
      </c>
      <c r="CP5" s="477" t="s">
        <v>931</v>
      </c>
      <c r="CQ5" s="477" t="s">
        <v>931</v>
      </c>
      <c r="CR5" s="477" t="s">
        <v>932</v>
      </c>
      <c r="CS5" s="477" t="s">
        <v>933</v>
      </c>
      <c r="CT5" s="477" t="s">
        <v>934</v>
      </c>
      <c r="CU5" s="477" t="s">
        <v>935</v>
      </c>
      <c r="CV5" s="477" t="s">
        <v>931</v>
      </c>
      <c r="CW5" s="477" t="s">
        <v>931</v>
      </c>
      <c r="CX5" s="477" t="s">
        <v>931</v>
      </c>
      <c r="CY5" s="477" t="s">
        <v>936</v>
      </c>
      <c r="CZ5" s="475" t="s">
        <v>17</v>
      </c>
      <c r="DB5" s="473" t="s">
        <v>902</v>
      </c>
      <c r="DC5" s="475" t="s">
        <v>926</v>
      </c>
      <c r="DD5" s="475" t="s">
        <v>927</v>
      </c>
      <c r="DE5" s="475" t="s">
        <v>928</v>
      </c>
      <c r="DF5" s="475" t="s">
        <v>929</v>
      </c>
      <c r="DG5" s="476" t="s">
        <v>930</v>
      </c>
      <c r="DH5" s="475" t="s">
        <v>930</v>
      </c>
      <c r="DI5" s="475" t="s">
        <v>930</v>
      </c>
      <c r="DJ5" s="475" t="s">
        <v>930</v>
      </c>
      <c r="DK5" s="475" t="s">
        <v>930</v>
      </c>
      <c r="DL5" s="475" t="s">
        <v>930</v>
      </c>
      <c r="DM5" s="477" t="s">
        <v>931</v>
      </c>
      <c r="DN5" s="477" t="s">
        <v>931</v>
      </c>
      <c r="DO5" s="477" t="s">
        <v>932</v>
      </c>
      <c r="DP5" s="477" t="s">
        <v>933</v>
      </c>
      <c r="DQ5" s="477" t="s">
        <v>934</v>
      </c>
      <c r="DR5" s="477" t="s">
        <v>935</v>
      </c>
      <c r="DS5" s="477" t="s">
        <v>931</v>
      </c>
      <c r="DT5" s="477" t="s">
        <v>931</v>
      </c>
      <c r="DU5" s="477" t="s">
        <v>931</v>
      </c>
      <c r="DV5" s="477" t="s">
        <v>936</v>
      </c>
      <c r="DW5" s="475" t="s">
        <v>17</v>
      </c>
      <c r="DZ5" s="479" t="s">
        <v>947</v>
      </c>
      <c r="EA5" s="480" t="s">
        <v>948</v>
      </c>
      <c r="EB5" s="479" t="s">
        <v>949</v>
      </c>
    </row>
    <row r="6" spans="1:134">
      <c r="A6" s="481">
        <v>2016</v>
      </c>
      <c r="B6" s="482">
        <v>0</v>
      </c>
      <c r="C6" s="482">
        <v>0</v>
      </c>
      <c r="D6" s="482">
        <v>0</v>
      </c>
      <c r="E6" s="482">
        <v>0</v>
      </c>
      <c r="F6" s="482">
        <v>0</v>
      </c>
      <c r="G6" s="482">
        <v>0</v>
      </c>
      <c r="H6" s="482">
        <v>0</v>
      </c>
      <c r="I6" s="482">
        <v>0</v>
      </c>
      <c r="J6" s="482">
        <v>0</v>
      </c>
      <c r="K6" s="482">
        <v>0</v>
      </c>
      <c r="L6" s="482">
        <v>0</v>
      </c>
      <c r="M6" s="482">
        <v>0</v>
      </c>
      <c r="N6" s="482">
        <v>0</v>
      </c>
      <c r="O6" s="482">
        <v>0</v>
      </c>
      <c r="P6" s="482">
        <v>0</v>
      </c>
      <c r="Q6" s="482">
        <v>0</v>
      </c>
      <c r="R6" s="482">
        <v>0</v>
      </c>
      <c r="S6" s="482">
        <v>0</v>
      </c>
      <c r="T6" s="482">
        <v>0</v>
      </c>
      <c r="U6" s="482">
        <v>0</v>
      </c>
      <c r="V6" s="482">
        <v>0</v>
      </c>
      <c r="W6" s="482">
        <v>0</v>
      </c>
      <c r="X6" s="482">
        <v>0</v>
      </c>
      <c r="Y6" s="482">
        <v>0</v>
      </c>
      <c r="Z6" s="482">
        <v>0</v>
      </c>
      <c r="AA6" s="482">
        <v>0</v>
      </c>
      <c r="AB6" s="482">
        <v>0</v>
      </c>
      <c r="AC6" s="482">
        <v>0</v>
      </c>
      <c r="AD6" s="482">
        <v>0</v>
      </c>
      <c r="AE6" s="482">
        <v>0</v>
      </c>
      <c r="AF6" s="482">
        <v>0</v>
      </c>
      <c r="AH6" s="481">
        <v>2016</v>
      </c>
      <c r="AI6" s="483">
        <v>0</v>
      </c>
      <c r="AJ6" s="483">
        <v>0</v>
      </c>
      <c r="AK6" s="483">
        <v>0</v>
      </c>
      <c r="AL6" s="483">
        <v>0</v>
      </c>
      <c r="AM6" s="483">
        <v>0</v>
      </c>
      <c r="AN6" s="483">
        <v>0</v>
      </c>
      <c r="AO6" s="483">
        <v>0</v>
      </c>
      <c r="AP6" s="483">
        <v>0</v>
      </c>
      <c r="AQ6" s="483">
        <v>0</v>
      </c>
      <c r="AR6" s="483">
        <v>0</v>
      </c>
      <c r="AS6" s="482">
        <v>0</v>
      </c>
      <c r="AU6" s="484">
        <v>2016</v>
      </c>
      <c r="AV6" s="485">
        <v>0</v>
      </c>
      <c r="AW6" s="485">
        <v>0</v>
      </c>
      <c r="AX6" s="485">
        <v>0</v>
      </c>
      <c r="AY6" s="485">
        <v>0</v>
      </c>
      <c r="AZ6" s="485">
        <v>0</v>
      </c>
      <c r="BA6" s="485">
        <v>0</v>
      </c>
      <c r="BB6" s="485">
        <v>0</v>
      </c>
      <c r="BC6" s="485">
        <v>0</v>
      </c>
      <c r="BD6" s="485">
        <v>0</v>
      </c>
      <c r="BE6" s="485">
        <v>0</v>
      </c>
      <c r="BF6" s="485">
        <v>0</v>
      </c>
      <c r="BH6" s="484">
        <v>2016</v>
      </c>
      <c r="BI6" s="485">
        <v>0</v>
      </c>
      <c r="BJ6" s="485">
        <v>0</v>
      </c>
      <c r="BK6" s="485">
        <v>0</v>
      </c>
      <c r="BL6" s="485">
        <v>0</v>
      </c>
      <c r="BM6" s="485">
        <v>0</v>
      </c>
      <c r="BN6" s="485">
        <v>0</v>
      </c>
      <c r="BO6" s="485">
        <v>0</v>
      </c>
      <c r="BP6" s="485">
        <v>0</v>
      </c>
      <c r="BQ6" s="485">
        <v>0</v>
      </c>
      <c r="BR6" s="485">
        <v>0</v>
      </c>
      <c r="BS6" s="485">
        <v>0</v>
      </c>
      <c r="BT6" s="485">
        <v>0</v>
      </c>
      <c r="BU6" s="485">
        <v>0</v>
      </c>
      <c r="BV6" s="485">
        <v>0</v>
      </c>
      <c r="BW6" s="485">
        <v>0</v>
      </c>
      <c r="BX6" s="485">
        <v>0</v>
      </c>
      <c r="BY6" s="485">
        <v>0</v>
      </c>
      <c r="BZ6" s="485">
        <v>0</v>
      </c>
      <c r="CA6" s="485">
        <v>0</v>
      </c>
      <c r="CB6" s="485">
        <v>0</v>
      </c>
      <c r="CC6" s="486">
        <v>0</v>
      </c>
      <c r="CE6" s="484">
        <v>2016</v>
      </c>
      <c r="CF6" s="485">
        <v>0</v>
      </c>
      <c r="CG6" s="485">
        <v>0</v>
      </c>
      <c r="CH6" s="485">
        <v>0</v>
      </c>
      <c r="CI6" s="485">
        <v>0</v>
      </c>
      <c r="CJ6" s="485">
        <v>0</v>
      </c>
      <c r="CK6" s="485">
        <v>0</v>
      </c>
      <c r="CL6" s="485">
        <v>0</v>
      </c>
      <c r="CM6" s="485">
        <v>0</v>
      </c>
      <c r="CN6" s="485">
        <v>0</v>
      </c>
      <c r="CO6" s="485">
        <v>0</v>
      </c>
      <c r="CP6" s="485">
        <v>0</v>
      </c>
      <c r="CQ6" s="485">
        <v>0</v>
      </c>
      <c r="CR6" s="485">
        <v>0</v>
      </c>
      <c r="CS6" s="485">
        <v>0</v>
      </c>
      <c r="CT6" s="485">
        <v>0</v>
      </c>
      <c r="CU6" s="485">
        <v>0</v>
      </c>
      <c r="CV6" s="485">
        <v>0</v>
      </c>
      <c r="CW6" s="485">
        <v>0</v>
      </c>
      <c r="CX6" s="485">
        <v>0</v>
      </c>
      <c r="CY6" s="485">
        <v>0</v>
      </c>
      <c r="CZ6" s="486">
        <v>0</v>
      </c>
      <c r="DB6" s="484">
        <v>2016</v>
      </c>
      <c r="DC6" s="485">
        <v>0</v>
      </c>
      <c r="DD6" s="485">
        <v>0</v>
      </c>
      <c r="DE6" s="485">
        <v>0</v>
      </c>
      <c r="DF6" s="485">
        <v>0</v>
      </c>
      <c r="DG6" s="485">
        <v>0</v>
      </c>
      <c r="DH6" s="485">
        <v>0</v>
      </c>
      <c r="DI6" s="485">
        <v>0</v>
      </c>
      <c r="DJ6" s="485">
        <v>0</v>
      </c>
      <c r="DK6" s="485">
        <v>0</v>
      </c>
      <c r="DL6" s="485">
        <v>0</v>
      </c>
      <c r="DM6" s="485"/>
      <c r="DN6" s="485"/>
      <c r="DO6" s="485">
        <v>0</v>
      </c>
      <c r="DP6" s="485"/>
      <c r="DQ6" s="485"/>
      <c r="DR6" s="485"/>
      <c r="DS6" s="485"/>
      <c r="DT6" s="485"/>
      <c r="DU6" s="485"/>
      <c r="DV6" s="485">
        <v>0</v>
      </c>
      <c r="DW6" s="487">
        <v>0</v>
      </c>
      <c r="DZ6" s="488">
        <v>0</v>
      </c>
      <c r="EA6" s="461">
        <v>0</v>
      </c>
      <c r="EB6" s="461">
        <v>0</v>
      </c>
      <c r="EC6" s="458">
        <v>2016</v>
      </c>
      <c r="ED6" s="489">
        <v>0</v>
      </c>
    </row>
    <row r="7" spans="1:134">
      <c r="A7" s="490">
        <v>2017</v>
      </c>
      <c r="B7" s="482">
        <v>0</v>
      </c>
      <c r="C7" s="482">
        <v>0</v>
      </c>
      <c r="D7" s="482">
        <v>5827966.7061133683</v>
      </c>
      <c r="E7" s="482">
        <v>1349349.2478151629</v>
      </c>
      <c r="F7" s="482">
        <v>0</v>
      </c>
      <c r="G7" s="482">
        <v>0</v>
      </c>
      <c r="H7" s="482">
        <v>0</v>
      </c>
      <c r="I7" s="482">
        <v>0</v>
      </c>
      <c r="J7" s="482">
        <v>0</v>
      </c>
      <c r="K7" s="482">
        <v>0</v>
      </c>
      <c r="L7" s="482">
        <v>0</v>
      </c>
      <c r="M7" s="482">
        <v>0</v>
      </c>
      <c r="N7" s="482">
        <v>0</v>
      </c>
      <c r="O7" s="482">
        <v>0</v>
      </c>
      <c r="P7" s="482">
        <v>0</v>
      </c>
      <c r="Q7" s="482">
        <v>0</v>
      </c>
      <c r="R7" s="482">
        <v>0</v>
      </c>
      <c r="S7" s="482">
        <v>0</v>
      </c>
      <c r="T7" s="482">
        <v>0</v>
      </c>
      <c r="U7" s="482">
        <v>0</v>
      </c>
      <c r="V7" s="482">
        <v>0</v>
      </c>
      <c r="W7" s="482">
        <v>0</v>
      </c>
      <c r="X7" s="482">
        <v>5287053.6304297</v>
      </c>
      <c r="Y7" s="482">
        <v>1298780.1850765327</v>
      </c>
      <c r="Z7" s="482">
        <v>0</v>
      </c>
      <c r="AA7" s="482">
        <v>4360865.39069237</v>
      </c>
      <c r="AB7" s="482">
        <v>0</v>
      </c>
      <c r="AC7" s="482">
        <v>0</v>
      </c>
      <c r="AD7" s="482">
        <v>0</v>
      </c>
      <c r="AE7" s="482">
        <v>0</v>
      </c>
      <c r="AF7" s="482">
        <v>18124015.160127133</v>
      </c>
      <c r="AH7" s="481">
        <v>2017</v>
      </c>
      <c r="AI7" s="483">
        <v>0</v>
      </c>
      <c r="AJ7" s="483">
        <v>0</v>
      </c>
      <c r="AK7" s="483">
        <v>0</v>
      </c>
      <c r="AL7" s="483">
        <v>380707.65177182585</v>
      </c>
      <c r="AM7" s="483">
        <v>238699.18337670562</v>
      </c>
      <c r="AN7" s="483">
        <v>0</v>
      </c>
      <c r="AO7" s="483">
        <v>2048519.8434403171</v>
      </c>
      <c r="AP7" s="483">
        <v>22300.282753007778</v>
      </c>
      <c r="AQ7" s="483">
        <v>0</v>
      </c>
      <c r="AR7" s="483">
        <v>0</v>
      </c>
      <c r="AS7" s="482">
        <v>2690226.9613418565</v>
      </c>
      <c r="AU7" s="484">
        <v>2017</v>
      </c>
      <c r="AV7" s="485">
        <v>41.952054794520549</v>
      </c>
      <c r="AW7" s="485">
        <v>144.3032982040896</v>
      </c>
      <c r="AX7" s="485">
        <v>35.909176251338316</v>
      </c>
      <c r="AY7" s="485">
        <v>8.0008662180308647</v>
      </c>
      <c r="AZ7" s="485">
        <v>0</v>
      </c>
      <c r="BA7" s="485">
        <v>0</v>
      </c>
      <c r="BB7" s="485">
        <v>0</v>
      </c>
      <c r="BC7" s="485">
        <v>0</v>
      </c>
      <c r="BD7" s="485">
        <v>0</v>
      </c>
      <c r="BE7" s="485">
        <v>0</v>
      </c>
      <c r="BF7" s="485">
        <v>230.16539546797932</v>
      </c>
      <c r="BH7" s="484">
        <v>2017</v>
      </c>
      <c r="BI7" s="485">
        <v>310.02739726027397</v>
      </c>
      <c r="BJ7" s="485">
        <v>1042.0715127905878</v>
      </c>
      <c r="BK7" s="485">
        <v>108.24119880141197</v>
      </c>
      <c r="BL7" s="485">
        <v>32.259492591100447</v>
      </c>
      <c r="BM7" s="485">
        <v>0</v>
      </c>
      <c r="BN7" s="485">
        <v>0</v>
      </c>
      <c r="BO7" s="485">
        <v>0</v>
      </c>
      <c r="BP7" s="485">
        <v>0</v>
      </c>
      <c r="BQ7" s="485">
        <v>0</v>
      </c>
      <c r="BR7" s="485">
        <v>0</v>
      </c>
      <c r="BS7" s="485">
        <v>0</v>
      </c>
      <c r="BT7" s="485">
        <v>0</v>
      </c>
      <c r="BU7" s="485">
        <v>126.9588609976056</v>
      </c>
      <c r="BV7" s="485">
        <v>39.172241003479122</v>
      </c>
      <c r="BW7" s="485">
        <v>0</v>
      </c>
      <c r="BX7" s="485">
        <v>143.2692965555411</v>
      </c>
      <c r="BY7" s="485">
        <v>0</v>
      </c>
      <c r="BZ7" s="485">
        <v>0</v>
      </c>
      <c r="CA7" s="485">
        <v>0</v>
      </c>
      <c r="CB7" s="485">
        <v>0</v>
      </c>
      <c r="CC7" s="486">
        <v>1802</v>
      </c>
      <c r="CE7" s="484">
        <v>2017</v>
      </c>
      <c r="CF7" s="485">
        <v>279.46474452493146</v>
      </c>
      <c r="CG7" s="485">
        <v>979.9119470526291</v>
      </c>
      <c r="CH7" s="485">
        <v>100.64252698593099</v>
      </c>
      <c r="CI7" s="485">
        <v>27.38896056927992</v>
      </c>
      <c r="CJ7" s="485">
        <v>0</v>
      </c>
      <c r="CK7" s="485">
        <v>0</v>
      </c>
      <c r="CL7" s="485">
        <v>0</v>
      </c>
      <c r="CM7" s="485">
        <v>0</v>
      </c>
      <c r="CN7" s="485">
        <v>0</v>
      </c>
      <c r="CO7" s="485">
        <v>0</v>
      </c>
      <c r="CP7" s="485">
        <v>0</v>
      </c>
      <c r="CQ7" s="485">
        <v>0</v>
      </c>
      <c r="CR7" s="485">
        <v>118.0461851452435</v>
      </c>
      <c r="CS7" s="485">
        <v>33.258023548411337</v>
      </c>
      <c r="CT7" s="485">
        <v>0</v>
      </c>
      <c r="CU7" s="485">
        <v>143.2692965555411</v>
      </c>
      <c r="CV7" s="485">
        <v>0</v>
      </c>
      <c r="CW7" s="485">
        <v>0</v>
      </c>
      <c r="CX7" s="485">
        <v>0</v>
      </c>
      <c r="CY7" s="485">
        <v>0</v>
      </c>
      <c r="CZ7" s="486">
        <v>1681.9816843819674</v>
      </c>
      <c r="DB7" s="484">
        <v>2017</v>
      </c>
      <c r="DC7" s="485">
        <v>0</v>
      </c>
      <c r="DD7" s="485">
        <v>0</v>
      </c>
      <c r="DE7" s="485">
        <v>0.94274739475804703</v>
      </c>
      <c r="DF7" s="485">
        <v>0.28980321453617902</v>
      </c>
      <c r="DG7" s="485">
        <v>0</v>
      </c>
      <c r="DH7" s="485">
        <v>0</v>
      </c>
      <c r="DI7" s="485">
        <v>0</v>
      </c>
      <c r="DJ7" s="485">
        <v>0</v>
      </c>
      <c r="DK7" s="485">
        <v>0</v>
      </c>
      <c r="DL7" s="485">
        <v>0</v>
      </c>
      <c r="DM7" s="485"/>
      <c r="DN7" s="485"/>
      <c r="DO7" s="485">
        <v>1.1057724486822702</v>
      </c>
      <c r="DP7" s="485"/>
      <c r="DQ7" s="485"/>
      <c r="DR7" s="485"/>
      <c r="DS7" s="485"/>
      <c r="DT7" s="485"/>
      <c r="DU7" s="485"/>
      <c r="DV7" s="485">
        <v>0</v>
      </c>
      <c r="DW7" s="487">
        <v>2.3383230579764964</v>
      </c>
      <c r="DZ7" s="488">
        <v>18124015.160127133</v>
      </c>
      <c r="EA7" s="461">
        <v>2690226.9613418565</v>
      </c>
      <c r="EB7" s="461">
        <v>15433788.198785277</v>
      </c>
      <c r="EC7" s="458">
        <v>2017</v>
      </c>
      <c r="ED7" s="489">
        <v>15.433788198785278</v>
      </c>
    </row>
    <row r="8" spans="1:134">
      <c r="A8" s="490">
        <v>2018</v>
      </c>
      <c r="B8" s="482">
        <v>0</v>
      </c>
      <c r="C8" s="482">
        <v>0</v>
      </c>
      <c r="D8" s="482">
        <v>20988391.45276808</v>
      </c>
      <c r="E8" s="482">
        <v>23054195.038264625</v>
      </c>
      <c r="F8" s="482">
        <v>0</v>
      </c>
      <c r="G8" s="482">
        <v>0</v>
      </c>
      <c r="H8" s="482">
        <v>0</v>
      </c>
      <c r="I8" s="482">
        <v>0</v>
      </c>
      <c r="J8" s="482">
        <v>0</v>
      </c>
      <c r="K8" s="482">
        <v>0</v>
      </c>
      <c r="L8" s="482">
        <v>0</v>
      </c>
      <c r="M8" s="482">
        <v>0</v>
      </c>
      <c r="N8" s="482">
        <v>0</v>
      </c>
      <c r="O8" s="482">
        <v>0</v>
      </c>
      <c r="P8" s="482">
        <v>0</v>
      </c>
      <c r="Q8" s="482">
        <v>0</v>
      </c>
      <c r="R8" s="482">
        <v>0</v>
      </c>
      <c r="S8" s="482">
        <v>0</v>
      </c>
      <c r="T8" s="482">
        <v>0</v>
      </c>
      <c r="U8" s="482">
        <v>0</v>
      </c>
      <c r="V8" s="482">
        <v>0</v>
      </c>
      <c r="W8" s="482">
        <v>0</v>
      </c>
      <c r="X8" s="482">
        <v>14328012.047347218</v>
      </c>
      <c r="Y8" s="482">
        <v>1209861.6880275349</v>
      </c>
      <c r="Z8" s="482">
        <v>0</v>
      </c>
      <c r="AA8" s="482">
        <v>19929344.690146558</v>
      </c>
      <c r="AB8" s="482">
        <v>0</v>
      </c>
      <c r="AC8" s="482">
        <v>0</v>
      </c>
      <c r="AD8" s="482">
        <v>0</v>
      </c>
      <c r="AE8" s="482">
        <v>0</v>
      </c>
      <c r="AF8" s="482">
        <v>79509804.916554019</v>
      </c>
      <c r="AH8" s="490">
        <v>2018</v>
      </c>
      <c r="AI8" s="483">
        <v>0</v>
      </c>
      <c r="AJ8" s="483">
        <v>0</v>
      </c>
      <c r="AK8" s="483">
        <v>0</v>
      </c>
      <c r="AL8" s="483">
        <v>2552393.6221752055</v>
      </c>
      <c r="AM8" s="483">
        <v>1600320.5358065274</v>
      </c>
      <c r="AN8" s="483">
        <v>0</v>
      </c>
      <c r="AO8" s="483">
        <v>5830075.2273203684</v>
      </c>
      <c r="AP8" s="483">
        <v>149508.68259825464</v>
      </c>
      <c r="AQ8" s="483">
        <v>0</v>
      </c>
      <c r="AR8" s="483">
        <v>0</v>
      </c>
      <c r="AS8" s="482">
        <v>10132298.067900356</v>
      </c>
      <c r="AU8" s="484">
        <v>2018</v>
      </c>
      <c r="AV8" s="485">
        <v>167.80821917808223</v>
      </c>
      <c r="AW8" s="485">
        <v>323.74103658083891</v>
      </c>
      <c r="AX8" s="485">
        <v>87.534869599545004</v>
      </c>
      <c r="AY8" s="485">
        <v>137.19649614941804</v>
      </c>
      <c r="AZ8" s="485">
        <v>0</v>
      </c>
      <c r="BA8" s="485">
        <v>0</v>
      </c>
      <c r="BB8" s="485">
        <v>0</v>
      </c>
      <c r="BC8" s="485">
        <v>0</v>
      </c>
      <c r="BD8" s="485">
        <v>0</v>
      </c>
      <c r="BE8" s="485">
        <v>0</v>
      </c>
      <c r="BF8" s="485">
        <v>716.28062150788423</v>
      </c>
      <c r="BH8" s="484">
        <v>2018</v>
      </c>
      <c r="BI8" s="485">
        <v>1230</v>
      </c>
      <c r="BJ8" s="485">
        <v>2207.347902376775</v>
      </c>
      <c r="BK8" s="485">
        <v>358.71415874923906</v>
      </c>
      <c r="BL8" s="485">
        <v>442.44002434297408</v>
      </c>
      <c r="BM8" s="485">
        <v>0</v>
      </c>
      <c r="BN8" s="485">
        <v>0</v>
      </c>
      <c r="BO8" s="485">
        <v>0</v>
      </c>
      <c r="BP8" s="485">
        <v>0</v>
      </c>
      <c r="BQ8" s="485">
        <v>0</v>
      </c>
      <c r="BR8" s="485">
        <v>0</v>
      </c>
      <c r="BS8" s="485">
        <v>0</v>
      </c>
      <c r="BT8" s="485">
        <v>0</v>
      </c>
      <c r="BU8" s="485">
        <v>304.03630069674176</v>
      </c>
      <c r="BV8" s="485">
        <v>31.721009900771961</v>
      </c>
      <c r="BW8" s="485">
        <v>0</v>
      </c>
      <c r="BX8" s="485">
        <v>461.58869513720225</v>
      </c>
      <c r="BY8" s="485">
        <v>0</v>
      </c>
      <c r="BZ8" s="485">
        <v>0</v>
      </c>
      <c r="CA8" s="485">
        <v>0</v>
      </c>
      <c r="CB8" s="485">
        <v>0</v>
      </c>
      <c r="CC8" s="486">
        <v>5035.8480912037039</v>
      </c>
      <c r="CD8" s="464">
        <v>5035.8480912037039</v>
      </c>
      <c r="CE8" s="484">
        <v>2018</v>
      </c>
      <c r="CF8" s="485">
        <v>1108.7459973000002</v>
      </c>
      <c r="CG8" s="485">
        <v>2075.6795999999999</v>
      </c>
      <c r="CH8" s="485">
        <v>333.53196196940956</v>
      </c>
      <c r="CI8" s="485">
        <v>375.64051408372109</v>
      </c>
      <c r="CJ8" s="485">
        <v>0</v>
      </c>
      <c r="CK8" s="485">
        <v>0</v>
      </c>
      <c r="CL8" s="485">
        <v>0</v>
      </c>
      <c r="CM8" s="485">
        <v>0</v>
      </c>
      <c r="CN8" s="485">
        <v>0</v>
      </c>
      <c r="CO8" s="485">
        <v>0</v>
      </c>
      <c r="CP8" s="485">
        <v>0</v>
      </c>
      <c r="CQ8" s="485">
        <v>0</v>
      </c>
      <c r="CR8" s="485">
        <v>282.69256010101873</v>
      </c>
      <c r="CS8" s="485">
        <v>26.93177789255315</v>
      </c>
      <c r="CT8" s="485">
        <v>0</v>
      </c>
      <c r="CU8" s="485">
        <v>461.58869513720225</v>
      </c>
      <c r="CV8" s="485">
        <v>0</v>
      </c>
      <c r="CW8" s="485">
        <v>0</v>
      </c>
      <c r="CX8" s="485">
        <v>0</v>
      </c>
      <c r="CY8" s="485">
        <v>0</v>
      </c>
      <c r="CZ8" s="486">
        <v>4664.811106483905</v>
      </c>
      <c r="DB8" s="484">
        <v>2018</v>
      </c>
      <c r="DC8" s="485">
        <v>0</v>
      </c>
      <c r="DD8" s="485">
        <v>0</v>
      </c>
      <c r="DE8" s="485">
        <v>3.1555323739212953</v>
      </c>
      <c r="DF8" s="485">
        <v>4.0144074287989957</v>
      </c>
      <c r="DG8" s="485">
        <v>0</v>
      </c>
      <c r="DH8" s="485">
        <v>0</v>
      </c>
      <c r="DI8" s="485">
        <v>0</v>
      </c>
      <c r="DJ8" s="485">
        <v>0</v>
      </c>
      <c r="DK8" s="485">
        <v>0</v>
      </c>
      <c r="DL8" s="485">
        <v>0</v>
      </c>
      <c r="DM8" s="485"/>
      <c r="DN8" s="485"/>
      <c r="DO8" s="485">
        <v>2.6745428533990738</v>
      </c>
      <c r="DP8" s="485"/>
      <c r="DQ8" s="485"/>
      <c r="DR8" s="485"/>
      <c r="DS8" s="485"/>
      <c r="DT8" s="485"/>
      <c r="DU8" s="485"/>
      <c r="DV8" s="485">
        <v>0</v>
      </c>
      <c r="DW8" s="487">
        <v>9.8444826561193643</v>
      </c>
      <c r="DZ8" s="488">
        <v>79509804.916554019</v>
      </c>
      <c r="EA8" s="461">
        <v>10132298.067900356</v>
      </c>
      <c r="EB8" s="461">
        <v>69377506.848653659</v>
      </c>
      <c r="EC8" s="458">
        <v>2018</v>
      </c>
      <c r="ED8" s="489">
        <v>69.377506848653653</v>
      </c>
    </row>
    <row r="9" spans="1:134">
      <c r="A9" s="490">
        <v>2019</v>
      </c>
      <c r="B9" s="482">
        <v>0</v>
      </c>
      <c r="C9" s="482">
        <v>0</v>
      </c>
      <c r="D9" s="482">
        <v>22691283.587826718</v>
      </c>
      <c r="E9" s="482">
        <v>24424345.322658412</v>
      </c>
      <c r="F9" s="482">
        <v>0</v>
      </c>
      <c r="G9" s="482">
        <v>0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482">
        <v>0</v>
      </c>
      <c r="U9" s="482">
        <v>0</v>
      </c>
      <c r="V9" s="482">
        <v>0</v>
      </c>
      <c r="W9" s="482">
        <v>0</v>
      </c>
      <c r="X9" s="482">
        <v>15596273.58757068</v>
      </c>
      <c r="Y9" s="482">
        <v>1035728.5245098923</v>
      </c>
      <c r="Z9" s="482">
        <v>0</v>
      </c>
      <c r="AA9" s="482">
        <v>21379310.240687605</v>
      </c>
      <c r="AB9" s="482">
        <v>0</v>
      </c>
      <c r="AC9" s="482">
        <v>0</v>
      </c>
      <c r="AD9" s="482">
        <v>0</v>
      </c>
      <c r="AE9" s="482">
        <v>0</v>
      </c>
      <c r="AF9" s="482">
        <v>85126941.263253316</v>
      </c>
      <c r="AH9" s="490">
        <v>2019</v>
      </c>
      <c r="AI9" s="483">
        <v>0</v>
      </c>
      <c r="AJ9" s="483">
        <v>0</v>
      </c>
      <c r="AK9" s="483">
        <v>0</v>
      </c>
      <c r="AL9" s="483">
        <v>2457490.5748581369</v>
      </c>
      <c r="AM9" s="483">
        <v>1540817.4504623902</v>
      </c>
      <c r="AN9" s="483">
        <v>0</v>
      </c>
      <c r="AO9" s="483">
        <v>5857796.248410929</v>
      </c>
      <c r="AP9" s="483">
        <v>143949.65382790274</v>
      </c>
      <c r="AQ9" s="483">
        <v>0</v>
      </c>
      <c r="AR9" s="483">
        <v>0</v>
      </c>
      <c r="AS9" s="482">
        <v>10000053.927559357</v>
      </c>
      <c r="AU9" s="484">
        <v>2019</v>
      </c>
      <c r="AV9" s="485">
        <v>167.80821917808223</v>
      </c>
      <c r="AW9" s="485">
        <v>327.76964945073263</v>
      </c>
      <c r="AX9" s="485">
        <v>86.883755456182755</v>
      </c>
      <c r="AY9" s="485">
        <v>136.06955402758265</v>
      </c>
      <c r="AZ9" s="485">
        <v>0</v>
      </c>
      <c r="BA9" s="485">
        <v>0</v>
      </c>
      <c r="BB9" s="485">
        <v>0</v>
      </c>
      <c r="BC9" s="485">
        <v>0</v>
      </c>
      <c r="BD9" s="485">
        <v>0</v>
      </c>
      <c r="BE9" s="485">
        <v>0</v>
      </c>
      <c r="BF9" s="485">
        <v>718.53117811258016</v>
      </c>
      <c r="BH9" s="484">
        <v>2019</v>
      </c>
      <c r="BI9" s="485">
        <v>1230</v>
      </c>
      <c r="BJ9" s="485">
        <v>2245.0462061998192</v>
      </c>
      <c r="BK9" s="485">
        <v>355.47112388992525</v>
      </c>
      <c r="BL9" s="485">
        <v>427.56055504616029</v>
      </c>
      <c r="BM9" s="485">
        <v>0</v>
      </c>
      <c r="BN9" s="485">
        <v>0</v>
      </c>
      <c r="BO9" s="485">
        <v>0</v>
      </c>
      <c r="BP9" s="485">
        <v>0</v>
      </c>
      <c r="BQ9" s="485">
        <v>0</v>
      </c>
      <c r="BR9" s="485">
        <v>0</v>
      </c>
      <c r="BS9" s="485">
        <v>0</v>
      </c>
      <c r="BT9" s="485">
        <v>0</v>
      </c>
      <c r="BU9" s="485">
        <v>303.83751544109231</v>
      </c>
      <c r="BV9" s="485">
        <v>24.45012653032304</v>
      </c>
      <c r="BW9" s="485">
        <v>0</v>
      </c>
      <c r="BX9" s="485">
        <v>447.26169707602764</v>
      </c>
      <c r="BY9" s="485">
        <v>0</v>
      </c>
      <c r="BZ9" s="485">
        <v>0</v>
      </c>
      <c r="CA9" s="485">
        <v>0</v>
      </c>
      <c r="CB9" s="485">
        <v>0</v>
      </c>
      <c r="CC9" s="486">
        <v>5033.6272241833476</v>
      </c>
      <c r="CD9" s="464">
        <v>5033.6272241833476</v>
      </c>
      <c r="CE9" s="484">
        <v>2019</v>
      </c>
      <c r="CF9" s="485">
        <v>1108.7459973000002</v>
      </c>
      <c r="CG9" s="485">
        <v>2111.1291999999999</v>
      </c>
      <c r="CH9" s="485">
        <v>330.51659234158763</v>
      </c>
      <c r="CI9" s="485">
        <v>363.00754421566211</v>
      </c>
      <c r="CJ9" s="485">
        <v>0</v>
      </c>
      <c r="CK9" s="485">
        <v>0</v>
      </c>
      <c r="CL9" s="485">
        <v>0</v>
      </c>
      <c r="CM9" s="485">
        <v>0</v>
      </c>
      <c r="CN9" s="485">
        <v>0</v>
      </c>
      <c r="CO9" s="485">
        <v>0</v>
      </c>
      <c r="CP9" s="485">
        <v>0</v>
      </c>
      <c r="CQ9" s="485">
        <v>0</v>
      </c>
      <c r="CR9" s="485">
        <v>282.5077298268011</v>
      </c>
      <c r="CS9" s="485">
        <v>20.758651102828111</v>
      </c>
      <c r="CT9" s="485">
        <v>0</v>
      </c>
      <c r="CU9" s="485">
        <v>447.26169707602764</v>
      </c>
      <c r="CV9" s="485">
        <v>0</v>
      </c>
      <c r="CW9" s="485">
        <v>0</v>
      </c>
      <c r="CX9" s="485">
        <v>0</v>
      </c>
      <c r="CY9" s="485">
        <v>0</v>
      </c>
      <c r="CZ9" s="486">
        <v>4663.9274118629064</v>
      </c>
      <c r="DB9" s="484">
        <v>2019</v>
      </c>
      <c r="DC9" s="485">
        <v>0</v>
      </c>
      <c r="DD9" s="485">
        <v>0</v>
      </c>
      <c r="DE9" s="485">
        <v>3.158274124928274</v>
      </c>
      <c r="DF9" s="485">
        <v>3.9181949998702539</v>
      </c>
      <c r="DG9" s="485">
        <v>0</v>
      </c>
      <c r="DH9" s="485">
        <v>0</v>
      </c>
      <c r="DI9" s="485">
        <v>0</v>
      </c>
      <c r="DJ9" s="485">
        <v>0</v>
      </c>
      <c r="DK9" s="485">
        <v>0</v>
      </c>
      <c r="DL9" s="485">
        <v>0</v>
      </c>
      <c r="DM9" s="485"/>
      <c r="DN9" s="485"/>
      <c r="DO9" s="485">
        <v>2.6995221234826547</v>
      </c>
      <c r="DP9" s="485"/>
      <c r="DQ9" s="485"/>
      <c r="DR9" s="485"/>
      <c r="DS9" s="485"/>
      <c r="DT9" s="485"/>
      <c r="DU9" s="485"/>
      <c r="DV9" s="485">
        <v>0</v>
      </c>
      <c r="DW9" s="487">
        <v>9.7759912482811835</v>
      </c>
      <c r="DZ9" s="488">
        <v>85126941.263253316</v>
      </c>
      <c r="EA9" s="461">
        <v>10000053.927559357</v>
      </c>
      <c r="EB9" s="461">
        <v>75126887.335693955</v>
      </c>
      <c r="EC9" s="458">
        <v>2019</v>
      </c>
      <c r="ED9" s="489">
        <v>75.126887335693951</v>
      </c>
    </row>
    <row r="10" spans="1:134">
      <c r="A10" s="490">
        <v>2020</v>
      </c>
      <c r="B10" s="482">
        <v>0</v>
      </c>
      <c r="C10" s="482">
        <v>0</v>
      </c>
      <c r="D10" s="482">
        <v>24176440.502515957</v>
      </c>
      <c r="E10" s="482">
        <v>25278141.680923067</v>
      </c>
      <c r="F10" s="482">
        <v>0</v>
      </c>
      <c r="G10" s="482">
        <v>0</v>
      </c>
      <c r="H10" s="482">
        <v>0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482">
        <v>0</v>
      </c>
      <c r="T10" s="482">
        <v>0</v>
      </c>
      <c r="U10" s="482">
        <v>0</v>
      </c>
      <c r="V10" s="482">
        <v>0</v>
      </c>
      <c r="W10" s="482">
        <v>0</v>
      </c>
      <c r="X10" s="482">
        <v>16277649.077066321</v>
      </c>
      <c r="Y10" s="482">
        <v>812801.62139581377</v>
      </c>
      <c r="Z10" s="482">
        <v>0</v>
      </c>
      <c r="AA10" s="482">
        <v>22360711.732711442</v>
      </c>
      <c r="AB10" s="482">
        <v>0</v>
      </c>
      <c r="AC10" s="482">
        <v>0</v>
      </c>
      <c r="AD10" s="482">
        <v>0</v>
      </c>
      <c r="AE10" s="482">
        <v>0</v>
      </c>
      <c r="AF10" s="482">
        <v>88905744.614612609</v>
      </c>
      <c r="AH10" s="490">
        <v>2020</v>
      </c>
      <c r="AI10" s="483">
        <v>0</v>
      </c>
      <c r="AJ10" s="483">
        <v>0</v>
      </c>
      <c r="AK10" s="483">
        <v>0</v>
      </c>
      <c r="AL10" s="483">
        <v>2323046.102297382</v>
      </c>
      <c r="AM10" s="483">
        <v>1456522.3603574028</v>
      </c>
      <c r="AN10" s="483">
        <v>0</v>
      </c>
      <c r="AO10" s="483">
        <v>5721966.5281698778</v>
      </c>
      <c r="AP10" s="483">
        <v>136074.45158615542</v>
      </c>
      <c r="AQ10" s="483">
        <v>0</v>
      </c>
      <c r="AR10" s="483">
        <v>0</v>
      </c>
      <c r="AS10" s="482">
        <v>9637609.4424108174</v>
      </c>
      <c r="AU10" s="484">
        <v>2020</v>
      </c>
      <c r="AV10" s="485">
        <v>167.80821917808223</v>
      </c>
      <c r="AW10" s="485">
        <v>335.61553539805544</v>
      </c>
      <c r="AX10" s="485">
        <v>85.318687604288684</v>
      </c>
      <c r="AY10" s="485">
        <v>133.97858432681718</v>
      </c>
      <c r="AZ10" s="485">
        <v>0</v>
      </c>
      <c r="BA10" s="485">
        <v>0</v>
      </c>
      <c r="BB10" s="485">
        <v>0</v>
      </c>
      <c r="BC10" s="485">
        <v>0</v>
      </c>
      <c r="BD10" s="485">
        <v>0</v>
      </c>
      <c r="BE10" s="485">
        <v>0</v>
      </c>
      <c r="BF10" s="485">
        <v>722.72102650724355</v>
      </c>
      <c r="BH10" s="484">
        <v>2020</v>
      </c>
      <c r="BI10" s="485">
        <v>1230</v>
      </c>
      <c r="BJ10" s="485">
        <v>2316.1157016004677</v>
      </c>
      <c r="BK10" s="485">
        <v>347.69941854216569</v>
      </c>
      <c r="BL10" s="485">
        <v>405.70428850726466</v>
      </c>
      <c r="BM10" s="485">
        <v>0</v>
      </c>
      <c r="BN10" s="485">
        <v>0</v>
      </c>
      <c r="BO10" s="485">
        <v>0</v>
      </c>
      <c r="BP10" s="485">
        <v>0</v>
      </c>
      <c r="BQ10" s="485">
        <v>0</v>
      </c>
      <c r="BR10" s="485">
        <v>0</v>
      </c>
      <c r="BS10" s="485">
        <v>0</v>
      </c>
      <c r="BT10" s="485">
        <v>0</v>
      </c>
      <c r="BU10" s="485">
        <v>289.94482631275747</v>
      </c>
      <c r="BV10" s="485">
        <v>17.347262806506137</v>
      </c>
      <c r="BW10" s="485">
        <v>0</v>
      </c>
      <c r="BX10" s="485">
        <v>422.56757551996316</v>
      </c>
      <c r="BY10" s="485">
        <v>0</v>
      </c>
      <c r="BZ10" s="485">
        <v>0</v>
      </c>
      <c r="CA10" s="485">
        <v>0</v>
      </c>
      <c r="CB10" s="485">
        <v>0</v>
      </c>
      <c r="CC10" s="486">
        <v>5029.3790732891248</v>
      </c>
      <c r="CD10" s="464">
        <v>5029.3790732891248</v>
      </c>
      <c r="CE10" s="484">
        <v>2020</v>
      </c>
      <c r="CF10" s="485">
        <v>1108.7459973000002</v>
      </c>
      <c r="CG10" s="485">
        <v>2177.9594000000006</v>
      </c>
      <c r="CH10" s="485">
        <v>323.29047073678521</v>
      </c>
      <c r="CI10" s="485">
        <v>344.4511326188279</v>
      </c>
      <c r="CJ10" s="485">
        <v>0</v>
      </c>
      <c r="CK10" s="485">
        <v>0</v>
      </c>
      <c r="CL10" s="485">
        <v>0</v>
      </c>
      <c r="CM10" s="485">
        <v>0</v>
      </c>
      <c r="CN10" s="485">
        <v>0</v>
      </c>
      <c r="CO10" s="485">
        <v>0</v>
      </c>
      <c r="CP10" s="485">
        <v>0</v>
      </c>
      <c r="CQ10" s="485">
        <v>0</v>
      </c>
      <c r="CR10" s="485">
        <v>269.59032540049918</v>
      </c>
      <c r="CS10" s="485">
        <v>14.728176385620117</v>
      </c>
      <c r="CT10" s="485">
        <v>0</v>
      </c>
      <c r="CU10" s="485">
        <v>422.56757551996316</v>
      </c>
      <c r="CV10" s="485">
        <v>0</v>
      </c>
      <c r="CW10" s="485">
        <v>0</v>
      </c>
      <c r="CX10" s="485">
        <v>0</v>
      </c>
      <c r="CY10" s="485">
        <v>0</v>
      </c>
      <c r="CZ10" s="486">
        <v>4661.3330779616972</v>
      </c>
      <c r="DB10" s="484">
        <v>2020</v>
      </c>
      <c r="DC10" s="485">
        <v>0</v>
      </c>
      <c r="DD10" s="485">
        <v>0</v>
      </c>
      <c r="DE10" s="485">
        <v>3.1201166650771825</v>
      </c>
      <c r="DF10" s="485">
        <v>3.7550816623584442</v>
      </c>
      <c r="DG10" s="485">
        <v>0</v>
      </c>
      <c r="DH10" s="485">
        <v>0</v>
      </c>
      <c r="DI10" s="485">
        <v>0</v>
      </c>
      <c r="DJ10" s="485">
        <v>0</v>
      </c>
      <c r="DK10" s="485">
        <v>0</v>
      </c>
      <c r="DL10" s="485">
        <v>0</v>
      </c>
      <c r="DM10" s="485"/>
      <c r="DN10" s="485"/>
      <c r="DO10" s="485">
        <v>2.6018498630926952</v>
      </c>
      <c r="DP10" s="485"/>
      <c r="DQ10" s="485"/>
      <c r="DR10" s="485"/>
      <c r="DS10" s="485"/>
      <c r="DT10" s="485"/>
      <c r="DU10" s="485"/>
      <c r="DV10" s="485">
        <v>0</v>
      </c>
      <c r="DW10" s="487">
        <v>9.4770481905283219</v>
      </c>
      <c r="DZ10" s="488">
        <v>88905744.614612609</v>
      </c>
      <c r="EA10" s="461">
        <v>9637609.4424108174</v>
      </c>
      <c r="EB10" s="461">
        <v>79268135.172201797</v>
      </c>
      <c r="EC10" s="458">
        <v>2020</v>
      </c>
      <c r="ED10" s="489">
        <v>79.268135172201795</v>
      </c>
    </row>
    <row r="11" spans="1:134">
      <c r="A11" s="490">
        <v>2021</v>
      </c>
      <c r="B11" s="482">
        <v>0</v>
      </c>
      <c r="C11" s="482">
        <v>0</v>
      </c>
      <c r="D11" s="482">
        <v>24355393.776481159</v>
      </c>
      <c r="E11" s="482">
        <v>23750605.99269259</v>
      </c>
      <c r="F11" s="482">
        <v>0</v>
      </c>
      <c r="G11" s="482">
        <v>0</v>
      </c>
      <c r="H11" s="482">
        <v>0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482">
        <v>0</v>
      </c>
      <c r="U11" s="482">
        <v>0</v>
      </c>
      <c r="V11" s="482">
        <v>0</v>
      </c>
      <c r="W11" s="482">
        <v>0</v>
      </c>
      <c r="X11" s="482">
        <v>15197731.214873672</v>
      </c>
      <c r="Y11" s="482">
        <v>550337.97014090943</v>
      </c>
      <c r="Z11" s="482">
        <v>0</v>
      </c>
      <c r="AA11" s="482">
        <v>22644139.403619103</v>
      </c>
      <c r="AB11" s="482">
        <v>0</v>
      </c>
      <c r="AC11" s="482">
        <v>0</v>
      </c>
      <c r="AD11" s="482">
        <v>0</v>
      </c>
      <c r="AE11" s="482">
        <v>0</v>
      </c>
      <c r="AF11" s="482">
        <v>86498208.357807428</v>
      </c>
      <c r="AH11" s="490">
        <v>2021</v>
      </c>
      <c r="AI11" s="483">
        <v>0</v>
      </c>
      <c r="AJ11" s="483">
        <v>0</v>
      </c>
      <c r="AK11" s="483">
        <v>0</v>
      </c>
      <c r="AL11" s="483">
        <v>2086940.1512180048</v>
      </c>
      <c r="AM11" s="483">
        <v>1308486.7286837697</v>
      </c>
      <c r="AN11" s="483">
        <v>0</v>
      </c>
      <c r="AO11" s="483">
        <v>5402804.3887799503</v>
      </c>
      <c r="AP11" s="483">
        <v>122244.33957177015</v>
      </c>
      <c r="AQ11" s="483">
        <v>0</v>
      </c>
      <c r="AR11" s="483">
        <v>0</v>
      </c>
      <c r="AS11" s="482">
        <v>8920475.6082534939</v>
      </c>
      <c r="AU11" s="484">
        <v>2021</v>
      </c>
      <c r="AV11" s="485">
        <v>167.80821917808223</v>
      </c>
      <c r="AW11" s="485">
        <v>348.72963570763204</v>
      </c>
      <c r="AX11" s="485">
        <v>81.30110978822195</v>
      </c>
      <c r="AY11" s="485">
        <v>130.94898908810748</v>
      </c>
      <c r="AZ11" s="485">
        <v>0</v>
      </c>
      <c r="BA11" s="485">
        <v>0</v>
      </c>
      <c r="BB11" s="485">
        <v>0</v>
      </c>
      <c r="BC11" s="485">
        <v>0</v>
      </c>
      <c r="BD11" s="485">
        <v>0</v>
      </c>
      <c r="BE11" s="485">
        <v>0</v>
      </c>
      <c r="BF11" s="485">
        <v>728.7879537620438</v>
      </c>
      <c r="BH11" s="484">
        <v>2021</v>
      </c>
      <c r="BI11" s="485">
        <v>1230</v>
      </c>
      <c r="BJ11" s="485">
        <v>2419.4027755622901</v>
      </c>
      <c r="BK11" s="485">
        <v>337.00365781205045</v>
      </c>
      <c r="BL11" s="485">
        <v>365.16902135563782</v>
      </c>
      <c r="BM11" s="485">
        <v>0</v>
      </c>
      <c r="BN11" s="485">
        <v>0</v>
      </c>
      <c r="BO11" s="485">
        <v>0</v>
      </c>
      <c r="BP11" s="485">
        <v>0</v>
      </c>
      <c r="BQ11" s="485">
        <v>0</v>
      </c>
      <c r="BR11" s="485">
        <v>0</v>
      </c>
      <c r="BS11" s="485">
        <v>0</v>
      </c>
      <c r="BT11" s="485">
        <v>0</v>
      </c>
      <c r="BU11" s="485">
        <v>259.11264805919438</v>
      </c>
      <c r="BV11" s="485">
        <v>11.122197793033866</v>
      </c>
      <c r="BW11" s="485">
        <v>0</v>
      </c>
      <c r="BX11" s="485">
        <v>401.80793740496887</v>
      </c>
      <c r="BY11" s="485">
        <v>0</v>
      </c>
      <c r="BZ11" s="485">
        <v>0</v>
      </c>
      <c r="CA11" s="485">
        <v>0</v>
      </c>
      <c r="CB11" s="485">
        <v>0</v>
      </c>
      <c r="CC11" s="486">
        <v>5023.6182379871752</v>
      </c>
      <c r="CD11" s="464">
        <v>5023.6182379871752</v>
      </c>
      <c r="CE11" s="484">
        <v>2021</v>
      </c>
      <c r="CF11" s="485">
        <v>1108.7459973000002</v>
      </c>
      <c r="CG11" s="485">
        <v>2275.0853999999999</v>
      </c>
      <c r="CH11" s="485">
        <v>313.34556621026923</v>
      </c>
      <c r="CI11" s="485">
        <v>310.03587234943933</v>
      </c>
      <c r="CJ11" s="485">
        <v>0</v>
      </c>
      <c r="CK11" s="485">
        <v>0</v>
      </c>
      <c r="CL11" s="485">
        <v>0</v>
      </c>
      <c r="CM11" s="485">
        <v>0</v>
      </c>
      <c r="CN11" s="485">
        <v>0</v>
      </c>
      <c r="CO11" s="485">
        <v>0</v>
      </c>
      <c r="CP11" s="485">
        <v>0</v>
      </c>
      <c r="CQ11" s="485">
        <v>0</v>
      </c>
      <c r="CR11" s="485">
        <v>240.92260584195722</v>
      </c>
      <c r="CS11" s="485">
        <v>9.4429704973467228</v>
      </c>
      <c r="CT11" s="485">
        <v>0</v>
      </c>
      <c r="CU11" s="485">
        <v>401.80793740496887</v>
      </c>
      <c r="CV11" s="485">
        <v>0</v>
      </c>
      <c r="CW11" s="485">
        <v>0</v>
      </c>
      <c r="CX11" s="485">
        <v>0</v>
      </c>
      <c r="CY11" s="485">
        <v>0</v>
      </c>
      <c r="CZ11" s="486">
        <v>4659.3863496039812</v>
      </c>
      <c r="DB11" s="484">
        <v>2021</v>
      </c>
      <c r="DC11" s="485">
        <v>0</v>
      </c>
      <c r="DD11" s="485">
        <v>0</v>
      </c>
      <c r="DE11" s="485">
        <v>3.054378522326664</v>
      </c>
      <c r="DF11" s="485">
        <v>3.413697932075654</v>
      </c>
      <c r="DG11" s="485">
        <v>0</v>
      </c>
      <c r="DH11" s="485">
        <v>0</v>
      </c>
      <c r="DI11" s="485">
        <v>0</v>
      </c>
      <c r="DJ11" s="485">
        <v>0</v>
      </c>
      <c r="DK11" s="485">
        <v>0</v>
      </c>
      <c r="DL11" s="485">
        <v>0</v>
      </c>
      <c r="DM11" s="485"/>
      <c r="DN11" s="485"/>
      <c r="DO11" s="485">
        <v>2.3484258664532853</v>
      </c>
      <c r="DP11" s="485"/>
      <c r="DQ11" s="485"/>
      <c r="DR11" s="485"/>
      <c r="DS11" s="485"/>
      <c r="DT11" s="485"/>
      <c r="DU11" s="485"/>
      <c r="DV11" s="485">
        <v>0</v>
      </c>
      <c r="DW11" s="487">
        <v>8.8165023208556033</v>
      </c>
      <c r="DZ11" s="488">
        <v>86498208.357807428</v>
      </c>
      <c r="EA11" s="461">
        <v>8920475.6082534939</v>
      </c>
      <c r="EB11" s="461">
        <v>77577732.749553934</v>
      </c>
      <c r="EC11" s="458">
        <v>2021</v>
      </c>
      <c r="ED11" s="489">
        <v>77.577732749553931</v>
      </c>
    </row>
    <row r="12" spans="1:134">
      <c r="A12" s="490">
        <v>2022</v>
      </c>
      <c r="B12" s="482">
        <v>0</v>
      </c>
      <c r="C12" s="482">
        <v>0</v>
      </c>
      <c r="D12" s="482">
        <v>23100332.702530593</v>
      </c>
      <c r="E12" s="482">
        <v>20802363.281139378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14204585.726407135</v>
      </c>
      <c r="Y12" s="482">
        <v>995619.28870945191</v>
      </c>
      <c r="Z12" s="482">
        <v>0</v>
      </c>
      <c r="AA12" s="482">
        <v>25548357.75433214</v>
      </c>
      <c r="AB12" s="482">
        <v>0</v>
      </c>
      <c r="AC12" s="482">
        <v>0</v>
      </c>
      <c r="AD12" s="482">
        <v>0</v>
      </c>
      <c r="AE12" s="482">
        <v>0</v>
      </c>
      <c r="AF12" s="482">
        <v>84651258.753118694</v>
      </c>
      <c r="AH12" s="490">
        <v>2022</v>
      </c>
      <c r="AI12" s="483">
        <v>0</v>
      </c>
      <c r="AJ12" s="483">
        <v>0</v>
      </c>
      <c r="AK12" s="483">
        <v>0</v>
      </c>
      <c r="AL12" s="483">
        <v>1823438.7237134166</v>
      </c>
      <c r="AM12" s="483">
        <v>1143274.4581365031</v>
      </c>
      <c r="AN12" s="483">
        <v>0</v>
      </c>
      <c r="AO12" s="483">
        <v>4941095.7797886543</v>
      </c>
      <c r="AP12" s="483">
        <v>106809.51363164082</v>
      </c>
      <c r="AQ12" s="483">
        <v>0</v>
      </c>
      <c r="AR12" s="483">
        <v>0</v>
      </c>
      <c r="AS12" s="482">
        <v>8014618.4752702145</v>
      </c>
      <c r="AU12" s="484">
        <v>2022</v>
      </c>
      <c r="AV12" s="485">
        <v>167.80821917808223</v>
      </c>
      <c r="AW12" s="485">
        <v>366.17289130307313</v>
      </c>
      <c r="AX12" s="485">
        <v>74.705220117255791</v>
      </c>
      <c r="AY12" s="485">
        <v>126.91689041059932</v>
      </c>
      <c r="AZ12" s="485">
        <v>0</v>
      </c>
      <c r="BA12" s="485">
        <v>0</v>
      </c>
      <c r="BB12" s="485">
        <v>0</v>
      </c>
      <c r="BC12" s="485">
        <v>0</v>
      </c>
      <c r="BD12" s="485">
        <v>0</v>
      </c>
      <c r="BE12" s="485">
        <v>0</v>
      </c>
      <c r="BF12" s="485">
        <v>735.60322100901044</v>
      </c>
      <c r="BH12" s="484">
        <v>2022</v>
      </c>
      <c r="BI12" s="485">
        <v>1166.9863013698632</v>
      </c>
      <c r="BJ12" s="485">
        <v>2557.4553091933858</v>
      </c>
      <c r="BK12" s="485">
        <v>307.28028420870783</v>
      </c>
      <c r="BL12" s="485">
        <v>305.84359025182977</v>
      </c>
      <c r="BM12" s="485">
        <v>0</v>
      </c>
      <c r="BN12" s="485">
        <v>0</v>
      </c>
      <c r="BO12" s="485">
        <v>0</v>
      </c>
      <c r="BP12" s="485">
        <v>0</v>
      </c>
      <c r="BQ12" s="485">
        <v>0</v>
      </c>
      <c r="BR12" s="485">
        <v>0</v>
      </c>
      <c r="BS12" s="485">
        <v>0</v>
      </c>
      <c r="BT12" s="485">
        <v>0</v>
      </c>
      <c r="BU12" s="485">
        <v>232.49582208518183</v>
      </c>
      <c r="BV12" s="485">
        <v>19.681066138628747</v>
      </c>
      <c r="BW12" s="485">
        <v>0</v>
      </c>
      <c r="BX12" s="485">
        <v>426.93335106642451</v>
      </c>
      <c r="BY12" s="485">
        <v>0</v>
      </c>
      <c r="BZ12" s="485">
        <v>0</v>
      </c>
      <c r="CA12" s="485">
        <v>0</v>
      </c>
      <c r="CB12" s="485">
        <v>0</v>
      </c>
      <c r="CC12" s="486">
        <v>5016.6757243140219</v>
      </c>
      <c r="CD12" s="464">
        <v>5016.6757243140219</v>
      </c>
      <c r="CE12" s="484">
        <v>2022</v>
      </c>
      <c r="CF12" s="485">
        <v>1051.9442199575344</v>
      </c>
      <c r="CG12" s="485">
        <v>2404.9031</v>
      </c>
      <c r="CH12" s="485">
        <v>285.70881178485263</v>
      </c>
      <c r="CI12" s="485">
        <v>259.66738348777659</v>
      </c>
      <c r="CJ12" s="485">
        <v>0</v>
      </c>
      <c r="CK12" s="485">
        <v>0</v>
      </c>
      <c r="CL12" s="485">
        <v>0</v>
      </c>
      <c r="CM12" s="485">
        <v>0</v>
      </c>
      <c r="CN12" s="485">
        <v>0</v>
      </c>
      <c r="CO12" s="485">
        <v>0</v>
      </c>
      <c r="CP12" s="485">
        <v>0</v>
      </c>
      <c r="CQ12" s="485">
        <v>0</v>
      </c>
      <c r="CR12" s="485">
        <v>216.17431539402804</v>
      </c>
      <c r="CS12" s="485">
        <v>16.709622536995546</v>
      </c>
      <c r="CT12" s="485">
        <v>0</v>
      </c>
      <c r="CU12" s="485">
        <v>426.93335106642451</v>
      </c>
      <c r="CV12" s="485">
        <v>0</v>
      </c>
      <c r="CW12" s="485">
        <v>0</v>
      </c>
      <c r="CX12" s="485">
        <v>0</v>
      </c>
      <c r="CY12" s="485">
        <v>0</v>
      </c>
      <c r="CZ12" s="486">
        <v>4662.0408042276122</v>
      </c>
      <c r="DB12" s="484">
        <v>2022</v>
      </c>
      <c r="DC12" s="485">
        <v>0</v>
      </c>
      <c r="DD12" s="485">
        <v>0</v>
      </c>
      <c r="DE12" s="485">
        <v>2.8128353549040597</v>
      </c>
      <c r="DF12" s="485">
        <v>2.8876989728822107</v>
      </c>
      <c r="DG12" s="485">
        <v>0</v>
      </c>
      <c r="DH12" s="485">
        <v>0</v>
      </c>
      <c r="DI12" s="485">
        <v>0</v>
      </c>
      <c r="DJ12" s="485">
        <v>0</v>
      </c>
      <c r="DK12" s="485">
        <v>0</v>
      </c>
      <c r="DL12" s="485">
        <v>0</v>
      </c>
      <c r="DM12" s="485"/>
      <c r="DN12" s="485"/>
      <c r="DO12" s="485">
        <v>2.1282604248845947</v>
      </c>
      <c r="DP12" s="485"/>
      <c r="DQ12" s="485"/>
      <c r="DR12" s="485"/>
      <c r="DS12" s="485"/>
      <c r="DT12" s="485"/>
      <c r="DU12" s="485"/>
      <c r="DV12" s="485">
        <v>0</v>
      </c>
      <c r="DW12" s="487">
        <v>7.8287947526708646</v>
      </c>
      <c r="DZ12" s="488">
        <v>84651258.753118694</v>
      </c>
      <c r="EA12" s="461">
        <v>8014618.4752702145</v>
      </c>
      <c r="EB12" s="461">
        <v>76636640.277848482</v>
      </c>
      <c r="EC12" s="458">
        <v>2022</v>
      </c>
      <c r="ED12" s="489">
        <v>76.636640277848485</v>
      </c>
    </row>
    <row r="13" spans="1:134">
      <c r="A13" s="490">
        <v>2023</v>
      </c>
      <c r="B13" s="482">
        <v>0</v>
      </c>
      <c r="C13" s="482">
        <v>0</v>
      </c>
      <c r="D13" s="482">
        <v>21306545.001041237</v>
      </c>
      <c r="E13" s="482">
        <v>24453719.583177269</v>
      </c>
      <c r="F13" s="482">
        <v>0</v>
      </c>
      <c r="G13" s="482">
        <v>0</v>
      </c>
      <c r="H13" s="482">
        <v>0</v>
      </c>
      <c r="I13" s="482">
        <v>0</v>
      </c>
      <c r="J13" s="482">
        <v>0</v>
      </c>
      <c r="K13" s="482">
        <v>0</v>
      </c>
      <c r="L13" s="482">
        <v>0</v>
      </c>
      <c r="M13" s="482">
        <v>0</v>
      </c>
      <c r="N13" s="482">
        <v>0</v>
      </c>
      <c r="O13" s="482">
        <v>0</v>
      </c>
      <c r="P13" s="482">
        <v>0</v>
      </c>
      <c r="Q13" s="482">
        <v>0</v>
      </c>
      <c r="R13" s="482">
        <v>0</v>
      </c>
      <c r="S13" s="482">
        <v>0</v>
      </c>
      <c r="T13" s="482">
        <v>0</v>
      </c>
      <c r="U13" s="482">
        <v>0</v>
      </c>
      <c r="V13" s="482">
        <v>0</v>
      </c>
      <c r="W13" s="482">
        <v>0</v>
      </c>
      <c r="X13" s="482">
        <v>13206163.035457505</v>
      </c>
      <c r="Y13" s="482">
        <v>669597.10651291185</v>
      </c>
      <c r="Z13" s="482">
        <v>0</v>
      </c>
      <c r="AA13" s="482">
        <v>31321738.526898496</v>
      </c>
      <c r="AB13" s="482">
        <v>0</v>
      </c>
      <c r="AC13" s="482">
        <v>0</v>
      </c>
      <c r="AD13" s="482">
        <v>0</v>
      </c>
      <c r="AE13" s="482">
        <v>0</v>
      </c>
      <c r="AF13" s="482">
        <v>90957763.253087416</v>
      </c>
      <c r="AH13" s="490">
        <v>2023</v>
      </c>
      <c r="AI13" s="483">
        <v>0</v>
      </c>
      <c r="AJ13" s="483">
        <v>0</v>
      </c>
      <c r="AK13" s="483">
        <v>0</v>
      </c>
      <c r="AL13" s="483">
        <v>2005951.5739810865</v>
      </c>
      <c r="AM13" s="483">
        <v>1257707.8510874771</v>
      </c>
      <c r="AN13" s="483">
        <v>0</v>
      </c>
      <c r="AO13" s="483">
        <v>4428382.7879966907</v>
      </c>
      <c r="AP13" s="483">
        <v>117500.36302246366</v>
      </c>
      <c r="AQ13" s="483">
        <v>0</v>
      </c>
      <c r="AR13" s="483">
        <v>0</v>
      </c>
      <c r="AS13" s="482">
        <v>7809542.5760877179</v>
      </c>
      <c r="AU13" s="484">
        <v>2023</v>
      </c>
      <c r="AV13" s="485">
        <v>167.80821917808223</v>
      </c>
      <c r="AW13" s="485">
        <v>383.78303607386192</v>
      </c>
      <c r="AX13" s="485">
        <v>65.770702954704177</v>
      </c>
      <c r="AY13" s="485">
        <v>124.5212920310325</v>
      </c>
      <c r="AZ13" s="485">
        <v>0</v>
      </c>
      <c r="BA13" s="485">
        <v>0</v>
      </c>
      <c r="BB13" s="485">
        <v>0</v>
      </c>
      <c r="BC13" s="485">
        <v>0</v>
      </c>
      <c r="BD13" s="485">
        <v>0</v>
      </c>
      <c r="BE13" s="485">
        <v>0</v>
      </c>
      <c r="BF13" s="485">
        <v>741.88325023768084</v>
      </c>
      <c r="BH13" s="484">
        <v>2023</v>
      </c>
      <c r="BI13" s="485">
        <v>980</v>
      </c>
      <c r="BJ13" s="485">
        <v>2694.891795608019</v>
      </c>
      <c r="BK13" s="485">
        <v>270.98503763199011</v>
      </c>
      <c r="BL13" s="485">
        <v>342.08960725952932</v>
      </c>
      <c r="BM13" s="485">
        <v>0</v>
      </c>
      <c r="BN13" s="485">
        <v>0</v>
      </c>
      <c r="BO13" s="485">
        <v>0</v>
      </c>
      <c r="BP13" s="485">
        <v>0</v>
      </c>
      <c r="BQ13" s="485">
        <v>0</v>
      </c>
      <c r="BR13" s="485">
        <v>0</v>
      </c>
      <c r="BS13" s="485">
        <v>0</v>
      </c>
      <c r="BT13" s="485">
        <v>0</v>
      </c>
      <c r="BU13" s="485">
        <v>207.99141589740083</v>
      </c>
      <c r="BV13" s="485">
        <v>12.472064392973607</v>
      </c>
      <c r="BW13" s="485">
        <v>0</v>
      </c>
      <c r="BX13" s="485">
        <v>503.7888533625715</v>
      </c>
      <c r="BY13" s="485">
        <v>0</v>
      </c>
      <c r="BZ13" s="485">
        <v>0</v>
      </c>
      <c r="CA13" s="485">
        <v>0</v>
      </c>
      <c r="CB13" s="485">
        <v>0</v>
      </c>
      <c r="CC13" s="486">
        <v>5012.2187741524849</v>
      </c>
      <c r="CD13" s="464">
        <v>5012.2187741524849</v>
      </c>
      <c r="CE13" s="484">
        <v>2023</v>
      </c>
      <c r="CF13" s="485">
        <v>883.39111980000018</v>
      </c>
      <c r="CG13" s="485">
        <v>2534.1415000000006</v>
      </c>
      <c r="CH13" s="485">
        <v>251.96153834823681</v>
      </c>
      <c r="CI13" s="485">
        <v>290.44098377965486</v>
      </c>
      <c r="CJ13" s="485">
        <v>0</v>
      </c>
      <c r="CK13" s="485">
        <v>0</v>
      </c>
      <c r="CL13" s="485">
        <v>0</v>
      </c>
      <c r="CM13" s="485">
        <v>0</v>
      </c>
      <c r="CN13" s="485">
        <v>0</v>
      </c>
      <c r="CO13" s="485">
        <v>0</v>
      </c>
      <c r="CP13" s="485">
        <v>0</v>
      </c>
      <c r="CQ13" s="485">
        <v>0</v>
      </c>
      <c r="CR13" s="485">
        <v>193.39015013775975</v>
      </c>
      <c r="CS13" s="485">
        <v>10.589034496187702</v>
      </c>
      <c r="CT13" s="485">
        <v>0</v>
      </c>
      <c r="CU13" s="485">
        <v>503.7888533625715</v>
      </c>
      <c r="CV13" s="485">
        <v>0</v>
      </c>
      <c r="CW13" s="485">
        <v>0</v>
      </c>
      <c r="CX13" s="485">
        <v>0</v>
      </c>
      <c r="CY13" s="485">
        <v>0</v>
      </c>
      <c r="CZ13" s="486">
        <v>4667.7031799244123</v>
      </c>
      <c r="DB13" s="484">
        <v>2023</v>
      </c>
      <c r="DC13" s="485">
        <v>0</v>
      </c>
      <c r="DD13" s="485">
        <v>0</v>
      </c>
      <c r="DE13" s="485">
        <v>2.5053955525613421</v>
      </c>
      <c r="DF13" s="485">
        <v>3.2622240824817244</v>
      </c>
      <c r="DG13" s="485">
        <v>0</v>
      </c>
      <c r="DH13" s="485">
        <v>0</v>
      </c>
      <c r="DI13" s="485">
        <v>0</v>
      </c>
      <c r="DJ13" s="485">
        <v>0</v>
      </c>
      <c r="DK13" s="485">
        <v>0</v>
      </c>
      <c r="DL13" s="485">
        <v>0</v>
      </c>
      <c r="DM13" s="485"/>
      <c r="DN13" s="485"/>
      <c r="DO13" s="485">
        <v>1.9229872354353486</v>
      </c>
      <c r="DP13" s="485"/>
      <c r="DQ13" s="485"/>
      <c r="DR13" s="485"/>
      <c r="DS13" s="485"/>
      <c r="DT13" s="485"/>
      <c r="DU13" s="485"/>
      <c r="DV13" s="485">
        <v>0</v>
      </c>
      <c r="DW13" s="487">
        <v>7.6906068704784154</v>
      </c>
      <c r="DZ13" s="488">
        <v>90957763.253087416</v>
      </c>
      <c r="EA13" s="461">
        <v>7809542.5760877179</v>
      </c>
      <c r="EB13" s="461">
        <v>83148220.676999703</v>
      </c>
      <c r="EC13" s="458">
        <v>2023</v>
      </c>
      <c r="ED13" s="489">
        <v>83.148220676999699</v>
      </c>
    </row>
    <row r="14" spans="1:134">
      <c r="A14" s="490">
        <v>2024</v>
      </c>
      <c r="B14" s="482">
        <v>0</v>
      </c>
      <c r="C14" s="482">
        <v>0</v>
      </c>
      <c r="D14" s="482">
        <v>20631681.762908548</v>
      </c>
      <c r="E14" s="482">
        <v>22835900.791288052</v>
      </c>
      <c r="F14" s="482">
        <v>0</v>
      </c>
      <c r="G14" s="482">
        <v>0</v>
      </c>
      <c r="H14" s="482">
        <v>0</v>
      </c>
      <c r="I14" s="482">
        <v>0</v>
      </c>
      <c r="J14" s="482">
        <v>0</v>
      </c>
      <c r="K14" s="482">
        <v>0</v>
      </c>
      <c r="L14" s="482">
        <v>0</v>
      </c>
      <c r="M14" s="482">
        <v>0</v>
      </c>
      <c r="N14" s="482">
        <v>0</v>
      </c>
      <c r="O14" s="482">
        <v>0</v>
      </c>
      <c r="P14" s="482">
        <v>0</v>
      </c>
      <c r="Q14" s="482">
        <v>0</v>
      </c>
      <c r="R14" s="482">
        <v>0</v>
      </c>
      <c r="S14" s="482">
        <v>0</v>
      </c>
      <c r="T14" s="482">
        <v>0</v>
      </c>
      <c r="U14" s="482">
        <v>0</v>
      </c>
      <c r="V14" s="482">
        <v>0</v>
      </c>
      <c r="W14" s="482">
        <v>0</v>
      </c>
      <c r="X14" s="482">
        <v>12125936.529577477</v>
      </c>
      <c r="Y14" s="482">
        <v>466490.19540274324</v>
      </c>
      <c r="Z14" s="482">
        <v>0</v>
      </c>
      <c r="AA14" s="482">
        <v>30898872.975328177</v>
      </c>
      <c r="AB14" s="482">
        <v>0</v>
      </c>
      <c r="AC14" s="482">
        <v>0</v>
      </c>
      <c r="AD14" s="482">
        <v>0</v>
      </c>
      <c r="AE14" s="482">
        <v>0</v>
      </c>
      <c r="AF14" s="482">
        <v>86958882.254504994</v>
      </c>
      <c r="AH14" s="490">
        <v>2024</v>
      </c>
      <c r="AI14" s="483">
        <v>0</v>
      </c>
      <c r="AJ14" s="483">
        <v>0</v>
      </c>
      <c r="AK14" s="483">
        <v>0</v>
      </c>
      <c r="AL14" s="483">
        <v>1800846.1380252568</v>
      </c>
      <c r="AM14" s="483">
        <v>1129109.1748041783</v>
      </c>
      <c r="AN14" s="483">
        <v>0</v>
      </c>
      <c r="AO14" s="483">
        <v>4024687.153522735</v>
      </c>
      <c r="AP14" s="483">
        <v>105486.13321986629</v>
      </c>
      <c r="AQ14" s="483">
        <v>0</v>
      </c>
      <c r="AR14" s="483">
        <v>0</v>
      </c>
      <c r="AS14" s="482">
        <v>7060128.5995720364</v>
      </c>
      <c r="AU14" s="484">
        <v>2024</v>
      </c>
      <c r="AV14" s="485">
        <v>167.80821917808223</v>
      </c>
      <c r="AW14" s="485">
        <v>395.61401445659862</v>
      </c>
      <c r="AX14" s="485">
        <v>61.369094003463935</v>
      </c>
      <c r="AY14" s="485">
        <v>122.38040319409514</v>
      </c>
      <c r="AZ14" s="485">
        <v>0</v>
      </c>
      <c r="BA14" s="485">
        <v>0</v>
      </c>
      <c r="BB14" s="485">
        <v>0</v>
      </c>
      <c r="BC14" s="485">
        <v>0</v>
      </c>
      <c r="BD14" s="485">
        <v>0</v>
      </c>
      <c r="BE14" s="485">
        <v>0</v>
      </c>
      <c r="BF14" s="485">
        <v>747.17173083223997</v>
      </c>
      <c r="BH14" s="484">
        <v>2024</v>
      </c>
      <c r="BI14" s="485">
        <v>980</v>
      </c>
      <c r="BJ14" s="485">
        <v>2809.9140745467107</v>
      </c>
      <c r="BK14" s="485">
        <v>250.85859892283875</v>
      </c>
      <c r="BL14" s="485">
        <v>306.9793076770988</v>
      </c>
      <c r="BM14" s="485">
        <v>0</v>
      </c>
      <c r="BN14" s="485">
        <v>0</v>
      </c>
      <c r="BO14" s="485">
        <v>0</v>
      </c>
      <c r="BP14" s="485">
        <v>0</v>
      </c>
      <c r="BQ14" s="485">
        <v>0</v>
      </c>
      <c r="BR14" s="485">
        <v>0</v>
      </c>
      <c r="BS14" s="485">
        <v>0</v>
      </c>
      <c r="BT14" s="485">
        <v>0</v>
      </c>
      <c r="BU14" s="485">
        <v>180.14387564495968</v>
      </c>
      <c r="BV14" s="485">
        <v>8.1774159591721514</v>
      </c>
      <c r="BW14" s="485">
        <v>0</v>
      </c>
      <c r="BX14" s="485">
        <v>471.83309959292001</v>
      </c>
      <c r="BY14" s="485">
        <v>0</v>
      </c>
      <c r="BZ14" s="485">
        <v>0</v>
      </c>
      <c r="CA14" s="485">
        <v>0</v>
      </c>
      <c r="CB14" s="485">
        <v>0</v>
      </c>
      <c r="CC14" s="486">
        <v>5007.9063723437002</v>
      </c>
      <c r="CD14" s="464">
        <v>5007.9063723437002</v>
      </c>
      <c r="CE14" s="484">
        <v>2024</v>
      </c>
      <c r="CF14" s="485">
        <v>883.39111980000018</v>
      </c>
      <c r="CG14" s="485">
        <v>2642.3026999999997</v>
      </c>
      <c r="CH14" s="485">
        <v>233.24800160486862</v>
      </c>
      <c r="CI14" s="485">
        <v>260.6316305133829</v>
      </c>
      <c r="CJ14" s="485">
        <v>0</v>
      </c>
      <c r="CK14" s="485">
        <v>0</v>
      </c>
      <c r="CL14" s="485">
        <v>0</v>
      </c>
      <c r="CM14" s="485">
        <v>0</v>
      </c>
      <c r="CN14" s="485">
        <v>0</v>
      </c>
      <c r="CO14" s="485">
        <v>0</v>
      </c>
      <c r="CP14" s="485">
        <v>0</v>
      </c>
      <c r="CQ14" s="485">
        <v>0</v>
      </c>
      <c r="CR14" s="485">
        <v>167.49754314169283</v>
      </c>
      <c r="CS14" s="485">
        <v>6.9427912615759526</v>
      </c>
      <c r="CT14" s="485">
        <v>0</v>
      </c>
      <c r="CU14" s="485">
        <v>471.83309959292001</v>
      </c>
      <c r="CV14" s="485">
        <v>0</v>
      </c>
      <c r="CW14" s="485">
        <v>0</v>
      </c>
      <c r="CX14" s="485">
        <v>0</v>
      </c>
      <c r="CY14" s="485">
        <v>0</v>
      </c>
      <c r="CZ14" s="486">
        <v>4665.8468859144396</v>
      </c>
      <c r="DB14" s="484">
        <v>2024</v>
      </c>
      <c r="DC14" s="485">
        <v>0</v>
      </c>
      <c r="DD14" s="485">
        <v>0</v>
      </c>
      <c r="DE14" s="485">
        <v>2.3425094750277191</v>
      </c>
      <c r="DF14" s="485">
        <v>2.9566804187176938</v>
      </c>
      <c r="DG14" s="485">
        <v>0</v>
      </c>
      <c r="DH14" s="485">
        <v>0</v>
      </c>
      <c r="DI14" s="485">
        <v>0</v>
      </c>
      <c r="DJ14" s="485">
        <v>0</v>
      </c>
      <c r="DK14" s="485">
        <v>0</v>
      </c>
      <c r="DL14" s="485">
        <v>0</v>
      </c>
      <c r="DM14" s="485"/>
      <c r="DN14" s="485"/>
      <c r="DO14" s="485">
        <v>1.6821776784950158</v>
      </c>
      <c r="DP14" s="485"/>
      <c r="DQ14" s="485"/>
      <c r="DR14" s="485"/>
      <c r="DS14" s="485"/>
      <c r="DT14" s="485"/>
      <c r="DU14" s="485"/>
      <c r="DV14" s="485">
        <v>0</v>
      </c>
      <c r="DW14" s="487">
        <v>6.9813675722404289</v>
      </c>
      <c r="DZ14" s="488">
        <v>86958882.254504994</v>
      </c>
      <c r="EA14" s="461">
        <v>7060128.5995720364</v>
      </c>
      <c r="EB14" s="461">
        <v>79898753.654932961</v>
      </c>
      <c r="EC14" s="458">
        <v>2024</v>
      </c>
      <c r="ED14" s="489">
        <v>79.89875365493296</v>
      </c>
    </row>
    <row r="15" spans="1:134">
      <c r="A15" s="490">
        <v>2025</v>
      </c>
      <c r="B15" s="482">
        <v>0</v>
      </c>
      <c r="C15" s="482">
        <v>0</v>
      </c>
      <c r="D15" s="482">
        <v>20705659.666136421</v>
      </c>
      <c r="E15" s="482">
        <v>21547232.743951716</v>
      </c>
      <c r="F15" s="482">
        <v>0</v>
      </c>
      <c r="G15" s="482">
        <v>0</v>
      </c>
      <c r="H15" s="482">
        <v>0</v>
      </c>
      <c r="I15" s="482">
        <v>0</v>
      </c>
      <c r="J15" s="482">
        <v>0</v>
      </c>
      <c r="K15" s="482">
        <v>0</v>
      </c>
      <c r="L15" s="482">
        <v>0</v>
      </c>
      <c r="M15" s="482">
        <v>0</v>
      </c>
      <c r="N15" s="482">
        <v>0</v>
      </c>
      <c r="O15" s="482">
        <v>0</v>
      </c>
      <c r="P15" s="482">
        <v>0</v>
      </c>
      <c r="Q15" s="482">
        <v>0</v>
      </c>
      <c r="R15" s="482">
        <v>0</v>
      </c>
      <c r="S15" s="482">
        <v>0</v>
      </c>
      <c r="T15" s="482">
        <v>0</v>
      </c>
      <c r="U15" s="482">
        <v>0</v>
      </c>
      <c r="V15" s="482">
        <v>0</v>
      </c>
      <c r="W15" s="482">
        <v>0</v>
      </c>
      <c r="X15" s="482">
        <v>11037695.095951103</v>
      </c>
      <c r="Y15" s="482">
        <v>357408.44965992664</v>
      </c>
      <c r="Z15" s="482">
        <v>0</v>
      </c>
      <c r="AA15" s="482">
        <v>30131465.211212743</v>
      </c>
      <c r="AB15" s="482">
        <v>0</v>
      </c>
      <c r="AC15" s="482">
        <v>0</v>
      </c>
      <c r="AD15" s="482">
        <v>0</v>
      </c>
      <c r="AE15" s="482">
        <v>0</v>
      </c>
      <c r="AF15" s="482">
        <v>83779461.166911915</v>
      </c>
      <c r="AH15" s="490">
        <v>2025</v>
      </c>
      <c r="AI15" s="483">
        <v>0</v>
      </c>
      <c r="AJ15" s="483">
        <v>0</v>
      </c>
      <c r="AK15" s="483">
        <v>0</v>
      </c>
      <c r="AL15" s="483">
        <v>1638254.2752590138</v>
      </c>
      <c r="AM15" s="483">
        <v>1027166.0048012276</v>
      </c>
      <c r="AN15" s="483">
        <v>0</v>
      </c>
      <c r="AO15" s="483">
        <v>3727975.2286226498</v>
      </c>
      <c r="AP15" s="483">
        <v>95962.173046881449</v>
      </c>
      <c r="AQ15" s="483">
        <v>0</v>
      </c>
      <c r="AR15" s="483">
        <v>0</v>
      </c>
      <c r="AS15" s="482">
        <v>6489357.6817297731</v>
      </c>
      <c r="AU15" s="484">
        <v>2025</v>
      </c>
      <c r="AV15" s="485">
        <v>167.80821917808223</v>
      </c>
      <c r="AW15" s="485">
        <v>404.50024139415041</v>
      </c>
      <c r="AX15" s="485">
        <v>58.675042195129443</v>
      </c>
      <c r="AY15" s="485">
        <v>120.01730407286051</v>
      </c>
      <c r="AZ15" s="485">
        <v>0</v>
      </c>
      <c r="BA15" s="485">
        <v>0</v>
      </c>
      <c r="BB15" s="485">
        <v>0</v>
      </c>
      <c r="BC15" s="485">
        <v>0</v>
      </c>
      <c r="BD15" s="485">
        <v>0</v>
      </c>
      <c r="BE15" s="485">
        <v>0</v>
      </c>
      <c r="BF15" s="485">
        <v>751.00080684022259</v>
      </c>
      <c r="BH15" s="484">
        <v>2025</v>
      </c>
      <c r="BI15" s="485">
        <v>980</v>
      </c>
      <c r="BJ15" s="485">
        <v>2908.5453288669114</v>
      </c>
      <c r="BK15" s="485">
        <v>240.35049880549735</v>
      </c>
      <c r="BL15" s="485">
        <v>277.96732616297578</v>
      </c>
      <c r="BM15" s="485">
        <v>0</v>
      </c>
      <c r="BN15" s="485">
        <v>0</v>
      </c>
      <c r="BO15" s="485">
        <v>0</v>
      </c>
      <c r="BP15" s="485">
        <v>0</v>
      </c>
      <c r="BQ15" s="485">
        <v>0</v>
      </c>
      <c r="BR15" s="485">
        <v>0</v>
      </c>
      <c r="BS15" s="485">
        <v>0</v>
      </c>
      <c r="BT15" s="485">
        <v>0</v>
      </c>
      <c r="BU15" s="485">
        <v>154.92444016252324</v>
      </c>
      <c r="BV15" s="485">
        <v>5.8964032645984616</v>
      </c>
      <c r="BW15" s="485">
        <v>0</v>
      </c>
      <c r="BX15" s="485">
        <v>437.20796629726874</v>
      </c>
      <c r="BY15" s="485">
        <v>0</v>
      </c>
      <c r="BZ15" s="485">
        <v>0</v>
      </c>
      <c r="CA15" s="485">
        <v>0</v>
      </c>
      <c r="CB15" s="485">
        <v>0</v>
      </c>
      <c r="CC15" s="486">
        <v>5004.891963559774</v>
      </c>
      <c r="CD15" s="464">
        <v>5004.891963559774</v>
      </c>
      <c r="CE15" s="484">
        <v>2025</v>
      </c>
      <c r="CF15" s="485">
        <v>883.39111980000018</v>
      </c>
      <c r="CG15" s="485">
        <v>2735.0506</v>
      </c>
      <c r="CH15" s="485">
        <v>223.4775836739781</v>
      </c>
      <c r="CI15" s="485">
        <v>235.99987241976049</v>
      </c>
      <c r="CJ15" s="485">
        <v>0</v>
      </c>
      <c r="CK15" s="485">
        <v>0</v>
      </c>
      <c r="CL15" s="485">
        <v>0</v>
      </c>
      <c r="CM15" s="485">
        <v>0</v>
      </c>
      <c r="CN15" s="485">
        <v>0</v>
      </c>
      <c r="CO15" s="485">
        <v>0</v>
      </c>
      <c r="CP15" s="485">
        <v>0</v>
      </c>
      <c r="CQ15" s="485">
        <v>0</v>
      </c>
      <c r="CR15" s="485">
        <v>144.04854456982977</v>
      </c>
      <c r="CS15" s="485">
        <v>5.0061654273884422</v>
      </c>
      <c r="CT15" s="485">
        <v>0</v>
      </c>
      <c r="CU15" s="485">
        <v>437.20796629726874</v>
      </c>
      <c r="CV15" s="485">
        <v>0</v>
      </c>
      <c r="CW15" s="485">
        <v>0</v>
      </c>
      <c r="CX15" s="485">
        <v>0</v>
      </c>
      <c r="CY15" s="485">
        <v>0</v>
      </c>
      <c r="CZ15" s="486">
        <v>4664.1818521882251</v>
      </c>
      <c r="DB15" s="484">
        <v>2025</v>
      </c>
      <c r="DC15" s="485">
        <v>0</v>
      </c>
      <c r="DD15" s="485">
        <v>0</v>
      </c>
      <c r="DE15" s="485">
        <v>2.2668290281020926</v>
      </c>
      <c r="DF15" s="485">
        <v>2.7040231541782331</v>
      </c>
      <c r="DG15" s="485">
        <v>0</v>
      </c>
      <c r="DH15" s="485">
        <v>0</v>
      </c>
      <c r="DI15" s="485">
        <v>0</v>
      </c>
      <c r="DJ15" s="485">
        <v>0</v>
      </c>
      <c r="DK15" s="485">
        <v>0</v>
      </c>
      <c r="DL15" s="485">
        <v>0</v>
      </c>
      <c r="DM15" s="485"/>
      <c r="DN15" s="485"/>
      <c r="DO15" s="485">
        <v>1.4611462005205575</v>
      </c>
      <c r="DP15" s="485"/>
      <c r="DQ15" s="485"/>
      <c r="DR15" s="485"/>
      <c r="DS15" s="485"/>
      <c r="DT15" s="485"/>
      <c r="DU15" s="485"/>
      <c r="DV15" s="485">
        <v>0</v>
      </c>
      <c r="DW15" s="487">
        <v>6.4319983828008835</v>
      </c>
      <c r="DZ15" s="488">
        <v>83779461.166911915</v>
      </c>
      <c r="EA15" s="461">
        <v>6489357.6817297731</v>
      </c>
      <c r="EB15" s="461">
        <v>77290103.485182136</v>
      </c>
      <c r="EC15" s="458">
        <v>2025</v>
      </c>
      <c r="ED15" s="489">
        <v>77.290103485182129</v>
      </c>
    </row>
    <row r="16" spans="1:134">
      <c r="A16" s="490">
        <v>2026</v>
      </c>
      <c r="B16" s="482">
        <v>0</v>
      </c>
      <c r="C16" s="482">
        <v>0</v>
      </c>
      <c r="D16" s="482">
        <v>20604063.89984313</v>
      </c>
      <c r="E16" s="482">
        <v>20082185.602783874</v>
      </c>
      <c r="F16" s="482">
        <v>0</v>
      </c>
      <c r="G16" s="482">
        <v>0</v>
      </c>
      <c r="H16" s="482">
        <v>0</v>
      </c>
      <c r="I16" s="482">
        <v>0</v>
      </c>
      <c r="J16" s="482">
        <v>0</v>
      </c>
      <c r="K16" s="482">
        <v>0</v>
      </c>
      <c r="L16" s="482">
        <v>0</v>
      </c>
      <c r="M16" s="482">
        <v>0</v>
      </c>
      <c r="N16" s="482">
        <v>0</v>
      </c>
      <c r="O16" s="482">
        <v>0</v>
      </c>
      <c r="P16" s="482">
        <v>0</v>
      </c>
      <c r="Q16" s="482">
        <v>0</v>
      </c>
      <c r="R16" s="482">
        <v>0</v>
      </c>
      <c r="S16" s="482">
        <v>0</v>
      </c>
      <c r="T16" s="482">
        <v>0</v>
      </c>
      <c r="U16" s="482">
        <v>0</v>
      </c>
      <c r="V16" s="482">
        <v>0</v>
      </c>
      <c r="W16" s="482">
        <v>0</v>
      </c>
      <c r="X16" s="482">
        <v>10073040.876906781</v>
      </c>
      <c r="Y16" s="482">
        <v>181002.42529477121</v>
      </c>
      <c r="Z16" s="482">
        <v>0</v>
      </c>
      <c r="AA16" s="482">
        <v>29316873.659946226</v>
      </c>
      <c r="AB16" s="482">
        <v>0</v>
      </c>
      <c r="AC16" s="482">
        <v>0</v>
      </c>
      <c r="AD16" s="482">
        <v>0</v>
      </c>
      <c r="AE16" s="482">
        <v>0</v>
      </c>
      <c r="AF16" s="482">
        <v>80257166.464774787</v>
      </c>
      <c r="AH16" s="490">
        <v>2026</v>
      </c>
      <c r="AI16" s="483">
        <v>0</v>
      </c>
      <c r="AJ16" s="483">
        <v>0</v>
      </c>
      <c r="AK16" s="483">
        <v>0</v>
      </c>
      <c r="AL16" s="483">
        <v>1476834.688992911</v>
      </c>
      <c r="AM16" s="483">
        <v>925957.83826346241</v>
      </c>
      <c r="AN16" s="483">
        <v>0</v>
      </c>
      <c r="AO16" s="483">
        <v>3510231.1363117048</v>
      </c>
      <c r="AP16" s="483">
        <v>86506.879992343442</v>
      </c>
      <c r="AQ16" s="483">
        <v>0</v>
      </c>
      <c r="AR16" s="483">
        <v>0</v>
      </c>
      <c r="AS16" s="482">
        <v>5999530.5435604211</v>
      </c>
      <c r="AU16" s="484">
        <v>2026</v>
      </c>
      <c r="AV16" s="485">
        <v>167.80821917808223</v>
      </c>
      <c r="AW16" s="485">
        <v>411.49777338277835</v>
      </c>
      <c r="AX16" s="485">
        <v>56.57674720909344</v>
      </c>
      <c r="AY16" s="485">
        <v>117.87019244641355</v>
      </c>
      <c r="AZ16" s="485">
        <v>0</v>
      </c>
      <c r="BA16" s="485">
        <v>0</v>
      </c>
      <c r="BB16" s="485">
        <v>0</v>
      </c>
      <c r="BC16" s="485">
        <v>0</v>
      </c>
      <c r="BD16" s="485">
        <v>0</v>
      </c>
      <c r="BE16" s="485">
        <v>0</v>
      </c>
      <c r="BF16" s="485">
        <v>753.75293221636753</v>
      </c>
      <c r="BH16" s="484">
        <v>2026</v>
      </c>
      <c r="BI16" s="485">
        <v>980</v>
      </c>
      <c r="BJ16" s="485">
        <v>2986.1935449566654</v>
      </c>
      <c r="BK16" s="485">
        <v>231.49419453404465</v>
      </c>
      <c r="BL16" s="485">
        <v>250.46293402441754</v>
      </c>
      <c r="BM16" s="485">
        <v>0</v>
      </c>
      <c r="BN16" s="485">
        <v>0</v>
      </c>
      <c r="BO16" s="485">
        <v>0</v>
      </c>
      <c r="BP16" s="485">
        <v>0</v>
      </c>
      <c r="BQ16" s="485">
        <v>0</v>
      </c>
      <c r="BR16" s="485">
        <v>0</v>
      </c>
      <c r="BS16" s="485">
        <v>0</v>
      </c>
      <c r="BT16" s="485">
        <v>0</v>
      </c>
      <c r="BU16" s="485">
        <v>137.00844478371297</v>
      </c>
      <c r="BV16" s="485">
        <v>2.8976814303507581</v>
      </c>
      <c r="BW16" s="485">
        <v>0</v>
      </c>
      <c r="BX16" s="485">
        <v>414.94042523110909</v>
      </c>
      <c r="BY16" s="485">
        <v>0</v>
      </c>
      <c r="BZ16" s="485">
        <v>0</v>
      </c>
      <c r="CA16" s="485">
        <v>0</v>
      </c>
      <c r="CB16" s="485">
        <v>0</v>
      </c>
      <c r="CC16" s="486">
        <v>5002.9972249602988</v>
      </c>
      <c r="CD16" s="464">
        <v>5002.9972249602988</v>
      </c>
      <c r="CE16" s="484">
        <v>2026</v>
      </c>
      <c r="CF16" s="485">
        <v>883.39111980000018</v>
      </c>
      <c r="CG16" s="485">
        <v>2808.0670999999998</v>
      </c>
      <c r="CH16" s="485">
        <v>215.24300338934376</v>
      </c>
      <c r="CI16" s="485">
        <v>212.64808814610441</v>
      </c>
      <c r="CJ16" s="485">
        <v>0</v>
      </c>
      <c r="CK16" s="485">
        <v>0</v>
      </c>
      <c r="CL16" s="485">
        <v>0</v>
      </c>
      <c r="CM16" s="485">
        <v>0</v>
      </c>
      <c r="CN16" s="485">
        <v>0</v>
      </c>
      <c r="CO16" s="485">
        <v>0</v>
      </c>
      <c r="CP16" s="485">
        <v>0</v>
      </c>
      <c r="CQ16" s="485">
        <v>0</v>
      </c>
      <c r="CR16" s="485">
        <v>127.39027518295926</v>
      </c>
      <c r="CS16" s="485">
        <v>2.4601900421740095</v>
      </c>
      <c r="CT16" s="485">
        <v>0</v>
      </c>
      <c r="CU16" s="485">
        <v>414.94042523110909</v>
      </c>
      <c r="CV16" s="485">
        <v>0</v>
      </c>
      <c r="CW16" s="485">
        <v>0</v>
      </c>
      <c r="CX16" s="485">
        <v>0</v>
      </c>
      <c r="CY16" s="485">
        <v>0</v>
      </c>
      <c r="CZ16" s="486">
        <v>4664.1402017916898</v>
      </c>
      <c r="DB16" s="484">
        <v>2026</v>
      </c>
      <c r="DC16" s="485">
        <v>0</v>
      </c>
      <c r="DD16" s="485">
        <v>0</v>
      </c>
      <c r="DE16" s="485">
        <v>2.205135168185604</v>
      </c>
      <c r="DF16" s="485">
        <v>2.4608293285270477</v>
      </c>
      <c r="DG16" s="485">
        <v>0</v>
      </c>
      <c r="DH16" s="485">
        <v>0</v>
      </c>
      <c r="DI16" s="485">
        <v>0</v>
      </c>
      <c r="DJ16" s="485">
        <v>0</v>
      </c>
      <c r="DK16" s="485">
        <v>0</v>
      </c>
      <c r="DL16" s="485">
        <v>0</v>
      </c>
      <c r="DM16" s="485"/>
      <c r="DN16" s="485"/>
      <c r="DO16" s="485">
        <v>1.3050959681261007</v>
      </c>
      <c r="DP16" s="485"/>
      <c r="DQ16" s="485"/>
      <c r="DR16" s="485"/>
      <c r="DS16" s="485"/>
      <c r="DT16" s="485"/>
      <c r="DU16" s="485"/>
      <c r="DV16" s="485">
        <v>0</v>
      </c>
      <c r="DW16" s="487">
        <v>5.9710604648387529</v>
      </c>
      <c r="DZ16" s="488">
        <v>80257166.464774787</v>
      </c>
      <c r="EA16" s="461">
        <v>5999530.5435604211</v>
      </c>
      <c r="EB16" s="461">
        <v>74257635.921214372</v>
      </c>
      <c r="EC16" s="458">
        <v>2026</v>
      </c>
      <c r="ED16" s="489">
        <v>74.257635921214373</v>
      </c>
    </row>
    <row r="17" spans="1:134">
      <c r="A17" s="490">
        <v>2027</v>
      </c>
      <c r="B17" s="482">
        <v>0</v>
      </c>
      <c r="C17" s="482">
        <v>0</v>
      </c>
      <c r="D17" s="482">
        <v>20403601.350386322</v>
      </c>
      <c r="E17" s="482">
        <v>17340234.57903659</v>
      </c>
      <c r="F17" s="482">
        <v>0</v>
      </c>
      <c r="G17" s="482">
        <v>0</v>
      </c>
      <c r="H17" s="482">
        <v>0</v>
      </c>
      <c r="I17" s="482">
        <v>0</v>
      </c>
      <c r="J17" s="482">
        <v>0</v>
      </c>
      <c r="K17" s="482">
        <v>0</v>
      </c>
      <c r="L17" s="482">
        <v>0</v>
      </c>
      <c r="M17" s="482">
        <v>0</v>
      </c>
      <c r="N17" s="482">
        <v>0</v>
      </c>
      <c r="O17" s="482">
        <v>0</v>
      </c>
      <c r="P17" s="482">
        <v>0</v>
      </c>
      <c r="Q17" s="482">
        <v>0</v>
      </c>
      <c r="R17" s="482">
        <v>0</v>
      </c>
      <c r="S17" s="482">
        <v>0</v>
      </c>
      <c r="T17" s="482">
        <v>0</v>
      </c>
      <c r="U17" s="482">
        <v>0</v>
      </c>
      <c r="V17" s="482">
        <v>0</v>
      </c>
      <c r="W17" s="482">
        <v>0</v>
      </c>
      <c r="X17" s="482">
        <v>8698546.4322647694</v>
      </c>
      <c r="Y17" s="482">
        <v>0</v>
      </c>
      <c r="Z17" s="482">
        <v>0</v>
      </c>
      <c r="AA17" s="482">
        <v>27772913.995520491</v>
      </c>
      <c r="AB17" s="482">
        <v>0</v>
      </c>
      <c r="AC17" s="482">
        <v>0</v>
      </c>
      <c r="AD17" s="482">
        <v>0</v>
      </c>
      <c r="AE17" s="482">
        <v>0</v>
      </c>
      <c r="AF17" s="482">
        <v>74215296.357208177</v>
      </c>
      <c r="AH17" s="490">
        <v>2027</v>
      </c>
      <c r="AI17" s="483">
        <v>0</v>
      </c>
      <c r="AJ17" s="483">
        <v>0</v>
      </c>
      <c r="AK17" s="483">
        <v>0</v>
      </c>
      <c r="AL17" s="483">
        <v>1226329.8678960102</v>
      </c>
      <c r="AM17" s="483">
        <v>768894.28582507907</v>
      </c>
      <c r="AN17" s="483">
        <v>0</v>
      </c>
      <c r="AO17" s="483">
        <v>3236835.2556565222</v>
      </c>
      <c r="AP17" s="483">
        <v>71833.341608090981</v>
      </c>
      <c r="AQ17" s="483">
        <v>0</v>
      </c>
      <c r="AR17" s="483">
        <v>0</v>
      </c>
      <c r="AS17" s="482">
        <v>5303892.7509857025</v>
      </c>
      <c r="AU17" s="484">
        <v>2027</v>
      </c>
      <c r="AV17" s="485">
        <v>167.80821917808223</v>
      </c>
      <c r="AW17" s="485">
        <v>420.83262578920471</v>
      </c>
      <c r="AX17" s="485">
        <v>53.737221662713146</v>
      </c>
      <c r="AY17" s="485">
        <v>114.33988950301428</v>
      </c>
      <c r="AZ17" s="485">
        <v>0</v>
      </c>
      <c r="BA17" s="485">
        <v>0</v>
      </c>
      <c r="BB17" s="485">
        <v>0</v>
      </c>
      <c r="BC17" s="485">
        <v>0</v>
      </c>
      <c r="BD17" s="485">
        <v>0</v>
      </c>
      <c r="BE17" s="485">
        <v>0</v>
      </c>
      <c r="BF17" s="485">
        <v>756.71795613301447</v>
      </c>
      <c r="BH17" s="484">
        <v>2027</v>
      </c>
      <c r="BI17" s="485">
        <v>980</v>
      </c>
      <c r="BJ17" s="485">
        <v>3089.8027330249379</v>
      </c>
      <c r="BK17" s="485">
        <v>221.50949794529981</v>
      </c>
      <c r="BL17" s="485">
        <v>208.30186222891442</v>
      </c>
      <c r="BM17" s="485">
        <v>0</v>
      </c>
      <c r="BN17" s="485">
        <v>0</v>
      </c>
      <c r="BO17" s="485">
        <v>0</v>
      </c>
      <c r="BP17" s="485">
        <v>0</v>
      </c>
      <c r="BQ17" s="485">
        <v>0</v>
      </c>
      <c r="BR17" s="485">
        <v>0</v>
      </c>
      <c r="BS17" s="485">
        <v>0</v>
      </c>
      <c r="BT17" s="485">
        <v>0</v>
      </c>
      <c r="BU17" s="485">
        <v>114.92778005699179</v>
      </c>
      <c r="BV17" s="485">
        <v>0</v>
      </c>
      <c r="BW17" s="485">
        <v>0</v>
      </c>
      <c r="BX17" s="485">
        <v>384.48911939524857</v>
      </c>
      <c r="BY17" s="485">
        <v>0</v>
      </c>
      <c r="BZ17" s="485">
        <v>0</v>
      </c>
      <c r="CA17" s="485">
        <v>0</v>
      </c>
      <c r="CB17" s="485">
        <v>0</v>
      </c>
      <c r="CC17" s="486">
        <v>4999.0309926513928</v>
      </c>
      <c r="CD17" s="464">
        <v>4999.0309926513928</v>
      </c>
      <c r="CE17" s="484">
        <v>2027</v>
      </c>
      <c r="CF17" s="485">
        <v>883.39111980000018</v>
      </c>
      <c r="CG17" s="485">
        <v>2905.4960000000001</v>
      </c>
      <c r="CH17" s="485">
        <v>205.95924538401414</v>
      </c>
      <c r="CI17" s="485">
        <v>176.85248690703904</v>
      </c>
      <c r="CJ17" s="485">
        <v>0</v>
      </c>
      <c r="CK17" s="485">
        <v>0</v>
      </c>
      <c r="CL17" s="485">
        <v>0</v>
      </c>
      <c r="CM17" s="485">
        <v>0</v>
      </c>
      <c r="CN17" s="485">
        <v>0</v>
      </c>
      <c r="CO17" s="485">
        <v>0</v>
      </c>
      <c r="CP17" s="485">
        <v>0</v>
      </c>
      <c r="CQ17" s="485">
        <v>0</v>
      </c>
      <c r="CR17" s="485">
        <v>106.85970160992024</v>
      </c>
      <c r="CS17" s="485">
        <v>0</v>
      </c>
      <c r="CT17" s="485">
        <v>0</v>
      </c>
      <c r="CU17" s="485">
        <v>384.48911939524857</v>
      </c>
      <c r="CV17" s="485">
        <v>0</v>
      </c>
      <c r="CW17" s="485">
        <v>0</v>
      </c>
      <c r="CX17" s="485">
        <v>0</v>
      </c>
      <c r="CY17" s="485">
        <v>0</v>
      </c>
      <c r="CZ17" s="486">
        <v>4663.0476730962228</v>
      </c>
      <c r="DB17" s="484">
        <v>2027</v>
      </c>
      <c r="DC17" s="485">
        <v>0</v>
      </c>
      <c r="DD17" s="485">
        <v>0</v>
      </c>
      <c r="DE17" s="485">
        <v>2.1311245789095903</v>
      </c>
      <c r="DF17" s="485">
        <v>2.0670574953291805</v>
      </c>
      <c r="DG17" s="485">
        <v>0</v>
      </c>
      <c r="DH17" s="485">
        <v>0</v>
      </c>
      <c r="DI17" s="485">
        <v>0</v>
      </c>
      <c r="DJ17" s="485">
        <v>0</v>
      </c>
      <c r="DK17" s="485">
        <v>0</v>
      </c>
      <c r="DL17" s="485">
        <v>0</v>
      </c>
      <c r="DM17" s="485"/>
      <c r="DN17" s="485"/>
      <c r="DO17" s="485">
        <v>1.1057106767469322</v>
      </c>
      <c r="DP17" s="485"/>
      <c r="DQ17" s="485"/>
      <c r="DR17" s="485"/>
      <c r="DS17" s="485"/>
      <c r="DT17" s="485"/>
      <c r="DU17" s="485"/>
      <c r="DV17" s="485">
        <v>0</v>
      </c>
      <c r="DW17" s="487">
        <v>5.3038927509857032</v>
      </c>
      <c r="DZ17" s="488">
        <v>74215296.357208177</v>
      </c>
      <c r="EA17" s="461">
        <v>5303892.7509857025</v>
      </c>
      <c r="EB17" s="461">
        <v>68911403.606222481</v>
      </c>
      <c r="EC17" s="458">
        <v>2027</v>
      </c>
      <c r="ED17" s="489">
        <v>68.911403606222478</v>
      </c>
    </row>
    <row r="18" spans="1:134">
      <c r="A18" s="490">
        <v>2028</v>
      </c>
      <c r="B18" s="482">
        <v>0</v>
      </c>
      <c r="C18" s="482">
        <v>0</v>
      </c>
      <c r="D18" s="482">
        <v>18392443.035411958</v>
      </c>
      <c r="E18" s="482">
        <v>15093549.43129448</v>
      </c>
      <c r="F18" s="482">
        <v>0</v>
      </c>
      <c r="G18" s="482">
        <v>0</v>
      </c>
      <c r="H18" s="482">
        <v>0</v>
      </c>
      <c r="I18" s="482">
        <v>0</v>
      </c>
      <c r="J18" s="482">
        <v>0</v>
      </c>
      <c r="K18" s="482">
        <v>0</v>
      </c>
      <c r="L18" s="482">
        <v>0</v>
      </c>
      <c r="M18" s="482">
        <v>0</v>
      </c>
      <c r="N18" s="482">
        <v>0</v>
      </c>
      <c r="O18" s="482">
        <v>0</v>
      </c>
      <c r="P18" s="482">
        <v>0</v>
      </c>
      <c r="Q18" s="482">
        <v>0</v>
      </c>
      <c r="R18" s="482">
        <v>0</v>
      </c>
      <c r="S18" s="482">
        <v>0</v>
      </c>
      <c r="T18" s="482">
        <v>0</v>
      </c>
      <c r="U18" s="482">
        <v>0</v>
      </c>
      <c r="V18" s="482">
        <v>0</v>
      </c>
      <c r="W18" s="482">
        <v>0</v>
      </c>
      <c r="X18" s="482">
        <v>5408887.6621810691</v>
      </c>
      <c r="Y18" s="482">
        <v>0</v>
      </c>
      <c r="Z18" s="482">
        <v>0</v>
      </c>
      <c r="AA18" s="482">
        <v>24541815.414775975</v>
      </c>
      <c r="AB18" s="482">
        <v>0</v>
      </c>
      <c r="AC18" s="482">
        <v>0</v>
      </c>
      <c r="AD18" s="482">
        <v>0</v>
      </c>
      <c r="AE18" s="482">
        <v>0</v>
      </c>
      <c r="AF18" s="482">
        <v>63436695.543663487</v>
      </c>
      <c r="AH18" s="490">
        <v>2028</v>
      </c>
      <c r="AI18" s="483">
        <v>0</v>
      </c>
      <c r="AJ18" s="483">
        <v>0</v>
      </c>
      <c r="AK18" s="483">
        <v>0</v>
      </c>
      <c r="AL18" s="483">
        <v>1039423.1217244723</v>
      </c>
      <c r="AM18" s="483">
        <v>651705.97224349994</v>
      </c>
      <c r="AN18" s="483">
        <v>0</v>
      </c>
      <c r="AO18" s="483">
        <v>2548780.4047849285</v>
      </c>
      <c r="AP18" s="483">
        <v>60885.115932374683</v>
      </c>
      <c r="AQ18" s="483">
        <v>0</v>
      </c>
      <c r="AR18" s="483">
        <v>0</v>
      </c>
      <c r="AS18" s="482">
        <v>4300794.6146852756</v>
      </c>
      <c r="AU18" s="484">
        <v>2028</v>
      </c>
      <c r="AV18" s="485">
        <v>167.80821917808223</v>
      </c>
      <c r="AW18" s="485">
        <v>434.02736027075622</v>
      </c>
      <c r="AX18" s="485">
        <v>47.238767005403417</v>
      </c>
      <c r="AY18" s="485">
        <v>110.52945645695144</v>
      </c>
      <c r="AZ18" s="485">
        <v>0</v>
      </c>
      <c r="BA18" s="485">
        <v>0</v>
      </c>
      <c r="BB18" s="485">
        <v>0</v>
      </c>
      <c r="BC18" s="485">
        <v>0</v>
      </c>
      <c r="BD18" s="485">
        <v>0</v>
      </c>
      <c r="BE18" s="485">
        <v>0</v>
      </c>
      <c r="BF18" s="485">
        <v>759.60380291119327</v>
      </c>
      <c r="BH18" s="484">
        <v>2028</v>
      </c>
      <c r="BI18" s="485">
        <v>980</v>
      </c>
      <c r="BJ18" s="485">
        <v>3241.5733503482743</v>
      </c>
      <c r="BK18" s="485">
        <v>192.89856252530498</v>
      </c>
      <c r="BL18" s="485">
        <v>174.80620573558917</v>
      </c>
      <c r="BM18" s="485">
        <v>0</v>
      </c>
      <c r="BN18" s="485">
        <v>0</v>
      </c>
      <c r="BO18" s="485">
        <v>0</v>
      </c>
      <c r="BP18" s="485">
        <v>0</v>
      </c>
      <c r="BQ18" s="485">
        <v>0</v>
      </c>
      <c r="BR18" s="485">
        <v>0</v>
      </c>
      <c r="BS18" s="485">
        <v>0</v>
      </c>
      <c r="BT18" s="485">
        <v>0</v>
      </c>
      <c r="BU18" s="485">
        <v>69.399184686629482</v>
      </c>
      <c r="BV18" s="485">
        <v>0</v>
      </c>
      <c r="BW18" s="485">
        <v>0</v>
      </c>
      <c r="BX18" s="485">
        <v>334.12795634016567</v>
      </c>
      <c r="BY18" s="485">
        <v>0</v>
      </c>
      <c r="BZ18" s="485">
        <v>0</v>
      </c>
      <c r="CA18" s="485">
        <v>0</v>
      </c>
      <c r="CB18" s="485">
        <v>0</v>
      </c>
      <c r="CC18" s="486">
        <v>4992.8052596359639</v>
      </c>
      <c r="CD18" s="464">
        <v>4992.8052596359639</v>
      </c>
      <c r="CE18" s="484">
        <v>2028</v>
      </c>
      <c r="CF18" s="485">
        <v>883.39111980000018</v>
      </c>
      <c r="CG18" s="485">
        <v>3048.2134999999998</v>
      </c>
      <c r="CH18" s="485">
        <v>179.35683454613641</v>
      </c>
      <c r="CI18" s="485">
        <v>148.41399822507759</v>
      </c>
      <c r="CJ18" s="485">
        <v>0</v>
      </c>
      <c r="CK18" s="485">
        <v>0</v>
      </c>
      <c r="CL18" s="485">
        <v>0</v>
      </c>
      <c r="CM18" s="485">
        <v>0</v>
      </c>
      <c r="CN18" s="485">
        <v>0</v>
      </c>
      <c r="CO18" s="485">
        <v>0</v>
      </c>
      <c r="CP18" s="485">
        <v>0</v>
      </c>
      <c r="CQ18" s="485">
        <v>0</v>
      </c>
      <c r="CR18" s="485">
        <v>64.527272378422765</v>
      </c>
      <c r="CS18" s="485">
        <v>0</v>
      </c>
      <c r="CT18" s="485">
        <v>0</v>
      </c>
      <c r="CU18" s="485">
        <v>334.12795634016567</v>
      </c>
      <c r="CV18" s="485">
        <v>0</v>
      </c>
      <c r="CW18" s="485">
        <v>0</v>
      </c>
      <c r="CX18" s="485">
        <v>0</v>
      </c>
      <c r="CY18" s="485">
        <v>0</v>
      </c>
      <c r="CZ18" s="486">
        <v>4658.0306812898025</v>
      </c>
      <c r="DB18" s="484">
        <v>2028</v>
      </c>
      <c r="DC18" s="485">
        <v>0</v>
      </c>
      <c r="DD18" s="485">
        <v>0</v>
      </c>
      <c r="DE18" s="485">
        <v>1.8744197443618285</v>
      </c>
      <c r="DF18" s="485">
        <v>1.7520142099003471</v>
      </c>
      <c r="DG18" s="485">
        <v>0</v>
      </c>
      <c r="DH18" s="485">
        <v>0</v>
      </c>
      <c r="DI18" s="485">
        <v>0</v>
      </c>
      <c r="DJ18" s="485">
        <v>0</v>
      </c>
      <c r="DK18" s="485">
        <v>0</v>
      </c>
      <c r="DL18" s="485">
        <v>0</v>
      </c>
      <c r="DM18" s="485"/>
      <c r="DN18" s="485"/>
      <c r="DO18" s="485">
        <v>0.67436066042310028</v>
      </c>
      <c r="DP18" s="485"/>
      <c r="DQ18" s="485"/>
      <c r="DR18" s="485"/>
      <c r="DS18" s="485"/>
      <c r="DT18" s="485"/>
      <c r="DU18" s="485"/>
      <c r="DV18" s="485">
        <v>0</v>
      </c>
      <c r="DW18" s="487">
        <v>4.3007946146852758</v>
      </c>
      <c r="DZ18" s="488">
        <v>63436695.543663487</v>
      </c>
      <c r="EA18" s="461">
        <v>4300794.6146852756</v>
      </c>
      <c r="EB18" s="461">
        <v>59135900.928978212</v>
      </c>
      <c r="EC18" s="458">
        <v>2028</v>
      </c>
      <c r="ED18" s="489">
        <v>59.135900928978209</v>
      </c>
    </row>
    <row r="19" spans="1:134">
      <c r="A19" s="490">
        <v>2029</v>
      </c>
      <c r="B19" s="482">
        <v>0</v>
      </c>
      <c r="C19" s="482">
        <v>0</v>
      </c>
      <c r="D19" s="482">
        <v>15312584.5037848</v>
      </c>
      <c r="E19" s="482">
        <v>9203862.5797898248</v>
      </c>
      <c r="F19" s="482">
        <v>0</v>
      </c>
      <c r="G19" s="482">
        <v>0</v>
      </c>
      <c r="H19" s="482">
        <v>0</v>
      </c>
      <c r="I19" s="482">
        <v>0</v>
      </c>
      <c r="J19" s="482">
        <v>0</v>
      </c>
      <c r="K19" s="482">
        <v>0</v>
      </c>
      <c r="L19" s="482">
        <v>0</v>
      </c>
      <c r="M19" s="482">
        <v>0</v>
      </c>
      <c r="N19" s="482">
        <v>0</v>
      </c>
      <c r="O19" s="482">
        <v>0</v>
      </c>
      <c r="P19" s="482">
        <v>0</v>
      </c>
      <c r="Q19" s="482">
        <v>0</v>
      </c>
      <c r="R19" s="482">
        <v>0</v>
      </c>
      <c r="S19" s="482">
        <v>0</v>
      </c>
      <c r="T19" s="482">
        <v>0</v>
      </c>
      <c r="U19" s="482">
        <v>0</v>
      </c>
      <c r="V19" s="482">
        <v>0</v>
      </c>
      <c r="W19" s="482">
        <v>0</v>
      </c>
      <c r="X19" s="482">
        <v>3493937.5127600739</v>
      </c>
      <c r="Y19" s="482">
        <v>0</v>
      </c>
      <c r="Z19" s="482">
        <v>0</v>
      </c>
      <c r="AA19" s="482">
        <v>18852596.485242698</v>
      </c>
      <c r="AB19" s="482">
        <v>0</v>
      </c>
      <c r="AC19" s="482">
        <v>0</v>
      </c>
      <c r="AD19" s="482">
        <v>0</v>
      </c>
      <c r="AE19" s="482">
        <v>0</v>
      </c>
      <c r="AF19" s="482">
        <v>46862981.08157739</v>
      </c>
      <c r="AH19" s="490">
        <v>2029</v>
      </c>
      <c r="AI19" s="483">
        <v>0</v>
      </c>
      <c r="AJ19" s="483">
        <v>0</v>
      </c>
      <c r="AK19" s="483">
        <v>0</v>
      </c>
      <c r="AL19" s="483">
        <v>611956.59322970174</v>
      </c>
      <c r="AM19" s="483">
        <v>383689.52761020069</v>
      </c>
      <c r="AN19" s="483">
        <v>0</v>
      </c>
      <c r="AO19" s="483">
        <v>1926264.2954459698</v>
      </c>
      <c r="AP19" s="483">
        <v>35845.891192564792</v>
      </c>
      <c r="AQ19" s="483">
        <v>0</v>
      </c>
      <c r="AR19" s="483">
        <v>0</v>
      </c>
      <c r="AS19" s="482">
        <v>2957756.3074784372</v>
      </c>
      <c r="AU19" s="484">
        <v>2029</v>
      </c>
      <c r="AV19" s="485">
        <v>167.80821917808223</v>
      </c>
      <c r="AW19" s="485">
        <v>451.02848421129426</v>
      </c>
      <c r="AX19" s="485">
        <v>41.320797131622413</v>
      </c>
      <c r="AY19" s="485">
        <v>102.53498249260092</v>
      </c>
      <c r="AZ19" s="485">
        <v>0</v>
      </c>
      <c r="BA19" s="485">
        <v>0</v>
      </c>
      <c r="BB19" s="485">
        <v>0</v>
      </c>
      <c r="BC19" s="485">
        <v>0</v>
      </c>
      <c r="BD19" s="485">
        <v>0</v>
      </c>
      <c r="BE19" s="485">
        <v>0</v>
      </c>
      <c r="BF19" s="485">
        <v>762.69248301359971</v>
      </c>
      <c r="BH19" s="484">
        <v>2029</v>
      </c>
      <c r="BI19" s="485">
        <v>980</v>
      </c>
      <c r="BJ19" s="485">
        <v>3454.7220715690955</v>
      </c>
      <c r="BK19" s="485">
        <v>153.3232583549842</v>
      </c>
      <c r="BL19" s="485">
        <v>101.89754421338893</v>
      </c>
      <c r="BM19" s="485">
        <v>0</v>
      </c>
      <c r="BN19" s="485">
        <v>0</v>
      </c>
      <c r="BO19" s="485">
        <v>0</v>
      </c>
      <c r="BP19" s="485">
        <v>0</v>
      </c>
      <c r="BQ19" s="485">
        <v>0</v>
      </c>
      <c r="BR19" s="485">
        <v>0</v>
      </c>
      <c r="BS19" s="485">
        <v>0</v>
      </c>
      <c r="BT19" s="485">
        <v>0</v>
      </c>
      <c r="BU19" s="485">
        <v>42.947970686590295</v>
      </c>
      <c r="BV19" s="485">
        <v>0</v>
      </c>
      <c r="BW19" s="485">
        <v>0</v>
      </c>
      <c r="BX19" s="485">
        <v>253.33062210726666</v>
      </c>
      <c r="BY19" s="485">
        <v>0</v>
      </c>
      <c r="BZ19" s="485">
        <v>0</v>
      </c>
      <c r="CA19" s="485">
        <v>0</v>
      </c>
      <c r="CB19" s="485">
        <v>0</v>
      </c>
      <c r="CC19" s="486">
        <v>4986.2214669313253</v>
      </c>
      <c r="CD19" s="464">
        <v>4986.2214669313253</v>
      </c>
      <c r="CE19" s="484">
        <v>2029</v>
      </c>
      <c r="CF19" s="485">
        <v>883.39111980000018</v>
      </c>
      <c r="CG19" s="485">
        <v>3248.6478999999995</v>
      </c>
      <c r="CH19" s="485">
        <v>142.55976779112575</v>
      </c>
      <c r="CI19" s="485">
        <v>86.513072475817367</v>
      </c>
      <c r="CJ19" s="485">
        <v>0</v>
      </c>
      <c r="CK19" s="485">
        <v>0</v>
      </c>
      <c r="CL19" s="485">
        <v>0</v>
      </c>
      <c r="CM19" s="485">
        <v>0</v>
      </c>
      <c r="CN19" s="485">
        <v>0</v>
      </c>
      <c r="CO19" s="485">
        <v>0</v>
      </c>
      <c r="CP19" s="485">
        <v>0</v>
      </c>
      <c r="CQ19" s="485">
        <v>0</v>
      </c>
      <c r="CR19" s="485">
        <v>39.932967730210997</v>
      </c>
      <c r="CS19" s="485">
        <v>0</v>
      </c>
      <c r="CT19" s="485">
        <v>0</v>
      </c>
      <c r="CU19" s="485">
        <v>253.33062210726666</v>
      </c>
      <c r="CV19" s="485">
        <v>0</v>
      </c>
      <c r="CW19" s="485">
        <v>0</v>
      </c>
      <c r="CX19" s="485">
        <v>0</v>
      </c>
      <c r="CY19" s="485">
        <v>0</v>
      </c>
      <c r="CZ19" s="486">
        <v>4654.3754499044207</v>
      </c>
      <c r="DB19" s="484">
        <v>2029</v>
      </c>
      <c r="DC19" s="485">
        <v>0</v>
      </c>
      <c r="DD19" s="485">
        <v>0</v>
      </c>
      <c r="DE19" s="485">
        <v>1.5047601203337064</v>
      </c>
      <c r="DF19" s="485">
        <v>1.0314920120324673</v>
      </c>
      <c r="DG19" s="485">
        <v>0</v>
      </c>
      <c r="DH19" s="485">
        <v>0</v>
      </c>
      <c r="DI19" s="485">
        <v>0</v>
      </c>
      <c r="DJ19" s="485">
        <v>0</v>
      </c>
      <c r="DK19" s="485">
        <v>0</v>
      </c>
      <c r="DL19" s="485">
        <v>0</v>
      </c>
      <c r="DM19" s="485"/>
      <c r="DN19" s="485"/>
      <c r="DO19" s="485">
        <v>0.42150417511226357</v>
      </c>
      <c r="DP19" s="485"/>
      <c r="DQ19" s="485"/>
      <c r="DR19" s="485"/>
      <c r="DS19" s="485"/>
      <c r="DT19" s="485"/>
      <c r="DU19" s="485"/>
      <c r="DV19" s="485">
        <v>0</v>
      </c>
      <c r="DW19" s="487">
        <v>2.9577563074784372</v>
      </c>
      <c r="DZ19" s="488">
        <v>46862981.08157739</v>
      </c>
      <c r="EA19" s="461">
        <v>2957756.3074784372</v>
      </c>
      <c r="EB19" s="461">
        <v>43905224.774098955</v>
      </c>
      <c r="EC19" s="458">
        <v>2029</v>
      </c>
      <c r="ED19" s="489">
        <v>43.905224774098954</v>
      </c>
    </row>
    <row r="20" spans="1:134">
      <c r="A20" s="490">
        <v>2030</v>
      </c>
      <c r="B20" s="482">
        <v>0</v>
      </c>
      <c r="C20" s="482">
        <v>0</v>
      </c>
      <c r="D20" s="482">
        <v>14096968.818806728</v>
      </c>
      <c r="E20" s="482">
        <v>7767022.2022188362</v>
      </c>
      <c r="F20" s="482">
        <v>0</v>
      </c>
      <c r="G20" s="482">
        <v>0</v>
      </c>
      <c r="H20" s="482">
        <v>0</v>
      </c>
      <c r="I20" s="482">
        <v>0</v>
      </c>
      <c r="J20" s="482">
        <v>0</v>
      </c>
      <c r="K20" s="482">
        <v>0</v>
      </c>
      <c r="L20" s="482">
        <v>0</v>
      </c>
      <c r="M20" s="482">
        <v>0</v>
      </c>
      <c r="N20" s="482">
        <v>0</v>
      </c>
      <c r="O20" s="482">
        <v>0</v>
      </c>
      <c r="P20" s="482">
        <v>0</v>
      </c>
      <c r="Q20" s="482">
        <v>0</v>
      </c>
      <c r="R20" s="482">
        <v>0</v>
      </c>
      <c r="S20" s="482">
        <v>0</v>
      </c>
      <c r="T20" s="482">
        <v>0</v>
      </c>
      <c r="U20" s="482">
        <v>0</v>
      </c>
      <c r="V20" s="482">
        <v>0</v>
      </c>
      <c r="W20" s="482">
        <v>0</v>
      </c>
      <c r="X20" s="482">
        <v>2968538.4776921067</v>
      </c>
      <c r="Y20" s="482">
        <v>0</v>
      </c>
      <c r="Z20" s="482">
        <v>0</v>
      </c>
      <c r="AA20" s="482">
        <v>15724798.562348185</v>
      </c>
      <c r="AB20" s="482">
        <v>0</v>
      </c>
      <c r="AC20" s="482">
        <v>0</v>
      </c>
      <c r="AD20" s="482">
        <v>0</v>
      </c>
      <c r="AE20" s="482">
        <v>0</v>
      </c>
      <c r="AF20" s="482">
        <v>40557328.06106586</v>
      </c>
      <c r="AH20" s="490">
        <v>2030</v>
      </c>
      <c r="AI20" s="483">
        <v>0</v>
      </c>
      <c r="AJ20" s="483">
        <v>0</v>
      </c>
      <c r="AK20" s="483">
        <v>0</v>
      </c>
      <c r="AL20" s="483">
        <v>504588.54308244603</v>
      </c>
      <c r="AM20" s="483">
        <v>316371.03329672292</v>
      </c>
      <c r="AN20" s="483">
        <v>0</v>
      </c>
      <c r="AO20" s="483">
        <v>1701526.9735131902</v>
      </c>
      <c r="AP20" s="483">
        <v>29556.714009548909</v>
      </c>
      <c r="AQ20" s="483">
        <v>0</v>
      </c>
      <c r="AR20" s="483">
        <v>0</v>
      </c>
      <c r="AS20" s="482">
        <v>2552043.2639019084</v>
      </c>
      <c r="AU20" s="484">
        <v>2030</v>
      </c>
      <c r="AV20" s="485">
        <v>167.80821917808223</v>
      </c>
      <c r="AW20" s="485">
        <v>456.41478021917737</v>
      </c>
      <c r="AX20" s="485">
        <v>39.52773216250398</v>
      </c>
      <c r="AY20" s="485">
        <v>99.596221919177424</v>
      </c>
      <c r="AZ20" s="485">
        <v>0</v>
      </c>
      <c r="BA20" s="485">
        <v>0</v>
      </c>
      <c r="BB20" s="485">
        <v>0</v>
      </c>
      <c r="BC20" s="485">
        <v>0</v>
      </c>
      <c r="BD20" s="485">
        <v>0</v>
      </c>
      <c r="BE20" s="485">
        <v>0</v>
      </c>
      <c r="BF20" s="485">
        <v>763.34695347894103</v>
      </c>
      <c r="BH20" s="484">
        <v>2030</v>
      </c>
      <c r="BI20" s="485">
        <v>980</v>
      </c>
      <c r="BJ20" s="485">
        <v>3541.588132078482</v>
      </c>
      <c r="BK20" s="485">
        <v>136.18106684490456</v>
      </c>
      <c r="BL20" s="485">
        <v>83.18769882343372</v>
      </c>
      <c r="BM20" s="485">
        <v>0</v>
      </c>
      <c r="BN20" s="485">
        <v>0</v>
      </c>
      <c r="BO20" s="485">
        <v>0</v>
      </c>
      <c r="BP20" s="485">
        <v>0</v>
      </c>
      <c r="BQ20" s="485">
        <v>0</v>
      </c>
      <c r="BR20" s="485">
        <v>0</v>
      </c>
      <c r="BS20" s="485">
        <v>0</v>
      </c>
      <c r="BT20" s="485">
        <v>0</v>
      </c>
      <c r="BU20" s="485">
        <v>35.474634110539405</v>
      </c>
      <c r="BV20" s="485">
        <v>0</v>
      </c>
      <c r="BW20" s="485">
        <v>0</v>
      </c>
      <c r="BX20" s="485">
        <v>206.15866911515604</v>
      </c>
      <c r="BY20" s="485">
        <v>0</v>
      </c>
      <c r="BZ20" s="485">
        <v>0</v>
      </c>
      <c r="CA20" s="485">
        <v>0</v>
      </c>
      <c r="CB20" s="485">
        <v>0</v>
      </c>
      <c r="CC20" s="486">
        <v>4982.590200972515</v>
      </c>
      <c r="CD20" s="464">
        <v>4982.590200972515</v>
      </c>
      <c r="CE20" s="484">
        <v>2030</v>
      </c>
      <c r="CF20" s="485">
        <v>883.39111980000018</v>
      </c>
      <c r="CG20" s="485">
        <v>3330.3324000000002</v>
      </c>
      <c r="CH20" s="485">
        <v>126.6209802429904</v>
      </c>
      <c r="CI20" s="485">
        <v>70.628035964605274</v>
      </c>
      <c r="CJ20" s="485">
        <v>0</v>
      </c>
      <c r="CK20" s="485">
        <v>0</v>
      </c>
      <c r="CL20" s="485">
        <v>0</v>
      </c>
      <c r="CM20" s="485">
        <v>0</v>
      </c>
      <c r="CN20" s="485">
        <v>0</v>
      </c>
      <c r="CO20" s="485">
        <v>0</v>
      </c>
      <c r="CP20" s="485">
        <v>0</v>
      </c>
      <c r="CQ20" s="485">
        <v>0</v>
      </c>
      <c r="CR20" s="485">
        <v>32.984269024369105</v>
      </c>
      <c r="CS20" s="485">
        <v>0</v>
      </c>
      <c r="CT20" s="485">
        <v>0</v>
      </c>
      <c r="CU20" s="485">
        <v>206.15866911515604</v>
      </c>
      <c r="CV20" s="485">
        <v>0</v>
      </c>
      <c r="CW20" s="485">
        <v>0</v>
      </c>
      <c r="CX20" s="485">
        <v>0</v>
      </c>
      <c r="CY20" s="485">
        <v>0</v>
      </c>
      <c r="CZ20" s="486">
        <v>4650.1154741471219</v>
      </c>
      <c r="DB20" s="484">
        <v>2030</v>
      </c>
      <c r="DC20" s="485">
        <v>0</v>
      </c>
      <c r="DD20" s="485">
        <v>0</v>
      </c>
      <c r="DE20" s="485">
        <v>1.3498867630301046</v>
      </c>
      <c r="DF20" s="485">
        <v>0.85051629038871779</v>
      </c>
      <c r="DG20" s="485">
        <v>0</v>
      </c>
      <c r="DH20" s="485">
        <v>0</v>
      </c>
      <c r="DI20" s="485">
        <v>0</v>
      </c>
      <c r="DJ20" s="485">
        <v>0</v>
      </c>
      <c r="DK20" s="485">
        <v>0</v>
      </c>
      <c r="DL20" s="485">
        <v>0</v>
      </c>
      <c r="DM20" s="485"/>
      <c r="DN20" s="485"/>
      <c r="DO20" s="485">
        <v>0.35164021048308547</v>
      </c>
      <c r="DP20" s="485"/>
      <c r="DQ20" s="485"/>
      <c r="DR20" s="485"/>
      <c r="DS20" s="485"/>
      <c r="DT20" s="485"/>
      <c r="DU20" s="485"/>
      <c r="DV20" s="485">
        <v>0</v>
      </c>
      <c r="DW20" s="487">
        <v>2.5520432639019077</v>
      </c>
      <c r="DZ20" s="488">
        <v>40557328.06106586</v>
      </c>
      <c r="EA20" s="461">
        <v>2552043.2639019084</v>
      </c>
      <c r="EB20" s="461">
        <v>38005284.797163948</v>
      </c>
      <c r="EC20" s="458">
        <v>2030</v>
      </c>
      <c r="ED20" s="489">
        <v>38.005284797163945</v>
      </c>
    </row>
    <row r="21" spans="1:134">
      <c r="A21" s="490">
        <v>2031</v>
      </c>
      <c r="B21" s="482">
        <v>0</v>
      </c>
      <c r="C21" s="482">
        <v>0</v>
      </c>
      <c r="D21" s="482">
        <v>12735392.784010639</v>
      </c>
      <c r="E21" s="482">
        <v>6450256.1791407485</v>
      </c>
      <c r="F21" s="482">
        <v>0</v>
      </c>
      <c r="G21" s="482">
        <v>0</v>
      </c>
      <c r="H21" s="482">
        <v>0</v>
      </c>
      <c r="I21" s="482">
        <v>0</v>
      </c>
      <c r="J21" s="482">
        <v>0</v>
      </c>
      <c r="K21" s="482">
        <v>0</v>
      </c>
      <c r="L21" s="482">
        <v>0</v>
      </c>
      <c r="M21" s="482">
        <v>0</v>
      </c>
      <c r="N21" s="482">
        <v>0</v>
      </c>
      <c r="O21" s="482">
        <v>0</v>
      </c>
      <c r="P21" s="482">
        <v>0</v>
      </c>
      <c r="Q21" s="482">
        <v>0</v>
      </c>
      <c r="R21" s="482">
        <v>0</v>
      </c>
      <c r="S21" s="482">
        <v>0</v>
      </c>
      <c r="T21" s="482">
        <v>0</v>
      </c>
      <c r="U21" s="482">
        <v>0</v>
      </c>
      <c r="V21" s="482">
        <v>0</v>
      </c>
      <c r="W21" s="482">
        <v>0</v>
      </c>
      <c r="X21" s="482">
        <v>2247042.3499496742</v>
      </c>
      <c r="Y21" s="482">
        <v>0</v>
      </c>
      <c r="Z21" s="482">
        <v>0</v>
      </c>
      <c r="AA21" s="482">
        <v>12281699.317604022</v>
      </c>
      <c r="AB21" s="482">
        <v>0</v>
      </c>
      <c r="AC21" s="482">
        <v>0</v>
      </c>
      <c r="AD21" s="482">
        <v>0</v>
      </c>
      <c r="AE21" s="482">
        <v>0</v>
      </c>
      <c r="AF21" s="482">
        <v>33714390.630705081</v>
      </c>
      <c r="AH21" s="490">
        <v>2031</v>
      </c>
      <c r="AI21" s="483">
        <v>0</v>
      </c>
      <c r="AJ21" s="483">
        <v>0</v>
      </c>
      <c r="AK21" s="483">
        <v>0</v>
      </c>
      <c r="AL21" s="483">
        <v>419312.22938652645</v>
      </c>
      <c r="AM21" s="483">
        <v>262903.79578295839</v>
      </c>
      <c r="AN21" s="483">
        <v>0</v>
      </c>
      <c r="AO21" s="483">
        <v>1459137.9603195898</v>
      </c>
      <c r="AP21" s="483">
        <v>24561.579557423538</v>
      </c>
      <c r="AQ21" s="483">
        <v>0</v>
      </c>
      <c r="AR21" s="483">
        <v>0</v>
      </c>
      <c r="AS21" s="482">
        <v>2165915.5650464981</v>
      </c>
      <c r="AU21" s="484">
        <v>2031</v>
      </c>
      <c r="AV21" s="485">
        <v>167.80821917808223</v>
      </c>
      <c r="AW21" s="485">
        <v>461.71428367366661</v>
      </c>
      <c r="AX21" s="485">
        <v>37.862268640993669</v>
      </c>
      <c r="AY21" s="485">
        <v>96.625829392608537</v>
      </c>
      <c r="AZ21" s="485">
        <v>0</v>
      </c>
      <c r="BA21" s="485">
        <v>0</v>
      </c>
      <c r="BB21" s="485">
        <v>0</v>
      </c>
      <c r="BC21" s="485">
        <v>0</v>
      </c>
      <c r="BD21" s="485">
        <v>0</v>
      </c>
      <c r="BE21" s="485">
        <v>0</v>
      </c>
      <c r="BF21" s="485">
        <v>764.0106008853511</v>
      </c>
      <c r="BH21" s="484">
        <v>2031</v>
      </c>
      <c r="BI21" s="485">
        <v>980</v>
      </c>
      <c r="BJ21" s="485">
        <v>3625.8243231837778</v>
      </c>
      <c r="BK21" s="485">
        <v>119.30393356256825</v>
      </c>
      <c r="BL21" s="485">
        <v>68.44439366654882</v>
      </c>
      <c r="BM21" s="485">
        <v>0</v>
      </c>
      <c r="BN21" s="485">
        <v>0</v>
      </c>
      <c r="BO21" s="485">
        <v>0</v>
      </c>
      <c r="BP21" s="485">
        <v>0</v>
      </c>
      <c r="BQ21" s="485">
        <v>0</v>
      </c>
      <c r="BR21" s="485">
        <v>0</v>
      </c>
      <c r="BS21" s="485">
        <v>0</v>
      </c>
      <c r="BT21" s="485">
        <v>0</v>
      </c>
      <c r="BU21" s="485">
        <v>26.441305085699433</v>
      </c>
      <c r="BV21" s="485">
        <v>0</v>
      </c>
      <c r="BW21" s="485">
        <v>0</v>
      </c>
      <c r="BX21" s="485">
        <v>159.02541306818443</v>
      </c>
      <c r="BY21" s="485">
        <v>0</v>
      </c>
      <c r="BZ21" s="485">
        <v>0</v>
      </c>
      <c r="CA21" s="485">
        <v>0</v>
      </c>
      <c r="CB21" s="485">
        <v>0</v>
      </c>
      <c r="CC21" s="486">
        <v>4979.0393685667777</v>
      </c>
      <c r="CD21" s="464">
        <v>4979.0393685667777</v>
      </c>
      <c r="CE21" s="484">
        <v>2031</v>
      </c>
      <c r="CF21" s="485">
        <v>883.39111980000018</v>
      </c>
      <c r="CG21" s="485">
        <v>3409.5439023058657</v>
      </c>
      <c r="CH21" s="485">
        <v>110.92864349301594</v>
      </c>
      <c r="CI21" s="485">
        <v>58.110672200669917</v>
      </c>
      <c r="CJ21" s="485">
        <v>0</v>
      </c>
      <c r="CK21" s="485">
        <v>0</v>
      </c>
      <c r="CL21" s="485">
        <v>0</v>
      </c>
      <c r="CM21" s="485">
        <v>0</v>
      </c>
      <c r="CN21" s="485">
        <v>0</v>
      </c>
      <c r="CO21" s="485">
        <v>0</v>
      </c>
      <c r="CP21" s="485">
        <v>0</v>
      </c>
      <c r="CQ21" s="485">
        <v>0</v>
      </c>
      <c r="CR21" s="485">
        <v>24.585091352443769</v>
      </c>
      <c r="CS21" s="485">
        <v>0</v>
      </c>
      <c r="CT21" s="485">
        <v>0</v>
      </c>
      <c r="CU21" s="485">
        <v>159.02541306818443</v>
      </c>
      <c r="CV21" s="485">
        <v>0</v>
      </c>
      <c r="CW21" s="485">
        <v>0</v>
      </c>
      <c r="CX21" s="485">
        <v>0</v>
      </c>
      <c r="CY21" s="485">
        <v>0</v>
      </c>
      <c r="CZ21" s="486">
        <v>4645.5848422201798</v>
      </c>
      <c r="DB21" s="484">
        <v>2031</v>
      </c>
      <c r="DC21" s="485">
        <v>0</v>
      </c>
      <c r="DD21" s="485">
        <v>0</v>
      </c>
      <c r="DE21" s="485">
        <v>1.1944191102990713</v>
      </c>
      <c r="DF21" s="485">
        <v>0.70677760472690843</v>
      </c>
      <c r="DG21" s="485">
        <v>0</v>
      </c>
      <c r="DH21" s="485">
        <v>0</v>
      </c>
      <c r="DI21" s="485">
        <v>0</v>
      </c>
      <c r="DJ21" s="485">
        <v>0</v>
      </c>
      <c r="DK21" s="485">
        <v>0</v>
      </c>
      <c r="DL21" s="485">
        <v>0</v>
      </c>
      <c r="DM21" s="485"/>
      <c r="DN21" s="485"/>
      <c r="DO21" s="485">
        <v>0.2647188500205187</v>
      </c>
      <c r="DP21" s="485"/>
      <c r="DQ21" s="485"/>
      <c r="DR21" s="485"/>
      <c r="DS21" s="485"/>
      <c r="DT21" s="485"/>
      <c r="DU21" s="485"/>
      <c r="DV21" s="485">
        <v>0</v>
      </c>
      <c r="DW21" s="487">
        <v>2.1659155650464985</v>
      </c>
      <c r="DZ21" s="488">
        <v>33714390.630705081</v>
      </c>
      <c r="EA21" s="461">
        <v>2165915.5650464981</v>
      </c>
      <c r="EB21" s="461">
        <v>31548475.065658584</v>
      </c>
      <c r="EC21" s="458">
        <v>2031</v>
      </c>
      <c r="ED21" s="489">
        <v>31.548475065658586</v>
      </c>
    </row>
    <row r="22" spans="1:134">
      <c r="A22" s="490">
        <v>2032</v>
      </c>
      <c r="B22" s="482">
        <v>0</v>
      </c>
      <c r="C22" s="482">
        <v>0</v>
      </c>
      <c r="D22" s="482">
        <v>11353246.232882978</v>
      </c>
      <c r="E22" s="482">
        <v>5339992.5101667903</v>
      </c>
      <c r="F22" s="482">
        <v>0</v>
      </c>
      <c r="G22" s="482">
        <v>0</v>
      </c>
      <c r="H22" s="482">
        <v>0</v>
      </c>
      <c r="I22" s="482">
        <v>0</v>
      </c>
      <c r="J22" s="482">
        <v>0</v>
      </c>
      <c r="K22" s="482">
        <v>0</v>
      </c>
      <c r="L22" s="482">
        <v>0</v>
      </c>
      <c r="M22" s="482">
        <v>0</v>
      </c>
      <c r="N22" s="482">
        <v>0</v>
      </c>
      <c r="O22" s="482">
        <v>0</v>
      </c>
      <c r="P22" s="482">
        <v>0</v>
      </c>
      <c r="Q22" s="482">
        <v>0</v>
      </c>
      <c r="R22" s="482">
        <v>0</v>
      </c>
      <c r="S22" s="482">
        <v>0</v>
      </c>
      <c r="T22" s="482">
        <v>0</v>
      </c>
      <c r="U22" s="482">
        <v>0</v>
      </c>
      <c r="V22" s="482">
        <v>0</v>
      </c>
      <c r="W22" s="482">
        <v>0</v>
      </c>
      <c r="X22" s="482">
        <v>1836633.0801388146</v>
      </c>
      <c r="Y22" s="482">
        <v>0</v>
      </c>
      <c r="Z22" s="482">
        <v>0</v>
      </c>
      <c r="AA22" s="482">
        <v>9511067.111654602</v>
      </c>
      <c r="AB22" s="482">
        <v>0</v>
      </c>
      <c r="AC22" s="482">
        <v>0</v>
      </c>
      <c r="AD22" s="482">
        <v>0</v>
      </c>
      <c r="AE22" s="482">
        <v>0</v>
      </c>
      <c r="AF22" s="482">
        <v>28040938.934843186</v>
      </c>
      <c r="AH22" s="490">
        <v>2032</v>
      </c>
      <c r="AI22" s="483">
        <v>0</v>
      </c>
      <c r="AJ22" s="483">
        <v>0</v>
      </c>
      <c r="AK22" s="483">
        <v>0</v>
      </c>
      <c r="AL22" s="483">
        <v>343759.18377934804</v>
      </c>
      <c r="AM22" s="483">
        <v>215532.93206607859</v>
      </c>
      <c r="AN22" s="483">
        <v>0</v>
      </c>
      <c r="AO22" s="483">
        <v>1266778.8101310153</v>
      </c>
      <c r="AP22" s="483">
        <v>20135.994014160606</v>
      </c>
      <c r="AQ22" s="483">
        <v>0</v>
      </c>
      <c r="AR22" s="483">
        <v>0</v>
      </c>
      <c r="AS22" s="482">
        <v>1846206.9199906026</v>
      </c>
      <c r="AU22" s="484">
        <v>2032</v>
      </c>
      <c r="AV22" s="485">
        <v>167.80821917808223</v>
      </c>
      <c r="AW22" s="485">
        <v>466.60167004557701</v>
      </c>
      <c r="AX22" s="485">
        <v>36.341504752554222</v>
      </c>
      <c r="AY22" s="485">
        <v>93.875148516190663</v>
      </c>
      <c r="AZ22" s="485">
        <v>0</v>
      </c>
      <c r="BA22" s="485">
        <v>0</v>
      </c>
      <c r="BB22" s="485">
        <v>0</v>
      </c>
      <c r="BC22" s="485">
        <v>0</v>
      </c>
      <c r="BD22" s="485">
        <v>0</v>
      </c>
      <c r="BE22" s="485">
        <v>0</v>
      </c>
      <c r="BF22" s="485">
        <v>764.62654249240404</v>
      </c>
      <c r="BH22" s="484">
        <v>2032</v>
      </c>
      <c r="BI22" s="485">
        <v>980</v>
      </c>
      <c r="BJ22" s="485">
        <v>3693.0666619290532</v>
      </c>
      <c r="BK22" s="485">
        <v>103.98266965021449</v>
      </c>
      <c r="BL22" s="485">
        <v>55.556296532567671</v>
      </c>
      <c r="BM22" s="485">
        <v>0</v>
      </c>
      <c r="BN22" s="485">
        <v>0</v>
      </c>
      <c r="BO22" s="485">
        <v>0</v>
      </c>
      <c r="BP22" s="485">
        <v>0</v>
      </c>
      <c r="BQ22" s="485">
        <v>0</v>
      </c>
      <c r="BR22" s="485">
        <v>0</v>
      </c>
      <c r="BS22" s="485">
        <v>0</v>
      </c>
      <c r="BT22" s="485">
        <v>0</v>
      </c>
      <c r="BU22" s="485">
        <v>21.296087442852983</v>
      </c>
      <c r="BV22" s="485">
        <v>0</v>
      </c>
      <c r="BW22" s="485">
        <v>0</v>
      </c>
      <c r="BX22" s="485">
        <v>121.47644965050017</v>
      </c>
      <c r="BY22" s="485">
        <v>0</v>
      </c>
      <c r="BZ22" s="485">
        <v>0</v>
      </c>
      <c r="CA22" s="485">
        <v>0</v>
      </c>
      <c r="CB22" s="485">
        <v>0</v>
      </c>
      <c r="CC22" s="486">
        <v>4975.3781652051885</v>
      </c>
      <c r="CD22" s="464">
        <v>4975.3781652051885</v>
      </c>
      <c r="CE22" s="484">
        <v>2032</v>
      </c>
      <c r="CF22" s="485">
        <v>883.39111980000018</v>
      </c>
      <c r="CG22" s="485">
        <v>3472.7752355449857</v>
      </c>
      <c r="CH22" s="485">
        <v>96.682952075770501</v>
      </c>
      <c r="CI22" s="485">
        <v>47.168417507146302</v>
      </c>
      <c r="CJ22" s="485">
        <v>0</v>
      </c>
      <c r="CK22" s="485">
        <v>0</v>
      </c>
      <c r="CL22" s="485">
        <v>0</v>
      </c>
      <c r="CM22" s="485">
        <v>0</v>
      </c>
      <c r="CN22" s="485">
        <v>0</v>
      </c>
      <c r="CO22" s="485">
        <v>0</v>
      </c>
      <c r="CP22" s="485">
        <v>0</v>
      </c>
      <c r="CQ22" s="485">
        <v>0</v>
      </c>
      <c r="CR22" s="485">
        <v>19.801074626809466</v>
      </c>
      <c r="CS22" s="485">
        <v>0</v>
      </c>
      <c r="CT22" s="485">
        <v>0</v>
      </c>
      <c r="CU22" s="485">
        <v>121.47644965050017</v>
      </c>
      <c r="CV22" s="485">
        <v>0</v>
      </c>
      <c r="CW22" s="485">
        <v>0</v>
      </c>
      <c r="CX22" s="485">
        <v>0</v>
      </c>
      <c r="CY22" s="485">
        <v>0</v>
      </c>
      <c r="CZ22" s="486">
        <v>4641.2952492052118</v>
      </c>
      <c r="DB22" s="484">
        <v>2032</v>
      </c>
      <c r="DC22" s="485">
        <v>0</v>
      </c>
      <c r="DD22" s="485">
        <v>0</v>
      </c>
      <c r="DE22" s="485">
        <v>1.0514395703645933</v>
      </c>
      <c r="DF22" s="485">
        <v>0.57942810985958715</v>
      </c>
      <c r="DG22" s="485">
        <v>0</v>
      </c>
      <c r="DH22" s="485">
        <v>0</v>
      </c>
      <c r="DI22" s="485">
        <v>0</v>
      </c>
      <c r="DJ22" s="485">
        <v>0</v>
      </c>
      <c r="DK22" s="485">
        <v>0</v>
      </c>
      <c r="DL22" s="485">
        <v>0</v>
      </c>
      <c r="DM22" s="485"/>
      <c r="DN22" s="485"/>
      <c r="DO22" s="485">
        <v>0.21533923976642166</v>
      </c>
      <c r="DP22" s="485"/>
      <c r="DQ22" s="485"/>
      <c r="DR22" s="485"/>
      <c r="DS22" s="485"/>
      <c r="DT22" s="485"/>
      <c r="DU22" s="485"/>
      <c r="DV22" s="485">
        <v>0</v>
      </c>
      <c r="DW22" s="487">
        <v>1.8462069199906019</v>
      </c>
      <c r="DZ22" s="488">
        <v>28040938.934843186</v>
      </c>
      <c r="EA22" s="461">
        <v>1846206.9199906026</v>
      </c>
      <c r="EB22" s="461">
        <v>26194732.014852583</v>
      </c>
      <c r="EC22" s="458">
        <v>2032</v>
      </c>
      <c r="ED22" s="489">
        <v>26.194732014852583</v>
      </c>
    </row>
    <row r="23" spans="1:134">
      <c r="A23" s="490">
        <v>2033</v>
      </c>
      <c r="B23" s="482">
        <v>0</v>
      </c>
      <c r="C23" s="482">
        <v>0</v>
      </c>
      <c r="D23" s="482">
        <v>9891722.3397883736</v>
      </c>
      <c r="E23" s="482">
        <v>4507636.0809134711</v>
      </c>
      <c r="F23" s="482">
        <v>0</v>
      </c>
      <c r="G23" s="482">
        <v>0</v>
      </c>
      <c r="H23" s="482">
        <v>0</v>
      </c>
      <c r="I23" s="482">
        <v>0</v>
      </c>
      <c r="J23" s="482">
        <v>0</v>
      </c>
      <c r="K23" s="482">
        <v>0</v>
      </c>
      <c r="L23" s="482">
        <v>0</v>
      </c>
      <c r="M23" s="482">
        <v>0</v>
      </c>
      <c r="N23" s="482">
        <v>0</v>
      </c>
      <c r="O23" s="482">
        <v>0</v>
      </c>
      <c r="P23" s="482">
        <v>0</v>
      </c>
      <c r="Q23" s="482">
        <v>0</v>
      </c>
      <c r="R23" s="482">
        <v>0</v>
      </c>
      <c r="S23" s="482">
        <v>0</v>
      </c>
      <c r="T23" s="482">
        <v>0</v>
      </c>
      <c r="U23" s="482">
        <v>0</v>
      </c>
      <c r="V23" s="482">
        <v>0</v>
      </c>
      <c r="W23" s="482">
        <v>0</v>
      </c>
      <c r="X23" s="482">
        <v>1268180.2869010891</v>
      </c>
      <c r="Y23" s="482">
        <v>0</v>
      </c>
      <c r="Z23" s="482">
        <v>0</v>
      </c>
      <c r="AA23" s="482">
        <v>6926044.2285381649</v>
      </c>
      <c r="AB23" s="482">
        <v>0</v>
      </c>
      <c r="AC23" s="482">
        <v>0</v>
      </c>
      <c r="AD23" s="482">
        <v>0</v>
      </c>
      <c r="AE23" s="482">
        <v>0</v>
      </c>
      <c r="AF23" s="482">
        <v>22593582.936141096</v>
      </c>
      <c r="AH23" s="490">
        <v>2033</v>
      </c>
      <c r="AI23" s="483">
        <v>0</v>
      </c>
      <c r="AJ23" s="483">
        <v>0</v>
      </c>
      <c r="AK23" s="483">
        <v>0</v>
      </c>
      <c r="AL23" s="483">
        <v>285299.69560988224</v>
      </c>
      <c r="AM23" s="483">
        <v>178879.52617384552</v>
      </c>
      <c r="AN23" s="483">
        <v>0</v>
      </c>
      <c r="AO23" s="483">
        <v>1060906.1595654178</v>
      </c>
      <c r="AP23" s="483">
        <v>16711.678506689426</v>
      </c>
      <c r="AQ23" s="483">
        <v>0</v>
      </c>
      <c r="AR23" s="483">
        <v>0</v>
      </c>
      <c r="AS23" s="482">
        <v>1541797.0598558348</v>
      </c>
      <c r="AU23" s="484">
        <v>2033</v>
      </c>
      <c r="AV23" s="485">
        <v>167.80821917808223</v>
      </c>
      <c r="AW23" s="485">
        <v>471.42966500498216</v>
      </c>
      <c r="AX23" s="485">
        <v>34.844578103491955</v>
      </c>
      <c r="AY23" s="485">
        <v>91.148296475411414</v>
      </c>
      <c r="AZ23" s="485">
        <v>0</v>
      </c>
      <c r="BA23" s="485">
        <v>0</v>
      </c>
      <c r="BB23" s="485">
        <v>0</v>
      </c>
      <c r="BC23" s="485">
        <v>0</v>
      </c>
      <c r="BD23" s="485">
        <v>0</v>
      </c>
      <c r="BE23" s="485">
        <v>0</v>
      </c>
      <c r="BF23" s="485">
        <v>765.23075876196765</v>
      </c>
      <c r="BH23" s="484">
        <v>2033</v>
      </c>
      <c r="BI23" s="485">
        <v>980</v>
      </c>
      <c r="BJ23" s="485">
        <v>3755.1010923407803</v>
      </c>
      <c r="BK23" s="485">
        <v>88.941880965045939</v>
      </c>
      <c r="BL23" s="485">
        <v>45.651905786798352</v>
      </c>
      <c r="BM23" s="485">
        <v>0</v>
      </c>
      <c r="BN23" s="485">
        <v>0</v>
      </c>
      <c r="BO23" s="485">
        <v>0</v>
      </c>
      <c r="BP23" s="485">
        <v>0</v>
      </c>
      <c r="BQ23" s="485">
        <v>0</v>
      </c>
      <c r="BR23" s="485">
        <v>0</v>
      </c>
      <c r="BS23" s="485">
        <v>0</v>
      </c>
      <c r="BT23" s="485">
        <v>0</v>
      </c>
      <c r="BU23" s="485">
        <v>14.938191283660016</v>
      </c>
      <c r="BV23" s="485">
        <v>0</v>
      </c>
      <c r="BW23" s="485">
        <v>0</v>
      </c>
      <c r="BX23" s="485">
        <v>87.348301432870244</v>
      </c>
      <c r="BY23" s="485">
        <v>0</v>
      </c>
      <c r="BZ23" s="485">
        <v>0</v>
      </c>
      <c r="CA23" s="485">
        <v>0</v>
      </c>
      <c r="CB23" s="485">
        <v>0</v>
      </c>
      <c r="CC23" s="486">
        <v>4971.9813718091546</v>
      </c>
      <c r="CD23" s="464">
        <v>4971.9813718091546</v>
      </c>
      <c r="CE23" s="484">
        <v>2033</v>
      </c>
      <c r="CF23" s="485">
        <v>883.39111980000018</v>
      </c>
      <c r="CG23" s="485">
        <v>3531.1093121826525</v>
      </c>
      <c r="CH23" s="485">
        <v>82.698046162875016</v>
      </c>
      <c r="CI23" s="485">
        <v>38.759389781972054</v>
      </c>
      <c r="CJ23" s="485">
        <v>0</v>
      </c>
      <c r="CK23" s="485">
        <v>0</v>
      </c>
      <c r="CL23" s="485">
        <v>0</v>
      </c>
      <c r="CM23" s="485">
        <v>0</v>
      </c>
      <c r="CN23" s="485">
        <v>0</v>
      </c>
      <c r="CO23" s="485">
        <v>0</v>
      </c>
      <c r="CP23" s="485">
        <v>0</v>
      </c>
      <c r="CQ23" s="485">
        <v>0</v>
      </c>
      <c r="CR23" s="485">
        <v>13.889510981350485</v>
      </c>
      <c r="CS23" s="485">
        <v>0</v>
      </c>
      <c r="CT23" s="485">
        <v>0</v>
      </c>
      <c r="CU23" s="485">
        <v>87.348301432870244</v>
      </c>
      <c r="CV23" s="485">
        <v>0</v>
      </c>
      <c r="CW23" s="485">
        <v>0</v>
      </c>
      <c r="CX23" s="485">
        <v>0</v>
      </c>
      <c r="CY23" s="485">
        <v>0</v>
      </c>
      <c r="CZ23" s="486">
        <v>4637.1956803417215</v>
      </c>
      <c r="DB23" s="484">
        <v>2033</v>
      </c>
      <c r="DC23" s="485">
        <v>0</v>
      </c>
      <c r="DD23" s="485">
        <v>0</v>
      </c>
      <c r="DE23" s="485">
        <v>0.90834543446639626</v>
      </c>
      <c r="DF23" s="485">
        <v>0.48089090029041714</v>
      </c>
      <c r="DG23" s="485">
        <v>0</v>
      </c>
      <c r="DH23" s="485">
        <v>0</v>
      </c>
      <c r="DI23" s="485">
        <v>0</v>
      </c>
      <c r="DJ23" s="485">
        <v>0</v>
      </c>
      <c r="DK23" s="485">
        <v>0</v>
      </c>
      <c r="DL23" s="485">
        <v>0</v>
      </c>
      <c r="DM23" s="485"/>
      <c r="DN23" s="485"/>
      <c r="DO23" s="485">
        <v>0.15256072509902174</v>
      </c>
      <c r="DP23" s="485"/>
      <c r="DQ23" s="485"/>
      <c r="DR23" s="485"/>
      <c r="DS23" s="485"/>
      <c r="DT23" s="485"/>
      <c r="DU23" s="485"/>
      <c r="DV23" s="485">
        <v>0</v>
      </c>
      <c r="DW23" s="487">
        <v>1.541797059855835</v>
      </c>
      <c r="DZ23" s="488">
        <v>22593582.936141096</v>
      </c>
      <c r="EA23" s="461">
        <v>1541797.0598558348</v>
      </c>
      <c r="EB23" s="461">
        <v>21051785.876285262</v>
      </c>
      <c r="EC23" s="458">
        <v>2033</v>
      </c>
      <c r="ED23" s="489">
        <v>21.051785876285262</v>
      </c>
    </row>
    <row r="24" spans="1:134">
      <c r="A24" s="490">
        <v>2034</v>
      </c>
      <c r="B24" s="482">
        <v>0</v>
      </c>
      <c r="C24" s="482">
        <v>0</v>
      </c>
      <c r="D24" s="482">
        <v>8426987.7788776979</v>
      </c>
      <c r="E24" s="482">
        <v>3717866.2920714677</v>
      </c>
      <c r="F24" s="482">
        <v>0</v>
      </c>
      <c r="G24" s="482">
        <v>0</v>
      </c>
      <c r="H24" s="482">
        <v>0</v>
      </c>
      <c r="I24" s="482">
        <v>0</v>
      </c>
      <c r="J24" s="482">
        <v>0</v>
      </c>
      <c r="K24" s="482">
        <v>0</v>
      </c>
      <c r="L24" s="482">
        <v>0</v>
      </c>
      <c r="M24" s="482">
        <v>0</v>
      </c>
      <c r="N24" s="482">
        <v>0</v>
      </c>
      <c r="O24" s="482">
        <v>0</v>
      </c>
      <c r="P24" s="482">
        <v>0</v>
      </c>
      <c r="Q24" s="482">
        <v>0</v>
      </c>
      <c r="R24" s="482">
        <v>0</v>
      </c>
      <c r="S24" s="482">
        <v>0</v>
      </c>
      <c r="T24" s="482">
        <v>0</v>
      </c>
      <c r="U24" s="482">
        <v>0</v>
      </c>
      <c r="V24" s="482">
        <v>0</v>
      </c>
      <c r="W24" s="482">
        <v>0</v>
      </c>
      <c r="X24" s="482">
        <v>864157.84123017022</v>
      </c>
      <c r="Y24" s="482">
        <v>0</v>
      </c>
      <c r="Z24" s="482">
        <v>0</v>
      </c>
      <c r="AA24" s="482">
        <v>4237316.5421742899</v>
      </c>
      <c r="AB24" s="482">
        <v>0</v>
      </c>
      <c r="AC24" s="482">
        <v>0</v>
      </c>
      <c r="AD24" s="482">
        <v>0</v>
      </c>
      <c r="AE24" s="482">
        <v>0</v>
      </c>
      <c r="AF24" s="482">
        <v>17246328.454353627</v>
      </c>
      <c r="AH24" s="490">
        <v>2034</v>
      </c>
      <c r="AI24" s="483">
        <v>0</v>
      </c>
      <c r="AJ24" s="483">
        <v>0</v>
      </c>
      <c r="AK24" s="483">
        <v>0</v>
      </c>
      <c r="AL24" s="483">
        <v>231392.68938476357</v>
      </c>
      <c r="AM24" s="483">
        <v>145080.47247914621</v>
      </c>
      <c r="AN24" s="483">
        <v>0</v>
      </c>
      <c r="AO24" s="483">
        <v>876572.52767412085</v>
      </c>
      <c r="AP24" s="483">
        <v>13554.028599750356</v>
      </c>
      <c r="AQ24" s="483">
        <v>0</v>
      </c>
      <c r="AR24" s="483">
        <v>0</v>
      </c>
      <c r="AS24" s="482">
        <v>1266599.7181377809</v>
      </c>
      <c r="AU24" s="484">
        <v>2034</v>
      </c>
      <c r="AV24" s="485">
        <v>167.80821917808223</v>
      </c>
      <c r="AW24" s="485">
        <v>476.3041178438437</v>
      </c>
      <c r="AX24" s="485">
        <v>33.329007173858322</v>
      </c>
      <c r="AY24" s="485">
        <v>88.402800154060898</v>
      </c>
      <c r="AZ24" s="485">
        <v>0</v>
      </c>
      <c r="BA24" s="485">
        <v>0</v>
      </c>
      <c r="BB24" s="485">
        <v>0</v>
      </c>
      <c r="BC24" s="485">
        <v>0</v>
      </c>
      <c r="BD24" s="485">
        <v>0</v>
      </c>
      <c r="BE24" s="485">
        <v>0</v>
      </c>
      <c r="BF24" s="485">
        <v>765.84414434984512</v>
      </c>
      <c r="BH24" s="484">
        <v>2034</v>
      </c>
      <c r="BI24" s="485">
        <v>980</v>
      </c>
      <c r="BJ24" s="485">
        <v>3813.9943423928644</v>
      </c>
      <c r="BK24" s="485">
        <v>74.785083480208172</v>
      </c>
      <c r="BL24" s="485">
        <v>36.659443163552226</v>
      </c>
      <c r="BM24" s="485">
        <v>0</v>
      </c>
      <c r="BN24" s="485">
        <v>0</v>
      </c>
      <c r="BO24" s="485">
        <v>0</v>
      </c>
      <c r="BP24" s="485">
        <v>0</v>
      </c>
      <c r="BQ24" s="485">
        <v>0</v>
      </c>
      <c r="BR24" s="485">
        <v>0</v>
      </c>
      <c r="BS24" s="485">
        <v>0</v>
      </c>
      <c r="BT24" s="485">
        <v>0</v>
      </c>
      <c r="BU24" s="485">
        <v>10.195900184540397</v>
      </c>
      <c r="BV24" s="485">
        <v>0</v>
      </c>
      <c r="BW24" s="485">
        <v>0</v>
      </c>
      <c r="BX24" s="485">
        <v>53.351474879901446</v>
      </c>
      <c r="BY24" s="485">
        <v>0</v>
      </c>
      <c r="BZ24" s="485">
        <v>0</v>
      </c>
      <c r="CA24" s="485">
        <v>0</v>
      </c>
      <c r="CB24" s="485">
        <v>0</v>
      </c>
      <c r="CC24" s="486">
        <v>4968.9862441010673</v>
      </c>
      <c r="CD24" s="464">
        <v>4968.9862441010673</v>
      </c>
      <c r="CE24" s="484">
        <v>2034</v>
      </c>
      <c r="CF24" s="485">
        <v>883.39111980000018</v>
      </c>
      <c r="CG24" s="485">
        <v>3586.48957986913</v>
      </c>
      <c r="CH24" s="485">
        <v>69.53507412746589</v>
      </c>
      <c r="CI24" s="485">
        <v>31.124607445787454</v>
      </c>
      <c r="CJ24" s="485">
        <v>0</v>
      </c>
      <c r="CK24" s="485">
        <v>0</v>
      </c>
      <c r="CL24" s="485">
        <v>0</v>
      </c>
      <c r="CM24" s="485">
        <v>0</v>
      </c>
      <c r="CN24" s="485">
        <v>0</v>
      </c>
      <c r="CO24" s="485">
        <v>0</v>
      </c>
      <c r="CP24" s="485">
        <v>0</v>
      </c>
      <c r="CQ24" s="485">
        <v>0</v>
      </c>
      <c r="CR24" s="485">
        <v>9.4801348361921516</v>
      </c>
      <c r="CS24" s="485">
        <v>0</v>
      </c>
      <c r="CT24" s="485">
        <v>0</v>
      </c>
      <c r="CU24" s="485">
        <v>53.351474879901446</v>
      </c>
      <c r="CV24" s="485">
        <v>0</v>
      </c>
      <c r="CW24" s="485">
        <v>0</v>
      </c>
      <c r="CX24" s="485">
        <v>0</v>
      </c>
      <c r="CY24" s="485">
        <v>0</v>
      </c>
      <c r="CZ24" s="486">
        <v>4633.3719909584779</v>
      </c>
      <c r="DB24" s="484">
        <v>2034</v>
      </c>
      <c r="DC24" s="485">
        <v>0</v>
      </c>
      <c r="DD24" s="485">
        <v>0</v>
      </c>
      <c r="DE24" s="485">
        <v>0.77140257539474988</v>
      </c>
      <c r="DF24" s="485">
        <v>0.39002719046366019</v>
      </c>
      <c r="DG24" s="485">
        <v>0</v>
      </c>
      <c r="DH24" s="485">
        <v>0</v>
      </c>
      <c r="DI24" s="485">
        <v>0</v>
      </c>
      <c r="DJ24" s="485">
        <v>0</v>
      </c>
      <c r="DK24" s="485">
        <v>0</v>
      </c>
      <c r="DL24" s="485">
        <v>0</v>
      </c>
      <c r="DM24" s="485"/>
      <c r="DN24" s="485"/>
      <c r="DO24" s="485">
        <v>0.10516995227937097</v>
      </c>
      <c r="DP24" s="485"/>
      <c r="DQ24" s="485"/>
      <c r="DR24" s="485"/>
      <c r="DS24" s="485"/>
      <c r="DT24" s="485"/>
      <c r="DU24" s="485"/>
      <c r="DV24" s="485">
        <v>0</v>
      </c>
      <c r="DW24" s="487">
        <v>1.266599718137781</v>
      </c>
      <c r="DZ24" s="488">
        <v>17246328.454353627</v>
      </c>
      <c r="EA24" s="461">
        <v>1266599.7181377809</v>
      </c>
      <c r="EB24" s="461">
        <v>15979728.736215847</v>
      </c>
      <c r="EC24" s="458">
        <v>2034</v>
      </c>
      <c r="ED24" s="489">
        <v>15.979728736215847</v>
      </c>
    </row>
    <row r="25" spans="1:134">
      <c r="A25" s="490">
        <v>2035</v>
      </c>
      <c r="B25" s="482">
        <v>0</v>
      </c>
      <c r="C25" s="482">
        <v>0</v>
      </c>
      <c r="D25" s="482">
        <v>7019548.3069271334</v>
      </c>
      <c r="E25" s="482">
        <v>2881247.3249020558</v>
      </c>
      <c r="F25" s="482">
        <v>0</v>
      </c>
      <c r="G25" s="482">
        <v>0</v>
      </c>
      <c r="H25" s="482">
        <v>0</v>
      </c>
      <c r="I25" s="482">
        <v>0</v>
      </c>
      <c r="J25" s="482">
        <v>0</v>
      </c>
      <c r="K25" s="482">
        <v>0</v>
      </c>
      <c r="L25" s="482">
        <v>0</v>
      </c>
      <c r="M25" s="482">
        <v>0</v>
      </c>
      <c r="N25" s="482">
        <v>0</v>
      </c>
      <c r="O25" s="482">
        <v>0</v>
      </c>
      <c r="P25" s="482">
        <v>0</v>
      </c>
      <c r="Q25" s="482">
        <v>0</v>
      </c>
      <c r="R25" s="482">
        <v>0</v>
      </c>
      <c r="S25" s="482">
        <v>0</v>
      </c>
      <c r="T25" s="482">
        <v>0</v>
      </c>
      <c r="U25" s="482">
        <v>0</v>
      </c>
      <c r="V25" s="482">
        <v>0</v>
      </c>
      <c r="W25" s="482">
        <v>0</v>
      </c>
      <c r="X25" s="482">
        <v>561902.25031152822</v>
      </c>
      <c r="Y25" s="482">
        <v>0</v>
      </c>
      <c r="Z25" s="482">
        <v>0</v>
      </c>
      <c r="AA25" s="482">
        <v>2455132.8784388099</v>
      </c>
      <c r="AB25" s="482">
        <v>0</v>
      </c>
      <c r="AC25" s="482">
        <v>0</v>
      </c>
      <c r="AD25" s="482">
        <v>0</v>
      </c>
      <c r="AE25" s="482">
        <v>0</v>
      </c>
      <c r="AF25" s="482">
        <v>12917830.760579526</v>
      </c>
      <c r="AH25" s="490">
        <v>2035</v>
      </c>
      <c r="AI25" s="483">
        <v>0</v>
      </c>
      <c r="AJ25" s="483">
        <v>0</v>
      </c>
      <c r="AK25" s="483">
        <v>0</v>
      </c>
      <c r="AL25" s="483">
        <v>178563.36170984519</v>
      </c>
      <c r="AM25" s="483">
        <v>111957.11045672669</v>
      </c>
      <c r="AN25" s="483">
        <v>0</v>
      </c>
      <c r="AO25" s="483">
        <v>702482.64684039308</v>
      </c>
      <c r="AP25" s="483">
        <v>10459.504653832744</v>
      </c>
      <c r="AQ25" s="483">
        <v>0</v>
      </c>
      <c r="AR25" s="483">
        <v>0</v>
      </c>
      <c r="AS25" s="482">
        <v>1003462.6236607977</v>
      </c>
      <c r="AU25" s="484">
        <v>2035</v>
      </c>
      <c r="AV25" s="485">
        <v>167.80821917808223</v>
      </c>
      <c r="AW25" s="485">
        <v>481.18113252917402</v>
      </c>
      <c r="AX25" s="485">
        <v>31.812408134786651</v>
      </c>
      <c r="AY25" s="485">
        <v>85.198240157957244</v>
      </c>
      <c r="AZ25" s="485">
        <v>0</v>
      </c>
      <c r="BA25" s="485">
        <v>0</v>
      </c>
      <c r="BB25" s="485">
        <v>0</v>
      </c>
      <c r="BC25" s="485">
        <v>0</v>
      </c>
      <c r="BD25" s="485">
        <v>0</v>
      </c>
      <c r="BE25" s="485">
        <v>0</v>
      </c>
      <c r="BF25" s="485">
        <v>766.00000000000011</v>
      </c>
      <c r="BH25" s="484">
        <v>2035</v>
      </c>
      <c r="BI25" s="485">
        <v>980</v>
      </c>
      <c r="BJ25" s="485">
        <v>3860.5976484046546</v>
      </c>
      <c r="BK25" s="485">
        <v>60.929521557100792</v>
      </c>
      <c r="BL25" s="485">
        <v>28.009619556046687</v>
      </c>
      <c r="BM25" s="485">
        <v>0</v>
      </c>
      <c r="BN25" s="485">
        <v>0</v>
      </c>
      <c r="BO25" s="485">
        <v>0</v>
      </c>
      <c r="BP25" s="485">
        <v>0</v>
      </c>
      <c r="BQ25" s="485">
        <v>0</v>
      </c>
      <c r="BR25" s="485">
        <v>0</v>
      </c>
      <c r="BS25" s="485">
        <v>0</v>
      </c>
      <c r="BT25" s="485">
        <v>0</v>
      </c>
      <c r="BU25" s="485">
        <v>6.4996967523288962</v>
      </c>
      <c r="BV25" s="485">
        <v>0</v>
      </c>
      <c r="BW25" s="485">
        <v>0</v>
      </c>
      <c r="BX25" s="485">
        <v>30.232155206477785</v>
      </c>
      <c r="BY25" s="485">
        <v>0</v>
      </c>
      <c r="BZ25" s="485">
        <v>0</v>
      </c>
      <c r="CA25" s="485">
        <v>0</v>
      </c>
      <c r="CB25" s="485">
        <v>0</v>
      </c>
      <c r="CC25" s="486">
        <v>4966.2686414766094</v>
      </c>
      <c r="CD25" s="464">
        <v>4966.2686414766094</v>
      </c>
      <c r="CE25" s="484">
        <v>2035</v>
      </c>
      <c r="CF25" s="485">
        <v>883.39111980000018</v>
      </c>
      <c r="CG25" s="485">
        <v>3630.3129986773165</v>
      </c>
      <c r="CH25" s="485">
        <v>56.652190528680556</v>
      </c>
      <c r="CI25" s="485">
        <v>23.78073255227617</v>
      </c>
      <c r="CJ25" s="485">
        <v>0</v>
      </c>
      <c r="CK25" s="485">
        <v>0</v>
      </c>
      <c r="CL25" s="485">
        <v>0</v>
      </c>
      <c r="CM25" s="485">
        <v>0</v>
      </c>
      <c r="CN25" s="485">
        <v>0</v>
      </c>
      <c r="CO25" s="485">
        <v>0</v>
      </c>
      <c r="CP25" s="485">
        <v>0</v>
      </c>
      <c r="CQ25" s="485">
        <v>0</v>
      </c>
      <c r="CR25" s="485">
        <v>6.043409653996699</v>
      </c>
      <c r="CS25" s="485">
        <v>0</v>
      </c>
      <c r="CT25" s="485">
        <v>0</v>
      </c>
      <c r="CU25" s="485">
        <v>30.232155206477785</v>
      </c>
      <c r="CV25" s="485">
        <v>0</v>
      </c>
      <c r="CW25" s="485">
        <v>0</v>
      </c>
      <c r="CX25" s="485">
        <v>0</v>
      </c>
      <c r="CY25" s="485">
        <v>0</v>
      </c>
      <c r="CZ25" s="486">
        <v>4630.4126064187485</v>
      </c>
      <c r="DB25" s="484">
        <v>2035</v>
      </c>
      <c r="DC25" s="485">
        <v>0</v>
      </c>
      <c r="DD25" s="485">
        <v>0</v>
      </c>
      <c r="DE25" s="485">
        <v>0.63476831924307331</v>
      </c>
      <c r="DF25" s="485">
        <v>0.30097997682040462</v>
      </c>
      <c r="DG25" s="485">
        <v>0</v>
      </c>
      <c r="DH25" s="485">
        <v>0</v>
      </c>
      <c r="DI25" s="485">
        <v>0</v>
      </c>
      <c r="DJ25" s="485">
        <v>0</v>
      </c>
      <c r="DK25" s="485">
        <v>0</v>
      </c>
      <c r="DL25" s="485">
        <v>0</v>
      </c>
      <c r="DM25" s="485"/>
      <c r="DN25" s="485"/>
      <c r="DO25" s="485">
        <v>6.7714327597319698E-2</v>
      </c>
      <c r="DP25" s="485"/>
      <c r="DQ25" s="485"/>
      <c r="DR25" s="485"/>
      <c r="DS25" s="485"/>
      <c r="DT25" s="485"/>
      <c r="DU25" s="485"/>
      <c r="DV25" s="485">
        <v>0</v>
      </c>
      <c r="DW25" s="487">
        <v>1.0034626236607977</v>
      </c>
      <c r="DZ25" s="488">
        <v>12917830.760579526</v>
      </c>
      <c r="EA25" s="461">
        <v>1003462.6236607977</v>
      </c>
      <c r="EB25" s="461">
        <v>11914368.136918729</v>
      </c>
      <c r="EC25" s="458">
        <v>2035</v>
      </c>
      <c r="ED25" s="489">
        <v>11.914368136918728</v>
      </c>
    </row>
    <row r="26" spans="1:134">
      <c r="A26" s="490">
        <v>2036</v>
      </c>
      <c r="B26" s="482">
        <v>0</v>
      </c>
      <c r="C26" s="482">
        <v>0</v>
      </c>
      <c r="D26" s="482">
        <v>6165351.9033049783</v>
      </c>
      <c r="E26" s="482">
        <v>1740291.3978443886</v>
      </c>
      <c r="F26" s="482">
        <v>0</v>
      </c>
      <c r="G26" s="482">
        <v>0</v>
      </c>
      <c r="H26" s="482">
        <v>0</v>
      </c>
      <c r="I26" s="482">
        <v>0</v>
      </c>
      <c r="J26" s="482">
        <v>0</v>
      </c>
      <c r="K26" s="482">
        <v>0</v>
      </c>
      <c r="L26" s="482">
        <v>0</v>
      </c>
      <c r="M26" s="482">
        <v>0</v>
      </c>
      <c r="N26" s="482">
        <v>0</v>
      </c>
      <c r="O26" s="482">
        <v>0</v>
      </c>
      <c r="P26" s="482">
        <v>0</v>
      </c>
      <c r="Q26" s="482">
        <v>0</v>
      </c>
      <c r="R26" s="482">
        <v>0</v>
      </c>
      <c r="S26" s="482">
        <v>0</v>
      </c>
      <c r="T26" s="482">
        <v>0</v>
      </c>
      <c r="U26" s="482">
        <v>0</v>
      </c>
      <c r="V26" s="482">
        <v>0</v>
      </c>
      <c r="W26" s="482">
        <v>0</v>
      </c>
      <c r="X26" s="482">
        <v>331457.48135834391</v>
      </c>
      <c r="Y26" s="482">
        <v>0</v>
      </c>
      <c r="Z26" s="482">
        <v>0</v>
      </c>
      <c r="AA26" s="482">
        <v>1252858.5698718326</v>
      </c>
      <c r="AB26" s="482">
        <v>0</v>
      </c>
      <c r="AC26" s="482">
        <v>0</v>
      </c>
      <c r="AD26" s="482">
        <v>0</v>
      </c>
      <c r="AE26" s="482">
        <v>0</v>
      </c>
      <c r="AF26" s="482">
        <v>9489959.3523795418</v>
      </c>
      <c r="AH26" s="490">
        <v>2036</v>
      </c>
      <c r="AI26" s="483">
        <v>0</v>
      </c>
      <c r="AJ26" s="483">
        <v>0</v>
      </c>
      <c r="AK26" s="483">
        <v>0</v>
      </c>
      <c r="AL26" s="483">
        <v>105374.8265074869</v>
      </c>
      <c r="AM26" s="483">
        <v>66068.766726218397</v>
      </c>
      <c r="AN26" s="483">
        <v>0</v>
      </c>
      <c r="AO26" s="483">
        <v>587022.26712196367</v>
      </c>
      <c r="AP26" s="483">
        <v>6172.422369841106</v>
      </c>
      <c r="AQ26" s="483">
        <v>0</v>
      </c>
      <c r="AR26" s="483">
        <v>0</v>
      </c>
      <c r="AS26" s="482">
        <v>764638.28272551007</v>
      </c>
      <c r="AU26" s="484">
        <v>2036</v>
      </c>
      <c r="AV26" s="485">
        <v>167.80821917808223</v>
      </c>
      <c r="AW26" s="485">
        <v>486.0493013769223</v>
      </c>
      <c r="AX26" s="485">
        <v>30.299359070007693</v>
      </c>
      <c r="AY26" s="485">
        <v>81.843120374987905</v>
      </c>
      <c r="AZ26" s="485">
        <v>0</v>
      </c>
      <c r="BA26" s="485">
        <v>0</v>
      </c>
      <c r="BB26" s="485">
        <v>0</v>
      </c>
      <c r="BC26" s="485">
        <v>0</v>
      </c>
      <c r="BD26" s="485">
        <v>0</v>
      </c>
      <c r="BE26" s="485">
        <v>0</v>
      </c>
      <c r="BF26" s="485">
        <v>766</v>
      </c>
      <c r="BH26" s="484">
        <v>2036</v>
      </c>
      <c r="BI26" s="485">
        <v>980</v>
      </c>
      <c r="BJ26" s="485">
        <v>3897.2639283162935</v>
      </c>
      <c r="BK26" s="485">
        <v>52.02974075335807</v>
      </c>
      <c r="BL26" s="485">
        <v>16.365540578191315</v>
      </c>
      <c r="BM26" s="485">
        <v>0</v>
      </c>
      <c r="BN26" s="485">
        <v>0</v>
      </c>
      <c r="BO26" s="485">
        <v>0</v>
      </c>
      <c r="BP26" s="485">
        <v>0</v>
      </c>
      <c r="BQ26" s="485">
        <v>0</v>
      </c>
      <c r="BR26" s="485">
        <v>0</v>
      </c>
      <c r="BS26" s="485">
        <v>0</v>
      </c>
      <c r="BT26" s="485">
        <v>0</v>
      </c>
      <c r="BU26" s="485">
        <v>3.7588930402649847</v>
      </c>
      <c r="BV26" s="485">
        <v>0</v>
      </c>
      <c r="BW26" s="485">
        <v>0</v>
      </c>
      <c r="BX26" s="485">
        <v>14.136830855412086</v>
      </c>
      <c r="BY26" s="485">
        <v>0</v>
      </c>
      <c r="BZ26" s="485">
        <v>0</v>
      </c>
      <c r="CA26" s="485">
        <v>0</v>
      </c>
      <c r="CB26" s="485">
        <v>0</v>
      </c>
      <c r="CC26" s="486">
        <v>4963.5549335435198</v>
      </c>
      <c r="CD26" s="464">
        <v>4963.5549335435198</v>
      </c>
      <c r="CE26" s="484">
        <v>2036</v>
      </c>
      <c r="CF26" s="485">
        <v>883.39111980000018</v>
      </c>
      <c r="CG26" s="485">
        <v>3664.7921349922262</v>
      </c>
      <c r="CH26" s="485">
        <v>48.377185820419122</v>
      </c>
      <c r="CI26" s="485">
        <v>13.894674391583234</v>
      </c>
      <c r="CJ26" s="485">
        <v>0</v>
      </c>
      <c r="CK26" s="485">
        <v>0</v>
      </c>
      <c r="CL26" s="485">
        <v>0</v>
      </c>
      <c r="CM26" s="485">
        <v>0</v>
      </c>
      <c r="CN26" s="485">
        <v>0</v>
      </c>
      <c r="CO26" s="485">
        <v>0</v>
      </c>
      <c r="CP26" s="485">
        <v>0</v>
      </c>
      <c r="CQ26" s="485">
        <v>0</v>
      </c>
      <c r="CR26" s="485">
        <v>3.4950138988774953</v>
      </c>
      <c r="CS26" s="485">
        <v>0</v>
      </c>
      <c r="CT26" s="485">
        <v>0</v>
      </c>
      <c r="CU26" s="485">
        <v>14.136830855412086</v>
      </c>
      <c r="CV26" s="485">
        <v>0</v>
      </c>
      <c r="CW26" s="485">
        <v>0</v>
      </c>
      <c r="CX26" s="485">
        <v>0</v>
      </c>
      <c r="CY26" s="485">
        <v>0</v>
      </c>
      <c r="CZ26" s="486">
        <v>4628.0869597585188</v>
      </c>
      <c r="DB26" s="484">
        <v>2036</v>
      </c>
      <c r="DC26" s="485">
        <v>0</v>
      </c>
      <c r="DD26" s="485">
        <v>0</v>
      </c>
      <c r="DE26" s="485">
        <v>0.54747023359255409</v>
      </c>
      <c r="DF26" s="485">
        <v>0.1776160156035464</v>
      </c>
      <c r="DG26" s="485">
        <v>0</v>
      </c>
      <c r="DH26" s="485">
        <v>0</v>
      </c>
      <c r="DI26" s="485">
        <v>0</v>
      </c>
      <c r="DJ26" s="485">
        <v>0</v>
      </c>
      <c r="DK26" s="485">
        <v>0</v>
      </c>
      <c r="DL26" s="485">
        <v>0</v>
      </c>
      <c r="DM26" s="485"/>
      <c r="DN26" s="485"/>
      <c r="DO26" s="485">
        <v>3.9552033529409399E-2</v>
      </c>
      <c r="DP26" s="485"/>
      <c r="DQ26" s="485"/>
      <c r="DR26" s="485"/>
      <c r="DS26" s="485"/>
      <c r="DT26" s="485"/>
      <c r="DU26" s="485"/>
      <c r="DV26" s="485">
        <v>0</v>
      </c>
      <c r="DW26" s="487">
        <v>0.76463828272550993</v>
      </c>
      <c r="DZ26" s="488">
        <v>9489959.3523795418</v>
      </c>
      <c r="EA26" s="461">
        <v>764638.28272551007</v>
      </c>
      <c r="EB26" s="461">
        <v>8725321.0696540326</v>
      </c>
      <c r="EC26" s="458">
        <v>2036</v>
      </c>
      <c r="ED26" s="489">
        <v>8.7253210696540329</v>
      </c>
    </row>
    <row r="27" spans="1:134">
      <c r="A27" s="490">
        <v>2037</v>
      </c>
      <c r="B27" s="482">
        <v>0</v>
      </c>
      <c r="C27" s="482">
        <v>0</v>
      </c>
      <c r="D27" s="482">
        <v>5812115.0231579654</v>
      </c>
      <c r="E27" s="482">
        <v>883115.26748858101</v>
      </c>
      <c r="F27" s="482">
        <v>0</v>
      </c>
      <c r="G27" s="482">
        <v>0</v>
      </c>
      <c r="H27" s="482">
        <v>0</v>
      </c>
      <c r="I27" s="482">
        <v>0</v>
      </c>
      <c r="J27" s="482">
        <v>0</v>
      </c>
      <c r="K27" s="482">
        <v>0</v>
      </c>
      <c r="L27" s="482">
        <v>0</v>
      </c>
      <c r="M27" s="482">
        <v>0</v>
      </c>
      <c r="N27" s="482">
        <v>0</v>
      </c>
      <c r="O27" s="482">
        <v>0</v>
      </c>
      <c r="P27" s="482">
        <v>0</v>
      </c>
      <c r="Q27" s="482">
        <v>0</v>
      </c>
      <c r="R27" s="482">
        <v>0</v>
      </c>
      <c r="S27" s="482">
        <v>0</v>
      </c>
      <c r="T27" s="482">
        <v>0</v>
      </c>
      <c r="U27" s="482">
        <v>0</v>
      </c>
      <c r="V27" s="482">
        <v>0</v>
      </c>
      <c r="W27" s="482">
        <v>0</v>
      </c>
      <c r="X27" s="482">
        <v>133465.96300426254</v>
      </c>
      <c r="Y27" s="482">
        <v>0</v>
      </c>
      <c r="Z27" s="482">
        <v>0</v>
      </c>
      <c r="AA27" s="482">
        <v>1159031.6276452488</v>
      </c>
      <c r="AB27" s="482">
        <v>0</v>
      </c>
      <c r="AC27" s="482">
        <v>0</v>
      </c>
      <c r="AD27" s="482">
        <v>0</v>
      </c>
      <c r="AE27" s="482">
        <v>0</v>
      </c>
      <c r="AF27" s="482">
        <v>7987727.8812960573</v>
      </c>
      <c r="AH27" s="490">
        <v>2037</v>
      </c>
      <c r="AI27" s="483">
        <v>0</v>
      </c>
      <c r="AJ27" s="483">
        <v>0</v>
      </c>
      <c r="AK27" s="483">
        <v>0</v>
      </c>
      <c r="AL27" s="483">
        <v>49691.567924557196</v>
      </c>
      <c r="AM27" s="483">
        <v>31156.023865285748</v>
      </c>
      <c r="AN27" s="483">
        <v>0</v>
      </c>
      <c r="AO27" s="483">
        <v>525481.63902711705</v>
      </c>
      <c r="AP27" s="483">
        <v>2910.7269318087406</v>
      </c>
      <c r="AQ27" s="483">
        <v>0</v>
      </c>
      <c r="AR27" s="483">
        <v>0</v>
      </c>
      <c r="AS27" s="482">
        <v>609239.95774876873</v>
      </c>
      <c r="AU27" s="484">
        <v>2037</v>
      </c>
      <c r="AV27" s="485">
        <v>167.80821917808223</v>
      </c>
      <c r="AW27" s="485">
        <v>490.32851122879447</v>
      </c>
      <c r="AX27" s="485">
        <v>28.991216151135571</v>
      </c>
      <c r="AY27" s="485">
        <v>78.872053441987873</v>
      </c>
      <c r="AZ27" s="485">
        <v>0</v>
      </c>
      <c r="BA27" s="485">
        <v>0</v>
      </c>
      <c r="BB27" s="485">
        <v>0</v>
      </c>
      <c r="BC27" s="485">
        <v>0</v>
      </c>
      <c r="BD27" s="485">
        <v>0</v>
      </c>
      <c r="BE27" s="485">
        <v>0</v>
      </c>
      <c r="BF27" s="485">
        <v>766.00000000000011</v>
      </c>
      <c r="BH27" s="484">
        <v>2037</v>
      </c>
      <c r="BI27" s="485">
        <v>980</v>
      </c>
      <c r="BJ27" s="485">
        <v>3911.2791020669533</v>
      </c>
      <c r="BK27" s="485">
        <v>47.961670044867311</v>
      </c>
      <c r="BL27" s="485">
        <v>7.6410811006458061</v>
      </c>
      <c r="BM27" s="485">
        <v>0</v>
      </c>
      <c r="BN27" s="485">
        <v>0</v>
      </c>
      <c r="BO27" s="485">
        <v>0</v>
      </c>
      <c r="BP27" s="485">
        <v>0</v>
      </c>
      <c r="BQ27" s="485">
        <v>0</v>
      </c>
      <c r="BR27" s="485">
        <v>0</v>
      </c>
      <c r="BS27" s="485">
        <v>0</v>
      </c>
      <c r="BT27" s="485">
        <v>0</v>
      </c>
      <c r="BU27" s="485">
        <v>1.4838925649454764</v>
      </c>
      <c r="BV27" s="485">
        <v>0</v>
      </c>
      <c r="BW27" s="485">
        <v>0</v>
      </c>
      <c r="BX27" s="485">
        <v>12.790382830866804</v>
      </c>
      <c r="BY27" s="485">
        <v>0</v>
      </c>
      <c r="BZ27" s="485">
        <v>0</v>
      </c>
      <c r="CA27" s="485">
        <v>0</v>
      </c>
      <c r="CB27" s="485">
        <v>0</v>
      </c>
      <c r="CC27" s="486">
        <v>4961.1561286082788</v>
      </c>
      <c r="CD27" s="464">
        <v>4961.1561286082788</v>
      </c>
      <c r="CE27" s="484">
        <v>2037</v>
      </c>
      <c r="CF27" s="485">
        <v>883.39111980000018</v>
      </c>
      <c r="CG27" s="485">
        <v>3677.9713036286589</v>
      </c>
      <c r="CH27" s="485">
        <v>44.594698924545824</v>
      </c>
      <c r="CI27" s="485">
        <v>6.487432137416608</v>
      </c>
      <c r="CJ27" s="485">
        <v>0</v>
      </c>
      <c r="CK27" s="485">
        <v>0</v>
      </c>
      <c r="CL27" s="485">
        <v>0</v>
      </c>
      <c r="CM27" s="485">
        <v>0</v>
      </c>
      <c r="CN27" s="485">
        <v>0</v>
      </c>
      <c r="CO27" s="485">
        <v>0</v>
      </c>
      <c r="CP27" s="485">
        <v>0</v>
      </c>
      <c r="CQ27" s="485">
        <v>0</v>
      </c>
      <c r="CR27" s="485">
        <v>1.3797213922745222</v>
      </c>
      <c r="CS27" s="485">
        <v>0</v>
      </c>
      <c r="CT27" s="485">
        <v>0</v>
      </c>
      <c r="CU27" s="485">
        <v>12.790382830866804</v>
      </c>
      <c r="CV27" s="485">
        <v>0</v>
      </c>
      <c r="CW27" s="485">
        <v>0</v>
      </c>
      <c r="CX27" s="485">
        <v>0</v>
      </c>
      <c r="CY27" s="485">
        <v>0</v>
      </c>
      <c r="CZ27" s="486">
        <v>4626.6146587137628</v>
      </c>
      <c r="DB27" s="484">
        <v>2037</v>
      </c>
      <c r="DC27" s="485">
        <v>0</v>
      </c>
      <c r="DD27" s="485">
        <v>0</v>
      </c>
      <c r="DE27" s="485">
        <v>0.50971160313287578</v>
      </c>
      <c r="DF27" s="485">
        <v>8.3758318721651681E-2</v>
      </c>
      <c r="DG27" s="485">
        <v>0</v>
      </c>
      <c r="DH27" s="485">
        <v>0</v>
      </c>
      <c r="DI27" s="485">
        <v>0</v>
      </c>
      <c r="DJ27" s="485">
        <v>0</v>
      </c>
      <c r="DK27" s="485">
        <v>0</v>
      </c>
      <c r="DL27" s="485">
        <v>0</v>
      </c>
      <c r="DM27" s="485"/>
      <c r="DN27" s="485"/>
      <c r="DO27" s="485">
        <v>1.5770035894241266E-2</v>
      </c>
      <c r="DP27" s="485"/>
      <c r="DQ27" s="485"/>
      <c r="DR27" s="485"/>
      <c r="DS27" s="485"/>
      <c r="DT27" s="485"/>
      <c r="DU27" s="485"/>
      <c r="DV27" s="485">
        <v>0</v>
      </c>
      <c r="DW27" s="487">
        <v>0.60923995774876871</v>
      </c>
      <c r="DZ27" s="488">
        <v>7987727.8812960573</v>
      </c>
      <c r="EA27" s="461">
        <v>609239.95774876873</v>
      </c>
      <c r="EB27" s="461">
        <v>7378487.9235472884</v>
      </c>
      <c r="EC27" s="458">
        <v>2037</v>
      </c>
      <c r="ED27" s="489">
        <v>7.3784879235472882</v>
      </c>
    </row>
    <row r="28" spans="1:134">
      <c r="A28" s="490">
        <v>2038</v>
      </c>
      <c r="B28" s="482">
        <v>0</v>
      </c>
      <c r="C28" s="482">
        <v>0</v>
      </c>
      <c r="D28" s="482">
        <v>5229421.4026497081</v>
      </c>
      <c r="E28" s="482">
        <v>397930.67406524869</v>
      </c>
      <c r="F28" s="482">
        <v>0</v>
      </c>
      <c r="G28" s="482">
        <v>0</v>
      </c>
      <c r="H28" s="482">
        <v>0</v>
      </c>
      <c r="I28" s="482">
        <v>0</v>
      </c>
      <c r="J28" s="482">
        <v>0</v>
      </c>
      <c r="K28" s="482">
        <v>0</v>
      </c>
      <c r="L28" s="482">
        <v>0</v>
      </c>
      <c r="M28" s="482">
        <v>0</v>
      </c>
      <c r="N28" s="482">
        <v>0</v>
      </c>
      <c r="O28" s="482">
        <v>0</v>
      </c>
      <c r="P28" s="482">
        <v>0</v>
      </c>
      <c r="Q28" s="482">
        <v>0</v>
      </c>
      <c r="R28" s="482">
        <v>0</v>
      </c>
      <c r="S28" s="482">
        <v>0</v>
      </c>
      <c r="T28" s="482">
        <v>0</v>
      </c>
      <c r="U28" s="482">
        <v>0</v>
      </c>
      <c r="V28" s="482">
        <v>0</v>
      </c>
      <c r="W28" s="482">
        <v>0</v>
      </c>
      <c r="X28" s="482">
        <v>0.1949120509721371</v>
      </c>
      <c r="Y28" s="482">
        <v>0</v>
      </c>
      <c r="Z28" s="482">
        <v>0</v>
      </c>
      <c r="AA28" s="482">
        <v>1207394.8765939141</v>
      </c>
      <c r="AB28" s="482">
        <v>0</v>
      </c>
      <c r="AC28" s="482">
        <v>0</v>
      </c>
      <c r="AD28" s="482">
        <v>0</v>
      </c>
      <c r="AE28" s="482">
        <v>0</v>
      </c>
      <c r="AF28" s="482">
        <v>6834747.1482209219</v>
      </c>
      <c r="AH28" s="490">
        <v>2038</v>
      </c>
      <c r="AI28" s="483">
        <v>0</v>
      </c>
      <c r="AJ28" s="483">
        <v>0</v>
      </c>
      <c r="AK28" s="483">
        <v>0</v>
      </c>
      <c r="AL28" s="483">
        <v>21575.761762839909</v>
      </c>
      <c r="AM28" s="483">
        <v>13527.746788254521</v>
      </c>
      <c r="AN28" s="483">
        <v>0</v>
      </c>
      <c r="AO28" s="483">
        <v>448827.58394447644</v>
      </c>
      <c r="AP28" s="483">
        <v>1263.8190634824284</v>
      </c>
      <c r="AQ28" s="483">
        <v>0</v>
      </c>
      <c r="AR28" s="483">
        <v>0</v>
      </c>
      <c r="AS28" s="482">
        <v>485194.91155905335</v>
      </c>
      <c r="AU28" s="484">
        <v>2038</v>
      </c>
      <c r="AV28" s="485">
        <v>167.80821917808223</v>
      </c>
      <c r="AW28" s="485">
        <v>494.33059177744457</v>
      </c>
      <c r="AX28" s="485">
        <v>27.992115270111579</v>
      </c>
      <c r="AY28" s="485">
        <v>75.869073774361723</v>
      </c>
      <c r="AZ28" s="485">
        <v>0</v>
      </c>
      <c r="BA28" s="485">
        <v>0</v>
      </c>
      <c r="BB28" s="485">
        <v>0</v>
      </c>
      <c r="BC28" s="485">
        <v>0</v>
      </c>
      <c r="BD28" s="485">
        <v>0</v>
      </c>
      <c r="BE28" s="485">
        <v>0</v>
      </c>
      <c r="BF28" s="485">
        <v>766</v>
      </c>
      <c r="BH28" s="484">
        <v>2038</v>
      </c>
      <c r="BI28" s="485">
        <v>980</v>
      </c>
      <c r="BJ28" s="485">
        <v>3920.2823152052424</v>
      </c>
      <c r="BK28" s="485">
        <v>41.814597729998837</v>
      </c>
      <c r="BL28" s="485">
        <v>3.2848600635063008</v>
      </c>
      <c r="BM28" s="485">
        <v>0</v>
      </c>
      <c r="BN28" s="485">
        <v>0</v>
      </c>
      <c r="BO28" s="485">
        <v>0</v>
      </c>
      <c r="BP28" s="485">
        <v>0</v>
      </c>
      <c r="BQ28" s="485">
        <v>0</v>
      </c>
      <c r="BR28" s="485">
        <v>0</v>
      </c>
      <c r="BS28" s="485">
        <v>0</v>
      </c>
      <c r="BT28" s="485">
        <v>0</v>
      </c>
      <c r="BU28" s="485">
        <v>1.9200001333956603E-6</v>
      </c>
      <c r="BV28" s="485">
        <v>0</v>
      </c>
      <c r="BW28" s="485">
        <v>0</v>
      </c>
      <c r="BX28" s="485">
        <v>13.352079445256379</v>
      </c>
      <c r="BY28" s="485">
        <v>0</v>
      </c>
      <c r="BZ28" s="485">
        <v>0</v>
      </c>
      <c r="CA28" s="485">
        <v>0</v>
      </c>
      <c r="CB28" s="485">
        <v>0</v>
      </c>
      <c r="CC28" s="486">
        <v>4958.7338543640035</v>
      </c>
      <c r="CD28" s="464">
        <v>4958.7338543640035</v>
      </c>
      <c r="CE28" s="484">
        <v>2038</v>
      </c>
      <c r="CF28" s="485">
        <v>883.39111980000018</v>
      </c>
      <c r="CG28" s="485">
        <v>3686.4374751032487</v>
      </c>
      <c r="CH28" s="485">
        <v>38.879159017521545</v>
      </c>
      <c r="CI28" s="485">
        <v>2.7889125193431119</v>
      </c>
      <c r="CJ28" s="485">
        <v>0</v>
      </c>
      <c r="CK28" s="485">
        <v>0</v>
      </c>
      <c r="CL28" s="485">
        <v>0</v>
      </c>
      <c r="CM28" s="485">
        <v>0</v>
      </c>
      <c r="CN28" s="485">
        <v>0</v>
      </c>
      <c r="CO28" s="485">
        <v>0</v>
      </c>
      <c r="CP28" s="485">
        <v>0</v>
      </c>
      <c r="CQ28" s="485">
        <v>0</v>
      </c>
      <c r="CR28" s="485">
        <v>1.7852136467260119E-6</v>
      </c>
      <c r="CS28" s="485">
        <v>0</v>
      </c>
      <c r="CT28" s="485">
        <v>0</v>
      </c>
      <c r="CU28" s="485">
        <v>13.352079445256379</v>
      </c>
      <c r="CV28" s="485">
        <v>0</v>
      </c>
      <c r="CW28" s="485">
        <v>0</v>
      </c>
      <c r="CX28" s="485">
        <v>0</v>
      </c>
      <c r="CY28" s="485">
        <v>0</v>
      </c>
      <c r="CZ28" s="486">
        <v>4624.8487476705832</v>
      </c>
      <c r="DB28" s="484">
        <v>2038</v>
      </c>
      <c r="DC28" s="485">
        <v>0</v>
      </c>
      <c r="DD28" s="485">
        <v>0</v>
      </c>
      <c r="DE28" s="485">
        <v>0.44882756333566931</v>
      </c>
      <c r="DF28" s="485">
        <v>3.636732761457686E-2</v>
      </c>
      <c r="DG28" s="485">
        <v>0</v>
      </c>
      <c r="DH28" s="485">
        <v>0</v>
      </c>
      <c r="DI28" s="485">
        <v>0</v>
      </c>
      <c r="DJ28" s="485">
        <v>0</v>
      </c>
      <c r="DK28" s="485">
        <v>0</v>
      </c>
      <c r="DL28" s="485">
        <v>0</v>
      </c>
      <c r="DM28" s="485"/>
      <c r="DN28" s="485"/>
      <c r="DO28" s="485">
        <v>2.0608807169222E-8</v>
      </c>
      <c r="DP28" s="485"/>
      <c r="DQ28" s="485"/>
      <c r="DR28" s="485"/>
      <c r="DS28" s="485"/>
      <c r="DT28" s="485"/>
      <c r="DU28" s="485"/>
      <c r="DV28" s="485">
        <v>0</v>
      </c>
      <c r="DW28" s="487">
        <v>0.48519491155905331</v>
      </c>
      <c r="DZ28" s="488">
        <v>6834747.1482209219</v>
      </c>
      <c r="EA28" s="461">
        <v>485194.91155905335</v>
      </c>
      <c r="EB28" s="461">
        <v>6349552.2366618682</v>
      </c>
      <c r="EC28" s="458">
        <v>2038</v>
      </c>
      <c r="ED28" s="489">
        <v>6.349552236661868</v>
      </c>
    </row>
    <row r="29" spans="1:134">
      <c r="A29" s="490">
        <v>2039</v>
      </c>
      <c r="B29" s="482">
        <v>0</v>
      </c>
      <c r="C29" s="482">
        <v>0</v>
      </c>
      <c r="D29" s="482">
        <v>4623864.8729724437</v>
      </c>
      <c r="E29" s="482">
        <v>0</v>
      </c>
      <c r="F29" s="482">
        <v>0</v>
      </c>
      <c r="G29" s="482">
        <v>0</v>
      </c>
      <c r="H29" s="482">
        <v>0</v>
      </c>
      <c r="I29" s="482">
        <v>0</v>
      </c>
      <c r="J29" s="482">
        <v>0</v>
      </c>
      <c r="K29" s="482">
        <v>0</v>
      </c>
      <c r="L29" s="482">
        <v>0</v>
      </c>
      <c r="M29" s="482">
        <v>0</v>
      </c>
      <c r="N29" s="482">
        <v>0</v>
      </c>
      <c r="O29" s="482">
        <v>0</v>
      </c>
      <c r="P29" s="482">
        <v>0</v>
      </c>
      <c r="Q29" s="482">
        <v>0</v>
      </c>
      <c r="R29" s="482">
        <v>0</v>
      </c>
      <c r="S29" s="482">
        <v>0</v>
      </c>
      <c r="T29" s="482">
        <v>0</v>
      </c>
      <c r="U29" s="482">
        <v>0</v>
      </c>
      <c r="V29" s="482">
        <v>0</v>
      </c>
      <c r="W29" s="482">
        <v>0</v>
      </c>
      <c r="X29" s="482">
        <v>0.19756394355223958</v>
      </c>
      <c r="Y29" s="482">
        <v>0</v>
      </c>
      <c r="Z29" s="482">
        <v>0</v>
      </c>
      <c r="AA29" s="482">
        <v>1079981.2919603158</v>
      </c>
      <c r="AB29" s="482">
        <v>0</v>
      </c>
      <c r="AC29" s="482">
        <v>0</v>
      </c>
      <c r="AD29" s="482">
        <v>0</v>
      </c>
      <c r="AE29" s="482">
        <v>0</v>
      </c>
      <c r="AF29" s="482">
        <v>5703846.3624967029</v>
      </c>
      <c r="AH29" s="490">
        <v>2039</v>
      </c>
      <c r="AI29" s="483">
        <v>0</v>
      </c>
      <c r="AJ29" s="483">
        <v>0</v>
      </c>
      <c r="AK29" s="483">
        <v>0</v>
      </c>
      <c r="AL29" s="483">
        <v>0</v>
      </c>
      <c r="AM29" s="483">
        <v>0</v>
      </c>
      <c r="AN29" s="483">
        <v>0</v>
      </c>
      <c r="AO29" s="483">
        <v>387807.78037657263</v>
      </c>
      <c r="AP29" s="483">
        <v>0</v>
      </c>
      <c r="AQ29" s="483">
        <v>0</v>
      </c>
      <c r="AR29" s="483">
        <v>0</v>
      </c>
      <c r="AS29" s="482">
        <v>387807.78037657263</v>
      </c>
      <c r="AU29" s="484">
        <v>2039</v>
      </c>
      <c r="AV29" s="485">
        <v>167.80821917808223</v>
      </c>
      <c r="AW29" s="485">
        <v>497.99769377321064</v>
      </c>
      <c r="AX29" s="485">
        <v>27.325331254837867</v>
      </c>
      <c r="AY29" s="485">
        <v>72.868755793869269</v>
      </c>
      <c r="AZ29" s="485">
        <v>0</v>
      </c>
      <c r="BA29" s="485">
        <v>0</v>
      </c>
      <c r="BB29" s="485">
        <v>0</v>
      </c>
      <c r="BC29" s="485">
        <v>0</v>
      </c>
      <c r="BD29" s="485">
        <v>0</v>
      </c>
      <c r="BE29" s="485">
        <v>0</v>
      </c>
      <c r="BF29" s="485">
        <v>766</v>
      </c>
      <c r="BH29" s="484">
        <v>2039</v>
      </c>
      <c r="BI29" s="485">
        <v>980</v>
      </c>
      <c r="BJ29" s="485">
        <v>3928.4265808280707</v>
      </c>
      <c r="BK29" s="485">
        <v>35.772024876706489</v>
      </c>
      <c r="BL29" s="485">
        <v>0</v>
      </c>
      <c r="BM29" s="485">
        <v>0</v>
      </c>
      <c r="BN29" s="485">
        <v>0</v>
      </c>
      <c r="BO29" s="485">
        <v>0</v>
      </c>
      <c r="BP29" s="485">
        <v>0</v>
      </c>
      <c r="BQ29" s="485">
        <v>0</v>
      </c>
      <c r="BR29" s="485">
        <v>0</v>
      </c>
      <c r="BS29" s="485">
        <v>0</v>
      </c>
      <c r="BT29" s="485">
        <v>0</v>
      </c>
      <c r="BU29" s="485">
        <v>1.9068494475504846E-6</v>
      </c>
      <c r="BV29" s="485">
        <v>0</v>
      </c>
      <c r="BW29" s="485">
        <v>0</v>
      </c>
      <c r="BX29" s="485">
        <v>11.695033989081594</v>
      </c>
      <c r="BY29" s="485">
        <v>0</v>
      </c>
      <c r="BZ29" s="485">
        <v>0</v>
      </c>
      <c r="CA29" s="485">
        <v>0</v>
      </c>
      <c r="CB29" s="485">
        <v>0</v>
      </c>
      <c r="CC29" s="486">
        <v>4955.8936416007082</v>
      </c>
      <c r="CD29" s="464">
        <v>4955.8936416007082</v>
      </c>
      <c r="CE29" s="484">
        <v>2039</v>
      </c>
      <c r="CF29" s="485">
        <v>883.39111980000018</v>
      </c>
      <c r="CG29" s="485">
        <v>3694.0959352816758</v>
      </c>
      <c r="CH29" s="485">
        <v>33.260782575038931</v>
      </c>
      <c r="CI29" s="485">
        <v>0</v>
      </c>
      <c r="CJ29" s="485">
        <v>0</v>
      </c>
      <c r="CK29" s="485">
        <v>0</v>
      </c>
      <c r="CL29" s="485">
        <v>0</v>
      </c>
      <c r="CM29" s="485">
        <v>0</v>
      </c>
      <c r="CN29" s="485">
        <v>0</v>
      </c>
      <c r="CO29" s="485">
        <v>0</v>
      </c>
      <c r="CP29" s="485">
        <v>0</v>
      </c>
      <c r="CQ29" s="485">
        <v>0</v>
      </c>
      <c r="CR29" s="485">
        <v>1.7729861559950118E-6</v>
      </c>
      <c r="CS29" s="485">
        <v>0</v>
      </c>
      <c r="CT29" s="485">
        <v>0</v>
      </c>
      <c r="CU29" s="485">
        <v>11.695033989081594</v>
      </c>
      <c r="CV29" s="485">
        <v>0</v>
      </c>
      <c r="CW29" s="485">
        <v>0</v>
      </c>
      <c r="CX29" s="485">
        <v>0</v>
      </c>
      <c r="CY29" s="485">
        <v>0</v>
      </c>
      <c r="CZ29" s="486">
        <v>4622.4428734187832</v>
      </c>
      <c r="DB29" s="484">
        <v>2039</v>
      </c>
      <c r="DC29" s="485">
        <v>0</v>
      </c>
      <c r="DD29" s="485">
        <v>0</v>
      </c>
      <c r="DE29" s="485">
        <v>0.38780775970424514</v>
      </c>
      <c r="DF29" s="485">
        <v>0</v>
      </c>
      <c r="DG29" s="485">
        <v>0</v>
      </c>
      <c r="DH29" s="485">
        <v>0</v>
      </c>
      <c r="DI29" s="485">
        <v>0</v>
      </c>
      <c r="DJ29" s="485">
        <v>0</v>
      </c>
      <c r="DK29" s="485">
        <v>0</v>
      </c>
      <c r="DL29" s="485">
        <v>0</v>
      </c>
      <c r="DM29" s="485"/>
      <c r="DN29" s="485"/>
      <c r="DO29" s="485">
        <v>2.0672327465291513E-8</v>
      </c>
      <c r="DP29" s="485"/>
      <c r="DQ29" s="485"/>
      <c r="DR29" s="485"/>
      <c r="DS29" s="485"/>
      <c r="DT29" s="485"/>
      <c r="DU29" s="485"/>
      <c r="DV29" s="485">
        <v>0</v>
      </c>
      <c r="DW29" s="487">
        <v>0.3878077803765726</v>
      </c>
      <c r="DZ29" s="488">
        <v>5703846.3624967029</v>
      </c>
      <c r="EA29" s="461">
        <v>387807.78037657263</v>
      </c>
      <c r="EB29" s="461">
        <v>5316038.5821201298</v>
      </c>
      <c r="EC29" s="458">
        <v>2039</v>
      </c>
      <c r="ED29" s="489">
        <v>5.3160385821201297</v>
      </c>
    </row>
    <row r="30" spans="1:134">
      <c r="A30" s="490">
        <v>2040</v>
      </c>
      <c r="B30" s="482">
        <v>0</v>
      </c>
      <c r="C30" s="482">
        <v>0</v>
      </c>
      <c r="D30" s="482">
        <v>3319451.7134835636</v>
      </c>
      <c r="E30" s="482">
        <v>0</v>
      </c>
      <c r="F30" s="482">
        <v>0</v>
      </c>
      <c r="G30" s="482">
        <v>0</v>
      </c>
      <c r="H30" s="482">
        <v>0</v>
      </c>
      <c r="I30" s="482">
        <v>0</v>
      </c>
      <c r="J30" s="482">
        <v>0</v>
      </c>
      <c r="K30" s="482">
        <v>0</v>
      </c>
      <c r="L30" s="482">
        <v>0</v>
      </c>
      <c r="M30" s="482">
        <v>0</v>
      </c>
      <c r="N30" s="482">
        <v>0</v>
      </c>
      <c r="O30" s="482">
        <v>0</v>
      </c>
      <c r="P30" s="482">
        <v>0</v>
      </c>
      <c r="Q30" s="482">
        <v>0</v>
      </c>
      <c r="R30" s="482">
        <v>0</v>
      </c>
      <c r="S30" s="482">
        <v>0</v>
      </c>
      <c r="T30" s="482">
        <v>0</v>
      </c>
      <c r="U30" s="482">
        <v>0</v>
      </c>
      <c r="V30" s="482">
        <v>0</v>
      </c>
      <c r="W30" s="482">
        <v>0</v>
      </c>
      <c r="X30" s="482">
        <v>0.23741622389349729</v>
      </c>
      <c r="Y30" s="482">
        <v>0</v>
      </c>
      <c r="Z30" s="482">
        <v>0</v>
      </c>
      <c r="AA30" s="482">
        <v>1119360.1067905801</v>
      </c>
      <c r="AB30" s="482">
        <v>0</v>
      </c>
      <c r="AC30" s="482">
        <v>0</v>
      </c>
      <c r="AD30" s="482">
        <v>0</v>
      </c>
      <c r="AE30" s="482">
        <v>0</v>
      </c>
      <c r="AF30" s="482">
        <v>4438812.057690368</v>
      </c>
      <c r="AH30" s="490">
        <v>2040</v>
      </c>
      <c r="AI30" s="483">
        <v>0</v>
      </c>
      <c r="AJ30" s="483">
        <v>0</v>
      </c>
      <c r="AK30" s="483">
        <v>0</v>
      </c>
      <c r="AL30" s="483">
        <v>0</v>
      </c>
      <c r="AM30" s="483">
        <v>0</v>
      </c>
      <c r="AN30" s="483">
        <v>0</v>
      </c>
      <c r="AO30" s="483">
        <v>273920.26803963212</v>
      </c>
      <c r="AP30" s="483">
        <v>0</v>
      </c>
      <c r="AQ30" s="483">
        <v>0</v>
      </c>
      <c r="AR30" s="483">
        <v>0</v>
      </c>
      <c r="AS30" s="482">
        <v>273920.26803963212</v>
      </c>
      <c r="AU30" s="484">
        <v>2040</v>
      </c>
      <c r="AV30" s="485">
        <v>167.80821917808223</v>
      </c>
      <c r="AW30" s="485">
        <v>501.40402210252381</v>
      </c>
      <c r="AX30" s="485">
        <v>26.898728938889935</v>
      </c>
      <c r="AY30" s="485">
        <v>69.889029780504146</v>
      </c>
      <c r="AZ30" s="485">
        <v>0</v>
      </c>
      <c r="BA30" s="485">
        <v>0</v>
      </c>
      <c r="BB30" s="485">
        <v>0</v>
      </c>
      <c r="BC30" s="485">
        <v>0</v>
      </c>
      <c r="BD30" s="485">
        <v>0</v>
      </c>
      <c r="BE30" s="485">
        <v>0</v>
      </c>
      <c r="BF30" s="485">
        <v>766.00000000000011</v>
      </c>
      <c r="BH30" s="484">
        <v>2040</v>
      </c>
      <c r="BI30" s="485">
        <v>980</v>
      </c>
      <c r="BJ30" s="485">
        <v>3936.4647157548825</v>
      </c>
      <c r="BK30" s="485">
        <v>25.016686433066496</v>
      </c>
      <c r="BL30" s="485">
        <v>0</v>
      </c>
      <c r="BM30" s="485">
        <v>0</v>
      </c>
      <c r="BN30" s="485">
        <v>0</v>
      </c>
      <c r="BO30" s="485">
        <v>0</v>
      </c>
      <c r="BP30" s="485">
        <v>0</v>
      </c>
      <c r="BQ30" s="485">
        <v>0</v>
      </c>
      <c r="BR30" s="485">
        <v>0</v>
      </c>
      <c r="BS30" s="485">
        <v>0</v>
      </c>
      <c r="BT30" s="485">
        <v>0</v>
      </c>
      <c r="BU30" s="485">
        <v>2.2224659078347027E-6</v>
      </c>
      <c r="BV30" s="485">
        <v>0</v>
      </c>
      <c r="BW30" s="485">
        <v>0</v>
      </c>
      <c r="BX30" s="485">
        <v>11.712813943135984</v>
      </c>
      <c r="BY30" s="485">
        <v>0</v>
      </c>
      <c r="BZ30" s="485">
        <v>0</v>
      </c>
      <c r="CA30" s="485">
        <v>0</v>
      </c>
      <c r="CB30" s="485">
        <v>0</v>
      </c>
      <c r="CC30" s="486">
        <v>4953.1942183535512</v>
      </c>
      <c r="CD30" s="464">
        <v>4953.1942183535512</v>
      </c>
      <c r="CE30" s="484">
        <v>2040</v>
      </c>
      <c r="CF30" s="485">
        <v>883.39111980000018</v>
      </c>
      <c r="CG30" s="485">
        <v>3701.6545954601024</v>
      </c>
      <c r="CH30" s="485">
        <v>23.260482767358496</v>
      </c>
      <c r="CI30" s="485">
        <v>0</v>
      </c>
      <c r="CJ30" s="485">
        <v>0</v>
      </c>
      <c r="CK30" s="485">
        <v>0</v>
      </c>
      <c r="CL30" s="485">
        <v>0</v>
      </c>
      <c r="CM30" s="485">
        <v>0</v>
      </c>
      <c r="CN30" s="485">
        <v>0</v>
      </c>
      <c r="CO30" s="485">
        <v>0</v>
      </c>
      <c r="CP30" s="485">
        <v>0</v>
      </c>
      <c r="CQ30" s="485">
        <v>0</v>
      </c>
      <c r="CR30" s="485">
        <v>2.0664459335390135E-6</v>
      </c>
      <c r="CS30" s="485">
        <v>0</v>
      </c>
      <c r="CT30" s="485">
        <v>0</v>
      </c>
      <c r="CU30" s="485">
        <v>11.712813943135984</v>
      </c>
      <c r="CV30" s="485">
        <v>0</v>
      </c>
      <c r="CW30" s="485">
        <v>0</v>
      </c>
      <c r="CX30" s="485">
        <v>0</v>
      </c>
      <c r="CY30" s="485">
        <v>0</v>
      </c>
      <c r="CZ30" s="486">
        <v>4620.0190140370432</v>
      </c>
      <c r="DB30" s="484">
        <v>2040</v>
      </c>
      <c r="DC30" s="485">
        <v>0</v>
      </c>
      <c r="DD30" s="485">
        <v>0</v>
      </c>
      <c r="DE30" s="485">
        <v>0.27392024370473861</v>
      </c>
      <c r="DF30" s="485">
        <v>0</v>
      </c>
      <c r="DG30" s="485">
        <v>0</v>
      </c>
      <c r="DH30" s="485">
        <v>0</v>
      </c>
      <c r="DI30" s="485">
        <v>0</v>
      </c>
      <c r="DJ30" s="485">
        <v>0</v>
      </c>
      <c r="DK30" s="485">
        <v>0</v>
      </c>
      <c r="DL30" s="485">
        <v>0</v>
      </c>
      <c r="DM30" s="485"/>
      <c r="DN30" s="485"/>
      <c r="DO30" s="485">
        <v>2.4334893621038679E-8</v>
      </c>
      <c r="DP30" s="485"/>
      <c r="DQ30" s="485"/>
      <c r="DR30" s="485"/>
      <c r="DS30" s="485"/>
      <c r="DT30" s="485"/>
      <c r="DU30" s="485"/>
      <c r="DV30" s="485">
        <v>0</v>
      </c>
      <c r="DW30" s="487">
        <v>0.27392026803963221</v>
      </c>
      <c r="DZ30" s="488">
        <v>4438812.057690368</v>
      </c>
      <c r="EA30" s="461">
        <v>273920.26803963212</v>
      </c>
      <c r="EB30" s="461">
        <v>4164891.7896507359</v>
      </c>
      <c r="EC30" s="458">
        <v>2040</v>
      </c>
      <c r="ED30" s="489">
        <v>4.1648917896507358</v>
      </c>
    </row>
    <row r="31" spans="1:134">
      <c r="A31" s="490">
        <v>2041</v>
      </c>
      <c r="B31" s="482">
        <v>0</v>
      </c>
      <c r="C31" s="482">
        <v>0</v>
      </c>
      <c r="D31" s="482">
        <v>2192631.7804629863</v>
      </c>
      <c r="E31" s="482">
        <v>0</v>
      </c>
      <c r="F31" s="482">
        <v>0</v>
      </c>
      <c r="G31" s="482">
        <v>0</v>
      </c>
      <c r="H31" s="482">
        <v>0</v>
      </c>
      <c r="I31" s="482">
        <v>0</v>
      </c>
      <c r="J31" s="482">
        <v>0</v>
      </c>
      <c r="K31" s="482">
        <v>0</v>
      </c>
      <c r="L31" s="482">
        <v>0</v>
      </c>
      <c r="M31" s="482">
        <v>0</v>
      </c>
      <c r="N31" s="482">
        <v>0</v>
      </c>
      <c r="O31" s="482">
        <v>0</v>
      </c>
      <c r="P31" s="482">
        <v>0</v>
      </c>
      <c r="Q31" s="482">
        <v>0</v>
      </c>
      <c r="R31" s="482">
        <v>0</v>
      </c>
      <c r="S31" s="482">
        <v>0</v>
      </c>
      <c r="T31" s="482">
        <v>0</v>
      </c>
      <c r="U31" s="482">
        <v>0</v>
      </c>
      <c r="V31" s="482">
        <v>0</v>
      </c>
      <c r="W31" s="482">
        <v>0</v>
      </c>
      <c r="X31" s="482">
        <v>0.24067152609140302</v>
      </c>
      <c r="Y31" s="482">
        <v>0</v>
      </c>
      <c r="Z31" s="482">
        <v>0</v>
      </c>
      <c r="AA31" s="482">
        <v>964790.46866143704</v>
      </c>
      <c r="AB31" s="482">
        <v>0</v>
      </c>
      <c r="AC31" s="482">
        <v>0</v>
      </c>
      <c r="AD31" s="482">
        <v>0</v>
      </c>
      <c r="AE31" s="482">
        <v>0</v>
      </c>
      <c r="AF31" s="482">
        <v>3157422.4897959493</v>
      </c>
      <c r="AH31" s="490">
        <v>2041</v>
      </c>
      <c r="AI31" s="483">
        <v>0</v>
      </c>
      <c r="AJ31" s="483">
        <v>0</v>
      </c>
      <c r="AK31" s="483">
        <v>0</v>
      </c>
      <c r="AL31" s="483">
        <v>0</v>
      </c>
      <c r="AM31" s="483">
        <v>0</v>
      </c>
      <c r="AN31" s="483">
        <v>0</v>
      </c>
      <c r="AO31" s="483">
        <v>177492.64791055841</v>
      </c>
      <c r="AP31" s="483">
        <v>0</v>
      </c>
      <c r="AQ31" s="483">
        <v>0</v>
      </c>
      <c r="AR31" s="483">
        <v>0</v>
      </c>
      <c r="AS31" s="482">
        <v>177492.64791055841</v>
      </c>
      <c r="AU31" s="484">
        <v>2041</v>
      </c>
      <c r="AV31" s="485">
        <v>167.80821917808223</v>
      </c>
      <c r="AW31" s="485">
        <v>504.24146794310258</v>
      </c>
      <c r="AX31" s="485">
        <v>27.050789264400198</v>
      </c>
      <c r="AY31" s="485">
        <v>66.899523614415102</v>
      </c>
      <c r="AZ31" s="485">
        <v>0</v>
      </c>
      <c r="BA31" s="485">
        <v>0</v>
      </c>
      <c r="BB31" s="485">
        <v>0</v>
      </c>
      <c r="BC31" s="485">
        <v>0</v>
      </c>
      <c r="BD31" s="485">
        <v>0</v>
      </c>
      <c r="BE31" s="485">
        <v>0</v>
      </c>
      <c r="BF31" s="485">
        <v>766.00000000000011</v>
      </c>
      <c r="BH31" s="484">
        <v>2041</v>
      </c>
      <c r="BI31" s="485">
        <v>980</v>
      </c>
      <c r="BJ31" s="485">
        <v>3944.5532574451336</v>
      </c>
      <c r="BK31" s="485">
        <v>16.049613948296486</v>
      </c>
      <c r="BL31" s="485">
        <v>0</v>
      </c>
      <c r="BM31" s="485">
        <v>0</v>
      </c>
      <c r="BN31" s="485">
        <v>0</v>
      </c>
      <c r="BO31" s="485">
        <v>0</v>
      </c>
      <c r="BP31" s="485">
        <v>0</v>
      </c>
      <c r="BQ31" s="485">
        <v>0</v>
      </c>
      <c r="BR31" s="485">
        <v>0</v>
      </c>
      <c r="BS31" s="485">
        <v>0</v>
      </c>
      <c r="BT31" s="485">
        <v>0</v>
      </c>
      <c r="BU31" s="485">
        <v>2.209315221989527E-6</v>
      </c>
      <c r="BV31" s="485">
        <v>0</v>
      </c>
      <c r="BW31" s="485">
        <v>0</v>
      </c>
      <c r="BX31" s="485">
        <v>9.8861674765004182</v>
      </c>
      <c r="BY31" s="485">
        <v>0</v>
      </c>
      <c r="BZ31" s="485">
        <v>0</v>
      </c>
      <c r="CA31" s="485">
        <v>0</v>
      </c>
      <c r="CB31" s="485">
        <v>0</v>
      </c>
      <c r="CC31" s="486">
        <v>4950.4890410792459</v>
      </c>
      <c r="CD31" s="464">
        <v>4950.4890410792459</v>
      </c>
      <c r="CE31" s="484">
        <v>2041</v>
      </c>
      <c r="CF31" s="485">
        <v>883.39111980000018</v>
      </c>
      <c r="CG31" s="485">
        <v>3709.2606556385304</v>
      </c>
      <c r="CH31" s="485">
        <v>14.922910340901849</v>
      </c>
      <c r="CI31" s="485">
        <v>0</v>
      </c>
      <c r="CJ31" s="485">
        <v>0</v>
      </c>
      <c r="CK31" s="485">
        <v>0</v>
      </c>
      <c r="CL31" s="485">
        <v>0</v>
      </c>
      <c r="CM31" s="485">
        <v>0</v>
      </c>
      <c r="CN31" s="485">
        <v>0</v>
      </c>
      <c r="CO31" s="485">
        <v>0</v>
      </c>
      <c r="CP31" s="485">
        <v>0</v>
      </c>
      <c r="CQ31" s="485">
        <v>0</v>
      </c>
      <c r="CR31" s="485">
        <v>2.0542184428080139E-6</v>
      </c>
      <c r="CS31" s="485">
        <v>0</v>
      </c>
      <c r="CT31" s="485">
        <v>0</v>
      </c>
      <c r="CU31" s="485">
        <v>9.8861674765004182</v>
      </c>
      <c r="CV31" s="485">
        <v>0</v>
      </c>
      <c r="CW31" s="485">
        <v>0</v>
      </c>
      <c r="CX31" s="485">
        <v>0</v>
      </c>
      <c r="CY31" s="485">
        <v>0</v>
      </c>
      <c r="CZ31" s="486">
        <v>4617.4608553101507</v>
      </c>
      <c r="DB31" s="484">
        <v>2041</v>
      </c>
      <c r="DC31" s="485">
        <v>0</v>
      </c>
      <c r="DD31" s="485">
        <v>0</v>
      </c>
      <c r="DE31" s="485">
        <v>0.17749262347774925</v>
      </c>
      <c r="DF31" s="485">
        <v>0</v>
      </c>
      <c r="DG31" s="485">
        <v>0</v>
      </c>
      <c r="DH31" s="485">
        <v>0</v>
      </c>
      <c r="DI31" s="485">
        <v>0</v>
      </c>
      <c r="DJ31" s="485">
        <v>0</v>
      </c>
      <c r="DK31" s="485">
        <v>0</v>
      </c>
      <c r="DL31" s="485">
        <v>0</v>
      </c>
      <c r="DM31" s="485"/>
      <c r="DN31" s="485"/>
      <c r="DO31" s="485">
        <v>2.4432809169336365E-8</v>
      </c>
      <c r="DP31" s="485"/>
      <c r="DQ31" s="485"/>
      <c r="DR31" s="485"/>
      <c r="DS31" s="485"/>
      <c r="DT31" s="485"/>
      <c r="DU31" s="485"/>
      <c r="DV31" s="485">
        <v>0</v>
      </c>
      <c r="DW31" s="487">
        <v>0.17749264791055841</v>
      </c>
      <c r="DZ31" s="488">
        <v>3157422.4897959493</v>
      </c>
      <c r="EA31" s="461">
        <v>177492.64791055841</v>
      </c>
      <c r="EB31" s="461">
        <v>2979929.8418853907</v>
      </c>
      <c r="EC31" s="458">
        <v>2041</v>
      </c>
      <c r="ED31" s="489">
        <v>2.9799298418853906</v>
      </c>
    </row>
    <row r="32" spans="1:134">
      <c r="A32" s="490">
        <v>2042</v>
      </c>
      <c r="B32" s="482">
        <v>0</v>
      </c>
      <c r="C32" s="482">
        <v>0</v>
      </c>
      <c r="D32" s="482">
        <v>1180971.4156712338</v>
      </c>
      <c r="E32" s="482">
        <v>0</v>
      </c>
      <c r="F32" s="482">
        <v>0</v>
      </c>
      <c r="G32" s="482">
        <v>0</v>
      </c>
      <c r="H32" s="482">
        <v>0</v>
      </c>
      <c r="I32" s="482">
        <v>0</v>
      </c>
      <c r="J32" s="482">
        <v>0</v>
      </c>
      <c r="K32" s="482">
        <v>0</v>
      </c>
      <c r="L32" s="482">
        <v>0</v>
      </c>
      <c r="M32" s="482">
        <v>0</v>
      </c>
      <c r="N32" s="482">
        <v>0</v>
      </c>
      <c r="O32" s="482">
        <v>0</v>
      </c>
      <c r="P32" s="482">
        <v>0</v>
      </c>
      <c r="Q32" s="482">
        <v>0</v>
      </c>
      <c r="R32" s="482">
        <v>0</v>
      </c>
      <c r="S32" s="482">
        <v>0</v>
      </c>
      <c r="T32" s="482">
        <v>0</v>
      </c>
      <c r="U32" s="482">
        <v>0</v>
      </c>
      <c r="V32" s="482">
        <v>0</v>
      </c>
      <c r="W32" s="482">
        <v>0</v>
      </c>
      <c r="X32" s="482">
        <v>0.24833047427341004</v>
      </c>
      <c r="Y32" s="482">
        <v>0</v>
      </c>
      <c r="Z32" s="482">
        <v>0</v>
      </c>
      <c r="AA32" s="482">
        <v>850445.35727824434</v>
      </c>
      <c r="AB32" s="482">
        <v>0</v>
      </c>
      <c r="AC32" s="482">
        <v>0</v>
      </c>
      <c r="AD32" s="482">
        <v>0</v>
      </c>
      <c r="AE32" s="482">
        <v>0</v>
      </c>
      <c r="AF32" s="482">
        <v>2031417.0212799525</v>
      </c>
      <c r="AH32" s="490">
        <v>2042</v>
      </c>
      <c r="AI32" s="483">
        <v>0</v>
      </c>
      <c r="AJ32" s="483">
        <v>0</v>
      </c>
      <c r="AK32" s="483">
        <v>0</v>
      </c>
      <c r="AL32" s="483">
        <v>0</v>
      </c>
      <c r="AM32" s="483">
        <v>0</v>
      </c>
      <c r="AN32" s="483">
        <v>0</v>
      </c>
      <c r="AO32" s="483">
        <v>92427.790711520123</v>
      </c>
      <c r="AP32" s="483">
        <v>0</v>
      </c>
      <c r="AQ32" s="483">
        <v>0</v>
      </c>
      <c r="AR32" s="483">
        <v>0</v>
      </c>
      <c r="AS32" s="482">
        <v>92427.790711520123</v>
      </c>
      <c r="AU32" s="484">
        <v>2042</v>
      </c>
      <c r="AV32" s="485">
        <v>167.80821917808223</v>
      </c>
      <c r="AW32" s="485">
        <v>506.73387837843899</v>
      </c>
      <c r="AX32" s="485">
        <v>27.202849589910411</v>
      </c>
      <c r="AY32" s="485">
        <v>64.255052853568372</v>
      </c>
      <c r="AZ32" s="485">
        <v>0</v>
      </c>
      <c r="BA32" s="485">
        <v>0</v>
      </c>
      <c r="BB32" s="485">
        <v>0</v>
      </c>
      <c r="BC32" s="485">
        <v>0</v>
      </c>
      <c r="BD32" s="485">
        <v>0</v>
      </c>
      <c r="BE32" s="485">
        <v>0</v>
      </c>
      <c r="BF32" s="485">
        <v>766</v>
      </c>
      <c r="BH32" s="484">
        <v>2042</v>
      </c>
      <c r="BI32" s="485">
        <v>980</v>
      </c>
      <c r="BJ32" s="485">
        <v>3951.677571114672</v>
      </c>
      <c r="BK32" s="485">
        <v>8.2749497085175783</v>
      </c>
      <c r="BL32" s="485">
        <v>0</v>
      </c>
      <c r="BM32" s="485">
        <v>0</v>
      </c>
      <c r="BN32" s="485">
        <v>0</v>
      </c>
      <c r="BO32" s="485">
        <v>0</v>
      </c>
      <c r="BP32" s="485">
        <v>0</v>
      </c>
      <c r="BQ32" s="485">
        <v>0</v>
      </c>
      <c r="BR32" s="485">
        <v>0</v>
      </c>
      <c r="BS32" s="485">
        <v>0</v>
      </c>
      <c r="BT32" s="485">
        <v>0</v>
      </c>
      <c r="BU32" s="485">
        <v>2.2356165936798784E-6</v>
      </c>
      <c r="BV32" s="485">
        <v>0</v>
      </c>
      <c r="BW32" s="485">
        <v>0</v>
      </c>
      <c r="BX32" s="485">
        <v>8.5339547677485257</v>
      </c>
      <c r="BY32" s="485">
        <v>0</v>
      </c>
      <c r="BZ32" s="485">
        <v>0</v>
      </c>
      <c r="CA32" s="485">
        <v>0</v>
      </c>
      <c r="CB32" s="485">
        <v>0</v>
      </c>
      <c r="CC32" s="486">
        <v>4948.4864778265546</v>
      </c>
      <c r="CD32" s="464">
        <v>4948.4864778265546</v>
      </c>
      <c r="CE32" s="484">
        <v>2042</v>
      </c>
      <c r="CF32" s="485">
        <v>883.39111980000018</v>
      </c>
      <c r="CG32" s="485">
        <v>3715.9600039976808</v>
      </c>
      <c r="CH32" s="485">
        <v>7.6940375621175985</v>
      </c>
      <c r="CI32" s="485">
        <v>0</v>
      </c>
      <c r="CJ32" s="485">
        <v>0</v>
      </c>
      <c r="CK32" s="485">
        <v>0</v>
      </c>
      <c r="CL32" s="485">
        <v>0</v>
      </c>
      <c r="CM32" s="485">
        <v>0</v>
      </c>
      <c r="CN32" s="485">
        <v>0</v>
      </c>
      <c r="CO32" s="485">
        <v>0</v>
      </c>
      <c r="CP32" s="485">
        <v>0</v>
      </c>
      <c r="CQ32" s="485">
        <v>0</v>
      </c>
      <c r="CR32" s="485">
        <v>2.078673424270014E-6</v>
      </c>
      <c r="CS32" s="485">
        <v>0</v>
      </c>
      <c r="CT32" s="485">
        <v>0</v>
      </c>
      <c r="CU32" s="485">
        <v>8.5339547677485257</v>
      </c>
      <c r="CV32" s="485">
        <v>0</v>
      </c>
      <c r="CW32" s="485">
        <v>0</v>
      </c>
      <c r="CX32" s="485">
        <v>0</v>
      </c>
      <c r="CY32" s="485">
        <v>0</v>
      </c>
      <c r="CZ32" s="486">
        <v>4615.5791182062212</v>
      </c>
      <c r="DB32" s="484">
        <v>2042</v>
      </c>
      <c r="DC32" s="485">
        <v>0</v>
      </c>
      <c r="DD32" s="485">
        <v>0</v>
      </c>
      <c r="DE32" s="485">
        <v>9.2427765740607445E-2</v>
      </c>
      <c r="DF32" s="485">
        <v>0</v>
      </c>
      <c r="DG32" s="485">
        <v>0</v>
      </c>
      <c r="DH32" s="485">
        <v>0</v>
      </c>
      <c r="DI32" s="485">
        <v>0</v>
      </c>
      <c r="DJ32" s="485">
        <v>0</v>
      </c>
      <c r="DK32" s="485">
        <v>0</v>
      </c>
      <c r="DL32" s="485">
        <v>0</v>
      </c>
      <c r="DM32" s="485"/>
      <c r="DN32" s="485"/>
      <c r="DO32" s="485">
        <v>2.4970912704613404E-8</v>
      </c>
      <c r="DP32" s="485"/>
      <c r="DQ32" s="485"/>
      <c r="DR32" s="485"/>
      <c r="DS32" s="485"/>
      <c r="DT32" s="485"/>
      <c r="DU32" s="485"/>
      <c r="DV32" s="485">
        <v>0</v>
      </c>
      <c r="DW32" s="487">
        <v>9.2427790711520144E-2</v>
      </c>
      <c r="DZ32" s="488">
        <v>2031417.0212799525</v>
      </c>
      <c r="EA32" s="461">
        <v>92427.790711520123</v>
      </c>
      <c r="EB32" s="461">
        <v>1938989.2305684322</v>
      </c>
      <c r="EC32" s="458">
        <v>2042</v>
      </c>
      <c r="ED32" s="489">
        <v>1.9389892305684322</v>
      </c>
    </row>
    <row r="33" spans="1:134">
      <c r="A33" s="490">
        <v>2043</v>
      </c>
      <c r="B33" s="482">
        <v>0</v>
      </c>
      <c r="C33" s="482">
        <v>0</v>
      </c>
      <c r="D33" s="482">
        <v>515276.11609088705</v>
      </c>
      <c r="E33" s="482">
        <v>0</v>
      </c>
      <c r="F33" s="482">
        <v>0</v>
      </c>
      <c r="G33" s="482">
        <v>0</v>
      </c>
      <c r="H33" s="482">
        <v>0</v>
      </c>
      <c r="I33" s="482">
        <v>0</v>
      </c>
      <c r="J33" s="482">
        <v>0</v>
      </c>
      <c r="K33" s="482">
        <v>0</v>
      </c>
      <c r="L33" s="482">
        <v>0</v>
      </c>
      <c r="M33" s="482">
        <v>0</v>
      </c>
      <c r="N33" s="482">
        <v>0</v>
      </c>
      <c r="O33" s="482">
        <v>0</v>
      </c>
      <c r="P33" s="482">
        <v>0</v>
      </c>
      <c r="Q33" s="482">
        <v>0</v>
      </c>
      <c r="R33" s="482">
        <v>0</v>
      </c>
      <c r="S33" s="482">
        <v>0</v>
      </c>
      <c r="T33" s="482">
        <v>0</v>
      </c>
      <c r="U33" s="482">
        <v>0</v>
      </c>
      <c r="V33" s="482">
        <v>0</v>
      </c>
      <c r="W33" s="482">
        <v>0</v>
      </c>
      <c r="X33" s="482">
        <v>0.25194799612557045</v>
      </c>
      <c r="Y33" s="482">
        <v>0</v>
      </c>
      <c r="Z33" s="482">
        <v>0</v>
      </c>
      <c r="AA33" s="482">
        <v>749416.52239092533</v>
      </c>
      <c r="AB33" s="482">
        <v>0</v>
      </c>
      <c r="AC33" s="482">
        <v>0</v>
      </c>
      <c r="AD33" s="482">
        <v>0</v>
      </c>
      <c r="AE33" s="482">
        <v>0</v>
      </c>
      <c r="AF33" s="482">
        <v>1264692.8904298085</v>
      </c>
      <c r="AH33" s="490">
        <v>2043</v>
      </c>
      <c r="AI33" s="483">
        <v>0</v>
      </c>
      <c r="AJ33" s="483">
        <v>0</v>
      </c>
      <c r="AK33" s="483">
        <v>0</v>
      </c>
      <c r="AL33" s="483">
        <v>0</v>
      </c>
      <c r="AM33" s="483">
        <v>0</v>
      </c>
      <c r="AN33" s="483">
        <v>0</v>
      </c>
      <c r="AO33" s="483">
        <v>42223.879106415188</v>
      </c>
      <c r="AP33" s="483">
        <v>0</v>
      </c>
      <c r="AQ33" s="483">
        <v>0</v>
      </c>
      <c r="AR33" s="483">
        <v>0</v>
      </c>
      <c r="AS33" s="482">
        <v>42223.879106415188</v>
      </c>
      <c r="AU33" s="484">
        <v>2043</v>
      </c>
      <c r="AV33" s="485">
        <v>167.80821917808223</v>
      </c>
      <c r="AW33" s="485">
        <v>509.22346893851773</v>
      </c>
      <c r="AX33" s="485">
        <v>27.354909915420652</v>
      </c>
      <c r="AY33" s="485">
        <v>61.613401967979463</v>
      </c>
      <c r="AZ33" s="485">
        <v>0</v>
      </c>
      <c r="BA33" s="485">
        <v>0</v>
      </c>
      <c r="BB33" s="485">
        <v>0</v>
      </c>
      <c r="BC33" s="485">
        <v>0</v>
      </c>
      <c r="BD33" s="485">
        <v>0</v>
      </c>
      <c r="BE33" s="485">
        <v>0</v>
      </c>
      <c r="BF33" s="485">
        <v>766.00000000000011</v>
      </c>
      <c r="BH33" s="484">
        <v>2043</v>
      </c>
      <c r="BI33" s="485">
        <v>980</v>
      </c>
      <c r="BJ33" s="485">
        <v>3955.6472298941726</v>
      </c>
      <c r="BK33" s="485">
        <v>3.7428240016416505</v>
      </c>
      <c r="BL33" s="485">
        <v>0</v>
      </c>
      <c r="BM33" s="485">
        <v>0</v>
      </c>
      <c r="BN33" s="485">
        <v>0</v>
      </c>
      <c r="BO33" s="485">
        <v>0</v>
      </c>
      <c r="BP33" s="485">
        <v>0</v>
      </c>
      <c r="BQ33" s="485">
        <v>0</v>
      </c>
      <c r="BR33" s="485">
        <v>0</v>
      </c>
      <c r="BS33" s="485">
        <v>0</v>
      </c>
      <c r="BT33" s="485">
        <v>0</v>
      </c>
      <c r="BU33" s="485">
        <v>2.2224659078347027E-6</v>
      </c>
      <c r="BV33" s="485">
        <v>0</v>
      </c>
      <c r="BW33" s="485">
        <v>0</v>
      </c>
      <c r="BX33" s="485">
        <v>7.3644701685270206</v>
      </c>
      <c r="BY33" s="485">
        <v>0</v>
      </c>
      <c r="BZ33" s="485">
        <v>0</v>
      </c>
      <c r="CA33" s="485">
        <v>0</v>
      </c>
      <c r="CB33" s="485">
        <v>0</v>
      </c>
      <c r="CC33" s="486">
        <v>4946.754526286807</v>
      </c>
      <c r="CD33" s="464">
        <v>4946.754526286807</v>
      </c>
      <c r="CE33" s="484">
        <v>2043</v>
      </c>
      <c r="CF33" s="485">
        <v>883.39111980000018</v>
      </c>
      <c r="CG33" s="485">
        <v>3719.6928726309843</v>
      </c>
      <c r="CH33" s="485">
        <v>3.480072927498806</v>
      </c>
      <c r="CI33" s="485">
        <v>0</v>
      </c>
      <c r="CJ33" s="485">
        <v>0</v>
      </c>
      <c r="CK33" s="485">
        <v>0</v>
      </c>
      <c r="CL33" s="485">
        <v>0</v>
      </c>
      <c r="CM33" s="485">
        <v>0</v>
      </c>
      <c r="CN33" s="485">
        <v>0</v>
      </c>
      <c r="CO33" s="485">
        <v>0</v>
      </c>
      <c r="CP33" s="485">
        <v>0</v>
      </c>
      <c r="CQ33" s="485">
        <v>0</v>
      </c>
      <c r="CR33" s="485">
        <v>2.0664459335390135E-6</v>
      </c>
      <c r="CS33" s="485">
        <v>0</v>
      </c>
      <c r="CT33" s="485">
        <v>0</v>
      </c>
      <c r="CU33" s="485">
        <v>7.3644701685270206</v>
      </c>
      <c r="CV33" s="485">
        <v>0</v>
      </c>
      <c r="CW33" s="485">
        <v>0</v>
      </c>
      <c r="CX33" s="485">
        <v>0</v>
      </c>
      <c r="CY33" s="485">
        <v>0</v>
      </c>
      <c r="CZ33" s="486">
        <v>4613.928537593456</v>
      </c>
      <c r="DB33" s="484">
        <v>2043</v>
      </c>
      <c r="DC33" s="485">
        <v>0</v>
      </c>
      <c r="DD33" s="485">
        <v>0</v>
      </c>
      <c r="DE33" s="485">
        <v>4.2223854034149959E-2</v>
      </c>
      <c r="DF33" s="485">
        <v>0</v>
      </c>
      <c r="DG33" s="485">
        <v>0</v>
      </c>
      <c r="DH33" s="485">
        <v>0</v>
      </c>
      <c r="DI33" s="485">
        <v>0</v>
      </c>
      <c r="DJ33" s="485">
        <v>0</v>
      </c>
      <c r="DK33" s="485">
        <v>0</v>
      </c>
      <c r="DL33" s="485">
        <v>0</v>
      </c>
      <c r="DM33" s="485"/>
      <c r="DN33" s="485"/>
      <c r="DO33" s="485">
        <v>2.5072265232649781E-8</v>
      </c>
      <c r="DP33" s="485"/>
      <c r="DQ33" s="485"/>
      <c r="DR33" s="485"/>
      <c r="DS33" s="485"/>
      <c r="DT33" s="485"/>
      <c r="DU33" s="485"/>
      <c r="DV33" s="485">
        <v>0</v>
      </c>
      <c r="DW33" s="487">
        <v>4.2223879106415188E-2</v>
      </c>
      <c r="DZ33" s="488">
        <v>1264692.8904298085</v>
      </c>
      <c r="EA33" s="461">
        <v>42223.879106415188</v>
      </c>
      <c r="EB33" s="461">
        <v>1222469.0113233933</v>
      </c>
      <c r="EC33" s="458">
        <v>2043</v>
      </c>
      <c r="ED33" s="489">
        <v>1.2224690113233934</v>
      </c>
    </row>
    <row r="34" spans="1:134">
      <c r="A34" s="490">
        <v>2044</v>
      </c>
      <c r="B34" s="482">
        <v>0</v>
      </c>
      <c r="C34" s="482">
        <v>0</v>
      </c>
      <c r="D34" s="482">
        <v>415037.38701381488</v>
      </c>
      <c r="E34" s="482">
        <v>0</v>
      </c>
      <c r="F34" s="482">
        <v>0</v>
      </c>
      <c r="G34" s="482">
        <v>0</v>
      </c>
      <c r="H34" s="482">
        <v>0</v>
      </c>
      <c r="I34" s="482">
        <v>0</v>
      </c>
      <c r="J34" s="482">
        <v>0</v>
      </c>
      <c r="K34" s="482">
        <v>0</v>
      </c>
      <c r="L34" s="482">
        <v>0</v>
      </c>
      <c r="M34" s="482">
        <v>0</v>
      </c>
      <c r="N34" s="482">
        <v>0</v>
      </c>
      <c r="O34" s="482">
        <v>0</v>
      </c>
      <c r="P34" s="482">
        <v>0</v>
      </c>
      <c r="Q34" s="482">
        <v>0</v>
      </c>
      <c r="R34" s="482">
        <v>0</v>
      </c>
      <c r="S34" s="482">
        <v>0</v>
      </c>
      <c r="T34" s="482">
        <v>0</v>
      </c>
      <c r="U34" s="482">
        <v>0</v>
      </c>
      <c r="V34" s="482">
        <v>0</v>
      </c>
      <c r="W34" s="482">
        <v>0</v>
      </c>
      <c r="X34" s="482">
        <v>0.25698695604808192</v>
      </c>
      <c r="Y34" s="482">
        <v>0</v>
      </c>
      <c r="Z34" s="482">
        <v>0</v>
      </c>
      <c r="AA34" s="482">
        <v>644170.97180038702</v>
      </c>
      <c r="AB34" s="482">
        <v>0</v>
      </c>
      <c r="AC34" s="482">
        <v>0</v>
      </c>
      <c r="AD34" s="482">
        <v>0</v>
      </c>
      <c r="AE34" s="482">
        <v>0</v>
      </c>
      <c r="AF34" s="482">
        <v>1059208.6158011579</v>
      </c>
      <c r="AH34" s="490">
        <v>2044</v>
      </c>
      <c r="AI34" s="483">
        <v>0</v>
      </c>
      <c r="AJ34" s="483">
        <v>0</v>
      </c>
      <c r="AK34" s="483">
        <v>0</v>
      </c>
      <c r="AL34" s="483">
        <v>0</v>
      </c>
      <c r="AM34" s="483">
        <v>0</v>
      </c>
      <c r="AN34" s="483">
        <v>0</v>
      </c>
      <c r="AO34" s="483">
        <v>33972.096051061919</v>
      </c>
      <c r="AP34" s="483">
        <v>0</v>
      </c>
      <c r="AQ34" s="483">
        <v>0</v>
      </c>
      <c r="AR34" s="483">
        <v>0</v>
      </c>
      <c r="AS34" s="482">
        <v>33972.096051061919</v>
      </c>
      <c r="AU34" s="484">
        <v>2044</v>
      </c>
      <c r="AV34" s="485">
        <v>167.80821917808223</v>
      </c>
      <c r="AW34" s="485">
        <v>511.70233021712738</v>
      </c>
      <c r="AX34" s="485">
        <v>27.506970240930865</v>
      </c>
      <c r="AY34" s="485">
        <v>58.982480363859615</v>
      </c>
      <c r="AZ34" s="485">
        <v>0</v>
      </c>
      <c r="BA34" s="485">
        <v>0</v>
      </c>
      <c r="BB34" s="485">
        <v>0</v>
      </c>
      <c r="BC34" s="485">
        <v>0</v>
      </c>
      <c r="BD34" s="485">
        <v>0</v>
      </c>
      <c r="BE34" s="485">
        <v>0</v>
      </c>
      <c r="BF34" s="485">
        <v>766.00000000000011</v>
      </c>
      <c r="BH34" s="484">
        <v>2044</v>
      </c>
      <c r="BI34" s="485">
        <v>980</v>
      </c>
      <c r="BJ34" s="485">
        <v>3955.8480864037047</v>
      </c>
      <c r="BK34" s="485">
        <v>2.9815505719405162</v>
      </c>
      <c r="BL34" s="485">
        <v>0</v>
      </c>
      <c r="BM34" s="485">
        <v>0</v>
      </c>
      <c r="BN34" s="485">
        <v>0</v>
      </c>
      <c r="BO34" s="485">
        <v>0</v>
      </c>
      <c r="BP34" s="485">
        <v>0</v>
      </c>
      <c r="BQ34" s="485">
        <v>0</v>
      </c>
      <c r="BR34" s="485">
        <v>0</v>
      </c>
      <c r="BS34" s="485">
        <v>0</v>
      </c>
      <c r="BT34" s="485">
        <v>0</v>
      </c>
      <c r="BU34" s="485">
        <v>2.2224659078347027E-6</v>
      </c>
      <c r="BV34" s="485">
        <v>0</v>
      </c>
      <c r="BW34" s="485">
        <v>0</v>
      </c>
      <c r="BX34" s="485">
        <v>6.1992479837910537</v>
      </c>
      <c r="BY34" s="485">
        <v>0</v>
      </c>
      <c r="BZ34" s="485">
        <v>0</v>
      </c>
      <c r="CA34" s="485">
        <v>0</v>
      </c>
      <c r="CB34" s="485">
        <v>0</v>
      </c>
      <c r="CC34" s="486">
        <v>4945.0288871819021</v>
      </c>
      <c r="CD34" s="464">
        <v>4945.0288871819021</v>
      </c>
      <c r="CE34" s="484">
        <v>2044</v>
      </c>
      <c r="CF34" s="485">
        <v>883.39111980000018</v>
      </c>
      <c r="CG34" s="485">
        <v>3719.8817480497228</v>
      </c>
      <c r="CH34" s="485">
        <v>2.7722418748056867</v>
      </c>
      <c r="CI34" s="485">
        <v>0</v>
      </c>
      <c r="CJ34" s="485">
        <v>0</v>
      </c>
      <c r="CK34" s="485">
        <v>0</v>
      </c>
      <c r="CL34" s="485">
        <v>0</v>
      </c>
      <c r="CM34" s="485">
        <v>0</v>
      </c>
      <c r="CN34" s="485">
        <v>0</v>
      </c>
      <c r="CO34" s="485">
        <v>0</v>
      </c>
      <c r="CP34" s="485">
        <v>0</v>
      </c>
      <c r="CQ34" s="485">
        <v>0</v>
      </c>
      <c r="CR34" s="485">
        <v>2.0664459335390135E-6</v>
      </c>
      <c r="CS34" s="485">
        <v>0</v>
      </c>
      <c r="CT34" s="485">
        <v>0</v>
      </c>
      <c r="CU34" s="485">
        <v>6.1992479837910537</v>
      </c>
      <c r="CV34" s="485">
        <v>0</v>
      </c>
      <c r="CW34" s="485">
        <v>0</v>
      </c>
      <c r="CX34" s="485">
        <v>0</v>
      </c>
      <c r="CY34" s="485">
        <v>0</v>
      </c>
      <c r="CZ34" s="486">
        <v>4612.2443597747651</v>
      </c>
      <c r="DB34" s="484">
        <v>2044</v>
      </c>
      <c r="DC34" s="485">
        <v>0</v>
      </c>
      <c r="DD34" s="485">
        <v>0</v>
      </c>
      <c r="DE34" s="485">
        <v>3.3972070728074032E-2</v>
      </c>
      <c r="DF34" s="485">
        <v>0</v>
      </c>
      <c r="DG34" s="485">
        <v>0</v>
      </c>
      <c r="DH34" s="485">
        <v>0</v>
      </c>
      <c r="DI34" s="485">
        <v>0</v>
      </c>
      <c r="DJ34" s="485">
        <v>0</v>
      </c>
      <c r="DK34" s="485">
        <v>0</v>
      </c>
      <c r="DL34" s="485">
        <v>0</v>
      </c>
      <c r="DM34" s="485"/>
      <c r="DN34" s="485"/>
      <c r="DO34" s="485">
        <v>2.5322987884976278E-8</v>
      </c>
      <c r="DP34" s="485"/>
      <c r="DQ34" s="485"/>
      <c r="DR34" s="485"/>
      <c r="DS34" s="485"/>
      <c r="DT34" s="485"/>
      <c r="DU34" s="485"/>
      <c r="DV34" s="485">
        <v>0</v>
      </c>
      <c r="DW34" s="487">
        <v>3.3972096051061919E-2</v>
      </c>
      <c r="DZ34" s="488">
        <v>1059208.6158011579</v>
      </c>
      <c r="EA34" s="461">
        <v>33972.096051061919</v>
      </c>
      <c r="EB34" s="461">
        <v>1025236.519750096</v>
      </c>
      <c r="EC34" s="458">
        <v>2044</v>
      </c>
      <c r="ED34" s="489">
        <v>1.0252365197500961</v>
      </c>
    </row>
    <row r="35" spans="1:134">
      <c r="A35" s="490">
        <v>2045</v>
      </c>
      <c r="B35" s="482">
        <v>0</v>
      </c>
      <c r="C35" s="482">
        <v>0</v>
      </c>
      <c r="D35" s="482">
        <v>344450.79553102644</v>
      </c>
      <c r="E35" s="482">
        <v>0</v>
      </c>
      <c r="F35" s="482">
        <v>0</v>
      </c>
      <c r="G35" s="482">
        <v>0</v>
      </c>
      <c r="H35" s="482">
        <v>0</v>
      </c>
      <c r="I35" s="482">
        <v>0</v>
      </c>
      <c r="J35" s="482">
        <v>0</v>
      </c>
      <c r="K35" s="482">
        <v>0</v>
      </c>
      <c r="L35" s="482">
        <v>0</v>
      </c>
      <c r="M35" s="482">
        <v>0</v>
      </c>
      <c r="N35" s="482">
        <v>0</v>
      </c>
      <c r="O35" s="482">
        <v>0</v>
      </c>
      <c r="P35" s="482">
        <v>0</v>
      </c>
      <c r="Q35" s="482">
        <v>0</v>
      </c>
      <c r="R35" s="482">
        <v>0</v>
      </c>
      <c r="S35" s="482">
        <v>0</v>
      </c>
      <c r="T35" s="482">
        <v>0</v>
      </c>
      <c r="U35" s="482">
        <v>0</v>
      </c>
      <c r="V35" s="482">
        <v>0</v>
      </c>
      <c r="W35" s="482">
        <v>0</v>
      </c>
      <c r="X35" s="482">
        <v>0.26051059983761382</v>
      </c>
      <c r="Y35" s="482">
        <v>0</v>
      </c>
      <c r="Z35" s="482">
        <v>0</v>
      </c>
      <c r="AA35" s="482">
        <v>535199.81005183642</v>
      </c>
      <c r="AB35" s="482">
        <v>0</v>
      </c>
      <c r="AC35" s="482">
        <v>0</v>
      </c>
      <c r="AD35" s="482">
        <v>0</v>
      </c>
      <c r="AE35" s="482">
        <v>0</v>
      </c>
      <c r="AF35" s="482">
        <v>879650.86609346268</v>
      </c>
      <c r="AH35" s="490">
        <v>2045</v>
      </c>
      <c r="AI35" s="483">
        <v>0</v>
      </c>
      <c r="AJ35" s="483">
        <v>0</v>
      </c>
      <c r="AK35" s="483">
        <v>0</v>
      </c>
      <c r="AL35" s="483">
        <v>0</v>
      </c>
      <c r="AM35" s="483">
        <v>0</v>
      </c>
      <c r="AN35" s="483">
        <v>0</v>
      </c>
      <c r="AO35" s="483">
        <v>27917.954328013104</v>
      </c>
      <c r="AP35" s="483">
        <v>0</v>
      </c>
      <c r="AQ35" s="483">
        <v>0</v>
      </c>
      <c r="AR35" s="483">
        <v>0</v>
      </c>
      <c r="AS35" s="482">
        <v>27917.954328013104</v>
      </c>
      <c r="AU35" s="484">
        <v>2045</v>
      </c>
      <c r="AV35" s="485">
        <v>167.80821917808223</v>
      </c>
      <c r="AW35" s="485">
        <v>514.17341964441641</v>
      </c>
      <c r="AX35" s="485">
        <v>27.659030566441103</v>
      </c>
      <c r="AY35" s="485">
        <v>56.359330611060393</v>
      </c>
      <c r="AZ35" s="485">
        <v>0</v>
      </c>
      <c r="BA35" s="485">
        <v>0</v>
      </c>
      <c r="BB35" s="485">
        <v>0</v>
      </c>
      <c r="BC35" s="485">
        <v>0</v>
      </c>
      <c r="BD35" s="485">
        <v>0</v>
      </c>
      <c r="BE35" s="485">
        <v>0</v>
      </c>
      <c r="BF35" s="485">
        <v>766.00000000000011</v>
      </c>
      <c r="BH35" s="484">
        <v>2045</v>
      </c>
      <c r="BI35" s="485">
        <v>980</v>
      </c>
      <c r="BJ35" s="485">
        <v>3955.8480864037047</v>
      </c>
      <c r="BK35" s="485">
        <v>2.4259507710449841</v>
      </c>
      <c r="BL35" s="485">
        <v>0</v>
      </c>
      <c r="BM35" s="485">
        <v>0</v>
      </c>
      <c r="BN35" s="485">
        <v>0</v>
      </c>
      <c r="BO35" s="485">
        <v>0</v>
      </c>
      <c r="BP35" s="485">
        <v>0</v>
      </c>
      <c r="BQ35" s="485">
        <v>0</v>
      </c>
      <c r="BR35" s="485">
        <v>0</v>
      </c>
      <c r="BS35" s="485">
        <v>0</v>
      </c>
      <c r="BT35" s="485">
        <v>0</v>
      </c>
      <c r="BU35" s="485">
        <v>2.209315221989527E-6</v>
      </c>
      <c r="BV35" s="485">
        <v>0</v>
      </c>
      <c r="BW35" s="485">
        <v>0</v>
      </c>
      <c r="BX35" s="485">
        <v>5.0440415546812574</v>
      </c>
      <c r="BY35" s="485">
        <v>0</v>
      </c>
      <c r="BZ35" s="485">
        <v>0</v>
      </c>
      <c r="CA35" s="485">
        <v>0</v>
      </c>
      <c r="CB35" s="485">
        <v>0</v>
      </c>
      <c r="CC35" s="486">
        <v>4943.3180809387459</v>
      </c>
      <c r="CD35" s="464">
        <v>4943.3180809387459</v>
      </c>
      <c r="CE35" s="484">
        <v>2045</v>
      </c>
      <c r="CF35" s="485">
        <v>883.39111980000018</v>
      </c>
      <c r="CG35" s="485">
        <v>3719.8817480497228</v>
      </c>
      <c r="CH35" s="485">
        <v>2.2556458968029278</v>
      </c>
      <c r="CI35" s="485">
        <v>0</v>
      </c>
      <c r="CJ35" s="485">
        <v>0</v>
      </c>
      <c r="CK35" s="485">
        <v>0</v>
      </c>
      <c r="CL35" s="485">
        <v>0</v>
      </c>
      <c r="CM35" s="485">
        <v>0</v>
      </c>
      <c r="CN35" s="485">
        <v>0</v>
      </c>
      <c r="CO35" s="485">
        <v>0</v>
      </c>
      <c r="CP35" s="485">
        <v>0</v>
      </c>
      <c r="CQ35" s="485">
        <v>0</v>
      </c>
      <c r="CR35" s="485">
        <v>2.0542184428080139E-6</v>
      </c>
      <c r="CS35" s="485">
        <v>0</v>
      </c>
      <c r="CT35" s="485">
        <v>0</v>
      </c>
      <c r="CU35" s="485">
        <v>5.0440415546812574</v>
      </c>
      <c r="CV35" s="485">
        <v>0</v>
      </c>
      <c r="CW35" s="485">
        <v>0</v>
      </c>
      <c r="CX35" s="485">
        <v>0</v>
      </c>
      <c r="CY35" s="485">
        <v>0</v>
      </c>
      <c r="CZ35" s="486">
        <v>4610.5725573554255</v>
      </c>
      <c r="DB35" s="484">
        <v>2045</v>
      </c>
      <c r="DC35" s="485">
        <v>0</v>
      </c>
      <c r="DD35" s="485">
        <v>0</v>
      </c>
      <c r="DE35" s="485">
        <v>2.7917928903133906E-2</v>
      </c>
      <c r="DF35" s="485">
        <v>0</v>
      </c>
      <c r="DG35" s="485">
        <v>0</v>
      </c>
      <c r="DH35" s="485">
        <v>0</v>
      </c>
      <c r="DI35" s="485">
        <v>0</v>
      </c>
      <c r="DJ35" s="485">
        <v>0</v>
      </c>
      <c r="DK35" s="485">
        <v>0</v>
      </c>
      <c r="DL35" s="485">
        <v>0</v>
      </c>
      <c r="DM35" s="485"/>
      <c r="DN35" s="485"/>
      <c r="DO35" s="485">
        <v>2.542487919717618E-8</v>
      </c>
      <c r="DP35" s="485"/>
      <c r="DQ35" s="485"/>
      <c r="DR35" s="485"/>
      <c r="DS35" s="485"/>
      <c r="DT35" s="485"/>
      <c r="DU35" s="485"/>
      <c r="DV35" s="485">
        <v>0</v>
      </c>
      <c r="DW35" s="487">
        <v>2.7917954328013105E-2</v>
      </c>
      <c r="DZ35" s="488">
        <v>879650.86609346268</v>
      </c>
      <c r="EA35" s="461">
        <v>27917.954328013104</v>
      </c>
      <c r="EB35" s="461">
        <v>851732.91176544956</v>
      </c>
      <c r="EC35" s="458">
        <v>2045</v>
      </c>
      <c r="ED35" s="489">
        <v>0.85173291176544952</v>
      </c>
    </row>
    <row r="36" spans="1:134">
      <c r="A36" s="490">
        <v>2046</v>
      </c>
      <c r="B36" s="482">
        <v>0</v>
      </c>
      <c r="C36" s="482">
        <v>0</v>
      </c>
      <c r="D36" s="482">
        <v>304475.29399164591</v>
      </c>
      <c r="E36" s="482">
        <v>0</v>
      </c>
      <c r="F36" s="482">
        <v>0</v>
      </c>
      <c r="G36" s="482">
        <v>0</v>
      </c>
      <c r="H36" s="482">
        <v>0</v>
      </c>
      <c r="I36" s="482">
        <v>0</v>
      </c>
      <c r="J36" s="482">
        <v>0</v>
      </c>
      <c r="K36" s="482">
        <v>0</v>
      </c>
      <c r="L36" s="482">
        <v>0</v>
      </c>
      <c r="M36" s="482">
        <v>0</v>
      </c>
      <c r="N36" s="482">
        <v>0</v>
      </c>
      <c r="O36" s="482">
        <v>0</v>
      </c>
      <c r="P36" s="482">
        <v>0</v>
      </c>
      <c r="Q36" s="482">
        <v>0</v>
      </c>
      <c r="R36" s="482">
        <v>0</v>
      </c>
      <c r="S36" s="482">
        <v>0</v>
      </c>
      <c r="T36" s="482">
        <v>0</v>
      </c>
      <c r="U36" s="482">
        <v>0</v>
      </c>
      <c r="V36" s="482">
        <v>0</v>
      </c>
      <c r="W36" s="482">
        <v>0</v>
      </c>
      <c r="X36" s="482">
        <v>0.26880089166159166</v>
      </c>
      <c r="Y36" s="482">
        <v>0</v>
      </c>
      <c r="Z36" s="482">
        <v>0</v>
      </c>
      <c r="AA36" s="482">
        <v>473598.70963260171</v>
      </c>
      <c r="AB36" s="482">
        <v>0</v>
      </c>
      <c r="AC36" s="482">
        <v>0</v>
      </c>
      <c r="AD36" s="482">
        <v>0</v>
      </c>
      <c r="AE36" s="482">
        <v>0</v>
      </c>
      <c r="AF36" s="482">
        <v>778074.27242513932</v>
      </c>
      <c r="AH36" s="490">
        <v>2046</v>
      </c>
      <c r="AI36" s="483">
        <v>0</v>
      </c>
      <c r="AJ36" s="483">
        <v>0</v>
      </c>
      <c r="AK36" s="483">
        <v>0</v>
      </c>
      <c r="AL36" s="483">
        <v>0</v>
      </c>
      <c r="AM36" s="483">
        <v>0</v>
      </c>
      <c r="AN36" s="483">
        <v>0</v>
      </c>
      <c r="AO36" s="483">
        <v>24435.97821573211</v>
      </c>
      <c r="AP36" s="483">
        <v>0</v>
      </c>
      <c r="AQ36" s="483">
        <v>0</v>
      </c>
      <c r="AR36" s="483">
        <v>0</v>
      </c>
      <c r="AS36" s="482">
        <v>24435.97821573211</v>
      </c>
      <c r="AU36" s="484">
        <v>2046</v>
      </c>
      <c r="AV36" s="485">
        <v>167.80821917808223</v>
      </c>
      <c r="AW36" s="485">
        <v>515.88020997400474</v>
      </c>
      <c r="AX36" s="485">
        <v>27.811090891951324</v>
      </c>
      <c r="AY36" s="485">
        <v>54.500479955961765</v>
      </c>
      <c r="AZ36" s="485">
        <v>0</v>
      </c>
      <c r="BA36" s="485">
        <v>0</v>
      </c>
      <c r="BB36" s="485">
        <v>0</v>
      </c>
      <c r="BC36" s="485">
        <v>0</v>
      </c>
      <c r="BD36" s="485">
        <v>0</v>
      </c>
      <c r="BE36" s="485">
        <v>0</v>
      </c>
      <c r="BF36" s="485">
        <v>766</v>
      </c>
      <c r="BH36" s="484">
        <v>2046</v>
      </c>
      <c r="BI36" s="485">
        <v>980</v>
      </c>
      <c r="BJ36" s="485">
        <v>3955.8480864037047</v>
      </c>
      <c r="BK36" s="485">
        <v>2.1023580415328627</v>
      </c>
      <c r="BL36" s="485">
        <v>0</v>
      </c>
      <c r="BM36" s="485">
        <v>0</v>
      </c>
      <c r="BN36" s="485">
        <v>0</v>
      </c>
      <c r="BO36" s="485">
        <v>0</v>
      </c>
      <c r="BP36" s="485">
        <v>0</v>
      </c>
      <c r="BQ36" s="485">
        <v>0</v>
      </c>
      <c r="BR36" s="485">
        <v>0</v>
      </c>
      <c r="BS36" s="485">
        <v>0</v>
      </c>
      <c r="BT36" s="485">
        <v>0</v>
      </c>
      <c r="BU36" s="485">
        <v>2.2356165936798784E-6</v>
      </c>
      <c r="BV36" s="485">
        <v>0</v>
      </c>
      <c r="BW36" s="485">
        <v>0</v>
      </c>
      <c r="BX36" s="485">
        <v>4.3712256866559756</v>
      </c>
      <c r="BY36" s="485">
        <v>0</v>
      </c>
      <c r="BZ36" s="485">
        <v>0</v>
      </c>
      <c r="CA36" s="485">
        <v>0</v>
      </c>
      <c r="CB36" s="485">
        <v>0</v>
      </c>
      <c r="CC36" s="486">
        <v>4942.3216723675096</v>
      </c>
      <c r="CD36" s="464">
        <v>4942.3216723675096</v>
      </c>
      <c r="CE36" s="484">
        <v>2046</v>
      </c>
      <c r="CF36" s="485">
        <v>883.39111980000018</v>
      </c>
      <c r="CG36" s="485">
        <v>3719.8817480497228</v>
      </c>
      <c r="CH36" s="485">
        <v>1.9547697944223075</v>
      </c>
      <c r="CI36" s="485">
        <v>0</v>
      </c>
      <c r="CJ36" s="485">
        <v>0</v>
      </c>
      <c r="CK36" s="485">
        <v>0</v>
      </c>
      <c r="CL36" s="485">
        <v>0</v>
      </c>
      <c r="CM36" s="485">
        <v>0</v>
      </c>
      <c r="CN36" s="485">
        <v>0</v>
      </c>
      <c r="CO36" s="485">
        <v>0</v>
      </c>
      <c r="CP36" s="485">
        <v>0</v>
      </c>
      <c r="CQ36" s="485">
        <v>0</v>
      </c>
      <c r="CR36" s="485">
        <v>2.078673424270014E-6</v>
      </c>
      <c r="CS36" s="485">
        <v>0</v>
      </c>
      <c r="CT36" s="485">
        <v>0</v>
      </c>
      <c r="CU36" s="485">
        <v>4.3712256866559756</v>
      </c>
      <c r="CV36" s="485">
        <v>0</v>
      </c>
      <c r="CW36" s="485">
        <v>0</v>
      </c>
      <c r="CX36" s="485">
        <v>0</v>
      </c>
      <c r="CY36" s="485">
        <v>0</v>
      </c>
      <c r="CZ36" s="486">
        <v>4609.5988654094754</v>
      </c>
      <c r="DB36" s="484">
        <v>2046</v>
      </c>
      <c r="DC36" s="485">
        <v>0</v>
      </c>
      <c r="DD36" s="485">
        <v>0</v>
      </c>
      <c r="DE36" s="485">
        <v>2.4435952230900209E-2</v>
      </c>
      <c r="DF36" s="485">
        <v>0</v>
      </c>
      <c r="DG36" s="485">
        <v>0</v>
      </c>
      <c r="DH36" s="485">
        <v>0</v>
      </c>
      <c r="DI36" s="485">
        <v>0</v>
      </c>
      <c r="DJ36" s="485">
        <v>0</v>
      </c>
      <c r="DK36" s="485">
        <v>0</v>
      </c>
      <c r="DL36" s="485">
        <v>0</v>
      </c>
      <c r="DM36" s="485"/>
      <c r="DN36" s="485"/>
      <c r="DO36" s="485">
        <v>2.5984831893780649E-8</v>
      </c>
      <c r="DP36" s="485"/>
      <c r="DQ36" s="485"/>
      <c r="DR36" s="485"/>
      <c r="DS36" s="485"/>
      <c r="DT36" s="485"/>
      <c r="DU36" s="485"/>
      <c r="DV36" s="485">
        <v>0</v>
      </c>
      <c r="DW36" s="487">
        <v>2.4435978215732103E-2</v>
      </c>
      <c r="DZ36" s="488">
        <v>778074.27242513932</v>
      </c>
      <c r="EA36" s="461">
        <v>24435.97821573211</v>
      </c>
      <c r="EB36" s="461">
        <v>753638.29420940718</v>
      </c>
      <c r="EC36" s="458">
        <v>2046</v>
      </c>
      <c r="ED36" s="489">
        <v>0.7536382942094072</v>
      </c>
    </row>
    <row r="37" spans="1:134">
      <c r="A37" s="490">
        <v>2047</v>
      </c>
      <c r="B37" s="482">
        <v>0</v>
      </c>
      <c r="C37" s="482">
        <v>0</v>
      </c>
      <c r="D37" s="482">
        <v>253494.60500718324</v>
      </c>
      <c r="E37" s="482">
        <v>0</v>
      </c>
      <c r="F37" s="482">
        <v>0</v>
      </c>
      <c r="G37" s="482">
        <v>0</v>
      </c>
      <c r="H37" s="482">
        <v>0</v>
      </c>
      <c r="I37" s="482">
        <v>0</v>
      </c>
      <c r="J37" s="482">
        <v>0</v>
      </c>
      <c r="K37" s="482">
        <v>0</v>
      </c>
      <c r="L37" s="482">
        <v>0</v>
      </c>
      <c r="M37" s="482">
        <v>0</v>
      </c>
      <c r="N37" s="482">
        <v>0</v>
      </c>
      <c r="O37" s="482">
        <v>0</v>
      </c>
      <c r="P37" s="482">
        <v>0</v>
      </c>
      <c r="Q37" s="482">
        <v>0</v>
      </c>
      <c r="R37" s="482">
        <v>0</v>
      </c>
      <c r="S37" s="482">
        <v>0</v>
      </c>
      <c r="T37" s="482">
        <v>0</v>
      </c>
      <c r="U37" s="482">
        <v>0</v>
      </c>
      <c r="V37" s="482">
        <v>0</v>
      </c>
      <c r="W37" s="482">
        <v>0</v>
      </c>
      <c r="X37" s="482">
        <v>0.2727166136538729</v>
      </c>
      <c r="Y37" s="482">
        <v>0</v>
      </c>
      <c r="Z37" s="482">
        <v>0</v>
      </c>
      <c r="AA37" s="482">
        <v>394722.30375561578</v>
      </c>
      <c r="AB37" s="482">
        <v>0</v>
      </c>
      <c r="AC37" s="482">
        <v>0</v>
      </c>
      <c r="AD37" s="482">
        <v>0</v>
      </c>
      <c r="AE37" s="482">
        <v>0</v>
      </c>
      <c r="AF37" s="482">
        <v>648217.18147941271</v>
      </c>
      <c r="AH37" s="490">
        <v>2047</v>
      </c>
      <c r="AI37" s="483">
        <v>0</v>
      </c>
      <c r="AJ37" s="483">
        <v>0</v>
      </c>
      <c r="AK37" s="483">
        <v>0</v>
      </c>
      <c r="AL37" s="483">
        <v>0</v>
      </c>
      <c r="AM37" s="483">
        <v>0</v>
      </c>
      <c r="AN37" s="483">
        <v>0</v>
      </c>
      <c r="AO37" s="483">
        <v>20145.019821131682</v>
      </c>
      <c r="AP37" s="483">
        <v>0</v>
      </c>
      <c r="AQ37" s="483">
        <v>0</v>
      </c>
      <c r="AR37" s="483">
        <v>0</v>
      </c>
      <c r="AS37" s="482">
        <v>20145.019821131682</v>
      </c>
      <c r="AU37" s="484">
        <v>2047</v>
      </c>
      <c r="AV37" s="485">
        <v>167.80821917808223</v>
      </c>
      <c r="AW37" s="485">
        <v>517.58418042833546</v>
      </c>
      <c r="AX37" s="485">
        <v>27.963151217461569</v>
      </c>
      <c r="AY37" s="485">
        <v>52.644449176120901</v>
      </c>
      <c r="AZ37" s="485">
        <v>0</v>
      </c>
      <c r="BA37" s="485">
        <v>0</v>
      </c>
      <c r="BB37" s="485">
        <v>0</v>
      </c>
      <c r="BC37" s="485">
        <v>0</v>
      </c>
      <c r="BD37" s="485">
        <v>0</v>
      </c>
      <c r="BE37" s="485">
        <v>0</v>
      </c>
      <c r="BF37" s="485">
        <v>766.00000000000023</v>
      </c>
      <c r="BH37" s="484">
        <v>2047</v>
      </c>
      <c r="BI37" s="485">
        <v>980</v>
      </c>
      <c r="BJ37" s="485">
        <v>3955.8480864037047</v>
      </c>
      <c r="BK37" s="485">
        <v>1.7160232816401324</v>
      </c>
      <c r="BL37" s="485">
        <v>0</v>
      </c>
      <c r="BM37" s="485">
        <v>0</v>
      </c>
      <c r="BN37" s="485">
        <v>0</v>
      </c>
      <c r="BO37" s="485">
        <v>0</v>
      </c>
      <c r="BP37" s="485">
        <v>0</v>
      </c>
      <c r="BQ37" s="485">
        <v>0</v>
      </c>
      <c r="BR37" s="485">
        <v>0</v>
      </c>
      <c r="BS37" s="485">
        <v>0</v>
      </c>
      <c r="BT37" s="485">
        <v>0</v>
      </c>
      <c r="BU37" s="485">
        <v>2.2224659078347027E-6</v>
      </c>
      <c r="BV37" s="485">
        <v>0</v>
      </c>
      <c r="BW37" s="485">
        <v>0</v>
      </c>
      <c r="BX37" s="485">
        <v>3.5679561348571269</v>
      </c>
      <c r="BY37" s="485">
        <v>0</v>
      </c>
      <c r="BZ37" s="485">
        <v>0</v>
      </c>
      <c r="CA37" s="485">
        <v>0</v>
      </c>
      <c r="CB37" s="485">
        <v>0</v>
      </c>
      <c r="CC37" s="486">
        <v>4941.1320680426679</v>
      </c>
      <c r="CD37" s="464">
        <v>4941.1320680426679</v>
      </c>
      <c r="CE37" s="484">
        <v>2047</v>
      </c>
      <c r="CF37" s="485">
        <v>883.39111980000018</v>
      </c>
      <c r="CG37" s="485">
        <v>3719.8817480497223</v>
      </c>
      <c r="CH37" s="485">
        <v>1.5955562331475217</v>
      </c>
      <c r="CI37" s="485">
        <v>0</v>
      </c>
      <c r="CJ37" s="485">
        <v>0</v>
      </c>
      <c r="CK37" s="485">
        <v>0</v>
      </c>
      <c r="CL37" s="485">
        <v>0</v>
      </c>
      <c r="CM37" s="485">
        <v>0</v>
      </c>
      <c r="CN37" s="485">
        <v>0</v>
      </c>
      <c r="CO37" s="485">
        <v>0</v>
      </c>
      <c r="CP37" s="485">
        <v>0</v>
      </c>
      <c r="CQ37" s="485">
        <v>0</v>
      </c>
      <c r="CR37" s="485">
        <v>2.0664459335390135E-6</v>
      </c>
      <c r="CS37" s="485">
        <v>0</v>
      </c>
      <c r="CT37" s="485">
        <v>0</v>
      </c>
      <c r="CU37" s="485">
        <v>3.5679561348571269</v>
      </c>
      <c r="CV37" s="485">
        <v>0</v>
      </c>
      <c r="CW37" s="485">
        <v>0</v>
      </c>
      <c r="CX37" s="485">
        <v>0</v>
      </c>
      <c r="CY37" s="485">
        <v>0</v>
      </c>
      <c r="CZ37" s="486">
        <v>4608.4363822841724</v>
      </c>
      <c r="DB37" s="484">
        <v>2047</v>
      </c>
      <c r="DC37" s="485">
        <v>0</v>
      </c>
      <c r="DD37" s="485">
        <v>0</v>
      </c>
      <c r="DE37" s="485">
        <v>2.014499373083193E-2</v>
      </c>
      <c r="DF37" s="485">
        <v>0</v>
      </c>
      <c r="DG37" s="485">
        <v>0</v>
      </c>
      <c r="DH37" s="485">
        <v>0</v>
      </c>
      <c r="DI37" s="485">
        <v>0</v>
      </c>
      <c r="DJ37" s="485">
        <v>0</v>
      </c>
      <c r="DK37" s="485">
        <v>0</v>
      </c>
      <c r="DL37" s="485">
        <v>0</v>
      </c>
      <c r="DM37" s="485"/>
      <c r="DN37" s="485"/>
      <c r="DO37" s="485">
        <v>2.6090299740878953E-8</v>
      </c>
      <c r="DP37" s="485"/>
      <c r="DQ37" s="485"/>
      <c r="DR37" s="485"/>
      <c r="DS37" s="485"/>
      <c r="DT37" s="485"/>
      <c r="DU37" s="485"/>
      <c r="DV37" s="485">
        <v>0</v>
      </c>
      <c r="DW37" s="487">
        <v>2.014501982113167E-2</v>
      </c>
      <c r="DZ37" s="488">
        <v>648217.18147941271</v>
      </c>
      <c r="EA37" s="461">
        <v>20145.019821131682</v>
      </c>
      <c r="EB37" s="461">
        <v>628072.16165828099</v>
      </c>
      <c r="EC37" s="458">
        <v>2047</v>
      </c>
      <c r="ED37" s="489">
        <v>0.62807216165828095</v>
      </c>
    </row>
    <row r="38" spans="1:134">
      <c r="A38" s="490">
        <v>2048</v>
      </c>
      <c r="B38" s="482">
        <v>0</v>
      </c>
      <c r="C38" s="482">
        <v>0</v>
      </c>
      <c r="D38" s="482">
        <v>211750.36546622231</v>
      </c>
      <c r="E38" s="482">
        <v>0</v>
      </c>
      <c r="F38" s="482">
        <v>0</v>
      </c>
      <c r="G38" s="482">
        <v>0</v>
      </c>
      <c r="H38" s="482">
        <v>0</v>
      </c>
      <c r="I38" s="482">
        <v>0</v>
      </c>
      <c r="J38" s="482">
        <v>0</v>
      </c>
      <c r="K38" s="482">
        <v>0</v>
      </c>
      <c r="L38" s="482">
        <v>0</v>
      </c>
      <c r="M38" s="482">
        <v>0</v>
      </c>
      <c r="N38" s="482">
        <v>0</v>
      </c>
      <c r="O38" s="482">
        <v>0</v>
      </c>
      <c r="P38" s="482">
        <v>0</v>
      </c>
      <c r="Q38" s="482">
        <v>0</v>
      </c>
      <c r="R38" s="482">
        <v>0</v>
      </c>
      <c r="S38" s="482">
        <v>0</v>
      </c>
      <c r="T38" s="482">
        <v>0</v>
      </c>
      <c r="U38" s="482">
        <v>0</v>
      </c>
      <c r="V38" s="482">
        <v>0</v>
      </c>
      <c r="W38" s="482">
        <v>0</v>
      </c>
      <c r="X38" s="482">
        <v>0.27817094592695041</v>
      </c>
      <c r="Y38" s="482">
        <v>0</v>
      </c>
      <c r="Z38" s="482">
        <v>0</v>
      </c>
      <c r="AA38" s="482">
        <v>330070.3568510341</v>
      </c>
      <c r="AB38" s="482">
        <v>0</v>
      </c>
      <c r="AC38" s="482">
        <v>0</v>
      </c>
      <c r="AD38" s="482">
        <v>0</v>
      </c>
      <c r="AE38" s="482">
        <v>0</v>
      </c>
      <c r="AF38" s="482">
        <v>541821.00048820232</v>
      </c>
      <c r="AH38" s="490">
        <v>2048</v>
      </c>
      <c r="AI38" s="483">
        <v>0</v>
      </c>
      <c r="AJ38" s="483">
        <v>0</v>
      </c>
      <c r="AK38" s="483">
        <v>0</v>
      </c>
      <c r="AL38" s="483">
        <v>0</v>
      </c>
      <c r="AM38" s="483">
        <v>0</v>
      </c>
      <c r="AN38" s="483">
        <v>0</v>
      </c>
      <c r="AO38" s="483">
        <v>16662.66559040521</v>
      </c>
      <c r="AP38" s="483">
        <v>0</v>
      </c>
      <c r="AQ38" s="483">
        <v>0</v>
      </c>
      <c r="AR38" s="483">
        <v>0</v>
      </c>
      <c r="AS38" s="482">
        <v>16662.66559040521</v>
      </c>
      <c r="AU38" s="484">
        <v>2048</v>
      </c>
      <c r="AV38" s="485">
        <v>167.80821917808223</v>
      </c>
      <c r="AW38" s="485">
        <v>519.29069564814279</v>
      </c>
      <c r="AX38" s="485">
        <v>28.115211542971792</v>
      </c>
      <c r="AY38" s="485">
        <v>50.785873630803387</v>
      </c>
      <c r="AZ38" s="485">
        <v>0</v>
      </c>
      <c r="BA38" s="485">
        <v>0</v>
      </c>
      <c r="BB38" s="485">
        <v>0</v>
      </c>
      <c r="BC38" s="485">
        <v>0</v>
      </c>
      <c r="BD38" s="485">
        <v>0</v>
      </c>
      <c r="BE38" s="485">
        <v>0</v>
      </c>
      <c r="BF38" s="485">
        <v>766.00000000000023</v>
      </c>
      <c r="BH38" s="484">
        <v>2048</v>
      </c>
      <c r="BI38" s="485">
        <v>980</v>
      </c>
      <c r="BJ38" s="485">
        <v>3955.8480864037047</v>
      </c>
      <c r="BK38" s="485">
        <v>1.4053304515724951</v>
      </c>
      <c r="BL38" s="485">
        <v>0</v>
      </c>
      <c r="BM38" s="485">
        <v>0</v>
      </c>
      <c r="BN38" s="485">
        <v>0</v>
      </c>
      <c r="BO38" s="485">
        <v>0</v>
      </c>
      <c r="BP38" s="485">
        <v>0</v>
      </c>
      <c r="BQ38" s="485">
        <v>0</v>
      </c>
      <c r="BR38" s="485">
        <v>0</v>
      </c>
      <c r="BS38" s="485">
        <v>0</v>
      </c>
      <c r="BT38" s="485">
        <v>0</v>
      </c>
      <c r="BU38" s="485">
        <v>2.2224659078347027E-6</v>
      </c>
      <c r="BV38" s="485">
        <v>0</v>
      </c>
      <c r="BW38" s="485">
        <v>0</v>
      </c>
      <c r="BX38" s="485">
        <v>2.92196175959117</v>
      </c>
      <c r="BY38" s="485">
        <v>0</v>
      </c>
      <c r="BZ38" s="485">
        <v>0</v>
      </c>
      <c r="CA38" s="485">
        <v>0</v>
      </c>
      <c r="CB38" s="485">
        <v>0</v>
      </c>
      <c r="CC38" s="486">
        <v>4940.1753808373342</v>
      </c>
      <c r="CD38" s="464">
        <v>4940.1753808373342</v>
      </c>
      <c r="CE38" s="484">
        <v>2048</v>
      </c>
      <c r="CF38" s="485">
        <v>883.39111980000018</v>
      </c>
      <c r="CG38" s="485">
        <v>3719.8817480497228</v>
      </c>
      <c r="CH38" s="485">
        <v>1.3066744406261184</v>
      </c>
      <c r="CI38" s="485">
        <v>0</v>
      </c>
      <c r="CJ38" s="485">
        <v>0</v>
      </c>
      <c r="CK38" s="485">
        <v>0</v>
      </c>
      <c r="CL38" s="485">
        <v>0</v>
      </c>
      <c r="CM38" s="485">
        <v>0</v>
      </c>
      <c r="CN38" s="485">
        <v>0</v>
      </c>
      <c r="CO38" s="485">
        <v>0</v>
      </c>
      <c r="CP38" s="485">
        <v>0</v>
      </c>
      <c r="CQ38" s="485">
        <v>0</v>
      </c>
      <c r="CR38" s="485">
        <v>2.0664459335390135E-6</v>
      </c>
      <c r="CS38" s="485">
        <v>0</v>
      </c>
      <c r="CT38" s="485">
        <v>0</v>
      </c>
      <c r="CU38" s="485">
        <v>2.92196175959117</v>
      </c>
      <c r="CV38" s="485">
        <v>0</v>
      </c>
      <c r="CW38" s="485">
        <v>0</v>
      </c>
      <c r="CX38" s="485">
        <v>0</v>
      </c>
      <c r="CY38" s="485">
        <v>0</v>
      </c>
      <c r="CZ38" s="486">
        <v>4607.5015061163858</v>
      </c>
      <c r="DB38" s="484">
        <v>2048</v>
      </c>
      <c r="DC38" s="485">
        <v>0</v>
      </c>
      <c r="DD38" s="485">
        <v>0</v>
      </c>
      <c r="DE38" s="485">
        <v>1.6662639239202474E-2</v>
      </c>
      <c r="DF38" s="485">
        <v>0</v>
      </c>
      <c r="DG38" s="485">
        <v>0</v>
      </c>
      <c r="DH38" s="485">
        <v>0</v>
      </c>
      <c r="DI38" s="485">
        <v>0</v>
      </c>
      <c r="DJ38" s="485">
        <v>0</v>
      </c>
      <c r="DK38" s="485">
        <v>0</v>
      </c>
      <c r="DL38" s="485">
        <v>0</v>
      </c>
      <c r="DM38" s="485"/>
      <c r="DN38" s="485"/>
      <c r="DO38" s="485">
        <v>2.6351202738287731E-8</v>
      </c>
      <c r="DP38" s="485"/>
      <c r="DQ38" s="485"/>
      <c r="DR38" s="485"/>
      <c r="DS38" s="485"/>
      <c r="DT38" s="485"/>
      <c r="DU38" s="485"/>
      <c r="DV38" s="485">
        <v>0</v>
      </c>
      <c r="DW38" s="487">
        <v>1.6662665590405211E-2</v>
      </c>
      <c r="DZ38" s="488">
        <v>541821.00048820232</v>
      </c>
      <c r="EA38" s="461">
        <v>16662.66559040521</v>
      </c>
      <c r="EB38" s="461">
        <v>525158.33489779709</v>
      </c>
      <c r="EC38" s="458">
        <v>2048</v>
      </c>
      <c r="ED38" s="489">
        <v>0.52515833489779706</v>
      </c>
    </row>
    <row r="39" spans="1:134">
      <c r="A39" s="490">
        <v>2049</v>
      </c>
      <c r="B39" s="482">
        <v>0</v>
      </c>
      <c r="C39" s="482">
        <v>0</v>
      </c>
      <c r="D39" s="482">
        <v>177361.39173538025</v>
      </c>
      <c r="E39" s="482">
        <v>0</v>
      </c>
      <c r="F39" s="482">
        <v>0</v>
      </c>
      <c r="G39" s="482">
        <v>0</v>
      </c>
      <c r="H39" s="482">
        <v>0</v>
      </c>
      <c r="I39" s="482">
        <v>0</v>
      </c>
      <c r="J39" s="482">
        <v>0</v>
      </c>
      <c r="K39" s="482">
        <v>0</v>
      </c>
      <c r="L39" s="482">
        <v>0</v>
      </c>
      <c r="M39" s="482">
        <v>0</v>
      </c>
      <c r="N39" s="482">
        <v>0</v>
      </c>
      <c r="O39" s="482">
        <v>0</v>
      </c>
      <c r="P39" s="482">
        <v>0</v>
      </c>
      <c r="Q39" s="482">
        <v>0</v>
      </c>
      <c r="R39" s="482">
        <v>0</v>
      </c>
      <c r="S39" s="482">
        <v>0</v>
      </c>
      <c r="T39" s="482">
        <v>0</v>
      </c>
      <c r="U39" s="482">
        <v>0</v>
      </c>
      <c r="V39" s="482">
        <v>0</v>
      </c>
      <c r="W39" s="482">
        <v>0</v>
      </c>
      <c r="X39" s="482">
        <v>0.28198505128512397</v>
      </c>
      <c r="Y39" s="482">
        <v>0</v>
      </c>
      <c r="Z39" s="482">
        <v>0</v>
      </c>
      <c r="AA39" s="482">
        <v>276755.21226799145</v>
      </c>
      <c r="AB39" s="482">
        <v>0</v>
      </c>
      <c r="AC39" s="482">
        <v>0</v>
      </c>
      <c r="AD39" s="482">
        <v>0</v>
      </c>
      <c r="AE39" s="482">
        <v>0</v>
      </c>
      <c r="AF39" s="482">
        <v>454116.88598842302</v>
      </c>
      <c r="AH39" s="490">
        <v>2049</v>
      </c>
      <c r="AI39" s="483">
        <v>0</v>
      </c>
      <c r="AJ39" s="483">
        <v>0</v>
      </c>
      <c r="AK39" s="483">
        <v>0</v>
      </c>
      <c r="AL39" s="483">
        <v>0</v>
      </c>
      <c r="AM39" s="483">
        <v>0</v>
      </c>
      <c r="AN39" s="483">
        <v>0</v>
      </c>
      <c r="AO39" s="483">
        <v>13819.767965506999</v>
      </c>
      <c r="AP39" s="483">
        <v>0</v>
      </c>
      <c r="AQ39" s="483">
        <v>0</v>
      </c>
      <c r="AR39" s="483">
        <v>0</v>
      </c>
      <c r="AS39" s="482">
        <v>13819.767965506999</v>
      </c>
      <c r="AU39" s="484">
        <v>2049</v>
      </c>
      <c r="AV39" s="485">
        <v>167.80821917808223</v>
      </c>
      <c r="AW39" s="485">
        <v>520.98228616231643</v>
      </c>
      <c r="AX39" s="485">
        <v>28.267271868482027</v>
      </c>
      <c r="AY39" s="485">
        <v>48.942222791119399</v>
      </c>
      <c r="AZ39" s="485">
        <v>0</v>
      </c>
      <c r="BA39" s="485">
        <v>0</v>
      </c>
      <c r="BB39" s="485">
        <v>0</v>
      </c>
      <c r="BC39" s="485">
        <v>0</v>
      </c>
      <c r="BD39" s="485">
        <v>0</v>
      </c>
      <c r="BE39" s="485">
        <v>0</v>
      </c>
      <c r="BF39" s="485">
        <v>766.00000000000011</v>
      </c>
      <c r="BH39" s="484">
        <v>2049</v>
      </c>
      <c r="BI39" s="485">
        <v>980</v>
      </c>
      <c r="BJ39" s="485">
        <v>3955.8480864037047</v>
      </c>
      <c r="BK39" s="485">
        <v>1.1540196702332421</v>
      </c>
      <c r="BL39" s="485">
        <v>0</v>
      </c>
      <c r="BM39" s="485">
        <v>0</v>
      </c>
      <c r="BN39" s="485">
        <v>0</v>
      </c>
      <c r="BO39" s="485">
        <v>0</v>
      </c>
      <c r="BP39" s="485">
        <v>0</v>
      </c>
      <c r="BQ39" s="485">
        <v>0</v>
      </c>
      <c r="BR39" s="485">
        <v>0</v>
      </c>
      <c r="BS39" s="485">
        <v>0</v>
      </c>
      <c r="BT39" s="485">
        <v>0</v>
      </c>
      <c r="BU39" s="485">
        <v>2.209315221989527E-6</v>
      </c>
      <c r="BV39" s="485">
        <v>0</v>
      </c>
      <c r="BW39" s="485">
        <v>0</v>
      </c>
      <c r="BX39" s="485">
        <v>2.3994348649454196</v>
      </c>
      <c r="BY39" s="485">
        <v>0</v>
      </c>
      <c r="BZ39" s="485">
        <v>0</v>
      </c>
      <c r="CA39" s="485">
        <v>0</v>
      </c>
      <c r="CB39" s="485">
        <v>0</v>
      </c>
      <c r="CC39" s="486">
        <v>4939.4015431481994</v>
      </c>
      <c r="CD39" s="464">
        <v>4939.4015431481994</v>
      </c>
      <c r="CE39" s="484">
        <v>2049</v>
      </c>
      <c r="CF39" s="485">
        <v>883.39111980000018</v>
      </c>
      <c r="CG39" s="485">
        <v>3719.8817480497228</v>
      </c>
      <c r="CH39" s="485">
        <v>1.0730060003939021</v>
      </c>
      <c r="CI39" s="485">
        <v>0</v>
      </c>
      <c r="CJ39" s="485">
        <v>0</v>
      </c>
      <c r="CK39" s="485">
        <v>0</v>
      </c>
      <c r="CL39" s="485">
        <v>0</v>
      </c>
      <c r="CM39" s="485">
        <v>0</v>
      </c>
      <c r="CN39" s="485">
        <v>0</v>
      </c>
      <c r="CO39" s="485">
        <v>0</v>
      </c>
      <c r="CP39" s="485">
        <v>0</v>
      </c>
      <c r="CQ39" s="485">
        <v>0</v>
      </c>
      <c r="CR39" s="485">
        <v>2.0542184428080139E-6</v>
      </c>
      <c r="CS39" s="485">
        <v>0</v>
      </c>
      <c r="CT39" s="485">
        <v>0</v>
      </c>
      <c r="CU39" s="485">
        <v>2.3994348649454196</v>
      </c>
      <c r="CV39" s="485">
        <v>0</v>
      </c>
      <c r="CW39" s="485">
        <v>0</v>
      </c>
      <c r="CX39" s="485">
        <v>0</v>
      </c>
      <c r="CY39" s="485">
        <v>0</v>
      </c>
      <c r="CZ39" s="486">
        <v>4606.7453107692818</v>
      </c>
      <c r="DB39" s="484">
        <v>2049</v>
      </c>
      <c r="DC39" s="485">
        <v>0</v>
      </c>
      <c r="DD39" s="485">
        <v>0</v>
      </c>
      <c r="DE39" s="485">
        <v>1.3819741508275753E-2</v>
      </c>
      <c r="DF39" s="485">
        <v>0</v>
      </c>
      <c r="DG39" s="485">
        <v>0</v>
      </c>
      <c r="DH39" s="485">
        <v>0</v>
      </c>
      <c r="DI39" s="485">
        <v>0</v>
      </c>
      <c r="DJ39" s="485">
        <v>0</v>
      </c>
      <c r="DK39" s="485">
        <v>0</v>
      </c>
      <c r="DL39" s="485">
        <v>0</v>
      </c>
      <c r="DM39" s="485"/>
      <c r="DN39" s="485"/>
      <c r="DO39" s="485">
        <v>2.6457231246347109E-8</v>
      </c>
      <c r="DP39" s="485"/>
      <c r="DQ39" s="485"/>
      <c r="DR39" s="485"/>
      <c r="DS39" s="485"/>
      <c r="DT39" s="485"/>
      <c r="DU39" s="485"/>
      <c r="DV39" s="485">
        <v>0</v>
      </c>
      <c r="DW39" s="487">
        <v>1.3819767965506999E-2</v>
      </c>
      <c r="DZ39" s="488">
        <v>454116.88598842302</v>
      </c>
      <c r="EA39" s="461">
        <v>13819.767965506999</v>
      </c>
      <c r="EB39" s="461">
        <v>440297.11802291602</v>
      </c>
      <c r="EC39" s="458">
        <v>2049</v>
      </c>
      <c r="ED39" s="489">
        <v>0.44029711802291605</v>
      </c>
    </row>
    <row r="40" spans="1:134">
      <c r="A40" s="490">
        <v>2050</v>
      </c>
      <c r="B40" s="482">
        <v>0</v>
      </c>
      <c r="C40" s="482">
        <v>0</v>
      </c>
      <c r="D40" s="482">
        <v>141468.89204593818</v>
      </c>
      <c r="E40" s="482">
        <v>0</v>
      </c>
      <c r="F40" s="482">
        <v>0</v>
      </c>
      <c r="G40" s="482">
        <v>0</v>
      </c>
      <c r="H40" s="482">
        <v>0</v>
      </c>
      <c r="I40" s="482">
        <v>0</v>
      </c>
      <c r="J40" s="482">
        <v>0</v>
      </c>
      <c r="K40" s="482">
        <v>0</v>
      </c>
      <c r="L40" s="482">
        <v>0</v>
      </c>
      <c r="M40" s="482">
        <v>0</v>
      </c>
      <c r="N40" s="482">
        <v>0</v>
      </c>
      <c r="O40" s="482">
        <v>0</v>
      </c>
      <c r="P40" s="482">
        <v>0</v>
      </c>
      <c r="Q40" s="482">
        <v>0</v>
      </c>
      <c r="R40" s="482">
        <v>0</v>
      </c>
      <c r="S40" s="482">
        <v>0</v>
      </c>
      <c r="T40" s="482">
        <v>0</v>
      </c>
      <c r="U40" s="482">
        <v>0</v>
      </c>
      <c r="V40" s="482">
        <v>0</v>
      </c>
      <c r="W40" s="482">
        <v>0</v>
      </c>
      <c r="X40" s="482">
        <v>0.2909587297711827</v>
      </c>
      <c r="Y40" s="482">
        <v>0</v>
      </c>
      <c r="Z40" s="482">
        <v>0</v>
      </c>
      <c r="AA40" s="482">
        <v>220976.94118961791</v>
      </c>
      <c r="AB40" s="482">
        <v>0</v>
      </c>
      <c r="AC40" s="482">
        <v>0</v>
      </c>
      <c r="AD40" s="482">
        <v>0</v>
      </c>
      <c r="AE40" s="482">
        <v>0</v>
      </c>
      <c r="AF40" s="482">
        <v>362446.12419428583</v>
      </c>
      <c r="AH40" s="490">
        <v>2050</v>
      </c>
      <c r="AI40" s="483">
        <v>0</v>
      </c>
      <c r="AJ40" s="483">
        <v>0</v>
      </c>
      <c r="AK40" s="483">
        <v>0</v>
      </c>
      <c r="AL40" s="483">
        <v>0</v>
      </c>
      <c r="AM40" s="483">
        <v>0</v>
      </c>
      <c r="AN40" s="483">
        <v>0</v>
      </c>
      <c r="AO40" s="483">
        <v>10915.008316624091</v>
      </c>
      <c r="AP40" s="483">
        <v>0</v>
      </c>
      <c r="AQ40" s="483">
        <v>0</v>
      </c>
      <c r="AR40" s="483">
        <v>0</v>
      </c>
      <c r="AS40" s="482">
        <v>10915.008316624091</v>
      </c>
      <c r="AU40" s="484">
        <v>2050</v>
      </c>
      <c r="AV40" s="485">
        <v>167.80821917808223</v>
      </c>
      <c r="AW40" s="485">
        <v>522.6767653291937</v>
      </c>
      <c r="AX40" s="485">
        <v>28.419332193992258</v>
      </c>
      <c r="AY40" s="485">
        <v>47.095683298731863</v>
      </c>
      <c r="AZ40" s="485">
        <v>0</v>
      </c>
      <c r="BA40" s="485">
        <v>0</v>
      </c>
      <c r="BB40" s="485">
        <v>0</v>
      </c>
      <c r="BC40" s="485">
        <v>0</v>
      </c>
      <c r="BD40" s="485">
        <v>0</v>
      </c>
      <c r="BE40" s="485">
        <v>0</v>
      </c>
      <c r="BF40" s="485">
        <v>766</v>
      </c>
      <c r="BH40" s="484">
        <v>2050</v>
      </c>
      <c r="BI40" s="485">
        <v>980</v>
      </c>
      <c r="BJ40" s="485">
        <v>3955.8480864037047</v>
      </c>
      <c r="BK40" s="485">
        <v>0.90243288516360154</v>
      </c>
      <c r="BL40" s="485">
        <v>0</v>
      </c>
      <c r="BM40" s="485">
        <v>0</v>
      </c>
      <c r="BN40" s="485">
        <v>0</v>
      </c>
      <c r="BO40" s="485">
        <v>0</v>
      </c>
      <c r="BP40" s="485">
        <v>0</v>
      </c>
      <c r="BQ40" s="485">
        <v>0</v>
      </c>
      <c r="BR40" s="485">
        <v>0</v>
      </c>
      <c r="BS40" s="485">
        <v>0</v>
      </c>
      <c r="BT40" s="485">
        <v>0</v>
      </c>
      <c r="BU40" s="485">
        <v>2.2356165936798784E-6</v>
      </c>
      <c r="BV40" s="485">
        <v>0</v>
      </c>
      <c r="BW40" s="485">
        <v>0</v>
      </c>
      <c r="BX40" s="485">
        <v>1.8763341837345138</v>
      </c>
      <c r="BY40" s="485">
        <v>0</v>
      </c>
      <c r="BZ40" s="485">
        <v>0</v>
      </c>
      <c r="CA40" s="485">
        <v>0</v>
      </c>
      <c r="CB40" s="485">
        <v>0</v>
      </c>
      <c r="CC40" s="486">
        <v>4938.6268557082194</v>
      </c>
      <c r="CD40" s="464">
        <v>4938.6268557082194</v>
      </c>
      <c r="CE40" s="484">
        <v>2050</v>
      </c>
      <c r="CF40" s="485">
        <v>883.39111980000018</v>
      </c>
      <c r="CG40" s="485">
        <v>3719.8817480497223</v>
      </c>
      <c r="CH40" s="485">
        <v>0.83908093224928848</v>
      </c>
      <c r="CI40" s="485">
        <v>0</v>
      </c>
      <c r="CJ40" s="485">
        <v>0</v>
      </c>
      <c r="CK40" s="485">
        <v>0</v>
      </c>
      <c r="CL40" s="485">
        <v>0</v>
      </c>
      <c r="CM40" s="485">
        <v>0</v>
      </c>
      <c r="CN40" s="485">
        <v>0</v>
      </c>
      <c r="CO40" s="485">
        <v>0</v>
      </c>
      <c r="CP40" s="485">
        <v>0</v>
      </c>
      <c r="CQ40" s="485">
        <v>0</v>
      </c>
      <c r="CR40" s="485">
        <v>2.078673424270014E-6</v>
      </c>
      <c r="CS40" s="485">
        <v>0</v>
      </c>
      <c r="CT40" s="485">
        <v>0</v>
      </c>
      <c r="CU40" s="485">
        <v>1.8763341837345138</v>
      </c>
      <c r="CV40" s="485">
        <v>0</v>
      </c>
      <c r="CW40" s="485">
        <v>0</v>
      </c>
      <c r="CX40" s="485">
        <v>0</v>
      </c>
      <c r="CY40" s="485">
        <v>0</v>
      </c>
      <c r="CZ40" s="486">
        <v>4605.9882850443801</v>
      </c>
      <c r="DB40" s="484">
        <v>2050</v>
      </c>
      <c r="DC40" s="485">
        <v>0</v>
      </c>
      <c r="DD40" s="485">
        <v>0</v>
      </c>
      <c r="DE40" s="485">
        <v>1.0914981276703822E-2</v>
      </c>
      <c r="DF40" s="485">
        <v>0</v>
      </c>
      <c r="DG40" s="485">
        <v>0</v>
      </c>
      <c r="DH40" s="485">
        <v>0</v>
      </c>
      <c r="DI40" s="485">
        <v>0</v>
      </c>
      <c r="DJ40" s="485">
        <v>0</v>
      </c>
      <c r="DK40" s="485">
        <v>0</v>
      </c>
      <c r="DL40" s="485">
        <v>0</v>
      </c>
      <c r="DM40" s="485"/>
      <c r="DN40" s="485"/>
      <c r="DO40" s="485">
        <v>2.7039920267844057E-8</v>
      </c>
      <c r="DP40" s="485"/>
      <c r="DQ40" s="485"/>
      <c r="DR40" s="485"/>
      <c r="DS40" s="485"/>
      <c r="DT40" s="485"/>
      <c r="DU40" s="485"/>
      <c r="DV40" s="485">
        <v>0</v>
      </c>
      <c r="DW40" s="487">
        <v>1.091500831662409E-2</v>
      </c>
      <c r="DZ40" s="488">
        <v>362446.12419428583</v>
      </c>
      <c r="EA40" s="461">
        <v>10915.008316624091</v>
      </c>
      <c r="EB40" s="461">
        <v>351531.11587766174</v>
      </c>
      <c r="EC40" s="458">
        <v>2050</v>
      </c>
      <c r="ED40" s="489">
        <v>0.35153111587766173</v>
      </c>
    </row>
    <row r="41" spans="1:134">
      <c r="A41" s="490">
        <v>2051</v>
      </c>
      <c r="B41" s="482">
        <v>0</v>
      </c>
      <c r="C41" s="482">
        <v>0</v>
      </c>
      <c r="D41" s="482">
        <v>114489.5180667441</v>
      </c>
      <c r="E41" s="482">
        <v>0</v>
      </c>
      <c r="F41" s="482">
        <v>0</v>
      </c>
      <c r="G41" s="482">
        <v>0</v>
      </c>
      <c r="H41" s="482">
        <v>0</v>
      </c>
      <c r="I41" s="482">
        <v>0</v>
      </c>
      <c r="J41" s="482">
        <v>0</v>
      </c>
      <c r="K41" s="482">
        <v>0</v>
      </c>
      <c r="L41" s="482">
        <v>0</v>
      </c>
      <c r="M41" s="482">
        <v>0</v>
      </c>
      <c r="N41" s="482">
        <v>0</v>
      </c>
      <c r="O41" s="482">
        <v>0</v>
      </c>
      <c r="P41" s="482">
        <v>0</v>
      </c>
      <c r="Q41" s="482">
        <v>0</v>
      </c>
      <c r="R41" s="482">
        <v>0</v>
      </c>
      <c r="S41" s="482">
        <v>0</v>
      </c>
      <c r="T41" s="482">
        <v>0</v>
      </c>
      <c r="U41" s="482">
        <v>0</v>
      </c>
      <c r="V41" s="482">
        <v>0</v>
      </c>
      <c r="W41" s="482">
        <v>0</v>
      </c>
      <c r="X41" s="482">
        <v>0.29519723318524721</v>
      </c>
      <c r="Y41" s="482">
        <v>0</v>
      </c>
      <c r="Z41" s="482">
        <v>0</v>
      </c>
      <c r="AA41" s="482">
        <v>179017.7279305135</v>
      </c>
      <c r="AB41" s="482">
        <v>0</v>
      </c>
      <c r="AC41" s="482">
        <v>0</v>
      </c>
      <c r="AD41" s="482">
        <v>0</v>
      </c>
      <c r="AE41" s="482">
        <v>0</v>
      </c>
      <c r="AF41" s="482">
        <v>293507.5411944908</v>
      </c>
      <c r="AH41" s="490">
        <v>2051</v>
      </c>
      <c r="AI41" s="483">
        <v>0</v>
      </c>
      <c r="AJ41" s="483">
        <v>0</v>
      </c>
      <c r="AK41" s="483">
        <v>0</v>
      </c>
      <c r="AL41" s="483">
        <v>0</v>
      </c>
      <c r="AM41" s="483">
        <v>0</v>
      </c>
      <c r="AN41" s="483">
        <v>0</v>
      </c>
      <c r="AO41" s="483">
        <v>8746.8228856049827</v>
      </c>
      <c r="AP41" s="483">
        <v>0</v>
      </c>
      <c r="AQ41" s="483">
        <v>0</v>
      </c>
      <c r="AR41" s="483">
        <v>0</v>
      </c>
      <c r="AS41" s="482">
        <v>8746.8228856049827</v>
      </c>
      <c r="AU41" s="484">
        <v>2051</v>
      </c>
      <c r="AV41" s="485">
        <v>167.80821917808223</v>
      </c>
      <c r="AW41" s="485">
        <v>524.37213860285999</v>
      </c>
      <c r="AX41" s="485">
        <v>28.571392519502492</v>
      </c>
      <c r="AY41" s="485">
        <v>45.248249699555437</v>
      </c>
      <c r="AZ41" s="485">
        <v>0</v>
      </c>
      <c r="BA41" s="485">
        <v>0</v>
      </c>
      <c r="BB41" s="485">
        <v>0</v>
      </c>
      <c r="BC41" s="485">
        <v>0</v>
      </c>
      <c r="BD41" s="485">
        <v>0</v>
      </c>
      <c r="BE41" s="485">
        <v>0</v>
      </c>
      <c r="BF41" s="485">
        <v>766.00000000000023</v>
      </c>
      <c r="BH41" s="484">
        <v>2051</v>
      </c>
      <c r="BI41" s="485">
        <v>980</v>
      </c>
      <c r="BJ41" s="485">
        <v>3955.8480864037047</v>
      </c>
      <c r="BK41" s="485">
        <v>0.71601072663722154</v>
      </c>
      <c r="BL41" s="485">
        <v>0</v>
      </c>
      <c r="BM41" s="485">
        <v>0</v>
      </c>
      <c r="BN41" s="485">
        <v>0</v>
      </c>
      <c r="BO41" s="485">
        <v>0</v>
      </c>
      <c r="BP41" s="485">
        <v>0</v>
      </c>
      <c r="BQ41" s="485">
        <v>0</v>
      </c>
      <c r="BR41" s="485">
        <v>0</v>
      </c>
      <c r="BS41" s="485">
        <v>0</v>
      </c>
      <c r="BT41" s="485">
        <v>0</v>
      </c>
      <c r="BU41" s="485">
        <v>2.2224659078347027E-6</v>
      </c>
      <c r="BV41" s="485">
        <v>0</v>
      </c>
      <c r="BW41" s="485">
        <v>0</v>
      </c>
      <c r="BX41" s="485">
        <v>1.4887240985516996</v>
      </c>
      <c r="BY41" s="485">
        <v>0</v>
      </c>
      <c r="BZ41" s="485">
        <v>0</v>
      </c>
      <c r="CA41" s="485">
        <v>0</v>
      </c>
      <c r="CB41" s="485">
        <v>0</v>
      </c>
      <c r="CC41" s="486">
        <v>4938.0528234513595</v>
      </c>
      <c r="CD41" s="464">
        <v>4938.0528234513595</v>
      </c>
      <c r="CE41" s="484">
        <v>2051</v>
      </c>
      <c r="CF41" s="485">
        <v>883.39111980000018</v>
      </c>
      <c r="CG41" s="485">
        <v>3719.8817480497228</v>
      </c>
      <c r="CH41" s="485">
        <v>0.66574584978508766</v>
      </c>
      <c r="CI41" s="485">
        <v>0</v>
      </c>
      <c r="CJ41" s="485">
        <v>0</v>
      </c>
      <c r="CK41" s="485">
        <v>0</v>
      </c>
      <c r="CL41" s="485">
        <v>0</v>
      </c>
      <c r="CM41" s="485">
        <v>0</v>
      </c>
      <c r="CN41" s="485">
        <v>0</v>
      </c>
      <c r="CO41" s="485">
        <v>0</v>
      </c>
      <c r="CP41" s="485">
        <v>0</v>
      </c>
      <c r="CQ41" s="485">
        <v>0</v>
      </c>
      <c r="CR41" s="485">
        <v>2.0664459335390135E-6</v>
      </c>
      <c r="CS41" s="485">
        <v>0</v>
      </c>
      <c r="CT41" s="485">
        <v>0</v>
      </c>
      <c r="CU41" s="485">
        <v>1.4887240985516996</v>
      </c>
      <c r="CV41" s="485">
        <v>0</v>
      </c>
      <c r="CW41" s="485">
        <v>0</v>
      </c>
      <c r="CX41" s="485">
        <v>0</v>
      </c>
      <c r="CY41" s="485">
        <v>0</v>
      </c>
      <c r="CZ41" s="486">
        <v>4605.4273398645055</v>
      </c>
      <c r="DB41" s="484">
        <v>2051</v>
      </c>
      <c r="DC41" s="485">
        <v>0</v>
      </c>
      <c r="DD41" s="485">
        <v>0</v>
      </c>
      <c r="DE41" s="485">
        <v>8.7467957359344504E-3</v>
      </c>
      <c r="DF41" s="485">
        <v>0</v>
      </c>
      <c r="DG41" s="485">
        <v>0</v>
      </c>
      <c r="DH41" s="485">
        <v>0</v>
      </c>
      <c r="DI41" s="485">
        <v>0</v>
      </c>
      <c r="DJ41" s="485">
        <v>0</v>
      </c>
      <c r="DK41" s="485">
        <v>0</v>
      </c>
      <c r="DL41" s="485">
        <v>0</v>
      </c>
      <c r="DM41" s="485"/>
      <c r="DN41" s="485"/>
      <c r="DO41" s="485">
        <v>2.7149670532460583E-8</v>
      </c>
      <c r="DP41" s="485"/>
      <c r="DQ41" s="485"/>
      <c r="DR41" s="485"/>
      <c r="DS41" s="485"/>
      <c r="DT41" s="485"/>
      <c r="DU41" s="485"/>
      <c r="DV41" s="485">
        <v>0</v>
      </c>
      <c r="DW41" s="487">
        <v>8.746822885604983E-3</v>
      </c>
      <c r="DZ41" s="488">
        <v>293507.5411944908</v>
      </c>
      <c r="EA41" s="461">
        <v>8746.8228856049827</v>
      </c>
      <c r="EB41" s="461">
        <v>284760.71830888581</v>
      </c>
      <c r="EC41" s="458">
        <v>2051</v>
      </c>
      <c r="ED41" s="489">
        <v>0.28476071830888583</v>
      </c>
    </row>
    <row r="42" spans="1:134">
      <c r="A42" s="490">
        <v>2052</v>
      </c>
      <c r="B42" s="482">
        <v>0</v>
      </c>
      <c r="C42" s="482">
        <v>0</v>
      </c>
      <c r="D42" s="482">
        <v>4078631.1489225933</v>
      </c>
      <c r="E42" s="482">
        <v>0</v>
      </c>
      <c r="F42" s="482">
        <v>0</v>
      </c>
      <c r="G42" s="482">
        <v>0</v>
      </c>
      <c r="H42" s="482">
        <v>0</v>
      </c>
      <c r="I42" s="482">
        <v>0</v>
      </c>
      <c r="J42" s="482">
        <v>0</v>
      </c>
      <c r="K42" s="482">
        <v>0</v>
      </c>
      <c r="L42" s="482">
        <v>0</v>
      </c>
      <c r="M42" s="482">
        <v>0</v>
      </c>
      <c r="N42" s="482">
        <v>0</v>
      </c>
      <c r="O42" s="482">
        <v>0</v>
      </c>
      <c r="P42" s="482">
        <v>0</v>
      </c>
      <c r="Q42" s="482">
        <v>0</v>
      </c>
      <c r="R42" s="482">
        <v>0</v>
      </c>
      <c r="S42" s="482">
        <v>0</v>
      </c>
      <c r="T42" s="482">
        <v>0</v>
      </c>
      <c r="U42" s="482">
        <v>0</v>
      </c>
      <c r="V42" s="482">
        <v>0</v>
      </c>
      <c r="W42" s="482">
        <v>0</v>
      </c>
      <c r="X42" s="482">
        <v>0.16788612268561892</v>
      </c>
      <c r="Y42" s="482">
        <v>0</v>
      </c>
      <c r="Z42" s="482">
        <v>0</v>
      </c>
      <c r="AA42" s="482">
        <v>105512.73981517676</v>
      </c>
      <c r="AB42" s="482">
        <v>0</v>
      </c>
      <c r="AC42" s="482">
        <v>0</v>
      </c>
      <c r="AD42" s="482">
        <v>0</v>
      </c>
      <c r="AE42" s="482">
        <v>0</v>
      </c>
      <c r="AF42" s="482">
        <v>4184144.0566238929</v>
      </c>
      <c r="AH42" s="490">
        <v>2052</v>
      </c>
      <c r="AI42" s="483">
        <v>0</v>
      </c>
      <c r="AJ42" s="483">
        <v>0</v>
      </c>
      <c r="AK42" s="483">
        <v>0</v>
      </c>
      <c r="AL42" s="483">
        <v>0</v>
      </c>
      <c r="AM42" s="483">
        <v>0</v>
      </c>
      <c r="AN42" s="483">
        <v>0</v>
      </c>
      <c r="AO42" s="483">
        <v>347573.39254527353</v>
      </c>
      <c r="AP42" s="483">
        <v>0</v>
      </c>
      <c r="AQ42" s="483">
        <v>0</v>
      </c>
      <c r="AR42" s="483">
        <v>0</v>
      </c>
      <c r="AS42" s="482">
        <v>347573.39254527353</v>
      </c>
      <c r="AU42" s="484">
        <v>2052</v>
      </c>
      <c r="AV42" s="485">
        <v>125.85616438356168</v>
      </c>
      <c r="AW42" s="485">
        <v>554.69879707340465</v>
      </c>
      <c r="AX42" s="485">
        <v>42.051031409740986</v>
      </c>
      <c r="AY42" s="485">
        <v>43.394007133292718</v>
      </c>
      <c r="AZ42" s="485">
        <v>0</v>
      </c>
      <c r="BA42" s="485">
        <v>0</v>
      </c>
      <c r="BB42" s="485">
        <v>0</v>
      </c>
      <c r="BC42" s="485">
        <v>0</v>
      </c>
      <c r="BD42" s="485">
        <v>0</v>
      </c>
      <c r="BE42" s="485">
        <v>0</v>
      </c>
      <c r="BF42" s="485">
        <v>766</v>
      </c>
      <c r="BH42" s="484">
        <v>2052</v>
      </c>
      <c r="BI42" s="485">
        <v>732.98630136986299</v>
      </c>
      <c r="BJ42" s="485">
        <v>4175.5242558333657</v>
      </c>
      <c r="BK42" s="485">
        <v>28.170572552440746</v>
      </c>
      <c r="BL42" s="485">
        <v>0</v>
      </c>
      <c r="BM42" s="485">
        <v>0</v>
      </c>
      <c r="BN42" s="485">
        <v>0</v>
      </c>
      <c r="BO42" s="485">
        <v>0</v>
      </c>
      <c r="BP42" s="485">
        <v>0</v>
      </c>
      <c r="BQ42" s="485">
        <v>0</v>
      </c>
      <c r="BR42" s="485">
        <v>0</v>
      </c>
      <c r="BS42" s="485">
        <v>0</v>
      </c>
      <c r="BT42" s="485">
        <v>0</v>
      </c>
      <c r="BU42" s="485">
        <v>1.2493151552916968E-6</v>
      </c>
      <c r="BV42" s="485">
        <v>0</v>
      </c>
      <c r="BW42" s="485">
        <v>0</v>
      </c>
      <c r="BX42" s="485">
        <v>0.85118818482521874</v>
      </c>
      <c r="BY42" s="485">
        <v>0</v>
      </c>
      <c r="BZ42" s="485">
        <v>0</v>
      </c>
      <c r="CA42" s="485">
        <v>0</v>
      </c>
      <c r="CB42" s="485">
        <v>0</v>
      </c>
      <c r="CC42" s="486">
        <v>4937.5323191898106</v>
      </c>
      <c r="CD42" s="464">
        <v>4937.5323191898106</v>
      </c>
      <c r="CE42" s="484">
        <v>2052</v>
      </c>
      <c r="CF42" s="485">
        <v>660.72815261753431</v>
      </c>
      <c r="CG42" s="485">
        <v>3926.4542339729046</v>
      </c>
      <c r="CH42" s="485">
        <v>26.192962011809882</v>
      </c>
      <c r="CI42" s="485">
        <v>0</v>
      </c>
      <c r="CJ42" s="485">
        <v>0</v>
      </c>
      <c r="CK42" s="485">
        <v>0</v>
      </c>
      <c r="CL42" s="485">
        <v>0</v>
      </c>
      <c r="CM42" s="485">
        <v>0</v>
      </c>
      <c r="CN42" s="485">
        <v>0</v>
      </c>
      <c r="CO42" s="485">
        <v>0</v>
      </c>
      <c r="CP42" s="485">
        <v>0</v>
      </c>
      <c r="CQ42" s="485">
        <v>0</v>
      </c>
      <c r="CR42" s="485">
        <v>1.1616116194450077E-6</v>
      </c>
      <c r="CS42" s="485">
        <v>0</v>
      </c>
      <c r="CT42" s="485">
        <v>0</v>
      </c>
      <c r="CU42" s="485">
        <v>0.85118818482521874</v>
      </c>
      <c r="CV42" s="485">
        <v>0</v>
      </c>
      <c r="CW42" s="485">
        <v>0</v>
      </c>
      <c r="CX42" s="485">
        <v>0</v>
      </c>
      <c r="CY42" s="485">
        <v>0</v>
      </c>
      <c r="CZ42" s="486">
        <v>4614.2265379486853</v>
      </c>
      <c r="DB42" s="484">
        <v>2052</v>
      </c>
      <c r="DC42" s="485">
        <v>0</v>
      </c>
      <c r="DD42" s="485">
        <v>0</v>
      </c>
      <c r="DE42" s="485">
        <v>0.34757337713100789</v>
      </c>
      <c r="DF42" s="485">
        <v>0</v>
      </c>
      <c r="DG42" s="485">
        <v>0</v>
      </c>
      <c r="DH42" s="485">
        <v>0</v>
      </c>
      <c r="DI42" s="485">
        <v>0</v>
      </c>
      <c r="DJ42" s="485">
        <v>0</v>
      </c>
      <c r="DK42" s="485">
        <v>0</v>
      </c>
      <c r="DL42" s="485">
        <v>0</v>
      </c>
      <c r="DM42" s="485"/>
      <c r="DN42" s="485"/>
      <c r="DO42" s="485">
        <v>1.5414265607039019E-8</v>
      </c>
      <c r="DP42" s="485"/>
      <c r="DQ42" s="485"/>
      <c r="DR42" s="485"/>
      <c r="DS42" s="485"/>
      <c r="DT42" s="485"/>
      <c r="DU42" s="485"/>
      <c r="DV42" s="485">
        <v>0</v>
      </c>
      <c r="DW42" s="487">
        <v>0.34757339254527347</v>
      </c>
      <c r="DZ42" s="488">
        <v>4184144.0566238929</v>
      </c>
      <c r="EA42" s="461">
        <v>347573.39254527353</v>
      </c>
      <c r="EB42" s="461">
        <v>3836570.6640786193</v>
      </c>
      <c r="EC42" s="458">
        <v>2052</v>
      </c>
      <c r="ED42" s="489">
        <v>3.8365706640786192</v>
      </c>
    </row>
    <row r="43" spans="1:134">
      <c r="A43" s="490">
        <v>2053</v>
      </c>
      <c r="B43" s="482">
        <v>0</v>
      </c>
      <c r="C43" s="482">
        <v>0</v>
      </c>
      <c r="D43" s="482">
        <v>14906785.813652083</v>
      </c>
      <c r="E43" s="482">
        <v>10501344.742734864</v>
      </c>
      <c r="F43" s="482">
        <v>0</v>
      </c>
      <c r="G43" s="482">
        <v>0</v>
      </c>
      <c r="H43" s="482">
        <v>0</v>
      </c>
      <c r="I43" s="482">
        <v>0</v>
      </c>
      <c r="J43" s="482">
        <v>0</v>
      </c>
      <c r="K43" s="482">
        <v>0</v>
      </c>
      <c r="L43" s="482">
        <v>0</v>
      </c>
      <c r="M43" s="482">
        <v>0</v>
      </c>
      <c r="N43" s="482">
        <v>0</v>
      </c>
      <c r="O43" s="482">
        <v>0</v>
      </c>
      <c r="P43" s="482">
        <v>0</v>
      </c>
      <c r="Q43" s="482">
        <v>0</v>
      </c>
      <c r="R43" s="482">
        <v>0</v>
      </c>
      <c r="S43" s="482">
        <v>0</v>
      </c>
      <c r="T43" s="482">
        <v>0</v>
      </c>
      <c r="U43" s="482">
        <v>0</v>
      </c>
      <c r="V43" s="482">
        <v>0</v>
      </c>
      <c r="W43" s="482">
        <v>0</v>
      </c>
      <c r="X43" s="482">
        <v>6.0011796420417107E-9</v>
      </c>
      <c r="Y43" s="482">
        <v>0</v>
      </c>
      <c r="Z43" s="482">
        <v>0</v>
      </c>
      <c r="AA43" s="482">
        <v>74855.7475128886</v>
      </c>
      <c r="AB43" s="482">
        <v>0</v>
      </c>
      <c r="AC43" s="482">
        <v>0</v>
      </c>
      <c r="AD43" s="482">
        <v>0</v>
      </c>
      <c r="AE43" s="482">
        <v>0</v>
      </c>
      <c r="AF43" s="482">
        <v>25482986.303899843</v>
      </c>
      <c r="AH43" s="490">
        <v>2053</v>
      </c>
      <c r="AI43" s="483">
        <v>0</v>
      </c>
      <c r="AJ43" s="483">
        <v>0</v>
      </c>
      <c r="AK43" s="483">
        <v>0</v>
      </c>
      <c r="AL43" s="483">
        <v>539197.48561187414</v>
      </c>
      <c r="AM43" s="483">
        <v>338070.42988320661</v>
      </c>
      <c r="AN43" s="483">
        <v>0</v>
      </c>
      <c r="AO43" s="483">
        <v>1111168.5147246313</v>
      </c>
      <c r="AP43" s="483">
        <v>31583.963003880664</v>
      </c>
      <c r="AQ43" s="483">
        <v>0</v>
      </c>
      <c r="AR43" s="483">
        <v>0</v>
      </c>
      <c r="AS43" s="482">
        <v>2020020.3932235928</v>
      </c>
      <c r="AU43" s="484">
        <v>2053</v>
      </c>
      <c r="AV43" s="485">
        <v>0</v>
      </c>
      <c r="AW43" s="485">
        <v>613.1782313075272</v>
      </c>
      <c r="AX43" s="485">
        <v>41.339628908959931</v>
      </c>
      <c r="AY43" s="485">
        <v>105.9000424104197</v>
      </c>
      <c r="AZ43" s="485">
        <v>0</v>
      </c>
      <c r="BA43" s="485">
        <v>0</v>
      </c>
      <c r="BB43" s="485">
        <v>0</v>
      </c>
      <c r="BC43" s="485">
        <v>0</v>
      </c>
      <c r="BD43" s="485">
        <v>0</v>
      </c>
      <c r="BE43" s="485">
        <v>0</v>
      </c>
      <c r="BF43" s="485">
        <v>760.41790262690688</v>
      </c>
      <c r="BH43" s="484">
        <v>2053</v>
      </c>
      <c r="BI43" s="485">
        <v>0</v>
      </c>
      <c r="BJ43" s="485">
        <v>4776.5496564417426</v>
      </c>
      <c r="BK43" s="485">
        <v>89.167732633136097</v>
      </c>
      <c r="BL43" s="485">
        <v>70.709535888104881</v>
      </c>
      <c r="BM43" s="485">
        <v>0</v>
      </c>
      <c r="BN43" s="485">
        <v>0</v>
      </c>
      <c r="BO43" s="485">
        <v>0</v>
      </c>
      <c r="BP43" s="485">
        <v>0</v>
      </c>
      <c r="BQ43" s="485">
        <v>0</v>
      </c>
      <c r="BR43" s="485">
        <v>0</v>
      </c>
      <c r="BS43" s="485">
        <v>0</v>
      </c>
      <c r="BT43" s="485">
        <v>0</v>
      </c>
      <c r="BU43" s="485">
        <v>4.0017766878008846E-14</v>
      </c>
      <c r="BV43" s="485">
        <v>0</v>
      </c>
      <c r="BW43" s="485">
        <v>0</v>
      </c>
      <c r="BX43" s="485">
        <v>0.59144518607450891</v>
      </c>
      <c r="BY43" s="485">
        <v>0</v>
      </c>
      <c r="BZ43" s="485">
        <v>0</v>
      </c>
      <c r="CA43" s="485">
        <v>0</v>
      </c>
      <c r="CB43" s="485">
        <v>0</v>
      </c>
      <c r="CC43" s="486">
        <v>4937.0183701490587</v>
      </c>
      <c r="CD43" s="464">
        <v>4937.0183701490587</v>
      </c>
      <c r="CE43" s="484">
        <v>2053</v>
      </c>
      <c r="CF43" s="485">
        <v>0</v>
      </c>
      <c r="CG43" s="485">
        <v>4491.6284694349933</v>
      </c>
      <c r="CH43" s="485">
        <v>82.908042752457192</v>
      </c>
      <c r="CI43" s="485">
        <v>60.033823682820795</v>
      </c>
      <c r="CJ43" s="485">
        <v>0</v>
      </c>
      <c r="CK43" s="485">
        <v>0</v>
      </c>
      <c r="CL43" s="485">
        <v>0</v>
      </c>
      <c r="CM43" s="485">
        <v>0</v>
      </c>
      <c r="CN43" s="485">
        <v>0</v>
      </c>
      <c r="CO43" s="485">
        <v>0</v>
      </c>
      <c r="CP43" s="485">
        <v>0</v>
      </c>
      <c r="CQ43" s="485">
        <v>0</v>
      </c>
      <c r="CR43" s="485">
        <v>3.7208468009725738E-14</v>
      </c>
      <c r="CS43" s="485">
        <v>0</v>
      </c>
      <c r="CT43" s="485">
        <v>0</v>
      </c>
      <c r="CU43" s="485">
        <v>0.59144518607450891</v>
      </c>
      <c r="CV43" s="485">
        <v>0</v>
      </c>
      <c r="CW43" s="485">
        <v>0</v>
      </c>
      <c r="CX43" s="485">
        <v>0</v>
      </c>
      <c r="CY43" s="485">
        <v>0</v>
      </c>
      <c r="CZ43" s="486">
        <v>4635.1617810563457</v>
      </c>
      <c r="DB43" s="484">
        <v>2053</v>
      </c>
      <c r="DC43" s="485">
        <v>0</v>
      </c>
      <c r="DD43" s="485">
        <v>0</v>
      </c>
      <c r="DE43" s="485">
        <v>1.1111685147246309</v>
      </c>
      <c r="DF43" s="485">
        <v>0.90885187849896143</v>
      </c>
      <c r="DG43" s="485">
        <v>0</v>
      </c>
      <c r="DH43" s="485">
        <v>0</v>
      </c>
      <c r="DI43" s="485">
        <v>0</v>
      </c>
      <c r="DJ43" s="485">
        <v>0</v>
      </c>
      <c r="DK43" s="485">
        <v>0</v>
      </c>
      <c r="DL43" s="485">
        <v>0</v>
      </c>
      <c r="DM43" s="485"/>
      <c r="DN43" s="485"/>
      <c r="DO43" s="485">
        <v>4.9868356266703134E-16</v>
      </c>
      <c r="DP43" s="485"/>
      <c r="DQ43" s="485"/>
      <c r="DR43" s="485"/>
      <c r="DS43" s="485"/>
      <c r="DT43" s="485"/>
      <c r="DU43" s="485"/>
      <c r="DV43" s="485">
        <v>0</v>
      </c>
      <c r="DW43" s="487">
        <v>2.0200203932235925</v>
      </c>
      <c r="DZ43" s="488">
        <v>25482986.303899843</v>
      </c>
      <c r="EA43" s="461">
        <v>2020020.3932235928</v>
      </c>
      <c r="EB43" s="461">
        <v>23462965.910676252</v>
      </c>
      <c r="EC43" s="458">
        <v>2053</v>
      </c>
      <c r="ED43" s="489">
        <v>23.462965910676253</v>
      </c>
    </row>
    <row r="44" spans="1:134">
      <c r="A44" s="490">
        <v>2054</v>
      </c>
      <c r="B44" s="482">
        <v>0</v>
      </c>
      <c r="C44" s="482">
        <v>0</v>
      </c>
      <c r="D44" s="482">
        <v>14379104.419325374</v>
      </c>
      <c r="E44" s="482">
        <v>9571116.6112980135</v>
      </c>
      <c r="F44" s="482">
        <v>0</v>
      </c>
      <c r="G44" s="482">
        <v>0</v>
      </c>
      <c r="H44" s="482">
        <v>0</v>
      </c>
      <c r="I44" s="482">
        <v>0</v>
      </c>
      <c r="J44" s="482">
        <v>0</v>
      </c>
      <c r="K44" s="482">
        <v>0</v>
      </c>
      <c r="L44" s="482">
        <v>0</v>
      </c>
      <c r="M44" s="482">
        <v>0</v>
      </c>
      <c r="N44" s="482">
        <v>0</v>
      </c>
      <c r="O44" s="482">
        <v>0</v>
      </c>
      <c r="P44" s="482">
        <v>0</v>
      </c>
      <c r="Q44" s="482">
        <v>0</v>
      </c>
      <c r="R44" s="482">
        <v>0</v>
      </c>
      <c r="S44" s="482">
        <v>0</v>
      </c>
      <c r="T44" s="482">
        <v>0</v>
      </c>
      <c r="U44" s="482">
        <v>0</v>
      </c>
      <c r="V44" s="482">
        <v>0</v>
      </c>
      <c r="W44" s="482">
        <v>0</v>
      </c>
      <c r="X44" s="482">
        <v>6.1212032348825457E-9</v>
      </c>
      <c r="Y44" s="482">
        <v>0</v>
      </c>
      <c r="Z44" s="482">
        <v>0</v>
      </c>
      <c r="AA44" s="482">
        <v>49685.184060581742</v>
      </c>
      <c r="AB44" s="482">
        <v>0</v>
      </c>
      <c r="AC44" s="482">
        <v>0</v>
      </c>
      <c r="AD44" s="482">
        <v>0</v>
      </c>
      <c r="AE44" s="482">
        <v>0</v>
      </c>
      <c r="AF44" s="482">
        <v>23999906.214683976</v>
      </c>
      <c r="AH44" s="490">
        <v>2054</v>
      </c>
      <c r="AI44" s="483">
        <v>0</v>
      </c>
      <c r="AJ44" s="483">
        <v>0</v>
      </c>
      <c r="AK44" s="483">
        <v>0</v>
      </c>
      <c r="AL44" s="483">
        <v>487332.49444546085</v>
      </c>
      <c r="AM44" s="483">
        <v>305551.69541689008</v>
      </c>
      <c r="AN44" s="483">
        <v>0</v>
      </c>
      <c r="AO44" s="483">
        <v>1052730.0002394577</v>
      </c>
      <c r="AP44" s="483">
        <v>28545.925910036094</v>
      </c>
      <c r="AQ44" s="483">
        <v>0</v>
      </c>
      <c r="AR44" s="483">
        <v>0</v>
      </c>
      <c r="AS44" s="482">
        <v>1874160.1160118447</v>
      </c>
      <c r="AU44" s="484">
        <v>2054</v>
      </c>
      <c r="AV44" s="485">
        <v>0</v>
      </c>
      <c r="AW44" s="485">
        <v>615.73227614201926</v>
      </c>
      <c r="AX44" s="485">
        <v>40.623939050862795</v>
      </c>
      <c r="AY44" s="485">
        <v>104.39418698441234</v>
      </c>
      <c r="AZ44" s="485">
        <v>0</v>
      </c>
      <c r="BA44" s="485">
        <v>0</v>
      </c>
      <c r="BB44" s="485">
        <v>0</v>
      </c>
      <c r="BC44" s="485">
        <v>0</v>
      </c>
      <c r="BD44" s="485">
        <v>0</v>
      </c>
      <c r="BE44" s="485">
        <v>0</v>
      </c>
      <c r="BF44" s="485">
        <v>760.7504021772944</v>
      </c>
      <c r="BH44" s="484">
        <v>2054</v>
      </c>
      <c r="BI44" s="485">
        <v>0</v>
      </c>
      <c r="BJ44" s="485">
        <v>4789.3072894657707</v>
      </c>
      <c r="BK44" s="485">
        <v>83.641809957040735</v>
      </c>
      <c r="BL44" s="485">
        <v>63.275287178379472</v>
      </c>
      <c r="BM44" s="485">
        <v>0</v>
      </c>
      <c r="BN44" s="485">
        <v>0</v>
      </c>
      <c r="BO44" s="485">
        <v>0</v>
      </c>
      <c r="BP44" s="485">
        <v>0</v>
      </c>
      <c r="BQ44" s="485">
        <v>0</v>
      </c>
      <c r="BR44" s="485">
        <v>0</v>
      </c>
      <c r="BS44" s="485">
        <v>0</v>
      </c>
      <c r="BT44" s="485">
        <v>0</v>
      </c>
      <c r="BU44" s="485">
        <v>4.0017766878008846E-14</v>
      </c>
      <c r="BV44" s="485">
        <v>0</v>
      </c>
      <c r="BW44" s="485">
        <v>0</v>
      </c>
      <c r="BX44" s="485">
        <v>0.38449398953974878</v>
      </c>
      <c r="BY44" s="485">
        <v>0</v>
      </c>
      <c r="BZ44" s="485">
        <v>0</v>
      </c>
      <c r="CA44" s="485">
        <v>0</v>
      </c>
      <c r="CB44" s="485">
        <v>0</v>
      </c>
      <c r="CC44" s="486">
        <v>4936.6088805907311</v>
      </c>
      <c r="CD44" s="464">
        <v>4936.6088805907311</v>
      </c>
      <c r="CE44" s="484">
        <v>2054</v>
      </c>
      <c r="CF44" s="485">
        <v>0</v>
      </c>
      <c r="CG44" s="485">
        <v>4503.6251096491378</v>
      </c>
      <c r="CH44" s="485">
        <v>77.770046978117676</v>
      </c>
      <c r="CI44" s="485">
        <v>53.721996421499838</v>
      </c>
      <c r="CJ44" s="485">
        <v>0</v>
      </c>
      <c r="CK44" s="485">
        <v>0</v>
      </c>
      <c r="CL44" s="485">
        <v>0</v>
      </c>
      <c r="CM44" s="485">
        <v>0</v>
      </c>
      <c r="CN44" s="485">
        <v>0</v>
      </c>
      <c r="CO44" s="485">
        <v>0</v>
      </c>
      <c r="CP44" s="485">
        <v>0</v>
      </c>
      <c r="CQ44" s="485">
        <v>0</v>
      </c>
      <c r="CR44" s="485">
        <v>3.7208468009725738E-14</v>
      </c>
      <c r="CS44" s="485">
        <v>0</v>
      </c>
      <c r="CT44" s="485">
        <v>0</v>
      </c>
      <c r="CU44" s="485">
        <v>0.38449398953974878</v>
      </c>
      <c r="CV44" s="485">
        <v>0</v>
      </c>
      <c r="CW44" s="485">
        <v>0</v>
      </c>
      <c r="CX44" s="485">
        <v>0</v>
      </c>
      <c r="CY44" s="485">
        <v>0</v>
      </c>
      <c r="CZ44" s="486">
        <v>4635.5016470382952</v>
      </c>
      <c r="DB44" s="484">
        <v>2054</v>
      </c>
      <c r="DC44" s="485">
        <v>0</v>
      </c>
      <c r="DD44" s="485">
        <v>0</v>
      </c>
      <c r="DE44" s="485">
        <v>1.0527300002394573</v>
      </c>
      <c r="DF44" s="485">
        <v>0.821430115772387</v>
      </c>
      <c r="DG44" s="485">
        <v>0</v>
      </c>
      <c r="DH44" s="485">
        <v>0</v>
      </c>
      <c r="DI44" s="485">
        <v>0</v>
      </c>
      <c r="DJ44" s="485">
        <v>0</v>
      </c>
      <c r="DK44" s="485">
        <v>0</v>
      </c>
      <c r="DL44" s="485">
        <v>0</v>
      </c>
      <c r="DM44" s="485"/>
      <c r="DN44" s="485"/>
      <c r="DO44" s="485">
        <v>5.0367039829370154E-16</v>
      </c>
      <c r="DP44" s="485"/>
      <c r="DQ44" s="485"/>
      <c r="DR44" s="485"/>
      <c r="DS44" s="485"/>
      <c r="DT44" s="485"/>
      <c r="DU44" s="485"/>
      <c r="DV44" s="485">
        <v>0</v>
      </c>
      <c r="DW44" s="487">
        <v>1.8741601160118448</v>
      </c>
      <c r="DZ44" s="488">
        <v>23999906.214683976</v>
      </c>
      <c r="EA44" s="461">
        <v>1874160.1160118447</v>
      </c>
      <c r="EB44" s="461">
        <v>22125746.098672133</v>
      </c>
      <c r="EC44" s="458">
        <v>2054</v>
      </c>
      <c r="ED44" s="489">
        <v>22.125746098672131</v>
      </c>
    </row>
    <row r="45" spans="1:134">
      <c r="A45" s="490">
        <v>2055</v>
      </c>
      <c r="B45" s="482">
        <v>0</v>
      </c>
      <c r="C45" s="482">
        <v>0</v>
      </c>
      <c r="D45" s="482">
        <v>13871729.588563561</v>
      </c>
      <c r="E45" s="482">
        <v>8727284.7501918413</v>
      </c>
      <c r="F45" s="482">
        <v>0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482">
        <v>0</v>
      </c>
      <c r="U45" s="482">
        <v>0</v>
      </c>
      <c r="V45" s="482">
        <v>0</v>
      </c>
      <c r="W45" s="482">
        <v>0</v>
      </c>
      <c r="X45" s="482">
        <v>5.9598260586901875E-9</v>
      </c>
      <c r="Y45" s="482">
        <v>0</v>
      </c>
      <c r="Z45" s="482">
        <v>0</v>
      </c>
      <c r="AA45" s="482">
        <v>36652.808500456173</v>
      </c>
      <c r="AB45" s="482">
        <v>0</v>
      </c>
      <c r="AC45" s="482">
        <v>0</v>
      </c>
      <c r="AD45" s="482">
        <v>0</v>
      </c>
      <c r="AE45" s="482">
        <v>0</v>
      </c>
      <c r="AF45" s="482">
        <v>22635667.147255868</v>
      </c>
      <c r="AH45" s="490">
        <v>2055</v>
      </c>
      <c r="AI45" s="483">
        <v>0</v>
      </c>
      <c r="AJ45" s="483">
        <v>0</v>
      </c>
      <c r="AK45" s="483">
        <v>0</v>
      </c>
      <c r="AL45" s="483">
        <v>444199.04396067117</v>
      </c>
      <c r="AM45" s="483">
        <v>278507.53342271608</v>
      </c>
      <c r="AN45" s="483">
        <v>0</v>
      </c>
      <c r="AO45" s="483">
        <v>992151.29451642151</v>
      </c>
      <c r="AP45" s="483">
        <v>26019.34642720456</v>
      </c>
      <c r="AQ45" s="483">
        <v>0</v>
      </c>
      <c r="AR45" s="483">
        <v>0</v>
      </c>
      <c r="AS45" s="482">
        <v>1740877.2183270133</v>
      </c>
      <c r="AU45" s="484">
        <v>2055</v>
      </c>
      <c r="AV45" s="485">
        <v>0</v>
      </c>
      <c r="AW45" s="485">
        <v>618.29723467222937</v>
      </c>
      <c r="AX45" s="485">
        <v>39.903869354352473</v>
      </c>
      <c r="AY45" s="485">
        <v>102.8839517199918</v>
      </c>
      <c r="AZ45" s="485">
        <v>0</v>
      </c>
      <c r="BA45" s="485">
        <v>0</v>
      </c>
      <c r="BB45" s="485">
        <v>0</v>
      </c>
      <c r="BC45" s="485">
        <v>0</v>
      </c>
      <c r="BD45" s="485">
        <v>0</v>
      </c>
      <c r="BE45" s="485">
        <v>0</v>
      </c>
      <c r="BF45" s="485">
        <v>761.08505574657363</v>
      </c>
      <c r="BH45" s="484">
        <v>2055</v>
      </c>
      <c r="BI45" s="485">
        <v>0</v>
      </c>
      <c r="BJ45" s="485">
        <v>4800.9679677013219</v>
      </c>
      <c r="BK45" s="485">
        <v>78.048210913480972</v>
      </c>
      <c r="BL45" s="485">
        <v>57.103798784441892</v>
      </c>
      <c r="BM45" s="485">
        <v>0</v>
      </c>
      <c r="BN45" s="485">
        <v>0</v>
      </c>
      <c r="BO45" s="485">
        <v>0</v>
      </c>
      <c r="BP45" s="485">
        <v>0</v>
      </c>
      <c r="BQ45" s="485">
        <v>0</v>
      </c>
      <c r="BR45" s="485">
        <v>0</v>
      </c>
      <c r="BS45" s="485">
        <v>0</v>
      </c>
      <c r="BT45" s="485">
        <v>0</v>
      </c>
      <c r="BU45" s="485">
        <v>3.8198777474462988E-14</v>
      </c>
      <c r="BV45" s="485">
        <v>0</v>
      </c>
      <c r="BW45" s="485">
        <v>0</v>
      </c>
      <c r="BX45" s="485">
        <v>0.27780995654524077</v>
      </c>
      <c r="BY45" s="485">
        <v>0</v>
      </c>
      <c r="BZ45" s="485">
        <v>0</v>
      </c>
      <c r="CA45" s="485">
        <v>0</v>
      </c>
      <c r="CB45" s="485">
        <v>0</v>
      </c>
      <c r="CC45" s="486">
        <v>4936.3977873557897</v>
      </c>
      <c r="CD45" s="464">
        <v>4936.3977873557897</v>
      </c>
      <c r="CE45" s="484">
        <v>2055</v>
      </c>
      <c r="CF45" s="485">
        <v>0</v>
      </c>
      <c r="CG45" s="485">
        <v>4514.5902284279382</v>
      </c>
      <c r="CH45" s="485">
        <v>72.569125804630104</v>
      </c>
      <c r="CI45" s="485">
        <v>48.482278164990234</v>
      </c>
      <c r="CJ45" s="485">
        <v>0</v>
      </c>
      <c r="CK45" s="485">
        <v>0</v>
      </c>
      <c r="CL45" s="485">
        <v>0</v>
      </c>
      <c r="CM45" s="485">
        <v>0</v>
      </c>
      <c r="CN45" s="485">
        <v>0</v>
      </c>
      <c r="CO45" s="485">
        <v>0</v>
      </c>
      <c r="CP45" s="485">
        <v>0</v>
      </c>
      <c r="CQ45" s="485">
        <v>0</v>
      </c>
      <c r="CR45" s="485">
        <v>3.5517174009283656E-14</v>
      </c>
      <c r="CS45" s="485">
        <v>0</v>
      </c>
      <c r="CT45" s="485">
        <v>0</v>
      </c>
      <c r="CU45" s="485">
        <v>0.27780995654524077</v>
      </c>
      <c r="CV45" s="485">
        <v>0</v>
      </c>
      <c r="CW45" s="485">
        <v>0</v>
      </c>
      <c r="CX45" s="485">
        <v>0</v>
      </c>
      <c r="CY45" s="485">
        <v>0</v>
      </c>
      <c r="CZ45" s="486">
        <v>4635.919442354103</v>
      </c>
      <c r="DB45" s="484">
        <v>2055</v>
      </c>
      <c r="DC45" s="485">
        <v>0</v>
      </c>
      <c r="DD45" s="485">
        <v>0</v>
      </c>
      <c r="DE45" s="485">
        <v>0.99215129451642103</v>
      </c>
      <c r="DF45" s="485">
        <v>0.74872592381059178</v>
      </c>
      <c r="DG45" s="485">
        <v>0</v>
      </c>
      <c r="DH45" s="485">
        <v>0</v>
      </c>
      <c r="DI45" s="485">
        <v>0</v>
      </c>
      <c r="DJ45" s="485">
        <v>0</v>
      </c>
      <c r="DK45" s="485">
        <v>0</v>
      </c>
      <c r="DL45" s="485">
        <v>0</v>
      </c>
      <c r="DM45" s="485"/>
      <c r="DN45" s="485"/>
      <c r="DO45" s="485">
        <v>4.8558405217315516E-16</v>
      </c>
      <c r="DP45" s="485"/>
      <c r="DQ45" s="485"/>
      <c r="DR45" s="485"/>
      <c r="DS45" s="485"/>
      <c r="DT45" s="485"/>
      <c r="DU45" s="485"/>
      <c r="DV45" s="485">
        <v>0</v>
      </c>
      <c r="DW45" s="487">
        <v>1.7408772183270131</v>
      </c>
      <c r="DZ45" s="488">
        <v>22635667.147255868</v>
      </c>
      <c r="EA45" s="461">
        <v>1740877.2183270133</v>
      </c>
      <c r="EB45" s="461">
        <v>20894789.928928856</v>
      </c>
      <c r="EC45" s="458">
        <v>2055</v>
      </c>
      <c r="ED45" s="489">
        <v>20.894789928928855</v>
      </c>
    </row>
    <row r="46" spans="1:134">
      <c r="A46" s="490">
        <v>2056</v>
      </c>
      <c r="B46" s="482">
        <v>0</v>
      </c>
      <c r="C46" s="482">
        <v>0</v>
      </c>
      <c r="D46" s="482">
        <v>13608560.048663054</v>
      </c>
      <c r="E46" s="482">
        <v>7801005.2134752665</v>
      </c>
      <c r="F46" s="482">
        <v>0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2">
        <v>6.3684998455718003E-9</v>
      </c>
      <c r="Y46" s="482">
        <v>0</v>
      </c>
      <c r="Z46" s="482">
        <v>0</v>
      </c>
      <c r="AA46" s="482">
        <v>27006.051653631941</v>
      </c>
      <c r="AB46" s="482">
        <v>0</v>
      </c>
      <c r="AC46" s="482">
        <v>0</v>
      </c>
      <c r="AD46" s="482">
        <v>0</v>
      </c>
      <c r="AE46" s="482">
        <v>0</v>
      </c>
      <c r="AF46" s="482">
        <v>21436571.31379196</v>
      </c>
      <c r="AH46" s="490">
        <v>2056</v>
      </c>
      <c r="AI46" s="483">
        <v>0</v>
      </c>
      <c r="AJ46" s="483">
        <v>0</v>
      </c>
      <c r="AK46" s="483">
        <v>0</v>
      </c>
      <c r="AL46" s="483">
        <v>392078.5983146833</v>
      </c>
      <c r="AM46" s="483">
        <v>245828.63202678692</v>
      </c>
      <c r="AN46" s="483">
        <v>0</v>
      </c>
      <c r="AO46" s="483">
        <v>962263.11289805302</v>
      </c>
      <c r="AP46" s="483">
        <v>22966.345864413364</v>
      </c>
      <c r="AQ46" s="483">
        <v>0</v>
      </c>
      <c r="AR46" s="483">
        <v>0</v>
      </c>
      <c r="AS46" s="482">
        <v>1623136.6891039365</v>
      </c>
      <c r="AU46" s="484">
        <v>2056</v>
      </c>
      <c r="AV46" s="485">
        <v>0</v>
      </c>
      <c r="AW46" s="485">
        <v>620.88364073503317</v>
      </c>
      <c r="AX46" s="485">
        <v>39.1728062969364</v>
      </c>
      <c r="AY46" s="485">
        <v>101.36670871411026</v>
      </c>
      <c r="AZ46" s="485">
        <v>0</v>
      </c>
      <c r="BA46" s="485">
        <v>0</v>
      </c>
      <c r="BB46" s="485">
        <v>0</v>
      </c>
      <c r="BC46" s="485">
        <v>0</v>
      </c>
      <c r="BD46" s="485">
        <v>0</v>
      </c>
      <c r="BE46" s="485">
        <v>0</v>
      </c>
      <c r="BF46" s="485">
        <v>761.42315574607983</v>
      </c>
      <c r="BH46" s="484">
        <v>2056</v>
      </c>
      <c r="BI46" s="485">
        <v>0</v>
      </c>
      <c r="BJ46" s="485">
        <v>4811.1923046134698</v>
      </c>
      <c r="BK46" s="485">
        <v>74.947562522904846</v>
      </c>
      <c r="BL46" s="485">
        <v>49.904435103169931</v>
      </c>
      <c r="BM46" s="485">
        <v>0</v>
      </c>
      <c r="BN46" s="485">
        <v>0</v>
      </c>
      <c r="BO46" s="485">
        <v>0</v>
      </c>
      <c r="BP46" s="485">
        <v>0</v>
      </c>
      <c r="BQ46" s="485">
        <v>0</v>
      </c>
      <c r="BR46" s="485">
        <v>0</v>
      </c>
      <c r="BS46" s="485">
        <v>0</v>
      </c>
      <c r="BT46" s="485">
        <v>0</v>
      </c>
      <c r="BU46" s="485">
        <v>4.0017766878008846E-14</v>
      </c>
      <c r="BV46" s="485">
        <v>0</v>
      </c>
      <c r="BW46" s="485">
        <v>0</v>
      </c>
      <c r="BX46" s="485">
        <v>0.20048601302534053</v>
      </c>
      <c r="BY46" s="485">
        <v>0</v>
      </c>
      <c r="BZ46" s="485">
        <v>0</v>
      </c>
      <c r="CA46" s="485">
        <v>0</v>
      </c>
      <c r="CB46" s="485">
        <v>0</v>
      </c>
      <c r="CC46" s="486">
        <v>4936.2447882525703</v>
      </c>
      <c r="CD46" s="464">
        <v>4936.2447882525703</v>
      </c>
      <c r="CE46" s="484">
        <v>2056</v>
      </c>
      <c r="CF46" s="485">
        <v>0</v>
      </c>
      <c r="CG46" s="485">
        <v>4524.2046836432764</v>
      </c>
      <c r="CH46" s="485">
        <v>69.686146931724551</v>
      </c>
      <c r="CI46" s="485">
        <v>42.369873035448265</v>
      </c>
      <c r="CJ46" s="485">
        <v>0</v>
      </c>
      <c r="CK46" s="485">
        <v>0</v>
      </c>
      <c r="CL46" s="485">
        <v>0</v>
      </c>
      <c r="CM46" s="485">
        <v>0</v>
      </c>
      <c r="CN46" s="485">
        <v>0</v>
      </c>
      <c r="CO46" s="485">
        <v>0</v>
      </c>
      <c r="CP46" s="485">
        <v>0</v>
      </c>
      <c r="CQ46" s="485">
        <v>0</v>
      </c>
      <c r="CR46" s="485">
        <v>3.7208468009725738E-14</v>
      </c>
      <c r="CS46" s="485">
        <v>0</v>
      </c>
      <c r="CT46" s="485">
        <v>0</v>
      </c>
      <c r="CU46" s="485">
        <v>0.20048601302534053</v>
      </c>
      <c r="CV46" s="485">
        <v>0</v>
      </c>
      <c r="CW46" s="485">
        <v>0</v>
      </c>
      <c r="CX46" s="485">
        <v>0</v>
      </c>
      <c r="CY46" s="485">
        <v>0</v>
      </c>
      <c r="CZ46" s="486">
        <v>4636.4611896234746</v>
      </c>
      <c r="DB46" s="484">
        <v>2056</v>
      </c>
      <c r="DC46" s="485">
        <v>0</v>
      </c>
      <c r="DD46" s="485">
        <v>0</v>
      </c>
      <c r="DE46" s="485">
        <v>0.96226311289805255</v>
      </c>
      <c r="DF46" s="485">
        <v>0.66087357620588361</v>
      </c>
      <c r="DG46" s="485">
        <v>0</v>
      </c>
      <c r="DH46" s="485">
        <v>0</v>
      </c>
      <c r="DI46" s="485">
        <v>0</v>
      </c>
      <c r="DJ46" s="485">
        <v>0</v>
      </c>
      <c r="DK46" s="485">
        <v>0</v>
      </c>
      <c r="DL46" s="485">
        <v>0</v>
      </c>
      <c r="DM46" s="485"/>
      <c r="DN46" s="485"/>
      <c r="DO46" s="485">
        <v>5.1379417329940507E-16</v>
      </c>
      <c r="DP46" s="485"/>
      <c r="DQ46" s="485"/>
      <c r="DR46" s="485"/>
      <c r="DS46" s="485"/>
      <c r="DT46" s="485"/>
      <c r="DU46" s="485"/>
      <c r="DV46" s="485">
        <v>0</v>
      </c>
      <c r="DW46" s="487">
        <v>1.6231366891039367</v>
      </c>
      <c r="DZ46" s="488">
        <v>21436571.31379196</v>
      </c>
      <c r="EA46" s="461">
        <v>1623136.6891039365</v>
      </c>
      <c r="EB46" s="461">
        <v>19813434.624688026</v>
      </c>
      <c r="EC46" s="458">
        <v>2056</v>
      </c>
      <c r="ED46" s="489">
        <v>19.813434624688025</v>
      </c>
    </row>
    <row r="47" spans="1:134">
      <c r="A47" s="490">
        <v>2057</v>
      </c>
      <c r="B47" s="482">
        <v>0</v>
      </c>
      <c r="C47" s="482">
        <v>0</v>
      </c>
      <c r="D47" s="482">
        <v>12959578.161858523</v>
      </c>
      <c r="E47" s="482">
        <v>7213972.1642734129</v>
      </c>
      <c r="F47" s="482">
        <v>0</v>
      </c>
      <c r="G47" s="482">
        <v>0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482">
        <v>0</v>
      </c>
      <c r="T47" s="482">
        <v>0</v>
      </c>
      <c r="U47" s="482">
        <v>0</v>
      </c>
      <c r="V47" s="482">
        <v>0</v>
      </c>
      <c r="W47" s="482">
        <v>0</v>
      </c>
      <c r="X47" s="482">
        <v>6.4958698424832375E-9</v>
      </c>
      <c r="Y47" s="482">
        <v>0</v>
      </c>
      <c r="Z47" s="482">
        <v>0</v>
      </c>
      <c r="AA47" s="482">
        <v>17372.015791116875</v>
      </c>
      <c r="AB47" s="482">
        <v>0</v>
      </c>
      <c r="AC47" s="482">
        <v>0</v>
      </c>
      <c r="AD47" s="482">
        <v>0</v>
      </c>
      <c r="AE47" s="482">
        <v>0</v>
      </c>
      <c r="AF47" s="482">
        <v>20190922.341923062</v>
      </c>
      <c r="AH47" s="490">
        <v>2057</v>
      </c>
      <c r="AI47" s="483">
        <v>0</v>
      </c>
      <c r="AJ47" s="483">
        <v>0</v>
      </c>
      <c r="AK47" s="483">
        <v>0</v>
      </c>
      <c r="AL47" s="483">
        <v>356124.94040971471</v>
      </c>
      <c r="AM47" s="483">
        <v>223286.11484495443</v>
      </c>
      <c r="AN47" s="483">
        <v>0</v>
      </c>
      <c r="AO47" s="483">
        <v>909194.64973327133</v>
      </c>
      <c r="AP47" s="483">
        <v>20860.328994108237</v>
      </c>
      <c r="AQ47" s="483">
        <v>0</v>
      </c>
      <c r="AR47" s="483">
        <v>0</v>
      </c>
      <c r="AS47" s="482">
        <v>1509466.0339820485</v>
      </c>
      <c r="AU47" s="484">
        <v>2057</v>
      </c>
      <c r="AV47" s="485">
        <v>0</v>
      </c>
      <c r="AW47" s="485">
        <v>623.56876103681748</v>
      </c>
      <c r="AX47" s="485">
        <v>38.300593316780585</v>
      </c>
      <c r="AY47" s="485">
        <v>99.877911606133083</v>
      </c>
      <c r="AZ47" s="485">
        <v>0</v>
      </c>
      <c r="BA47" s="485">
        <v>0</v>
      </c>
      <c r="BB47" s="485">
        <v>0</v>
      </c>
      <c r="BC47" s="485">
        <v>0</v>
      </c>
      <c r="BD47" s="485">
        <v>0</v>
      </c>
      <c r="BE47" s="485">
        <v>0</v>
      </c>
      <c r="BF47" s="485">
        <v>761.74726595973118</v>
      </c>
      <c r="BH47" s="484">
        <v>2057</v>
      </c>
      <c r="BI47" s="485">
        <v>0</v>
      </c>
      <c r="BJ47" s="485">
        <v>4820.9792157444381</v>
      </c>
      <c r="BK47" s="485">
        <v>70.113100511205289</v>
      </c>
      <c r="BL47" s="485">
        <v>44.879398004140398</v>
      </c>
      <c r="BM47" s="485">
        <v>0</v>
      </c>
      <c r="BN47" s="485">
        <v>0</v>
      </c>
      <c r="BO47" s="485">
        <v>0</v>
      </c>
      <c r="BP47" s="485">
        <v>0</v>
      </c>
      <c r="BQ47" s="485">
        <v>0</v>
      </c>
      <c r="BR47" s="485">
        <v>0</v>
      </c>
      <c r="BS47" s="485">
        <v>0</v>
      </c>
      <c r="BT47" s="485">
        <v>0</v>
      </c>
      <c r="BU47" s="485">
        <v>4.0017766878008846E-14</v>
      </c>
      <c r="BV47" s="485">
        <v>0</v>
      </c>
      <c r="BW47" s="485">
        <v>0</v>
      </c>
      <c r="BX47" s="485">
        <v>0.12631651183835402</v>
      </c>
      <c r="BY47" s="485">
        <v>0</v>
      </c>
      <c r="BZ47" s="485">
        <v>0</v>
      </c>
      <c r="CA47" s="485">
        <v>0</v>
      </c>
      <c r="CB47" s="485">
        <v>0</v>
      </c>
      <c r="CC47" s="486">
        <v>4936.0980307716218</v>
      </c>
      <c r="CD47" s="464">
        <v>4936.0980307716218</v>
      </c>
      <c r="CE47" s="484">
        <v>2057</v>
      </c>
      <c r="CF47" s="485">
        <v>0</v>
      </c>
      <c r="CG47" s="485">
        <v>4533.407805525283</v>
      </c>
      <c r="CH47" s="485">
        <v>65.191070390974119</v>
      </c>
      <c r="CI47" s="485">
        <v>38.10351507659874</v>
      </c>
      <c r="CJ47" s="485">
        <v>0</v>
      </c>
      <c r="CK47" s="485">
        <v>0</v>
      </c>
      <c r="CL47" s="485">
        <v>0</v>
      </c>
      <c r="CM47" s="485">
        <v>0</v>
      </c>
      <c r="CN47" s="485">
        <v>0</v>
      </c>
      <c r="CO47" s="485">
        <v>0</v>
      </c>
      <c r="CP47" s="485">
        <v>0</v>
      </c>
      <c r="CQ47" s="485">
        <v>0</v>
      </c>
      <c r="CR47" s="485">
        <v>3.7208468009725738E-14</v>
      </c>
      <c r="CS47" s="485">
        <v>0</v>
      </c>
      <c r="CT47" s="485">
        <v>0</v>
      </c>
      <c r="CU47" s="485">
        <v>0.12631651183835402</v>
      </c>
      <c r="CV47" s="485">
        <v>0</v>
      </c>
      <c r="CW47" s="485">
        <v>0</v>
      </c>
      <c r="CX47" s="485">
        <v>0</v>
      </c>
      <c r="CY47" s="485">
        <v>0</v>
      </c>
      <c r="CZ47" s="486">
        <v>4636.8287075046937</v>
      </c>
      <c r="DB47" s="484">
        <v>2057</v>
      </c>
      <c r="DC47" s="485">
        <v>0</v>
      </c>
      <c r="DD47" s="485">
        <v>0</v>
      </c>
      <c r="DE47" s="485">
        <v>0.90919464973327091</v>
      </c>
      <c r="DF47" s="485">
        <v>0.60027138424877724</v>
      </c>
      <c r="DG47" s="485">
        <v>0</v>
      </c>
      <c r="DH47" s="485">
        <v>0</v>
      </c>
      <c r="DI47" s="485">
        <v>0</v>
      </c>
      <c r="DJ47" s="485">
        <v>0</v>
      </c>
      <c r="DK47" s="485">
        <v>0</v>
      </c>
      <c r="DL47" s="485">
        <v>0</v>
      </c>
      <c r="DM47" s="485"/>
      <c r="DN47" s="485"/>
      <c r="DO47" s="485">
        <v>5.1893211503239906E-16</v>
      </c>
      <c r="DP47" s="485"/>
      <c r="DQ47" s="485"/>
      <c r="DR47" s="485"/>
      <c r="DS47" s="485"/>
      <c r="DT47" s="485"/>
      <c r="DU47" s="485"/>
      <c r="DV47" s="485">
        <v>0</v>
      </c>
      <c r="DW47" s="487">
        <v>1.5094660339820485</v>
      </c>
      <c r="DZ47" s="488">
        <v>20190922.341923062</v>
      </c>
      <c r="EA47" s="461">
        <v>1509466.0339820485</v>
      </c>
      <c r="EB47" s="461">
        <v>18681456.307941012</v>
      </c>
      <c r="EC47" s="458">
        <v>2057</v>
      </c>
      <c r="ED47" s="489">
        <v>18.681456307941012</v>
      </c>
    </row>
    <row r="48" spans="1:134">
      <c r="A48" s="490">
        <v>2058</v>
      </c>
      <c r="B48" s="482">
        <v>0</v>
      </c>
      <c r="C48" s="482">
        <v>0</v>
      </c>
      <c r="D48" s="482">
        <v>12074741.428260772</v>
      </c>
      <c r="E48" s="482">
        <v>6741252.8325568587</v>
      </c>
      <c r="F48" s="482">
        <v>0</v>
      </c>
      <c r="G48" s="482">
        <v>0</v>
      </c>
      <c r="H48" s="482">
        <v>0</v>
      </c>
      <c r="I48" s="482">
        <v>0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2">
        <v>6.6257872393329022E-9</v>
      </c>
      <c r="Y48" s="482">
        <v>0</v>
      </c>
      <c r="Z48" s="482">
        <v>0</v>
      </c>
      <c r="AA48" s="482">
        <v>7092.2601607087363</v>
      </c>
      <c r="AB48" s="482">
        <v>0</v>
      </c>
      <c r="AC48" s="482">
        <v>0</v>
      </c>
      <c r="AD48" s="482">
        <v>0</v>
      </c>
      <c r="AE48" s="482">
        <v>0</v>
      </c>
      <c r="AF48" s="482">
        <v>18823086.520978346</v>
      </c>
      <c r="AH48" s="490">
        <v>2058</v>
      </c>
      <c r="AI48" s="483">
        <v>0</v>
      </c>
      <c r="AJ48" s="483">
        <v>0</v>
      </c>
      <c r="AK48" s="483">
        <v>0</v>
      </c>
      <c r="AL48" s="483">
        <v>327636.87056756538</v>
      </c>
      <c r="AM48" s="483">
        <v>205424.43285445118</v>
      </c>
      <c r="AN48" s="483">
        <v>0</v>
      </c>
      <c r="AO48" s="483">
        <v>838536.95068864094</v>
      </c>
      <c r="AP48" s="483">
        <v>19191.615456014912</v>
      </c>
      <c r="AQ48" s="483">
        <v>0</v>
      </c>
      <c r="AR48" s="483">
        <v>0</v>
      </c>
      <c r="AS48" s="482">
        <v>1390789.8695666725</v>
      </c>
      <c r="AU48" s="484">
        <v>2058</v>
      </c>
      <c r="AV48" s="485">
        <v>0</v>
      </c>
      <c r="AW48" s="485">
        <v>626.28314576368518</v>
      </c>
      <c r="AX48" s="485">
        <v>37.421124694042199</v>
      </c>
      <c r="AY48" s="485">
        <v>98.374361358237934</v>
      </c>
      <c r="AZ48" s="485">
        <v>0</v>
      </c>
      <c r="BA48" s="485">
        <v>0</v>
      </c>
      <c r="BB48" s="485">
        <v>0</v>
      </c>
      <c r="BC48" s="485">
        <v>0</v>
      </c>
      <c r="BD48" s="485">
        <v>0</v>
      </c>
      <c r="BE48" s="485">
        <v>0</v>
      </c>
      <c r="BF48" s="485">
        <v>762.07863181596531</v>
      </c>
      <c r="BH48" s="484">
        <v>2058</v>
      </c>
      <c r="BI48" s="485">
        <v>0</v>
      </c>
      <c r="BJ48" s="485">
        <v>4830.9929927586772</v>
      </c>
      <c r="BK48" s="485">
        <v>64.024048425975337</v>
      </c>
      <c r="BL48" s="485">
        <v>40.880483964770121</v>
      </c>
      <c r="BM48" s="485">
        <v>0</v>
      </c>
      <c r="BN48" s="485">
        <v>0</v>
      </c>
      <c r="BO48" s="485">
        <v>0</v>
      </c>
      <c r="BP48" s="485">
        <v>0</v>
      </c>
      <c r="BQ48" s="485">
        <v>0</v>
      </c>
      <c r="BR48" s="485">
        <v>0</v>
      </c>
      <c r="BS48" s="485">
        <v>0</v>
      </c>
      <c r="BT48" s="485">
        <v>0</v>
      </c>
      <c r="BU48" s="485">
        <v>4.0017766878008846E-14</v>
      </c>
      <c r="BV48" s="485">
        <v>0</v>
      </c>
      <c r="BW48" s="485">
        <v>0</v>
      </c>
      <c r="BX48" s="485">
        <v>5.0510995178683515E-2</v>
      </c>
      <c r="BY48" s="485">
        <v>0</v>
      </c>
      <c r="BZ48" s="485">
        <v>0</v>
      </c>
      <c r="CA48" s="485">
        <v>0</v>
      </c>
      <c r="CB48" s="485">
        <v>0</v>
      </c>
      <c r="CC48" s="486">
        <v>4935.9480361446022</v>
      </c>
      <c r="CD48" s="464">
        <v>4935.9480361446022</v>
      </c>
      <c r="CE48" s="484">
        <v>2058</v>
      </c>
      <c r="CF48" s="485">
        <v>0</v>
      </c>
      <c r="CG48" s="485">
        <v>4542.8242607406228</v>
      </c>
      <c r="CH48" s="485">
        <v>59.529477618606357</v>
      </c>
      <c r="CI48" s="485">
        <v>34.70835631410575</v>
      </c>
      <c r="CJ48" s="485">
        <v>0</v>
      </c>
      <c r="CK48" s="485">
        <v>0</v>
      </c>
      <c r="CL48" s="485">
        <v>0</v>
      </c>
      <c r="CM48" s="485">
        <v>0</v>
      </c>
      <c r="CN48" s="485">
        <v>0</v>
      </c>
      <c r="CO48" s="485">
        <v>0</v>
      </c>
      <c r="CP48" s="485">
        <v>0</v>
      </c>
      <c r="CQ48" s="485">
        <v>0</v>
      </c>
      <c r="CR48" s="485">
        <v>3.7208468009725738E-14</v>
      </c>
      <c r="CS48" s="485">
        <v>0</v>
      </c>
      <c r="CT48" s="485">
        <v>0</v>
      </c>
      <c r="CU48" s="485">
        <v>5.0510995178683515E-2</v>
      </c>
      <c r="CV48" s="485">
        <v>0</v>
      </c>
      <c r="CW48" s="485">
        <v>0</v>
      </c>
      <c r="CX48" s="485">
        <v>0</v>
      </c>
      <c r="CY48" s="485">
        <v>0</v>
      </c>
      <c r="CZ48" s="486">
        <v>4637.1126056685134</v>
      </c>
      <c r="DB48" s="484">
        <v>2058</v>
      </c>
      <c r="DC48" s="485">
        <v>0</v>
      </c>
      <c r="DD48" s="485">
        <v>0</v>
      </c>
      <c r="DE48" s="485">
        <v>0.83853695068864043</v>
      </c>
      <c r="DF48" s="485">
        <v>0.55225291887803141</v>
      </c>
      <c r="DG48" s="485">
        <v>0</v>
      </c>
      <c r="DH48" s="485">
        <v>0</v>
      </c>
      <c r="DI48" s="485">
        <v>0</v>
      </c>
      <c r="DJ48" s="485">
        <v>0</v>
      </c>
      <c r="DK48" s="485">
        <v>0</v>
      </c>
      <c r="DL48" s="485">
        <v>0</v>
      </c>
      <c r="DM48" s="485"/>
      <c r="DN48" s="485"/>
      <c r="DO48" s="485">
        <v>5.2412143618272314E-16</v>
      </c>
      <c r="DP48" s="485"/>
      <c r="DQ48" s="485"/>
      <c r="DR48" s="485"/>
      <c r="DS48" s="485"/>
      <c r="DT48" s="485"/>
      <c r="DU48" s="485"/>
      <c r="DV48" s="485">
        <v>0</v>
      </c>
      <c r="DW48" s="487">
        <v>1.3907898695666723</v>
      </c>
      <c r="DZ48" s="488">
        <v>18823086.520978346</v>
      </c>
      <c r="EA48" s="461">
        <v>1390789.8695666725</v>
      </c>
      <c r="EB48" s="461">
        <v>17432296.651411675</v>
      </c>
      <c r="EC48" s="458">
        <v>2058</v>
      </c>
      <c r="ED48" s="489">
        <v>17.432296651411676</v>
      </c>
    </row>
    <row r="49" spans="1:134">
      <c r="A49" s="490">
        <v>2059</v>
      </c>
      <c r="B49" s="482">
        <v>0</v>
      </c>
      <c r="C49" s="482">
        <v>0</v>
      </c>
      <c r="D49" s="482">
        <v>11213123.243949911</v>
      </c>
      <c r="E49" s="482">
        <v>6207693.151268106</v>
      </c>
      <c r="F49" s="482">
        <v>0</v>
      </c>
      <c r="G49" s="482">
        <v>0</v>
      </c>
      <c r="H49" s="482">
        <v>0</v>
      </c>
      <c r="I49" s="482">
        <v>0</v>
      </c>
      <c r="J49" s="482">
        <v>0</v>
      </c>
      <c r="K49" s="482">
        <v>0</v>
      </c>
      <c r="L49" s="482">
        <v>0</v>
      </c>
      <c r="M49" s="482">
        <v>0</v>
      </c>
      <c r="N49" s="482">
        <v>0</v>
      </c>
      <c r="O49" s="482">
        <v>0</v>
      </c>
      <c r="P49" s="482">
        <v>0</v>
      </c>
      <c r="Q49" s="482">
        <v>0</v>
      </c>
      <c r="R49" s="482">
        <v>0</v>
      </c>
      <c r="S49" s="482">
        <v>0</v>
      </c>
      <c r="T49" s="482">
        <v>0</v>
      </c>
      <c r="U49" s="482">
        <v>0</v>
      </c>
      <c r="V49" s="482">
        <v>0</v>
      </c>
      <c r="W49" s="482">
        <v>0</v>
      </c>
      <c r="X49" s="482">
        <v>0</v>
      </c>
      <c r="Y49" s="482">
        <v>0</v>
      </c>
      <c r="Z49" s="482">
        <v>0</v>
      </c>
      <c r="AA49" s="482">
        <v>7.0914789332261711E-9</v>
      </c>
      <c r="AB49" s="482">
        <v>0</v>
      </c>
      <c r="AC49" s="482">
        <v>0</v>
      </c>
      <c r="AD49" s="482">
        <v>0</v>
      </c>
      <c r="AE49" s="482">
        <v>0</v>
      </c>
      <c r="AF49" s="482">
        <v>17420816.395218022</v>
      </c>
      <c r="AH49" s="490">
        <v>2059</v>
      </c>
      <c r="AI49" s="483">
        <v>0</v>
      </c>
      <c r="AJ49" s="483">
        <v>0</v>
      </c>
      <c r="AK49" s="483">
        <v>0</v>
      </c>
      <c r="AL49" s="483">
        <v>301043.45930277475</v>
      </c>
      <c r="AM49" s="483">
        <v>188750.67932582257</v>
      </c>
      <c r="AN49" s="483">
        <v>0</v>
      </c>
      <c r="AO49" s="483">
        <v>762673.38743714034</v>
      </c>
      <c r="AP49" s="483">
        <v>17633.883196597955</v>
      </c>
      <c r="AQ49" s="483">
        <v>0</v>
      </c>
      <c r="AR49" s="483">
        <v>0</v>
      </c>
      <c r="AS49" s="482">
        <v>1270101.4092623356</v>
      </c>
      <c r="AU49" s="484">
        <v>2059</v>
      </c>
      <c r="AV49" s="485">
        <v>0</v>
      </c>
      <c r="AW49" s="485">
        <v>628.99698178258257</v>
      </c>
      <c r="AX49" s="485">
        <v>36.541792114602153</v>
      </c>
      <c r="AY49" s="485">
        <v>96.871087731716173</v>
      </c>
      <c r="AZ49" s="485">
        <v>0</v>
      </c>
      <c r="BA49" s="485">
        <v>0</v>
      </c>
      <c r="BB49" s="485">
        <v>0</v>
      </c>
      <c r="BC49" s="485">
        <v>0</v>
      </c>
      <c r="BD49" s="485">
        <v>0</v>
      </c>
      <c r="BE49" s="485">
        <v>0</v>
      </c>
      <c r="BF49" s="485">
        <v>762.4098616289009</v>
      </c>
      <c r="BH49" s="484">
        <v>2059</v>
      </c>
      <c r="BI49" s="485">
        <v>0</v>
      </c>
      <c r="BJ49" s="485">
        <v>4841.0025160376053</v>
      </c>
      <c r="BK49" s="485">
        <v>57.65515529122554</v>
      </c>
      <c r="BL49" s="485">
        <v>37.190419874872589</v>
      </c>
      <c r="BM49" s="485">
        <v>0</v>
      </c>
      <c r="BN49" s="485">
        <v>0</v>
      </c>
      <c r="BO49" s="485">
        <v>0</v>
      </c>
      <c r="BP49" s="485">
        <v>0</v>
      </c>
      <c r="BQ49" s="485">
        <v>0</v>
      </c>
      <c r="BR49" s="485">
        <v>0</v>
      </c>
      <c r="BS49" s="485">
        <v>0</v>
      </c>
      <c r="BT49" s="485">
        <v>0</v>
      </c>
      <c r="BU49" s="485">
        <v>0</v>
      </c>
      <c r="BV49" s="485">
        <v>0</v>
      </c>
      <c r="BW49" s="485">
        <v>0</v>
      </c>
      <c r="BX49" s="485">
        <v>5.6843418860808015E-14</v>
      </c>
      <c r="BY49" s="485">
        <v>0</v>
      </c>
      <c r="BZ49" s="485">
        <v>0</v>
      </c>
      <c r="CA49" s="485">
        <v>0</v>
      </c>
      <c r="CB49" s="485">
        <v>0</v>
      </c>
      <c r="CC49" s="486">
        <v>4935.848091203703</v>
      </c>
      <c r="CD49" s="464">
        <v>4935.848091203703</v>
      </c>
      <c r="CE49" s="484">
        <v>2059</v>
      </c>
      <c r="CF49" s="485">
        <v>0</v>
      </c>
      <c r="CG49" s="485">
        <v>4552.2367159559617</v>
      </c>
      <c r="CH49" s="485">
        <v>53.607688999463633</v>
      </c>
      <c r="CI49" s="485">
        <v>31.57541739478124</v>
      </c>
      <c r="CJ49" s="485">
        <v>0</v>
      </c>
      <c r="CK49" s="485">
        <v>0</v>
      </c>
      <c r="CL49" s="485">
        <v>0</v>
      </c>
      <c r="CM49" s="485">
        <v>0</v>
      </c>
      <c r="CN49" s="485">
        <v>0</v>
      </c>
      <c r="CO49" s="485">
        <v>0</v>
      </c>
      <c r="CP49" s="485">
        <v>0</v>
      </c>
      <c r="CQ49" s="485">
        <v>0</v>
      </c>
      <c r="CR49" s="485">
        <v>0</v>
      </c>
      <c r="CS49" s="485">
        <v>0</v>
      </c>
      <c r="CT49" s="485">
        <v>0</v>
      </c>
      <c r="CU49" s="485">
        <v>5.6843418860808015E-14</v>
      </c>
      <c r="CV49" s="485">
        <v>0</v>
      </c>
      <c r="CW49" s="485">
        <v>0</v>
      </c>
      <c r="CX49" s="485">
        <v>0</v>
      </c>
      <c r="CY49" s="485">
        <v>0</v>
      </c>
      <c r="CZ49" s="486">
        <v>4637.4198223502071</v>
      </c>
      <c r="DB49" s="484">
        <v>2059</v>
      </c>
      <c r="DC49" s="485">
        <v>0</v>
      </c>
      <c r="DD49" s="485">
        <v>0</v>
      </c>
      <c r="DE49" s="485">
        <v>0.7626733874371403</v>
      </c>
      <c r="DF49" s="485">
        <v>0.50742802182519531</v>
      </c>
      <c r="DG49" s="485">
        <v>0</v>
      </c>
      <c r="DH49" s="485">
        <v>0</v>
      </c>
      <c r="DI49" s="485">
        <v>0</v>
      </c>
      <c r="DJ49" s="485">
        <v>0</v>
      </c>
      <c r="DK49" s="485">
        <v>0</v>
      </c>
      <c r="DL49" s="485">
        <v>0</v>
      </c>
      <c r="DM49" s="485"/>
      <c r="DN49" s="485"/>
      <c r="DO49" s="485">
        <v>0</v>
      </c>
      <c r="DP49" s="485"/>
      <c r="DQ49" s="485"/>
      <c r="DR49" s="485"/>
      <c r="DS49" s="485"/>
      <c r="DT49" s="485"/>
      <c r="DU49" s="485"/>
      <c r="DV49" s="485">
        <v>0</v>
      </c>
      <c r="DW49" s="487">
        <v>1.2701014092623355</v>
      </c>
      <c r="DZ49" s="488">
        <v>17420816.395218022</v>
      </c>
      <c r="EA49" s="461">
        <v>1270101.4092623356</v>
      </c>
      <c r="EB49" s="461">
        <v>16150714.985955687</v>
      </c>
      <c r="EC49" s="458">
        <v>2059</v>
      </c>
      <c r="ED49" s="489">
        <v>16.150714985955688</v>
      </c>
    </row>
    <row r="50" spans="1:134">
      <c r="A50" s="490">
        <v>2060</v>
      </c>
      <c r="B50" s="482">
        <v>0</v>
      </c>
      <c r="C50" s="482">
        <v>0</v>
      </c>
      <c r="D50" s="482">
        <v>10900099.461711222</v>
      </c>
      <c r="E50" s="482">
        <v>5154752.0258511519</v>
      </c>
      <c r="F50" s="482">
        <v>0</v>
      </c>
      <c r="G50" s="482">
        <v>0</v>
      </c>
      <c r="H50" s="482">
        <v>0</v>
      </c>
      <c r="I50" s="482">
        <v>0</v>
      </c>
      <c r="J50" s="482">
        <v>0</v>
      </c>
      <c r="K50" s="482">
        <v>0</v>
      </c>
      <c r="L50" s="482">
        <v>0</v>
      </c>
      <c r="M50" s="482">
        <v>0</v>
      </c>
      <c r="N50" s="482">
        <v>0</v>
      </c>
      <c r="O50" s="482">
        <v>0</v>
      </c>
      <c r="P50" s="482">
        <v>0</v>
      </c>
      <c r="Q50" s="482">
        <v>0</v>
      </c>
      <c r="R50" s="482">
        <v>0</v>
      </c>
      <c r="S50" s="482">
        <v>0</v>
      </c>
      <c r="T50" s="482">
        <v>0</v>
      </c>
      <c r="U50" s="482">
        <v>0</v>
      </c>
      <c r="V50" s="482">
        <v>0</v>
      </c>
      <c r="W50" s="482">
        <v>0</v>
      </c>
      <c r="X50" s="482">
        <v>0</v>
      </c>
      <c r="Y50" s="482">
        <v>0</v>
      </c>
      <c r="Z50" s="482">
        <v>0</v>
      </c>
      <c r="AA50" s="482">
        <v>7.2409625998411952E-9</v>
      </c>
      <c r="AB50" s="482">
        <v>0</v>
      </c>
      <c r="AC50" s="482">
        <v>0</v>
      </c>
      <c r="AD50" s="482">
        <v>0</v>
      </c>
      <c r="AE50" s="482">
        <v>0</v>
      </c>
      <c r="AF50" s="482">
        <v>16054851.487562381</v>
      </c>
      <c r="AH50" s="490">
        <v>2060</v>
      </c>
      <c r="AI50" s="483">
        <v>0</v>
      </c>
      <c r="AJ50" s="483">
        <v>0</v>
      </c>
      <c r="AK50" s="483">
        <v>0</v>
      </c>
      <c r="AL50" s="483">
        <v>245910.11990566063</v>
      </c>
      <c r="AM50" s="483">
        <v>154182.72927366704</v>
      </c>
      <c r="AN50" s="483">
        <v>0</v>
      </c>
      <c r="AO50" s="483">
        <v>732272.36882516311</v>
      </c>
      <c r="AP50" s="483">
        <v>14404.399754510287</v>
      </c>
      <c r="AQ50" s="483">
        <v>0</v>
      </c>
      <c r="AR50" s="483">
        <v>0</v>
      </c>
      <c r="AS50" s="482">
        <v>1146769.617759001</v>
      </c>
      <c r="AU50" s="484">
        <v>2060</v>
      </c>
      <c r="AV50" s="485">
        <v>0</v>
      </c>
      <c r="AW50" s="485">
        <v>631.70908022624042</v>
      </c>
      <c r="AX50" s="485">
        <v>35.662890338940514</v>
      </c>
      <c r="AY50" s="485">
        <v>95.368690072877186</v>
      </c>
      <c r="AZ50" s="485">
        <v>0</v>
      </c>
      <c r="BA50" s="485">
        <v>0</v>
      </c>
      <c r="BB50" s="485">
        <v>0</v>
      </c>
      <c r="BC50" s="485">
        <v>0</v>
      </c>
      <c r="BD50" s="485">
        <v>0</v>
      </c>
      <c r="BE50" s="485">
        <v>0</v>
      </c>
      <c r="BF50" s="485">
        <v>762.7406606380581</v>
      </c>
      <c r="BH50" s="484">
        <v>2060</v>
      </c>
      <c r="BI50" s="485">
        <v>0</v>
      </c>
      <c r="BJ50" s="485">
        <v>4850.9606727050332</v>
      </c>
      <c r="BK50" s="485">
        <v>54.808867312919375</v>
      </c>
      <c r="BL50" s="485">
        <v>30.078551185750939</v>
      </c>
      <c r="BM50" s="485">
        <v>0</v>
      </c>
      <c r="BN50" s="485">
        <v>0</v>
      </c>
      <c r="BO50" s="485">
        <v>0</v>
      </c>
      <c r="BP50" s="485">
        <v>0</v>
      </c>
      <c r="BQ50" s="485">
        <v>0</v>
      </c>
      <c r="BR50" s="485">
        <v>0</v>
      </c>
      <c r="BS50" s="485">
        <v>0</v>
      </c>
      <c r="BT50" s="485">
        <v>0</v>
      </c>
      <c r="BU50" s="485">
        <v>0</v>
      </c>
      <c r="BV50" s="485">
        <v>0</v>
      </c>
      <c r="BW50" s="485">
        <v>0</v>
      </c>
      <c r="BX50" s="485">
        <v>5.6843418860808015E-14</v>
      </c>
      <c r="BY50" s="485">
        <v>0</v>
      </c>
      <c r="BZ50" s="485">
        <v>0</v>
      </c>
      <c r="CA50" s="485">
        <v>0</v>
      </c>
      <c r="CB50" s="485">
        <v>0</v>
      </c>
      <c r="CC50" s="486">
        <v>4935.8480912037039</v>
      </c>
      <c r="CD50" s="464">
        <v>4935.8480912037039</v>
      </c>
      <c r="CE50" s="484">
        <v>2060</v>
      </c>
      <c r="CF50" s="485">
        <v>0</v>
      </c>
      <c r="CG50" s="485">
        <v>4561.6008685781781</v>
      </c>
      <c r="CH50" s="485">
        <v>50.961214109694829</v>
      </c>
      <c r="CI50" s="485">
        <v>25.537297280208023</v>
      </c>
      <c r="CJ50" s="485">
        <v>0</v>
      </c>
      <c r="CK50" s="485">
        <v>0</v>
      </c>
      <c r="CL50" s="485">
        <v>0</v>
      </c>
      <c r="CM50" s="485">
        <v>0</v>
      </c>
      <c r="CN50" s="485">
        <v>0</v>
      </c>
      <c r="CO50" s="485">
        <v>0</v>
      </c>
      <c r="CP50" s="485">
        <v>0</v>
      </c>
      <c r="CQ50" s="485">
        <v>0</v>
      </c>
      <c r="CR50" s="485">
        <v>0</v>
      </c>
      <c r="CS50" s="485">
        <v>0</v>
      </c>
      <c r="CT50" s="485">
        <v>0</v>
      </c>
      <c r="CU50" s="485">
        <v>5.6843418860808015E-14</v>
      </c>
      <c r="CV50" s="485">
        <v>0</v>
      </c>
      <c r="CW50" s="485">
        <v>0</v>
      </c>
      <c r="CX50" s="485">
        <v>0</v>
      </c>
      <c r="CY50" s="485">
        <v>0</v>
      </c>
      <c r="CZ50" s="486">
        <v>4638.0993799680809</v>
      </c>
      <c r="DB50" s="484">
        <v>2060</v>
      </c>
      <c r="DC50" s="485">
        <v>0</v>
      </c>
      <c r="DD50" s="485">
        <v>0</v>
      </c>
      <c r="DE50" s="485">
        <v>0.73227236882516311</v>
      </c>
      <c r="DF50" s="485">
        <v>0.41449724893383799</v>
      </c>
      <c r="DG50" s="485">
        <v>0</v>
      </c>
      <c r="DH50" s="485">
        <v>0</v>
      </c>
      <c r="DI50" s="485">
        <v>0</v>
      </c>
      <c r="DJ50" s="485">
        <v>0</v>
      </c>
      <c r="DK50" s="485">
        <v>0</v>
      </c>
      <c r="DL50" s="485">
        <v>0</v>
      </c>
      <c r="DM50" s="485"/>
      <c r="DN50" s="485"/>
      <c r="DO50" s="485">
        <v>0</v>
      </c>
      <c r="DP50" s="485"/>
      <c r="DQ50" s="485"/>
      <c r="DR50" s="485"/>
      <c r="DS50" s="485"/>
      <c r="DT50" s="485"/>
      <c r="DU50" s="485"/>
      <c r="DV50" s="485">
        <v>0</v>
      </c>
      <c r="DW50" s="487">
        <v>1.1467696177590012</v>
      </c>
      <c r="DZ50" s="488">
        <v>16054851.487562381</v>
      </c>
      <c r="EA50" s="461">
        <v>1146769.617759001</v>
      </c>
      <c r="EB50" s="461">
        <v>14908081.86980338</v>
      </c>
      <c r="EC50" s="458">
        <v>2060</v>
      </c>
      <c r="ED50" s="489">
        <v>14.908081869803381</v>
      </c>
    </row>
    <row r="51" spans="1:134">
      <c r="A51" s="490">
        <v>2061</v>
      </c>
      <c r="B51" s="482">
        <v>0</v>
      </c>
      <c r="C51" s="482">
        <v>0</v>
      </c>
      <c r="D51" s="482">
        <v>10680984.566933444</v>
      </c>
      <c r="E51" s="482">
        <v>4531977.9726798022</v>
      </c>
      <c r="F51" s="482">
        <v>0</v>
      </c>
      <c r="G51" s="482">
        <v>0</v>
      </c>
      <c r="H51" s="482">
        <v>0</v>
      </c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2">
        <v>0</v>
      </c>
      <c r="Y51" s="482">
        <v>0</v>
      </c>
      <c r="Z51" s="482">
        <v>0</v>
      </c>
      <c r="AA51" s="482">
        <v>7.3935124806680264E-9</v>
      </c>
      <c r="AB51" s="482">
        <v>0</v>
      </c>
      <c r="AC51" s="482">
        <v>0</v>
      </c>
      <c r="AD51" s="482">
        <v>0</v>
      </c>
      <c r="AE51" s="482">
        <v>0</v>
      </c>
      <c r="AF51" s="482">
        <v>15212962.539613254</v>
      </c>
      <c r="AH51" s="490">
        <v>2061</v>
      </c>
      <c r="AI51" s="483">
        <v>0</v>
      </c>
      <c r="AJ51" s="483">
        <v>0</v>
      </c>
      <c r="AK51" s="483">
        <v>0</v>
      </c>
      <c r="AL51" s="483">
        <v>210651.56679798028</v>
      </c>
      <c r="AM51" s="483">
        <v>132076.03455745033</v>
      </c>
      <c r="AN51" s="483">
        <v>0</v>
      </c>
      <c r="AO51" s="483">
        <v>717908.11998400872</v>
      </c>
      <c r="AP51" s="483">
        <v>12339.099253971726</v>
      </c>
      <c r="AQ51" s="483">
        <v>0</v>
      </c>
      <c r="AR51" s="483">
        <v>0</v>
      </c>
      <c r="AS51" s="482">
        <v>1072974.8205934111</v>
      </c>
      <c r="AU51" s="484">
        <v>2061</v>
      </c>
      <c r="AV51" s="485">
        <v>0</v>
      </c>
      <c r="AW51" s="485">
        <v>634.28171539411096</v>
      </c>
      <c r="AX51" s="485">
        <v>34.8185662349617</v>
      </c>
      <c r="AY51" s="485">
        <v>93.936600346459912</v>
      </c>
      <c r="AZ51" s="485">
        <v>0</v>
      </c>
      <c r="BA51" s="485">
        <v>0</v>
      </c>
      <c r="BB51" s="485">
        <v>0</v>
      </c>
      <c r="BC51" s="485">
        <v>0</v>
      </c>
      <c r="BD51" s="485">
        <v>0</v>
      </c>
      <c r="BE51" s="485">
        <v>0</v>
      </c>
      <c r="BF51" s="485">
        <v>763.03688197553265</v>
      </c>
      <c r="BH51" s="484">
        <v>2061</v>
      </c>
      <c r="BI51" s="485">
        <v>0</v>
      </c>
      <c r="BJ51" s="485">
        <v>4857.1355858453489</v>
      </c>
      <c r="BK51" s="485">
        <v>53.201719818546863</v>
      </c>
      <c r="BL51" s="485">
        <v>25.510785539808353</v>
      </c>
      <c r="BM51" s="485">
        <v>0</v>
      </c>
      <c r="BN51" s="485">
        <v>0</v>
      </c>
      <c r="BO51" s="485">
        <v>0</v>
      </c>
      <c r="BP51" s="485">
        <v>0</v>
      </c>
      <c r="BQ51" s="485">
        <v>0</v>
      </c>
      <c r="BR51" s="485">
        <v>0</v>
      </c>
      <c r="BS51" s="485">
        <v>0</v>
      </c>
      <c r="BT51" s="485">
        <v>0</v>
      </c>
      <c r="BU51" s="485">
        <v>0</v>
      </c>
      <c r="BV51" s="485">
        <v>0</v>
      </c>
      <c r="BW51" s="485">
        <v>0</v>
      </c>
      <c r="BX51" s="485">
        <v>5.6843418860808015E-14</v>
      </c>
      <c r="BY51" s="485">
        <v>0</v>
      </c>
      <c r="BZ51" s="485">
        <v>0</v>
      </c>
      <c r="CA51" s="485">
        <v>0</v>
      </c>
      <c r="CB51" s="485">
        <v>0</v>
      </c>
      <c r="CC51" s="486">
        <v>4935.8480912037039</v>
      </c>
      <c r="CD51" s="464">
        <v>4935.8480912037039</v>
      </c>
      <c r="CE51" s="484">
        <v>2061</v>
      </c>
      <c r="CF51" s="485">
        <v>0</v>
      </c>
      <c r="CG51" s="485">
        <v>4567.4074481496727</v>
      </c>
      <c r="CH51" s="485">
        <v>49.466890443070348</v>
      </c>
      <c r="CI51" s="485">
        <v>21.659172017910915</v>
      </c>
      <c r="CJ51" s="485">
        <v>0</v>
      </c>
      <c r="CK51" s="485">
        <v>0</v>
      </c>
      <c r="CL51" s="485">
        <v>0</v>
      </c>
      <c r="CM51" s="485">
        <v>0</v>
      </c>
      <c r="CN51" s="485">
        <v>0</v>
      </c>
      <c r="CO51" s="485">
        <v>0</v>
      </c>
      <c r="CP51" s="485">
        <v>0</v>
      </c>
      <c r="CQ51" s="485">
        <v>0</v>
      </c>
      <c r="CR51" s="485">
        <v>0</v>
      </c>
      <c r="CS51" s="485">
        <v>0</v>
      </c>
      <c r="CT51" s="485">
        <v>0</v>
      </c>
      <c r="CU51" s="485">
        <v>5.6843418860808015E-14</v>
      </c>
      <c r="CV51" s="485">
        <v>0</v>
      </c>
      <c r="CW51" s="485">
        <v>0</v>
      </c>
      <c r="CX51" s="485">
        <v>0</v>
      </c>
      <c r="CY51" s="485">
        <v>0</v>
      </c>
      <c r="CZ51" s="486">
        <v>4638.533510610654</v>
      </c>
      <c r="DB51" s="484">
        <v>2061</v>
      </c>
      <c r="DC51" s="485">
        <v>0</v>
      </c>
      <c r="DD51" s="485">
        <v>0</v>
      </c>
      <c r="DE51" s="485">
        <v>0.71790811998400872</v>
      </c>
      <c r="DF51" s="485">
        <v>0.35506670060940232</v>
      </c>
      <c r="DG51" s="485">
        <v>0</v>
      </c>
      <c r="DH51" s="485">
        <v>0</v>
      </c>
      <c r="DI51" s="485">
        <v>0</v>
      </c>
      <c r="DJ51" s="485">
        <v>0</v>
      </c>
      <c r="DK51" s="485">
        <v>0</v>
      </c>
      <c r="DL51" s="485">
        <v>0</v>
      </c>
      <c r="DM51" s="485"/>
      <c r="DN51" s="485"/>
      <c r="DO51" s="485">
        <v>0</v>
      </c>
      <c r="DP51" s="485"/>
      <c r="DQ51" s="485"/>
      <c r="DR51" s="485"/>
      <c r="DS51" s="485"/>
      <c r="DT51" s="485"/>
      <c r="DU51" s="485"/>
      <c r="DV51" s="485">
        <v>0</v>
      </c>
      <c r="DW51" s="487">
        <v>1.0729748205934111</v>
      </c>
      <c r="DZ51" s="488">
        <v>15212962.539613254</v>
      </c>
      <c r="EA51" s="461">
        <v>1072974.8205934111</v>
      </c>
      <c r="EB51" s="461">
        <v>14139987.719019843</v>
      </c>
      <c r="EC51" s="458">
        <v>2061</v>
      </c>
      <c r="ED51" s="489">
        <v>14.139987719019842</v>
      </c>
    </row>
    <row r="52" spans="1:134">
      <c r="A52" s="490">
        <v>2062</v>
      </c>
      <c r="B52" s="482">
        <v>0</v>
      </c>
      <c r="C52" s="482">
        <v>0</v>
      </c>
      <c r="D52" s="482">
        <v>10188830.57936348</v>
      </c>
      <c r="E52" s="482">
        <v>3971743.7710187011</v>
      </c>
      <c r="F52" s="482">
        <v>0</v>
      </c>
      <c r="G52" s="482">
        <v>0</v>
      </c>
      <c r="H52" s="482">
        <v>0</v>
      </c>
      <c r="I52" s="482">
        <v>0</v>
      </c>
      <c r="J52" s="482">
        <v>0</v>
      </c>
      <c r="K52" s="482">
        <v>0</v>
      </c>
      <c r="L52" s="482">
        <v>0</v>
      </c>
      <c r="M52" s="482">
        <v>0</v>
      </c>
      <c r="N52" s="482">
        <v>0</v>
      </c>
      <c r="O52" s="482">
        <v>0</v>
      </c>
      <c r="P52" s="482">
        <v>0</v>
      </c>
      <c r="Q52" s="482">
        <v>0</v>
      </c>
      <c r="R52" s="482">
        <v>0</v>
      </c>
      <c r="S52" s="482">
        <v>0</v>
      </c>
      <c r="T52" s="482">
        <v>0</v>
      </c>
      <c r="U52" s="482">
        <v>0</v>
      </c>
      <c r="V52" s="482">
        <v>0</v>
      </c>
      <c r="W52" s="482">
        <v>0</v>
      </c>
      <c r="X52" s="482">
        <v>0</v>
      </c>
      <c r="Y52" s="482">
        <v>0</v>
      </c>
      <c r="Z52" s="482">
        <v>0</v>
      </c>
      <c r="AA52" s="482">
        <v>7.5491906653996916E-9</v>
      </c>
      <c r="AB52" s="482">
        <v>0</v>
      </c>
      <c r="AC52" s="482">
        <v>0</v>
      </c>
      <c r="AD52" s="482">
        <v>0</v>
      </c>
      <c r="AE52" s="482">
        <v>0</v>
      </c>
      <c r="AF52" s="482">
        <v>14160574.350382188</v>
      </c>
      <c r="AH52" s="490">
        <v>2062</v>
      </c>
      <c r="AI52" s="483">
        <v>0</v>
      </c>
      <c r="AJ52" s="483">
        <v>0</v>
      </c>
      <c r="AK52" s="483">
        <v>0</v>
      </c>
      <c r="AL52" s="483">
        <v>180202.98990549441</v>
      </c>
      <c r="AM52" s="483">
        <v>112985.13789332111</v>
      </c>
      <c r="AN52" s="483">
        <v>0</v>
      </c>
      <c r="AO52" s="483">
        <v>683926.91309075349</v>
      </c>
      <c r="AP52" s="483">
        <v>10555.547305464803</v>
      </c>
      <c r="AQ52" s="483">
        <v>0</v>
      </c>
      <c r="AR52" s="483">
        <v>0</v>
      </c>
      <c r="AS52" s="482">
        <v>987670.58819503384</v>
      </c>
      <c r="AU52" s="484">
        <v>2062</v>
      </c>
      <c r="AV52" s="485">
        <v>0</v>
      </c>
      <c r="AW52" s="485">
        <v>636.983114032348</v>
      </c>
      <c r="AX52" s="485">
        <v>33.942317303619326</v>
      </c>
      <c r="AY52" s="485">
        <v>92.439596804403337</v>
      </c>
      <c r="AZ52" s="485">
        <v>0</v>
      </c>
      <c r="BA52" s="485">
        <v>0</v>
      </c>
      <c r="BB52" s="485">
        <v>0</v>
      </c>
      <c r="BC52" s="485">
        <v>0</v>
      </c>
      <c r="BD52" s="485">
        <v>0</v>
      </c>
      <c r="BE52" s="485">
        <v>0</v>
      </c>
      <c r="BF52" s="485">
        <v>763.36502814037067</v>
      </c>
      <c r="BH52" s="484">
        <v>2062</v>
      </c>
      <c r="BI52" s="485">
        <v>0</v>
      </c>
      <c r="BJ52" s="485">
        <v>4864.0591564004562</v>
      </c>
      <c r="BK52" s="485">
        <v>50.18167186954949</v>
      </c>
      <c r="BL52" s="485">
        <v>21.607262933697598</v>
      </c>
      <c r="BM52" s="485">
        <v>0</v>
      </c>
      <c r="BN52" s="485">
        <v>0</v>
      </c>
      <c r="BO52" s="485">
        <v>0</v>
      </c>
      <c r="BP52" s="485">
        <v>0</v>
      </c>
      <c r="BQ52" s="485">
        <v>0</v>
      </c>
      <c r="BR52" s="485">
        <v>0</v>
      </c>
      <c r="BS52" s="485">
        <v>0</v>
      </c>
      <c r="BT52" s="485">
        <v>0</v>
      </c>
      <c r="BU52" s="485">
        <v>0</v>
      </c>
      <c r="BV52" s="485">
        <v>0</v>
      </c>
      <c r="BW52" s="485">
        <v>0</v>
      </c>
      <c r="BX52" s="485">
        <v>5.6843418860808015E-14</v>
      </c>
      <c r="BY52" s="485">
        <v>0</v>
      </c>
      <c r="BZ52" s="485">
        <v>0</v>
      </c>
      <c r="CA52" s="485">
        <v>0</v>
      </c>
      <c r="CB52" s="485">
        <v>0</v>
      </c>
      <c r="CC52" s="486">
        <v>4935.848091203703</v>
      </c>
      <c r="CD52" s="464">
        <v>4935.848091203703</v>
      </c>
      <c r="CE52" s="484">
        <v>2062</v>
      </c>
      <c r="CF52" s="485">
        <v>0</v>
      </c>
      <c r="CG52" s="485">
        <v>4573.918027721169</v>
      </c>
      <c r="CH52" s="485">
        <v>46.65885375674894</v>
      </c>
      <c r="CI52" s="485">
        <v>18.345002508327404</v>
      </c>
      <c r="CJ52" s="485">
        <v>0</v>
      </c>
      <c r="CK52" s="485">
        <v>0</v>
      </c>
      <c r="CL52" s="485">
        <v>0</v>
      </c>
      <c r="CM52" s="485">
        <v>0</v>
      </c>
      <c r="CN52" s="485">
        <v>0</v>
      </c>
      <c r="CO52" s="485">
        <v>0</v>
      </c>
      <c r="CP52" s="485">
        <v>0</v>
      </c>
      <c r="CQ52" s="485">
        <v>0</v>
      </c>
      <c r="CR52" s="485">
        <v>0</v>
      </c>
      <c r="CS52" s="485">
        <v>0</v>
      </c>
      <c r="CT52" s="485">
        <v>0</v>
      </c>
      <c r="CU52" s="485">
        <v>5.6843418860808015E-14</v>
      </c>
      <c r="CV52" s="485">
        <v>0</v>
      </c>
      <c r="CW52" s="485">
        <v>0</v>
      </c>
      <c r="CX52" s="485">
        <v>0</v>
      </c>
      <c r="CY52" s="485">
        <v>0</v>
      </c>
      <c r="CZ52" s="486">
        <v>4638.9218839862451</v>
      </c>
      <c r="DB52" s="484">
        <v>2062</v>
      </c>
      <c r="DC52" s="485">
        <v>0</v>
      </c>
      <c r="DD52" s="485">
        <v>0</v>
      </c>
      <c r="DE52" s="485">
        <v>0.68392691309075349</v>
      </c>
      <c r="DF52" s="485">
        <v>0.3037436751042803</v>
      </c>
      <c r="DG52" s="485">
        <v>0</v>
      </c>
      <c r="DH52" s="485">
        <v>0</v>
      </c>
      <c r="DI52" s="485">
        <v>0</v>
      </c>
      <c r="DJ52" s="485">
        <v>0</v>
      </c>
      <c r="DK52" s="485">
        <v>0</v>
      </c>
      <c r="DL52" s="485">
        <v>0</v>
      </c>
      <c r="DM52" s="485"/>
      <c r="DN52" s="485"/>
      <c r="DO52" s="485">
        <v>0</v>
      </c>
      <c r="DP52" s="485"/>
      <c r="DQ52" s="485"/>
      <c r="DR52" s="485"/>
      <c r="DS52" s="485"/>
      <c r="DT52" s="485"/>
      <c r="DU52" s="485"/>
      <c r="DV52" s="485">
        <v>0</v>
      </c>
      <c r="DW52" s="487">
        <v>0.98767058819503384</v>
      </c>
      <c r="DZ52" s="488">
        <v>14160574.350382188</v>
      </c>
      <c r="EA52" s="461">
        <v>987670.58819503384</v>
      </c>
      <c r="EB52" s="461">
        <v>13172903.762187155</v>
      </c>
      <c r="EC52" s="458">
        <v>2062</v>
      </c>
      <c r="ED52" s="489">
        <v>13.172903762187154</v>
      </c>
    </row>
    <row r="53" spans="1:134">
      <c r="A53" s="490">
        <v>2063</v>
      </c>
      <c r="B53" s="482">
        <v>0</v>
      </c>
      <c r="C53" s="482">
        <v>0</v>
      </c>
      <c r="D53" s="482">
        <v>9742016.676644979</v>
      </c>
      <c r="E53" s="482">
        <v>3342295.4134607748</v>
      </c>
      <c r="F53" s="482">
        <v>0</v>
      </c>
      <c r="G53" s="482">
        <v>0</v>
      </c>
      <c r="H53" s="482">
        <v>0</v>
      </c>
      <c r="I53" s="482">
        <v>0</v>
      </c>
      <c r="J53" s="482">
        <v>0</v>
      </c>
      <c r="K53" s="482">
        <v>0</v>
      </c>
      <c r="L53" s="482">
        <v>0</v>
      </c>
      <c r="M53" s="482">
        <v>0</v>
      </c>
      <c r="N53" s="482">
        <v>0</v>
      </c>
      <c r="O53" s="482">
        <v>0</v>
      </c>
      <c r="P53" s="482">
        <v>0</v>
      </c>
      <c r="Q53" s="482">
        <v>0</v>
      </c>
      <c r="R53" s="482">
        <v>0</v>
      </c>
      <c r="S53" s="482">
        <v>0</v>
      </c>
      <c r="T53" s="482">
        <v>0</v>
      </c>
      <c r="U53" s="482">
        <v>0</v>
      </c>
      <c r="V53" s="482">
        <v>0</v>
      </c>
      <c r="W53" s="482">
        <v>0</v>
      </c>
      <c r="X53" s="482">
        <v>0</v>
      </c>
      <c r="Y53" s="482">
        <v>0</v>
      </c>
      <c r="Z53" s="482">
        <v>0</v>
      </c>
      <c r="AA53" s="482">
        <v>7.7080604931771758E-9</v>
      </c>
      <c r="AB53" s="482">
        <v>0</v>
      </c>
      <c r="AC53" s="482">
        <v>0</v>
      </c>
      <c r="AD53" s="482">
        <v>0</v>
      </c>
      <c r="AE53" s="482">
        <v>0</v>
      </c>
      <c r="AF53" s="482">
        <v>13084312.090105761</v>
      </c>
      <c r="AH53" s="490">
        <v>2063</v>
      </c>
      <c r="AI53" s="483">
        <v>0</v>
      </c>
      <c r="AJ53" s="483">
        <v>0</v>
      </c>
      <c r="AK53" s="483">
        <v>0</v>
      </c>
      <c r="AL53" s="483">
        <v>151698.08614454794</v>
      </c>
      <c r="AM53" s="483">
        <v>95112.9012353422</v>
      </c>
      <c r="AN53" s="483">
        <v>0</v>
      </c>
      <c r="AO53" s="483">
        <v>645149.38592455024</v>
      </c>
      <c r="AP53" s="483">
        <v>8885.8477058955214</v>
      </c>
      <c r="AQ53" s="483">
        <v>0</v>
      </c>
      <c r="AR53" s="483">
        <v>0</v>
      </c>
      <c r="AS53" s="482">
        <v>900846.22101033595</v>
      </c>
      <c r="AU53" s="484">
        <v>2063</v>
      </c>
      <c r="AV53" s="485">
        <v>0</v>
      </c>
      <c r="AW53" s="485">
        <v>639.68250074136051</v>
      </c>
      <c r="AX53" s="485">
        <v>33.066567197704465</v>
      </c>
      <c r="AY53" s="485">
        <v>90.943607540716172</v>
      </c>
      <c r="AZ53" s="485">
        <v>0</v>
      </c>
      <c r="BA53" s="485">
        <v>0</v>
      </c>
      <c r="BB53" s="485">
        <v>0</v>
      </c>
      <c r="BC53" s="485">
        <v>0</v>
      </c>
      <c r="BD53" s="485">
        <v>0</v>
      </c>
      <c r="BE53" s="485">
        <v>0</v>
      </c>
      <c r="BF53" s="485">
        <v>763.69267547978109</v>
      </c>
      <c r="BH53" s="484">
        <v>2063</v>
      </c>
      <c r="BI53" s="485">
        <v>0</v>
      </c>
      <c r="BJ53" s="485">
        <v>4870.9710291834572</v>
      </c>
      <c r="BK53" s="485">
        <v>46.867776136901838</v>
      </c>
      <c r="BL53" s="485">
        <v>18.009285883344774</v>
      </c>
      <c r="BM53" s="485">
        <v>0</v>
      </c>
      <c r="BN53" s="485">
        <v>0</v>
      </c>
      <c r="BO53" s="485">
        <v>0</v>
      </c>
      <c r="BP53" s="485">
        <v>0</v>
      </c>
      <c r="BQ53" s="485">
        <v>0</v>
      </c>
      <c r="BR53" s="485">
        <v>0</v>
      </c>
      <c r="BS53" s="485">
        <v>0</v>
      </c>
      <c r="BT53" s="485">
        <v>0</v>
      </c>
      <c r="BU53" s="485">
        <v>0</v>
      </c>
      <c r="BV53" s="485">
        <v>0</v>
      </c>
      <c r="BW53" s="485">
        <v>0</v>
      </c>
      <c r="BX53" s="485">
        <v>5.6843418860808015E-14</v>
      </c>
      <c r="BY53" s="485">
        <v>0</v>
      </c>
      <c r="BZ53" s="485">
        <v>0</v>
      </c>
      <c r="CA53" s="485">
        <v>0</v>
      </c>
      <c r="CB53" s="485">
        <v>0</v>
      </c>
      <c r="CC53" s="486">
        <v>4935.8480912037039</v>
      </c>
      <c r="CD53" s="464">
        <v>4935.8480912037039</v>
      </c>
      <c r="CE53" s="484">
        <v>2063</v>
      </c>
      <c r="CF53" s="485">
        <v>0</v>
      </c>
      <c r="CG53" s="485">
        <v>4580.4176072926639</v>
      </c>
      <c r="CH53" s="485">
        <v>43.577597780330436</v>
      </c>
      <c r="CI53" s="485">
        <v>15.290247344928662</v>
      </c>
      <c r="CJ53" s="485">
        <v>0</v>
      </c>
      <c r="CK53" s="485">
        <v>0</v>
      </c>
      <c r="CL53" s="485">
        <v>0</v>
      </c>
      <c r="CM53" s="485">
        <v>0</v>
      </c>
      <c r="CN53" s="485">
        <v>0</v>
      </c>
      <c r="CO53" s="485">
        <v>0</v>
      </c>
      <c r="CP53" s="485">
        <v>0</v>
      </c>
      <c r="CQ53" s="485">
        <v>0</v>
      </c>
      <c r="CR53" s="485">
        <v>0</v>
      </c>
      <c r="CS53" s="485">
        <v>0</v>
      </c>
      <c r="CT53" s="485">
        <v>0</v>
      </c>
      <c r="CU53" s="485">
        <v>5.6843418860808015E-14</v>
      </c>
      <c r="CV53" s="485">
        <v>0</v>
      </c>
      <c r="CW53" s="485">
        <v>0</v>
      </c>
      <c r="CX53" s="485">
        <v>0</v>
      </c>
      <c r="CY53" s="485">
        <v>0</v>
      </c>
      <c r="CZ53" s="486">
        <v>4639.2854524179229</v>
      </c>
      <c r="DB53" s="484">
        <v>2063</v>
      </c>
      <c r="DC53" s="485">
        <v>0</v>
      </c>
      <c r="DD53" s="485">
        <v>0</v>
      </c>
      <c r="DE53" s="485">
        <v>0.64514938592455029</v>
      </c>
      <c r="DF53" s="485">
        <v>0.25569683508578567</v>
      </c>
      <c r="DG53" s="485">
        <v>0</v>
      </c>
      <c r="DH53" s="485">
        <v>0</v>
      </c>
      <c r="DI53" s="485">
        <v>0</v>
      </c>
      <c r="DJ53" s="485">
        <v>0</v>
      </c>
      <c r="DK53" s="485">
        <v>0</v>
      </c>
      <c r="DL53" s="485">
        <v>0</v>
      </c>
      <c r="DM53" s="485"/>
      <c r="DN53" s="485"/>
      <c r="DO53" s="485">
        <v>0</v>
      </c>
      <c r="DP53" s="485"/>
      <c r="DQ53" s="485"/>
      <c r="DR53" s="485"/>
      <c r="DS53" s="485"/>
      <c r="DT53" s="485"/>
      <c r="DU53" s="485"/>
      <c r="DV53" s="485">
        <v>0</v>
      </c>
      <c r="DW53" s="487">
        <v>0.90084622101033596</v>
      </c>
      <c r="DZ53" s="488">
        <v>13084312.090105761</v>
      </c>
      <c r="EA53" s="461">
        <v>900846.22101033595</v>
      </c>
      <c r="EB53" s="461">
        <v>12183465.869095424</v>
      </c>
      <c r="EC53" s="458">
        <v>2063</v>
      </c>
      <c r="ED53" s="489">
        <v>12.183465869095425</v>
      </c>
    </row>
    <row r="54" spans="1:134">
      <c r="A54" s="490">
        <v>2064</v>
      </c>
      <c r="B54" s="482">
        <v>0</v>
      </c>
      <c r="C54" s="482">
        <v>0</v>
      </c>
      <c r="D54" s="482">
        <v>9886891.0434455406</v>
      </c>
      <c r="E54" s="482">
        <v>2105459.0046099033</v>
      </c>
      <c r="F54" s="482">
        <v>0</v>
      </c>
      <c r="G54" s="482">
        <v>0</v>
      </c>
      <c r="H54" s="482">
        <v>0</v>
      </c>
      <c r="I54" s="482">
        <v>0</v>
      </c>
      <c r="J54" s="482">
        <v>0</v>
      </c>
      <c r="K54" s="482">
        <v>0</v>
      </c>
      <c r="L54" s="482">
        <v>0</v>
      </c>
      <c r="M54" s="482">
        <v>0</v>
      </c>
      <c r="N54" s="482">
        <v>0</v>
      </c>
      <c r="O54" s="482">
        <v>0</v>
      </c>
      <c r="P54" s="482">
        <v>0</v>
      </c>
      <c r="Q54" s="482">
        <v>0</v>
      </c>
      <c r="R54" s="482">
        <v>0</v>
      </c>
      <c r="S54" s="482">
        <v>0</v>
      </c>
      <c r="T54" s="482">
        <v>0</v>
      </c>
      <c r="U54" s="482">
        <v>0</v>
      </c>
      <c r="V54" s="482">
        <v>0</v>
      </c>
      <c r="W54" s="482">
        <v>0</v>
      </c>
      <c r="X54" s="482">
        <v>0</v>
      </c>
      <c r="Y54" s="482">
        <v>0</v>
      </c>
      <c r="Z54" s="482">
        <v>0</v>
      </c>
      <c r="AA54" s="482">
        <v>7.8701865776549055E-9</v>
      </c>
      <c r="AB54" s="482">
        <v>0</v>
      </c>
      <c r="AC54" s="482">
        <v>0</v>
      </c>
      <c r="AD54" s="482">
        <v>0</v>
      </c>
      <c r="AE54" s="482">
        <v>0</v>
      </c>
      <c r="AF54" s="482">
        <v>11992350.048055451</v>
      </c>
      <c r="AH54" s="490">
        <v>2064</v>
      </c>
      <c r="AI54" s="483">
        <v>0</v>
      </c>
      <c r="AJ54" s="483">
        <v>0</v>
      </c>
      <c r="AK54" s="483">
        <v>0</v>
      </c>
      <c r="AL54" s="483">
        <v>91312.167516234622</v>
      </c>
      <c r="AM54" s="483">
        <v>57251.646288279713</v>
      </c>
      <c r="AN54" s="483">
        <v>0</v>
      </c>
      <c r="AO54" s="483">
        <v>653206.76674896036</v>
      </c>
      <c r="AP54" s="483">
        <v>5348.6898540785724</v>
      </c>
      <c r="AQ54" s="483">
        <v>0</v>
      </c>
      <c r="AR54" s="483">
        <v>0</v>
      </c>
      <c r="AS54" s="482">
        <v>807119.2704075533</v>
      </c>
      <c r="AU54" s="484">
        <v>2064</v>
      </c>
      <c r="AV54" s="485">
        <v>0</v>
      </c>
      <c r="AW54" s="485">
        <v>642.00957966865133</v>
      </c>
      <c r="AX54" s="485">
        <v>32.595312717918297</v>
      </c>
      <c r="AY54" s="485">
        <v>89.426041809898933</v>
      </c>
      <c r="AZ54" s="485">
        <v>0</v>
      </c>
      <c r="BA54" s="485">
        <v>0</v>
      </c>
      <c r="BB54" s="485">
        <v>0</v>
      </c>
      <c r="BC54" s="485">
        <v>0</v>
      </c>
      <c r="BD54" s="485">
        <v>0</v>
      </c>
      <c r="BE54" s="485">
        <v>0</v>
      </c>
      <c r="BF54" s="485">
        <v>764.03093419646859</v>
      </c>
      <c r="BH54" s="484">
        <v>2064</v>
      </c>
      <c r="BI54" s="485">
        <v>0</v>
      </c>
      <c r="BJ54" s="485">
        <v>4878.1317454821701</v>
      </c>
      <c r="BK54" s="485">
        <v>46.983282964961177</v>
      </c>
      <c r="BL54" s="485">
        <v>10.733062756572167</v>
      </c>
      <c r="BM54" s="485">
        <v>0</v>
      </c>
      <c r="BN54" s="485">
        <v>0</v>
      </c>
      <c r="BO54" s="485">
        <v>0</v>
      </c>
      <c r="BP54" s="485">
        <v>0</v>
      </c>
      <c r="BQ54" s="485">
        <v>0</v>
      </c>
      <c r="BR54" s="485">
        <v>0</v>
      </c>
      <c r="BS54" s="485">
        <v>0</v>
      </c>
      <c r="BT54" s="485">
        <v>0</v>
      </c>
      <c r="BU54" s="485">
        <v>0</v>
      </c>
      <c r="BV54" s="485">
        <v>0</v>
      </c>
      <c r="BW54" s="485">
        <v>0</v>
      </c>
      <c r="BX54" s="485">
        <v>5.6843418860808015E-14</v>
      </c>
      <c r="BY54" s="485">
        <v>0</v>
      </c>
      <c r="BZ54" s="485">
        <v>0</v>
      </c>
      <c r="CA54" s="485">
        <v>0</v>
      </c>
      <c r="CB54" s="485">
        <v>0</v>
      </c>
      <c r="CC54" s="486">
        <v>4935.8480912037039</v>
      </c>
      <c r="CD54" s="464">
        <v>4935.8480912037039</v>
      </c>
      <c r="CE54" s="484">
        <v>2064</v>
      </c>
      <c r="CF54" s="485">
        <v>0</v>
      </c>
      <c r="CG54" s="485">
        <v>4587.1511868641592</v>
      </c>
      <c r="CH54" s="485">
        <v>43.684995880025824</v>
      </c>
      <c r="CI54" s="485">
        <v>9.112586994268467</v>
      </c>
      <c r="CJ54" s="485">
        <v>0</v>
      </c>
      <c r="CK54" s="485">
        <v>0</v>
      </c>
      <c r="CL54" s="485">
        <v>0</v>
      </c>
      <c r="CM54" s="485">
        <v>0</v>
      </c>
      <c r="CN54" s="485">
        <v>0</v>
      </c>
      <c r="CO54" s="485">
        <v>0</v>
      </c>
      <c r="CP54" s="485">
        <v>0</v>
      </c>
      <c r="CQ54" s="485">
        <v>0</v>
      </c>
      <c r="CR54" s="485">
        <v>0</v>
      </c>
      <c r="CS54" s="485">
        <v>0</v>
      </c>
      <c r="CT54" s="485">
        <v>0</v>
      </c>
      <c r="CU54" s="485">
        <v>5.6843418860808015E-14</v>
      </c>
      <c r="CV54" s="485">
        <v>0</v>
      </c>
      <c r="CW54" s="485">
        <v>0</v>
      </c>
      <c r="CX54" s="485">
        <v>0</v>
      </c>
      <c r="CY54" s="485">
        <v>0</v>
      </c>
      <c r="CZ54" s="486">
        <v>4639.9487697384538</v>
      </c>
      <c r="DB54" s="484">
        <v>2064</v>
      </c>
      <c r="DC54" s="485">
        <v>0</v>
      </c>
      <c r="DD54" s="485">
        <v>0</v>
      </c>
      <c r="DE54" s="485">
        <v>0.65320676674896039</v>
      </c>
      <c r="DF54" s="485">
        <v>0.15391250365859291</v>
      </c>
      <c r="DG54" s="485">
        <v>0</v>
      </c>
      <c r="DH54" s="485">
        <v>0</v>
      </c>
      <c r="DI54" s="485">
        <v>0</v>
      </c>
      <c r="DJ54" s="485">
        <v>0</v>
      </c>
      <c r="DK54" s="485">
        <v>0</v>
      </c>
      <c r="DL54" s="485">
        <v>0</v>
      </c>
      <c r="DM54" s="485"/>
      <c r="DN54" s="485"/>
      <c r="DO54" s="485">
        <v>0</v>
      </c>
      <c r="DP54" s="485"/>
      <c r="DQ54" s="485"/>
      <c r="DR54" s="485"/>
      <c r="DS54" s="485"/>
      <c r="DT54" s="485"/>
      <c r="DU54" s="485"/>
      <c r="DV54" s="485">
        <v>0</v>
      </c>
      <c r="DW54" s="487">
        <v>0.80711927040755327</v>
      </c>
      <c r="DZ54" s="488">
        <v>11992350.048055451</v>
      </c>
      <c r="EA54" s="461">
        <v>807119.2704075533</v>
      </c>
      <c r="EB54" s="461">
        <v>11185230.777647898</v>
      </c>
      <c r="EC54" s="458">
        <v>2064</v>
      </c>
      <c r="ED54" s="489">
        <v>11.185230777647897</v>
      </c>
    </row>
    <row r="55" spans="1:134">
      <c r="A55" s="490">
        <v>2065</v>
      </c>
      <c r="B55" s="482">
        <v>0</v>
      </c>
      <c r="C55" s="482">
        <v>0</v>
      </c>
      <c r="D55" s="482">
        <v>9535235.3016439527</v>
      </c>
      <c r="E55" s="482">
        <v>1632374.6894379407</v>
      </c>
      <c r="F55" s="482">
        <v>0</v>
      </c>
      <c r="G55" s="482">
        <v>0</v>
      </c>
      <c r="H55" s="482">
        <v>0</v>
      </c>
      <c r="I55" s="482">
        <v>0</v>
      </c>
      <c r="J55" s="482">
        <v>0</v>
      </c>
      <c r="K55" s="482">
        <v>0</v>
      </c>
      <c r="L55" s="482">
        <v>0</v>
      </c>
      <c r="M55" s="482">
        <v>0</v>
      </c>
      <c r="N55" s="482">
        <v>0</v>
      </c>
      <c r="O55" s="482">
        <v>0</v>
      </c>
      <c r="P55" s="482">
        <v>0</v>
      </c>
      <c r="Q55" s="482">
        <v>0</v>
      </c>
      <c r="R55" s="482">
        <v>0</v>
      </c>
      <c r="S55" s="482">
        <v>0</v>
      </c>
      <c r="T55" s="482">
        <v>0</v>
      </c>
      <c r="U55" s="482">
        <v>0</v>
      </c>
      <c r="V55" s="482">
        <v>0</v>
      </c>
      <c r="W55" s="482">
        <v>0</v>
      </c>
      <c r="X55" s="482">
        <v>0</v>
      </c>
      <c r="Y55" s="482">
        <v>0</v>
      </c>
      <c r="Z55" s="482">
        <v>0</v>
      </c>
      <c r="AA55" s="482">
        <v>8.0356348325683301E-9</v>
      </c>
      <c r="AB55" s="482">
        <v>0</v>
      </c>
      <c r="AC55" s="482">
        <v>0</v>
      </c>
      <c r="AD55" s="482">
        <v>0</v>
      </c>
      <c r="AE55" s="482">
        <v>0</v>
      </c>
      <c r="AF55" s="482">
        <v>11167609.991081901</v>
      </c>
      <c r="AH55" s="490">
        <v>2065</v>
      </c>
      <c r="AI55" s="483">
        <v>0</v>
      </c>
      <c r="AJ55" s="483">
        <v>0</v>
      </c>
      <c r="AK55" s="483">
        <v>0</v>
      </c>
      <c r="AL55" s="483">
        <v>67834.562333611684</v>
      </c>
      <c r="AM55" s="483">
        <v>42531.466227145633</v>
      </c>
      <c r="AN55" s="483">
        <v>0</v>
      </c>
      <c r="AO55" s="483">
        <v>625747.93785908294</v>
      </c>
      <c r="AP55" s="483">
        <v>3973.4686535082142</v>
      </c>
      <c r="AQ55" s="483">
        <v>0</v>
      </c>
      <c r="AR55" s="483">
        <v>0</v>
      </c>
      <c r="AS55" s="482">
        <v>740087.43507334846</v>
      </c>
      <c r="AU55" s="484">
        <v>2065</v>
      </c>
      <c r="AV55" s="485">
        <v>0</v>
      </c>
      <c r="AW55" s="485">
        <v>644.01271358068664</v>
      </c>
      <c r="AX55" s="485">
        <v>32.377919036612489</v>
      </c>
      <c r="AY55" s="485">
        <v>87.955455609008069</v>
      </c>
      <c r="AZ55" s="485">
        <v>0</v>
      </c>
      <c r="BA55" s="485">
        <v>0</v>
      </c>
      <c r="BB55" s="485">
        <v>0</v>
      </c>
      <c r="BC55" s="485">
        <v>0</v>
      </c>
      <c r="BD55" s="485">
        <v>0</v>
      </c>
      <c r="BE55" s="485">
        <v>0</v>
      </c>
      <c r="BF55" s="485">
        <v>764.34608822630719</v>
      </c>
      <c r="BH55" s="484">
        <v>2065</v>
      </c>
      <c r="BI55" s="485">
        <v>0</v>
      </c>
      <c r="BJ55" s="485">
        <v>4883.3909682541644</v>
      </c>
      <c r="BK55" s="485">
        <v>44.562622200614797</v>
      </c>
      <c r="BL55" s="485">
        <v>7.8945007489244858</v>
      </c>
      <c r="BM55" s="485">
        <v>0</v>
      </c>
      <c r="BN55" s="485">
        <v>0</v>
      </c>
      <c r="BO55" s="485">
        <v>0</v>
      </c>
      <c r="BP55" s="485">
        <v>0</v>
      </c>
      <c r="BQ55" s="485">
        <v>0</v>
      </c>
      <c r="BR55" s="485">
        <v>0</v>
      </c>
      <c r="BS55" s="485">
        <v>0</v>
      </c>
      <c r="BT55" s="485">
        <v>0</v>
      </c>
      <c r="BU55" s="485">
        <v>0</v>
      </c>
      <c r="BV55" s="485">
        <v>0</v>
      </c>
      <c r="BW55" s="485">
        <v>0</v>
      </c>
      <c r="BX55" s="485">
        <v>5.6843418860808015E-14</v>
      </c>
      <c r="BY55" s="485">
        <v>0</v>
      </c>
      <c r="BZ55" s="485">
        <v>0</v>
      </c>
      <c r="CA55" s="485">
        <v>0</v>
      </c>
      <c r="CB55" s="485">
        <v>0</v>
      </c>
      <c r="CC55" s="486">
        <v>4935.8480912037039</v>
      </c>
      <c r="CD55" s="464">
        <v>4935.8480912037039</v>
      </c>
      <c r="CE55" s="484">
        <v>2065</v>
      </c>
      <c r="CF55" s="485">
        <v>0</v>
      </c>
      <c r="CG55" s="485">
        <v>4592.0966969978035</v>
      </c>
      <c r="CH55" s="485">
        <v>41.434268624625759</v>
      </c>
      <c r="CI55" s="485">
        <v>6.7025905356643332</v>
      </c>
      <c r="CJ55" s="485">
        <v>0</v>
      </c>
      <c r="CK55" s="485">
        <v>0</v>
      </c>
      <c r="CL55" s="485">
        <v>0</v>
      </c>
      <c r="CM55" s="485">
        <v>0</v>
      </c>
      <c r="CN55" s="485">
        <v>0</v>
      </c>
      <c r="CO55" s="485">
        <v>0</v>
      </c>
      <c r="CP55" s="485">
        <v>0</v>
      </c>
      <c r="CQ55" s="485">
        <v>0</v>
      </c>
      <c r="CR55" s="485">
        <v>0</v>
      </c>
      <c r="CS55" s="485">
        <v>0</v>
      </c>
      <c r="CT55" s="485">
        <v>0</v>
      </c>
      <c r="CU55" s="485">
        <v>5.6843418860808015E-14</v>
      </c>
      <c r="CV55" s="485">
        <v>0</v>
      </c>
      <c r="CW55" s="485">
        <v>0</v>
      </c>
      <c r="CX55" s="485">
        <v>0</v>
      </c>
      <c r="CY55" s="485">
        <v>0</v>
      </c>
      <c r="CZ55" s="486">
        <v>4640.2335561580931</v>
      </c>
      <c r="DB55" s="484">
        <v>2065</v>
      </c>
      <c r="DC55" s="485">
        <v>0</v>
      </c>
      <c r="DD55" s="485">
        <v>0</v>
      </c>
      <c r="DE55" s="485">
        <v>0.62574793785908289</v>
      </c>
      <c r="DF55" s="485">
        <v>0.11433949721426553</v>
      </c>
      <c r="DG55" s="485">
        <v>0</v>
      </c>
      <c r="DH55" s="485">
        <v>0</v>
      </c>
      <c r="DI55" s="485">
        <v>0</v>
      </c>
      <c r="DJ55" s="485">
        <v>0</v>
      </c>
      <c r="DK55" s="485">
        <v>0</v>
      </c>
      <c r="DL55" s="485">
        <v>0</v>
      </c>
      <c r="DM55" s="485"/>
      <c r="DN55" s="485"/>
      <c r="DO55" s="485">
        <v>0</v>
      </c>
      <c r="DP55" s="485"/>
      <c r="DQ55" s="485"/>
      <c r="DR55" s="485"/>
      <c r="DS55" s="485"/>
      <c r="DT55" s="485"/>
      <c r="DU55" s="485"/>
      <c r="DV55" s="485">
        <v>0</v>
      </c>
      <c r="DW55" s="487">
        <v>0.7400874350733484</v>
      </c>
      <c r="DZ55" s="488">
        <v>11167609.991081901</v>
      </c>
      <c r="EA55" s="461">
        <v>740087.43507334846</v>
      </c>
      <c r="EB55" s="461">
        <v>10427522.556008553</v>
      </c>
      <c r="EC55" s="458">
        <v>2065</v>
      </c>
      <c r="ED55" s="489">
        <v>10.427522556008553</v>
      </c>
    </row>
    <row r="56" spans="1:134">
      <c r="A56" s="490">
        <v>2066</v>
      </c>
      <c r="B56" s="482">
        <v>0</v>
      </c>
      <c r="C56" s="482">
        <v>0</v>
      </c>
      <c r="D56" s="482">
        <v>9058654.006195914</v>
      </c>
      <c r="E56" s="482">
        <v>1373820.4773871216</v>
      </c>
      <c r="F56" s="482">
        <v>0</v>
      </c>
      <c r="G56" s="482">
        <v>0</v>
      </c>
      <c r="H56" s="482">
        <v>0</v>
      </c>
      <c r="I56" s="482">
        <v>0</v>
      </c>
      <c r="J56" s="482">
        <v>0</v>
      </c>
      <c r="K56" s="482">
        <v>0</v>
      </c>
      <c r="L56" s="482">
        <v>0</v>
      </c>
      <c r="M56" s="482">
        <v>0</v>
      </c>
      <c r="N56" s="482">
        <v>0</v>
      </c>
      <c r="O56" s="482">
        <v>0</v>
      </c>
      <c r="P56" s="482">
        <v>0</v>
      </c>
      <c r="Q56" s="482">
        <v>0</v>
      </c>
      <c r="R56" s="482">
        <v>0</v>
      </c>
      <c r="S56" s="482">
        <v>0</v>
      </c>
      <c r="T56" s="482">
        <v>0</v>
      </c>
      <c r="U56" s="482">
        <v>0</v>
      </c>
      <c r="V56" s="482">
        <v>0</v>
      </c>
      <c r="W56" s="482">
        <v>0</v>
      </c>
      <c r="X56" s="482">
        <v>0</v>
      </c>
      <c r="Y56" s="482">
        <v>0</v>
      </c>
      <c r="Z56" s="482">
        <v>0</v>
      </c>
      <c r="AA56" s="482">
        <v>8.2044724978136246E-9</v>
      </c>
      <c r="AB56" s="482">
        <v>0</v>
      </c>
      <c r="AC56" s="482">
        <v>0</v>
      </c>
      <c r="AD56" s="482">
        <v>0</v>
      </c>
      <c r="AE56" s="482">
        <v>0</v>
      </c>
      <c r="AF56" s="482">
        <v>10432474.483583042</v>
      </c>
      <c r="AH56" s="490">
        <v>2066</v>
      </c>
      <c r="AI56" s="483">
        <v>0</v>
      </c>
      <c r="AJ56" s="483">
        <v>0</v>
      </c>
      <c r="AK56" s="483">
        <v>0</v>
      </c>
      <c r="AL56" s="483">
        <v>56530.439572995463</v>
      </c>
      <c r="AM56" s="483">
        <v>35443.915296159059</v>
      </c>
      <c r="AN56" s="483">
        <v>0</v>
      </c>
      <c r="AO56" s="483">
        <v>585884.62168806349</v>
      </c>
      <c r="AP56" s="483">
        <v>3311.3198034306288</v>
      </c>
      <c r="AQ56" s="483">
        <v>0</v>
      </c>
      <c r="AR56" s="483">
        <v>0</v>
      </c>
      <c r="AS56" s="482">
        <v>681170.29636064859</v>
      </c>
      <c r="AU56" s="484">
        <v>2066</v>
      </c>
      <c r="AV56" s="485">
        <v>0</v>
      </c>
      <c r="AW56" s="485">
        <v>646.05791510377901</v>
      </c>
      <c r="AX56" s="485">
        <v>32.15009536909416</v>
      </c>
      <c r="AY56" s="485">
        <v>86.463661769485029</v>
      </c>
      <c r="AZ56" s="485">
        <v>0</v>
      </c>
      <c r="BA56" s="485">
        <v>0</v>
      </c>
      <c r="BB56" s="485">
        <v>0</v>
      </c>
      <c r="BC56" s="485">
        <v>0</v>
      </c>
      <c r="BD56" s="485">
        <v>0</v>
      </c>
      <c r="BE56" s="485">
        <v>0</v>
      </c>
      <c r="BF56" s="485">
        <v>764.67167224235823</v>
      </c>
      <c r="BH56" s="484">
        <v>2066</v>
      </c>
      <c r="BI56" s="485">
        <v>0</v>
      </c>
      <c r="BJ56" s="485">
        <v>4888.023637298691</v>
      </c>
      <c r="BK56" s="485">
        <v>41.310650727566227</v>
      </c>
      <c r="BL56" s="485">
        <v>6.5138031774461638</v>
      </c>
      <c r="BM56" s="485">
        <v>0</v>
      </c>
      <c r="BN56" s="485">
        <v>0</v>
      </c>
      <c r="BO56" s="485">
        <v>0</v>
      </c>
      <c r="BP56" s="485">
        <v>0</v>
      </c>
      <c r="BQ56" s="485">
        <v>0</v>
      </c>
      <c r="BR56" s="485">
        <v>0</v>
      </c>
      <c r="BS56" s="485">
        <v>0</v>
      </c>
      <c r="BT56" s="485">
        <v>0</v>
      </c>
      <c r="BU56" s="485">
        <v>0</v>
      </c>
      <c r="BV56" s="485">
        <v>0</v>
      </c>
      <c r="BW56" s="485">
        <v>0</v>
      </c>
      <c r="BX56" s="485">
        <v>5.6843418860808015E-14</v>
      </c>
      <c r="BY56" s="485">
        <v>0</v>
      </c>
      <c r="BZ56" s="485">
        <v>0</v>
      </c>
      <c r="CA56" s="485">
        <v>0</v>
      </c>
      <c r="CB56" s="485">
        <v>0</v>
      </c>
      <c r="CC56" s="486">
        <v>4935.848091203703</v>
      </c>
      <c r="CD56" s="464">
        <v>4935.848091203703</v>
      </c>
      <c r="CE56" s="484">
        <v>2066</v>
      </c>
      <c r="CF56" s="485">
        <v>0</v>
      </c>
      <c r="CG56" s="485">
        <v>4596.4530273338241</v>
      </c>
      <c r="CH56" s="485">
        <v>38.410589744883907</v>
      </c>
      <c r="CI56" s="485">
        <v>5.5303504194712865</v>
      </c>
      <c r="CJ56" s="485">
        <v>0</v>
      </c>
      <c r="CK56" s="485">
        <v>0</v>
      </c>
      <c r="CL56" s="485">
        <v>0</v>
      </c>
      <c r="CM56" s="485">
        <v>0</v>
      </c>
      <c r="CN56" s="485">
        <v>0</v>
      </c>
      <c r="CO56" s="485">
        <v>0</v>
      </c>
      <c r="CP56" s="485">
        <v>0</v>
      </c>
      <c r="CQ56" s="485">
        <v>0</v>
      </c>
      <c r="CR56" s="485">
        <v>0</v>
      </c>
      <c r="CS56" s="485">
        <v>0</v>
      </c>
      <c r="CT56" s="485">
        <v>0</v>
      </c>
      <c r="CU56" s="485">
        <v>5.6843418860808015E-14</v>
      </c>
      <c r="CV56" s="485">
        <v>0</v>
      </c>
      <c r="CW56" s="485">
        <v>0</v>
      </c>
      <c r="CX56" s="485">
        <v>0</v>
      </c>
      <c r="CY56" s="485">
        <v>0</v>
      </c>
      <c r="CZ56" s="486">
        <v>4640.3939674981793</v>
      </c>
      <c r="DB56" s="484">
        <v>2066</v>
      </c>
      <c r="DC56" s="485">
        <v>0</v>
      </c>
      <c r="DD56" s="485">
        <v>0</v>
      </c>
      <c r="DE56" s="485">
        <v>0.58588462168806343</v>
      </c>
      <c r="DF56" s="485">
        <v>9.5285674672585141E-2</v>
      </c>
      <c r="DG56" s="485">
        <v>0</v>
      </c>
      <c r="DH56" s="485">
        <v>0</v>
      </c>
      <c r="DI56" s="485">
        <v>0</v>
      </c>
      <c r="DJ56" s="485">
        <v>0</v>
      </c>
      <c r="DK56" s="485">
        <v>0</v>
      </c>
      <c r="DL56" s="485">
        <v>0</v>
      </c>
      <c r="DM56" s="485"/>
      <c r="DN56" s="485"/>
      <c r="DO56" s="485">
        <v>0</v>
      </c>
      <c r="DP56" s="485"/>
      <c r="DQ56" s="485"/>
      <c r="DR56" s="485"/>
      <c r="DS56" s="485"/>
      <c r="DT56" s="485"/>
      <c r="DU56" s="485"/>
      <c r="DV56" s="485">
        <v>0</v>
      </c>
      <c r="DW56" s="487">
        <v>0.68117029636064852</v>
      </c>
      <c r="DZ56" s="488">
        <v>10432474.483583042</v>
      </c>
      <c r="EA56" s="461">
        <v>681170.29636064859</v>
      </c>
      <c r="EB56" s="461">
        <v>9751304.1872223932</v>
      </c>
      <c r="EC56" s="458">
        <v>2066</v>
      </c>
      <c r="ED56" s="489">
        <v>9.7513041872223933</v>
      </c>
    </row>
    <row r="57" spans="1:134">
      <c r="A57" s="490">
        <v>2067</v>
      </c>
      <c r="B57" s="482">
        <v>0</v>
      </c>
      <c r="C57" s="482">
        <v>0</v>
      </c>
      <c r="D57" s="482">
        <v>9093538.5684416704</v>
      </c>
      <c r="E57" s="482">
        <v>656077.00309051212</v>
      </c>
      <c r="F57" s="482">
        <v>0</v>
      </c>
      <c r="G57" s="482">
        <v>0</v>
      </c>
      <c r="H57" s="482">
        <v>0</v>
      </c>
      <c r="I57" s="482">
        <v>0</v>
      </c>
      <c r="J57" s="482">
        <v>0</v>
      </c>
      <c r="K57" s="482">
        <v>0</v>
      </c>
      <c r="L57" s="482">
        <v>0</v>
      </c>
      <c r="M57" s="482">
        <v>0</v>
      </c>
      <c r="N57" s="482">
        <v>0</v>
      </c>
      <c r="O57" s="482">
        <v>0</v>
      </c>
      <c r="P57" s="482">
        <v>0</v>
      </c>
      <c r="Q57" s="482">
        <v>0</v>
      </c>
      <c r="R57" s="482">
        <v>0</v>
      </c>
      <c r="S57" s="482">
        <v>0</v>
      </c>
      <c r="T57" s="482">
        <v>0</v>
      </c>
      <c r="U57" s="482">
        <v>0</v>
      </c>
      <c r="V57" s="482">
        <v>0</v>
      </c>
      <c r="W57" s="482">
        <v>0</v>
      </c>
      <c r="X57" s="482">
        <v>0</v>
      </c>
      <c r="Y57" s="482">
        <v>0</v>
      </c>
      <c r="Z57" s="482">
        <v>0</v>
      </c>
      <c r="AA57" s="482">
        <v>8.3767681660497664E-9</v>
      </c>
      <c r="AB57" s="482">
        <v>0</v>
      </c>
      <c r="AC57" s="482">
        <v>0</v>
      </c>
      <c r="AD57" s="482">
        <v>0</v>
      </c>
      <c r="AE57" s="482">
        <v>0</v>
      </c>
      <c r="AF57" s="482">
        <v>9749615.5715321898</v>
      </c>
      <c r="AH57" s="490">
        <v>2067</v>
      </c>
      <c r="AI57" s="483">
        <v>0</v>
      </c>
      <c r="AJ57" s="483">
        <v>0</v>
      </c>
      <c r="AK57" s="483">
        <v>0</v>
      </c>
      <c r="AL57" s="483">
        <v>26731.811753440194</v>
      </c>
      <c r="AM57" s="483">
        <v>16760.528993912401</v>
      </c>
      <c r="AN57" s="483">
        <v>0</v>
      </c>
      <c r="AO57" s="483">
        <v>575146.61109752359</v>
      </c>
      <c r="AP57" s="483">
        <v>1565.839188751522</v>
      </c>
      <c r="AQ57" s="483">
        <v>0</v>
      </c>
      <c r="AR57" s="483">
        <v>0</v>
      </c>
      <c r="AS57" s="482">
        <v>620204.7910336277</v>
      </c>
      <c r="AU57" s="484">
        <v>2067</v>
      </c>
      <c r="AV57" s="485">
        <v>0</v>
      </c>
      <c r="AW57" s="485">
        <v>648.10055598967654</v>
      </c>
      <c r="AX57" s="485">
        <v>31.922906570301844</v>
      </c>
      <c r="AY57" s="485">
        <v>84.9731588297049</v>
      </c>
      <c r="AZ57" s="485">
        <v>0</v>
      </c>
      <c r="BA57" s="485">
        <v>0</v>
      </c>
      <c r="BB57" s="485">
        <v>0</v>
      </c>
      <c r="BC57" s="485">
        <v>0</v>
      </c>
      <c r="BD57" s="485">
        <v>0</v>
      </c>
      <c r="BE57" s="485">
        <v>0</v>
      </c>
      <c r="BF57" s="485">
        <v>764.99662138968324</v>
      </c>
      <c r="BH57" s="484">
        <v>2067</v>
      </c>
      <c r="BI57" s="485">
        <v>0</v>
      </c>
      <c r="BJ57" s="485">
        <v>4892.646380960824</v>
      </c>
      <c r="BK57" s="485">
        <v>40.151995006068844</v>
      </c>
      <c r="BL57" s="485">
        <v>3.0497152368104707</v>
      </c>
      <c r="BM57" s="485">
        <v>0</v>
      </c>
      <c r="BN57" s="485">
        <v>0</v>
      </c>
      <c r="BO57" s="485">
        <v>0</v>
      </c>
      <c r="BP57" s="485">
        <v>0</v>
      </c>
      <c r="BQ57" s="485">
        <v>0</v>
      </c>
      <c r="BR57" s="485">
        <v>0</v>
      </c>
      <c r="BS57" s="485">
        <v>0</v>
      </c>
      <c r="BT57" s="485">
        <v>0</v>
      </c>
      <c r="BU57" s="485">
        <v>0</v>
      </c>
      <c r="BV57" s="485">
        <v>0</v>
      </c>
      <c r="BW57" s="485">
        <v>0</v>
      </c>
      <c r="BX57" s="485">
        <v>5.6843418860808015E-14</v>
      </c>
      <c r="BY57" s="485">
        <v>0</v>
      </c>
      <c r="BZ57" s="485">
        <v>0</v>
      </c>
      <c r="CA57" s="485">
        <v>0</v>
      </c>
      <c r="CB57" s="485">
        <v>0</v>
      </c>
      <c r="CC57" s="486">
        <v>4935.8480912037039</v>
      </c>
      <c r="CD57" s="464">
        <v>4935.8480912037039</v>
      </c>
      <c r="CE57" s="484">
        <v>2067</v>
      </c>
      <c r="CF57" s="485">
        <v>0</v>
      </c>
      <c r="CG57" s="485">
        <v>4600.8000243365113</v>
      </c>
      <c r="CH57" s="485">
        <v>37.33327315000632</v>
      </c>
      <c r="CI57" s="485">
        <v>2.589269813610692</v>
      </c>
      <c r="CJ57" s="485">
        <v>0</v>
      </c>
      <c r="CK57" s="485">
        <v>0</v>
      </c>
      <c r="CL57" s="485">
        <v>0</v>
      </c>
      <c r="CM57" s="485">
        <v>0</v>
      </c>
      <c r="CN57" s="485">
        <v>0</v>
      </c>
      <c r="CO57" s="485">
        <v>0</v>
      </c>
      <c r="CP57" s="485">
        <v>0</v>
      </c>
      <c r="CQ57" s="485">
        <v>0</v>
      </c>
      <c r="CR57" s="485">
        <v>0</v>
      </c>
      <c r="CS57" s="485">
        <v>0</v>
      </c>
      <c r="CT57" s="485">
        <v>0</v>
      </c>
      <c r="CU57" s="485">
        <v>5.6843418860808015E-14</v>
      </c>
      <c r="CV57" s="485">
        <v>0</v>
      </c>
      <c r="CW57" s="485">
        <v>0</v>
      </c>
      <c r="CX57" s="485">
        <v>0</v>
      </c>
      <c r="CY57" s="485">
        <v>0</v>
      </c>
      <c r="CZ57" s="486">
        <v>4640.7225673001276</v>
      </c>
      <c r="DB57" s="484">
        <v>2067</v>
      </c>
      <c r="DC57" s="485">
        <v>0</v>
      </c>
      <c r="DD57" s="485">
        <v>0</v>
      </c>
      <c r="DE57" s="485">
        <v>0.57514661109752363</v>
      </c>
      <c r="DF57" s="485">
        <v>4.5058179936104122E-2</v>
      </c>
      <c r="DG57" s="485">
        <v>0</v>
      </c>
      <c r="DH57" s="485">
        <v>0</v>
      </c>
      <c r="DI57" s="485">
        <v>0</v>
      </c>
      <c r="DJ57" s="485">
        <v>0</v>
      </c>
      <c r="DK57" s="485">
        <v>0</v>
      </c>
      <c r="DL57" s="485">
        <v>0</v>
      </c>
      <c r="DM57" s="485"/>
      <c r="DN57" s="485"/>
      <c r="DO57" s="485">
        <v>0</v>
      </c>
      <c r="DP57" s="485"/>
      <c r="DQ57" s="485"/>
      <c r="DR57" s="485"/>
      <c r="DS57" s="485"/>
      <c r="DT57" s="485"/>
      <c r="DU57" s="485"/>
      <c r="DV57" s="485">
        <v>0</v>
      </c>
      <c r="DW57" s="487">
        <v>0.6202047910336278</v>
      </c>
      <c r="DZ57" s="488">
        <v>9749615.5715321898</v>
      </c>
      <c r="EA57" s="461">
        <v>620204.7910336277</v>
      </c>
      <c r="EB57" s="461">
        <v>9129410.7804985624</v>
      </c>
      <c r="EC57" s="458">
        <v>2067</v>
      </c>
      <c r="ED57" s="489">
        <v>9.1294107804985618</v>
      </c>
    </row>
    <row r="58" spans="1:134">
      <c r="A58" s="490">
        <v>2068</v>
      </c>
      <c r="B58" s="482">
        <v>0</v>
      </c>
      <c r="C58" s="482">
        <v>0</v>
      </c>
      <c r="D58" s="482">
        <v>10049421.559884084</v>
      </c>
      <c r="E58" s="482">
        <v>828271.05803883343</v>
      </c>
      <c r="F58" s="482">
        <v>0</v>
      </c>
      <c r="G58" s="482">
        <v>0</v>
      </c>
      <c r="H58" s="482">
        <v>0</v>
      </c>
      <c r="I58" s="482">
        <v>0</v>
      </c>
      <c r="J58" s="482">
        <v>0</v>
      </c>
      <c r="K58" s="482">
        <v>0</v>
      </c>
      <c r="L58" s="482">
        <v>0</v>
      </c>
      <c r="M58" s="482">
        <v>0</v>
      </c>
      <c r="N58" s="482">
        <v>0</v>
      </c>
      <c r="O58" s="482">
        <v>0</v>
      </c>
      <c r="P58" s="482">
        <v>0</v>
      </c>
      <c r="Q58" s="482">
        <v>0</v>
      </c>
      <c r="R58" s="482">
        <v>0</v>
      </c>
      <c r="S58" s="482">
        <v>0</v>
      </c>
      <c r="T58" s="482">
        <v>0</v>
      </c>
      <c r="U58" s="482">
        <v>0</v>
      </c>
      <c r="V58" s="482">
        <v>0</v>
      </c>
      <c r="W58" s="482">
        <v>0</v>
      </c>
      <c r="X58" s="482">
        <v>0</v>
      </c>
      <c r="Y58" s="482">
        <v>0</v>
      </c>
      <c r="Z58" s="482">
        <v>0</v>
      </c>
      <c r="AA58" s="482">
        <v>5.2595137101768689E-8</v>
      </c>
      <c r="AB58" s="482">
        <v>0</v>
      </c>
      <c r="AC58" s="482">
        <v>0</v>
      </c>
      <c r="AD58" s="482">
        <v>0</v>
      </c>
      <c r="AE58" s="482">
        <v>0</v>
      </c>
      <c r="AF58" s="482">
        <v>10877692.617922969</v>
      </c>
      <c r="AH58" s="490">
        <v>2068</v>
      </c>
      <c r="AI58" s="483">
        <v>0</v>
      </c>
      <c r="AJ58" s="483">
        <v>0</v>
      </c>
      <c r="AK58" s="483">
        <v>0</v>
      </c>
      <c r="AL58" s="483">
        <v>33416.985277670945</v>
      </c>
      <c r="AM58" s="483">
        <v>20952.053523400591</v>
      </c>
      <c r="AN58" s="483">
        <v>0</v>
      </c>
      <c r="AO58" s="483">
        <v>632559.95333252207</v>
      </c>
      <c r="AP58" s="483">
        <v>1957.4290586935583</v>
      </c>
      <c r="AQ58" s="483">
        <v>0</v>
      </c>
      <c r="AR58" s="483">
        <v>0</v>
      </c>
      <c r="AS58" s="482">
        <v>688886.42119228723</v>
      </c>
      <c r="AU58" s="484">
        <v>2068</v>
      </c>
      <c r="AV58" s="485">
        <v>0</v>
      </c>
      <c r="AW58" s="485">
        <v>649.04849680542952</v>
      </c>
      <c r="AX58" s="485">
        <v>31.890928489156593</v>
      </c>
      <c r="AY58" s="485">
        <v>84.226898774612053</v>
      </c>
      <c r="AZ58" s="485">
        <v>0</v>
      </c>
      <c r="BA58" s="485">
        <v>0</v>
      </c>
      <c r="BB58" s="485">
        <v>0</v>
      </c>
      <c r="BC58" s="485">
        <v>0</v>
      </c>
      <c r="BD58" s="485">
        <v>0</v>
      </c>
      <c r="BE58" s="485">
        <v>0</v>
      </c>
      <c r="BF58" s="485">
        <v>765.16632406919825</v>
      </c>
      <c r="BH58" s="484">
        <v>2068</v>
      </c>
      <c r="BI58" s="485">
        <v>0</v>
      </c>
      <c r="BJ58" s="485">
        <v>4888.3505479947798</v>
      </c>
      <c r="BK58" s="485">
        <v>43.722892334743243</v>
      </c>
      <c r="BL58" s="485">
        <v>3.774650874180395</v>
      </c>
      <c r="BM58" s="485">
        <v>0</v>
      </c>
      <c r="BN58" s="485">
        <v>0</v>
      </c>
      <c r="BO58" s="485">
        <v>0</v>
      </c>
      <c r="BP58" s="485">
        <v>0</v>
      </c>
      <c r="BQ58" s="485">
        <v>0</v>
      </c>
      <c r="BR58" s="485">
        <v>0</v>
      </c>
      <c r="BS58" s="485">
        <v>0</v>
      </c>
      <c r="BT58" s="485">
        <v>0</v>
      </c>
      <c r="BU58" s="485">
        <v>0</v>
      </c>
      <c r="BV58" s="485">
        <v>0</v>
      </c>
      <c r="BW58" s="485">
        <v>0</v>
      </c>
      <c r="BX58" s="485">
        <v>2.8421709430404007E-13</v>
      </c>
      <c r="BY58" s="485">
        <v>0</v>
      </c>
      <c r="BZ58" s="485">
        <v>0</v>
      </c>
      <c r="CA58" s="485">
        <v>0</v>
      </c>
      <c r="CB58" s="485">
        <v>0</v>
      </c>
      <c r="CC58" s="486">
        <v>4935.848091203703</v>
      </c>
      <c r="CD58" s="464">
        <v>4935.848091203703</v>
      </c>
      <c r="CE58" s="484">
        <v>2068</v>
      </c>
      <c r="CF58" s="485">
        <v>0</v>
      </c>
      <c r="CG58" s="485">
        <v>4596.7604378068909</v>
      </c>
      <c r="CH58" s="485">
        <v>40.653488878810819</v>
      </c>
      <c r="CI58" s="485">
        <v>3.2047548070934537</v>
      </c>
      <c r="CJ58" s="485">
        <v>0</v>
      </c>
      <c r="CK58" s="485">
        <v>0</v>
      </c>
      <c r="CL58" s="485">
        <v>0</v>
      </c>
      <c r="CM58" s="485">
        <v>0</v>
      </c>
      <c r="CN58" s="485">
        <v>0</v>
      </c>
      <c r="CO58" s="485">
        <v>0</v>
      </c>
      <c r="CP58" s="485">
        <v>0</v>
      </c>
      <c r="CQ58" s="485">
        <v>0</v>
      </c>
      <c r="CR58" s="485">
        <v>0</v>
      </c>
      <c r="CS58" s="485">
        <v>0</v>
      </c>
      <c r="CT58" s="485">
        <v>0</v>
      </c>
      <c r="CU58" s="485">
        <v>2.8421709430404007E-13</v>
      </c>
      <c r="CV58" s="485">
        <v>0</v>
      </c>
      <c r="CW58" s="485">
        <v>0</v>
      </c>
      <c r="CX58" s="485">
        <v>0</v>
      </c>
      <c r="CY58" s="485">
        <v>0</v>
      </c>
      <c r="CZ58" s="486">
        <v>4640.6186814927951</v>
      </c>
      <c r="DB58" s="484">
        <v>2068</v>
      </c>
      <c r="DC58" s="485">
        <v>0</v>
      </c>
      <c r="DD58" s="485">
        <v>0</v>
      </c>
      <c r="DE58" s="485">
        <v>0.63255995333252202</v>
      </c>
      <c r="DF58" s="485">
        <v>5.6326467859765098E-2</v>
      </c>
      <c r="DG58" s="485">
        <v>0</v>
      </c>
      <c r="DH58" s="485">
        <v>0</v>
      </c>
      <c r="DI58" s="485">
        <v>0</v>
      </c>
      <c r="DJ58" s="485">
        <v>0</v>
      </c>
      <c r="DK58" s="485">
        <v>0</v>
      </c>
      <c r="DL58" s="485">
        <v>0</v>
      </c>
      <c r="DM58" s="485"/>
      <c r="DN58" s="485"/>
      <c r="DO58" s="485">
        <v>0</v>
      </c>
      <c r="DP58" s="485"/>
      <c r="DQ58" s="485"/>
      <c r="DR58" s="485"/>
      <c r="DS58" s="485"/>
      <c r="DT58" s="485"/>
      <c r="DU58" s="485"/>
      <c r="DV58" s="485">
        <v>0</v>
      </c>
      <c r="DW58" s="487">
        <v>0.68888642119228716</v>
      </c>
      <c r="DZ58" s="488">
        <v>10877692.617922969</v>
      </c>
      <c r="EA58" s="461">
        <v>688886.42119228723</v>
      </c>
      <c r="EB58" s="461">
        <v>10188806.196730683</v>
      </c>
      <c r="EC58" s="458">
        <v>2068</v>
      </c>
      <c r="ED58" s="489">
        <v>10.188806196730683</v>
      </c>
    </row>
    <row r="59" spans="1:134">
      <c r="A59" s="490">
        <v>2069</v>
      </c>
      <c r="B59" s="482">
        <v>0</v>
      </c>
      <c r="C59" s="482">
        <v>0</v>
      </c>
      <c r="D59" s="482">
        <v>10003718.15032492</v>
      </c>
      <c r="E59" s="482">
        <v>1052617.5006340437</v>
      </c>
      <c r="F59" s="482">
        <v>0</v>
      </c>
      <c r="G59" s="482">
        <v>0</v>
      </c>
      <c r="H59" s="482">
        <v>0</v>
      </c>
      <c r="I59" s="482">
        <v>0</v>
      </c>
      <c r="J59" s="482">
        <v>0</v>
      </c>
      <c r="K59" s="482">
        <v>0</v>
      </c>
      <c r="L59" s="482">
        <v>0</v>
      </c>
      <c r="M59" s="482">
        <v>0</v>
      </c>
      <c r="N59" s="482">
        <v>0</v>
      </c>
      <c r="O59" s="482">
        <v>0</v>
      </c>
      <c r="P59" s="482">
        <v>0</v>
      </c>
      <c r="Q59" s="482">
        <v>0</v>
      </c>
      <c r="R59" s="482">
        <v>0</v>
      </c>
      <c r="S59" s="482">
        <v>0</v>
      </c>
      <c r="T59" s="482">
        <v>0</v>
      </c>
      <c r="U59" s="482">
        <v>0</v>
      </c>
      <c r="V59" s="482">
        <v>0</v>
      </c>
      <c r="W59" s="482">
        <v>0</v>
      </c>
      <c r="X59" s="482">
        <v>0</v>
      </c>
      <c r="Y59" s="482">
        <v>0</v>
      </c>
      <c r="Z59" s="482">
        <v>0</v>
      </c>
      <c r="AA59" s="482">
        <v>5.3688895660140522E-8</v>
      </c>
      <c r="AB59" s="482">
        <v>0</v>
      </c>
      <c r="AC59" s="482">
        <v>0</v>
      </c>
      <c r="AD59" s="482">
        <v>0</v>
      </c>
      <c r="AE59" s="482">
        <v>0</v>
      </c>
      <c r="AF59" s="482">
        <v>11056335.650959019</v>
      </c>
      <c r="AH59" s="490">
        <v>2069</v>
      </c>
      <c r="AI59" s="483">
        <v>0</v>
      </c>
      <c r="AJ59" s="483">
        <v>0</v>
      </c>
      <c r="AK59" s="483">
        <v>0</v>
      </c>
      <c r="AL59" s="483">
        <v>42051.991635803504</v>
      </c>
      <c r="AM59" s="483">
        <v>26366.100119380877</v>
      </c>
      <c r="AN59" s="483">
        <v>0</v>
      </c>
      <c r="AO59" s="483">
        <v>625320.41562558035</v>
      </c>
      <c r="AP59" s="483">
        <v>2463.2320875115529</v>
      </c>
      <c r="AQ59" s="483">
        <v>0</v>
      </c>
      <c r="AR59" s="483">
        <v>0</v>
      </c>
      <c r="AS59" s="482">
        <v>696201.73946827627</v>
      </c>
      <c r="AU59" s="484">
        <v>2069</v>
      </c>
      <c r="AV59" s="485">
        <v>0</v>
      </c>
      <c r="AW59" s="485">
        <v>649.04849680542952</v>
      </c>
      <c r="AX59" s="485">
        <v>32.04298881466682</v>
      </c>
      <c r="AY59" s="485">
        <v>84.106590158679282</v>
      </c>
      <c r="AZ59" s="485">
        <v>0</v>
      </c>
      <c r="BA59" s="485">
        <v>0</v>
      </c>
      <c r="BB59" s="485">
        <v>0</v>
      </c>
      <c r="BC59" s="485">
        <v>0</v>
      </c>
      <c r="BD59" s="485">
        <v>0</v>
      </c>
      <c r="BE59" s="485">
        <v>0</v>
      </c>
      <c r="BF59" s="485">
        <v>765.19807577877566</v>
      </c>
      <c r="BH59" s="484">
        <v>2069</v>
      </c>
      <c r="BI59" s="485">
        <v>0</v>
      </c>
      <c r="BJ59" s="485">
        <v>4888.3505479947798</v>
      </c>
      <c r="BK59" s="485">
        <v>42.794546041104724</v>
      </c>
      <c r="BL59" s="485">
        <v>4.7029971678189213</v>
      </c>
      <c r="BM59" s="485">
        <v>0</v>
      </c>
      <c r="BN59" s="485">
        <v>0</v>
      </c>
      <c r="BO59" s="485">
        <v>0</v>
      </c>
      <c r="BP59" s="485">
        <v>0</v>
      </c>
      <c r="BQ59" s="485">
        <v>0</v>
      </c>
      <c r="BR59" s="485">
        <v>0</v>
      </c>
      <c r="BS59" s="485">
        <v>0</v>
      </c>
      <c r="BT59" s="485">
        <v>0</v>
      </c>
      <c r="BU59" s="485">
        <v>0</v>
      </c>
      <c r="BV59" s="485">
        <v>0</v>
      </c>
      <c r="BW59" s="485">
        <v>0</v>
      </c>
      <c r="BX59" s="485">
        <v>2.8421709430404007E-13</v>
      </c>
      <c r="BY59" s="485">
        <v>0</v>
      </c>
      <c r="BZ59" s="485">
        <v>0</v>
      </c>
      <c r="CA59" s="485">
        <v>0</v>
      </c>
      <c r="CB59" s="485">
        <v>0</v>
      </c>
      <c r="CC59" s="486">
        <v>4935.848091203703</v>
      </c>
      <c r="CD59" s="464">
        <v>4935.848091203703</v>
      </c>
      <c r="CE59" s="484">
        <v>2069</v>
      </c>
      <c r="CF59" s="485">
        <v>0</v>
      </c>
      <c r="CG59" s="485">
        <v>4596.7604378068909</v>
      </c>
      <c r="CH59" s="485">
        <v>39.790313692796666</v>
      </c>
      <c r="CI59" s="485">
        <v>3.9929395548633937</v>
      </c>
      <c r="CJ59" s="485">
        <v>0</v>
      </c>
      <c r="CK59" s="485">
        <v>0</v>
      </c>
      <c r="CL59" s="485">
        <v>0</v>
      </c>
      <c r="CM59" s="485">
        <v>0</v>
      </c>
      <c r="CN59" s="485">
        <v>0</v>
      </c>
      <c r="CO59" s="485">
        <v>0</v>
      </c>
      <c r="CP59" s="485">
        <v>0</v>
      </c>
      <c r="CQ59" s="485">
        <v>0</v>
      </c>
      <c r="CR59" s="485">
        <v>0</v>
      </c>
      <c r="CS59" s="485">
        <v>0</v>
      </c>
      <c r="CT59" s="485">
        <v>0</v>
      </c>
      <c r="CU59" s="485">
        <v>2.8421709430404007E-13</v>
      </c>
      <c r="CV59" s="485">
        <v>0</v>
      </c>
      <c r="CW59" s="485">
        <v>0</v>
      </c>
      <c r="CX59" s="485">
        <v>0</v>
      </c>
      <c r="CY59" s="485">
        <v>0</v>
      </c>
      <c r="CZ59" s="486">
        <v>4640.5436910545513</v>
      </c>
      <c r="DB59" s="484">
        <v>2069</v>
      </c>
      <c r="DC59" s="485">
        <v>0</v>
      </c>
      <c r="DD59" s="485">
        <v>0</v>
      </c>
      <c r="DE59" s="485">
        <v>0.62532041562558038</v>
      </c>
      <c r="DF59" s="485">
        <v>7.0881323842695923E-2</v>
      </c>
      <c r="DG59" s="485">
        <v>0</v>
      </c>
      <c r="DH59" s="485">
        <v>0</v>
      </c>
      <c r="DI59" s="485">
        <v>0</v>
      </c>
      <c r="DJ59" s="485">
        <v>0</v>
      </c>
      <c r="DK59" s="485">
        <v>0</v>
      </c>
      <c r="DL59" s="485">
        <v>0</v>
      </c>
      <c r="DM59" s="485"/>
      <c r="DN59" s="485"/>
      <c r="DO59" s="485">
        <v>0</v>
      </c>
      <c r="DP59" s="485"/>
      <c r="DQ59" s="485"/>
      <c r="DR59" s="485"/>
      <c r="DS59" s="485"/>
      <c r="DT59" s="485"/>
      <c r="DU59" s="485"/>
      <c r="DV59" s="485">
        <v>0</v>
      </c>
      <c r="DW59" s="487">
        <v>0.69620173946827635</v>
      </c>
      <c r="DZ59" s="488">
        <v>11056335.650959019</v>
      </c>
      <c r="EA59" s="461">
        <v>696201.73946827627</v>
      </c>
      <c r="EB59" s="461">
        <v>10360133.911490742</v>
      </c>
      <c r="EC59" s="458">
        <v>2069</v>
      </c>
      <c r="ED59" s="489">
        <v>10.360133911490742</v>
      </c>
    </row>
    <row r="60" spans="1:134">
      <c r="A60" s="490">
        <v>2070</v>
      </c>
      <c r="B60" s="482">
        <v>0</v>
      </c>
      <c r="C60" s="482">
        <v>0</v>
      </c>
      <c r="D60" s="482">
        <v>9948862.0501760431</v>
      </c>
      <c r="E60" s="482">
        <v>1288390.0127188221</v>
      </c>
      <c r="F60" s="482">
        <v>0</v>
      </c>
      <c r="G60" s="482">
        <v>0</v>
      </c>
      <c r="H60" s="482">
        <v>0</v>
      </c>
      <c r="I60" s="482">
        <v>0</v>
      </c>
      <c r="J60" s="482">
        <v>0</v>
      </c>
      <c r="K60" s="482">
        <v>0</v>
      </c>
      <c r="L60" s="482">
        <v>0</v>
      </c>
      <c r="M60" s="482">
        <v>0</v>
      </c>
      <c r="N60" s="482">
        <v>0</v>
      </c>
      <c r="O60" s="482">
        <v>0</v>
      </c>
      <c r="P60" s="482">
        <v>0</v>
      </c>
      <c r="Q60" s="482">
        <v>0</v>
      </c>
      <c r="R60" s="482">
        <v>0</v>
      </c>
      <c r="S60" s="482">
        <v>0</v>
      </c>
      <c r="T60" s="482">
        <v>0</v>
      </c>
      <c r="U60" s="482">
        <v>0</v>
      </c>
      <c r="V60" s="482">
        <v>0</v>
      </c>
      <c r="W60" s="482">
        <v>0</v>
      </c>
      <c r="X60" s="482">
        <v>0</v>
      </c>
      <c r="Y60" s="482">
        <v>0</v>
      </c>
      <c r="Z60" s="482">
        <v>0</v>
      </c>
      <c r="AA60" s="482">
        <v>5.4804947947843182E-8</v>
      </c>
      <c r="AB60" s="482">
        <v>0</v>
      </c>
      <c r="AC60" s="482">
        <v>0</v>
      </c>
      <c r="AD60" s="482">
        <v>0</v>
      </c>
      <c r="AE60" s="482">
        <v>0</v>
      </c>
      <c r="AF60" s="482">
        <v>11237252.06289492</v>
      </c>
      <c r="AH60" s="490">
        <v>2070</v>
      </c>
      <c r="AI60" s="483">
        <v>0</v>
      </c>
      <c r="AJ60" s="483">
        <v>0</v>
      </c>
      <c r="AK60" s="483">
        <v>0</v>
      </c>
      <c r="AL60" s="483">
        <v>50966.467639869428</v>
      </c>
      <c r="AM60" s="483">
        <v>31955.370869518305</v>
      </c>
      <c r="AN60" s="483">
        <v>0</v>
      </c>
      <c r="AO60" s="483">
        <v>617692.8886087524</v>
      </c>
      <c r="AP60" s="483">
        <v>2985.4052945915073</v>
      </c>
      <c r="AQ60" s="483">
        <v>0</v>
      </c>
      <c r="AR60" s="483">
        <v>0</v>
      </c>
      <c r="AS60" s="482">
        <v>703600.13241273165</v>
      </c>
      <c r="AU60" s="484">
        <v>2070</v>
      </c>
      <c r="AV60" s="485">
        <v>0</v>
      </c>
      <c r="AW60" s="485">
        <v>649.04849680542952</v>
      </c>
      <c r="AX60" s="485">
        <v>32.195049140177041</v>
      </c>
      <c r="AY60" s="485">
        <v>83.986281542746525</v>
      </c>
      <c r="AZ60" s="485">
        <v>0</v>
      </c>
      <c r="BA60" s="485">
        <v>0</v>
      </c>
      <c r="BB60" s="485">
        <v>0</v>
      </c>
      <c r="BC60" s="485">
        <v>0</v>
      </c>
      <c r="BD60" s="485">
        <v>0</v>
      </c>
      <c r="BE60" s="485">
        <v>0</v>
      </c>
      <c r="BF60" s="485">
        <v>765.22982748835307</v>
      </c>
      <c r="BH60" s="484">
        <v>2070</v>
      </c>
      <c r="BI60" s="485">
        <v>0</v>
      </c>
      <c r="BJ60" s="485">
        <v>4888.3505479947798</v>
      </c>
      <c r="BK60" s="485">
        <v>41.854007090988461</v>
      </c>
      <c r="BL60" s="485">
        <v>5.6435361179351275</v>
      </c>
      <c r="BM60" s="485">
        <v>0</v>
      </c>
      <c r="BN60" s="485">
        <v>0</v>
      </c>
      <c r="BO60" s="485">
        <v>0</v>
      </c>
      <c r="BP60" s="485">
        <v>0</v>
      </c>
      <c r="BQ60" s="485">
        <v>0</v>
      </c>
      <c r="BR60" s="485">
        <v>0</v>
      </c>
      <c r="BS60" s="485">
        <v>0</v>
      </c>
      <c r="BT60" s="485">
        <v>0</v>
      </c>
      <c r="BU60" s="485">
        <v>0</v>
      </c>
      <c r="BV60" s="485">
        <v>0</v>
      </c>
      <c r="BW60" s="485">
        <v>0</v>
      </c>
      <c r="BX60" s="485">
        <v>2.8421709430404007E-13</v>
      </c>
      <c r="BY60" s="485">
        <v>0</v>
      </c>
      <c r="BZ60" s="485">
        <v>0</v>
      </c>
      <c r="CA60" s="485">
        <v>0</v>
      </c>
      <c r="CB60" s="485">
        <v>0</v>
      </c>
      <c r="CC60" s="486">
        <v>4935.848091203703</v>
      </c>
      <c r="CD60" s="464">
        <v>4935.848091203703</v>
      </c>
      <c r="CE60" s="484">
        <v>2070</v>
      </c>
      <c r="CF60" s="485">
        <v>0</v>
      </c>
      <c r="CG60" s="485">
        <v>4596.7604378068909</v>
      </c>
      <c r="CH60" s="485">
        <v>38.915801790521243</v>
      </c>
      <c r="CI60" s="485">
        <v>4.7914761141678426</v>
      </c>
      <c r="CJ60" s="485">
        <v>0</v>
      </c>
      <c r="CK60" s="485">
        <v>0</v>
      </c>
      <c r="CL60" s="485">
        <v>0</v>
      </c>
      <c r="CM60" s="485">
        <v>0</v>
      </c>
      <c r="CN60" s="485">
        <v>0</v>
      </c>
      <c r="CO60" s="485">
        <v>0</v>
      </c>
      <c r="CP60" s="485">
        <v>0</v>
      </c>
      <c r="CQ60" s="485">
        <v>0</v>
      </c>
      <c r="CR60" s="485">
        <v>0</v>
      </c>
      <c r="CS60" s="485">
        <v>0</v>
      </c>
      <c r="CT60" s="485">
        <v>0</v>
      </c>
      <c r="CU60" s="485">
        <v>2.8421709430404007E-13</v>
      </c>
      <c r="CV60" s="485">
        <v>0</v>
      </c>
      <c r="CW60" s="485">
        <v>0</v>
      </c>
      <c r="CX60" s="485">
        <v>0</v>
      </c>
      <c r="CY60" s="485">
        <v>0</v>
      </c>
      <c r="CZ60" s="486">
        <v>4640.4677157115802</v>
      </c>
      <c r="DB60" s="484">
        <v>2070</v>
      </c>
      <c r="DC60" s="485">
        <v>0</v>
      </c>
      <c r="DD60" s="485">
        <v>0</v>
      </c>
      <c r="DE60" s="485">
        <v>0.61769288860875238</v>
      </c>
      <c r="DF60" s="485">
        <v>8.5907243803979239E-2</v>
      </c>
      <c r="DG60" s="485">
        <v>0</v>
      </c>
      <c r="DH60" s="485">
        <v>0</v>
      </c>
      <c r="DI60" s="485">
        <v>0</v>
      </c>
      <c r="DJ60" s="485">
        <v>0</v>
      </c>
      <c r="DK60" s="485">
        <v>0</v>
      </c>
      <c r="DL60" s="485">
        <v>0</v>
      </c>
      <c r="DM60" s="485"/>
      <c r="DN60" s="485"/>
      <c r="DO60" s="485">
        <v>0</v>
      </c>
      <c r="DP60" s="485"/>
      <c r="DQ60" s="485"/>
      <c r="DR60" s="485"/>
      <c r="DS60" s="485"/>
      <c r="DT60" s="485"/>
      <c r="DU60" s="485"/>
      <c r="DV60" s="485">
        <v>0</v>
      </c>
      <c r="DW60" s="487">
        <v>0.70360013241273167</v>
      </c>
      <c r="DZ60" s="488">
        <v>11237252.06289492</v>
      </c>
      <c r="EA60" s="461">
        <v>703600.13241273165</v>
      </c>
      <c r="EB60" s="461">
        <v>10533651.930482188</v>
      </c>
      <c r="EC60" s="458">
        <v>2070</v>
      </c>
      <c r="ED60" s="489">
        <v>10.533651930482188</v>
      </c>
    </row>
    <row r="61" spans="1:134">
      <c r="A61" s="490">
        <v>2071</v>
      </c>
      <c r="B61" s="482">
        <v>0</v>
      </c>
      <c r="C61" s="482">
        <v>0</v>
      </c>
      <c r="D61" s="482">
        <v>10478656.870794386</v>
      </c>
      <c r="E61" s="482">
        <v>1035520.2447830777</v>
      </c>
      <c r="F61" s="482">
        <v>0</v>
      </c>
      <c r="G61" s="482">
        <v>0</v>
      </c>
      <c r="H61" s="482">
        <v>0</v>
      </c>
      <c r="I61" s="482">
        <v>0</v>
      </c>
      <c r="J61" s="482">
        <v>0</v>
      </c>
      <c r="K61" s="482">
        <v>0</v>
      </c>
      <c r="L61" s="482">
        <v>0</v>
      </c>
      <c r="M61" s="482">
        <v>0</v>
      </c>
      <c r="N61" s="482">
        <v>0</v>
      </c>
      <c r="O61" s="482">
        <v>0</v>
      </c>
      <c r="P61" s="482">
        <v>0</v>
      </c>
      <c r="Q61" s="482">
        <v>0</v>
      </c>
      <c r="R61" s="482">
        <v>0</v>
      </c>
      <c r="S61" s="482">
        <v>0</v>
      </c>
      <c r="T61" s="482">
        <v>0</v>
      </c>
      <c r="U61" s="482">
        <v>0</v>
      </c>
      <c r="V61" s="482">
        <v>0</v>
      </c>
      <c r="W61" s="482">
        <v>0</v>
      </c>
      <c r="X61" s="482">
        <v>0</v>
      </c>
      <c r="Y61" s="482">
        <v>0</v>
      </c>
      <c r="Z61" s="482">
        <v>0</v>
      </c>
      <c r="AA61" s="482">
        <v>5.5943744025044877E-8</v>
      </c>
      <c r="AB61" s="482">
        <v>0</v>
      </c>
      <c r="AC61" s="482">
        <v>0</v>
      </c>
      <c r="AD61" s="482">
        <v>0</v>
      </c>
      <c r="AE61" s="482">
        <v>0</v>
      </c>
      <c r="AF61" s="482">
        <v>11514177.115577519</v>
      </c>
      <c r="AH61" s="490">
        <v>2071</v>
      </c>
      <c r="AI61" s="483">
        <v>0</v>
      </c>
      <c r="AJ61" s="483">
        <v>0</v>
      </c>
      <c r="AK61" s="483">
        <v>0</v>
      </c>
      <c r="AL61" s="483">
        <v>40561.777748769644</v>
      </c>
      <c r="AM61" s="483">
        <v>25431.753682591097</v>
      </c>
      <c r="AN61" s="483">
        <v>0</v>
      </c>
      <c r="AO61" s="483">
        <v>641705.93768604344</v>
      </c>
      <c r="AP61" s="483">
        <v>2375.9415093247203</v>
      </c>
      <c r="AQ61" s="483">
        <v>0</v>
      </c>
      <c r="AR61" s="483">
        <v>0</v>
      </c>
      <c r="AS61" s="482">
        <v>710075.4106267289</v>
      </c>
      <c r="AU61" s="484">
        <v>2071</v>
      </c>
      <c r="AV61" s="485">
        <v>0</v>
      </c>
      <c r="AW61" s="485">
        <v>649.04849680542952</v>
      </c>
      <c r="AX61" s="485">
        <v>32.347109465687275</v>
      </c>
      <c r="AY61" s="485">
        <v>83.865972926813768</v>
      </c>
      <c r="AZ61" s="485">
        <v>0</v>
      </c>
      <c r="BA61" s="485">
        <v>0</v>
      </c>
      <c r="BB61" s="485">
        <v>0</v>
      </c>
      <c r="BC61" s="485">
        <v>0</v>
      </c>
      <c r="BD61" s="485">
        <v>0</v>
      </c>
      <c r="BE61" s="485">
        <v>0</v>
      </c>
      <c r="BF61" s="485">
        <v>765.26157919793059</v>
      </c>
      <c r="BH61" s="484">
        <v>2071</v>
      </c>
      <c r="BI61" s="485">
        <v>0</v>
      </c>
      <c r="BJ61" s="485">
        <v>4888.3505479947798</v>
      </c>
      <c r="BK61" s="485">
        <v>43.050591827137417</v>
      </c>
      <c r="BL61" s="485">
        <v>4.4469513817862207</v>
      </c>
      <c r="BM61" s="485">
        <v>0</v>
      </c>
      <c r="BN61" s="485">
        <v>0</v>
      </c>
      <c r="BO61" s="485">
        <v>0</v>
      </c>
      <c r="BP61" s="485">
        <v>0</v>
      </c>
      <c r="BQ61" s="485">
        <v>0</v>
      </c>
      <c r="BR61" s="485">
        <v>0</v>
      </c>
      <c r="BS61" s="485">
        <v>0</v>
      </c>
      <c r="BT61" s="485">
        <v>0</v>
      </c>
      <c r="BU61" s="485">
        <v>0</v>
      </c>
      <c r="BV61" s="485">
        <v>0</v>
      </c>
      <c r="BW61" s="485">
        <v>0</v>
      </c>
      <c r="BX61" s="485">
        <v>2.8421709430404007E-13</v>
      </c>
      <c r="BY61" s="485">
        <v>0</v>
      </c>
      <c r="BZ61" s="485">
        <v>0</v>
      </c>
      <c r="CA61" s="485">
        <v>0</v>
      </c>
      <c r="CB61" s="485">
        <v>0</v>
      </c>
      <c r="CC61" s="486">
        <v>4935.848091203703</v>
      </c>
      <c r="CD61" s="464">
        <v>4935.848091203703</v>
      </c>
      <c r="CE61" s="484">
        <v>2071</v>
      </c>
      <c r="CF61" s="485">
        <v>0</v>
      </c>
      <c r="CG61" s="485">
        <v>4596.7604378068909</v>
      </c>
      <c r="CH61" s="485">
        <v>40.028384734283442</v>
      </c>
      <c r="CI61" s="485">
        <v>3.7755515126375041</v>
      </c>
      <c r="CJ61" s="485">
        <v>0</v>
      </c>
      <c r="CK61" s="485">
        <v>0</v>
      </c>
      <c r="CL61" s="485">
        <v>0</v>
      </c>
      <c r="CM61" s="485">
        <v>0</v>
      </c>
      <c r="CN61" s="485">
        <v>0</v>
      </c>
      <c r="CO61" s="485">
        <v>0</v>
      </c>
      <c r="CP61" s="485">
        <v>0</v>
      </c>
      <c r="CQ61" s="485">
        <v>0</v>
      </c>
      <c r="CR61" s="485">
        <v>0</v>
      </c>
      <c r="CS61" s="485">
        <v>0</v>
      </c>
      <c r="CT61" s="485">
        <v>0</v>
      </c>
      <c r="CU61" s="485">
        <v>2.8421709430404007E-13</v>
      </c>
      <c r="CV61" s="485">
        <v>0</v>
      </c>
      <c r="CW61" s="485">
        <v>0</v>
      </c>
      <c r="CX61" s="485">
        <v>0</v>
      </c>
      <c r="CY61" s="485">
        <v>0</v>
      </c>
      <c r="CZ61" s="486">
        <v>4640.5643740538117</v>
      </c>
      <c r="DB61" s="484">
        <v>2071</v>
      </c>
      <c r="DC61" s="485">
        <v>0</v>
      </c>
      <c r="DD61" s="485">
        <v>0</v>
      </c>
      <c r="DE61" s="485">
        <v>0.64170593768604345</v>
      </c>
      <c r="DF61" s="485">
        <v>6.8369472940685461E-2</v>
      </c>
      <c r="DG61" s="485">
        <v>0</v>
      </c>
      <c r="DH61" s="485">
        <v>0</v>
      </c>
      <c r="DI61" s="485">
        <v>0</v>
      </c>
      <c r="DJ61" s="485">
        <v>0</v>
      </c>
      <c r="DK61" s="485">
        <v>0</v>
      </c>
      <c r="DL61" s="485">
        <v>0</v>
      </c>
      <c r="DM61" s="485"/>
      <c r="DN61" s="485"/>
      <c r="DO61" s="485">
        <v>0</v>
      </c>
      <c r="DP61" s="485"/>
      <c r="DQ61" s="485"/>
      <c r="DR61" s="485"/>
      <c r="DS61" s="485"/>
      <c r="DT61" s="485"/>
      <c r="DU61" s="485"/>
      <c r="DV61" s="485">
        <v>0</v>
      </c>
      <c r="DW61" s="487">
        <v>0.71007541062672885</v>
      </c>
      <c r="DZ61" s="488">
        <v>11514177.115577519</v>
      </c>
      <c r="EA61" s="461">
        <v>710075.4106267289</v>
      </c>
      <c r="EB61" s="461">
        <v>10804101.704950791</v>
      </c>
      <c r="EC61" s="458">
        <v>2071</v>
      </c>
      <c r="ED61" s="489">
        <v>10.80410170495079</v>
      </c>
    </row>
    <row r="62" spans="1:134">
      <c r="A62" s="490">
        <v>2072</v>
      </c>
      <c r="B62" s="482">
        <v>0</v>
      </c>
      <c r="C62" s="482">
        <v>0</v>
      </c>
      <c r="D62" s="482">
        <v>11029102.238338351</v>
      </c>
      <c r="E62" s="482">
        <v>769124.35569937108</v>
      </c>
      <c r="F62" s="482">
        <v>0</v>
      </c>
      <c r="G62" s="482">
        <v>0</v>
      </c>
      <c r="H62" s="482">
        <v>0</v>
      </c>
      <c r="I62" s="482">
        <v>0</v>
      </c>
      <c r="J62" s="482">
        <v>0</v>
      </c>
      <c r="K62" s="482">
        <v>0</v>
      </c>
      <c r="L62" s="482">
        <v>0</v>
      </c>
      <c r="M62" s="482">
        <v>0</v>
      </c>
      <c r="N62" s="482">
        <v>0</v>
      </c>
      <c r="O62" s="482">
        <v>0</v>
      </c>
      <c r="P62" s="482">
        <v>0</v>
      </c>
      <c r="Q62" s="482">
        <v>0</v>
      </c>
      <c r="R62" s="482">
        <v>0</v>
      </c>
      <c r="S62" s="482">
        <v>0</v>
      </c>
      <c r="T62" s="482">
        <v>0</v>
      </c>
      <c r="U62" s="482">
        <v>0</v>
      </c>
      <c r="V62" s="482">
        <v>0</v>
      </c>
      <c r="W62" s="482">
        <v>0</v>
      </c>
      <c r="X62" s="482">
        <v>0</v>
      </c>
      <c r="Y62" s="482">
        <v>0</v>
      </c>
      <c r="Z62" s="482">
        <v>0</v>
      </c>
      <c r="AA62" s="482">
        <v>5.7105742994973054E-8</v>
      </c>
      <c r="AB62" s="482">
        <v>0</v>
      </c>
      <c r="AC62" s="482">
        <v>0</v>
      </c>
      <c r="AD62" s="482">
        <v>0</v>
      </c>
      <c r="AE62" s="482">
        <v>0</v>
      </c>
      <c r="AF62" s="482">
        <v>11798226.594037781</v>
      </c>
      <c r="AH62" s="490">
        <v>2072</v>
      </c>
      <c r="AI62" s="483">
        <v>0</v>
      </c>
      <c r="AJ62" s="483">
        <v>0</v>
      </c>
      <c r="AK62" s="483">
        <v>0</v>
      </c>
      <c r="AL62" s="483">
        <v>29831.572960316662</v>
      </c>
      <c r="AM62" s="483">
        <v>18704.042514853303</v>
      </c>
      <c r="AN62" s="483">
        <v>0</v>
      </c>
      <c r="AO62" s="483">
        <v>666321.03786189796</v>
      </c>
      <c r="AP62" s="483">
        <v>1747.4104050337194</v>
      </c>
      <c r="AQ62" s="483">
        <v>0</v>
      </c>
      <c r="AR62" s="483">
        <v>0</v>
      </c>
      <c r="AS62" s="482">
        <v>716604.06374210166</v>
      </c>
      <c r="AU62" s="484">
        <v>2072</v>
      </c>
      <c r="AV62" s="485">
        <v>0</v>
      </c>
      <c r="AW62" s="485">
        <v>649.04849680542952</v>
      </c>
      <c r="AX62" s="485">
        <v>32.499169791197509</v>
      </c>
      <c r="AY62" s="485">
        <v>83.745664310880997</v>
      </c>
      <c r="AZ62" s="485">
        <v>0</v>
      </c>
      <c r="BA62" s="485">
        <v>0</v>
      </c>
      <c r="BB62" s="485">
        <v>0</v>
      </c>
      <c r="BC62" s="485">
        <v>0</v>
      </c>
      <c r="BD62" s="485">
        <v>0</v>
      </c>
      <c r="BE62" s="485">
        <v>0</v>
      </c>
      <c r="BF62" s="485">
        <v>765.29333090750799</v>
      </c>
      <c r="BH62" s="484">
        <v>2072</v>
      </c>
      <c r="BI62" s="485">
        <v>0</v>
      </c>
      <c r="BJ62" s="485">
        <v>4888.3505479947798</v>
      </c>
      <c r="BK62" s="485">
        <v>44.259369219764096</v>
      </c>
      <c r="BL62" s="485">
        <v>3.2381739891595203</v>
      </c>
      <c r="BM62" s="485">
        <v>0</v>
      </c>
      <c r="BN62" s="485">
        <v>0</v>
      </c>
      <c r="BO62" s="485">
        <v>0</v>
      </c>
      <c r="BP62" s="485">
        <v>0</v>
      </c>
      <c r="BQ62" s="485">
        <v>0</v>
      </c>
      <c r="BR62" s="485">
        <v>0</v>
      </c>
      <c r="BS62" s="485">
        <v>0</v>
      </c>
      <c r="BT62" s="485">
        <v>0</v>
      </c>
      <c r="BU62" s="485">
        <v>0</v>
      </c>
      <c r="BV62" s="485">
        <v>0</v>
      </c>
      <c r="BW62" s="485">
        <v>0</v>
      </c>
      <c r="BX62" s="485">
        <v>2.8421709430404007E-13</v>
      </c>
      <c r="BY62" s="485">
        <v>0</v>
      </c>
      <c r="BZ62" s="485">
        <v>0</v>
      </c>
      <c r="CA62" s="485">
        <v>0</v>
      </c>
      <c r="CB62" s="485">
        <v>0</v>
      </c>
      <c r="CC62" s="486">
        <v>4935.8480912037039</v>
      </c>
      <c r="CD62" s="464">
        <v>4935.8480912037039</v>
      </c>
      <c r="CE62" s="484">
        <v>2072</v>
      </c>
      <c r="CF62" s="485">
        <v>0</v>
      </c>
      <c r="CG62" s="485">
        <v>4596.7604378068909</v>
      </c>
      <c r="CH62" s="485">
        <v>41.152304394306896</v>
      </c>
      <c r="CI62" s="485">
        <v>2.7492750995725603</v>
      </c>
      <c r="CJ62" s="485">
        <v>0</v>
      </c>
      <c r="CK62" s="485">
        <v>0</v>
      </c>
      <c r="CL62" s="485">
        <v>0</v>
      </c>
      <c r="CM62" s="485">
        <v>0</v>
      </c>
      <c r="CN62" s="485">
        <v>0</v>
      </c>
      <c r="CO62" s="485">
        <v>0</v>
      </c>
      <c r="CP62" s="485">
        <v>0</v>
      </c>
      <c r="CQ62" s="485">
        <v>0</v>
      </c>
      <c r="CR62" s="485">
        <v>0</v>
      </c>
      <c r="CS62" s="485">
        <v>0</v>
      </c>
      <c r="CT62" s="485">
        <v>0</v>
      </c>
      <c r="CU62" s="485">
        <v>2.8421709430404007E-13</v>
      </c>
      <c r="CV62" s="485">
        <v>0</v>
      </c>
      <c r="CW62" s="485">
        <v>0</v>
      </c>
      <c r="CX62" s="485">
        <v>0</v>
      </c>
      <c r="CY62" s="485">
        <v>0</v>
      </c>
      <c r="CZ62" s="486">
        <v>4640.6620173007705</v>
      </c>
      <c r="DB62" s="484">
        <v>2072</v>
      </c>
      <c r="DC62" s="485">
        <v>0</v>
      </c>
      <c r="DD62" s="485">
        <v>0</v>
      </c>
      <c r="DE62" s="485">
        <v>0.666321037861898</v>
      </c>
      <c r="DF62" s="485">
        <v>5.0283025880203683E-2</v>
      </c>
      <c r="DG62" s="485">
        <v>0</v>
      </c>
      <c r="DH62" s="485">
        <v>0</v>
      </c>
      <c r="DI62" s="485">
        <v>0</v>
      </c>
      <c r="DJ62" s="485">
        <v>0</v>
      </c>
      <c r="DK62" s="485">
        <v>0</v>
      </c>
      <c r="DL62" s="485">
        <v>0</v>
      </c>
      <c r="DM62" s="485"/>
      <c r="DN62" s="485"/>
      <c r="DO62" s="485">
        <v>0</v>
      </c>
      <c r="DP62" s="485"/>
      <c r="DQ62" s="485"/>
      <c r="DR62" s="485"/>
      <c r="DS62" s="485"/>
      <c r="DT62" s="485"/>
      <c r="DU62" s="485"/>
      <c r="DV62" s="485">
        <v>0</v>
      </c>
      <c r="DW62" s="487">
        <v>0.71660406374210173</v>
      </c>
      <c r="DZ62" s="488"/>
      <c r="EA62" s="461"/>
      <c r="EB62" s="461"/>
      <c r="ED62" s="489"/>
    </row>
    <row r="63" spans="1:134">
      <c r="A63" s="490">
        <v>2073</v>
      </c>
      <c r="B63" s="482">
        <v>0</v>
      </c>
      <c r="C63" s="482">
        <v>0</v>
      </c>
      <c r="D63" s="482">
        <v>10975642.971261542</v>
      </c>
      <c r="E63" s="482">
        <v>1015323.4904795189</v>
      </c>
      <c r="F63" s="482">
        <v>0</v>
      </c>
      <c r="G63" s="482">
        <v>0</v>
      </c>
      <c r="H63" s="482">
        <v>0</v>
      </c>
      <c r="I63" s="482">
        <v>0</v>
      </c>
      <c r="J63" s="482">
        <v>0</v>
      </c>
      <c r="K63" s="482">
        <v>0</v>
      </c>
      <c r="L63" s="482">
        <v>0</v>
      </c>
      <c r="M63" s="482">
        <v>0</v>
      </c>
      <c r="N63" s="482">
        <v>0</v>
      </c>
      <c r="O63" s="482">
        <v>0</v>
      </c>
      <c r="P63" s="482">
        <v>0</v>
      </c>
      <c r="Q63" s="482">
        <v>0</v>
      </c>
      <c r="R63" s="482">
        <v>0</v>
      </c>
      <c r="S63" s="482">
        <v>0</v>
      </c>
      <c r="T63" s="482">
        <v>0</v>
      </c>
      <c r="U63" s="482">
        <v>0</v>
      </c>
      <c r="V63" s="482">
        <v>0</v>
      </c>
      <c r="W63" s="482">
        <v>0</v>
      </c>
      <c r="X63" s="482">
        <v>0</v>
      </c>
      <c r="Y63" s="482">
        <v>0</v>
      </c>
      <c r="Z63" s="482">
        <v>0</v>
      </c>
      <c r="AA63" s="482">
        <v>5.8291413185194078E-8</v>
      </c>
      <c r="AB63" s="482">
        <v>0</v>
      </c>
      <c r="AC63" s="482">
        <v>0</v>
      </c>
      <c r="AD63" s="482">
        <v>0</v>
      </c>
      <c r="AE63" s="482">
        <v>0</v>
      </c>
      <c r="AF63" s="482">
        <v>11990966.46174112</v>
      </c>
      <c r="AH63" s="490">
        <v>2073</v>
      </c>
      <c r="AI63" s="483">
        <v>0</v>
      </c>
      <c r="AJ63" s="483">
        <v>0</v>
      </c>
      <c r="AK63" s="483">
        <v>0</v>
      </c>
      <c r="AL63" s="483">
        <v>38994.66783833623</v>
      </c>
      <c r="AM63" s="483">
        <v>24449.19435093314</v>
      </c>
      <c r="AN63" s="483">
        <v>0</v>
      </c>
      <c r="AO63" s="483">
        <v>658497.52203221968</v>
      </c>
      <c r="AP63" s="483">
        <v>2284.1466794991011</v>
      </c>
      <c r="AQ63" s="483">
        <v>0</v>
      </c>
      <c r="AR63" s="483">
        <v>0</v>
      </c>
      <c r="AS63" s="482">
        <v>724225.53090098815</v>
      </c>
      <c r="AU63" s="484">
        <v>2073</v>
      </c>
      <c r="AV63" s="485">
        <v>0</v>
      </c>
      <c r="AW63" s="485">
        <v>649.04849680542952</v>
      </c>
      <c r="AX63" s="485">
        <v>32.65123011670773</v>
      </c>
      <c r="AY63" s="485">
        <v>83.625355694948226</v>
      </c>
      <c r="AZ63" s="485">
        <v>0</v>
      </c>
      <c r="BA63" s="485">
        <v>0</v>
      </c>
      <c r="BB63" s="485">
        <v>0</v>
      </c>
      <c r="BC63" s="485">
        <v>0</v>
      </c>
      <c r="BD63" s="485">
        <v>0</v>
      </c>
      <c r="BE63" s="485">
        <v>0</v>
      </c>
      <c r="BF63" s="485">
        <v>765.32508261708551</v>
      </c>
      <c r="BH63" s="484">
        <v>2073</v>
      </c>
      <c r="BI63" s="485">
        <v>0</v>
      </c>
      <c r="BJ63" s="485">
        <v>4888.3505479947798</v>
      </c>
      <c r="BK63" s="485">
        <v>43.306637613170082</v>
      </c>
      <c r="BL63" s="485">
        <v>4.1909055957535202</v>
      </c>
      <c r="BM63" s="485">
        <v>0</v>
      </c>
      <c r="BN63" s="485">
        <v>0</v>
      </c>
      <c r="BO63" s="485">
        <v>0</v>
      </c>
      <c r="BP63" s="485">
        <v>0</v>
      </c>
      <c r="BQ63" s="485">
        <v>0</v>
      </c>
      <c r="BR63" s="485">
        <v>0</v>
      </c>
      <c r="BS63" s="485">
        <v>0</v>
      </c>
      <c r="BT63" s="485">
        <v>0</v>
      </c>
      <c r="BU63" s="485">
        <v>0</v>
      </c>
      <c r="BV63" s="485">
        <v>0</v>
      </c>
      <c r="BW63" s="485">
        <v>0</v>
      </c>
      <c r="BX63" s="485">
        <v>2.8421709430404007E-13</v>
      </c>
      <c r="BY63" s="485">
        <v>0</v>
      </c>
      <c r="BZ63" s="485">
        <v>0</v>
      </c>
      <c r="CA63" s="485">
        <v>0</v>
      </c>
      <c r="CB63" s="485">
        <v>0</v>
      </c>
      <c r="CC63" s="486">
        <v>4935.848091203703</v>
      </c>
      <c r="CD63" s="464">
        <v>4935.848091203703</v>
      </c>
      <c r="CE63" s="484">
        <v>2073</v>
      </c>
      <c r="CF63" s="485">
        <v>0</v>
      </c>
      <c r="CG63" s="485">
        <v>4596.7604378068909</v>
      </c>
      <c r="CH63" s="485">
        <v>40.26645577577019</v>
      </c>
      <c r="CI63" s="485">
        <v>3.5581634704116145</v>
      </c>
      <c r="CJ63" s="485">
        <v>0</v>
      </c>
      <c r="CK63" s="485">
        <v>0</v>
      </c>
      <c r="CL63" s="485">
        <v>0</v>
      </c>
      <c r="CM63" s="485">
        <v>0</v>
      </c>
      <c r="CN63" s="485">
        <v>0</v>
      </c>
      <c r="CO63" s="485">
        <v>0</v>
      </c>
      <c r="CP63" s="485">
        <v>0</v>
      </c>
      <c r="CQ63" s="485">
        <v>0</v>
      </c>
      <c r="CR63" s="485">
        <v>0</v>
      </c>
      <c r="CS63" s="485">
        <v>0</v>
      </c>
      <c r="CT63" s="485">
        <v>0</v>
      </c>
      <c r="CU63" s="485">
        <v>2.8421709430404007E-13</v>
      </c>
      <c r="CV63" s="485">
        <v>0</v>
      </c>
      <c r="CW63" s="485">
        <v>0</v>
      </c>
      <c r="CX63" s="485">
        <v>0</v>
      </c>
      <c r="CY63" s="485">
        <v>0</v>
      </c>
      <c r="CZ63" s="486">
        <v>4640.585057053072</v>
      </c>
      <c r="DB63" s="484">
        <v>2073</v>
      </c>
      <c r="DC63" s="485">
        <v>0</v>
      </c>
      <c r="DD63" s="485">
        <v>0</v>
      </c>
      <c r="DE63" s="485">
        <v>0.65849752203221967</v>
      </c>
      <c r="DF63" s="485">
        <v>6.5728008868768478E-2</v>
      </c>
      <c r="DG63" s="485">
        <v>0</v>
      </c>
      <c r="DH63" s="485">
        <v>0</v>
      </c>
      <c r="DI63" s="485">
        <v>0</v>
      </c>
      <c r="DJ63" s="485">
        <v>0</v>
      </c>
      <c r="DK63" s="485">
        <v>0</v>
      </c>
      <c r="DL63" s="485">
        <v>0</v>
      </c>
      <c r="DM63" s="485"/>
      <c r="DN63" s="485"/>
      <c r="DO63" s="485">
        <v>0</v>
      </c>
      <c r="DP63" s="485"/>
      <c r="DQ63" s="485"/>
      <c r="DR63" s="485"/>
      <c r="DS63" s="485"/>
      <c r="DT63" s="485"/>
      <c r="DU63" s="485"/>
      <c r="DV63" s="485">
        <v>0</v>
      </c>
      <c r="DW63" s="487">
        <v>0.72422553090098818</v>
      </c>
    </row>
    <row r="64" spans="1:134">
      <c r="A64" s="490">
        <v>2074</v>
      </c>
      <c r="B64" s="482">
        <v>0</v>
      </c>
      <c r="C64" s="482">
        <v>0</v>
      </c>
      <c r="D64" s="482">
        <v>10912056.486408966</v>
      </c>
      <c r="E64" s="482">
        <v>1274075.9127008114</v>
      </c>
      <c r="F64" s="482">
        <v>0</v>
      </c>
      <c r="G64" s="482">
        <v>0</v>
      </c>
      <c r="H64" s="482">
        <v>0</v>
      </c>
      <c r="I64" s="482">
        <v>0</v>
      </c>
      <c r="J64" s="482">
        <v>0</v>
      </c>
      <c r="K64" s="482">
        <v>0</v>
      </c>
      <c r="L64" s="482">
        <v>0</v>
      </c>
      <c r="M64" s="482">
        <v>0</v>
      </c>
      <c r="N64" s="482">
        <v>0</v>
      </c>
      <c r="O64" s="482">
        <v>0</v>
      </c>
      <c r="P64" s="482">
        <v>0</v>
      </c>
      <c r="Q64" s="482">
        <v>0</v>
      </c>
      <c r="R64" s="482">
        <v>0</v>
      </c>
      <c r="S64" s="482">
        <v>0</v>
      </c>
      <c r="T64" s="482">
        <v>0</v>
      </c>
      <c r="U64" s="482">
        <v>0</v>
      </c>
      <c r="V64" s="482">
        <v>0</v>
      </c>
      <c r="W64" s="482">
        <v>0</v>
      </c>
      <c r="X64" s="482">
        <v>0</v>
      </c>
      <c r="Y64" s="482">
        <v>0</v>
      </c>
      <c r="Z64" s="482">
        <v>0</v>
      </c>
      <c r="AA64" s="482">
        <v>5.9517015554013113E-8</v>
      </c>
      <c r="AB64" s="482">
        <v>0</v>
      </c>
      <c r="AC64" s="482">
        <v>0</v>
      </c>
      <c r="AD64" s="482">
        <v>0</v>
      </c>
      <c r="AE64" s="482">
        <v>0</v>
      </c>
      <c r="AF64" s="482">
        <v>12186132.399109837</v>
      </c>
      <c r="AH64" s="490">
        <v>2074</v>
      </c>
      <c r="AI64" s="483">
        <v>0</v>
      </c>
      <c r="AJ64" s="483">
        <v>0</v>
      </c>
      <c r="AK64" s="483">
        <v>0</v>
      </c>
      <c r="AL64" s="483">
        <v>48452.623630887465</v>
      </c>
      <c r="AM64" s="483">
        <v>30379.22048407753</v>
      </c>
      <c r="AN64" s="483">
        <v>0</v>
      </c>
      <c r="AO64" s="483">
        <v>650263.65483222576</v>
      </c>
      <c r="AP64" s="483">
        <v>2838.1546892087417</v>
      </c>
      <c r="AQ64" s="483">
        <v>0</v>
      </c>
      <c r="AR64" s="483">
        <v>0</v>
      </c>
      <c r="AS64" s="482">
        <v>731933.65363639954</v>
      </c>
      <c r="AU64" s="484">
        <v>2074</v>
      </c>
      <c r="AV64" s="485">
        <v>0</v>
      </c>
      <c r="AW64" s="485">
        <v>649.04849680542952</v>
      </c>
      <c r="AX64" s="485">
        <v>32.803290442217964</v>
      </c>
      <c r="AY64" s="485">
        <v>83.505047079015469</v>
      </c>
      <c r="AZ64" s="485">
        <v>0</v>
      </c>
      <c r="BA64" s="485">
        <v>0</v>
      </c>
      <c r="BB64" s="485">
        <v>0</v>
      </c>
      <c r="BC64" s="485">
        <v>0</v>
      </c>
      <c r="BD64" s="485">
        <v>0</v>
      </c>
      <c r="BE64" s="485">
        <v>0</v>
      </c>
      <c r="BF64" s="485">
        <v>765.35683432666292</v>
      </c>
      <c r="BH64" s="484">
        <v>2074</v>
      </c>
      <c r="BI64" s="485">
        <v>0</v>
      </c>
      <c r="BJ64" s="485">
        <v>4888.3505479947798</v>
      </c>
      <c r="BK64" s="485">
        <v>42.34171335009836</v>
      </c>
      <c r="BL64" s="485">
        <v>5.1558298588252569</v>
      </c>
      <c r="BM64" s="485">
        <v>0</v>
      </c>
      <c r="BN64" s="485">
        <v>0</v>
      </c>
      <c r="BO64" s="485">
        <v>0</v>
      </c>
      <c r="BP64" s="485">
        <v>0</v>
      </c>
      <c r="BQ64" s="485">
        <v>0</v>
      </c>
      <c r="BR64" s="485">
        <v>0</v>
      </c>
      <c r="BS64" s="485">
        <v>0</v>
      </c>
      <c r="BT64" s="485">
        <v>0</v>
      </c>
      <c r="BU64" s="485">
        <v>0</v>
      </c>
      <c r="BV64" s="485">
        <v>0</v>
      </c>
      <c r="BW64" s="485">
        <v>0</v>
      </c>
      <c r="BX64" s="485">
        <v>2.8421709430404007E-13</v>
      </c>
      <c r="BY64" s="485">
        <v>0</v>
      </c>
      <c r="BZ64" s="485">
        <v>0</v>
      </c>
      <c r="CA64" s="485">
        <v>0</v>
      </c>
      <c r="CB64" s="485">
        <v>0</v>
      </c>
      <c r="CC64" s="486">
        <v>4935.848091203703</v>
      </c>
      <c r="CD64" s="464">
        <v>4935.848091203703</v>
      </c>
      <c r="CE64" s="484">
        <v>2074</v>
      </c>
      <c r="CF64" s="485">
        <v>0</v>
      </c>
      <c r="CG64" s="485">
        <v>4596.7604378068909</v>
      </c>
      <c r="CH64" s="485">
        <v>39.369270440972244</v>
      </c>
      <c r="CI64" s="485">
        <v>4.3774036527852251</v>
      </c>
      <c r="CJ64" s="485">
        <v>0</v>
      </c>
      <c r="CK64" s="485">
        <v>0</v>
      </c>
      <c r="CL64" s="485">
        <v>0</v>
      </c>
      <c r="CM64" s="485">
        <v>0</v>
      </c>
      <c r="CN64" s="485">
        <v>0</v>
      </c>
      <c r="CO64" s="485">
        <v>0</v>
      </c>
      <c r="CP64" s="485">
        <v>0</v>
      </c>
      <c r="CQ64" s="485">
        <v>0</v>
      </c>
      <c r="CR64" s="485">
        <v>0</v>
      </c>
      <c r="CS64" s="485">
        <v>0</v>
      </c>
      <c r="CT64" s="485">
        <v>0</v>
      </c>
      <c r="CU64" s="485">
        <v>2.8421709430404007E-13</v>
      </c>
      <c r="CV64" s="485">
        <v>0</v>
      </c>
      <c r="CW64" s="485">
        <v>0</v>
      </c>
      <c r="CX64" s="485">
        <v>0</v>
      </c>
      <c r="CY64" s="485">
        <v>0</v>
      </c>
      <c r="CZ64" s="486">
        <v>4640.5071119006479</v>
      </c>
      <c r="DB64" s="484">
        <v>2074</v>
      </c>
      <c r="DC64" s="485">
        <v>0</v>
      </c>
      <c r="DD64" s="485">
        <v>0</v>
      </c>
      <c r="DE64" s="485">
        <v>0.65026365483222581</v>
      </c>
      <c r="DF64" s="485">
        <v>8.1669998804173735E-2</v>
      </c>
      <c r="DG64" s="485">
        <v>0</v>
      </c>
      <c r="DH64" s="485">
        <v>0</v>
      </c>
      <c r="DI64" s="485">
        <v>0</v>
      </c>
      <c r="DJ64" s="485">
        <v>0</v>
      </c>
      <c r="DK64" s="485">
        <v>0</v>
      </c>
      <c r="DL64" s="485">
        <v>0</v>
      </c>
      <c r="DM64" s="485"/>
      <c r="DN64" s="485"/>
      <c r="DO64" s="485">
        <v>0</v>
      </c>
      <c r="DP64" s="485"/>
      <c r="DQ64" s="485"/>
      <c r="DR64" s="485"/>
      <c r="DS64" s="485"/>
      <c r="DT64" s="485"/>
      <c r="DU64" s="485"/>
      <c r="DV64" s="485">
        <v>0</v>
      </c>
      <c r="DW64" s="487">
        <v>0.73193365363639951</v>
      </c>
    </row>
    <row r="65" spans="1:127">
      <c r="A65" s="490">
        <v>2075</v>
      </c>
      <c r="B65" s="482">
        <v>0</v>
      </c>
      <c r="C65" s="482">
        <v>0</v>
      </c>
      <c r="D65" s="482">
        <v>11495682.70404822</v>
      </c>
      <c r="E65" s="482">
        <v>991804.70370550698</v>
      </c>
      <c r="F65" s="482">
        <v>0</v>
      </c>
      <c r="G65" s="482">
        <v>0</v>
      </c>
      <c r="H65" s="482">
        <v>0</v>
      </c>
      <c r="I65" s="482">
        <v>0</v>
      </c>
      <c r="J65" s="482">
        <v>0</v>
      </c>
      <c r="K65" s="482">
        <v>0</v>
      </c>
      <c r="L65" s="482">
        <v>0</v>
      </c>
      <c r="M65" s="482">
        <v>0</v>
      </c>
      <c r="N65" s="482">
        <v>0</v>
      </c>
      <c r="O65" s="482">
        <v>0</v>
      </c>
      <c r="P65" s="482">
        <v>0</v>
      </c>
      <c r="Q65" s="482">
        <v>0</v>
      </c>
      <c r="R65" s="482">
        <v>0</v>
      </c>
      <c r="S65" s="482">
        <v>0</v>
      </c>
      <c r="T65" s="482">
        <v>0</v>
      </c>
      <c r="U65" s="482">
        <v>0</v>
      </c>
      <c r="V65" s="482">
        <v>0</v>
      </c>
      <c r="W65" s="482">
        <v>0</v>
      </c>
      <c r="X65" s="482">
        <v>0</v>
      </c>
      <c r="Y65" s="482">
        <v>0</v>
      </c>
      <c r="Z65" s="482">
        <v>0</v>
      </c>
      <c r="AA65" s="482">
        <v>6.0735687771634202E-8</v>
      </c>
      <c r="AB65" s="482">
        <v>0</v>
      </c>
      <c r="AC65" s="482">
        <v>0</v>
      </c>
      <c r="AD65" s="482">
        <v>0</v>
      </c>
      <c r="AE65" s="482">
        <v>0</v>
      </c>
      <c r="AF65" s="482">
        <v>12487487.407753788</v>
      </c>
      <c r="AH65" s="490">
        <v>2075</v>
      </c>
      <c r="AI65" s="483">
        <v>0</v>
      </c>
      <c r="AJ65" s="483">
        <v>0</v>
      </c>
      <c r="AK65" s="483">
        <v>0</v>
      </c>
      <c r="AL65" s="483">
        <v>37348.172745675125</v>
      </c>
      <c r="AM65" s="483">
        <v>23416.861451337223</v>
      </c>
      <c r="AN65" s="483">
        <v>0</v>
      </c>
      <c r="AO65" s="483">
        <v>675704.87245322845</v>
      </c>
      <c r="AP65" s="483">
        <v>2187.7017933853099</v>
      </c>
      <c r="AQ65" s="483">
        <v>0</v>
      </c>
      <c r="AR65" s="483">
        <v>0</v>
      </c>
      <c r="AS65" s="482">
        <v>738657.60844362609</v>
      </c>
      <c r="AU65" s="484">
        <v>2075</v>
      </c>
      <c r="AV65" s="485">
        <v>0</v>
      </c>
      <c r="AW65" s="485">
        <v>649.04849680542952</v>
      </c>
      <c r="AX65" s="485">
        <v>32.955350767728227</v>
      </c>
      <c r="AY65" s="485">
        <v>83.384738463082684</v>
      </c>
      <c r="AZ65" s="485">
        <v>0</v>
      </c>
      <c r="BA65" s="485">
        <v>0</v>
      </c>
      <c r="BB65" s="485">
        <v>0</v>
      </c>
      <c r="BC65" s="485">
        <v>0</v>
      </c>
      <c r="BD65" s="485">
        <v>0</v>
      </c>
      <c r="BE65" s="485">
        <v>0</v>
      </c>
      <c r="BF65" s="485">
        <v>765.38858603624044</v>
      </c>
      <c r="BH65" s="484">
        <v>2075</v>
      </c>
      <c r="BI65" s="485">
        <v>0</v>
      </c>
      <c r="BJ65" s="485">
        <v>4888.3505479947798</v>
      </c>
      <c r="BK65" s="485">
        <v>43.562683399202783</v>
      </c>
      <c r="BL65" s="485">
        <v>3.9348598097208196</v>
      </c>
      <c r="BM65" s="485">
        <v>0</v>
      </c>
      <c r="BN65" s="485">
        <v>0</v>
      </c>
      <c r="BO65" s="485">
        <v>0</v>
      </c>
      <c r="BP65" s="485">
        <v>0</v>
      </c>
      <c r="BQ65" s="485">
        <v>0</v>
      </c>
      <c r="BR65" s="485">
        <v>0</v>
      </c>
      <c r="BS65" s="485">
        <v>0</v>
      </c>
      <c r="BT65" s="485">
        <v>0</v>
      </c>
      <c r="BU65" s="485">
        <v>0</v>
      </c>
      <c r="BV65" s="485">
        <v>0</v>
      </c>
      <c r="BW65" s="485">
        <v>0</v>
      </c>
      <c r="BX65" s="485">
        <v>2.8421709430404007E-13</v>
      </c>
      <c r="BY65" s="485">
        <v>0</v>
      </c>
      <c r="BZ65" s="485">
        <v>0</v>
      </c>
      <c r="CA65" s="485">
        <v>0</v>
      </c>
      <c r="CB65" s="485">
        <v>0</v>
      </c>
      <c r="CC65" s="486">
        <v>4935.848091203703</v>
      </c>
      <c r="CD65" s="464">
        <v>4935.848091203703</v>
      </c>
      <c r="CE65" s="484">
        <v>2075</v>
      </c>
      <c r="CF65" s="485">
        <v>0</v>
      </c>
      <c r="CG65" s="485">
        <v>4596.7604378068909</v>
      </c>
      <c r="CH65" s="485">
        <v>40.504526817256973</v>
      </c>
      <c r="CI65" s="485">
        <v>3.3407754281857249</v>
      </c>
      <c r="CJ65" s="485">
        <v>0</v>
      </c>
      <c r="CK65" s="485">
        <v>0</v>
      </c>
      <c r="CL65" s="485">
        <v>0</v>
      </c>
      <c r="CM65" s="485">
        <v>0</v>
      </c>
      <c r="CN65" s="485">
        <v>0</v>
      </c>
      <c r="CO65" s="485">
        <v>0</v>
      </c>
      <c r="CP65" s="485">
        <v>0</v>
      </c>
      <c r="CQ65" s="485">
        <v>0</v>
      </c>
      <c r="CR65" s="485">
        <v>0</v>
      </c>
      <c r="CS65" s="485">
        <v>0</v>
      </c>
      <c r="CT65" s="485">
        <v>0</v>
      </c>
      <c r="CU65" s="485">
        <v>2.8421709430404007E-13</v>
      </c>
      <c r="CV65" s="485">
        <v>0</v>
      </c>
      <c r="CW65" s="485">
        <v>0</v>
      </c>
      <c r="CX65" s="485">
        <v>0</v>
      </c>
      <c r="CY65" s="485">
        <v>0</v>
      </c>
      <c r="CZ65" s="486">
        <v>4640.6057400523341</v>
      </c>
      <c r="DB65" s="484">
        <v>2075</v>
      </c>
      <c r="DC65" s="485">
        <v>0</v>
      </c>
      <c r="DD65" s="485">
        <v>0</v>
      </c>
      <c r="DE65" s="485">
        <v>0.67570487245322841</v>
      </c>
      <c r="DF65" s="485">
        <v>6.2952735990397662E-2</v>
      </c>
      <c r="DG65" s="485">
        <v>0</v>
      </c>
      <c r="DH65" s="485">
        <v>0</v>
      </c>
      <c r="DI65" s="485">
        <v>0</v>
      </c>
      <c r="DJ65" s="485">
        <v>0</v>
      </c>
      <c r="DK65" s="485">
        <v>0</v>
      </c>
      <c r="DL65" s="485">
        <v>0</v>
      </c>
      <c r="DM65" s="485"/>
      <c r="DN65" s="485"/>
      <c r="DO65" s="485">
        <v>0</v>
      </c>
      <c r="DP65" s="485"/>
      <c r="DQ65" s="485"/>
      <c r="DR65" s="485"/>
      <c r="DS65" s="485"/>
      <c r="DT65" s="485"/>
      <c r="DU65" s="485"/>
      <c r="DV65" s="485">
        <v>0</v>
      </c>
      <c r="DW65" s="487">
        <v>0.73865760844362605</v>
      </c>
    </row>
    <row r="66" spans="1:127">
      <c r="A66" s="490">
        <v>2076</v>
      </c>
      <c r="B66" s="482">
        <v>0</v>
      </c>
      <c r="C66" s="482">
        <v>0</v>
      </c>
      <c r="D66" s="482">
        <v>12102010.873126226</v>
      </c>
      <c r="E66" s="482">
        <v>694598.32013268583</v>
      </c>
      <c r="F66" s="482">
        <v>0</v>
      </c>
      <c r="G66" s="482">
        <v>0</v>
      </c>
      <c r="H66" s="482">
        <v>0</v>
      </c>
      <c r="I66" s="482">
        <v>0</v>
      </c>
      <c r="J66" s="482">
        <v>0</v>
      </c>
      <c r="K66" s="482">
        <v>0</v>
      </c>
      <c r="L66" s="482">
        <v>0</v>
      </c>
      <c r="M66" s="482">
        <v>0</v>
      </c>
      <c r="N66" s="482">
        <v>0</v>
      </c>
      <c r="O66" s="482">
        <v>0</v>
      </c>
      <c r="P66" s="482">
        <v>0</v>
      </c>
      <c r="Q66" s="482">
        <v>0</v>
      </c>
      <c r="R66" s="482">
        <v>0</v>
      </c>
      <c r="S66" s="482">
        <v>0</v>
      </c>
      <c r="T66" s="482">
        <v>0</v>
      </c>
      <c r="U66" s="482">
        <v>0</v>
      </c>
      <c r="V66" s="482">
        <v>0</v>
      </c>
      <c r="W66" s="482">
        <v>0</v>
      </c>
      <c r="X66" s="482">
        <v>0</v>
      </c>
      <c r="Y66" s="482">
        <v>0</v>
      </c>
      <c r="Z66" s="482">
        <v>0</v>
      </c>
      <c r="AA66" s="482">
        <v>6.1995276627452535E-8</v>
      </c>
      <c r="AB66" s="482">
        <v>0</v>
      </c>
      <c r="AC66" s="482">
        <v>0</v>
      </c>
      <c r="AD66" s="482">
        <v>0</v>
      </c>
      <c r="AE66" s="482">
        <v>0</v>
      </c>
      <c r="AF66" s="482">
        <v>12796609.193258973</v>
      </c>
      <c r="AH66" s="490">
        <v>2076</v>
      </c>
      <c r="AI66" s="483">
        <v>0</v>
      </c>
      <c r="AJ66" s="483">
        <v>0</v>
      </c>
      <c r="AK66" s="483">
        <v>0</v>
      </c>
      <c r="AL66" s="483">
        <v>25899.902304425352</v>
      </c>
      <c r="AM66" s="483">
        <v>16238.931633840895</v>
      </c>
      <c r="AN66" s="483">
        <v>0</v>
      </c>
      <c r="AO66" s="483">
        <v>701780.90071499883</v>
      </c>
      <c r="AP66" s="483">
        <v>1517.1093671900451</v>
      </c>
      <c r="AQ66" s="483">
        <v>0</v>
      </c>
      <c r="AR66" s="483">
        <v>0</v>
      </c>
      <c r="AS66" s="482">
        <v>745436.84402045514</v>
      </c>
      <c r="AU66" s="484">
        <v>2076</v>
      </c>
      <c r="AV66" s="485">
        <v>0</v>
      </c>
      <c r="AW66" s="485">
        <v>649.04849680542952</v>
      </c>
      <c r="AX66" s="485">
        <v>33.10741109323839</v>
      </c>
      <c r="AY66" s="485">
        <v>83.264429847149984</v>
      </c>
      <c r="AZ66" s="485">
        <v>0</v>
      </c>
      <c r="BA66" s="485">
        <v>0</v>
      </c>
      <c r="BB66" s="485">
        <v>0</v>
      </c>
      <c r="BC66" s="485">
        <v>0</v>
      </c>
      <c r="BD66" s="485">
        <v>0</v>
      </c>
      <c r="BE66" s="485">
        <v>0</v>
      </c>
      <c r="BF66" s="485">
        <v>765.42033774581796</v>
      </c>
      <c r="BH66" s="484">
        <v>2076</v>
      </c>
      <c r="BI66" s="485">
        <v>0</v>
      </c>
      <c r="BJ66" s="485">
        <v>4888.3505479947798</v>
      </c>
      <c r="BK66" s="485">
        <v>44.795846104784943</v>
      </c>
      <c r="BL66" s="485">
        <v>2.7016971041386455</v>
      </c>
      <c r="BM66" s="485">
        <v>0</v>
      </c>
      <c r="BN66" s="485">
        <v>0</v>
      </c>
      <c r="BO66" s="485">
        <v>0</v>
      </c>
      <c r="BP66" s="485">
        <v>0</v>
      </c>
      <c r="BQ66" s="485">
        <v>0</v>
      </c>
      <c r="BR66" s="485">
        <v>0</v>
      </c>
      <c r="BS66" s="485">
        <v>0</v>
      </c>
      <c r="BT66" s="485">
        <v>0</v>
      </c>
      <c r="BU66" s="485">
        <v>0</v>
      </c>
      <c r="BV66" s="485">
        <v>0</v>
      </c>
      <c r="BW66" s="485">
        <v>0</v>
      </c>
      <c r="BX66" s="485">
        <v>2.8421709430404007E-13</v>
      </c>
      <c r="BY66" s="485">
        <v>0</v>
      </c>
      <c r="BZ66" s="485">
        <v>0</v>
      </c>
      <c r="CA66" s="485">
        <v>0</v>
      </c>
      <c r="CB66" s="485">
        <v>0</v>
      </c>
      <c r="CC66" s="486">
        <v>4935.848091203703</v>
      </c>
      <c r="CD66" s="464">
        <v>4935.848091203703</v>
      </c>
      <c r="CE66" s="484">
        <v>2076</v>
      </c>
      <c r="CF66" s="485">
        <v>0</v>
      </c>
      <c r="CG66" s="485">
        <v>4596.7604378068909</v>
      </c>
      <c r="CH66" s="485">
        <v>41.651119909802965</v>
      </c>
      <c r="CI66" s="485">
        <v>2.2937953920516674</v>
      </c>
      <c r="CJ66" s="485">
        <v>0</v>
      </c>
      <c r="CK66" s="485">
        <v>0</v>
      </c>
      <c r="CL66" s="485">
        <v>0</v>
      </c>
      <c r="CM66" s="485">
        <v>0</v>
      </c>
      <c r="CN66" s="485">
        <v>0</v>
      </c>
      <c r="CO66" s="485">
        <v>0</v>
      </c>
      <c r="CP66" s="485">
        <v>0</v>
      </c>
      <c r="CQ66" s="485">
        <v>0</v>
      </c>
      <c r="CR66" s="485">
        <v>0</v>
      </c>
      <c r="CS66" s="485">
        <v>0</v>
      </c>
      <c r="CT66" s="485">
        <v>0</v>
      </c>
      <c r="CU66" s="485">
        <v>2.8421709430404007E-13</v>
      </c>
      <c r="CV66" s="485">
        <v>0</v>
      </c>
      <c r="CW66" s="485">
        <v>0</v>
      </c>
      <c r="CX66" s="485">
        <v>0</v>
      </c>
      <c r="CY66" s="485">
        <v>0</v>
      </c>
      <c r="CZ66" s="486">
        <v>4640.7053531087458</v>
      </c>
      <c r="DB66" s="484">
        <v>2076</v>
      </c>
      <c r="DC66" s="485">
        <v>0</v>
      </c>
      <c r="DD66" s="485">
        <v>0</v>
      </c>
      <c r="DE66" s="485">
        <v>0.70178090071499888</v>
      </c>
      <c r="DF66" s="485">
        <v>4.3655943305456288E-2</v>
      </c>
      <c r="DG66" s="485">
        <v>0</v>
      </c>
      <c r="DH66" s="485">
        <v>0</v>
      </c>
      <c r="DI66" s="485">
        <v>0</v>
      </c>
      <c r="DJ66" s="485">
        <v>0</v>
      </c>
      <c r="DK66" s="485">
        <v>0</v>
      </c>
      <c r="DL66" s="485">
        <v>0</v>
      </c>
      <c r="DM66" s="485"/>
      <c r="DN66" s="485"/>
      <c r="DO66" s="485">
        <v>0</v>
      </c>
      <c r="DP66" s="485"/>
      <c r="DQ66" s="485"/>
      <c r="DR66" s="485"/>
      <c r="DS66" s="485"/>
      <c r="DT66" s="485"/>
      <c r="DU66" s="485"/>
      <c r="DV66" s="485">
        <v>0</v>
      </c>
      <c r="DW66" s="487">
        <v>0.74543684402045518</v>
      </c>
    </row>
    <row r="67" spans="1:127">
      <c r="A67" s="490">
        <v>2077</v>
      </c>
      <c r="B67" s="482">
        <v>0</v>
      </c>
      <c r="C67" s="482">
        <v>0</v>
      </c>
      <c r="D67" s="482">
        <v>12039827.641812086</v>
      </c>
      <c r="E67" s="482">
        <v>964728.42857193411</v>
      </c>
      <c r="F67" s="482">
        <v>0</v>
      </c>
      <c r="G67" s="482">
        <v>0</v>
      </c>
      <c r="H67" s="482">
        <v>0</v>
      </c>
      <c r="I67" s="482">
        <v>0</v>
      </c>
      <c r="J67" s="482">
        <v>0</v>
      </c>
      <c r="K67" s="482">
        <v>0</v>
      </c>
      <c r="L67" s="482">
        <v>0</v>
      </c>
      <c r="M67" s="482">
        <v>0</v>
      </c>
      <c r="N67" s="482">
        <v>0</v>
      </c>
      <c r="O67" s="482">
        <v>0</v>
      </c>
      <c r="P67" s="482">
        <v>0</v>
      </c>
      <c r="Q67" s="482">
        <v>0</v>
      </c>
      <c r="R67" s="482">
        <v>0</v>
      </c>
      <c r="S67" s="482">
        <v>0</v>
      </c>
      <c r="T67" s="482">
        <v>0</v>
      </c>
      <c r="U67" s="482">
        <v>0</v>
      </c>
      <c r="V67" s="482">
        <v>0</v>
      </c>
      <c r="W67" s="482">
        <v>0</v>
      </c>
      <c r="X67" s="482">
        <v>0</v>
      </c>
      <c r="Y67" s="482">
        <v>0</v>
      </c>
      <c r="Z67" s="482">
        <v>0</v>
      </c>
      <c r="AA67" s="482">
        <v>6.3280506011391062E-8</v>
      </c>
      <c r="AB67" s="482">
        <v>0</v>
      </c>
      <c r="AC67" s="482">
        <v>0</v>
      </c>
      <c r="AD67" s="482">
        <v>0</v>
      </c>
      <c r="AE67" s="482">
        <v>0</v>
      </c>
      <c r="AF67" s="482">
        <v>13004556.070384083</v>
      </c>
      <c r="AH67" s="490">
        <v>2077</v>
      </c>
      <c r="AI67" s="483">
        <v>0</v>
      </c>
      <c r="AJ67" s="483">
        <v>0</v>
      </c>
      <c r="AK67" s="483">
        <v>0</v>
      </c>
      <c r="AL67" s="483">
        <v>35619.734314535672</v>
      </c>
      <c r="AM67" s="483">
        <v>22333.151050167828</v>
      </c>
      <c r="AN67" s="483">
        <v>0</v>
      </c>
      <c r="AO67" s="483">
        <v>693337.91877728573</v>
      </c>
      <c r="AP67" s="483">
        <v>2086.45700474976</v>
      </c>
      <c r="AQ67" s="483">
        <v>0</v>
      </c>
      <c r="AR67" s="483">
        <v>0</v>
      </c>
      <c r="AS67" s="482">
        <v>753377.26114673901</v>
      </c>
      <c r="AU67" s="484">
        <v>2077</v>
      </c>
      <c r="AV67" s="485">
        <v>0</v>
      </c>
      <c r="AW67" s="485">
        <v>649.04849680542952</v>
      </c>
      <c r="AX67" s="485">
        <v>33.259471418748682</v>
      </c>
      <c r="AY67" s="485">
        <v>83.14412123121717</v>
      </c>
      <c r="AZ67" s="485">
        <v>0</v>
      </c>
      <c r="BA67" s="485">
        <v>0</v>
      </c>
      <c r="BB67" s="485">
        <v>0</v>
      </c>
      <c r="BC67" s="485">
        <v>0</v>
      </c>
      <c r="BD67" s="485">
        <v>0</v>
      </c>
      <c r="BE67" s="485">
        <v>0</v>
      </c>
      <c r="BF67" s="485">
        <v>765.45208945539537</v>
      </c>
      <c r="BH67" s="484">
        <v>2077</v>
      </c>
      <c r="BI67" s="485">
        <v>0</v>
      </c>
      <c r="BJ67" s="485">
        <v>4888.3505479947798</v>
      </c>
      <c r="BK67" s="485">
        <v>43.818729185235476</v>
      </c>
      <c r="BL67" s="485">
        <v>3.6788140236881191</v>
      </c>
      <c r="BM67" s="485">
        <v>0</v>
      </c>
      <c r="BN67" s="485">
        <v>0</v>
      </c>
      <c r="BO67" s="485">
        <v>0</v>
      </c>
      <c r="BP67" s="485">
        <v>0</v>
      </c>
      <c r="BQ67" s="485">
        <v>0</v>
      </c>
      <c r="BR67" s="485">
        <v>0</v>
      </c>
      <c r="BS67" s="485">
        <v>0</v>
      </c>
      <c r="BT67" s="485">
        <v>0</v>
      </c>
      <c r="BU67" s="485">
        <v>0</v>
      </c>
      <c r="BV67" s="485">
        <v>0</v>
      </c>
      <c r="BW67" s="485">
        <v>0</v>
      </c>
      <c r="BX67" s="485">
        <v>2.8421709430404007E-13</v>
      </c>
      <c r="BY67" s="485">
        <v>0</v>
      </c>
      <c r="BZ67" s="485">
        <v>0</v>
      </c>
      <c r="CA67" s="485">
        <v>0</v>
      </c>
      <c r="CB67" s="485">
        <v>0</v>
      </c>
      <c r="CC67" s="486">
        <v>4935.848091203703</v>
      </c>
      <c r="CD67" s="464">
        <v>4935.848091203703</v>
      </c>
      <c r="CE67" s="484">
        <v>2077</v>
      </c>
      <c r="CF67" s="485">
        <v>0</v>
      </c>
      <c r="CG67" s="485">
        <v>4596.7604378068909</v>
      </c>
      <c r="CH67" s="485">
        <v>40.74259785874375</v>
      </c>
      <c r="CI67" s="485">
        <v>3.1233873859598353</v>
      </c>
      <c r="CJ67" s="485">
        <v>0</v>
      </c>
      <c r="CK67" s="485">
        <v>0</v>
      </c>
      <c r="CL67" s="485">
        <v>0</v>
      </c>
      <c r="CM67" s="485">
        <v>0</v>
      </c>
      <c r="CN67" s="485">
        <v>0</v>
      </c>
      <c r="CO67" s="485">
        <v>0</v>
      </c>
      <c r="CP67" s="485">
        <v>0</v>
      </c>
      <c r="CQ67" s="485">
        <v>0</v>
      </c>
      <c r="CR67" s="485">
        <v>0</v>
      </c>
      <c r="CS67" s="485">
        <v>0</v>
      </c>
      <c r="CT67" s="485">
        <v>0</v>
      </c>
      <c r="CU67" s="485">
        <v>2.8421709430404007E-13</v>
      </c>
      <c r="CV67" s="485">
        <v>0</v>
      </c>
      <c r="CW67" s="485">
        <v>0</v>
      </c>
      <c r="CX67" s="485">
        <v>0</v>
      </c>
      <c r="CY67" s="485">
        <v>0</v>
      </c>
      <c r="CZ67" s="486">
        <v>4640.6264230515944</v>
      </c>
      <c r="DB67" s="484">
        <v>2077</v>
      </c>
      <c r="DC67" s="485">
        <v>0</v>
      </c>
      <c r="DD67" s="485">
        <v>0</v>
      </c>
      <c r="DE67" s="485">
        <v>0.69333791877728568</v>
      </c>
      <c r="DF67" s="485">
        <v>6.0039342369453262E-2</v>
      </c>
      <c r="DG67" s="485">
        <v>0</v>
      </c>
      <c r="DH67" s="485">
        <v>0</v>
      </c>
      <c r="DI67" s="485">
        <v>0</v>
      </c>
      <c r="DJ67" s="485">
        <v>0</v>
      </c>
      <c r="DK67" s="485">
        <v>0</v>
      </c>
      <c r="DL67" s="485">
        <v>0</v>
      </c>
      <c r="DM67" s="485"/>
      <c r="DN67" s="485"/>
      <c r="DO67" s="485">
        <v>0</v>
      </c>
      <c r="DP67" s="485"/>
      <c r="DQ67" s="485"/>
      <c r="DR67" s="485"/>
      <c r="DS67" s="485"/>
      <c r="DT67" s="485"/>
      <c r="DU67" s="485"/>
      <c r="DV67" s="485">
        <v>0</v>
      </c>
      <c r="DW67" s="487">
        <v>0.75337726114673897</v>
      </c>
    </row>
    <row r="68" spans="1:127">
      <c r="A68" s="490">
        <v>2078</v>
      </c>
      <c r="B68" s="482">
        <v>0</v>
      </c>
      <c r="C68" s="482">
        <v>0</v>
      </c>
      <c r="D68" s="482">
        <v>11966444.193865132</v>
      </c>
      <c r="E68" s="482">
        <v>1248647.2395857852</v>
      </c>
      <c r="F68" s="482">
        <v>0</v>
      </c>
      <c r="G68" s="482">
        <v>0</v>
      </c>
      <c r="H68" s="482">
        <v>0</v>
      </c>
      <c r="I68" s="482">
        <v>0</v>
      </c>
      <c r="J68" s="482">
        <v>0</v>
      </c>
      <c r="K68" s="482">
        <v>0</v>
      </c>
      <c r="L68" s="482">
        <v>0</v>
      </c>
      <c r="M68" s="482">
        <v>0</v>
      </c>
      <c r="N68" s="482">
        <v>0</v>
      </c>
      <c r="O68" s="482">
        <v>0</v>
      </c>
      <c r="P68" s="482">
        <v>0</v>
      </c>
      <c r="Q68" s="482">
        <v>0</v>
      </c>
      <c r="R68" s="482">
        <v>0</v>
      </c>
      <c r="S68" s="482">
        <v>0</v>
      </c>
      <c r="T68" s="482">
        <v>0</v>
      </c>
      <c r="U68" s="482">
        <v>0</v>
      </c>
      <c r="V68" s="482">
        <v>0</v>
      </c>
      <c r="W68" s="482">
        <v>0</v>
      </c>
      <c r="X68" s="482">
        <v>0</v>
      </c>
      <c r="Y68" s="482">
        <v>0</v>
      </c>
      <c r="Z68" s="482">
        <v>0</v>
      </c>
      <c r="AA68" s="482">
        <v>6.4591893221522299E-8</v>
      </c>
      <c r="AB68" s="482">
        <v>0</v>
      </c>
      <c r="AC68" s="482">
        <v>0</v>
      </c>
      <c r="AD68" s="482">
        <v>0</v>
      </c>
      <c r="AE68" s="482">
        <v>0</v>
      </c>
      <c r="AF68" s="482">
        <v>13215091.433450982</v>
      </c>
      <c r="AH68" s="490">
        <v>2078</v>
      </c>
      <c r="AI68" s="483">
        <v>0</v>
      </c>
      <c r="AJ68" s="483">
        <v>0</v>
      </c>
      <c r="AK68" s="483">
        <v>0</v>
      </c>
      <c r="AL68" s="483">
        <v>45650.607644635369</v>
      </c>
      <c r="AM68" s="483">
        <v>28622.389685920327</v>
      </c>
      <c r="AN68" s="483">
        <v>0</v>
      </c>
      <c r="AO68" s="483">
        <v>684461.04710257333</v>
      </c>
      <c r="AP68" s="483">
        <v>2674.0241589158541</v>
      </c>
      <c r="AQ68" s="483">
        <v>0</v>
      </c>
      <c r="AR68" s="483">
        <v>0</v>
      </c>
      <c r="AS68" s="482">
        <v>761408.06859204487</v>
      </c>
      <c r="AU68" s="484">
        <v>2078</v>
      </c>
      <c r="AV68" s="485">
        <v>0</v>
      </c>
      <c r="AW68" s="485">
        <v>649.04849680542952</v>
      </c>
      <c r="AX68" s="485">
        <v>33.41153174425893</v>
      </c>
      <c r="AY68" s="485">
        <v>83.023812615284371</v>
      </c>
      <c r="AZ68" s="485">
        <v>0</v>
      </c>
      <c r="BA68" s="485">
        <v>0</v>
      </c>
      <c r="BB68" s="485">
        <v>0</v>
      </c>
      <c r="BC68" s="485">
        <v>0</v>
      </c>
      <c r="BD68" s="485">
        <v>0</v>
      </c>
      <c r="BE68" s="485">
        <v>0</v>
      </c>
      <c r="BF68" s="485">
        <v>765.48384116497277</v>
      </c>
      <c r="BH68" s="484">
        <v>2078</v>
      </c>
      <c r="BI68" s="485">
        <v>0</v>
      </c>
      <c r="BJ68" s="485">
        <v>4888.3505479947798</v>
      </c>
      <c r="BK68" s="485">
        <v>42.829419609208223</v>
      </c>
      <c r="BL68" s="485">
        <v>4.6681235997153863</v>
      </c>
      <c r="BM68" s="485">
        <v>0</v>
      </c>
      <c r="BN68" s="485">
        <v>0</v>
      </c>
      <c r="BO68" s="485">
        <v>0</v>
      </c>
      <c r="BP68" s="485">
        <v>0</v>
      </c>
      <c r="BQ68" s="485">
        <v>0</v>
      </c>
      <c r="BR68" s="485">
        <v>0</v>
      </c>
      <c r="BS68" s="485">
        <v>0</v>
      </c>
      <c r="BT68" s="485">
        <v>0</v>
      </c>
      <c r="BU68" s="485">
        <v>0</v>
      </c>
      <c r="BV68" s="485">
        <v>0</v>
      </c>
      <c r="BW68" s="485">
        <v>0</v>
      </c>
      <c r="BX68" s="485">
        <v>2.8421709430404007E-13</v>
      </c>
      <c r="BY68" s="485">
        <v>0</v>
      </c>
      <c r="BZ68" s="485">
        <v>0</v>
      </c>
      <c r="CA68" s="485">
        <v>0</v>
      </c>
      <c r="CB68" s="485">
        <v>0</v>
      </c>
      <c r="CC68" s="486">
        <v>4935.8480912037039</v>
      </c>
      <c r="CD68" s="464">
        <v>4935.8480912037039</v>
      </c>
      <c r="CE68" s="484">
        <v>2078</v>
      </c>
      <c r="CF68" s="485">
        <v>0</v>
      </c>
      <c r="CG68" s="485">
        <v>4596.7604378068909</v>
      </c>
      <c r="CH68" s="485">
        <v>39.822739091423223</v>
      </c>
      <c r="CI68" s="485">
        <v>3.9633311914026081</v>
      </c>
      <c r="CJ68" s="485">
        <v>0</v>
      </c>
      <c r="CK68" s="485">
        <v>0</v>
      </c>
      <c r="CL68" s="485">
        <v>0</v>
      </c>
      <c r="CM68" s="485">
        <v>0</v>
      </c>
      <c r="CN68" s="485">
        <v>0</v>
      </c>
      <c r="CO68" s="485">
        <v>0</v>
      </c>
      <c r="CP68" s="485">
        <v>0</v>
      </c>
      <c r="CQ68" s="485">
        <v>0</v>
      </c>
      <c r="CR68" s="485">
        <v>0</v>
      </c>
      <c r="CS68" s="485">
        <v>0</v>
      </c>
      <c r="CT68" s="485">
        <v>0</v>
      </c>
      <c r="CU68" s="485">
        <v>2.8421709430404007E-13</v>
      </c>
      <c r="CV68" s="485">
        <v>0</v>
      </c>
      <c r="CW68" s="485">
        <v>0</v>
      </c>
      <c r="CX68" s="485">
        <v>0</v>
      </c>
      <c r="CY68" s="485">
        <v>0</v>
      </c>
      <c r="CZ68" s="486">
        <v>4640.5465080897166</v>
      </c>
      <c r="DB68" s="484">
        <v>2078</v>
      </c>
      <c r="DC68" s="485">
        <v>0</v>
      </c>
      <c r="DD68" s="485">
        <v>0</v>
      </c>
      <c r="DE68" s="485">
        <v>0.68446104710257327</v>
      </c>
      <c r="DF68" s="485">
        <v>7.6947021489471551E-2</v>
      </c>
      <c r="DG68" s="485">
        <v>0</v>
      </c>
      <c r="DH68" s="485">
        <v>0</v>
      </c>
      <c r="DI68" s="485">
        <v>0</v>
      </c>
      <c r="DJ68" s="485">
        <v>0</v>
      </c>
      <c r="DK68" s="485">
        <v>0</v>
      </c>
      <c r="DL68" s="485">
        <v>0</v>
      </c>
      <c r="DM68" s="485"/>
      <c r="DN68" s="485"/>
      <c r="DO68" s="485">
        <v>0</v>
      </c>
      <c r="DP68" s="485"/>
      <c r="DQ68" s="485"/>
      <c r="DR68" s="485"/>
      <c r="DS68" s="485"/>
      <c r="DT68" s="485"/>
      <c r="DU68" s="485"/>
      <c r="DV68" s="485">
        <v>0</v>
      </c>
      <c r="DW68" s="487">
        <v>0.7614080685920448</v>
      </c>
    </row>
    <row r="69" spans="1:127">
      <c r="A69" s="490">
        <v>2079</v>
      </c>
      <c r="B69" s="482">
        <v>0</v>
      </c>
      <c r="C69" s="482">
        <v>0</v>
      </c>
      <c r="D69" s="482">
        <v>12609176.697065035</v>
      </c>
      <c r="E69" s="482">
        <v>933845.60644236859</v>
      </c>
      <c r="F69" s="482">
        <v>0</v>
      </c>
      <c r="G69" s="482">
        <v>0</v>
      </c>
      <c r="H69" s="482">
        <v>0</v>
      </c>
      <c r="I69" s="482">
        <v>0</v>
      </c>
      <c r="J69" s="482">
        <v>0</v>
      </c>
      <c r="K69" s="482">
        <v>0</v>
      </c>
      <c r="L69" s="482">
        <v>0</v>
      </c>
      <c r="M69" s="482">
        <v>0</v>
      </c>
      <c r="N69" s="482">
        <v>0</v>
      </c>
      <c r="O69" s="482">
        <v>0</v>
      </c>
      <c r="P69" s="482">
        <v>0</v>
      </c>
      <c r="Q69" s="482">
        <v>0</v>
      </c>
      <c r="R69" s="482">
        <v>0</v>
      </c>
      <c r="S69" s="482">
        <v>0</v>
      </c>
      <c r="T69" s="482">
        <v>0</v>
      </c>
      <c r="U69" s="482">
        <v>0</v>
      </c>
      <c r="V69" s="482">
        <v>0</v>
      </c>
      <c r="W69" s="482">
        <v>0</v>
      </c>
      <c r="X69" s="482">
        <v>0</v>
      </c>
      <c r="Y69" s="482">
        <v>0</v>
      </c>
      <c r="Z69" s="482">
        <v>0</v>
      </c>
      <c r="AA69" s="482">
        <v>6.592996594675513E-8</v>
      </c>
      <c r="AB69" s="482">
        <v>0</v>
      </c>
      <c r="AC69" s="482">
        <v>0</v>
      </c>
      <c r="AD69" s="482">
        <v>0</v>
      </c>
      <c r="AE69" s="482">
        <v>0</v>
      </c>
      <c r="AF69" s="482">
        <v>13543022.303507468</v>
      </c>
      <c r="AH69" s="490">
        <v>2079</v>
      </c>
      <c r="AI69" s="483">
        <v>0</v>
      </c>
      <c r="AJ69" s="483">
        <v>0</v>
      </c>
      <c r="AK69" s="483">
        <v>0</v>
      </c>
      <c r="AL69" s="483">
        <v>33806.723623193422</v>
      </c>
      <c r="AM69" s="483">
        <v>21196.414844676474</v>
      </c>
      <c r="AN69" s="483">
        <v>0</v>
      </c>
      <c r="AO69" s="483">
        <v>711406.82203804969</v>
      </c>
      <c r="AP69" s="483">
        <v>1980.2583222095154</v>
      </c>
      <c r="AQ69" s="483">
        <v>0</v>
      </c>
      <c r="AR69" s="483">
        <v>0</v>
      </c>
      <c r="AS69" s="482">
        <v>768390.218828129</v>
      </c>
      <c r="AU69" s="484">
        <v>2079</v>
      </c>
      <c r="AV69" s="485">
        <v>0</v>
      </c>
      <c r="AW69" s="485">
        <v>649.04849680542952</v>
      </c>
      <c r="AX69" s="485">
        <v>33.563592069769115</v>
      </c>
      <c r="AY69" s="485">
        <v>82.903503999351656</v>
      </c>
      <c r="AZ69" s="485">
        <v>0</v>
      </c>
      <c r="BA69" s="485">
        <v>0</v>
      </c>
      <c r="BB69" s="485">
        <v>0</v>
      </c>
      <c r="BC69" s="485">
        <v>0</v>
      </c>
      <c r="BD69" s="485">
        <v>0</v>
      </c>
      <c r="BE69" s="485">
        <v>0</v>
      </c>
      <c r="BF69" s="485">
        <v>765.51559287455029</v>
      </c>
      <c r="BH69" s="484">
        <v>2079</v>
      </c>
      <c r="BI69" s="485">
        <v>0</v>
      </c>
      <c r="BJ69" s="485">
        <v>4888.3505479947798</v>
      </c>
      <c r="BK69" s="485">
        <v>44.07477497126817</v>
      </c>
      <c r="BL69" s="485">
        <v>3.4227682376554185</v>
      </c>
      <c r="BM69" s="485">
        <v>0</v>
      </c>
      <c r="BN69" s="485">
        <v>0</v>
      </c>
      <c r="BO69" s="485">
        <v>0</v>
      </c>
      <c r="BP69" s="485">
        <v>0</v>
      </c>
      <c r="BQ69" s="485">
        <v>0</v>
      </c>
      <c r="BR69" s="485">
        <v>0</v>
      </c>
      <c r="BS69" s="485">
        <v>0</v>
      </c>
      <c r="BT69" s="485">
        <v>0</v>
      </c>
      <c r="BU69" s="485">
        <v>0</v>
      </c>
      <c r="BV69" s="485">
        <v>0</v>
      </c>
      <c r="BW69" s="485">
        <v>0</v>
      </c>
      <c r="BX69" s="485">
        <v>2.8421709430404007E-13</v>
      </c>
      <c r="BY69" s="485">
        <v>0</v>
      </c>
      <c r="BZ69" s="485">
        <v>0</v>
      </c>
      <c r="CA69" s="485">
        <v>0</v>
      </c>
      <c r="CB69" s="485">
        <v>0</v>
      </c>
      <c r="CC69" s="486">
        <v>4935.848091203703</v>
      </c>
      <c r="CE69" s="484">
        <v>2079</v>
      </c>
      <c r="CF69" s="485">
        <v>0</v>
      </c>
      <c r="CG69" s="485">
        <v>4596.7604378068909</v>
      </c>
      <c r="CH69" s="485">
        <v>40.980668900230526</v>
      </c>
      <c r="CI69" s="485">
        <v>2.9059993437339453</v>
      </c>
      <c r="CJ69" s="485">
        <v>0</v>
      </c>
      <c r="CK69" s="485">
        <v>0</v>
      </c>
      <c r="CL69" s="485">
        <v>0</v>
      </c>
      <c r="CM69" s="485">
        <v>0</v>
      </c>
      <c r="CN69" s="485">
        <v>0</v>
      </c>
      <c r="CO69" s="485">
        <v>0</v>
      </c>
      <c r="CP69" s="485">
        <v>0</v>
      </c>
      <c r="CQ69" s="485">
        <v>0</v>
      </c>
      <c r="CR69" s="485">
        <v>0</v>
      </c>
      <c r="CS69" s="485">
        <v>0</v>
      </c>
      <c r="CT69" s="485">
        <v>0</v>
      </c>
      <c r="CU69" s="485">
        <v>2.8421709430404007E-13</v>
      </c>
      <c r="CV69" s="485">
        <v>0</v>
      </c>
      <c r="CW69" s="485">
        <v>0</v>
      </c>
      <c r="CX69" s="485">
        <v>0</v>
      </c>
      <c r="CY69" s="485">
        <v>0</v>
      </c>
      <c r="CZ69" s="486">
        <v>4640.6471060508557</v>
      </c>
      <c r="DB69" s="484">
        <v>2079</v>
      </c>
      <c r="DC69" s="485">
        <v>0</v>
      </c>
      <c r="DD69" s="485">
        <v>0</v>
      </c>
      <c r="DE69" s="485">
        <v>0.71140682203804972</v>
      </c>
      <c r="DF69" s="485">
        <v>5.698339679007941E-2</v>
      </c>
      <c r="DG69" s="485">
        <v>0</v>
      </c>
      <c r="DH69" s="485">
        <v>0</v>
      </c>
      <c r="DI69" s="485">
        <v>0</v>
      </c>
      <c r="DJ69" s="485">
        <v>0</v>
      </c>
      <c r="DK69" s="485">
        <v>0</v>
      </c>
      <c r="DL69" s="485">
        <v>0</v>
      </c>
      <c r="DM69" s="485"/>
      <c r="DN69" s="485"/>
      <c r="DO69" s="485">
        <v>0</v>
      </c>
      <c r="DP69" s="485"/>
      <c r="DQ69" s="485"/>
      <c r="DR69" s="485"/>
      <c r="DS69" s="485"/>
      <c r="DT69" s="485"/>
      <c r="DU69" s="485"/>
      <c r="DV69" s="485">
        <v>0</v>
      </c>
      <c r="DW69" s="487">
        <v>0.76839021882812908</v>
      </c>
    </row>
    <row r="70" spans="1:127">
      <c r="A70" s="490">
        <v>2080</v>
      </c>
      <c r="B70" s="482">
        <v>0</v>
      </c>
      <c r="C70" s="482">
        <v>0</v>
      </c>
      <c r="D70" s="482">
        <v>13276860.437900811</v>
      </c>
      <c r="E70" s="482">
        <v>602559.3534746978</v>
      </c>
      <c r="F70" s="482">
        <v>0</v>
      </c>
      <c r="G70" s="482">
        <v>0</v>
      </c>
      <c r="H70" s="482">
        <v>0</v>
      </c>
      <c r="I70" s="482">
        <v>0</v>
      </c>
      <c r="J70" s="482">
        <v>0</v>
      </c>
      <c r="K70" s="482">
        <v>0</v>
      </c>
      <c r="L70" s="482">
        <v>0</v>
      </c>
      <c r="M70" s="482">
        <v>0</v>
      </c>
      <c r="N70" s="482">
        <v>0</v>
      </c>
      <c r="O70" s="482">
        <v>0</v>
      </c>
      <c r="P70" s="482">
        <v>0</v>
      </c>
      <c r="Q70" s="482">
        <v>0</v>
      </c>
      <c r="R70" s="482">
        <v>0</v>
      </c>
      <c r="S70" s="482">
        <v>0</v>
      </c>
      <c r="T70" s="482">
        <v>0</v>
      </c>
      <c r="U70" s="482">
        <v>0</v>
      </c>
      <c r="V70" s="482">
        <v>0</v>
      </c>
      <c r="W70" s="482">
        <v>0</v>
      </c>
      <c r="X70" s="482">
        <v>0</v>
      </c>
      <c r="Y70" s="482">
        <v>0</v>
      </c>
      <c r="Z70" s="482">
        <v>0</v>
      </c>
      <c r="AA70" s="482">
        <v>6.729526247510068E-8</v>
      </c>
      <c r="AB70" s="482">
        <v>0</v>
      </c>
      <c r="AC70" s="482">
        <v>0</v>
      </c>
      <c r="AD70" s="482">
        <v>0</v>
      </c>
      <c r="AE70" s="482">
        <v>0</v>
      </c>
      <c r="AF70" s="482">
        <v>13879419.791375576</v>
      </c>
      <c r="AH70" s="490">
        <v>2080</v>
      </c>
      <c r="AI70" s="483">
        <v>0</v>
      </c>
      <c r="AJ70" s="483">
        <v>0</v>
      </c>
      <c r="AK70" s="483">
        <v>0</v>
      </c>
      <c r="AL70" s="483">
        <v>21599.765573674318</v>
      </c>
      <c r="AM70" s="483">
        <v>13542.79689301978</v>
      </c>
      <c r="AN70" s="483">
        <v>0</v>
      </c>
      <c r="AO70" s="483">
        <v>739021.83490106161</v>
      </c>
      <c r="AP70" s="483">
        <v>1265.2251076380041</v>
      </c>
      <c r="AQ70" s="483">
        <v>0</v>
      </c>
      <c r="AR70" s="483">
        <v>0</v>
      </c>
      <c r="AS70" s="482">
        <v>775429.6224753937</v>
      </c>
      <c r="AU70" s="484">
        <v>2080</v>
      </c>
      <c r="AV70" s="485">
        <v>0</v>
      </c>
      <c r="AW70" s="485">
        <v>649.04849680542952</v>
      </c>
      <c r="AX70" s="485">
        <v>33.715652395279356</v>
      </c>
      <c r="AY70" s="485">
        <v>82.783195383418871</v>
      </c>
      <c r="AZ70" s="485">
        <v>0</v>
      </c>
      <c r="BA70" s="485">
        <v>0</v>
      </c>
      <c r="BB70" s="485">
        <v>0</v>
      </c>
      <c r="BC70" s="485">
        <v>0</v>
      </c>
      <c r="BD70" s="485">
        <v>0</v>
      </c>
      <c r="BE70" s="485">
        <v>0</v>
      </c>
      <c r="BF70" s="485">
        <v>765.5473445841277</v>
      </c>
      <c r="BH70" s="484">
        <v>2080</v>
      </c>
      <c r="BI70" s="485">
        <v>0</v>
      </c>
      <c r="BJ70" s="485">
        <v>4888.3505479947798</v>
      </c>
      <c r="BK70" s="485">
        <v>45.332322989805832</v>
      </c>
      <c r="BL70" s="485">
        <v>2.1652202191177707</v>
      </c>
      <c r="BM70" s="485">
        <v>0</v>
      </c>
      <c r="BN70" s="485">
        <v>0</v>
      </c>
      <c r="BO70" s="485">
        <v>0</v>
      </c>
      <c r="BP70" s="485">
        <v>0</v>
      </c>
      <c r="BQ70" s="485">
        <v>0</v>
      </c>
      <c r="BR70" s="485">
        <v>0</v>
      </c>
      <c r="BS70" s="485">
        <v>0</v>
      </c>
      <c r="BT70" s="485">
        <v>0</v>
      </c>
      <c r="BU70" s="485">
        <v>0</v>
      </c>
      <c r="BV70" s="485">
        <v>0</v>
      </c>
      <c r="BW70" s="485">
        <v>0</v>
      </c>
      <c r="BX70" s="485">
        <v>2.8421709430404007E-13</v>
      </c>
      <c r="BY70" s="485">
        <v>0</v>
      </c>
      <c r="BZ70" s="485">
        <v>0</v>
      </c>
      <c r="CA70" s="485">
        <v>0</v>
      </c>
      <c r="CB70" s="485">
        <v>0</v>
      </c>
      <c r="CC70" s="486">
        <v>4935.8480912037039</v>
      </c>
      <c r="CE70" s="484">
        <v>2080</v>
      </c>
      <c r="CF70" s="485">
        <v>0</v>
      </c>
      <c r="CG70" s="485">
        <v>4596.7604378068909</v>
      </c>
      <c r="CH70" s="485">
        <v>42.14993542529907</v>
      </c>
      <c r="CI70" s="485">
        <v>1.838315684530774</v>
      </c>
      <c r="CJ70" s="485">
        <v>0</v>
      </c>
      <c r="CK70" s="485">
        <v>0</v>
      </c>
      <c r="CL70" s="485">
        <v>0</v>
      </c>
      <c r="CM70" s="485">
        <v>0</v>
      </c>
      <c r="CN70" s="485">
        <v>0</v>
      </c>
      <c r="CO70" s="485">
        <v>0</v>
      </c>
      <c r="CP70" s="485">
        <v>0</v>
      </c>
      <c r="CQ70" s="485">
        <v>0</v>
      </c>
      <c r="CR70" s="485">
        <v>0</v>
      </c>
      <c r="CS70" s="485">
        <v>0</v>
      </c>
      <c r="CT70" s="485">
        <v>0</v>
      </c>
      <c r="CU70" s="485">
        <v>2.8421709430404007E-13</v>
      </c>
      <c r="CV70" s="485">
        <v>0</v>
      </c>
      <c r="CW70" s="485">
        <v>0</v>
      </c>
      <c r="CX70" s="485">
        <v>0</v>
      </c>
      <c r="CY70" s="485">
        <v>0</v>
      </c>
      <c r="CZ70" s="486">
        <v>4640.7486889167212</v>
      </c>
      <c r="DB70" s="484">
        <v>2080</v>
      </c>
      <c r="DC70" s="485">
        <v>0</v>
      </c>
      <c r="DD70" s="485">
        <v>0</v>
      </c>
      <c r="DE70" s="485">
        <v>0.73902183490106166</v>
      </c>
      <c r="DF70" s="485">
        <v>3.6407787574332107E-2</v>
      </c>
      <c r="DG70" s="485">
        <v>0</v>
      </c>
      <c r="DH70" s="485">
        <v>0</v>
      </c>
      <c r="DI70" s="485">
        <v>0</v>
      </c>
      <c r="DJ70" s="485">
        <v>0</v>
      </c>
      <c r="DK70" s="485">
        <v>0</v>
      </c>
      <c r="DL70" s="485">
        <v>0</v>
      </c>
      <c r="DM70" s="485"/>
      <c r="DN70" s="485"/>
      <c r="DO70" s="485">
        <v>0</v>
      </c>
      <c r="DP70" s="485"/>
      <c r="DQ70" s="485"/>
      <c r="DR70" s="485"/>
      <c r="DS70" s="485"/>
      <c r="DT70" s="485"/>
      <c r="DU70" s="485"/>
      <c r="DV70" s="485">
        <v>0</v>
      </c>
      <c r="DW70" s="487">
        <v>0.77542962247539382</v>
      </c>
    </row>
    <row r="71" spans="1:127">
      <c r="A71" s="491" t="s">
        <v>950</v>
      </c>
      <c r="B71" s="492">
        <v>0</v>
      </c>
      <c r="C71" s="492">
        <v>0</v>
      </c>
      <c r="D71" s="492">
        <v>676087833.6182754</v>
      </c>
      <c r="E71" s="492">
        <v>375132719.85392827</v>
      </c>
      <c r="F71" s="492">
        <v>0</v>
      </c>
      <c r="G71" s="492">
        <v>0</v>
      </c>
      <c r="H71" s="492">
        <v>0</v>
      </c>
      <c r="I71" s="492">
        <v>0</v>
      </c>
      <c r="J71" s="492">
        <v>0</v>
      </c>
      <c r="K71" s="492">
        <v>0</v>
      </c>
      <c r="L71" s="492">
        <v>0</v>
      </c>
      <c r="M71" s="492">
        <v>0</v>
      </c>
      <c r="N71" s="492">
        <v>0</v>
      </c>
      <c r="O71" s="492">
        <v>0</v>
      </c>
      <c r="P71" s="492">
        <v>0</v>
      </c>
      <c r="Q71" s="492">
        <v>0</v>
      </c>
      <c r="R71" s="492">
        <v>0</v>
      </c>
      <c r="S71" s="492">
        <v>0</v>
      </c>
      <c r="T71" s="492">
        <v>0</v>
      </c>
      <c r="U71" s="492">
        <v>0</v>
      </c>
      <c r="V71" s="492">
        <v>0</v>
      </c>
      <c r="W71" s="492">
        <v>0</v>
      </c>
      <c r="X71" s="492">
        <v>155146893.90343481</v>
      </c>
      <c r="Y71" s="492">
        <v>7577627.4547304874</v>
      </c>
      <c r="Z71" s="492">
        <v>0</v>
      </c>
      <c r="AA71" s="492">
        <v>371951031.7840395</v>
      </c>
      <c r="AB71" s="492">
        <v>0</v>
      </c>
      <c r="AC71" s="492">
        <v>0</v>
      </c>
      <c r="AD71" s="492">
        <v>0</v>
      </c>
      <c r="AE71" s="492">
        <v>0</v>
      </c>
      <c r="AF71" s="492">
        <v>1585896106.6144092</v>
      </c>
      <c r="AH71" s="491" t="s">
        <v>950</v>
      </c>
      <c r="AI71" s="492">
        <v>0</v>
      </c>
      <c r="AJ71" s="492">
        <v>0</v>
      </c>
      <c r="AK71" s="492">
        <v>0</v>
      </c>
      <c r="AL71" s="492">
        <v>27925856.573770616</v>
      </c>
      <c r="AM71" s="492">
        <v>17509180.937737487</v>
      </c>
      <c r="AN71" s="492">
        <v>0</v>
      </c>
      <c r="AO71" s="492">
        <v>83858247.359674856</v>
      </c>
      <c r="AP71" s="492">
        <v>1635781.4055396726</v>
      </c>
      <c r="AQ71" s="492">
        <v>0</v>
      </c>
      <c r="AR71" s="492">
        <v>0</v>
      </c>
      <c r="AS71" s="492">
        <v>130929066.27672264</v>
      </c>
      <c r="AU71" s="491" t="s">
        <v>950</v>
      </c>
      <c r="AV71" s="487">
        <v>5873.2876712328789</v>
      </c>
      <c r="AW71" s="487">
        <v>34160.338894785571</v>
      </c>
      <c r="AX71" s="487">
        <v>2505.8215761078623</v>
      </c>
      <c r="AY71" s="487">
        <v>5586.9549006298867</v>
      </c>
      <c r="AZ71" s="487">
        <v>0</v>
      </c>
      <c r="BA71" s="487">
        <v>0</v>
      </c>
      <c r="BB71" s="487">
        <v>0</v>
      </c>
      <c r="BC71" s="487">
        <v>0</v>
      </c>
      <c r="BD71" s="487">
        <v>0</v>
      </c>
      <c r="BE71" s="487">
        <v>0</v>
      </c>
      <c r="BF71" s="487">
        <v>48126.403042756203</v>
      </c>
      <c r="BH71" s="491" t="s">
        <v>950</v>
      </c>
      <c r="BI71" s="487">
        <v>35550</v>
      </c>
      <c r="BJ71" s="487">
        <v>259736.02639748732</v>
      </c>
      <c r="BK71" s="487">
        <v>5693.5997432607728</v>
      </c>
      <c r="BL71" s="487">
        <v>4525.3474529079031</v>
      </c>
      <c r="BM71" s="487">
        <v>0</v>
      </c>
      <c r="BN71" s="487">
        <v>0</v>
      </c>
      <c r="BO71" s="487">
        <v>0</v>
      </c>
      <c r="BP71" s="487">
        <v>0</v>
      </c>
      <c r="BQ71" s="487">
        <v>0</v>
      </c>
      <c r="BR71" s="487">
        <v>0</v>
      </c>
      <c r="BS71" s="487">
        <v>0</v>
      </c>
      <c r="BT71" s="487">
        <v>0</v>
      </c>
      <c r="BU71" s="487">
        <v>2543.8177177219686</v>
      </c>
      <c r="BV71" s="487">
        <v>172.93746921983785</v>
      </c>
      <c r="BW71" s="487">
        <v>0</v>
      </c>
      <c r="BX71" s="487">
        <v>5880.5619690201329</v>
      </c>
      <c r="BY71" s="487">
        <v>0</v>
      </c>
      <c r="BZ71" s="487">
        <v>0</v>
      </c>
      <c r="CA71" s="487">
        <v>0</v>
      </c>
      <c r="CB71" s="487">
        <v>0</v>
      </c>
      <c r="CC71" s="487">
        <v>314102.29074961791</v>
      </c>
      <c r="CE71" s="491" t="s">
        <v>950</v>
      </c>
      <c r="CF71" s="487">
        <v>32045.463580499989</v>
      </c>
      <c r="CG71" s="487">
        <v>244242.77242287717</v>
      </c>
      <c r="CH71" s="487">
        <v>5293.9016950423593</v>
      </c>
      <c r="CI71" s="487">
        <v>3842.1113599343739</v>
      </c>
      <c r="CJ71" s="487">
        <v>0</v>
      </c>
      <c r="CK71" s="487">
        <v>0</v>
      </c>
      <c r="CL71" s="487">
        <v>0</v>
      </c>
      <c r="CM71" s="487">
        <v>0</v>
      </c>
      <c r="CN71" s="487">
        <v>0</v>
      </c>
      <c r="CO71" s="487">
        <v>0</v>
      </c>
      <c r="CP71" s="487">
        <v>0</v>
      </c>
      <c r="CQ71" s="487">
        <v>0</v>
      </c>
      <c r="CR71" s="487">
        <v>2365.2384317438205</v>
      </c>
      <c r="CS71" s="487">
        <v>146.82740319108112</v>
      </c>
      <c r="CT71" s="487">
        <v>0</v>
      </c>
      <c r="CU71" s="487">
        <v>5880.5619690201329</v>
      </c>
      <c r="CV71" s="487">
        <v>0</v>
      </c>
      <c r="CW71" s="487">
        <v>0</v>
      </c>
      <c r="CX71" s="487">
        <v>0</v>
      </c>
      <c r="CY71" s="487">
        <v>0</v>
      </c>
      <c r="CZ71" s="487">
        <v>293816.876862309</v>
      </c>
      <c r="DB71" s="491" t="s">
        <v>950</v>
      </c>
      <c r="DC71" s="492">
        <v>0</v>
      </c>
      <c r="DD71" s="492">
        <v>0</v>
      </c>
      <c r="DE71" s="492">
        <v>60.514425444824212</v>
      </c>
      <c r="DF71" s="492">
        <v>45.473152550152079</v>
      </c>
      <c r="DG71" s="492">
        <v>0</v>
      </c>
      <c r="DH71" s="492">
        <v>0</v>
      </c>
      <c r="DI71" s="492">
        <v>0</v>
      </c>
      <c r="DJ71" s="492">
        <v>0</v>
      </c>
      <c r="DK71" s="492">
        <v>0</v>
      </c>
      <c r="DL71" s="492">
        <v>0</v>
      </c>
      <c r="DM71" s="492">
        <v>0</v>
      </c>
      <c r="DN71" s="492">
        <v>0</v>
      </c>
      <c r="DO71" s="492">
        <v>23.343821914850587</v>
      </c>
      <c r="DP71" s="492">
        <v>0</v>
      </c>
      <c r="DQ71" s="492">
        <v>0</v>
      </c>
      <c r="DR71" s="492">
        <v>0</v>
      </c>
      <c r="DS71" s="492">
        <v>0</v>
      </c>
      <c r="DT71" s="492">
        <v>0</v>
      </c>
      <c r="DU71" s="492">
        <v>0</v>
      </c>
      <c r="DV71" s="492">
        <v>0</v>
      </c>
      <c r="DW71" s="492">
        <v>129.3313999098269</v>
      </c>
    </row>
  </sheetData>
  <sheetProtection password="EEDF" sheet="1" objects="1" scenarios="1"/>
  <mergeCells count="8">
    <mergeCell ref="CF4:CZ4"/>
    <mergeCell ref="DC4:DW4"/>
    <mergeCell ref="B4:K4"/>
    <mergeCell ref="L4:U4"/>
    <mergeCell ref="V4:AE4"/>
    <mergeCell ref="AI4:AR4"/>
    <mergeCell ref="AV4:BF4"/>
    <mergeCell ref="BI4:CC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71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2.75"/>
  <cols>
    <col min="1" max="1" width="31.85546875" style="458" customWidth="1"/>
    <col min="2" max="2" width="10.42578125" style="458" customWidth="1"/>
    <col min="3" max="3" width="10.5703125" style="458" customWidth="1"/>
    <col min="4" max="4" width="13.140625" style="458" customWidth="1"/>
    <col min="5" max="5" width="14.7109375" style="458" customWidth="1"/>
    <col min="6" max="11" width="8.85546875" style="458" customWidth="1"/>
    <col min="12" max="12" width="10.42578125" style="458" customWidth="1"/>
    <col min="13" max="13" width="10.5703125" style="458" customWidth="1"/>
    <col min="14" max="14" width="11.28515625" style="458" customWidth="1"/>
    <col min="15" max="15" width="14.7109375" style="458" customWidth="1"/>
    <col min="16" max="21" width="8.85546875" style="458" customWidth="1"/>
    <col min="22" max="23" width="10.85546875" style="458" customWidth="1"/>
    <col min="24" max="24" width="13.140625" style="458" customWidth="1"/>
    <col min="25" max="25" width="13.28515625" style="458" customWidth="1"/>
    <col min="26" max="26" width="12" style="458" customWidth="1"/>
    <col min="27" max="27" width="21.85546875" style="458" customWidth="1"/>
    <col min="28" max="30" width="10.85546875" style="458" customWidth="1"/>
    <col min="31" max="31" width="9" style="458" customWidth="1"/>
    <col min="32" max="32" width="14.5703125" style="458" customWidth="1"/>
    <col min="33" max="33" width="18.140625" style="458" customWidth="1"/>
    <col min="34" max="34" width="11.85546875" style="458" customWidth="1"/>
    <col min="35" max="35" width="12.140625" style="458" customWidth="1"/>
    <col min="36" max="36" width="10" style="458" customWidth="1"/>
    <col min="37" max="37" width="11.85546875" style="458" customWidth="1"/>
    <col min="38" max="38" width="13.140625" style="458" customWidth="1"/>
    <col min="39" max="39" width="12" style="458" customWidth="1"/>
    <col min="40" max="40" width="8" style="458" customWidth="1"/>
    <col min="41" max="41" width="13.140625" style="458" customWidth="1"/>
    <col min="42" max="42" width="9.7109375" style="458" customWidth="1"/>
    <col min="43" max="44" width="8.5703125" style="458" customWidth="1"/>
    <col min="45" max="45" width="13.140625" style="458" customWidth="1"/>
    <col min="46" max="46" width="9.140625" style="458"/>
    <col min="47" max="47" width="11.85546875" style="458" customWidth="1"/>
    <col min="48" max="48" width="9" style="458" customWidth="1"/>
    <col min="49" max="49" width="10" style="458" customWidth="1"/>
    <col min="50" max="51" width="9" style="458" customWidth="1"/>
    <col min="52" max="57" width="8.85546875" style="458" customWidth="1"/>
    <col min="58" max="58" width="10" style="458" customWidth="1"/>
    <col min="59" max="59" width="9.140625" style="458"/>
    <col min="60" max="60" width="11.85546875" style="458" customWidth="1"/>
    <col min="61" max="61" width="12.5703125" style="458" customWidth="1"/>
    <col min="62" max="62" width="11" style="458" customWidth="1"/>
    <col min="63" max="64" width="9" style="458" customWidth="1"/>
    <col min="65" max="70" width="8.85546875" style="458" customWidth="1"/>
    <col min="71" max="72" width="6" style="458" customWidth="1"/>
    <col min="73" max="75" width="9" style="458" customWidth="1"/>
    <col min="76" max="79" width="6" style="458" customWidth="1"/>
    <col min="80" max="80" width="9" style="458" customWidth="1"/>
    <col min="81" max="81" width="11" style="458" customWidth="1"/>
    <col min="82" max="82" width="11" style="458" bestFit="1" customWidth="1"/>
    <col min="83" max="83" width="11.85546875" style="458" customWidth="1"/>
    <col min="84" max="84" width="10" style="458" customWidth="1"/>
    <col min="85" max="85" width="11" style="458" customWidth="1"/>
    <col min="86" max="87" width="9" style="458" customWidth="1"/>
    <col min="88" max="93" width="8.85546875" style="458" customWidth="1"/>
    <col min="94" max="95" width="6" style="458" customWidth="1"/>
    <col min="96" max="98" width="9" style="458" customWidth="1"/>
    <col min="99" max="102" width="6" style="458" customWidth="1"/>
    <col min="103" max="103" width="9" style="458" customWidth="1"/>
    <col min="104" max="104" width="11" style="458" customWidth="1"/>
    <col min="105" max="105" width="9.140625" style="458"/>
    <col min="106" max="106" width="11.85546875" style="458" customWidth="1"/>
    <col min="107" max="110" width="8.5703125" style="458" customWidth="1"/>
    <col min="111" max="116" width="8.85546875" style="458" customWidth="1"/>
    <col min="117" max="118" width="6" style="458" customWidth="1"/>
    <col min="119" max="119" width="8.42578125" style="458" customWidth="1"/>
    <col min="120" max="120" width="8.28515625" style="458" customWidth="1"/>
    <col min="121" max="121" width="7.42578125" style="458" customWidth="1"/>
    <col min="122" max="125" width="6" style="458" customWidth="1"/>
    <col min="126" max="126" width="9" style="458" customWidth="1"/>
    <col min="127" max="127" width="6.5703125" style="458" customWidth="1"/>
    <col min="128" max="129" width="9.140625" style="458"/>
    <col min="130" max="130" width="14" style="458" customWidth="1"/>
    <col min="131" max="131" width="12.5703125" style="458" customWidth="1"/>
    <col min="132" max="132" width="13.140625" style="458" customWidth="1"/>
    <col min="133" max="16384" width="9.140625" style="458"/>
  </cols>
  <sheetData>
    <row r="1" spans="1:134" ht="21">
      <c r="A1" s="457" t="s">
        <v>911</v>
      </c>
      <c r="B1" s="458" t="s">
        <v>952</v>
      </c>
      <c r="Z1" s="459" t="s">
        <v>912</v>
      </c>
      <c r="AA1" s="460">
        <v>132.36206300682429</v>
      </c>
      <c r="AG1" s="459" t="s">
        <v>912</v>
      </c>
      <c r="AH1" s="460">
        <v>419.02380940680894</v>
      </c>
      <c r="BI1" s="461">
        <v>35550</v>
      </c>
      <c r="BJ1" s="461">
        <v>201075.81982154999</v>
      </c>
      <c r="BM1" s="462">
        <v>0.79310385138942385</v>
      </c>
      <c r="BN1" s="463" t="s">
        <v>913</v>
      </c>
      <c r="BQ1" s="462">
        <v>0.92244970530943682</v>
      </c>
      <c r="BR1" s="463" t="s">
        <v>914</v>
      </c>
      <c r="CB1" s="461">
        <v>0</v>
      </c>
      <c r="CC1" s="461">
        <v>253530.25265138858</v>
      </c>
      <c r="CD1" s="464">
        <v>253530.25265138858</v>
      </c>
    </row>
    <row r="2" spans="1:134">
      <c r="A2" s="458" t="s">
        <v>915</v>
      </c>
      <c r="B2" s="465">
        <v>7.0000000000000007E-2</v>
      </c>
      <c r="C2" s="466"/>
      <c r="D2" s="467">
        <v>186.48742389422537</v>
      </c>
      <c r="E2" s="467">
        <v>153.43596078189606</v>
      </c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7">
        <v>90.065631549237366</v>
      </c>
      <c r="Y2" s="467">
        <v>3.866620625365238</v>
      </c>
      <c r="Z2" s="466"/>
      <c r="AA2" s="467">
        <v>173.49966406471387</v>
      </c>
      <c r="AB2" s="466"/>
      <c r="AC2" s="466"/>
      <c r="AD2" s="466"/>
      <c r="AE2" s="466"/>
      <c r="AF2" s="467">
        <v>607.35530091543797</v>
      </c>
      <c r="AG2" s="459" t="s">
        <v>916</v>
      </c>
      <c r="AH2" s="467">
        <v>549.2547374654456</v>
      </c>
      <c r="AK2" s="466"/>
      <c r="AL2" s="466"/>
      <c r="AM2" s="466"/>
      <c r="AN2" s="466"/>
      <c r="AO2" s="466"/>
      <c r="AP2" s="466"/>
      <c r="AQ2" s="466"/>
      <c r="AR2" s="466"/>
      <c r="AS2" s="467">
        <v>58.100563449992393</v>
      </c>
      <c r="BI2" s="99">
        <v>12189.47653546033</v>
      </c>
      <c r="BJ2" s="99">
        <v>39868.169044839233</v>
      </c>
      <c r="BK2" s="468">
        <v>7.0000000000000007E-2</v>
      </c>
      <c r="BL2" s="469" t="s">
        <v>917</v>
      </c>
      <c r="BM2" s="462">
        <v>0.6513560178276856</v>
      </c>
      <c r="BN2" s="463" t="s">
        <v>913</v>
      </c>
      <c r="BQ2" s="462">
        <v>0.81332940702780743</v>
      </c>
      <c r="BR2" s="463" t="s">
        <v>914</v>
      </c>
      <c r="CB2" s="99">
        <v>0</v>
      </c>
      <c r="CC2" s="99">
        <v>61207.953797375136</v>
      </c>
      <c r="CD2" s="464">
        <v>61207.953797375136</v>
      </c>
    </row>
    <row r="3" spans="1:134">
      <c r="AH3" s="470"/>
    </row>
    <row r="4" spans="1:134">
      <c r="B4" s="566" t="s">
        <v>918</v>
      </c>
      <c r="C4" s="566"/>
      <c r="D4" s="566"/>
      <c r="E4" s="566"/>
      <c r="F4" s="566"/>
      <c r="G4" s="566"/>
      <c r="H4" s="566"/>
      <c r="I4" s="566"/>
      <c r="J4" s="566"/>
      <c r="K4" s="566"/>
      <c r="L4" s="567" t="s">
        <v>919</v>
      </c>
      <c r="M4" s="567"/>
      <c r="N4" s="567"/>
      <c r="O4" s="567"/>
      <c r="P4" s="567"/>
      <c r="Q4" s="567"/>
      <c r="R4" s="567"/>
      <c r="S4" s="567"/>
      <c r="T4" s="567"/>
      <c r="U4" s="567"/>
      <c r="V4" s="566" t="s">
        <v>920</v>
      </c>
      <c r="W4" s="566"/>
      <c r="X4" s="566"/>
      <c r="Y4" s="566"/>
      <c r="Z4" s="566"/>
      <c r="AA4" s="566"/>
      <c r="AB4" s="566"/>
      <c r="AC4" s="566"/>
      <c r="AD4" s="566"/>
      <c r="AE4" s="566"/>
      <c r="AF4" s="471"/>
      <c r="AI4" s="562" t="s">
        <v>921</v>
      </c>
      <c r="AJ4" s="562"/>
      <c r="AK4" s="562"/>
      <c r="AL4" s="562"/>
      <c r="AM4" s="562"/>
      <c r="AN4" s="562"/>
      <c r="AO4" s="562"/>
      <c r="AP4" s="562"/>
      <c r="AQ4" s="562"/>
      <c r="AR4" s="562"/>
      <c r="AS4" s="472"/>
      <c r="AV4" s="563" t="s">
        <v>922</v>
      </c>
      <c r="AW4" s="564"/>
      <c r="AX4" s="564"/>
      <c r="AY4" s="564"/>
      <c r="AZ4" s="564"/>
      <c r="BA4" s="564"/>
      <c r="BB4" s="564"/>
      <c r="BC4" s="564"/>
      <c r="BD4" s="564"/>
      <c r="BE4" s="564"/>
      <c r="BF4" s="565"/>
      <c r="BI4" s="563" t="s">
        <v>923</v>
      </c>
      <c r="BJ4" s="564"/>
      <c r="BK4" s="564"/>
      <c r="BL4" s="564"/>
      <c r="BM4" s="564"/>
      <c r="BN4" s="564"/>
      <c r="BO4" s="564"/>
      <c r="BP4" s="564"/>
      <c r="BQ4" s="564"/>
      <c r="BR4" s="564"/>
      <c r="BS4" s="564"/>
      <c r="BT4" s="564"/>
      <c r="BU4" s="564"/>
      <c r="BV4" s="564"/>
      <c r="BW4" s="564"/>
      <c r="BX4" s="564"/>
      <c r="BY4" s="564"/>
      <c r="BZ4" s="564"/>
      <c r="CA4" s="564"/>
      <c r="CB4" s="564"/>
      <c r="CC4" s="565"/>
      <c r="CF4" s="562" t="s">
        <v>924</v>
      </c>
      <c r="CG4" s="562"/>
      <c r="CH4" s="562"/>
      <c r="CI4" s="562"/>
      <c r="CJ4" s="562"/>
      <c r="CK4" s="562"/>
      <c r="CL4" s="562"/>
      <c r="CM4" s="562"/>
      <c r="CN4" s="562"/>
      <c r="CO4" s="562"/>
      <c r="CP4" s="562"/>
      <c r="CQ4" s="562"/>
      <c r="CR4" s="562"/>
      <c r="CS4" s="562"/>
      <c r="CT4" s="562"/>
      <c r="CU4" s="562"/>
      <c r="CV4" s="562"/>
      <c r="CW4" s="562"/>
      <c r="CX4" s="562"/>
      <c r="CY4" s="562"/>
      <c r="CZ4" s="562"/>
      <c r="DC4" s="563" t="s">
        <v>925</v>
      </c>
      <c r="DD4" s="564"/>
      <c r="DE4" s="564"/>
      <c r="DF4" s="564"/>
      <c r="DG4" s="564"/>
      <c r="DH4" s="564"/>
      <c r="DI4" s="564"/>
      <c r="DJ4" s="564"/>
      <c r="DK4" s="564"/>
      <c r="DL4" s="564"/>
      <c r="DM4" s="564"/>
      <c r="DN4" s="564"/>
      <c r="DO4" s="564"/>
      <c r="DP4" s="564"/>
      <c r="DQ4" s="564"/>
      <c r="DR4" s="564"/>
      <c r="DS4" s="564"/>
      <c r="DT4" s="564"/>
      <c r="DU4" s="564"/>
      <c r="DV4" s="564"/>
      <c r="DW4" s="565"/>
      <c r="DZ4" s="493">
        <f>NPV(0.07,DZ7:DZ61)*(1.07)^(2012-2017)</f>
        <v>464203069.37860429</v>
      </c>
      <c r="EA4" s="493">
        <f t="shared" ref="EA4:ED4" si="0">NPV(0.07,EA7:EA61)*(1.07)^(2012-2017)</f>
        <v>44378207.088448048</v>
      </c>
      <c r="EB4" s="493">
        <f t="shared" si="0"/>
        <v>419824862.29015642</v>
      </c>
      <c r="EC4" s="493">
        <f t="shared" si="0"/>
        <v>20175.356311317515</v>
      </c>
      <c r="ED4" s="493">
        <f t="shared" si="0"/>
        <v>419.82486229015632</v>
      </c>
    </row>
    <row r="5" spans="1:134" ht="89.25">
      <c r="A5" s="473" t="s">
        <v>902</v>
      </c>
      <c r="B5" s="474" t="s">
        <v>926</v>
      </c>
      <c r="C5" s="474" t="s">
        <v>927</v>
      </c>
      <c r="D5" s="474" t="s">
        <v>928</v>
      </c>
      <c r="E5" s="474" t="s">
        <v>929</v>
      </c>
      <c r="F5" s="474" t="s">
        <v>930</v>
      </c>
      <c r="G5" s="474" t="s">
        <v>930</v>
      </c>
      <c r="H5" s="474" t="s">
        <v>930</v>
      </c>
      <c r="I5" s="474" t="s">
        <v>930</v>
      </c>
      <c r="J5" s="474" t="s">
        <v>930</v>
      </c>
      <c r="K5" s="474" t="s">
        <v>930</v>
      </c>
      <c r="L5" s="474" t="s">
        <v>926</v>
      </c>
      <c r="M5" s="474" t="s">
        <v>927</v>
      </c>
      <c r="N5" s="474" t="s">
        <v>928</v>
      </c>
      <c r="O5" s="474" t="s">
        <v>929</v>
      </c>
      <c r="P5" s="474" t="s">
        <v>930</v>
      </c>
      <c r="Q5" s="474" t="s">
        <v>930</v>
      </c>
      <c r="R5" s="474" t="s">
        <v>930</v>
      </c>
      <c r="S5" s="474" t="s">
        <v>930</v>
      </c>
      <c r="T5" s="474" t="s">
        <v>930</v>
      </c>
      <c r="U5" s="474" t="s">
        <v>930</v>
      </c>
      <c r="V5" s="474" t="s">
        <v>931</v>
      </c>
      <c r="W5" s="474" t="s">
        <v>931</v>
      </c>
      <c r="X5" s="474" t="s">
        <v>932</v>
      </c>
      <c r="Y5" s="474" t="s">
        <v>933</v>
      </c>
      <c r="Z5" s="474" t="s">
        <v>934</v>
      </c>
      <c r="AA5" s="474" t="s">
        <v>935</v>
      </c>
      <c r="AB5" s="474" t="s">
        <v>931</v>
      </c>
      <c r="AC5" s="474" t="s">
        <v>931</v>
      </c>
      <c r="AD5" s="474" t="s">
        <v>931</v>
      </c>
      <c r="AE5" s="474" t="s">
        <v>936</v>
      </c>
      <c r="AF5" s="474" t="s">
        <v>17</v>
      </c>
      <c r="AH5" s="473" t="s">
        <v>902</v>
      </c>
      <c r="AI5" s="474" t="s">
        <v>937</v>
      </c>
      <c r="AJ5" s="474" t="s">
        <v>938</v>
      </c>
      <c r="AK5" s="474" t="s">
        <v>939</v>
      </c>
      <c r="AL5" s="474" t="s">
        <v>940</v>
      </c>
      <c r="AM5" s="474" t="s">
        <v>941</v>
      </c>
      <c r="AN5" s="474" t="s">
        <v>942</v>
      </c>
      <c r="AO5" s="474" t="s">
        <v>943</v>
      </c>
      <c r="AP5" s="474" t="s">
        <v>944</v>
      </c>
      <c r="AQ5" s="474" t="s">
        <v>945</v>
      </c>
      <c r="AR5" s="474" t="s">
        <v>945</v>
      </c>
      <c r="AS5" s="474" t="s">
        <v>17</v>
      </c>
      <c r="AU5" s="473" t="s">
        <v>902</v>
      </c>
      <c r="AV5" s="474" t="s">
        <v>926</v>
      </c>
      <c r="AW5" s="474" t="s">
        <v>927</v>
      </c>
      <c r="AX5" s="474" t="s">
        <v>928</v>
      </c>
      <c r="AY5" s="474" t="s">
        <v>929</v>
      </c>
      <c r="AZ5" s="474" t="s">
        <v>930</v>
      </c>
      <c r="BA5" s="474" t="s">
        <v>930</v>
      </c>
      <c r="BB5" s="474" t="s">
        <v>930</v>
      </c>
      <c r="BC5" s="474" t="s">
        <v>930</v>
      </c>
      <c r="BD5" s="474" t="s">
        <v>930</v>
      </c>
      <c r="BE5" s="474" t="s">
        <v>930</v>
      </c>
      <c r="BF5" s="474" t="s">
        <v>17</v>
      </c>
      <c r="BH5" s="473" t="s">
        <v>902</v>
      </c>
      <c r="BI5" s="475" t="s">
        <v>926</v>
      </c>
      <c r="BJ5" s="475" t="s">
        <v>927</v>
      </c>
      <c r="BK5" s="475" t="s">
        <v>928</v>
      </c>
      <c r="BL5" s="475" t="s">
        <v>929</v>
      </c>
      <c r="BM5" s="476" t="s">
        <v>930</v>
      </c>
      <c r="BN5" s="475" t="s">
        <v>930</v>
      </c>
      <c r="BO5" s="475" t="s">
        <v>930</v>
      </c>
      <c r="BP5" s="475" t="s">
        <v>930</v>
      </c>
      <c r="BQ5" s="475" t="s">
        <v>930</v>
      </c>
      <c r="BR5" s="475" t="s">
        <v>930</v>
      </c>
      <c r="BS5" s="477" t="s">
        <v>931</v>
      </c>
      <c r="BT5" s="477" t="s">
        <v>931</v>
      </c>
      <c r="BU5" s="477" t="s">
        <v>932</v>
      </c>
      <c r="BV5" s="477" t="s">
        <v>933</v>
      </c>
      <c r="BW5" s="477" t="s">
        <v>934</v>
      </c>
      <c r="BX5" s="477" t="s">
        <v>935</v>
      </c>
      <c r="BY5" s="477" t="s">
        <v>931</v>
      </c>
      <c r="BZ5" s="477" t="s">
        <v>931</v>
      </c>
      <c r="CA5" s="477" t="s">
        <v>931</v>
      </c>
      <c r="CB5" s="477" t="s">
        <v>936</v>
      </c>
      <c r="CC5" s="475" t="s">
        <v>17</v>
      </c>
      <c r="CD5" s="478" t="s">
        <v>946</v>
      </c>
      <c r="CE5" s="473" t="s">
        <v>902</v>
      </c>
      <c r="CF5" s="475" t="s">
        <v>926</v>
      </c>
      <c r="CG5" s="475" t="s">
        <v>927</v>
      </c>
      <c r="CH5" s="475" t="s">
        <v>928</v>
      </c>
      <c r="CI5" s="475" t="s">
        <v>929</v>
      </c>
      <c r="CJ5" s="476" t="s">
        <v>930</v>
      </c>
      <c r="CK5" s="475" t="s">
        <v>930</v>
      </c>
      <c r="CL5" s="475" t="s">
        <v>930</v>
      </c>
      <c r="CM5" s="475" t="s">
        <v>930</v>
      </c>
      <c r="CN5" s="475" t="s">
        <v>930</v>
      </c>
      <c r="CO5" s="475" t="s">
        <v>930</v>
      </c>
      <c r="CP5" s="477" t="s">
        <v>931</v>
      </c>
      <c r="CQ5" s="477" t="s">
        <v>931</v>
      </c>
      <c r="CR5" s="477" t="s">
        <v>932</v>
      </c>
      <c r="CS5" s="477" t="s">
        <v>933</v>
      </c>
      <c r="CT5" s="477" t="s">
        <v>934</v>
      </c>
      <c r="CU5" s="477" t="s">
        <v>935</v>
      </c>
      <c r="CV5" s="477" t="s">
        <v>931</v>
      </c>
      <c r="CW5" s="477" t="s">
        <v>931</v>
      </c>
      <c r="CX5" s="477" t="s">
        <v>931</v>
      </c>
      <c r="CY5" s="477" t="s">
        <v>936</v>
      </c>
      <c r="CZ5" s="475" t="s">
        <v>17</v>
      </c>
      <c r="DB5" s="473" t="s">
        <v>902</v>
      </c>
      <c r="DC5" s="475" t="s">
        <v>926</v>
      </c>
      <c r="DD5" s="475" t="s">
        <v>927</v>
      </c>
      <c r="DE5" s="475" t="s">
        <v>928</v>
      </c>
      <c r="DF5" s="475" t="s">
        <v>929</v>
      </c>
      <c r="DG5" s="476" t="s">
        <v>930</v>
      </c>
      <c r="DH5" s="475" t="s">
        <v>930</v>
      </c>
      <c r="DI5" s="475" t="s">
        <v>930</v>
      </c>
      <c r="DJ5" s="475" t="s">
        <v>930</v>
      </c>
      <c r="DK5" s="475" t="s">
        <v>930</v>
      </c>
      <c r="DL5" s="475" t="s">
        <v>930</v>
      </c>
      <c r="DM5" s="477" t="s">
        <v>931</v>
      </c>
      <c r="DN5" s="477" t="s">
        <v>931</v>
      </c>
      <c r="DO5" s="477" t="s">
        <v>932</v>
      </c>
      <c r="DP5" s="477" t="s">
        <v>933</v>
      </c>
      <c r="DQ5" s="477" t="s">
        <v>934</v>
      </c>
      <c r="DR5" s="477" t="s">
        <v>935</v>
      </c>
      <c r="DS5" s="477" t="s">
        <v>931</v>
      </c>
      <c r="DT5" s="477" t="s">
        <v>931</v>
      </c>
      <c r="DU5" s="477" t="s">
        <v>931</v>
      </c>
      <c r="DV5" s="477" t="s">
        <v>936</v>
      </c>
      <c r="DW5" s="475" t="s">
        <v>17</v>
      </c>
      <c r="DZ5" s="479" t="s">
        <v>947</v>
      </c>
      <c r="EA5" s="480" t="s">
        <v>948</v>
      </c>
      <c r="EB5" s="479" t="s">
        <v>949</v>
      </c>
    </row>
    <row r="6" spans="1:134">
      <c r="A6" s="481">
        <v>2016</v>
      </c>
      <c r="B6" s="482">
        <v>0</v>
      </c>
      <c r="C6" s="482">
        <v>0</v>
      </c>
      <c r="D6" s="482">
        <v>0</v>
      </c>
      <c r="E6" s="482">
        <v>0</v>
      </c>
      <c r="F6" s="482">
        <v>0</v>
      </c>
      <c r="G6" s="482">
        <v>0</v>
      </c>
      <c r="H6" s="482">
        <v>0</v>
      </c>
      <c r="I6" s="482">
        <v>0</v>
      </c>
      <c r="J6" s="482">
        <v>0</v>
      </c>
      <c r="K6" s="482">
        <v>0</v>
      </c>
      <c r="L6" s="482">
        <v>0</v>
      </c>
      <c r="M6" s="482">
        <v>0</v>
      </c>
      <c r="N6" s="482">
        <v>0</v>
      </c>
      <c r="O6" s="482">
        <v>0</v>
      </c>
      <c r="P6" s="482">
        <v>0</v>
      </c>
      <c r="Q6" s="482">
        <v>0</v>
      </c>
      <c r="R6" s="482">
        <v>0</v>
      </c>
      <c r="S6" s="482">
        <v>0</v>
      </c>
      <c r="T6" s="482">
        <v>0</v>
      </c>
      <c r="U6" s="482">
        <v>0</v>
      </c>
      <c r="V6" s="482">
        <v>0</v>
      </c>
      <c r="W6" s="482">
        <v>0</v>
      </c>
      <c r="X6" s="482">
        <v>0</v>
      </c>
      <c r="Y6" s="482">
        <v>0</v>
      </c>
      <c r="Z6" s="482">
        <v>0</v>
      </c>
      <c r="AA6" s="482">
        <v>0</v>
      </c>
      <c r="AB6" s="482">
        <v>0</v>
      </c>
      <c r="AC6" s="482">
        <v>0</v>
      </c>
      <c r="AD6" s="482">
        <v>0</v>
      </c>
      <c r="AE6" s="482">
        <v>0</v>
      </c>
      <c r="AF6" s="482">
        <v>0</v>
      </c>
      <c r="AH6" s="481">
        <v>2016</v>
      </c>
      <c r="AI6" s="483">
        <v>0</v>
      </c>
      <c r="AJ6" s="483">
        <v>0</v>
      </c>
      <c r="AK6" s="483">
        <v>0</v>
      </c>
      <c r="AL6" s="483">
        <v>0</v>
      </c>
      <c r="AM6" s="483">
        <v>0</v>
      </c>
      <c r="AN6" s="483">
        <v>0</v>
      </c>
      <c r="AO6" s="483">
        <v>0</v>
      </c>
      <c r="AP6" s="483">
        <v>0</v>
      </c>
      <c r="AQ6" s="483">
        <v>0</v>
      </c>
      <c r="AR6" s="483">
        <v>0</v>
      </c>
      <c r="AS6" s="482">
        <v>0</v>
      </c>
      <c r="AU6" s="484">
        <v>2016</v>
      </c>
      <c r="AV6" s="485">
        <v>0</v>
      </c>
      <c r="AW6" s="485">
        <v>0</v>
      </c>
      <c r="AX6" s="485">
        <v>0</v>
      </c>
      <c r="AY6" s="485">
        <v>0</v>
      </c>
      <c r="AZ6" s="485">
        <v>0</v>
      </c>
      <c r="BA6" s="485">
        <v>0</v>
      </c>
      <c r="BB6" s="485">
        <v>0</v>
      </c>
      <c r="BC6" s="485">
        <v>0</v>
      </c>
      <c r="BD6" s="485">
        <v>0</v>
      </c>
      <c r="BE6" s="485">
        <v>0</v>
      </c>
      <c r="BF6" s="485">
        <v>0</v>
      </c>
      <c r="BH6" s="484">
        <v>2016</v>
      </c>
      <c r="BI6" s="485">
        <v>0</v>
      </c>
      <c r="BJ6" s="485">
        <v>0</v>
      </c>
      <c r="BK6" s="485">
        <v>0</v>
      </c>
      <c r="BL6" s="485">
        <v>0</v>
      </c>
      <c r="BM6" s="485">
        <v>0</v>
      </c>
      <c r="BN6" s="485">
        <v>0</v>
      </c>
      <c r="BO6" s="485">
        <v>0</v>
      </c>
      <c r="BP6" s="485">
        <v>0</v>
      </c>
      <c r="BQ6" s="485">
        <v>0</v>
      </c>
      <c r="BR6" s="485">
        <v>0</v>
      </c>
      <c r="BS6" s="485">
        <v>0</v>
      </c>
      <c r="BT6" s="485">
        <v>0</v>
      </c>
      <c r="BU6" s="485">
        <v>0</v>
      </c>
      <c r="BV6" s="485">
        <v>0</v>
      </c>
      <c r="BW6" s="485">
        <v>0</v>
      </c>
      <c r="BX6" s="485">
        <v>0</v>
      </c>
      <c r="BY6" s="485">
        <v>0</v>
      </c>
      <c r="BZ6" s="485">
        <v>0</v>
      </c>
      <c r="CA6" s="485">
        <v>0</v>
      </c>
      <c r="CB6" s="485">
        <v>0</v>
      </c>
      <c r="CC6" s="486">
        <v>0</v>
      </c>
      <c r="CE6" s="484">
        <v>2016</v>
      </c>
      <c r="CF6" s="485">
        <v>0</v>
      </c>
      <c r="CG6" s="485">
        <v>0</v>
      </c>
      <c r="CH6" s="485">
        <v>0</v>
      </c>
      <c r="CI6" s="485">
        <v>0</v>
      </c>
      <c r="CJ6" s="485">
        <v>0</v>
      </c>
      <c r="CK6" s="485">
        <v>0</v>
      </c>
      <c r="CL6" s="485">
        <v>0</v>
      </c>
      <c r="CM6" s="485">
        <v>0</v>
      </c>
      <c r="CN6" s="485">
        <v>0</v>
      </c>
      <c r="CO6" s="485">
        <v>0</v>
      </c>
      <c r="CP6" s="485">
        <v>0</v>
      </c>
      <c r="CQ6" s="485">
        <v>0</v>
      </c>
      <c r="CR6" s="485">
        <v>0</v>
      </c>
      <c r="CS6" s="485">
        <v>0</v>
      </c>
      <c r="CT6" s="485">
        <v>0</v>
      </c>
      <c r="CU6" s="485">
        <v>0</v>
      </c>
      <c r="CV6" s="485">
        <v>0</v>
      </c>
      <c r="CW6" s="485">
        <v>0</v>
      </c>
      <c r="CX6" s="485">
        <v>0</v>
      </c>
      <c r="CY6" s="485">
        <v>0</v>
      </c>
      <c r="CZ6" s="486">
        <v>0</v>
      </c>
      <c r="DB6" s="484">
        <v>2016</v>
      </c>
      <c r="DC6" s="485">
        <v>0</v>
      </c>
      <c r="DD6" s="485">
        <v>0</v>
      </c>
      <c r="DE6" s="485">
        <v>0</v>
      </c>
      <c r="DF6" s="485">
        <v>0</v>
      </c>
      <c r="DG6" s="485">
        <v>0</v>
      </c>
      <c r="DH6" s="485">
        <v>0</v>
      </c>
      <c r="DI6" s="485">
        <v>0</v>
      </c>
      <c r="DJ6" s="485">
        <v>0</v>
      </c>
      <c r="DK6" s="485">
        <v>0</v>
      </c>
      <c r="DL6" s="485">
        <v>0</v>
      </c>
      <c r="DM6" s="485"/>
      <c r="DN6" s="485"/>
      <c r="DO6" s="485">
        <v>0</v>
      </c>
      <c r="DP6" s="485"/>
      <c r="DQ6" s="485"/>
      <c r="DR6" s="485"/>
      <c r="DS6" s="485"/>
      <c r="DT6" s="485"/>
      <c r="DU6" s="485"/>
      <c r="DV6" s="485">
        <v>0</v>
      </c>
      <c r="DW6" s="487">
        <v>0</v>
      </c>
      <c r="DZ6" s="488">
        <v>0</v>
      </c>
      <c r="EA6" s="461">
        <v>0</v>
      </c>
      <c r="EB6" s="461">
        <v>0</v>
      </c>
      <c r="EC6" s="458">
        <v>2016</v>
      </c>
      <c r="ED6" s="489">
        <v>0</v>
      </c>
    </row>
    <row r="7" spans="1:134">
      <c r="A7" s="490">
        <v>2017</v>
      </c>
      <c r="B7" s="482">
        <v>0</v>
      </c>
      <c r="C7" s="482">
        <v>0</v>
      </c>
      <c r="D7" s="482">
        <v>5827966.7061133683</v>
      </c>
      <c r="E7" s="482">
        <v>1349349.2478151629</v>
      </c>
      <c r="F7" s="482">
        <v>0</v>
      </c>
      <c r="G7" s="482">
        <v>0</v>
      </c>
      <c r="H7" s="482">
        <v>0</v>
      </c>
      <c r="I7" s="482">
        <v>0</v>
      </c>
      <c r="J7" s="482">
        <v>0</v>
      </c>
      <c r="K7" s="482">
        <v>0</v>
      </c>
      <c r="L7" s="482">
        <v>0</v>
      </c>
      <c r="M7" s="482">
        <v>0</v>
      </c>
      <c r="N7" s="482">
        <v>0</v>
      </c>
      <c r="O7" s="482">
        <v>0</v>
      </c>
      <c r="P7" s="482">
        <v>0</v>
      </c>
      <c r="Q7" s="482">
        <v>0</v>
      </c>
      <c r="R7" s="482">
        <v>0</v>
      </c>
      <c r="S7" s="482">
        <v>0</v>
      </c>
      <c r="T7" s="482">
        <v>0</v>
      </c>
      <c r="U7" s="482">
        <v>0</v>
      </c>
      <c r="V7" s="482">
        <v>0</v>
      </c>
      <c r="W7" s="482">
        <v>0</v>
      </c>
      <c r="X7" s="482">
        <v>5287053.6304297</v>
      </c>
      <c r="Y7" s="482">
        <v>1298780.1850765327</v>
      </c>
      <c r="Z7" s="482">
        <v>0</v>
      </c>
      <c r="AA7" s="482">
        <v>4360865.39069237</v>
      </c>
      <c r="AB7" s="482">
        <v>0</v>
      </c>
      <c r="AC7" s="482">
        <v>0</v>
      </c>
      <c r="AD7" s="482">
        <v>0</v>
      </c>
      <c r="AE7" s="482">
        <v>0</v>
      </c>
      <c r="AF7" s="482">
        <v>18124015.160127133</v>
      </c>
      <c r="AH7" s="481">
        <v>2017</v>
      </c>
      <c r="AI7" s="483">
        <v>0</v>
      </c>
      <c r="AJ7" s="483">
        <v>0</v>
      </c>
      <c r="AK7" s="483">
        <v>0</v>
      </c>
      <c r="AL7" s="483">
        <v>380707.65177182585</v>
      </c>
      <c r="AM7" s="483">
        <v>238699.18337670562</v>
      </c>
      <c r="AN7" s="483">
        <v>0</v>
      </c>
      <c r="AO7" s="483">
        <v>2048519.8434403171</v>
      </c>
      <c r="AP7" s="483">
        <v>22300.282753007778</v>
      </c>
      <c r="AQ7" s="483">
        <v>0</v>
      </c>
      <c r="AR7" s="483">
        <v>0</v>
      </c>
      <c r="AS7" s="482">
        <v>2690226.9613418565</v>
      </c>
      <c r="AU7" s="484">
        <v>2017</v>
      </c>
      <c r="AV7" s="485">
        <v>41.952054794520549</v>
      </c>
      <c r="AW7" s="485">
        <v>144.3032982040896</v>
      </c>
      <c r="AX7" s="485">
        <v>35.909176251338316</v>
      </c>
      <c r="AY7" s="485">
        <v>8.0008662180308647</v>
      </c>
      <c r="AZ7" s="485">
        <v>0</v>
      </c>
      <c r="BA7" s="485">
        <v>0</v>
      </c>
      <c r="BB7" s="485">
        <v>0</v>
      </c>
      <c r="BC7" s="485">
        <v>0</v>
      </c>
      <c r="BD7" s="485">
        <v>0</v>
      </c>
      <c r="BE7" s="485">
        <v>0</v>
      </c>
      <c r="BF7" s="485">
        <v>230.16539546797932</v>
      </c>
      <c r="BH7" s="484">
        <v>2017</v>
      </c>
      <c r="BI7" s="485">
        <v>310.02739726027397</v>
      </c>
      <c r="BJ7" s="485">
        <v>1042.0715127905878</v>
      </c>
      <c r="BK7" s="485">
        <v>108.24119880141197</v>
      </c>
      <c r="BL7" s="485">
        <v>32.259492591100447</v>
      </c>
      <c r="BM7" s="485">
        <v>0</v>
      </c>
      <c r="BN7" s="485">
        <v>0</v>
      </c>
      <c r="BO7" s="485">
        <v>0</v>
      </c>
      <c r="BP7" s="485">
        <v>0</v>
      </c>
      <c r="BQ7" s="485">
        <v>0</v>
      </c>
      <c r="BR7" s="485">
        <v>0</v>
      </c>
      <c r="BS7" s="485">
        <v>0</v>
      </c>
      <c r="BT7" s="485">
        <v>0</v>
      </c>
      <c r="BU7" s="485">
        <v>126.9588609976056</v>
      </c>
      <c r="BV7" s="485">
        <v>39.172241003479122</v>
      </c>
      <c r="BW7" s="485">
        <v>0</v>
      </c>
      <c r="BX7" s="485">
        <v>143.2692965555411</v>
      </c>
      <c r="BY7" s="485">
        <v>0</v>
      </c>
      <c r="BZ7" s="485">
        <v>0</v>
      </c>
      <c r="CA7" s="485">
        <v>0</v>
      </c>
      <c r="CB7" s="485">
        <v>0</v>
      </c>
      <c r="CC7" s="486">
        <v>1802</v>
      </c>
      <c r="CE7" s="484">
        <v>2017</v>
      </c>
      <c r="CF7" s="485">
        <v>279.46474452493146</v>
      </c>
      <c r="CG7" s="485">
        <v>979.9119470526291</v>
      </c>
      <c r="CH7" s="485">
        <v>100.64252698593099</v>
      </c>
      <c r="CI7" s="485">
        <v>27.38896056927992</v>
      </c>
      <c r="CJ7" s="485">
        <v>0</v>
      </c>
      <c r="CK7" s="485">
        <v>0</v>
      </c>
      <c r="CL7" s="485">
        <v>0</v>
      </c>
      <c r="CM7" s="485">
        <v>0</v>
      </c>
      <c r="CN7" s="485">
        <v>0</v>
      </c>
      <c r="CO7" s="485">
        <v>0</v>
      </c>
      <c r="CP7" s="485">
        <v>0</v>
      </c>
      <c r="CQ7" s="485">
        <v>0</v>
      </c>
      <c r="CR7" s="485">
        <v>118.0461851452435</v>
      </c>
      <c r="CS7" s="485">
        <v>33.258023548411337</v>
      </c>
      <c r="CT7" s="485">
        <v>0</v>
      </c>
      <c r="CU7" s="485">
        <v>143.2692965555411</v>
      </c>
      <c r="CV7" s="485">
        <v>0</v>
      </c>
      <c r="CW7" s="485">
        <v>0</v>
      </c>
      <c r="CX7" s="485">
        <v>0</v>
      </c>
      <c r="CY7" s="485">
        <v>0</v>
      </c>
      <c r="CZ7" s="486">
        <v>1681.9816843819674</v>
      </c>
      <c r="DB7" s="484">
        <v>2017</v>
      </c>
      <c r="DC7" s="485">
        <v>0</v>
      </c>
      <c r="DD7" s="485">
        <v>0</v>
      </c>
      <c r="DE7" s="485">
        <v>0.94274739475804703</v>
      </c>
      <c r="DF7" s="485">
        <v>0.28980321453617902</v>
      </c>
      <c r="DG7" s="485">
        <v>0</v>
      </c>
      <c r="DH7" s="485">
        <v>0</v>
      </c>
      <c r="DI7" s="485">
        <v>0</v>
      </c>
      <c r="DJ7" s="485">
        <v>0</v>
      </c>
      <c r="DK7" s="485">
        <v>0</v>
      </c>
      <c r="DL7" s="485">
        <v>0</v>
      </c>
      <c r="DM7" s="485"/>
      <c r="DN7" s="485"/>
      <c r="DO7" s="485">
        <v>1.1057724486822702</v>
      </c>
      <c r="DP7" s="485"/>
      <c r="DQ7" s="485"/>
      <c r="DR7" s="485"/>
      <c r="DS7" s="485"/>
      <c r="DT7" s="485"/>
      <c r="DU7" s="485"/>
      <c r="DV7" s="485">
        <v>0</v>
      </c>
      <c r="DW7" s="487">
        <v>2.3383230579764964</v>
      </c>
      <c r="DZ7" s="488">
        <v>18124015.160127133</v>
      </c>
      <c r="EA7" s="461">
        <v>2690226.9613418565</v>
      </c>
      <c r="EB7" s="461">
        <v>15433788.198785277</v>
      </c>
      <c r="EC7" s="458">
        <v>2017</v>
      </c>
      <c r="ED7" s="489">
        <v>15.433788198785278</v>
      </c>
    </row>
    <row r="8" spans="1:134">
      <c r="A8" s="490">
        <v>2018</v>
      </c>
      <c r="B8" s="482">
        <v>0</v>
      </c>
      <c r="C8" s="482">
        <v>0</v>
      </c>
      <c r="D8" s="482">
        <v>20988391.45276808</v>
      </c>
      <c r="E8" s="482">
        <v>21884051.831252944</v>
      </c>
      <c r="F8" s="482">
        <v>0</v>
      </c>
      <c r="G8" s="482">
        <v>0</v>
      </c>
      <c r="H8" s="482">
        <v>0</v>
      </c>
      <c r="I8" s="482">
        <v>0</v>
      </c>
      <c r="J8" s="482">
        <v>0</v>
      </c>
      <c r="K8" s="482">
        <v>0</v>
      </c>
      <c r="L8" s="482">
        <v>0</v>
      </c>
      <c r="M8" s="482">
        <v>0</v>
      </c>
      <c r="N8" s="482">
        <v>0</v>
      </c>
      <c r="O8" s="482">
        <v>0</v>
      </c>
      <c r="P8" s="482">
        <v>0</v>
      </c>
      <c r="Q8" s="482">
        <v>0</v>
      </c>
      <c r="R8" s="482">
        <v>0</v>
      </c>
      <c r="S8" s="482">
        <v>0</v>
      </c>
      <c r="T8" s="482">
        <v>0</v>
      </c>
      <c r="U8" s="482">
        <v>0</v>
      </c>
      <c r="V8" s="482">
        <v>0</v>
      </c>
      <c r="W8" s="482">
        <v>0</v>
      </c>
      <c r="X8" s="482">
        <v>13892044.442560107</v>
      </c>
      <c r="Y8" s="482">
        <v>923926.93347931898</v>
      </c>
      <c r="Z8" s="482">
        <v>0</v>
      </c>
      <c r="AA8" s="482">
        <v>17461234.934641309</v>
      </c>
      <c r="AB8" s="482">
        <v>0</v>
      </c>
      <c r="AC8" s="482">
        <v>0</v>
      </c>
      <c r="AD8" s="482">
        <v>0</v>
      </c>
      <c r="AE8" s="482">
        <v>0</v>
      </c>
      <c r="AF8" s="482">
        <v>75149649.594701752</v>
      </c>
      <c r="AH8" s="490">
        <v>2018</v>
      </c>
      <c r="AI8" s="483">
        <v>0</v>
      </c>
      <c r="AJ8" s="483">
        <v>0</v>
      </c>
      <c r="AK8" s="483">
        <v>0</v>
      </c>
      <c r="AL8" s="483">
        <v>2389417.6372137186</v>
      </c>
      <c r="AM8" s="483">
        <v>1498136.5257419308</v>
      </c>
      <c r="AN8" s="483">
        <v>0</v>
      </c>
      <c r="AO8" s="483">
        <v>5742079.6211741846</v>
      </c>
      <c r="AP8" s="483">
        <v>139962.22213265477</v>
      </c>
      <c r="AQ8" s="483">
        <v>0</v>
      </c>
      <c r="AR8" s="483">
        <v>0</v>
      </c>
      <c r="AS8" s="482">
        <v>9769596.0062624887</v>
      </c>
      <c r="AU8" s="484">
        <v>2018</v>
      </c>
      <c r="AV8" s="485">
        <v>167.80821917808223</v>
      </c>
      <c r="AW8" s="485">
        <v>323.74103658083891</v>
      </c>
      <c r="AX8" s="485">
        <v>87.534869599545004</v>
      </c>
      <c r="AY8" s="485">
        <v>137.19649614941804</v>
      </c>
      <c r="AZ8" s="485">
        <v>0</v>
      </c>
      <c r="BA8" s="485">
        <v>0</v>
      </c>
      <c r="BB8" s="485">
        <v>0</v>
      </c>
      <c r="BC8" s="485">
        <v>0</v>
      </c>
      <c r="BD8" s="485">
        <v>0</v>
      </c>
      <c r="BE8" s="485">
        <v>0</v>
      </c>
      <c r="BF8" s="485">
        <v>716.28062150788423</v>
      </c>
      <c r="BH8" s="484">
        <v>2018</v>
      </c>
      <c r="BI8" s="485">
        <v>1230</v>
      </c>
      <c r="BJ8" s="485">
        <v>2207.347902376775</v>
      </c>
      <c r="BK8" s="485">
        <v>358.71415874923906</v>
      </c>
      <c r="BL8" s="485">
        <v>419.96727107583041</v>
      </c>
      <c r="BM8" s="485">
        <v>0</v>
      </c>
      <c r="BN8" s="485">
        <v>0</v>
      </c>
      <c r="BO8" s="485">
        <v>0</v>
      </c>
      <c r="BP8" s="485">
        <v>0</v>
      </c>
      <c r="BQ8" s="485">
        <v>0</v>
      </c>
      <c r="BR8" s="485">
        <v>0</v>
      </c>
      <c r="BS8" s="485">
        <v>0</v>
      </c>
      <c r="BT8" s="485">
        <v>0</v>
      </c>
      <c r="BU8" s="485">
        <v>294.03314874266044</v>
      </c>
      <c r="BV8" s="485">
        <v>23.917531118575667</v>
      </c>
      <c r="BW8" s="485">
        <v>0</v>
      </c>
      <c r="BX8" s="485">
        <v>401.86807914062348</v>
      </c>
      <c r="BY8" s="485">
        <v>0</v>
      </c>
      <c r="BZ8" s="485">
        <v>0</v>
      </c>
      <c r="CA8" s="485">
        <v>0</v>
      </c>
      <c r="CB8" s="485">
        <v>0</v>
      </c>
      <c r="CC8" s="486">
        <v>4935.848091203703</v>
      </c>
      <c r="CD8" s="464">
        <v>6737.848091203703</v>
      </c>
      <c r="CE8" s="484">
        <v>2018</v>
      </c>
      <c r="CF8" s="485">
        <v>1108.7459973000002</v>
      </c>
      <c r="CG8" s="485">
        <v>2075.6795999999999</v>
      </c>
      <c r="CH8" s="485">
        <v>333.53196196940956</v>
      </c>
      <c r="CI8" s="485">
        <v>356.5606928069675</v>
      </c>
      <c r="CJ8" s="485">
        <v>0</v>
      </c>
      <c r="CK8" s="485">
        <v>0</v>
      </c>
      <c r="CL8" s="485">
        <v>0</v>
      </c>
      <c r="CM8" s="485">
        <v>0</v>
      </c>
      <c r="CN8" s="485">
        <v>0</v>
      </c>
      <c r="CO8" s="485">
        <v>0</v>
      </c>
      <c r="CP8" s="485">
        <v>0</v>
      </c>
      <c r="CQ8" s="485">
        <v>0</v>
      </c>
      <c r="CR8" s="485">
        <v>273.39164232081146</v>
      </c>
      <c r="CS8" s="485">
        <v>20.306466844488213</v>
      </c>
      <c r="CT8" s="485">
        <v>0</v>
      </c>
      <c r="CU8" s="485">
        <v>401.86807914062348</v>
      </c>
      <c r="CV8" s="485">
        <v>0</v>
      </c>
      <c r="CW8" s="485">
        <v>0</v>
      </c>
      <c r="CX8" s="485">
        <v>0</v>
      </c>
      <c r="CY8" s="485">
        <v>0</v>
      </c>
      <c r="CZ8" s="486">
        <v>4570.0844403823003</v>
      </c>
      <c r="DB8" s="484">
        <v>2018</v>
      </c>
      <c r="DC8" s="485">
        <v>0</v>
      </c>
      <c r="DD8" s="485">
        <v>0</v>
      </c>
      <c r="DE8" s="485">
        <v>3.1555323739212953</v>
      </c>
      <c r="DF8" s="485">
        <v>3.8105045658173791</v>
      </c>
      <c r="DG8" s="485">
        <v>0</v>
      </c>
      <c r="DH8" s="485">
        <v>0</v>
      </c>
      <c r="DI8" s="485">
        <v>0</v>
      </c>
      <c r="DJ8" s="485">
        <v>0</v>
      </c>
      <c r="DK8" s="485">
        <v>0</v>
      </c>
      <c r="DL8" s="485">
        <v>0</v>
      </c>
      <c r="DM8" s="485"/>
      <c r="DN8" s="485"/>
      <c r="DO8" s="485">
        <v>2.5865472472528896</v>
      </c>
      <c r="DP8" s="485"/>
      <c r="DQ8" s="485"/>
      <c r="DR8" s="485"/>
      <c r="DS8" s="485"/>
      <c r="DT8" s="485"/>
      <c r="DU8" s="485"/>
      <c r="DV8" s="485">
        <v>0</v>
      </c>
      <c r="DW8" s="487">
        <v>9.5525841869915631</v>
      </c>
      <c r="DZ8" s="488">
        <v>75149649.594701752</v>
      </c>
      <c r="EA8" s="461">
        <v>9769596.0062624887</v>
      </c>
      <c r="EB8" s="461">
        <v>65380053.588439263</v>
      </c>
      <c r="EC8" s="458">
        <v>2018</v>
      </c>
      <c r="ED8" s="489">
        <v>65.380053588439267</v>
      </c>
    </row>
    <row r="9" spans="1:134">
      <c r="A9" s="490">
        <v>2019</v>
      </c>
      <c r="B9" s="482">
        <v>0</v>
      </c>
      <c r="C9" s="482">
        <v>0</v>
      </c>
      <c r="D9" s="482">
        <v>22691283.587826718</v>
      </c>
      <c r="E9" s="482">
        <v>22945736.288747795</v>
      </c>
      <c r="F9" s="482">
        <v>0</v>
      </c>
      <c r="G9" s="482">
        <v>0</v>
      </c>
      <c r="H9" s="482">
        <v>0</v>
      </c>
      <c r="I9" s="482">
        <v>0</v>
      </c>
      <c r="J9" s="482">
        <v>0</v>
      </c>
      <c r="K9" s="482">
        <v>0</v>
      </c>
      <c r="L9" s="482">
        <v>0</v>
      </c>
      <c r="M9" s="482">
        <v>0</v>
      </c>
      <c r="N9" s="482">
        <v>0</v>
      </c>
      <c r="O9" s="482">
        <v>0</v>
      </c>
      <c r="P9" s="482">
        <v>0</v>
      </c>
      <c r="Q9" s="482">
        <v>0</v>
      </c>
      <c r="R9" s="482">
        <v>0</v>
      </c>
      <c r="S9" s="482">
        <v>0</v>
      </c>
      <c r="T9" s="482">
        <v>0</v>
      </c>
      <c r="U9" s="482">
        <v>0</v>
      </c>
      <c r="V9" s="482">
        <v>0</v>
      </c>
      <c r="W9" s="482">
        <v>0</v>
      </c>
      <c r="X9" s="482">
        <v>15252987.756981535</v>
      </c>
      <c r="Y9" s="482">
        <v>745705.44426450087</v>
      </c>
      <c r="Z9" s="482">
        <v>0</v>
      </c>
      <c r="AA9" s="482">
        <v>18706621.665722944</v>
      </c>
      <c r="AB9" s="482">
        <v>0</v>
      </c>
      <c r="AC9" s="482">
        <v>0</v>
      </c>
      <c r="AD9" s="482">
        <v>0</v>
      </c>
      <c r="AE9" s="482">
        <v>0</v>
      </c>
      <c r="AF9" s="482">
        <v>80342334.743543506</v>
      </c>
      <c r="AH9" s="490">
        <v>2019</v>
      </c>
      <c r="AI9" s="483">
        <v>0</v>
      </c>
      <c r="AJ9" s="483">
        <v>0</v>
      </c>
      <c r="AK9" s="483">
        <v>0</v>
      </c>
      <c r="AL9" s="483">
        <v>2284901.7531883083</v>
      </c>
      <c r="AM9" s="483">
        <v>1432606.3057669664</v>
      </c>
      <c r="AN9" s="483">
        <v>0</v>
      </c>
      <c r="AO9" s="483">
        <v>5789914.4161733417</v>
      </c>
      <c r="AP9" s="483">
        <v>133840.11306786473</v>
      </c>
      <c r="AQ9" s="483">
        <v>0</v>
      </c>
      <c r="AR9" s="483">
        <v>0</v>
      </c>
      <c r="AS9" s="482">
        <v>9641262.5881964825</v>
      </c>
      <c r="AU9" s="484">
        <v>2019</v>
      </c>
      <c r="AV9" s="485">
        <v>167.80821917808223</v>
      </c>
      <c r="AW9" s="485">
        <v>327.76964945073263</v>
      </c>
      <c r="AX9" s="485">
        <v>86.883755456182755</v>
      </c>
      <c r="AY9" s="485">
        <v>136.06955402758265</v>
      </c>
      <c r="AZ9" s="485">
        <v>0</v>
      </c>
      <c r="BA9" s="485">
        <v>0</v>
      </c>
      <c r="BB9" s="485">
        <v>0</v>
      </c>
      <c r="BC9" s="485">
        <v>0</v>
      </c>
      <c r="BD9" s="485">
        <v>0</v>
      </c>
      <c r="BE9" s="485">
        <v>0</v>
      </c>
      <c r="BF9" s="485">
        <v>718.53117811258016</v>
      </c>
      <c r="BH9" s="484">
        <v>2019</v>
      </c>
      <c r="BI9" s="485">
        <v>1230</v>
      </c>
      <c r="BJ9" s="485">
        <v>2245.0462061998192</v>
      </c>
      <c r="BK9" s="485">
        <v>355.47112388992525</v>
      </c>
      <c r="BL9" s="485">
        <v>402.97794985608141</v>
      </c>
      <c r="BM9" s="485">
        <v>0</v>
      </c>
      <c r="BN9" s="485">
        <v>0</v>
      </c>
      <c r="BO9" s="485">
        <v>0</v>
      </c>
      <c r="BP9" s="485">
        <v>0</v>
      </c>
      <c r="BQ9" s="485">
        <v>0</v>
      </c>
      <c r="BR9" s="485">
        <v>0</v>
      </c>
      <c r="BS9" s="485">
        <v>0</v>
      </c>
      <c r="BT9" s="485">
        <v>0</v>
      </c>
      <c r="BU9" s="485">
        <v>296.19725679262859</v>
      </c>
      <c r="BV9" s="485">
        <v>17.288157920779121</v>
      </c>
      <c r="BW9" s="485">
        <v>0</v>
      </c>
      <c r="BX9" s="485">
        <v>388.86739654447058</v>
      </c>
      <c r="BY9" s="485">
        <v>0</v>
      </c>
      <c r="BZ9" s="485">
        <v>0</v>
      </c>
      <c r="CA9" s="485">
        <v>0</v>
      </c>
      <c r="CB9" s="485">
        <v>0</v>
      </c>
      <c r="CC9" s="486">
        <v>4935.8480912037039</v>
      </c>
      <c r="CD9" s="464">
        <v>4935.8480912037039</v>
      </c>
      <c r="CE9" s="484">
        <v>2019</v>
      </c>
      <c r="CF9" s="485">
        <v>1108.7459973000002</v>
      </c>
      <c r="CG9" s="485">
        <v>2111.1291999999999</v>
      </c>
      <c r="CH9" s="485">
        <v>330.51659234158763</v>
      </c>
      <c r="CI9" s="485">
        <v>342.1364160557917</v>
      </c>
      <c r="CJ9" s="485">
        <v>0</v>
      </c>
      <c r="CK9" s="485">
        <v>0</v>
      </c>
      <c r="CL9" s="485">
        <v>0</v>
      </c>
      <c r="CM9" s="485">
        <v>0</v>
      </c>
      <c r="CN9" s="485">
        <v>0</v>
      </c>
      <c r="CO9" s="485">
        <v>0</v>
      </c>
      <c r="CP9" s="485">
        <v>0</v>
      </c>
      <c r="CQ9" s="485">
        <v>0</v>
      </c>
      <c r="CR9" s="485">
        <v>275.40382719340312</v>
      </c>
      <c r="CS9" s="485">
        <v>14.677995144236435</v>
      </c>
      <c r="CT9" s="485">
        <v>0</v>
      </c>
      <c r="CU9" s="485">
        <v>388.86739654447058</v>
      </c>
      <c r="CV9" s="485">
        <v>0</v>
      </c>
      <c r="CW9" s="485">
        <v>0</v>
      </c>
      <c r="CX9" s="485">
        <v>0</v>
      </c>
      <c r="CY9" s="485">
        <v>0</v>
      </c>
      <c r="CZ9" s="486">
        <v>4571.4774245794897</v>
      </c>
      <c r="DB9" s="484">
        <v>2019</v>
      </c>
      <c r="DC9" s="485">
        <v>0</v>
      </c>
      <c r="DD9" s="485">
        <v>0</v>
      </c>
      <c r="DE9" s="485">
        <v>3.158274124928274</v>
      </c>
      <c r="DF9" s="485">
        <v>3.692918276835893</v>
      </c>
      <c r="DG9" s="485">
        <v>0</v>
      </c>
      <c r="DH9" s="485">
        <v>0</v>
      </c>
      <c r="DI9" s="485">
        <v>0</v>
      </c>
      <c r="DJ9" s="485">
        <v>0</v>
      </c>
      <c r="DK9" s="485">
        <v>0</v>
      </c>
      <c r="DL9" s="485">
        <v>0</v>
      </c>
      <c r="DM9" s="485"/>
      <c r="DN9" s="485"/>
      <c r="DO9" s="485">
        <v>2.6316402912450676</v>
      </c>
      <c r="DP9" s="485"/>
      <c r="DQ9" s="485"/>
      <c r="DR9" s="485"/>
      <c r="DS9" s="485"/>
      <c r="DT9" s="485"/>
      <c r="DU9" s="485"/>
      <c r="DV9" s="485">
        <v>0</v>
      </c>
      <c r="DW9" s="487">
        <v>9.4828326930092341</v>
      </c>
      <c r="DZ9" s="488">
        <v>80342334.743543506</v>
      </c>
      <c r="EA9" s="461">
        <v>9641262.5881964825</v>
      </c>
      <c r="EB9" s="461">
        <v>70701072.155347019</v>
      </c>
      <c r="EC9" s="458">
        <v>2019</v>
      </c>
      <c r="ED9" s="489">
        <v>70.70107215534702</v>
      </c>
    </row>
    <row r="10" spans="1:134">
      <c r="A10" s="490">
        <v>2020</v>
      </c>
      <c r="B10" s="482">
        <v>0</v>
      </c>
      <c r="C10" s="482">
        <v>0</v>
      </c>
      <c r="D10" s="482">
        <v>24176440.502515957</v>
      </c>
      <c r="E10" s="482">
        <v>23663547.173116598</v>
      </c>
      <c r="F10" s="482">
        <v>0</v>
      </c>
      <c r="G10" s="482">
        <v>0</v>
      </c>
      <c r="H10" s="482">
        <v>0</v>
      </c>
      <c r="I10" s="482">
        <v>0</v>
      </c>
      <c r="J10" s="482">
        <v>0</v>
      </c>
      <c r="K10" s="482">
        <v>0</v>
      </c>
      <c r="L10" s="482">
        <v>0</v>
      </c>
      <c r="M10" s="482">
        <v>0</v>
      </c>
      <c r="N10" s="482">
        <v>0</v>
      </c>
      <c r="O10" s="482">
        <v>0</v>
      </c>
      <c r="P10" s="482">
        <v>0</v>
      </c>
      <c r="Q10" s="482">
        <v>0</v>
      </c>
      <c r="R10" s="482">
        <v>0</v>
      </c>
      <c r="S10" s="482">
        <v>0</v>
      </c>
      <c r="T10" s="482">
        <v>0</v>
      </c>
      <c r="U10" s="482">
        <v>0</v>
      </c>
      <c r="V10" s="482">
        <v>0</v>
      </c>
      <c r="W10" s="482">
        <v>0</v>
      </c>
      <c r="X10" s="482">
        <v>15864483.447090743</v>
      </c>
      <c r="Y10" s="482">
        <v>612008.46904508281</v>
      </c>
      <c r="Z10" s="482">
        <v>0</v>
      </c>
      <c r="AA10" s="482">
        <v>19533141.052691154</v>
      </c>
      <c r="AB10" s="482">
        <v>0</v>
      </c>
      <c r="AC10" s="482">
        <v>0</v>
      </c>
      <c r="AD10" s="482">
        <v>0</v>
      </c>
      <c r="AE10" s="482">
        <v>0</v>
      </c>
      <c r="AF10" s="482">
        <v>83849620.644459531</v>
      </c>
      <c r="AH10" s="490">
        <v>2020</v>
      </c>
      <c r="AI10" s="483">
        <v>0</v>
      </c>
      <c r="AJ10" s="483">
        <v>0</v>
      </c>
      <c r="AK10" s="483">
        <v>0</v>
      </c>
      <c r="AL10" s="483">
        <v>2162236.5329358862</v>
      </c>
      <c r="AM10" s="483">
        <v>1355696.6671854814</v>
      </c>
      <c r="AN10" s="483">
        <v>0</v>
      </c>
      <c r="AO10" s="483">
        <v>5646690.9160496257</v>
      </c>
      <c r="AP10" s="483">
        <v>126654.8908038571</v>
      </c>
      <c r="AQ10" s="483">
        <v>0</v>
      </c>
      <c r="AR10" s="483">
        <v>0</v>
      </c>
      <c r="AS10" s="482">
        <v>9291279.0069748498</v>
      </c>
      <c r="AU10" s="484">
        <v>2020</v>
      </c>
      <c r="AV10" s="485">
        <v>167.80821917808223</v>
      </c>
      <c r="AW10" s="485">
        <v>335.61553539805544</v>
      </c>
      <c r="AX10" s="485">
        <v>85.318687604288684</v>
      </c>
      <c r="AY10" s="485">
        <v>133.97858432681718</v>
      </c>
      <c r="AZ10" s="485">
        <v>0</v>
      </c>
      <c r="BA10" s="485">
        <v>0</v>
      </c>
      <c r="BB10" s="485">
        <v>0</v>
      </c>
      <c r="BC10" s="485">
        <v>0</v>
      </c>
      <c r="BD10" s="485">
        <v>0</v>
      </c>
      <c r="BE10" s="485">
        <v>0</v>
      </c>
      <c r="BF10" s="485">
        <v>722.72102650724355</v>
      </c>
      <c r="BH10" s="484">
        <v>2020</v>
      </c>
      <c r="BI10" s="485">
        <v>1230</v>
      </c>
      <c r="BJ10" s="485">
        <v>2316.1157016004677</v>
      </c>
      <c r="BK10" s="485">
        <v>347.69941854216569</v>
      </c>
      <c r="BL10" s="485">
        <v>380.90584801769677</v>
      </c>
      <c r="BM10" s="485">
        <v>0</v>
      </c>
      <c r="BN10" s="485">
        <v>0</v>
      </c>
      <c r="BO10" s="485">
        <v>0</v>
      </c>
      <c r="BP10" s="485">
        <v>0</v>
      </c>
      <c r="BQ10" s="485">
        <v>0</v>
      </c>
      <c r="BR10" s="485">
        <v>0</v>
      </c>
      <c r="BS10" s="485">
        <v>0</v>
      </c>
      <c r="BT10" s="485">
        <v>0</v>
      </c>
      <c r="BU10" s="485">
        <v>281.55626608436296</v>
      </c>
      <c r="BV10" s="485">
        <v>12.860560088110503</v>
      </c>
      <c r="BW10" s="485">
        <v>0</v>
      </c>
      <c r="BX10" s="485">
        <v>366.71029687089998</v>
      </c>
      <c r="BY10" s="485">
        <v>0</v>
      </c>
      <c r="BZ10" s="485">
        <v>0</v>
      </c>
      <c r="CA10" s="485">
        <v>0</v>
      </c>
      <c r="CB10" s="485">
        <v>0</v>
      </c>
      <c r="CC10" s="486">
        <v>4935.848091203703</v>
      </c>
      <c r="CD10" s="464">
        <v>4935.848091203703</v>
      </c>
      <c r="CE10" s="484">
        <v>2020</v>
      </c>
      <c r="CF10" s="485">
        <v>1108.7459973000002</v>
      </c>
      <c r="CG10" s="485">
        <v>2177.9594000000006</v>
      </c>
      <c r="CH10" s="485">
        <v>323.29047073678521</v>
      </c>
      <c r="CI10" s="485">
        <v>323.39675593170716</v>
      </c>
      <c r="CJ10" s="485">
        <v>0</v>
      </c>
      <c r="CK10" s="485">
        <v>0</v>
      </c>
      <c r="CL10" s="485">
        <v>0</v>
      </c>
      <c r="CM10" s="485">
        <v>0</v>
      </c>
      <c r="CN10" s="485">
        <v>0</v>
      </c>
      <c r="CO10" s="485">
        <v>0</v>
      </c>
      <c r="CP10" s="485">
        <v>0</v>
      </c>
      <c r="CQ10" s="485">
        <v>0</v>
      </c>
      <c r="CR10" s="485">
        <v>261.79065292358746</v>
      </c>
      <c r="CS10" s="485">
        <v>10.9188751855721</v>
      </c>
      <c r="CT10" s="485">
        <v>0</v>
      </c>
      <c r="CU10" s="485">
        <v>366.71029687089998</v>
      </c>
      <c r="CV10" s="485">
        <v>0</v>
      </c>
      <c r="CW10" s="485">
        <v>0</v>
      </c>
      <c r="CX10" s="485">
        <v>0</v>
      </c>
      <c r="CY10" s="485">
        <v>0</v>
      </c>
      <c r="CZ10" s="486">
        <v>4572.8124489485526</v>
      </c>
      <c r="DB10" s="484">
        <v>2020</v>
      </c>
      <c r="DC10" s="485">
        <v>0</v>
      </c>
      <c r="DD10" s="485">
        <v>0</v>
      </c>
      <c r="DE10" s="485">
        <v>3.1201166650771825</v>
      </c>
      <c r="DF10" s="485">
        <v>3.5255544629293061</v>
      </c>
      <c r="DG10" s="485">
        <v>0</v>
      </c>
      <c r="DH10" s="485">
        <v>0</v>
      </c>
      <c r="DI10" s="485">
        <v>0</v>
      </c>
      <c r="DJ10" s="485">
        <v>0</v>
      </c>
      <c r="DK10" s="485">
        <v>0</v>
      </c>
      <c r="DL10" s="485">
        <v>0</v>
      </c>
      <c r="DM10" s="485"/>
      <c r="DN10" s="485"/>
      <c r="DO10" s="485">
        <v>2.5265742509724434</v>
      </c>
      <c r="DP10" s="485"/>
      <c r="DQ10" s="485"/>
      <c r="DR10" s="485"/>
      <c r="DS10" s="485"/>
      <c r="DT10" s="485"/>
      <c r="DU10" s="485"/>
      <c r="DV10" s="485">
        <v>0</v>
      </c>
      <c r="DW10" s="487">
        <v>9.172245378978932</v>
      </c>
      <c r="DZ10" s="488">
        <v>83849620.644459531</v>
      </c>
      <c r="EA10" s="461">
        <v>9291279.0069748498</v>
      </c>
      <c r="EB10" s="461">
        <v>74558341.637484685</v>
      </c>
      <c r="EC10" s="458">
        <v>2020</v>
      </c>
      <c r="ED10" s="489">
        <v>74.558341637484688</v>
      </c>
    </row>
    <row r="11" spans="1:134">
      <c r="A11" s="490">
        <v>2021</v>
      </c>
      <c r="B11" s="482">
        <v>0</v>
      </c>
      <c r="C11" s="482">
        <v>0</v>
      </c>
      <c r="D11" s="482">
        <v>24355393.776481159</v>
      </c>
      <c r="E11" s="482">
        <v>21879603.59242636</v>
      </c>
      <c r="F11" s="482">
        <v>0</v>
      </c>
      <c r="G11" s="482">
        <v>0</v>
      </c>
      <c r="H11" s="482">
        <v>0</v>
      </c>
      <c r="I11" s="482">
        <v>0</v>
      </c>
      <c r="J11" s="482">
        <v>0</v>
      </c>
      <c r="K11" s="482">
        <v>0</v>
      </c>
      <c r="L11" s="482">
        <v>0</v>
      </c>
      <c r="M11" s="482">
        <v>0</v>
      </c>
      <c r="N11" s="482">
        <v>0</v>
      </c>
      <c r="O11" s="482">
        <v>0</v>
      </c>
      <c r="P11" s="482">
        <v>0</v>
      </c>
      <c r="Q11" s="482">
        <v>0</v>
      </c>
      <c r="R11" s="482">
        <v>0</v>
      </c>
      <c r="S11" s="482">
        <v>0</v>
      </c>
      <c r="T11" s="482">
        <v>0</v>
      </c>
      <c r="U11" s="482">
        <v>0</v>
      </c>
      <c r="V11" s="482">
        <v>0</v>
      </c>
      <c r="W11" s="482">
        <v>0</v>
      </c>
      <c r="X11" s="482">
        <v>15028112.855037281</v>
      </c>
      <c r="Y11" s="482">
        <v>379363.57265111955</v>
      </c>
      <c r="Z11" s="482">
        <v>0</v>
      </c>
      <c r="AA11" s="482">
        <v>19826727.216845103</v>
      </c>
      <c r="AB11" s="482">
        <v>0</v>
      </c>
      <c r="AC11" s="482">
        <v>0</v>
      </c>
      <c r="AD11" s="482">
        <v>0</v>
      </c>
      <c r="AE11" s="482">
        <v>0</v>
      </c>
      <c r="AF11" s="482">
        <v>81469201.013441026</v>
      </c>
      <c r="AH11" s="490">
        <v>2021</v>
      </c>
      <c r="AI11" s="483">
        <v>0</v>
      </c>
      <c r="AJ11" s="483">
        <v>0</v>
      </c>
      <c r="AK11" s="483">
        <v>0</v>
      </c>
      <c r="AL11" s="483">
        <v>1908913.0628650796</v>
      </c>
      <c r="AM11" s="483">
        <v>1196865.8552629098</v>
      </c>
      <c r="AN11" s="483">
        <v>0</v>
      </c>
      <c r="AO11" s="483">
        <v>5373315.6065549664</v>
      </c>
      <c r="AP11" s="483">
        <v>111816.24759755276</v>
      </c>
      <c r="AQ11" s="483">
        <v>0</v>
      </c>
      <c r="AR11" s="483">
        <v>0</v>
      </c>
      <c r="AS11" s="482">
        <v>8590910.7722805087</v>
      </c>
      <c r="AU11" s="484">
        <v>2021</v>
      </c>
      <c r="AV11" s="485">
        <v>167.80821917808223</v>
      </c>
      <c r="AW11" s="485">
        <v>348.72963570763204</v>
      </c>
      <c r="AX11" s="485">
        <v>81.30110978822195</v>
      </c>
      <c r="AY11" s="485">
        <v>130.94898908810748</v>
      </c>
      <c r="AZ11" s="485">
        <v>0</v>
      </c>
      <c r="BA11" s="485">
        <v>0</v>
      </c>
      <c r="BB11" s="485">
        <v>0</v>
      </c>
      <c r="BC11" s="485">
        <v>0</v>
      </c>
      <c r="BD11" s="485">
        <v>0</v>
      </c>
      <c r="BE11" s="485">
        <v>0</v>
      </c>
      <c r="BF11" s="485">
        <v>728.7879537620438</v>
      </c>
      <c r="BH11" s="484">
        <v>2021</v>
      </c>
      <c r="BI11" s="485">
        <v>1230</v>
      </c>
      <c r="BJ11" s="485">
        <v>2419.4027755622901</v>
      </c>
      <c r="BK11" s="485">
        <v>337.00365781205045</v>
      </c>
      <c r="BL11" s="485">
        <v>336.66487167370741</v>
      </c>
      <c r="BM11" s="485">
        <v>0</v>
      </c>
      <c r="BN11" s="485">
        <v>0</v>
      </c>
      <c r="BO11" s="485">
        <v>0</v>
      </c>
      <c r="BP11" s="485">
        <v>0</v>
      </c>
      <c r="BQ11" s="485">
        <v>0</v>
      </c>
      <c r="BR11" s="485">
        <v>0</v>
      </c>
      <c r="BS11" s="485">
        <v>0</v>
      </c>
      <c r="BT11" s="485">
        <v>0</v>
      </c>
      <c r="BU11" s="485">
        <v>255.85901482362783</v>
      </c>
      <c r="BV11" s="485">
        <v>7.5267062472496393</v>
      </c>
      <c r="BW11" s="485">
        <v>0</v>
      </c>
      <c r="BX11" s="485">
        <v>349.39106508477812</v>
      </c>
      <c r="BY11" s="485">
        <v>0</v>
      </c>
      <c r="BZ11" s="485">
        <v>0</v>
      </c>
      <c r="CA11" s="485">
        <v>0</v>
      </c>
      <c r="CB11" s="485">
        <v>0</v>
      </c>
      <c r="CC11" s="486">
        <v>4935.8480912037039</v>
      </c>
      <c r="CD11" s="464">
        <v>4935.8480912037039</v>
      </c>
      <c r="CE11" s="484">
        <v>2021</v>
      </c>
      <c r="CF11" s="485">
        <v>1108.7459973000002</v>
      </c>
      <c r="CG11" s="485">
        <v>2275.0853999999999</v>
      </c>
      <c r="CH11" s="485">
        <v>313.34556621026923</v>
      </c>
      <c r="CI11" s="485">
        <v>285.83527373510714</v>
      </c>
      <c r="CJ11" s="485">
        <v>0</v>
      </c>
      <c r="CK11" s="485">
        <v>0</v>
      </c>
      <c r="CL11" s="485">
        <v>0</v>
      </c>
      <c r="CM11" s="485">
        <v>0</v>
      </c>
      <c r="CN11" s="485">
        <v>0</v>
      </c>
      <c r="CO11" s="485">
        <v>0</v>
      </c>
      <c r="CP11" s="485">
        <v>0</v>
      </c>
      <c r="CQ11" s="485">
        <v>0</v>
      </c>
      <c r="CR11" s="485">
        <v>237.89738185757028</v>
      </c>
      <c r="CS11" s="485">
        <v>6.3903255775121597</v>
      </c>
      <c r="CT11" s="485">
        <v>0</v>
      </c>
      <c r="CU11" s="485">
        <v>349.39106508477812</v>
      </c>
      <c r="CV11" s="485">
        <v>0</v>
      </c>
      <c r="CW11" s="485">
        <v>0</v>
      </c>
      <c r="CX11" s="485">
        <v>0</v>
      </c>
      <c r="CY11" s="485">
        <v>0</v>
      </c>
      <c r="CZ11" s="486">
        <v>4576.6910097652371</v>
      </c>
      <c r="DB11" s="484">
        <v>2021</v>
      </c>
      <c r="DC11" s="485">
        <v>0</v>
      </c>
      <c r="DD11" s="485">
        <v>0</v>
      </c>
      <c r="DE11" s="485">
        <v>3.054378522326664</v>
      </c>
      <c r="DF11" s="485">
        <v>3.1472334974323446</v>
      </c>
      <c r="DG11" s="485">
        <v>0</v>
      </c>
      <c r="DH11" s="485">
        <v>0</v>
      </c>
      <c r="DI11" s="485">
        <v>0</v>
      </c>
      <c r="DJ11" s="485">
        <v>0</v>
      </c>
      <c r="DK11" s="485">
        <v>0</v>
      </c>
      <c r="DL11" s="485">
        <v>0</v>
      </c>
      <c r="DM11" s="485"/>
      <c r="DN11" s="485"/>
      <c r="DO11" s="485">
        <v>2.3189370842283012</v>
      </c>
      <c r="DP11" s="485"/>
      <c r="DQ11" s="485"/>
      <c r="DR11" s="485"/>
      <c r="DS11" s="485"/>
      <c r="DT11" s="485"/>
      <c r="DU11" s="485"/>
      <c r="DV11" s="485">
        <v>0</v>
      </c>
      <c r="DW11" s="487">
        <v>8.5205491039873102</v>
      </c>
      <c r="DZ11" s="488">
        <v>81469201.013441026</v>
      </c>
      <c r="EA11" s="461">
        <v>8590910.7722805087</v>
      </c>
      <c r="EB11" s="461">
        <v>72878290.241160512</v>
      </c>
      <c r="EC11" s="458">
        <v>2021</v>
      </c>
      <c r="ED11" s="489">
        <v>72.878290241160514</v>
      </c>
    </row>
    <row r="12" spans="1:134">
      <c r="A12" s="490">
        <v>2022</v>
      </c>
      <c r="B12" s="482">
        <v>0</v>
      </c>
      <c r="C12" s="482">
        <v>0</v>
      </c>
      <c r="D12" s="482">
        <v>23100332.702530593</v>
      </c>
      <c r="E12" s="482">
        <v>19009246.41740229</v>
      </c>
      <c r="F12" s="482">
        <v>0</v>
      </c>
      <c r="G12" s="482">
        <v>0</v>
      </c>
      <c r="H12" s="482">
        <v>0</v>
      </c>
      <c r="I12" s="482">
        <v>0</v>
      </c>
      <c r="J12" s="482">
        <v>0</v>
      </c>
      <c r="K12" s="482">
        <v>0</v>
      </c>
      <c r="L12" s="482">
        <v>0</v>
      </c>
      <c r="M12" s="482">
        <v>0</v>
      </c>
      <c r="N12" s="482">
        <v>0</v>
      </c>
      <c r="O12" s="482">
        <v>0</v>
      </c>
      <c r="P12" s="482">
        <v>0</v>
      </c>
      <c r="Q12" s="482">
        <v>0</v>
      </c>
      <c r="R12" s="482">
        <v>0</v>
      </c>
      <c r="S12" s="482">
        <v>0</v>
      </c>
      <c r="T12" s="482">
        <v>0</v>
      </c>
      <c r="U12" s="482">
        <v>0</v>
      </c>
      <c r="V12" s="482">
        <v>0</v>
      </c>
      <c r="W12" s="482">
        <v>0</v>
      </c>
      <c r="X12" s="482">
        <v>14204585.726407135</v>
      </c>
      <c r="Y12" s="482">
        <v>676926.57647638756</v>
      </c>
      <c r="Z12" s="482">
        <v>0</v>
      </c>
      <c r="AA12" s="482">
        <v>22794405.115528971</v>
      </c>
      <c r="AB12" s="482">
        <v>0</v>
      </c>
      <c r="AC12" s="482">
        <v>0</v>
      </c>
      <c r="AD12" s="482">
        <v>0</v>
      </c>
      <c r="AE12" s="482">
        <v>0</v>
      </c>
      <c r="AF12" s="482">
        <v>79785496.538345367</v>
      </c>
      <c r="AH12" s="490">
        <v>2022</v>
      </c>
      <c r="AI12" s="483">
        <v>0</v>
      </c>
      <c r="AJ12" s="483">
        <v>0</v>
      </c>
      <c r="AK12" s="483">
        <v>0</v>
      </c>
      <c r="AL12" s="483">
        <v>1641070.1649030251</v>
      </c>
      <c r="AM12" s="483">
        <v>1028931.5342182908</v>
      </c>
      <c r="AN12" s="483">
        <v>0</v>
      </c>
      <c r="AO12" s="483">
        <v>4941095.7797886543</v>
      </c>
      <c r="AP12" s="483">
        <v>96127.116238778079</v>
      </c>
      <c r="AQ12" s="483">
        <v>0</v>
      </c>
      <c r="AR12" s="483">
        <v>0</v>
      </c>
      <c r="AS12" s="482">
        <v>7707224.5951487487</v>
      </c>
      <c r="AU12" s="484">
        <v>2022</v>
      </c>
      <c r="AV12" s="485">
        <v>167.80821917808223</v>
      </c>
      <c r="AW12" s="485">
        <v>366.17289130307313</v>
      </c>
      <c r="AX12" s="485">
        <v>74.705220117255791</v>
      </c>
      <c r="AY12" s="485">
        <v>126.91689041059932</v>
      </c>
      <c r="AZ12" s="485">
        <v>0</v>
      </c>
      <c r="BA12" s="485">
        <v>0</v>
      </c>
      <c r="BB12" s="485">
        <v>0</v>
      </c>
      <c r="BC12" s="485">
        <v>0</v>
      </c>
      <c r="BD12" s="485">
        <v>0</v>
      </c>
      <c r="BE12" s="485">
        <v>0</v>
      </c>
      <c r="BF12" s="485">
        <v>735.60322100901044</v>
      </c>
      <c r="BH12" s="484">
        <v>2022</v>
      </c>
      <c r="BI12" s="485">
        <v>1166.9863013698632</v>
      </c>
      <c r="BJ12" s="485">
        <v>2557.4553091933858</v>
      </c>
      <c r="BK12" s="485">
        <v>307.28028420870783</v>
      </c>
      <c r="BL12" s="485">
        <v>279.59408473036348</v>
      </c>
      <c r="BM12" s="485">
        <v>0</v>
      </c>
      <c r="BN12" s="485">
        <v>0</v>
      </c>
      <c r="BO12" s="485">
        <v>0</v>
      </c>
      <c r="BP12" s="485">
        <v>0</v>
      </c>
      <c r="BQ12" s="485">
        <v>0</v>
      </c>
      <c r="BR12" s="485">
        <v>0</v>
      </c>
      <c r="BS12" s="485">
        <v>0</v>
      </c>
      <c r="BT12" s="485">
        <v>0</v>
      </c>
      <c r="BU12" s="485">
        <v>232.49582208518183</v>
      </c>
      <c r="BV12" s="485">
        <v>13.373698938713684</v>
      </c>
      <c r="BW12" s="485">
        <v>0</v>
      </c>
      <c r="BX12" s="485">
        <v>378.66259067748831</v>
      </c>
      <c r="BY12" s="485">
        <v>0</v>
      </c>
      <c r="BZ12" s="485">
        <v>0</v>
      </c>
      <c r="CA12" s="485">
        <v>0</v>
      </c>
      <c r="CB12" s="485">
        <v>0</v>
      </c>
      <c r="CC12" s="486">
        <v>4935.8480912037039</v>
      </c>
      <c r="CD12" s="464">
        <v>4935.8480912037039</v>
      </c>
      <c r="CE12" s="484">
        <v>2022</v>
      </c>
      <c r="CF12" s="485">
        <v>1051.9442199575344</v>
      </c>
      <c r="CG12" s="485">
        <v>2404.9031</v>
      </c>
      <c r="CH12" s="485">
        <v>285.70881178485263</v>
      </c>
      <c r="CI12" s="485">
        <v>237.38102328975933</v>
      </c>
      <c r="CJ12" s="485">
        <v>0</v>
      </c>
      <c r="CK12" s="485">
        <v>0</v>
      </c>
      <c r="CL12" s="485">
        <v>0</v>
      </c>
      <c r="CM12" s="485">
        <v>0</v>
      </c>
      <c r="CN12" s="485">
        <v>0</v>
      </c>
      <c r="CO12" s="485">
        <v>0</v>
      </c>
      <c r="CP12" s="485">
        <v>0</v>
      </c>
      <c r="CQ12" s="485">
        <v>0</v>
      </c>
      <c r="CR12" s="485">
        <v>216.17431539402804</v>
      </c>
      <c r="CS12" s="485">
        <v>11.354540430648315</v>
      </c>
      <c r="CT12" s="485">
        <v>0</v>
      </c>
      <c r="CU12" s="485">
        <v>378.66259067748831</v>
      </c>
      <c r="CV12" s="485">
        <v>0</v>
      </c>
      <c r="CW12" s="485">
        <v>0</v>
      </c>
      <c r="CX12" s="485">
        <v>0</v>
      </c>
      <c r="CY12" s="485">
        <v>0</v>
      </c>
      <c r="CZ12" s="486">
        <v>4586.1286015343112</v>
      </c>
      <c r="DB12" s="484">
        <v>2022</v>
      </c>
      <c r="DC12" s="485">
        <v>0</v>
      </c>
      <c r="DD12" s="485">
        <v>0</v>
      </c>
      <c r="DE12" s="485">
        <v>2.8128353549040597</v>
      </c>
      <c r="DF12" s="485">
        <v>2.639857682271574</v>
      </c>
      <c r="DG12" s="485">
        <v>0</v>
      </c>
      <c r="DH12" s="485">
        <v>0</v>
      </c>
      <c r="DI12" s="485">
        <v>0</v>
      </c>
      <c r="DJ12" s="485">
        <v>0</v>
      </c>
      <c r="DK12" s="485">
        <v>0</v>
      </c>
      <c r="DL12" s="485">
        <v>0</v>
      </c>
      <c r="DM12" s="485"/>
      <c r="DN12" s="485"/>
      <c r="DO12" s="485">
        <v>2.1282604248845947</v>
      </c>
      <c r="DP12" s="485"/>
      <c r="DQ12" s="485"/>
      <c r="DR12" s="485"/>
      <c r="DS12" s="485"/>
      <c r="DT12" s="485"/>
      <c r="DU12" s="485"/>
      <c r="DV12" s="485">
        <v>0</v>
      </c>
      <c r="DW12" s="487">
        <v>7.5809534620602275</v>
      </c>
      <c r="DZ12" s="488">
        <v>79785496.538345367</v>
      </c>
      <c r="EA12" s="461">
        <v>7707224.5951487487</v>
      </c>
      <c r="EB12" s="461">
        <v>72078271.943196625</v>
      </c>
      <c r="EC12" s="458">
        <v>2022</v>
      </c>
      <c r="ED12" s="489">
        <v>72.078271943196626</v>
      </c>
    </row>
    <row r="13" spans="1:134">
      <c r="A13" s="490">
        <v>2023</v>
      </c>
      <c r="B13" s="482">
        <v>0</v>
      </c>
      <c r="C13" s="482">
        <v>0</v>
      </c>
      <c r="D13" s="482">
        <v>21306545.001041237</v>
      </c>
      <c r="E13" s="482">
        <v>23042771.638336346</v>
      </c>
      <c r="F13" s="482">
        <v>0</v>
      </c>
      <c r="G13" s="482">
        <v>0</v>
      </c>
      <c r="H13" s="482">
        <v>0</v>
      </c>
      <c r="I13" s="482">
        <v>0</v>
      </c>
      <c r="J13" s="482">
        <v>0</v>
      </c>
      <c r="K13" s="482">
        <v>0</v>
      </c>
      <c r="L13" s="482">
        <v>0</v>
      </c>
      <c r="M13" s="482">
        <v>0</v>
      </c>
      <c r="N13" s="482">
        <v>0</v>
      </c>
      <c r="O13" s="482">
        <v>0</v>
      </c>
      <c r="P13" s="482">
        <v>0</v>
      </c>
      <c r="Q13" s="482">
        <v>0</v>
      </c>
      <c r="R13" s="482">
        <v>0</v>
      </c>
      <c r="S13" s="482">
        <v>0</v>
      </c>
      <c r="T13" s="482">
        <v>0</v>
      </c>
      <c r="U13" s="482">
        <v>0</v>
      </c>
      <c r="V13" s="482">
        <v>0</v>
      </c>
      <c r="W13" s="482">
        <v>0</v>
      </c>
      <c r="X13" s="482">
        <v>12879000.717672169</v>
      </c>
      <c r="Y13" s="482">
        <v>349641.1851090719</v>
      </c>
      <c r="Z13" s="482">
        <v>0</v>
      </c>
      <c r="AA13" s="482">
        <v>28560700.56604939</v>
      </c>
      <c r="AB13" s="482">
        <v>0</v>
      </c>
      <c r="AC13" s="482">
        <v>0</v>
      </c>
      <c r="AD13" s="482">
        <v>0</v>
      </c>
      <c r="AE13" s="482">
        <v>0</v>
      </c>
      <c r="AF13" s="482">
        <v>86138659.108208209</v>
      </c>
      <c r="AH13" s="490">
        <v>2023</v>
      </c>
      <c r="AI13" s="483">
        <v>0</v>
      </c>
      <c r="AJ13" s="483">
        <v>0</v>
      </c>
      <c r="AK13" s="483">
        <v>0</v>
      </c>
      <c r="AL13" s="483">
        <v>1863608.1708466439</v>
      </c>
      <c r="AM13" s="483">
        <v>1168460.2251752545</v>
      </c>
      <c r="AN13" s="483">
        <v>0</v>
      </c>
      <c r="AO13" s="483">
        <v>4376591.7047606865</v>
      </c>
      <c r="AP13" s="483">
        <v>109162.47403297224</v>
      </c>
      <c r="AQ13" s="483">
        <v>0</v>
      </c>
      <c r="AR13" s="483">
        <v>0</v>
      </c>
      <c r="AS13" s="482">
        <v>7517822.5748155564</v>
      </c>
      <c r="AU13" s="484">
        <v>2023</v>
      </c>
      <c r="AV13" s="485">
        <v>167.80821917808223</v>
      </c>
      <c r="AW13" s="485">
        <v>383.78303607386192</v>
      </c>
      <c r="AX13" s="485">
        <v>65.770702954704177</v>
      </c>
      <c r="AY13" s="485">
        <v>124.5212920310325</v>
      </c>
      <c r="AZ13" s="485">
        <v>0</v>
      </c>
      <c r="BA13" s="485">
        <v>0</v>
      </c>
      <c r="BB13" s="485">
        <v>0</v>
      </c>
      <c r="BC13" s="485">
        <v>0</v>
      </c>
      <c r="BD13" s="485">
        <v>0</v>
      </c>
      <c r="BE13" s="485">
        <v>0</v>
      </c>
      <c r="BF13" s="485">
        <v>741.88325023768084</v>
      </c>
      <c r="BH13" s="484">
        <v>2023</v>
      </c>
      <c r="BI13" s="485">
        <v>980</v>
      </c>
      <c r="BJ13" s="485">
        <v>2694.891795608019</v>
      </c>
      <c r="BK13" s="485">
        <v>270.98503763199011</v>
      </c>
      <c r="BL13" s="485">
        <v>322.88929028169912</v>
      </c>
      <c r="BM13" s="485">
        <v>0</v>
      </c>
      <c r="BN13" s="485">
        <v>0</v>
      </c>
      <c r="BO13" s="485">
        <v>0</v>
      </c>
      <c r="BP13" s="485">
        <v>0</v>
      </c>
      <c r="BQ13" s="485">
        <v>0</v>
      </c>
      <c r="BR13" s="485">
        <v>0</v>
      </c>
      <c r="BS13" s="485">
        <v>0</v>
      </c>
      <c r="BT13" s="485">
        <v>0</v>
      </c>
      <c r="BU13" s="485">
        <v>202.3896622639827</v>
      </c>
      <c r="BV13" s="485">
        <v>6.5124943532471207</v>
      </c>
      <c r="BW13" s="485">
        <v>0</v>
      </c>
      <c r="BX13" s="485">
        <v>458.17981106476566</v>
      </c>
      <c r="BY13" s="485">
        <v>0</v>
      </c>
      <c r="BZ13" s="485">
        <v>0</v>
      </c>
      <c r="CA13" s="485">
        <v>0</v>
      </c>
      <c r="CB13" s="485">
        <v>0</v>
      </c>
      <c r="CC13" s="486">
        <v>4935.8480912037048</v>
      </c>
      <c r="CD13" s="464">
        <v>4935.8480912037048</v>
      </c>
      <c r="CE13" s="484">
        <v>2023</v>
      </c>
      <c r="CF13" s="485">
        <v>883.39111980000018</v>
      </c>
      <c r="CG13" s="485">
        <v>2534.1415000000006</v>
      </c>
      <c r="CH13" s="485">
        <v>251.96153834823681</v>
      </c>
      <c r="CI13" s="485">
        <v>274.13952698710312</v>
      </c>
      <c r="CJ13" s="485">
        <v>0</v>
      </c>
      <c r="CK13" s="485">
        <v>0</v>
      </c>
      <c r="CL13" s="485">
        <v>0</v>
      </c>
      <c r="CM13" s="485">
        <v>0</v>
      </c>
      <c r="CN13" s="485">
        <v>0</v>
      </c>
      <c r="CO13" s="485">
        <v>0</v>
      </c>
      <c r="CP13" s="485">
        <v>0</v>
      </c>
      <c r="CQ13" s="485">
        <v>0</v>
      </c>
      <c r="CR13" s="485">
        <v>188.18164683714343</v>
      </c>
      <c r="CS13" s="485">
        <v>5.5292392012995046</v>
      </c>
      <c r="CT13" s="485">
        <v>0</v>
      </c>
      <c r="CU13" s="485">
        <v>458.17981106476566</v>
      </c>
      <c r="CV13" s="485">
        <v>0</v>
      </c>
      <c r="CW13" s="485">
        <v>0</v>
      </c>
      <c r="CX13" s="485">
        <v>0</v>
      </c>
      <c r="CY13" s="485">
        <v>0</v>
      </c>
      <c r="CZ13" s="486">
        <v>4595.5243822385501</v>
      </c>
      <c r="DB13" s="484">
        <v>2023</v>
      </c>
      <c r="DC13" s="485">
        <v>0</v>
      </c>
      <c r="DD13" s="485">
        <v>0</v>
      </c>
      <c r="DE13" s="485">
        <v>2.5053955525613421</v>
      </c>
      <c r="DF13" s="485">
        <v>3.0791266275834781</v>
      </c>
      <c r="DG13" s="485">
        <v>0</v>
      </c>
      <c r="DH13" s="485">
        <v>0</v>
      </c>
      <c r="DI13" s="485">
        <v>0</v>
      </c>
      <c r="DJ13" s="485">
        <v>0</v>
      </c>
      <c r="DK13" s="485">
        <v>0</v>
      </c>
      <c r="DL13" s="485">
        <v>0</v>
      </c>
      <c r="DM13" s="485"/>
      <c r="DN13" s="485"/>
      <c r="DO13" s="485">
        <v>1.8711961521993443</v>
      </c>
      <c r="DP13" s="485"/>
      <c r="DQ13" s="485"/>
      <c r="DR13" s="485"/>
      <c r="DS13" s="485"/>
      <c r="DT13" s="485"/>
      <c r="DU13" s="485"/>
      <c r="DV13" s="485">
        <v>0</v>
      </c>
      <c r="DW13" s="487">
        <v>7.4557183323441638</v>
      </c>
      <c r="DZ13" s="488">
        <v>86138659.108208209</v>
      </c>
      <c r="EA13" s="461">
        <v>7517822.5748155564</v>
      </c>
      <c r="EB13" s="461">
        <v>78620836.533392653</v>
      </c>
      <c r="EC13" s="458">
        <v>2023</v>
      </c>
      <c r="ED13" s="489">
        <v>78.620836533392648</v>
      </c>
    </row>
    <row r="14" spans="1:134">
      <c r="A14" s="490">
        <v>2024</v>
      </c>
      <c r="B14" s="482">
        <v>0</v>
      </c>
      <c r="C14" s="482">
        <v>0</v>
      </c>
      <c r="D14" s="482">
        <v>20631681.762908548</v>
      </c>
      <c r="E14" s="482">
        <v>21454074.305216074</v>
      </c>
      <c r="F14" s="482">
        <v>0</v>
      </c>
      <c r="G14" s="482">
        <v>0</v>
      </c>
      <c r="H14" s="482">
        <v>0</v>
      </c>
      <c r="I14" s="482">
        <v>0</v>
      </c>
      <c r="J14" s="482">
        <v>0</v>
      </c>
      <c r="K14" s="482">
        <v>0</v>
      </c>
      <c r="L14" s="482">
        <v>0</v>
      </c>
      <c r="M14" s="482">
        <v>0</v>
      </c>
      <c r="N14" s="482">
        <v>0</v>
      </c>
      <c r="O14" s="482">
        <v>0</v>
      </c>
      <c r="P14" s="482">
        <v>0</v>
      </c>
      <c r="Q14" s="482">
        <v>0</v>
      </c>
      <c r="R14" s="482">
        <v>0</v>
      </c>
      <c r="S14" s="482">
        <v>0</v>
      </c>
      <c r="T14" s="482">
        <v>0</v>
      </c>
      <c r="U14" s="482">
        <v>0</v>
      </c>
      <c r="V14" s="482">
        <v>0</v>
      </c>
      <c r="W14" s="482">
        <v>0</v>
      </c>
      <c r="X14" s="482">
        <v>11753300.985933116</v>
      </c>
      <c r="Y14" s="482">
        <v>145716.62140928113</v>
      </c>
      <c r="Z14" s="482">
        <v>0</v>
      </c>
      <c r="AA14" s="482">
        <v>28176688.211883392</v>
      </c>
      <c r="AB14" s="482">
        <v>0</v>
      </c>
      <c r="AC14" s="482">
        <v>0</v>
      </c>
      <c r="AD14" s="482">
        <v>0</v>
      </c>
      <c r="AE14" s="482">
        <v>0</v>
      </c>
      <c r="AF14" s="482">
        <v>82161461.88735041</v>
      </c>
      <c r="AH14" s="490">
        <v>2024</v>
      </c>
      <c r="AI14" s="483">
        <v>0</v>
      </c>
      <c r="AJ14" s="483">
        <v>0</v>
      </c>
      <c r="AK14" s="483">
        <v>0</v>
      </c>
      <c r="AL14" s="483">
        <v>1665197.3422949864</v>
      </c>
      <c r="AM14" s="483">
        <v>1044058.988352304</v>
      </c>
      <c r="AN14" s="483">
        <v>0</v>
      </c>
      <c r="AO14" s="483">
        <v>3969730.8869965067</v>
      </c>
      <c r="AP14" s="483">
        <v>97540.386698062648</v>
      </c>
      <c r="AQ14" s="483">
        <v>0</v>
      </c>
      <c r="AR14" s="483">
        <v>0</v>
      </c>
      <c r="AS14" s="482">
        <v>6776527.6043418599</v>
      </c>
      <c r="AU14" s="484">
        <v>2024</v>
      </c>
      <c r="AV14" s="485">
        <v>167.80821917808223</v>
      </c>
      <c r="AW14" s="485">
        <v>395.61401445659862</v>
      </c>
      <c r="AX14" s="485">
        <v>61.369094003463935</v>
      </c>
      <c r="AY14" s="485">
        <v>122.38040319409514</v>
      </c>
      <c r="AZ14" s="485">
        <v>0</v>
      </c>
      <c r="BA14" s="485">
        <v>0</v>
      </c>
      <c r="BB14" s="485">
        <v>0</v>
      </c>
      <c r="BC14" s="485">
        <v>0</v>
      </c>
      <c r="BD14" s="485">
        <v>0</v>
      </c>
      <c r="BE14" s="485">
        <v>0</v>
      </c>
      <c r="BF14" s="485">
        <v>747.17173083223997</v>
      </c>
      <c r="BH14" s="484">
        <v>2024</v>
      </c>
      <c r="BI14" s="485">
        <v>980</v>
      </c>
      <c r="BJ14" s="485">
        <v>2809.9140745467107</v>
      </c>
      <c r="BK14" s="485">
        <v>250.85859892283875</v>
      </c>
      <c r="BL14" s="485">
        <v>288.86316958136598</v>
      </c>
      <c r="BM14" s="485">
        <v>0</v>
      </c>
      <c r="BN14" s="485">
        <v>0</v>
      </c>
      <c r="BO14" s="485">
        <v>0</v>
      </c>
      <c r="BP14" s="485">
        <v>0</v>
      </c>
      <c r="BQ14" s="485">
        <v>0</v>
      </c>
      <c r="BR14" s="485">
        <v>0</v>
      </c>
      <c r="BS14" s="485">
        <v>0</v>
      </c>
      <c r="BT14" s="485">
        <v>0</v>
      </c>
      <c r="BU14" s="485">
        <v>174.2586264411602</v>
      </c>
      <c r="BV14" s="485">
        <v>2.5543632795972258</v>
      </c>
      <c r="BW14" s="485">
        <v>0</v>
      </c>
      <c r="BX14" s="485">
        <v>429.39925843203076</v>
      </c>
      <c r="BY14" s="485">
        <v>0</v>
      </c>
      <c r="BZ14" s="485">
        <v>0</v>
      </c>
      <c r="CA14" s="485">
        <v>0</v>
      </c>
      <c r="CB14" s="485">
        <v>0</v>
      </c>
      <c r="CC14" s="486">
        <v>4935.848091203703</v>
      </c>
      <c r="CD14" s="464">
        <v>4935.848091203703</v>
      </c>
      <c r="CE14" s="484">
        <v>2024</v>
      </c>
      <c r="CF14" s="485">
        <v>883.39111980000018</v>
      </c>
      <c r="CG14" s="485">
        <v>2642.3026999999997</v>
      </c>
      <c r="CH14" s="485">
        <v>233.24800160486862</v>
      </c>
      <c r="CI14" s="485">
        <v>245.25066348265725</v>
      </c>
      <c r="CJ14" s="485">
        <v>0</v>
      </c>
      <c r="CK14" s="485">
        <v>0</v>
      </c>
      <c r="CL14" s="485">
        <v>0</v>
      </c>
      <c r="CM14" s="485">
        <v>0</v>
      </c>
      <c r="CN14" s="485">
        <v>0</v>
      </c>
      <c r="CO14" s="485">
        <v>0</v>
      </c>
      <c r="CP14" s="485">
        <v>0</v>
      </c>
      <c r="CQ14" s="485">
        <v>0</v>
      </c>
      <c r="CR14" s="485">
        <v>162.02544602551981</v>
      </c>
      <c r="CS14" s="485">
        <v>2.1687060001621186</v>
      </c>
      <c r="CT14" s="485">
        <v>0</v>
      </c>
      <c r="CU14" s="485">
        <v>429.39925843203076</v>
      </c>
      <c r="CV14" s="485">
        <v>0</v>
      </c>
      <c r="CW14" s="485">
        <v>0</v>
      </c>
      <c r="CX14" s="485">
        <v>0</v>
      </c>
      <c r="CY14" s="485">
        <v>0</v>
      </c>
      <c r="CZ14" s="486">
        <v>4597.7858953452378</v>
      </c>
      <c r="DB14" s="484">
        <v>2024</v>
      </c>
      <c r="DC14" s="485">
        <v>0</v>
      </c>
      <c r="DD14" s="485">
        <v>0</v>
      </c>
      <c r="DE14" s="485">
        <v>2.3425094750277191</v>
      </c>
      <c r="DF14" s="485">
        <v>2.7821942907250521</v>
      </c>
      <c r="DG14" s="485">
        <v>0</v>
      </c>
      <c r="DH14" s="485">
        <v>0</v>
      </c>
      <c r="DI14" s="485">
        <v>0</v>
      </c>
      <c r="DJ14" s="485">
        <v>0</v>
      </c>
      <c r="DK14" s="485">
        <v>0</v>
      </c>
      <c r="DL14" s="485">
        <v>0</v>
      </c>
      <c r="DM14" s="485"/>
      <c r="DN14" s="485"/>
      <c r="DO14" s="485">
        <v>1.627221411968788</v>
      </c>
      <c r="DP14" s="485"/>
      <c r="DQ14" s="485"/>
      <c r="DR14" s="485"/>
      <c r="DS14" s="485"/>
      <c r="DT14" s="485"/>
      <c r="DU14" s="485"/>
      <c r="DV14" s="485">
        <v>0</v>
      </c>
      <c r="DW14" s="487">
        <v>6.7519251777215601</v>
      </c>
      <c r="DZ14" s="488">
        <v>82161461.88735041</v>
      </c>
      <c r="EA14" s="461">
        <v>6776527.6043418599</v>
      </c>
      <c r="EB14" s="461">
        <v>75384934.283008546</v>
      </c>
      <c r="EC14" s="458">
        <v>2024</v>
      </c>
      <c r="ED14" s="489">
        <v>75.384934283008548</v>
      </c>
    </row>
    <row r="15" spans="1:134">
      <c r="A15" s="490">
        <v>2025</v>
      </c>
      <c r="B15" s="482">
        <v>0</v>
      </c>
      <c r="C15" s="482">
        <v>0</v>
      </c>
      <c r="D15" s="482">
        <v>20705659.666136421</v>
      </c>
      <c r="E15" s="482">
        <v>19967066.227954846</v>
      </c>
      <c r="F15" s="482">
        <v>0</v>
      </c>
      <c r="G15" s="482">
        <v>0</v>
      </c>
      <c r="H15" s="482">
        <v>0</v>
      </c>
      <c r="I15" s="482">
        <v>0</v>
      </c>
      <c r="J15" s="482">
        <v>0</v>
      </c>
      <c r="K15" s="482">
        <v>0</v>
      </c>
      <c r="L15" s="482">
        <v>0</v>
      </c>
      <c r="M15" s="482">
        <v>0</v>
      </c>
      <c r="N15" s="482">
        <v>0</v>
      </c>
      <c r="O15" s="482">
        <v>0</v>
      </c>
      <c r="P15" s="482">
        <v>0</v>
      </c>
      <c r="Q15" s="482">
        <v>0</v>
      </c>
      <c r="R15" s="482">
        <v>0</v>
      </c>
      <c r="S15" s="482">
        <v>0</v>
      </c>
      <c r="T15" s="482">
        <v>0</v>
      </c>
      <c r="U15" s="482">
        <v>0</v>
      </c>
      <c r="V15" s="482">
        <v>0</v>
      </c>
      <c r="W15" s="482">
        <v>0</v>
      </c>
      <c r="X15" s="482">
        <v>10390968.826682948</v>
      </c>
      <c r="Y15" s="482">
        <v>30827.360927285874</v>
      </c>
      <c r="Z15" s="482">
        <v>0</v>
      </c>
      <c r="AA15" s="482">
        <v>27785578.105030209</v>
      </c>
      <c r="AB15" s="482">
        <v>0</v>
      </c>
      <c r="AC15" s="482">
        <v>0</v>
      </c>
      <c r="AD15" s="482">
        <v>0</v>
      </c>
      <c r="AE15" s="482">
        <v>0</v>
      </c>
      <c r="AF15" s="482">
        <v>78880100.186731696</v>
      </c>
      <c r="AH15" s="490">
        <v>2025</v>
      </c>
      <c r="AI15" s="483">
        <v>0</v>
      </c>
      <c r="AJ15" s="483">
        <v>0</v>
      </c>
      <c r="AK15" s="483">
        <v>0</v>
      </c>
      <c r="AL15" s="483">
        <v>1489906.0978613859</v>
      </c>
      <c r="AM15" s="483">
        <v>934153.45662828069</v>
      </c>
      <c r="AN15" s="483">
        <v>0</v>
      </c>
      <c r="AO15" s="483">
        <v>3648324.525721421</v>
      </c>
      <c r="AP15" s="483">
        <v>87272.549167603065</v>
      </c>
      <c r="AQ15" s="483">
        <v>0</v>
      </c>
      <c r="AR15" s="483">
        <v>0</v>
      </c>
      <c r="AS15" s="482">
        <v>6159656.6293786913</v>
      </c>
      <c r="AU15" s="484">
        <v>2025</v>
      </c>
      <c r="AV15" s="485">
        <v>167.80821917808223</v>
      </c>
      <c r="AW15" s="485">
        <v>404.50024139415041</v>
      </c>
      <c r="AX15" s="485">
        <v>58.675042195129443</v>
      </c>
      <c r="AY15" s="485">
        <v>120.01730407286051</v>
      </c>
      <c r="AZ15" s="485">
        <v>0</v>
      </c>
      <c r="BA15" s="485">
        <v>0</v>
      </c>
      <c r="BB15" s="485">
        <v>0</v>
      </c>
      <c r="BC15" s="485">
        <v>0</v>
      </c>
      <c r="BD15" s="485">
        <v>0</v>
      </c>
      <c r="BE15" s="485">
        <v>0</v>
      </c>
      <c r="BF15" s="485">
        <v>751.00080684022259</v>
      </c>
      <c r="BH15" s="484">
        <v>2025</v>
      </c>
      <c r="BI15" s="485">
        <v>980</v>
      </c>
      <c r="BJ15" s="485">
        <v>2908.5453288669114</v>
      </c>
      <c r="BK15" s="485">
        <v>240.35049880549735</v>
      </c>
      <c r="BL15" s="485">
        <v>257.65055250620196</v>
      </c>
      <c r="BM15" s="485">
        <v>0</v>
      </c>
      <c r="BN15" s="485">
        <v>0</v>
      </c>
      <c r="BO15" s="485">
        <v>0</v>
      </c>
      <c r="BP15" s="485">
        <v>0</v>
      </c>
      <c r="BQ15" s="485">
        <v>0</v>
      </c>
      <c r="BR15" s="485">
        <v>0</v>
      </c>
      <c r="BS15" s="485">
        <v>0</v>
      </c>
      <c r="BT15" s="485">
        <v>0</v>
      </c>
      <c r="BU15" s="485">
        <v>146.47912473061916</v>
      </c>
      <c r="BV15" s="485">
        <v>0.50857933488578055</v>
      </c>
      <c r="BW15" s="485">
        <v>0</v>
      </c>
      <c r="BX15" s="485">
        <v>402.31400695958791</v>
      </c>
      <c r="BY15" s="485">
        <v>0</v>
      </c>
      <c r="BZ15" s="485">
        <v>0</v>
      </c>
      <c r="CA15" s="485">
        <v>0</v>
      </c>
      <c r="CB15" s="485">
        <v>0</v>
      </c>
      <c r="CC15" s="486">
        <v>4935.8480912037048</v>
      </c>
      <c r="CD15" s="464">
        <v>4935.8480912037048</v>
      </c>
      <c r="CE15" s="484">
        <v>2025</v>
      </c>
      <c r="CF15" s="485">
        <v>883.39111980000018</v>
      </c>
      <c r="CG15" s="485">
        <v>2735.0506</v>
      </c>
      <c r="CH15" s="485">
        <v>223.4775836739781</v>
      </c>
      <c r="CI15" s="485">
        <v>218.7505213641312</v>
      </c>
      <c r="CJ15" s="485">
        <v>0</v>
      </c>
      <c r="CK15" s="485">
        <v>0</v>
      </c>
      <c r="CL15" s="485">
        <v>0</v>
      </c>
      <c r="CM15" s="485">
        <v>0</v>
      </c>
      <c r="CN15" s="485">
        <v>0</v>
      </c>
      <c r="CO15" s="485">
        <v>0</v>
      </c>
      <c r="CP15" s="485">
        <v>0</v>
      </c>
      <c r="CQ15" s="485">
        <v>0</v>
      </c>
      <c r="CR15" s="485">
        <v>136.19610117792399</v>
      </c>
      <c r="CS15" s="485">
        <v>0.43179412416982732</v>
      </c>
      <c r="CT15" s="485">
        <v>0</v>
      </c>
      <c r="CU15" s="485">
        <v>402.31400695958791</v>
      </c>
      <c r="CV15" s="485">
        <v>0</v>
      </c>
      <c r="CW15" s="485">
        <v>0</v>
      </c>
      <c r="CX15" s="485">
        <v>0</v>
      </c>
      <c r="CY15" s="485">
        <v>0</v>
      </c>
      <c r="CZ15" s="486">
        <v>4599.6117270997911</v>
      </c>
      <c r="DB15" s="484">
        <v>2025</v>
      </c>
      <c r="DC15" s="485">
        <v>0</v>
      </c>
      <c r="DD15" s="485">
        <v>0</v>
      </c>
      <c r="DE15" s="485">
        <v>2.2668290281020926</v>
      </c>
      <c r="DF15" s="485">
        <v>2.5063847225522635</v>
      </c>
      <c r="DG15" s="485">
        <v>0</v>
      </c>
      <c r="DH15" s="485">
        <v>0</v>
      </c>
      <c r="DI15" s="485">
        <v>0</v>
      </c>
      <c r="DJ15" s="485">
        <v>0</v>
      </c>
      <c r="DK15" s="485">
        <v>0</v>
      </c>
      <c r="DL15" s="485">
        <v>0</v>
      </c>
      <c r="DM15" s="485"/>
      <c r="DN15" s="485"/>
      <c r="DO15" s="485">
        <v>1.3814954976193294</v>
      </c>
      <c r="DP15" s="485"/>
      <c r="DQ15" s="485"/>
      <c r="DR15" s="485"/>
      <c r="DS15" s="485"/>
      <c r="DT15" s="485"/>
      <c r="DU15" s="485"/>
      <c r="DV15" s="485">
        <v>0</v>
      </c>
      <c r="DW15" s="487">
        <v>6.1547092482736865</v>
      </c>
      <c r="DZ15" s="488">
        <v>78880100.186731696</v>
      </c>
      <c r="EA15" s="461">
        <v>6159656.6293786913</v>
      </c>
      <c r="EB15" s="461">
        <v>72720443.557353005</v>
      </c>
      <c r="EC15" s="458">
        <v>2025</v>
      </c>
      <c r="ED15" s="489">
        <v>72.720443557353008</v>
      </c>
    </row>
    <row r="16" spans="1:134">
      <c r="A16" s="490">
        <v>2026</v>
      </c>
      <c r="B16" s="482">
        <v>0</v>
      </c>
      <c r="C16" s="482">
        <v>0</v>
      </c>
      <c r="D16" s="482">
        <v>20604063.89984313</v>
      </c>
      <c r="E16" s="482">
        <v>18349225.735377964</v>
      </c>
      <c r="F16" s="482">
        <v>0</v>
      </c>
      <c r="G16" s="482">
        <v>0</v>
      </c>
      <c r="H16" s="482">
        <v>0</v>
      </c>
      <c r="I16" s="482">
        <v>0</v>
      </c>
      <c r="J16" s="482">
        <v>0</v>
      </c>
      <c r="K16" s="482">
        <v>0</v>
      </c>
      <c r="L16" s="482">
        <v>0</v>
      </c>
      <c r="M16" s="482">
        <v>0</v>
      </c>
      <c r="N16" s="482">
        <v>0</v>
      </c>
      <c r="O16" s="482">
        <v>0</v>
      </c>
      <c r="P16" s="482">
        <v>0</v>
      </c>
      <c r="Q16" s="482">
        <v>0</v>
      </c>
      <c r="R16" s="482">
        <v>0</v>
      </c>
      <c r="S16" s="482">
        <v>0</v>
      </c>
      <c r="T16" s="482">
        <v>0</v>
      </c>
      <c r="U16" s="482">
        <v>0</v>
      </c>
      <c r="V16" s="482">
        <v>0</v>
      </c>
      <c r="W16" s="482">
        <v>0</v>
      </c>
      <c r="X16" s="482">
        <v>9404088.8090542071</v>
      </c>
      <c r="Y16" s="482">
        <v>0</v>
      </c>
      <c r="Z16" s="482">
        <v>0</v>
      </c>
      <c r="AA16" s="482">
        <v>26965045.420561835</v>
      </c>
      <c r="AB16" s="482">
        <v>0</v>
      </c>
      <c r="AC16" s="482">
        <v>0</v>
      </c>
      <c r="AD16" s="482">
        <v>0</v>
      </c>
      <c r="AE16" s="482">
        <v>0</v>
      </c>
      <c r="AF16" s="482">
        <v>75322423.86483714</v>
      </c>
      <c r="AH16" s="490">
        <v>2026</v>
      </c>
      <c r="AI16" s="483">
        <v>0</v>
      </c>
      <c r="AJ16" s="483">
        <v>0</v>
      </c>
      <c r="AK16" s="483">
        <v>0</v>
      </c>
      <c r="AL16" s="483">
        <v>1332829.8391891245</v>
      </c>
      <c r="AM16" s="483">
        <v>835668.5049903536</v>
      </c>
      <c r="AN16" s="483">
        <v>0</v>
      </c>
      <c r="AO16" s="483">
        <v>3429188.88618901</v>
      </c>
      <c r="AP16" s="483">
        <v>78071.670315093361</v>
      </c>
      <c r="AQ16" s="483">
        <v>0</v>
      </c>
      <c r="AR16" s="483">
        <v>0</v>
      </c>
      <c r="AS16" s="482">
        <v>5675758.9006835809</v>
      </c>
      <c r="AU16" s="484">
        <v>2026</v>
      </c>
      <c r="AV16" s="485">
        <v>167.80821917808223</v>
      </c>
      <c r="AW16" s="485">
        <v>411.49777338277835</v>
      </c>
      <c r="AX16" s="485">
        <v>56.57674720909344</v>
      </c>
      <c r="AY16" s="485">
        <v>117.87019244641355</v>
      </c>
      <c r="AZ16" s="485">
        <v>0</v>
      </c>
      <c r="BA16" s="485">
        <v>0</v>
      </c>
      <c r="BB16" s="485">
        <v>0</v>
      </c>
      <c r="BC16" s="485">
        <v>0</v>
      </c>
      <c r="BD16" s="485">
        <v>0</v>
      </c>
      <c r="BE16" s="485">
        <v>0</v>
      </c>
      <c r="BF16" s="485">
        <v>753.75293221636753</v>
      </c>
      <c r="BH16" s="484">
        <v>2026</v>
      </c>
      <c r="BI16" s="485">
        <v>980</v>
      </c>
      <c r="BJ16" s="485">
        <v>2986.1935449566654</v>
      </c>
      <c r="BK16" s="485">
        <v>231.49419453404465</v>
      </c>
      <c r="BL16" s="485">
        <v>228.65564498875156</v>
      </c>
      <c r="BM16" s="485">
        <v>0</v>
      </c>
      <c r="BN16" s="485">
        <v>0</v>
      </c>
      <c r="BO16" s="485">
        <v>0</v>
      </c>
      <c r="BP16" s="485">
        <v>0</v>
      </c>
      <c r="BQ16" s="485">
        <v>0</v>
      </c>
      <c r="BR16" s="485">
        <v>0</v>
      </c>
      <c r="BS16" s="485">
        <v>0</v>
      </c>
      <c r="BT16" s="485">
        <v>0</v>
      </c>
      <c r="BU16" s="485">
        <v>128.50066227402843</v>
      </c>
      <c r="BV16" s="485">
        <v>0</v>
      </c>
      <c r="BW16" s="485">
        <v>0</v>
      </c>
      <c r="BX16" s="485">
        <v>381.00404445021377</v>
      </c>
      <c r="BY16" s="485">
        <v>0</v>
      </c>
      <c r="BZ16" s="485">
        <v>0</v>
      </c>
      <c r="CA16" s="485">
        <v>0</v>
      </c>
      <c r="CB16" s="485">
        <v>0</v>
      </c>
      <c r="CC16" s="486">
        <v>4935.848091203703</v>
      </c>
      <c r="CD16" s="464">
        <v>4935.848091203703</v>
      </c>
      <c r="CE16" s="484">
        <v>2026</v>
      </c>
      <c r="CF16" s="485">
        <v>883.39111980000018</v>
      </c>
      <c r="CG16" s="485">
        <v>2808.0670999999998</v>
      </c>
      <c r="CH16" s="485">
        <v>215.24300338934376</v>
      </c>
      <c r="CI16" s="485">
        <v>194.13325943842909</v>
      </c>
      <c r="CJ16" s="485">
        <v>0</v>
      </c>
      <c r="CK16" s="485">
        <v>0</v>
      </c>
      <c r="CL16" s="485">
        <v>0</v>
      </c>
      <c r="CM16" s="485">
        <v>0</v>
      </c>
      <c r="CN16" s="485">
        <v>0</v>
      </c>
      <c r="CO16" s="485">
        <v>0</v>
      </c>
      <c r="CP16" s="485">
        <v>0</v>
      </c>
      <c r="CQ16" s="485">
        <v>0</v>
      </c>
      <c r="CR16" s="485">
        <v>119.47974998273219</v>
      </c>
      <c r="CS16" s="485">
        <v>0</v>
      </c>
      <c r="CT16" s="485">
        <v>0</v>
      </c>
      <c r="CU16" s="485">
        <v>381.00404445021377</v>
      </c>
      <c r="CV16" s="485">
        <v>0</v>
      </c>
      <c r="CW16" s="485">
        <v>0</v>
      </c>
      <c r="CX16" s="485">
        <v>0</v>
      </c>
      <c r="CY16" s="485">
        <v>0</v>
      </c>
      <c r="CZ16" s="486">
        <v>4601.3182770607182</v>
      </c>
      <c r="DB16" s="484">
        <v>2026</v>
      </c>
      <c r="DC16" s="485">
        <v>0</v>
      </c>
      <c r="DD16" s="485">
        <v>0</v>
      </c>
      <c r="DE16" s="485">
        <v>2.205135168185604</v>
      </c>
      <c r="DF16" s="485">
        <v>2.2465700144945715</v>
      </c>
      <c r="DG16" s="485">
        <v>0</v>
      </c>
      <c r="DH16" s="485">
        <v>0</v>
      </c>
      <c r="DI16" s="485">
        <v>0</v>
      </c>
      <c r="DJ16" s="485">
        <v>0</v>
      </c>
      <c r="DK16" s="485">
        <v>0</v>
      </c>
      <c r="DL16" s="485">
        <v>0</v>
      </c>
      <c r="DM16" s="485"/>
      <c r="DN16" s="485"/>
      <c r="DO16" s="485">
        <v>1.2240537180034061</v>
      </c>
      <c r="DP16" s="485"/>
      <c r="DQ16" s="485"/>
      <c r="DR16" s="485"/>
      <c r="DS16" s="485"/>
      <c r="DT16" s="485"/>
      <c r="DU16" s="485"/>
      <c r="DV16" s="485">
        <v>0</v>
      </c>
      <c r="DW16" s="487">
        <v>5.6757589006835811</v>
      </c>
      <c r="DZ16" s="488">
        <v>75322423.86483714</v>
      </c>
      <c r="EA16" s="461">
        <v>5675758.9006835809</v>
      </c>
      <c r="EB16" s="461">
        <v>69646664.964153558</v>
      </c>
      <c r="EC16" s="458">
        <v>2026</v>
      </c>
      <c r="ED16" s="489">
        <v>69.646664964153558</v>
      </c>
    </row>
    <row r="17" spans="1:134">
      <c r="A17" s="490">
        <v>2027</v>
      </c>
      <c r="B17" s="482">
        <v>0</v>
      </c>
      <c r="C17" s="482">
        <v>0</v>
      </c>
      <c r="D17" s="482">
        <v>20403601.350386322</v>
      </c>
      <c r="E17" s="482">
        <v>15998339.846127778</v>
      </c>
      <c r="F17" s="482">
        <v>0</v>
      </c>
      <c r="G17" s="482">
        <v>0</v>
      </c>
      <c r="H17" s="482">
        <v>0</v>
      </c>
      <c r="I17" s="482">
        <v>0</v>
      </c>
      <c r="J17" s="482">
        <v>0</v>
      </c>
      <c r="K17" s="482">
        <v>0</v>
      </c>
      <c r="L17" s="482">
        <v>0</v>
      </c>
      <c r="M17" s="482">
        <v>0</v>
      </c>
      <c r="N17" s="482">
        <v>0</v>
      </c>
      <c r="O17" s="482">
        <v>0</v>
      </c>
      <c r="P17" s="482">
        <v>0</v>
      </c>
      <c r="Q17" s="482">
        <v>0</v>
      </c>
      <c r="R17" s="482">
        <v>0</v>
      </c>
      <c r="S17" s="482">
        <v>0</v>
      </c>
      <c r="T17" s="482">
        <v>0</v>
      </c>
      <c r="U17" s="482">
        <v>0</v>
      </c>
      <c r="V17" s="482">
        <v>0</v>
      </c>
      <c r="W17" s="482">
        <v>0</v>
      </c>
      <c r="X17" s="482">
        <v>7531486.2647054214</v>
      </c>
      <c r="Y17" s="482">
        <v>0</v>
      </c>
      <c r="Z17" s="482">
        <v>0</v>
      </c>
      <c r="AA17" s="482">
        <v>25491891.89213527</v>
      </c>
      <c r="AB17" s="482">
        <v>0</v>
      </c>
      <c r="AC17" s="482">
        <v>0</v>
      </c>
      <c r="AD17" s="482">
        <v>0</v>
      </c>
      <c r="AE17" s="482">
        <v>0</v>
      </c>
      <c r="AF17" s="482">
        <v>69425319.353354782</v>
      </c>
      <c r="AH17" s="490">
        <v>2027</v>
      </c>
      <c r="AI17" s="483">
        <v>0</v>
      </c>
      <c r="AJ17" s="483">
        <v>0</v>
      </c>
      <c r="AK17" s="483">
        <v>0</v>
      </c>
      <c r="AL17" s="483">
        <v>1132811.8178086299</v>
      </c>
      <c r="AM17" s="483">
        <v>710259.57732119423</v>
      </c>
      <c r="AN17" s="483">
        <v>0</v>
      </c>
      <c r="AO17" s="483">
        <v>3088998.0782246431</v>
      </c>
      <c r="AP17" s="483">
        <v>66355.440258452654</v>
      </c>
      <c r="AQ17" s="483">
        <v>0</v>
      </c>
      <c r="AR17" s="483">
        <v>0</v>
      </c>
      <c r="AS17" s="482">
        <v>4998424.9136129199</v>
      </c>
      <c r="AU17" s="484">
        <v>2027</v>
      </c>
      <c r="AV17" s="485">
        <v>167.80821917808223</v>
      </c>
      <c r="AW17" s="485">
        <v>420.83262578920471</v>
      </c>
      <c r="AX17" s="485">
        <v>53.737221662713146</v>
      </c>
      <c r="AY17" s="485">
        <v>114.33988950301428</v>
      </c>
      <c r="AZ17" s="485">
        <v>0</v>
      </c>
      <c r="BA17" s="485">
        <v>0</v>
      </c>
      <c r="BB17" s="485">
        <v>0</v>
      </c>
      <c r="BC17" s="485">
        <v>0</v>
      </c>
      <c r="BD17" s="485">
        <v>0</v>
      </c>
      <c r="BE17" s="485">
        <v>0</v>
      </c>
      <c r="BF17" s="485">
        <v>756.71795613301447</v>
      </c>
      <c r="BH17" s="484">
        <v>2027</v>
      </c>
      <c r="BI17" s="485">
        <v>980</v>
      </c>
      <c r="BJ17" s="485">
        <v>3089.8027330249379</v>
      </c>
      <c r="BK17" s="485">
        <v>221.50949794529981</v>
      </c>
      <c r="BL17" s="485">
        <v>192.41707910882323</v>
      </c>
      <c r="BM17" s="485">
        <v>0</v>
      </c>
      <c r="BN17" s="485">
        <v>0</v>
      </c>
      <c r="BO17" s="485">
        <v>0</v>
      </c>
      <c r="BP17" s="485">
        <v>0</v>
      </c>
      <c r="BQ17" s="485">
        <v>0</v>
      </c>
      <c r="BR17" s="485">
        <v>0</v>
      </c>
      <c r="BS17" s="485">
        <v>0</v>
      </c>
      <c r="BT17" s="485">
        <v>0</v>
      </c>
      <c r="BU17" s="485">
        <v>99.561555447381551</v>
      </c>
      <c r="BV17" s="485">
        <v>0</v>
      </c>
      <c r="BW17" s="485">
        <v>0</v>
      </c>
      <c r="BX17" s="485">
        <v>352.55722567726156</v>
      </c>
      <c r="BY17" s="485">
        <v>0</v>
      </c>
      <c r="BZ17" s="485">
        <v>0</v>
      </c>
      <c r="CA17" s="485">
        <v>0</v>
      </c>
      <c r="CB17" s="485">
        <v>0</v>
      </c>
      <c r="CC17" s="486">
        <v>4935.8480912037039</v>
      </c>
      <c r="CD17" s="464">
        <v>4935.8480912037039</v>
      </c>
      <c r="CE17" s="484">
        <v>2027</v>
      </c>
      <c r="CF17" s="485">
        <v>883.39111980000018</v>
      </c>
      <c r="CG17" s="485">
        <v>2905.4960000000001</v>
      </c>
      <c r="CH17" s="485">
        <v>205.95924538401414</v>
      </c>
      <c r="CI17" s="485">
        <v>163.3659853044762</v>
      </c>
      <c r="CJ17" s="485">
        <v>0</v>
      </c>
      <c r="CK17" s="485">
        <v>0</v>
      </c>
      <c r="CL17" s="485">
        <v>0</v>
      </c>
      <c r="CM17" s="485">
        <v>0</v>
      </c>
      <c r="CN17" s="485">
        <v>0</v>
      </c>
      <c r="CO17" s="485">
        <v>0</v>
      </c>
      <c r="CP17" s="485">
        <v>0</v>
      </c>
      <c r="CQ17" s="485">
        <v>0</v>
      </c>
      <c r="CR17" s="485">
        <v>92.572205794376828</v>
      </c>
      <c r="CS17" s="485">
        <v>0</v>
      </c>
      <c r="CT17" s="485">
        <v>0</v>
      </c>
      <c r="CU17" s="485">
        <v>352.55722567726156</v>
      </c>
      <c r="CV17" s="485">
        <v>0</v>
      </c>
      <c r="CW17" s="485">
        <v>0</v>
      </c>
      <c r="CX17" s="485">
        <v>0</v>
      </c>
      <c r="CY17" s="485">
        <v>0</v>
      </c>
      <c r="CZ17" s="486">
        <v>4603.3417819601282</v>
      </c>
      <c r="DB17" s="484">
        <v>2027</v>
      </c>
      <c r="DC17" s="485">
        <v>0</v>
      </c>
      <c r="DD17" s="485">
        <v>0</v>
      </c>
      <c r="DE17" s="485">
        <v>2.1311245789095903</v>
      </c>
      <c r="DF17" s="485">
        <v>1.9094268353882766</v>
      </c>
      <c r="DG17" s="485">
        <v>0</v>
      </c>
      <c r="DH17" s="485">
        <v>0</v>
      </c>
      <c r="DI17" s="485">
        <v>0</v>
      </c>
      <c r="DJ17" s="485">
        <v>0</v>
      </c>
      <c r="DK17" s="485">
        <v>0</v>
      </c>
      <c r="DL17" s="485">
        <v>0</v>
      </c>
      <c r="DM17" s="485"/>
      <c r="DN17" s="485"/>
      <c r="DO17" s="485">
        <v>0.95787349931505272</v>
      </c>
      <c r="DP17" s="485"/>
      <c r="DQ17" s="485"/>
      <c r="DR17" s="485"/>
      <c r="DS17" s="485"/>
      <c r="DT17" s="485"/>
      <c r="DU17" s="485"/>
      <c r="DV17" s="485">
        <v>0</v>
      </c>
      <c r="DW17" s="487">
        <v>4.9984249136129195</v>
      </c>
      <c r="DZ17" s="488">
        <v>69425319.353354782</v>
      </c>
      <c r="EA17" s="461">
        <v>4998424.9136129199</v>
      </c>
      <c r="EB17" s="461">
        <v>64426894.439741865</v>
      </c>
      <c r="EC17" s="458">
        <v>2027</v>
      </c>
      <c r="ED17" s="489">
        <v>64.426894439741858</v>
      </c>
    </row>
    <row r="18" spans="1:134">
      <c r="A18" s="490">
        <v>2028</v>
      </c>
      <c r="B18" s="482">
        <v>0</v>
      </c>
      <c r="C18" s="482">
        <v>0</v>
      </c>
      <c r="D18" s="482">
        <v>18392443.035411958</v>
      </c>
      <c r="E18" s="482">
        <v>13528124.415161772</v>
      </c>
      <c r="F18" s="482">
        <v>0</v>
      </c>
      <c r="G18" s="482">
        <v>0</v>
      </c>
      <c r="H18" s="482">
        <v>0</v>
      </c>
      <c r="I18" s="482">
        <v>0</v>
      </c>
      <c r="J18" s="482">
        <v>0</v>
      </c>
      <c r="K18" s="482">
        <v>0</v>
      </c>
      <c r="L18" s="482">
        <v>0</v>
      </c>
      <c r="M18" s="482">
        <v>0</v>
      </c>
      <c r="N18" s="482">
        <v>0</v>
      </c>
      <c r="O18" s="482">
        <v>0</v>
      </c>
      <c r="P18" s="482">
        <v>0</v>
      </c>
      <c r="Q18" s="482">
        <v>0</v>
      </c>
      <c r="R18" s="482">
        <v>0</v>
      </c>
      <c r="S18" s="482">
        <v>0</v>
      </c>
      <c r="T18" s="482">
        <v>0</v>
      </c>
      <c r="U18" s="482">
        <v>0</v>
      </c>
      <c r="V18" s="482">
        <v>0</v>
      </c>
      <c r="W18" s="482">
        <v>0</v>
      </c>
      <c r="X18" s="482">
        <v>4625487.2162483111</v>
      </c>
      <c r="Y18" s="482">
        <v>0</v>
      </c>
      <c r="Z18" s="482">
        <v>0</v>
      </c>
      <c r="AA18" s="482">
        <v>22422356.223107323</v>
      </c>
      <c r="AB18" s="482">
        <v>0</v>
      </c>
      <c r="AC18" s="482">
        <v>0</v>
      </c>
      <c r="AD18" s="482">
        <v>0</v>
      </c>
      <c r="AE18" s="482">
        <v>0</v>
      </c>
      <c r="AF18" s="482">
        <v>58968410.889929362</v>
      </c>
      <c r="AH18" s="490">
        <v>2028</v>
      </c>
      <c r="AI18" s="483">
        <v>0</v>
      </c>
      <c r="AJ18" s="483">
        <v>0</v>
      </c>
      <c r="AK18" s="483">
        <v>0</v>
      </c>
      <c r="AL18" s="483">
        <v>929435.15262196632</v>
      </c>
      <c r="AM18" s="483">
        <v>582744.81981106685</v>
      </c>
      <c r="AN18" s="483">
        <v>0</v>
      </c>
      <c r="AO18" s="483">
        <v>2454773.7083854997</v>
      </c>
      <c r="AP18" s="483">
        <v>54442.47471148058</v>
      </c>
      <c r="AQ18" s="483">
        <v>0</v>
      </c>
      <c r="AR18" s="483">
        <v>0</v>
      </c>
      <c r="AS18" s="482">
        <v>4021396.1555300131</v>
      </c>
      <c r="AU18" s="484">
        <v>2028</v>
      </c>
      <c r="AV18" s="485">
        <v>167.80821917808223</v>
      </c>
      <c r="AW18" s="485">
        <v>434.02736027075622</v>
      </c>
      <c r="AX18" s="485">
        <v>47.238767005403417</v>
      </c>
      <c r="AY18" s="485">
        <v>110.52945645695144</v>
      </c>
      <c r="AZ18" s="485">
        <v>0</v>
      </c>
      <c r="BA18" s="485">
        <v>0</v>
      </c>
      <c r="BB18" s="485">
        <v>0</v>
      </c>
      <c r="BC18" s="485">
        <v>0</v>
      </c>
      <c r="BD18" s="485">
        <v>0</v>
      </c>
      <c r="BE18" s="485">
        <v>0</v>
      </c>
      <c r="BF18" s="485">
        <v>759.60380291119327</v>
      </c>
      <c r="BH18" s="484">
        <v>2028</v>
      </c>
      <c r="BI18" s="485">
        <v>980</v>
      </c>
      <c r="BJ18" s="485">
        <v>3241.5733503482743</v>
      </c>
      <c r="BK18" s="485">
        <v>192.89856252530498</v>
      </c>
      <c r="BL18" s="485">
        <v>156.30884969883476</v>
      </c>
      <c r="BM18" s="485">
        <v>0</v>
      </c>
      <c r="BN18" s="485">
        <v>0</v>
      </c>
      <c r="BO18" s="485">
        <v>0</v>
      </c>
      <c r="BP18" s="485">
        <v>0</v>
      </c>
      <c r="BQ18" s="485">
        <v>0</v>
      </c>
      <c r="BR18" s="485">
        <v>0</v>
      </c>
      <c r="BS18" s="485">
        <v>0</v>
      </c>
      <c r="BT18" s="485">
        <v>0</v>
      </c>
      <c r="BU18" s="485">
        <v>59.72485391960241</v>
      </c>
      <c r="BV18" s="485">
        <v>0</v>
      </c>
      <c r="BW18" s="485">
        <v>0</v>
      </c>
      <c r="BX18" s="485">
        <v>305.34247471168692</v>
      </c>
      <c r="BY18" s="485">
        <v>0</v>
      </c>
      <c r="BZ18" s="485">
        <v>0</v>
      </c>
      <c r="CA18" s="485">
        <v>0</v>
      </c>
      <c r="CB18" s="485">
        <v>0</v>
      </c>
      <c r="CC18" s="486">
        <v>4935.8480912037039</v>
      </c>
      <c r="CD18" s="464">
        <v>4935.8480912037039</v>
      </c>
      <c r="CE18" s="484">
        <v>2028</v>
      </c>
      <c r="CF18" s="485">
        <v>883.39111980000018</v>
      </c>
      <c r="CG18" s="485">
        <v>3048.2134999999998</v>
      </c>
      <c r="CH18" s="485">
        <v>179.35683454613641</v>
      </c>
      <c r="CI18" s="485">
        <v>132.70936946515832</v>
      </c>
      <c r="CJ18" s="485">
        <v>0</v>
      </c>
      <c r="CK18" s="485">
        <v>0</v>
      </c>
      <c r="CL18" s="485">
        <v>0</v>
      </c>
      <c r="CM18" s="485">
        <v>0</v>
      </c>
      <c r="CN18" s="485">
        <v>0</v>
      </c>
      <c r="CO18" s="485">
        <v>0</v>
      </c>
      <c r="CP18" s="485">
        <v>0</v>
      </c>
      <c r="CQ18" s="485">
        <v>0</v>
      </c>
      <c r="CR18" s="485">
        <v>55.532092113672732</v>
      </c>
      <c r="CS18" s="485">
        <v>0</v>
      </c>
      <c r="CT18" s="485">
        <v>0</v>
      </c>
      <c r="CU18" s="485">
        <v>305.34247471168692</v>
      </c>
      <c r="CV18" s="485">
        <v>0</v>
      </c>
      <c r="CW18" s="485">
        <v>0</v>
      </c>
      <c r="CX18" s="485">
        <v>0</v>
      </c>
      <c r="CY18" s="485">
        <v>0</v>
      </c>
      <c r="CZ18" s="486">
        <v>4604.5453906366547</v>
      </c>
      <c r="DB18" s="484">
        <v>2028</v>
      </c>
      <c r="DC18" s="485">
        <v>0</v>
      </c>
      <c r="DD18" s="485">
        <v>0</v>
      </c>
      <c r="DE18" s="485">
        <v>1.8744197443618285</v>
      </c>
      <c r="DF18" s="485">
        <v>1.566622447144514</v>
      </c>
      <c r="DG18" s="485">
        <v>0</v>
      </c>
      <c r="DH18" s="485">
        <v>0</v>
      </c>
      <c r="DI18" s="485">
        <v>0</v>
      </c>
      <c r="DJ18" s="485">
        <v>0</v>
      </c>
      <c r="DK18" s="485">
        <v>0</v>
      </c>
      <c r="DL18" s="485">
        <v>0</v>
      </c>
      <c r="DM18" s="485"/>
      <c r="DN18" s="485"/>
      <c r="DO18" s="485">
        <v>0.58035396402367101</v>
      </c>
      <c r="DP18" s="485"/>
      <c r="DQ18" s="485"/>
      <c r="DR18" s="485"/>
      <c r="DS18" s="485"/>
      <c r="DT18" s="485"/>
      <c r="DU18" s="485"/>
      <c r="DV18" s="485">
        <v>0</v>
      </c>
      <c r="DW18" s="487">
        <v>4.0213961555300139</v>
      </c>
      <c r="DZ18" s="488">
        <v>58968410.889929362</v>
      </c>
      <c r="EA18" s="461">
        <v>4021396.1555300131</v>
      </c>
      <c r="EB18" s="461">
        <v>54947014.734399348</v>
      </c>
      <c r="EC18" s="458">
        <v>2028</v>
      </c>
      <c r="ED18" s="489">
        <v>54.947014734399346</v>
      </c>
    </row>
    <row r="19" spans="1:134">
      <c r="A19" s="490">
        <v>2029</v>
      </c>
      <c r="B19" s="482">
        <v>0</v>
      </c>
      <c r="C19" s="482">
        <v>0</v>
      </c>
      <c r="D19" s="482">
        <v>14997893.785786567</v>
      </c>
      <c r="E19" s="482">
        <v>8046388.4025556874</v>
      </c>
      <c r="F19" s="482">
        <v>0</v>
      </c>
      <c r="G19" s="482">
        <v>0</v>
      </c>
      <c r="H19" s="482">
        <v>0</v>
      </c>
      <c r="I19" s="482">
        <v>0</v>
      </c>
      <c r="J19" s="482">
        <v>0</v>
      </c>
      <c r="K19" s="482">
        <v>0</v>
      </c>
      <c r="L19" s="482">
        <v>0</v>
      </c>
      <c r="M19" s="482">
        <v>0</v>
      </c>
      <c r="N19" s="482">
        <v>0</v>
      </c>
      <c r="O19" s="482">
        <v>0</v>
      </c>
      <c r="P19" s="482">
        <v>0</v>
      </c>
      <c r="Q19" s="482">
        <v>0</v>
      </c>
      <c r="R19" s="482">
        <v>0</v>
      </c>
      <c r="S19" s="482">
        <v>0</v>
      </c>
      <c r="T19" s="482">
        <v>0</v>
      </c>
      <c r="U19" s="482">
        <v>0</v>
      </c>
      <c r="V19" s="482">
        <v>0</v>
      </c>
      <c r="W19" s="482">
        <v>0</v>
      </c>
      <c r="X19" s="482">
        <v>2778204.0070619327</v>
      </c>
      <c r="Y19" s="482">
        <v>0</v>
      </c>
      <c r="Z19" s="482">
        <v>0</v>
      </c>
      <c r="AA19" s="482">
        <v>16920597.359649088</v>
      </c>
      <c r="AB19" s="482">
        <v>0</v>
      </c>
      <c r="AC19" s="482">
        <v>0</v>
      </c>
      <c r="AD19" s="482">
        <v>0</v>
      </c>
      <c r="AE19" s="482">
        <v>0</v>
      </c>
      <c r="AF19" s="482">
        <v>42743083.555053279</v>
      </c>
      <c r="AH19" s="490">
        <v>2029</v>
      </c>
      <c r="AI19" s="483">
        <v>0</v>
      </c>
      <c r="AJ19" s="483">
        <v>0</v>
      </c>
      <c r="AK19" s="483">
        <v>0</v>
      </c>
      <c r="AL19" s="483">
        <v>533952.09384972043</v>
      </c>
      <c r="AM19" s="483">
        <v>334781.63144616503</v>
      </c>
      <c r="AN19" s="483">
        <v>0</v>
      </c>
      <c r="AO19" s="483">
        <v>1809212.570399771</v>
      </c>
      <c r="AP19" s="483">
        <v>31276.709606419594</v>
      </c>
      <c r="AQ19" s="483">
        <v>0</v>
      </c>
      <c r="AR19" s="483">
        <v>0</v>
      </c>
      <c r="AS19" s="482">
        <v>2709223.0053020762</v>
      </c>
      <c r="AU19" s="484">
        <v>2029</v>
      </c>
      <c r="AV19" s="485">
        <v>167.80821917808223</v>
      </c>
      <c r="AW19" s="485">
        <v>451.02848421129426</v>
      </c>
      <c r="AX19" s="485">
        <v>41.320797131622413</v>
      </c>
      <c r="AY19" s="485">
        <v>102.53498249260092</v>
      </c>
      <c r="AZ19" s="485">
        <v>0</v>
      </c>
      <c r="BA19" s="485">
        <v>0</v>
      </c>
      <c r="BB19" s="485">
        <v>0</v>
      </c>
      <c r="BC19" s="485">
        <v>0</v>
      </c>
      <c r="BD19" s="485">
        <v>0</v>
      </c>
      <c r="BE19" s="485">
        <v>0</v>
      </c>
      <c r="BF19" s="485">
        <v>762.69248301359971</v>
      </c>
      <c r="BH19" s="484">
        <v>2029</v>
      </c>
      <c r="BI19" s="485">
        <v>980</v>
      </c>
      <c r="BJ19" s="485">
        <v>3454.7220715690955</v>
      </c>
      <c r="BK19" s="485">
        <v>149.95266088146769</v>
      </c>
      <c r="BL19" s="485">
        <v>88.908931928871198</v>
      </c>
      <c r="BM19" s="485">
        <v>0</v>
      </c>
      <c r="BN19" s="485">
        <v>0</v>
      </c>
      <c r="BO19" s="485">
        <v>0</v>
      </c>
      <c r="BP19" s="485">
        <v>0</v>
      </c>
      <c r="BQ19" s="485">
        <v>0</v>
      </c>
      <c r="BR19" s="485">
        <v>0</v>
      </c>
      <c r="BS19" s="485">
        <v>0</v>
      </c>
      <c r="BT19" s="485">
        <v>0</v>
      </c>
      <c r="BU19" s="485">
        <v>34.391915109137543</v>
      </c>
      <c r="BV19" s="485">
        <v>0</v>
      </c>
      <c r="BW19" s="485">
        <v>0</v>
      </c>
      <c r="BX19" s="485">
        <v>227.87251171513122</v>
      </c>
      <c r="BY19" s="485">
        <v>0</v>
      </c>
      <c r="BZ19" s="485">
        <v>0</v>
      </c>
      <c r="CA19" s="485">
        <v>0</v>
      </c>
      <c r="CB19" s="485">
        <v>0</v>
      </c>
      <c r="CC19" s="486">
        <v>4935.8480912037039</v>
      </c>
      <c r="CD19" s="464">
        <v>4935.8480912037039</v>
      </c>
      <c r="CE19" s="484">
        <v>2029</v>
      </c>
      <c r="CF19" s="485">
        <v>883.39111980000018</v>
      </c>
      <c r="CG19" s="485">
        <v>3248.6478999999995</v>
      </c>
      <c r="CH19" s="485">
        <v>139.42579060920752</v>
      </c>
      <c r="CI19" s="485">
        <v>75.485478389961813</v>
      </c>
      <c r="CJ19" s="485">
        <v>0</v>
      </c>
      <c r="CK19" s="485">
        <v>0</v>
      </c>
      <c r="CL19" s="485">
        <v>0</v>
      </c>
      <c r="CM19" s="485">
        <v>0</v>
      </c>
      <c r="CN19" s="485">
        <v>0</v>
      </c>
      <c r="CO19" s="485">
        <v>0</v>
      </c>
      <c r="CP19" s="485">
        <v>0</v>
      </c>
      <c r="CQ19" s="485">
        <v>0</v>
      </c>
      <c r="CR19" s="485">
        <v>31.977558293857992</v>
      </c>
      <c r="CS19" s="485">
        <v>0</v>
      </c>
      <c r="CT19" s="485">
        <v>0</v>
      </c>
      <c r="CU19" s="485">
        <v>227.87251171513122</v>
      </c>
      <c r="CV19" s="485">
        <v>0</v>
      </c>
      <c r="CW19" s="485">
        <v>0</v>
      </c>
      <c r="CX19" s="485">
        <v>0</v>
      </c>
      <c r="CY19" s="485">
        <v>0</v>
      </c>
      <c r="CZ19" s="486">
        <v>4606.8003588081583</v>
      </c>
      <c r="DB19" s="484">
        <v>2029</v>
      </c>
      <c r="DC19" s="485">
        <v>0</v>
      </c>
      <c r="DD19" s="485">
        <v>0</v>
      </c>
      <c r="DE19" s="485">
        <v>1.4716800728949653</v>
      </c>
      <c r="DF19" s="485">
        <v>0.90001043490230503</v>
      </c>
      <c r="DG19" s="485">
        <v>0</v>
      </c>
      <c r="DH19" s="485">
        <v>0</v>
      </c>
      <c r="DI19" s="485">
        <v>0</v>
      </c>
      <c r="DJ19" s="485">
        <v>0</v>
      </c>
      <c r="DK19" s="485">
        <v>0</v>
      </c>
      <c r="DL19" s="485">
        <v>0</v>
      </c>
      <c r="DM19" s="485"/>
      <c r="DN19" s="485"/>
      <c r="DO19" s="485">
        <v>0.33753249750480591</v>
      </c>
      <c r="DP19" s="485"/>
      <c r="DQ19" s="485"/>
      <c r="DR19" s="485"/>
      <c r="DS19" s="485"/>
      <c r="DT19" s="485"/>
      <c r="DU19" s="485"/>
      <c r="DV19" s="485">
        <v>0</v>
      </c>
      <c r="DW19" s="487">
        <v>2.7092230053020758</v>
      </c>
      <c r="DZ19" s="488">
        <v>42743083.555053279</v>
      </c>
      <c r="EA19" s="461">
        <v>2709223.0053020762</v>
      </c>
      <c r="EB19" s="461">
        <v>40033860.5497512</v>
      </c>
      <c r="EC19" s="458">
        <v>2029</v>
      </c>
      <c r="ED19" s="489">
        <v>40.033860549751196</v>
      </c>
    </row>
    <row r="20" spans="1:134">
      <c r="A20" s="490">
        <v>2030</v>
      </c>
      <c r="B20" s="482">
        <v>0</v>
      </c>
      <c r="C20" s="482">
        <v>0</v>
      </c>
      <c r="D20" s="482">
        <v>13535395.205754234</v>
      </c>
      <c r="E20" s="482">
        <v>6882602.0472213244</v>
      </c>
      <c r="F20" s="482">
        <v>0</v>
      </c>
      <c r="G20" s="482">
        <v>0</v>
      </c>
      <c r="H20" s="482">
        <v>0</v>
      </c>
      <c r="I20" s="482">
        <v>0</v>
      </c>
      <c r="J20" s="482">
        <v>0</v>
      </c>
      <c r="K20" s="482">
        <v>0</v>
      </c>
      <c r="L20" s="482">
        <v>0</v>
      </c>
      <c r="M20" s="482">
        <v>0</v>
      </c>
      <c r="N20" s="482">
        <v>0</v>
      </c>
      <c r="O20" s="482">
        <v>0</v>
      </c>
      <c r="P20" s="482">
        <v>0</v>
      </c>
      <c r="Q20" s="482">
        <v>0</v>
      </c>
      <c r="R20" s="482">
        <v>0</v>
      </c>
      <c r="S20" s="482">
        <v>0</v>
      </c>
      <c r="T20" s="482">
        <v>0</v>
      </c>
      <c r="U20" s="482">
        <v>0</v>
      </c>
      <c r="V20" s="482">
        <v>0</v>
      </c>
      <c r="W20" s="482">
        <v>0</v>
      </c>
      <c r="X20" s="482">
        <v>2282454.8473589066</v>
      </c>
      <c r="Y20" s="482">
        <v>0</v>
      </c>
      <c r="Z20" s="482">
        <v>0</v>
      </c>
      <c r="AA20" s="482">
        <v>13877120.532530252</v>
      </c>
      <c r="AB20" s="482">
        <v>0</v>
      </c>
      <c r="AC20" s="482">
        <v>0</v>
      </c>
      <c r="AD20" s="482">
        <v>0</v>
      </c>
      <c r="AE20" s="482">
        <v>0</v>
      </c>
      <c r="AF20" s="482">
        <v>36577572.632864714</v>
      </c>
      <c r="AH20" s="490">
        <v>2030</v>
      </c>
      <c r="AI20" s="483">
        <v>0</v>
      </c>
      <c r="AJ20" s="483">
        <v>0</v>
      </c>
      <c r="AK20" s="483">
        <v>0</v>
      </c>
      <c r="AL20" s="483">
        <v>447977.94394482719</v>
      </c>
      <c r="AM20" s="483">
        <v>280876.85890404612</v>
      </c>
      <c r="AN20" s="483">
        <v>0</v>
      </c>
      <c r="AO20" s="483">
        <v>1564871.716958228</v>
      </c>
      <c r="AP20" s="483">
        <v>26240.698789705872</v>
      </c>
      <c r="AQ20" s="483">
        <v>0</v>
      </c>
      <c r="AR20" s="483">
        <v>0</v>
      </c>
      <c r="AS20" s="482">
        <v>2319967.2185968072</v>
      </c>
      <c r="AU20" s="484">
        <v>2030</v>
      </c>
      <c r="AV20" s="485">
        <v>167.80821917808223</v>
      </c>
      <c r="AW20" s="485">
        <v>456.41478021917737</v>
      </c>
      <c r="AX20" s="485">
        <v>39.52773216250398</v>
      </c>
      <c r="AY20" s="485">
        <v>99.596221919177424</v>
      </c>
      <c r="AZ20" s="485">
        <v>0</v>
      </c>
      <c r="BA20" s="485">
        <v>0</v>
      </c>
      <c r="BB20" s="485">
        <v>0</v>
      </c>
      <c r="BC20" s="485">
        <v>0</v>
      </c>
      <c r="BD20" s="485">
        <v>0</v>
      </c>
      <c r="BE20" s="485">
        <v>0</v>
      </c>
      <c r="BF20" s="485">
        <v>763.34695347894103</v>
      </c>
      <c r="BH20" s="484">
        <v>2030</v>
      </c>
      <c r="BI20" s="485">
        <v>980</v>
      </c>
      <c r="BJ20" s="485">
        <v>3541.588132078482</v>
      </c>
      <c r="BK20" s="485">
        <v>130.33410512821305</v>
      </c>
      <c r="BL20" s="485">
        <v>73.854737273205046</v>
      </c>
      <c r="BM20" s="485">
        <v>0</v>
      </c>
      <c r="BN20" s="485">
        <v>0</v>
      </c>
      <c r="BO20" s="485">
        <v>0</v>
      </c>
      <c r="BP20" s="485">
        <v>0</v>
      </c>
      <c r="BQ20" s="485">
        <v>0</v>
      </c>
      <c r="BR20" s="485">
        <v>0</v>
      </c>
      <c r="BS20" s="485">
        <v>0</v>
      </c>
      <c r="BT20" s="485">
        <v>0</v>
      </c>
      <c r="BU20" s="485">
        <v>27.535358983301027</v>
      </c>
      <c r="BV20" s="485">
        <v>0</v>
      </c>
      <c r="BW20" s="485">
        <v>0</v>
      </c>
      <c r="BX20" s="485">
        <v>182.53575774050307</v>
      </c>
      <c r="BY20" s="485">
        <v>0</v>
      </c>
      <c r="BZ20" s="485">
        <v>0</v>
      </c>
      <c r="CA20" s="485">
        <v>0</v>
      </c>
      <c r="CB20" s="485">
        <v>0</v>
      </c>
      <c r="CC20" s="486">
        <v>4935.8480912037048</v>
      </c>
      <c r="CD20" s="464">
        <v>4935.8480912037048</v>
      </c>
      <c r="CE20" s="484">
        <v>2030</v>
      </c>
      <c r="CF20" s="485">
        <v>883.39111980000018</v>
      </c>
      <c r="CG20" s="485">
        <v>3330.3324000000002</v>
      </c>
      <c r="CH20" s="485">
        <v>121.18448278292942</v>
      </c>
      <c r="CI20" s="485">
        <v>62.704163164313997</v>
      </c>
      <c r="CJ20" s="485">
        <v>0</v>
      </c>
      <c r="CK20" s="485">
        <v>0</v>
      </c>
      <c r="CL20" s="485">
        <v>0</v>
      </c>
      <c r="CM20" s="485">
        <v>0</v>
      </c>
      <c r="CN20" s="485">
        <v>0</v>
      </c>
      <c r="CO20" s="485">
        <v>0</v>
      </c>
      <c r="CP20" s="485">
        <v>0</v>
      </c>
      <c r="CQ20" s="485">
        <v>0</v>
      </c>
      <c r="CR20" s="485">
        <v>25.602341254816384</v>
      </c>
      <c r="CS20" s="485">
        <v>0</v>
      </c>
      <c r="CT20" s="485">
        <v>0</v>
      </c>
      <c r="CU20" s="485">
        <v>182.53575774050307</v>
      </c>
      <c r="CV20" s="485">
        <v>0</v>
      </c>
      <c r="CW20" s="485">
        <v>0</v>
      </c>
      <c r="CX20" s="485">
        <v>0</v>
      </c>
      <c r="CY20" s="485">
        <v>0</v>
      </c>
      <c r="CZ20" s="486">
        <v>4605.7502647425636</v>
      </c>
      <c r="DB20" s="484">
        <v>2030</v>
      </c>
      <c r="DC20" s="485">
        <v>0</v>
      </c>
      <c r="DD20" s="485">
        <v>0</v>
      </c>
      <c r="DE20" s="485">
        <v>1.2919291011600107</v>
      </c>
      <c r="DF20" s="485">
        <v>0.75509550163857919</v>
      </c>
      <c r="DG20" s="485">
        <v>0</v>
      </c>
      <c r="DH20" s="485">
        <v>0</v>
      </c>
      <c r="DI20" s="485">
        <v>0</v>
      </c>
      <c r="DJ20" s="485">
        <v>0</v>
      </c>
      <c r="DK20" s="485">
        <v>0</v>
      </c>
      <c r="DL20" s="485">
        <v>0</v>
      </c>
      <c r="DM20" s="485"/>
      <c r="DN20" s="485"/>
      <c r="DO20" s="485">
        <v>0.27294261579821738</v>
      </c>
      <c r="DP20" s="485"/>
      <c r="DQ20" s="485"/>
      <c r="DR20" s="485"/>
      <c r="DS20" s="485"/>
      <c r="DT20" s="485"/>
      <c r="DU20" s="485"/>
      <c r="DV20" s="485">
        <v>0</v>
      </c>
      <c r="DW20" s="487">
        <v>2.3199672185968074</v>
      </c>
      <c r="DZ20" s="488">
        <v>36577572.632864714</v>
      </c>
      <c r="EA20" s="461">
        <v>2319967.2185968072</v>
      </c>
      <c r="EB20" s="461">
        <v>34257605.414267905</v>
      </c>
      <c r="EC20" s="458">
        <v>2030</v>
      </c>
      <c r="ED20" s="489">
        <v>34.257605414267907</v>
      </c>
    </row>
    <row r="21" spans="1:134">
      <c r="A21" s="490">
        <v>2031</v>
      </c>
      <c r="B21" s="482">
        <v>0</v>
      </c>
      <c r="C21" s="482">
        <v>0</v>
      </c>
      <c r="D21" s="482">
        <v>12009510.209687751</v>
      </c>
      <c r="E21" s="482">
        <v>5782260.6088133547</v>
      </c>
      <c r="F21" s="482">
        <v>0</v>
      </c>
      <c r="G21" s="482">
        <v>0</v>
      </c>
      <c r="H21" s="482">
        <v>0</v>
      </c>
      <c r="I21" s="482">
        <v>0</v>
      </c>
      <c r="J21" s="482">
        <v>0</v>
      </c>
      <c r="K21" s="482">
        <v>0</v>
      </c>
      <c r="L21" s="482">
        <v>0</v>
      </c>
      <c r="M21" s="482">
        <v>0</v>
      </c>
      <c r="N21" s="482">
        <v>0</v>
      </c>
      <c r="O21" s="482">
        <v>0</v>
      </c>
      <c r="P21" s="482">
        <v>0</v>
      </c>
      <c r="Q21" s="482">
        <v>0</v>
      </c>
      <c r="R21" s="482">
        <v>0</v>
      </c>
      <c r="S21" s="482">
        <v>0</v>
      </c>
      <c r="T21" s="482">
        <v>0</v>
      </c>
      <c r="U21" s="482">
        <v>0</v>
      </c>
      <c r="V21" s="482">
        <v>0</v>
      </c>
      <c r="W21" s="482">
        <v>0</v>
      </c>
      <c r="X21" s="482">
        <v>1600398.7754742582</v>
      </c>
      <c r="Y21" s="482">
        <v>0</v>
      </c>
      <c r="Z21" s="482">
        <v>0</v>
      </c>
      <c r="AA21" s="482">
        <v>10538034.016001053</v>
      </c>
      <c r="AB21" s="482">
        <v>0</v>
      </c>
      <c r="AC21" s="482">
        <v>0</v>
      </c>
      <c r="AD21" s="482">
        <v>0</v>
      </c>
      <c r="AE21" s="482">
        <v>0</v>
      </c>
      <c r="AF21" s="482">
        <v>29930203.609976418</v>
      </c>
      <c r="AH21" s="490">
        <v>2031</v>
      </c>
      <c r="AI21" s="483">
        <v>0</v>
      </c>
      <c r="AJ21" s="483">
        <v>0</v>
      </c>
      <c r="AK21" s="483">
        <v>0</v>
      </c>
      <c r="AL21" s="483">
        <v>376097.95002502803</v>
      </c>
      <c r="AM21" s="483">
        <v>235808.95504152554</v>
      </c>
      <c r="AN21" s="483">
        <v>0</v>
      </c>
      <c r="AO21" s="483">
        <v>1315882.0533814854</v>
      </c>
      <c r="AP21" s="483">
        <v>22030.265452640419</v>
      </c>
      <c r="AQ21" s="483">
        <v>0</v>
      </c>
      <c r="AR21" s="483">
        <v>0</v>
      </c>
      <c r="AS21" s="482">
        <v>1949819.2239006793</v>
      </c>
      <c r="AU21" s="484">
        <v>2031</v>
      </c>
      <c r="AV21" s="485">
        <v>167.80821917808223</v>
      </c>
      <c r="AW21" s="485">
        <v>461.71428367366661</v>
      </c>
      <c r="AX21" s="485">
        <v>37.862268640993669</v>
      </c>
      <c r="AY21" s="485">
        <v>96.625829392608537</v>
      </c>
      <c r="AZ21" s="485">
        <v>0</v>
      </c>
      <c r="BA21" s="485">
        <v>0</v>
      </c>
      <c r="BB21" s="485">
        <v>0</v>
      </c>
      <c r="BC21" s="485">
        <v>0</v>
      </c>
      <c r="BD21" s="485">
        <v>0</v>
      </c>
      <c r="BE21" s="485">
        <v>0</v>
      </c>
      <c r="BF21" s="485">
        <v>764.0106008853511</v>
      </c>
      <c r="BH21" s="484">
        <v>2031</v>
      </c>
      <c r="BI21" s="485">
        <v>980</v>
      </c>
      <c r="BJ21" s="485">
        <v>3625.8243231837778</v>
      </c>
      <c r="BK21" s="485">
        <v>112.33104810774923</v>
      </c>
      <c r="BL21" s="485">
        <v>61.390520821099074</v>
      </c>
      <c r="BM21" s="485">
        <v>0</v>
      </c>
      <c r="BN21" s="485">
        <v>0</v>
      </c>
      <c r="BO21" s="485">
        <v>0</v>
      </c>
      <c r="BP21" s="485">
        <v>0</v>
      </c>
      <c r="BQ21" s="485">
        <v>0</v>
      </c>
      <c r="BR21" s="485">
        <v>0</v>
      </c>
      <c r="BS21" s="485">
        <v>0</v>
      </c>
      <c r="BT21" s="485">
        <v>0</v>
      </c>
      <c r="BU21" s="485">
        <v>19.105148549797399</v>
      </c>
      <c r="BV21" s="485">
        <v>0</v>
      </c>
      <c r="BW21" s="485">
        <v>0</v>
      </c>
      <c r="BX21" s="485">
        <v>137.19705054128025</v>
      </c>
      <c r="BY21" s="485">
        <v>0</v>
      </c>
      <c r="BZ21" s="485">
        <v>0</v>
      </c>
      <c r="CA21" s="485">
        <v>0</v>
      </c>
      <c r="CB21" s="485">
        <v>0</v>
      </c>
      <c r="CC21" s="486">
        <v>4935.8480912037039</v>
      </c>
      <c r="CD21" s="464">
        <v>4935.8480912037039</v>
      </c>
      <c r="CE21" s="484">
        <v>2031</v>
      </c>
      <c r="CF21" s="485">
        <v>883.39111980000018</v>
      </c>
      <c r="CG21" s="485">
        <v>3409.5439023058657</v>
      </c>
      <c r="CH21" s="485">
        <v>104.44526359398184</v>
      </c>
      <c r="CI21" s="485">
        <v>52.121791728382647</v>
      </c>
      <c r="CJ21" s="485">
        <v>0</v>
      </c>
      <c r="CK21" s="485">
        <v>0</v>
      </c>
      <c r="CL21" s="485">
        <v>0</v>
      </c>
      <c r="CM21" s="485">
        <v>0</v>
      </c>
      <c r="CN21" s="485">
        <v>0</v>
      </c>
      <c r="CO21" s="485">
        <v>0</v>
      </c>
      <c r="CP21" s="485">
        <v>0</v>
      </c>
      <c r="CQ21" s="485">
        <v>0</v>
      </c>
      <c r="CR21" s="485">
        <v>17.763942470933934</v>
      </c>
      <c r="CS21" s="485">
        <v>0</v>
      </c>
      <c r="CT21" s="485">
        <v>0</v>
      </c>
      <c r="CU21" s="485">
        <v>137.19705054128025</v>
      </c>
      <c r="CV21" s="485">
        <v>0</v>
      </c>
      <c r="CW21" s="485">
        <v>0</v>
      </c>
      <c r="CX21" s="485">
        <v>0</v>
      </c>
      <c r="CY21" s="485">
        <v>0</v>
      </c>
      <c r="CZ21" s="486">
        <v>4604.4630704404444</v>
      </c>
      <c r="DB21" s="484">
        <v>2031</v>
      </c>
      <c r="DC21" s="485">
        <v>0</v>
      </c>
      <c r="DD21" s="485">
        <v>0</v>
      </c>
      <c r="DE21" s="485">
        <v>1.1246096128880374</v>
      </c>
      <c r="DF21" s="485">
        <v>0.63393717051919396</v>
      </c>
      <c r="DG21" s="485">
        <v>0</v>
      </c>
      <c r="DH21" s="485">
        <v>0</v>
      </c>
      <c r="DI21" s="485">
        <v>0</v>
      </c>
      <c r="DJ21" s="485">
        <v>0</v>
      </c>
      <c r="DK21" s="485">
        <v>0</v>
      </c>
      <c r="DL21" s="485">
        <v>0</v>
      </c>
      <c r="DM21" s="485"/>
      <c r="DN21" s="485"/>
      <c r="DO21" s="485">
        <v>0.19127244049344796</v>
      </c>
      <c r="DP21" s="485"/>
      <c r="DQ21" s="485"/>
      <c r="DR21" s="485"/>
      <c r="DS21" s="485"/>
      <c r="DT21" s="485"/>
      <c r="DU21" s="485"/>
      <c r="DV21" s="485">
        <v>0</v>
      </c>
      <c r="DW21" s="487">
        <v>1.9498192239006795</v>
      </c>
      <c r="DZ21" s="488">
        <v>29930203.609976418</v>
      </c>
      <c r="EA21" s="461">
        <v>1949819.2239006793</v>
      </c>
      <c r="EB21" s="461">
        <v>27980384.386075739</v>
      </c>
      <c r="EC21" s="458">
        <v>2031</v>
      </c>
      <c r="ED21" s="489">
        <v>27.980384386075738</v>
      </c>
    </row>
    <row r="22" spans="1:134">
      <c r="A22" s="490">
        <v>2032</v>
      </c>
      <c r="B22" s="482">
        <v>0</v>
      </c>
      <c r="C22" s="482">
        <v>0</v>
      </c>
      <c r="D22" s="482">
        <v>10546817.054166602</v>
      </c>
      <c r="E22" s="482">
        <v>4824870.0205293847</v>
      </c>
      <c r="F22" s="482">
        <v>0</v>
      </c>
      <c r="G22" s="482">
        <v>0</v>
      </c>
      <c r="H22" s="482">
        <v>0</v>
      </c>
      <c r="I22" s="482">
        <v>0</v>
      </c>
      <c r="J22" s="482">
        <v>0</v>
      </c>
      <c r="K22" s="482">
        <v>0</v>
      </c>
      <c r="L22" s="482">
        <v>0</v>
      </c>
      <c r="M22" s="482">
        <v>0</v>
      </c>
      <c r="N22" s="482">
        <v>0</v>
      </c>
      <c r="O22" s="482">
        <v>0</v>
      </c>
      <c r="P22" s="482">
        <v>0</v>
      </c>
      <c r="Q22" s="482">
        <v>0</v>
      </c>
      <c r="R22" s="482">
        <v>0</v>
      </c>
      <c r="S22" s="482">
        <v>0</v>
      </c>
      <c r="T22" s="482">
        <v>0</v>
      </c>
      <c r="U22" s="482">
        <v>0</v>
      </c>
      <c r="V22" s="482">
        <v>0</v>
      </c>
      <c r="W22" s="482">
        <v>0</v>
      </c>
      <c r="X22" s="482">
        <v>1232967.0581656501</v>
      </c>
      <c r="Y22" s="482">
        <v>0</v>
      </c>
      <c r="Z22" s="482">
        <v>0</v>
      </c>
      <c r="AA22" s="482">
        <v>7881254.29628703</v>
      </c>
      <c r="AB22" s="482">
        <v>0</v>
      </c>
      <c r="AC22" s="482">
        <v>0</v>
      </c>
      <c r="AD22" s="482">
        <v>0</v>
      </c>
      <c r="AE22" s="482">
        <v>0</v>
      </c>
      <c r="AF22" s="482">
        <v>24485908.429148667</v>
      </c>
      <c r="AH22" s="490">
        <v>2032</v>
      </c>
      <c r="AI22" s="483">
        <v>0</v>
      </c>
      <c r="AJ22" s="483">
        <v>0</v>
      </c>
      <c r="AK22" s="483">
        <v>0</v>
      </c>
      <c r="AL22" s="483">
        <v>310052.29034531745</v>
      </c>
      <c r="AM22" s="483">
        <v>194399.1095662594</v>
      </c>
      <c r="AN22" s="483">
        <v>0</v>
      </c>
      <c r="AO22" s="483">
        <v>1124158.2550631736</v>
      </c>
      <c r="AP22" s="483">
        <v>18161.583332352475</v>
      </c>
      <c r="AQ22" s="483">
        <v>0</v>
      </c>
      <c r="AR22" s="483">
        <v>0</v>
      </c>
      <c r="AS22" s="482">
        <v>1646771.238307103</v>
      </c>
      <c r="AU22" s="484">
        <v>2032</v>
      </c>
      <c r="AV22" s="485">
        <v>167.80821917808223</v>
      </c>
      <c r="AW22" s="485">
        <v>466.60167004557701</v>
      </c>
      <c r="AX22" s="485">
        <v>36.341504752554222</v>
      </c>
      <c r="AY22" s="485">
        <v>93.875148516190663</v>
      </c>
      <c r="AZ22" s="485">
        <v>0</v>
      </c>
      <c r="BA22" s="485">
        <v>0</v>
      </c>
      <c r="BB22" s="485">
        <v>0</v>
      </c>
      <c r="BC22" s="485">
        <v>0</v>
      </c>
      <c r="BD22" s="485">
        <v>0</v>
      </c>
      <c r="BE22" s="485">
        <v>0</v>
      </c>
      <c r="BF22" s="485">
        <v>764.62654249240404</v>
      </c>
      <c r="BH22" s="484">
        <v>2032</v>
      </c>
      <c r="BI22" s="485">
        <v>980</v>
      </c>
      <c r="BJ22" s="485">
        <v>3693.0666619290532</v>
      </c>
      <c r="BK22" s="485">
        <v>96.592426139963862</v>
      </c>
      <c r="BL22" s="485">
        <v>50.108790676216017</v>
      </c>
      <c r="BM22" s="485">
        <v>0</v>
      </c>
      <c r="BN22" s="485">
        <v>0</v>
      </c>
      <c r="BO22" s="485">
        <v>0</v>
      </c>
      <c r="BP22" s="485">
        <v>0</v>
      </c>
      <c r="BQ22" s="485">
        <v>0</v>
      </c>
      <c r="BR22" s="485">
        <v>0</v>
      </c>
      <c r="BS22" s="485">
        <v>0</v>
      </c>
      <c r="BT22" s="485">
        <v>0</v>
      </c>
      <c r="BU22" s="485">
        <v>14.581796103034035</v>
      </c>
      <c r="BV22" s="485">
        <v>0</v>
      </c>
      <c r="BW22" s="485">
        <v>0</v>
      </c>
      <c r="BX22" s="485">
        <v>101.49841635543658</v>
      </c>
      <c r="BY22" s="485">
        <v>0</v>
      </c>
      <c r="BZ22" s="485">
        <v>0</v>
      </c>
      <c r="CA22" s="485">
        <v>0</v>
      </c>
      <c r="CB22" s="485">
        <v>0</v>
      </c>
      <c r="CC22" s="486">
        <v>4935.8480912037039</v>
      </c>
      <c r="CD22" s="464">
        <v>4935.8480912037039</v>
      </c>
      <c r="CE22" s="484">
        <v>2032</v>
      </c>
      <c r="CF22" s="485">
        <v>883.39111980000018</v>
      </c>
      <c r="CG22" s="485">
        <v>3472.7752355449857</v>
      </c>
      <c r="CH22" s="485">
        <v>89.811513195297763</v>
      </c>
      <c r="CI22" s="485">
        <v>42.543375043158576</v>
      </c>
      <c r="CJ22" s="485">
        <v>0</v>
      </c>
      <c r="CK22" s="485">
        <v>0</v>
      </c>
      <c r="CL22" s="485">
        <v>0</v>
      </c>
      <c r="CM22" s="485">
        <v>0</v>
      </c>
      <c r="CN22" s="485">
        <v>0</v>
      </c>
      <c r="CO22" s="485">
        <v>0</v>
      </c>
      <c r="CP22" s="485">
        <v>0</v>
      </c>
      <c r="CQ22" s="485">
        <v>0</v>
      </c>
      <c r="CR22" s="485">
        <v>13.558135202247989</v>
      </c>
      <c r="CS22" s="485">
        <v>0</v>
      </c>
      <c r="CT22" s="485">
        <v>0</v>
      </c>
      <c r="CU22" s="485">
        <v>101.49841635543658</v>
      </c>
      <c r="CV22" s="485">
        <v>0</v>
      </c>
      <c r="CW22" s="485">
        <v>0</v>
      </c>
      <c r="CX22" s="485">
        <v>0</v>
      </c>
      <c r="CY22" s="485">
        <v>0</v>
      </c>
      <c r="CZ22" s="486">
        <v>4603.5777951411274</v>
      </c>
      <c r="DB22" s="484">
        <v>2032</v>
      </c>
      <c r="DC22" s="485">
        <v>0</v>
      </c>
      <c r="DD22" s="485">
        <v>0</v>
      </c>
      <c r="DE22" s="485">
        <v>0.9767117865190128</v>
      </c>
      <c r="DF22" s="485">
        <v>0.52261298324392935</v>
      </c>
      <c r="DG22" s="485">
        <v>0</v>
      </c>
      <c r="DH22" s="485">
        <v>0</v>
      </c>
      <c r="DI22" s="485">
        <v>0</v>
      </c>
      <c r="DJ22" s="485">
        <v>0</v>
      </c>
      <c r="DK22" s="485">
        <v>0</v>
      </c>
      <c r="DL22" s="485">
        <v>0</v>
      </c>
      <c r="DM22" s="485"/>
      <c r="DN22" s="485"/>
      <c r="DO22" s="485">
        <v>0.14744646854416074</v>
      </c>
      <c r="DP22" s="485"/>
      <c r="DQ22" s="485"/>
      <c r="DR22" s="485"/>
      <c r="DS22" s="485"/>
      <c r="DT22" s="485"/>
      <c r="DU22" s="485"/>
      <c r="DV22" s="485">
        <v>0</v>
      </c>
      <c r="DW22" s="487">
        <v>1.6467712383071029</v>
      </c>
      <c r="DZ22" s="488">
        <v>24485908.429148667</v>
      </c>
      <c r="EA22" s="461">
        <v>1646771.238307103</v>
      </c>
      <c r="EB22" s="461">
        <v>22839137.190841563</v>
      </c>
      <c r="EC22" s="458">
        <v>2032</v>
      </c>
      <c r="ED22" s="489">
        <v>22.839137190841562</v>
      </c>
    </row>
    <row r="23" spans="1:134">
      <c r="A23" s="490">
        <v>2033</v>
      </c>
      <c r="B23" s="482">
        <v>0</v>
      </c>
      <c r="C23" s="482">
        <v>0</v>
      </c>
      <c r="D23" s="482">
        <v>8959681.2210813947</v>
      </c>
      <c r="E23" s="482">
        <v>4027360.5627644574</v>
      </c>
      <c r="F23" s="482">
        <v>0</v>
      </c>
      <c r="G23" s="482">
        <v>0</v>
      </c>
      <c r="H23" s="482">
        <v>0</v>
      </c>
      <c r="I23" s="482">
        <v>0</v>
      </c>
      <c r="J23" s="482">
        <v>0</v>
      </c>
      <c r="K23" s="482">
        <v>0</v>
      </c>
      <c r="L23" s="482">
        <v>0</v>
      </c>
      <c r="M23" s="482">
        <v>0</v>
      </c>
      <c r="N23" s="482">
        <v>0</v>
      </c>
      <c r="O23" s="482">
        <v>0</v>
      </c>
      <c r="P23" s="482">
        <v>0</v>
      </c>
      <c r="Q23" s="482">
        <v>0</v>
      </c>
      <c r="R23" s="482">
        <v>0</v>
      </c>
      <c r="S23" s="482">
        <v>0</v>
      </c>
      <c r="T23" s="482">
        <v>0</v>
      </c>
      <c r="U23" s="482">
        <v>0</v>
      </c>
      <c r="V23" s="482">
        <v>0</v>
      </c>
      <c r="W23" s="482">
        <v>0</v>
      </c>
      <c r="X23" s="482">
        <v>866604.64249658829</v>
      </c>
      <c r="Y23" s="482">
        <v>0</v>
      </c>
      <c r="Z23" s="482">
        <v>0</v>
      </c>
      <c r="AA23" s="482">
        <v>5404605.2683645226</v>
      </c>
      <c r="AB23" s="482">
        <v>0</v>
      </c>
      <c r="AC23" s="482">
        <v>0</v>
      </c>
      <c r="AD23" s="482">
        <v>0</v>
      </c>
      <c r="AE23" s="482">
        <v>0</v>
      </c>
      <c r="AF23" s="482">
        <v>19258251.694706962</v>
      </c>
      <c r="AH23" s="490">
        <v>2033</v>
      </c>
      <c r="AI23" s="483">
        <v>0</v>
      </c>
      <c r="AJ23" s="483">
        <v>0</v>
      </c>
      <c r="AK23" s="483">
        <v>0</v>
      </c>
      <c r="AL23" s="483">
        <v>254181.10865425039</v>
      </c>
      <c r="AM23" s="483">
        <v>159368.5411448442</v>
      </c>
      <c r="AN23" s="483">
        <v>0</v>
      </c>
      <c r="AO23" s="483">
        <v>929237.24266405241</v>
      </c>
      <c r="AP23" s="483">
        <v>14888.880134355779</v>
      </c>
      <c r="AQ23" s="483">
        <v>0</v>
      </c>
      <c r="AR23" s="483">
        <v>0</v>
      </c>
      <c r="AS23" s="482">
        <v>1357675.7725975027</v>
      </c>
      <c r="AU23" s="484">
        <v>2033</v>
      </c>
      <c r="AV23" s="485">
        <v>167.80821917808223</v>
      </c>
      <c r="AW23" s="485">
        <v>471.42966500498216</v>
      </c>
      <c r="AX23" s="485">
        <v>34.844578103491955</v>
      </c>
      <c r="AY23" s="485">
        <v>91.148296475411414</v>
      </c>
      <c r="AZ23" s="485">
        <v>0</v>
      </c>
      <c r="BA23" s="485">
        <v>0</v>
      </c>
      <c r="BB23" s="485">
        <v>0</v>
      </c>
      <c r="BC23" s="485">
        <v>0</v>
      </c>
      <c r="BD23" s="485">
        <v>0</v>
      </c>
      <c r="BE23" s="485">
        <v>0</v>
      </c>
      <c r="BF23" s="485">
        <v>765.23075876196765</v>
      </c>
      <c r="BH23" s="484">
        <v>2033</v>
      </c>
      <c r="BI23" s="485">
        <v>980</v>
      </c>
      <c r="BJ23" s="485">
        <v>3755.1010923407803</v>
      </c>
      <c r="BK23" s="485">
        <v>80.558266250635725</v>
      </c>
      <c r="BL23" s="485">
        <v>40.672500544602258</v>
      </c>
      <c r="BM23" s="485">
        <v>0</v>
      </c>
      <c r="BN23" s="485">
        <v>0</v>
      </c>
      <c r="BO23" s="485">
        <v>0</v>
      </c>
      <c r="BP23" s="485">
        <v>0</v>
      </c>
      <c r="BQ23" s="485">
        <v>0</v>
      </c>
      <c r="BR23" s="485">
        <v>0</v>
      </c>
      <c r="BS23" s="485">
        <v>0</v>
      </c>
      <c r="BT23" s="485">
        <v>0</v>
      </c>
      <c r="BU23" s="485">
        <v>10.429264582130527</v>
      </c>
      <c r="BV23" s="485">
        <v>0</v>
      </c>
      <c r="BW23" s="485">
        <v>0</v>
      </c>
      <c r="BX23" s="485">
        <v>69.086967485555419</v>
      </c>
      <c r="BY23" s="485">
        <v>0</v>
      </c>
      <c r="BZ23" s="485">
        <v>0</v>
      </c>
      <c r="CA23" s="485">
        <v>0</v>
      </c>
      <c r="CB23" s="485">
        <v>0</v>
      </c>
      <c r="CC23" s="486">
        <v>4935.8480912037048</v>
      </c>
      <c r="CD23" s="464">
        <v>4935.8480912037048</v>
      </c>
      <c r="CE23" s="484">
        <v>2033</v>
      </c>
      <c r="CF23" s="485">
        <v>883.39111980000018</v>
      </c>
      <c r="CG23" s="485">
        <v>3531.1093121826525</v>
      </c>
      <c r="CH23" s="485">
        <v>74.902972018484874</v>
      </c>
      <c r="CI23" s="485">
        <v>34.531774190938286</v>
      </c>
      <c r="CJ23" s="485">
        <v>0</v>
      </c>
      <c r="CK23" s="485">
        <v>0</v>
      </c>
      <c r="CL23" s="485">
        <v>0</v>
      </c>
      <c r="CM23" s="485">
        <v>0</v>
      </c>
      <c r="CN23" s="485">
        <v>0</v>
      </c>
      <c r="CO23" s="485">
        <v>0</v>
      </c>
      <c r="CP23" s="485">
        <v>0</v>
      </c>
      <c r="CQ23" s="485">
        <v>0</v>
      </c>
      <c r="CR23" s="485">
        <v>9.6971167519699879</v>
      </c>
      <c r="CS23" s="485">
        <v>0</v>
      </c>
      <c r="CT23" s="485">
        <v>0</v>
      </c>
      <c r="CU23" s="485">
        <v>69.086967485555419</v>
      </c>
      <c r="CV23" s="485">
        <v>0</v>
      </c>
      <c r="CW23" s="485">
        <v>0</v>
      </c>
      <c r="CX23" s="485">
        <v>0</v>
      </c>
      <c r="CY23" s="485">
        <v>0</v>
      </c>
      <c r="CZ23" s="486">
        <v>4602.7192624296013</v>
      </c>
      <c r="DB23" s="484">
        <v>2033</v>
      </c>
      <c r="DC23" s="485">
        <v>0</v>
      </c>
      <c r="DD23" s="485">
        <v>0</v>
      </c>
      <c r="DE23" s="485">
        <v>0.82272527366551762</v>
      </c>
      <c r="DF23" s="485">
        <v>0.42843852993345038</v>
      </c>
      <c r="DG23" s="485">
        <v>0</v>
      </c>
      <c r="DH23" s="485">
        <v>0</v>
      </c>
      <c r="DI23" s="485">
        <v>0</v>
      </c>
      <c r="DJ23" s="485">
        <v>0</v>
      </c>
      <c r="DK23" s="485">
        <v>0</v>
      </c>
      <c r="DL23" s="485">
        <v>0</v>
      </c>
      <c r="DM23" s="485"/>
      <c r="DN23" s="485"/>
      <c r="DO23" s="485">
        <v>0.10651196899853484</v>
      </c>
      <c r="DP23" s="485"/>
      <c r="DQ23" s="485"/>
      <c r="DR23" s="485"/>
      <c r="DS23" s="485"/>
      <c r="DT23" s="485"/>
      <c r="DU23" s="485"/>
      <c r="DV23" s="485">
        <v>0</v>
      </c>
      <c r="DW23" s="487">
        <v>1.3576757725975028</v>
      </c>
      <c r="DZ23" s="488">
        <v>19258251.694706962</v>
      </c>
      <c r="EA23" s="461">
        <v>1357675.7725975027</v>
      </c>
      <c r="EB23" s="461">
        <v>17900575.922109459</v>
      </c>
      <c r="EC23" s="458">
        <v>2033</v>
      </c>
      <c r="ED23" s="489">
        <v>17.900575922109457</v>
      </c>
    </row>
    <row r="24" spans="1:134">
      <c r="A24" s="490">
        <v>2034</v>
      </c>
      <c r="B24" s="482">
        <v>0</v>
      </c>
      <c r="C24" s="482">
        <v>0</v>
      </c>
      <c r="D24" s="482">
        <v>7380273.9743083818</v>
      </c>
      <c r="E24" s="482">
        <v>3268592.0453843516</v>
      </c>
      <c r="F24" s="482">
        <v>0</v>
      </c>
      <c r="G24" s="482">
        <v>0</v>
      </c>
      <c r="H24" s="482">
        <v>0</v>
      </c>
      <c r="I24" s="482">
        <v>0</v>
      </c>
      <c r="J24" s="482">
        <v>0</v>
      </c>
      <c r="K24" s="482">
        <v>0</v>
      </c>
      <c r="L24" s="482">
        <v>0</v>
      </c>
      <c r="M24" s="482">
        <v>0</v>
      </c>
      <c r="N24" s="482">
        <v>0</v>
      </c>
      <c r="O24" s="482">
        <v>0</v>
      </c>
      <c r="P24" s="482">
        <v>0</v>
      </c>
      <c r="Q24" s="482">
        <v>0</v>
      </c>
      <c r="R24" s="482">
        <v>0</v>
      </c>
      <c r="S24" s="482">
        <v>0</v>
      </c>
      <c r="T24" s="482">
        <v>0</v>
      </c>
      <c r="U24" s="482">
        <v>0</v>
      </c>
      <c r="V24" s="482">
        <v>0</v>
      </c>
      <c r="W24" s="482">
        <v>0</v>
      </c>
      <c r="X24" s="482">
        <v>644986.33918680623</v>
      </c>
      <c r="Y24" s="482">
        <v>0</v>
      </c>
      <c r="Z24" s="482">
        <v>0</v>
      </c>
      <c r="AA24" s="482">
        <v>2812343.7938080928</v>
      </c>
      <c r="AB24" s="482">
        <v>0</v>
      </c>
      <c r="AC24" s="482">
        <v>0</v>
      </c>
      <c r="AD24" s="482">
        <v>0</v>
      </c>
      <c r="AE24" s="482">
        <v>0</v>
      </c>
      <c r="AF24" s="482">
        <v>14106196.152687633</v>
      </c>
      <c r="AH24" s="490">
        <v>2034</v>
      </c>
      <c r="AI24" s="483">
        <v>0</v>
      </c>
      <c r="AJ24" s="483">
        <v>0</v>
      </c>
      <c r="AK24" s="483">
        <v>0</v>
      </c>
      <c r="AL24" s="483">
        <v>202568.16529066936</v>
      </c>
      <c r="AM24" s="483">
        <v>127007.83766221805</v>
      </c>
      <c r="AN24" s="483">
        <v>0</v>
      </c>
      <c r="AO24" s="483">
        <v>754610.24582304002</v>
      </c>
      <c r="AP24" s="483">
        <v>11865.60696039639</v>
      </c>
      <c r="AQ24" s="483">
        <v>0</v>
      </c>
      <c r="AR24" s="483">
        <v>0</v>
      </c>
      <c r="AS24" s="482">
        <v>1096051.8557363236</v>
      </c>
      <c r="AU24" s="484">
        <v>2034</v>
      </c>
      <c r="AV24" s="485">
        <v>167.80821917808223</v>
      </c>
      <c r="AW24" s="485">
        <v>476.3041178438437</v>
      </c>
      <c r="AX24" s="485">
        <v>33.329007173858322</v>
      </c>
      <c r="AY24" s="485">
        <v>88.402800154060898</v>
      </c>
      <c r="AZ24" s="485">
        <v>0</v>
      </c>
      <c r="BA24" s="485">
        <v>0</v>
      </c>
      <c r="BB24" s="485">
        <v>0</v>
      </c>
      <c r="BC24" s="485">
        <v>0</v>
      </c>
      <c r="BD24" s="485">
        <v>0</v>
      </c>
      <c r="BE24" s="485">
        <v>0</v>
      </c>
      <c r="BF24" s="485">
        <v>765.84414434984512</v>
      </c>
      <c r="BH24" s="484">
        <v>2034</v>
      </c>
      <c r="BI24" s="485">
        <v>980</v>
      </c>
      <c r="BJ24" s="485">
        <v>3813.9943423928644</v>
      </c>
      <c r="BK24" s="485">
        <v>65.547148039620751</v>
      </c>
      <c r="BL24" s="485">
        <v>32.092786344992135</v>
      </c>
      <c r="BM24" s="485">
        <v>0</v>
      </c>
      <c r="BN24" s="485">
        <v>0</v>
      </c>
      <c r="BO24" s="485">
        <v>0</v>
      </c>
      <c r="BP24" s="485">
        <v>0</v>
      </c>
      <c r="BQ24" s="485">
        <v>0</v>
      </c>
      <c r="BR24" s="485">
        <v>0</v>
      </c>
      <c r="BS24" s="485">
        <v>0</v>
      </c>
      <c r="BT24" s="485">
        <v>0</v>
      </c>
      <c r="BU24" s="485">
        <v>7.6099712505471553</v>
      </c>
      <c r="BV24" s="485">
        <v>0</v>
      </c>
      <c r="BW24" s="485">
        <v>0</v>
      </c>
      <c r="BX24" s="485">
        <v>36.603843175679003</v>
      </c>
      <c r="BY24" s="485">
        <v>0</v>
      </c>
      <c r="BZ24" s="485">
        <v>0</v>
      </c>
      <c r="CA24" s="485">
        <v>0</v>
      </c>
      <c r="CB24" s="485">
        <v>0</v>
      </c>
      <c r="CC24" s="486">
        <v>4935.8480912037039</v>
      </c>
      <c r="CD24" s="464">
        <v>4935.8480912037039</v>
      </c>
      <c r="CE24" s="484">
        <v>2034</v>
      </c>
      <c r="CF24" s="485">
        <v>883.39111980000018</v>
      </c>
      <c r="CG24" s="485">
        <v>3586.48957986913</v>
      </c>
      <c r="CH24" s="485">
        <v>60.945653674174686</v>
      </c>
      <c r="CI24" s="485">
        <v>27.247423600326698</v>
      </c>
      <c r="CJ24" s="485">
        <v>0</v>
      </c>
      <c r="CK24" s="485">
        <v>0</v>
      </c>
      <c r="CL24" s="485">
        <v>0</v>
      </c>
      <c r="CM24" s="485">
        <v>0</v>
      </c>
      <c r="CN24" s="485">
        <v>0</v>
      </c>
      <c r="CO24" s="485">
        <v>0</v>
      </c>
      <c r="CP24" s="485">
        <v>0</v>
      </c>
      <c r="CQ24" s="485">
        <v>0</v>
      </c>
      <c r="CR24" s="485">
        <v>7.07574144989385</v>
      </c>
      <c r="CS24" s="485">
        <v>0</v>
      </c>
      <c r="CT24" s="485">
        <v>0</v>
      </c>
      <c r="CU24" s="485">
        <v>36.603843175679003</v>
      </c>
      <c r="CV24" s="485">
        <v>0</v>
      </c>
      <c r="CW24" s="485">
        <v>0</v>
      </c>
      <c r="CX24" s="485">
        <v>0</v>
      </c>
      <c r="CY24" s="485">
        <v>0</v>
      </c>
      <c r="CZ24" s="486">
        <v>4601.7533615692037</v>
      </c>
      <c r="DB24" s="484">
        <v>2034</v>
      </c>
      <c r="DC24" s="485">
        <v>0</v>
      </c>
      <c r="DD24" s="485">
        <v>0</v>
      </c>
      <c r="DE24" s="485">
        <v>0.6761139582190332</v>
      </c>
      <c r="DF24" s="485">
        <v>0.34144160991328376</v>
      </c>
      <c r="DG24" s="485">
        <v>0</v>
      </c>
      <c r="DH24" s="485">
        <v>0</v>
      </c>
      <c r="DI24" s="485">
        <v>0</v>
      </c>
      <c r="DJ24" s="485">
        <v>0</v>
      </c>
      <c r="DK24" s="485">
        <v>0</v>
      </c>
      <c r="DL24" s="485">
        <v>0</v>
      </c>
      <c r="DM24" s="485"/>
      <c r="DN24" s="485"/>
      <c r="DO24" s="485">
        <v>7.8496287604006829E-2</v>
      </c>
      <c r="DP24" s="485"/>
      <c r="DQ24" s="485"/>
      <c r="DR24" s="485"/>
      <c r="DS24" s="485"/>
      <c r="DT24" s="485"/>
      <c r="DU24" s="485"/>
      <c r="DV24" s="485">
        <v>0</v>
      </c>
      <c r="DW24" s="487">
        <v>1.0960518557363237</v>
      </c>
      <c r="DZ24" s="488">
        <v>14106196.152687633</v>
      </c>
      <c r="EA24" s="461">
        <v>1096051.8557363236</v>
      </c>
      <c r="EB24" s="461">
        <v>13010144.296951309</v>
      </c>
      <c r="EC24" s="458">
        <v>2034</v>
      </c>
      <c r="ED24" s="489">
        <v>13.010144296951308</v>
      </c>
    </row>
    <row r="25" spans="1:134">
      <c r="A25" s="490">
        <v>2035</v>
      </c>
      <c r="B25" s="482">
        <v>0</v>
      </c>
      <c r="C25" s="482">
        <v>0</v>
      </c>
      <c r="D25" s="482">
        <v>6039456.1994369319</v>
      </c>
      <c r="E25" s="482">
        <v>2460568.6815571077</v>
      </c>
      <c r="F25" s="482">
        <v>0</v>
      </c>
      <c r="G25" s="482">
        <v>0</v>
      </c>
      <c r="H25" s="482">
        <v>0</v>
      </c>
      <c r="I25" s="482">
        <v>0</v>
      </c>
      <c r="J25" s="482">
        <v>0</v>
      </c>
      <c r="K25" s="482">
        <v>0</v>
      </c>
      <c r="L25" s="482">
        <v>0</v>
      </c>
      <c r="M25" s="482">
        <v>0</v>
      </c>
      <c r="N25" s="482">
        <v>0</v>
      </c>
      <c r="O25" s="482">
        <v>0</v>
      </c>
      <c r="P25" s="482">
        <v>0</v>
      </c>
      <c r="Q25" s="482">
        <v>0</v>
      </c>
      <c r="R25" s="482">
        <v>0</v>
      </c>
      <c r="S25" s="482">
        <v>0</v>
      </c>
      <c r="T25" s="482">
        <v>0</v>
      </c>
      <c r="U25" s="482">
        <v>0</v>
      </c>
      <c r="V25" s="482">
        <v>0</v>
      </c>
      <c r="W25" s="482">
        <v>0</v>
      </c>
      <c r="X25" s="482">
        <v>356680.62960259168</v>
      </c>
      <c r="Y25" s="482">
        <v>0</v>
      </c>
      <c r="Z25" s="482">
        <v>0</v>
      </c>
      <c r="AA25" s="482">
        <v>1119243.2044510567</v>
      </c>
      <c r="AB25" s="482">
        <v>0</v>
      </c>
      <c r="AC25" s="482">
        <v>0</v>
      </c>
      <c r="AD25" s="482">
        <v>0</v>
      </c>
      <c r="AE25" s="482">
        <v>0</v>
      </c>
      <c r="AF25" s="482">
        <v>9975948.7150476892</v>
      </c>
      <c r="AH25" s="490">
        <v>2035</v>
      </c>
      <c r="AI25" s="483">
        <v>0</v>
      </c>
      <c r="AJ25" s="483">
        <v>0</v>
      </c>
      <c r="AK25" s="483">
        <v>0</v>
      </c>
      <c r="AL25" s="483">
        <v>151838.08025306283</v>
      </c>
      <c r="AM25" s="483">
        <v>95200.675881384988</v>
      </c>
      <c r="AN25" s="483">
        <v>0</v>
      </c>
      <c r="AO25" s="483">
        <v>589402.67297995265</v>
      </c>
      <c r="AP25" s="483">
        <v>8894.0479829036321</v>
      </c>
      <c r="AQ25" s="483">
        <v>0</v>
      </c>
      <c r="AR25" s="483">
        <v>0</v>
      </c>
      <c r="AS25" s="482">
        <v>845335.47709730407</v>
      </c>
      <c r="AU25" s="484">
        <v>2035</v>
      </c>
      <c r="AV25" s="485">
        <v>167.80821917808223</v>
      </c>
      <c r="AW25" s="485">
        <v>481.18113252917402</v>
      </c>
      <c r="AX25" s="485">
        <v>31.812408134786651</v>
      </c>
      <c r="AY25" s="485">
        <v>85.198240157957244</v>
      </c>
      <c r="AZ25" s="485">
        <v>0</v>
      </c>
      <c r="BA25" s="485">
        <v>0</v>
      </c>
      <c r="BB25" s="485">
        <v>0</v>
      </c>
      <c r="BC25" s="485">
        <v>0</v>
      </c>
      <c r="BD25" s="485">
        <v>0</v>
      </c>
      <c r="BE25" s="485">
        <v>0</v>
      </c>
      <c r="BF25" s="485">
        <v>766.00000000000011</v>
      </c>
      <c r="BH25" s="484">
        <v>2035</v>
      </c>
      <c r="BI25" s="485">
        <v>980</v>
      </c>
      <c r="BJ25" s="485">
        <v>3860.5976484046546</v>
      </c>
      <c r="BK25" s="485">
        <v>52.449173229943447</v>
      </c>
      <c r="BL25" s="485">
        <v>23.817466367594079</v>
      </c>
      <c r="BM25" s="485">
        <v>0</v>
      </c>
      <c r="BN25" s="485">
        <v>0</v>
      </c>
      <c r="BO25" s="485">
        <v>0</v>
      </c>
      <c r="BP25" s="485">
        <v>0</v>
      </c>
      <c r="BQ25" s="485">
        <v>0</v>
      </c>
      <c r="BR25" s="485">
        <v>0</v>
      </c>
      <c r="BS25" s="485">
        <v>0</v>
      </c>
      <c r="BT25" s="485">
        <v>0</v>
      </c>
      <c r="BU25" s="485">
        <v>4.1258349745743672</v>
      </c>
      <c r="BV25" s="485">
        <v>0</v>
      </c>
      <c r="BW25" s="485">
        <v>0</v>
      </c>
      <c r="BX25" s="485">
        <v>14.85796822693726</v>
      </c>
      <c r="BY25" s="485">
        <v>0</v>
      </c>
      <c r="BZ25" s="485">
        <v>0</v>
      </c>
      <c r="CA25" s="485">
        <v>0</v>
      </c>
      <c r="CB25" s="485">
        <v>0</v>
      </c>
      <c r="CC25" s="486">
        <v>4935.8480912037039</v>
      </c>
      <c r="CD25" s="464">
        <v>4935.8480912037039</v>
      </c>
      <c r="CE25" s="484">
        <v>2035</v>
      </c>
      <c r="CF25" s="485">
        <v>883.39111980000018</v>
      </c>
      <c r="CG25" s="485">
        <v>3630.3129986773165</v>
      </c>
      <c r="CH25" s="485">
        <v>48.767173595969957</v>
      </c>
      <c r="CI25" s="485">
        <v>20.221509850472579</v>
      </c>
      <c r="CJ25" s="485">
        <v>0</v>
      </c>
      <c r="CK25" s="485">
        <v>0</v>
      </c>
      <c r="CL25" s="485">
        <v>0</v>
      </c>
      <c r="CM25" s="485">
        <v>0</v>
      </c>
      <c r="CN25" s="485">
        <v>0</v>
      </c>
      <c r="CO25" s="485">
        <v>0</v>
      </c>
      <c r="CP25" s="485">
        <v>0</v>
      </c>
      <c r="CQ25" s="485">
        <v>0</v>
      </c>
      <c r="CR25" s="485">
        <v>3.8361960359467315</v>
      </c>
      <c r="CS25" s="485">
        <v>0</v>
      </c>
      <c r="CT25" s="485">
        <v>0</v>
      </c>
      <c r="CU25" s="485">
        <v>14.85796822693726</v>
      </c>
      <c r="CV25" s="485">
        <v>0</v>
      </c>
      <c r="CW25" s="485">
        <v>0</v>
      </c>
      <c r="CX25" s="485">
        <v>0</v>
      </c>
      <c r="CY25" s="485">
        <v>0</v>
      </c>
      <c r="CZ25" s="486">
        <v>4601.3869661866447</v>
      </c>
      <c r="DB25" s="484">
        <v>2035</v>
      </c>
      <c r="DC25" s="485">
        <v>0</v>
      </c>
      <c r="DD25" s="485">
        <v>0</v>
      </c>
      <c r="DE25" s="485">
        <v>0.54641941518708659</v>
      </c>
      <c r="DF25" s="485">
        <v>0.25593280411735142</v>
      </c>
      <c r="DG25" s="485">
        <v>0</v>
      </c>
      <c r="DH25" s="485">
        <v>0</v>
      </c>
      <c r="DI25" s="485">
        <v>0</v>
      </c>
      <c r="DJ25" s="485">
        <v>0</v>
      </c>
      <c r="DK25" s="485">
        <v>0</v>
      </c>
      <c r="DL25" s="485">
        <v>0</v>
      </c>
      <c r="DM25" s="485"/>
      <c r="DN25" s="485"/>
      <c r="DO25" s="485">
        <v>4.2983257792866165E-2</v>
      </c>
      <c r="DP25" s="485"/>
      <c r="DQ25" s="485"/>
      <c r="DR25" s="485"/>
      <c r="DS25" s="485"/>
      <c r="DT25" s="485"/>
      <c r="DU25" s="485"/>
      <c r="DV25" s="485">
        <v>0</v>
      </c>
      <c r="DW25" s="487">
        <v>0.84533547709730417</v>
      </c>
      <c r="DZ25" s="488">
        <v>9975948.7150476892</v>
      </c>
      <c r="EA25" s="461">
        <v>845335.47709730407</v>
      </c>
      <c r="EB25" s="461">
        <v>9130613.2379503846</v>
      </c>
      <c r="EC25" s="458">
        <v>2035</v>
      </c>
      <c r="ED25" s="489">
        <v>9.130613237950385</v>
      </c>
    </row>
    <row r="26" spans="1:134">
      <c r="A26" s="490">
        <v>2036</v>
      </c>
      <c r="B26" s="482">
        <v>0</v>
      </c>
      <c r="C26" s="482">
        <v>0</v>
      </c>
      <c r="D26" s="482">
        <v>5254837.0571809048</v>
      </c>
      <c r="E26" s="482">
        <v>1349476.955726515</v>
      </c>
      <c r="F26" s="482">
        <v>0</v>
      </c>
      <c r="G26" s="482">
        <v>0</v>
      </c>
      <c r="H26" s="482">
        <v>0</v>
      </c>
      <c r="I26" s="482">
        <v>0</v>
      </c>
      <c r="J26" s="482">
        <v>0</v>
      </c>
      <c r="K26" s="482">
        <v>0</v>
      </c>
      <c r="L26" s="482">
        <v>0</v>
      </c>
      <c r="M26" s="482">
        <v>0</v>
      </c>
      <c r="N26" s="482">
        <v>0</v>
      </c>
      <c r="O26" s="482">
        <v>0</v>
      </c>
      <c r="P26" s="482">
        <v>0</v>
      </c>
      <c r="Q26" s="482">
        <v>0</v>
      </c>
      <c r="R26" s="482">
        <v>0</v>
      </c>
      <c r="S26" s="482">
        <v>0</v>
      </c>
      <c r="T26" s="482">
        <v>0</v>
      </c>
      <c r="U26" s="482">
        <v>0</v>
      </c>
      <c r="V26" s="482">
        <v>0</v>
      </c>
      <c r="W26" s="482">
        <v>0</v>
      </c>
      <c r="X26" s="482">
        <v>140804.62917109134</v>
      </c>
      <c r="Y26" s="482">
        <v>0</v>
      </c>
      <c r="Z26" s="482">
        <v>0</v>
      </c>
      <c r="AA26" s="482">
        <v>10319.485000673923</v>
      </c>
      <c r="AB26" s="482">
        <v>0</v>
      </c>
      <c r="AC26" s="482">
        <v>0</v>
      </c>
      <c r="AD26" s="482">
        <v>0</v>
      </c>
      <c r="AE26" s="482">
        <v>0</v>
      </c>
      <c r="AF26" s="482">
        <v>6755438.1270791842</v>
      </c>
      <c r="AH26" s="490">
        <v>2036</v>
      </c>
      <c r="AI26" s="483">
        <v>0</v>
      </c>
      <c r="AJ26" s="483">
        <v>0</v>
      </c>
      <c r="AK26" s="483">
        <v>0</v>
      </c>
      <c r="AL26" s="483">
        <v>80790.199184866986</v>
      </c>
      <c r="AM26" s="483">
        <v>50654.496909947011</v>
      </c>
      <c r="AN26" s="483">
        <v>0</v>
      </c>
      <c r="AO26" s="483">
        <v>482999.82336689712</v>
      </c>
      <c r="AP26" s="483">
        <v>4732.3563818836847</v>
      </c>
      <c r="AQ26" s="483">
        <v>0</v>
      </c>
      <c r="AR26" s="483">
        <v>0</v>
      </c>
      <c r="AS26" s="482">
        <v>619176.8758435949</v>
      </c>
      <c r="AU26" s="484">
        <v>2036</v>
      </c>
      <c r="AV26" s="485">
        <v>167.80821917808223</v>
      </c>
      <c r="AW26" s="485">
        <v>486.0493013769223</v>
      </c>
      <c r="AX26" s="485">
        <v>30.299359070007693</v>
      </c>
      <c r="AY26" s="485">
        <v>81.843120374987905</v>
      </c>
      <c r="AZ26" s="485">
        <v>0</v>
      </c>
      <c r="BA26" s="485">
        <v>0</v>
      </c>
      <c r="BB26" s="485">
        <v>0</v>
      </c>
      <c r="BC26" s="485">
        <v>0</v>
      </c>
      <c r="BD26" s="485">
        <v>0</v>
      </c>
      <c r="BE26" s="485">
        <v>0</v>
      </c>
      <c r="BF26" s="485">
        <v>766</v>
      </c>
      <c r="BH26" s="484">
        <v>2036</v>
      </c>
      <c r="BI26" s="485">
        <v>980</v>
      </c>
      <c r="BJ26" s="485">
        <v>3897.2639283162935</v>
      </c>
      <c r="BK26" s="485">
        <v>44.305893815041841</v>
      </c>
      <c r="BL26" s="485">
        <v>12.547354305595547</v>
      </c>
      <c r="BM26" s="485">
        <v>0</v>
      </c>
      <c r="BN26" s="485">
        <v>0</v>
      </c>
      <c r="BO26" s="485">
        <v>0</v>
      </c>
      <c r="BP26" s="485">
        <v>0</v>
      </c>
      <c r="BQ26" s="485">
        <v>0</v>
      </c>
      <c r="BR26" s="485">
        <v>0</v>
      </c>
      <c r="BS26" s="485">
        <v>0</v>
      </c>
      <c r="BT26" s="485">
        <v>0</v>
      </c>
      <c r="BU26" s="485">
        <v>1.5967946814440765</v>
      </c>
      <c r="BV26" s="485">
        <v>0</v>
      </c>
      <c r="BW26" s="485">
        <v>0</v>
      </c>
      <c r="BX26" s="485">
        <v>0.13412008532873188</v>
      </c>
      <c r="BY26" s="485">
        <v>0</v>
      </c>
      <c r="BZ26" s="485">
        <v>0</v>
      </c>
      <c r="CA26" s="485">
        <v>0</v>
      </c>
      <c r="CB26" s="485">
        <v>0</v>
      </c>
      <c r="CC26" s="486">
        <v>4935.8480912037039</v>
      </c>
      <c r="CD26" s="464">
        <v>4935.8480912037039</v>
      </c>
      <c r="CE26" s="484">
        <v>2036</v>
      </c>
      <c r="CF26" s="485">
        <v>883.39111980000018</v>
      </c>
      <c r="CG26" s="485">
        <v>3664.7921349922262</v>
      </c>
      <c r="CH26" s="485">
        <v>41.195562902967175</v>
      </c>
      <c r="CI26" s="485">
        <v>10.652957152201074</v>
      </c>
      <c r="CJ26" s="485">
        <v>0</v>
      </c>
      <c r="CK26" s="485">
        <v>0</v>
      </c>
      <c r="CL26" s="485">
        <v>0</v>
      </c>
      <c r="CM26" s="485">
        <v>0</v>
      </c>
      <c r="CN26" s="485">
        <v>0</v>
      </c>
      <c r="CO26" s="485">
        <v>0</v>
      </c>
      <c r="CP26" s="485">
        <v>0</v>
      </c>
      <c r="CQ26" s="485">
        <v>0</v>
      </c>
      <c r="CR26" s="485">
        <v>1.4846976345214888</v>
      </c>
      <c r="CS26" s="485">
        <v>0</v>
      </c>
      <c r="CT26" s="485">
        <v>0</v>
      </c>
      <c r="CU26" s="485">
        <v>0.13412008532873188</v>
      </c>
      <c r="CV26" s="485">
        <v>0</v>
      </c>
      <c r="CW26" s="485">
        <v>0</v>
      </c>
      <c r="CX26" s="485">
        <v>0</v>
      </c>
      <c r="CY26" s="485">
        <v>0</v>
      </c>
      <c r="CZ26" s="486">
        <v>4601.6505925672454</v>
      </c>
      <c r="DB26" s="484">
        <v>2036</v>
      </c>
      <c r="DC26" s="485">
        <v>0</v>
      </c>
      <c r="DD26" s="485">
        <v>0</v>
      </c>
      <c r="DE26" s="485">
        <v>0.4661979415087194</v>
      </c>
      <c r="DF26" s="485">
        <v>0.1361770524766977</v>
      </c>
      <c r="DG26" s="485">
        <v>0</v>
      </c>
      <c r="DH26" s="485">
        <v>0</v>
      </c>
      <c r="DI26" s="485">
        <v>0</v>
      </c>
      <c r="DJ26" s="485">
        <v>0</v>
      </c>
      <c r="DK26" s="485">
        <v>0</v>
      </c>
      <c r="DL26" s="485">
        <v>0</v>
      </c>
      <c r="DM26" s="485"/>
      <c r="DN26" s="485"/>
      <c r="DO26" s="485">
        <v>1.6801881858177718E-2</v>
      </c>
      <c r="DP26" s="485"/>
      <c r="DQ26" s="485"/>
      <c r="DR26" s="485"/>
      <c r="DS26" s="485"/>
      <c r="DT26" s="485"/>
      <c r="DU26" s="485"/>
      <c r="DV26" s="485">
        <v>0</v>
      </c>
      <c r="DW26" s="487">
        <v>0.61917687584359482</v>
      </c>
      <c r="DZ26" s="488">
        <v>6755438.1270791842</v>
      </c>
      <c r="EA26" s="461">
        <v>619176.8758435949</v>
      </c>
      <c r="EB26" s="461">
        <v>6136261.2512355894</v>
      </c>
      <c r="EC26" s="458">
        <v>2036</v>
      </c>
      <c r="ED26" s="489">
        <v>6.136261251235589</v>
      </c>
    </row>
    <row r="27" spans="1:134">
      <c r="A27" s="490">
        <v>2037</v>
      </c>
      <c r="B27" s="482">
        <v>0</v>
      </c>
      <c r="C27" s="482">
        <v>0</v>
      </c>
      <c r="D27" s="482">
        <v>4811389.9323514206</v>
      </c>
      <c r="E27" s="482">
        <v>606442.96828247432</v>
      </c>
      <c r="F27" s="482">
        <v>0</v>
      </c>
      <c r="G27" s="482">
        <v>0</v>
      </c>
      <c r="H27" s="482">
        <v>0</v>
      </c>
      <c r="I27" s="482">
        <v>0</v>
      </c>
      <c r="J27" s="482">
        <v>0</v>
      </c>
      <c r="K27" s="482">
        <v>0</v>
      </c>
      <c r="L27" s="482">
        <v>0</v>
      </c>
      <c r="M27" s="482">
        <v>0</v>
      </c>
      <c r="N27" s="482">
        <v>0</v>
      </c>
      <c r="O27" s="482">
        <v>0</v>
      </c>
      <c r="P27" s="482">
        <v>0</v>
      </c>
      <c r="Q27" s="482">
        <v>0</v>
      </c>
      <c r="R27" s="482">
        <v>0</v>
      </c>
      <c r="S27" s="482">
        <v>0</v>
      </c>
      <c r="T27" s="482">
        <v>0</v>
      </c>
      <c r="U27" s="482">
        <v>0</v>
      </c>
      <c r="V27" s="482">
        <v>0</v>
      </c>
      <c r="W27" s="482">
        <v>0</v>
      </c>
      <c r="X27" s="482">
        <v>5.7686284070935144E-2</v>
      </c>
      <c r="Y27" s="482">
        <v>0</v>
      </c>
      <c r="Z27" s="482">
        <v>0</v>
      </c>
      <c r="AA27" s="482">
        <v>0</v>
      </c>
      <c r="AB27" s="482">
        <v>0</v>
      </c>
      <c r="AC27" s="482">
        <v>0</v>
      </c>
      <c r="AD27" s="482">
        <v>0</v>
      </c>
      <c r="AE27" s="482">
        <v>0</v>
      </c>
      <c r="AF27" s="482">
        <v>5417832.958320179</v>
      </c>
      <c r="AH27" s="490">
        <v>2037</v>
      </c>
      <c r="AI27" s="483">
        <v>0</v>
      </c>
      <c r="AJ27" s="483">
        <v>0</v>
      </c>
      <c r="AK27" s="483">
        <v>0</v>
      </c>
      <c r="AL27" s="483">
        <v>33206.834923031674</v>
      </c>
      <c r="AM27" s="483">
        <v>20820.291742923473</v>
      </c>
      <c r="AN27" s="483">
        <v>0</v>
      </c>
      <c r="AO27" s="483">
        <v>419389.71023507102</v>
      </c>
      <c r="AP27" s="483">
        <v>1945.1193183789367</v>
      </c>
      <c r="AQ27" s="483">
        <v>0</v>
      </c>
      <c r="AR27" s="483">
        <v>0</v>
      </c>
      <c r="AS27" s="482">
        <v>475361.95621940511</v>
      </c>
      <c r="AU27" s="484">
        <v>2037</v>
      </c>
      <c r="AV27" s="485">
        <v>167.80821917808223</v>
      </c>
      <c r="AW27" s="485">
        <v>490.32851122879447</v>
      </c>
      <c r="AX27" s="485">
        <v>28.991216151135571</v>
      </c>
      <c r="AY27" s="485">
        <v>78.872053441987873</v>
      </c>
      <c r="AZ27" s="485">
        <v>0</v>
      </c>
      <c r="BA27" s="485">
        <v>0</v>
      </c>
      <c r="BB27" s="485">
        <v>0</v>
      </c>
      <c r="BC27" s="485">
        <v>0</v>
      </c>
      <c r="BD27" s="485">
        <v>0</v>
      </c>
      <c r="BE27" s="485">
        <v>0</v>
      </c>
      <c r="BF27" s="485">
        <v>766.00000000000011</v>
      </c>
      <c r="BH27" s="484">
        <v>2037</v>
      </c>
      <c r="BI27" s="485">
        <v>980</v>
      </c>
      <c r="BJ27" s="485">
        <v>3911.2791020669533</v>
      </c>
      <c r="BK27" s="485">
        <v>39.462767750711791</v>
      </c>
      <c r="BL27" s="485">
        <v>5.1062208205599404</v>
      </c>
      <c r="BM27" s="485">
        <v>0</v>
      </c>
      <c r="BN27" s="485">
        <v>0</v>
      </c>
      <c r="BO27" s="485">
        <v>0</v>
      </c>
      <c r="BP27" s="485">
        <v>0</v>
      </c>
      <c r="BQ27" s="485">
        <v>0</v>
      </c>
      <c r="BR27" s="485">
        <v>0</v>
      </c>
      <c r="BS27" s="485">
        <v>0</v>
      </c>
      <c r="BT27" s="485">
        <v>0</v>
      </c>
      <c r="BU27" s="485">
        <v>5.654792403220199E-7</v>
      </c>
      <c r="BV27" s="485">
        <v>0</v>
      </c>
      <c r="BW27" s="485">
        <v>0</v>
      </c>
      <c r="BX27" s="485">
        <v>0</v>
      </c>
      <c r="BY27" s="485">
        <v>0</v>
      </c>
      <c r="BZ27" s="485">
        <v>0</v>
      </c>
      <c r="CA27" s="485">
        <v>0</v>
      </c>
      <c r="CB27" s="485">
        <v>0</v>
      </c>
      <c r="CC27" s="486">
        <v>4935.8480912037048</v>
      </c>
      <c r="CD27" s="464">
        <v>4935.8480912037048</v>
      </c>
      <c r="CE27" s="484">
        <v>2037</v>
      </c>
      <c r="CF27" s="485">
        <v>883.39111980000018</v>
      </c>
      <c r="CG27" s="485">
        <v>3677.9713036286589</v>
      </c>
      <c r="CH27" s="485">
        <v>36.692430537259824</v>
      </c>
      <c r="CI27" s="485">
        <v>4.3352845776295457</v>
      </c>
      <c r="CJ27" s="485">
        <v>0</v>
      </c>
      <c r="CK27" s="485">
        <v>0</v>
      </c>
      <c r="CL27" s="485">
        <v>0</v>
      </c>
      <c r="CM27" s="485">
        <v>0</v>
      </c>
      <c r="CN27" s="485">
        <v>0</v>
      </c>
      <c r="CO27" s="485">
        <v>0</v>
      </c>
      <c r="CP27" s="485">
        <v>0</v>
      </c>
      <c r="CQ27" s="485">
        <v>0</v>
      </c>
      <c r="CR27" s="485">
        <v>5.2578186803443156E-7</v>
      </c>
      <c r="CS27" s="485">
        <v>0</v>
      </c>
      <c r="CT27" s="485">
        <v>0</v>
      </c>
      <c r="CU27" s="485">
        <v>0</v>
      </c>
      <c r="CV27" s="485">
        <v>0</v>
      </c>
      <c r="CW27" s="485">
        <v>0</v>
      </c>
      <c r="CX27" s="485">
        <v>0</v>
      </c>
      <c r="CY27" s="485">
        <v>0</v>
      </c>
      <c r="CZ27" s="486">
        <v>4602.39013906933</v>
      </c>
      <c r="DB27" s="484">
        <v>2037</v>
      </c>
      <c r="DC27" s="485">
        <v>0</v>
      </c>
      <c r="DD27" s="485">
        <v>0</v>
      </c>
      <c r="DE27" s="485">
        <v>0.41938970422545269</v>
      </c>
      <c r="DF27" s="485">
        <v>5.5972245984334083E-2</v>
      </c>
      <c r="DG27" s="485">
        <v>0</v>
      </c>
      <c r="DH27" s="485">
        <v>0</v>
      </c>
      <c r="DI27" s="485">
        <v>0</v>
      </c>
      <c r="DJ27" s="485">
        <v>0</v>
      </c>
      <c r="DK27" s="485">
        <v>0</v>
      </c>
      <c r="DL27" s="485">
        <v>0</v>
      </c>
      <c r="DM27" s="485"/>
      <c r="DN27" s="485"/>
      <c r="DO27" s="485">
        <v>6.0096183025583146E-9</v>
      </c>
      <c r="DP27" s="485"/>
      <c r="DQ27" s="485"/>
      <c r="DR27" s="485"/>
      <c r="DS27" s="485"/>
      <c r="DT27" s="485"/>
      <c r="DU27" s="485"/>
      <c r="DV27" s="485">
        <v>0</v>
      </c>
      <c r="DW27" s="487">
        <v>0.47536195621940508</v>
      </c>
      <c r="DZ27" s="488">
        <v>5417832.958320179</v>
      </c>
      <c r="EA27" s="461">
        <v>475361.95621940511</v>
      </c>
      <c r="EB27" s="461">
        <v>4942471.0021007741</v>
      </c>
      <c r="EC27" s="458">
        <v>2037</v>
      </c>
      <c r="ED27" s="489">
        <v>4.9424710021007741</v>
      </c>
    </row>
    <row r="28" spans="1:134">
      <c r="A28" s="490">
        <v>2038</v>
      </c>
      <c r="B28" s="482">
        <v>0</v>
      </c>
      <c r="C28" s="482">
        <v>0</v>
      </c>
      <c r="D28" s="482">
        <v>4266208.3924138658</v>
      </c>
      <c r="E28" s="482">
        <v>219229.81545052715</v>
      </c>
      <c r="F28" s="482">
        <v>0</v>
      </c>
      <c r="G28" s="482">
        <v>0</v>
      </c>
      <c r="H28" s="482">
        <v>0</v>
      </c>
      <c r="I28" s="482">
        <v>0</v>
      </c>
      <c r="J28" s="482">
        <v>0</v>
      </c>
      <c r="K28" s="482">
        <v>0</v>
      </c>
      <c r="L28" s="482">
        <v>0</v>
      </c>
      <c r="M28" s="482">
        <v>0</v>
      </c>
      <c r="N28" s="482">
        <v>0</v>
      </c>
      <c r="O28" s="482">
        <v>0</v>
      </c>
      <c r="P28" s="482">
        <v>0</v>
      </c>
      <c r="Q28" s="482">
        <v>0</v>
      </c>
      <c r="R28" s="482">
        <v>0</v>
      </c>
      <c r="S28" s="482">
        <v>0</v>
      </c>
      <c r="T28" s="482">
        <v>0</v>
      </c>
      <c r="U28" s="482">
        <v>0</v>
      </c>
      <c r="V28" s="482">
        <v>0</v>
      </c>
      <c r="W28" s="482">
        <v>0</v>
      </c>
      <c r="X28" s="482">
        <v>7.353351400849388E-2</v>
      </c>
      <c r="Y28" s="482">
        <v>0</v>
      </c>
      <c r="Z28" s="482">
        <v>0</v>
      </c>
      <c r="AA28" s="482">
        <v>0</v>
      </c>
      <c r="AB28" s="482">
        <v>0</v>
      </c>
      <c r="AC28" s="482">
        <v>0</v>
      </c>
      <c r="AD28" s="482">
        <v>0</v>
      </c>
      <c r="AE28" s="482">
        <v>0</v>
      </c>
      <c r="AF28" s="482">
        <v>4485438.2813979061</v>
      </c>
      <c r="AH28" s="490">
        <v>2038</v>
      </c>
      <c r="AI28" s="483">
        <v>0</v>
      </c>
      <c r="AJ28" s="483">
        <v>0</v>
      </c>
      <c r="AK28" s="483">
        <v>0</v>
      </c>
      <c r="AL28" s="483">
        <v>11886.618895572617</v>
      </c>
      <c r="AM28" s="483">
        <v>7452.7691005901597</v>
      </c>
      <c r="AN28" s="483">
        <v>0</v>
      </c>
      <c r="AO28" s="483">
        <v>362329.27036119637</v>
      </c>
      <c r="AP28" s="483">
        <v>696.26906923159231</v>
      </c>
      <c r="AQ28" s="483">
        <v>0</v>
      </c>
      <c r="AR28" s="483">
        <v>0</v>
      </c>
      <c r="AS28" s="482">
        <v>382364.9274265907</v>
      </c>
      <c r="AU28" s="484">
        <v>2038</v>
      </c>
      <c r="AV28" s="485">
        <v>167.80821917808223</v>
      </c>
      <c r="AW28" s="485">
        <v>494.33059177744457</v>
      </c>
      <c r="AX28" s="485">
        <v>27.992115270111579</v>
      </c>
      <c r="AY28" s="485">
        <v>75.869073774361723</v>
      </c>
      <c r="AZ28" s="485">
        <v>0</v>
      </c>
      <c r="BA28" s="485">
        <v>0</v>
      </c>
      <c r="BB28" s="485">
        <v>0</v>
      </c>
      <c r="BC28" s="485">
        <v>0</v>
      </c>
      <c r="BD28" s="485">
        <v>0</v>
      </c>
      <c r="BE28" s="485">
        <v>0</v>
      </c>
      <c r="BF28" s="485">
        <v>766</v>
      </c>
      <c r="BH28" s="484">
        <v>2038</v>
      </c>
      <c r="BI28" s="485">
        <v>980</v>
      </c>
      <c r="BJ28" s="485">
        <v>3920.2823152052424</v>
      </c>
      <c r="BK28" s="485">
        <v>33.756064909933485</v>
      </c>
      <c r="BL28" s="485">
        <v>1.8097103652411874</v>
      </c>
      <c r="BM28" s="485">
        <v>0</v>
      </c>
      <c r="BN28" s="485">
        <v>0</v>
      </c>
      <c r="BO28" s="485">
        <v>0</v>
      </c>
      <c r="BP28" s="485">
        <v>0</v>
      </c>
      <c r="BQ28" s="485">
        <v>0</v>
      </c>
      <c r="BR28" s="485">
        <v>0</v>
      </c>
      <c r="BS28" s="485">
        <v>0</v>
      </c>
      <c r="BT28" s="485">
        <v>0</v>
      </c>
      <c r="BU28" s="485">
        <v>7.2328731448578765E-7</v>
      </c>
      <c r="BV28" s="485">
        <v>0</v>
      </c>
      <c r="BW28" s="485">
        <v>0</v>
      </c>
      <c r="BX28" s="485">
        <v>0</v>
      </c>
      <c r="BY28" s="485">
        <v>0</v>
      </c>
      <c r="BZ28" s="485">
        <v>0</v>
      </c>
      <c r="CA28" s="485">
        <v>0</v>
      </c>
      <c r="CB28" s="485">
        <v>0</v>
      </c>
      <c r="CC28" s="486">
        <v>4935.8480912037039</v>
      </c>
      <c r="CD28" s="464">
        <v>4935.8480912037039</v>
      </c>
      <c r="CE28" s="484">
        <v>2038</v>
      </c>
      <c r="CF28" s="485">
        <v>883.39111980000018</v>
      </c>
      <c r="CG28" s="485">
        <v>3686.4374751032487</v>
      </c>
      <c r="CH28" s="485">
        <v>31.386345599052103</v>
      </c>
      <c r="CI28" s="485">
        <v>1.5364806404017042</v>
      </c>
      <c r="CJ28" s="485">
        <v>0</v>
      </c>
      <c r="CK28" s="485">
        <v>0</v>
      </c>
      <c r="CL28" s="485">
        <v>0</v>
      </c>
      <c r="CM28" s="485">
        <v>0</v>
      </c>
      <c r="CN28" s="485">
        <v>0</v>
      </c>
      <c r="CO28" s="485">
        <v>0</v>
      </c>
      <c r="CP28" s="485">
        <v>0</v>
      </c>
      <c r="CQ28" s="485">
        <v>0</v>
      </c>
      <c r="CR28" s="485">
        <v>6.7251161177797191E-7</v>
      </c>
      <c r="CS28" s="485">
        <v>0</v>
      </c>
      <c r="CT28" s="485">
        <v>0</v>
      </c>
      <c r="CU28" s="485">
        <v>0</v>
      </c>
      <c r="CV28" s="485">
        <v>0</v>
      </c>
      <c r="CW28" s="485">
        <v>0</v>
      </c>
      <c r="CX28" s="485">
        <v>0</v>
      </c>
      <c r="CY28" s="485">
        <v>0</v>
      </c>
      <c r="CZ28" s="486">
        <v>4602.7514218152137</v>
      </c>
      <c r="DB28" s="484">
        <v>2038</v>
      </c>
      <c r="DC28" s="485">
        <v>0</v>
      </c>
      <c r="DD28" s="485">
        <v>0</v>
      </c>
      <c r="DE28" s="485">
        <v>0.362329262597609</v>
      </c>
      <c r="DF28" s="485">
        <v>2.0035657065394369E-2</v>
      </c>
      <c r="DG28" s="485">
        <v>0</v>
      </c>
      <c r="DH28" s="485">
        <v>0</v>
      </c>
      <c r="DI28" s="485">
        <v>0</v>
      </c>
      <c r="DJ28" s="485">
        <v>0</v>
      </c>
      <c r="DK28" s="485">
        <v>0</v>
      </c>
      <c r="DL28" s="485">
        <v>0</v>
      </c>
      <c r="DM28" s="485"/>
      <c r="DN28" s="485"/>
      <c r="DO28" s="485">
        <v>7.7635873732047729E-9</v>
      </c>
      <c r="DP28" s="485"/>
      <c r="DQ28" s="485"/>
      <c r="DR28" s="485"/>
      <c r="DS28" s="485"/>
      <c r="DT28" s="485"/>
      <c r="DU28" s="485"/>
      <c r="DV28" s="485">
        <v>0</v>
      </c>
      <c r="DW28" s="487">
        <v>0.38236492742659073</v>
      </c>
      <c r="DZ28" s="488">
        <v>4485438.2813979061</v>
      </c>
      <c r="EA28" s="461">
        <v>382364.9274265907</v>
      </c>
      <c r="EB28" s="461">
        <v>4103073.3539713155</v>
      </c>
      <c r="EC28" s="458">
        <v>2038</v>
      </c>
      <c r="ED28" s="489">
        <v>4.1030733539713156</v>
      </c>
    </row>
    <row r="29" spans="1:134">
      <c r="A29" s="490">
        <v>2039</v>
      </c>
      <c r="B29" s="482">
        <v>0</v>
      </c>
      <c r="C29" s="482">
        <v>0</v>
      </c>
      <c r="D29" s="482">
        <v>3573764.9048863132</v>
      </c>
      <c r="E29" s="482">
        <v>0</v>
      </c>
      <c r="F29" s="482">
        <v>0</v>
      </c>
      <c r="G29" s="482">
        <v>0</v>
      </c>
      <c r="H29" s="482">
        <v>0</v>
      </c>
      <c r="I29" s="482">
        <v>0</v>
      </c>
      <c r="J29" s="482">
        <v>0</v>
      </c>
      <c r="K29" s="482">
        <v>0</v>
      </c>
      <c r="L29" s="482">
        <v>0</v>
      </c>
      <c r="M29" s="482">
        <v>0</v>
      </c>
      <c r="N29" s="482">
        <v>0</v>
      </c>
      <c r="O29" s="482">
        <v>0</v>
      </c>
      <c r="P29" s="482">
        <v>0</v>
      </c>
      <c r="Q29" s="482">
        <v>0</v>
      </c>
      <c r="R29" s="482">
        <v>0</v>
      </c>
      <c r="S29" s="482">
        <v>0</v>
      </c>
      <c r="T29" s="482">
        <v>0</v>
      </c>
      <c r="U29" s="482">
        <v>0</v>
      </c>
      <c r="V29" s="482">
        <v>0</v>
      </c>
      <c r="W29" s="482">
        <v>0</v>
      </c>
      <c r="X29" s="482">
        <v>7.3757837408819707E-2</v>
      </c>
      <c r="Y29" s="482">
        <v>0</v>
      </c>
      <c r="Z29" s="482">
        <v>0</v>
      </c>
      <c r="AA29" s="482">
        <v>0</v>
      </c>
      <c r="AB29" s="482">
        <v>0</v>
      </c>
      <c r="AC29" s="482">
        <v>0</v>
      </c>
      <c r="AD29" s="482">
        <v>0</v>
      </c>
      <c r="AE29" s="482">
        <v>0</v>
      </c>
      <c r="AF29" s="482">
        <v>3573764.9786441508</v>
      </c>
      <c r="AH29" s="490">
        <v>2039</v>
      </c>
      <c r="AI29" s="483">
        <v>0</v>
      </c>
      <c r="AJ29" s="483">
        <v>0</v>
      </c>
      <c r="AK29" s="483">
        <v>0</v>
      </c>
      <c r="AL29" s="483">
        <v>0</v>
      </c>
      <c r="AM29" s="483">
        <v>0</v>
      </c>
      <c r="AN29" s="483">
        <v>0</v>
      </c>
      <c r="AO29" s="483">
        <v>297279.07612536597</v>
      </c>
      <c r="AP29" s="483">
        <v>0</v>
      </c>
      <c r="AQ29" s="483">
        <v>0</v>
      </c>
      <c r="AR29" s="483">
        <v>0</v>
      </c>
      <c r="AS29" s="482">
        <v>297279.07612536597</v>
      </c>
      <c r="AU29" s="484">
        <v>2039</v>
      </c>
      <c r="AV29" s="485">
        <v>167.80821917808223</v>
      </c>
      <c r="AW29" s="485">
        <v>497.99769377321064</v>
      </c>
      <c r="AX29" s="485">
        <v>27.325331254837867</v>
      </c>
      <c r="AY29" s="485">
        <v>72.868755793869269</v>
      </c>
      <c r="AZ29" s="485">
        <v>0</v>
      </c>
      <c r="BA29" s="485">
        <v>0</v>
      </c>
      <c r="BB29" s="485">
        <v>0</v>
      </c>
      <c r="BC29" s="485">
        <v>0</v>
      </c>
      <c r="BD29" s="485">
        <v>0</v>
      </c>
      <c r="BE29" s="485">
        <v>0</v>
      </c>
      <c r="BF29" s="485">
        <v>766</v>
      </c>
      <c r="BH29" s="484">
        <v>2039</v>
      </c>
      <c r="BI29" s="485">
        <v>980</v>
      </c>
      <c r="BJ29" s="485">
        <v>3928.4265808280707</v>
      </c>
      <c r="BK29" s="485">
        <v>27.42150966549627</v>
      </c>
      <c r="BL29" s="485">
        <v>0</v>
      </c>
      <c r="BM29" s="485">
        <v>0</v>
      </c>
      <c r="BN29" s="485">
        <v>0</v>
      </c>
      <c r="BO29" s="485">
        <v>0</v>
      </c>
      <c r="BP29" s="485">
        <v>0</v>
      </c>
      <c r="BQ29" s="485">
        <v>0</v>
      </c>
      <c r="BR29" s="485">
        <v>0</v>
      </c>
      <c r="BS29" s="485">
        <v>0</v>
      </c>
      <c r="BT29" s="485">
        <v>0</v>
      </c>
      <c r="BU29" s="485">
        <v>7.1013664637575857E-7</v>
      </c>
      <c r="BV29" s="485">
        <v>0</v>
      </c>
      <c r="BW29" s="485">
        <v>0</v>
      </c>
      <c r="BX29" s="485">
        <v>0</v>
      </c>
      <c r="BY29" s="485">
        <v>0</v>
      </c>
      <c r="BZ29" s="485">
        <v>0</v>
      </c>
      <c r="CA29" s="485">
        <v>0</v>
      </c>
      <c r="CB29" s="485">
        <v>0</v>
      </c>
      <c r="CC29" s="486">
        <v>4935.848091203703</v>
      </c>
      <c r="CD29" s="464">
        <v>4935.848091203703</v>
      </c>
      <c r="CE29" s="484">
        <v>2039</v>
      </c>
      <c r="CF29" s="485">
        <v>883.39111980000018</v>
      </c>
      <c r="CG29" s="485">
        <v>3694.0959352816758</v>
      </c>
      <c r="CH29" s="485">
        <v>25.496484306017088</v>
      </c>
      <c r="CI29" s="485">
        <v>0</v>
      </c>
      <c r="CJ29" s="485">
        <v>0</v>
      </c>
      <c r="CK29" s="485">
        <v>0</v>
      </c>
      <c r="CL29" s="485">
        <v>0</v>
      </c>
      <c r="CM29" s="485">
        <v>0</v>
      </c>
      <c r="CN29" s="485">
        <v>0</v>
      </c>
      <c r="CO29" s="485">
        <v>0</v>
      </c>
      <c r="CP29" s="485">
        <v>0</v>
      </c>
      <c r="CQ29" s="485">
        <v>0</v>
      </c>
      <c r="CR29" s="485">
        <v>6.6028413753708835E-7</v>
      </c>
      <c r="CS29" s="485">
        <v>0</v>
      </c>
      <c r="CT29" s="485">
        <v>0</v>
      </c>
      <c r="CU29" s="485">
        <v>0</v>
      </c>
      <c r="CV29" s="485">
        <v>0</v>
      </c>
      <c r="CW29" s="485">
        <v>0</v>
      </c>
      <c r="CX29" s="485">
        <v>0</v>
      </c>
      <c r="CY29" s="485">
        <v>0</v>
      </c>
      <c r="CZ29" s="486">
        <v>4602.9835400479769</v>
      </c>
      <c r="DB29" s="484">
        <v>2039</v>
      </c>
      <c r="DC29" s="485">
        <v>0</v>
      </c>
      <c r="DD29" s="485">
        <v>0</v>
      </c>
      <c r="DE29" s="485">
        <v>0.29727906842671031</v>
      </c>
      <c r="DF29" s="485">
        <v>0</v>
      </c>
      <c r="DG29" s="485">
        <v>0</v>
      </c>
      <c r="DH29" s="485">
        <v>0</v>
      </c>
      <c r="DI29" s="485">
        <v>0</v>
      </c>
      <c r="DJ29" s="485">
        <v>0</v>
      </c>
      <c r="DK29" s="485">
        <v>0</v>
      </c>
      <c r="DL29" s="485">
        <v>0</v>
      </c>
      <c r="DM29" s="485"/>
      <c r="DN29" s="485"/>
      <c r="DO29" s="485">
        <v>7.6986556635824482E-9</v>
      </c>
      <c r="DP29" s="485"/>
      <c r="DQ29" s="485"/>
      <c r="DR29" s="485"/>
      <c r="DS29" s="485"/>
      <c r="DT29" s="485"/>
      <c r="DU29" s="485"/>
      <c r="DV29" s="485">
        <v>0</v>
      </c>
      <c r="DW29" s="487">
        <v>0.29727907612536597</v>
      </c>
      <c r="DZ29" s="488">
        <v>3573764.9786441508</v>
      </c>
      <c r="EA29" s="461">
        <v>297279.07612536597</v>
      </c>
      <c r="EB29" s="461">
        <v>3276485.9025187846</v>
      </c>
      <c r="EC29" s="458">
        <v>2039</v>
      </c>
      <c r="ED29" s="489">
        <v>3.2764859025187847</v>
      </c>
    </row>
    <row r="30" spans="1:134">
      <c r="A30" s="490">
        <v>2040</v>
      </c>
      <c r="B30" s="482">
        <v>0</v>
      </c>
      <c r="C30" s="482">
        <v>0</v>
      </c>
      <c r="D30" s="482">
        <v>2595002.1456651241</v>
      </c>
      <c r="E30" s="482">
        <v>0</v>
      </c>
      <c r="F30" s="482">
        <v>0</v>
      </c>
      <c r="G30" s="482">
        <v>0</v>
      </c>
      <c r="H30" s="482">
        <v>0</v>
      </c>
      <c r="I30" s="482">
        <v>0</v>
      </c>
      <c r="J30" s="482">
        <v>0</v>
      </c>
      <c r="K30" s="482">
        <v>0</v>
      </c>
      <c r="L30" s="482">
        <v>0</v>
      </c>
      <c r="M30" s="482">
        <v>0</v>
      </c>
      <c r="N30" s="482">
        <v>0</v>
      </c>
      <c r="O30" s="482">
        <v>0</v>
      </c>
      <c r="P30" s="482">
        <v>0</v>
      </c>
      <c r="Q30" s="482">
        <v>0</v>
      </c>
      <c r="R30" s="482">
        <v>0</v>
      </c>
      <c r="S30" s="482">
        <v>0</v>
      </c>
      <c r="T30" s="482">
        <v>0</v>
      </c>
      <c r="U30" s="482">
        <v>0</v>
      </c>
      <c r="V30" s="482">
        <v>0</v>
      </c>
      <c r="W30" s="482">
        <v>0</v>
      </c>
      <c r="X30" s="482">
        <v>8.8695864607669872E-2</v>
      </c>
      <c r="Y30" s="482">
        <v>0</v>
      </c>
      <c r="Z30" s="482">
        <v>0</v>
      </c>
      <c r="AA30" s="482">
        <v>0</v>
      </c>
      <c r="AB30" s="482">
        <v>0</v>
      </c>
      <c r="AC30" s="482">
        <v>0</v>
      </c>
      <c r="AD30" s="482">
        <v>0</v>
      </c>
      <c r="AE30" s="482">
        <v>0</v>
      </c>
      <c r="AF30" s="482">
        <v>2595002.2343609887</v>
      </c>
      <c r="AH30" s="490">
        <v>2040</v>
      </c>
      <c r="AI30" s="483">
        <v>0</v>
      </c>
      <c r="AJ30" s="483">
        <v>0</v>
      </c>
      <c r="AK30" s="483">
        <v>0</v>
      </c>
      <c r="AL30" s="483">
        <v>0</v>
      </c>
      <c r="AM30" s="483">
        <v>0</v>
      </c>
      <c r="AN30" s="483">
        <v>0</v>
      </c>
      <c r="AO30" s="483">
        <v>212238.29706494484</v>
      </c>
      <c r="AP30" s="483">
        <v>0</v>
      </c>
      <c r="AQ30" s="483">
        <v>0</v>
      </c>
      <c r="AR30" s="483">
        <v>0</v>
      </c>
      <c r="AS30" s="482">
        <v>212238.29706494484</v>
      </c>
      <c r="AU30" s="484">
        <v>2040</v>
      </c>
      <c r="AV30" s="485">
        <v>167.80821917808223</v>
      </c>
      <c r="AW30" s="485">
        <v>501.40402210252381</v>
      </c>
      <c r="AX30" s="485">
        <v>26.898728938889935</v>
      </c>
      <c r="AY30" s="485">
        <v>69.889029780504146</v>
      </c>
      <c r="AZ30" s="485">
        <v>0</v>
      </c>
      <c r="BA30" s="485">
        <v>0</v>
      </c>
      <c r="BB30" s="485">
        <v>0</v>
      </c>
      <c r="BC30" s="485">
        <v>0</v>
      </c>
      <c r="BD30" s="485">
        <v>0</v>
      </c>
      <c r="BE30" s="485">
        <v>0</v>
      </c>
      <c r="BF30" s="485">
        <v>766.00000000000011</v>
      </c>
      <c r="BH30" s="484">
        <v>2040</v>
      </c>
      <c r="BI30" s="485">
        <v>980</v>
      </c>
      <c r="BJ30" s="485">
        <v>3936.4647157548825</v>
      </c>
      <c r="BK30" s="485">
        <v>19.383374620329135</v>
      </c>
      <c r="BL30" s="485">
        <v>0</v>
      </c>
      <c r="BM30" s="485">
        <v>0</v>
      </c>
      <c r="BN30" s="485">
        <v>0</v>
      </c>
      <c r="BO30" s="485">
        <v>0</v>
      </c>
      <c r="BP30" s="485">
        <v>0</v>
      </c>
      <c r="BQ30" s="485">
        <v>0</v>
      </c>
      <c r="BR30" s="485">
        <v>0</v>
      </c>
      <c r="BS30" s="485">
        <v>0</v>
      </c>
      <c r="BT30" s="485">
        <v>0</v>
      </c>
      <c r="BU30" s="485">
        <v>8.2849277305285796E-7</v>
      </c>
      <c r="BV30" s="485">
        <v>0</v>
      </c>
      <c r="BW30" s="485">
        <v>0</v>
      </c>
      <c r="BX30" s="485">
        <v>0</v>
      </c>
      <c r="BY30" s="485">
        <v>0</v>
      </c>
      <c r="BZ30" s="485">
        <v>0</v>
      </c>
      <c r="CA30" s="485">
        <v>0</v>
      </c>
      <c r="CB30" s="485">
        <v>0</v>
      </c>
      <c r="CC30" s="486">
        <v>4935.8480912037039</v>
      </c>
      <c r="CD30" s="464">
        <v>4935.8480912037039</v>
      </c>
      <c r="CE30" s="484">
        <v>2040</v>
      </c>
      <c r="CF30" s="485">
        <v>883.39111980000018</v>
      </c>
      <c r="CG30" s="485">
        <v>3701.6545954601024</v>
      </c>
      <c r="CH30" s="485">
        <v>18.022636712329515</v>
      </c>
      <c r="CI30" s="485">
        <v>0</v>
      </c>
      <c r="CJ30" s="485">
        <v>0</v>
      </c>
      <c r="CK30" s="485">
        <v>0</v>
      </c>
      <c r="CL30" s="485">
        <v>0</v>
      </c>
      <c r="CM30" s="485">
        <v>0</v>
      </c>
      <c r="CN30" s="485">
        <v>0</v>
      </c>
      <c r="CO30" s="485">
        <v>0</v>
      </c>
      <c r="CP30" s="485">
        <v>0</v>
      </c>
      <c r="CQ30" s="485">
        <v>0</v>
      </c>
      <c r="CR30" s="485">
        <v>7.7033151141091561E-7</v>
      </c>
      <c r="CS30" s="485">
        <v>0</v>
      </c>
      <c r="CT30" s="485">
        <v>0</v>
      </c>
      <c r="CU30" s="485">
        <v>0</v>
      </c>
      <c r="CV30" s="485">
        <v>0</v>
      </c>
      <c r="CW30" s="485">
        <v>0</v>
      </c>
      <c r="CX30" s="485">
        <v>0</v>
      </c>
      <c r="CY30" s="485">
        <v>0</v>
      </c>
      <c r="CZ30" s="486">
        <v>4603.0683527427636</v>
      </c>
      <c r="DB30" s="484">
        <v>2040</v>
      </c>
      <c r="DC30" s="485">
        <v>0</v>
      </c>
      <c r="DD30" s="485">
        <v>0</v>
      </c>
      <c r="DE30" s="485">
        <v>0.21223828799336206</v>
      </c>
      <c r="DF30" s="485">
        <v>0</v>
      </c>
      <c r="DG30" s="485">
        <v>0</v>
      </c>
      <c r="DH30" s="485">
        <v>0</v>
      </c>
      <c r="DI30" s="485">
        <v>0</v>
      </c>
      <c r="DJ30" s="485">
        <v>0</v>
      </c>
      <c r="DK30" s="485">
        <v>0</v>
      </c>
      <c r="DL30" s="485">
        <v>0</v>
      </c>
      <c r="DM30" s="485"/>
      <c r="DN30" s="485"/>
      <c r="DO30" s="485">
        <v>9.0715827977236844E-9</v>
      </c>
      <c r="DP30" s="485"/>
      <c r="DQ30" s="485"/>
      <c r="DR30" s="485"/>
      <c r="DS30" s="485"/>
      <c r="DT30" s="485"/>
      <c r="DU30" s="485"/>
      <c r="DV30" s="485">
        <v>0</v>
      </c>
      <c r="DW30" s="487">
        <v>0.21223829706494485</v>
      </c>
      <c r="DZ30" s="488">
        <v>2595002.2343609887</v>
      </c>
      <c r="EA30" s="461">
        <v>212238.29706494484</v>
      </c>
      <c r="EB30" s="461">
        <v>2382763.9372960441</v>
      </c>
      <c r="EC30" s="458">
        <v>2040</v>
      </c>
      <c r="ED30" s="489">
        <v>2.3827639372960441</v>
      </c>
    </row>
    <row r="31" spans="1:134">
      <c r="A31" s="490">
        <v>2041</v>
      </c>
      <c r="B31" s="482">
        <v>0</v>
      </c>
      <c r="C31" s="482">
        <v>0</v>
      </c>
      <c r="D31" s="482">
        <v>1568932.7661225493</v>
      </c>
      <c r="E31" s="482">
        <v>0</v>
      </c>
      <c r="F31" s="482">
        <v>0</v>
      </c>
      <c r="G31" s="482">
        <v>0</v>
      </c>
      <c r="H31" s="482">
        <v>0</v>
      </c>
      <c r="I31" s="482">
        <v>0</v>
      </c>
      <c r="J31" s="482">
        <v>0</v>
      </c>
      <c r="K31" s="482">
        <v>0</v>
      </c>
      <c r="L31" s="482">
        <v>0</v>
      </c>
      <c r="M31" s="482">
        <v>0</v>
      </c>
      <c r="N31" s="482">
        <v>0</v>
      </c>
      <c r="O31" s="482">
        <v>0</v>
      </c>
      <c r="P31" s="482">
        <v>0</v>
      </c>
      <c r="Q31" s="482">
        <v>0</v>
      </c>
      <c r="R31" s="482">
        <v>0</v>
      </c>
      <c r="S31" s="482">
        <v>0</v>
      </c>
      <c r="T31" s="482">
        <v>0</v>
      </c>
      <c r="U31" s="482">
        <v>0</v>
      </c>
      <c r="V31" s="482">
        <v>0</v>
      </c>
      <c r="W31" s="482">
        <v>0</v>
      </c>
      <c r="X31" s="482">
        <v>8.8976761759607892E-2</v>
      </c>
      <c r="Y31" s="482">
        <v>0</v>
      </c>
      <c r="Z31" s="482">
        <v>0</v>
      </c>
      <c r="AA31" s="482">
        <v>0</v>
      </c>
      <c r="AB31" s="482">
        <v>0</v>
      </c>
      <c r="AC31" s="482">
        <v>0</v>
      </c>
      <c r="AD31" s="482">
        <v>0</v>
      </c>
      <c r="AE31" s="482">
        <v>0</v>
      </c>
      <c r="AF31" s="482">
        <v>1568932.8550993111</v>
      </c>
      <c r="AH31" s="490">
        <v>2041</v>
      </c>
      <c r="AI31" s="483">
        <v>0</v>
      </c>
      <c r="AJ31" s="483">
        <v>0</v>
      </c>
      <c r="AK31" s="483">
        <v>0</v>
      </c>
      <c r="AL31" s="483">
        <v>0</v>
      </c>
      <c r="AM31" s="483">
        <v>0</v>
      </c>
      <c r="AN31" s="483">
        <v>0</v>
      </c>
      <c r="AO31" s="483">
        <v>124909.5262983906</v>
      </c>
      <c r="AP31" s="483">
        <v>0</v>
      </c>
      <c r="AQ31" s="483">
        <v>0</v>
      </c>
      <c r="AR31" s="483">
        <v>0</v>
      </c>
      <c r="AS31" s="482">
        <v>124909.5262983906</v>
      </c>
      <c r="AU31" s="484">
        <v>2041</v>
      </c>
      <c r="AV31" s="485">
        <v>167.80821917808223</v>
      </c>
      <c r="AW31" s="485">
        <v>504.24146794310258</v>
      </c>
      <c r="AX31" s="485">
        <v>27.050789264400198</v>
      </c>
      <c r="AY31" s="485">
        <v>66.899523614415102</v>
      </c>
      <c r="AZ31" s="485">
        <v>0</v>
      </c>
      <c r="BA31" s="485">
        <v>0</v>
      </c>
      <c r="BB31" s="485">
        <v>0</v>
      </c>
      <c r="BC31" s="485">
        <v>0</v>
      </c>
      <c r="BD31" s="485">
        <v>0</v>
      </c>
      <c r="BE31" s="485">
        <v>0</v>
      </c>
      <c r="BF31" s="485">
        <v>766.00000000000011</v>
      </c>
      <c r="BH31" s="484">
        <v>2041</v>
      </c>
      <c r="BI31" s="485">
        <v>980</v>
      </c>
      <c r="BJ31" s="485">
        <v>3944.5532574451336</v>
      </c>
      <c r="BK31" s="485">
        <v>11.294832943228574</v>
      </c>
      <c r="BL31" s="485">
        <v>0</v>
      </c>
      <c r="BM31" s="485">
        <v>0</v>
      </c>
      <c r="BN31" s="485">
        <v>0</v>
      </c>
      <c r="BO31" s="485">
        <v>0</v>
      </c>
      <c r="BP31" s="485">
        <v>0</v>
      </c>
      <c r="BQ31" s="485">
        <v>0</v>
      </c>
      <c r="BR31" s="485">
        <v>0</v>
      </c>
      <c r="BS31" s="485">
        <v>0</v>
      </c>
      <c r="BT31" s="485">
        <v>0</v>
      </c>
      <c r="BU31" s="485">
        <v>8.1534210494282888E-7</v>
      </c>
      <c r="BV31" s="485">
        <v>0</v>
      </c>
      <c r="BW31" s="485">
        <v>0</v>
      </c>
      <c r="BX31" s="485">
        <v>0</v>
      </c>
      <c r="BY31" s="485">
        <v>0</v>
      </c>
      <c r="BZ31" s="485">
        <v>0</v>
      </c>
      <c r="CA31" s="485">
        <v>0</v>
      </c>
      <c r="CB31" s="485">
        <v>0</v>
      </c>
      <c r="CC31" s="486">
        <v>4935.8480912037039</v>
      </c>
      <c r="CD31" s="464">
        <v>4935.8480912037039</v>
      </c>
      <c r="CE31" s="484">
        <v>2041</v>
      </c>
      <c r="CF31" s="485">
        <v>883.39111980000018</v>
      </c>
      <c r="CG31" s="485">
        <v>3709.2606556385304</v>
      </c>
      <c r="CH31" s="485">
        <v>10.501921097308058</v>
      </c>
      <c r="CI31" s="485">
        <v>0</v>
      </c>
      <c r="CJ31" s="485">
        <v>0</v>
      </c>
      <c r="CK31" s="485">
        <v>0</v>
      </c>
      <c r="CL31" s="485">
        <v>0</v>
      </c>
      <c r="CM31" s="485">
        <v>0</v>
      </c>
      <c r="CN31" s="485">
        <v>0</v>
      </c>
      <c r="CO31" s="485">
        <v>0</v>
      </c>
      <c r="CP31" s="485">
        <v>0</v>
      </c>
      <c r="CQ31" s="485">
        <v>0</v>
      </c>
      <c r="CR31" s="485">
        <v>7.5810403717003204E-7</v>
      </c>
      <c r="CS31" s="485">
        <v>0</v>
      </c>
      <c r="CT31" s="485">
        <v>0</v>
      </c>
      <c r="CU31" s="485">
        <v>0</v>
      </c>
      <c r="CV31" s="485">
        <v>0</v>
      </c>
      <c r="CW31" s="485">
        <v>0</v>
      </c>
      <c r="CX31" s="485">
        <v>0</v>
      </c>
      <c r="CY31" s="485">
        <v>0</v>
      </c>
      <c r="CZ31" s="486">
        <v>4603.1536972939421</v>
      </c>
      <c r="DB31" s="484">
        <v>2041</v>
      </c>
      <c r="DC31" s="485">
        <v>0</v>
      </c>
      <c r="DD31" s="485">
        <v>0</v>
      </c>
      <c r="DE31" s="485">
        <v>0.12490951728152519</v>
      </c>
      <c r="DF31" s="485">
        <v>0</v>
      </c>
      <c r="DG31" s="485">
        <v>0</v>
      </c>
      <c r="DH31" s="485">
        <v>0</v>
      </c>
      <c r="DI31" s="485">
        <v>0</v>
      </c>
      <c r="DJ31" s="485">
        <v>0</v>
      </c>
      <c r="DK31" s="485">
        <v>0</v>
      </c>
      <c r="DL31" s="485">
        <v>0</v>
      </c>
      <c r="DM31" s="485"/>
      <c r="DN31" s="485"/>
      <c r="DO31" s="485">
        <v>9.0168654339211308E-9</v>
      </c>
      <c r="DP31" s="485"/>
      <c r="DQ31" s="485"/>
      <c r="DR31" s="485"/>
      <c r="DS31" s="485"/>
      <c r="DT31" s="485"/>
      <c r="DU31" s="485"/>
      <c r="DV31" s="485">
        <v>0</v>
      </c>
      <c r="DW31" s="487">
        <v>0.12490952629839062</v>
      </c>
      <c r="DZ31" s="488">
        <v>1568932.8550993111</v>
      </c>
      <c r="EA31" s="461">
        <v>124909.5262983906</v>
      </c>
      <c r="EB31" s="461">
        <v>1444023.3288009204</v>
      </c>
      <c r="EC31" s="458">
        <v>2041</v>
      </c>
      <c r="ED31" s="489">
        <v>1.4440233288009203</v>
      </c>
    </row>
    <row r="32" spans="1:134">
      <c r="A32" s="490">
        <v>2042</v>
      </c>
      <c r="B32" s="482">
        <v>0</v>
      </c>
      <c r="C32" s="482">
        <v>0</v>
      </c>
      <c r="D32" s="482">
        <v>631813.03909983416</v>
      </c>
      <c r="E32" s="482">
        <v>0</v>
      </c>
      <c r="F32" s="482">
        <v>0</v>
      </c>
      <c r="G32" s="482">
        <v>0</v>
      </c>
      <c r="H32" s="482">
        <v>0</v>
      </c>
      <c r="I32" s="482">
        <v>0</v>
      </c>
      <c r="J32" s="482">
        <v>0</v>
      </c>
      <c r="K32" s="482">
        <v>0</v>
      </c>
      <c r="L32" s="482">
        <v>0</v>
      </c>
      <c r="M32" s="482">
        <v>0</v>
      </c>
      <c r="N32" s="482">
        <v>0</v>
      </c>
      <c r="O32" s="482">
        <v>0</v>
      </c>
      <c r="P32" s="482">
        <v>0</v>
      </c>
      <c r="Q32" s="482">
        <v>0</v>
      </c>
      <c r="R32" s="482">
        <v>0</v>
      </c>
      <c r="S32" s="482">
        <v>0</v>
      </c>
      <c r="T32" s="482">
        <v>0</v>
      </c>
      <c r="U32" s="482">
        <v>0</v>
      </c>
      <c r="V32" s="482">
        <v>0</v>
      </c>
      <c r="W32" s="482">
        <v>0</v>
      </c>
      <c r="X32" s="482">
        <v>9.360180396162314E-2</v>
      </c>
      <c r="Y32" s="482">
        <v>0</v>
      </c>
      <c r="Z32" s="482">
        <v>0</v>
      </c>
      <c r="AA32" s="482">
        <v>0</v>
      </c>
      <c r="AB32" s="482">
        <v>0</v>
      </c>
      <c r="AC32" s="482">
        <v>0</v>
      </c>
      <c r="AD32" s="482">
        <v>0</v>
      </c>
      <c r="AE32" s="482">
        <v>0</v>
      </c>
      <c r="AF32" s="482">
        <v>631813.13270163815</v>
      </c>
      <c r="AH32" s="490">
        <v>2042</v>
      </c>
      <c r="AI32" s="483">
        <v>0</v>
      </c>
      <c r="AJ32" s="483">
        <v>0</v>
      </c>
      <c r="AK32" s="483">
        <v>0</v>
      </c>
      <c r="AL32" s="483">
        <v>0</v>
      </c>
      <c r="AM32" s="483">
        <v>0</v>
      </c>
      <c r="AN32" s="483">
        <v>0</v>
      </c>
      <c r="AO32" s="483">
        <v>46582.984475275116</v>
      </c>
      <c r="AP32" s="483">
        <v>0</v>
      </c>
      <c r="AQ32" s="483">
        <v>0</v>
      </c>
      <c r="AR32" s="483">
        <v>0</v>
      </c>
      <c r="AS32" s="482">
        <v>46582.984475275116</v>
      </c>
      <c r="AU32" s="484">
        <v>2042</v>
      </c>
      <c r="AV32" s="485">
        <v>167.80821917808223</v>
      </c>
      <c r="AW32" s="485">
        <v>506.73387837843899</v>
      </c>
      <c r="AX32" s="485">
        <v>27.202849589910411</v>
      </c>
      <c r="AY32" s="485">
        <v>64.255052853568372</v>
      </c>
      <c r="AZ32" s="485">
        <v>0</v>
      </c>
      <c r="BA32" s="485">
        <v>0</v>
      </c>
      <c r="BB32" s="485">
        <v>0</v>
      </c>
      <c r="BC32" s="485">
        <v>0</v>
      </c>
      <c r="BD32" s="485">
        <v>0</v>
      </c>
      <c r="BE32" s="485">
        <v>0</v>
      </c>
      <c r="BF32" s="485">
        <v>766</v>
      </c>
      <c r="BH32" s="484">
        <v>2042</v>
      </c>
      <c r="BI32" s="485">
        <v>980</v>
      </c>
      <c r="BJ32" s="485">
        <v>3951.677571114672</v>
      </c>
      <c r="BK32" s="485">
        <v>4.1705192473887207</v>
      </c>
      <c r="BL32" s="485">
        <v>0</v>
      </c>
      <c r="BM32" s="485">
        <v>0</v>
      </c>
      <c r="BN32" s="485">
        <v>0</v>
      </c>
      <c r="BO32" s="485">
        <v>0</v>
      </c>
      <c r="BP32" s="485">
        <v>0</v>
      </c>
      <c r="BQ32" s="485">
        <v>0</v>
      </c>
      <c r="BR32" s="485">
        <v>0</v>
      </c>
      <c r="BS32" s="485">
        <v>0</v>
      </c>
      <c r="BT32" s="485">
        <v>0</v>
      </c>
      <c r="BU32" s="485">
        <v>8.4164338431946817E-7</v>
      </c>
      <c r="BV32" s="485">
        <v>0</v>
      </c>
      <c r="BW32" s="485">
        <v>0</v>
      </c>
      <c r="BX32" s="485">
        <v>0</v>
      </c>
      <c r="BY32" s="485">
        <v>0</v>
      </c>
      <c r="BZ32" s="485">
        <v>0</v>
      </c>
      <c r="CA32" s="485">
        <v>0</v>
      </c>
      <c r="CB32" s="485">
        <v>0</v>
      </c>
      <c r="CC32" s="486">
        <v>4935.8480912037048</v>
      </c>
      <c r="CD32" s="464">
        <v>4935.8480912037048</v>
      </c>
      <c r="CE32" s="484">
        <v>2042</v>
      </c>
      <c r="CF32" s="485">
        <v>883.39111980000018</v>
      </c>
      <c r="CG32" s="485">
        <v>3715.9600039976808</v>
      </c>
      <c r="CH32" s="485">
        <v>3.8777434151550496</v>
      </c>
      <c r="CI32" s="485">
        <v>0</v>
      </c>
      <c r="CJ32" s="485">
        <v>0</v>
      </c>
      <c r="CK32" s="485">
        <v>0</v>
      </c>
      <c r="CL32" s="485">
        <v>0</v>
      </c>
      <c r="CM32" s="485">
        <v>0</v>
      </c>
      <c r="CN32" s="485">
        <v>0</v>
      </c>
      <c r="CO32" s="485">
        <v>0</v>
      </c>
      <c r="CP32" s="485">
        <v>0</v>
      </c>
      <c r="CQ32" s="485">
        <v>0</v>
      </c>
      <c r="CR32" s="485">
        <v>7.8255893279886158E-7</v>
      </c>
      <c r="CS32" s="485">
        <v>0</v>
      </c>
      <c r="CT32" s="485">
        <v>0</v>
      </c>
      <c r="CU32" s="485">
        <v>0</v>
      </c>
      <c r="CV32" s="485">
        <v>0</v>
      </c>
      <c r="CW32" s="485">
        <v>0</v>
      </c>
      <c r="CX32" s="485">
        <v>0</v>
      </c>
      <c r="CY32" s="485">
        <v>0</v>
      </c>
      <c r="CZ32" s="486">
        <v>4603.2288679953954</v>
      </c>
      <c r="DB32" s="484">
        <v>2042</v>
      </c>
      <c r="DC32" s="485">
        <v>0</v>
      </c>
      <c r="DD32" s="485">
        <v>0</v>
      </c>
      <c r="DE32" s="485">
        <v>4.6582975074466626E-2</v>
      </c>
      <c r="DF32" s="485">
        <v>0</v>
      </c>
      <c r="DG32" s="485">
        <v>0</v>
      </c>
      <c r="DH32" s="485">
        <v>0</v>
      </c>
      <c r="DI32" s="485">
        <v>0</v>
      </c>
      <c r="DJ32" s="485">
        <v>0</v>
      </c>
      <c r="DK32" s="485">
        <v>0</v>
      </c>
      <c r="DL32" s="485">
        <v>0</v>
      </c>
      <c r="DM32" s="485"/>
      <c r="DN32" s="485"/>
      <c r="DO32" s="485">
        <v>9.4008085007380431E-9</v>
      </c>
      <c r="DP32" s="485"/>
      <c r="DQ32" s="485"/>
      <c r="DR32" s="485"/>
      <c r="DS32" s="485"/>
      <c r="DT32" s="485"/>
      <c r="DU32" s="485"/>
      <c r="DV32" s="485">
        <v>0</v>
      </c>
      <c r="DW32" s="487">
        <v>4.6582984475275126E-2</v>
      </c>
      <c r="DZ32" s="488">
        <v>631813.13270163815</v>
      </c>
      <c r="EA32" s="461">
        <v>46582.984475275116</v>
      </c>
      <c r="EB32" s="461">
        <v>585230.148226363</v>
      </c>
      <c r="EC32" s="458">
        <v>2042</v>
      </c>
      <c r="ED32" s="489">
        <v>0.58523014822636299</v>
      </c>
    </row>
    <row r="33" spans="1:134">
      <c r="A33" s="490">
        <v>2043</v>
      </c>
      <c r="B33" s="482">
        <v>0</v>
      </c>
      <c r="C33" s="482">
        <v>0</v>
      </c>
      <c r="D33" s="482">
        <v>31895.794661157801</v>
      </c>
      <c r="E33" s="482">
        <v>0</v>
      </c>
      <c r="F33" s="482">
        <v>0</v>
      </c>
      <c r="G33" s="482">
        <v>0</v>
      </c>
      <c r="H33" s="482">
        <v>0</v>
      </c>
      <c r="I33" s="482">
        <v>0</v>
      </c>
      <c r="J33" s="482">
        <v>0</v>
      </c>
      <c r="K33" s="482">
        <v>0</v>
      </c>
      <c r="L33" s="482">
        <v>0</v>
      </c>
      <c r="M33" s="482">
        <v>0</v>
      </c>
      <c r="N33" s="482">
        <v>0</v>
      </c>
      <c r="O33" s="482">
        <v>0</v>
      </c>
      <c r="P33" s="482">
        <v>0</v>
      </c>
      <c r="Q33" s="482">
        <v>0</v>
      </c>
      <c r="R33" s="482">
        <v>0</v>
      </c>
      <c r="S33" s="482">
        <v>0</v>
      </c>
      <c r="T33" s="482">
        <v>0</v>
      </c>
      <c r="U33" s="482">
        <v>0</v>
      </c>
      <c r="V33" s="482">
        <v>0</v>
      </c>
      <c r="W33" s="482">
        <v>0</v>
      </c>
      <c r="X33" s="482">
        <v>9.4124754095596716E-2</v>
      </c>
      <c r="Y33" s="482">
        <v>0</v>
      </c>
      <c r="Z33" s="482">
        <v>0</v>
      </c>
      <c r="AA33" s="482">
        <v>0</v>
      </c>
      <c r="AB33" s="482">
        <v>0</v>
      </c>
      <c r="AC33" s="482">
        <v>0</v>
      </c>
      <c r="AD33" s="482">
        <v>0</v>
      </c>
      <c r="AE33" s="482">
        <v>0</v>
      </c>
      <c r="AF33" s="482">
        <v>31895.888785911895</v>
      </c>
      <c r="AH33" s="490">
        <v>2043</v>
      </c>
      <c r="AI33" s="483">
        <v>0</v>
      </c>
      <c r="AJ33" s="483">
        <v>0</v>
      </c>
      <c r="AK33" s="483">
        <v>0</v>
      </c>
      <c r="AL33" s="483">
        <v>0</v>
      </c>
      <c r="AM33" s="483">
        <v>0</v>
      </c>
      <c r="AN33" s="483">
        <v>0</v>
      </c>
      <c r="AO33" s="483">
        <v>2265.9731291245012</v>
      </c>
      <c r="AP33" s="483">
        <v>0</v>
      </c>
      <c r="AQ33" s="483">
        <v>0</v>
      </c>
      <c r="AR33" s="483">
        <v>0</v>
      </c>
      <c r="AS33" s="482">
        <v>2265.9731291245012</v>
      </c>
      <c r="AU33" s="484">
        <v>2043</v>
      </c>
      <c r="AV33" s="485">
        <v>167.80821917808223</v>
      </c>
      <c r="AW33" s="485">
        <v>509.22346893851773</v>
      </c>
      <c r="AX33" s="485">
        <v>27.354909915420652</v>
      </c>
      <c r="AY33" s="485">
        <v>61.613401967979463</v>
      </c>
      <c r="AZ33" s="485">
        <v>0</v>
      </c>
      <c r="BA33" s="485">
        <v>0</v>
      </c>
      <c r="BB33" s="485">
        <v>0</v>
      </c>
      <c r="BC33" s="485">
        <v>0</v>
      </c>
      <c r="BD33" s="485">
        <v>0</v>
      </c>
      <c r="BE33" s="485">
        <v>0</v>
      </c>
      <c r="BF33" s="485">
        <v>766.00000000000011</v>
      </c>
      <c r="BH33" s="484">
        <v>2043</v>
      </c>
      <c r="BI33" s="485">
        <v>980</v>
      </c>
      <c r="BJ33" s="485">
        <v>3955.6472298941726</v>
      </c>
      <c r="BK33" s="485">
        <v>0.20086048103868778</v>
      </c>
      <c r="BL33" s="485">
        <v>0</v>
      </c>
      <c r="BM33" s="485">
        <v>0</v>
      </c>
      <c r="BN33" s="485">
        <v>0</v>
      </c>
      <c r="BO33" s="485">
        <v>0</v>
      </c>
      <c r="BP33" s="485">
        <v>0</v>
      </c>
      <c r="BQ33" s="485">
        <v>0</v>
      </c>
      <c r="BR33" s="485">
        <v>0</v>
      </c>
      <c r="BS33" s="485">
        <v>0</v>
      </c>
      <c r="BT33" s="485">
        <v>0</v>
      </c>
      <c r="BU33" s="485">
        <v>8.284927162094391E-7</v>
      </c>
      <c r="BV33" s="485">
        <v>0</v>
      </c>
      <c r="BW33" s="485">
        <v>0</v>
      </c>
      <c r="BX33" s="485">
        <v>0</v>
      </c>
      <c r="BY33" s="485">
        <v>0</v>
      </c>
      <c r="BZ33" s="485">
        <v>0</v>
      </c>
      <c r="CA33" s="485">
        <v>0</v>
      </c>
      <c r="CB33" s="485">
        <v>0</v>
      </c>
      <c r="CC33" s="486">
        <v>4935.8480912037039</v>
      </c>
      <c r="CD33" s="464">
        <v>4935.8480912037039</v>
      </c>
      <c r="CE33" s="484">
        <v>2043</v>
      </c>
      <c r="CF33" s="485">
        <v>883.39111980000018</v>
      </c>
      <c r="CG33" s="485">
        <v>3719.6928726309843</v>
      </c>
      <c r="CH33" s="485">
        <v>0.18675981610691034</v>
      </c>
      <c r="CI33" s="485">
        <v>0</v>
      </c>
      <c r="CJ33" s="485">
        <v>0</v>
      </c>
      <c r="CK33" s="485">
        <v>0</v>
      </c>
      <c r="CL33" s="485">
        <v>0</v>
      </c>
      <c r="CM33" s="485">
        <v>0</v>
      </c>
      <c r="CN33" s="485">
        <v>0</v>
      </c>
      <c r="CO33" s="485">
        <v>0</v>
      </c>
      <c r="CP33" s="485">
        <v>0</v>
      </c>
      <c r="CQ33" s="485">
        <v>0</v>
      </c>
      <c r="CR33" s="485">
        <v>7.7033145855797812E-7</v>
      </c>
      <c r="CS33" s="485">
        <v>0</v>
      </c>
      <c r="CT33" s="485">
        <v>0</v>
      </c>
      <c r="CU33" s="485">
        <v>0</v>
      </c>
      <c r="CV33" s="485">
        <v>0</v>
      </c>
      <c r="CW33" s="485">
        <v>0</v>
      </c>
      <c r="CX33" s="485">
        <v>0</v>
      </c>
      <c r="CY33" s="485">
        <v>0</v>
      </c>
      <c r="CZ33" s="486">
        <v>4603.270753017423</v>
      </c>
      <c r="DB33" s="484">
        <v>2043</v>
      </c>
      <c r="DC33" s="485">
        <v>0</v>
      </c>
      <c r="DD33" s="485">
        <v>0</v>
      </c>
      <c r="DE33" s="485">
        <v>2.2659637826643146E-3</v>
      </c>
      <c r="DF33" s="485">
        <v>0</v>
      </c>
      <c r="DG33" s="485">
        <v>0</v>
      </c>
      <c r="DH33" s="485">
        <v>0</v>
      </c>
      <c r="DI33" s="485">
        <v>0</v>
      </c>
      <c r="DJ33" s="485">
        <v>0</v>
      </c>
      <c r="DK33" s="485">
        <v>0</v>
      </c>
      <c r="DL33" s="485">
        <v>0</v>
      </c>
      <c r="DM33" s="485"/>
      <c r="DN33" s="485"/>
      <c r="DO33" s="485">
        <v>9.3464601868108575E-9</v>
      </c>
      <c r="DP33" s="485"/>
      <c r="DQ33" s="485"/>
      <c r="DR33" s="485"/>
      <c r="DS33" s="485"/>
      <c r="DT33" s="485"/>
      <c r="DU33" s="485"/>
      <c r="DV33" s="485">
        <v>0</v>
      </c>
      <c r="DW33" s="487">
        <v>2.2659731291245016E-3</v>
      </c>
      <c r="DZ33" s="488">
        <v>31895.888785911895</v>
      </c>
      <c r="EA33" s="461">
        <v>2265.9731291245012</v>
      </c>
      <c r="EB33" s="461">
        <v>29629.915656787394</v>
      </c>
      <c r="EC33" s="458">
        <v>2043</v>
      </c>
      <c r="ED33" s="489">
        <v>2.9629915656787395E-2</v>
      </c>
    </row>
    <row r="34" spans="1:134">
      <c r="A34" s="490">
        <v>2044</v>
      </c>
      <c r="B34" s="482">
        <v>0</v>
      </c>
      <c r="C34" s="482">
        <v>0</v>
      </c>
      <c r="D34" s="482">
        <v>0.53962513542370738</v>
      </c>
      <c r="E34" s="482">
        <v>0</v>
      </c>
      <c r="F34" s="482">
        <v>0</v>
      </c>
      <c r="G34" s="482">
        <v>0</v>
      </c>
      <c r="H34" s="482">
        <v>0</v>
      </c>
      <c r="I34" s="482">
        <v>0</v>
      </c>
      <c r="J34" s="482">
        <v>0</v>
      </c>
      <c r="K34" s="482">
        <v>0</v>
      </c>
      <c r="L34" s="482">
        <v>0</v>
      </c>
      <c r="M34" s="482">
        <v>0</v>
      </c>
      <c r="N34" s="482">
        <v>0</v>
      </c>
      <c r="O34" s="482">
        <v>0</v>
      </c>
      <c r="P34" s="482">
        <v>0</v>
      </c>
      <c r="Q34" s="482">
        <v>0</v>
      </c>
      <c r="R34" s="482">
        <v>0</v>
      </c>
      <c r="S34" s="482">
        <v>0</v>
      </c>
      <c r="T34" s="482">
        <v>0</v>
      </c>
      <c r="U34" s="482">
        <v>0</v>
      </c>
      <c r="V34" s="482">
        <v>0</v>
      </c>
      <c r="W34" s="482">
        <v>0</v>
      </c>
      <c r="X34" s="482">
        <v>9.6007256310347691E-2</v>
      </c>
      <c r="Y34" s="482">
        <v>0</v>
      </c>
      <c r="Z34" s="482">
        <v>0</v>
      </c>
      <c r="AA34" s="482">
        <v>0</v>
      </c>
      <c r="AB34" s="482">
        <v>0</v>
      </c>
      <c r="AC34" s="482">
        <v>0</v>
      </c>
      <c r="AD34" s="482">
        <v>0</v>
      </c>
      <c r="AE34" s="482">
        <v>0</v>
      </c>
      <c r="AF34" s="482">
        <v>0.63563239173405506</v>
      </c>
      <c r="AH34" s="490">
        <v>2044</v>
      </c>
      <c r="AI34" s="483">
        <v>0</v>
      </c>
      <c r="AJ34" s="483">
        <v>0</v>
      </c>
      <c r="AK34" s="483">
        <v>0</v>
      </c>
      <c r="AL34" s="483">
        <v>0</v>
      </c>
      <c r="AM34" s="483">
        <v>0</v>
      </c>
      <c r="AN34" s="483">
        <v>0</v>
      </c>
      <c r="AO34" s="483">
        <v>5.4691654141944629E-2</v>
      </c>
      <c r="AP34" s="483">
        <v>0</v>
      </c>
      <c r="AQ34" s="483">
        <v>0</v>
      </c>
      <c r="AR34" s="483">
        <v>0</v>
      </c>
      <c r="AS34" s="482">
        <v>5.4691654141944629E-2</v>
      </c>
      <c r="AU34" s="484">
        <v>2044</v>
      </c>
      <c r="AV34" s="485">
        <v>167.80821917808223</v>
      </c>
      <c r="AW34" s="485">
        <v>511.70233021712738</v>
      </c>
      <c r="AX34" s="485">
        <v>27.506970240930865</v>
      </c>
      <c r="AY34" s="485">
        <v>58.982480363859615</v>
      </c>
      <c r="AZ34" s="485">
        <v>0</v>
      </c>
      <c r="BA34" s="485">
        <v>0</v>
      </c>
      <c r="BB34" s="485">
        <v>0</v>
      </c>
      <c r="BC34" s="485">
        <v>0</v>
      </c>
      <c r="BD34" s="485">
        <v>0</v>
      </c>
      <c r="BE34" s="485">
        <v>0</v>
      </c>
      <c r="BF34" s="485">
        <v>766.00000000000011</v>
      </c>
      <c r="BH34" s="484">
        <v>2044</v>
      </c>
      <c r="BI34" s="485">
        <v>980</v>
      </c>
      <c r="BJ34" s="485">
        <v>3955.8480864037047</v>
      </c>
      <c r="BK34" s="485">
        <v>3.9715070265629032E-6</v>
      </c>
      <c r="BL34" s="485">
        <v>0</v>
      </c>
      <c r="BM34" s="485">
        <v>0</v>
      </c>
      <c r="BN34" s="485">
        <v>0</v>
      </c>
      <c r="BO34" s="485">
        <v>0</v>
      </c>
      <c r="BP34" s="485">
        <v>0</v>
      </c>
      <c r="BQ34" s="485">
        <v>0</v>
      </c>
      <c r="BR34" s="485">
        <v>0</v>
      </c>
      <c r="BS34" s="485">
        <v>0</v>
      </c>
      <c r="BT34" s="485">
        <v>0</v>
      </c>
      <c r="BU34" s="485">
        <v>8.2849277305285796E-7</v>
      </c>
      <c r="BV34" s="485">
        <v>0</v>
      </c>
      <c r="BW34" s="485">
        <v>0</v>
      </c>
      <c r="BX34" s="485">
        <v>0</v>
      </c>
      <c r="BY34" s="485">
        <v>0</v>
      </c>
      <c r="BZ34" s="485">
        <v>0</v>
      </c>
      <c r="CA34" s="485">
        <v>0</v>
      </c>
      <c r="CB34" s="485">
        <v>0</v>
      </c>
      <c r="CC34" s="486">
        <v>4935.8480912037039</v>
      </c>
      <c r="CD34" s="464">
        <v>4935.8480912037039</v>
      </c>
      <c r="CE34" s="484">
        <v>2044</v>
      </c>
      <c r="CF34" s="485">
        <v>883.39111980000018</v>
      </c>
      <c r="CG34" s="485">
        <v>3719.8817480497228</v>
      </c>
      <c r="CH34" s="485">
        <v>3.6927021090093251E-6</v>
      </c>
      <c r="CI34" s="485">
        <v>0</v>
      </c>
      <c r="CJ34" s="485">
        <v>0</v>
      </c>
      <c r="CK34" s="485">
        <v>0</v>
      </c>
      <c r="CL34" s="485">
        <v>0</v>
      </c>
      <c r="CM34" s="485">
        <v>0</v>
      </c>
      <c r="CN34" s="485">
        <v>0</v>
      </c>
      <c r="CO34" s="485">
        <v>0</v>
      </c>
      <c r="CP34" s="485">
        <v>0</v>
      </c>
      <c r="CQ34" s="485">
        <v>0</v>
      </c>
      <c r="CR34" s="485">
        <v>7.7033151141091561E-7</v>
      </c>
      <c r="CS34" s="485">
        <v>0</v>
      </c>
      <c r="CT34" s="485">
        <v>0</v>
      </c>
      <c r="CU34" s="485">
        <v>0</v>
      </c>
      <c r="CV34" s="485">
        <v>0</v>
      </c>
      <c r="CW34" s="485">
        <v>0</v>
      </c>
      <c r="CX34" s="485">
        <v>0</v>
      </c>
      <c r="CY34" s="485">
        <v>0</v>
      </c>
      <c r="CZ34" s="486">
        <v>4603.2728723127566</v>
      </c>
      <c r="DB34" s="484">
        <v>2044</v>
      </c>
      <c r="DC34" s="485">
        <v>0</v>
      </c>
      <c r="DD34" s="485">
        <v>0</v>
      </c>
      <c r="DE34" s="485">
        <v>4.5251728705586326E-8</v>
      </c>
      <c r="DF34" s="485">
        <v>0</v>
      </c>
      <c r="DG34" s="485">
        <v>0</v>
      </c>
      <c r="DH34" s="485">
        <v>0</v>
      </c>
      <c r="DI34" s="485">
        <v>0</v>
      </c>
      <c r="DJ34" s="485">
        <v>0</v>
      </c>
      <c r="DK34" s="485">
        <v>0</v>
      </c>
      <c r="DL34" s="485">
        <v>0</v>
      </c>
      <c r="DM34" s="485"/>
      <c r="DN34" s="485"/>
      <c r="DO34" s="485">
        <v>9.4399254363582886E-9</v>
      </c>
      <c r="DP34" s="485"/>
      <c r="DQ34" s="485"/>
      <c r="DR34" s="485"/>
      <c r="DS34" s="485"/>
      <c r="DT34" s="485"/>
      <c r="DU34" s="485"/>
      <c r="DV34" s="485">
        <v>0</v>
      </c>
      <c r="DW34" s="487">
        <v>5.4691654141944616E-8</v>
      </c>
      <c r="DZ34" s="488">
        <v>0.63563239173405506</v>
      </c>
      <c r="EA34" s="461">
        <v>5.4691654141944629E-2</v>
      </c>
      <c r="EB34" s="461">
        <v>0.5809407375921104</v>
      </c>
      <c r="EC34" s="458">
        <v>2044</v>
      </c>
      <c r="ED34" s="489">
        <v>5.8094073759211043E-7</v>
      </c>
    </row>
    <row r="35" spans="1:134">
      <c r="A35" s="490">
        <v>2045</v>
      </c>
      <c r="B35" s="482">
        <v>0</v>
      </c>
      <c r="C35" s="482">
        <v>0</v>
      </c>
      <c r="D35" s="482">
        <v>0.55211418627116171</v>
      </c>
      <c r="E35" s="482">
        <v>0</v>
      </c>
      <c r="F35" s="482">
        <v>0</v>
      </c>
      <c r="G35" s="482">
        <v>0</v>
      </c>
      <c r="H35" s="482">
        <v>0</v>
      </c>
      <c r="I35" s="482">
        <v>0</v>
      </c>
      <c r="J35" s="482">
        <v>0</v>
      </c>
      <c r="K35" s="482">
        <v>0</v>
      </c>
      <c r="L35" s="482">
        <v>0</v>
      </c>
      <c r="M35" s="482">
        <v>0</v>
      </c>
      <c r="N35" s="482">
        <v>0</v>
      </c>
      <c r="O35" s="482">
        <v>0</v>
      </c>
      <c r="P35" s="482">
        <v>0</v>
      </c>
      <c r="Q35" s="482">
        <v>0</v>
      </c>
      <c r="R35" s="482">
        <v>0</v>
      </c>
      <c r="S35" s="482">
        <v>0</v>
      </c>
      <c r="T35" s="482">
        <v>0</v>
      </c>
      <c r="U35" s="482">
        <v>0</v>
      </c>
      <c r="V35" s="482">
        <v>0</v>
      </c>
      <c r="W35" s="482">
        <v>0</v>
      </c>
      <c r="X35" s="482">
        <v>9.6311308421257763E-2</v>
      </c>
      <c r="Y35" s="482">
        <v>0</v>
      </c>
      <c r="Z35" s="482">
        <v>0</v>
      </c>
      <c r="AA35" s="482">
        <v>0</v>
      </c>
      <c r="AB35" s="482">
        <v>0</v>
      </c>
      <c r="AC35" s="482">
        <v>0</v>
      </c>
      <c r="AD35" s="482">
        <v>0</v>
      </c>
      <c r="AE35" s="482">
        <v>0</v>
      </c>
      <c r="AF35" s="482">
        <v>0.6484254946924195</v>
      </c>
      <c r="AH35" s="490">
        <v>2045</v>
      </c>
      <c r="AI35" s="483">
        <v>0</v>
      </c>
      <c r="AJ35" s="483">
        <v>0</v>
      </c>
      <c r="AK35" s="483">
        <v>0</v>
      </c>
      <c r="AL35" s="483">
        <v>0</v>
      </c>
      <c r="AM35" s="483">
        <v>0</v>
      </c>
      <c r="AN35" s="483">
        <v>0</v>
      </c>
      <c r="AO35" s="483">
        <v>5.5238570887460745E-2</v>
      </c>
      <c r="AP35" s="483">
        <v>0</v>
      </c>
      <c r="AQ35" s="483">
        <v>0</v>
      </c>
      <c r="AR35" s="483">
        <v>0</v>
      </c>
      <c r="AS35" s="482">
        <v>5.5238570887460745E-2</v>
      </c>
      <c r="AU35" s="484">
        <v>2045</v>
      </c>
      <c r="AV35" s="485">
        <v>167.80821917808223</v>
      </c>
      <c r="AW35" s="485">
        <v>514.17341964441641</v>
      </c>
      <c r="AX35" s="485">
        <v>27.659030566441103</v>
      </c>
      <c r="AY35" s="485">
        <v>56.359330611060393</v>
      </c>
      <c r="AZ35" s="485">
        <v>0</v>
      </c>
      <c r="BA35" s="485">
        <v>0</v>
      </c>
      <c r="BB35" s="485">
        <v>0</v>
      </c>
      <c r="BC35" s="485">
        <v>0</v>
      </c>
      <c r="BD35" s="485">
        <v>0</v>
      </c>
      <c r="BE35" s="485">
        <v>0</v>
      </c>
      <c r="BF35" s="485">
        <v>766.00000000000011</v>
      </c>
      <c r="BH35" s="484">
        <v>2045</v>
      </c>
      <c r="BI35" s="485">
        <v>980</v>
      </c>
      <c r="BJ35" s="485">
        <v>3955.8480864037047</v>
      </c>
      <c r="BK35" s="485">
        <v>3.9846577124080794E-6</v>
      </c>
      <c r="BL35" s="485">
        <v>0</v>
      </c>
      <c r="BM35" s="485">
        <v>0</v>
      </c>
      <c r="BN35" s="485">
        <v>0</v>
      </c>
      <c r="BO35" s="485">
        <v>0</v>
      </c>
      <c r="BP35" s="485">
        <v>0</v>
      </c>
      <c r="BQ35" s="485">
        <v>0</v>
      </c>
      <c r="BR35" s="485">
        <v>0</v>
      </c>
      <c r="BS35" s="485">
        <v>0</v>
      </c>
      <c r="BT35" s="485">
        <v>0</v>
      </c>
      <c r="BU35" s="485">
        <v>8.1534210494282888E-7</v>
      </c>
      <c r="BV35" s="485">
        <v>0</v>
      </c>
      <c r="BW35" s="485">
        <v>0</v>
      </c>
      <c r="BX35" s="485">
        <v>0</v>
      </c>
      <c r="BY35" s="485">
        <v>0</v>
      </c>
      <c r="BZ35" s="485">
        <v>0</v>
      </c>
      <c r="CA35" s="485">
        <v>0</v>
      </c>
      <c r="CB35" s="485">
        <v>0</v>
      </c>
      <c r="CC35" s="486">
        <v>4935.8480912037039</v>
      </c>
      <c r="CD35" s="464">
        <v>4935.8480912037039</v>
      </c>
      <c r="CE35" s="484">
        <v>2045</v>
      </c>
      <c r="CF35" s="485">
        <v>883.39111980000018</v>
      </c>
      <c r="CG35" s="485">
        <v>3719.8817480497228</v>
      </c>
      <c r="CH35" s="485">
        <v>3.7049295997403256E-6</v>
      </c>
      <c r="CI35" s="485">
        <v>0</v>
      </c>
      <c r="CJ35" s="485">
        <v>0</v>
      </c>
      <c r="CK35" s="485">
        <v>0</v>
      </c>
      <c r="CL35" s="485">
        <v>0</v>
      </c>
      <c r="CM35" s="485">
        <v>0</v>
      </c>
      <c r="CN35" s="485">
        <v>0</v>
      </c>
      <c r="CO35" s="485">
        <v>0</v>
      </c>
      <c r="CP35" s="485">
        <v>0</v>
      </c>
      <c r="CQ35" s="485">
        <v>0</v>
      </c>
      <c r="CR35" s="485">
        <v>7.5810403717003204E-7</v>
      </c>
      <c r="CS35" s="485">
        <v>0</v>
      </c>
      <c r="CT35" s="485">
        <v>0</v>
      </c>
      <c r="CU35" s="485">
        <v>0</v>
      </c>
      <c r="CV35" s="485">
        <v>0</v>
      </c>
      <c r="CW35" s="485">
        <v>0</v>
      </c>
      <c r="CX35" s="485">
        <v>0</v>
      </c>
      <c r="CY35" s="485">
        <v>0</v>
      </c>
      <c r="CZ35" s="486">
        <v>4603.2728723127566</v>
      </c>
      <c r="DB35" s="484">
        <v>2045</v>
      </c>
      <c r="DC35" s="485">
        <v>0</v>
      </c>
      <c r="DD35" s="485">
        <v>0</v>
      </c>
      <c r="DE35" s="485">
        <v>4.5855584559292034E-8</v>
      </c>
      <c r="DF35" s="485">
        <v>0</v>
      </c>
      <c r="DG35" s="485">
        <v>0</v>
      </c>
      <c r="DH35" s="485">
        <v>0</v>
      </c>
      <c r="DI35" s="485">
        <v>0</v>
      </c>
      <c r="DJ35" s="485">
        <v>0</v>
      </c>
      <c r="DK35" s="485">
        <v>0</v>
      </c>
      <c r="DL35" s="485">
        <v>0</v>
      </c>
      <c r="DM35" s="485"/>
      <c r="DN35" s="485"/>
      <c r="DO35" s="485">
        <v>9.3829863281687169E-9</v>
      </c>
      <c r="DP35" s="485"/>
      <c r="DQ35" s="485"/>
      <c r="DR35" s="485"/>
      <c r="DS35" s="485"/>
      <c r="DT35" s="485"/>
      <c r="DU35" s="485"/>
      <c r="DV35" s="485">
        <v>0</v>
      </c>
      <c r="DW35" s="487">
        <v>5.5238570887460749E-8</v>
      </c>
      <c r="DZ35" s="488">
        <v>0.6484254946924195</v>
      </c>
      <c r="EA35" s="461">
        <v>5.5238570887460745E-2</v>
      </c>
      <c r="EB35" s="461">
        <v>0.59318692380495874</v>
      </c>
      <c r="EC35" s="458">
        <v>2045</v>
      </c>
      <c r="ED35" s="489">
        <v>5.9318692380495869E-7</v>
      </c>
    </row>
    <row r="36" spans="1:134">
      <c r="A36" s="490">
        <v>2046</v>
      </c>
      <c r="B36" s="482">
        <v>0</v>
      </c>
      <c r="C36" s="482">
        <v>0</v>
      </c>
      <c r="D36" s="482">
        <v>0.55969109000807005</v>
      </c>
      <c r="E36" s="482">
        <v>0</v>
      </c>
      <c r="F36" s="482">
        <v>0</v>
      </c>
      <c r="G36" s="482">
        <v>0</v>
      </c>
      <c r="H36" s="482">
        <v>0</v>
      </c>
      <c r="I36" s="482">
        <v>0</v>
      </c>
      <c r="J36" s="482">
        <v>0</v>
      </c>
      <c r="K36" s="482">
        <v>0</v>
      </c>
      <c r="L36" s="482">
        <v>0</v>
      </c>
      <c r="M36" s="482">
        <v>0</v>
      </c>
      <c r="N36" s="482">
        <v>0</v>
      </c>
      <c r="O36" s="482">
        <v>0</v>
      </c>
      <c r="P36" s="482">
        <v>0</v>
      </c>
      <c r="Q36" s="482">
        <v>0</v>
      </c>
      <c r="R36" s="482">
        <v>0</v>
      </c>
      <c r="S36" s="482">
        <v>0</v>
      </c>
      <c r="T36" s="482">
        <v>0</v>
      </c>
      <c r="U36" s="482">
        <v>0</v>
      </c>
      <c r="V36" s="482">
        <v>0</v>
      </c>
      <c r="W36" s="482">
        <v>0</v>
      </c>
      <c r="X36" s="482">
        <v>0.10131760284207629</v>
      </c>
      <c r="Y36" s="482">
        <v>0</v>
      </c>
      <c r="Z36" s="482">
        <v>0</v>
      </c>
      <c r="AA36" s="482">
        <v>0</v>
      </c>
      <c r="AB36" s="482">
        <v>0</v>
      </c>
      <c r="AC36" s="482">
        <v>0</v>
      </c>
      <c r="AD36" s="482">
        <v>0</v>
      </c>
      <c r="AE36" s="482">
        <v>0</v>
      </c>
      <c r="AF36" s="482">
        <v>0.6610086928501463</v>
      </c>
      <c r="AH36" s="490">
        <v>2046</v>
      </c>
      <c r="AI36" s="483">
        <v>0</v>
      </c>
      <c r="AJ36" s="483">
        <v>0</v>
      </c>
      <c r="AK36" s="483">
        <v>0</v>
      </c>
      <c r="AL36" s="483">
        <v>0</v>
      </c>
      <c r="AM36" s="483">
        <v>0</v>
      </c>
      <c r="AN36" s="483">
        <v>0</v>
      </c>
      <c r="AO36" s="483">
        <v>5.5790954201966995E-2</v>
      </c>
      <c r="AP36" s="483">
        <v>0</v>
      </c>
      <c r="AQ36" s="483">
        <v>0</v>
      </c>
      <c r="AR36" s="483">
        <v>0</v>
      </c>
      <c r="AS36" s="482">
        <v>5.5790954201966995E-2</v>
      </c>
      <c r="AU36" s="484">
        <v>2046</v>
      </c>
      <c r="AV36" s="485">
        <v>167.80821917808223</v>
      </c>
      <c r="AW36" s="485">
        <v>515.88020997400474</v>
      </c>
      <c r="AX36" s="485">
        <v>27.811090891951324</v>
      </c>
      <c r="AY36" s="485">
        <v>54.500479955961765</v>
      </c>
      <c r="AZ36" s="485">
        <v>0</v>
      </c>
      <c r="BA36" s="485">
        <v>0</v>
      </c>
      <c r="BB36" s="485">
        <v>0</v>
      </c>
      <c r="BC36" s="485">
        <v>0</v>
      </c>
      <c r="BD36" s="485">
        <v>0</v>
      </c>
      <c r="BE36" s="485">
        <v>0</v>
      </c>
      <c r="BF36" s="485">
        <v>766</v>
      </c>
      <c r="BH36" s="484">
        <v>2046</v>
      </c>
      <c r="BI36" s="485">
        <v>980</v>
      </c>
      <c r="BJ36" s="485">
        <v>3955.8480864037047</v>
      </c>
      <c r="BK36" s="485">
        <v>3.9583562270308902E-6</v>
      </c>
      <c r="BL36" s="485">
        <v>0</v>
      </c>
      <c r="BM36" s="485">
        <v>0</v>
      </c>
      <c r="BN36" s="485">
        <v>0</v>
      </c>
      <c r="BO36" s="485">
        <v>0</v>
      </c>
      <c r="BP36" s="485">
        <v>0</v>
      </c>
      <c r="BQ36" s="485">
        <v>0</v>
      </c>
      <c r="BR36" s="485">
        <v>0</v>
      </c>
      <c r="BS36" s="485">
        <v>0</v>
      </c>
      <c r="BT36" s="485">
        <v>0</v>
      </c>
      <c r="BU36" s="485">
        <v>8.4164338431946817E-7</v>
      </c>
      <c r="BV36" s="485">
        <v>0</v>
      </c>
      <c r="BW36" s="485">
        <v>0</v>
      </c>
      <c r="BX36" s="485">
        <v>0</v>
      </c>
      <c r="BY36" s="485">
        <v>0</v>
      </c>
      <c r="BZ36" s="485">
        <v>0</v>
      </c>
      <c r="CA36" s="485">
        <v>0</v>
      </c>
      <c r="CB36" s="485">
        <v>0</v>
      </c>
      <c r="CC36" s="486">
        <v>4935.8480912037048</v>
      </c>
      <c r="CD36" s="464">
        <v>4935.8480912037048</v>
      </c>
      <c r="CE36" s="484">
        <v>2046</v>
      </c>
      <c r="CF36" s="485">
        <v>883.39111980000018</v>
      </c>
      <c r="CG36" s="485">
        <v>3719.8817480497228</v>
      </c>
      <c r="CH36" s="485">
        <v>3.6804745125724507E-6</v>
      </c>
      <c r="CI36" s="485">
        <v>0</v>
      </c>
      <c r="CJ36" s="485">
        <v>0</v>
      </c>
      <c r="CK36" s="485">
        <v>0</v>
      </c>
      <c r="CL36" s="485">
        <v>0</v>
      </c>
      <c r="CM36" s="485">
        <v>0</v>
      </c>
      <c r="CN36" s="485">
        <v>0</v>
      </c>
      <c r="CO36" s="485">
        <v>0</v>
      </c>
      <c r="CP36" s="485">
        <v>0</v>
      </c>
      <c r="CQ36" s="485">
        <v>0</v>
      </c>
      <c r="CR36" s="485">
        <v>7.8255893279886158E-7</v>
      </c>
      <c r="CS36" s="485">
        <v>0</v>
      </c>
      <c r="CT36" s="485">
        <v>0</v>
      </c>
      <c r="CU36" s="485">
        <v>0</v>
      </c>
      <c r="CV36" s="485">
        <v>0</v>
      </c>
      <c r="CW36" s="485">
        <v>0</v>
      </c>
      <c r="CX36" s="485">
        <v>0</v>
      </c>
      <c r="CY36" s="485">
        <v>0</v>
      </c>
      <c r="CZ36" s="486">
        <v>4603.2728723127575</v>
      </c>
      <c r="DB36" s="484">
        <v>2046</v>
      </c>
      <c r="DC36" s="485">
        <v>0</v>
      </c>
      <c r="DD36" s="485">
        <v>0</v>
      </c>
      <c r="DE36" s="485">
        <v>4.6008435178856903E-8</v>
      </c>
      <c r="DF36" s="485">
        <v>0</v>
      </c>
      <c r="DG36" s="485">
        <v>0</v>
      </c>
      <c r="DH36" s="485">
        <v>0</v>
      </c>
      <c r="DI36" s="485">
        <v>0</v>
      </c>
      <c r="DJ36" s="485">
        <v>0</v>
      </c>
      <c r="DK36" s="485">
        <v>0</v>
      </c>
      <c r="DL36" s="485">
        <v>0</v>
      </c>
      <c r="DM36" s="485"/>
      <c r="DN36" s="485"/>
      <c r="DO36" s="485">
        <v>9.7825190231100957E-9</v>
      </c>
      <c r="DP36" s="485"/>
      <c r="DQ36" s="485"/>
      <c r="DR36" s="485"/>
      <c r="DS36" s="485"/>
      <c r="DT36" s="485"/>
      <c r="DU36" s="485"/>
      <c r="DV36" s="485">
        <v>0</v>
      </c>
      <c r="DW36" s="487">
        <v>5.5790954201966997E-8</v>
      </c>
      <c r="DZ36" s="488">
        <v>0.6610086928501463</v>
      </c>
      <c r="EA36" s="461">
        <v>5.5790954201966995E-2</v>
      </c>
      <c r="EB36" s="461">
        <v>0.60521773864817929</v>
      </c>
      <c r="EC36" s="458">
        <v>2046</v>
      </c>
      <c r="ED36" s="489">
        <v>6.0521773864817927E-7</v>
      </c>
    </row>
    <row r="37" spans="1:134">
      <c r="A37" s="490">
        <v>2047</v>
      </c>
      <c r="B37" s="482">
        <v>0</v>
      </c>
      <c r="C37" s="482">
        <v>0</v>
      </c>
      <c r="D37" s="482">
        <v>0.5726544859828655</v>
      </c>
      <c r="E37" s="482">
        <v>0</v>
      </c>
      <c r="F37" s="482">
        <v>0</v>
      </c>
      <c r="G37" s="482">
        <v>0</v>
      </c>
      <c r="H37" s="482">
        <v>0</v>
      </c>
      <c r="I37" s="482">
        <v>0</v>
      </c>
      <c r="J37" s="482">
        <v>0</v>
      </c>
      <c r="K37" s="482">
        <v>0</v>
      </c>
      <c r="L37" s="482">
        <v>0</v>
      </c>
      <c r="M37" s="482">
        <v>0</v>
      </c>
      <c r="N37" s="482">
        <v>0</v>
      </c>
      <c r="O37" s="482">
        <v>0</v>
      </c>
      <c r="P37" s="482">
        <v>0</v>
      </c>
      <c r="Q37" s="482">
        <v>0</v>
      </c>
      <c r="R37" s="482">
        <v>0</v>
      </c>
      <c r="S37" s="482">
        <v>0</v>
      </c>
      <c r="T37" s="482">
        <v>0</v>
      </c>
      <c r="U37" s="482">
        <v>0</v>
      </c>
      <c r="V37" s="482">
        <v>0</v>
      </c>
      <c r="W37" s="482">
        <v>0</v>
      </c>
      <c r="X37" s="482">
        <v>0.10188366088516562</v>
      </c>
      <c r="Y37" s="482">
        <v>0</v>
      </c>
      <c r="Z37" s="482">
        <v>0</v>
      </c>
      <c r="AA37" s="482">
        <v>0</v>
      </c>
      <c r="AB37" s="482">
        <v>0</v>
      </c>
      <c r="AC37" s="482">
        <v>0</v>
      </c>
      <c r="AD37" s="482">
        <v>0</v>
      </c>
      <c r="AE37" s="482">
        <v>0</v>
      </c>
      <c r="AF37" s="482">
        <v>0.67453814686803115</v>
      </c>
      <c r="AH37" s="490">
        <v>2047</v>
      </c>
      <c r="AI37" s="483">
        <v>0</v>
      </c>
      <c r="AJ37" s="483">
        <v>0</v>
      </c>
      <c r="AK37" s="483">
        <v>0</v>
      </c>
      <c r="AL37" s="483">
        <v>0</v>
      </c>
      <c r="AM37" s="483">
        <v>0</v>
      </c>
      <c r="AN37" s="483">
        <v>0</v>
      </c>
      <c r="AO37" s="483">
        <v>5.634886328488109E-2</v>
      </c>
      <c r="AP37" s="483">
        <v>0</v>
      </c>
      <c r="AQ37" s="483">
        <v>0</v>
      </c>
      <c r="AR37" s="483">
        <v>0</v>
      </c>
      <c r="AS37" s="482">
        <v>5.634886328488109E-2</v>
      </c>
      <c r="AU37" s="484">
        <v>2047</v>
      </c>
      <c r="AV37" s="485">
        <v>167.80821917808223</v>
      </c>
      <c r="AW37" s="485">
        <v>517.58418042833546</v>
      </c>
      <c r="AX37" s="485">
        <v>27.963151217461569</v>
      </c>
      <c r="AY37" s="485">
        <v>52.644449176120901</v>
      </c>
      <c r="AZ37" s="485">
        <v>0</v>
      </c>
      <c r="BA37" s="485">
        <v>0</v>
      </c>
      <c r="BB37" s="485">
        <v>0</v>
      </c>
      <c r="BC37" s="485">
        <v>0</v>
      </c>
      <c r="BD37" s="485">
        <v>0</v>
      </c>
      <c r="BE37" s="485">
        <v>0</v>
      </c>
      <c r="BF37" s="485">
        <v>766.00000000000023</v>
      </c>
      <c r="BH37" s="484">
        <v>2047</v>
      </c>
      <c r="BI37" s="485">
        <v>980</v>
      </c>
      <c r="BJ37" s="485">
        <v>3955.8480864037047</v>
      </c>
      <c r="BK37" s="485">
        <v>3.9715068560326467E-6</v>
      </c>
      <c r="BL37" s="485">
        <v>0</v>
      </c>
      <c r="BM37" s="485">
        <v>0</v>
      </c>
      <c r="BN37" s="485">
        <v>0</v>
      </c>
      <c r="BO37" s="485">
        <v>0</v>
      </c>
      <c r="BP37" s="485">
        <v>0</v>
      </c>
      <c r="BQ37" s="485">
        <v>0</v>
      </c>
      <c r="BR37" s="485">
        <v>0</v>
      </c>
      <c r="BS37" s="485">
        <v>0</v>
      </c>
      <c r="BT37" s="485">
        <v>0</v>
      </c>
      <c r="BU37" s="485">
        <v>8.284927162094391E-7</v>
      </c>
      <c r="BV37" s="485">
        <v>0</v>
      </c>
      <c r="BW37" s="485">
        <v>0</v>
      </c>
      <c r="BX37" s="485">
        <v>0</v>
      </c>
      <c r="BY37" s="485">
        <v>0</v>
      </c>
      <c r="BZ37" s="485">
        <v>0</v>
      </c>
      <c r="CA37" s="485">
        <v>0</v>
      </c>
      <c r="CB37" s="485">
        <v>0</v>
      </c>
      <c r="CC37" s="486">
        <v>4935.8480912037039</v>
      </c>
      <c r="CD37" s="464">
        <v>4935.8480912037039</v>
      </c>
      <c r="CE37" s="484">
        <v>2047</v>
      </c>
      <c r="CF37" s="485">
        <v>883.39111980000018</v>
      </c>
      <c r="CG37" s="485">
        <v>3719.8817480497223</v>
      </c>
      <c r="CH37" s="485">
        <v>3.692701950450513E-6</v>
      </c>
      <c r="CI37" s="485">
        <v>0</v>
      </c>
      <c r="CJ37" s="485">
        <v>0</v>
      </c>
      <c r="CK37" s="485">
        <v>0</v>
      </c>
      <c r="CL37" s="485">
        <v>0</v>
      </c>
      <c r="CM37" s="485">
        <v>0</v>
      </c>
      <c r="CN37" s="485">
        <v>0</v>
      </c>
      <c r="CO37" s="485">
        <v>0</v>
      </c>
      <c r="CP37" s="485">
        <v>0</v>
      </c>
      <c r="CQ37" s="485">
        <v>0</v>
      </c>
      <c r="CR37" s="485">
        <v>7.7033145855797812E-7</v>
      </c>
      <c r="CS37" s="485">
        <v>0</v>
      </c>
      <c r="CT37" s="485">
        <v>0</v>
      </c>
      <c r="CU37" s="485">
        <v>0</v>
      </c>
      <c r="CV37" s="485">
        <v>0</v>
      </c>
      <c r="CW37" s="485">
        <v>0</v>
      </c>
      <c r="CX37" s="485">
        <v>0</v>
      </c>
      <c r="CY37" s="485">
        <v>0</v>
      </c>
      <c r="CZ37" s="486">
        <v>4603.2728723127557</v>
      </c>
      <c r="DB37" s="484">
        <v>2047</v>
      </c>
      <c r="DC37" s="485">
        <v>0</v>
      </c>
      <c r="DD37" s="485">
        <v>0</v>
      </c>
      <c r="DE37" s="485">
        <v>4.6622899335180345E-8</v>
      </c>
      <c r="DF37" s="485">
        <v>0</v>
      </c>
      <c r="DG37" s="485">
        <v>0</v>
      </c>
      <c r="DH37" s="485">
        <v>0</v>
      </c>
      <c r="DI37" s="485">
        <v>0</v>
      </c>
      <c r="DJ37" s="485">
        <v>0</v>
      </c>
      <c r="DK37" s="485">
        <v>0</v>
      </c>
      <c r="DL37" s="485">
        <v>0</v>
      </c>
      <c r="DM37" s="485"/>
      <c r="DN37" s="485"/>
      <c r="DO37" s="485">
        <v>9.7259639497007325E-9</v>
      </c>
      <c r="DP37" s="485"/>
      <c r="DQ37" s="485"/>
      <c r="DR37" s="485"/>
      <c r="DS37" s="485"/>
      <c r="DT37" s="485"/>
      <c r="DU37" s="485"/>
      <c r="DV37" s="485">
        <v>0</v>
      </c>
      <c r="DW37" s="487">
        <v>5.6348863284881079E-8</v>
      </c>
      <c r="DZ37" s="488">
        <v>0.67453814686803115</v>
      </c>
      <c r="EA37" s="461">
        <v>5.634886328488109E-2</v>
      </c>
      <c r="EB37" s="461">
        <v>0.61818928358315006</v>
      </c>
      <c r="EC37" s="458">
        <v>2047</v>
      </c>
      <c r="ED37" s="489">
        <v>6.1818928358315005E-7</v>
      </c>
    </row>
    <row r="38" spans="1:134">
      <c r="A38" s="490">
        <v>2048</v>
      </c>
      <c r="B38" s="482">
        <v>0</v>
      </c>
      <c r="C38" s="482">
        <v>0</v>
      </c>
      <c r="D38" s="482">
        <v>0.58410759346611174</v>
      </c>
      <c r="E38" s="482">
        <v>0</v>
      </c>
      <c r="F38" s="482">
        <v>0</v>
      </c>
      <c r="G38" s="482">
        <v>0</v>
      </c>
      <c r="H38" s="482">
        <v>0</v>
      </c>
      <c r="I38" s="482">
        <v>0</v>
      </c>
      <c r="J38" s="482">
        <v>0</v>
      </c>
      <c r="K38" s="482">
        <v>0</v>
      </c>
      <c r="L38" s="482">
        <v>0</v>
      </c>
      <c r="M38" s="482">
        <v>0</v>
      </c>
      <c r="N38" s="482">
        <v>0</v>
      </c>
      <c r="O38" s="482">
        <v>0</v>
      </c>
      <c r="P38" s="482">
        <v>0</v>
      </c>
      <c r="Q38" s="482">
        <v>0</v>
      </c>
      <c r="R38" s="482">
        <v>0</v>
      </c>
      <c r="S38" s="482">
        <v>0</v>
      </c>
      <c r="T38" s="482">
        <v>0</v>
      </c>
      <c r="U38" s="482">
        <v>0</v>
      </c>
      <c r="V38" s="482">
        <v>0</v>
      </c>
      <c r="W38" s="482">
        <v>0</v>
      </c>
      <c r="X38" s="482">
        <v>0.10392134182368327</v>
      </c>
      <c r="Y38" s="482">
        <v>0</v>
      </c>
      <c r="Z38" s="482">
        <v>0</v>
      </c>
      <c r="AA38" s="482">
        <v>0</v>
      </c>
      <c r="AB38" s="482">
        <v>0</v>
      </c>
      <c r="AC38" s="482">
        <v>0</v>
      </c>
      <c r="AD38" s="482">
        <v>0</v>
      </c>
      <c r="AE38" s="482">
        <v>0</v>
      </c>
      <c r="AF38" s="482">
        <v>0.68802893528979503</v>
      </c>
      <c r="AH38" s="490">
        <v>2048</v>
      </c>
      <c r="AI38" s="483">
        <v>0</v>
      </c>
      <c r="AJ38" s="483">
        <v>0</v>
      </c>
      <c r="AK38" s="483">
        <v>0</v>
      </c>
      <c r="AL38" s="483">
        <v>0</v>
      </c>
      <c r="AM38" s="483">
        <v>0</v>
      </c>
      <c r="AN38" s="483">
        <v>0</v>
      </c>
      <c r="AO38" s="483">
        <v>5.6912353939662964E-2</v>
      </c>
      <c r="AP38" s="483">
        <v>0</v>
      </c>
      <c r="AQ38" s="483">
        <v>0</v>
      </c>
      <c r="AR38" s="483">
        <v>0</v>
      </c>
      <c r="AS38" s="482">
        <v>5.6912353939662964E-2</v>
      </c>
      <c r="AU38" s="484">
        <v>2048</v>
      </c>
      <c r="AV38" s="485">
        <v>167.80821917808223</v>
      </c>
      <c r="AW38" s="485">
        <v>519.29069564814279</v>
      </c>
      <c r="AX38" s="485">
        <v>28.115211542971792</v>
      </c>
      <c r="AY38" s="485">
        <v>50.785873630803387</v>
      </c>
      <c r="AZ38" s="485">
        <v>0</v>
      </c>
      <c r="BA38" s="485">
        <v>0</v>
      </c>
      <c r="BB38" s="485">
        <v>0</v>
      </c>
      <c r="BC38" s="485">
        <v>0</v>
      </c>
      <c r="BD38" s="485">
        <v>0</v>
      </c>
      <c r="BE38" s="485">
        <v>0</v>
      </c>
      <c r="BF38" s="485">
        <v>766.00000000000023</v>
      </c>
      <c r="BH38" s="484">
        <v>2048</v>
      </c>
      <c r="BI38" s="485">
        <v>980</v>
      </c>
      <c r="BJ38" s="485">
        <v>3955.8480864037047</v>
      </c>
      <c r="BK38" s="485">
        <v>3.9715069697194844E-6</v>
      </c>
      <c r="BL38" s="485">
        <v>0</v>
      </c>
      <c r="BM38" s="485">
        <v>0</v>
      </c>
      <c r="BN38" s="485">
        <v>0</v>
      </c>
      <c r="BO38" s="485">
        <v>0</v>
      </c>
      <c r="BP38" s="485">
        <v>0</v>
      </c>
      <c r="BQ38" s="485">
        <v>0</v>
      </c>
      <c r="BR38" s="485">
        <v>0</v>
      </c>
      <c r="BS38" s="485">
        <v>0</v>
      </c>
      <c r="BT38" s="485">
        <v>0</v>
      </c>
      <c r="BU38" s="485">
        <v>8.2849277305285796E-7</v>
      </c>
      <c r="BV38" s="485">
        <v>0</v>
      </c>
      <c r="BW38" s="485">
        <v>0</v>
      </c>
      <c r="BX38" s="485">
        <v>0</v>
      </c>
      <c r="BY38" s="485">
        <v>0</v>
      </c>
      <c r="BZ38" s="485">
        <v>0</v>
      </c>
      <c r="CA38" s="485">
        <v>0</v>
      </c>
      <c r="CB38" s="485">
        <v>0</v>
      </c>
      <c r="CC38" s="486">
        <v>4935.8480912037039</v>
      </c>
      <c r="CD38" s="464">
        <v>4935.8480912037039</v>
      </c>
      <c r="CE38" s="484">
        <v>2048</v>
      </c>
      <c r="CF38" s="485">
        <v>883.39111980000018</v>
      </c>
      <c r="CG38" s="485">
        <v>3719.8817480497228</v>
      </c>
      <c r="CH38" s="485">
        <v>3.6927020561563878E-6</v>
      </c>
      <c r="CI38" s="485">
        <v>0</v>
      </c>
      <c r="CJ38" s="485">
        <v>0</v>
      </c>
      <c r="CK38" s="485">
        <v>0</v>
      </c>
      <c r="CL38" s="485">
        <v>0</v>
      </c>
      <c r="CM38" s="485">
        <v>0</v>
      </c>
      <c r="CN38" s="485">
        <v>0</v>
      </c>
      <c r="CO38" s="485">
        <v>0</v>
      </c>
      <c r="CP38" s="485">
        <v>0</v>
      </c>
      <c r="CQ38" s="485">
        <v>0</v>
      </c>
      <c r="CR38" s="485">
        <v>7.7033151141091561E-7</v>
      </c>
      <c r="CS38" s="485">
        <v>0</v>
      </c>
      <c r="CT38" s="485">
        <v>0</v>
      </c>
      <c r="CU38" s="485">
        <v>0</v>
      </c>
      <c r="CV38" s="485">
        <v>0</v>
      </c>
      <c r="CW38" s="485">
        <v>0</v>
      </c>
      <c r="CX38" s="485">
        <v>0</v>
      </c>
      <c r="CY38" s="485">
        <v>0</v>
      </c>
      <c r="CZ38" s="486">
        <v>4603.2728723127566</v>
      </c>
      <c r="DB38" s="484">
        <v>2048</v>
      </c>
      <c r="DC38" s="485">
        <v>0</v>
      </c>
      <c r="DD38" s="485">
        <v>0</v>
      </c>
      <c r="DE38" s="485">
        <v>4.7089129676487526E-8</v>
      </c>
      <c r="DF38" s="485">
        <v>0</v>
      </c>
      <c r="DG38" s="485">
        <v>0</v>
      </c>
      <c r="DH38" s="485">
        <v>0</v>
      </c>
      <c r="DI38" s="485">
        <v>0</v>
      </c>
      <c r="DJ38" s="485">
        <v>0</v>
      </c>
      <c r="DK38" s="485">
        <v>0</v>
      </c>
      <c r="DL38" s="485">
        <v>0</v>
      </c>
      <c r="DM38" s="485"/>
      <c r="DN38" s="485"/>
      <c r="DO38" s="485">
        <v>9.8232242631754329E-9</v>
      </c>
      <c r="DP38" s="485"/>
      <c r="DQ38" s="485"/>
      <c r="DR38" s="485"/>
      <c r="DS38" s="485"/>
      <c r="DT38" s="485"/>
      <c r="DU38" s="485"/>
      <c r="DV38" s="485">
        <v>0</v>
      </c>
      <c r="DW38" s="487">
        <v>5.6912353939662959E-8</v>
      </c>
      <c r="DZ38" s="488">
        <v>0.68802893528979503</v>
      </c>
      <c r="EA38" s="461">
        <v>5.6912353939662964E-2</v>
      </c>
      <c r="EB38" s="461">
        <v>0.63111658135013204</v>
      </c>
      <c r="EC38" s="458">
        <v>2048</v>
      </c>
      <c r="ED38" s="489">
        <v>6.3111658135013207E-7</v>
      </c>
    </row>
    <row r="39" spans="1:134">
      <c r="A39" s="490">
        <v>2049</v>
      </c>
      <c r="B39" s="482">
        <v>0</v>
      </c>
      <c r="C39" s="482">
        <v>0</v>
      </c>
      <c r="D39" s="482">
        <v>0.59762614104680489</v>
      </c>
      <c r="E39" s="482">
        <v>0</v>
      </c>
      <c r="F39" s="482">
        <v>0</v>
      </c>
      <c r="G39" s="482">
        <v>0</v>
      </c>
      <c r="H39" s="482">
        <v>0</v>
      </c>
      <c r="I39" s="482">
        <v>0</v>
      </c>
      <c r="J39" s="482">
        <v>0</v>
      </c>
      <c r="K39" s="482">
        <v>0</v>
      </c>
      <c r="L39" s="482">
        <v>0</v>
      </c>
      <c r="M39" s="482">
        <v>0</v>
      </c>
      <c r="N39" s="482">
        <v>0</v>
      </c>
      <c r="O39" s="482">
        <v>0</v>
      </c>
      <c r="P39" s="482">
        <v>0</v>
      </c>
      <c r="Q39" s="482">
        <v>0</v>
      </c>
      <c r="R39" s="482">
        <v>0</v>
      </c>
      <c r="S39" s="482">
        <v>0</v>
      </c>
      <c r="T39" s="482">
        <v>0</v>
      </c>
      <c r="U39" s="482">
        <v>0</v>
      </c>
      <c r="V39" s="482">
        <v>0</v>
      </c>
      <c r="W39" s="482">
        <v>0</v>
      </c>
      <c r="X39" s="482">
        <v>0.10425045760684824</v>
      </c>
      <c r="Y39" s="482">
        <v>0</v>
      </c>
      <c r="Z39" s="482">
        <v>0</v>
      </c>
      <c r="AA39" s="482">
        <v>0</v>
      </c>
      <c r="AB39" s="482">
        <v>0</v>
      </c>
      <c r="AC39" s="482">
        <v>0</v>
      </c>
      <c r="AD39" s="482">
        <v>0</v>
      </c>
      <c r="AE39" s="482">
        <v>0</v>
      </c>
      <c r="AF39" s="482">
        <v>0.70187659865365315</v>
      </c>
      <c r="AH39" s="490">
        <v>2049</v>
      </c>
      <c r="AI39" s="483">
        <v>0</v>
      </c>
      <c r="AJ39" s="483">
        <v>0</v>
      </c>
      <c r="AK39" s="483">
        <v>0</v>
      </c>
      <c r="AL39" s="483">
        <v>0</v>
      </c>
      <c r="AM39" s="483">
        <v>0</v>
      </c>
      <c r="AN39" s="483">
        <v>0</v>
      </c>
      <c r="AO39" s="483">
        <v>5.7481477691443426E-2</v>
      </c>
      <c r="AP39" s="483">
        <v>0</v>
      </c>
      <c r="AQ39" s="483">
        <v>0</v>
      </c>
      <c r="AR39" s="483">
        <v>0</v>
      </c>
      <c r="AS39" s="482">
        <v>5.7481477691443426E-2</v>
      </c>
      <c r="AU39" s="484">
        <v>2049</v>
      </c>
      <c r="AV39" s="485">
        <v>167.80821917808223</v>
      </c>
      <c r="AW39" s="485">
        <v>520.98228616231643</v>
      </c>
      <c r="AX39" s="485">
        <v>28.267271868482027</v>
      </c>
      <c r="AY39" s="485">
        <v>48.942222791119399</v>
      </c>
      <c r="AZ39" s="485">
        <v>0</v>
      </c>
      <c r="BA39" s="485">
        <v>0</v>
      </c>
      <c r="BB39" s="485">
        <v>0</v>
      </c>
      <c r="BC39" s="485">
        <v>0</v>
      </c>
      <c r="BD39" s="485">
        <v>0</v>
      </c>
      <c r="BE39" s="485">
        <v>0</v>
      </c>
      <c r="BF39" s="485">
        <v>766.00000000000011</v>
      </c>
      <c r="BH39" s="484">
        <v>2049</v>
      </c>
      <c r="BI39" s="485">
        <v>980</v>
      </c>
      <c r="BJ39" s="485">
        <v>3955.8480864037047</v>
      </c>
      <c r="BK39" s="485">
        <v>3.9846576555646605E-6</v>
      </c>
      <c r="BL39" s="485">
        <v>0</v>
      </c>
      <c r="BM39" s="485">
        <v>0</v>
      </c>
      <c r="BN39" s="485">
        <v>0</v>
      </c>
      <c r="BO39" s="485">
        <v>0</v>
      </c>
      <c r="BP39" s="485">
        <v>0</v>
      </c>
      <c r="BQ39" s="485">
        <v>0</v>
      </c>
      <c r="BR39" s="485">
        <v>0</v>
      </c>
      <c r="BS39" s="485">
        <v>0</v>
      </c>
      <c r="BT39" s="485">
        <v>0</v>
      </c>
      <c r="BU39" s="485">
        <v>8.1534210494282888E-7</v>
      </c>
      <c r="BV39" s="485">
        <v>0</v>
      </c>
      <c r="BW39" s="485">
        <v>0</v>
      </c>
      <c r="BX39" s="485">
        <v>0</v>
      </c>
      <c r="BY39" s="485">
        <v>0</v>
      </c>
      <c r="BZ39" s="485">
        <v>0</v>
      </c>
      <c r="CA39" s="485">
        <v>0</v>
      </c>
      <c r="CB39" s="485">
        <v>0</v>
      </c>
      <c r="CC39" s="486">
        <v>4935.8480912037039</v>
      </c>
      <c r="CD39" s="464">
        <v>4935.8480912037039</v>
      </c>
      <c r="CE39" s="484">
        <v>2049</v>
      </c>
      <c r="CF39" s="485">
        <v>883.39111980000018</v>
      </c>
      <c r="CG39" s="485">
        <v>3719.8817480497228</v>
      </c>
      <c r="CH39" s="485">
        <v>3.7049295468873883E-6</v>
      </c>
      <c r="CI39" s="485">
        <v>0</v>
      </c>
      <c r="CJ39" s="485">
        <v>0</v>
      </c>
      <c r="CK39" s="485">
        <v>0</v>
      </c>
      <c r="CL39" s="485">
        <v>0</v>
      </c>
      <c r="CM39" s="485">
        <v>0</v>
      </c>
      <c r="CN39" s="485">
        <v>0</v>
      </c>
      <c r="CO39" s="485">
        <v>0</v>
      </c>
      <c r="CP39" s="485">
        <v>0</v>
      </c>
      <c r="CQ39" s="485">
        <v>0</v>
      </c>
      <c r="CR39" s="485">
        <v>7.5810403717003204E-7</v>
      </c>
      <c r="CS39" s="485">
        <v>0</v>
      </c>
      <c r="CT39" s="485">
        <v>0</v>
      </c>
      <c r="CU39" s="485">
        <v>0</v>
      </c>
      <c r="CV39" s="485">
        <v>0</v>
      </c>
      <c r="CW39" s="485">
        <v>0</v>
      </c>
      <c r="CX39" s="485">
        <v>0</v>
      </c>
      <c r="CY39" s="485">
        <v>0</v>
      </c>
      <c r="CZ39" s="486">
        <v>4603.2728723127566</v>
      </c>
      <c r="DB39" s="484">
        <v>2049</v>
      </c>
      <c r="DC39" s="485">
        <v>0</v>
      </c>
      <c r="DD39" s="485">
        <v>0</v>
      </c>
      <c r="DE39" s="485">
        <v>4.7717504492575895E-8</v>
      </c>
      <c r="DF39" s="485">
        <v>0</v>
      </c>
      <c r="DG39" s="485">
        <v>0</v>
      </c>
      <c r="DH39" s="485">
        <v>0</v>
      </c>
      <c r="DI39" s="485">
        <v>0</v>
      </c>
      <c r="DJ39" s="485">
        <v>0</v>
      </c>
      <c r="DK39" s="485">
        <v>0</v>
      </c>
      <c r="DL39" s="485">
        <v>0</v>
      </c>
      <c r="DM39" s="485"/>
      <c r="DN39" s="485"/>
      <c r="DO39" s="485">
        <v>9.7639731988675404E-9</v>
      </c>
      <c r="DP39" s="485"/>
      <c r="DQ39" s="485"/>
      <c r="DR39" s="485"/>
      <c r="DS39" s="485"/>
      <c r="DT39" s="485"/>
      <c r="DU39" s="485"/>
      <c r="DV39" s="485">
        <v>0</v>
      </c>
      <c r="DW39" s="487">
        <v>5.7481477691443437E-8</v>
      </c>
      <c r="DZ39" s="488">
        <v>0.70187659865365315</v>
      </c>
      <c r="EA39" s="461">
        <v>5.7481477691443426E-2</v>
      </c>
      <c r="EB39" s="461">
        <v>0.64439512096220974</v>
      </c>
      <c r="EC39" s="458">
        <v>2049</v>
      </c>
      <c r="ED39" s="489">
        <v>6.4439512096220974E-7</v>
      </c>
    </row>
    <row r="40" spans="1:134">
      <c r="A40" s="490">
        <v>2050</v>
      </c>
      <c r="B40" s="482">
        <v>0</v>
      </c>
      <c r="C40" s="482">
        <v>0</v>
      </c>
      <c r="D40" s="482">
        <v>0.60582765397142746</v>
      </c>
      <c r="E40" s="482">
        <v>0</v>
      </c>
      <c r="F40" s="482">
        <v>0</v>
      </c>
      <c r="G40" s="482">
        <v>0</v>
      </c>
      <c r="H40" s="482">
        <v>0</v>
      </c>
      <c r="I40" s="482">
        <v>0</v>
      </c>
      <c r="J40" s="482">
        <v>0</v>
      </c>
      <c r="K40" s="482">
        <v>0</v>
      </c>
      <c r="L40" s="482">
        <v>0</v>
      </c>
      <c r="M40" s="482">
        <v>0</v>
      </c>
      <c r="N40" s="482">
        <v>0</v>
      </c>
      <c r="O40" s="482">
        <v>0</v>
      </c>
      <c r="P40" s="482">
        <v>0</v>
      </c>
      <c r="Q40" s="482">
        <v>0</v>
      </c>
      <c r="R40" s="482">
        <v>0</v>
      </c>
      <c r="S40" s="482">
        <v>0</v>
      </c>
      <c r="T40" s="482">
        <v>0</v>
      </c>
      <c r="U40" s="482">
        <v>0</v>
      </c>
      <c r="V40" s="482">
        <v>0</v>
      </c>
      <c r="W40" s="482">
        <v>0</v>
      </c>
      <c r="X40" s="482">
        <v>0.10966943169037081</v>
      </c>
      <c r="Y40" s="482">
        <v>0</v>
      </c>
      <c r="Z40" s="482">
        <v>0</v>
      </c>
      <c r="AA40" s="482">
        <v>0</v>
      </c>
      <c r="AB40" s="482">
        <v>0</v>
      </c>
      <c r="AC40" s="482">
        <v>0</v>
      </c>
      <c r="AD40" s="482">
        <v>0</v>
      </c>
      <c r="AE40" s="482">
        <v>0</v>
      </c>
      <c r="AF40" s="482">
        <v>0.71549708566179826</v>
      </c>
      <c r="AH40" s="490">
        <v>2050</v>
      </c>
      <c r="AI40" s="483">
        <v>0</v>
      </c>
      <c r="AJ40" s="483">
        <v>0</v>
      </c>
      <c r="AK40" s="483">
        <v>0</v>
      </c>
      <c r="AL40" s="483">
        <v>0</v>
      </c>
      <c r="AM40" s="483">
        <v>0</v>
      </c>
      <c r="AN40" s="483">
        <v>0</v>
      </c>
      <c r="AO40" s="483">
        <v>5.8056292039342511E-2</v>
      </c>
      <c r="AP40" s="483">
        <v>0</v>
      </c>
      <c r="AQ40" s="483">
        <v>0</v>
      </c>
      <c r="AR40" s="483">
        <v>0</v>
      </c>
      <c r="AS40" s="482">
        <v>5.8056292039342511E-2</v>
      </c>
      <c r="AU40" s="484">
        <v>2050</v>
      </c>
      <c r="AV40" s="485">
        <v>167.80821917808223</v>
      </c>
      <c r="AW40" s="485">
        <v>522.6767653291937</v>
      </c>
      <c r="AX40" s="485">
        <v>28.419332193992258</v>
      </c>
      <c r="AY40" s="485">
        <v>47.095683298731863</v>
      </c>
      <c r="AZ40" s="485">
        <v>0</v>
      </c>
      <c r="BA40" s="485">
        <v>0</v>
      </c>
      <c r="BB40" s="485">
        <v>0</v>
      </c>
      <c r="BC40" s="485">
        <v>0</v>
      </c>
      <c r="BD40" s="485">
        <v>0</v>
      </c>
      <c r="BE40" s="485">
        <v>0</v>
      </c>
      <c r="BF40" s="485">
        <v>766</v>
      </c>
      <c r="BH40" s="484">
        <v>2050</v>
      </c>
      <c r="BI40" s="485">
        <v>980</v>
      </c>
      <c r="BJ40" s="485">
        <v>3955.8480864037047</v>
      </c>
      <c r="BK40" s="485">
        <v>3.958356340717728E-6</v>
      </c>
      <c r="BL40" s="485">
        <v>0</v>
      </c>
      <c r="BM40" s="485">
        <v>0</v>
      </c>
      <c r="BN40" s="485">
        <v>0</v>
      </c>
      <c r="BO40" s="485">
        <v>0</v>
      </c>
      <c r="BP40" s="485">
        <v>0</v>
      </c>
      <c r="BQ40" s="485">
        <v>0</v>
      </c>
      <c r="BR40" s="485">
        <v>0</v>
      </c>
      <c r="BS40" s="485">
        <v>0</v>
      </c>
      <c r="BT40" s="485">
        <v>0</v>
      </c>
      <c r="BU40" s="485">
        <v>8.4164338431946817E-7</v>
      </c>
      <c r="BV40" s="485">
        <v>0</v>
      </c>
      <c r="BW40" s="485">
        <v>0</v>
      </c>
      <c r="BX40" s="485">
        <v>0</v>
      </c>
      <c r="BY40" s="485">
        <v>0</v>
      </c>
      <c r="BZ40" s="485">
        <v>0</v>
      </c>
      <c r="CA40" s="485">
        <v>0</v>
      </c>
      <c r="CB40" s="485">
        <v>0</v>
      </c>
      <c r="CC40" s="486">
        <v>4935.8480912037048</v>
      </c>
      <c r="CD40" s="464">
        <v>4935.8480912037048</v>
      </c>
      <c r="CE40" s="484">
        <v>2050</v>
      </c>
      <c r="CF40" s="485">
        <v>883.39111980000018</v>
      </c>
      <c r="CG40" s="485">
        <v>3719.8817480497223</v>
      </c>
      <c r="CH40" s="485">
        <v>3.6804746182783255E-6</v>
      </c>
      <c r="CI40" s="485">
        <v>0</v>
      </c>
      <c r="CJ40" s="485">
        <v>0</v>
      </c>
      <c r="CK40" s="485">
        <v>0</v>
      </c>
      <c r="CL40" s="485">
        <v>0</v>
      </c>
      <c r="CM40" s="485">
        <v>0</v>
      </c>
      <c r="CN40" s="485">
        <v>0</v>
      </c>
      <c r="CO40" s="485">
        <v>0</v>
      </c>
      <c r="CP40" s="485">
        <v>0</v>
      </c>
      <c r="CQ40" s="485">
        <v>0</v>
      </c>
      <c r="CR40" s="485">
        <v>7.8255893279886158E-7</v>
      </c>
      <c r="CS40" s="485">
        <v>0</v>
      </c>
      <c r="CT40" s="485">
        <v>0</v>
      </c>
      <c r="CU40" s="485">
        <v>0</v>
      </c>
      <c r="CV40" s="485">
        <v>0</v>
      </c>
      <c r="CW40" s="485">
        <v>0</v>
      </c>
      <c r="CX40" s="485">
        <v>0</v>
      </c>
      <c r="CY40" s="485">
        <v>0</v>
      </c>
      <c r="CZ40" s="486">
        <v>4603.2728723127566</v>
      </c>
      <c r="DB40" s="484">
        <v>2050</v>
      </c>
      <c r="DC40" s="485">
        <v>0</v>
      </c>
      <c r="DD40" s="485">
        <v>0</v>
      </c>
      <c r="DE40" s="485">
        <v>4.7876563515992866E-8</v>
      </c>
      <c r="DF40" s="485">
        <v>0</v>
      </c>
      <c r="DG40" s="485">
        <v>0</v>
      </c>
      <c r="DH40" s="485">
        <v>0</v>
      </c>
      <c r="DI40" s="485">
        <v>0</v>
      </c>
      <c r="DJ40" s="485">
        <v>0</v>
      </c>
      <c r="DK40" s="485">
        <v>0</v>
      </c>
      <c r="DL40" s="485">
        <v>0</v>
      </c>
      <c r="DM40" s="485"/>
      <c r="DN40" s="485"/>
      <c r="DO40" s="485">
        <v>1.0179728523349653E-8</v>
      </c>
      <c r="DP40" s="485"/>
      <c r="DQ40" s="485"/>
      <c r="DR40" s="485"/>
      <c r="DS40" s="485"/>
      <c r="DT40" s="485"/>
      <c r="DU40" s="485"/>
      <c r="DV40" s="485">
        <v>0</v>
      </c>
      <c r="DW40" s="487">
        <v>5.8056292039342517E-8</v>
      </c>
      <c r="DZ40" s="488">
        <v>0.71549708566179826</v>
      </c>
      <c r="EA40" s="461">
        <v>5.8056292039342511E-2</v>
      </c>
      <c r="EB40" s="461">
        <v>0.65744079362245578</v>
      </c>
      <c r="EC40" s="458">
        <v>2050</v>
      </c>
      <c r="ED40" s="489">
        <v>6.5744079362245583E-7</v>
      </c>
    </row>
    <row r="41" spans="1:134">
      <c r="A41" s="490">
        <v>2051</v>
      </c>
      <c r="B41" s="482">
        <v>0</v>
      </c>
      <c r="C41" s="482">
        <v>0</v>
      </c>
      <c r="D41" s="482">
        <v>0.61985965896451467</v>
      </c>
      <c r="E41" s="482">
        <v>0</v>
      </c>
      <c r="F41" s="482">
        <v>0</v>
      </c>
      <c r="G41" s="482">
        <v>0</v>
      </c>
      <c r="H41" s="482">
        <v>0</v>
      </c>
      <c r="I41" s="482">
        <v>0</v>
      </c>
      <c r="J41" s="482">
        <v>0</v>
      </c>
      <c r="K41" s="482">
        <v>0</v>
      </c>
      <c r="L41" s="482">
        <v>0</v>
      </c>
      <c r="M41" s="482">
        <v>0</v>
      </c>
      <c r="N41" s="482">
        <v>0</v>
      </c>
      <c r="O41" s="482">
        <v>0</v>
      </c>
      <c r="P41" s="482">
        <v>0</v>
      </c>
      <c r="Q41" s="482">
        <v>0</v>
      </c>
      <c r="R41" s="482">
        <v>0</v>
      </c>
      <c r="S41" s="482">
        <v>0</v>
      </c>
      <c r="T41" s="482">
        <v>0</v>
      </c>
      <c r="U41" s="482">
        <v>0</v>
      </c>
      <c r="V41" s="482">
        <v>0</v>
      </c>
      <c r="W41" s="482">
        <v>0</v>
      </c>
      <c r="X41" s="482">
        <v>0.11028215112063736</v>
      </c>
      <c r="Y41" s="482">
        <v>0</v>
      </c>
      <c r="Z41" s="482">
        <v>0</v>
      </c>
      <c r="AA41" s="482">
        <v>0</v>
      </c>
      <c r="AB41" s="482">
        <v>0</v>
      </c>
      <c r="AC41" s="482">
        <v>0</v>
      </c>
      <c r="AD41" s="482">
        <v>0</v>
      </c>
      <c r="AE41" s="482">
        <v>0</v>
      </c>
      <c r="AF41" s="482">
        <v>0.730141810085152</v>
      </c>
      <c r="AH41" s="490">
        <v>2051</v>
      </c>
      <c r="AI41" s="483">
        <v>0</v>
      </c>
      <c r="AJ41" s="483">
        <v>0</v>
      </c>
      <c r="AK41" s="483">
        <v>0</v>
      </c>
      <c r="AL41" s="483">
        <v>0</v>
      </c>
      <c r="AM41" s="483">
        <v>0</v>
      </c>
      <c r="AN41" s="483">
        <v>0</v>
      </c>
      <c r="AO41" s="483">
        <v>5.863685517638869E-2</v>
      </c>
      <c r="AP41" s="483">
        <v>0</v>
      </c>
      <c r="AQ41" s="483">
        <v>0</v>
      </c>
      <c r="AR41" s="483">
        <v>0</v>
      </c>
      <c r="AS41" s="482">
        <v>5.863685517638869E-2</v>
      </c>
      <c r="AU41" s="484">
        <v>2051</v>
      </c>
      <c r="AV41" s="485">
        <v>167.80821917808223</v>
      </c>
      <c r="AW41" s="485">
        <v>524.37213860285999</v>
      </c>
      <c r="AX41" s="485">
        <v>28.571392519502492</v>
      </c>
      <c r="AY41" s="485">
        <v>45.248249699555437</v>
      </c>
      <c r="AZ41" s="485">
        <v>0</v>
      </c>
      <c r="BA41" s="485">
        <v>0</v>
      </c>
      <c r="BB41" s="485">
        <v>0</v>
      </c>
      <c r="BC41" s="485">
        <v>0</v>
      </c>
      <c r="BD41" s="485">
        <v>0</v>
      </c>
      <c r="BE41" s="485">
        <v>0</v>
      </c>
      <c r="BF41" s="485">
        <v>766.00000000000023</v>
      </c>
      <c r="BH41" s="484">
        <v>2051</v>
      </c>
      <c r="BI41" s="485">
        <v>980</v>
      </c>
      <c r="BJ41" s="485">
        <v>3955.8480864037047</v>
      </c>
      <c r="BK41" s="485">
        <v>3.9715070265629032E-6</v>
      </c>
      <c r="BL41" s="485">
        <v>0</v>
      </c>
      <c r="BM41" s="485">
        <v>0</v>
      </c>
      <c r="BN41" s="485">
        <v>0</v>
      </c>
      <c r="BO41" s="485">
        <v>0</v>
      </c>
      <c r="BP41" s="485">
        <v>0</v>
      </c>
      <c r="BQ41" s="485">
        <v>0</v>
      </c>
      <c r="BR41" s="485">
        <v>0</v>
      </c>
      <c r="BS41" s="485">
        <v>0</v>
      </c>
      <c r="BT41" s="485">
        <v>0</v>
      </c>
      <c r="BU41" s="485">
        <v>8.284927162094391E-7</v>
      </c>
      <c r="BV41" s="485">
        <v>0</v>
      </c>
      <c r="BW41" s="485">
        <v>0</v>
      </c>
      <c r="BX41" s="485">
        <v>0</v>
      </c>
      <c r="BY41" s="485">
        <v>0</v>
      </c>
      <c r="BZ41" s="485">
        <v>0</v>
      </c>
      <c r="CA41" s="485">
        <v>0</v>
      </c>
      <c r="CB41" s="485">
        <v>0</v>
      </c>
      <c r="CC41" s="486">
        <v>4935.8480912037039</v>
      </c>
      <c r="CD41" s="464">
        <v>4935.8480912037039</v>
      </c>
      <c r="CE41" s="484">
        <v>2051</v>
      </c>
      <c r="CF41" s="485">
        <v>883.39111980000018</v>
      </c>
      <c r="CG41" s="485">
        <v>3719.8817480497228</v>
      </c>
      <c r="CH41" s="485">
        <v>3.6927021090093251E-6</v>
      </c>
      <c r="CI41" s="485">
        <v>0</v>
      </c>
      <c r="CJ41" s="485">
        <v>0</v>
      </c>
      <c r="CK41" s="485">
        <v>0</v>
      </c>
      <c r="CL41" s="485">
        <v>0</v>
      </c>
      <c r="CM41" s="485">
        <v>0</v>
      </c>
      <c r="CN41" s="485">
        <v>0</v>
      </c>
      <c r="CO41" s="485">
        <v>0</v>
      </c>
      <c r="CP41" s="485">
        <v>0</v>
      </c>
      <c r="CQ41" s="485">
        <v>0</v>
      </c>
      <c r="CR41" s="485">
        <v>7.7033145855797812E-7</v>
      </c>
      <c r="CS41" s="485">
        <v>0</v>
      </c>
      <c r="CT41" s="485">
        <v>0</v>
      </c>
      <c r="CU41" s="485">
        <v>0</v>
      </c>
      <c r="CV41" s="485">
        <v>0</v>
      </c>
      <c r="CW41" s="485">
        <v>0</v>
      </c>
      <c r="CX41" s="485">
        <v>0</v>
      </c>
      <c r="CY41" s="485">
        <v>0</v>
      </c>
      <c r="CZ41" s="486">
        <v>4603.2728723127566</v>
      </c>
      <c r="DB41" s="484">
        <v>2051</v>
      </c>
      <c r="DC41" s="485">
        <v>0</v>
      </c>
      <c r="DD41" s="485">
        <v>0</v>
      </c>
      <c r="DE41" s="485">
        <v>4.8515978089214674E-8</v>
      </c>
      <c r="DF41" s="485">
        <v>0</v>
      </c>
      <c r="DG41" s="485">
        <v>0</v>
      </c>
      <c r="DH41" s="485">
        <v>0</v>
      </c>
      <c r="DI41" s="485">
        <v>0</v>
      </c>
      <c r="DJ41" s="485">
        <v>0</v>
      </c>
      <c r="DK41" s="485">
        <v>0</v>
      </c>
      <c r="DL41" s="485">
        <v>0</v>
      </c>
      <c r="DM41" s="485"/>
      <c r="DN41" s="485"/>
      <c r="DO41" s="485">
        <v>1.0120877087174014E-8</v>
      </c>
      <c r="DP41" s="485"/>
      <c r="DQ41" s="485"/>
      <c r="DR41" s="485"/>
      <c r="DS41" s="485"/>
      <c r="DT41" s="485"/>
      <c r="DU41" s="485"/>
      <c r="DV41" s="485">
        <v>0</v>
      </c>
      <c r="DW41" s="487">
        <v>5.863685517638869E-8</v>
      </c>
      <c r="DZ41" s="488">
        <v>0.730141810085152</v>
      </c>
      <c r="EA41" s="461">
        <v>5.863685517638869E-2</v>
      </c>
      <c r="EB41" s="461">
        <v>0.67150495490876327</v>
      </c>
      <c r="EC41" s="458">
        <v>2051</v>
      </c>
      <c r="ED41" s="489">
        <v>6.7150495490876325E-7</v>
      </c>
    </row>
    <row r="42" spans="1:134">
      <c r="A42" s="490">
        <v>2052</v>
      </c>
      <c r="B42" s="482">
        <v>0</v>
      </c>
      <c r="C42" s="482">
        <v>0</v>
      </c>
      <c r="D42" s="482">
        <v>3945824.6143702362</v>
      </c>
      <c r="E42" s="482">
        <v>0</v>
      </c>
      <c r="F42" s="482">
        <v>0</v>
      </c>
      <c r="G42" s="482">
        <v>0</v>
      </c>
      <c r="H42" s="482">
        <v>0</v>
      </c>
      <c r="I42" s="482">
        <v>0</v>
      </c>
      <c r="J42" s="482">
        <v>0</v>
      </c>
      <c r="K42" s="482">
        <v>0</v>
      </c>
      <c r="L42" s="482">
        <v>0</v>
      </c>
      <c r="M42" s="482">
        <v>0</v>
      </c>
      <c r="N42" s="482">
        <v>0</v>
      </c>
      <c r="O42" s="482">
        <v>0</v>
      </c>
      <c r="P42" s="482">
        <v>0</v>
      </c>
      <c r="Q42" s="482">
        <v>0</v>
      </c>
      <c r="R42" s="482">
        <v>0</v>
      </c>
      <c r="S42" s="482">
        <v>0</v>
      </c>
      <c r="T42" s="482">
        <v>0</v>
      </c>
      <c r="U42" s="482">
        <v>0</v>
      </c>
      <c r="V42" s="482">
        <v>0</v>
      </c>
      <c r="W42" s="482">
        <v>0</v>
      </c>
      <c r="X42" s="482">
        <v>6.180990490884479E-2</v>
      </c>
      <c r="Y42" s="482">
        <v>0</v>
      </c>
      <c r="Z42" s="482">
        <v>0</v>
      </c>
      <c r="AA42" s="482">
        <v>0</v>
      </c>
      <c r="AB42" s="482">
        <v>0</v>
      </c>
      <c r="AC42" s="482">
        <v>0</v>
      </c>
      <c r="AD42" s="482">
        <v>0</v>
      </c>
      <c r="AE42" s="482">
        <v>0</v>
      </c>
      <c r="AF42" s="482">
        <v>3945824.676180141</v>
      </c>
      <c r="AH42" s="490">
        <v>2052</v>
      </c>
      <c r="AI42" s="483">
        <v>0</v>
      </c>
      <c r="AJ42" s="483">
        <v>0</v>
      </c>
      <c r="AK42" s="483">
        <v>0</v>
      </c>
      <c r="AL42" s="483">
        <v>0</v>
      </c>
      <c r="AM42" s="483">
        <v>0</v>
      </c>
      <c r="AN42" s="483">
        <v>0</v>
      </c>
      <c r="AO42" s="483">
        <v>337295.20396829426</v>
      </c>
      <c r="AP42" s="483">
        <v>0</v>
      </c>
      <c r="AQ42" s="483">
        <v>0</v>
      </c>
      <c r="AR42" s="483">
        <v>0</v>
      </c>
      <c r="AS42" s="482">
        <v>337295.20396829426</v>
      </c>
      <c r="AU42" s="484">
        <v>2052</v>
      </c>
      <c r="AV42" s="485">
        <v>125.85616438356168</v>
      </c>
      <c r="AW42" s="485">
        <v>554.69879707340465</v>
      </c>
      <c r="AX42" s="485">
        <v>42.051031409740986</v>
      </c>
      <c r="AY42" s="485">
        <v>43.394007133292718</v>
      </c>
      <c r="AZ42" s="485">
        <v>0</v>
      </c>
      <c r="BA42" s="485">
        <v>0</v>
      </c>
      <c r="BB42" s="485">
        <v>0</v>
      </c>
      <c r="BC42" s="485">
        <v>0</v>
      </c>
      <c r="BD42" s="485">
        <v>0</v>
      </c>
      <c r="BE42" s="485">
        <v>0</v>
      </c>
      <c r="BF42" s="485">
        <v>766</v>
      </c>
      <c r="BH42" s="484">
        <v>2052</v>
      </c>
      <c r="BI42" s="485">
        <v>732.98630136986299</v>
      </c>
      <c r="BJ42" s="485">
        <v>4175.5242558333657</v>
      </c>
      <c r="BK42" s="485">
        <v>27.337533540202088</v>
      </c>
      <c r="BL42" s="485">
        <v>0</v>
      </c>
      <c r="BM42" s="485">
        <v>0</v>
      </c>
      <c r="BN42" s="485">
        <v>0</v>
      </c>
      <c r="BO42" s="485">
        <v>0</v>
      </c>
      <c r="BP42" s="485">
        <v>0</v>
      </c>
      <c r="BQ42" s="485">
        <v>0</v>
      </c>
      <c r="BR42" s="485">
        <v>0</v>
      </c>
      <c r="BS42" s="485">
        <v>0</v>
      </c>
      <c r="BT42" s="485">
        <v>0</v>
      </c>
      <c r="BU42" s="485">
        <v>4.6027372491153073E-7</v>
      </c>
      <c r="BV42" s="485">
        <v>0</v>
      </c>
      <c r="BW42" s="485">
        <v>0</v>
      </c>
      <c r="BX42" s="485">
        <v>0</v>
      </c>
      <c r="BY42" s="485">
        <v>0</v>
      </c>
      <c r="BZ42" s="485">
        <v>0</v>
      </c>
      <c r="CA42" s="485">
        <v>0</v>
      </c>
      <c r="CB42" s="485">
        <v>0</v>
      </c>
      <c r="CC42" s="486">
        <v>4935.8480912037048</v>
      </c>
      <c r="CD42" s="464">
        <v>4935.8480912037048</v>
      </c>
      <c r="CE42" s="484">
        <v>2052</v>
      </c>
      <c r="CF42" s="485">
        <v>660.72815261753431</v>
      </c>
      <c r="CG42" s="485">
        <v>3926.4542339729046</v>
      </c>
      <c r="CH42" s="485">
        <v>25.418403413069854</v>
      </c>
      <c r="CI42" s="485">
        <v>0</v>
      </c>
      <c r="CJ42" s="485">
        <v>0</v>
      </c>
      <c r="CK42" s="485">
        <v>0</v>
      </c>
      <c r="CL42" s="485">
        <v>0</v>
      </c>
      <c r="CM42" s="485">
        <v>0</v>
      </c>
      <c r="CN42" s="485">
        <v>0</v>
      </c>
      <c r="CO42" s="485">
        <v>0</v>
      </c>
      <c r="CP42" s="485">
        <v>0</v>
      </c>
      <c r="CQ42" s="485">
        <v>0</v>
      </c>
      <c r="CR42" s="485">
        <v>4.2796191554855033E-7</v>
      </c>
      <c r="CS42" s="485">
        <v>0</v>
      </c>
      <c r="CT42" s="485">
        <v>0</v>
      </c>
      <c r="CU42" s="485">
        <v>0</v>
      </c>
      <c r="CV42" s="485">
        <v>0</v>
      </c>
      <c r="CW42" s="485">
        <v>0</v>
      </c>
      <c r="CX42" s="485">
        <v>0</v>
      </c>
      <c r="CY42" s="485">
        <v>0</v>
      </c>
      <c r="CZ42" s="486">
        <v>4612.6007904314702</v>
      </c>
      <c r="DB42" s="484">
        <v>2052</v>
      </c>
      <c r="DC42" s="485">
        <v>0</v>
      </c>
      <c r="DD42" s="485">
        <v>0</v>
      </c>
      <c r="DE42" s="485">
        <v>0.33729519828935772</v>
      </c>
      <c r="DF42" s="485">
        <v>0</v>
      </c>
      <c r="DG42" s="485">
        <v>0</v>
      </c>
      <c r="DH42" s="485">
        <v>0</v>
      </c>
      <c r="DI42" s="485">
        <v>0</v>
      </c>
      <c r="DJ42" s="485">
        <v>0</v>
      </c>
      <c r="DK42" s="485">
        <v>0</v>
      </c>
      <c r="DL42" s="485">
        <v>0</v>
      </c>
      <c r="DM42" s="485"/>
      <c r="DN42" s="485"/>
      <c r="DO42" s="485">
        <v>5.6789365098760985E-9</v>
      </c>
      <c r="DP42" s="485"/>
      <c r="DQ42" s="485"/>
      <c r="DR42" s="485"/>
      <c r="DS42" s="485"/>
      <c r="DT42" s="485"/>
      <c r="DU42" s="485"/>
      <c r="DV42" s="485">
        <v>0</v>
      </c>
      <c r="DW42" s="487">
        <v>0.33729520396829421</v>
      </c>
      <c r="DZ42" s="488">
        <v>3945824.676180141</v>
      </c>
      <c r="EA42" s="461">
        <v>337295.20396829426</v>
      </c>
      <c r="EB42" s="461">
        <v>3608529.4722118466</v>
      </c>
      <c r="EC42" s="458">
        <v>2052</v>
      </c>
      <c r="ED42" s="489">
        <v>3.6085294722118468</v>
      </c>
    </row>
    <row r="43" spans="1:134">
      <c r="A43" s="490">
        <v>2053</v>
      </c>
      <c r="B43" s="482">
        <v>0</v>
      </c>
      <c r="C43" s="482">
        <v>0</v>
      </c>
      <c r="D43" s="482">
        <v>14853715.030048206</v>
      </c>
      <c r="E43" s="482">
        <v>10466427.200885123</v>
      </c>
      <c r="F43" s="482">
        <v>0</v>
      </c>
      <c r="G43" s="482">
        <v>0</v>
      </c>
      <c r="H43" s="482">
        <v>0</v>
      </c>
      <c r="I43" s="482">
        <v>0</v>
      </c>
      <c r="J43" s="482">
        <v>0</v>
      </c>
      <c r="K43" s="482">
        <v>0</v>
      </c>
      <c r="L43" s="482">
        <v>0</v>
      </c>
      <c r="M43" s="482">
        <v>0</v>
      </c>
      <c r="N43" s="482">
        <v>0</v>
      </c>
      <c r="O43" s="482">
        <v>0</v>
      </c>
      <c r="P43" s="482">
        <v>0</v>
      </c>
      <c r="Q43" s="482">
        <v>0</v>
      </c>
      <c r="R43" s="482">
        <v>0</v>
      </c>
      <c r="S43" s="482">
        <v>0</v>
      </c>
      <c r="T43" s="482">
        <v>0</v>
      </c>
      <c r="U43" s="482">
        <v>0</v>
      </c>
      <c r="V43" s="482">
        <v>0</v>
      </c>
      <c r="W43" s="482">
        <v>0</v>
      </c>
      <c r="X43" s="482">
        <v>0</v>
      </c>
      <c r="Y43" s="482">
        <v>0</v>
      </c>
      <c r="Z43" s="482">
        <v>0</v>
      </c>
      <c r="AA43" s="482">
        <v>6.2556417473605956E-9</v>
      </c>
      <c r="AB43" s="482">
        <v>0</v>
      </c>
      <c r="AC43" s="482">
        <v>0</v>
      </c>
      <c r="AD43" s="482">
        <v>0</v>
      </c>
      <c r="AE43" s="482">
        <v>0</v>
      </c>
      <c r="AF43" s="482">
        <v>25320142.230933338</v>
      </c>
      <c r="AH43" s="490">
        <v>2053</v>
      </c>
      <c r="AI43" s="483">
        <v>0</v>
      </c>
      <c r="AJ43" s="483">
        <v>0</v>
      </c>
      <c r="AK43" s="483">
        <v>0</v>
      </c>
      <c r="AL43" s="483">
        <v>537415.63853494567</v>
      </c>
      <c r="AM43" s="483">
        <v>336953.23289442656</v>
      </c>
      <c r="AN43" s="483">
        <v>0</v>
      </c>
      <c r="AO43" s="483">
        <v>1106867.2218015967</v>
      </c>
      <c r="AP43" s="483">
        <v>31479.589757235386</v>
      </c>
      <c r="AQ43" s="483">
        <v>0</v>
      </c>
      <c r="AR43" s="483">
        <v>0</v>
      </c>
      <c r="AS43" s="482">
        <v>2012715.6829882043</v>
      </c>
      <c r="AU43" s="484">
        <v>2053</v>
      </c>
      <c r="AV43" s="485">
        <v>0</v>
      </c>
      <c r="AW43" s="485">
        <v>613.1782313075272</v>
      </c>
      <c r="AX43" s="485">
        <v>41.339628908959931</v>
      </c>
      <c r="AY43" s="485">
        <v>105.9000424104197</v>
      </c>
      <c r="AZ43" s="485">
        <v>0</v>
      </c>
      <c r="BA43" s="485">
        <v>0</v>
      </c>
      <c r="BB43" s="485">
        <v>0</v>
      </c>
      <c r="BC43" s="485">
        <v>0</v>
      </c>
      <c r="BD43" s="485">
        <v>0</v>
      </c>
      <c r="BE43" s="485">
        <v>0</v>
      </c>
      <c r="BF43" s="485">
        <v>760.41790262690688</v>
      </c>
      <c r="BH43" s="484">
        <v>2053</v>
      </c>
      <c r="BI43" s="485">
        <v>0</v>
      </c>
      <c r="BJ43" s="485">
        <v>4776.5496564417426</v>
      </c>
      <c r="BK43" s="485">
        <v>88.82256758188106</v>
      </c>
      <c r="BL43" s="485">
        <v>70.475867180080002</v>
      </c>
      <c r="BM43" s="485">
        <v>0</v>
      </c>
      <c r="BN43" s="485">
        <v>0</v>
      </c>
      <c r="BO43" s="485">
        <v>0</v>
      </c>
      <c r="BP43" s="485">
        <v>0</v>
      </c>
      <c r="BQ43" s="485">
        <v>0</v>
      </c>
      <c r="BR43" s="485">
        <v>0</v>
      </c>
      <c r="BS43" s="485">
        <v>0</v>
      </c>
      <c r="BT43" s="485">
        <v>0</v>
      </c>
      <c r="BU43" s="485">
        <v>0</v>
      </c>
      <c r="BV43" s="485">
        <v>0</v>
      </c>
      <c r="BW43" s="485">
        <v>0</v>
      </c>
      <c r="BX43" s="485">
        <v>5.6843418860808015E-14</v>
      </c>
      <c r="BY43" s="485">
        <v>0</v>
      </c>
      <c r="BZ43" s="485">
        <v>0</v>
      </c>
      <c r="CA43" s="485">
        <v>0</v>
      </c>
      <c r="CB43" s="485">
        <v>0</v>
      </c>
      <c r="CC43" s="486">
        <v>4935.8480912037039</v>
      </c>
      <c r="CD43" s="464">
        <v>4935.8480912037039</v>
      </c>
      <c r="CE43" s="484">
        <v>2053</v>
      </c>
      <c r="CF43" s="485">
        <v>0</v>
      </c>
      <c r="CG43" s="485">
        <v>4491.6284694349933</v>
      </c>
      <c r="CH43" s="485">
        <v>82.587108733153968</v>
      </c>
      <c r="CI43" s="485">
        <v>59.835434231644683</v>
      </c>
      <c r="CJ43" s="485">
        <v>0</v>
      </c>
      <c r="CK43" s="485">
        <v>0</v>
      </c>
      <c r="CL43" s="485">
        <v>0</v>
      </c>
      <c r="CM43" s="485">
        <v>0</v>
      </c>
      <c r="CN43" s="485">
        <v>0</v>
      </c>
      <c r="CO43" s="485">
        <v>0</v>
      </c>
      <c r="CP43" s="485">
        <v>0</v>
      </c>
      <c r="CQ43" s="485">
        <v>0</v>
      </c>
      <c r="CR43" s="485">
        <v>0</v>
      </c>
      <c r="CS43" s="485">
        <v>0</v>
      </c>
      <c r="CT43" s="485">
        <v>0</v>
      </c>
      <c r="CU43" s="485">
        <v>5.6843418860808015E-14</v>
      </c>
      <c r="CV43" s="485">
        <v>0</v>
      </c>
      <c r="CW43" s="485">
        <v>0</v>
      </c>
      <c r="CX43" s="485">
        <v>0</v>
      </c>
      <c r="CY43" s="485">
        <v>0</v>
      </c>
      <c r="CZ43" s="486">
        <v>4634.0510123997919</v>
      </c>
      <c r="DB43" s="484">
        <v>2053</v>
      </c>
      <c r="DC43" s="485">
        <v>0</v>
      </c>
      <c r="DD43" s="485">
        <v>0</v>
      </c>
      <c r="DE43" s="485">
        <v>1.1068672218015967</v>
      </c>
      <c r="DF43" s="485">
        <v>0.90584846118660756</v>
      </c>
      <c r="DG43" s="485">
        <v>0</v>
      </c>
      <c r="DH43" s="485">
        <v>0</v>
      </c>
      <c r="DI43" s="485">
        <v>0</v>
      </c>
      <c r="DJ43" s="485">
        <v>0</v>
      </c>
      <c r="DK43" s="485">
        <v>0</v>
      </c>
      <c r="DL43" s="485">
        <v>0</v>
      </c>
      <c r="DM43" s="485"/>
      <c r="DN43" s="485"/>
      <c r="DO43" s="485">
        <v>0</v>
      </c>
      <c r="DP43" s="485"/>
      <c r="DQ43" s="485"/>
      <c r="DR43" s="485"/>
      <c r="DS43" s="485"/>
      <c r="DT43" s="485"/>
      <c r="DU43" s="485"/>
      <c r="DV43" s="485">
        <v>0</v>
      </c>
      <c r="DW43" s="487">
        <v>2.0127156829882042</v>
      </c>
      <c r="DZ43" s="488">
        <v>25320142.230933338</v>
      </c>
      <c r="EA43" s="461">
        <v>2012715.6829882043</v>
      </c>
      <c r="EB43" s="461">
        <v>23307426.547945134</v>
      </c>
      <c r="EC43" s="458">
        <v>2053</v>
      </c>
      <c r="ED43" s="489">
        <v>23.307426547945134</v>
      </c>
    </row>
    <row r="44" spans="1:134">
      <c r="A44" s="490">
        <v>2054</v>
      </c>
      <c r="B44" s="482">
        <v>0</v>
      </c>
      <c r="C44" s="482">
        <v>0</v>
      </c>
      <c r="D44" s="482">
        <v>14343913.490812939</v>
      </c>
      <c r="E44" s="482">
        <v>9547962.9920065366</v>
      </c>
      <c r="F44" s="482">
        <v>0</v>
      </c>
      <c r="G44" s="482">
        <v>0</v>
      </c>
      <c r="H44" s="482">
        <v>0</v>
      </c>
      <c r="I44" s="482">
        <v>0</v>
      </c>
      <c r="J44" s="482">
        <v>0</v>
      </c>
      <c r="K44" s="482">
        <v>0</v>
      </c>
      <c r="L44" s="482">
        <v>0</v>
      </c>
      <c r="M44" s="482">
        <v>0</v>
      </c>
      <c r="N44" s="482">
        <v>0</v>
      </c>
      <c r="O44" s="482">
        <v>0</v>
      </c>
      <c r="P44" s="482">
        <v>0</v>
      </c>
      <c r="Q44" s="482">
        <v>0</v>
      </c>
      <c r="R44" s="482">
        <v>0</v>
      </c>
      <c r="S44" s="482">
        <v>0</v>
      </c>
      <c r="T44" s="482">
        <v>0</v>
      </c>
      <c r="U44" s="482">
        <v>0</v>
      </c>
      <c r="V44" s="482">
        <v>0</v>
      </c>
      <c r="W44" s="482">
        <v>0</v>
      </c>
      <c r="X44" s="482">
        <v>0</v>
      </c>
      <c r="Y44" s="482">
        <v>0</v>
      </c>
      <c r="Z44" s="482">
        <v>0</v>
      </c>
      <c r="AA44" s="482">
        <v>6.3879650793917929E-9</v>
      </c>
      <c r="AB44" s="482">
        <v>0</v>
      </c>
      <c r="AC44" s="482">
        <v>0</v>
      </c>
      <c r="AD44" s="482">
        <v>0</v>
      </c>
      <c r="AE44" s="482">
        <v>0</v>
      </c>
      <c r="AF44" s="482">
        <v>23891876.482819483</v>
      </c>
      <c r="AH44" s="490">
        <v>2054</v>
      </c>
      <c r="AI44" s="483">
        <v>0</v>
      </c>
      <c r="AJ44" s="483">
        <v>0</v>
      </c>
      <c r="AK44" s="483">
        <v>0</v>
      </c>
      <c r="AL44" s="483">
        <v>486162.54564451717</v>
      </c>
      <c r="AM44" s="483">
        <v>304818.15139149921</v>
      </c>
      <c r="AN44" s="483">
        <v>0</v>
      </c>
      <c r="AO44" s="483">
        <v>1049905.8002489146</v>
      </c>
      <c r="AP44" s="483">
        <v>28477.395138599899</v>
      </c>
      <c r="AQ44" s="483">
        <v>0</v>
      </c>
      <c r="AR44" s="483">
        <v>0</v>
      </c>
      <c r="AS44" s="482">
        <v>1869363.892423531</v>
      </c>
      <c r="AU44" s="484">
        <v>2054</v>
      </c>
      <c r="AV44" s="485">
        <v>0</v>
      </c>
      <c r="AW44" s="485">
        <v>615.73227614201926</v>
      </c>
      <c r="AX44" s="485">
        <v>40.623939050862795</v>
      </c>
      <c r="AY44" s="485">
        <v>104.39418698441234</v>
      </c>
      <c r="AZ44" s="485">
        <v>0</v>
      </c>
      <c r="BA44" s="485">
        <v>0</v>
      </c>
      <c r="BB44" s="485">
        <v>0</v>
      </c>
      <c r="BC44" s="485">
        <v>0</v>
      </c>
      <c r="BD44" s="485">
        <v>0</v>
      </c>
      <c r="BE44" s="485">
        <v>0</v>
      </c>
      <c r="BF44" s="485">
        <v>760.7504021772944</v>
      </c>
      <c r="BH44" s="484">
        <v>2054</v>
      </c>
      <c r="BI44" s="485">
        <v>0</v>
      </c>
      <c r="BJ44" s="485">
        <v>4789.3072894657707</v>
      </c>
      <c r="BK44" s="485">
        <v>83.417420798532945</v>
      </c>
      <c r="BL44" s="485">
        <v>63.123380939399965</v>
      </c>
      <c r="BM44" s="485">
        <v>0</v>
      </c>
      <c r="BN44" s="485">
        <v>0</v>
      </c>
      <c r="BO44" s="485">
        <v>0</v>
      </c>
      <c r="BP44" s="485">
        <v>0</v>
      </c>
      <c r="BQ44" s="485">
        <v>0</v>
      </c>
      <c r="BR44" s="485">
        <v>0</v>
      </c>
      <c r="BS44" s="485">
        <v>0</v>
      </c>
      <c r="BT44" s="485">
        <v>0</v>
      </c>
      <c r="BU44" s="485">
        <v>0</v>
      </c>
      <c r="BV44" s="485">
        <v>0</v>
      </c>
      <c r="BW44" s="485">
        <v>0</v>
      </c>
      <c r="BX44" s="485">
        <v>5.6843418860808015E-14</v>
      </c>
      <c r="BY44" s="485">
        <v>0</v>
      </c>
      <c r="BZ44" s="485">
        <v>0</v>
      </c>
      <c r="CA44" s="485">
        <v>0</v>
      </c>
      <c r="CB44" s="485">
        <v>0</v>
      </c>
      <c r="CC44" s="486">
        <v>4935.8480912037039</v>
      </c>
      <c r="CD44" s="464">
        <v>4935.8480912037039</v>
      </c>
      <c r="CE44" s="484">
        <v>2054</v>
      </c>
      <c r="CF44" s="485">
        <v>0</v>
      </c>
      <c r="CG44" s="485">
        <v>4503.6251096491378</v>
      </c>
      <c r="CH44" s="485">
        <v>77.561410228058179</v>
      </c>
      <c r="CI44" s="485">
        <v>53.593024957429591</v>
      </c>
      <c r="CJ44" s="485">
        <v>0</v>
      </c>
      <c r="CK44" s="485">
        <v>0</v>
      </c>
      <c r="CL44" s="485">
        <v>0</v>
      </c>
      <c r="CM44" s="485">
        <v>0</v>
      </c>
      <c r="CN44" s="485">
        <v>0</v>
      </c>
      <c r="CO44" s="485">
        <v>0</v>
      </c>
      <c r="CP44" s="485">
        <v>0</v>
      </c>
      <c r="CQ44" s="485">
        <v>0</v>
      </c>
      <c r="CR44" s="485">
        <v>0</v>
      </c>
      <c r="CS44" s="485">
        <v>0</v>
      </c>
      <c r="CT44" s="485">
        <v>0</v>
      </c>
      <c r="CU44" s="485">
        <v>5.6843418860808015E-14</v>
      </c>
      <c r="CV44" s="485">
        <v>0</v>
      </c>
      <c r="CW44" s="485">
        <v>0</v>
      </c>
      <c r="CX44" s="485">
        <v>0</v>
      </c>
      <c r="CY44" s="485">
        <v>0</v>
      </c>
      <c r="CZ44" s="486">
        <v>4634.7795448346251</v>
      </c>
      <c r="DB44" s="484">
        <v>2054</v>
      </c>
      <c r="DC44" s="485">
        <v>0</v>
      </c>
      <c r="DD44" s="485">
        <v>0</v>
      </c>
      <c r="DE44" s="485">
        <v>1.0499058002489146</v>
      </c>
      <c r="DF44" s="485">
        <v>0.8194580921746164</v>
      </c>
      <c r="DG44" s="485">
        <v>0</v>
      </c>
      <c r="DH44" s="485">
        <v>0</v>
      </c>
      <c r="DI44" s="485">
        <v>0</v>
      </c>
      <c r="DJ44" s="485">
        <v>0</v>
      </c>
      <c r="DK44" s="485">
        <v>0</v>
      </c>
      <c r="DL44" s="485">
        <v>0</v>
      </c>
      <c r="DM44" s="485"/>
      <c r="DN44" s="485"/>
      <c r="DO44" s="485">
        <v>0</v>
      </c>
      <c r="DP44" s="485"/>
      <c r="DQ44" s="485"/>
      <c r="DR44" s="485"/>
      <c r="DS44" s="485"/>
      <c r="DT44" s="485"/>
      <c r="DU44" s="485"/>
      <c r="DV44" s="485">
        <v>0</v>
      </c>
      <c r="DW44" s="487">
        <v>1.869363892423531</v>
      </c>
      <c r="DZ44" s="488">
        <v>23891876.482819483</v>
      </c>
      <c r="EA44" s="461">
        <v>1869363.892423531</v>
      </c>
      <c r="EB44" s="461">
        <v>22022512.59039595</v>
      </c>
      <c r="EC44" s="458">
        <v>2054</v>
      </c>
      <c r="ED44" s="489">
        <v>22.022512590395952</v>
      </c>
    </row>
    <row r="45" spans="1:134">
      <c r="A45" s="490">
        <v>2055</v>
      </c>
      <c r="B45" s="482">
        <v>0</v>
      </c>
      <c r="C45" s="482">
        <v>0</v>
      </c>
      <c r="D45" s="482">
        <v>13838945.948276833</v>
      </c>
      <c r="E45" s="482">
        <v>8715989.1443035919</v>
      </c>
      <c r="F45" s="482">
        <v>0</v>
      </c>
      <c r="G45" s="482">
        <v>0</v>
      </c>
      <c r="H45" s="482">
        <v>0</v>
      </c>
      <c r="I45" s="482">
        <v>0</v>
      </c>
      <c r="J45" s="482">
        <v>0</v>
      </c>
      <c r="K45" s="482">
        <v>0</v>
      </c>
      <c r="L45" s="482">
        <v>0</v>
      </c>
      <c r="M45" s="482">
        <v>0</v>
      </c>
      <c r="N45" s="482">
        <v>0</v>
      </c>
      <c r="O45" s="482">
        <v>0</v>
      </c>
      <c r="P45" s="482">
        <v>0</v>
      </c>
      <c r="Q45" s="482">
        <v>0</v>
      </c>
      <c r="R45" s="482">
        <v>0</v>
      </c>
      <c r="S45" s="482">
        <v>0</v>
      </c>
      <c r="T45" s="482">
        <v>0</v>
      </c>
      <c r="U45" s="482">
        <v>0</v>
      </c>
      <c r="V45" s="482">
        <v>0</v>
      </c>
      <c r="W45" s="482">
        <v>0</v>
      </c>
      <c r="X45" s="482">
        <v>0</v>
      </c>
      <c r="Y45" s="482">
        <v>0</v>
      </c>
      <c r="Z45" s="482">
        <v>0</v>
      </c>
      <c r="AA45" s="482">
        <v>6.5230069830344558E-9</v>
      </c>
      <c r="AB45" s="482">
        <v>0</v>
      </c>
      <c r="AC45" s="482">
        <v>0</v>
      </c>
      <c r="AD45" s="482">
        <v>0</v>
      </c>
      <c r="AE45" s="482">
        <v>0</v>
      </c>
      <c r="AF45" s="482">
        <v>22554935.09258043</v>
      </c>
      <c r="AH45" s="490">
        <v>2055</v>
      </c>
      <c r="AI45" s="483">
        <v>0</v>
      </c>
      <c r="AJ45" s="483">
        <v>0</v>
      </c>
      <c r="AK45" s="483">
        <v>0</v>
      </c>
      <c r="AL45" s="483">
        <v>443609.78608667012</v>
      </c>
      <c r="AM45" s="483">
        <v>278138.07572290959</v>
      </c>
      <c r="AN45" s="483">
        <v>0</v>
      </c>
      <c r="AO45" s="483">
        <v>989658.02755255764</v>
      </c>
      <c r="AP45" s="483">
        <v>25984.830133288473</v>
      </c>
      <c r="AQ45" s="483">
        <v>0</v>
      </c>
      <c r="AR45" s="483">
        <v>0</v>
      </c>
      <c r="AS45" s="482">
        <v>1737390.7194954257</v>
      </c>
      <c r="AU45" s="484">
        <v>2055</v>
      </c>
      <c r="AV45" s="485">
        <v>0</v>
      </c>
      <c r="AW45" s="485">
        <v>618.29723467222937</v>
      </c>
      <c r="AX45" s="485">
        <v>39.903869354352473</v>
      </c>
      <c r="AY45" s="485">
        <v>102.8839517199918</v>
      </c>
      <c r="AZ45" s="485">
        <v>0</v>
      </c>
      <c r="BA45" s="485">
        <v>0</v>
      </c>
      <c r="BB45" s="485">
        <v>0</v>
      </c>
      <c r="BC45" s="485">
        <v>0</v>
      </c>
      <c r="BD45" s="485">
        <v>0</v>
      </c>
      <c r="BE45" s="485">
        <v>0</v>
      </c>
      <c r="BF45" s="485">
        <v>761.08505574657363</v>
      </c>
      <c r="BH45" s="484">
        <v>2055</v>
      </c>
      <c r="BI45" s="485">
        <v>0</v>
      </c>
      <c r="BJ45" s="485">
        <v>4800.9679677013219</v>
      </c>
      <c r="BK45" s="485">
        <v>77.85207648626735</v>
      </c>
      <c r="BL45" s="485">
        <v>57.028047016115067</v>
      </c>
      <c r="BM45" s="485">
        <v>0</v>
      </c>
      <c r="BN45" s="485">
        <v>0</v>
      </c>
      <c r="BO45" s="485">
        <v>0</v>
      </c>
      <c r="BP45" s="485">
        <v>0</v>
      </c>
      <c r="BQ45" s="485">
        <v>0</v>
      </c>
      <c r="BR45" s="485">
        <v>0</v>
      </c>
      <c r="BS45" s="485">
        <v>0</v>
      </c>
      <c r="BT45" s="485">
        <v>0</v>
      </c>
      <c r="BU45" s="485">
        <v>0</v>
      </c>
      <c r="BV45" s="485">
        <v>0</v>
      </c>
      <c r="BW45" s="485">
        <v>0</v>
      </c>
      <c r="BX45" s="485">
        <v>5.6843418860808015E-14</v>
      </c>
      <c r="BY45" s="485">
        <v>0</v>
      </c>
      <c r="BZ45" s="485">
        <v>0</v>
      </c>
      <c r="CA45" s="485">
        <v>0</v>
      </c>
      <c r="CB45" s="485">
        <v>0</v>
      </c>
      <c r="CC45" s="486">
        <v>4935.8480912037039</v>
      </c>
      <c r="CD45" s="464">
        <v>4935.8480912037039</v>
      </c>
      <c r="CE45" s="484">
        <v>2055</v>
      </c>
      <c r="CF45" s="485">
        <v>0</v>
      </c>
      <c r="CG45" s="485">
        <v>4514.5902284279373</v>
      </c>
      <c r="CH45" s="485">
        <v>72.386760267271882</v>
      </c>
      <c r="CI45" s="485">
        <v>48.417963384157972</v>
      </c>
      <c r="CJ45" s="485">
        <v>0</v>
      </c>
      <c r="CK45" s="485">
        <v>0</v>
      </c>
      <c r="CL45" s="485">
        <v>0</v>
      </c>
      <c r="CM45" s="485">
        <v>0</v>
      </c>
      <c r="CN45" s="485">
        <v>0</v>
      </c>
      <c r="CO45" s="485">
        <v>0</v>
      </c>
      <c r="CP45" s="485">
        <v>0</v>
      </c>
      <c r="CQ45" s="485">
        <v>0</v>
      </c>
      <c r="CR45" s="485">
        <v>0</v>
      </c>
      <c r="CS45" s="485">
        <v>0</v>
      </c>
      <c r="CT45" s="485">
        <v>0</v>
      </c>
      <c r="CU45" s="485">
        <v>5.6843418860808015E-14</v>
      </c>
      <c r="CV45" s="485">
        <v>0</v>
      </c>
      <c r="CW45" s="485">
        <v>0</v>
      </c>
      <c r="CX45" s="485">
        <v>0</v>
      </c>
      <c r="CY45" s="485">
        <v>0</v>
      </c>
      <c r="CZ45" s="486">
        <v>4635.3949520793667</v>
      </c>
      <c r="DB45" s="484">
        <v>2055</v>
      </c>
      <c r="DC45" s="485">
        <v>0</v>
      </c>
      <c r="DD45" s="485">
        <v>0</v>
      </c>
      <c r="DE45" s="485">
        <v>0.98965802755255761</v>
      </c>
      <c r="DF45" s="485">
        <v>0.74773269194286818</v>
      </c>
      <c r="DG45" s="485">
        <v>0</v>
      </c>
      <c r="DH45" s="485">
        <v>0</v>
      </c>
      <c r="DI45" s="485">
        <v>0</v>
      </c>
      <c r="DJ45" s="485">
        <v>0</v>
      </c>
      <c r="DK45" s="485">
        <v>0</v>
      </c>
      <c r="DL45" s="485">
        <v>0</v>
      </c>
      <c r="DM45" s="485"/>
      <c r="DN45" s="485"/>
      <c r="DO45" s="485">
        <v>0</v>
      </c>
      <c r="DP45" s="485"/>
      <c r="DQ45" s="485"/>
      <c r="DR45" s="485"/>
      <c r="DS45" s="485"/>
      <c r="DT45" s="485"/>
      <c r="DU45" s="485"/>
      <c r="DV45" s="485">
        <v>0</v>
      </c>
      <c r="DW45" s="487">
        <v>1.7373907194954259</v>
      </c>
      <c r="DZ45" s="488">
        <v>22554935.09258043</v>
      </c>
      <c r="EA45" s="461">
        <v>1737390.7194954257</v>
      </c>
      <c r="EB45" s="461">
        <v>20817544.373085003</v>
      </c>
      <c r="EC45" s="458">
        <v>2055</v>
      </c>
      <c r="ED45" s="489">
        <v>20.817544373085003</v>
      </c>
    </row>
    <row r="46" spans="1:134">
      <c r="A46" s="490">
        <v>2056</v>
      </c>
      <c r="B46" s="482">
        <v>0</v>
      </c>
      <c r="C46" s="482">
        <v>0</v>
      </c>
      <c r="D46" s="482">
        <v>13584428.031785101</v>
      </c>
      <c r="E46" s="482">
        <v>7792690.5251258928</v>
      </c>
      <c r="F46" s="482">
        <v>0</v>
      </c>
      <c r="G46" s="482">
        <v>0</v>
      </c>
      <c r="H46" s="482">
        <v>0</v>
      </c>
      <c r="I46" s="482">
        <v>0</v>
      </c>
      <c r="J46" s="482">
        <v>0</v>
      </c>
      <c r="K46" s="482">
        <v>0</v>
      </c>
      <c r="L46" s="482">
        <v>0</v>
      </c>
      <c r="M46" s="482">
        <v>0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2">
        <v>0</v>
      </c>
      <c r="Y46" s="482">
        <v>0</v>
      </c>
      <c r="Z46" s="482">
        <v>0</v>
      </c>
      <c r="AA46" s="482">
        <v>6.6608225507705201E-9</v>
      </c>
      <c r="AB46" s="482">
        <v>0</v>
      </c>
      <c r="AC46" s="482">
        <v>0</v>
      </c>
      <c r="AD46" s="482">
        <v>0</v>
      </c>
      <c r="AE46" s="482">
        <v>0</v>
      </c>
      <c r="AF46" s="482">
        <v>21377118.556910999</v>
      </c>
      <c r="AH46" s="490">
        <v>2056</v>
      </c>
      <c r="AI46" s="483">
        <v>0</v>
      </c>
      <c r="AJ46" s="483">
        <v>0</v>
      </c>
      <c r="AK46" s="483">
        <v>0</v>
      </c>
      <c r="AL46" s="483">
        <v>391649.09844036575</v>
      </c>
      <c r="AM46" s="483">
        <v>245559.34069843331</v>
      </c>
      <c r="AN46" s="483">
        <v>0</v>
      </c>
      <c r="AO46" s="483">
        <v>960445.81372418208</v>
      </c>
      <c r="AP46" s="483">
        <v>22941.187534668512</v>
      </c>
      <c r="AQ46" s="483">
        <v>0</v>
      </c>
      <c r="AR46" s="483">
        <v>0</v>
      </c>
      <c r="AS46" s="482">
        <v>1620595.4403976495</v>
      </c>
      <c r="AU46" s="484">
        <v>2056</v>
      </c>
      <c r="AV46" s="485">
        <v>0</v>
      </c>
      <c r="AW46" s="485">
        <v>620.88364073503317</v>
      </c>
      <c r="AX46" s="485">
        <v>39.1728062969364</v>
      </c>
      <c r="AY46" s="485">
        <v>101.36670871411026</v>
      </c>
      <c r="AZ46" s="485">
        <v>0</v>
      </c>
      <c r="BA46" s="485">
        <v>0</v>
      </c>
      <c r="BB46" s="485">
        <v>0</v>
      </c>
      <c r="BC46" s="485">
        <v>0</v>
      </c>
      <c r="BD46" s="485">
        <v>0</v>
      </c>
      <c r="BE46" s="485">
        <v>0</v>
      </c>
      <c r="BF46" s="485">
        <v>761.42315574607983</v>
      </c>
      <c r="BH46" s="484">
        <v>2056</v>
      </c>
      <c r="BI46" s="485">
        <v>0</v>
      </c>
      <c r="BJ46" s="485">
        <v>4811.1923046134698</v>
      </c>
      <c r="BK46" s="485">
        <v>74.806018966230127</v>
      </c>
      <c r="BL46" s="485">
        <v>49.849767624004187</v>
      </c>
      <c r="BM46" s="485">
        <v>0</v>
      </c>
      <c r="BN46" s="485">
        <v>0</v>
      </c>
      <c r="BO46" s="485">
        <v>0</v>
      </c>
      <c r="BP46" s="485">
        <v>0</v>
      </c>
      <c r="BQ46" s="485">
        <v>0</v>
      </c>
      <c r="BR46" s="485">
        <v>0</v>
      </c>
      <c r="BS46" s="485">
        <v>0</v>
      </c>
      <c r="BT46" s="485">
        <v>0</v>
      </c>
      <c r="BU46" s="485">
        <v>0</v>
      </c>
      <c r="BV46" s="485">
        <v>0</v>
      </c>
      <c r="BW46" s="485">
        <v>0</v>
      </c>
      <c r="BX46" s="485">
        <v>5.6843418860808015E-14</v>
      </c>
      <c r="BY46" s="485">
        <v>0</v>
      </c>
      <c r="BZ46" s="485">
        <v>0</v>
      </c>
      <c r="CA46" s="485">
        <v>0</v>
      </c>
      <c r="CB46" s="485">
        <v>0</v>
      </c>
      <c r="CC46" s="486">
        <v>4935.8480912037039</v>
      </c>
      <c r="CD46" s="464">
        <v>4935.8480912037039</v>
      </c>
      <c r="CE46" s="484">
        <v>2056</v>
      </c>
      <c r="CF46" s="485">
        <v>0</v>
      </c>
      <c r="CG46" s="485">
        <v>4524.2046836432755</v>
      </c>
      <c r="CH46" s="485">
        <v>69.554539915356827</v>
      </c>
      <c r="CI46" s="485">
        <v>42.323459241831884</v>
      </c>
      <c r="CJ46" s="485">
        <v>0</v>
      </c>
      <c r="CK46" s="485">
        <v>0</v>
      </c>
      <c r="CL46" s="485">
        <v>0</v>
      </c>
      <c r="CM46" s="485">
        <v>0</v>
      </c>
      <c r="CN46" s="485">
        <v>0</v>
      </c>
      <c r="CO46" s="485">
        <v>0</v>
      </c>
      <c r="CP46" s="485">
        <v>0</v>
      </c>
      <c r="CQ46" s="485">
        <v>0</v>
      </c>
      <c r="CR46" s="485">
        <v>0</v>
      </c>
      <c r="CS46" s="485">
        <v>0</v>
      </c>
      <c r="CT46" s="485">
        <v>0</v>
      </c>
      <c r="CU46" s="485">
        <v>5.6843418860808015E-14</v>
      </c>
      <c r="CV46" s="485">
        <v>0</v>
      </c>
      <c r="CW46" s="485">
        <v>0</v>
      </c>
      <c r="CX46" s="485">
        <v>0</v>
      </c>
      <c r="CY46" s="485">
        <v>0</v>
      </c>
      <c r="CZ46" s="486">
        <v>4636.0826828004647</v>
      </c>
      <c r="DB46" s="484">
        <v>2056</v>
      </c>
      <c r="DC46" s="485">
        <v>0</v>
      </c>
      <c r="DD46" s="485">
        <v>0</v>
      </c>
      <c r="DE46" s="485">
        <v>0.96044581372418203</v>
      </c>
      <c r="DF46" s="485">
        <v>0.66014962667346744</v>
      </c>
      <c r="DG46" s="485">
        <v>0</v>
      </c>
      <c r="DH46" s="485">
        <v>0</v>
      </c>
      <c r="DI46" s="485">
        <v>0</v>
      </c>
      <c r="DJ46" s="485">
        <v>0</v>
      </c>
      <c r="DK46" s="485">
        <v>0</v>
      </c>
      <c r="DL46" s="485">
        <v>0</v>
      </c>
      <c r="DM46" s="485"/>
      <c r="DN46" s="485"/>
      <c r="DO46" s="485">
        <v>0</v>
      </c>
      <c r="DP46" s="485"/>
      <c r="DQ46" s="485"/>
      <c r="DR46" s="485"/>
      <c r="DS46" s="485"/>
      <c r="DT46" s="485"/>
      <c r="DU46" s="485"/>
      <c r="DV46" s="485">
        <v>0</v>
      </c>
      <c r="DW46" s="487">
        <v>1.6205954403976495</v>
      </c>
      <c r="DZ46" s="488">
        <v>21377118.556910999</v>
      </c>
      <c r="EA46" s="461">
        <v>1620595.4403976495</v>
      </c>
      <c r="EB46" s="461">
        <v>19756523.116513349</v>
      </c>
      <c r="EC46" s="458">
        <v>2056</v>
      </c>
      <c r="ED46" s="489">
        <v>19.75652311651335</v>
      </c>
    </row>
    <row r="47" spans="1:134">
      <c r="A47" s="490">
        <v>2057</v>
      </c>
      <c r="B47" s="482">
        <v>0</v>
      </c>
      <c r="C47" s="482">
        <v>0</v>
      </c>
      <c r="D47" s="482">
        <v>12944069.660329442</v>
      </c>
      <c r="E47" s="482">
        <v>7208628.708828643</v>
      </c>
      <c r="F47" s="482">
        <v>0</v>
      </c>
      <c r="G47" s="482">
        <v>0</v>
      </c>
      <c r="H47" s="482">
        <v>0</v>
      </c>
      <c r="I47" s="482">
        <v>0</v>
      </c>
      <c r="J47" s="482">
        <v>0</v>
      </c>
      <c r="K47" s="482">
        <v>0</v>
      </c>
      <c r="L47" s="482">
        <v>0</v>
      </c>
      <c r="M47" s="482">
        <v>0</v>
      </c>
      <c r="N47" s="482">
        <v>0</v>
      </c>
      <c r="O47" s="482">
        <v>0</v>
      </c>
      <c r="P47" s="482">
        <v>0</v>
      </c>
      <c r="Q47" s="482">
        <v>0</v>
      </c>
      <c r="R47" s="482">
        <v>0</v>
      </c>
      <c r="S47" s="482">
        <v>0</v>
      </c>
      <c r="T47" s="482">
        <v>0</v>
      </c>
      <c r="U47" s="482">
        <v>0</v>
      </c>
      <c r="V47" s="482">
        <v>0</v>
      </c>
      <c r="W47" s="482">
        <v>0</v>
      </c>
      <c r="X47" s="482">
        <v>0</v>
      </c>
      <c r="Y47" s="482">
        <v>0</v>
      </c>
      <c r="Z47" s="482">
        <v>0</v>
      </c>
      <c r="AA47" s="482">
        <v>6.8014679841420612E-9</v>
      </c>
      <c r="AB47" s="482">
        <v>0</v>
      </c>
      <c r="AC47" s="482">
        <v>0</v>
      </c>
      <c r="AD47" s="482">
        <v>0</v>
      </c>
      <c r="AE47" s="482">
        <v>0</v>
      </c>
      <c r="AF47" s="482">
        <v>20152698.369158093</v>
      </c>
      <c r="AH47" s="490">
        <v>2057</v>
      </c>
      <c r="AI47" s="483">
        <v>0</v>
      </c>
      <c r="AJ47" s="483">
        <v>0</v>
      </c>
      <c r="AK47" s="483">
        <v>0</v>
      </c>
      <c r="AL47" s="483">
        <v>355851.62730227422</v>
      </c>
      <c r="AM47" s="483">
        <v>223114.75076743047</v>
      </c>
      <c r="AN47" s="483">
        <v>0</v>
      </c>
      <c r="AO47" s="483">
        <v>908038.20775491209</v>
      </c>
      <c r="AP47" s="483">
        <v>20844.319440458185</v>
      </c>
      <c r="AQ47" s="483">
        <v>0</v>
      </c>
      <c r="AR47" s="483">
        <v>0</v>
      </c>
      <c r="AS47" s="482">
        <v>1507848.9052650749</v>
      </c>
      <c r="AU47" s="484">
        <v>2057</v>
      </c>
      <c r="AV47" s="485">
        <v>0</v>
      </c>
      <c r="AW47" s="485">
        <v>623.56876103681748</v>
      </c>
      <c r="AX47" s="485">
        <v>38.300593316780585</v>
      </c>
      <c r="AY47" s="485">
        <v>99.877911606133083</v>
      </c>
      <c r="AZ47" s="485">
        <v>0</v>
      </c>
      <c r="BA47" s="485">
        <v>0</v>
      </c>
      <c r="BB47" s="485">
        <v>0</v>
      </c>
      <c r="BC47" s="485">
        <v>0</v>
      </c>
      <c r="BD47" s="485">
        <v>0</v>
      </c>
      <c r="BE47" s="485">
        <v>0</v>
      </c>
      <c r="BF47" s="485">
        <v>761.74726595973118</v>
      </c>
      <c r="BH47" s="484">
        <v>2057</v>
      </c>
      <c r="BI47" s="485">
        <v>0</v>
      </c>
      <c r="BJ47" s="485">
        <v>4820.9792157444381</v>
      </c>
      <c r="BK47" s="485">
        <v>70.023920781993468</v>
      </c>
      <c r="BL47" s="485">
        <v>44.844954677271858</v>
      </c>
      <c r="BM47" s="485">
        <v>0</v>
      </c>
      <c r="BN47" s="485">
        <v>0</v>
      </c>
      <c r="BO47" s="485">
        <v>0</v>
      </c>
      <c r="BP47" s="485">
        <v>0</v>
      </c>
      <c r="BQ47" s="485">
        <v>0</v>
      </c>
      <c r="BR47" s="485">
        <v>0</v>
      </c>
      <c r="BS47" s="485">
        <v>0</v>
      </c>
      <c r="BT47" s="485">
        <v>0</v>
      </c>
      <c r="BU47" s="485">
        <v>0</v>
      </c>
      <c r="BV47" s="485">
        <v>0</v>
      </c>
      <c r="BW47" s="485">
        <v>0</v>
      </c>
      <c r="BX47" s="485">
        <v>5.6843418860808015E-14</v>
      </c>
      <c r="BY47" s="485">
        <v>0</v>
      </c>
      <c r="BZ47" s="485">
        <v>0</v>
      </c>
      <c r="CA47" s="485">
        <v>0</v>
      </c>
      <c r="CB47" s="485">
        <v>0</v>
      </c>
      <c r="CC47" s="486">
        <v>4935.848091203703</v>
      </c>
      <c r="CD47" s="464">
        <v>4935.848091203703</v>
      </c>
      <c r="CE47" s="484">
        <v>2057</v>
      </c>
      <c r="CF47" s="485">
        <v>0</v>
      </c>
      <c r="CG47" s="485">
        <v>4533.407805525283</v>
      </c>
      <c r="CH47" s="485">
        <v>65.108151193818273</v>
      </c>
      <c r="CI47" s="485">
        <v>38.074271996633577</v>
      </c>
      <c r="CJ47" s="485">
        <v>0</v>
      </c>
      <c r="CK47" s="485">
        <v>0</v>
      </c>
      <c r="CL47" s="485">
        <v>0</v>
      </c>
      <c r="CM47" s="485">
        <v>0</v>
      </c>
      <c r="CN47" s="485">
        <v>0</v>
      </c>
      <c r="CO47" s="485">
        <v>0</v>
      </c>
      <c r="CP47" s="485">
        <v>0</v>
      </c>
      <c r="CQ47" s="485">
        <v>0</v>
      </c>
      <c r="CR47" s="485">
        <v>0</v>
      </c>
      <c r="CS47" s="485">
        <v>0</v>
      </c>
      <c r="CT47" s="485">
        <v>0</v>
      </c>
      <c r="CU47" s="485">
        <v>5.6843418860808015E-14</v>
      </c>
      <c r="CV47" s="485">
        <v>0</v>
      </c>
      <c r="CW47" s="485">
        <v>0</v>
      </c>
      <c r="CX47" s="485">
        <v>0</v>
      </c>
      <c r="CY47" s="485">
        <v>0</v>
      </c>
      <c r="CZ47" s="486">
        <v>4636.5902287157351</v>
      </c>
      <c r="DB47" s="484">
        <v>2057</v>
      </c>
      <c r="DC47" s="485">
        <v>0</v>
      </c>
      <c r="DD47" s="485">
        <v>0</v>
      </c>
      <c r="DE47" s="485">
        <v>0.90803820775491206</v>
      </c>
      <c r="DF47" s="485">
        <v>0.5998106975101628</v>
      </c>
      <c r="DG47" s="485">
        <v>0</v>
      </c>
      <c r="DH47" s="485">
        <v>0</v>
      </c>
      <c r="DI47" s="485">
        <v>0</v>
      </c>
      <c r="DJ47" s="485">
        <v>0</v>
      </c>
      <c r="DK47" s="485">
        <v>0</v>
      </c>
      <c r="DL47" s="485">
        <v>0</v>
      </c>
      <c r="DM47" s="485"/>
      <c r="DN47" s="485"/>
      <c r="DO47" s="485">
        <v>0</v>
      </c>
      <c r="DP47" s="485"/>
      <c r="DQ47" s="485"/>
      <c r="DR47" s="485"/>
      <c r="DS47" s="485"/>
      <c r="DT47" s="485"/>
      <c r="DU47" s="485"/>
      <c r="DV47" s="485">
        <v>0</v>
      </c>
      <c r="DW47" s="487">
        <v>1.507848905265075</v>
      </c>
      <c r="DZ47" s="488">
        <v>20152698.369158093</v>
      </c>
      <c r="EA47" s="461">
        <v>1507848.9052650749</v>
      </c>
      <c r="EB47" s="461">
        <v>18644849.463893019</v>
      </c>
      <c r="EC47" s="458">
        <v>2057</v>
      </c>
      <c r="ED47" s="489">
        <v>18.644849463893017</v>
      </c>
    </row>
    <row r="48" spans="1:134">
      <c r="A48" s="490">
        <v>2058</v>
      </c>
      <c r="B48" s="482">
        <v>0</v>
      </c>
      <c r="C48" s="482">
        <v>0</v>
      </c>
      <c r="D48" s="482">
        <v>12068415.914428459</v>
      </c>
      <c r="E48" s="482">
        <v>6739073.3762589823</v>
      </c>
      <c r="F48" s="482">
        <v>0</v>
      </c>
      <c r="G48" s="482">
        <v>0</v>
      </c>
      <c r="H48" s="482">
        <v>0</v>
      </c>
      <c r="I48" s="482">
        <v>0</v>
      </c>
      <c r="J48" s="482">
        <v>0</v>
      </c>
      <c r="K48" s="482">
        <v>0</v>
      </c>
      <c r="L48" s="482">
        <v>0</v>
      </c>
      <c r="M48" s="482">
        <v>0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2">
        <v>0</v>
      </c>
      <c r="Y48" s="482">
        <v>0</v>
      </c>
      <c r="Z48" s="482">
        <v>0</v>
      </c>
      <c r="AA48" s="482">
        <v>6.9450006160045904E-9</v>
      </c>
      <c r="AB48" s="482">
        <v>0</v>
      </c>
      <c r="AC48" s="482">
        <v>0</v>
      </c>
      <c r="AD48" s="482">
        <v>0</v>
      </c>
      <c r="AE48" s="482">
        <v>0</v>
      </c>
      <c r="AF48" s="482">
        <v>18807489.290687449</v>
      </c>
      <c r="AH48" s="490">
        <v>2058</v>
      </c>
      <c r="AI48" s="483">
        <v>0</v>
      </c>
      <c r="AJ48" s="483">
        <v>0</v>
      </c>
      <c r="AK48" s="483">
        <v>0</v>
      </c>
      <c r="AL48" s="483">
        <v>327526.48618455988</v>
      </c>
      <c r="AM48" s="483">
        <v>205355.22315520205</v>
      </c>
      <c r="AN48" s="483">
        <v>0</v>
      </c>
      <c r="AO48" s="483">
        <v>838069.89246571611</v>
      </c>
      <c r="AP48" s="483">
        <v>19185.149594503895</v>
      </c>
      <c r="AQ48" s="483">
        <v>0</v>
      </c>
      <c r="AR48" s="483">
        <v>0</v>
      </c>
      <c r="AS48" s="482">
        <v>1390136.7513999818</v>
      </c>
      <c r="AU48" s="484">
        <v>2058</v>
      </c>
      <c r="AV48" s="485">
        <v>0</v>
      </c>
      <c r="AW48" s="485">
        <v>626.28314576368518</v>
      </c>
      <c r="AX48" s="485">
        <v>37.421124694042199</v>
      </c>
      <c r="AY48" s="485">
        <v>98.374361358237934</v>
      </c>
      <c r="AZ48" s="485">
        <v>0</v>
      </c>
      <c r="BA48" s="485">
        <v>0</v>
      </c>
      <c r="BB48" s="485">
        <v>0</v>
      </c>
      <c r="BC48" s="485">
        <v>0</v>
      </c>
      <c r="BD48" s="485">
        <v>0</v>
      </c>
      <c r="BE48" s="485">
        <v>0</v>
      </c>
      <c r="BF48" s="485">
        <v>762.07863181596531</v>
      </c>
      <c r="BH48" s="484">
        <v>2058</v>
      </c>
      <c r="BI48" s="485">
        <v>0</v>
      </c>
      <c r="BJ48" s="485">
        <v>4830.9929927586772</v>
      </c>
      <c r="BK48" s="485">
        <v>63.98838755467122</v>
      </c>
      <c r="BL48" s="485">
        <v>40.866710890355137</v>
      </c>
      <c r="BM48" s="485">
        <v>0</v>
      </c>
      <c r="BN48" s="485">
        <v>0</v>
      </c>
      <c r="BO48" s="485">
        <v>0</v>
      </c>
      <c r="BP48" s="485">
        <v>0</v>
      </c>
      <c r="BQ48" s="485">
        <v>0</v>
      </c>
      <c r="BR48" s="485">
        <v>0</v>
      </c>
      <c r="BS48" s="485">
        <v>0</v>
      </c>
      <c r="BT48" s="485">
        <v>0</v>
      </c>
      <c r="BU48" s="485">
        <v>0</v>
      </c>
      <c r="BV48" s="485">
        <v>0</v>
      </c>
      <c r="BW48" s="485">
        <v>0</v>
      </c>
      <c r="BX48" s="485">
        <v>5.6843418860808015E-14</v>
      </c>
      <c r="BY48" s="485">
        <v>0</v>
      </c>
      <c r="BZ48" s="485">
        <v>0</v>
      </c>
      <c r="CA48" s="485">
        <v>0</v>
      </c>
      <c r="CB48" s="485">
        <v>0</v>
      </c>
      <c r="CC48" s="486">
        <v>4935.8480912037039</v>
      </c>
      <c r="CD48" s="464">
        <v>4935.8480912037039</v>
      </c>
      <c r="CE48" s="484">
        <v>2058</v>
      </c>
      <c r="CF48" s="485">
        <v>0</v>
      </c>
      <c r="CG48" s="485">
        <v>4542.8242607406219</v>
      </c>
      <c r="CH48" s="485">
        <v>59.496320186479707</v>
      </c>
      <c r="CI48" s="485">
        <v>34.696662695831861</v>
      </c>
      <c r="CJ48" s="485">
        <v>0</v>
      </c>
      <c r="CK48" s="485">
        <v>0</v>
      </c>
      <c r="CL48" s="485">
        <v>0</v>
      </c>
      <c r="CM48" s="485">
        <v>0</v>
      </c>
      <c r="CN48" s="485">
        <v>0</v>
      </c>
      <c r="CO48" s="485">
        <v>0</v>
      </c>
      <c r="CP48" s="485">
        <v>0</v>
      </c>
      <c r="CQ48" s="485">
        <v>0</v>
      </c>
      <c r="CR48" s="485">
        <v>0</v>
      </c>
      <c r="CS48" s="485">
        <v>0</v>
      </c>
      <c r="CT48" s="485">
        <v>0</v>
      </c>
      <c r="CU48" s="485">
        <v>5.6843418860808015E-14</v>
      </c>
      <c r="CV48" s="485">
        <v>0</v>
      </c>
      <c r="CW48" s="485">
        <v>0</v>
      </c>
      <c r="CX48" s="485">
        <v>0</v>
      </c>
      <c r="CY48" s="485">
        <v>0</v>
      </c>
      <c r="CZ48" s="486">
        <v>4637.0172436229332</v>
      </c>
      <c r="DB48" s="484">
        <v>2058</v>
      </c>
      <c r="DC48" s="485">
        <v>0</v>
      </c>
      <c r="DD48" s="485">
        <v>0</v>
      </c>
      <c r="DE48" s="485">
        <v>0.83806989246571606</v>
      </c>
      <c r="DF48" s="485">
        <v>0.55206685893426577</v>
      </c>
      <c r="DG48" s="485">
        <v>0</v>
      </c>
      <c r="DH48" s="485">
        <v>0</v>
      </c>
      <c r="DI48" s="485">
        <v>0</v>
      </c>
      <c r="DJ48" s="485">
        <v>0</v>
      </c>
      <c r="DK48" s="485">
        <v>0</v>
      </c>
      <c r="DL48" s="485">
        <v>0</v>
      </c>
      <c r="DM48" s="485"/>
      <c r="DN48" s="485"/>
      <c r="DO48" s="485">
        <v>0</v>
      </c>
      <c r="DP48" s="485"/>
      <c r="DQ48" s="485"/>
      <c r="DR48" s="485"/>
      <c r="DS48" s="485"/>
      <c r="DT48" s="485"/>
      <c r="DU48" s="485"/>
      <c r="DV48" s="485">
        <v>0</v>
      </c>
      <c r="DW48" s="487">
        <v>1.3901367513999818</v>
      </c>
      <c r="DZ48" s="488">
        <v>18807489.290687449</v>
      </c>
      <c r="EA48" s="461">
        <v>1390136.7513999818</v>
      </c>
      <c r="EB48" s="461">
        <v>17417352.539287467</v>
      </c>
      <c r="EC48" s="458">
        <v>2058</v>
      </c>
      <c r="ED48" s="489">
        <v>17.417352539287467</v>
      </c>
    </row>
    <row r="49" spans="1:134">
      <c r="A49" s="490">
        <v>2059</v>
      </c>
      <c r="B49" s="482">
        <v>0</v>
      </c>
      <c r="C49" s="482">
        <v>0</v>
      </c>
      <c r="D49" s="482">
        <v>11213123.243949911</v>
      </c>
      <c r="E49" s="482">
        <v>6207693.151268106</v>
      </c>
      <c r="F49" s="482">
        <v>0</v>
      </c>
      <c r="G49" s="482">
        <v>0</v>
      </c>
      <c r="H49" s="482">
        <v>0</v>
      </c>
      <c r="I49" s="482">
        <v>0</v>
      </c>
      <c r="J49" s="482">
        <v>0</v>
      </c>
      <c r="K49" s="482">
        <v>0</v>
      </c>
      <c r="L49" s="482">
        <v>0</v>
      </c>
      <c r="M49" s="482">
        <v>0</v>
      </c>
      <c r="N49" s="482">
        <v>0</v>
      </c>
      <c r="O49" s="482">
        <v>0</v>
      </c>
      <c r="P49" s="482">
        <v>0</v>
      </c>
      <c r="Q49" s="482">
        <v>0</v>
      </c>
      <c r="R49" s="482">
        <v>0</v>
      </c>
      <c r="S49" s="482">
        <v>0</v>
      </c>
      <c r="T49" s="482">
        <v>0</v>
      </c>
      <c r="U49" s="482">
        <v>0</v>
      </c>
      <c r="V49" s="482">
        <v>0</v>
      </c>
      <c r="W49" s="482">
        <v>0</v>
      </c>
      <c r="X49" s="482">
        <v>0</v>
      </c>
      <c r="Y49" s="482">
        <v>0</v>
      </c>
      <c r="Z49" s="482">
        <v>0</v>
      </c>
      <c r="AA49" s="482">
        <v>7.0914789332261711E-9</v>
      </c>
      <c r="AB49" s="482">
        <v>0</v>
      </c>
      <c r="AC49" s="482">
        <v>0</v>
      </c>
      <c r="AD49" s="482">
        <v>0</v>
      </c>
      <c r="AE49" s="482">
        <v>0</v>
      </c>
      <c r="AF49" s="482">
        <v>17420816.395218022</v>
      </c>
      <c r="AH49" s="490">
        <v>2059</v>
      </c>
      <c r="AI49" s="483">
        <v>0</v>
      </c>
      <c r="AJ49" s="483">
        <v>0</v>
      </c>
      <c r="AK49" s="483">
        <v>0</v>
      </c>
      <c r="AL49" s="483">
        <v>301043.45930277475</v>
      </c>
      <c r="AM49" s="483">
        <v>188750.67932582257</v>
      </c>
      <c r="AN49" s="483">
        <v>0</v>
      </c>
      <c r="AO49" s="483">
        <v>762673.38743714034</v>
      </c>
      <c r="AP49" s="483">
        <v>17633.883196597955</v>
      </c>
      <c r="AQ49" s="483">
        <v>0</v>
      </c>
      <c r="AR49" s="483">
        <v>0</v>
      </c>
      <c r="AS49" s="482">
        <v>1270101.4092623356</v>
      </c>
      <c r="AU49" s="484">
        <v>2059</v>
      </c>
      <c r="AV49" s="485">
        <v>0</v>
      </c>
      <c r="AW49" s="485">
        <v>628.99698178258257</v>
      </c>
      <c r="AX49" s="485">
        <v>36.541792114602153</v>
      </c>
      <c r="AY49" s="485">
        <v>96.871087731716173</v>
      </c>
      <c r="AZ49" s="485">
        <v>0</v>
      </c>
      <c r="BA49" s="485">
        <v>0</v>
      </c>
      <c r="BB49" s="485">
        <v>0</v>
      </c>
      <c r="BC49" s="485">
        <v>0</v>
      </c>
      <c r="BD49" s="485">
        <v>0</v>
      </c>
      <c r="BE49" s="485">
        <v>0</v>
      </c>
      <c r="BF49" s="485">
        <v>762.4098616289009</v>
      </c>
      <c r="BH49" s="484">
        <v>2059</v>
      </c>
      <c r="BI49" s="485">
        <v>0</v>
      </c>
      <c r="BJ49" s="485">
        <v>4841.0025160376053</v>
      </c>
      <c r="BK49" s="485">
        <v>57.65515529122554</v>
      </c>
      <c r="BL49" s="485">
        <v>37.190419874872589</v>
      </c>
      <c r="BM49" s="485">
        <v>0</v>
      </c>
      <c r="BN49" s="485">
        <v>0</v>
      </c>
      <c r="BO49" s="485">
        <v>0</v>
      </c>
      <c r="BP49" s="485">
        <v>0</v>
      </c>
      <c r="BQ49" s="485">
        <v>0</v>
      </c>
      <c r="BR49" s="485">
        <v>0</v>
      </c>
      <c r="BS49" s="485">
        <v>0</v>
      </c>
      <c r="BT49" s="485">
        <v>0</v>
      </c>
      <c r="BU49" s="485">
        <v>0</v>
      </c>
      <c r="BV49" s="485">
        <v>0</v>
      </c>
      <c r="BW49" s="485">
        <v>0</v>
      </c>
      <c r="BX49" s="485">
        <v>5.6843418860808015E-14</v>
      </c>
      <c r="BY49" s="485">
        <v>0</v>
      </c>
      <c r="BZ49" s="485">
        <v>0</v>
      </c>
      <c r="CA49" s="485">
        <v>0</v>
      </c>
      <c r="CB49" s="485">
        <v>0</v>
      </c>
      <c r="CC49" s="486">
        <v>4935.848091203703</v>
      </c>
      <c r="CD49" s="464">
        <v>4935.848091203703</v>
      </c>
      <c r="CE49" s="484">
        <v>2059</v>
      </c>
      <c r="CF49" s="485">
        <v>0</v>
      </c>
      <c r="CG49" s="485">
        <v>4552.2367159559617</v>
      </c>
      <c r="CH49" s="485">
        <v>53.607688999463633</v>
      </c>
      <c r="CI49" s="485">
        <v>31.57541739478124</v>
      </c>
      <c r="CJ49" s="485">
        <v>0</v>
      </c>
      <c r="CK49" s="485">
        <v>0</v>
      </c>
      <c r="CL49" s="485">
        <v>0</v>
      </c>
      <c r="CM49" s="485">
        <v>0</v>
      </c>
      <c r="CN49" s="485">
        <v>0</v>
      </c>
      <c r="CO49" s="485">
        <v>0</v>
      </c>
      <c r="CP49" s="485">
        <v>0</v>
      </c>
      <c r="CQ49" s="485">
        <v>0</v>
      </c>
      <c r="CR49" s="485">
        <v>0</v>
      </c>
      <c r="CS49" s="485">
        <v>0</v>
      </c>
      <c r="CT49" s="485">
        <v>0</v>
      </c>
      <c r="CU49" s="485">
        <v>5.6843418860808015E-14</v>
      </c>
      <c r="CV49" s="485">
        <v>0</v>
      </c>
      <c r="CW49" s="485">
        <v>0</v>
      </c>
      <c r="CX49" s="485">
        <v>0</v>
      </c>
      <c r="CY49" s="485">
        <v>0</v>
      </c>
      <c r="CZ49" s="486">
        <v>4637.4198223502071</v>
      </c>
      <c r="DB49" s="484">
        <v>2059</v>
      </c>
      <c r="DC49" s="485">
        <v>0</v>
      </c>
      <c r="DD49" s="485">
        <v>0</v>
      </c>
      <c r="DE49" s="485">
        <v>0.7626733874371403</v>
      </c>
      <c r="DF49" s="485">
        <v>0.50742802182519531</v>
      </c>
      <c r="DG49" s="485">
        <v>0</v>
      </c>
      <c r="DH49" s="485">
        <v>0</v>
      </c>
      <c r="DI49" s="485">
        <v>0</v>
      </c>
      <c r="DJ49" s="485">
        <v>0</v>
      </c>
      <c r="DK49" s="485">
        <v>0</v>
      </c>
      <c r="DL49" s="485">
        <v>0</v>
      </c>
      <c r="DM49" s="485"/>
      <c r="DN49" s="485"/>
      <c r="DO49" s="485">
        <v>0</v>
      </c>
      <c r="DP49" s="485"/>
      <c r="DQ49" s="485"/>
      <c r="DR49" s="485"/>
      <c r="DS49" s="485"/>
      <c r="DT49" s="485"/>
      <c r="DU49" s="485"/>
      <c r="DV49" s="485">
        <v>0</v>
      </c>
      <c r="DW49" s="487">
        <v>1.2701014092623355</v>
      </c>
      <c r="DZ49" s="488">
        <v>17420816.395218022</v>
      </c>
      <c r="EA49" s="461">
        <v>1270101.4092623356</v>
      </c>
      <c r="EB49" s="461">
        <v>16150714.985955687</v>
      </c>
      <c r="EC49" s="458">
        <v>2059</v>
      </c>
      <c r="ED49" s="489">
        <v>16.150714985955688</v>
      </c>
    </row>
    <row r="50" spans="1:134">
      <c r="A50" s="490">
        <v>2060</v>
      </c>
      <c r="B50" s="482">
        <v>0</v>
      </c>
      <c r="C50" s="482">
        <v>0</v>
      </c>
      <c r="D50" s="482">
        <v>10900099.461711222</v>
      </c>
      <c r="E50" s="482">
        <v>5154752.0258511519</v>
      </c>
      <c r="F50" s="482">
        <v>0</v>
      </c>
      <c r="G50" s="482">
        <v>0</v>
      </c>
      <c r="H50" s="482">
        <v>0</v>
      </c>
      <c r="I50" s="482">
        <v>0</v>
      </c>
      <c r="J50" s="482">
        <v>0</v>
      </c>
      <c r="K50" s="482">
        <v>0</v>
      </c>
      <c r="L50" s="482">
        <v>0</v>
      </c>
      <c r="M50" s="482">
        <v>0</v>
      </c>
      <c r="N50" s="482">
        <v>0</v>
      </c>
      <c r="O50" s="482">
        <v>0</v>
      </c>
      <c r="P50" s="482">
        <v>0</v>
      </c>
      <c r="Q50" s="482">
        <v>0</v>
      </c>
      <c r="R50" s="482">
        <v>0</v>
      </c>
      <c r="S50" s="482">
        <v>0</v>
      </c>
      <c r="T50" s="482">
        <v>0</v>
      </c>
      <c r="U50" s="482">
        <v>0</v>
      </c>
      <c r="V50" s="482">
        <v>0</v>
      </c>
      <c r="W50" s="482">
        <v>0</v>
      </c>
      <c r="X50" s="482">
        <v>0</v>
      </c>
      <c r="Y50" s="482">
        <v>0</v>
      </c>
      <c r="Z50" s="482">
        <v>0</v>
      </c>
      <c r="AA50" s="482">
        <v>7.2409625998411952E-9</v>
      </c>
      <c r="AB50" s="482">
        <v>0</v>
      </c>
      <c r="AC50" s="482">
        <v>0</v>
      </c>
      <c r="AD50" s="482">
        <v>0</v>
      </c>
      <c r="AE50" s="482">
        <v>0</v>
      </c>
      <c r="AF50" s="482">
        <v>16054851.487562381</v>
      </c>
      <c r="AH50" s="490">
        <v>2060</v>
      </c>
      <c r="AI50" s="483">
        <v>0</v>
      </c>
      <c r="AJ50" s="483">
        <v>0</v>
      </c>
      <c r="AK50" s="483">
        <v>0</v>
      </c>
      <c r="AL50" s="483">
        <v>245910.11990566063</v>
      </c>
      <c r="AM50" s="483">
        <v>154182.72927366704</v>
      </c>
      <c r="AN50" s="483">
        <v>0</v>
      </c>
      <c r="AO50" s="483">
        <v>732272.36882516311</v>
      </c>
      <c r="AP50" s="483">
        <v>14404.399754510287</v>
      </c>
      <c r="AQ50" s="483">
        <v>0</v>
      </c>
      <c r="AR50" s="483">
        <v>0</v>
      </c>
      <c r="AS50" s="482">
        <v>1146769.617759001</v>
      </c>
      <c r="AU50" s="484">
        <v>2060</v>
      </c>
      <c r="AV50" s="485">
        <v>0</v>
      </c>
      <c r="AW50" s="485">
        <v>631.70908022624042</v>
      </c>
      <c r="AX50" s="485">
        <v>35.662890338940514</v>
      </c>
      <c r="AY50" s="485">
        <v>95.368690072877186</v>
      </c>
      <c r="AZ50" s="485">
        <v>0</v>
      </c>
      <c r="BA50" s="485">
        <v>0</v>
      </c>
      <c r="BB50" s="485">
        <v>0</v>
      </c>
      <c r="BC50" s="485">
        <v>0</v>
      </c>
      <c r="BD50" s="485">
        <v>0</v>
      </c>
      <c r="BE50" s="485">
        <v>0</v>
      </c>
      <c r="BF50" s="485">
        <v>762.7406606380581</v>
      </c>
      <c r="BH50" s="484">
        <v>2060</v>
      </c>
      <c r="BI50" s="485">
        <v>0</v>
      </c>
      <c r="BJ50" s="485">
        <v>4850.9606727050332</v>
      </c>
      <c r="BK50" s="485">
        <v>54.808867312919375</v>
      </c>
      <c r="BL50" s="485">
        <v>30.078551185750939</v>
      </c>
      <c r="BM50" s="485">
        <v>0</v>
      </c>
      <c r="BN50" s="485">
        <v>0</v>
      </c>
      <c r="BO50" s="485">
        <v>0</v>
      </c>
      <c r="BP50" s="485">
        <v>0</v>
      </c>
      <c r="BQ50" s="485">
        <v>0</v>
      </c>
      <c r="BR50" s="485">
        <v>0</v>
      </c>
      <c r="BS50" s="485">
        <v>0</v>
      </c>
      <c r="BT50" s="485">
        <v>0</v>
      </c>
      <c r="BU50" s="485">
        <v>0</v>
      </c>
      <c r="BV50" s="485">
        <v>0</v>
      </c>
      <c r="BW50" s="485">
        <v>0</v>
      </c>
      <c r="BX50" s="485">
        <v>5.6843418860808015E-14</v>
      </c>
      <c r="BY50" s="485">
        <v>0</v>
      </c>
      <c r="BZ50" s="485">
        <v>0</v>
      </c>
      <c r="CA50" s="485">
        <v>0</v>
      </c>
      <c r="CB50" s="485">
        <v>0</v>
      </c>
      <c r="CC50" s="486">
        <v>4935.8480912037039</v>
      </c>
      <c r="CD50" s="464">
        <v>4935.8480912037039</v>
      </c>
      <c r="CE50" s="484">
        <v>2060</v>
      </c>
      <c r="CF50" s="485">
        <v>0</v>
      </c>
      <c r="CG50" s="485">
        <v>4561.6008685781781</v>
      </c>
      <c r="CH50" s="485">
        <v>50.961214109694829</v>
      </c>
      <c r="CI50" s="485">
        <v>25.537297280208023</v>
      </c>
      <c r="CJ50" s="485">
        <v>0</v>
      </c>
      <c r="CK50" s="485">
        <v>0</v>
      </c>
      <c r="CL50" s="485">
        <v>0</v>
      </c>
      <c r="CM50" s="485">
        <v>0</v>
      </c>
      <c r="CN50" s="485">
        <v>0</v>
      </c>
      <c r="CO50" s="485">
        <v>0</v>
      </c>
      <c r="CP50" s="485">
        <v>0</v>
      </c>
      <c r="CQ50" s="485">
        <v>0</v>
      </c>
      <c r="CR50" s="485">
        <v>0</v>
      </c>
      <c r="CS50" s="485">
        <v>0</v>
      </c>
      <c r="CT50" s="485">
        <v>0</v>
      </c>
      <c r="CU50" s="485">
        <v>5.6843418860808015E-14</v>
      </c>
      <c r="CV50" s="485">
        <v>0</v>
      </c>
      <c r="CW50" s="485">
        <v>0</v>
      </c>
      <c r="CX50" s="485">
        <v>0</v>
      </c>
      <c r="CY50" s="485">
        <v>0</v>
      </c>
      <c r="CZ50" s="486">
        <v>4638.0993799680809</v>
      </c>
      <c r="DB50" s="484">
        <v>2060</v>
      </c>
      <c r="DC50" s="485">
        <v>0</v>
      </c>
      <c r="DD50" s="485">
        <v>0</v>
      </c>
      <c r="DE50" s="485">
        <v>0.73227236882516311</v>
      </c>
      <c r="DF50" s="485">
        <v>0.41449724893383799</v>
      </c>
      <c r="DG50" s="485">
        <v>0</v>
      </c>
      <c r="DH50" s="485">
        <v>0</v>
      </c>
      <c r="DI50" s="485">
        <v>0</v>
      </c>
      <c r="DJ50" s="485">
        <v>0</v>
      </c>
      <c r="DK50" s="485">
        <v>0</v>
      </c>
      <c r="DL50" s="485">
        <v>0</v>
      </c>
      <c r="DM50" s="485"/>
      <c r="DN50" s="485"/>
      <c r="DO50" s="485">
        <v>0</v>
      </c>
      <c r="DP50" s="485"/>
      <c r="DQ50" s="485"/>
      <c r="DR50" s="485"/>
      <c r="DS50" s="485"/>
      <c r="DT50" s="485"/>
      <c r="DU50" s="485"/>
      <c r="DV50" s="485">
        <v>0</v>
      </c>
      <c r="DW50" s="487">
        <v>1.1467696177590012</v>
      </c>
      <c r="DZ50" s="488">
        <v>16054851.487562381</v>
      </c>
      <c r="EA50" s="461">
        <v>1146769.617759001</v>
      </c>
      <c r="EB50" s="461">
        <v>14908081.86980338</v>
      </c>
      <c r="EC50" s="458">
        <v>2060</v>
      </c>
      <c r="ED50" s="489">
        <v>14.908081869803381</v>
      </c>
    </row>
    <row r="51" spans="1:134">
      <c r="A51" s="490">
        <v>2061</v>
      </c>
      <c r="B51" s="482">
        <v>0</v>
      </c>
      <c r="C51" s="482">
        <v>0</v>
      </c>
      <c r="D51" s="482">
        <v>10680984.566933444</v>
      </c>
      <c r="E51" s="482">
        <v>4531977.9726798022</v>
      </c>
      <c r="F51" s="482">
        <v>0</v>
      </c>
      <c r="G51" s="482">
        <v>0</v>
      </c>
      <c r="H51" s="482">
        <v>0</v>
      </c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2">
        <v>0</v>
      </c>
      <c r="Y51" s="482">
        <v>0</v>
      </c>
      <c r="Z51" s="482">
        <v>0</v>
      </c>
      <c r="AA51" s="482">
        <v>7.3935124806680264E-9</v>
      </c>
      <c r="AB51" s="482">
        <v>0</v>
      </c>
      <c r="AC51" s="482">
        <v>0</v>
      </c>
      <c r="AD51" s="482">
        <v>0</v>
      </c>
      <c r="AE51" s="482">
        <v>0</v>
      </c>
      <c r="AF51" s="482">
        <v>15212962.539613254</v>
      </c>
      <c r="AH51" s="490">
        <v>2061</v>
      </c>
      <c r="AI51" s="483">
        <v>0</v>
      </c>
      <c r="AJ51" s="483">
        <v>0</v>
      </c>
      <c r="AK51" s="483">
        <v>0</v>
      </c>
      <c r="AL51" s="483">
        <v>210651.56679798028</v>
      </c>
      <c r="AM51" s="483">
        <v>132076.03455745033</v>
      </c>
      <c r="AN51" s="483">
        <v>0</v>
      </c>
      <c r="AO51" s="483">
        <v>717908.11998400872</v>
      </c>
      <c r="AP51" s="483">
        <v>12339.099253971726</v>
      </c>
      <c r="AQ51" s="483">
        <v>0</v>
      </c>
      <c r="AR51" s="483">
        <v>0</v>
      </c>
      <c r="AS51" s="482">
        <v>1072974.8205934111</v>
      </c>
      <c r="AU51" s="484">
        <v>2061</v>
      </c>
      <c r="AV51" s="485">
        <v>0</v>
      </c>
      <c r="AW51" s="485">
        <v>634.28171539411096</v>
      </c>
      <c r="AX51" s="485">
        <v>34.8185662349617</v>
      </c>
      <c r="AY51" s="485">
        <v>93.936600346459912</v>
      </c>
      <c r="AZ51" s="485">
        <v>0</v>
      </c>
      <c r="BA51" s="485">
        <v>0</v>
      </c>
      <c r="BB51" s="485">
        <v>0</v>
      </c>
      <c r="BC51" s="485">
        <v>0</v>
      </c>
      <c r="BD51" s="485">
        <v>0</v>
      </c>
      <c r="BE51" s="485">
        <v>0</v>
      </c>
      <c r="BF51" s="485">
        <v>763.03688197553265</v>
      </c>
      <c r="BH51" s="484">
        <v>2061</v>
      </c>
      <c r="BI51" s="485">
        <v>0</v>
      </c>
      <c r="BJ51" s="485">
        <v>4857.1355858453489</v>
      </c>
      <c r="BK51" s="485">
        <v>53.201719818546863</v>
      </c>
      <c r="BL51" s="485">
        <v>25.510785539808353</v>
      </c>
      <c r="BM51" s="485">
        <v>0</v>
      </c>
      <c r="BN51" s="485">
        <v>0</v>
      </c>
      <c r="BO51" s="485">
        <v>0</v>
      </c>
      <c r="BP51" s="485">
        <v>0</v>
      </c>
      <c r="BQ51" s="485">
        <v>0</v>
      </c>
      <c r="BR51" s="485">
        <v>0</v>
      </c>
      <c r="BS51" s="485">
        <v>0</v>
      </c>
      <c r="BT51" s="485">
        <v>0</v>
      </c>
      <c r="BU51" s="485">
        <v>0</v>
      </c>
      <c r="BV51" s="485">
        <v>0</v>
      </c>
      <c r="BW51" s="485">
        <v>0</v>
      </c>
      <c r="BX51" s="485">
        <v>5.6843418860808015E-14</v>
      </c>
      <c r="BY51" s="485">
        <v>0</v>
      </c>
      <c r="BZ51" s="485">
        <v>0</v>
      </c>
      <c r="CA51" s="485">
        <v>0</v>
      </c>
      <c r="CB51" s="485">
        <v>0</v>
      </c>
      <c r="CC51" s="486">
        <v>4935.8480912037039</v>
      </c>
      <c r="CD51" s="464">
        <v>4935.8480912037039</v>
      </c>
      <c r="CE51" s="484">
        <v>2061</v>
      </c>
      <c r="CF51" s="485">
        <v>0</v>
      </c>
      <c r="CG51" s="485">
        <v>4567.4074481496727</v>
      </c>
      <c r="CH51" s="485">
        <v>49.466890443070348</v>
      </c>
      <c r="CI51" s="485">
        <v>21.659172017910915</v>
      </c>
      <c r="CJ51" s="485">
        <v>0</v>
      </c>
      <c r="CK51" s="485">
        <v>0</v>
      </c>
      <c r="CL51" s="485">
        <v>0</v>
      </c>
      <c r="CM51" s="485">
        <v>0</v>
      </c>
      <c r="CN51" s="485">
        <v>0</v>
      </c>
      <c r="CO51" s="485">
        <v>0</v>
      </c>
      <c r="CP51" s="485">
        <v>0</v>
      </c>
      <c r="CQ51" s="485">
        <v>0</v>
      </c>
      <c r="CR51" s="485">
        <v>0</v>
      </c>
      <c r="CS51" s="485">
        <v>0</v>
      </c>
      <c r="CT51" s="485">
        <v>0</v>
      </c>
      <c r="CU51" s="485">
        <v>5.6843418860808015E-14</v>
      </c>
      <c r="CV51" s="485">
        <v>0</v>
      </c>
      <c r="CW51" s="485">
        <v>0</v>
      </c>
      <c r="CX51" s="485">
        <v>0</v>
      </c>
      <c r="CY51" s="485">
        <v>0</v>
      </c>
      <c r="CZ51" s="486">
        <v>4638.533510610654</v>
      </c>
      <c r="DB51" s="484">
        <v>2061</v>
      </c>
      <c r="DC51" s="485">
        <v>0</v>
      </c>
      <c r="DD51" s="485">
        <v>0</v>
      </c>
      <c r="DE51" s="485">
        <v>0.71790811998400872</v>
      </c>
      <c r="DF51" s="485">
        <v>0.35506670060940232</v>
      </c>
      <c r="DG51" s="485">
        <v>0</v>
      </c>
      <c r="DH51" s="485">
        <v>0</v>
      </c>
      <c r="DI51" s="485">
        <v>0</v>
      </c>
      <c r="DJ51" s="485">
        <v>0</v>
      </c>
      <c r="DK51" s="485">
        <v>0</v>
      </c>
      <c r="DL51" s="485">
        <v>0</v>
      </c>
      <c r="DM51" s="485"/>
      <c r="DN51" s="485"/>
      <c r="DO51" s="485">
        <v>0</v>
      </c>
      <c r="DP51" s="485"/>
      <c r="DQ51" s="485"/>
      <c r="DR51" s="485"/>
      <c r="DS51" s="485"/>
      <c r="DT51" s="485"/>
      <c r="DU51" s="485"/>
      <c r="DV51" s="485">
        <v>0</v>
      </c>
      <c r="DW51" s="487">
        <v>1.0729748205934111</v>
      </c>
      <c r="DZ51" s="488">
        <v>15212962.539613254</v>
      </c>
      <c r="EA51" s="461">
        <v>1072974.8205934111</v>
      </c>
      <c r="EB51" s="461">
        <v>14139987.719019843</v>
      </c>
      <c r="EC51" s="458">
        <v>2061</v>
      </c>
      <c r="ED51" s="489">
        <v>14.139987719019842</v>
      </c>
    </row>
    <row r="52" spans="1:134">
      <c r="A52" s="490">
        <v>2062</v>
      </c>
      <c r="B52" s="482">
        <v>0</v>
      </c>
      <c r="C52" s="482">
        <v>0</v>
      </c>
      <c r="D52" s="482">
        <v>10188830.57936348</v>
      </c>
      <c r="E52" s="482">
        <v>3971743.7710187011</v>
      </c>
      <c r="F52" s="482">
        <v>0</v>
      </c>
      <c r="G52" s="482">
        <v>0</v>
      </c>
      <c r="H52" s="482">
        <v>0</v>
      </c>
      <c r="I52" s="482">
        <v>0</v>
      </c>
      <c r="J52" s="482">
        <v>0</v>
      </c>
      <c r="K52" s="482">
        <v>0</v>
      </c>
      <c r="L52" s="482">
        <v>0</v>
      </c>
      <c r="M52" s="482">
        <v>0</v>
      </c>
      <c r="N52" s="482">
        <v>0</v>
      </c>
      <c r="O52" s="482">
        <v>0</v>
      </c>
      <c r="P52" s="482">
        <v>0</v>
      </c>
      <c r="Q52" s="482">
        <v>0</v>
      </c>
      <c r="R52" s="482">
        <v>0</v>
      </c>
      <c r="S52" s="482">
        <v>0</v>
      </c>
      <c r="T52" s="482">
        <v>0</v>
      </c>
      <c r="U52" s="482">
        <v>0</v>
      </c>
      <c r="V52" s="482">
        <v>0</v>
      </c>
      <c r="W52" s="482">
        <v>0</v>
      </c>
      <c r="X52" s="482">
        <v>0</v>
      </c>
      <c r="Y52" s="482">
        <v>0</v>
      </c>
      <c r="Z52" s="482">
        <v>0</v>
      </c>
      <c r="AA52" s="482">
        <v>7.5491906653996916E-9</v>
      </c>
      <c r="AB52" s="482">
        <v>0</v>
      </c>
      <c r="AC52" s="482">
        <v>0</v>
      </c>
      <c r="AD52" s="482">
        <v>0</v>
      </c>
      <c r="AE52" s="482">
        <v>0</v>
      </c>
      <c r="AF52" s="482">
        <v>14160574.350382188</v>
      </c>
      <c r="AH52" s="490">
        <v>2062</v>
      </c>
      <c r="AI52" s="483">
        <v>0</v>
      </c>
      <c r="AJ52" s="483">
        <v>0</v>
      </c>
      <c r="AK52" s="483">
        <v>0</v>
      </c>
      <c r="AL52" s="483">
        <v>180202.98990549441</v>
      </c>
      <c r="AM52" s="483">
        <v>112985.13789332111</v>
      </c>
      <c r="AN52" s="483">
        <v>0</v>
      </c>
      <c r="AO52" s="483">
        <v>683926.91309075349</v>
      </c>
      <c r="AP52" s="483">
        <v>10555.547305464803</v>
      </c>
      <c r="AQ52" s="483">
        <v>0</v>
      </c>
      <c r="AR52" s="483">
        <v>0</v>
      </c>
      <c r="AS52" s="482">
        <v>987670.58819503384</v>
      </c>
      <c r="AU52" s="484">
        <v>2062</v>
      </c>
      <c r="AV52" s="485">
        <v>0</v>
      </c>
      <c r="AW52" s="485">
        <v>636.983114032348</v>
      </c>
      <c r="AX52" s="485">
        <v>33.942317303619326</v>
      </c>
      <c r="AY52" s="485">
        <v>92.439596804403337</v>
      </c>
      <c r="AZ52" s="485">
        <v>0</v>
      </c>
      <c r="BA52" s="485">
        <v>0</v>
      </c>
      <c r="BB52" s="485">
        <v>0</v>
      </c>
      <c r="BC52" s="485">
        <v>0</v>
      </c>
      <c r="BD52" s="485">
        <v>0</v>
      </c>
      <c r="BE52" s="485">
        <v>0</v>
      </c>
      <c r="BF52" s="485">
        <v>763.36502814037067</v>
      </c>
      <c r="BH52" s="484">
        <v>2062</v>
      </c>
      <c r="BI52" s="485">
        <v>0</v>
      </c>
      <c r="BJ52" s="485">
        <v>4864.0591564004562</v>
      </c>
      <c r="BK52" s="485">
        <v>50.18167186954949</v>
      </c>
      <c r="BL52" s="485">
        <v>21.607262933697598</v>
      </c>
      <c r="BM52" s="485">
        <v>0</v>
      </c>
      <c r="BN52" s="485">
        <v>0</v>
      </c>
      <c r="BO52" s="485">
        <v>0</v>
      </c>
      <c r="BP52" s="485">
        <v>0</v>
      </c>
      <c r="BQ52" s="485">
        <v>0</v>
      </c>
      <c r="BR52" s="485">
        <v>0</v>
      </c>
      <c r="BS52" s="485">
        <v>0</v>
      </c>
      <c r="BT52" s="485">
        <v>0</v>
      </c>
      <c r="BU52" s="485">
        <v>0</v>
      </c>
      <c r="BV52" s="485">
        <v>0</v>
      </c>
      <c r="BW52" s="485">
        <v>0</v>
      </c>
      <c r="BX52" s="485">
        <v>5.6843418860808015E-14</v>
      </c>
      <c r="BY52" s="485">
        <v>0</v>
      </c>
      <c r="BZ52" s="485">
        <v>0</v>
      </c>
      <c r="CA52" s="485">
        <v>0</v>
      </c>
      <c r="CB52" s="485">
        <v>0</v>
      </c>
      <c r="CC52" s="486">
        <v>4935.848091203703</v>
      </c>
      <c r="CD52" s="464">
        <v>4935.848091203703</v>
      </c>
      <c r="CE52" s="484">
        <v>2062</v>
      </c>
      <c r="CF52" s="485">
        <v>0</v>
      </c>
      <c r="CG52" s="485">
        <v>4573.918027721169</v>
      </c>
      <c r="CH52" s="485">
        <v>46.65885375674894</v>
      </c>
      <c r="CI52" s="485">
        <v>18.345002508327404</v>
      </c>
      <c r="CJ52" s="485">
        <v>0</v>
      </c>
      <c r="CK52" s="485">
        <v>0</v>
      </c>
      <c r="CL52" s="485">
        <v>0</v>
      </c>
      <c r="CM52" s="485">
        <v>0</v>
      </c>
      <c r="CN52" s="485">
        <v>0</v>
      </c>
      <c r="CO52" s="485">
        <v>0</v>
      </c>
      <c r="CP52" s="485">
        <v>0</v>
      </c>
      <c r="CQ52" s="485">
        <v>0</v>
      </c>
      <c r="CR52" s="485">
        <v>0</v>
      </c>
      <c r="CS52" s="485">
        <v>0</v>
      </c>
      <c r="CT52" s="485">
        <v>0</v>
      </c>
      <c r="CU52" s="485">
        <v>5.6843418860808015E-14</v>
      </c>
      <c r="CV52" s="485">
        <v>0</v>
      </c>
      <c r="CW52" s="485">
        <v>0</v>
      </c>
      <c r="CX52" s="485">
        <v>0</v>
      </c>
      <c r="CY52" s="485">
        <v>0</v>
      </c>
      <c r="CZ52" s="486">
        <v>4638.9218839862451</v>
      </c>
      <c r="DB52" s="484">
        <v>2062</v>
      </c>
      <c r="DC52" s="485">
        <v>0</v>
      </c>
      <c r="DD52" s="485">
        <v>0</v>
      </c>
      <c r="DE52" s="485">
        <v>0.68392691309075349</v>
      </c>
      <c r="DF52" s="485">
        <v>0.3037436751042803</v>
      </c>
      <c r="DG52" s="485">
        <v>0</v>
      </c>
      <c r="DH52" s="485">
        <v>0</v>
      </c>
      <c r="DI52" s="485">
        <v>0</v>
      </c>
      <c r="DJ52" s="485">
        <v>0</v>
      </c>
      <c r="DK52" s="485">
        <v>0</v>
      </c>
      <c r="DL52" s="485">
        <v>0</v>
      </c>
      <c r="DM52" s="485"/>
      <c r="DN52" s="485"/>
      <c r="DO52" s="485">
        <v>0</v>
      </c>
      <c r="DP52" s="485"/>
      <c r="DQ52" s="485"/>
      <c r="DR52" s="485"/>
      <c r="DS52" s="485"/>
      <c r="DT52" s="485"/>
      <c r="DU52" s="485"/>
      <c r="DV52" s="485">
        <v>0</v>
      </c>
      <c r="DW52" s="487">
        <v>0.98767058819503384</v>
      </c>
      <c r="DZ52" s="488">
        <v>14160574.350382188</v>
      </c>
      <c r="EA52" s="461">
        <v>987670.58819503384</v>
      </c>
      <c r="EB52" s="461">
        <v>13172903.762187155</v>
      </c>
      <c r="EC52" s="458">
        <v>2062</v>
      </c>
      <c r="ED52" s="489">
        <v>13.172903762187154</v>
      </c>
    </row>
    <row r="53" spans="1:134">
      <c r="A53" s="490">
        <v>2063</v>
      </c>
      <c r="B53" s="482">
        <v>0</v>
      </c>
      <c r="C53" s="482">
        <v>0</v>
      </c>
      <c r="D53" s="482">
        <v>9742016.676644979</v>
      </c>
      <c r="E53" s="482">
        <v>3342295.4134607748</v>
      </c>
      <c r="F53" s="482">
        <v>0</v>
      </c>
      <c r="G53" s="482">
        <v>0</v>
      </c>
      <c r="H53" s="482">
        <v>0</v>
      </c>
      <c r="I53" s="482">
        <v>0</v>
      </c>
      <c r="J53" s="482">
        <v>0</v>
      </c>
      <c r="K53" s="482">
        <v>0</v>
      </c>
      <c r="L53" s="482">
        <v>0</v>
      </c>
      <c r="M53" s="482">
        <v>0</v>
      </c>
      <c r="N53" s="482">
        <v>0</v>
      </c>
      <c r="O53" s="482">
        <v>0</v>
      </c>
      <c r="P53" s="482">
        <v>0</v>
      </c>
      <c r="Q53" s="482">
        <v>0</v>
      </c>
      <c r="R53" s="482">
        <v>0</v>
      </c>
      <c r="S53" s="482">
        <v>0</v>
      </c>
      <c r="T53" s="482">
        <v>0</v>
      </c>
      <c r="U53" s="482">
        <v>0</v>
      </c>
      <c r="V53" s="482">
        <v>0</v>
      </c>
      <c r="W53" s="482">
        <v>0</v>
      </c>
      <c r="X53" s="482">
        <v>0</v>
      </c>
      <c r="Y53" s="482">
        <v>0</v>
      </c>
      <c r="Z53" s="482">
        <v>0</v>
      </c>
      <c r="AA53" s="482">
        <v>7.7080604931771758E-9</v>
      </c>
      <c r="AB53" s="482">
        <v>0</v>
      </c>
      <c r="AC53" s="482">
        <v>0</v>
      </c>
      <c r="AD53" s="482">
        <v>0</v>
      </c>
      <c r="AE53" s="482">
        <v>0</v>
      </c>
      <c r="AF53" s="482">
        <v>13084312.090105761</v>
      </c>
      <c r="AH53" s="490">
        <v>2063</v>
      </c>
      <c r="AI53" s="483">
        <v>0</v>
      </c>
      <c r="AJ53" s="483">
        <v>0</v>
      </c>
      <c r="AK53" s="483">
        <v>0</v>
      </c>
      <c r="AL53" s="483">
        <v>151698.08614454794</v>
      </c>
      <c r="AM53" s="483">
        <v>95112.9012353422</v>
      </c>
      <c r="AN53" s="483">
        <v>0</v>
      </c>
      <c r="AO53" s="483">
        <v>645149.38592455024</v>
      </c>
      <c r="AP53" s="483">
        <v>8885.8477058955214</v>
      </c>
      <c r="AQ53" s="483">
        <v>0</v>
      </c>
      <c r="AR53" s="483">
        <v>0</v>
      </c>
      <c r="AS53" s="482">
        <v>900846.22101033595</v>
      </c>
      <c r="AU53" s="484">
        <v>2063</v>
      </c>
      <c r="AV53" s="485">
        <v>0</v>
      </c>
      <c r="AW53" s="485">
        <v>639.68250074136051</v>
      </c>
      <c r="AX53" s="485">
        <v>33.066567197704465</v>
      </c>
      <c r="AY53" s="485">
        <v>90.943607540716172</v>
      </c>
      <c r="AZ53" s="485">
        <v>0</v>
      </c>
      <c r="BA53" s="485">
        <v>0</v>
      </c>
      <c r="BB53" s="485">
        <v>0</v>
      </c>
      <c r="BC53" s="485">
        <v>0</v>
      </c>
      <c r="BD53" s="485">
        <v>0</v>
      </c>
      <c r="BE53" s="485">
        <v>0</v>
      </c>
      <c r="BF53" s="485">
        <v>763.69267547978109</v>
      </c>
      <c r="BH53" s="484">
        <v>2063</v>
      </c>
      <c r="BI53" s="485">
        <v>0</v>
      </c>
      <c r="BJ53" s="485">
        <v>4870.9710291834572</v>
      </c>
      <c r="BK53" s="485">
        <v>46.867776136901838</v>
      </c>
      <c r="BL53" s="485">
        <v>18.009285883344774</v>
      </c>
      <c r="BM53" s="485">
        <v>0</v>
      </c>
      <c r="BN53" s="485">
        <v>0</v>
      </c>
      <c r="BO53" s="485">
        <v>0</v>
      </c>
      <c r="BP53" s="485">
        <v>0</v>
      </c>
      <c r="BQ53" s="485">
        <v>0</v>
      </c>
      <c r="BR53" s="485">
        <v>0</v>
      </c>
      <c r="BS53" s="485">
        <v>0</v>
      </c>
      <c r="BT53" s="485">
        <v>0</v>
      </c>
      <c r="BU53" s="485">
        <v>0</v>
      </c>
      <c r="BV53" s="485">
        <v>0</v>
      </c>
      <c r="BW53" s="485">
        <v>0</v>
      </c>
      <c r="BX53" s="485">
        <v>5.6843418860808015E-14</v>
      </c>
      <c r="BY53" s="485">
        <v>0</v>
      </c>
      <c r="BZ53" s="485">
        <v>0</v>
      </c>
      <c r="CA53" s="485">
        <v>0</v>
      </c>
      <c r="CB53" s="485">
        <v>0</v>
      </c>
      <c r="CC53" s="486">
        <v>4935.8480912037039</v>
      </c>
      <c r="CD53" s="464">
        <v>4935.8480912037039</v>
      </c>
      <c r="CE53" s="484">
        <v>2063</v>
      </c>
      <c r="CF53" s="485">
        <v>0</v>
      </c>
      <c r="CG53" s="485">
        <v>4580.4176072926639</v>
      </c>
      <c r="CH53" s="485">
        <v>43.577597780330436</v>
      </c>
      <c r="CI53" s="485">
        <v>15.290247344928662</v>
      </c>
      <c r="CJ53" s="485">
        <v>0</v>
      </c>
      <c r="CK53" s="485">
        <v>0</v>
      </c>
      <c r="CL53" s="485">
        <v>0</v>
      </c>
      <c r="CM53" s="485">
        <v>0</v>
      </c>
      <c r="CN53" s="485">
        <v>0</v>
      </c>
      <c r="CO53" s="485">
        <v>0</v>
      </c>
      <c r="CP53" s="485">
        <v>0</v>
      </c>
      <c r="CQ53" s="485">
        <v>0</v>
      </c>
      <c r="CR53" s="485">
        <v>0</v>
      </c>
      <c r="CS53" s="485">
        <v>0</v>
      </c>
      <c r="CT53" s="485">
        <v>0</v>
      </c>
      <c r="CU53" s="485">
        <v>5.6843418860808015E-14</v>
      </c>
      <c r="CV53" s="485">
        <v>0</v>
      </c>
      <c r="CW53" s="485">
        <v>0</v>
      </c>
      <c r="CX53" s="485">
        <v>0</v>
      </c>
      <c r="CY53" s="485">
        <v>0</v>
      </c>
      <c r="CZ53" s="486">
        <v>4639.2854524179229</v>
      </c>
      <c r="DB53" s="484">
        <v>2063</v>
      </c>
      <c r="DC53" s="485">
        <v>0</v>
      </c>
      <c r="DD53" s="485">
        <v>0</v>
      </c>
      <c r="DE53" s="485">
        <v>0.64514938592455029</v>
      </c>
      <c r="DF53" s="485">
        <v>0.25569683508578567</v>
      </c>
      <c r="DG53" s="485">
        <v>0</v>
      </c>
      <c r="DH53" s="485">
        <v>0</v>
      </c>
      <c r="DI53" s="485">
        <v>0</v>
      </c>
      <c r="DJ53" s="485">
        <v>0</v>
      </c>
      <c r="DK53" s="485">
        <v>0</v>
      </c>
      <c r="DL53" s="485">
        <v>0</v>
      </c>
      <c r="DM53" s="485"/>
      <c r="DN53" s="485"/>
      <c r="DO53" s="485">
        <v>0</v>
      </c>
      <c r="DP53" s="485"/>
      <c r="DQ53" s="485"/>
      <c r="DR53" s="485"/>
      <c r="DS53" s="485"/>
      <c r="DT53" s="485"/>
      <c r="DU53" s="485"/>
      <c r="DV53" s="485">
        <v>0</v>
      </c>
      <c r="DW53" s="487">
        <v>0.90084622101033596</v>
      </c>
      <c r="DZ53" s="488">
        <v>13084312.090105761</v>
      </c>
      <c r="EA53" s="461">
        <v>900846.22101033595</v>
      </c>
      <c r="EB53" s="461">
        <v>12183465.869095424</v>
      </c>
      <c r="EC53" s="458">
        <v>2063</v>
      </c>
      <c r="ED53" s="489">
        <v>12.183465869095425</v>
      </c>
    </row>
    <row r="54" spans="1:134">
      <c r="A54" s="490">
        <v>2064</v>
      </c>
      <c r="B54" s="482">
        <v>0</v>
      </c>
      <c r="C54" s="482">
        <v>0</v>
      </c>
      <c r="D54" s="482">
        <v>9886891.0434455406</v>
      </c>
      <c r="E54" s="482">
        <v>2105459.0046099033</v>
      </c>
      <c r="F54" s="482">
        <v>0</v>
      </c>
      <c r="G54" s="482">
        <v>0</v>
      </c>
      <c r="H54" s="482">
        <v>0</v>
      </c>
      <c r="I54" s="482">
        <v>0</v>
      </c>
      <c r="J54" s="482">
        <v>0</v>
      </c>
      <c r="K54" s="482">
        <v>0</v>
      </c>
      <c r="L54" s="482">
        <v>0</v>
      </c>
      <c r="M54" s="482">
        <v>0</v>
      </c>
      <c r="N54" s="482">
        <v>0</v>
      </c>
      <c r="O54" s="482">
        <v>0</v>
      </c>
      <c r="P54" s="482">
        <v>0</v>
      </c>
      <c r="Q54" s="482">
        <v>0</v>
      </c>
      <c r="R54" s="482">
        <v>0</v>
      </c>
      <c r="S54" s="482">
        <v>0</v>
      </c>
      <c r="T54" s="482">
        <v>0</v>
      </c>
      <c r="U54" s="482">
        <v>0</v>
      </c>
      <c r="V54" s="482">
        <v>0</v>
      </c>
      <c r="W54" s="482">
        <v>0</v>
      </c>
      <c r="X54" s="482">
        <v>0</v>
      </c>
      <c r="Y54" s="482">
        <v>0</v>
      </c>
      <c r="Z54" s="482">
        <v>0</v>
      </c>
      <c r="AA54" s="482">
        <v>7.8701865776549055E-9</v>
      </c>
      <c r="AB54" s="482">
        <v>0</v>
      </c>
      <c r="AC54" s="482">
        <v>0</v>
      </c>
      <c r="AD54" s="482">
        <v>0</v>
      </c>
      <c r="AE54" s="482">
        <v>0</v>
      </c>
      <c r="AF54" s="482">
        <v>11992350.048055451</v>
      </c>
      <c r="AH54" s="490">
        <v>2064</v>
      </c>
      <c r="AI54" s="483">
        <v>0</v>
      </c>
      <c r="AJ54" s="483">
        <v>0</v>
      </c>
      <c r="AK54" s="483">
        <v>0</v>
      </c>
      <c r="AL54" s="483">
        <v>91312.167516234622</v>
      </c>
      <c r="AM54" s="483">
        <v>57251.646288279713</v>
      </c>
      <c r="AN54" s="483">
        <v>0</v>
      </c>
      <c r="AO54" s="483">
        <v>653206.76674896036</v>
      </c>
      <c r="AP54" s="483">
        <v>5348.6898540785724</v>
      </c>
      <c r="AQ54" s="483">
        <v>0</v>
      </c>
      <c r="AR54" s="483">
        <v>0</v>
      </c>
      <c r="AS54" s="482">
        <v>807119.2704075533</v>
      </c>
      <c r="AU54" s="484">
        <v>2064</v>
      </c>
      <c r="AV54" s="485">
        <v>0</v>
      </c>
      <c r="AW54" s="485">
        <v>642.00957966865133</v>
      </c>
      <c r="AX54" s="485">
        <v>32.595312717918297</v>
      </c>
      <c r="AY54" s="485">
        <v>89.426041809898933</v>
      </c>
      <c r="AZ54" s="485">
        <v>0</v>
      </c>
      <c r="BA54" s="485">
        <v>0</v>
      </c>
      <c r="BB54" s="485">
        <v>0</v>
      </c>
      <c r="BC54" s="485">
        <v>0</v>
      </c>
      <c r="BD54" s="485">
        <v>0</v>
      </c>
      <c r="BE54" s="485">
        <v>0</v>
      </c>
      <c r="BF54" s="485">
        <v>764.03093419646859</v>
      </c>
      <c r="BH54" s="484">
        <v>2064</v>
      </c>
      <c r="BI54" s="485">
        <v>0</v>
      </c>
      <c r="BJ54" s="485">
        <v>4878.1317454821701</v>
      </c>
      <c r="BK54" s="485">
        <v>46.983282964961177</v>
      </c>
      <c r="BL54" s="485">
        <v>10.733062756572167</v>
      </c>
      <c r="BM54" s="485">
        <v>0</v>
      </c>
      <c r="BN54" s="485">
        <v>0</v>
      </c>
      <c r="BO54" s="485">
        <v>0</v>
      </c>
      <c r="BP54" s="485">
        <v>0</v>
      </c>
      <c r="BQ54" s="485">
        <v>0</v>
      </c>
      <c r="BR54" s="485">
        <v>0</v>
      </c>
      <c r="BS54" s="485">
        <v>0</v>
      </c>
      <c r="BT54" s="485">
        <v>0</v>
      </c>
      <c r="BU54" s="485">
        <v>0</v>
      </c>
      <c r="BV54" s="485">
        <v>0</v>
      </c>
      <c r="BW54" s="485">
        <v>0</v>
      </c>
      <c r="BX54" s="485">
        <v>5.6843418860808015E-14</v>
      </c>
      <c r="BY54" s="485">
        <v>0</v>
      </c>
      <c r="BZ54" s="485">
        <v>0</v>
      </c>
      <c r="CA54" s="485">
        <v>0</v>
      </c>
      <c r="CB54" s="485">
        <v>0</v>
      </c>
      <c r="CC54" s="486">
        <v>4935.8480912037039</v>
      </c>
      <c r="CD54" s="464">
        <v>4935.8480912037039</v>
      </c>
      <c r="CE54" s="484">
        <v>2064</v>
      </c>
      <c r="CF54" s="485">
        <v>0</v>
      </c>
      <c r="CG54" s="485">
        <v>4587.1511868641592</v>
      </c>
      <c r="CH54" s="485">
        <v>43.684995880025824</v>
      </c>
      <c r="CI54" s="485">
        <v>9.112586994268467</v>
      </c>
      <c r="CJ54" s="485">
        <v>0</v>
      </c>
      <c r="CK54" s="485">
        <v>0</v>
      </c>
      <c r="CL54" s="485">
        <v>0</v>
      </c>
      <c r="CM54" s="485">
        <v>0</v>
      </c>
      <c r="CN54" s="485">
        <v>0</v>
      </c>
      <c r="CO54" s="485">
        <v>0</v>
      </c>
      <c r="CP54" s="485">
        <v>0</v>
      </c>
      <c r="CQ54" s="485">
        <v>0</v>
      </c>
      <c r="CR54" s="485">
        <v>0</v>
      </c>
      <c r="CS54" s="485">
        <v>0</v>
      </c>
      <c r="CT54" s="485">
        <v>0</v>
      </c>
      <c r="CU54" s="485">
        <v>5.6843418860808015E-14</v>
      </c>
      <c r="CV54" s="485">
        <v>0</v>
      </c>
      <c r="CW54" s="485">
        <v>0</v>
      </c>
      <c r="CX54" s="485">
        <v>0</v>
      </c>
      <c r="CY54" s="485">
        <v>0</v>
      </c>
      <c r="CZ54" s="486">
        <v>4639.9487697384538</v>
      </c>
      <c r="DB54" s="484">
        <v>2064</v>
      </c>
      <c r="DC54" s="485">
        <v>0</v>
      </c>
      <c r="DD54" s="485">
        <v>0</v>
      </c>
      <c r="DE54" s="485">
        <v>0.65320676674896039</v>
      </c>
      <c r="DF54" s="485">
        <v>0.15391250365859291</v>
      </c>
      <c r="DG54" s="485">
        <v>0</v>
      </c>
      <c r="DH54" s="485">
        <v>0</v>
      </c>
      <c r="DI54" s="485">
        <v>0</v>
      </c>
      <c r="DJ54" s="485">
        <v>0</v>
      </c>
      <c r="DK54" s="485">
        <v>0</v>
      </c>
      <c r="DL54" s="485">
        <v>0</v>
      </c>
      <c r="DM54" s="485"/>
      <c r="DN54" s="485"/>
      <c r="DO54" s="485">
        <v>0</v>
      </c>
      <c r="DP54" s="485"/>
      <c r="DQ54" s="485"/>
      <c r="DR54" s="485"/>
      <c r="DS54" s="485"/>
      <c r="DT54" s="485"/>
      <c r="DU54" s="485"/>
      <c r="DV54" s="485">
        <v>0</v>
      </c>
      <c r="DW54" s="487">
        <v>0.80711927040755327</v>
      </c>
      <c r="DZ54" s="488">
        <v>11992350.048055451</v>
      </c>
      <c r="EA54" s="461">
        <v>807119.2704075533</v>
      </c>
      <c r="EB54" s="461">
        <v>11185230.777647898</v>
      </c>
      <c r="EC54" s="458">
        <v>2064</v>
      </c>
      <c r="ED54" s="489">
        <v>11.185230777647897</v>
      </c>
    </row>
    <row r="55" spans="1:134">
      <c r="A55" s="490">
        <v>2065</v>
      </c>
      <c r="B55" s="482">
        <v>0</v>
      </c>
      <c r="C55" s="482">
        <v>0</v>
      </c>
      <c r="D55" s="482">
        <v>9535235.3016439527</v>
      </c>
      <c r="E55" s="482">
        <v>1632374.6894379407</v>
      </c>
      <c r="F55" s="482">
        <v>0</v>
      </c>
      <c r="G55" s="482">
        <v>0</v>
      </c>
      <c r="H55" s="482">
        <v>0</v>
      </c>
      <c r="I55" s="482">
        <v>0</v>
      </c>
      <c r="J55" s="482">
        <v>0</v>
      </c>
      <c r="K55" s="482">
        <v>0</v>
      </c>
      <c r="L55" s="482">
        <v>0</v>
      </c>
      <c r="M55" s="482">
        <v>0</v>
      </c>
      <c r="N55" s="482">
        <v>0</v>
      </c>
      <c r="O55" s="482">
        <v>0</v>
      </c>
      <c r="P55" s="482">
        <v>0</v>
      </c>
      <c r="Q55" s="482">
        <v>0</v>
      </c>
      <c r="R55" s="482">
        <v>0</v>
      </c>
      <c r="S55" s="482">
        <v>0</v>
      </c>
      <c r="T55" s="482">
        <v>0</v>
      </c>
      <c r="U55" s="482">
        <v>0</v>
      </c>
      <c r="V55" s="482">
        <v>0</v>
      </c>
      <c r="W55" s="482">
        <v>0</v>
      </c>
      <c r="X55" s="482">
        <v>0</v>
      </c>
      <c r="Y55" s="482">
        <v>0</v>
      </c>
      <c r="Z55" s="482">
        <v>0</v>
      </c>
      <c r="AA55" s="482">
        <v>8.0356348325683301E-9</v>
      </c>
      <c r="AB55" s="482">
        <v>0</v>
      </c>
      <c r="AC55" s="482">
        <v>0</v>
      </c>
      <c r="AD55" s="482">
        <v>0</v>
      </c>
      <c r="AE55" s="482">
        <v>0</v>
      </c>
      <c r="AF55" s="482">
        <v>11167609.991081901</v>
      </c>
      <c r="AH55" s="490">
        <v>2065</v>
      </c>
      <c r="AI55" s="483">
        <v>0</v>
      </c>
      <c r="AJ55" s="483">
        <v>0</v>
      </c>
      <c r="AK55" s="483">
        <v>0</v>
      </c>
      <c r="AL55" s="483">
        <v>67834.562333611684</v>
      </c>
      <c r="AM55" s="483">
        <v>42531.466227145633</v>
      </c>
      <c r="AN55" s="483">
        <v>0</v>
      </c>
      <c r="AO55" s="483">
        <v>625747.93785908294</v>
      </c>
      <c r="AP55" s="483">
        <v>3973.4686535082142</v>
      </c>
      <c r="AQ55" s="483">
        <v>0</v>
      </c>
      <c r="AR55" s="483">
        <v>0</v>
      </c>
      <c r="AS55" s="482">
        <v>740087.43507334846</v>
      </c>
      <c r="AU55" s="484">
        <v>2065</v>
      </c>
      <c r="AV55" s="485">
        <v>0</v>
      </c>
      <c r="AW55" s="485">
        <v>644.01271358068664</v>
      </c>
      <c r="AX55" s="485">
        <v>32.377919036612489</v>
      </c>
      <c r="AY55" s="485">
        <v>87.955455609008069</v>
      </c>
      <c r="AZ55" s="485">
        <v>0</v>
      </c>
      <c r="BA55" s="485">
        <v>0</v>
      </c>
      <c r="BB55" s="485">
        <v>0</v>
      </c>
      <c r="BC55" s="485">
        <v>0</v>
      </c>
      <c r="BD55" s="485">
        <v>0</v>
      </c>
      <c r="BE55" s="485">
        <v>0</v>
      </c>
      <c r="BF55" s="485">
        <v>764.34608822630719</v>
      </c>
      <c r="BH55" s="484">
        <v>2065</v>
      </c>
      <c r="BI55" s="485">
        <v>0</v>
      </c>
      <c r="BJ55" s="485">
        <v>4883.3909682541644</v>
      </c>
      <c r="BK55" s="485">
        <v>44.562622200614797</v>
      </c>
      <c r="BL55" s="485">
        <v>7.8945007489244858</v>
      </c>
      <c r="BM55" s="485">
        <v>0</v>
      </c>
      <c r="BN55" s="485">
        <v>0</v>
      </c>
      <c r="BO55" s="485">
        <v>0</v>
      </c>
      <c r="BP55" s="485">
        <v>0</v>
      </c>
      <c r="BQ55" s="485">
        <v>0</v>
      </c>
      <c r="BR55" s="485">
        <v>0</v>
      </c>
      <c r="BS55" s="485">
        <v>0</v>
      </c>
      <c r="BT55" s="485">
        <v>0</v>
      </c>
      <c r="BU55" s="485">
        <v>0</v>
      </c>
      <c r="BV55" s="485">
        <v>0</v>
      </c>
      <c r="BW55" s="485">
        <v>0</v>
      </c>
      <c r="BX55" s="485">
        <v>5.6843418860808015E-14</v>
      </c>
      <c r="BY55" s="485">
        <v>0</v>
      </c>
      <c r="BZ55" s="485">
        <v>0</v>
      </c>
      <c r="CA55" s="485">
        <v>0</v>
      </c>
      <c r="CB55" s="485">
        <v>0</v>
      </c>
      <c r="CC55" s="486">
        <v>4935.8480912037039</v>
      </c>
      <c r="CD55" s="464">
        <v>4935.8480912037039</v>
      </c>
      <c r="CE55" s="484">
        <v>2065</v>
      </c>
      <c r="CF55" s="485">
        <v>0</v>
      </c>
      <c r="CG55" s="485">
        <v>4592.0966969978035</v>
      </c>
      <c r="CH55" s="485">
        <v>41.434268624625759</v>
      </c>
      <c r="CI55" s="485">
        <v>6.7025905356643332</v>
      </c>
      <c r="CJ55" s="485">
        <v>0</v>
      </c>
      <c r="CK55" s="485">
        <v>0</v>
      </c>
      <c r="CL55" s="485">
        <v>0</v>
      </c>
      <c r="CM55" s="485">
        <v>0</v>
      </c>
      <c r="CN55" s="485">
        <v>0</v>
      </c>
      <c r="CO55" s="485">
        <v>0</v>
      </c>
      <c r="CP55" s="485">
        <v>0</v>
      </c>
      <c r="CQ55" s="485">
        <v>0</v>
      </c>
      <c r="CR55" s="485">
        <v>0</v>
      </c>
      <c r="CS55" s="485">
        <v>0</v>
      </c>
      <c r="CT55" s="485">
        <v>0</v>
      </c>
      <c r="CU55" s="485">
        <v>5.6843418860808015E-14</v>
      </c>
      <c r="CV55" s="485">
        <v>0</v>
      </c>
      <c r="CW55" s="485">
        <v>0</v>
      </c>
      <c r="CX55" s="485">
        <v>0</v>
      </c>
      <c r="CY55" s="485">
        <v>0</v>
      </c>
      <c r="CZ55" s="486">
        <v>4640.2335561580931</v>
      </c>
      <c r="DB55" s="484">
        <v>2065</v>
      </c>
      <c r="DC55" s="485">
        <v>0</v>
      </c>
      <c r="DD55" s="485">
        <v>0</v>
      </c>
      <c r="DE55" s="485">
        <v>0.62574793785908289</v>
      </c>
      <c r="DF55" s="485">
        <v>0.11433949721426553</v>
      </c>
      <c r="DG55" s="485">
        <v>0</v>
      </c>
      <c r="DH55" s="485">
        <v>0</v>
      </c>
      <c r="DI55" s="485">
        <v>0</v>
      </c>
      <c r="DJ55" s="485">
        <v>0</v>
      </c>
      <c r="DK55" s="485">
        <v>0</v>
      </c>
      <c r="DL55" s="485">
        <v>0</v>
      </c>
      <c r="DM55" s="485"/>
      <c r="DN55" s="485"/>
      <c r="DO55" s="485">
        <v>0</v>
      </c>
      <c r="DP55" s="485"/>
      <c r="DQ55" s="485"/>
      <c r="DR55" s="485"/>
      <c r="DS55" s="485"/>
      <c r="DT55" s="485"/>
      <c r="DU55" s="485"/>
      <c r="DV55" s="485">
        <v>0</v>
      </c>
      <c r="DW55" s="487">
        <v>0.7400874350733484</v>
      </c>
      <c r="DZ55" s="488">
        <v>11167609.991081901</v>
      </c>
      <c r="EA55" s="461">
        <v>740087.43507334846</v>
      </c>
      <c r="EB55" s="461">
        <v>10427522.556008553</v>
      </c>
      <c r="EC55" s="458">
        <v>2065</v>
      </c>
      <c r="ED55" s="489">
        <v>10.427522556008553</v>
      </c>
    </row>
    <row r="56" spans="1:134">
      <c r="A56" s="490">
        <v>2066</v>
      </c>
      <c r="B56" s="482">
        <v>0</v>
      </c>
      <c r="C56" s="482">
        <v>0</v>
      </c>
      <c r="D56" s="482">
        <v>9058654.006195914</v>
      </c>
      <c r="E56" s="482">
        <v>1373820.4773871216</v>
      </c>
      <c r="F56" s="482">
        <v>0</v>
      </c>
      <c r="G56" s="482">
        <v>0</v>
      </c>
      <c r="H56" s="482">
        <v>0</v>
      </c>
      <c r="I56" s="482">
        <v>0</v>
      </c>
      <c r="J56" s="482">
        <v>0</v>
      </c>
      <c r="K56" s="482">
        <v>0</v>
      </c>
      <c r="L56" s="482">
        <v>0</v>
      </c>
      <c r="M56" s="482">
        <v>0</v>
      </c>
      <c r="N56" s="482">
        <v>0</v>
      </c>
      <c r="O56" s="482">
        <v>0</v>
      </c>
      <c r="P56" s="482">
        <v>0</v>
      </c>
      <c r="Q56" s="482">
        <v>0</v>
      </c>
      <c r="R56" s="482">
        <v>0</v>
      </c>
      <c r="S56" s="482">
        <v>0</v>
      </c>
      <c r="T56" s="482">
        <v>0</v>
      </c>
      <c r="U56" s="482">
        <v>0</v>
      </c>
      <c r="V56" s="482">
        <v>0</v>
      </c>
      <c r="W56" s="482">
        <v>0</v>
      </c>
      <c r="X56" s="482">
        <v>0</v>
      </c>
      <c r="Y56" s="482">
        <v>0</v>
      </c>
      <c r="Z56" s="482">
        <v>0</v>
      </c>
      <c r="AA56" s="482">
        <v>8.2044724978136246E-9</v>
      </c>
      <c r="AB56" s="482">
        <v>0</v>
      </c>
      <c r="AC56" s="482">
        <v>0</v>
      </c>
      <c r="AD56" s="482">
        <v>0</v>
      </c>
      <c r="AE56" s="482">
        <v>0</v>
      </c>
      <c r="AF56" s="482">
        <v>10432474.483583042</v>
      </c>
      <c r="AH56" s="490">
        <v>2066</v>
      </c>
      <c r="AI56" s="483">
        <v>0</v>
      </c>
      <c r="AJ56" s="483">
        <v>0</v>
      </c>
      <c r="AK56" s="483">
        <v>0</v>
      </c>
      <c r="AL56" s="483">
        <v>56530.439572995463</v>
      </c>
      <c r="AM56" s="483">
        <v>35443.915296159059</v>
      </c>
      <c r="AN56" s="483">
        <v>0</v>
      </c>
      <c r="AO56" s="483">
        <v>585884.62168806349</v>
      </c>
      <c r="AP56" s="483">
        <v>3311.3198034306288</v>
      </c>
      <c r="AQ56" s="483">
        <v>0</v>
      </c>
      <c r="AR56" s="483">
        <v>0</v>
      </c>
      <c r="AS56" s="482">
        <v>681170.29636064859</v>
      </c>
      <c r="AU56" s="484">
        <v>2066</v>
      </c>
      <c r="AV56" s="485">
        <v>0</v>
      </c>
      <c r="AW56" s="485">
        <v>646.05791510377901</v>
      </c>
      <c r="AX56" s="485">
        <v>32.15009536909416</v>
      </c>
      <c r="AY56" s="485">
        <v>86.463661769485029</v>
      </c>
      <c r="AZ56" s="485">
        <v>0</v>
      </c>
      <c r="BA56" s="485">
        <v>0</v>
      </c>
      <c r="BB56" s="485">
        <v>0</v>
      </c>
      <c r="BC56" s="485">
        <v>0</v>
      </c>
      <c r="BD56" s="485">
        <v>0</v>
      </c>
      <c r="BE56" s="485">
        <v>0</v>
      </c>
      <c r="BF56" s="485">
        <v>764.67167224235823</v>
      </c>
      <c r="BH56" s="484">
        <v>2066</v>
      </c>
      <c r="BI56" s="485">
        <v>0</v>
      </c>
      <c r="BJ56" s="485">
        <v>4888.023637298691</v>
      </c>
      <c r="BK56" s="485">
        <v>41.310650727566227</v>
      </c>
      <c r="BL56" s="485">
        <v>6.5138031774461638</v>
      </c>
      <c r="BM56" s="485">
        <v>0</v>
      </c>
      <c r="BN56" s="485">
        <v>0</v>
      </c>
      <c r="BO56" s="485">
        <v>0</v>
      </c>
      <c r="BP56" s="485">
        <v>0</v>
      </c>
      <c r="BQ56" s="485">
        <v>0</v>
      </c>
      <c r="BR56" s="485">
        <v>0</v>
      </c>
      <c r="BS56" s="485">
        <v>0</v>
      </c>
      <c r="BT56" s="485">
        <v>0</v>
      </c>
      <c r="BU56" s="485">
        <v>0</v>
      </c>
      <c r="BV56" s="485">
        <v>0</v>
      </c>
      <c r="BW56" s="485">
        <v>0</v>
      </c>
      <c r="BX56" s="485">
        <v>5.6843418860808015E-14</v>
      </c>
      <c r="BY56" s="485">
        <v>0</v>
      </c>
      <c r="BZ56" s="485">
        <v>0</v>
      </c>
      <c r="CA56" s="485">
        <v>0</v>
      </c>
      <c r="CB56" s="485">
        <v>0</v>
      </c>
      <c r="CC56" s="486">
        <v>4935.848091203703</v>
      </c>
      <c r="CD56" s="464">
        <v>4935.848091203703</v>
      </c>
      <c r="CE56" s="484">
        <v>2066</v>
      </c>
      <c r="CF56" s="485">
        <v>0</v>
      </c>
      <c r="CG56" s="485">
        <v>4596.4530273338241</v>
      </c>
      <c r="CH56" s="485">
        <v>38.410589744883907</v>
      </c>
      <c r="CI56" s="485">
        <v>5.5303504194712865</v>
      </c>
      <c r="CJ56" s="485">
        <v>0</v>
      </c>
      <c r="CK56" s="485">
        <v>0</v>
      </c>
      <c r="CL56" s="485">
        <v>0</v>
      </c>
      <c r="CM56" s="485">
        <v>0</v>
      </c>
      <c r="CN56" s="485">
        <v>0</v>
      </c>
      <c r="CO56" s="485">
        <v>0</v>
      </c>
      <c r="CP56" s="485">
        <v>0</v>
      </c>
      <c r="CQ56" s="485">
        <v>0</v>
      </c>
      <c r="CR56" s="485">
        <v>0</v>
      </c>
      <c r="CS56" s="485">
        <v>0</v>
      </c>
      <c r="CT56" s="485">
        <v>0</v>
      </c>
      <c r="CU56" s="485">
        <v>5.6843418860808015E-14</v>
      </c>
      <c r="CV56" s="485">
        <v>0</v>
      </c>
      <c r="CW56" s="485">
        <v>0</v>
      </c>
      <c r="CX56" s="485">
        <v>0</v>
      </c>
      <c r="CY56" s="485">
        <v>0</v>
      </c>
      <c r="CZ56" s="486">
        <v>4640.3939674981793</v>
      </c>
      <c r="DB56" s="484">
        <v>2066</v>
      </c>
      <c r="DC56" s="485">
        <v>0</v>
      </c>
      <c r="DD56" s="485">
        <v>0</v>
      </c>
      <c r="DE56" s="485">
        <v>0.58588462168806343</v>
      </c>
      <c r="DF56" s="485">
        <v>9.5285674672585141E-2</v>
      </c>
      <c r="DG56" s="485">
        <v>0</v>
      </c>
      <c r="DH56" s="485">
        <v>0</v>
      </c>
      <c r="DI56" s="485">
        <v>0</v>
      </c>
      <c r="DJ56" s="485">
        <v>0</v>
      </c>
      <c r="DK56" s="485">
        <v>0</v>
      </c>
      <c r="DL56" s="485">
        <v>0</v>
      </c>
      <c r="DM56" s="485"/>
      <c r="DN56" s="485"/>
      <c r="DO56" s="485">
        <v>0</v>
      </c>
      <c r="DP56" s="485"/>
      <c r="DQ56" s="485"/>
      <c r="DR56" s="485"/>
      <c r="DS56" s="485"/>
      <c r="DT56" s="485"/>
      <c r="DU56" s="485"/>
      <c r="DV56" s="485">
        <v>0</v>
      </c>
      <c r="DW56" s="487">
        <v>0.68117029636064852</v>
      </c>
      <c r="DZ56" s="488">
        <v>10432474.483583042</v>
      </c>
      <c r="EA56" s="461">
        <v>681170.29636064859</v>
      </c>
      <c r="EB56" s="461">
        <v>9751304.1872223932</v>
      </c>
      <c r="EC56" s="458">
        <v>2066</v>
      </c>
      <c r="ED56" s="489">
        <v>9.7513041872223933</v>
      </c>
    </row>
    <row r="57" spans="1:134">
      <c r="A57" s="490">
        <v>2067</v>
      </c>
      <c r="B57" s="482">
        <v>0</v>
      </c>
      <c r="C57" s="482">
        <v>0</v>
      </c>
      <c r="D57" s="482">
        <v>9093538.5684416704</v>
      </c>
      <c r="E57" s="482">
        <v>656077.00309051212</v>
      </c>
      <c r="F57" s="482">
        <v>0</v>
      </c>
      <c r="G57" s="482">
        <v>0</v>
      </c>
      <c r="H57" s="482">
        <v>0</v>
      </c>
      <c r="I57" s="482">
        <v>0</v>
      </c>
      <c r="J57" s="482">
        <v>0</v>
      </c>
      <c r="K57" s="482">
        <v>0</v>
      </c>
      <c r="L57" s="482">
        <v>0</v>
      </c>
      <c r="M57" s="482">
        <v>0</v>
      </c>
      <c r="N57" s="482">
        <v>0</v>
      </c>
      <c r="O57" s="482">
        <v>0</v>
      </c>
      <c r="P57" s="482">
        <v>0</v>
      </c>
      <c r="Q57" s="482">
        <v>0</v>
      </c>
      <c r="R57" s="482">
        <v>0</v>
      </c>
      <c r="S57" s="482">
        <v>0</v>
      </c>
      <c r="T57" s="482">
        <v>0</v>
      </c>
      <c r="U57" s="482">
        <v>0</v>
      </c>
      <c r="V57" s="482">
        <v>0</v>
      </c>
      <c r="W57" s="482">
        <v>0</v>
      </c>
      <c r="X57" s="482">
        <v>0</v>
      </c>
      <c r="Y57" s="482">
        <v>0</v>
      </c>
      <c r="Z57" s="482">
        <v>0</v>
      </c>
      <c r="AA57" s="482">
        <v>8.3767681660497664E-9</v>
      </c>
      <c r="AB57" s="482">
        <v>0</v>
      </c>
      <c r="AC57" s="482">
        <v>0</v>
      </c>
      <c r="AD57" s="482">
        <v>0</v>
      </c>
      <c r="AE57" s="482">
        <v>0</v>
      </c>
      <c r="AF57" s="482">
        <v>9749615.5715321898</v>
      </c>
      <c r="AH57" s="490">
        <v>2067</v>
      </c>
      <c r="AI57" s="483">
        <v>0</v>
      </c>
      <c r="AJ57" s="483">
        <v>0</v>
      </c>
      <c r="AK57" s="483">
        <v>0</v>
      </c>
      <c r="AL57" s="483">
        <v>26731.811753440194</v>
      </c>
      <c r="AM57" s="483">
        <v>16760.528993912401</v>
      </c>
      <c r="AN57" s="483">
        <v>0</v>
      </c>
      <c r="AO57" s="483">
        <v>575146.61109752359</v>
      </c>
      <c r="AP57" s="483">
        <v>1565.839188751522</v>
      </c>
      <c r="AQ57" s="483">
        <v>0</v>
      </c>
      <c r="AR57" s="483">
        <v>0</v>
      </c>
      <c r="AS57" s="482">
        <v>620204.7910336277</v>
      </c>
      <c r="AU57" s="484">
        <v>2067</v>
      </c>
      <c r="AV57" s="485">
        <v>0</v>
      </c>
      <c r="AW57" s="485">
        <v>648.10055598967654</v>
      </c>
      <c r="AX57" s="485">
        <v>31.922906570301844</v>
      </c>
      <c r="AY57" s="485">
        <v>84.9731588297049</v>
      </c>
      <c r="AZ57" s="485">
        <v>0</v>
      </c>
      <c r="BA57" s="485">
        <v>0</v>
      </c>
      <c r="BB57" s="485">
        <v>0</v>
      </c>
      <c r="BC57" s="485">
        <v>0</v>
      </c>
      <c r="BD57" s="485">
        <v>0</v>
      </c>
      <c r="BE57" s="485">
        <v>0</v>
      </c>
      <c r="BF57" s="485">
        <v>764.99662138968324</v>
      </c>
      <c r="BH57" s="484">
        <v>2067</v>
      </c>
      <c r="BI57" s="485">
        <v>0</v>
      </c>
      <c r="BJ57" s="485">
        <v>4892.646380960824</v>
      </c>
      <c r="BK57" s="485">
        <v>40.151995006068844</v>
      </c>
      <c r="BL57" s="485">
        <v>3.0497152368104707</v>
      </c>
      <c r="BM57" s="485">
        <v>0</v>
      </c>
      <c r="BN57" s="485">
        <v>0</v>
      </c>
      <c r="BO57" s="485">
        <v>0</v>
      </c>
      <c r="BP57" s="485">
        <v>0</v>
      </c>
      <c r="BQ57" s="485">
        <v>0</v>
      </c>
      <c r="BR57" s="485">
        <v>0</v>
      </c>
      <c r="BS57" s="485">
        <v>0</v>
      </c>
      <c r="BT57" s="485">
        <v>0</v>
      </c>
      <c r="BU57" s="485">
        <v>0</v>
      </c>
      <c r="BV57" s="485">
        <v>0</v>
      </c>
      <c r="BW57" s="485">
        <v>0</v>
      </c>
      <c r="BX57" s="485">
        <v>5.6843418860808015E-14</v>
      </c>
      <c r="BY57" s="485">
        <v>0</v>
      </c>
      <c r="BZ57" s="485">
        <v>0</v>
      </c>
      <c r="CA57" s="485">
        <v>0</v>
      </c>
      <c r="CB57" s="485">
        <v>0</v>
      </c>
      <c r="CC57" s="486">
        <v>4935.8480912037039</v>
      </c>
      <c r="CD57" s="464">
        <v>4935.8480912037039</v>
      </c>
      <c r="CE57" s="484">
        <v>2067</v>
      </c>
      <c r="CF57" s="485">
        <v>0</v>
      </c>
      <c r="CG57" s="485">
        <v>4600.8000243365113</v>
      </c>
      <c r="CH57" s="485">
        <v>37.33327315000632</v>
      </c>
      <c r="CI57" s="485">
        <v>2.589269813610692</v>
      </c>
      <c r="CJ57" s="485">
        <v>0</v>
      </c>
      <c r="CK57" s="485">
        <v>0</v>
      </c>
      <c r="CL57" s="485">
        <v>0</v>
      </c>
      <c r="CM57" s="485">
        <v>0</v>
      </c>
      <c r="CN57" s="485">
        <v>0</v>
      </c>
      <c r="CO57" s="485">
        <v>0</v>
      </c>
      <c r="CP57" s="485">
        <v>0</v>
      </c>
      <c r="CQ57" s="485">
        <v>0</v>
      </c>
      <c r="CR57" s="485">
        <v>0</v>
      </c>
      <c r="CS57" s="485">
        <v>0</v>
      </c>
      <c r="CT57" s="485">
        <v>0</v>
      </c>
      <c r="CU57" s="485">
        <v>5.6843418860808015E-14</v>
      </c>
      <c r="CV57" s="485">
        <v>0</v>
      </c>
      <c r="CW57" s="485">
        <v>0</v>
      </c>
      <c r="CX57" s="485">
        <v>0</v>
      </c>
      <c r="CY57" s="485">
        <v>0</v>
      </c>
      <c r="CZ57" s="486">
        <v>4640.7225673001276</v>
      </c>
      <c r="DB57" s="484">
        <v>2067</v>
      </c>
      <c r="DC57" s="485">
        <v>0</v>
      </c>
      <c r="DD57" s="485">
        <v>0</v>
      </c>
      <c r="DE57" s="485">
        <v>0.57514661109752363</v>
      </c>
      <c r="DF57" s="485">
        <v>4.5058179936104122E-2</v>
      </c>
      <c r="DG57" s="485">
        <v>0</v>
      </c>
      <c r="DH57" s="485">
        <v>0</v>
      </c>
      <c r="DI57" s="485">
        <v>0</v>
      </c>
      <c r="DJ57" s="485">
        <v>0</v>
      </c>
      <c r="DK57" s="485">
        <v>0</v>
      </c>
      <c r="DL57" s="485">
        <v>0</v>
      </c>
      <c r="DM57" s="485"/>
      <c r="DN57" s="485"/>
      <c r="DO57" s="485">
        <v>0</v>
      </c>
      <c r="DP57" s="485"/>
      <c r="DQ57" s="485"/>
      <c r="DR57" s="485"/>
      <c r="DS57" s="485"/>
      <c r="DT57" s="485"/>
      <c r="DU57" s="485"/>
      <c r="DV57" s="485">
        <v>0</v>
      </c>
      <c r="DW57" s="487">
        <v>0.6202047910336278</v>
      </c>
      <c r="DZ57" s="488">
        <v>9749615.5715321898</v>
      </c>
      <c r="EA57" s="461">
        <v>620204.7910336277</v>
      </c>
      <c r="EB57" s="461">
        <v>9129410.7804985624</v>
      </c>
      <c r="EC57" s="458">
        <v>2067</v>
      </c>
      <c r="ED57" s="489">
        <v>9.1294107804985618</v>
      </c>
    </row>
    <row r="58" spans="1:134">
      <c r="A58" s="490">
        <v>2068</v>
      </c>
      <c r="B58" s="482">
        <v>0</v>
      </c>
      <c r="C58" s="482">
        <v>0</v>
      </c>
      <c r="D58" s="482">
        <v>10049421.559884084</v>
      </c>
      <c r="E58" s="482">
        <v>828271.05803883343</v>
      </c>
      <c r="F58" s="482">
        <v>0</v>
      </c>
      <c r="G58" s="482">
        <v>0</v>
      </c>
      <c r="H58" s="482">
        <v>0</v>
      </c>
      <c r="I58" s="482">
        <v>0</v>
      </c>
      <c r="J58" s="482">
        <v>0</v>
      </c>
      <c r="K58" s="482">
        <v>0</v>
      </c>
      <c r="L58" s="482">
        <v>0</v>
      </c>
      <c r="M58" s="482">
        <v>0</v>
      </c>
      <c r="N58" s="482">
        <v>0</v>
      </c>
      <c r="O58" s="482">
        <v>0</v>
      </c>
      <c r="P58" s="482">
        <v>0</v>
      </c>
      <c r="Q58" s="482">
        <v>0</v>
      </c>
      <c r="R58" s="482">
        <v>0</v>
      </c>
      <c r="S58" s="482">
        <v>0</v>
      </c>
      <c r="T58" s="482">
        <v>0</v>
      </c>
      <c r="U58" s="482">
        <v>0</v>
      </c>
      <c r="V58" s="482">
        <v>0</v>
      </c>
      <c r="W58" s="482">
        <v>0</v>
      </c>
      <c r="X58" s="482">
        <v>0</v>
      </c>
      <c r="Y58" s="482">
        <v>0</v>
      </c>
      <c r="Z58" s="482">
        <v>0</v>
      </c>
      <c r="AA58" s="482">
        <v>5.2595137101768689E-8</v>
      </c>
      <c r="AB58" s="482">
        <v>0</v>
      </c>
      <c r="AC58" s="482">
        <v>0</v>
      </c>
      <c r="AD58" s="482">
        <v>0</v>
      </c>
      <c r="AE58" s="482">
        <v>0</v>
      </c>
      <c r="AF58" s="482">
        <v>10877692.617922969</v>
      </c>
      <c r="AH58" s="490">
        <v>2068</v>
      </c>
      <c r="AI58" s="483">
        <v>0</v>
      </c>
      <c r="AJ58" s="483">
        <v>0</v>
      </c>
      <c r="AK58" s="483">
        <v>0</v>
      </c>
      <c r="AL58" s="483">
        <v>33416.985277670945</v>
      </c>
      <c r="AM58" s="483">
        <v>20952.053523400591</v>
      </c>
      <c r="AN58" s="483">
        <v>0</v>
      </c>
      <c r="AO58" s="483">
        <v>632559.95333252207</v>
      </c>
      <c r="AP58" s="483">
        <v>1957.4290586935583</v>
      </c>
      <c r="AQ58" s="483">
        <v>0</v>
      </c>
      <c r="AR58" s="483">
        <v>0</v>
      </c>
      <c r="AS58" s="482">
        <v>688886.42119228723</v>
      </c>
      <c r="AU58" s="484">
        <v>2068</v>
      </c>
      <c r="AV58" s="485">
        <v>0</v>
      </c>
      <c r="AW58" s="485">
        <v>649.04849680542952</v>
      </c>
      <c r="AX58" s="485">
        <v>31.890928489156593</v>
      </c>
      <c r="AY58" s="485">
        <v>84.226898774612053</v>
      </c>
      <c r="AZ58" s="485">
        <v>0</v>
      </c>
      <c r="BA58" s="485">
        <v>0</v>
      </c>
      <c r="BB58" s="485">
        <v>0</v>
      </c>
      <c r="BC58" s="485">
        <v>0</v>
      </c>
      <c r="BD58" s="485">
        <v>0</v>
      </c>
      <c r="BE58" s="485">
        <v>0</v>
      </c>
      <c r="BF58" s="485">
        <v>765.16632406919825</v>
      </c>
      <c r="BH58" s="484">
        <v>2068</v>
      </c>
      <c r="BI58" s="485">
        <v>0</v>
      </c>
      <c r="BJ58" s="485">
        <v>4888.3505479947798</v>
      </c>
      <c r="BK58" s="485">
        <v>43.722892334743243</v>
      </c>
      <c r="BL58" s="485">
        <v>3.774650874180395</v>
      </c>
      <c r="BM58" s="485">
        <v>0</v>
      </c>
      <c r="BN58" s="485">
        <v>0</v>
      </c>
      <c r="BO58" s="485">
        <v>0</v>
      </c>
      <c r="BP58" s="485">
        <v>0</v>
      </c>
      <c r="BQ58" s="485">
        <v>0</v>
      </c>
      <c r="BR58" s="485">
        <v>0</v>
      </c>
      <c r="BS58" s="485">
        <v>0</v>
      </c>
      <c r="BT58" s="485">
        <v>0</v>
      </c>
      <c r="BU58" s="485">
        <v>0</v>
      </c>
      <c r="BV58" s="485">
        <v>0</v>
      </c>
      <c r="BW58" s="485">
        <v>0</v>
      </c>
      <c r="BX58" s="485">
        <v>2.8421709430404007E-13</v>
      </c>
      <c r="BY58" s="485">
        <v>0</v>
      </c>
      <c r="BZ58" s="485">
        <v>0</v>
      </c>
      <c r="CA58" s="485">
        <v>0</v>
      </c>
      <c r="CB58" s="485">
        <v>0</v>
      </c>
      <c r="CC58" s="486">
        <v>4935.848091203703</v>
      </c>
      <c r="CD58" s="464">
        <v>4935.848091203703</v>
      </c>
      <c r="CE58" s="484">
        <v>2068</v>
      </c>
      <c r="CF58" s="485">
        <v>0</v>
      </c>
      <c r="CG58" s="485">
        <v>4596.7604378068909</v>
      </c>
      <c r="CH58" s="485">
        <v>40.653488878810819</v>
      </c>
      <c r="CI58" s="485">
        <v>3.2047548070934537</v>
      </c>
      <c r="CJ58" s="485">
        <v>0</v>
      </c>
      <c r="CK58" s="485">
        <v>0</v>
      </c>
      <c r="CL58" s="485">
        <v>0</v>
      </c>
      <c r="CM58" s="485">
        <v>0</v>
      </c>
      <c r="CN58" s="485">
        <v>0</v>
      </c>
      <c r="CO58" s="485">
        <v>0</v>
      </c>
      <c r="CP58" s="485">
        <v>0</v>
      </c>
      <c r="CQ58" s="485">
        <v>0</v>
      </c>
      <c r="CR58" s="485">
        <v>0</v>
      </c>
      <c r="CS58" s="485">
        <v>0</v>
      </c>
      <c r="CT58" s="485">
        <v>0</v>
      </c>
      <c r="CU58" s="485">
        <v>2.8421709430404007E-13</v>
      </c>
      <c r="CV58" s="485">
        <v>0</v>
      </c>
      <c r="CW58" s="485">
        <v>0</v>
      </c>
      <c r="CX58" s="485">
        <v>0</v>
      </c>
      <c r="CY58" s="485">
        <v>0</v>
      </c>
      <c r="CZ58" s="486">
        <v>4640.6186814927951</v>
      </c>
      <c r="DB58" s="484">
        <v>2068</v>
      </c>
      <c r="DC58" s="485">
        <v>0</v>
      </c>
      <c r="DD58" s="485">
        <v>0</v>
      </c>
      <c r="DE58" s="485">
        <v>0.63255995333252202</v>
      </c>
      <c r="DF58" s="485">
        <v>5.6326467859765098E-2</v>
      </c>
      <c r="DG58" s="485">
        <v>0</v>
      </c>
      <c r="DH58" s="485">
        <v>0</v>
      </c>
      <c r="DI58" s="485">
        <v>0</v>
      </c>
      <c r="DJ58" s="485">
        <v>0</v>
      </c>
      <c r="DK58" s="485">
        <v>0</v>
      </c>
      <c r="DL58" s="485">
        <v>0</v>
      </c>
      <c r="DM58" s="485"/>
      <c r="DN58" s="485"/>
      <c r="DO58" s="485">
        <v>0</v>
      </c>
      <c r="DP58" s="485"/>
      <c r="DQ58" s="485"/>
      <c r="DR58" s="485"/>
      <c r="DS58" s="485"/>
      <c r="DT58" s="485"/>
      <c r="DU58" s="485"/>
      <c r="DV58" s="485">
        <v>0</v>
      </c>
      <c r="DW58" s="487">
        <v>0.68888642119228716</v>
      </c>
      <c r="DZ58" s="488">
        <v>10877692.617922969</v>
      </c>
      <c r="EA58" s="461">
        <v>688886.42119228723</v>
      </c>
      <c r="EB58" s="461">
        <v>10188806.196730683</v>
      </c>
      <c r="EC58" s="458">
        <v>2068</v>
      </c>
      <c r="ED58" s="489">
        <v>10.188806196730683</v>
      </c>
    </row>
    <row r="59" spans="1:134">
      <c r="A59" s="490">
        <v>2069</v>
      </c>
      <c r="B59" s="482">
        <v>0</v>
      </c>
      <c r="C59" s="482">
        <v>0</v>
      </c>
      <c r="D59" s="482">
        <v>10003718.15032492</v>
      </c>
      <c r="E59" s="482">
        <v>1052617.5006340437</v>
      </c>
      <c r="F59" s="482">
        <v>0</v>
      </c>
      <c r="G59" s="482">
        <v>0</v>
      </c>
      <c r="H59" s="482">
        <v>0</v>
      </c>
      <c r="I59" s="482">
        <v>0</v>
      </c>
      <c r="J59" s="482">
        <v>0</v>
      </c>
      <c r="K59" s="482">
        <v>0</v>
      </c>
      <c r="L59" s="482">
        <v>0</v>
      </c>
      <c r="M59" s="482">
        <v>0</v>
      </c>
      <c r="N59" s="482">
        <v>0</v>
      </c>
      <c r="O59" s="482">
        <v>0</v>
      </c>
      <c r="P59" s="482">
        <v>0</v>
      </c>
      <c r="Q59" s="482">
        <v>0</v>
      </c>
      <c r="R59" s="482">
        <v>0</v>
      </c>
      <c r="S59" s="482">
        <v>0</v>
      </c>
      <c r="T59" s="482">
        <v>0</v>
      </c>
      <c r="U59" s="482">
        <v>0</v>
      </c>
      <c r="V59" s="482">
        <v>0</v>
      </c>
      <c r="W59" s="482">
        <v>0</v>
      </c>
      <c r="X59" s="482">
        <v>0</v>
      </c>
      <c r="Y59" s="482">
        <v>0</v>
      </c>
      <c r="Z59" s="482">
        <v>0</v>
      </c>
      <c r="AA59" s="482">
        <v>5.3688895660140522E-8</v>
      </c>
      <c r="AB59" s="482">
        <v>0</v>
      </c>
      <c r="AC59" s="482">
        <v>0</v>
      </c>
      <c r="AD59" s="482">
        <v>0</v>
      </c>
      <c r="AE59" s="482">
        <v>0</v>
      </c>
      <c r="AF59" s="482">
        <v>11056335.650959019</v>
      </c>
      <c r="AH59" s="490">
        <v>2069</v>
      </c>
      <c r="AI59" s="483">
        <v>0</v>
      </c>
      <c r="AJ59" s="483">
        <v>0</v>
      </c>
      <c r="AK59" s="483">
        <v>0</v>
      </c>
      <c r="AL59" s="483">
        <v>42051.991635803504</v>
      </c>
      <c r="AM59" s="483">
        <v>26366.100119380877</v>
      </c>
      <c r="AN59" s="483">
        <v>0</v>
      </c>
      <c r="AO59" s="483">
        <v>625320.41562558035</v>
      </c>
      <c r="AP59" s="483">
        <v>2463.2320875115529</v>
      </c>
      <c r="AQ59" s="483">
        <v>0</v>
      </c>
      <c r="AR59" s="483">
        <v>0</v>
      </c>
      <c r="AS59" s="482">
        <v>696201.73946827627</v>
      </c>
      <c r="AU59" s="484">
        <v>2069</v>
      </c>
      <c r="AV59" s="485">
        <v>0</v>
      </c>
      <c r="AW59" s="485">
        <v>649.04849680542952</v>
      </c>
      <c r="AX59" s="485">
        <v>32.04298881466682</v>
      </c>
      <c r="AY59" s="485">
        <v>84.106590158679282</v>
      </c>
      <c r="AZ59" s="485">
        <v>0</v>
      </c>
      <c r="BA59" s="485">
        <v>0</v>
      </c>
      <c r="BB59" s="485">
        <v>0</v>
      </c>
      <c r="BC59" s="485">
        <v>0</v>
      </c>
      <c r="BD59" s="485">
        <v>0</v>
      </c>
      <c r="BE59" s="485">
        <v>0</v>
      </c>
      <c r="BF59" s="485">
        <v>765.19807577877566</v>
      </c>
      <c r="BH59" s="484">
        <v>2069</v>
      </c>
      <c r="BI59" s="485">
        <v>0</v>
      </c>
      <c r="BJ59" s="485">
        <v>4888.3505479947798</v>
      </c>
      <c r="BK59" s="485">
        <v>42.794546041104724</v>
      </c>
      <c r="BL59" s="485">
        <v>4.7029971678189213</v>
      </c>
      <c r="BM59" s="485">
        <v>0</v>
      </c>
      <c r="BN59" s="485">
        <v>0</v>
      </c>
      <c r="BO59" s="485">
        <v>0</v>
      </c>
      <c r="BP59" s="485">
        <v>0</v>
      </c>
      <c r="BQ59" s="485">
        <v>0</v>
      </c>
      <c r="BR59" s="485">
        <v>0</v>
      </c>
      <c r="BS59" s="485">
        <v>0</v>
      </c>
      <c r="BT59" s="485">
        <v>0</v>
      </c>
      <c r="BU59" s="485">
        <v>0</v>
      </c>
      <c r="BV59" s="485">
        <v>0</v>
      </c>
      <c r="BW59" s="485">
        <v>0</v>
      </c>
      <c r="BX59" s="485">
        <v>2.8421709430404007E-13</v>
      </c>
      <c r="BY59" s="485">
        <v>0</v>
      </c>
      <c r="BZ59" s="485">
        <v>0</v>
      </c>
      <c r="CA59" s="485">
        <v>0</v>
      </c>
      <c r="CB59" s="485">
        <v>0</v>
      </c>
      <c r="CC59" s="486">
        <v>4935.848091203703</v>
      </c>
      <c r="CD59" s="464">
        <v>4935.848091203703</v>
      </c>
      <c r="CE59" s="484">
        <v>2069</v>
      </c>
      <c r="CF59" s="485">
        <v>0</v>
      </c>
      <c r="CG59" s="485">
        <v>4596.7604378068909</v>
      </c>
      <c r="CH59" s="485">
        <v>39.790313692796666</v>
      </c>
      <c r="CI59" s="485">
        <v>3.9929395548633937</v>
      </c>
      <c r="CJ59" s="485">
        <v>0</v>
      </c>
      <c r="CK59" s="485">
        <v>0</v>
      </c>
      <c r="CL59" s="485">
        <v>0</v>
      </c>
      <c r="CM59" s="485">
        <v>0</v>
      </c>
      <c r="CN59" s="485">
        <v>0</v>
      </c>
      <c r="CO59" s="485">
        <v>0</v>
      </c>
      <c r="CP59" s="485">
        <v>0</v>
      </c>
      <c r="CQ59" s="485">
        <v>0</v>
      </c>
      <c r="CR59" s="485">
        <v>0</v>
      </c>
      <c r="CS59" s="485">
        <v>0</v>
      </c>
      <c r="CT59" s="485">
        <v>0</v>
      </c>
      <c r="CU59" s="485">
        <v>2.8421709430404007E-13</v>
      </c>
      <c r="CV59" s="485">
        <v>0</v>
      </c>
      <c r="CW59" s="485">
        <v>0</v>
      </c>
      <c r="CX59" s="485">
        <v>0</v>
      </c>
      <c r="CY59" s="485">
        <v>0</v>
      </c>
      <c r="CZ59" s="486">
        <v>4640.5436910545513</v>
      </c>
      <c r="DB59" s="484">
        <v>2069</v>
      </c>
      <c r="DC59" s="485">
        <v>0</v>
      </c>
      <c r="DD59" s="485">
        <v>0</v>
      </c>
      <c r="DE59" s="485">
        <v>0.62532041562558038</v>
      </c>
      <c r="DF59" s="485">
        <v>7.0881323842695923E-2</v>
      </c>
      <c r="DG59" s="485">
        <v>0</v>
      </c>
      <c r="DH59" s="485">
        <v>0</v>
      </c>
      <c r="DI59" s="485">
        <v>0</v>
      </c>
      <c r="DJ59" s="485">
        <v>0</v>
      </c>
      <c r="DK59" s="485">
        <v>0</v>
      </c>
      <c r="DL59" s="485">
        <v>0</v>
      </c>
      <c r="DM59" s="485"/>
      <c r="DN59" s="485"/>
      <c r="DO59" s="485">
        <v>0</v>
      </c>
      <c r="DP59" s="485"/>
      <c r="DQ59" s="485"/>
      <c r="DR59" s="485"/>
      <c r="DS59" s="485"/>
      <c r="DT59" s="485"/>
      <c r="DU59" s="485"/>
      <c r="DV59" s="485">
        <v>0</v>
      </c>
      <c r="DW59" s="487">
        <v>0.69620173946827635</v>
      </c>
      <c r="DZ59" s="488">
        <v>11056335.650959019</v>
      </c>
      <c r="EA59" s="461">
        <v>696201.73946827627</v>
      </c>
      <c r="EB59" s="461">
        <v>10360133.911490742</v>
      </c>
      <c r="EC59" s="458">
        <v>2069</v>
      </c>
      <c r="ED59" s="489">
        <v>10.360133911490742</v>
      </c>
    </row>
    <row r="60" spans="1:134">
      <c r="A60" s="490">
        <v>2070</v>
      </c>
      <c r="B60" s="482">
        <v>0</v>
      </c>
      <c r="C60" s="482">
        <v>0</v>
      </c>
      <c r="D60" s="482">
        <v>9948862.0501760431</v>
      </c>
      <c r="E60" s="482">
        <v>1288390.0127188221</v>
      </c>
      <c r="F60" s="482">
        <v>0</v>
      </c>
      <c r="G60" s="482">
        <v>0</v>
      </c>
      <c r="H60" s="482">
        <v>0</v>
      </c>
      <c r="I60" s="482">
        <v>0</v>
      </c>
      <c r="J60" s="482">
        <v>0</v>
      </c>
      <c r="K60" s="482">
        <v>0</v>
      </c>
      <c r="L60" s="482">
        <v>0</v>
      </c>
      <c r="M60" s="482">
        <v>0</v>
      </c>
      <c r="N60" s="482">
        <v>0</v>
      </c>
      <c r="O60" s="482">
        <v>0</v>
      </c>
      <c r="P60" s="482">
        <v>0</v>
      </c>
      <c r="Q60" s="482">
        <v>0</v>
      </c>
      <c r="R60" s="482">
        <v>0</v>
      </c>
      <c r="S60" s="482">
        <v>0</v>
      </c>
      <c r="T60" s="482">
        <v>0</v>
      </c>
      <c r="U60" s="482">
        <v>0</v>
      </c>
      <c r="V60" s="482">
        <v>0</v>
      </c>
      <c r="W60" s="482">
        <v>0</v>
      </c>
      <c r="X60" s="482">
        <v>0</v>
      </c>
      <c r="Y60" s="482">
        <v>0</v>
      </c>
      <c r="Z60" s="482">
        <v>0</v>
      </c>
      <c r="AA60" s="482">
        <v>5.4804947947843182E-8</v>
      </c>
      <c r="AB60" s="482">
        <v>0</v>
      </c>
      <c r="AC60" s="482">
        <v>0</v>
      </c>
      <c r="AD60" s="482">
        <v>0</v>
      </c>
      <c r="AE60" s="482">
        <v>0</v>
      </c>
      <c r="AF60" s="482">
        <v>11237252.06289492</v>
      </c>
      <c r="AH60" s="490">
        <v>2070</v>
      </c>
      <c r="AI60" s="483">
        <v>0</v>
      </c>
      <c r="AJ60" s="483">
        <v>0</v>
      </c>
      <c r="AK60" s="483">
        <v>0</v>
      </c>
      <c r="AL60" s="483">
        <v>50966.467639869428</v>
      </c>
      <c r="AM60" s="483">
        <v>31955.370869518305</v>
      </c>
      <c r="AN60" s="483">
        <v>0</v>
      </c>
      <c r="AO60" s="483">
        <v>617692.8886087524</v>
      </c>
      <c r="AP60" s="483">
        <v>2985.4052945915073</v>
      </c>
      <c r="AQ60" s="483">
        <v>0</v>
      </c>
      <c r="AR60" s="483">
        <v>0</v>
      </c>
      <c r="AS60" s="482">
        <v>703600.13241273165</v>
      </c>
      <c r="AU60" s="484">
        <v>2070</v>
      </c>
      <c r="AV60" s="485">
        <v>0</v>
      </c>
      <c r="AW60" s="485">
        <v>649.04849680542952</v>
      </c>
      <c r="AX60" s="485">
        <v>32.195049140177041</v>
      </c>
      <c r="AY60" s="485">
        <v>83.986281542746525</v>
      </c>
      <c r="AZ60" s="485">
        <v>0</v>
      </c>
      <c r="BA60" s="485">
        <v>0</v>
      </c>
      <c r="BB60" s="485">
        <v>0</v>
      </c>
      <c r="BC60" s="485">
        <v>0</v>
      </c>
      <c r="BD60" s="485">
        <v>0</v>
      </c>
      <c r="BE60" s="485">
        <v>0</v>
      </c>
      <c r="BF60" s="485">
        <v>765.22982748835307</v>
      </c>
      <c r="BH60" s="484">
        <v>2070</v>
      </c>
      <c r="BI60" s="485">
        <v>0</v>
      </c>
      <c r="BJ60" s="485">
        <v>4888.3505479947798</v>
      </c>
      <c r="BK60" s="485">
        <v>41.854007090988461</v>
      </c>
      <c r="BL60" s="485">
        <v>5.6435361179351275</v>
      </c>
      <c r="BM60" s="485">
        <v>0</v>
      </c>
      <c r="BN60" s="485">
        <v>0</v>
      </c>
      <c r="BO60" s="485">
        <v>0</v>
      </c>
      <c r="BP60" s="485">
        <v>0</v>
      </c>
      <c r="BQ60" s="485">
        <v>0</v>
      </c>
      <c r="BR60" s="485">
        <v>0</v>
      </c>
      <c r="BS60" s="485">
        <v>0</v>
      </c>
      <c r="BT60" s="485">
        <v>0</v>
      </c>
      <c r="BU60" s="485">
        <v>0</v>
      </c>
      <c r="BV60" s="485">
        <v>0</v>
      </c>
      <c r="BW60" s="485">
        <v>0</v>
      </c>
      <c r="BX60" s="485">
        <v>2.8421709430404007E-13</v>
      </c>
      <c r="BY60" s="485">
        <v>0</v>
      </c>
      <c r="BZ60" s="485">
        <v>0</v>
      </c>
      <c r="CA60" s="485">
        <v>0</v>
      </c>
      <c r="CB60" s="485">
        <v>0</v>
      </c>
      <c r="CC60" s="486">
        <v>4935.848091203703</v>
      </c>
      <c r="CD60" s="464">
        <v>4935.848091203703</v>
      </c>
      <c r="CE60" s="484">
        <v>2070</v>
      </c>
      <c r="CF60" s="485">
        <v>0</v>
      </c>
      <c r="CG60" s="485">
        <v>4596.7604378068909</v>
      </c>
      <c r="CH60" s="485">
        <v>38.915801790521243</v>
      </c>
      <c r="CI60" s="485">
        <v>4.7914761141678426</v>
      </c>
      <c r="CJ60" s="485">
        <v>0</v>
      </c>
      <c r="CK60" s="485">
        <v>0</v>
      </c>
      <c r="CL60" s="485">
        <v>0</v>
      </c>
      <c r="CM60" s="485">
        <v>0</v>
      </c>
      <c r="CN60" s="485">
        <v>0</v>
      </c>
      <c r="CO60" s="485">
        <v>0</v>
      </c>
      <c r="CP60" s="485">
        <v>0</v>
      </c>
      <c r="CQ60" s="485">
        <v>0</v>
      </c>
      <c r="CR60" s="485">
        <v>0</v>
      </c>
      <c r="CS60" s="485">
        <v>0</v>
      </c>
      <c r="CT60" s="485">
        <v>0</v>
      </c>
      <c r="CU60" s="485">
        <v>2.8421709430404007E-13</v>
      </c>
      <c r="CV60" s="485">
        <v>0</v>
      </c>
      <c r="CW60" s="485">
        <v>0</v>
      </c>
      <c r="CX60" s="485">
        <v>0</v>
      </c>
      <c r="CY60" s="485">
        <v>0</v>
      </c>
      <c r="CZ60" s="486">
        <v>4640.4677157115802</v>
      </c>
      <c r="DB60" s="484">
        <v>2070</v>
      </c>
      <c r="DC60" s="485">
        <v>0</v>
      </c>
      <c r="DD60" s="485">
        <v>0</v>
      </c>
      <c r="DE60" s="485">
        <v>0.61769288860875238</v>
      </c>
      <c r="DF60" s="485">
        <v>8.5907243803979239E-2</v>
      </c>
      <c r="DG60" s="485">
        <v>0</v>
      </c>
      <c r="DH60" s="485">
        <v>0</v>
      </c>
      <c r="DI60" s="485">
        <v>0</v>
      </c>
      <c r="DJ60" s="485">
        <v>0</v>
      </c>
      <c r="DK60" s="485">
        <v>0</v>
      </c>
      <c r="DL60" s="485">
        <v>0</v>
      </c>
      <c r="DM60" s="485"/>
      <c r="DN60" s="485"/>
      <c r="DO60" s="485">
        <v>0</v>
      </c>
      <c r="DP60" s="485"/>
      <c r="DQ60" s="485"/>
      <c r="DR60" s="485"/>
      <c r="DS60" s="485"/>
      <c r="DT60" s="485"/>
      <c r="DU60" s="485"/>
      <c r="DV60" s="485">
        <v>0</v>
      </c>
      <c r="DW60" s="487">
        <v>0.70360013241273167</v>
      </c>
      <c r="DZ60" s="488">
        <v>11237252.06289492</v>
      </c>
      <c r="EA60" s="461">
        <v>703600.13241273165</v>
      </c>
      <c r="EB60" s="461">
        <v>10533651.930482188</v>
      </c>
      <c r="EC60" s="458">
        <v>2070</v>
      </c>
      <c r="ED60" s="489">
        <v>10.533651930482188</v>
      </c>
    </row>
    <row r="61" spans="1:134">
      <c r="A61" s="490">
        <v>2071</v>
      </c>
      <c r="B61" s="482">
        <v>0</v>
      </c>
      <c r="C61" s="482">
        <v>0</v>
      </c>
      <c r="D61" s="482">
        <v>10478656.870794386</v>
      </c>
      <c r="E61" s="482">
        <v>1035520.2447830777</v>
      </c>
      <c r="F61" s="482">
        <v>0</v>
      </c>
      <c r="G61" s="482">
        <v>0</v>
      </c>
      <c r="H61" s="482">
        <v>0</v>
      </c>
      <c r="I61" s="482">
        <v>0</v>
      </c>
      <c r="J61" s="482">
        <v>0</v>
      </c>
      <c r="K61" s="482">
        <v>0</v>
      </c>
      <c r="L61" s="482">
        <v>0</v>
      </c>
      <c r="M61" s="482">
        <v>0</v>
      </c>
      <c r="N61" s="482">
        <v>0</v>
      </c>
      <c r="O61" s="482">
        <v>0</v>
      </c>
      <c r="P61" s="482">
        <v>0</v>
      </c>
      <c r="Q61" s="482">
        <v>0</v>
      </c>
      <c r="R61" s="482">
        <v>0</v>
      </c>
      <c r="S61" s="482">
        <v>0</v>
      </c>
      <c r="T61" s="482">
        <v>0</v>
      </c>
      <c r="U61" s="482">
        <v>0</v>
      </c>
      <c r="V61" s="482">
        <v>0</v>
      </c>
      <c r="W61" s="482">
        <v>0</v>
      </c>
      <c r="X61" s="482">
        <v>0</v>
      </c>
      <c r="Y61" s="482">
        <v>0</v>
      </c>
      <c r="Z61" s="482">
        <v>0</v>
      </c>
      <c r="AA61" s="482">
        <v>5.5943744025044877E-8</v>
      </c>
      <c r="AB61" s="482">
        <v>0</v>
      </c>
      <c r="AC61" s="482">
        <v>0</v>
      </c>
      <c r="AD61" s="482">
        <v>0</v>
      </c>
      <c r="AE61" s="482">
        <v>0</v>
      </c>
      <c r="AF61" s="482">
        <v>11514177.115577519</v>
      </c>
      <c r="AH61" s="490">
        <v>2071</v>
      </c>
      <c r="AI61" s="483">
        <v>0</v>
      </c>
      <c r="AJ61" s="483">
        <v>0</v>
      </c>
      <c r="AK61" s="483">
        <v>0</v>
      </c>
      <c r="AL61" s="483">
        <v>40561.777748769644</v>
      </c>
      <c r="AM61" s="483">
        <v>25431.753682591097</v>
      </c>
      <c r="AN61" s="483">
        <v>0</v>
      </c>
      <c r="AO61" s="483">
        <v>641705.93768604344</v>
      </c>
      <c r="AP61" s="483">
        <v>2375.9415093247203</v>
      </c>
      <c r="AQ61" s="483">
        <v>0</v>
      </c>
      <c r="AR61" s="483">
        <v>0</v>
      </c>
      <c r="AS61" s="482">
        <v>710075.4106267289</v>
      </c>
      <c r="AU61" s="484">
        <v>2071</v>
      </c>
      <c r="AV61" s="485">
        <v>0</v>
      </c>
      <c r="AW61" s="485">
        <v>649.04849680542952</v>
      </c>
      <c r="AX61" s="485">
        <v>32.347109465687275</v>
      </c>
      <c r="AY61" s="485">
        <v>83.865972926813768</v>
      </c>
      <c r="AZ61" s="485">
        <v>0</v>
      </c>
      <c r="BA61" s="485">
        <v>0</v>
      </c>
      <c r="BB61" s="485">
        <v>0</v>
      </c>
      <c r="BC61" s="485">
        <v>0</v>
      </c>
      <c r="BD61" s="485">
        <v>0</v>
      </c>
      <c r="BE61" s="485">
        <v>0</v>
      </c>
      <c r="BF61" s="485">
        <v>765.26157919793059</v>
      </c>
      <c r="BH61" s="484">
        <v>2071</v>
      </c>
      <c r="BI61" s="485">
        <v>0</v>
      </c>
      <c r="BJ61" s="485">
        <v>4888.3505479947798</v>
      </c>
      <c r="BK61" s="485">
        <v>43.050591827137417</v>
      </c>
      <c r="BL61" s="485">
        <v>4.4469513817862207</v>
      </c>
      <c r="BM61" s="485">
        <v>0</v>
      </c>
      <c r="BN61" s="485">
        <v>0</v>
      </c>
      <c r="BO61" s="485">
        <v>0</v>
      </c>
      <c r="BP61" s="485">
        <v>0</v>
      </c>
      <c r="BQ61" s="485">
        <v>0</v>
      </c>
      <c r="BR61" s="485">
        <v>0</v>
      </c>
      <c r="BS61" s="485">
        <v>0</v>
      </c>
      <c r="BT61" s="485">
        <v>0</v>
      </c>
      <c r="BU61" s="485">
        <v>0</v>
      </c>
      <c r="BV61" s="485">
        <v>0</v>
      </c>
      <c r="BW61" s="485">
        <v>0</v>
      </c>
      <c r="BX61" s="485">
        <v>2.8421709430404007E-13</v>
      </c>
      <c r="BY61" s="485">
        <v>0</v>
      </c>
      <c r="BZ61" s="485">
        <v>0</v>
      </c>
      <c r="CA61" s="485">
        <v>0</v>
      </c>
      <c r="CB61" s="485">
        <v>0</v>
      </c>
      <c r="CC61" s="486">
        <v>4935.848091203703</v>
      </c>
      <c r="CD61" s="464">
        <v>4935.848091203703</v>
      </c>
      <c r="CE61" s="484">
        <v>2071</v>
      </c>
      <c r="CF61" s="485">
        <v>0</v>
      </c>
      <c r="CG61" s="485">
        <v>4596.7604378068909</v>
      </c>
      <c r="CH61" s="485">
        <v>40.028384734283442</v>
      </c>
      <c r="CI61" s="485">
        <v>3.7755515126375041</v>
      </c>
      <c r="CJ61" s="485">
        <v>0</v>
      </c>
      <c r="CK61" s="485">
        <v>0</v>
      </c>
      <c r="CL61" s="485">
        <v>0</v>
      </c>
      <c r="CM61" s="485">
        <v>0</v>
      </c>
      <c r="CN61" s="485">
        <v>0</v>
      </c>
      <c r="CO61" s="485">
        <v>0</v>
      </c>
      <c r="CP61" s="485">
        <v>0</v>
      </c>
      <c r="CQ61" s="485">
        <v>0</v>
      </c>
      <c r="CR61" s="485">
        <v>0</v>
      </c>
      <c r="CS61" s="485">
        <v>0</v>
      </c>
      <c r="CT61" s="485">
        <v>0</v>
      </c>
      <c r="CU61" s="485">
        <v>2.8421709430404007E-13</v>
      </c>
      <c r="CV61" s="485">
        <v>0</v>
      </c>
      <c r="CW61" s="485">
        <v>0</v>
      </c>
      <c r="CX61" s="485">
        <v>0</v>
      </c>
      <c r="CY61" s="485">
        <v>0</v>
      </c>
      <c r="CZ61" s="486">
        <v>4640.5643740538117</v>
      </c>
      <c r="DB61" s="484">
        <v>2071</v>
      </c>
      <c r="DC61" s="485">
        <v>0</v>
      </c>
      <c r="DD61" s="485">
        <v>0</v>
      </c>
      <c r="DE61" s="485">
        <v>0.64170593768604345</v>
      </c>
      <c r="DF61" s="485">
        <v>6.8369472940685461E-2</v>
      </c>
      <c r="DG61" s="485">
        <v>0</v>
      </c>
      <c r="DH61" s="485">
        <v>0</v>
      </c>
      <c r="DI61" s="485">
        <v>0</v>
      </c>
      <c r="DJ61" s="485">
        <v>0</v>
      </c>
      <c r="DK61" s="485">
        <v>0</v>
      </c>
      <c r="DL61" s="485">
        <v>0</v>
      </c>
      <c r="DM61" s="485"/>
      <c r="DN61" s="485"/>
      <c r="DO61" s="485">
        <v>0</v>
      </c>
      <c r="DP61" s="485"/>
      <c r="DQ61" s="485"/>
      <c r="DR61" s="485"/>
      <c r="DS61" s="485"/>
      <c r="DT61" s="485"/>
      <c r="DU61" s="485"/>
      <c r="DV61" s="485">
        <v>0</v>
      </c>
      <c r="DW61" s="487">
        <v>0.71007541062672885</v>
      </c>
      <c r="DZ61" s="488">
        <v>11514177.115577519</v>
      </c>
      <c r="EA61" s="461">
        <v>710075.4106267289</v>
      </c>
      <c r="EB61" s="461">
        <v>10804101.704950791</v>
      </c>
      <c r="EC61" s="458">
        <v>2071</v>
      </c>
      <c r="ED61" s="489">
        <v>10.80410170495079</v>
      </c>
    </row>
    <row r="62" spans="1:134">
      <c r="A62" s="490">
        <v>2072</v>
      </c>
      <c r="B62" s="482">
        <v>0</v>
      </c>
      <c r="C62" s="482">
        <v>0</v>
      </c>
      <c r="D62" s="482">
        <v>11029102.238338351</v>
      </c>
      <c r="E62" s="482">
        <v>769124.35569937108</v>
      </c>
      <c r="F62" s="482">
        <v>0</v>
      </c>
      <c r="G62" s="482">
        <v>0</v>
      </c>
      <c r="H62" s="482">
        <v>0</v>
      </c>
      <c r="I62" s="482">
        <v>0</v>
      </c>
      <c r="J62" s="482">
        <v>0</v>
      </c>
      <c r="K62" s="482">
        <v>0</v>
      </c>
      <c r="L62" s="482">
        <v>0</v>
      </c>
      <c r="M62" s="482">
        <v>0</v>
      </c>
      <c r="N62" s="482">
        <v>0</v>
      </c>
      <c r="O62" s="482">
        <v>0</v>
      </c>
      <c r="P62" s="482">
        <v>0</v>
      </c>
      <c r="Q62" s="482">
        <v>0</v>
      </c>
      <c r="R62" s="482">
        <v>0</v>
      </c>
      <c r="S62" s="482">
        <v>0</v>
      </c>
      <c r="T62" s="482">
        <v>0</v>
      </c>
      <c r="U62" s="482">
        <v>0</v>
      </c>
      <c r="V62" s="482">
        <v>0</v>
      </c>
      <c r="W62" s="482">
        <v>0</v>
      </c>
      <c r="X62" s="482">
        <v>0</v>
      </c>
      <c r="Y62" s="482">
        <v>0</v>
      </c>
      <c r="Z62" s="482">
        <v>0</v>
      </c>
      <c r="AA62" s="482">
        <v>5.7105742994973054E-8</v>
      </c>
      <c r="AB62" s="482">
        <v>0</v>
      </c>
      <c r="AC62" s="482">
        <v>0</v>
      </c>
      <c r="AD62" s="482">
        <v>0</v>
      </c>
      <c r="AE62" s="482">
        <v>0</v>
      </c>
      <c r="AF62" s="482">
        <v>11798226.594037781</v>
      </c>
      <c r="AH62" s="490">
        <v>2072</v>
      </c>
      <c r="AI62" s="483">
        <v>0</v>
      </c>
      <c r="AJ62" s="483">
        <v>0</v>
      </c>
      <c r="AK62" s="483">
        <v>0</v>
      </c>
      <c r="AL62" s="483">
        <v>29831.572960316662</v>
      </c>
      <c r="AM62" s="483">
        <v>18704.042514853303</v>
      </c>
      <c r="AN62" s="483">
        <v>0</v>
      </c>
      <c r="AO62" s="483">
        <v>666321.03786189796</v>
      </c>
      <c r="AP62" s="483">
        <v>1747.4104050337194</v>
      </c>
      <c r="AQ62" s="483">
        <v>0</v>
      </c>
      <c r="AR62" s="483">
        <v>0</v>
      </c>
      <c r="AS62" s="482">
        <v>716604.06374210166</v>
      </c>
      <c r="AU62" s="484">
        <v>2072</v>
      </c>
      <c r="AV62" s="485">
        <v>0</v>
      </c>
      <c r="AW62" s="485">
        <v>649.04849680542952</v>
      </c>
      <c r="AX62" s="485">
        <v>32.499169791197509</v>
      </c>
      <c r="AY62" s="485">
        <v>83.745664310880997</v>
      </c>
      <c r="AZ62" s="485">
        <v>0</v>
      </c>
      <c r="BA62" s="485">
        <v>0</v>
      </c>
      <c r="BB62" s="485">
        <v>0</v>
      </c>
      <c r="BC62" s="485">
        <v>0</v>
      </c>
      <c r="BD62" s="485">
        <v>0</v>
      </c>
      <c r="BE62" s="485">
        <v>0</v>
      </c>
      <c r="BF62" s="485">
        <v>765.29333090750799</v>
      </c>
      <c r="BH62" s="484">
        <v>2072</v>
      </c>
      <c r="BI62" s="485">
        <v>0</v>
      </c>
      <c r="BJ62" s="485">
        <v>4888.3505479947798</v>
      </c>
      <c r="BK62" s="485">
        <v>44.259369219764096</v>
      </c>
      <c r="BL62" s="485">
        <v>3.2381739891595203</v>
      </c>
      <c r="BM62" s="485">
        <v>0</v>
      </c>
      <c r="BN62" s="485">
        <v>0</v>
      </c>
      <c r="BO62" s="485">
        <v>0</v>
      </c>
      <c r="BP62" s="485">
        <v>0</v>
      </c>
      <c r="BQ62" s="485">
        <v>0</v>
      </c>
      <c r="BR62" s="485">
        <v>0</v>
      </c>
      <c r="BS62" s="485">
        <v>0</v>
      </c>
      <c r="BT62" s="485">
        <v>0</v>
      </c>
      <c r="BU62" s="485">
        <v>0</v>
      </c>
      <c r="BV62" s="485">
        <v>0</v>
      </c>
      <c r="BW62" s="485">
        <v>0</v>
      </c>
      <c r="BX62" s="485">
        <v>2.8421709430404007E-13</v>
      </c>
      <c r="BY62" s="485">
        <v>0</v>
      </c>
      <c r="BZ62" s="485">
        <v>0</v>
      </c>
      <c r="CA62" s="485">
        <v>0</v>
      </c>
      <c r="CB62" s="485">
        <v>0</v>
      </c>
      <c r="CC62" s="486">
        <v>4935.8480912037039</v>
      </c>
      <c r="CD62" s="464">
        <v>4935.8480912037039</v>
      </c>
      <c r="CE62" s="484">
        <v>2072</v>
      </c>
      <c r="CF62" s="485">
        <v>0</v>
      </c>
      <c r="CG62" s="485">
        <v>4596.7604378068909</v>
      </c>
      <c r="CH62" s="485">
        <v>41.152304394306896</v>
      </c>
      <c r="CI62" s="485">
        <v>2.7492750995725603</v>
      </c>
      <c r="CJ62" s="485">
        <v>0</v>
      </c>
      <c r="CK62" s="485">
        <v>0</v>
      </c>
      <c r="CL62" s="485">
        <v>0</v>
      </c>
      <c r="CM62" s="485">
        <v>0</v>
      </c>
      <c r="CN62" s="485">
        <v>0</v>
      </c>
      <c r="CO62" s="485">
        <v>0</v>
      </c>
      <c r="CP62" s="485">
        <v>0</v>
      </c>
      <c r="CQ62" s="485">
        <v>0</v>
      </c>
      <c r="CR62" s="485">
        <v>0</v>
      </c>
      <c r="CS62" s="485">
        <v>0</v>
      </c>
      <c r="CT62" s="485">
        <v>0</v>
      </c>
      <c r="CU62" s="485">
        <v>2.8421709430404007E-13</v>
      </c>
      <c r="CV62" s="485">
        <v>0</v>
      </c>
      <c r="CW62" s="485">
        <v>0</v>
      </c>
      <c r="CX62" s="485">
        <v>0</v>
      </c>
      <c r="CY62" s="485">
        <v>0</v>
      </c>
      <c r="CZ62" s="486">
        <v>4640.6620173007705</v>
      </c>
      <c r="DB62" s="484">
        <v>2072</v>
      </c>
      <c r="DC62" s="485">
        <v>0</v>
      </c>
      <c r="DD62" s="485">
        <v>0</v>
      </c>
      <c r="DE62" s="485">
        <v>0.666321037861898</v>
      </c>
      <c r="DF62" s="485">
        <v>5.0283025880203683E-2</v>
      </c>
      <c r="DG62" s="485">
        <v>0</v>
      </c>
      <c r="DH62" s="485">
        <v>0</v>
      </c>
      <c r="DI62" s="485">
        <v>0</v>
      </c>
      <c r="DJ62" s="485">
        <v>0</v>
      </c>
      <c r="DK62" s="485">
        <v>0</v>
      </c>
      <c r="DL62" s="485">
        <v>0</v>
      </c>
      <c r="DM62" s="485"/>
      <c r="DN62" s="485"/>
      <c r="DO62" s="485">
        <v>0</v>
      </c>
      <c r="DP62" s="485"/>
      <c r="DQ62" s="485"/>
      <c r="DR62" s="485"/>
      <c r="DS62" s="485"/>
      <c r="DT62" s="485"/>
      <c r="DU62" s="485"/>
      <c r="DV62" s="485">
        <v>0</v>
      </c>
      <c r="DW62" s="487">
        <v>0.71660406374210173</v>
      </c>
      <c r="DZ62" s="488"/>
      <c r="EA62" s="461"/>
      <c r="EB62" s="461"/>
      <c r="ED62" s="489"/>
    </row>
    <row r="63" spans="1:134">
      <c r="A63" s="490">
        <v>2073</v>
      </c>
      <c r="B63" s="482">
        <v>0</v>
      </c>
      <c r="C63" s="482">
        <v>0</v>
      </c>
      <c r="D63" s="482">
        <v>10975642.971261542</v>
      </c>
      <c r="E63" s="482">
        <v>1015323.4904795189</v>
      </c>
      <c r="F63" s="482">
        <v>0</v>
      </c>
      <c r="G63" s="482">
        <v>0</v>
      </c>
      <c r="H63" s="482">
        <v>0</v>
      </c>
      <c r="I63" s="482">
        <v>0</v>
      </c>
      <c r="J63" s="482">
        <v>0</v>
      </c>
      <c r="K63" s="482">
        <v>0</v>
      </c>
      <c r="L63" s="482">
        <v>0</v>
      </c>
      <c r="M63" s="482">
        <v>0</v>
      </c>
      <c r="N63" s="482">
        <v>0</v>
      </c>
      <c r="O63" s="482">
        <v>0</v>
      </c>
      <c r="P63" s="482">
        <v>0</v>
      </c>
      <c r="Q63" s="482">
        <v>0</v>
      </c>
      <c r="R63" s="482">
        <v>0</v>
      </c>
      <c r="S63" s="482">
        <v>0</v>
      </c>
      <c r="T63" s="482">
        <v>0</v>
      </c>
      <c r="U63" s="482">
        <v>0</v>
      </c>
      <c r="V63" s="482">
        <v>0</v>
      </c>
      <c r="W63" s="482">
        <v>0</v>
      </c>
      <c r="X63" s="482">
        <v>0</v>
      </c>
      <c r="Y63" s="482">
        <v>0</v>
      </c>
      <c r="Z63" s="482">
        <v>0</v>
      </c>
      <c r="AA63" s="482">
        <v>5.8291413185194078E-8</v>
      </c>
      <c r="AB63" s="482">
        <v>0</v>
      </c>
      <c r="AC63" s="482">
        <v>0</v>
      </c>
      <c r="AD63" s="482">
        <v>0</v>
      </c>
      <c r="AE63" s="482">
        <v>0</v>
      </c>
      <c r="AF63" s="482">
        <v>11990966.46174112</v>
      </c>
      <c r="AH63" s="490">
        <v>2073</v>
      </c>
      <c r="AI63" s="483">
        <v>0</v>
      </c>
      <c r="AJ63" s="483">
        <v>0</v>
      </c>
      <c r="AK63" s="483">
        <v>0</v>
      </c>
      <c r="AL63" s="483">
        <v>38994.66783833623</v>
      </c>
      <c r="AM63" s="483">
        <v>24449.19435093314</v>
      </c>
      <c r="AN63" s="483">
        <v>0</v>
      </c>
      <c r="AO63" s="483">
        <v>658497.52203221968</v>
      </c>
      <c r="AP63" s="483">
        <v>2284.1466794991011</v>
      </c>
      <c r="AQ63" s="483">
        <v>0</v>
      </c>
      <c r="AR63" s="483">
        <v>0</v>
      </c>
      <c r="AS63" s="482">
        <v>724225.53090098815</v>
      </c>
      <c r="AU63" s="484">
        <v>2073</v>
      </c>
      <c r="AV63" s="485">
        <v>0</v>
      </c>
      <c r="AW63" s="485">
        <v>649.04849680542952</v>
      </c>
      <c r="AX63" s="485">
        <v>32.65123011670773</v>
      </c>
      <c r="AY63" s="485">
        <v>83.625355694948226</v>
      </c>
      <c r="AZ63" s="485">
        <v>0</v>
      </c>
      <c r="BA63" s="485">
        <v>0</v>
      </c>
      <c r="BB63" s="485">
        <v>0</v>
      </c>
      <c r="BC63" s="485">
        <v>0</v>
      </c>
      <c r="BD63" s="485">
        <v>0</v>
      </c>
      <c r="BE63" s="485">
        <v>0</v>
      </c>
      <c r="BF63" s="485">
        <v>765.32508261708551</v>
      </c>
      <c r="BH63" s="484">
        <v>2073</v>
      </c>
      <c r="BI63" s="485">
        <v>0</v>
      </c>
      <c r="BJ63" s="485">
        <v>4888.3505479947798</v>
      </c>
      <c r="BK63" s="485">
        <v>43.306637613170082</v>
      </c>
      <c r="BL63" s="485">
        <v>4.1909055957535202</v>
      </c>
      <c r="BM63" s="485">
        <v>0</v>
      </c>
      <c r="BN63" s="485">
        <v>0</v>
      </c>
      <c r="BO63" s="485">
        <v>0</v>
      </c>
      <c r="BP63" s="485">
        <v>0</v>
      </c>
      <c r="BQ63" s="485">
        <v>0</v>
      </c>
      <c r="BR63" s="485">
        <v>0</v>
      </c>
      <c r="BS63" s="485">
        <v>0</v>
      </c>
      <c r="BT63" s="485">
        <v>0</v>
      </c>
      <c r="BU63" s="485">
        <v>0</v>
      </c>
      <c r="BV63" s="485">
        <v>0</v>
      </c>
      <c r="BW63" s="485">
        <v>0</v>
      </c>
      <c r="BX63" s="485">
        <v>2.8421709430404007E-13</v>
      </c>
      <c r="BY63" s="485">
        <v>0</v>
      </c>
      <c r="BZ63" s="485">
        <v>0</v>
      </c>
      <c r="CA63" s="485">
        <v>0</v>
      </c>
      <c r="CB63" s="485">
        <v>0</v>
      </c>
      <c r="CC63" s="486">
        <v>4935.848091203703</v>
      </c>
      <c r="CD63" s="464">
        <v>4935.848091203703</v>
      </c>
      <c r="CE63" s="484">
        <v>2073</v>
      </c>
      <c r="CF63" s="485">
        <v>0</v>
      </c>
      <c r="CG63" s="485">
        <v>4596.7604378068909</v>
      </c>
      <c r="CH63" s="485">
        <v>40.26645577577019</v>
      </c>
      <c r="CI63" s="485">
        <v>3.5581634704116145</v>
      </c>
      <c r="CJ63" s="485">
        <v>0</v>
      </c>
      <c r="CK63" s="485">
        <v>0</v>
      </c>
      <c r="CL63" s="485">
        <v>0</v>
      </c>
      <c r="CM63" s="485">
        <v>0</v>
      </c>
      <c r="CN63" s="485">
        <v>0</v>
      </c>
      <c r="CO63" s="485">
        <v>0</v>
      </c>
      <c r="CP63" s="485">
        <v>0</v>
      </c>
      <c r="CQ63" s="485">
        <v>0</v>
      </c>
      <c r="CR63" s="485">
        <v>0</v>
      </c>
      <c r="CS63" s="485">
        <v>0</v>
      </c>
      <c r="CT63" s="485">
        <v>0</v>
      </c>
      <c r="CU63" s="485">
        <v>2.8421709430404007E-13</v>
      </c>
      <c r="CV63" s="485">
        <v>0</v>
      </c>
      <c r="CW63" s="485">
        <v>0</v>
      </c>
      <c r="CX63" s="485">
        <v>0</v>
      </c>
      <c r="CY63" s="485">
        <v>0</v>
      </c>
      <c r="CZ63" s="486">
        <v>4640.585057053072</v>
      </c>
      <c r="DB63" s="484">
        <v>2073</v>
      </c>
      <c r="DC63" s="485">
        <v>0</v>
      </c>
      <c r="DD63" s="485">
        <v>0</v>
      </c>
      <c r="DE63" s="485">
        <v>0.65849752203221967</v>
      </c>
      <c r="DF63" s="485">
        <v>6.5728008868768478E-2</v>
      </c>
      <c r="DG63" s="485">
        <v>0</v>
      </c>
      <c r="DH63" s="485">
        <v>0</v>
      </c>
      <c r="DI63" s="485">
        <v>0</v>
      </c>
      <c r="DJ63" s="485">
        <v>0</v>
      </c>
      <c r="DK63" s="485">
        <v>0</v>
      </c>
      <c r="DL63" s="485">
        <v>0</v>
      </c>
      <c r="DM63" s="485"/>
      <c r="DN63" s="485"/>
      <c r="DO63" s="485">
        <v>0</v>
      </c>
      <c r="DP63" s="485"/>
      <c r="DQ63" s="485"/>
      <c r="DR63" s="485"/>
      <c r="DS63" s="485"/>
      <c r="DT63" s="485"/>
      <c r="DU63" s="485"/>
      <c r="DV63" s="485">
        <v>0</v>
      </c>
      <c r="DW63" s="487">
        <v>0.72422553090098818</v>
      </c>
    </row>
    <row r="64" spans="1:134">
      <c r="A64" s="490">
        <v>2074</v>
      </c>
      <c r="B64" s="482">
        <v>0</v>
      </c>
      <c r="C64" s="482">
        <v>0</v>
      </c>
      <c r="D64" s="482">
        <v>10912056.486408966</v>
      </c>
      <c r="E64" s="482">
        <v>1274075.9127008114</v>
      </c>
      <c r="F64" s="482">
        <v>0</v>
      </c>
      <c r="G64" s="482">
        <v>0</v>
      </c>
      <c r="H64" s="482">
        <v>0</v>
      </c>
      <c r="I64" s="482">
        <v>0</v>
      </c>
      <c r="J64" s="482">
        <v>0</v>
      </c>
      <c r="K64" s="482">
        <v>0</v>
      </c>
      <c r="L64" s="482">
        <v>0</v>
      </c>
      <c r="M64" s="482">
        <v>0</v>
      </c>
      <c r="N64" s="482">
        <v>0</v>
      </c>
      <c r="O64" s="482">
        <v>0</v>
      </c>
      <c r="P64" s="482">
        <v>0</v>
      </c>
      <c r="Q64" s="482">
        <v>0</v>
      </c>
      <c r="R64" s="482">
        <v>0</v>
      </c>
      <c r="S64" s="482">
        <v>0</v>
      </c>
      <c r="T64" s="482">
        <v>0</v>
      </c>
      <c r="U64" s="482">
        <v>0</v>
      </c>
      <c r="V64" s="482">
        <v>0</v>
      </c>
      <c r="W64" s="482">
        <v>0</v>
      </c>
      <c r="X64" s="482">
        <v>0</v>
      </c>
      <c r="Y64" s="482">
        <v>0</v>
      </c>
      <c r="Z64" s="482">
        <v>0</v>
      </c>
      <c r="AA64" s="482">
        <v>5.9517015554013113E-8</v>
      </c>
      <c r="AB64" s="482">
        <v>0</v>
      </c>
      <c r="AC64" s="482">
        <v>0</v>
      </c>
      <c r="AD64" s="482">
        <v>0</v>
      </c>
      <c r="AE64" s="482">
        <v>0</v>
      </c>
      <c r="AF64" s="482">
        <v>12186132.399109837</v>
      </c>
      <c r="AH64" s="490">
        <v>2074</v>
      </c>
      <c r="AI64" s="483">
        <v>0</v>
      </c>
      <c r="AJ64" s="483">
        <v>0</v>
      </c>
      <c r="AK64" s="483">
        <v>0</v>
      </c>
      <c r="AL64" s="483">
        <v>48452.623630887465</v>
      </c>
      <c r="AM64" s="483">
        <v>30379.22048407753</v>
      </c>
      <c r="AN64" s="483">
        <v>0</v>
      </c>
      <c r="AO64" s="483">
        <v>650263.65483222576</v>
      </c>
      <c r="AP64" s="483">
        <v>2838.1546892087417</v>
      </c>
      <c r="AQ64" s="483">
        <v>0</v>
      </c>
      <c r="AR64" s="483">
        <v>0</v>
      </c>
      <c r="AS64" s="482">
        <v>731933.65363639954</v>
      </c>
      <c r="AU64" s="484">
        <v>2074</v>
      </c>
      <c r="AV64" s="485">
        <v>0</v>
      </c>
      <c r="AW64" s="485">
        <v>649.04849680542952</v>
      </c>
      <c r="AX64" s="485">
        <v>32.803290442217964</v>
      </c>
      <c r="AY64" s="485">
        <v>83.505047079015469</v>
      </c>
      <c r="AZ64" s="485">
        <v>0</v>
      </c>
      <c r="BA64" s="485">
        <v>0</v>
      </c>
      <c r="BB64" s="485">
        <v>0</v>
      </c>
      <c r="BC64" s="485">
        <v>0</v>
      </c>
      <c r="BD64" s="485">
        <v>0</v>
      </c>
      <c r="BE64" s="485">
        <v>0</v>
      </c>
      <c r="BF64" s="485">
        <v>765.35683432666292</v>
      </c>
      <c r="BH64" s="484">
        <v>2074</v>
      </c>
      <c r="BI64" s="485">
        <v>0</v>
      </c>
      <c r="BJ64" s="485">
        <v>4888.3505479947798</v>
      </c>
      <c r="BK64" s="485">
        <v>42.34171335009836</v>
      </c>
      <c r="BL64" s="485">
        <v>5.1558298588252569</v>
      </c>
      <c r="BM64" s="485">
        <v>0</v>
      </c>
      <c r="BN64" s="485">
        <v>0</v>
      </c>
      <c r="BO64" s="485">
        <v>0</v>
      </c>
      <c r="BP64" s="485">
        <v>0</v>
      </c>
      <c r="BQ64" s="485">
        <v>0</v>
      </c>
      <c r="BR64" s="485">
        <v>0</v>
      </c>
      <c r="BS64" s="485">
        <v>0</v>
      </c>
      <c r="BT64" s="485">
        <v>0</v>
      </c>
      <c r="BU64" s="485">
        <v>0</v>
      </c>
      <c r="BV64" s="485">
        <v>0</v>
      </c>
      <c r="BW64" s="485">
        <v>0</v>
      </c>
      <c r="BX64" s="485">
        <v>2.8421709430404007E-13</v>
      </c>
      <c r="BY64" s="485">
        <v>0</v>
      </c>
      <c r="BZ64" s="485">
        <v>0</v>
      </c>
      <c r="CA64" s="485">
        <v>0</v>
      </c>
      <c r="CB64" s="485">
        <v>0</v>
      </c>
      <c r="CC64" s="486">
        <v>4935.848091203703</v>
      </c>
      <c r="CD64" s="464">
        <v>4935.848091203703</v>
      </c>
      <c r="CE64" s="484">
        <v>2074</v>
      </c>
      <c r="CF64" s="485">
        <v>0</v>
      </c>
      <c r="CG64" s="485">
        <v>4596.7604378068909</v>
      </c>
      <c r="CH64" s="485">
        <v>39.369270440972244</v>
      </c>
      <c r="CI64" s="485">
        <v>4.3774036527852251</v>
      </c>
      <c r="CJ64" s="485">
        <v>0</v>
      </c>
      <c r="CK64" s="485">
        <v>0</v>
      </c>
      <c r="CL64" s="485">
        <v>0</v>
      </c>
      <c r="CM64" s="485">
        <v>0</v>
      </c>
      <c r="CN64" s="485">
        <v>0</v>
      </c>
      <c r="CO64" s="485">
        <v>0</v>
      </c>
      <c r="CP64" s="485">
        <v>0</v>
      </c>
      <c r="CQ64" s="485">
        <v>0</v>
      </c>
      <c r="CR64" s="485">
        <v>0</v>
      </c>
      <c r="CS64" s="485">
        <v>0</v>
      </c>
      <c r="CT64" s="485">
        <v>0</v>
      </c>
      <c r="CU64" s="485">
        <v>2.8421709430404007E-13</v>
      </c>
      <c r="CV64" s="485">
        <v>0</v>
      </c>
      <c r="CW64" s="485">
        <v>0</v>
      </c>
      <c r="CX64" s="485">
        <v>0</v>
      </c>
      <c r="CY64" s="485">
        <v>0</v>
      </c>
      <c r="CZ64" s="486">
        <v>4640.5071119006479</v>
      </c>
      <c r="DB64" s="484">
        <v>2074</v>
      </c>
      <c r="DC64" s="485">
        <v>0</v>
      </c>
      <c r="DD64" s="485">
        <v>0</v>
      </c>
      <c r="DE64" s="485">
        <v>0.65026365483222581</v>
      </c>
      <c r="DF64" s="485">
        <v>8.1669998804173735E-2</v>
      </c>
      <c r="DG64" s="485">
        <v>0</v>
      </c>
      <c r="DH64" s="485">
        <v>0</v>
      </c>
      <c r="DI64" s="485">
        <v>0</v>
      </c>
      <c r="DJ64" s="485">
        <v>0</v>
      </c>
      <c r="DK64" s="485">
        <v>0</v>
      </c>
      <c r="DL64" s="485">
        <v>0</v>
      </c>
      <c r="DM64" s="485"/>
      <c r="DN64" s="485"/>
      <c r="DO64" s="485">
        <v>0</v>
      </c>
      <c r="DP64" s="485"/>
      <c r="DQ64" s="485"/>
      <c r="DR64" s="485"/>
      <c r="DS64" s="485"/>
      <c r="DT64" s="485"/>
      <c r="DU64" s="485"/>
      <c r="DV64" s="485">
        <v>0</v>
      </c>
      <c r="DW64" s="487">
        <v>0.73193365363639951</v>
      </c>
    </row>
    <row r="65" spans="1:127">
      <c r="A65" s="490">
        <v>2075</v>
      </c>
      <c r="B65" s="482">
        <v>0</v>
      </c>
      <c r="C65" s="482">
        <v>0</v>
      </c>
      <c r="D65" s="482">
        <v>11495682.70404822</v>
      </c>
      <c r="E65" s="482">
        <v>991804.70370550698</v>
      </c>
      <c r="F65" s="482">
        <v>0</v>
      </c>
      <c r="G65" s="482">
        <v>0</v>
      </c>
      <c r="H65" s="482">
        <v>0</v>
      </c>
      <c r="I65" s="482">
        <v>0</v>
      </c>
      <c r="J65" s="482">
        <v>0</v>
      </c>
      <c r="K65" s="482">
        <v>0</v>
      </c>
      <c r="L65" s="482">
        <v>0</v>
      </c>
      <c r="M65" s="482">
        <v>0</v>
      </c>
      <c r="N65" s="482">
        <v>0</v>
      </c>
      <c r="O65" s="482">
        <v>0</v>
      </c>
      <c r="P65" s="482">
        <v>0</v>
      </c>
      <c r="Q65" s="482">
        <v>0</v>
      </c>
      <c r="R65" s="482">
        <v>0</v>
      </c>
      <c r="S65" s="482">
        <v>0</v>
      </c>
      <c r="T65" s="482">
        <v>0</v>
      </c>
      <c r="U65" s="482">
        <v>0</v>
      </c>
      <c r="V65" s="482">
        <v>0</v>
      </c>
      <c r="W65" s="482">
        <v>0</v>
      </c>
      <c r="X65" s="482">
        <v>0</v>
      </c>
      <c r="Y65" s="482">
        <v>0</v>
      </c>
      <c r="Z65" s="482">
        <v>0</v>
      </c>
      <c r="AA65" s="482">
        <v>6.0735687771634202E-8</v>
      </c>
      <c r="AB65" s="482">
        <v>0</v>
      </c>
      <c r="AC65" s="482">
        <v>0</v>
      </c>
      <c r="AD65" s="482">
        <v>0</v>
      </c>
      <c r="AE65" s="482">
        <v>0</v>
      </c>
      <c r="AF65" s="482">
        <v>12487487.407753788</v>
      </c>
      <c r="AH65" s="490">
        <v>2075</v>
      </c>
      <c r="AI65" s="483">
        <v>0</v>
      </c>
      <c r="AJ65" s="483">
        <v>0</v>
      </c>
      <c r="AK65" s="483">
        <v>0</v>
      </c>
      <c r="AL65" s="483">
        <v>37348.172745675125</v>
      </c>
      <c r="AM65" s="483">
        <v>23416.861451337223</v>
      </c>
      <c r="AN65" s="483">
        <v>0</v>
      </c>
      <c r="AO65" s="483">
        <v>675704.87245322845</v>
      </c>
      <c r="AP65" s="483">
        <v>2187.7017933853099</v>
      </c>
      <c r="AQ65" s="483">
        <v>0</v>
      </c>
      <c r="AR65" s="483">
        <v>0</v>
      </c>
      <c r="AS65" s="482">
        <v>738657.60844362609</v>
      </c>
      <c r="AU65" s="484">
        <v>2075</v>
      </c>
      <c r="AV65" s="485">
        <v>0</v>
      </c>
      <c r="AW65" s="485">
        <v>649.04849680542952</v>
      </c>
      <c r="AX65" s="485">
        <v>32.955350767728227</v>
      </c>
      <c r="AY65" s="485">
        <v>83.384738463082684</v>
      </c>
      <c r="AZ65" s="485">
        <v>0</v>
      </c>
      <c r="BA65" s="485">
        <v>0</v>
      </c>
      <c r="BB65" s="485">
        <v>0</v>
      </c>
      <c r="BC65" s="485">
        <v>0</v>
      </c>
      <c r="BD65" s="485">
        <v>0</v>
      </c>
      <c r="BE65" s="485">
        <v>0</v>
      </c>
      <c r="BF65" s="485">
        <v>765.38858603624044</v>
      </c>
      <c r="BH65" s="484">
        <v>2075</v>
      </c>
      <c r="BI65" s="485">
        <v>0</v>
      </c>
      <c r="BJ65" s="485">
        <v>4888.3505479947798</v>
      </c>
      <c r="BK65" s="485">
        <v>43.562683399202783</v>
      </c>
      <c r="BL65" s="485">
        <v>3.9348598097208196</v>
      </c>
      <c r="BM65" s="485">
        <v>0</v>
      </c>
      <c r="BN65" s="485">
        <v>0</v>
      </c>
      <c r="BO65" s="485">
        <v>0</v>
      </c>
      <c r="BP65" s="485">
        <v>0</v>
      </c>
      <c r="BQ65" s="485">
        <v>0</v>
      </c>
      <c r="BR65" s="485">
        <v>0</v>
      </c>
      <c r="BS65" s="485">
        <v>0</v>
      </c>
      <c r="BT65" s="485">
        <v>0</v>
      </c>
      <c r="BU65" s="485">
        <v>0</v>
      </c>
      <c r="BV65" s="485">
        <v>0</v>
      </c>
      <c r="BW65" s="485">
        <v>0</v>
      </c>
      <c r="BX65" s="485">
        <v>2.8421709430404007E-13</v>
      </c>
      <c r="BY65" s="485">
        <v>0</v>
      </c>
      <c r="BZ65" s="485">
        <v>0</v>
      </c>
      <c r="CA65" s="485">
        <v>0</v>
      </c>
      <c r="CB65" s="485">
        <v>0</v>
      </c>
      <c r="CC65" s="486">
        <v>4935.848091203703</v>
      </c>
      <c r="CD65" s="464">
        <v>4935.848091203703</v>
      </c>
      <c r="CE65" s="484">
        <v>2075</v>
      </c>
      <c r="CF65" s="485">
        <v>0</v>
      </c>
      <c r="CG65" s="485">
        <v>4596.7604378068909</v>
      </c>
      <c r="CH65" s="485">
        <v>40.504526817256973</v>
      </c>
      <c r="CI65" s="485">
        <v>3.3407754281857249</v>
      </c>
      <c r="CJ65" s="485">
        <v>0</v>
      </c>
      <c r="CK65" s="485">
        <v>0</v>
      </c>
      <c r="CL65" s="485">
        <v>0</v>
      </c>
      <c r="CM65" s="485">
        <v>0</v>
      </c>
      <c r="CN65" s="485">
        <v>0</v>
      </c>
      <c r="CO65" s="485">
        <v>0</v>
      </c>
      <c r="CP65" s="485">
        <v>0</v>
      </c>
      <c r="CQ65" s="485">
        <v>0</v>
      </c>
      <c r="CR65" s="485">
        <v>0</v>
      </c>
      <c r="CS65" s="485">
        <v>0</v>
      </c>
      <c r="CT65" s="485">
        <v>0</v>
      </c>
      <c r="CU65" s="485">
        <v>2.8421709430404007E-13</v>
      </c>
      <c r="CV65" s="485">
        <v>0</v>
      </c>
      <c r="CW65" s="485">
        <v>0</v>
      </c>
      <c r="CX65" s="485">
        <v>0</v>
      </c>
      <c r="CY65" s="485">
        <v>0</v>
      </c>
      <c r="CZ65" s="486">
        <v>4640.6057400523341</v>
      </c>
      <c r="DB65" s="484">
        <v>2075</v>
      </c>
      <c r="DC65" s="485">
        <v>0</v>
      </c>
      <c r="DD65" s="485">
        <v>0</v>
      </c>
      <c r="DE65" s="485">
        <v>0.67570487245322841</v>
      </c>
      <c r="DF65" s="485">
        <v>6.2952735990397662E-2</v>
      </c>
      <c r="DG65" s="485">
        <v>0</v>
      </c>
      <c r="DH65" s="485">
        <v>0</v>
      </c>
      <c r="DI65" s="485">
        <v>0</v>
      </c>
      <c r="DJ65" s="485">
        <v>0</v>
      </c>
      <c r="DK65" s="485">
        <v>0</v>
      </c>
      <c r="DL65" s="485">
        <v>0</v>
      </c>
      <c r="DM65" s="485"/>
      <c r="DN65" s="485"/>
      <c r="DO65" s="485">
        <v>0</v>
      </c>
      <c r="DP65" s="485"/>
      <c r="DQ65" s="485"/>
      <c r="DR65" s="485"/>
      <c r="DS65" s="485"/>
      <c r="DT65" s="485"/>
      <c r="DU65" s="485"/>
      <c r="DV65" s="485">
        <v>0</v>
      </c>
      <c r="DW65" s="487">
        <v>0.73865760844362605</v>
      </c>
    </row>
    <row r="66" spans="1:127">
      <c r="A66" s="490">
        <v>2076</v>
      </c>
      <c r="B66" s="482">
        <v>0</v>
      </c>
      <c r="C66" s="482">
        <v>0</v>
      </c>
      <c r="D66" s="482">
        <v>12102010.873126226</v>
      </c>
      <c r="E66" s="482">
        <v>694598.32013268583</v>
      </c>
      <c r="F66" s="482">
        <v>0</v>
      </c>
      <c r="G66" s="482">
        <v>0</v>
      </c>
      <c r="H66" s="482">
        <v>0</v>
      </c>
      <c r="I66" s="482">
        <v>0</v>
      </c>
      <c r="J66" s="482">
        <v>0</v>
      </c>
      <c r="K66" s="482">
        <v>0</v>
      </c>
      <c r="L66" s="482">
        <v>0</v>
      </c>
      <c r="M66" s="482">
        <v>0</v>
      </c>
      <c r="N66" s="482">
        <v>0</v>
      </c>
      <c r="O66" s="482">
        <v>0</v>
      </c>
      <c r="P66" s="482">
        <v>0</v>
      </c>
      <c r="Q66" s="482">
        <v>0</v>
      </c>
      <c r="R66" s="482">
        <v>0</v>
      </c>
      <c r="S66" s="482">
        <v>0</v>
      </c>
      <c r="T66" s="482">
        <v>0</v>
      </c>
      <c r="U66" s="482">
        <v>0</v>
      </c>
      <c r="V66" s="482">
        <v>0</v>
      </c>
      <c r="W66" s="482">
        <v>0</v>
      </c>
      <c r="X66" s="482">
        <v>0</v>
      </c>
      <c r="Y66" s="482">
        <v>0</v>
      </c>
      <c r="Z66" s="482">
        <v>0</v>
      </c>
      <c r="AA66" s="482">
        <v>6.1995276627452535E-8</v>
      </c>
      <c r="AB66" s="482">
        <v>0</v>
      </c>
      <c r="AC66" s="482">
        <v>0</v>
      </c>
      <c r="AD66" s="482">
        <v>0</v>
      </c>
      <c r="AE66" s="482">
        <v>0</v>
      </c>
      <c r="AF66" s="482">
        <v>12796609.193258973</v>
      </c>
      <c r="AH66" s="490">
        <v>2076</v>
      </c>
      <c r="AI66" s="483">
        <v>0</v>
      </c>
      <c r="AJ66" s="483">
        <v>0</v>
      </c>
      <c r="AK66" s="483">
        <v>0</v>
      </c>
      <c r="AL66" s="483">
        <v>25899.902304425352</v>
      </c>
      <c r="AM66" s="483">
        <v>16238.931633840895</v>
      </c>
      <c r="AN66" s="483">
        <v>0</v>
      </c>
      <c r="AO66" s="483">
        <v>701780.90071499883</v>
      </c>
      <c r="AP66" s="483">
        <v>1517.1093671900451</v>
      </c>
      <c r="AQ66" s="483">
        <v>0</v>
      </c>
      <c r="AR66" s="483">
        <v>0</v>
      </c>
      <c r="AS66" s="482">
        <v>745436.84402045514</v>
      </c>
      <c r="AU66" s="484">
        <v>2076</v>
      </c>
      <c r="AV66" s="485">
        <v>0</v>
      </c>
      <c r="AW66" s="485">
        <v>649.04849680542952</v>
      </c>
      <c r="AX66" s="485">
        <v>33.10741109323839</v>
      </c>
      <c r="AY66" s="485">
        <v>83.264429847149984</v>
      </c>
      <c r="AZ66" s="485">
        <v>0</v>
      </c>
      <c r="BA66" s="485">
        <v>0</v>
      </c>
      <c r="BB66" s="485">
        <v>0</v>
      </c>
      <c r="BC66" s="485">
        <v>0</v>
      </c>
      <c r="BD66" s="485">
        <v>0</v>
      </c>
      <c r="BE66" s="485">
        <v>0</v>
      </c>
      <c r="BF66" s="485">
        <v>765.42033774581796</v>
      </c>
      <c r="BH66" s="484">
        <v>2076</v>
      </c>
      <c r="BI66" s="485">
        <v>0</v>
      </c>
      <c r="BJ66" s="485">
        <v>4888.3505479947798</v>
      </c>
      <c r="BK66" s="485">
        <v>44.795846104784943</v>
      </c>
      <c r="BL66" s="485">
        <v>2.7016971041386455</v>
      </c>
      <c r="BM66" s="485">
        <v>0</v>
      </c>
      <c r="BN66" s="485">
        <v>0</v>
      </c>
      <c r="BO66" s="485">
        <v>0</v>
      </c>
      <c r="BP66" s="485">
        <v>0</v>
      </c>
      <c r="BQ66" s="485">
        <v>0</v>
      </c>
      <c r="BR66" s="485">
        <v>0</v>
      </c>
      <c r="BS66" s="485">
        <v>0</v>
      </c>
      <c r="BT66" s="485">
        <v>0</v>
      </c>
      <c r="BU66" s="485">
        <v>0</v>
      </c>
      <c r="BV66" s="485">
        <v>0</v>
      </c>
      <c r="BW66" s="485">
        <v>0</v>
      </c>
      <c r="BX66" s="485">
        <v>2.8421709430404007E-13</v>
      </c>
      <c r="BY66" s="485">
        <v>0</v>
      </c>
      <c r="BZ66" s="485">
        <v>0</v>
      </c>
      <c r="CA66" s="485">
        <v>0</v>
      </c>
      <c r="CB66" s="485">
        <v>0</v>
      </c>
      <c r="CC66" s="486">
        <v>4935.848091203703</v>
      </c>
      <c r="CD66" s="464">
        <v>4935.848091203703</v>
      </c>
      <c r="CE66" s="484">
        <v>2076</v>
      </c>
      <c r="CF66" s="485">
        <v>0</v>
      </c>
      <c r="CG66" s="485">
        <v>4596.7604378068909</v>
      </c>
      <c r="CH66" s="485">
        <v>41.651119909802965</v>
      </c>
      <c r="CI66" s="485">
        <v>2.2937953920516674</v>
      </c>
      <c r="CJ66" s="485">
        <v>0</v>
      </c>
      <c r="CK66" s="485">
        <v>0</v>
      </c>
      <c r="CL66" s="485">
        <v>0</v>
      </c>
      <c r="CM66" s="485">
        <v>0</v>
      </c>
      <c r="CN66" s="485">
        <v>0</v>
      </c>
      <c r="CO66" s="485">
        <v>0</v>
      </c>
      <c r="CP66" s="485">
        <v>0</v>
      </c>
      <c r="CQ66" s="485">
        <v>0</v>
      </c>
      <c r="CR66" s="485">
        <v>0</v>
      </c>
      <c r="CS66" s="485">
        <v>0</v>
      </c>
      <c r="CT66" s="485">
        <v>0</v>
      </c>
      <c r="CU66" s="485">
        <v>2.8421709430404007E-13</v>
      </c>
      <c r="CV66" s="485">
        <v>0</v>
      </c>
      <c r="CW66" s="485">
        <v>0</v>
      </c>
      <c r="CX66" s="485">
        <v>0</v>
      </c>
      <c r="CY66" s="485">
        <v>0</v>
      </c>
      <c r="CZ66" s="486">
        <v>4640.7053531087458</v>
      </c>
      <c r="DB66" s="484">
        <v>2076</v>
      </c>
      <c r="DC66" s="485">
        <v>0</v>
      </c>
      <c r="DD66" s="485">
        <v>0</v>
      </c>
      <c r="DE66" s="485">
        <v>0.70178090071499888</v>
      </c>
      <c r="DF66" s="485">
        <v>4.3655943305456288E-2</v>
      </c>
      <c r="DG66" s="485">
        <v>0</v>
      </c>
      <c r="DH66" s="485">
        <v>0</v>
      </c>
      <c r="DI66" s="485">
        <v>0</v>
      </c>
      <c r="DJ66" s="485">
        <v>0</v>
      </c>
      <c r="DK66" s="485">
        <v>0</v>
      </c>
      <c r="DL66" s="485">
        <v>0</v>
      </c>
      <c r="DM66" s="485"/>
      <c r="DN66" s="485"/>
      <c r="DO66" s="485">
        <v>0</v>
      </c>
      <c r="DP66" s="485"/>
      <c r="DQ66" s="485"/>
      <c r="DR66" s="485"/>
      <c r="DS66" s="485"/>
      <c r="DT66" s="485"/>
      <c r="DU66" s="485"/>
      <c r="DV66" s="485">
        <v>0</v>
      </c>
      <c r="DW66" s="487">
        <v>0.74543684402045518</v>
      </c>
    </row>
    <row r="67" spans="1:127">
      <c r="A67" s="490">
        <v>2077</v>
      </c>
      <c r="B67" s="482">
        <v>0</v>
      </c>
      <c r="C67" s="482">
        <v>0</v>
      </c>
      <c r="D67" s="482">
        <v>12039827.641812086</v>
      </c>
      <c r="E67" s="482">
        <v>964728.42857193411</v>
      </c>
      <c r="F67" s="482">
        <v>0</v>
      </c>
      <c r="G67" s="482">
        <v>0</v>
      </c>
      <c r="H67" s="482">
        <v>0</v>
      </c>
      <c r="I67" s="482">
        <v>0</v>
      </c>
      <c r="J67" s="482">
        <v>0</v>
      </c>
      <c r="K67" s="482">
        <v>0</v>
      </c>
      <c r="L67" s="482">
        <v>0</v>
      </c>
      <c r="M67" s="482">
        <v>0</v>
      </c>
      <c r="N67" s="482">
        <v>0</v>
      </c>
      <c r="O67" s="482">
        <v>0</v>
      </c>
      <c r="P67" s="482">
        <v>0</v>
      </c>
      <c r="Q67" s="482">
        <v>0</v>
      </c>
      <c r="R67" s="482">
        <v>0</v>
      </c>
      <c r="S67" s="482">
        <v>0</v>
      </c>
      <c r="T67" s="482">
        <v>0</v>
      </c>
      <c r="U67" s="482">
        <v>0</v>
      </c>
      <c r="V67" s="482">
        <v>0</v>
      </c>
      <c r="W67" s="482">
        <v>0</v>
      </c>
      <c r="X67" s="482">
        <v>0</v>
      </c>
      <c r="Y67" s="482">
        <v>0</v>
      </c>
      <c r="Z67" s="482">
        <v>0</v>
      </c>
      <c r="AA67" s="482">
        <v>6.3280506011391062E-8</v>
      </c>
      <c r="AB67" s="482">
        <v>0</v>
      </c>
      <c r="AC67" s="482">
        <v>0</v>
      </c>
      <c r="AD67" s="482">
        <v>0</v>
      </c>
      <c r="AE67" s="482">
        <v>0</v>
      </c>
      <c r="AF67" s="482">
        <v>13004556.070384083</v>
      </c>
      <c r="AH67" s="490">
        <v>2077</v>
      </c>
      <c r="AI67" s="483">
        <v>0</v>
      </c>
      <c r="AJ67" s="483">
        <v>0</v>
      </c>
      <c r="AK67" s="483">
        <v>0</v>
      </c>
      <c r="AL67" s="483">
        <v>35619.734314535672</v>
      </c>
      <c r="AM67" s="483">
        <v>22333.151050167828</v>
      </c>
      <c r="AN67" s="483">
        <v>0</v>
      </c>
      <c r="AO67" s="483">
        <v>693337.91877728573</v>
      </c>
      <c r="AP67" s="483">
        <v>2086.45700474976</v>
      </c>
      <c r="AQ67" s="483">
        <v>0</v>
      </c>
      <c r="AR67" s="483">
        <v>0</v>
      </c>
      <c r="AS67" s="482">
        <v>753377.26114673901</v>
      </c>
      <c r="AU67" s="484">
        <v>2077</v>
      </c>
      <c r="AV67" s="485">
        <v>0</v>
      </c>
      <c r="AW67" s="485">
        <v>649.04849680542952</v>
      </c>
      <c r="AX67" s="485">
        <v>33.259471418748682</v>
      </c>
      <c r="AY67" s="485">
        <v>83.14412123121717</v>
      </c>
      <c r="AZ67" s="485">
        <v>0</v>
      </c>
      <c r="BA67" s="485">
        <v>0</v>
      </c>
      <c r="BB67" s="485">
        <v>0</v>
      </c>
      <c r="BC67" s="485">
        <v>0</v>
      </c>
      <c r="BD67" s="485">
        <v>0</v>
      </c>
      <c r="BE67" s="485">
        <v>0</v>
      </c>
      <c r="BF67" s="485">
        <v>765.45208945539537</v>
      </c>
      <c r="BH67" s="484">
        <v>2077</v>
      </c>
      <c r="BI67" s="485">
        <v>0</v>
      </c>
      <c r="BJ67" s="485">
        <v>4888.3505479947798</v>
      </c>
      <c r="BK67" s="485">
        <v>43.818729185235476</v>
      </c>
      <c r="BL67" s="485">
        <v>3.6788140236881191</v>
      </c>
      <c r="BM67" s="485">
        <v>0</v>
      </c>
      <c r="BN67" s="485">
        <v>0</v>
      </c>
      <c r="BO67" s="485">
        <v>0</v>
      </c>
      <c r="BP67" s="485">
        <v>0</v>
      </c>
      <c r="BQ67" s="485">
        <v>0</v>
      </c>
      <c r="BR67" s="485">
        <v>0</v>
      </c>
      <c r="BS67" s="485">
        <v>0</v>
      </c>
      <c r="BT67" s="485">
        <v>0</v>
      </c>
      <c r="BU67" s="485">
        <v>0</v>
      </c>
      <c r="BV67" s="485">
        <v>0</v>
      </c>
      <c r="BW67" s="485">
        <v>0</v>
      </c>
      <c r="BX67" s="485">
        <v>2.8421709430404007E-13</v>
      </c>
      <c r="BY67" s="485">
        <v>0</v>
      </c>
      <c r="BZ67" s="485">
        <v>0</v>
      </c>
      <c r="CA67" s="485">
        <v>0</v>
      </c>
      <c r="CB67" s="485">
        <v>0</v>
      </c>
      <c r="CC67" s="486">
        <v>4935.848091203703</v>
      </c>
      <c r="CD67" s="464">
        <v>4935.848091203703</v>
      </c>
      <c r="CE67" s="484">
        <v>2077</v>
      </c>
      <c r="CF67" s="485">
        <v>0</v>
      </c>
      <c r="CG67" s="485">
        <v>4596.7604378068909</v>
      </c>
      <c r="CH67" s="485">
        <v>40.74259785874375</v>
      </c>
      <c r="CI67" s="485">
        <v>3.1233873859598353</v>
      </c>
      <c r="CJ67" s="485">
        <v>0</v>
      </c>
      <c r="CK67" s="485">
        <v>0</v>
      </c>
      <c r="CL67" s="485">
        <v>0</v>
      </c>
      <c r="CM67" s="485">
        <v>0</v>
      </c>
      <c r="CN67" s="485">
        <v>0</v>
      </c>
      <c r="CO67" s="485">
        <v>0</v>
      </c>
      <c r="CP67" s="485">
        <v>0</v>
      </c>
      <c r="CQ67" s="485">
        <v>0</v>
      </c>
      <c r="CR67" s="485">
        <v>0</v>
      </c>
      <c r="CS67" s="485">
        <v>0</v>
      </c>
      <c r="CT67" s="485">
        <v>0</v>
      </c>
      <c r="CU67" s="485">
        <v>2.8421709430404007E-13</v>
      </c>
      <c r="CV67" s="485">
        <v>0</v>
      </c>
      <c r="CW67" s="485">
        <v>0</v>
      </c>
      <c r="CX67" s="485">
        <v>0</v>
      </c>
      <c r="CY67" s="485">
        <v>0</v>
      </c>
      <c r="CZ67" s="486">
        <v>4640.6264230515944</v>
      </c>
      <c r="DB67" s="484">
        <v>2077</v>
      </c>
      <c r="DC67" s="485">
        <v>0</v>
      </c>
      <c r="DD67" s="485">
        <v>0</v>
      </c>
      <c r="DE67" s="485">
        <v>0.69333791877728568</v>
      </c>
      <c r="DF67" s="485">
        <v>6.0039342369453262E-2</v>
      </c>
      <c r="DG67" s="485">
        <v>0</v>
      </c>
      <c r="DH67" s="485">
        <v>0</v>
      </c>
      <c r="DI67" s="485">
        <v>0</v>
      </c>
      <c r="DJ67" s="485">
        <v>0</v>
      </c>
      <c r="DK67" s="485">
        <v>0</v>
      </c>
      <c r="DL67" s="485">
        <v>0</v>
      </c>
      <c r="DM67" s="485"/>
      <c r="DN67" s="485"/>
      <c r="DO67" s="485">
        <v>0</v>
      </c>
      <c r="DP67" s="485"/>
      <c r="DQ67" s="485"/>
      <c r="DR67" s="485"/>
      <c r="DS67" s="485"/>
      <c r="DT67" s="485"/>
      <c r="DU67" s="485"/>
      <c r="DV67" s="485">
        <v>0</v>
      </c>
      <c r="DW67" s="487">
        <v>0.75337726114673897</v>
      </c>
    </row>
    <row r="68" spans="1:127">
      <c r="A68" s="490">
        <v>2078</v>
      </c>
      <c r="B68" s="482">
        <v>0</v>
      </c>
      <c r="C68" s="482">
        <v>0</v>
      </c>
      <c r="D68" s="482">
        <v>11966444.193865132</v>
      </c>
      <c r="E68" s="482">
        <v>1248647.2395857852</v>
      </c>
      <c r="F68" s="482">
        <v>0</v>
      </c>
      <c r="G68" s="482">
        <v>0</v>
      </c>
      <c r="H68" s="482">
        <v>0</v>
      </c>
      <c r="I68" s="482">
        <v>0</v>
      </c>
      <c r="J68" s="482">
        <v>0</v>
      </c>
      <c r="K68" s="482">
        <v>0</v>
      </c>
      <c r="L68" s="482">
        <v>0</v>
      </c>
      <c r="M68" s="482">
        <v>0</v>
      </c>
      <c r="N68" s="482">
        <v>0</v>
      </c>
      <c r="O68" s="482">
        <v>0</v>
      </c>
      <c r="P68" s="482">
        <v>0</v>
      </c>
      <c r="Q68" s="482">
        <v>0</v>
      </c>
      <c r="R68" s="482">
        <v>0</v>
      </c>
      <c r="S68" s="482">
        <v>0</v>
      </c>
      <c r="T68" s="482">
        <v>0</v>
      </c>
      <c r="U68" s="482">
        <v>0</v>
      </c>
      <c r="V68" s="482">
        <v>0</v>
      </c>
      <c r="W68" s="482">
        <v>0</v>
      </c>
      <c r="X68" s="482">
        <v>0</v>
      </c>
      <c r="Y68" s="482">
        <v>0</v>
      </c>
      <c r="Z68" s="482">
        <v>0</v>
      </c>
      <c r="AA68" s="482">
        <v>6.4591893221522299E-8</v>
      </c>
      <c r="AB68" s="482">
        <v>0</v>
      </c>
      <c r="AC68" s="482">
        <v>0</v>
      </c>
      <c r="AD68" s="482">
        <v>0</v>
      </c>
      <c r="AE68" s="482">
        <v>0</v>
      </c>
      <c r="AF68" s="482">
        <v>13215091.433450982</v>
      </c>
      <c r="AH68" s="490">
        <v>2078</v>
      </c>
      <c r="AI68" s="483">
        <v>0</v>
      </c>
      <c r="AJ68" s="483">
        <v>0</v>
      </c>
      <c r="AK68" s="483">
        <v>0</v>
      </c>
      <c r="AL68" s="483">
        <v>45650.607644635369</v>
      </c>
      <c r="AM68" s="483">
        <v>28622.389685920327</v>
      </c>
      <c r="AN68" s="483">
        <v>0</v>
      </c>
      <c r="AO68" s="483">
        <v>684461.04710257333</v>
      </c>
      <c r="AP68" s="483">
        <v>2674.0241589158541</v>
      </c>
      <c r="AQ68" s="483">
        <v>0</v>
      </c>
      <c r="AR68" s="483">
        <v>0</v>
      </c>
      <c r="AS68" s="482">
        <v>761408.06859204487</v>
      </c>
      <c r="AU68" s="484">
        <v>2078</v>
      </c>
      <c r="AV68" s="485">
        <v>0</v>
      </c>
      <c r="AW68" s="485">
        <v>649.04849680542952</v>
      </c>
      <c r="AX68" s="485">
        <v>33.41153174425893</v>
      </c>
      <c r="AY68" s="485">
        <v>83.023812615284371</v>
      </c>
      <c r="AZ68" s="485">
        <v>0</v>
      </c>
      <c r="BA68" s="485">
        <v>0</v>
      </c>
      <c r="BB68" s="485">
        <v>0</v>
      </c>
      <c r="BC68" s="485">
        <v>0</v>
      </c>
      <c r="BD68" s="485">
        <v>0</v>
      </c>
      <c r="BE68" s="485">
        <v>0</v>
      </c>
      <c r="BF68" s="485">
        <v>765.48384116497277</v>
      </c>
      <c r="BH68" s="484">
        <v>2078</v>
      </c>
      <c r="BI68" s="485">
        <v>0</v>
      </c>
      <c r="BJ68" s="485">
        <v>4888.3505479947798</v>
      </c>
      <c r="BK68" s="485">
        <v>42.829419609208223</v>
      </c>
      <c r="BL68" s="485">
        <v>4.6681235997153863</v>
      </c>
      <c r="BM68" s="485">
        <v>0</v>
      </c>
      <c r="BN68" s="485">
        <v>0</v>
      </c>
      <c r="BO68" s="485">
        <v>0</v>
      </c>
      <c r="BP68" s="485">
        <v>0</v>
      </c>
      <c r="BQ68" s="485">
        <v>0</v>
      </c>
      <c r="BR68" s="485">
        <v>0</v>
      </c>
      <c r="BS68" s="485">
        <v>0</v>
      </c>
      <c r="BT68" s="485">
        <v>0</v>
      </c>
      <c r="BU68" s="485">
        <v>0</v>
      </c>
      <c r="BV68" s="485">
        <v>0</v>
      </c>
      <c r="BW68" s="485">
        <v>0</v>
      </c>
      <c r="BX68" s="485">
        <v>2.8421709430404007E-13</v>
      </c>
      <c r="BY68" s="485">
        <v>0</v>
      </c>
      <c r="BZ68" s="485">
        <v>0</v>
      </c>
      <c r="CA68" s="485">
        <v>0</v>
      </c>
      <c r="CB68" s="485">
        <v>0</v>
      </c>
      <c r="CC68" s="486">
        <v>4935.8480912037039</v>
      </c>
      <c r="CD68" s="464">
        <v>4935.8480912037039</v>
      </c>
      <c r="CE68" s="484">
        <v>2078</v>
      </c>
      <c r="CF68" s="485">
        <v>0</v>
      </c>
      <c r="CG68" s="485">
        <v>4596.7604378068909</v>
      </c>
      <c r="CH68" s="485">
        <v>39.822739091423223</v>
      </c>
      <c r="CI68" s="485">
        <v>3.9633311914026081</v>
      </c>
      <c r="CJ68" s="485">
        <v>0</v>
      </c>
      <c r="CK68" s="485">
        <v>0</v>
      </c>
      <c r="CL68" s="485">
        <v>0</v>
      </c>
      <c r="CM68" s="485">
        <v>0</v>
      </c>
      <c r="CN68" s="485">
        <v>0</v>
      </c>
      <c r="CO68" s="485">
        <v>0</v>
      </c>
      <c r="CP68" s="485">
        <v>0</v>
      </c>
      <c r="CQ68" s="485">
        <v>0</v>
      </c>
      <c r="CR68" s="485">
        <v>0</v>
      </c>
      <c r="CS68" s="485">
        <v>0</v>
      </c>
      <c r="CT68" s="485">
        <v>0</v>
      </c>
      <c r="CU68" s="485">
        <v>2.8421709430404007E-13</v>
      </c>
      <c r="CV68" s="485">
        <v>0</v>
      </c>
      <c r="CW68" s="485">
        <v>0</v>
      </c>
      <c r="CX68" s="485">
        <v>0</v>
      </c>
      <c r="CY68" s="485">
        <v>0</v>
      </c>
      <c r="CZ68" s="486">
        <v>4640.5465080897166</v>
      </c>
      <c r="DB68" s="484">
        <v>2078</v>
      </c>
      <c r="DC68" s="485">
        <v>0</v>
      </c>
      <c r="DD68" s="485">
        <v>0</v>
      </c>
      <c r="DE68" s="485">
        <v>0.68446104710257327</v>
      </c>
      <c r="DF68" s="485">
        <v>7.6947021489471551E-2</v>
      </c>
      <c r="DG68" s="485">
        <v>0</v>
      </c>
      <c r="DH68" s="485">
        <v>0</v>
      </c>
      <c r="DI68" s="485">
        <v>0</v>
      </c>
      <c r="DJ68" s="485">
        <v>0</v>
      </c>
      <c r="DK68" s="485">
        <v>0</v>
      </c>
      <c r="DL68" s="485">
        <v>0</v>
      </c>
      <c r="DM68" s="485"/>
      <c r="DN68" s="485"/>
      <c r="DO68" s="485">
        <v>0</v>
      </c>
      <c r="DP68" s="485"/>
      <c r="DQ68" s="485"/>
      <c r="DR68" s="485"/>
      <c r="DS68" s="485"/>
      <c r="DT68" s="485"/>
      <c r="DU68" s="485"/>
      <c r="DV68" s="485">
        <v>0</v>
      </c>
      <c r="DW68" s="487">
        <v>0.7614080685920448</v>
      </c>
    </row>
    <row r="69" spans="1:127">
      <c r="A69" s="490">
        <v>2079</v>
      </c>
      <c r="B69" s="482">
        <v>0</v>
      </c>
      <c r="C69" s="482">
        <v>0</v>
      </c>
      <c r="D69" s="482">
        <v>12609176.697065035</v>
      </c>
      <c r="E69" s="482">
        <v>933845.60644236859</v>
      </c>
      <c r="F69" s="482">
        <v>0</v>
      </c>
      <c r="G69" s="482">
        <v>0</v>
      </c>
      <c r="H69" s="482">
        <v>0</v>
      </c>
      <c r="I69" s="482">
        <v>0</v>
      </c>
      <c r="J69" s="482">
        <v>0</v>
      </c>
      <c r="K69" s="482">
        <v>0</v>
      </c>
      <c r="L69" s="482">
        <v>0</v>
      </c>
      <c r="M69" s="482">
        <v>0</v>
      </c>
      <c r="N69" s="482">
        <v>0</v>
      </c>
      <c r="O69" s="482">
        <v>0</v>
      </c>
      <c r="P69" s="482">
        <v>0</v>
      </c>
      <c r="Q69" s="482">
        <v>0</v>
      </c>
      <c r="R69" s="482">
        <v>0</v>
      </c>
      <c r="S69" s="482">
        <v>0</v>
      </c>
      <c r="T69" s="482">
        <v>0</v>
      </c>
      <c r="U69" s="482">
        <v>0</v>
      </c>
      <c r="V69" s="482">
        <v>0</v>
      </c>
      <c r="W69" s="482">
        <v>0</v>
      </c>
      <c r="X69" s="482">
        <v>0</v>
      </c>
      <c r="Y69" s="482">
        <v>0</v>
      </c>
      <c r="Z69" s="482">
        <v>0</v>
      </c>
      <c r="AA69" s="482">
        <v>6.592996594675513E-8</v>
      </c>
      <c r="AB69" s="482">
        <v>0</v>
      </c>
      <c r="AC69" s="482">
        <v>0</v>
      </c>
      <c r="AD69" s="482">
        <v>0</v>
      </c>
      <c r="AE69" s="482">
        <v>0</v>
      </c>
      <c r="AF69" s="482">
        <v>13543022.303507468</v>
      </c>
      <c r="AH69" s="490">
        <v>2079</v>
      </c>
      <c r="AI69" s="483">
        <v>0</v>
      </c>
      <c r="AJ69" s="483">
        <v>0</v>
      </c>
      <c r="AK69" s="483">
        <v>0</v>
      </c>
      <c r="AL69" s="483">
        <v>33806.723623193422</v>
      </c>
      <c r="AM69" s="483">
        <v>21196.414844676474</v>
      </c>
      <c r="AN69" s="483">
        <v>0</v>
      </c>
      <c r="AO69" s="483">
        <v>711406.82203804969</v>
      </c>
      <c r="AP69" s="483">
        <v>1980.2583222095154</v>
      </c>
      <c r="AQ69" s="483">
        <v>0</v>
      </c>
      <c r="AR69" s="483">
        <v>0</v>
      </c>
      <c r="AS69" s="482">
        <v>768390.218828129</v>
      </c>
      <c r="AU69" s="484">
        <v>2079</v>
      </c>
      <c r="AV69" s="485">
        <v>0</v>
      </c>
      <c r="AW69" s="485">
        <v>649.04849680542952</v>
      </c>
      <c r="AX69" s="485">
        <v>33.563592069769115</v>
      </c>
      <c r="AY69" s="485">
        <v>82.903503999351656</v>
      </c>
      <c r="AZ69" s="485">
        <v>0</v>
      </c>
      <c r="BA69" s="485">
        <v>0</v>
      </c>
      <c r="BB69" s="485">
        <v>0</v>
      </c>
      <c r="BC69" s="485">
        <v>0</v>
      </c>
      <c r="BD69" s="485">
        <v>0</v>
      </c>
      <c r="BE69" s="485">
        <v>0</v>
      </c>
      <c r="BF69" s="485">
        <v>765.51559287455029</v>
      </c>
      <c r="BH69" s="484">
        <v>2079</v>
      </c>
      <c r="BI69" s="485">
        <v>0</v>
      </c>
      <c r="BJ69" s="485">
        <v>4888.3505479947798</v>
      </c>
      <c r="BK69" s="485">
        <v>44.07477497126817</v>
      </c>
      <c r="BL69" s="485">
        <v>3.4227682376554185</v>
      </c>
      <c r="BM69" s="485">
        <v>0</v>
      </c>
      <c r="BN69" s="485">
        <v>0</v>
      </c>
      <c r="BO69" s="485">
        <v>0</v>
      </c>
      <c r="BP69" s="485">
        <v>0</v>
      </c>
      <c r="BQ69" s="485">
        <v>0</v>
      </c>
      <c r="BR69" s="485">
        <v>0</v>
      </c>
      <c r="BS69" s="485">
        <v>0</v>
      </c>
      <c r="BT69" s="485">
        <v>0</v>
      </c>
      <c r="BU69" s="485">
        <v>0</v>
      </c>
      <c r="BV69" s="485">
        <v>0</v>
      </c>
      <c r="BW69" s="485">
        <v>0</v>
      </c>
      <c r="BX69" s="485">
        <v>2.8421709430404007E-13</v>
      </c>
      <c r="BY69" s="485">
        <v>0</v>
      </c>
      <c r="BZ69" s="485">
        <v>0</v>
      </c>
      <c r="CA69" s="485">
        <v>0</v>
      </c>
      <c r="CB69" s="485">
        <v>0</v>
      </c>
      <c r="CC69" s="486">
        <v>4935.848091203703</v>
      </c>
      <c r="CE69" s="484">
        <v>2079</v>
      </c>
      <c r="CF69" s="485">
        <v>0</v>
      </c>
      <c r="CG69" s="485">
        <v>4596.7604378068909</v>
      </c>
      <c r="CH69" s="485">
        <v>40.980668900230526</v>
      </c>
      <c r="CI69" s="485">
        <v>2.9059993437339453</v>
      </c>
      <c r="CJ69" s="485">
        <v>0</v>
      </c>
      <c r="CK69" s="485">
        <v>0</v>
      </c>
      <c r="CL69" s="485">
        <v>0</v>
      </c>
      <c r="CM69" s="485">
        <v>0</v>
      </c>
      <c r="CN69" s="485">
        <v>0</v>
      </c>
      <c r="CO69" s="485">
        <v>0</v>
      </c>
      <c r="CP69" s="485">
        <v>0</v>
      </c>
      <c r="CQ69" s="485">
        <v>0</v>
      </c>
      <c r="CR69" s="485">
        <v>0</v>
      </c>
      <c r="CS69" s="485">
        <v>0</v>
      </c>
      <c r="CT69" s="485">
        <v>0</v>
      </c>
      <c r="CU69" s="485">
        <v>2.8421709430404007E-13</v>
      </c>
      <c r="CV69" s="485">
        <v>0</v>
      </c>
      <c r="CW69" s="485">
        <v>0</v>
      </c>
      <c r="CX69" s="485">
        <v>0</v>
      </c>
      <c r="CY69" s="485">
        <v>0</v>
      </c>
      <c r="CZ69" s="486">
        <v>4640.6471060508557</v>
      </c>
      <c r="DB69" s="484">
        <v>2079</v>
      </c>
      <c r="DC69" s="485">
        <v>0</v>
      </c>
      <c r="DD69" s="485">
        <v>0</v>
      </c>
      <c r="DE69" s="485">
        <v>0.71140682203804972</v>
      </c>
      <c r="DF69" s="485">
        <v>5.698339679007941E-2</v>
      </c>
      <c r="DG69" s="485">
        <v>0</v>
      </c>
      <c r="DH69" s="485">
        <v>0</v>
      </c>
      <c r="DI69" s="485">
        <v>0</v>
      </c>
      <c r="DJ69" s="485">
        <v>0</v>
      </c>
      <c r="DK69" s="485">
        <v>0</v>
      </c>
      <c r="DL69" s="485">
        <v>0</v>
      </c>
      <c r="DM69" s="485"/>
      <c r="DN69" s="485"/>
      <c r="DO69" s="485">
        <v>0</v>
      </c>
      <c r="DP69" s="485"/>
      <c r="DQ69" s="485"/>
      <c r="DR69" s="485"/>
      <c r="DS69" s="485"/>
      <c r="DT69" s="485"/>
      <c r="DU69" s="485"/>
      <c r="DV69" s="485">
        <v>0</v>
      </c>
      <c r="DW69" s="487">
        <v>0.76839021882812908</v>
      </c>
    </row>
    <row r="70" spans="1:127">
      <c r="A70" s="490">
        <v>2080</v>
      </c>
      <c r="B70" s="482">
        <v>0</v>
      </c>
      <c r="C70" s="482">
        <v>0</v>
      </c>
      <c r="D70" s="482">
        <v>13276860.437900811</v>
      </c>
      <c r="E70" s="482">
        <v>602559.3534746978</v>
      </c>
      <c r="F70" s="482">
        <v>0</v>
      </c>
      <c r="G70" s="482">
        <v>0</v>
      </c>
      <c r="H70" s="482">
        <v>0</v>
      </c>
      <c r="I70" s="482">
        <v>0</v>
      </c>
      <c r="J70" s="482">
        <v>0</v>
      </c>
      <c r="K70" s="482">
        <v>0</v>
      </c>
      <c r="L70" s="482">
        <v>0</v>
      </c>
      <c r="M70" s="482">
        <v>0</v>
      </c>
      <c r="N70" s="482">
        <v>0</v>
      </c>
      <c r="O70" s="482">
        <v>0</v>
      </c>
      <c r="P70" s="482">
        <v>0</v>
      </c>
      <c r="Q70" s="482">
        <v>0</v>
      </c>
      <c r="R70" s="482">
        <v>0</v>
      </c>
      <c r="S70" s="482">
        <v>0</v>
      </c>
      <c r="T70" s="482">
        <v>0</v>
      </c>
      <c r="U70" s="482">
        <v>0</v>
      </c>
      <c r="V70" s="482">
        <v>0</v>
      </c>
      <c r="W70" s="482">
        <v>0</v>
      </c>
      <c r="X70" s="482">
        <v>0</v>
      </c>
      <c r="Y70" s="482">
        <v>0</v>
      </c>
      <c r="Z70" s="482">
        <v>0</v>
      </c>
      <c r="AA70" s="482">
        <v>6.729526247510068E-8</v>
      </c>
      <c r="AB70" s="482">
        <v>0</v>
      </c>
      <c r="AC70" s="482">
        <v>0</v>
      </c>
      <c r="AD70" s="482">
        <v>0</v>
      </c>
      <c r="AE70" s="482">
        <v>0</v>
      </c>
      <c r="AF70" s="482">
        <v>13879419.791375576</v>
      </c>
      <c r="AH70" s="490">
        <v>2080</v>
      </c>
      <c r="AI70" s="483">
        <v>0</v>
      </c>
      <c r="AJ70" s="483">
        <v>0</v>
      </c>
      <c r="AK70" s="483">
        <v>0</v>
      </c>
      <c r="AL70" s="483">
        <v>21599.765573674318</v>
      </c>
      <c r="AM70" s="483">
        <v>13542.79689301978</v>
      </c>
      <c r="AN70" s="483">
        <v>0</v>
      </c>
      <c r="AO70" s="483">
        <v>739021.83490106161</v>
      </c>
      <c r="AP70" s="483">
        <v>1265.2251076380041</v>
      </c>
      <c r="AQ70" s="483">
        <v>0</v>
      </c>
      <c r="AR70" s="483">
        <v>0</v>
      </c>
      <c r="AS70" s="482">
        <v>775429.6224753937</v>
      </c>
      <c r="AU70" s="484">
        <v>2080</v>
      </c>
      <c r="AV70" s="485">
        <v>0</v>
      </c>
      <c r="AW70" s="485">
        <v>649.04849680542952</v>
      </c>
      <c r="AX70" s="485">
        <v>33.715652395279356</v>
      </c>
      <c r="AY70" s="485">
        <v>82.783195383418871</v>
      </c>
      <c r="AZ70" s="485">
        <v>0</v>
      </c>
      <c r="BA70" s="485">
        <v>0</v>
      </c>
      <c r="BB70" s="485">
        <v>0</v>
      </c>
      <c r="BC70" s="485">
        <v>0</v>
      </c>
      <c r="BD70" s="485">
        <v>0</v>
      </c>
      <c r="BE70" s="485">
        <v>0</v>
      </c>
      <c r="BF70" s="485">
        <v>765.5473445841277</v>
      </c>
      <c r="BH70" s="484">
        <v>2080</v>
      </c>
      <c r="BI70" s="485">
        <v>0</v>
      </c>
      <c r="BJ70" s="485">
        <v>4888.3505479947798</v>
      </c>
      <c r="BK70" s="485">
        <v>45.332322989805832</v>
      </c>
      <c r="BL70" s="485">
        <v>2.1652202191177707</v>
      </c>
      <c r="BM70" s="485">
        <v>0</v>
      </c>
      <c r="BN70" s="485">
        <v>0</v>
      </c>
      <c r="BO70" s="485">
        <v>0</v>
      </c>
      <c r="BP70" s="485">
        <v>0</v>
      </c>
      <c r="BQ70" s="485">
        <v>0</v>
      </c>
      <c r="BR70" s="485">
        <v>0</v>
      </c>
      <c r="BS70" s="485">
        <v>0</v>
      </c>
      <c r="BT70" s="485">
        <v>0</v>
      </c>
      <c r="BU70" s="485">
        <v>0</v>
      </c>
      <c r="BV70" s="485">
        <v>0</v>
      </c>
      <c r="BW70" s="485">
        <v>0</v>
      </c>
      <c r="BX70" s="485">
        <v>2.8421709430404007E-13</v>
      </c>
      <c r="BY70" s="485">
        <v>0</v>
      </c>
      <c r="BZ70" s="485">
        <v>0</v>
      </c>
      <c r="CA70" s="485">
        <v>0</v>
      </c>
      <c r="CB70" s="485">
        <v>0</v>
      </c>
      <c r="CC70" s="486">
        <v>4935.8480912037039</v>
      </c>
      <c r="CE70" s="484">
        <v>2080</v>
      </c>
      <c r="CF70" s="485">
        <v>0</v>
      </c>
      <c r="CG70" s="485">
        <v>4596.7604378068909</v>
      </c>
      <c r="CH70" s="485">
        <v>42.14993542529907</v>
      </c>
      <c r="CI70" s="485">
        <v>1.838315684530774</v>
      </c>
      <c r="CJ70" s="485">
        <v>0</v>
      </c>
      <c r="CK70" s="485">
        <v>0</v>
      </c>
      <c r="CL70" s="485">
        <v>0</v>
      </c>
      <c r="CM70" s="485">
        <v>0</v>
      </c>
      <c r="CN70" s="485">
        <v>0</v>
      </c>
      <c r="CO70" s="485">
        <v>0</v>
      </c>
      <c r="CP70" s="485">
        <v>0</v>
      </c>
      <c r="CQ70" s="485">
        <v>0</v>
      </c>
      <c r="CR70" s="485">
        <v>0</v>
      </c>
      <c r="CS70" s="485">
        <v>0</v>
      </c>
      <c r="CT70" s="485">
        <v>0</v>
      </c>
      <c r="CU70" s="485">
        <v>2.8421709430404007E-13</v>
      </c>
      <c r="CV70" s="485">
        <v>0</v>
      </c>
      <c r="CW70" s="485">
        <v>0</v>
      </c>
      <c r="CX70" s="485">
        <v>0</v>
      </c>
      <c r="CY70" s="485">
        <v>0</v>
      </c>
      <c r="CZ70" s="486">
        <v>4640.7486889167212</v>
      </c>
      <c r="DB70" s="484">
        <v>2080</v>
      </c>
      <c r="DC70" s="485">
        <v>0</v>
      </c>
      <c r="DD70" s="485">
        <v>0</v>
      </c>
      <c r="DE70" s="485">
        <v>0.73902183490106166</v>
      </c>
      <c r="DF70" s="485">
        <v>3.6407787574332107E-2</v>
      </c>
      <c r="DG70" s="485">
        <v>0</v>
      </c>
      <c r="DH70" s="485">
        <v>0</v>
      </c>
      <c r="DI70" s="485">
        <v>0</v>
      </c>
      <c r="DJ70" s="485">
        <v>0</v>
      </c>
      <c r="DK70" s="485">
        <v>0</v>
      </c>
      <c r="DL70" s="485">
        <v>0</v>
      </c>
      <c r="DM70" s="485"/>
      <c r="DN70" s="485"/>
      <c r="DO70" s="485">
        <v>0</v>
      </c>
      <c r="DP70" s="485"/>
      <c r="DQ70" s="485"/>
      <c r="DR70" s="485"/>
      <c r="DS70" s="485"/>
      <c r="DT70" s="485"/>
      <c r="DU70" s="485"/>
      <c r="DV70" s="485">
        <v>0</v>
      </c>
      <c r="DW70" s="487">
        <v>0.77542962247539382</v>
      </c>
    </row>
    <row r="71" spans="1:127">
      <c r="A71" s="491" t="s">
        <v>950</v>
      </c>
      <c r="B71" s="492">
        <v>0</v>
      </c>
      <c r="C71" s="492">
        <v>0</v>
      </c>
      <c r="D71" s="492">
        <v>662152828.77145946</v>
      </c>
      <c r="E71" s="492">
        <v>352685400.51040119</v>
      </c>
      <c r="F71" s="492">
        <v>0</v>
      </c>
      <c r="G71" s="492">
        <v>0</v>
      </c>
      <c r="H71" s="492">
        <v>0</v>
      </c>
      <c r="I71" s="492">
        <v>0</v>
      </c>
      <c r="J71" s="492">
        <v>0</v>
      </c>
      <c r="K71" s="492">
        <v>0</v>
      </c>
      <c r="L71" s="492">
        <v>0</v>
      </c>
      <c r="M71" s="492">
        <v>0</v>
      </c>
      <c r="N71" s="492">
        <v>0</v>
      </c>
      <c r="O71" s="492">
        <v>0</v>
      </c>
      <c r="P71" s="492">
        <v>0</v>
      </c>
      <c r="Q71" s="492">
        <v>0</v>
      </c>
      <c r="R71" s="492">
        <v>0</v>
      </c>
      <c r="S71" s="492">
        <v>0</v>
      </c>
      <c r="T71" s="492">
        <v>0</v>
      </c>
      <c r="U71" s="492">
        <v>0</v>
      </c>
      <c r="V71" s="492">
        <v>0</v>
      </c>
      <c r="W71" s="492">
        <v>0</v>
      </c>
      <c r="X71" s="492">
        <v>146016703.06315038</v>
      </c>
      <c r="Y71" s="492">
        <v>5162896.3484385805</v>
      </c>
      <c r="Z71" s="492">
        <v>0</v>
      </c>
      <c r="AA71" s="492">
        <v>320648773.75098181</v>
      </c>
      <c r="AB71" s="492">
        <v>0</v>
      </c>
      <c r="AC71" s="492">
        <v>0</v>
      </c>
      <c r="AD71" s="492">
        <v>0</v>
      </c>
      <c r="AE71" s="492">
        <v>0</v>
      </c>
      <c r="AF71" s="492">
        <v>1486666602.444432</v>
      </c>
      <c r="AH71" s="491" t="s">
        <v>950</v>
      </c>
      <c r="AI71" s="492">
        <v>0</v>
      </c>
      <c r="AJ71" s="492">
        <v>0</v>
      </c>
      <c r="AK71" s="492">
        <v>0</v>
      </c>
      <c r="AL71" s="492">
        <v>25941917.887230802</v>
      </c>
      <c r="AM71" s="492">
        <v>16265274.906055367</v>
      </c>
      <c r="AN71" s="492">
        <v>0</v>
      </c>
      <c r="AO71" s="492">
        <v>81414864.931079745</v>
      </c>
      <c r="AP71" s="492">
        <v>1519570.4665985627</v>
      </c>
      <c r="AQ71" s="492">
        <v>0</v>
      </c>
      <c r="AR71" s="492">
        <v>0</v>
      </c>
      <c r="AS71" s="492">
        <v>125141628.19096446</v>
      </c>
      <c r="AU71" s="491" t="s">
        <v>950</v>
      </c>
      <c r="AV71" s="487">
        <v>5873.2876712328789</v>
      </c>
      <c r="AW71" s="487">
        <v>34160.338894785571</v>
      </c>
      <c r="AX71" s="487">
        <v>2505.8215761078623</v>
      </c>
      <c r="AY71" s="487">
        <v>5586.9549006298867</v>
      </c>
      <c r="AZ71" s="487">
        <v>0</v>
      </c>
      <c r="BA71" s="487">
        <v>0</v>
      </c>
      <c r="BB71" s="487">
        <v>0</v>
      </c>
      <c r="BC71" s="487">
        <v>0</v>
      </c>
      <c r="BD71" s="487">
        <v>0</v>
      </c>
      <c r="BE71" s="487">
        <v>0</v>
      </c>
      <c r="BF71" s="487">
        <v>48126.403042756203</v>
      </c>
      <c r="BH71" s="491" t="s">
        <v>950</v>
      </c>
      <c r="BI71" s="487">
        <v>35550</v>
      </c>
      <c r="BJ71" s="487">
        <v>259736.02639748732</v>
      </c>
      <c r="BK71" s="487">
        <v>5577.982116125937</v>
      </c>
      <c r="BL71" s="487">
        <v>4227.9637672023837</v>
      </c>
      <c r="BM71" s="487">
        <v>0</v>
      </c>
      <c r="BN71" s="487">
        <v>0</v>
      </c>
      <c r="BO71" s="487">
        <v>0</v>
      </c>
      <c r="BP71" s="487">
        <v>0</v>
      </c>
      <c r="BQ71" s="487">
        <v>0</v>
      </c>
      <c r="BR71" s="487">
        <v>0</v>
      </c>
      <c r="BS71" s="487">
        <v>0</v>
      </c>
      <c r="BT71" s="487">
        <v>0</v>
      </c>
      <c r="BU71" s="487">
        <v>2417.3909512378978</v>
      </c>
      <c r="BV71" s="487">
        <v>123.71433228463786</v>
      </c>
      <c r="BW71" s="487">
        <v>0</v>
      </c>
      <c r="BX71" s="487">
        <v>5127.3521814951991</v>
      </c>
      <c r="BY71" s="487">
        <v>0</v>
      </c>
      <c r="BZ71" s="487">
        <v>0</v>
      </c>
      <c r="CA71" s="487">
        <v>0</v>
      </c>
      <c r="CB71" s="487">
        <v>0</v>
      </c>
      <c r="CC71" s="487">
        <v>312760.42974583316</v>
      </c>
      <c r="CE71" s="491" t="s">
        <v>950</v>
      </c>
      <c r="CF71" s="487">
        <v>32045.463580499989</v>
      </c>
      <c r="CG71" s="487">
        <v>244242.77242287717</v>
      </c>
      <c r="CH71" s="487">
        <v>5186.4005745095474</v>
      </c>
      <c r="CI71" s="487">
        <v>3589.6266062224518</v>
      </c>
      <c r="CJ71" s="487">
        <v>0</v>
      </c>
      <c r="CK71" s="487">
        <v>0</v>
      </c>
      <c r="CL71" s="487">
        <v>0</v>
      </c>
      <c r="CM71" s="487">
        <v>0</v>
      </c>
      <c r="CN71" s="487">
        <v>0</v>
      </c>
      <c r="CO71" s="487">
        <v>0</v>
      </c>
      <c r="CP71" s="487">
        <v>0</v>
      </c>
      <c r="CQ71" s="487">
        <v>0</v>
      </c>
      <c r="CR71" s="487">
        <v>2247.6869873907185</v>
      </c>
      <c r="CS71" s="487">
        <v>105.03596605650002</v>
      </c>
      <c r="CT71" s="487">
        <v>0</v>
      </c>
      <c r="CU71" s="487">
        <v>5127.3521814951991</v>
      </c>
      <c r="CV71" s="487">
        <v>0</v>
      </c>
      <c r="CW71" s="487">
        <v>0</v>
      </c>
      <c r="CX71" s="487">
        <v>0</v>
      </c>
      <c r="CY71" s="487">
        <v>0</v>
      </c>
      <c r="CZ71" s="487">
        <v>292544.33831905155</v>
      </c>
      <c r="DB71" s="491" t="s">
        <v>950</v>
      </c>
      <c r="DC71" s="492">
        <v>0</v>
      </c>
      <c r="DD71" s="492">
        <v>0</v>
      </c>
      <c r="DE71" s="492">
        <v>59.280951379884627</v>
      </c>
      <c r="DF71" s="492">
        <v>42.592097162486866</v>
      </c>
      <c r="DG71" s="492">
        <v>0</v>
      </c>
      <c r="DH71" s="492">
        <v>0</v>
      </c>
      <c r="DI71" s="492">
        <v>0</v>
      </c>
      <c r="DJ71" s="492">
        <v>0</v>
      </c>
      <c r="DK71" s="492">
        <v>0</v>
      </c>
      <c r="DL71" s="492">
        <v>0</v>
      </c>
      <c r="DM71" s="492">
        <v>0</v>
      </c>
      <c r="DN71" s="492">
        <v>0</v>
      </c>
      <c r="DO71" s="492">
        <v>22.1339135511951</v>
      </c>
      <c r="DP71" s="492">
        <v>0</v>
      </c>
      <c r="DQ71" s="492">
        <v>0</v>
      </c>
      <c r="DR71" s="492">
        <v>0</v>
      </c>
      <c r="DS71" s="492">
        <v>0</v>
      </c>
      <c r="DT71" s="492">
        <v>0</v>
      </c>
      <c r="DU71" s="492">
        <v>0</v>
      </c>
      <c r="DV71" s="492">
        <v>0</v>
      </c>
      <c r="DW71" s="492">
        <v>124.00696209356659</v>
      </c>
    </row>
  </sheetData>
  <sheetProtection password="EEDF" sheet="1" objects="1" scenarios="1"/>
  <mergeCells count="8">
    <mergeCell ref="CF4:CZ4"/>
    <mergeCell ref="DC4:DW4"/>
    <mergeCell ref="B4:K4"/>
    <mergeCell ref="L4:U4"/>
    <mergeCell ref="V4:AE4"/>
    <mergeCell ref="AI4:AR4"/>
    <mergeCell ref="AV4:BF4"/>
    <mergeCell ref="BI4:CC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I70"/>
  <sheetViews>
    <sheetView workbookViewId="0">
      <pane xSplit="1" ySplit="11" topLeftCell="B57" activePane="bottomRight" state="frozen"/>
      <selection pane="topRight" activeCell="B1" sqref="B1"/>
      <selection pane="bottomLeft" activeCell="A12" sqref="A12"/>
      <selection pane="bottomRight" activeCell="B70" sqref="B70"/>
    </sheetView>
  </sheetViews>
  <sheetFormatPr defaultRowHeight="12.75"/>
  <cols>
    <col min="7" max="7" width="11.42578125" bestFit="1" customWidth="1"/>
    <col min="9" max="9" width="11.85546875" bestFit="1" customWidth="1"/>
  </cols>
  <sheetData>
    <row r="6" spans="1:7">
      <c r="B6" s="568" t="s">
        <v>956</v>
      </c>
      <c r="C6" s="568"/>
      <c r="D6" s="568" t="s">
        <v>957</v>
      </c>
      <c r="E6" s="568"/>
      <c r="F6" s="1" t="s">
        <v>958</v>
      </c>
    </row>
    <row r="7" spans="1:7">
      <c r="B7" s="568" t="s">
        <v>959</v>
      </c>
      <c r="C7" s="568"/>
      <c r="D7" s="568" t="s">
        <v>960</v>
      </c>
      <c r="E7" s="568"/>
      <c r="F7" s="1" t="s">
        <v>961</v>
      </c>
      <c r="G7" t="s">
        <v>368</v>
      </c>
    </row>
    <row r="8" spans="1:7">
      <c r="B8" s="1"/>
      <c r="C8" s="1"/>
      <c r="D8" s="1"/>
      <c r="E8" s="1"/>
      <c r="F8" s="1"/>
    </row>
    <row r="9" spans="1:7">
      <c r="B9" s="1"/>
      <c r="C9" s="1"/>
      <c r="D9" s="1"/>
      <c r="E9" s="1"/>
      <c r="F9" s="1"/>
    </row>
    <row r="10" spans="1:7">
      <c r="B10" s="1" t="s">
        <v>962</v>
      </c>
      <c r="C10" s="1" t="s">
        <v>963</v>
      </c>
      <c r="D10" s="1" t="s">
        <v>962</v>
      </c>
      <c r="E10" s="1" t="s">
        <v>963</v>
      </c>
      <c r="F10" s="1"/>
    </row>
    <row r="11" spans="1:7">
      <c r="B11" s="1" t="s">
        <v>964</v>
      </c>
      <c r="C11" s="1" t="s">
        <v>965</v>
      </c>
      <c r="D11" s="1" t="s">
        <v>964</v>
      </c>
      <c r="E11" s="1" t="s">
        <v>965</v>
      </c>
      <c r="F11" s="1" t="s">
        <v>965</v>
      </c>
      <c r="G11" s="224">
        <v>376489.37236030592</v>
      </c>
    </row>
    <row r="12" spans="1:7">
      <c r="A12">
        <v>2012</v>
      </c>
      <c r="B12" s="1"/>
      <c r="C12" s="1"/>
      <c r="D12" s="1"/>
      <c r="E12" s="1"/>
      <c r="F12" s="224">
        <v>0</v>
      </c>
    </row>
    <row r="13" spans="1:7">
      <c r="A13">
        <v>2013</v>
      </c>
      <c r="B13" s="1"/>
      <c r="C13" s="1"/>
      <c r="D13" s="1"/>
      <c r="E13" s="1"/>
      <c r="F13" s="224">
        <v>0</v>
      </c>
    </row>
    <row r="14" spans="1:7">
      <c r="A14">
        <v>2014</v>
      </c>
      <c r="B14" s="1"/>
      <c r="C14" s="1"/>
      <c r="D14" s="1"/>
      <c r="E14" s="1"/>
      <c r="F14" s="224">
        <v>0</v>
      </c>
    </row>
    <row r="15" spans="1:7">
      <c r="A15">
        <v>2015</v>
      </c>
      <c r="B15" s="1"/>
      <c r="C15" s="1"/>
      <c r="D15" s="1"/>
      <c r="E15" s="1"/>
      <c r="F15" s="224">
        <v>0</v>
      </c>
    </row>
    <row r="16" spans="1:7">
      <c r="A16">
        <v>2016</v>
      </c>
      <c r="B16" s="1"/>
      <c r="C16" s="1"/>
      <c r="D16" s="1"/>
      <c r="E16" s="1"/>
      <c r="F16" s="224">
        <v>0</v>
      </c>
    </row>
    <row r="17" spans="1:9">
      <c r="A17">
        <v>2017</v>
      </c>
      <c r="F17" s="224">
        <v>11044.8</v>
      </c>
    </row>
    <row r="18" spans="1:9">
      <c r="A18">
        <v>2018</v>
      </c>
      <c r="F18" s="224">
        <v>11044.8</v>
      </c>
    </row>
    <row r="19" spans="1:9">
      <c r="A19">
        <v>2019</v>
      </c>
      <c r="F19" s="224">
        <v>11044.8</v>
      </c>
    </row>
    <row r="20" spans="1:9">
      <c r="A20">
        <v>2020</v>
      </c>
      <c r="B20" s="496">
        <v>576000</v>
      </c>
      <c r="C20" s="224">
        <v>31458.572288507283</v>
      </c>
      <c r="D20" s="496">
        <v>571875</v>
      </c>
      <c r="E20" s="224">
        <v>44852.438087054834</v>
      </c>
      <c r="F20" s="224">
        <v>11044.8</v>
      </c>
    </row>
    <row r="21" spans="1:9">
      <c r="A21">
        <v>2021</v>
      </c>
      <c r="F21" s="224">
        <v>11044.8</v>
      </c>
    </row>
    <row r="22" spans="1:9">
      <c r="A22">
        <v>2022</v>
      </c>
      <c r="F22" s="224">
        <v>11044.8</v>
      </c>
    </row>
    <row r="23" spans="1:9">
      <c r="A23">
        <v>2023</v>
      </c>
      <c r="F23" s="224">
        <v>11044.8</v>
      </c>
    </row>
    <row r="24" spans="1:9">
      <c r="A24">
        <v>2024</v>
      </c>
      <c r="F24" s="224">
        <v>11044.8</v>
      </c>
    </row>
    <row r="25" spans="1:9">
      <c r="A25">
        <v>2025</v>
      </c>
      <c r="B25" s="496">
        <v>576000</v>
      </c>
      <c r="C25" s="224">
        <v>41704.237201145304</v>
      </c>
      <c r="D25" s="496">
        <v>571875</v>
      </c>
      <c r="E25" s="224">
        <v>57425.501315579764</v>
      </c>
      <c r="F25" s="224">
        <v>11544.8</v>
      </c>
    </row>
    <row r="26" spans="1:9">
      <c r="A26">
        <v>2026</v>
      </c>
      <c r="F26" s="224">
        <v>11544.8</v>
      </c>
    </row>
    <row r="27" spans="1:9">
      <c r="A27">
        <v>2027</v>
      </c>
      <c r="F27" s="224">
        <v>11544.8</v>
      </c>
      <c r="I27" s="62">
        <f>NPV(0.07,F13:F40)</f>
        <v>100000.25317185183</v>
      </c>
    </row>
    <row r="28" spans="1:9">
      <c r="A28">
        <v>2028</v>
      </c>
      <c r="F28" s="224">
        <v>11544.8</v>
      </c>
    </row>
    <row r="29" spans="1:9">
      <c r="A29">
        <v>2029</v>
      </c>
      <c r="F29" s="224">
        <v>11544.8</v>
      </c>
    </row>
    <row r="30" spans="1:9">
      <c r="A30">
        <v>2030</v>
      </c>
      <c r="B30" s="496">
        <v>576000</v>
      </c>
      <c r="C30" s="224">
        <v>49012.306248865425</v>
      </c>
      <c r="D30" s="496">
        <v>571875</v>
      </c>
      <c r="E30" s="224">
        <v>65259.486753016303</v>
      </c>
      <c r="F30" s="224">
        <v>12044.8</v>
      </c>
    </row>
    <row r="31" spans="1:9">
      <c r="A31">
        <v>2031</v>
      </c>
      <c r="F31" s="224">
        <v>12044.8</v>
      </c>
    </row>
    <row r="32" spans="1:9">
      <c r="A32">
        <v>2032</v>
      </c>
      <c r="F32" s="224">
        <v>12044.8</v>
      </c>
    </row>
    <row r="33" spans="1:7">
      <c r="A33">
        <v>2033</v>
      </c>
      <c r="F33" s="224">
        <v>12044.8</v>
      </c>
    </row>
    <row r="34" spans="1:7">
      <c r="A34">
        <v>2034</v>
      </c>
      <c r="F34" s="224">
        <v>12044.8</v>
      </c>
    </row>
    <row r="35" spans="1:7">
      <c r="A35">
        <v>2035</v>
      </c>
      <c r="B35" s="496">
        <v>576000</v>
      </c>
      <c r="C35" s="224">
        <v>54113.54644993171</v>
      </c>
      <c r="D35" s="496">
        <v>571875</v>
      </c>
      <c r="E35" s="224">
        <v>72051.746550690004</v>
      </c>
      <c r="F35" s="224">
        <v>12044.8</v>
      </c>
    </row>
    <row r="36" spans="1:7">
      <c r="A36">
        <v>2036</v>
      </c>
      <c r="F36" s="224">
        <v>12044.8</v>
      </c>
    </row>
    <row r="37" spans="1:7">
      <c r="A37">
        <v>2037</v>
      </c>
      <c r="F37" s="224">
        <v>12044.8</v>
      </c>
    </row>
    <row r="38" spans="1:7">
      <c r="A38">
        <v>2038</v>
      </c>
      <c r="F38" s="224">
        <v>12044.8</v>
      </c>
    </row>
    <row r="39" spans="1:7">
      <c r="A39">
        <v>2039</v>
      </c>
      <c r="F39" s="224">
        <v>12044.8</v>
      </c>
    </row>
    <row r="40" spans="1:7">
      <c r="A40">
        <v>2040</v>
      </c>
      <c r="B40" s="496">
        <v>576000</v>
      </c>
      <c r="C40" s="224">
        <v>59745.72782844113</v>
      </c>
      <c r="D40" s="496">
        <v>571875</v>
      </c>
      <c r="E40" s="224">
        <v>79550.950203648652</v>
      </c>
      <c r="F40" s="224">
        <v>12544.8</v>
      </c>
    </row>
    <row r="41" spans="1:7">
      <c r="A41">
        <v>2041</v>
      </c>
      <c r="G41" s="94">
        <v>103187.05468212963</v>
      </c>
    </row>
    <row r="42" spans="1:7">
      <c r="A42">
        <v>2042</v>
      </c>
    </row>
    <row r="43" spans="1:7">
      <c r="A43">
        <v>2043</v>
      </c>
    </row>
    <row r="44" spans="1:7">
      <c r="A44">
        <v>2044</v>
      </c>
    </row>
    <row r="45" spans="1:7">
      <c r="A45">
        <v>2045</v>
      </c>
    </row>
    <row r="46" spans="1:7">
      <c r="A46">
        <v>2046</v>
      </c>
    </row>
    <row r="47" spans="1:7">
      <c r="A47">
        <v>2047</v>
      </c>
    </row>
    <row r="48" spans="1:7">
      <c r="A48">
        <v>2048</v>
      </c>
    </row>
    <row r="49" spans="1:1">
      <c r="A49">
        <v>2049</v>
      </c>
    </row>
    <row r="50" spans="1:1">
      <c r="A50">
        <v>2050</v>
      </c>
    </row>
    <row r="51" spans="1:1">
      <c r="A51">
        <v>2051</v>
      </c>
    </row>
    <row r="52" spans="1:1">
      <c r="A52">
        <v>2052</v>
      </c>
    </row>
    <row r="53" spans="1:1">
      <c r="A53">
        <v>2053</v>
      </c>
    </row>
    <row r="54" spans="1:1">
      <c r="A54">
        <v>2054</v>
      </c>
    </row>
    <row r="55" spans="1:1">
      <c r="A55">
        <v>2055</v>
      </c>
    </row>
    <row r="56" spans="1:1">
      <c r="A56">
        <v>2056</v>
      </c>
    </row>
    <row r="57" spans="1:1">
      <c r="A57">
        <v>2057</v>
      </c>
    </row>
    <row r="58" spans="1:1">
      <c r="A58">
        <v>2058</v>
      </c>
    </row>
    <row r="59" spans="1:1">
      <c r="A59">
        <v>2059</v>
      </c>
    </row>
    <row r="60" spans="1:1">
      <c r="A60">
        <v>2060</v>
      </c>
    </row>
    <row r="61" spans="1:1">
      <c r="A61">
        <v>2061</v>
      </c>
    </row>
    <row r="62" spans="1:1">
      <c r="A62">
        <v>2062</v>
      </c>
    </row>
    <row r="63" spans="1:1">
      <c r="A63">
        <v>2063</v>
      </c>
    </row>
    <row r="64" spans="1:1">
      <c r="A64">
        <v>2064</v>
      </c>
    </row>
    <row r="65" spans="1:2">
      <c r="A65">
        <v>2065</v>
      </c>
    </row>
    <row r="66" spans="1:2">
      <c r="A66">
        <v>2066</v>
      </c>
    </row>
    <row r="67" spans="1:2">
      <c r="A67">
        <v>2067</v>
      </c>
    </row>
    <row r="70" spans="1:2">
      <c r="B70" t="s">
        <v>1004</v>
      </c>
    </row>
  </sheetData>
  <sheetProtection password="EEDF" sheet="1" objects="1" scenarios="1"/>
  <mergeCells count="4">
    <mergeCell ref="B6:C6"/>
    <mergeCell ref="D6:E6"/>
    <mergeCell ref="B7:C7"/>
    <mergeCell ref="D7:E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J33"/>
  <sheetViews>
    <sheetView tabSelected="1" workbookViewId="0">
      <selection activeCell="G27" sqref="G27"/>
    </sheetView>
  </sheetViews>
  <sheetFormatPr defaultRowHeight="12.75"/>
  <cols>
    <col min="7" max="7" width="9.42578125" bestFit="1" customWidth="1"/>
  </cols>
  <sheetData>
    <row r="3" spans="2:7">
      <c r="B3" s="498"/>
      <c r="C3" s="569" t="s">
        <v>967</v>
      </c>
      <c r="D3" s="570"/>
      <c r="E3" s="571"/>
      <c r="F3" s="498"/>
      <c r="G3" s="498"/>
    </row>
    <row r="4" spans="2:7">
      <c r="B4" s="498"/>
      <c r="C4" s="569" t="s">
        <v>968</v>
      </c>
      <c r="D4" s="570"/>
      <c r="E4" s="571"/>
      <c r="F4" s="498"/>
      <c r="G4" s="498" t="s">
        <v>969</v>
      </c>
    </row>
    <row r="5" spans="2:7">
      <c r="B5" s="498"/>
      <c r="C5" s="498"/>
      <c r="D5" s="499" t="s">
        <v>970</v>
      </c>
      <c r="E5" s="500">
        <v>35786.529422693267</v>
      </c>
      <c r="F5" s="498"/>
      <c r="G5" s="500">
        <v>268375.30336150649</v>
      </c>
    </row>
    <row r="6" spans="2:7">
      <c r="B6" s="498"/>
      <c r="C6" s="498"/>
      <c r="D6" s="499" t="s">
        <v>971</v>
      </c>
      <c r="E6" s="500">
        <v>8452.9048845994657</v>
      </c>
      <c r="F6" s="498"/>
      <c r="G6" s="500">
        <v>248362.94541267134</v>
      </c>
    </row>
    <row r="7" spans="2:7">
      <c r="B7" s="498"/>
      <c r="C7" s="498"/>
      <c r="D7" s="499" t="s">
        <v>972</v>
      </c>
      <c r="E7" s="500">
        <v>30193.99960985174</v>
      </c>
      <c r="F7" s="498"/>
      <c r="G7" s="500">
        <v>296803.42007103126</v>
      </c>
    </row>
    <row r="8" spans="2:7">
      <c r="B8" s="498"/>
      <c r="C8" s="498"/>
      <c r="D8" s="499" t="s">
        <v>973</v>
      </c>
      <c r="E8" s="501">
        <v>6163.8492802027322</v>
      </c>
      <c r="F8" s="498"/>
      <c r="G8" s="500">
        <v>204159.4331421658</v>
      </c>
    </row>
    <row r="9" spans="2:7">
      <c r="B9" s="498"/>
      <c r="C9" s="498"/>
      <c r="D9" s="499" t="s">
        <v>974</v>
      </c>
      <c r="E9" s="500">
        <v>15949.312258863338</v>
      </c>
      <c r="F9" s="498"/>
      <c r="G9" s="500">
        <v>192042.20053252991</v>
      </c>
    </row>
    <row r="10" spans="2:7">
      <c r="B10" s="498"/>
      <c r="C10" s="498"/>
      <c r="D10" s="499" t="s">
        <v>975</v>
      </c>
      <c r="E10" s="500">
        <v>1041.5466838833675</v>
      </c>
      <c r="F10" s="498"/>
      <c r="G10" s="500">
        <v>41380.977899657766</v>
      </c>
    </row>
    <row r="11" spans="2:7">
      <c r="B11" s="498"/>
      <c r="C11" s="498"/>
      <c r="D11" s="499" t="s">
        <v>17</v>
      </c>
      <c r="E11" s="500">
        <v>97588.142140093914</v>
      </c>
      <c r="F11" s="498"/>
      <c r="G11" s="500">
        <f>SUM(G5:G10)</f>
        <v>1251124.2804195625</v>
      </c>
    </row>
    <row r="13" spans="2:7">
      <c r="B13" s="498"/>
      <c r="C13" s="569" t="s">
        <v>976</v>
      </c>
      <c r="D13" s="570"/>
      <c r="E13" s="571"/>
      <c r="F13" s="498"/>
      <c r="G13" s="498"/>
    </row>
    <row r="14" spans="2:7">
      <c r="B14" s="498"/>
      <c r="C14" s="569" t="s">
        <v>968</v>
      </c>
      <c r="D14" s="570"/>
      <c r="E14" s="571"/>
      <c r="F14" s="498"/>
      <c r="G14" s="498"/>
    </row>
    <row r="15" spans="2:7">
      <c r="B15" s="498"/>
      <c r="C15" s="498"/>
      <c r="D15" s="499" t="s">
        <v>977</v>
      </c>
      <c r="E15" s="500">
        <v>97588.142140093914</v>
      </c>
      <c r="F15" s="498"/>
      <c r="G15" s="500">
        <f>G11</f>
        <v>1251124.2804195625</v>
      </c>
    </row>
    <row r="16" spans="2:7">
      <c r="B16" s="498"/>
      <c r="C16" s="498"/>
      <c r="D16" s="499" t="s">
        <v>978</v>
      </c>
      <c r="E16" s="501">
        <v>10632.874839242226</v>
      </c>
      <c r="F16" s="498"/>
      <c r="G16" s="500">
        <v>128028.13368835328</v>
      </c>
    </row>
    <row r="17" spans="2:62">
      <c r="B17" s="498"/>
      <c r="C17" s="498"/>
      <c r="D17" s="499" t="s">
        <v>979</v>
      </c>
      <c r="E17" s="500">
        <v>22247.555295749062</v>
      </c>
      <c r="F17" s="498"/>
      <c r="G17" s="500">
        <v>345723.52718401136</v>
      </c>
    </row>
    <row r="18" spans="2:62">
      <c r="B18" s="498"/>
      <c r="C18" s="498"/>
      <c r="D18" s="499" t="s">
        <v>980</v>
      </c>
      <c r="E18" s="500">
        <v>15814.919536154484</v>
      </c>
      <c r="F18" s="498"/>
      <c r="G18" s="500">
        <v>328461.33165142557</v>
      </c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  <c r="Z18" s="498"/>
      <c r="AA18" s="498"/>
      <c r="AB18" s="498"/>
      <c r="AC18" s="498"/>
      <c r="AD18" s="498"/>
      <c r="AE18" s="498"/>
      <c r="AF18" s="498"/>
      <c r="AG18" s="498"/>
      <c r="AH18" s="498"/>
      <c r="AI18" s="498"/>
      <c r="AJ18" s="498"/>
      <c r="AK18" s="498"/>
      <c r="AL18" s="498"/>
      <c r="AM18" s="498"/>
      <c r="AN18" s="498"/>
      <c r="AO18" s="498"/>
      <c r="AP18" s="498"/>
      <c r="AQ18" s="498"/>
      <c r="AR18" s="498"/>
      <c r="AS18" s="498"/>
      <c r="AT18" s="498"/>
      <c r="AU18" s="498"/>
      <c r="AV18" s="498"/>
      <c r="AW18" s="498"/>
      <c r="AX18" s="498"/>
      <c r="AY18" s="498"/>
      <c r="AZ18" s="498"/>
      <c r="BA18" s="498"/>
      <c r="BB18" s="498"/>
      <c r="BC18" s="498"/>
      <c r="BD18" s="498"/>
      <c r="BE18" s="498"/>
      <c r="BF18" s="498"/>
      <c r="BG18" s="498"/>
      <c r="BH18" s="498"/>
      <c r="BI18" s="498"/>
      <c r="BJ18" s="498"/>
    </row>
    <row r="19" spans="2:62">
      <c r="B19" s="498"/>
      <c r="C19" s="498"/>
      <c r="D19" s="499" t="s">
        <v>981</v>
      </c>
      <c r="E19" s="501">
        <v>6657.9167866517937</v>
      </c>
      <c r="F19" s="498"/>
      <c r="G19" s="500">
        <v>172670.46831238279</v>
      </c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  <c r="Z19" s="498"/>
      <c r="AA19" s="498"/>
      <c r="AB19" s="498"/>
      <c r="AC19" s="498"/>
      <c r="AD19" s="498"/>
      <c r="AE19" s="498"/>
      <c r="AF19" s="498"/>
      <c r="AG19" s="498"/>
      <c r="AH19" s="498"/>
      <c r="AI19" s="498"/>
      <c r="AJ19" s="498"/>
      <c r="AK19" s="498"/>
      <c r="AL19" s="498"/>
      <c r="AM19" s="498"/>
      <c r="AN19" s="498"/>
      <c r="AO19" s="498"/>
      <c r="AP19" s="498"/>
      <c r="AQ19" s="498"/>
      <c r="AR19" s="498"/>
      <c r="AS19" s="498"/>
      <c r="AT19" s="498"/>
      <c r="AU19" s="498"/>
      <c r="AV19" s="498"/>
      <c r="AW19" s="498"/>
      <c r="AX19" s="498"/>
      <c r="AY19" s="498"/>
      <c r="AZ19" s="498"/>
      <c r="BA19" s="498"/>
      <c r="BB19" s="498"/>
      <c r="BC19" s="498"/>
      <c r="BD19" s="498"/>
      <c r="BE19" s="498"/>
      <c r="BF19" s="498"/>
      <c r="BG19" s="498"/>
      <c r="BH19" s="498"/>
      <c r="BI19" s="498"/>
      <c r="BJ19" s="498"/>
    </row>
    <row r="20" spans="2:62">
      <c r="B20" s="498"/>
      <c r="C20" s="498"/>
      <c r="D20" s="499" t="s">
        <v>17</v>
      </c>
      <c r="E20" s="500">
        <v>152941.40859789148</v>
      </c>
      <c r="F20" s="498"/>
      <c r="G20" s="500">
        <f>SUM(G15:G19)</f>
        <v>2226007.7412557355</v>
      </c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/>
      <c r="T20" s="498"/>
      <c r="U20" s="498"/>
      <c r="V20" s="498"/>
      <c r="W20" s="498"/>
      <c r="X20" s="498"/>
      <c r="Y20" s="498"/>
      <c r="Z20" s="498"/>
      <c r="AA20" s="498"/>
      <c r="AB20" s="498"/>
      <c r="AC20" s="498"/>
      <c r="AD20" s="498"/>
      <c r="AE20" s="498"/>
      <c r="AF20" s="498"/>
      <c r="AG20" s="498"/>
      <c r="AH20" s="498"/>
      <c r="AI20" s="498"/>
      <c r="AJ20" s="498"/>
      <c r="AK20" s="498"/>
      <c r="AL20" s="498"/>
      <c r="AM20" s="498"/>
      <c r="AN20" s="498"/>
      <c r="AO20" s="498"/>
      <c r="AP20" s="498"/>
      <c r="AQ20" s="498"/>
      <c r="AR20" s="498"/>
      <c r="AS20" s="498"/>
      <c r="AT20" s="498"/>
      <c r="AU20" s="498"/>
      <c r="AV20" s="498"/>
      <c r="AW20" s="498"/>
      <c r="AX20" s="498"/>
      <c r="AY20" s="498"/>
      <c r="AZ20" s="498"/>
      <c r="BA20" s="498"/>
      <c r="BB20" s="498"/>
      <c r="BC20" s="498"/>
      <c r="BD20" s="498"/>
      <c r="BE20" s="498"/>
      <c r="BF20" s="498"/>
      <c r="BG20" s="498"/>
      <c r="BH20" s="498"/>
      <c r="BI20" s="498"/>
      <c r="BJ20" s="498"/>
    </row>
    <row r="21" spans="2:62">
      <c r="B21" s="498"/>
      <c r="C21" s="498"/>
      <c r="D21" s="499"/>
      <c r="E21" s="498"/>
      <c r="F21" s="498"/>
      <c r="G21" s="498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8"/>
      <c r="BB21" s="498"/>
      <c r="BC21" s="498"/>
      <c r="BD21" s="498"/>
      <c r="BE21" s="498"/>
      <c r="BF21" s="498"/>
      <c r="BG21" s="498"/>
      <c r="BH21" s="498"/>
      <c r="BI21" s="498"/>
      <c r="BJ21" s="498"/>
    </row>
    <row r="22" spans="2:62">
      <c r="B22" s="498"/>
      <c r="C22" s="498"/>
      <c r="D22" s="498"/>
      <c r="E22" s="502" t="s">
        <v>982</v>
      </c>
      <c r="F22" s="498"/>
      <c r="G22" s="498">
        <v>2012</v>
      </c>
      <c r="H22" s="498">
        <v>2013</v>
      </c>
      <c r="I22" s="498">
        <v>2014</v>
      </c>
      <c r="J22" s="498">
        <v>2015</v>
      </c>
      <c r="K22" s="498">
        <v>2016</v>
      </c>
      <c r="L22" s="498">
        <v>2017</v>
      </c>
      <c r="M22" s="498">
        <v>2018</v>
      </c>
      <c r="N22" s="498">
        <v>2019</v>
      </c>
      <c r="O22" s="498">
        <v>2020</v>
      </c>
      <c r="P22" s="498">
        <v>2021</v>
      </c>
      <c r="Q22" s="498">
        <v>2022</v>
      </c>
      <c r="R22" s="498">
        <v>2023</v>
      </c>
      <c r="S22" s="498">
        <v>2024</v>
      </c>
      <c r="T22" s="498">
        <v>2025</v>
      </c>
      <c r="U22" s="498">
        <v>2026</v>
      </c>
      <c r="V22" s="498">
        <v>2027</v>
      </c>
      <c r="W22" s="498">
        <v>2028</v>
      </c>
      <c r="X22" s="498">
        <v>2029</v>
      </c>
      <c r="Y22" s="498">
        <v>2030</v>
      </c>
      <c r="Z22" s="498">
        <v>2031</v>
      </c>
      <c r="AA22" s="498">
        <v>2032</v>
      </c>
      <c r="AB22" s="498">
        <v>2033</v>
      </c>
      <c r="AC22" s="498">
        <v>2034</v>
      </c>
      <c r="AD22" s="498">
        <v>2035</v>
      </c>
      <c r="AE22" s="498">
        <v>2036</v>
      </c>
      <c r="AF22" s="498">
        <v>2037</v>
      </c>
      <c r="AG22" s="498">
        <v>2038</v>
      </c>
      <c r="AH22" s="498">
        <v>2039</v>
      </c>
      <c r="AI22" s="498">
        <v>2040</v>
      </c>
      <c r="AJ22" s="498">
        <v>2041</v>
      </c>
      <c r="AK22" s="498">
        <v>2042</v>
      </c>
      <c r="AL22" s="498">
        <v>2043</v>
      </c>
      <c r="AM22" s="498">
        <v>2044</v>
      </c>
      <c r="AN22" s="498">
        <v>2045</v>
      </c>
      <c r="AO22" s="498">
        <v>2046</v>
      </c>
      <c r="AP22" s="498">
        <v>2047</v>
      </c>
      <c r="AQ22" s="498">
        <v>2048</v>
      </c>
      <c r="AR22" s="498">
        <v>2049</v>
      </c>
      <c r="AS22" s="498">
        <v>2050</v>
      </c>
      <c r="AT22" s="498">
        <v>2051</v>
      </c>
      <c r="AU22" s="498">
        <v>2052</v>
      </c>
      <c r="AV22" s="498">
        <v>2053</v>
      </c>
      <c r="AW22" s="498">
        <v>2054</v>
      </c>
      <c r="AX22" s="498">
        <v>2055</v>
      </c>
      <c r="AY22" s="498">
        <v>2056</v>
      </c>
      <c r="AZ22" s="498">
        <v>2057</v>
      </c>
      <c r="BA22" s="498">
        <v>2058</v>
      </c>
      <c r="BB22" s="498">
        <v>2059</v>
      </c>
      <c r="BC22" s="498">
        <v>2060</v>
      </c>
      <c r="BD22" s="498">
        <v>2061</v>
      </c>
      <c r="BE22" s="498">
        <v>2062</v>
      </c>
      <c r="BF22" s="498">
        <v>2063</v>
      </c>
      <c r="BG22" s="498">
        <v>2064</v>
      </c>
      <c r="BH22" s="498">
        <v>2065</v>
      </c>
      <c r="BI22" s="498">
        <v>2066</v>
      </c>
      <c r="BJ22" s="498">
        <v>2067</v>
      </c>
    </row>
    <row r="23" spans="2:62">
      <c r="B23" s="498"/>
      <c r="C23" s="498"/>
      <c r="D23" s="498"/>
      <c r="E23" s="499" t="s">
        <v>983</v>
      </c>
      <c r="F23" s="498"/>
      <c r="G23" s="500">
        <v>0</v>
      </c>
      <c r="H23" s="500">
        <v>0</v>
      </c>
      <c r="I23" s="500">
        <v>0</v>
      </c>
      <c r="J23" s="500">
        <v>0</v>
      </c>
      <c r="K23" s="500">
        <v>0</v>
      </c>
      <c r="L23" s="500">
        <v>0</v>
      </c>
      <c r="M23" s="500">
        <v>0</v>
      </c>
      <c r="N23" s="500">
        <v>0</v>
      </c>
      <c r="O23" s="500">
        <v>0</v>
      </c>
      <c r="P23" s="500">
        <v>0</v>
      </c>
      <c r="Q23" s="500">
        <v>0</v>
      </c>
      <c r="R23" s="500">
        <v>0</v>
      </c>
      <c r="S23" s="500">
        <v>0</v>
      </c>
      <c r="T23" s="500">
        <v>0</v>
      </c>
      <c r="U23" s="500">
        <v>0</v>
      </c>
      <c r="V23" s="500">
        <v>0</v>
      </c>
      <c r="W23" s="500">
        <v>0</v>
      </c>
      <c r="X23" s="500">
        <v>0</v>
      </c>
      <c r="Y23" s="500">
        <v>0</v>
      </c>
      <c r="Z23" s="500">
        <v>0</v>
      </c>
      <c r="AA23" s="500">
        <v>1231.947796458958</v>
      </c>
      <c r="AB23" s="500">
        <v>14581.718270915935</v>
      </c>
      <c r="AC23" s="500">
        <v>14256.844010346389</v>
      </c>
      <c r="AD23" s="500">
        <v>13933.294826229874</v>
      </c>
      <c r="AE23" s="500">
        <v>14971.76809034968</v>
      </c>
      <c r="AF23" s="500">
        <v>29407.553184106353</v>
      </c>
      <c r="AG23" s="500">
        <v>28723.402801267206</v>
      </c>
      <c r="AH23" s="500">
        <v>28919.902353868321</v>
      </c>
      <c r="AI23" s="500">
        <v>37778.14586164814</v>
      </c>
      <c r="AJ23" s="500">
        <v>36853.148502074982</v>
      </c>
      <c r="AK23" s="500">
        <v>35940.675408634961</v>
      </c>
      <c r="AL23" s="500">
        <v>35026.939899909121</v>
      </c>
      <c r="AM23" s="500">
        <v>34100.06530045619</v>
      </c>
      <c r="AN23" s="500">
        <v>33194.350414300709</v>
      </c>
      <c r="AO23" s="500">
        <v>32288.674094115184</v>
      </c>
      <c r="AP23" s="500">
        <v>31385.287121978741</v>
      </c>
      <c r="AQ23" s="500">
        <v>30483.725407593905</v>
      </c>
      <c r="AR23" s="500">
        <v>29582.784852041983</v>
      </c>
      <c r="AS23" s="500">
        <v>28665.235696706186</v>
      </c>
      <c r="AT23" s="500">
        <v>27770.493051970101</v>
      </c>
      <c r="AU23" s="500">
        <v>26877.608362977306</v>
      </c>
      <c r="AV23" s="500">
        <v>25989.239387597969</v>
      </c>
      <c r="AW23" s="500">
        <v>25099.427855869519</v>
      </c>
      <c r="AX23" s="500">
        <v>24194.231141649754</v>
      </c>
      <c r="AY23" s="500">
        <v>23310.676790528902</v>
      </c>
      <c r="AZ23" s="500">
        <v>24193.471493926438</v>
      </c>
      <c r="BA23" s="500">
        <v>42343.349019957852</v>
      </c>
      <c r="BB23" s="500">
        <v>41164.74870444613</v>
      </c>
      <c r="BC23" s="500">
        <v>42545.42204772804</v>
      </c>
      <c r="BD23" s="500">
        <v>68576.715091961043</v>
      </c>
      <c r="BE23" s="500">
        <v>60177.415531684674</v>
      </c>
      <c r="BF23" s="500">
        <v>58781.515539974847</v>
      </c>
      <c r="BG23" s="500">
        <v>56993.830915921746</v>
      </c>
      <c r="BH23" s="500">
        <v>52995.370546071485</v>
      </c>
      <c r="BI23" s="500">
        <v>70197.394189433631</v>
      </c>
      <c r="BJ23" s="500">
        <v>68587.906854860383</v>
      </c>
    </row>
    <row r="24" spans="2:62">
      <c r="B24" s="498"/>
      <c r="C24" s="498"/>
      <c r="D24" s="498"/>
      <c r="E24" s="499" t="s">
        <v>984</v>
      </c>
      <c r="F24" s="498"/>
      <c r="G24" s="501">
        <v>0</v>
      </c>
      <c r="H24" s="501">
        <v>0</v>
      </c>
      <c r="I24" s="501">
        <v>0</v>
      </c>
      <c r="J24" s="501">
        <v>0</v>
      </c>
      <c r="K24" s="501">
        <v>0</v>
      </c>
      <c r="L24" s="501">
        <v>0</v>
      </c>
      <c r="M24" s="501">
        <v>0</v>
      </c>
      <c r="N24" s="501">
        <v>0</v>
      </c>
      <c r="O24" s="501">
        <v>0</v>
      </c>
      <c r="P24" s="501">
        <v>0</v>
      </c>
      <c r="Q24" s="501">
        <v>0</v>
      </c>
      <c r="R24" s="501">
        <v>0</v>
      </c>
      <c r="S24" s="501">
        <v>0</v>
      </c>
      <c r="T24" s="501">
        <v>0</v>
      </c>
      <c r="U24" s="501">
        <v>0</v>
      </c>
      <c r="V24" s="501">
        <v>0</v>
      </c>
      <c r="W24" s="501">
        <v>0</v>
      </c>
      <c r="X24" s="501">
        <v>0</v>
      </c>
      <c r="Y24" s="501">
        <v>0</v>
      </c>
      <c r="Z24" s="501">
        <v>0</v>
      </c>
      <c r="AA24" s="501">
        <v>1231.947796458958</v>
      </c>
      <c r="AB24" s="501">
        <v>14581.718270915935</v>
      </c>
      <c r="AC24" s="501">
        <v>14256.844010346389</v>
      </c>
      <c r="AD24" s="501">
        <v>13933.294826229874</v>
      </c>
      <c r="AE24" s="501">
        <v>14971.76809034968</v>
      </c>
      <c r="AF24" s="501">
        <v>29407.553184106353</v>
      </c>
      <c r="AG24" s="501">
        <v>28723.402801267206</v>
      </c>
      <c r="AH24" s="501">
        <v>29507.95319277962</v>
      </c>
      <c r="AI24" s="501">
        <v>44736.626051207655</v>
      </c>
      <c r="AJ24" s="501">
        <v>43655.026315581476</v>
      </c>
      <c r="AK24" s="501">
        <v>42586.938744102772</v>
      </c>
      <c r="AL24" s="501">
        <v>43143.156558869596</v>
      </c>
      <c r="AM24" s="501">
        <v>59672.045607583917</v>
      </c>
      <c r="AN24" s="501">
        <v>58182.380351949934</v>
      </c>
      <c r="AO24" s="501">
        <v>56693.6868957263</v>
      </c>
      <c r="AP24" s="501">
        <v>55208.922111973028</v>
      </c>
      <c r="AQ24" s="501">
        <v>53727.401723352035</v>
      </c>
      <c r="AR24" s="501">
        <v>54137.81904472156</v>
      </c>
      <c r="AS24" s="501">
        <v>73120.34037418323</v>
      </c>
      <c r="AT24" s="501">
        <v>71148.60693354602</v>
      </c>
      <c r="AU24" s="501">
        <v>69180.692318417918</v>
      </c>
      <c r="AV24" s="501">
        <v>67221.54909776221</v>
      </c>
      <c r="AW24" s="501">
        <v>66547.310063227094</v>
      </c>
      <c r="AX24" s="501">
        <v>78493.311718377692</v>
      </c>
      <c r="AY24" s="501">
        <v>76203.102809998687</v>
      </c>
      <c r="AZ24" s="501">
        <v>75683.593097543344</v>
      </c>
      <c r="BA24" s="501">
        <v>92402.002728831809</v>
      </c>
      <c r="BB24" s="501">
        <v>89827.235626988608</v>
      </c>
      <c r="BC24" s="501">
        <v>89793.562925890277</v>
      </c>
      <c r="BD24" s="501">
        <v>114302.30261325258</v>
      </c>
      <c r="BE24" s="501">
        <v>104512.54201102744</v>
      </c>
      <c r="BF24" s="501">
        <v>101727.50486252979</v>
      </c>
      <c r="BG24" s="501">
        <v>98291.144218845628</v>
      </c>
      <c r="BH24" s="501">
        <v>90041.076018746899</v>
      </c>
      <c r="BI24" s="501">
        <v>105995.0954841817</v>
      </c>
      <c r="BJ24" s="501">
        <v>103158.2827748625</v>
      </c>
    </row>
    <row r="26" spans="2:62">
      <c r="B26" s="498"/>
      <c r="C26" s="498"/>
      <c r="D26" s="498"/>
      <c r="E26" s="498"/>
      <c r="F26" s="498"/>
      <c r="G26" s="503" t="s">
        <v>985</v>
      </c>
      <c r="H26" s="503" t="s">
        <v>342</v>
      </c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  <c r="Z26" s="498"/>
      <c r="AA26" s="498"/>
      <c r="AB26" s="498"/>
      <c r="AC26" s="498"/>
      <c r="AD26" s="498"/>
      <c r="AE26" s="498"/>
      <c r="AF26" s="498"/>
      <c r="AG26" s="498"/>
      <c r="AH26" s="498"/>
      <c r="AI26" s="498"/>
      <c r="AJ26" s="498"/>
      <c r="AK26" s="498"/>
      <c r="AL26" s="498"/>
      <c r="AM26" s="498"/>
      <c r="AN26" s="498"/>
      <c r="AO26" s="498"/>
      <c r="AP26" s="498"/>
      <c r="AQ26" s="498"/>
      <c r="AR26" s="498"/>
      <c r="AS26" s="498"/>
      <c r="AT26" s="498"/>
      <c r="AU26" s="498"/>
      <c r="AV26" s="498"/>
      <c r="AW26" s="498"/>
      <c r="AX26" s="498"/>
      <c r="AY26" s="498"/>
      <c r="AZ26" s="498"/>
      <c r="BA26" s="498"/>
      <c r="BB26" s="498"/>
      <c r="BC26" s="498"/>
      <c r="BD26" s="498"/>
      <c r="BE26" s="498"/>
      <c r="BF26" s="498"/>
      <c r="BG26" s="498"/>
      <c r="BH26" s="498"/>
      <c r="BI26" s="498"/>
      <c r="BJ26" s="498"/>
    </row>
    <row r="27" spans="2:62">
      <c r="B27" s="498"/>
      <c r="C27" s="498"/>
      <c r="D27" s="498"/>
      <c r="E27" s="499" t="s">
        <v>983</v>
      </c>
      <c r="F27" s="498"/>
      <c r="G27" s="500">
        <f>SUM(G23:BJ23)</f>
        <v>1251124.2804195629</v>
      </c>
      <c r="H27" s="504">
        <f>(NPV(7%,J23:BJ23)+G23)*1.07^0.5</f>
        <v>115573.02864039931</v>
      </c>
      <c r="I27" s="498"/>
      <c r="J27" s="498"/>
      <c r="K27" s="498"/>
      <c r="L27" s="498"/>
      <c r="M27" s="498"/>
      <c r="N27" s="498"/>
      <c r="O27" s="498"/>
      <c r="P27" s="498"/>
      <c r="Q27" s="498"/>
      <c r="R27" s="498"/>
      <c r="S27" s="498"/>
      <c r="T27" s="498"/>
      <c r="U27" s="498"/>
      <c r="V27" s="498"/>
      <c r="W27" s="498"/>
      <c r="X27" s="498"/>
      <c r="Y27" s="498"/>
      <c r="Z27" s="498"/>
      <c r="AA27" s="498"/>
      <c r="AB27" s="498"/>
      <c r="AC27" s="498"/>
      <c r="AD27" s="498"/>
      <c r="AE27" s="498"/>
      <c r="AF27" s="498"/>
      <c r="AG27" s="498"/>
      <c r="AH27" s="498"/>
      <c r="AI27" s="498"/>
      <c r="AJ27" s="498"/>
      <c r="AK27" s="498"/>
      <c r="AL27" s="498"/>
      <c r="AM27" s="498"/>
      <c r="AN27" s="498"/>
      <c r="AO27" s="498"/>
      <c r="AP27" s="498"/>
      <c r="AQ27" s="498"/>
      <c r="AR27" s="498"/>
      <c r="AS27" s="498"/>
      <c r="AT27" s="498"/>
      <c r="AU27" s="498"/>
      <c r="AV27" s="498"/>
      <c r="AW27" s="498"/>
      <c r="AX27" s="498"/>
      <c r="AY27" s="498"/>
      <c r="AZ27" s="498"/>
      <c r="BA27" s="498"/>
      <c r="BB27" s="498"/>
      <c r="BC27" s="498"/>
      <c r="BD27" s="498"/>
      <c r="BE27" s="498"/>
      <c r="BF27" s="498"/>
      <c r="BG27" s="498"/>
      <c r="BH27" s="498"/>
      <c r="BI27" s="498"/>
      <c r="BJ27" s="498"/>
    </row>
    <row r="28" spans="2:62">
      <c r="B28" s="498"/>
      <c r="C28" s="498"/>
      <c r="D28" s="498"/>
      <c r="E28" s="499" t="s">
        <v>984</v>
      </c>
      <c r="F28" s="498"/>
      <c r="G28" s="500">
        <f>SUM(G24:BJ24)</f>
        <v>2226007.741255735</v>
      </c>
      <c r="H28" s="504">
        <f>(NPV(7%,J24:BJ24)+G24)*1.07^0.5</f>
        <v>181127.55718632552</v>
      </c>
      <c r="I28" s="498"/>
      <c r="J28" s="498"/>
      <c r="K28" s="498"/>
      <c r="L28" s="498"/>
      <c r="M28" s="498"/>
      <c r="N28" s="498"/>
      <c r="O28" s="498"/>
      <c r="P28" s="498"/>
      <c r="Q28" s="498"/>
      <c r="R28" s="498"/>
      <c r="S28" s="498"/>
      <c r="T28" s="498"/>
      <c r="U28" s="498"/>
      <c r="V28" s="498"/>
      <c r="W28" s="498"/>
      <c r="X28" s="498"/>
      <c r="Y28" s="498"/>
      <c r="Z28" s="498"/>
      <c r="AA28" s="498"/>
      <c r="AB28" s="498"/>
      <c r="AC28" s="498"/>
      <c r="AD28" s="498"/>
      <c r="AE28" s="498"/>
      <c r="AF28" s="498"/>
      <c r="AG28" s="498"/>
      <c r="AH28" s="498"/>
      <c r="AI28" s="498"/>
      <c r="AJ28" s="498"/>
      <c r="AK28" s="498"/>
      <c r="AL28" s="498"/>
      <c r="AM28" s="498"/>
      <c r="AN28" s="498"/>
      <c r="AO28" s="498"/>
      <c r="AP28" s="498"/>
      <c r="AQ28" s="498"/>
      <c r="AR28" s="498"/>
      <c r="AS28" s="498"/>
      <c r="AT28" s="498"/>
      <c r="AU28" s="498"/>
      <c r="AV28" s="498"/>
      <c r="AW28" s="498"/>
      <c r="AX28" s="498"/>
      <c r="AY28" s="498"/>
      <c r="AZ28" s="498"/>
      <c r="BA28" s="498"/>
      <c r="BB28" s="498"/>
      <c r="BC28" s="498"/>
      <c r="BD28" s="498"/>
      <c r="BE28" s="498"/>
      <c r="BF28" s="498"/>
      <c r="BG28" s="498"/>
      <c r="BH28" s="498"/>
      <c r="BI28" s="498"/>
      <c r="BJ28" s="498"/>
    </row>
    <row r="30" spans="2:62">
      <c r="C30" t="s">
        <v>986</v>
      </c>
    </row>
    <row r="33" spans="2:2">
      <c r="B33" t="s">
        <v>987</v>
      </c>
    </row>
  </sheetData>
  <sheetProtection password="EEDF" sheet="1" objects="1" scenarios="1"/>
  <mergeCells count="4">
    <mergeCell ref="C3:E3"/>
    <mergeCell ref="C4:E4"/>
    <mergeCell ref="C13:E13"/>
    <mergeCell ref="C14:E1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2.75"/>
  <cols>
    <col min="1" max="1" width="49.140625" style="6" customWidth="1"/>
    <col min="2" max="2" width="15.42578125" style="6" customWidth="1"/>
    <col min="3" max="3" width="13.85546875" style="6" customWidth="1"/>
    <col min="4" max="4" width="15" style="6" customWidth="1"/>
    <col min="5" max="5" width="15.7109375" style="6" customWidth="1"/>
    <col min="6" max="6" width="17.42578125" style="6" customWidth="1"/>
    <col min="7" max="7" width="15.85546875" style="6" customWidth="1"/>
    <col min="8" max="8" width="9.140625" style="6"/>
    <col min="9" max="9" width="11.5703125" style="6" bestFit="1" customWidth="1"/>
    <col min="10" max="10" width="10.5703125" style="6" customWidth="1"/>
    <col min="11" max="16384" width="9.140625" style="6"/>
  </cols>
  <sheetData>
    <row r="1" spans="1:12">
      <c r="A1" s="552"/>
      <c r="B1" s="558" t="s">
        <v>893</v>
      </c>
      <c r="C1" s="559"/>
      <c r="D1" s="558" t="s">
        <v>894</v>
      </c>
      <c r="E1" s="559"/>
      <c r="F1" s="558" t="s">
        <v>345</v>
      </c>
      <c r="G1" s="559"/>
    </row>
    <row r="2" spans="1:12">
      <c r="A2" s="539"/>
      <c r="B2" s="441" t="s">
        <v>368</v>
      </c>
      <c r="C2" s="532" t="s">
        <v>1022</v>
      </c>
      <c r="D2" s="441" t="s">
        <v>368</v>
      </c>
      <c r="E2" s="532" t="s">
        <v>1022</v>
      </c>
      <c r="F2" s="441" t="s">
        <v>368</v>
      </c>
      <c r="G2" s="532" t="s">
        <v>1022</v>
      </c>
    </row>
    <row r="3" spans="1:12">
      <c r="A3" s="539" t="s">
        <v>809</v>
      </c>
      <c r="B3" s="441"/>
      <c r="C3" s="532"/>
      <c r="D3" s="441"/>
      <c r="E3" s="532"/>
      <c r="F3" s="441"/>
      <c r="G3" s="532"/>
    </row>
    <row r="4" spans="1:12">
      <c r="A4" s="550" t="s">
        <v>342</v>
      </c>
      <c r="B4" s="442">
        <f>+'Time Series Summary'!C4</f>
        <v>74221796.211742178</v>
      </c>
      <c r="C4" s="533">
        <f>+'Time Series Summary'!B4</f>
        <v>10778339.069571724</v>
      </c>
      <c r="D4" s="442">
        <f>+'Time Series Summary'!C3</f>
        <v>46916598.978648797</v>
      </c>
      <c r="E4" s="533">
        <f>+'Time Series Summary'!B3</f>
        <v>8365996.9110805662</v>
      </c>
      <c r="F4" s="442">
        <f>+B4-D4</f>
        <v>27305197.233093381</v>
      </c>
      <c r="G4" s="533">
        <f>+C4-E4</f>
        <v>2412342.1584911579</v>
      </c>
      <c r="I4" s="29"/>
      <c r="J4" s="29"/>
      <c r="K4" s="29"/>
      <c r="L4" s="29"/>
    </row>
    <row r="5" spans="1:12">
      <c r="A5" s="550" t="s">
        <v>726</v>
      </c>
      <c r="B5" s="531">
        <f>+'Time Series Summary'!C8</f>
        <v>22266538.863522656</v>
      </c>
      <c r="C5" s="534">
        <f>+'Time Series Summary'!B8</f>
        <v>3233501.720871517</v>
      </c>
      <c r="D5" s="531">
        <f>+'Time Series Summary'!C7</f>
        <v>14074979.693594638</v>
      </c>
      <c r="E5" s="534">
        <f>+'Time Series Summary'!B7</f>
        <v>2509799.073324169</v>
      </c>
      <c r="F5" s="442">
        <f>+B5-D5</f>
        <v>8191559.169928018</v>
      </c>
      <c r="G5" s="533">
        <f>+C5-E5</f>
        <v>723702.64754734794</v>
      </c>
      <c r="I5" s="29"/>
      <c r="J5" s="29"/>
      <c r="K5" s="29"/>
      <c r="L5" s="29"/>
    </row>
    <row r="6" spans="1:12">
      <c r="A6" s="547" t="s">
        <v>810</v>
      </c>
      <c r="B6" s="549"/>
      <c r="C6" s="548"/>
      <c r="D6" s="549"/>
      <c r="E6" s="548"/>
      <c r="F6" s="549">
        <f>+F5+F4</f>
        <v>35496756.403021395</v>
      </c>
      <c r="G6" s="548">
        <f>+G5+G4</f>
        <v>3136044.8060385059</v>
      </c>
      <c r="I6" s="29"/>
      <c r="J6" s="29"/>
      <c r="K6" s="29"/>
      <c r="L6" s="29"/>
    </row>
    <row r="7" spans="1:12">
      <c r="A7" s="540"/>
      <c r="B7" s="441"/>
      <c r="C7" s="535"/>
      <c r="D7" s="443"/>
      <c r="E7" s="535"/>
      <c r="F7" s="443"/>
      <c r="G7" s="536"/>
    </row>
    <row r="8" spans="1:12">
      <c r="A8" s="539" t="s">
        <v>811</v>
      </c>
      <c r="B8" s="440"/>
      <c r="C8" s="535"/>
      <c r="D8" s="443"/>
      <c r="E8" s="535"/>
      <c r="F8" s="443"/>
      <c r="G8" s="535"/>
    </row>
    <row r="9" spans="1:12">
      <c r="A9" s="551" t="s">
        <v>364</v>
      </c>
      <c r="B9" s="442">
        <f>+'Time Series Summary'!C24</f>
        <v>3569294.2671070234</v>
      </c>
      <c r="C9" s="533">
        <f>+'Time Series Summary'!B24</f>
        <v>775469.95293505723</v>
      </c>
      <c r="D9" s="442">
        <f>+'Time Series Summary'!C23</f>
        <v>2767667.1758600725</v>
      </c>
      <c r="E9" s="533">
        <f>+'Time Series Summary'!B23</f>
        <v>1675259.2035340676</v>
      </c>
      <c r="F9" s="442">
        <f>+D9-B9</f>
        <v>-801627.09124695091</v>
      </c>
      <c r="G9" s="533">
        <f>+E9-C9</f>
        <v>899789.25059901038</v>
      </c>
      <c r="I9" s="29"/>
      <c r="J9" s="29"/>
      <c r="K9" s="29"/>
      <c r="L9" s="29"/>
    </row>
    <row r="10" spans="1:12">
      <c r="A10" s="551" t="s">
        <v>365</v>
      </c>
      <c r="B10" s="442">
        <f>+'Time Series Summary'!C28</f>
        <v>429151.97005735233</v>
      </c>
      <c r="C10" s="533">
        <f>+'Time Series Summary'!B28</f>
        <v>97901.661109226261</v>
      </c>
      <c r="D10" s="442">
        <f>+'Time Series Summary'!C27</f>
        <v>421611.74966368556</v>
      </c>
      <c r="E10" s="533">
        <f>+'Time Series Summary'!B27</f>
        <v>256630.9986515897</v>
      </c>
      <c r="F10" s="442">
        <f t="shared" ref="F10:G26" si="0">+D10-B10</f>
        <v>-7540.2203936667647</v>
      </c>
      <c r="G10" s="533">
        <f t="shared" si="0"/>
        <v>158729.33754236344</v>
      </c>
      <c r="I10" s="29"/>
      <c r="J10" s="29"/>
      <c r="K10" s="29"/>
      <c r="L10" s="29"/>
    </row>
    <row r="11" spans="1:12">
      <c r="A11" s="551" t="s">
        <v>366</v>
      </c>
      <c r="B11" s="442">
        <f>+'Time Series Summary'!C44</f>
        <v>4175223.9614486857</v>
      </c>
      <c r="C11" s="533">
        <f>+'Time Series Summary'!B44</f>
        <v>577448.15282004862</v>
      </c>
      <c r="D11" s="442">
        <f>+'Time Series Summary'!C43</f>
        <v>2662914.8251061621</v>
      </c>
      <c r="E11" s="533">
        <f>+'Time Series Summary'!B43</f>
        <v>472837.56905846344</v>
      </c>
      <c r="F11" s="442">
        <f t="shared" si="0"/>
        <v>-1512309.1363425236</v>
      </c>
      <c r="G11" s="533">
        <f t="shared" si="0"/>
        <v>-104610.58376158518</v>
      </c>
      <c r="I11" s="29"/>
      <c r="J11" s="29"/>
      <c r="K11" s="29"/>
      <c r="L11" s="29"/>
    </row>
    <row r="12" spans="1:12">
      <c r="A12" s="551" t="s">
        <v>367</v>
      </c>
      <c r="B12" s="442">
        <f>+'Time Series Summary'!C48</f>
        <v>665864.51573769201</v>
      </c>
      <c r="C12" s="533">
        <f>+'Time Series Summary'!B48</f>
        <v>91216.694089246172</v>
      </c>
      <c r="D12" s="442">
        <f>+'Time Series Summary'!C47</f>
        <v>399579.79693709227</v>
      </c>
      <c r="E12" s="533">
        <f>+'Time Series Summary'!B47</f>
        <v>71370.902349242489</v>
      </c>
      <c r="F12" s="442">
        <f t="shared" si="0"/>
        <v>-266284.71880059975</v>
      </c>
      <c r="G12" s="533">
        <f t="shared" si="0"/>
        <v>-19845.791740003682</v>
      </c>
      <c r="I12" s="29"/>
      <c r="J12" s="29"/>
      <c r="K12" s="29"/>
      <c r="L12" s="29"/>
    </row>
    <row r="13" spans="1:12">
      <c r="A13" s="551" t="s">
        <v>988</v>
      </c>
      <c r="B13" s="442">
        <f>+'Time Series Summary'!C52</f>
        <v>0</v>
      </c>
      <c r="C13" s="533">
        <f>+'Time Series Summary'!B52</f>
        <v>0</v>
      </c>
      <c r="D13" s="442">
        <f>+'Time Series Summary'!C51</f>
        <v>153327.39363900755</v>
      </c>
      <c r="E13" s="533">
        <f>+'Time Series Summary'!B51</f>
        <v>127507.01489808354</v>
      </c>
      <c r="F13" s="442">
        <f t="shared" si="0"/>
        <v>153327.39363900755</v>
      </c>
      <c r="G13" s="533">
        <f t="shared" si="0"/>
        <v>127507.01489808354</v>
      </c>
      <c r="I13" s="29"/>
      <c r="J13" s="29"/>
      <c r="K13" s="29"/>
      <c r="L13" s="29"/>
    </row>
    <row r="14" spans="1:12">
      <c r="A14" s="551" t="s">
        <v>989</v>
      </c>
      <c r="B14" s="442">
        <f>+'Time Series Summary'!C56</f>
        <v>0</v>
      </c>
      <c r="C14" s="533">
        <f>+'Time Series Summary'!B56</f>
        <v>0</v>
      </c>
      <c r="D14" s="442">
        <f>+'Time Series Summary'!C55</f>
        <v>23587.610324664045</v>
      </c>
      <c r="E14" s="533">
        <f>+'Time Series Summary'!B55</f>
        <v>17145.507829455706</v>
      </c>
      <c r="F14" s="442">
        <f t="shared" si="0"/>
        <v>23587.610324664045</v>
      </c>
      <c r="G14" s="533">
        <f t="shared" si="0"/>
        <v>17145.507829455706</v>
      </c>
      <c r="I14" s="29"/>
      <c r="J14" s="29"/>
      <c r="K14" s="29"/>
      <c r="L14" s="29"/>
    </row>
    <row r="15" spans="1:12">
      <c r="A15" s="551" t="s">
        <v>990</v>
      </c>
      <c r="B15" s="442">
        <f>+'Time Series Summary'!C60</f>
        <v>0</v>
      </c>
      <c r="C15" s="533">
        <f>+'Time Series Summary'!B60</f>
        <v>0</v>
      </c>
      <c r="D15" s="442">
        <f>+'Time Series Summary'!C59</f>
        <v>193391.88988797754</v>
      </c>
      <c r="E15" s="533">
        <f>+'Time Series Summary'!B59</f>
        <v>32114.4580705384</v>
      </c>
      <c r="F15" s="442">
        <f t="shared" si="0"/>
        <v>193391.88988797754</v>
      </c>
      <c r="G15" s="533">
        <f t="shared" si="0"/>
        <v>32114.4580705384</v>
      </c>
      <c r="I15" s="29"/>
      <c r="J15" s="29"/>
      <c r="K15" s="29"/>
      <c r="L15" s="29"/>
    </row>
    <row r="16" spans="1:12">
      <c r="A16" s="551" t="s">
        <v>991</v>
      </c>
      <c r="B16" s="442">
        <f>+'Time Series Summary'!C64</f>
        <v>0</v>
      </c>
      <c r="C16" s="533">
        <f>+'Time Series Summary'!B64</f>
        <v>0</v>
      </c>
      <c r="D16" s="442">
        <f>+'Time Series Summary'!C63</f>
        <v>18017.881820289942</v>
      </c>
      <c r="E16" s="533">
        <f>+'Time Series Summary'!B63</f>
        <v>2414.6656911160153</v>
      </c>
      <c r="F16" s="442">
        <f t="shared" si="0"/>
        <v>18017.881820289942</v>
      </c>
      <c r="G16" s="533">
        <f t="shared" si="0"/>
        <v>2414.6656911160153</v>
      </c>
      <c r="I16" s="29"/>
      <c r="J16" s="29"/>
      <c r="K16" s="29"/>
      <c r="L16" s="29"/>
    </row>
    <row r="17" spans="1:12">
      <c r="A17" s="551" t="s">
        <v>363</v>
      </c>
      <c r="B17" s="442">
        <f>+'Time Series Summary'!C68</f>
        <v>0</v>
      </c>
      <c r="C17" s="533">
        <f>+'Time Series Summary'!B68</f>
        <v>0</v>
      </c>
      <c r="D17" s="442">
        <f>+'Time Series Summary'!C67</f>
        <v>19211637.572652936</v>
      </c>
      <c r="E17" s="533">
        <f>+'Time Series Summary'!B67</f>
        <v>1054156.0406407861</v>
      </c>
      <c r="F17" s="442">
        <f t="shared" si="0"/>
        <v>19211637.572652936</v>
      </c>
      <c r="G17" s="533">
        <f t="shared" si="0"/>
        <v>1054156.0406407861</v>
      </c>
      <c r="I17" s="29"/>
      <c r="J17" s="29"/>
      <c r="K17" s="29"/>
      <c r="L17" s="29"/>
    </row>
    <row r="18" spans="1:12">
      <c r="A18" s="551" t="s">
        <v>362</v>
      </c>
      <c r="B18" s="442">
        <f>+'Time Series Summary'!C72</f>
        <v>4473137.81921132</v>
      </c>
      <c r="C18" s="533">
        <f>+'Time Series Summary'!B72</f>
        <v>512336.76078386087</v>
      </c>
      <c r="D18" s="442">
        <f>+'Time Series Summary'!C71</f>
        <v>2969381.7277363092</v>
      </c>
      <c r="E18" s="533">
        <f>+'Time Series Summary'!B71</f>
        <v>435825.17172508431</v>
      </c>
      <c r="F18" s="442">
        <f t="shared" si="0"/>
        <v>-1503756.0914750108</v>
      </c>
      <c r="G18" s="533">
        <f t="shared" si="0"/>
        <v>-76511.589058776561</v>
      </c>
      <c r="I18" s="29"/>
      <c r="J18" s="29"/>
      <c r="K18" s="29"/>
      <c r="L18" s="29"/>
    </row>
    <row r="19" spans="1:12">
      <c r="A19" s="551" t="s">
        <v>466</v>
      </c>
      <c r="B19" s="442">
        <f>+'Time Series Summary'!C84</f>
        <v>-4868604.5626286454</v>
      </c>
      <c r="C19" s="533">
        <f>+'Time Series Summary'!B84</f>
        <v>-629233.46616150963</v>
      </c>
      <c r="D19" s="442">
        <f>+'Time Series Summary'!C83</f>
        <v>-33165.830404625682</v>
      </c>
      <c r="E19" s="533">
        <f>+'Time Series Summary'!B83</f>
        <v>-2232.0249169454728</v>
      </c>
      <c r="F19" s="442">
        <f t="shared" si="0"/>
        <v>4835438.7322240202</v>
      </c>
      <c r="G19" s="533">
        <f t="shared" si="0"/>
        <v>627001.44124456414</v>
      </c>
      <c r="I19" s="29"/>
      <c r="J19" s="29"/>
      <c r="K19" s="29"/>
      <c r="L19" s="29"/>
    </row>
    <row r="20" spans="1:12">
      <c r="A20" s="551" t="s">
        <v>966</v>
      </c>
      <c r="B20" s="442">
        <f>+'Time Series Summary'!C88</f>
        <v>-1460581.3687885932</v>
      </c>
      <c r="C20" s="533">
        <f>+'Time Series Summary'!B88</f>
        <v>-188770.03984845278</v>
      </c>
      <c r="D20" s="442">
        <f>+'Time Series Summary'!C87</f>
        <v>-9949.7491213877038</v>
      </c>
      <c r="E20" s="533">
        <f>+'Time Series Summary'!B87</f>
        <v>-669.60747508364193</v>
      </c>
      <c r="F20" s="442">
        <f t="shared" si="0"/>
        <v>1450631.6196672055</v>
      </c>
      <c r="G20" s="533">
        <f t="shared" si="0"/>
        <v>188100.43237336914</v>
      </c>
      <c r="I20" s="29"/>
      <c r="J20" s="29"/>
      <c r="K20" s="29"/>
      <c r="L20" s="29"/>
    </row>
    <row r="21" spans="1:12">
      <c r="A21" s="551" t="s">
        <v>898</v>
      </c>
      <c r="B21" s="442">
        <f>+'Time Series Summary'!C92</f>
        <v>0</v>
      </c>
      <c r="C21" s="533">
        <f>+'Time Series Summary'!B92</f>
        <v>0</v>
      </c>
      <c r="D21" s="442">
        <f>+'Time Series Summary'!C91</f>
        <v>1236980.0547846206</v>
      </c>
      <c r="E21" s="533">
        <f>+'Time Series Summary'!B91</f>
        <v>192411.65363587561</v>
      </c>
      <c r="F21" s="442">
        <f t="shared" si="0"/>
        <v>1236980.0547846206</v>
      </c>
      <c r="G21" s="533">
        <f t="shared" si="0"/>
        <v>192411.65363587561</v>
      </c>
      <c r="I21" s="29"/>
      <c r="J21" s="29"/>
      <c r="K21" s="29"/>
      <c r="L21" s="29"/>
    </row>
    <row r="22" spans="1:12">
      <c r="A22" s="551" t="s">
        <v>953</v>
      </c>
      <c r="B22" s="442">
        <f>+'Time Series Summary'!C96</f>
        <v>0</v>
      </c>
      <c r="C22" s="533">
        <f>+'Time Series Summary'!B96</f>
        <v>0</v>
      </c>
      <c r="D22" s="442">
        <f>+'Time Series Summary'!C95</f>
        <v>1393170.0664860266</v>
      </c>
      <c r="E22" s="533">
        <f>+'Time Series Summary'!B95</f>
        <v>515608.79747507838</v>
      </c>
      <c r="F22" s="442">
        <f t="shared" si="0"/>
        <v>1393170.0664860266</v>
      </c>
      <c r="G22" s="533">
        <f t="shared" si="0"/>
        <v>515608.79747507838</v>
      </c>
      <c r="I22" s="29"/>
      <c r="J22" s="29"/>
      <c r="K22" s="29"/>
      <c r="L22" s="29"/>
    </row>
    <row r="23" spans="1:12">
      <c r="A23" s="551" t="s">
        <v>954</v>
      </c>
      <c r="B23" s="442">
        <f>+'Time Series Summary'!C100</f>
        <v>0</v>
      </c>
      <c r="C23" s="533">
        <f>+'Time Series Summary'!B100</f>
        <v>0</v>
      </c>
      <c r="D23" s="442">
        <f>+'Time Series Summary'!C99</f>
        <v>93442.066084218794</v>
      </c>
      <c r="E23" s="533">
        <f>+'Time Series Summary'!B99</f>
        <v>33120.552507085376</v>
      </c>
      <c r="F23" s="442">
        <f t="shared" si="0"/>
        <v>93442.066084218794</v>
      </c>
      <c r="G23" s="533">
        <f t="shared" si="0"/>
        <v>33120.552507085376</v>
      </c>
      <c r="I23" s="29"/>
      <c r="J23" s="29"/>
      <c r="K23" s="29"/>
      <c r="L23" s="29"/>
    </row>
    <row r="24" spans="1:12">
      <c r="A24" s="551" t="s">
        <v>955</v>
      </c>
      <c r="B24" s="442">
        <f>+'Time Series Summary'!C104</f>
        <v>0</v>
      </c>
      <c r="C24" s="533">
        <f>+'Time Series Summary'!B104</f>
        <v>0</v>
      </c>
      <c r="D24" s="442">
        <f>+'Time Series Summary'!C103</f>
        <v>279075.1999999999</v>
      </c>
      <c r="E24" s="533">
        <f>+'Time Series Summary'!B103</f>
        <v>100000.25317185183</v>
      </c>
      <c r="F24" s="442">
        <f t="shared" si="0"/>
        <v>279075.1999999999</v>
      </c>
      <c r="G24" s="533">
        <f t="shared" si="0"/>
        <v>100000.25317185183</v>
      </c>
      <c r="I24" s="29"/>
      <c r="J24" s="29"/>
      <c r="K24" s="29"/>
      <c r="L24" s="29"/>
    </row>
    <row r="25" spans="1:12">
      <c r="A25" s="551" t="s">
        <v>1024</v>
      </c>
      <c r="B25" s="442">
        <f>+'Time Series Summary'!C108</f>
        <v>0</v>
      </c>
      <c r="C25" s="533">
        <f>+'Time Series Summary'!B108</f>
        <v>0</v>
      </c>
      <c r="D25" s="442">
        <f>+'Time Series Summary'!C107</f>
        <v>1251124.2804195629</v>
      </c>
      <c r="E25" s="533">
        <f>+'Time Series Summary'!B107</f>
        <v>97588.142140093871</v>
      </c>
      <c r="F25" s="442">
        <f t="shared" si="0"/>
        <v>1251124.2804195629</v>
      </c>
      <c r="G25" s="533">
        <f t="shared" si="0"/>
        <v>97588.142140093871</v>
      </c>
      <c r="I25" s="29"/>
      <c r="J25" s="29"/>
      <c r="K25" s="29"/>
      <c r="L25" s="29"/>
    </row>
    <row r="26" spans="1:12">
      <c r="A26" s="551" t="s">
        <v>355</v>
      </c>
      <c r="B26" s="442">
        <f>+'Time Series Summary'!C116</f>
        <v>0</v>
      </c>
      <c r="C26" s="533">
        <f>+'Time Series Summary'!B116</f>
        <v>0</v>
      </c>
      <c r="D26" s="442">
        <f>+'Time Series Summary'!C115</f>
        <v>303145.79071850306</v>
      </c>
      <c r="E26" s="533">
        <f>+'Time Series Summary'!B115</f>
        <v>58990.704610386252</v>
      </c>
      <c r="F26" s="442">
        <f t="shared" si="0"/>
        <v>303145.79071850306</v>
      </c>
      <c r="G26" s="533">
        <f t="shared" si="0"/>
        <v>58990.704610386252</v>
      </c>
      <c r="I26" s="29"/>
      <c r="J26" s="29"/>
      <c r="K26" s="29"/>
      <c r="L26" s="29"/>
    </row>
    <row r="27" spans="1:12">
      <c r="A27" s="547" t="s">
        <v>1045</v>
      </c>
      <c r="B27" s="549"/>
      <c r="C27" s="548"/>
      <c r="D27" s="549"/>
      <c r="E27" s="548"/>
      <c r="F27" s="549">
        <f t="shared" ref="F27:G27" si="1">SUM(F9:F26)</f>
        <v>26351452.900450282</v>
      </c>
      <c r="G27" s="548">
        <f t="shared" si="1"/>
        <v>3903710.2878692928</v>
      </c>
      <c r="I27" s="29"/>
      <c r="J27" s="29"/>
      <c r="K27" s="29"/>
      <c r="L27" s="29"/>
    </row>
    <row r="28" spans="1:12">
      <c r="A28" s="540"/>
      <c r="B28" s="441"/>
      <c r="C28" s="535"/>
      <c r="D28" s="443"/>
      <c r="E28" s="535"/>
      <c r="F28" s="444"/>
      <c r="G28" s="536"/>
    </row>
    <row r="29" spans="1:12" ht="13.5" thickBot="1">
      <c r="A29" s="541" t="s">
        <v>17</v>
      </c>
      <c r="B29" s="555"/>
      <c r="C29" s="556"/>
      <c r="D29" s="557"/>
      <c r="E29" s="556"/>
      <c r="F29" s="538">
        <f>+F27+F6</f>
        <v>61848209.303471677</v>
      </c>
      <c r="G29" s="537">
        <f>+G27+G6</f>
        <v>7039755.0939077986</v>
      </c>
      <c r="I29" s="29"/>
      <c r="J29" s="29"/>
      <c r="K29" s="29"/>
      <c r="L29" s="29"/>
    </row>
    <row r="30" spans="1:12" ht="13.5" thickTop="1">
      <c r="A30" s="542"/>
      <c r="C30" s="553"/>
      <c r="E30" s="553"/>
      <c r="G30" s="87"/>
    </row>
    <row r="31" spans="1:12">
      <c r="A31" s="543" t="s">
        <v>1027</v>
      </c>
      <c r="C31" s="87"/>
      <c r="E31" s="87"/>
      <c r="G31" s="87"/>
    </row>
    <row r="32" spans="1:12">
      <c r="A32" s="544" t="s">
        <v>342</v>
      </c>
      <c r="B32" s="29">
        <f>+B4</f>
        <v>74221796.211742178</v>
      </c>
      <c r="C32" s="545">
        <f t="shared" ref="C32:G32" si="2">+C4</f>
        <v>10778339.069571724</v>
      </c>
      <c r="D32" s="29">
        <f t="shared" si="2"/>
        <v>46916598.978648797</v>
      </c>
      <c r="E32" s="545">
        <f t="shared" si="2"/>
        <v>8365996.9110805662</v>
      </c>
      <c r="F32" s="29">
        <f t="shared" si="2"/>
        <v>27305197.233093381</v>
      </c>
      <c r="G32" s="545">
        <f t="shared" si="2"/>
        <v>2412342.1584911579</v>
      </c>
      <c r="I32" s="29"/>
      <c r="J32" s="29"/>
      <c r="K32" s="29"/>
      <c r="L32" s="29"/>
    </row>
    <row r="33" spans="1:12">
      <c r="A33" s="546" t="s">
        <v>807</v>
      </c>
      <c r="B33" s="29">
        <f>+B5</f>
        <v>22266538.863522656</v>
      </c>
      <c r="C33" s="545">
        <f t="shared" ref="C33:G33" si="3">+C5</f>
        <v>3233501.720871517</v>
      </c>
      <c r="D33" s="29">
        <f t="shared" si="3"/>
        <v>14074979.693594638</v>
      </c>
      <c r="E33" s="545">
        <f t="shared" si="3"/>
        <v>2509799.073324169</v>
      </c>
      <c r="F33" s="29">
        <f t="shared" si="3"/>
        <v>8191559.169928018</v>
      </c>
      <c r="G33" s="545">
        <f t="shared" si="3"/>
        <v>723702.64754734794</v>
      </c>
      <c r="I33" s="29"/>
      <c r="J33" s="29"/>
      <c r="K33" s="29"/>
      <c r="L33" s="29"/>
    </row>
    <row r="34" spans="1:12">
      <c r="A34" s="546" t="s">
        <v>467</v>
      </c>
      <c r="B34" s="29">
        <f>+B9+B11+B13+B15</f>
        <v>7744518.2285557091</v>
      </c>
      <c r="C34" s="545">
        <f t="shared" ref="C34:G34" si="4">+C9+C11+C13+C15</f>
        <v>1352918.1057551058</v>
      </c>
      <c r="D34" s="29">
        <f t="shared" si="4"/>
        <v>5777301.2844932191</v>
      </c>
      <c r="E34" s="545">
        <f t="shared" si="4"/>
        <v>2307718.2455611532</v>
      </c>
      <c r="F34" s="29">
        <f t="shared" si="4"/>
        <v>-1967216.9440624893</v>
      </c>
      <c r="G34" s="545">
        <f t="shared" si="4"/>
        <v>954800.13980604708</v>
      </c>
      <c r="I34" s="29"/>
      <c r="J34" s="29"/>
      <c r="K34" s="29"/>
      <c r="L34" s="29"/>
    </row>
    <row r="35" spans="1:12">
      <c r="A35" s="546" t="s">
        <v>352</v>
      </c>
      <c r="B35" s="29">
        <f>+B17+B18</f>
        <v>4473137.81921132</v>
      </c>
      <c r="C35" s="545">
        <f t="shared" ref="C35:G35" si="5">+C17+C18</f>
        <v>512336.76078386087</v>
      </c>
      <c r="D35" s="29">
        <f t="shared" si="5"/>
        <v>22181019.300389245</v>
      </c>
      <c r="E35" s="545">
        <f t="shared" si="5"/>
        <v>1489981.2123658704</v>
      </c>
      <c r="F35" s="29">
        <f t="shared" si="5"/>
        <v>17707881.481177926</v>
      </c>
      <c r="G35" s="545">
        <f t="shared" si="5"/>
        <v>977644.45158200944</v>
      </c>
      <c r="I35" s="29"/>
      <c r="J35" s="29"/>
      <c r="K35" s="29"/>
      <c r="L35" s="29"/>
    </row>
    <row r="36" spans="1:12">
      <c r="A36" s="544" t="s">
        <v>468</v>
      </c>
      <c r="B36" s="29">
        <f>+B10+B12+B14+B16</f>
        <v>1095016.4857950443</v>
      </c>
      <c r="C36" s="545">
        <f t="shared" ref="C36:G36" si="6">+C10+C12+C14+C16</f>
        <v>189118.35519847245</v>
      </c>
      <c r="D36" s="29">
        <f t="shared" si="6"/>
        <v>862797.03874573181</v>
      </c>
      <c r="E36" s="545">
        <f t="shared" si="6"/>
        <v>347562.07452140393</v>
      </c>
      <c r="F36" s="29">
        <f t="shared" si="6"/>
        <v>-232219.44704931253</v>
      </c>
      <c r="G36" s="545">
        <f t="shared" si="6"/>
        <v>158443.71932293149</v>
      </c>
      <c r="I36" s="29"/>
      <c r="J36" s="29"/>
      <c r="K36" s="29"/>
      <c r="L36" s="29"/>
    </row>
    <row r="37" spans="1:12">
      <c r="A37" s="546" t="s">
        <v>1041</v>
      </c>
      <c r="B37" s="29">
        <f>+B22+B23+B24+B25</f>
        <v>0</v>
      </c>
      <c r="C37" s="545">
        <f t="shared" ref="C37:G37" si="7">+C22+C23+C24+C25</f>
        <v>0</v>
      </c>
      <c r="D37" s="29">
        <f t="shared" si="7"/>
        <v>3016811.6129898084</v>
      </c>
      <c r="E37" s="545">
        <f t="shared" si="7"/>
        <v>746317.74529410945</v>
      </c>
      <c r="F37" s="29">
        <f t="shared" si="7"/>
        <v>3016811.6129898084</v>
      </c>
      <c r="G37" s="545">
        <f t="shared" si="7"/>
        <v>746317.74529410945</v>
      </c>
      <c r="I37" s="29"/>
      <c r="J37" s="29"/>
      <c r="K37" s="29"/>
      <c r="L37" s="29"/>
    </row>
    <row r="38" spans="1:12">
      <c r="A38" s="546" t="s">
        <v>469</v>
      </c>
      <c r="B38" s="29">
        <f>+B19</f>
        <v>-4868604.5626286454</v>
      </c>
      <c r="C38" s="545">
        <f t="shared" ref="C38:G38" si="8">+C19</f>
        <v>-629233.46616150963</v>
      </c>
      <c r="D38" s="29">
        <f t="shared" si="8"/>
        <v>-33165.830404625682</v>
      </c>
      <c r="E38" s="545">
        <f t="shared" si="8"/>
        <v>-2232.0249169454728</v>
      </c>
      <c r="F38" s="29">
        <f t="shared" si="8"/>
        <v>4835438.7322240202</v>
      </c>
      <c r="G38" s="545">
        <f t="shared" si="8"/>
        <v>627001.44124456414</v>
      </c>
      <c r="I38" s="29"/>
      <c r="J38" s="29"/>
      <c r="K38" s="29"/>
      <c r="L38" s="29"/>
    </row>
    <row r="39" spans="1:12">
      <c r="A39" s="546" t="s">
        <v>1042</v>
      </c>
      <c r="B39" s="29">
        <f>+B21</f>
        <v>0</v>
      </c>
      <c r="C39" s="545">
        <f t="shared" ref="C39:G39" si="9">+C21</f>
        <v>0</v>
      </c>
      <c r="D39" s="29">
        <f t="shared" si="9"/>
        <v>1236980.0547846206</v>
      </c>
      <c r="E39" s="545">
        <f t="shared" si="9"/>
        <v>192411.65363587561</v>
      </c>
      <c r="F39" s="29">
        <f t="shared" si="9"/>
        <v>1236980.0547846206</v>
      </c>
      <c r="G39" s="545">
        <f t="shared" si="9"/>
        <v>192411.65363587561</v>
      </c>
      <c r="I39" s="29"/>
      <c r="J39" s="29"/>
      <c r="K39" s="29"/>
      <c r="L39" s="29"/>
    </row>
    <row r="40" spans="1:12">
      <c r="A40" s="546" t="s">
        <v>1043</v>
      </c>
      <c r="B40" s="29">
        <f>+B26</f>
        <v>0</v>
      </c>
      <c r="C40" s="545">
        <f t="shared" ref="C40:G40" si="10">+C26</f>
        <v>0</v>
      </c>
      <c r="D40" s="29">
        <f t="shared" si="10"/>
        <v>303145.79071850306</v>
      </c>
      <c r="E40" s="545">
        <f t="shared" si="10"/>
        <v>58990.704610386252</v>
      </c>
      <c r="F40" s="29">
        <f t="shared" si="10"/>
        <v>303145.79071850306</v>
      </c>
      <c r="G40" s="545">
        <f t="shared" si="10"/>
        <v>58990.704610386252</v>
      </c>
      <c r="I40" s="29"/>
      <c r="J40" s="29"/>
      <c r="K40" s="29"/>
      <c r="L40" s="29"/>
    </row>
    <row r="41" spans="1:12">
      <c r="A41" s="546" t="s">
        <v>1044</v>
      </c>
      <c r="B41" s="29">
        <f>+B20</f>
        <v>-1460581.3687885932</v>
      </c>
      <c r="C41" s="545">
        <f t="shared" ref="C41:G41" si="11">+C20</f>
        <v>-188770.03984845278</v>
      </c>
      <c r="D41" s="29">
        <f t="shared" si="11"/>
        <v>-9949.7491213877038</v>
      </c>
      <c r="E41" s="545">
        <f t="shared" si="11"/>
        <v>-669.60747508364193</v>
      </c>
      <c r="F41" s="29">
        <f t="shared" si="11"/>
        <v>1450631.6196672055</v>
      </c>
      <c r="G41" s="545">
        <f t="shared" si="11"/>
        <v>188100.43237336914</v>
      </c>
      <c r="I41" s="29"/>
      <c r="J41" s="29"/>
      <c r="K41" s="29"/>
      <c r="L41" s="29"/>
    </row>
    <row r="42" spans="1:12">
      <c r="A42" s="542"/>
      <c r="C42" s="554"/>
      <c r="E42" s="554"/>
      <c r="G42" s="87"/>
    </row>
    <row r="43" spans="1:12" ht="13.5" thickBot="1">
      <c r="A43" s="541" t="s">
        <v>17</v>
      </c>
      <c r="B43" s="555"/>
      <c r="C43" s="556"/>
      <c r="D43" s="557"/>
      <c r="E43" s="556"/>
      <c r="F43" s="538">
        <f>SUM(F32:F42)</f>
        <v>61848209.30347167</v>
      </c>
      <c r="G43" s="537">
        <f>SUM(G32:G42)</f>
        <v>7039755.0939077968</v>
      </c>
      <c r="I43" s="29"/>
      <c r="J43" s="29"/>
      <c r="K43" s="29"/>
      <c r="L43" s="29"/>
    </row>
    <row r="44" spans="1:12" ht="13.5" thickTop="1"/>
  </sheetData>
  <sheetProtection password="EEDF" sheet="1" objects="1" scenarios="1"/>
  <mergeCells count="3">
    <mergeCell ref="B1:C1"/>
    <mergeCell ref="D1:E1"/>
    <mergeCell ref="F1:G1"/>
  </mergeCells>
  <printOptions horizontalCentered="1"/>
  <pageMargins left="0.45" right="0.45" top="0.5" bottom="0.5" header="0.3" footer="0.3"/>
  <pageSetup scale="85" orientation="landscape" r:id="rId1"/>
  <headerFooter>
    <oddFooter>&amp;L&amp;8&amp;F&amp;C&amp;8&amp;P&amp;R&amp;8&amp;D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13"/>
  <sheetViews>
    <sheetView workbookViewId="0">
      <pane xSplit="3" ySplit="1" topLeftCell="R2" activePane="bottomRight" state="frozen"/>
      <selection pane="topRight" activeCell="D1" sqref="D1"/>
      <selection pane="bottomLeft" activeCell="A2" sqref="A2"/>
      <selection pane="bottomRight" activeCell="AE95" sqref="AE95"/>
    </sheetView>
  </sheetViews>
  <sheetFormatPr defaultRowHeight="12.75" outlineLevelRow="1"/>
  <cols>
    <col min="1" max="1" width="47.140625" customWidth="1"/>
    <col min="2" max="2" width="13" customWidth="1"/>
    <col min="3" max="3" width="15.28515625" customWidth="1"/>
    <col min="4" max="4" width="13.5703125" customWidth="1"/>
    <col min="5" max="46" width="10.5703125" customWidth="1"/>
    <col min="47" max="58" width="10.140625" customWidth="1"/>
    <col min="59" max="59" width="10.42578125" customWidth="1"/>
    <col min="60" max="60" width="11" customWidth="1"/>
  </cols>
  <sheetData>
    <row r="1" spans="1:60" ht="13.5" thickBot="1">
      <c r="A1" s="32"/>
      <c r="B1" s="81" t="s">
        <v>342</v>
      </c>
      <c r="C1" s="90" t="s">
        <v>371</v>
      </c>
      <c r="D1" s="82">
        <v>2012</v>
      </c>
      <c r="E1" s="82">
        <v>2013</v>
      </c>
      <c r="F1" s="82">
        <v>2014</v>
      </c>
      <c r="G1" s="82">
        <v>2015</v>
      </c>
      <c r="H1" s="82">
        <v>2016</v>
      </c>
      <c r="I1" s="82">
        <v>2017</v>
      </c>
      <c r="J1" s="82">
        <v>2018</v>
      </c>
      <c r="K1" s="82">
        <v>2019</v>
      </c>
      <c r="L1" s="82">
        <v>2020</v>
      </c>
      <c r="M1" s="82">
        <v>2021</v>
      </c>
      <c r="N1" s="82">
        <v>2022</v>
      </c>
      <c r="O1" s="82">
        <v>2023</v>
      </c>
      <c r="P1" s="82">
        <v>2024</v>
      </c>
      <c r="Q1" s="82">
        <v>2025</v>
      </c>
      <c r="R1" s="82">
        <v>2026</v>
      </c>
      <c r="S1" s="82">
        <v>2027</v>
      </c>
      <c r="T1" s="82">
        <v>2028</v>
      </c>
      <c r="U1" s="82">
        <v>2029</v>
      </c>
      <c r="V1" s="82">
        <v>2030</v>
      </c>
      <c r="W1" s="82">
        <v>2031</v>
      </c>
      <c r="X1" s="82">
        <v>2032</v>
      </c>
      <c r="Y1" s="82">
        <v>2033</v>
      </c>
      <c r="Z1" s="82">
        <v>2034</v>
      </c>
      <c r="AA1" s="82">
        <v>2035</v>
      </c>
      <c r="AB1" s="82">
        <v>2036</v>
      </c>
      <c r="AC1" s="82">
        <v>2037</v>
      </c>
      <c r="AD1" s="82">
        <v>2038</v>
      </c>
      <c r="AE1" s="82">
        <v>2039</v>
      </c>
      <c r="AF1" s="82">
        <v>2040</v>
      </c>
      <c r="AG1" s="82">
        <v>2041</v>
      </c>
      <c r="AH1" s="82">
        <v>2042</v>
      </c>
      <c r="AI1" s="82">
        <v>2043</v>
      </c>
      <c r="AJ1" s="82">
        <v>2044</v>
      </c>
      <c r="AK1" s="82">
        <v>2045</v>
      </c>
      <c r="AL1" s="82">
        <v>2046</v>
      </c>
      <c r="AM1" s="82">
        <v>2047</v>
      </c>
      <c r="AN1" s="82">
        <v>2048</v>
      </c>
      <c r="AO1" s="82">
        <v>2049</v>
      </c>
      <c r="AP1" s="82">
        <v>2050</v>
      </c>
      <c r="AQ1" s="82">
        <v>2051</v>
      </c>
      <c r="AR1" s="82">
        <v>2052</v>
      </c>
      <c r="AS1" s="82">
        <v>2053</v>
      </c>
      <c r="AT1" s="82">
        <v>2054</v>
      </c>
      <c r="AU1" s="82">
        <v>2055</v>
      </c>
      <c r="AV1" s="82">
        <v>2056</v>
      </c>
      <c r="AW1" s="82">
        <v>2057</v>
      </c>
      <c r="AX1" s="82">
        <v>2058</v>
      </c>
      <c r="AY1" s="82">
        <v>2059</v>
      </c>
      <c r="AZ1" s="82">
        <v>2060</v>
      </c>
      <c r="BA1" s="82">
        <v>2061</v>
      </c>
      <c r="BB1" s="82">
        <v>2062</v>
      </c>
      <c r="BC1" s="82">
        <v>2063</v>
      </c>
      <c r="BD1" s="82">
        <v>2064</v>
      </c>
      <c r="BE1" s="82">
        <v>2065</v>
      </c>
      <c r="BF1" s="82">
        <v>2066</v>
      </c>
      <c r="BG1" s="82">
        <v>2067</v>
      </c>
      <c r="BH1" s="81" t="s">
        <v>18</v>
      </c>
    </row>
    <row r="2" spans="1:60">
      <c r="A2" s="25" t="s">
        <v>342</v>
      </c>
      <c r="B2" s="6"/>
      <c r="C2" s="87"/>
    </row>
    <row r="3" spans="1:60">
      <c r="A3" s="14" t="s">
        <v>344</v>
      </c>
      <c r="B3" s="20">
        <f>NPV($B$133,E3:BG3)+D3</f>
        <v>8365996.9110805662</v>
      </c>
      <c r="C3" s="88">
        <f t="shared" ref="C3:C21" si="0">SUM(D3:BG3)</f>
        <v>46916598.978648797</v>
      </c>
      <c r="D3" s="19">
        <f>+DG3InfeedCPW!L950</f>
        <v>271109.66164423421</v>
      </c>
      <c r="E3" s="19">
        <f>+DG3InfeedCPW!M950</f>
        <v>319858.16106602002</v>
      </c>
      <c r="F3" s="19">
        <f>+DG3InfeedCPW!N950</f>
        <v>356238.40284703486</v>
      </c>
      <c r="G3" s="19">
        <f>+DG3InfeedCPW!O950</f>
        <v>365722.38141617837</v>
      </c>
      <c r="H3" s="19">
        <f>+DG3InfeedCPW!P950</f>
        <v>414246.96148167877</v>
      </c>
      <c r="I3" s="19">
        <f>+DG3InfeedCPW!Q950</f>
        <v>505345.53396070749</v>
      </c>
      <c r="J3" s="19">
        <f>+DG3InfeedCPW!R950</f>
        <v>525956.53923687991</v>
      </c>
      <c r="K3" s="19">
        <f>+DG3InfeedCPW!S950</f>
        <v>508014.33229510876</v>
      </c>
      <c r="L3" s="19">
        <f>+DG3InfeedCPW!T950</f>
        <v>516139.70967888727</v>
      </c>
      <c r="M3" s="19">
        <f>+DG3InfeedCPW!U950</f>
        <v>510015.85793848871</v>
      </c>
      <c r="N3" s="19">
        <f>+DG3InfeedCPW!V950</f>
        <v>519832.7158264122</v>
      </c>
      <c r="O3" s="19">
        <f>+DG3InfeedCPW!W950</f>
        <v>528683.9244265107</v>
      </c>
      <c r="P3" s="19">
        <f>+DG3InfeedCPW!X950</f>
        <v>541045.10931565531</v>
      </c>
      <c r="Q3" s="19">
        <f>+DG3InfeedCPW!Y950</f>
        <v>549831.56171416829</v>
      </c>
      <c r="R3" s="19">
        <f>+DG3InfeedCPW!Z950</f>
        <v>557084.26758187218</v>
      </c>
      <c r="S3" s="19">
        <f>+DG3InfeedCPW!AA950</f>
        <v>567177.47625746811</v>
      </c>
      <c r="T3" s="19">
        <f>+DG3InfeedCPW!AB950</f>
        <v>586329.96320610307</v>
      </c>
      <c r="U3" s="19">
        <f>+DG3InfeedCPW!AC950</f>
        <v>596815.37110028474</v>
      </c>
      <c r="V3" s="19">
        <f>+DG3InfeedCPW!AD950</f>
        <v>608775.34424270527</v>
      </c>
      <c r="W3" s="19">
        <f>+DG3InfeedCPW!AE950</f>
        <v>621144.62682746211</v>
      </c>
      <c r="X3" s="19">
        <f>+DG3InfeedCPW!AF950</f>
        <v>634749.14173677354</v>
      </c>
      <c r="Y3" s="19">
        <f>+DG3InfeedCPW!AG950</f>
        <v>665152.7790754952</v>
      </c>
      <c r="Z3" s="19">
        <f>+DG3InfeedCPW!AH950</f>
        <v>675888.82180671801</v>
      </c>
      <c r="AA3" s="19">
        <f>+DG3InfeedCPW!AI950</f>
        <v>689227.69745591353</v>
      </c>
      <c r="AB3" s="19">
        <f>+DG3InfeedCPW!AJ950</f>
        <v>704843.04066911549</v>
      </c>
      <c r="AC3" s="19">
        <f>+DG3InfeedCPW!AK950</f>
        <v>732997.87968261703</v>
      </c>
      <c r="AD3" s="19">
        <f>+DG3InfeedCPW!AL950</f>
        <v>751427.98002385069</v>
      </c>
      <c r="AE3" s="19">
        <f>+DG3InfeedCPW!AM950</f>
        <v>764617.80456056329</v>
      </c>
      <c r="AF3" s="19">
        <f>+DG3InfeedCPW!AN950</f>
        <v>796377.53602688294</v>
      </c>
      <c r="AG3" s="19">
        <f>+DG3InfeedCPW!AO950</f>
        <v>823606.18298653513</v>
      </c>
      <c r="AH3" s="19">
        <f>+DG3InfeedCPW!AP950</f>
        <v>838007.33695197478</v>
      </c>
      <c r="AI3" s="19">
        <f>+DG3InfeedCPW!AQ950</f>
        <v>859952.46717390663</v>
      </c>
      <c r="AJ3" s="19">
        <f>+DG3InfeedCPW!AR950</f>
        <v>890261.24468565814</v>
      </c>
      <c r="AK3" s="19">
        <f>+DG3InfeedCPW!AS950</f>
        <v>905862.81658929144</v>
      </c>
      <c r="AL3" s="19">
        <f>+DG3InfeedCPW!AT950</f>
        <v>919963.64976865787</v>
      </c>
      <c r="AM3" s="19">
        <f>+DG3InfeedCPW!AU950</f>
        <v>933942.4614821471</v>
      </c>
      <c r="AN3" s="19">
        <f>+DG3InfeedCPW!AV950</f>
        <v>954996.48288967297</v>
      </c>
      <c r="AO3" s="19">
        <f>+DG3InfeedCPW!AW950</f>
        <v>969314.8563388508</v>
      </c>
      <c r="AP3" s="19">
        <f>+DG3InfeedCPW!AX950</f>
        <v>1005802.6221432311</v>
      </c>
      <c r="AQ3" s="19">
        <f>+DG3InfeedCPW!AY950</f>
        <v>1022015.357210245</v>
      </c>
      <c r="AR3" s="19">
        <f>+DG3InfeedCPW!AZ950</f>
        <v>1039177.927358594</v>
      </c>
      <c r="AS3" s="19">
        <f>+DG3InfeedCPW!BA950</f>
        <v>1063761.313422722</v>
      </c>
      <c r="AT3" s="19">
        <f>+DG3InfeedCPW!BB950</f>
        <v>1080622.6167818846</v>
      </c>
      <c r="AU3" s="19">
        <f>+DG3InfeedCPW!BC950</f>
        <v>1122780.4665994954</v>
      </c>
      <c r="AV3" s="19">
        <f>+DG3InfeedCPW!BD950</f>
        <v>1142417.648649941</v>
      </c>
      <c r="AW3" s="19">
        <f>+DG3InfeedCPW!BE950</f>
        <v>1164002.2987032828</v>
      </c>
      <c r="AX3" s="19">
        <f>+DG3InfeedCPW!BF950</f>
        <v>1211577.0904178103</v>
      </c>
      <c r="AY3" s="19">
        <f>+DG3InfeedCPW!BG950</f>
        <v>1228714.072838255</v>
      </c>
      <c r="AZ3" s="19">
        <f>+DG3InfeedCPW!BH950</f>
        <v>1258855.4149838043</v>
      </c>
      <c r="BA3" s="19">
        <f>+DG3InfeedCPW!BI950</f>
        <v>1374285.7011116419</v>
      </c>
      <c r="BB3" s="19">
        <f>+DG3InfeedCPW!BJ950</f>
        <v>1389490.9752074508</v>
      </c>
      <c r="BC3" s="19">
        <f>+DG3InfeedCPW!BK950</f>
        <v>1421140.0324102249</v>
      </c>
      <c r="BD3" s="19">
        <f>+DG3InfeedCPW!BL950</f>
        <v>1439302.0926552091</v>
      </c>
      <c r="BE3" s="19">
        <f>+DG3InfeedCPW!BM950</f>
        <v>1458745.9540474187</v>
      </c>
      <c r="BF3" s="19">
        <f>+DG3InfeedCPW!BN950</f>
        <v>1508309.4467870581</v>
      </c>
      <c r="BG3" s="19">
        <f>+DG3InfeedCPW!BO950</f>
        <v>1505039.8653520399</v>
      </c>
      <c r="BH3" s="55">
        <f t="shared" ref="BH3:BH38" si="1">SUM(D3:BG3)</f>
        <v>46916598.978648797</v>
      </c>
    </row>
    <row r="4" spans="1:60">
      <c r="A4" s="14" t="s">
        <v>343</v>
      </c>
      <c r="B4" s="20">
        <f>NPV($B$133,E4:BG4)+D4</f>
        <v>10778339.069571724</v>
      </c>
      <c r="C4" s="88">
        <f t="shared" si="0"/>
        <v>74221796.211742178</v>
      </c>
      <c r="D4" s="19">
        <f>+DG3IsolatedCPW!L1829</f>
        <v>271113.33120506816</v>
      </c>
      <c r="E4" s="19">
        <f>+DG3IsolatedCPW!M1829</f>
        <v>319858.56104759348</v>
      </c>
      <c r="F4" s="19">
        <f>+DG3IsolatedCPW!N1829</f>
        <v>356238.31779939507</v>
      </c>
      <c r="G4" s="19">
        <f>+DG3IsolatedCPW!O1829</f>
        <v>398130.93243594613</v>
      </c>
      <c r="H4" s="19">
        <f>+DG3IsolatedCPW!P1829</f>
        <v>440078.11903842981</v>
      </c>
      <c r="I4" s="19">
        <f>+DG3IsolatedCPW!Q1829</f>
        <v>503423.98242833652</v>
      </c>
      <c r="J4" s="19">
        <f>+DG3IsolatedCPW!R1829</f>
        <v>569287.19929928437</v>
      </c>
      <c r="K4" s="19">
        <f>+DG3IsolatedCPW!S1829</f>
        <v>572908.62257682194</v>
      </c>
      <c r="L4" s="19">
        <f>+DG3IsolatedCPW!T1829</f>
        <v>565959.31420341635</v>
      </c>
      <c r="M4" s="19">
        <f>+DG3IsolatedCPW!U1829</f>
        <v>574549.95851559937</v>
      </c>
      <c r="N4" s="19">
        <f>+DG3IsolatedCPW!V1829</f>
        <v>584283.32652984781</v>
      </c>
      <c r="O4" s="19">
        <f>+DG3IsolatedCPW!W1829</f>
        <v>609886.22060248978</v>
      </c>
      <c r="P4" s="19">
        <f>+DG3IsolatedCPW!X1829</f>
        <v>622473.20958209294</v>
      </c>
      <c r="Q4" s="19">
        <f>+DG3IsolatedCPW!Y1829</f>
        <v>632768.83638490061</v>
      </c>
      <c r="R4" s="19">
        <f>+DG3IsolatedCPW!Z1829</f>
        <v>664255.46374615585</v>
      </c>
      <c r="S4" s="19">
        <f>+DG3IsolatedCPW!AA1829</f>
        <v>683437.51521198964</v>
      </c>
      <c r="T4" s="19">
        <f>+DG3IsolatedCPW!AB1829</f>
        <v>723421.84501321299</v>
      </c>
      <c r="U4" s="19">
        <f>+DG3IsolatedCPW!AC1829</f>
        <v>756069.58393190033</v>
      </c>
      <c r="V4" s="19">
        <f>+DG3IsolatedCPW!AD1829</f>
        <v>776906.23920031195</v>
      </c>
      <c r="W4" s="19">
        <f>+DG3IsolatedCPW!AE1829</f>
        <v>785071.65971259936</v>
      </c>
      <c r="X4" s="19">
        <f>+DG3IsolatedCPW!AF1829</f>
        <v>802924.32606893184</v>
      </c>
      <c r="Y4" s="19">
        <f>+DG3IsolatedCPW!AG1829</f>
        <v>892217.14560739277</v>
      </c>
      <c r="Z4" s="19">
        <f>+DG3IsolatedCPW!AH1829</f>
        <v>968906.56526185386</v>
      </c>
      <c r="AA4" s="19">
        <f>+DG3IsolatedCPW!AI1829</f>
        <v>989024.46422883798</v>
      </c>
      <c r="AB4" s="19">
        <f>+DG3IsolatedCPW!AJ1829</f>
        <v>1049288.7518574398</v>
      </c>
      <c r="AC4" s="19">
        <f>+DG3IsolatedCPW!AK1829</f>
        <v>1109057.3543175228</v>
      </c>
      <c r="AD4" s="19">
        <f>+DG3IsolatedCPW!AL1829</f>
        <v>1131560.6088242768</v>
      </c>
      <c r="AE4" s="19">
        <f>+DG3IsolatedCPW!AM1829</f>
        <v>1156994.1235833974</v>
      </c>
      <c r="AF4" s="19">
        <f>+DG3IsolatedCPW!AN1829</f>
        <v>1188604.6236668183</v>
      </c>
      <c r="AG4" s="19">
        <f>+DG3IsolatedCPW!AO1829</f>
        <v>1245796.3097491041</v>
      </c>
      <c r="AH4" s="19">
        <f>+DG3IsolatedCPW!AP1829</f>
        <v>1272837.2785019481</v>
      </c>
      <c r="AI4" s="19">
        <f>+DG3IsolatedCPW!AQ1829</f>
        <v>1318931.6518539023</v>
      </c>
      <c r="AJ4" s="19">
        <f>+DG3IsolatedCPW!AR1829</f>
        <v>1348674.069691001</v>
      </c>
      <c r="AK4" s="19">
        <f>+DG3IsolatedCPW!AS1829</f>
        <v>1386402.0269105297</v>
      </c>
      <c r="AL4" s="19">
        <f>+DG3IsolatedCPW!AT1829</f>
        <v>1440641.7082040117</v>
      </c>
      <c r="AM4" s="19">
        <f>+DG3IsolatedCPW!AU1829</f>
        <v>1475016.1480411361</v>
      </c>
      <c r="AN4" s="19">
        <f>+DG3IsolatedCPW!AV1829</f>
        <v>1538677.6254646666</v>
      </c>
      <c r="AO4" s="19">
        <f>+DG3IsolatedCPW!AW1829</f>
        <v>1597392.8549859382</v>
      </c>
      <c r="AP4" s="19">
        <f>+DG3IsolatedCPW!AX1829</f>
        <v>1650252.7282188842</v>
      </c>
      <c r="AQ4" s="19">
        <f>+DG3IsolatedCPW!AY1829</f>
        <v>1783072.904189937</v>
      </c>
      <c r="AR4" s="19">
        <f>+DG3IsolatedCPW!AZ1829</f>
        <v>1824245.2177471858</v>
      </c>
      <c r="AS4" s="19">
        <f>+DG3IsolatedCPW!BA1829</f>
        <v>1864846.7776659625</v>
      </c>
      <c r="AT4" s="19">
        <f>+DG3IsolatedCPW!BB1829</f>
        <v>1923067.444251976</v>
      </c>
      <c r="AU4" s="19">
        <f>+DG3IsolatedCPW!BC1829</f>
        <v>1996593.1958868846</v>
      </c>
      <c r="AV4" s="19">
        <f>+DG3IsolatedCPW!BD1829</f>
        <v>2079387.5697391196</v>
      </c>
      <c r="AW4" s="19">
        <f>+DG3IsolatedCPW!BE1829</f>
        <v>2125096.8763396768</v>
      </c>
      <c r="AX4" s="19">
        <f>+DG3IsolatedCPW!BF1829</f>
        <v>2194999.3482662756</v>
      </c>
      <c r="AY4" s="19">
        <f>+DG3IsolatedCPW!BG1829</f>
        <v>2243736.4386172686</v>
      </c>
      <c r="AZ4" s="19">
        <f>+DG3IsolatedCPW!BH1829</f>
        <v>2302504.8950947961</v>
      </c>
      <c r="BA4" s="19">
        <f>+DG3IsolatedCPW!BI1829</f>
        <v>2393757.8699911991</v>
      </c>
      <c r="BB4" s="19">
        <f>+DG3IsolatedCPW!BJ1829</f>
        <v>2445175.7770694862</v>
      </c>
      <c r="BC4" s="19">
        <f>+DG3IsolatedCPW!BK1829</f>
        <v>2602014.8427776136</v>
      </c>
      <c r="BD4" s="19">
        <f>+DG3IsolatedCPW!BL1829</f>
        <v>2737822.258459846</v>
      </c>
      <c r="BE4" s="19">
        <f>+DG3IsolatedCPW!BM1829</f>
        <v>2792692.1541363965</v>
      </c>
      <c r="BF4" s="19">
        <f>+DG3IsolatedCPW!BN1829</f>
        <v>2903850.4906549179</v>
      </c>
      <c r="BG4" s="19">
        <f>+DG3IsolatedCPW!BO1829</f>
        <v>3035609.5473506395</v>
      </c>
      <c r="BH4" s="55">
        <f t="shared" si="1"/>
        <v>74221796.211742178</v>
      </c>
    </row>
    <row r="5" spans="1:60">
      <c r="A5" s="83" t="s">
        <v>345</v>
      </c>
      <c r="B5" s="84">
        <f>+B4-B3</f>
        <v>2412342.1584911579</v>
      </c>
      <c r="C5" s="89">
        <f t="shared" si="0"/>
        <v>27305197.233093377</v>
      </c>
      <c r="D5" s="84">
        <f t="shared" ref="D5:BG5" si="2">+D4-D3</f>
        <v>3.669560833950527</v>
      </c>
      <c r="E5" s="84">
        <f t="shared" si="2"/>
        <v>0.39998157345689833</v>
      </c>
      <c r="F5" s="84">
        <f t="shared" si="2"/>
        <v>-8.5047639789991081E-2</v>
      </c>
      <c r="G5" s="84">
        <f t="shared" si="2"/>
        <v>32408.551019767765</v>
      </c>
      <c r="H5" s="84">
        <f t="shared" si="2"/>
        <v>25831.157556751044</v>
      </c>
      <c r="I5" s="84">
        <f t="shared" si="2"/>
        <v>-1921.5515323709697</v>
      </c>
      <c r="J5" s="84">
        <f t="shared" si="2"/>
        <v>43330.660062404466</v>
      </c>
      <c r="K5" s="84">
        <f t="shared" si="2"/>
        <v>64894.290281713184</v>
      </c>
      <c r="L5" s="84">
        <f t="shared" si="2"/>
        <v>49819.604524529073</v>
      </c>
      <c r="M5" s="84">
        <f t="shared" si="2"/>
        <v>64534.100577110657</v>
      </c>
      <c r="N5" s="84">
        <f t="shared" si="2"/>
        <v>64450.61070343561</v>
      </c>
      <c r="O5" s="84">
        <f t="shared" si="2"/>
        <v>81202.296175979078</v>
      </c>
      <c r="P5" s="84">
        <f t="shared" si="2"/>
        <v>81428.100266437628</v>
      </c>
      <c r="Q5" s="84">
        <f t="shared" si="2"/>
        <v>82937.274670732324</v>
      </c>
      <c r="R5" s="84">
        <f t="shared" si="2"/>
        <v>107171.19616428367</v>
      </c>
      <c r="S5" s="84">
        <f t="shared" si="2"/>
        <v>116260.03895452153</v>
      </c>
      <c r="T5" s="84">
        <f t="shared" si="2"/>
        <v>137091.88180710992</v>
      </c>
      <c r="U5" s="84">
        <f t="shared" si="2"/>
        <v>159254.21283161559</v>
      </c>
      <c r="V5" s="84">
        <f t="shared" si="2"/>
        <v>168130.89495760668</v>
      </c>
      <c r="W5" s="84">
        <f t="shared" si="2"/>
        <v>163927.03288513725</v>
      </c>
      <c r="X5" s="84">
        <f t="shared" si="2"/>
        <v>168175.1843321583</v>
      </c>
      <c r="Y5" s="84">
        <f t="shared" si="2"/>
        <v>227064.36653189757</v>
      </c>
      <c r="Z5" s="84">
        <f t="shared" si="2"/>
        <v>293017.74345513585</v>
      </c>
      <c r="AA5" s="84">
        <f t="shared" si="2"/>
        <v>299796.76677292446</v>
      </c>
      <c r="AB5" s="84">
        <f t="shared" si="2"/>
        <v>344445.71118832426</v>
      </c>
      <c r="AC5" s="84">
        <f t="shared" si="2"/>
        <v>376059.47463490581</v>
      </c>
      <c r="AD5" s="84">
        <f t="shared" si="2"/>
        <v>380132.62880042614</v>
      </c>
      <c r="AE5" s="84">
        <f t="shared" si="2"/>
        <v>392376.31902283407</v>
      </c>
      <c r="AF5" s="84">
        <f t="shared" si="2"/>
        <v>392227.08763993531</v>
      </c>
      <c r="AG5" s="84">
        <f t="shared" si="2"/>
        <v>422190.12676256895</v>
      </c>
      <c r="AH5" s="84">
        <f t="shared" si="2"/>
        <v>434829.94154997333</v>
      </c>
      <c r="AI5" s="84">
        <f t="shared" si="2"/>
        <v>458979.18467999564</v>
      </c>
      <c r="AJ5" s="84">
        <f t="shared" si="2"/>
        <v>458412.82500534283</v>
      </c>
      <c r="AK5" s="84">
        <f t="shared" si="2"/>
        <v>480539.21032123826</v>
      </c>
      <c r="AL5" s="84">
        <f t="shared" si="2"/>
        <v>520678.0584353538</v>
      </c>
      <c r="AM5" s="84">
        <f t="shared" si="2"/>
        <v>541073.68655898899</v>
      </c>
      <c r="AN5" s="84">
        <f t="shared" si="2"/>
        <v>583681.14257499366</v>
      </c>
      <c r="AO5" s="84">
        <f t="shared" si="2"/>
        <v>628077.99864708737</v>
      </c>
      <c r="AP5" s="84">
        <f t="shared" si="2"/>
        <v>644450.10607565311</v>
      </c>
      <c r="AQ5" s="84">
        <f t="shared" si="2"/>
        <v>761057.54697969207</v>
      </c>
      <c r="AR5" s="84">
        <f t="shared" si="2"/>
        <v>785067.29038859182</v>
      </c>
      <c r="AS5" s="84">
        <f t="shared" si="2"/>
        <v>801085.46424324042</v>
      </c>
      <c r="AT5" s="84">
        <f t="shared" si="2"/>
        <v>842444.8274700914</v>
      </c>
      <c r="AU5" s="84">
        <f t="shared" si="2"/>
        <v>873812.7292873892</v>
      </c>
      <c r="AV5" s="84">
        <f t="shared" si="2"/>
        <v>936969.92108917865</v>
      </c>
      <c r="AW5" s="84">
        <f t="shared" si="2"/>
        <v>961094.57763639395</v>
      </c>
      <c r="AX5" s="84">
        <f t="shared" si="2"/>
        <v>983422.25784846535</v>
      </c>
      <c r="AY5" s="84">
        <f t="shared" si="2"/>
        <v>1015022.3657790136</v>
      </c>
      <c r="AZ5" s="84">
        <f t="shared" si="2"/>
        <v>1043649.4801109917</v>
      </c>
      <c r="BA5" s="84">
        <f t="shared" si="2"/>
        <v>1019472.1688795572</v>
      </c>
      <c r="BB5" s="84">
        <f t="shared" si="2"/>
        <v>1055684.8018620354</v>
      </c>
      <c r="BC5" s="84">
        <f t="shared" si="2"/>
        <v>1180874.8103673887</v>
      </c>
      <c r="BD5" s="84">
        <f t="shared" si="2"/>
        <v>1298520.1658046369</v>
      </c>
      <c r="BE5" s="84">
        <f t="shared" si="2"/>
        <v>1333946.2000889778</v>
      </c>
      <c r="BF5" s="84">
        <f t="shared" si="2"/>
        <v>1395541.0438678598</v>
      </c>
      <c r="BG5" s="84">
        <f t="shared" si="2"/>
        <v>1530569.6819985996</v>
      </c>
      <c r="BH5" s="85">
        <f t="shared" si="1"/>
        <v>27305197.233093377</v>
      </c>
    </row>
    <row r="6" spans="1:60">
      <c r="A6" s="25" t="s">
        <v>726</v>
      </c>
      <c r="B6" s="6"/>
      <c r="C6" s="87"/>
    </row>
    <row r="7" spans="1:60">
      <c r="A7" s="14" t="s">
        <v>344</v>
      </c>
      <c r="B7" s="20">
        <f>NPV($B$133,E7:BG7)+D7</f>
        <v>2509799.073324169</v>
      </c>
      <c r="C7" s="88">
        <f t="shared" ref="C7:C9" si="3">SUM(D7:BG7)</f>
        <v>14074979.693594638</v>
      </c>
      <c r="D7" s="19">
        <f>+D3*('SCI DG3 Prelim'!E$215)</f>
        <v>81332.898493270259</v>
      </c>
      <c r="E7" s="19">
        <f>+E3*('SCI DG3 Prelim'!F$215)</f>
        <v>95957.448319806004</v>
      </c>
      <c r="F7" s="19">
        <f>+F3*('SCI DG3 Prelim'!G$215)</f>
        <v>106871.52085411045</v>
      </c>
      <c r="G7" s="19">
        <f>+G3*('SCI DG3 Prelim'!H$215)</f>
        <v>109716.7144248535</v>
      </c>
      <c r="H7" s="19">
        <f>+H3*('SCI DG3 Prelim'!I$215)</f>
        <v>124274.08844450362</v>
      </c>
      <c r="I7" s="19">
        <f>+I3*('SCI DG3 Prelim'!J$215)</f>
        <v>151603.66018821223</v>
      </c>
      <c r="J7" s="19">
        <f>+J3*('SCI DG3 Prelim'!K$215)</f>
        <v>157786.96177106397</v>
      </c>
      <c r="K7" s="19">
        <f>+K3*('SCI DG3 Prelim'!L$215)</f>
        <v>152404.29968853263</v>
      </c>
      <c r="L7" s="19">
        <f>+L3*('SCI DG3 Prelim'!M$215)</f>
        <v>154841.91290366618</v>
      </c>
      <c r="M7" s="19">
        <f>+M3*('SCI DG3 Prelim'!N$215)</f>
        <v>153004.7573815466</v>
      </c>
      <c r="N7" s="19">
        <f>+N3*('SCI DG3 Prelim'!O$215)</f>
        <v>155949.81474792366</v>
      </c>
      <c r="O7" s="19">
        <f>+O3*('SCI DG3 Prelim'!P$215)</f>
        <v>158605.17732795319</v>
      </c>
      <c r="P7" s="19">
        <f>+P3*('SCI DG3 Prelim'!Q$215)</f>
        <v>162313.5327946966</v>
      </c>
      <c r="Q7" s="19">
        <f>+Q3*('SCI DG3 Prelim'!R$215)</f>
        <v>164949.46851425047</v>
      </c>
      <c r="R7" s="19">
        <f>+R3*('SCI DG3 Prelim'!S$215)</f>
        <v>167125.28027456164</v>
      </c>
      <c r="S7" s="19">
        <f>+S3*('SCI DG3 Prelim'!T$215)</f>
        <v>170153.24287724044</v>
      </c>
      <c r="T7" s="19">
        <f>+T3*('SCI DG3 Prelim'!U$215)</f>
        <v>175898.98896183091</v>
      </c>
      <c r="U7" s="19">
        <f>+U3*('SCI DG3 Prelim'!V$215)</f>
        <v>179044.6113300854</v>
      </c>
      <c r="V7" s="19">
        <f>+V3*('SCI DG3 Prelim'!W$215)</f>
        <v>182632.60327281157</v>
      </c>
      <c r="W7" s="19">
        <f>+W3*('SCI DG3 Prelim'!X$215)</f>
        <v>186343.38804823862</v>
      </c>
      <c r="X7" s="19">
        <f>+X3*('SCI DG3 Prelim'!Y$215)</f>
        <v>190424.74252103205</v>
      </c>
      <c r="Y7" s="19">
        <f>+Y3*('SCI DG3 Prelim'!Z$215)</f>
        <v>199545.83372264856</v>
      </c>
      <c r="Z7" s="19">
        <f>+Z3*('SCI DG3 Prelim'!AA$215)</f>
        <v>202766.6465420154</v>
      </c>
      <c r="AA7" s="19">
        <f>+AA3*('SCI DG3 Prelim'!AB$215)</f>
        <v>206768.30923677405</v>
      </c>
      <c r="AB7" s="19">
        <f>+AB3*('SCI DG3 Prelim'!AC$215)</f>
        <v>211452.91220073463</v>
      </c>
      <c r="AC7" s="19">
        <f>+AC3*('SCI DG3 Prelim'!AD$215)</f>
        <v>219899.3639047851</v>
      </c>
      <c r="AD7" s="19">
        <f>+AD3*('SCI DG3 Prelim'!AE$215)</f>
        <v>225428.39400715521</v>
      </c>
      <c r="AE7" s="19">
        <f>+AE3*('SCI DG3 Prelim'!AF$215)</f>
        <v>229385.34136816897</v>
      </c>
      <c r="AF7" s="19">
        <f>+AF3*('SCI DG3 Prelim'!AG$215)</f>
        <v>238913.26080806486</v>
      </c>
      <c r="AG7" s="19">
        <f>+AG3*('SCI DG3 Prelim'!AH$215)</f>
        <v>247081.85489596054</v>
      </c>
      <c r="AH7" s="19">
        <f>+AH3*('SCI DG3 Prelim'!AI$215)</f>
        <v>251402.20108559242</v>
      </c>
      <c r="AI7" s="19">
        <f>+AI3*('SCI DG3 Prelim'!AJ$215)</f>
        <v>257985.74015217199</v>
      </c>
      <c r="AJ7" s="19">
        <f>+AJ3*('SCI DG3 Prelim'!AK$215)</f>
        <v>267078.37340569741</v>
      </c>
      <c r="AK7" s="19">
        <f>+AK3*('SCI DG3 Prelim'!AL$215)</f>
        <v>271758.8449767874</v>
      </c>
      <c r="AL7" s="19">
        <f>+AL3*('SCI DG3 Prelim'!AM$215)</f>
        <v>275989.09493059735</v>
      </c>
      <c r="AM7" s="19">
        <f>+AM3*('SCI DG3 Prelim'!AN$215)</f>
        <v>280182.73844464414</v>
      </c>
      <c r="AN7" s="19">
        <f>+AN3*('SCI DG3 Prelim'!AO$215)</f>
        <v>286498.9448669019</v>
      </c>
      <c r="AO7" s="19">
        <f>+AO3*('SCI DG3 Prelim'!AP$215)</f>
        <v>290794.45690165524</v>
      </c>
      <c r="AP7" s="19">
        <f>+AP3*('SCI DG3 Prelim'!AQ$215)</f>
        <v>301740.78664296929</v>
      </c>
      <c r="AQ7" s="19">
        <f>+AQ3*('SCI DG3 Prelim'!AR$215)</f>
        <v>306604.6071630735</v>
      </c>
      <c r="AR7" s="19">
        <f>+AR3*('SCI DG3 Prelim'!AS$215)</f>
        <v>311753.37820757821</v>
      </c>
      <c r="AS7" s="19">
        <f>+AS3*('SCI DG3 Prelim'!AT$215)</f>
        <v>319128.39402681659</v>
      </c>
      <c r="AT7" s="19">
        <f>+AT3*('SCI DG3 Prelim'!AU$215)</f>
        <v>324186.78503456537</v>
      </c>
      <c r="AU7" s="19">
        <f>+AU3*('SCI DG3 Prelim'!AV$215)</f>
        <v>336834.13997984858</v>
      </c>
      <c r="AV7" s="19">
        <f>+AV3*('SCI DG3 Prelim'!AW$215)</f>
        <v>342725.29459498229</v>
      </c>
      <c r="AW7" s="19">
        <f>+AW3*('SCI DG3 Prelim'!AX$215)</f>
        <v>349200.68961098482</v>
      </c>
      <c r="AX7" s="19">
        <f>+AX3*('SCI DG3 Prelim'!AY$215)</f>
        <v>363473.12712534308</v>
      </c>
      <c r="AY7" s="19">
        <f>+AY3*('SCI DG3 Prelim'!AZ$215)</f>
        <v>368614.22185147647</v>
      </c>
      <c r="AZ7" s="19">
        <f>+AZ3*('SCI DG3 Prelim'!BA$215)</f>
        <v>377656.62449514127</v>
      </c>
      <c r="BA7" s="19">
        <f>+BA3*('SCI DG3 Prelim'!BB$215)</f>
        <v>412285.71033349255</v>
      </c>
      <c r="BB7" s="19">
        <f>+BB3*('SCI DG3 Prelim'!BC$215)</f>
        <v>416847.2925622352</v>
      </c>
      <c r="BC7" s="19">
        <f>+BC3*('SCI DG3 Prelim'!BD$215)</f>
        <v>426342.00972306746</v>
      </c>
      <c r="BD7" s="19">
        <f>+BD3*('SCI DG3 Prelim'!BE$215)</f>
        <v>431790.62779656274</v>
      </c>
      <c r="BE7" s="19">
        <f>+BE3*('SCI DG3 Prelim'!BF$215)</f>
        <v>437623.78621422558</v>
      </c>
      <c r="BF7" s="19">
        <f>+BF3*('SCI DG3 Prelim'!BG$215)</f>
        <v>452492.83403611742</v>
      </c>
      <c r="BG7" s="19">
        <f>+BG3*('SCI DG3 Prelim'!BH$215)</f>
        <v>451511.95960561198</v>
      </c>
      <c r="BH7" s="55">
        <f t="shared" ref="BH7:BH9" si="4">SUM(D7:BG7)</f>
        <v>14074979.693594638</v>
      </c>
    </row>
    <row r="8" spans="1:60">
      <c r="A8" s="14" t="s">
        <v>343</v>
      </c>
      <c r="B8" s="20">
        <f>NPV($B$133,E8:BG8)+D8</f>
        <v>3233501.720871517</v>
      </c>
      <c r="C8" s="88">
        <f t="shared" si="3"/>
        <v>22266538.863522656</v>
      </c>
      <c r="D8" s="19">
        <f>+D4*('SCI DG3 Prelim'!E$215)</f>
        <v>81333.999361520444</v>
      </c>
      <c r="E8" s="19">
        <f>+E4*('SCI DG3 Prelim'!F$215)</f>
        <v>95957.568314278047</v>
      </c>
      <c r="F8" s="19">
        <f>+F4*('SCI DG3 Prelim'!G$215)</f>
        <v>106871.49533981852</v>
      </c>
      <c r="G8" s="19">
        <f>+G4*('SCI DG3 Prelim'!H$215)</f>
        <v>119439.27973078383</v>
      </c>
      <c r="H8" s="19">
        <f>+H4*('SCI DG3 Prelim'!I$215)</f>
        <v>132023.43571152893</v>
      </c>
      <c r="I8" s="19">
        <f>+I4*('SCI DG3 Prelim'!J$215)</f>
        <v>151027.19472850094</v>
      </c>
      <c r="J8" s="19">
        <f>+J4*('SCI DG3 Prelim'!K$215)</f>
        <v>170786.15978978531</v>
      </c>
      <c r="K8" s="19">
        <f>+K4*('SCI DG3 Prelim'!L$215)</f>
        <v>171872.58677304658</v>
      </c>
      <c r="L8" s="19">
        <f>+L4*('SCI DG3 Prelim'!M$215)</f>
        <v>169787.79426102489</v>
      </c>
      <c r="M8" s="19">
        <f>+M4*('SCI DG3 Prelim'!N$215)</f>
        <v>172364.9875546798</v>
      </c>
      <c r="N8" s="19">
        <f>+N4*('SCI DG3 Prelim'!O$215)</f>
        <v>175284.99795895434</v>
      </c>
      <c r="O8" s="19">
        <f>+O4*('SCI DG3 Prelim'!P$215)</f>
        <v>182965.86618074693</v>
      </c>
      <c r="P8" s="19">
        <f>+P4*('SCI DG3 Prelim'!Q$215)</f>
        <v>186741.96287462788</v>
      </c>
      <c r="Q8" s="19">
        <f>+Q4*('SCI DG3 Prelim'!R$215)</f>
        <v>189830.65091547018</v>
      </c>
      <c r="R8" s="19">
        <f>+R4*('SCI DG3 Prelim'!S$215)</f>
        <v>199276.63912384675</v>
      </c>
      <c r="S8" s="19">
        <f>+S4*('SCI DG3 Prelim'!T$215)</f>
        <v>205031.25456359689</v>
      </c>
      <c r="T8" s="19">
        <f>+T4*('SCI DG3 Prelim'!U$215)</f>
        <v>217026.55350396389</v>
      </c>
      <c r="U8" s="19">
        <f>+U4*('SCI DG3 Prelim'!V$215)</f>
        <v>226820.87517957008</v>
      </c>
      <c r="V8" s="19">
        <f>+V4*('SCI DG3 Prelim'!W$215)</f>
        <v>233071.87176009358</v>
      </c>
      <c r="W8" s="19">
        <f>+W4*('SCI DG3 Prelim'!X$215)</f>
        <v>235521.49791377981</v>
      </c>
      <c r="X8" s="19">
        <f>+X4*('SCI DG3 Prelim'!Y$215)</f>
        <v>240877.29782067955</v>
      </c>
      <c r="Y8" s="19">
        <f>+Y4*('SCI DG3 Prelim'!Z$215)</f>
        <v>267665.14368221781</v>
      </c>
      <c r="Z8" s="19">
        <f>+Z4*('SCI DG3 Prelim'!AA$215)</f>
        <v>290671.96957855613</v>
      </c>
      <c r="AA8" s="19">
        <f>+AA4*('SCI DG3 Prelim'!AB$215)</f>
        <v>296707.33926865138</v>
      </c>
      <c r="AB8" s="19">
        <f>+AB4*('SCI DG3 Prelim'!AC$215)</f>
        <v>314786.62555723189</v>
      </c>
      <c r="AC8" s="19">
        <f>+AC4*('SCI DG3 Prelim'!AD$215)</f>
        <v>332717.20629525685</v>
      </c>
      <c r="AD8" s="19">
        <f>+AD4*('SCI DG3 Prelim'!AE$215)</f>
        <v>339468.18264728301</v>
      </c>
      <c r="AE8" s="19">
        <f>+AE4*('SCI DG3 Prelim'!AF$215)</f>
        <v>347098.23707501922</v>
      </c>
      <c r="AF8" s="19">
        <f>+AF4*('SCI DG3 Prelim'!AG$215)</f>
        <v>356581.38710004545</v>
      </c>
      <c r="AG8" s="19">
        <f>+AG4*('SCI DG3 Prelim'!AH$215)</f>
        <v>373738.89292473119</v>
      </c>
      <c r="AH8" s="19">
        <f>+AH4*('SCI DG3 Prelim'!AI$215)</f>
        <v>381851.18355058442</v>
      </c>
      <c r="AI8" s="19">
        <f>+AI4*('SCI DG3 Prelim'!AJ$215)</f>
        <v>395679.49555617064</v>
      </c>
      <c r="AJ8" s="19">
        <f>+AJ4*('SCI DG3 Prelim'!AK$215)</f>
        <v>404602.2209073003</v>
      </c>
      <c r="AK8" s="19">
        <f>+AK4*('SCI DG3 Prelim'!AL$215)</f>
        <v>415920.60807315889</v>
      </c>
      <c r="AL8" s="19">
        <f>+AL4*('SCI DG3 Prelim'!AM$215)</f>
        <v>432192.5124612035</v>
      </c>
      <c r="AM8" s="19">
        <f>+AM4*('SCI DG3 Prelim'!AN$215)</f>
        <v>442504.84441234084</v>
      </c>
      <c r="AN8" s="19">
        <f>+AN4*('SCI DG3 Prelim'!AO$215)</f>
        <v>461603.28763939999</v>
      </c>
      <c r="AO8" s="19">
        <f>+AO4*('SCI DG3 Prelim'!AP$215)</f>
        <v>479217.85649578145</v>
      </c>
      <c r="AP8" s="19">
        <f>+AP4*('SCI DG3 Prelim'!AQ$215)</f>
        <v>495075.81846566522</v>
      </c>
      <c r="AQ8" s="19">
        <f>+AQ4*('SCI DG3 Prelim'!AR$215)</f>
        <v>534921.87125698105</v>
      </c>
      <c r="AR8" s="19">
        <f>+AR4*('SCI DG3 Prelim'!AS$215)</f>
        <v>547273.56532415573</v>
      </c>
      <c r="AS8" s="19">
        <f>+AS4*('SCI DG3 Prelim'!AT$215)</f>
        <v>559454.03329978872</v>
      </c>
      <c r="AT8" s="19">
        <f>+AT4*('SCI DG3 Prelim'!AU$215)</f>
        <v>576920.23327559279</v>
      </c>
      <c r="AU8" s="19">
        <f>+AU4*('SCI DG3 Prelim'!AV$215)</f>
        <v>598977.95876606531</v>
      </c>
      <c r="AV8" s="19">
        <f>+AV4*('SCI DG3 Prelim'!AW$215)</f>
        <v>623816.27092173591</v>
      </c>
      <c r="AW8" s="19">
        <f>+AW4*('SCI DG3 Prelim'!AX$215)</f>
        <v>637529.06290190306</v>
      </c>
      <c r="AX8" s="19">
        <f>+AX4*('SCI DG3 Prelim'!AY$215)</f>
        <v>658499.8044798827</v>
      </c>
      <c r="AY8" s="19">
        <f>+AY4*('SCI DG3 Prelim'!AZ$215)</f>
        <v>673120.93158518057</v>
      </c>
      <c r="AZ8" s="19">
        <f>+AZ4*('SCI DG3 Prelim'!BA$215)</f>
        <v>690751.46852843883</v>
      </c>
      <c r="BA8" s="19">
        <f>+BA4*('SCI DG3 Prelim'!BB$215)</f>
        <v>718127.36099735973</v>
      </c>
      <c r="BB8" s="19">
        <f>+BB4*('SCI DG3 Prelim'!BC$215)</f>
        <v>733552.73312084586</v>
      </c>
      <c r="BC8" s="19">
        <f>+BC4*('SCI DG3 Prelim'!BD$215)</f>
        <v>780604.45283328404</v>
      </c>
      <c r="BD8" s="19">
        <f>+BD4*('SCI DG3 Prelim'!BE$215)</f>
        <v>821346.67753795383</v>
      </c>
      <c r="BE8" s="19">
        <f>+BE4*('SCI DG3 Prelim'!BF$215)</f>
        <v>837807.6462409189</v>
      </c>
      <c r="BF8" s="19">
        <f>+BF4*('SCI DG3 Prelim'!BG$215)</f>
        <v>871155.1471964753</v>
      </c>
      <c r="BG8" s="19">
        <f>+BG4*('SCI DG3 Prelim'!BH$215)</f>
        <v>910682.86420519184</v>
      </c>
      <c r="BH8" s="55">
        <f t="shared" si="4"/>
        <v>22266538.863522656</v>
      </c>
    </row>
    <row r="9" spans="1:60">
      <c r="A9" s="83" t="s">
        <v>345</v>
      </c>
      <c r="B9" s="84">
        <f>+B8-B7</f>
        <v>723702.64754734794</v>
      </c>
      <c r="C9" s="89">
        <f t="shared" si="3"/>
        <v>8191559.1699280115</v>
      </c>
      <c r="D9" s="84">
        <f t="shared" ref="D9:BG9" si="5">+D8-D7</f>
        <v>1.1008682501851581</v>
      </c>
      <c r="E9" s="84">
        <f t="shared" si="5"/>
        <v>0.11999447204289027</v>
      </c>
      <c r="F9" s="84">
        <f t="shared" si="5"/>
        <v>-2.5514291934086941E-2</v>
      </c>
      <c r="G9" s="84">
        <f t="shared" si="5"/>
        <v>9722.5653059303295</v>
      </c>
      <c r="H9" s="84">
        <f t="shared" si="5"/>
        <v>7749.3472670253104</v>
      </c>
      <c r="I9" s="84">
        <f t="shared" si="5"/>
        <v>-576.46545971129672</v>
      </c>
      <c r="J9" s="84">
        <f t="shared" si="5"/>
        <v>12999.198018721334</v>
      </c>
      <c r="K9" s="84">
        <f t="shared" si="5"/>
        <v>19468.287084513955</v>
      </c>
      <c r="L9" s="84">
        <f t="shared" si="5"/>
        <v>14945.88135735871</v>
      </c>
      <c r="M9" s="84">
        <f t="shared" si="5"/>
        <v>19360.230173133197</v>
      </c>
      <c r="N9" s="84">
        <f t="shared" si="5"/>
        <v>19335.183211030671</v>
      </c>
      <c r="O9" s="84">
        <f t="shared" si="5"/>
        <v>24360.688852793741</v>
      </c>
      <c r="P9" s="84">
        <f t="shared" si="5"/>
        <v>24428.430079931277</v>
      </c>
      <c r="Q9" s="84">
        <f t="shared" si="5"/>
        <v>24881.182401219703</v>
      </c>
      <c r="R9" s="84">
        <f t="shared" si="5"/>
        <v>32151.358849285112</v>
      </c>
      <c r="S9" s="84">
        <f t="shared" si="5"/>
        <v>34878.011686356447</v>
      </c>
      <c r="T9" s="84">
        <f t="shared" si="5"/>
        <v>41127.564542132983</v>
      </c>
      <c r="U9" s="84">
        <f t="shared" si="5"/>
        <v>47776.263849484676</v>
      </c>
      <c r="V9" s="84">
        <f t="shared" si="5"/>
        <v>50439.26848728201</v>
      </c>
      <c r="W9" s="84">
        <f t="shared" si="5"/>
        <v>49178.109865541192</v>
      </c>
      <c r="X9" s="84">
        <f t="shared" si="5"/>
        <v>50452.555299647502</v>
      </c>
      <c r="Y9" s="84">
        <f t="shared" si="5"/>
        <v>68119.309959569247</v>
      </c>
      <c r="Z9" s="84">
        <f t="shared" si="5"/>
        <v>87905.323036540736</v>
      </c>
      <c r="AA9" s="84">
        <f t="shared" si="5"/>
        <v>89939.030031877337</v>
      </c>
      <c r="AB9" s="84">
        <f t="shared" si="5"/>
        <v>103333.71335649726</v>
      </c>
      <c r="AC9" s="84">
        <f t="shared" si="5"/>
        <v>112817.84239047175</v>
      </c>
      <c r="AD9" s="84">
        <f t="shared" si="5"/>
        <v>114039.78864012781</v>
      </c>
      <c r="AE9" s="84">
        <f t="shared" si="5"/>
        <v>117712.89570685025</v>
      </c>
      <c r="AF9" s="84">
        <f t="shared" si="5"/>
        <v>117668.12629198059</v>
      </c>
      <c r="AG9" s="84">
        <f t="shared" si="5"/>
        <v>126657.03802877065</v>
      </c>
      <c r="AH9" s="84">
        <f t="shared" si="5"/>
        <v>130448.982464992</v>
      </c>
      <c r="AI9" s="84">
        <f t="shared" si="5"/>
        <v>137693.75540399866</v>
      </c>
      <c r="AJ9" s="84">
        <f t="shared" si="5"/>
        <v>137523.8475016029</v>
      </c>
      <c r="AK9" s="84">
        <f t="shared" si="5"/>
        <v>144161.76309637149</v>
      </c>
      <c r="AL9" s="84">
        <f t="shared" si="5"/>
        <v>156203.41753060615</v>
      </c>
      <c r="AM9" s="84">
        <f t="shared" si="5"/>
        <v>162322.1059676967</v>
      </c>
      <c r="AN9" s="84">
        <f t="shared" si="5"/>
        <v>175104.34277249809</v>
      </c>
      <c r="AO9" s="84">
        <f t="shared" si="5"/>
        <v>188423.39959412621</v>
      </c>
      <c r="AP9" s="84">
        <f t="shared" si="5"/>
        <v>193335.03182269592</v>
      </c>
      <c r="AQ9" s="84">
        <f t="shared" si="5"/>
        <v>228317.26409390755</v>
      </c>
      <c r="AR9" s="84">
        <f t="shared" si="5"/>
        <v>235520.18711657752</v>
      </c>
      <c r="AS9" s="84">
        <f t="shared" si="5"/>
        <v>240325.63927297213</v>
      </c>
      <c r="AT9" s="84">
        <f t="shared" si="5"/>
        <v>252733.44824102742</v>
      </c>
      <c r="AU9" s="84">
        <f t="shared" si="5"/>
        <v>262143.81878621673</v>
      </c>
      <c r="AV9" s="84">
        <f t="shared" si="5"/>
        <v>281090.97632675362</v>
      </c>
      <c r="AW9" s="84">
        <f t="shared" si="5"/>
        <v>288328.37329091824</v>
      </c>
      <c r="AX9" s="84">
        <f t="shared" si="5"/>
        <v>295026.67735453963</v>
      </c>
      <c r="AY9" s="84">
        <f t="shared" si="5"/>
        <v>304506.70973370411</v>
      </c>
      <c r="AZ9" s="84">
        <f t="shared" si="5"/>
        <v>313094.84403329756</v>
      </c>
      <c r="BA9" s="84">
        <f t="shared" si="5"/>
        <v>305841.65066386719</v>
      </c>
      <c r="BB9" s="84">
        <f t="shared" si="5"/>
        <v>316705.44055861066</v>
      </c>
      <c r="BC9" s="84">
        <f t="shared" si="5"/>
        <v>354262.44311021658</v>
      </c>
      <c r="BD9" s="84">
        <f t="shared" si="5"/>
        <v>389556.04974139109</v>
      </c>
      <c r="BE9" s="84">
        <f t="shared" si="5"/>
        <v>400183.86002669332</v>
      </c>
      <c r="BF9" s="84">
        <f t="shared" si="5"/>
        <v>418662.31316035788</v>
      </c>
      <c r="BG9" s="84">
        <f t="shared" si="5"/>
        <v>459170.90459957987</v>
      </c>
      <c r="BH9" s="85">
        <f t="shared" si="4"/>
        <v>8191559.1699280115</v>
      </c>
    </row>
    <row r="10" spans="1:60" hidden="1" outlineLevel="1">
      <c r="A10" s="25" t="s">
        <v>346</v>
      </c>
      <c r="B10" s="20"/>
      <c r="C10" s="88">
        <f t="shared" si="0"/>
        <v>0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55">
        <f t="shared" si="1"/>
        <v>0</v>
      </c>
    </row>
    <row r="11" spans="1:60" hidden="1" outlineLevel="1">
      <c r="A11" s="14" t="s">
        <v>344</v>
      </c>
      <c r="B11" s="20"/>
      <c r="C11" s="88">
        <f t="shared" si="0"/>
        <v>0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55">
        <f t="shared" si="1"/>
        <v>0</v>
      </c>
    </row>
    <row r="12" spans="1:60" hidden="1" outlineLevel="1">
      <c r="A12" s="14" t="s">
        <v>343</v>
      </c>
      <c r="B12" s="20"/>
      <c r="C12" s="88">
        <f t="shared" si="0"/>
        <v>0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55">
        <f t="shared" si="1"/>
        <v>0</v>
      </c>
    </row>
    <row r="13" spans="1:60" hidden="1" outlineLevel="1">
      <c r="A13" s="14" t="s">
        <v>345</v>
      </c>
      <c r="B13" s="20">
        <f>+B11-B12</f>
        <v>0</v>
      </c>
      <c r="C13" s="88">
        <f t="shared" si="0"/>
        <v>0</v>
      </c>
      <c r="D13" s="19">
        <f t="shared" ref="D13:BG13" si="6">+D11-D12</f>
        <v>0</v>
      </c>
      <c r="E13" s="19">
        <f t="shared" si="6"/>
        <v>0</v>
      </c>
      <c r="F13" s="19">
        <f t="shared" si="6"/>
        <v>0</v>
      </c>
      <c r="G13" s="19">
        <f t="shared" si="6"/>
        <v>0</v>
      </c>
      <c r="H13" s="19">
        <f t="shared" si="6"/>
        <v>0</v>
      </c>
      <c r="I13" s="19">
        <f t="shared" si="6"/>
        <v>0</v>
      </c>
      <c r="J13" s="19">
        <f t="shared" si="6"/>
        <v>0</v>
      </c>
      <c r="K13" s="19">
        <f t="shared" si="6"/>
        <v>0</v>
      </c>
      <c r="L13" s="19">
        <f t="shared" si="6"/>
        <v>0</v>
      </c>
      <c r="M13" s="19">
        <f t="shared" si="6"/>
        <v>0</v>
      </c>
      <c r="N13" s="19">
        <f t="shared" si="6"/>
        <v>0</v>
      </c>
      <c r="O13" s="19">
        <f t="shared" si="6"/>
        <v>0</v>
      </c>
      <c r="P13" s="19">
        <f t="shared" si="6"/>
        <v>0</v>
      </c>
      <c r="Q13" s="19">
        <f t="shared" si="6"/>
        <v>0</v>
      </c>
      <c r="R13" s="19">
        <f t="shared" si="6"/>
        <v>0</v>
      </c>
      <c r="S13" s="19">
        <f t="shared" si="6"/>
        <v>0</v>
      </c>
      <c r="T13" s="19">
        <f t="shared" si="6"/>
        <v>0</v>
      </c>
      <c r="U13" s="19">
        <f t="shared" si="6"/>
        <v>0</v>
      </c>
      <c r="V13" s="19">
        <f t="shared" si="6"/>
        <v>0</v>
      </c>
      <c r="W13" s="19">
        <f t="shared" si="6"/>
        <v>0</v>
      </c>
      <c r="X13" s="19">
        <f t="shared" si="6"/>
        <v>0</v>
      </c>
      <c r="Y13" s="19">
        <f t="shared" si="6"/>
        <v>0</v>
      </c>
      <c r="Z13" s="19">
        <f t="shared" si="6"/>
        <v>0</v>
      </c>
      <c r="AA13" s="19">
        <f t="shared" si="6"/>
        <v>0</v>
      </c>
      <c r="AB13" s="19">
        <f t="shared" si="6"/>
        <v>0</v>
      </c>
      <c r="AC13" s="19">
        <f t="shared" si="6"/>
        <v>0</v>
      </c>
      <c r="AD13" s="19">
        <f t="shared" si="6"/>
        <v>0</v>
      </c>
      <c r="AE13" s="19">
        <f t="shared" si="6"/>
        <v>0</v>
      </c>
      <c r="AF13" s="19">
        <f t="shared" si="6"/>
        <v>0</v>
      </c>
      <c r="AG13" s="19">
        <f t="shared" si="6"/>
        <v>0</v>
      </c>
      <c r="AH13" s="19">
        <f t="shared" si="6"/>
        <v>0</v>
      </c>
      <c r="AI13" s="19">
        <f t="shared" si="6"/>
        <v>0</v>
      </c>
      <c r="AJ13" s="19">
        <f t="shared" si="6"/>
        <v>0</v>
      </c>
      <c r="AK13" s="19">
        <f t="shared" si="6"/>
        <v>0</v>
      </c>
      <c r="AL13" s="19">
        <f t="shared" si="6"/>
        <v>0</v>
      </c>
      <c r="AM13" s="19">
        <f t="shared" si="6"/>
        <v>0</v>
      </c>
      <c r="AN13" s="19">
        <f t="shared" si="6"/>
        <v>0</v>
      </c>
      <c r="AO13" s="19">
        <f t="shared" si="6"/>
        <v>0</v>
      </c>
      <c r="AP13" s="19">
        <f t="shared" si="6"/>
        <v>0</v>
      </c>
      <c r="AQ13" s="19">
        <f t="shared" si="6"/>
        <v>0</v>
      </c>
      <c r="AR13" s="19">
        <f t="shared" si="6"/>
        <v>0</v>
      </c>
      <c r="AS13" s="19">
        <f t="shared" si="6"/>
        <v>0</v>
      </c>
      <c r="AT13" s="19">
        <f t="shared" si="6"/>
        <v>0</v>
      </c>
      <c r="AU13" s="19">
        <f t="shared" si="6"/>
        <v>0</v>
      </c>
      <c r="AV13" s="19">
        <f t="shared" si="6"/>
        <v>0</v>
      </c>
      <c r="AW13" s="19">
        <f t="shared" si="6"/>
        <v>0</v>
      </c>
      <c r="AX13" s="19">
        <f t="shared" si="6"/>
        <v>0</v>
      </c>
      <c r="AY13" s="19">
        <f t="shared" si="6"/>
        <v>0</v>
      </c>
      <c r="AZ13" s="19">
        <f t="shared" si="6"/>
        <v>0</v>
      </c>
      <c r="BA13" s="19">
        <f t="shared" si="6"/>
        <v>0</v>
      </c>
      <c r="BB13" s="19">
        <f t="shared" si="6"/>
        <v>0</v>
      </c>
      <c r="BC13" s="19">
        <f t="shared" si="6"/>
        <v>0</v>
      </c>
      <c r="BD13" s="19">
        <f t="shared" si="6"/>
        <v>0</v>
      </c>
      <c r="BE13" s="19">
        <f t="shared" si="6"/>
        <v>0</v>
      </c>
      <c r="BF13" s="19">
        <f t="shared" si="6"/>
        <v>0</v>
      </c>
      <c r="BG13" s="19">
        <f t="shared" si="6"/>
        <v>0</v>
      </c>
      <c r="BH13" s="55">
        <f t="shared" si="1"/>
        <v>0</v>
      </c>
    </row>
    <row r="14" spans="1:60" hidden="1" outlineLevel="1">
      <c r="A14" s="25" t="s">
        <v>347</v>
      </c>
      <c r="B14" s="20"/>
      <c r="C14" s="88">
        <f t="shared" si="0"/>
        <v>0</v>
      </c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55">
        <f t="shared" si="1"/>
        <v>0</v>
      </c>
    </row>
    <row r="15" spans="1:60" hidden="1" outlineLevel="1">
      <c r="A15" s="14" t="s">
        <v>344</v>
      </c>
      <c r="B15" s="20"/>
      <c r="C15" s="88">
        <f t="shared" si="0"/>
        <v>0</v>
      </c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55">
        <f t="shared" si="1"/>
        <v>0</v>
      </c>
    </row>
    <row r="16" spans="1:60" hidden="1" outlineLevel="1">
      <c r="A16" s="14" t="s">
        <v>343</v>
      </c>
      <c r="B16" s="20"/>
      <c r="C16" s="88">
        <f t="shared" si="0"/>
        <v>0</v>
      </c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55">
        <f t="shared" si="1"/>
        <v>0</v>
      </c>
    </row>
    <row r="17" spans="1:60" hidden="1" outlineLevel="1">
      <c r="A17" s="14" t="s">
        <v>345</v>
      </c>
      <c r="B17" s="20">
        <f>+B15-B16</f>
        <v>0</v>
      </c>
      <c r="C17" s="88">
        <f t="shared" si="0"/>
        <v>0</v>
      </c>
      <c r="D17" s="19">
        <f t="shared" ref="D17:BG17" si="7">+D15-D16</f>
        <v>0</v>
      </c>
      <c r="E17" s="19">
        <f t="shared" si="7"/>
        <v>0</v>
      </c>
      <c r="F17" s="19">
        <f t="shared" si="7"/>
        <v>0</v>
      </c>
      <c r="G17" s="19">
        <f t="shared" si="7"/>
        <v>0</v>
      </c>
      <c r="H17" s="19">
        <f t="shared" si="7"/>
        <v>0</v>
      </c>
      <c r="I17" s="19">
        <f t="shared" si="7"/>
        <v>0</v>
      </c>
      <c r="J17" s="19">
        <f t="shared" si="7"/>
        <v>0</v>
      </c>
      <c r="K17" s="19">
        <f t="shared" si="7"/>
        <v>0</v>
      </c>
      <c r="L17" s="19">
        <f t="shared" si="7"/>
        <v>0</v>
      </c>
      <c r="M17" s="19">
        <f t="shared" si="7"/>
        <v>0</v>
      </c>
      <c r="N17" s="19">
        <f t="shared" si="7"/>
        <v>0</v>
      </c>
      <c r="O17" s="19">
        <f t="shared" si="7"/>
        <v>0</v>
      </c>
      <c r="P17" s="19">
        <f t="shared" si="7"/>
        <v>0</v>
      </c>
      <c r="Q17" s="19">
        <f t="shared" si="7"/>
        <v>0</v>
      </c>
      <c r="R17" s="19">
        <f t="shared" si="7"/>
        <v>0</v>
      </c>
      <c r="S17" s="19">
        <f t="shared" si="7"/>
        <v>0</v>
      </c>
      <c r="T17" s="19">
        <f t="shared" si="7"/>
        <v>0</v>
      </c>
      <c r="U17" s="19">
        <f t="shared" si="7"/>
        <v>0</v>
      </c>
      <c r="V17" s="19">
        <f t="shared" si="7"/>
        <v>0</v>
      </c>
      <c r="W17" s="19">
        <f t="shared" si="7"/>
        <v>0</v>
      </c>
      <c r="X17" s="19">
        <f t="shared" si="7"/>
        <v>0</v>
      </c>
      <c r="Y17" s="19">
        <f t="shared" si="7"/>
        <v>0</v>
      </c>
      <c r="Z17" s="19">
        <f t="shared" si="7"/>
        <v>0</v>
      </c>
      <c r="AA17" s="19">
        <f t="shared" si="7"/>
        <v>0</v>
      </c>
      <c r="AB17" s="19">
        <f t="shared" si="7"/>
        <v>0</v>
      </c>
      <c r="AC17" s="19">
        <f t="shared" si="7"/>
        <v>0</v>
      </c>
      <c r="AD17" s="19">
        <f t="shared" si="7"/>
        <v>0</v>
      </c>
      <c r="AE17" s="19">
        <f t="shared" si="7"/>
        <v>0</v>
      </c>
      <c r="AF17" s="19">
        <f t="shared" si="7"/>
        <v>0</v>
      </c>
      <c r="AG17" s="19">
        <f t="shared" si="7"/>
        <v>0</v>
      </c>
      <c r="AH17" s="19">
        <f t="shared" si="7"/>
        <v>0</v>
      </c>
      <c r="AI17" s="19">
        <f t="shared" si="7"/>
        <v>0</v>
      </c>
      <c r="AJ17" s="19">
        <f t="shared" si="7"/>
        <v>0</v>
      </c>
      <c r="AK17" s="19">
        <f t="shared" si="7"/>
        <v>0</v>
      </c>
      <c r="AL17" s="19">
        <f t="shared" si="7"/>
        <v>0</v>
      </c>
      <c r="AM17" s="19">
        <f t="shared" si="7"/>
        <v>0</v>
      </c>
      <c r="AN17" s="19">
        <f t="shared" si="7"/>
        <v>0</v>
      </c>
      <c r="AO17" s="19">
        <f t="shared" si="7"/>
        <v>0</v>
      </c>
      <c r="AP17" s="19">
        <f t="shared" si="7"/>
        <v>0</v>
      </c>
      <c r="AQ17" s="19">
        <f t="shared" si="7"/>
        <v>0</v>
      </c>
      <c r="AR17" s="19">
        <f t="shared" si="7"/>
        <v>0</v>
      </c>
      <c r="AS17" s="19">
        <f t="shared" si="7"/>
        <v>0</v>
      </c>
      <c r="AT17" s="19">
        <f t="shared" si="7"/>
        <v>0</v>
      </c>
      <c r="AU17" s="19">
        <f t="shared" si="7"/>
        <v>0</v>
      </c>
      <c r="AV17" s="19">
        <f t="shared" si="7"/>
        <v>0</v>
      </c>
      <c r="AW17" s="19">
        <f t="shared" si="7"/>
        <v>0</v>
      </c>
      <c r="AX17" s="19">
        <f t="shared" si="7"/>
        <v>0</v>
      </c>
      <c r="AY17" s="19">
        <f t="shared" si="7"/>
        <v>0</v>
      </c>
      <c r="AZ17" s="19">
        <f t="shared" si="7"/>
        <v>0</v>
      </c>
      <c r="BA17" s="19">
        <f t="shared" si="7"/>
        <v>0</v>
      </c>
      <c r="BB17" s="19">
        <f t="shared" si="7"/>
        <v>0</v>
      </c>
      <c r="BC17" s="19">
        <f t="shared" si="7"/>
        <v>0</v>
      </c>
      <c r="BD17" s="19">
        <f t="shared" si="7"/>
        <v>0</v>
      </c>
      <c r="BE17" s="19">
        <f t="shared" si="7"/>
        <v>0</v>
      </c>
      <c r="BF17" s="19">
        <f t="shared" si="7"/>
        <v>0</v>
      </c>
      <c r="BG17" s="19">
        <f t="shared" si="7"/>
        <v>0</v>
      </c>
      <c r="BH17" s="55">
        <f t="shared" si="1"/>
        <v>0</v>
      </c>
    </row>
    <row r="18" spans="1:60" hidden="1" outlineLevel="1">
      <c r="A18" s="25" t="s">
        <v>348</v>
      </c>
      <c r="B18" s="20"/>
      <c r="C18" s="88">
        <f t="shared" si="0"/>
        <v>0</v>
      </c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55">
        <f t="shared" si="1"/>
        <v>0</v>
      </c>
    </row>
    <row r="19" spans="1:60" hidden="1" outlineLevel="1">
      <c r="A19" s="14" t="s">
        <v>344</v>
      </c>
      <c r="B19" s="20"/>
      <c r="C19" s="88">
        <f t="shared" si="0"/>
        <v>0</v>
      </c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55">
        <f t="shared" si="1"/>
        <v>0</v>
      </c>
    </row>
    <row r="20" spans="1:60" hidden="1" outlineLevel="1">
      <c r="A20" s="14" t="s">
        <v>343</v>
      </c>
      <c r="B20" s="20"/>
      <c r="C20" s="88">
        <f t="shared" si="0"/>
        <v>0</v>
      </c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55">
        <f t="shared" si="1"/>
        <v>0</v>
      </c>
    </row>
    <row r="21" spans="1:60" hidden="1" outlineLevel="1">
      <c r="A21" s="14" t="s">
        <v>345</v>
      </c>
      <c r="B21" s="20">
        <f>+B19-B20</f>
        <v>0</v>
      </c>
      <c r="C21" s="88">
        <f t="shared" si="0"/>
        <v>0</v>
      </c>
      <c r="D21" s="19">
        <f t="shared" ref="D21:BG21" si="8">+D19-D20</f>
        <v>0</v>
      </c>
      <c r="E21" s="19">
        <f t="shared" si="8"/>
        <v>0</v>
      </c>
      <c r="F21" s="19">
        <f t="shared" si="8"/>
        <v>0</v>
      </c>
      <c r="G21" s="19">
        <f t="shared" si="8"/>
        <v>0</v>
      </c>
      <c r="H21" s="19">
        <f t="shared" si="8"/>
        <v>0</v>
      </c>
      <c r="I21" s="19">
        <f t="shared" si="8"/>
        <v>0</v>
      </c>
      <c r="J21" s="19">
        <f t="shared" si="8"/>
        <v>0</v>
      </c>
      <c r="K21" s="19">
        <f t="shared" si="8"/>
        <v>0</v>
      </c>
      <c r="L21" s="19">
        <f t="shared" si="8"/>
        <v>0</v>
      </c>
      <c r="M21" s="19">
        <f t="shared" si="8"/>
        <v>0</v>
      </c>
      <c r="N21" s="19">
        <f t="shared" si="8"/>
        <v>0</v>
      </c>
      <c r="O21" s="19">
        <f t="shared" si="8"/>
        <v>0</v>
      </c>
      <c r="P21" s="19">
        <f t="shared" si="8"/>
        <v>0</v>
      </c>
      <c r="Q21" s="19">
        <f t="shared" si="8"/>
        <v>0</v>
      </c>
      <c r="R21" s="19">
        <f t="shared" si="8"/>
        <v>0</v>
      </c>
      <c r="S21" s="19">
        <f t="shared" si="8"/>
        <v>0</v>
      </c>
      <c r="T21" s="19">
        <f t="shared" si="8"/>
        <v>0</v>
      </c>
      <c r="U21" s="19">
        <f t="shared" si="8"/>
        <v>0</v>
      </c>
      <c r="V21" s="19">
        <f t="shared" si="8"/>
        <v>0</v>
      </c>
      <c r="W21" s="19">
        <f t="shared" si="8"/>
        <v>0</v>
      </c>
      <c r="X21" s="19">
        <f t="shared" si="8"/>
        <v>0</v>
      </c>
      <c r="Y21" s="19">
        <f t="shared" si="8"/>
        <v>0</v>
      </c>
      <c r="Z21" s="19">
        <f t="shared" si="8"/>
        <v>0</v>
      </c>
      <c r="AA21" s="19">
        <f t="shared" si="8"/>
        <v>0</v>
      </c>
      <c r="AB21" s="19">
        <f t="shared" si="8"/>
        <v>0</v>
      </c>
      <c r="AC21" s="19">
        <f t="shared" si="8"/>
        <v>0</v>
      </c>
      <c r="AD21" s="19">
        <f t="shared" si="8"/>
        <v>0</v>
      </c>
      <c r="AE21" s="19">
        <f t="shared" si="8"/>
        <v>0</v>
      </c>
      <c r="AF21" s="19">
        <f t="shared" si="8"/>
        <v>0</v>
      </c>
      <c r="AG21" s="19">
        <f t="shared" si="8"/>
        <v>0</v>
      </c>
      <c r="AH21" s="19">
        <f t="shared" si="8"/>
        <v>0</v>
      </c>
      <c r="AI21" s="19">
        <f t="shared" si="8"/>
        <v>0</v>
      </c>
      <c r="AJ21" s="19">
        <f t="shared" si="8"/>
        <v>0</v>
      </c>
      <c r="AK21" s="19">
        <f t="shared" si="8"/>
        <v>0</v>
      </c>
      <c r="AL21" s="19">
        <f t="shared" si="8"/>
        <v>0</v>
      </c>
      <c r="AM21" s="19">
        <f t="shared" si="8"/>
        <v>0</v>
      </c>
      <c r="AN21" s="19">
        <f t="shared" si="8"/>
        <v>0</v>
      </c>
      <c r="AO21" s="19">
        <f t="shared" si="8"/>
        <v>0</v>
      </c>
      <c r="AP21" s="19">
        <f t="shared" si="8"/>
        <v>0</v>
      </c>
      <c r="AQ21" s="19">
        <f t="shared" si="8"/>
        <v>0</v>
      </c>
      <c r="AR21" s="19">
        <f t="shared" si="8"/>
        <v>0</v>
      </c>
      <c r="AS21" s="19">
        <f t="shared" si="8"/>
        <v>0</v>
      </c>
      <c r="AT21" s="19">
        <f t="shared" si="8"/>
        <v>0</v>
      </c>
      <c r="AU21" s="19">
        <f t="shared" si="8"/>
        <v>0</v>
      </c>
      <c r="AV21" s="19">
        <f t="shared" si="8"/>
        <v>0</v>
      </c>
      <c r="AW21" s="19">
        <f t="shared" si="8"/>
        <v>0</v>
      </c>
      <c r="AX21" s="19">
        <f t="shared" si="8"/>
        <v>0</v>
      </c>
      <c r="AY21" s="19">
        <f t="shared" si="8"/>
        <v>0</v>
      </c>
      <c r="AZ21" s="19">
        <f t="shared" si="8"/>
        <v>0</v>
      </c>
      <c r="BA21" s="19">
        <f t="shared" si="8"/>
        <v>0</v>
      </c>
      <c r="BB21" s="19">
        <f t="shared" si="8"/>
        <v>0</v>
      </c>
      <c r="BC21" s="19">
        <f t="shared" si="8"/>
        <v>0</v>
      </c>
      <c r="BD21" s="19">
        <f t="shared" si="8"/>
        <v>0</v>
      </c>
      <c r="BE21" s="19">
        <f t="shared" si="8"/>
        <v>0</v>
      </c>
      <c r="BF21" s="19">
        <f t="shared" si="8"/>
        <v>0</v>
      </c>
      <c r="BG21" s="19">
        <f t="shared" si="8"/>
        <v>0</v>
      </c>
      <c r="BH21" s="55">
        <f t="shared" si="1"/>
        <v>0</v>
      </c>
    </row>
    <row r="22" spans="1:60" collapsed="1">
      <c r="A22" s="25" t="s">
        <v>364</v>
      </c>
      <c r="B22" s="20"/>
      <c r="C22" s="88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55">
        <f t="shared" si="1"/>
        <v>0</v>
      </c>
    </row>
    <row r="23" spans="1:60">
      <c r="A23" s="14" t="s">
        <v>344</v>
      </c>
      <c r="B23" s="20">
        <f>NPV($B$133,E23:BG23)+D23</f>
        <v>1675259.2035340676</v>
      </c>
      <c r="C23" s="88">
        <f>SUM(D23:BG23)</f>
        <v>2767667.1758600725</v>
      </c>
      <c r="D23" s="19">
        <f>+InfeedEconomicImpacts!D86</f>
        <v>84293.440178169403</v>
      </c>
      <c r="E23" s="19">
        <f>+InfeedEconomicImpacts!E86</f>
        <v>298984.67368479987</v>
      </c>
      <c r="F23" s="19">
        <f>+InfeedEconomicImpacts!F86</f>
        <v>439641.80689646862</v>
      </c>
      <c r="G23" s="19">
        <f>+InfeedEconomicImpacts!G86</f>
        <v>577552.23584975174</v>
      </c>
      <c r="H23" s="19">
        <f>+InfeedEconomicImpacts!H86</f>
        <v>369765.51075185457</v>
      </c>
      <c r="I23" s="19">
        <f>+InfeedEconomicImpacts!I86</f>
        <v>98902.291054401037</v>
      </c>
      <c r="J23" s="19">
        <f>+InfeedEconomicImpacts!J86</f>
        <v>23120.690100045904</v>
      </c>
      <c r="K23" s="19">
        <f>+InfeedEconomicImpacts!K86</f>
        <v>1605.930508171464</v>
      </c>
      <c r="L23" s="19">
        <f>+InfeedEconomicImpacts!L86</f>
        <v>4283.263633092557</v>
      </c>
      <c r="M23" s="19">
        <f>+InfeedEconomicImpacts!M86</f>
        <v>3469.9236881310703</v>
      </c>
      <c r="N23" s="19">
        <f>+InfeedEconomicImpacts!N86</f>
        <v>6894.1196997518837</v>
      </c>
      <c r="O23" s="19">
        <f>+InfeedEconomicImpacts!O86</f>
        <v>1613.5402781812531</v>
      </c>
      <c r="P23" s="19">
        <f>+InfeedEconomicImpacts!P86</f>
        <v>5086.5846736224885</v>
      </c>
      <c r="Q23" s="19">
        <f>+InfeedEconomicImpacts!Q86</f>
        <v>4318.0705129704447</v>
      </c>
      <c r="R23" s="19">
        <f>+InfeedEconomicImpacts!R86</f>
        <v>3796.7686644401429</v>
      </c>
      <c r="S23" s="19">
        <f>+InfeedEconomicImpacts!S86</f>
        <v>2605.9449282240075</v>
      </c>
      <c r="T23" s="19">
        <f>+InfeedEconomicImpacts!T86</f>
        <v>3523.0488863341011</v>
      </c>
      <c r="U23" s="19">
        <f>+InfeedEconomicImpacts!U86</f>
        <v>1451.7213067417779</v>
      </c>
      <c r="V23" s="19">
        <f>+InfeedEconomicImpacts!V86</f>
        <v>2473.9285099503086</v>
      </c>
      <c r="W23" s="19">
        <f>+InfeedEconomicImpacts!W86</f>
        <v>9751.4352420513642</v>
      </c>
      <c r="X23" s="19">
        <f>+InfeedEconomicImpacts!X86</f>
        <v>26925.830099183437</v>
      </c>
      <c r="Y23" s="19">
        <f>+InfeedEconomicImpacts!Y86</f>
        <v>2061.9479424834644</v>
      </c>
      <c r="Z23" s="19">
        <f>+InfeedEconomicImpacts!Z86</f>
        <v>2498.2355401867194</v>
      </c>
      <c r="AA23" s="19">
        <f>+InfeedEconomicImpacts!AA86</f>
        <v>12204.276283450923</v>
      </c>
      <c r="AB23" s="19">
        <f>+InfeedEconomicImpacts!AB86</f>
        <v>30017.626952152743</v>
      </c>
      <c r="AC23" s="19">
        <f>+InfeedEconomicImpacts!AC86</f>
        <v>2692.2652177594896</v>
      </c>
      <c r="AD23" s="19">
        <f>+InfeedEconomicImpacts!AD86</f>
        <v>13584.915587919535</v>
      </c>
      <c r="AE23" s="19">
        <f>+InfeedEconomicImpacts!AE86</f>
        <v>43471.638060288315</v>
      </c>
      <c r="AF23" s="19">
        <f>+InfeedEconomicImpacts!AF86</f>
        <v>33195.668203932189</v>
      </c>
      <c r="AG23" s="19">
        <f>+InfeedEconomicImpacts!AG86</f>
        <v>2974.6133244971461</v>
      </c>
      <c r="AH23" s="19">
        <f>+InfeedEconomicImpacts!AH86</f>
        <v>14551.369492067908</v>
      </c>
      <c r="AI23" s="19">
        <f>+InfeedEconomicImpacts!AI86</f>
        <v>35798.121367197193</v>
      </c>
      <c r="AJ23" s="19">
        <f>+InfeedEconomicImpacts!AJ86</f>
        <v>2711.2668818524253</v>
      </c>
      <c r="AK23" s="19">
        <f>+InfeedEconomicImpacts!AK86</f>
        <v>2779.5908072751054</v>
      </c>
      <c r="AL23" s="19">
        <f>+InfeedEconomicImpacts!AL86</f>
        <v>2849.6364956184379</v>
      </c>
      <c r="AM23" s="19">
        <f>+InfeedEconomicImpacts!AM86</f>
        <v>3454.615221203384</v>
      </c>
      <c r="AN23" s="19">
        <f>+InfeedEconomicImpacts!AN86</f>
        <v>16919.315860726776</v>
      </c>
      <c r="AO23" s="19">
        <f>+InfeedEconomicImpacts!AO86</f>
        <v>41631.105807456079</v>
      </c>
      <c r="AP23" s="19">
        <f>+InfeedEconomicImpacts!AP86</f>
        <v>3147.9212135498283</v>
      </c>
      <c r="AQ23" s="19">
        <f>+InfeedEconomicImpacts!AQ86</f>
        <v>3227.2488281312835</v>
      </c>
      <c r="AR23" s="19">
        <f>+InfeedEconomicImpacts!AR86</f>
        <v>3913.2787536241476</v>
      </c>
      <c r="AS23" s="19">
        <f>+InfeedEconomicImpacts!AS86</f>
        <v>19184.422122920871</v>
      </c>
      <c r="AT23" s="19">
        <f>+InfeedEconomicImpacts!AT86</f>
        <v>47211.678629441922</v>
      </c>
      <c r="AU23" s="19">
        <f>+InfeedEconomicImpacts!AU86</f>
        <v>4217.2126925278917</v>
      </c>
      <c r="AV23" s="19">
        <f>+InfeedEconomicImpacts!AV86</f>
        <v>20686.563037892509</v>
      </c>
      <c r="AW23" s="19">
        <f>+InfeedEconomicImpacts!AW86</f>
        <v>50912.962689019638</v>
      </c>
      <c r="AX23" s="19">
        <f>+InfeedEconomicImpacts!AX86</f>
        <v>38428.521063994871</v>
      </c>
      <c r="AY23" s="19">
        <f>+InfeedEconomicImpacts!AY86</f>
        <v>142701.96316894246</v>
      </c>
      <c r="AZ23" s="19">
        <f>+InfeedEconomicImpacts!AZ86</f>
        <v>89997.046586809534</v>
      </c>
      <c r="BA23" s="19">
        <f>+InfeedEconomicImpacts!BA86</f>
        <v>4139.2192097239576</v>
      </c>
      <c r="BB23" s="19">
        <f>+InfeedEconomicImpacts!BB86</f>
        <v>4243.5275338089996</v>
      </c>
      <c r="BC23" s="19">
        <f>+InfeedEconomicImpacts!BC86</f>
        <v>5148.1552916990422</v>
      </c>
      <c r="BD23" s="19">
        <f>+InfeedEconomicImpacts!BD86</f>
        <v>25292.643915846835</v>
      </c>
      <c r="BE23" s="19">
        <f>+InfeedEconomicImpacts!BE86</f>
        <v>62264.277821977434</v>
      </c>
      <c r="BF23" s="19">
        <f>+InfeedEconomicImpacts!BF86</f>
        <v>4687.7173156996205</v>
      </c>
      <c r="BG23" s="19">
        <f>+InfeedEconomicImpacts!BG86</f>
        <v>4805.8477920552505</v>
      </c>
      <c r="BH23" s="55">
        <f t="shared" si="1"/>
        <v>2767667.1758600725</v>
      </c>
    </row>
    <row r="24" spans="1:60">
      <c r="A24" s="14" t="s">
        <v>343</v>
      </c>
      <c r="B24" s="20">
        <f>NPV($B$133,E24:BG24)+D24</f>
        <v>775469.95293505723</v>
      </c>
      <c r="C24" s="88">
        <f>SUM(D24:BG24)</f>
        <v>3569294.2671070234</v>
      </c>
      <c r="D24" s="19">
        <f>+IsolatedEconomicImpacts!D91</f>
        <v>0</v>
      </c>
      <c r="E24" s="19">
        <f>+IsolatedEconomicImpacts!E91</f>
        <v>2345.9188158307043</v>
      </c>
      <c r="F24" s="19">
        <f>+IsolatedEconomicImpacts!F91</f>
        <v>54146.16457569522</v>
      </c>
      <c r="G24" s="19">
        <f>+IsolatedEconomicImpacts!G91</f>
        <v>146640.28809668694</v>
      </c>
      <c r="H24" s="19">
        <f>+IsolatedEconomicImpacts!H91</f>
        <v>134474.79360455021</v>
      </c>
      <c r="I24" s="19">
        <f>+IsolatedEconomicImpacts!I91</f>
        <v>64507.532465918761</v>
      </c>
      <c r="J24" s="19">
        <f>+IsolatedEconomicImpacts!J91</f>
        <v>16849.952418662568</v>
      </c>
      <c r="K24" s="19">
        <f>+IsolatedEconomicImpacts!K91</f>
        <v>57640.685017372729</v>
      </c>
      <c r="L24" s="19">
        <f>+IsolatedEconomicImpacts!L91</f>
        <v>56706.176493809166</v>
      </c>
      <c r="M24" s="19">
        <f>+IsolatedEconomicImpacts!M91</f>
        <v>35666.86521770218</v>
      </c>
      <c r="N24" s="19">
        <f>+IsolatedEconomicImpacts!N91</f>
        <v>5827.42348297218</v>
      </c>
      <c r="O24" s="19">
        <f>+IsolatedEconomicImpacts!O91</f>
        <v>6557.9429947720273</v>
      </c>
      <c r="P24" s="19">
        <f>+IsolatedEconomicImpacts!P91</f>
        <v>32373.234205268855</v>
      </c>
      <c r="Q24" s="19">
        <f>+IsolatedEconomicImpacts!Q91</f>
        <v>87616.337793595332</v>
      </c>
      <c r="R24" s="19">
        <f>+IsolatedEconomicImpacts!R91</f>
        <v>7341.6427302600287</v>
      </c>
      <c r="S24" s="19">
        <f>+IsolatedEconomicImpacts!S91</f>
        <v>28593.234186171525</v>
      </c>
      <c r="T24" s="19">
        <f>+IsolatedEconomicImpacts!T91</f>
        <v>64925.603073537015</v>
      </c>
      <c r="U24" s="19">
        <f>+IsolatedEconomicImpacts!U91</f>
        <v>40259.261247236347</v>
      </c>
      <c r="V24" s="19">
        <f>+IsolatedEconomicImpacts!V91</f>
        <v>49392.909538205728</v>
      </c>
      <c r="W24" s="19">
        <f>+IsolatedEconomicImpacts!W91</f>
        <v>111523.26152457646</v>
      </c>
      <c r="X24" s="19">
        <f>+IsolatedEconomicImpacts!X91</f>
        <v>98877.786608694849</v>
      </c>
      <c r="Y24" s="19">
        <f>+IsolatedEconomicImpacts!Y91</f>
        <v>48593.218575150124</v>
      </c>
      <c r="Z24" s="19">
        <f>+IsolatedEconomicImpacts!Z91</f>
        <v>50206.716838847664</v>
      </c>
      <c r="AA24" s="19">
        <f>+IsolatedEconomicImpacts!AA91</f>
        <v>147356.34392735941</v>
      </c>
      <c r="AB24" s="19">
        <f>+IsolatedEconomicImpacts!AB91</f>
        <v>47302.914811789742</v>
      </c>
      <c r="AC24" s="19">
        <f>+IsolatedEconomicImpacts!AC91</f>
        <v>0</v>
      </c>
      <c r="AD24" s="19">
        <f>+IsolatedEconomicImpacts!AD91</f>
        <v>425.05291655485462</v>
      </c>
      <c r="AE24" s="19">
        <f>+IsolatedEconomicImpacts!AE91</f>
        <v>27310.55206485865</v>
      </c>
      <c r="AF24" s="19">
        <f>+IsolatedEconomicImpacts!AF91</f>
        <v>64455.90256540195</v>
      </c>
      <c r="AG24" s="19">
        <f>+IsolatedEconomicImpacts!AG91</f>
        <v>11674.064768069904</v>
      </c>
      <c r="AH24" s="19">
        <f>+IsolatedEconomicImpacts!AH91</f>
        <v>32329.106747693975</v>
      </c>
      <c r="AI24" s="19">
        <f>+IsolatedEconomicImpacts!AI91</f>
        <v>0</v>
      </c>
      <c r="AJ24" s="19">
        <f>+IsolatedEconomicImpacts!AJ91</f>
        <v>18429.585990172192</v>
      </c>
      <c r="AK24" s="19">
        <f>+IsolatedEconomicImpacts!AK91</f>
        <v>38330.165777750961</v>
      </c>
      <c r="AL24" s="19">
        <f>+IsolatedEconomicImpacts!AL91</f>
        <v>13240.379158916181</v>
      </c>
      <c r="AM24" s="19">
        <f>+IsolatedEconomicImpacts!AM91</f>
        <v>63039.301847984942</v>
      </c>
      <c r="AN24" s="19">
        <f>+IsolatedEconomicImpacts!AN91</f>
        <v>104797.99330202938</v>
      </c>
      <c r="AO24" s="19">
        <f>+IsolatedEconomicImpacts!AO91</f>
        <v>106534.20202152601</v>
      </c>
      <c r="AP24" s="19">
        <f>+IsolatedEconomicImpacts!AP91</f>
        <v>116616.44314759024</v>
      </c>
      <c r="AQ24" s="19">
        <f>+IsolatedEconomicImpacts!AQ91</f>
        <v>589.66675282687004</v>
      </c>
      <c r="AR24" s="19">
        <f>+IsolatedEconomicImpacts!AR91</f>
        <v>16004.47948296735</v>
      </c>
      <c r="AS24" s="19">
        <f>+IsolatedEconomicImpacts!AS91</f>
        <v>58439.228052645907</v>
      </c>
      <c r="AT24" s="19">
        <f>+IsolatedEconomicImpacts!AT91</f>
        <v>79468.152172895585</v>
      </c>
      <c r="AU24" s="19">
        <f>+IsolatedEconomicImpacts!AU91</f>
        <v>73989.120271688793</v>
      </c>
      <c r="AV24" s="19">
        <f>+IsolatedEconomicImpacts!AV91</f>
        <v>17031.663539416506</v>
      </c>
      <c r="AW24" s="19">
        <f>+IsolatedEconomicImpacts!AW91</f>
        <v>47165.959723182037</v>
      </c>
      <c r="AX24" s="19">
        <f>+IsolatedEconomicImpacts!AX91</f>
        <v>703.32538818625335</v>
      </c>
      <c r="AY24" s="19">
        <f>+IsolatedEconomicImpacts!AY91</f>
        <v>45452.915039464657</v>
      </c>
      <c r="AZ24" s="19">
        <f>+IsolatedEconomicImpacts!AZ91</f>
        <v>150282.90332332943</v>
      </c>
      <c r="BA24" s="19">
        <f>+IsolatedEconomicImpacts!BA91</f>
        <v>249021.25873631029</v>
      </c>
      <c r="BB24" s="19">
        <f>+IsolatedEconomicImpacts!BB91</f>
        <v>262114.58329299823</v>
      </c>
      <c r="BC24" s="19">
        <f>+IsolatedEconomicImpacts!BC91</f>
        <v>102532.87122107412</v>
      </c>
      <c r="BD24" s="19">
        <f>+IsolatedEconomicImpacts!BD91</f>
        <v>91783.719322045275</v>
      </c>
      <c r="BE24" s="19">
        <f>+IsolatedEconomicImpacts!BE91</f>
        <v>282001.94926853239</v>
      </c>
      <c r="BF24" s="19">
        <f>+IsolatedEconomicImpacts!BF91</f>
        <v>99803.512966244336</v>
      </c>
      <c r="BG24" s="19">
        <f>+IsolatedEconomicImpacts!BG91</f>
        <v>0</v>
      </c>
      <c r="BH24" s="55">
        <f t="shared" si="1"/>
        <v>3569294.2671070234</v>
      </c>
    </row>
    <row r="25" spans="1:60">
      <c r="A25" s="83" t="s">
        <v>345</v>
      </c>
      <c r="B25" s="84">
        <f>+B23-B24</f>
        <v>899789.25059901038</v>
      </c>
      <c r="C25" s="89">
        <f>SUM(D25:BG25)</f>
        <v>-801627.09124695195</v>
      </c>
      <c r="D25" s="84">
        <f t="shared" ref="D25:BG25" si="9">+D23-D24</f>
        <v>84293.440178169403</v>
      </c>
      <c r="E25" s="84">
        <f t="shared" si="9"/>
        <v>296638.75486896915</v>
      </c>
      <c r="F25" s="84">
        <f t="shared" si="9"/>
        <v>385495.64232077339</v>
      </c>
      <c r="G25" s="84">
        <f t="shared" si="9"/>
        <v>430911.9477530648</v>
      </c>
      <c r="H25" s="84">
        <f t="shared" si="9"/>
        <v>235290.71714730436</v>
      </c>
      <c r="I25" s="84">
        <f t="shared" si="9"/>
        <v>34394.758588482277</v>
      </c>
      <c r="J25" s="84">
        <f t="shared" si="9"/>
        <v>6270.7376813833362</v>
      </c>
      <c r="K25" s="84">
        <f t="shared" si="9"/>
        <v>-56034.754509201266</v>
      </c>
      <c r="L25" s="84">
        <f t="shared" si="9"/>
        <v>-52422.912860716606</v>
      </c>
      <c r="M25" s="84">
        <f t="shared" si="9"/>
        <v>-32196.941529571108</v>
      </c>
      <c r="N25" s="84">
        <f t="shared" si="9"/>
        <v>1066.6962167797037</v>
      </c>
      <c r="O25" s="84">
        <f t="shared" si="9"/>
        <v>-4944.4027165907737</v>
      </c>
      <c r="P25" s="84">
        <f t="shared" si="9"/>
        <v>-27286.649531646366</v>
      </c>
      <c r="Q25" s="84">
        <f t="shared" si="9"/>
        <v>-83298.267280624888</v>
      </c>
      <c r="R25" s="84">
        <f t="shared" si="9"/>
        <v>-3544.8740658198858</v>
      </c>
      <c r="S25" s="84">
        <f t="shared" si="9"/>
        <v>-25987.289257947516</v>
      </c>
      <c r="T25" s="84">
        <f t="shared" si="9"/>
        <v>-61402.554187202913</v>
      </c>
      <c r="U25" s="84">
        <f t="shared" si="9"/>
        <v>-38807.539940494571</v>
      </c>
      <c r="V25" s="84">
        <f t="shared" si="9"/>
        <v>-46918.981028255417</v>
      </c>
      <c r="W25" s="84">
        <f t="shared" si="9"/>
        <v>-101771.8262825251</v>
      </c>
      <c r="X25" s="84">
        <f t="shared" si="9"/>
        <v>-71951.956509511409</v>
      </c>
      <c r="Y25" s="84">
        <f t="shared" si="9"/>
        <v>-46531.270632666659</v>
      </c>
      <c r="Z25" s="84">
        <f t="shared" si="9"/>
        <v>-47708.481298660947</v>
      </c>
      <c r="AA25" s="84">
        <f t="shared" si="9"/>
        <v>-135152.06764390849</v>
      </c>
      <c r="AB25" s="84">
        <f t="shared" si="9"/>
        <v>-17285.287859636999</v>
      </c>
      <c r="AC25" s="84">
        <f t="shared" si="9"/>
        <v>2692.2652177594896</v>
      </c>
      <c r="AD25" s="84">
        <f t="shared" si="9"/>
        <v>13159.862671364681</v>
      </c>
      <c r="AE25" s="84">
        <f t="shared" si="9"/>
        <v>16161.085995429665</v>
      </c>
      <c r="AF25" s="84">
        <f t="shared" si="9"/>
        <v>-31260.23436146976</v>
      </c>
      <c r="AG25" s="84">
        <f t="shared" si="9"/>
        <v>-8699.4514435727579</v>
      </c>
      <c r="AH25" s="84">
        <f t="shared" si="9"/>
        <v>-17777.737255626067</v>
      </c>
      <c r="AI25" s="84">
        <f t="shared" si="9"/>
        <v>35798.121367197193</v>
      </c>
      <c r="AJ25" s="84">
        <f t="shared" si="9"/>
        <v>-15718.319108319767</v>
      </c>
      <c r="AK25" s="84">
        <f t="shared" si="9"/>
        <v>-35550.574970475856</v>
      </c>
      <c r="AL25" s="84">
        <f t="shared" si="9"/>
        <v>-10390.742663297744</v>
      </c>
      <c r="AM25" s="84">
        <f t="shared" si="9"/>
        <v>-59584.686626781557</v>
      </c>
      <c r="AN25" s="84">
        <f t="shared" si="9"/>
        <v>-87878.6774413026</v>
      </c>
      <c r="AO25" s="84">
        <f t="shared" si="9"/>
        <v>-64903.096214069934</v>
      </c>
      <c r="AP25" s="84">
        <f t="shared" si="9"/>
        <v>-113468.52193404041</v>
      </c>
      <c r="AQ25" s="84">
        <f t="shared" si="9"/>
        <v>2637.5820753044136</v>
      </c>
      <c r="AR25" s="84">
        <f t="shared" si="9"/>
        <v>-12091.200729343203</v>
      </c>
      <c r="AS25" s="84">
        <f t="shared" si="9"/>
        <v>-39254.805929725037</v>
      </c>
      <c r="AT25" s="84">
        <f t="shared" si="9"/>
        <v>-32256.473543453663</v>
      </c>
      <c r="AU25" s="84">
        <f t="shared" si="9"/>
        <v>-69771.907579160907</v>
      </c>
      <c r="AV25" s="84">
        <f t="shared" si="9"/>
        <v>3654.8994984760029</v>
      </c>
      <c r="AW25" s="84">
        <f t="shared" si="9"/>
        <v>3747.0029658376006</v>
      </c>
      <c r="AX25" s="84">
        <f t="shared" si="9"/>
        <v>37725.195675808616</v>
      </c>
      <c r="AY25" s="84">
        <f t="shared" si="9"/>
        <v>97249.0481294778</v>
      </c>
      <c r="AZ25" s="84">
        <f t="shared" si="9"/>
        <v>-60285.856736519898</v>
      </c>
      <c r="BA25" s="84">
        <f t="shared" si="9"/>
        <v>-244882.03952658633</v>
      </c>
      <c r="BB25" s="84">
        <f t="shared" si="9"/>
        <v>-257871.05575918924</v>
      </c>
      <c r="BC25" s="84">
        <f t="shared" si="9"/>
        <v>-97384.715929375074</v>
      </c>
      <c r="BD25" s="84">
        <f t="shared" si="9"/>
        <v>-66491.075406198448</v>
      </c>
      <c r="BE25" s="84">
        <f t="shared" si="9"/>
        <v>-219737.67144655494</v>
      </c>
      <c r="BF25" s="84">
        <f t="shared" si="9"/>
        <v>-95115.795650544722</v>
      </c>
      <c r="BG25" s="84">
        <f t="shared" si="9"/>
        <v>4805.8477920552505</v>
      </c>
      <c r="BH25" s="85">
        <f t="shared" si="1"/>
        <v>-801627.09124695195</v>
      </c>
    </row>
    <row r="26" spans="1:60">
      <c r="A26" s="25" t="s">
        <v>365</v>
      </c>
      <c r="B26" s="20"/>
      <c r="C26" s="88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55">
        <f t="shared" si="1"/>
        <v>0</v>
      </c>
    </row>
    <row r="27" spans="1:60">
      <c r="A27" s="14" t="s">
        <v>344</v>
      </c>
      <c r="B27" s="20">
        <f>NPV($B$133,E27:BG27)+D27</f>
        <v>256630.9986515897</v>
      </c>
      <c r="C27" s="88">
        <f t="shared" ref="C27:C41" si="10">SUM(D27:BG27)</f>
        <v>421611.74966368556</v>
      </c>
      <c r="D27" s="19">
        <f>+InfeedEconomicImpacts!D88</f>
        <v>12968.6117321937</v>
      </c>
      <c r="E27" s="19">
        <f>+InfeedEconomicImpacts!E88</f>
        <v>45959.31059344278</v>
      </c>
      <c r="F27" s="19">
        <f>+InfeedEconomicImpacts!F88</f>
        <v>67371.083625682018</v>
      </c>
      <c r="G27" s="19">
        <f>+InfeedEconomicImpacts!G88</f>
        <v>88448.841635680117</v>
      </c>
      <c r="H27" s="19">
        <f>+InfeedEconomicImpacts!H88</f>
        <v>56625.259121774689</v>
      </c>
      <c r="I27" s="19">
        <f>+InfeedEconomicImpacts!I88</f>
        <v>15177.85661285997</v>
      </c>
      <c r="J27" s="19">
        <f>+InfeedEconomicImpacts!J88</f>
        <v>3561.6560264399036</v>
      </c>
      <c r="K27" s="19">
        <f>+InfeedEconomicImpacts!K88</f>
        <v>248.29607947338786</v>
      </c>
      <c r="L27" s="19">
        <f>+InfeedEconomicImpacts!L88</f>
        <v>662.24382813348404</v>
      </c>
      <c r="M27" s="19">
        <f>+InfeedEconomicImpacts!M88</f>
        <v>536.49173700285314</v>
      </c>
      <c r="N27" s="19">
        <f>+InfeedEconomicImpacts!N88</f>
        <v>1065.9134278591569</v>
      </c>
      <c r="O27" s="19">
        <f>+InfeedEconomicImpacts!O88</f>
        <v>249.47264100547818</v>
      </c>
      <c r="P27" s="19">
        <f>+InfeedEconomicImpacts!P88</f>
        <v>786.44687671319775</v>
      </c>
      <c r="Q27" s="19">
        <f>+InfeedEconomicImpacts!Q88</f>
        <v>667.62538839926469</v>
      </c>
      <c r="R27" s="19">
        <f>+InfeedEconomicImpacts!R88</f>
        <v>587.02588265870622</v>
      </c>
      <c r="S27" s="19">
        <f>+InfeedEconomicImpacts!S88</f>
        <v>402.91027893748412</v>
      </c>
      <c r="T27" s="19">
        <f>+InfeedEconomicImpacts!T88</f>
        <v>544.70552855108053</v>
      </c>
      <c r="U27" s="19">
        <f>+InfeedEconomicImpacts!U88</f>
        <v>224.45349105571711</v>
      </c>
      <c r="V27" s="19">
        <f>+InfeedEconomicImpacts!V88</f>
        <v>380.33932030459846</v>
      </c>
      <c r="W27" s="19">
        <f>+InfeedEconomicImpacts!W88</f>
        <v>1451.2873068154515</v>
      </c>
      <c r="X27" s="19">
        <f>+InfeedEconomicImpacts!X88</f>
        <v>4006.862922202492</v>
      </c>
      <c r="Y27" s="19">
        <f>+InfeedEconomicImpacts!Y88</f>
        <v>318.80183332453379</v>
      </c>
      <c r="Z27" s="19">
        <f>+InfeedEconomicImpacts!Z88</f>
        <v>383.86862485071651</v>
      </c>
      <c r="AA27" s="19">
        <f>+InfeedEconomicImpacts!AA88</f>
        <v>1824.5491446237286</v>
      </c>
      <c r="AB27" s="19">
        <f>+InfeedEconomicImpacts!AB88</f>
        <v>4468.3402562368783</v>
      </c>
      <c r="AC27" s="19">
        <f>+InfeedEconomicImpacts!AC88</f>
        <v>413.68051682459151</v>
      </c>
      <c r="AD27" s="19">
        <f>+InfeedEconomicImpacts!AD88</f>
        <v>2030.4762700099907</v>
      </c>
      <c r="AE27" s="19">
        <f>+InfeedEconomicImpacts!AE88</f>
        <v>6465.9484961470553</v>
      </c>
      <c r="AF27" s="19">
        <f>+InfeedEconomicImpacts!AF88</f>
        <v>4941.398076587584</v>
      </c>
      <c r="AG27" s="19">
        <f>+InfeedEconomicImpacts!AG88</f>
        <v>457.06194892364033</v>
      </c>
      <c r="AH27" s="19">
        <f>+InfeedEconomicImpacts!AH88</f>
        <v>2175.4144404677618</v>
      </c>
      <c r="AI27" s="19">
        <f>+InfeedEconomicImpacts!AI88</f>
        <v>5328.7773362986482</v>
      </c>
      <c r="AJ27" s="19">
        <f>+InfeedEconomicImpacts!AJ88</f>
        <v>419.19431366710023</v>
      </c>
      <c r="AK27" s="19">
        <f>+InfeedEconomicImpacts!AK88</f>
        <v>429.75801037151098</v>
      </c>
      <c r="AL27" s="19">
        <f>+InfeedEconomicImpacts!AL88</f>
        <v>440.58791223287301</v>
      </c>
      <c r="AM27" s="19">
        <f>+InfeedEconomicImpacts!AM88</f>
        <v>530.81135931572089</v>
      </c>
      <c r="AN27" s="19">
        <f>+InfeedEconomicImpacts!AN88</f>
        <v>2529.3930260016141</v>
      </c>
      <c r="AO27" s="19">
        <f>+InfeedEconomicImpacts!AO88</f>
        <v>6197.0230010855557</v>
      </c>
      <c r="AP27" s="19">
        <f>+InfeedEconomicImpacts!AP88</f>
        <v>486.70630007863281</v>
      </c>
      <c r="AQ27" s="19">
        <f>+InfeedEconomicImpacts!AQ88</f>
        <v>498.97129884061428</v>
      </c>
      <c r="AR27" s="19">
        <f>+InfeedEconomicImpacts!AR88</f>
        <v>601.28165712728583</v>
      </c>
      <c r="AS27" s="19">
        <f>+InfeedEconomicImpacts!AS88</f>
        <v>2867.9950305681414</v>
      </c>
      <c r="AT27" s="19">
        <f>+InfeedEconomicImpacts!AT88</f>
        <v>7027.6931805067716</v>
      </c>
      <c r="AU27" s="19">
        <f>+InfeedEconomicImpacts!AU88</f>
        <v>647.97859565233557</v>
      </c>
      <c r="AV27" s="19">
        <f>+InfeedEconomicImpacts!AV88</f>
        <v>3092.5427209805557</v>
      </c>
      <c r="AW27" s="19">
        <f>+InfeedEconomicImpacts!AW88</f>
        <v>7578.6287791743607</v>
      </c>
      <c r="AX27" s="19">
        <f>+InfeedEconomicImpacts!AX88</f>
        <v>5808.7114423900612</v>
      </c>
      <c r="AY27" s="19">
        <f>+InfeedEconomicImpacts!AY88</f>
        <v>21530.64526166366</v>
      </c>
      <c r="AZ27" s="19">
        <f>+InfeedEconomicImpacts!AZ88</f>
        <v>13584.577008824504</v>
      </c>
      <c r="BA27" s="19">
        <f>+InfeedEconomicImpacts!BA88</f>
        <v>639.97283607595625</v>
      </c>
      <c r="BB27" s="19">
        <f>+InfeedEconomicImpacts!BB88</f>
        <v>656.10015154507005</v>
      </c>
      <c r="BC27" s="19">
        <f>+InfeedEconomicImpacts!BC88</f>
        <v>791.00898145971041</v>
      </c>
      <c r="BD27" s="19">
        <f>+InfeedEconomicImpacts!BD88</f>
        <v>3781.076411492339</v>
      </c>
      <c r="BE27" s="19">
        <f>+InfeedEconomicImpacts!BE88</f>
        <v>9268.2625799789439</v>
      </c>
      <c r="BF27" s="19">
        <f>+InfeedEconomicImpacts!BF88</f>
        <v>724.77720875544651</v>
      </c>
      <c r="BG27" s="19">
        <f>+InfeedEconomicImpacts!BG88</f>
        <v>743.04159441608363</v>
      </c>
      <c r="BH27" s="55">
        <f t="shared" si="1"/>
        <v>421611.74966368556</v>
      </c>
    </row>
    <row r="28" spans="1:60">
      <c r="A28" s="14" t="s">
        <v>343</v>
      </c>
      <c r="B28" s="20">
        <f>NPV($B$133,E28:BG28)+D28</f>
        <v>97901.661109226261</v>
      </c>
      <c r="C28" s="88">
        <f t="shared" si="10"/>
        <v>429151.97005735233</v>
      </c>
      <c r="D28" s="19">
        <f>+IsolatedEconomicImpacts!D93</f>
        <v>0</v>
      </c>
      <c r="E28" s="19">
        <f>+IsolatedEconomicImpacts!E93</f>
        <v>361.29954296966497</v>
      </c>
      <c r="F28" s="19">
        <f>+IsolatedEconomicImpacts!F93</f>
        <v>7955.0032381059827</v>
      </c>
      <c r="G28" s="19">
        <f>+IsolatedEconomicImpacts!G93</f>
        <v>20450.576910295105</v>
      </c>
      <c r="H28" s="19">
        <f>+IsolatedEconomicImpacts!H93</f>
        <v>18210.679629865015</v>
      </c>
      <c r="I28" s="19">
        <f>+IsolatedEconomicImpacts!I93</f>
        <v>7175.3810112854599</v>
      </c>
      <c r="J28" s="19">
        <f>+IsolatedEconomicImpacts!J93</f>
        <v>1840.3639420825193</v>
      </c>
      <c r="K28" s="19">
        <f>+IsolatedEconomicImpacts!K93</f>
        <v>5669.4676273988789</v>
      </c>
      <c r="L28" s="19">
        <f>+IsolatedEconomicImpacts!L93</f>
        <v>6184.5082111641277</v>
      </c>
      <c r="M28" s="19">
        <f>+IsolatedEconomicImpacts!M93</f>
        <v>3319.7095780475415</v>
      </c>
      <c r="N28" s="19">
        <f>+IsolatedEconomicImpacts!N93</f>
        <v>1001.2321520511503</v>
      </c>
      <c r="O28" s="19">
        <f>+IsolatedEconomicImpacts!O93</f>
        <v>1113.0640041584711</v>
      </c>
      <c r="P28" s="19">
        <f>+IsolatedEconomicImpacts!P93</f>
        <v>4856.2771665413056</v>
      </c>
      <c r="Q28" s="19">
        <f>+IsolatedEconomicImpacts!Q93</f>
        <v>13064.712438991484</v>
      </c>
      <c r="R28" s="19">
        <f>+IsolatedEconomicImpacts!R93</f>
        <v>1243.8023457177651</v>
      </c>
      <c r="S28" s="19">
        <f>+IsolatedEconomicImpacts!S93</f>
        <v>4294.9229988080024</v>
      </c>
      <c r="T28" s="19">
        <f>+IsolatedEconomicImpacts!T93</f>
        <v>9578.5559758317249</v>
      </c>
      <c r="U28" s="19">
        <f>+IsolatedEconomicImpacts!U93</f>
        <v>6017.2593000972047</v>
      </c>
      <c r="V28" s="19">
        <f>+IsolatedEconomicImpacts!V93</f>
        <v>6050.7852843170649</v>
      </c>
      <c r="W28" s="19">
        <f>+IsolatedEconomicImpacts!W93</f>
        <v>10249.679892982185</v>
      </c>
      <c r="X28" s="19">
        <f>+IsolatedEconomicImpacts!X93</f>
        <v>8951.0458292192288</v>
      </c>
      <c r="Y28" s="19">
        <f>+IsolatedEconomicImpacts!Y93</f>
        <v>4489.6067186078471</v>
      </c>
      <c r="Z28" s="19">
        <f>+IsolatedEconomicImpacts!Z93</f>
        <v>6282.3463898729751</v>
      </c>
      <c r="AA28" s="19">
        <f>+IsolatedEconomicImpacts!AA93</f>
        <v>17124.355481700917</v>
      </c>
      <c r="AB28" s="19">
        <f>+IsolatedEconomicImpacts!AB93</f>
        <v>4362.4133066383538</v>
      </c>
      <c r="AC28" s="19">
        <f>+IsolatedEconomicImpacts!AC93</f>
        <v>145.18135859939619</v>
      </c>
      <c r="AD28" s="19">
        <f>+IsolatedEconomicImpacts!AD93</f>
        <v>211.88756344257376</v>
      </c>
      <c r="AE28" s="19">
        <f>+IsolatedEconomicImpacts!AE93</f>
        <v>4071.2972431583071</v>
      </c>
      <c r="AF28" s="19">
        <f>+IsolatedEconomicImpacts!AF93</f>
        <v>9446.3217949757673</v>
      </c>
      <c r="AG28" s="19">
        <f>+IsolatedEconomicImpacts!AG93</f>
        <v>1892.6518047775999</v>
      </c>
      <c r="AH28" s="19">
        <f>+IsolatedEconomicImpacts!AH93</f>
        <v>4961.8089257523852</v>
      </c>
      <c r="AI28" s="19">
        <f>+IsolatedEconomicImpacts!AI93</f>
        <v>168.36586601492525</v>
      </c>
      <c r="AJ28" s="19">
        <f>+IsolatedEconomicImpacts!AJ93</f>
        <v>2755.0747086166493</v>
      </c>
      <c r="AK28" s="19">
        <f>+IsolatedEconomicImpacts!AK93</f>
        <v>5552.2084756131862</v>
      </c>
      <c r="AL28" s="19">
        <f>+IsolatedEconomicImpacts!AL93</f>
        <v>2146.1470725322442</v>
      </c>
      <c r="AM28" s="19">
        <f>+IsolatedEconomicImpacts!AM93</f>
        <v>9074.4715913694017</v>
      </c>
      <c r="AN28" s="19">
        <f>+IsolatedEconomicImpacts!AN93</f>
        <v>11787.103047402925</v>
      </c>
      <c r="AO28" s="19">
        <f>+IsolatedEconomicImpacts!AO93</f>
        <v>10767.659420296091</v>
      </c>
      <c r="AP28" s="19">
        <f>+IsolatedEconomicImpacts!AP93</f>
        <v>12794.460505658544</v>
      </c>
      <c r="AQ28" s="19">
        <f>+IsolatedEconomicImpacts!AQ93</f>
        <v>292.64236543597804</v>
      </c>
      <c r="AR28" s="19">
        <f>+IsolatedEconomicImpacts!AR93</f>
        <v>2585.2861473150488</v>
      </c>
      <c r="AS28" s="19">
        <f>+IsolatedEconomicImpacts!AS93</f>
        <v>8887.7414847454493</v>
      </c>
      <c r="AT28" s="19">
        <f>+IsolatedEconomicImpacts!AT93</f>
        <v>11718.269359480004</v>
      </c>
      <c r="AU28" s="19">
        <f>+IsolatedEconomicImpacts!AU93</f>
        <v>10599.768319567269</v>
      </c>
      <c r="AV28" s="19">
        <f>+IsolatedEconomicImpacts!AV93</f>
        <v>2759.5457154246446</v>
      </c>
      <c r="AW28" s="19">
        <f>+IsolatedEconomicImpacts!AW93</f>
        <v>7237.1938302372664</v>
      </c>
      <c r="AX28" s="19">
        <f>+IsolatedEconomicImpacts!AX93</f>
        <v>348.21550693030474</v>
      </c>
      <c r="AY28" s="19">
        <f>+IsolatedEconomicImpacts!AY93</f>
        <v>6771.0539860683803</v>
      </c>
      <c r="AZ28" s="19">
        <f>+IsolatedEconomicImpacts!AZ93</f>
        <v>19548.522977882323</v>
      </c>
      <c r="BA28" s="19">
        <f>+IsolatedEconomicImpacts!BA93</f>
        <v>23625.360962034971</v>
      </c>
      <c r="BB28" s="19">
        <f>+IsolatedEconomicImpacts!BB93</f>
        <v>26822.455994563999</v>
      </c>
      <c r="BC28" s="19">
        <f>+IsolatedEconomicImpacts!BC93</f>
        <v>9471.9500944549745</v>
      </c>
      <c r="BD28" s="19">
        <f>+IsolatedEconomicImpacts!BD93</f>
        <v>11272.532151478437</v>
      </c>
      <c r="BE28" s="19">
        <f>+IsolatedEconomicImpacts!BE93</f>
        <v>32082.786958534576</v>
      </c>
      <c r="BF28" s="19">
        <f>+IsolatedEconomicImpacts!BF93</f>
        <v>9202.428137353585</v>
      </c>
      <c r="BG28" s="19">
        <f>+IsolatedEconomicImpacts!BG93</f>
        <v>304.52771088514055</v>
      </c>
      <c r="BH28" s="55">
        <f t="shared" si="1"/>
        <v>429151.97005735233</v>
      </c>
    </row>
    <row r="29" spans="1:60">
      <c r="A29" s="83" t="s">
        <v>345</v>
      </c>
      <c r="B29" s="84">
        <f>+B27-B28</f>
        <v>158729.33754236344</v>
      </c>
      <c r="C29" s="89">
        <f t="shared" si="10"/>
        <v>-7540.2203936668084</v>
      </c>
      <c r="D29" s="84">
        <f t="shared" ref="D29:BG29" si="11">+D27-D28</f>
        <v>12968.6117321937</v>
      </c>
      <c r="E29" s="84">
        <f t="shared" si="11"/>
        <v>45598.011050473113</v>
      </c>
      <c r="F29" s="84">
        <f t="shared" si="11"/>
        <v>59416.080387576032</v>
      </c>
      <c r="G29" s="84">
        <f t="shared" si="11"/>
        <v>67998.264725385015</v>
      </c>
      <c r="H29" s="84">
        <f t="shared" si="11"/>
        <v>38414.579491909673</v>
      </c>
      <c r="I29" s="84">
        <f t="shared" si="11"/>
        <v>8002.4756015745106</v>
      </c>
      <c r="J29" s="84">
        <f t="shared" si="11"/>
        <v>1721.2920843573843</v>
      </c>
      <c r="K29" s="84">
        <f t="shared" si="11"/>
        <v>-5421.1715479254908</v>
      </c>
      <c r="L29" s="84">
        <f t="shared" si="11"/>
        <v>-5522.2643830306433</v>
      </c>
      <c r="M29" s="84">
        <f t="shared" si="11"/>
        <v>-2783.2178410446886</v>
      </c>
      <c r="N29" s="84">
        <f t="shared" si="11"/>
        <v>64.681275808006603</v>
      </c>
      <c r="O29" s="84">
        <f t="shared" si="11"/>
        <v>-863.59136315299293</v>
      </c>
      <c r="P29" s="84">
        <f t="shared" si="11"/>
        <v>-4069.8302898281081</v>
      </c>
      <c r="Q29" s="84">
        <f t="shared" si="11"/>
        <v>-12397.087050592219</v>
      </c>
      <c r="R29" s="84">
        <f t="shared" si="11"/>
        <v>-656.77646305905887</v>
      </c>
      <c r="S29" s="84">
        <f t="shared" si="11"/>
        <v>-3892.0127198705181</v>
      </c>
      <c r="T29" s="84">
        <f t="shared" si="11"/>
        <v>-9033.8504472806453</v>
      </c>
      <c r="U29" s="84">
        <f t="shared" si="11"/>
        <v>-5792.8058090414879</v>
      </c>
      <c r="V29" s="84">
        <f t="shared" si="11"/>
        <v>-5670.445964012466</v>
      </c>
      <c r="W29" s="84">
        <f t="shared" si="11"/>
        <v>-8798.392586166734</v>
      </c>
      <c r="X29" s="84">
        <f t="shared" si="11"/>
        <v>-4944.1829070167369</v>
      </c>
      <c r="Y29" s="84">
        <f t="shared" si="11"/>
        <v>-4170.8048852833135</v>
      </c>
      <c r="Z29" s="84">
        <f t="shared" si="11"/>
        <v>-5898.4777650222586</v>
      </c>
      <c r="AA29" s="84">
        <f t="shared" si="11"/>
        <v>-15299.806337077189</v>
      </c>
      <c r="AB29" s="84">
        <f t="shared" si="11"/>
        <v>105.92694959852452</v>
      </c>
      <c r="AC29" s="84">
        <f t="shared" si="11"/>
        <v>268.49915822519529</v>
      </c>
      <c r="AD29" s="84">
        <f t="shared" si="11"/>
        <v>1818.5887065674169</v>
      </c>
      <c r="AE29" s="84">
        <f t="shared" si="11"/>
        <v>2394.6512529887482</v>
      </c>
      <c r="AF29" s="84">
        <f t="shared" si="11"/>
        <v>-4504.9237183881833</v>
      </c>
      <c r="AG29" s="84">
        <f t="shared" si="11"/>
        <v>-1435.5898558539595</v>
      </c>
      <c r="AH29" s="84">
        <f t="shared" si="11"/>
        <v>-2786.3944852846234</v>
      </c>
      <c r="AI29" s="84">
        <f t="shared" si="11"/>
        <v>5160.4114702837232</v>
      </c>
      <c r="AJ29" s="84">
        <f t="shared" si="11"/>
        <v>-2335.8803949495491</v>
      </c>
      <c r="AK29" s="84">
        <f t="shared" si="11"/>
        <v>-5122.4504652416754</v>
      </c>
      <c r="AL29" s="84">
        <f t="shared" si="11"/>
        <v>-1705.5591602993713</v>
      </c>
      <c r="AM29" s="84">
        <f t="shared" si="11"/>
        <v>-8543.6602320536804</v>
      </c>
      <c r="AN29" s="84">
        <f t="shared" si="11"/>
        <v>-9257.7100214013117</v>
      </c>
      <c r="AO29" s="84">
        <f t="shared" si="11"/>
        <v>-4570.6364192105357</v>
      </c>
      <c r="AP29" s="84">
        <f t="shared" si="11"/>
        <v>-12307.754205579911</v>
      </c>
      <c r="AQ29" s="84">
        <f t="shared" si="11"/>
        <v>206.32893340463625</v>
      </c>
      <c r="AR29" s="84">
        <f t="shared" si="11"/>
        <v>-1984.0044901877629</v>
      </c>
      <c r="AS29" s="84">
        <f t="shared" si="11"/>
        <v>-6019.7464541773079</v>
      </c>
      <c r="AT29" s="84">
        <f t="shared" si="11"/>
        <v>-4690.5761789732323</v>
      </c>
      <c r="AU29" s="84">
        <f t="shared" si="11"/>
        <v>-9951.7897239149333</v>
      </c>
      <c r="AV29" s="84">
        <f t="shared" si="11"/>
        <v>332.99700555591107</v>
      </c>
      <c r="AW29" s="84">
        <f t="shared" si="11"/>
        <v>341.4349489370943</v>
      </c>
      <c r="AX29" s="84">
        <f t="shared" si="11"/>
        <v>5460.4959354597568</v>
      </c>
      <c r="AY29" s="84">
        <f t="shared" si="11"/>
        <v>14759.59127559528</v>
      </c>
      <c r="AZ29" s="84">
        <f t="shared" si="11"/>
        <v>-5963.9459690578187</v>
      </c>
      <c r="BA29" s="84">
        <f t="shared" si="11"/>
        <v>-22985.388125959016</v>
      </c>
      <c r="BB29" s="84">
        <f t="shared" si="11"/>
        <v>-26166.35584301893</v>
      </c>
      <c r="BC29" s="84">
        <f t="shared" si="11"/>
        <v>-8680.9411129952641</v>
      </c>
      <c r="BD29" s="84">
        <f t="shared" si="11"/>
        <v>-7491.4557399860987</v>
      </c>
      <c r="BE29" s="84">
        <f t="shared" si="11"/>
        <v>-22814.52437855563</v>
      </c>
      <c r="BF29" s="84">
        <f t="shared" si="11"/>
        <v>-8477.6509285981392</v>
      </c>
      <c r="BG29" s="84">
        <f t="shared" si="11"/>
        <v>438.51388353094308</v>
      </c>
      <c r="BH29" s="85">
        <f t="shared" si="1"/>
        <v>-7540.2203936668084</v>
      </c>
    </row>
    <row r="30" spans="1:60" hidden="1" outlineLevel="1">
      <c r="A30" s="25" t="s">
        <v>349</v>
      </c>
      <c r="B30" s="20"/>
      <c r="C30" s="88">
        <f t="shared" si="10"/>
        <v>0</v>
      </c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55">
        <f t="shared" si="1"/>
        <v>0</v>
      </c>
    </row>
    <row r="31" spans="1:60" hidden="1" outlineLevel="1">
      <c r="A31" s="14" t="s">
        <v>344</v>
      </c>
      <c r="B31" s="20"/>
      <c r="C31" s="88">
        <f t="shared" si="10"/>
        <v>0</v>
      </c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55">
        <f t="shared" si="1"/>
        <v>0</v>
      </c>
    </row>
    <row r="32" spans="1:60" hidden="1" outlineLevel="1">
      <c r="A32" s="14" t="s">
        <v>343</v>
      </c>
      <c r="B32" s="20"/>
      <c r="C32" s="88">
        <f t="shared" si="10"/>
        <v>0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55">
        <f t="shared" si="1"/>
        <v>0</v>
      </c>
    </row>
    <row r="33" spans="1:60" hidden="1" outlineLevel="1">
      <c r="A33" s="14" t="s">
        <v>345</v>
      </c>
      <c r="B33" s="20">
        <f>+B31-B32</f>
        <v>0</v>
      </c>
      <c r="C33" s="88">
        <f t="shared" si="10"/>
        <v>0</v>
      </c>
      <c r="D33" s="19">
        <f t="shared" ref="D33:BG33" si="12">+D31-D32</f>
        <v>0</v>
      </c>
      <c r="E33" s="19">
        <f t="shared" si="12"/>
        <v>0</v>
      </c>
      <c r="F33" s="19">
        <f t="shared" si="12"/>
        <v>0</v>
      </c>
      <c r="G33" s="19">
        <f t="shared" si="12"/>
        <v>0</v>
      </c>
      <c r="H33" s="19">
        <f t="shared" si="12"/>
        <v>0</v>
      </c>
      <c r="I33" s="19">
        <f t="shared" si="12"/>
        <v>0</v>
      </c>
      <c r="J33" s="19">
        <f t="shared" si="12"/>
        <v>0</v>
      </c>
      <c r="K33" s="19">
        <f t="shared" si="12"/>
        <v>0</v>
      </c>
      <c r="L33" s="19">
        <f t="shared" si="12"/>
        <v>0</v>
      </c>
      <c r="M33" s="19">
        <f t="shared" si="12"/>
        <v>0</v>
      </c>
      <c r="N33" s="19">
        <f t="shared" si="12"/>
        <v>0</v>
      </c>
      <c r="O33" s="19">
        <f t="shared" si="12"/>
        <v>0</v>
      </c>
      <c r="P33" s="19">
        <f t="shared" si="12"/>
        <v>0</v>
      </c>
      <c r="Q33" s="19">
        <f t="shared" si="12"/>
        <v>0</v>
      </c>
      <c r="R33" s="19">
        <f t="shared" si="12"/>
        <v>0</v>
      </c>
      <c r="S33" s="19">
        <f t="shared" si="12"/>
        <v>0</v>
      </c>
      <c r="T33" s="19">
        <f t="shared" si="12"/>
        <v>0</v>
      </c>
      <c r="U33" s="19">
        <f t="shared" si="12"/>
        <v>0</v>
      </c>
      <c r="V33" s="19">
        <f t="shared" si="12"/>
        <v>0</v>
      </c>
      <c r="W33" s="19">
        <f t="shared" si="12"/>
        <v>0</v>
      </c>
      <c r="X33" s="19">
        <f t="shared" si="12"/>
        <v>0</v>
      </c>
      <c r="Y33" s="19">
        <f t="shared" si="12"/>
        <v>0</v>
      </c>
      <c r="Z33" s="19">
        <f t="shared" si="12"/>
        <v>0</v>
      </c>
      <c r="AA33" s="19">
        <f t="shared" si="12"/>
        <v>0</v>
      </c>
      <c r="AB33" s="19">
        <f t="shared" si="12"/>
        <v>0</v>
      </c>
      <c r="AC33" s="19">
        <f t="shared" si="12"/>
        <v>0</v>
      </c>
      <c r="AD33" s="19">
        <f t="shared" si="12"/>
        <v>0</v>
      </c>
      <c r="AE33" s="19">
        <f t="shared" si="12"/>
        <v>0</v>
      </c>
      <c r="AF33" s="19">
        <f t="shared" si="12"/>
        <v>0</v>
      </c>
      <c r="AG33" s="19">
        <f t="shared" si="12"/>
        <v>0</v>
      </c>
      <c r="AH33" s="19">
        <f t="shared" si="12"/>
        <v>0</v>
      </c>
      <c r="AI33" s="19">
        <f t="shared" si="12"/>
        <v>0</v>
      </c>
      <c r="AJ33" s="19">
        <f t="shared" si="12"/>
        <v>0</v>
      </c>
      <c r="AK33" s="19">
        <f t="shared" si="12"/>
        <v>0</v>
      </c>
      <c r="AL33" s="19">
        <f t="shared" si="12"/>
        <v>0</v>
      </c>
      <c r="AM33" s="19">
        <f t="shared" si="12"/>
        <v>0</v>
      </c>
      <c r="AN33" s="19">
        <f t="shared" si="12"/>
        <v>0</v>
      </c>
      <c r="AO33" s="19">
        <f t="shared" si="12"/>
        <v>0</v>
      </c>
      <c r="AP33" s="19">
        <f t="shared" si="12"/>
        <v>0</v>
      </c>
      <c r="AQ33" s="19">
        <f t="shared" si="12"/>
        <v>0</v>
      </c>
      <c r="AR33" s="19">
        <f t="shared" si="12"/>
        <v>0</v>
      </c>
      <c r="AS33" s="19">
        <f t="shared" si="12"/>
        <v>0</v>
      </c>
      <c r="AT33" s="19">
        <f t="shared" si="12"/>
        <v>0</v>
      </c>
      <c r="AU33" s="19">
        <f t="shared" si="12"/>
        <v>0</v>
      </c>
      <c r="AV33" s="19">
        <f t="shared" si="12"/>
        <v>0</v>
      </c>
      <c r="AW33" s="19">
        <f t="shared" si="12"/>
        <v>0</v>
      </c>
      <c r="AX33" s="19">
        <f t="shared" si="12"/>
        <v>0</v>
      </c>
      <c r="AY33" s="19">
        <f t="shared" si="12"/>
        <v>0</v>
      </c>
      <c r="AZ33" s="19">
        <f t="shared" si="12"/>
        <v>0</v>
      </c>
      <c r="BA33" s="19">
        <f t="shared" si="12"/>
        <v>0</v>
      </c>
      <c r="BB33" s="19">
        <f t="shared" si="12"/>
        <v>0</v>
      </c>
      <c r="BC33" s="19">
        <f t="shared" si="12"/>
        <v>0</v>
      </c>
      <c r="BD33" s="19">
        <f t="shared" si="12"/>
        <v>0</v>
      </c>
      <c r="BE33" s="19">
        <f t="shared" si="12"/>
        <v>0</v>
      </c>
      <c r="BF33" s="19">
        <f t="shared" si="12"/>
        <v>0</v>
      </c>
      <c r="BG33" s="19">
        <f t="shared" si="12"/>
        <v>0</v>
      </c>
      <c r="BH33" s="55">
        <f t="shared" si="1"/>
        <v>0</v>
      </c>
    </row>
    <row r="34" spans="1:60" hidden="1" outlineLevel="1">
      <c r="A34" s="25" t="s">
        <v>350</v>
      </c>
      <c r="B34" s="20"/>
      <c r="C34" s="88">
        <f t="shared" si="10"/>
        <v>0</v>
      </c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55">
        <f t="shared" si="1"/>
        <v>0</v>
      </c>
    </row>
    <row r="35" spans="1:60" hidden="1" outlineLevel="1">
      <c r="A35" s="14" t="s">
        <v>344</v>
      </c>
      <c r="B35" s="20"/>
      <c r="C35" s="88">
        <f t="shared" si="10"/>
        <v>0</v>
      </c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55">
        <f t="shared" si="1"/>
        <v>0</v>
      </c>
    </row>
    <row r="36" spans="1:60" hidden="1" outlineLevel="1">
      <c r="A36" s="14" t="s">
        <v>343</v>
      </c>
      <c r="B36" s="20"/>
      <c r="C36" s="88">
        <f t="shared" si="10"/>
        <v>0</v>
      </c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55">
        <f t="shared" si="1"/>
        <v>0</v>
      </c>
    </row>
    <row r="37" spans="1:60" hidden="1" outlineLevel="1">
      <c r="A37" s="14" t="s">
        <v>345</v>
      </c>
      <c r="B37" s="20">
        <f>+B35-B36</f>
        <v>0</v>
      </c>
      <c r="C37" s="88">
        <f t="shared" si="10"/>
        <v>0</v>
      </c>
      <c r="D37" s="19">
        <f t="shared" ref="D37:BG37" si="13">+D35-D36</f>
        <v>0</v>
      </c>
      <c r="E37" s="19">
        <f t="shared" si="13"/>
        <v>0</v>
      </c>
      <c r="F37" s="19">
        <f t="shared" si="13"/>
        <v>0</v>
      </c>
      <c r="G37" s="19">
        <f t="shared" si="13"/>
        <v>0</v>
      </c>
      <c r="H37" s="19">
        <f t="shared" si="13"/>
        <v>0</v>
      </c>
      <c r="I37" s="19">
        <f t="shared" si="13"/>
        <v>0</v>
      </c>
      <c r="J37" s="19">
        <f t="shared" si="13"/>
        <v>0</v>
      </c>
      <c r="K37" s="19">
        <f t="shared" si="13"/>
        <v>0</v>
      </c>
      <c r="L37" s="19">
        <f t="shared" si="13"/>
        <v>0</v>
      </c>
      <c r="M37" s="19">
        <f t="shared" si="13"/>
        <v>0</v>
      </c>
      <c r="N37" s="19">
        <f t="shared" si="13"/>
        <v>0</v>
      </c>
      <c r="O37" s="19">
        <f t="shared" si="13"/>
        <v>0</v>
      </c>
      <c r="P37" s="19">
        <f t="shared" si="13"/>
        <v>0</v>
      </c>
      <c r="Q37" s="19">
        <f t="shared" si="13"/>
        <v>0</v>
      </c>
      <c r="R37" s="19">
        <f t="shared" si="13"/>
        <v>0</v>
      </c>
      <c r="S37" s="19">
        <f t="shared" si="13"/>
        <v>0</v>
      </c>
      <c r="T37" s="19">
        <f t="shared" si="13"/>
        <v>0</v>
      </c>
      <c r="U37" s="19">
        <f t="shared" si="13"/>
        <v>0</v>
      </c>
      <c r="V37" s="19">
        <f t="shared" si="13"/>
        <v>0</v>
      </c>
      <c r="W37" s="19">
        <f t="shared" si="13"/>
        <v>0</v>
      </c>
      <c r="X37" s="19">
        <f t="shared" si="13"/>
        <v>0</v>
      </c>
      <c r="Y37" s="19">
        <f t="shared" si="13"/>
        <v>0</v>
      </c>
      <c r="Z37" s="19">
        <f t="shared" si="13"/>
        <v>0</v>
      </c>
      <c r="AA37" s="19">
        <f t="shared" si="13"/>
        <v>0</v>
      </c>
      <c r="AB37" s="19">
        <f t="shared" si="13"/>
        <v>0</v>
      </c>
      <c r="AC37" s="19">
        <f t="shared" si="13"/>
        <v>0</v>
      </c>
      <c r="AD37" s="19">
        <f t="shared" si="13"/>
        <v>0</v>
      </c>
      <c r="AE37" s="19">
        <f t="shared" si="13"/>
        <v>0</v>
      </c>
      <c r="AF37" s="19">
        <f t="shared" si="13"/>
        <v>0</v>
      </c>
      <c r="AG37" s="19">
        <f t="shared" si="13"/>
        <v>0</v>
      </c>
      <c r="AH37" s="19">
        <f t="shared" si="13"/>
        <v>0</v>
      </c>
      <c r="AI37" s="19">
        <f t="shared" si="13"/>
        <v>0</v>
      </c>
      <c r="AJ37" s="19">
        <f t="shared" si="13"/>
        <v>0</v>
      </c>
      <c r="AK37" s="19">
        <f t="shared" si="13"/>
        <v>0</v>
      </c>
      <c r="AL37" s="19">
        <f t="shared" si="13"/>
        <v>0</v>
      </c>
      <c r="AM37" s="19">
        <f t="shared" si="13"/>
        <v>0</v>
      </c>
      <c r="AN37" s="19">
        <f t="shared" si="13"/>
        <v>0</v>
      </c>
      <c r="AO37" s="19">
        <f t="shared" si="13"/>
        <v>0</v>
      </c>
      <c r="AP37" s="19">
        <f t="shared" si="13"/>
        <v>0</v>
      </c>
      <c r="AQ37" s="19">
        <f t="shared" si="13"/>
        <v>0</v>
      </c>
      <c r="AR37" s="19">
        <f t="shared" si="13"/>
        <v>0</v>
      </c>
      <c r="AS37" s="19">
        <f t="shared" si="13"/>
        <v>0</v>
      </c>
      <c r="AT37" s="19">
        <f t="shared" si="13"/>
        <v>0</v>
      </c>
      <c r="AU37" s="19">
        <f t="shared" si="13"/>
        <v>0</v>
      </c>
      <c r="AV37" s="19">
        <f t="shared" si="13"/>
        <v>0</v>
      </c>
      <c r="AW37" s="19">
        <f t="shared" si="13"/>
        <v>0</v>
      </c>
      <c r="AX37" s="19">
        <f t="shared" si="13"/>
        <v>0</v>
      </c>
      <c r="AY37" s="19">
        <f t="shared" si="13"/>
        <v>0</v>
      </c>
      <c r="AZ37" s="19">
        <f t="shared" si="13"/>
        <v>0</v>
      </c>
      <c r="BA37" s="19">
        <f t="shared" si="13"/>
        <v>0</v>
      </c>
      <c r="BB37" s="19">
        <f t="shared" si="13"/>
        <v>0</v>
      </c>
      <c r="BC37" s="19">
        <f t="shared" si="13"/>
        <v>0</v>
      </c>
      <c r="BD37" s="19">
        <f t="shared" si="13"/>
        <v>0</v>
      </c>
      <c r="BE37" s="19">
        <f t="shared" si="13"/>
        <v>0</v>
      </c>
      <c r="BF37" s="19">
        <f t="shared" si="13"/>
        <v>0</v>
      </c>
      <c r="BG37" s="19">
        <f t="shared" si="13"/>
        <v>0</v>
      </c>
      <c r="BH37" s="55">
        <f t="shared" si="1"/>
        <v>0</v>
      </c>
    </row>
    <row r="38" spans="1:60" hidden="1" outlineLevel="1">
      <c r="A38" s="25" t="s">
        <v>351</v>
      </c>
      <c r="B38" s="20"/>
      <c r="C38" s="88">
        <f t="shared" si="10"/>
        <v>0</v>
      </c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55">
        <f t="shared" si="1"/>
        <v>0</v>
      </c>
    </row>
    <row r="39" spans="1:60" hidden="1" outlineLevel="1">
      <c r="A39" s="14" t="s">
        <v>344</v>
      </c>
      <c r="B39" s="20"/>
      <c r="C39" s="88">
        <f t="shared" si="10"/>
        <v>0</v>
      </c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55">
        <f t="shared" ref="BH39:BH85" si="14">SUM(D39:BG39)</f>
        <v>0</v>
      </c>
    </row>
    <row r="40" spans="1:60" hidden="1" outlineLevel="1">
      <c r="A40" s="14" t="s">
        <v>343</v>
      </c>
      <c r="B40" s="20"/>
      <c r="C40" s="88">
        <f t="shared" si="10"/>
        <v>0</v>
      </c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55">
        <f t="shared" si="14"/>
        <v>0</v>
      </c>
    </row>
    <row r="41" spans="1:60" hidden="1" outlineLevel="1">
      <c r="A41" s="14" t="s">
        <v>345</v>
      </c>
      <c r="B41" s="20">
        <f>+B39-B40</f>
        <v>0</v>
      </c>
      <c r="C41" s="88">
        <f t="shared" si="10"/>
        <v>0</v>
      </c>
      <c r="D41" s="19">
        <f t="shared" ref="D41:BG41" si="15">+D39-D40</f>
        <v>0</v>
      </c>
      <c r="E41" s="19">
        <f t="shared" si="15"/>
        <v>0</v>
      </c>
      <c r="F41" s="19">
        <f t="shared" si="15"/>
        <v>0</v>
      </c>
      <c r="G41" s="19">
        <f t="shared" si="15"/>
        <v>0</v>
      </c>
      <c r="H41" s="19">
        <f t="shared" si="15"/>
        <v>0</v>
      </c>
      <c r="I41" s="19">
        <f t="shared" si="15"/>
        <v>0</v>
      </c>
      <c r="J41" s="19">
        <f t="shared" si="15"/>
        <v>0</v>
      </c>
      <c r="K41" s="19">
        <f t="shared" si="15"/>
        <v>0</v>
      </c>
      <c r="L41" s="19">
        <f t="shared" si="15"/>
        <v>0</v>
      </c>
      <c r="M41" s="19">
        <f t="shared" si="15"/>
        <v>0</v>
      </c>
      <c r="N41" s="19">
        <f t="shared" si="15"/>
        <v>0</v>
      </c>
      <c r="O41" s="19">
        <f t="shared" si="15"/>
        <v>0</v>
      </c>
      <c r="P41" s="19">
        <f t="shared" si="15"/>
        <v>0</v>
      </c>
      <c r="Q41" s="19">
        <f t="shared" si="15"/>
        <v>0</v>
      </c>
      <c r="R41" s="19">
        <f t="shared" si="15"/>
        <v>0</v>
      </c>
      <c r="S41" s="19">
        <f t="shared" si="15"/>
        <v>0</v>
      </c>
      <c r="T41" s="19">
        <f t="shared" si="15"/>
        <v>0</v>
      </c>
      <c r="U41" s="19">
        <f t="shared" si="15"/>
        <v>0</v>
      </c>
      <c r="V41" s="19">
        <f t="shared" si="15"/>
        <v>0</v>
      </c>
      <c r="W41" s="19">
        <f t="shared" si="15"/>
        <v>0</v>
      </c>
      <c r="X41" s="19">
        <f t="shared" si="15"/>
        <v>0</v>
      </c>
      <c r="Y41" s="19">
        <f t="shared" si="15"/>
        <v>0</v>
      </c>
      <c r="Z41" s="19">
        <f t="shared" si="15"/>
        <v>0</v>
      </c>
      <c r="AA41" s="19">
        <f t="shared" si="15"/>
        <v>0</v>
      </c>
      <c r="AB41" s="19">
        <f t="shared" si="15"/>
        <v>0</v>
      </c>
      <c r="AC41" s="19">
        <f t="shared" si="15"/>
        <v>0</v>
      </c>
      <c r="AD41" s="19">
        <f t="shared" si="15"/>
        <v>0</v>
      </c>
      <c r="AE41" s="19">
        <f t="shared" si="15"/>
        <v>0</v>
      </c>
      <c r="AF41" s="19">
        <f t="shared" si="15"/>
        <v>0</v>
      </c>
      <c r="AG41" s="19">
        <f t="shared" si="15"/>
        <v>0</v>
      </c>
      <c r="AH41" s="19">
        <f t="shared" si="15"/>
        <v>0</v>
      </c>
      <c r="AI41" s="19">
        <f t="shared" si="15"/>
        <v>0</v>
      </c>
      <c r="AJ41" s="19">
        <f t="shared" si="15"/>
        <v>0</v>
      </c>
      <c r="AK41" s="19">
        <f t="shared" si="15"/>
        <v>0</v>
      </c>
      <c r="AL41" s="19">
        <f t="shared" si="15"/>
        <v>0</v>
      </c>
      <c r="AM41" s="19">
        <f t="shared" si="15"/>
        <v>0</v>
      </c>
      <c r="AN41" s="19">
        <f t="shared" si="15"/>
        <v>0</v>
      </c>
      <c r="AO41" s="19">
        <f t="shared" si="15"/>
        <v>0</v>
      </c>
      <c r="AP41" s="19">
        <f t="shared" si="15"/>
        <v>0</v>
      </c>
      <c r="AQ41" s="19">
        <f t="shared" si="15"/>
        <v>0</v>
      </c>
      <c r="AR41" s="19">
        <f t="shared" si="15"/>
        <v>0</v>
      </c>
      <c r="AS41" s="19">
        <f t="shared" si="15"/>
        <v>0</v>
      </c>
      <c r="AT41" s="19">
        <f t="shared" si="15"/>
        <v>0</v>
      </c>
      <c r="AU41" s="19">
        <f t="shared" si="15"/>
        <v>0</v>
      </c>
      <c r="AV41" s="19">
        <f t="shared" si="15"/>
        <v>0</v>
      </c>
      <c r="AW41" s="19">
        <f t="shared" si="15"/>
        <v>0</v>
      </c>
      <c r="AX41" s="19">
        <f t="shared" si="15"/>
        <v>0</v>
      </c>
      <c r="AY41" s="19">
        <f t="shared" si="15"/>
        <v>0</v>
      </c>
      <c r="AZ41" s="19">
        <f t="shared" si="15"/>
        <v>0</v>
      </c>
      <c r="BA41" s="19">
        <f t="shared" si="15"/>
        <v>0</v>
      </c>
      <c r="BB41" s="19">
        <f t="shared" si="15"/>
        <v>0</v>
      </c>
      <c r="BC41" s="19">
        <f t="shared" si="15"/>
        <v>0</v>
      </c>
      <c r="BD41" s="19">
        <f t="shared" si="15"/>
        <v>0</v>
      </c>
      <c r="BE41" s="19">
        <f t="shared" si="15"/>
        <v>0</v>
      </c>
      <c r="BF41" s="19">
        <f t="shared" si="15"/>
        <v>0</v>
      </c>
      <c r="BG41" s="19">
        <f t="shared" si="15"/>
        <v>0</v>
      </c>
      <c r="BH41" s="55">
        <f t="shared" si="14"/>
        <v>0</v>
      </c>
    </row>
    <row r="42" spans="1:60" collapsed="1">
      <c r="A42" s="25" t="s">
        <v>366</v>
      </c>
      <c r="B42" s="20"/>
      <c r="C42" s="88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55">
        <f t="shared" si="14"/>
        <v>0</v>
      </c>
    </row>
    <row r="43" spans="1:60">
      <c r="A43" s="14" t="s">
        <v>344</v>
      </c>
      <c r="B43" s="20">
        <f>NPV($B$133,E43:BG43)+D43</f>
        <v>472837.56905846344</v>
      </c>
      <c r="C43" s="88">
        <f>SUM(D43:BG43)</f>
        <v>2662914.8251061621</v>
      </c>
      <c r="D43" s="19">
        <f>+InfeedEconomicImpacts!D87</f>
        <v>16947.73778651833</v>
      </c>
      <c r="E43" s="19">
        <f>+InfeedEconomicImpacts!E87</f>
        <v>17712.080351353085</v>
      </c>
      <c r="F43" s="19">
        <f>+InfeedEconomicImpacts!F87</f>
        <v>18470.495228321415</v>
      </c>
      <c r="G43" s="19">
        <f>+InfeedEconomicImpacts!G87</f>
        <v>19006.841523498919</v>
      </c>
      <c r="H43" s="19">
        <f>+InfeedEconomicImpacts!H87</f>
        <v>20262.201169530726</v>
      </c>
      <c r="I43" s="19">
        <f>+InfeedEconomicImpacts!I87</f>
        <v>26125.766999128398</v>
      </c>
      <c r="J43" s="19">
        <f>+InfeedEconomicImpacts!J87</f>
        <v>38991.2869082744</v>
      </c>
      <c r="K43" s="19">
        <f>+InfeedEconomicImpacts!K87</f>
        <v>39966.056764033026</v>
      </c>
      <c r="L43" s="19">
        <f>+InfeedEconomicImpacts!L87</f>
        <v>40010.531194539428</v>
      </c>
      <c r="M43" s="19">
        <f>+InfeedEconomicImpacts!M87</f>
        <v>31614.835830945365</v>
      </c>
      <c r="N43" s="19">
        <f>+InfeedEconomicImpacts!N87</f>
        <v>28020.913684909472</v>
      </c>
      <c r="O43" s="19">
        <f>+InfeedEconomicImpacts!O87</f>
        <v>29673.303994813628</v>
      </c>
      <c r="P43" s="19">
        <f>+InfeedEconomicImpacts!P87</f>
        <v>29439.576817959049</v>
      </c>
      <c r="Q43" s="19">
        <f>+InfeedEconomicImpacts!Q87</f>
        <v>31175.695780720191</v>
      </c>
      <c r="R43" s="19">
        <f>+InfeedEconomicImpacts!R87</f>
        <v>27962.617122320851</v>
      </c>
      <c r="S43" s="19">
        <f>+InfeedEconomicImpacts!S87</f>
        <v>29882.05676744533</v>
      </c>
      <c r="T43" s="19">
        <f>+InfeedEconomicImpacts!T87</f>
        <v>29382.724010727365</v>
      </c>
      <c r="U43" s="19">
        <f>+InfeedEconomicImpacts!U87</f>
        <v>30386.142184020406</v>
      </c>
      <c r="V43" s="19">
        <f>+InfeedEconomicImpacts!V87</f>
        <v>30017.735557247237</v>
      </c>
      <c r="W43" s="19">
        <f>+InfeedEconomicImpacts!W87</f>
        <v>30771.409679703858</v>
      </c>
      <c r="X43" s="19">
        <f>+InfeedEconomicImpacts!X87</f>
        <v>31616.008878471275</v>
      </c>
      <c r="Y43" s="19">
        <f>+InfeedEconomicImpacts!Y87</f>
        <v>33205.869556890786</v>
      </c>
      <c r="Z43" s="19">
        <f>+InfeedEconomicImpacts!Z87</f>
        <v>35289.074449451065</v>
      </c>
      <c r="AA43" s="19">
        <f>+InfeedEconomicImpacts!AA87</f>
        <v>34895.404061443813</v>
      </c>
      <c r="AB43" s="19">
        <f>+InfeedEconomicImpacts!AB87</f>
        <v>35852.34824817448</v>
      </c>
      <c r="AC43" s="19">
        <f>+InfeedEconomicImpacts!AC87</f>
        <v>37846.647044463491</v>
      </c>
      <c r="AD43" s="19">
        <f>+InfeedEconomicImpacts!AD87</f>
        <v>38576.342623975543</v>
      </c>
      <c r="AE43" s="19">
        <f>+InfeedEconomicImpacts!AE87</f>
        <v>41044.058668311693</v>
      </c>
      <c r="AF43" s="19">
        <f>+InfeedEconomicImpacts!AF87</f>
        <v>41570.455892620834</v>
      </c>
      <c r="AG43" s="19">
        <f>+InfeedEconomicImpacts!AG87</f>
        <v>42616.614868214077</v>
      </c>
      <c r="AH43" s="19">
        <f>+InfeedEconomicImpacts!AH87</f>
        <v>43687.06885500886</v>
      </c>
      <c r="AI43" s="19">
        <f>+InfeedEconomicImpacts!AI87</f>
        <v>44878.942221139165</v>
      </c>
      <c r="AJ43" s="19">
        <f>+InfeedEconomicImpacts!AJ87</f>
        <v>48644.132997983797</v>
      </c>
      <c r="AK43" s="19">
        <f>+InfeedEconomicImpacts!AK87</f>
        <v>48230.713476942692</v>
      </c>
      <c r="AL43" s="19">
        <f>+InfeedEconomicImpacts!AL87</f>
        <v>49443.066232487472</v>
      </c>
      <c r="AM43" s="19">
        <f>+InfeedEconomicImpacts!AM87</f>
        <v>50962.346803269233</v>
      </c>
      <c r="AN43" s="19">
        <f>+InfeedEconomicImpacts!AN87</f>
        <v>51960.67340618655</v>
      </c>
      <c r="AO43" s="19">
        <f>+InfeedEconomicImpacts!AO87</f>
        <v>55186.992087072489</v>
      </c>
      <c r="AP43" s="19">
        <f>+InfeedEconomicImpacts!AP87</f>
        <v>55924.052911366744</v>
      </c>
      <c r="AQ43" s="19">
        <f>+InfeedEconomicImpacts!AQ87</f>
        <v>57331.921531606597</v>
      </c>
      <c r="AR43" s="19">
        <f>+InfeedEconomicImpacts!AR87</f>
        <v>58774.074111914117</v>
      </c>
      <c r="AS43" s="19">
        <f>+InfeedEconomicImpacts!AS87</f>
        <v>60256.636072098605</v>
      </c>
      <c r="AT43" s="19">
        <f>+InfeedEconomicImpacts!AT87</f>
        <v>63945.128998654931</v>
      </c>
      <c r="AU43" s="19">
        <f>+InfeedEconomicImpacts!AU87</f>
        <v>64816.099643472517</v>
      </c>
      <c r="AV43" s="19">
        <f>+InfeedEconomicImpacts!AV87</f>
        <v>66446.092634834888</v>
      </c>
      <c r="AW43" s="19">
        <f>+InfeedEconomicImpacts!AW87</f>
        <v>68479.731109458866</v>
      </c>
      <c r="AX43" s="19">
        <f>+InfeedEconomicImpacts!AX87</f>
        <v>69844.290996415075</v>
      </c>
      <c r="AY43" s="19">
        <f>+InfeedEconomicImpacts!AY87</f>
        <v>73920.787754509904</v>
      </c>
      <c r="AZ43" s="19">
        <f>+InfeedEconomicImpacts!AZ87</f>
        <v>74109.218423661048</v>
      </c>
      <c r="BA43" s="19">
        <f>+InfeedEconomicImpacts!BA87</f>
        <v>83538.383869435813</v>
      </c>
      <c r="BB43" s="19">
        <f>+InfeedEconomicImpacts!BB87</f>
        <v>84034.651777446008</v>
      </c>
      <c r="BC43" s="19">
        <f>+InfeedEconomicImpacts!BC87</f>
        <v>86156.551053662683</v>
      </c>
      <c r="BD43" s="19">
        <f>+InfeedEconomicImpacts!BD87</f>
        <v>90784.673641148125</v>
      </c>
      <c r="BE43" s="19">
        <f>+InfeedEconomicImpacts!BE87</f>
        <v>88664.637548760016</v>
      </c>
      <c r="BF43" s="19">
        <f>+InfeedEconomicImpacts!BF87</f>
        <v>90905.424403099169</v>
      </c>
      <c r="BG43" s="19">
        <f>+InfeedEconomicImpacts!BG87</f>
        <v>93655.698896499423</v>
      </c>
      <c r="BH43" s="55">
        <f t="shared" si="14"/>
        <v>2662914.8251061621</v>
      </c>
    </row>
    <row r="44" spans="1:60">
      <c r="A44" s="14" t="s">
        <v>343</v>
      </c>
      <c r="B44" s="20">
        <f>NPV($B$133,E44:BG44)+D44</f>
        <v>577448.15282004862</v>
      </c>
      <c r="C44" s="88">
        <f>SUM(D44:BG44)</f>
        <v>4175223.9614486857</v>
      </c>
      <c r="D44" s="19">
        <f>+IsolatedEconomicImpacts!D92</f>
        <v>16947.748054852047</v>
      </c>
      <c r="E44" s="19">
        <f>+IsolatedEconomicImpacts!E92</f>
        <v>17712.080491580138</v>
      </c>
      <c r="F44" s="19">
        <f>+IsolatedEconomicImpacts!F92</f>
        <v>18470.495137975129</v>
      </c>
      <c r="G44" s="19">
        <f>+IsolatedEconomicImpacts!G92</f>
        <v>19398.153542240474</v>
      </c>
      <c r="H44" s="19">
        <f>+IsolatedEconomicImpacts!H92</f>
        <v>21169.611878369014</v>
      </c>
      <c r="I44" s="19">
        <f>+IsolatedEconomicImpacts!I92</f>
        <v>22995.470328753658</v>
      </c>
      <c r="J44" s="19">
        <f>+IsolatedEconomicImpacts!J92</f>
        <v>25082.395441000961</v>
      </c>
      <c r="K44" s="19">
        <f>+IsolatedEconomicImpacts!K92</f>
        <v>25756.654166411896</v>
      </c>
      <c r="L44" s="19">
        <f>+IsolatedEconomicImpacts!L92</f>
        <v>27063.474361502635</v>
      </c>
      <c r="M44" s="19">
        <f>+IsolatedEconomicImpacts!M92</f>
        <v>29126.487962781197</v>
      </c>
      <c r="N44" s="19">
        <f>+IsolatedEconomicImpacts!N92</f>
        <v>30167.277909007942</v>
      </c>
      <c r="O44" s="19">
        <f>+IsolatedEconomicImpacts!O92</f>
        <v>31183.894253250612</v>
      </c>
      <c r="P44" s="19">
        <f>+IsolatedEconomicImpacts!P92</f>
        <v>32122.5520201365</v>
      </c>
      <c r="Q44" s="19">
        <f>+IsolatedEconomicImpacts!Q92</f>
        <v>33640.875705985185</v>
      </c>
      <c r="R44" s="19">
        <f>+IsolatedEconomicImpacts!R92</f>
        <v>36568.071610226958</v>
      </c>
      <c r="S44" s="19">
        <f>+IsolatedEconomicImpacts!S92</f>
        <v>37678.876422621361</v>
      </c>
      <c r="T44" s="19">
        <f>+IsolatedEconomicImpacts!T92</f>
        <v>39475.037866924235</v>
      </c>
      <c r="U44" s="19">
        <f>+IsolatedEconomicImpacts!U92</f>
        <v>42392.927706290837</v>
      </c>
      <c r="V44" s="19">
        <f>+IsolatedEconomicImpacts!V92</f>
        <v>44835.608601036256</v>
      </c>
      <c r="W44" s="19">
        <f>+IsolatedEconomicImpacts!W92</f>
        <v>47609.340922299336</v>
      </c>
      <c r="X44" s="19">
        <f>+IsolatedEconomicImpacts!X92</f>
        <v>49322.611473857804</v>
      </c>
      <c r="Y44" s="19">
        <f>+IsolatedEconomicImpacts!Y92</f>
        <v>48802.127171411383</v>
      </c>
      <c r="Z44" s="19">
        <f>+IsolatedEconomicImpacts!Z92</f>
        <v>48088.50647326278</v>
      </c>
      <c r="AA44" s="19">
        <f>+IsolatedEconomicImpacts!AA92</f>
        <v>50366.060514901095</v>
      </c>
      <c r="AB44" s="19">
        <f>+IsolatedEconomicImpacts!AB92</f>
        <v>53164.179516373515</v>
      </c>
      <c r="AC44" s="19">
        <f>+IsolatedEconomicImpacts!AC92</f>
        <v>58881.82793628065</v>
      </c>
      <c r="AD44" s="19">
        <f>+IsolatedEconomicImpacts!AD92</f>
        <v>60943.759947296421</v>
      </c>
      <c r="AE44" s="19">
        <f>+IsolatedEconomicImpacts!AE92</f>
        <v>63071.954751541678</v>
      </c>
      <c r="AF44" s="19">
        <f>+IsolatedEconomicImpacts!AF92</f>
        <v>65268.44305673035</v>
      </c>
      <c r="AG44" s="19">
        <f>+IsolatedEconomicImpacts!AG92</f>
        <v>67534.756838936708</v>
      </c>
      <c r="AH44" s="19">
        <f>+IsolatedEconomicImpacts!AH92</f>
        <v>69964.699586059054</v>
      </c>
      <c r="AI44" s="19">
        <f>+IsolatedEconomicImpacts!AI92</f>
        <v>73388.160843081918</v>
      </c>
      <c r="AJ44" s="19">
        <f>+IsolatedEconomicImpacts!AJ92</f>
        <v>75906.156438331134</v>
      </c>
      <c r="AK44" s="19">
        <f>+IsolatedEconomicImpacts!AK92</f>
        <v>78502.50617219854</v>
      </c>
      <c r="AL44" s="19">
        <f>+IsolatedEconomicImpacts!AL92</f>
        <v>81181.736067745675</v>
      </c>
      <c r="AM44" s="19">
        <f>+IsolatedEconomicImpacts!AM92</f>
        <v>84048.74422565577</v>
      </c>
      <c r="AN44" s="19">
        <f>+IsolatedEconomicImpacts!AN92</f>
        <v>88043.451232824707</v>
      </c>
      <c r="AO44" s="19">
        <f>+IsolatedEconomicImpacts!AO92</f>
        <v>91013.667886701267</v>
      </c>
      <c r="AP44" s="19">
        <f>+IsolatedEconomicImpacts!AP92</f>
        <v>94401.999532822985</v>
      </c>
      <c r="AQ44" s="19">
        <f>+IsolatedEconomicImpacts!AQ92</f>
        <v>101123.69464717043</v>
      </c>
      <c r="AR44" s="19">
        <f>+IsolatedEconomicImpacts!AR92</f>
        <v>104485.34025940411</v>
      </c>
      <c r="AS44" s="19">
        <f>+IsolatedEconomicImpacts!AS92</f>
        <v>107951.75014168257</v>
      </c>
      <c r="AT44" s="19">
        <f>+IsolatedEconomicImpacts!AT92</f>
        <v>111526.24073091648</v>
      </c>
      <c r="AU44" s="19">
        <f>+IsolatedEconomicImpacts!AU92</f>
        <v>115211.93114242889</v>
      </c>
      <c r="AV44" s="19">
        <f>+IsolatedEconomicImpacts!AV92</f>
        <v>119012.15535892482</v>
      </c>
      <c r="AW44" s="19">
        <f>+IsolatedEconomicImpacts!AW92</f>
        <v>123062.29539916791</v>
      </c>
      <c r="AX44" s="19">
        <f>+IsolatedEconomicImpacts!AX92</f>
        <v>128565.24971094535</v>
      </c>
      <c r="AY44" s="19">
        <f>+IsolatedEconomicImpacts!AY92</f>
        <v>132769.44328057149</v>
      </c>
      <c r="AZ44" s="19">
        <f>+IsolatedEconomicImpacts!AZ92</f>
        <v>137103.76512781624</v>
      </c>
      <c r="BA44" s="19">
        <f>+IsolatedEconomicImpacts!BA92</f>
        <v>141274.9566374601</v>
      </c>
      <c r="BB44" s="19">
        <f>+IsolatedEconomicImpacts!BB92</f>
        <v>145718.81941864613</v>
      </c>
      <c r="BC44" s="19">
        <f>+IsolatedEconomicImpacts!BC92</f>
        <v>151795.0191742265</v>
      </c>
      <c r="BD44" s="19">
        <f>+IsolatedEconomicImpacts!BD92</f>
        <v>156390.95388447211</v>
      </c>
      <c r="BE44" s="19">
        <f>+IsolatedEconomicImpacts!BE92</f>
        <v>161120.46281809459</v>
      </c>
      <c r="BF44" s="19">
        <f>+IsolatedEconomicImpacts!BF92</f>
        <v>165988.986392583</v>
      </c>
      <c r="BG44" s="19">
        <f>+IsolatedEconomicImpacts!BG92</f>
        <v>170830.51327491499</v>
      </c>
      <c r="BH44" s="55">
        <f t="shared" si="14"/>
        <v>4175223.9614486857</v>
      </c>
    </row>
    <row r="45" spans="1:60">
      <c r="A45" s="83" t="s">
        <v>345</v>
      </c>
      <c r="B45" s="84">
        <f>+B43-B44</f>
        <v>-104610.58376158518</v>
      </c>
      <c r="C45" s="89">
        <f>SUM(D45:BG45)</f>
        <v>-1512309.1363425232</v>
      </c>
      <c r="D45" s="84">
        <f t="shared" ref="D45:BG45" si="16">+D43-D44</f>
        <v>-1.0268333717249334E-2</v>
      </c>
      <c r="E45" s="84">
        <f t="shared" si="16"/>
        <v>-1.4022705363458954E-4</v>
      </c>
      <c r="F45" s="84">
        <f t="shared" si="16"/>
        <v>9.0346286015119404E-5</v>
      </c>
      <c r="G45" s="84">
        <f t="shared" si="16"/>
        <v>-391.31201874155522</v>
      </c>
      <c r="H45" s="84">
        <f t="shared" si="16"/>
        <v>-907.41070883828797</v>
      </c>
      <c r="I45" s="84">
        <f t="shared" si="16"/>
        <v>3130.2966703747406</v>
      </c>
      <c r="J45" s="84">
        <f t="shared" si="16"/>
        <v>13908.891467273439</v>
      </c>
      <c r="K45" s="84">
        <f t="shared" si="16"/>
        <v>14209.402597621131</v>
      </c>
      <c r="L45" s="84">
        <f t="shared" si="16"/>
        <v>12947.056833036793</v>
      </c>
      <c r="M45" s="84">
        <f t="shared" si="16"/>
        <v>2488.3478681641682</v>
      </c>
      <c r="N45" s="84">
        <f t="shared" si="16"/>
        <v>-2146.36422409847</v>
      </c>
      <c r="O45" s="84">
        <f t="shared" si="16"/>
        <v>-1510.5902584369833</v>
      </c>
      <c r="P45" s="84">
        <f t="shared" si="16"/>
        <v>-2682.9752021774511</v>
      </c>
      <c r="Q45" s="84">
        <f t="shared" si="16"/>
        <v>-2465.1799252649944</v>
      </c>
      <c r="R45" s="84">
        <f t="shared" si="16"/>
        <v>-8605.4544879061068</v>
      </c>
      <c r="S45" s="84">
        <f t="shared" si="16"/>
        <v>-7796.8196551760302</v>
      </c>
      <c r="T45" s="84">
        <f t="shared" si="16"/>
        <v>-10092.31385619687</v>
      </c>
      <c r="U45" s="84">
        <f t="shared" si="16"/>
        <v>-12006.785522270431</v>
      </c>
      <c r="V45" s="84">
        <f t="shared" si="16"/>
        <v>-14817.873043789019</v>
      </c>
      <c r="W45" s="84">
        <f t="shared" si="16"/>
        <v>-16837.931242595478</v>
      </c>
      <c r="X45" s="84">
        <f t="shared" si="16"/>
        <v>-17706.602595386528</v>
      </c>
      <c r="Y45" s="84">
        <f t="shared" si="16"/>
        <v>-15596.257614520597</v>
      </c>
      <c r="Z45" s="84">
        <f t="shared" si="16"/>
        <v>-12799.432023811714</v>
      </c>
      <c r="AA45" s="84">
        <f t="shared" si="16"/>
        <v>-15470.656453457283</v>
      </c>
      <c r="AB45" s="84">
        <f t="shared" si="16"/>
        <v>-17311.831268199036</v>
      </c>
      <c r="AC45" s="84">
        <f t="shared" si="16"/>
        <v>-21035.180891817159</v>
      </c>
      <c r="AD45" s="84">
        <f t="shared" si="16"/>
        <v>-22367.417323320878</v>
      </c>
      <c r="AE45" s="84">
        <f t="shared" si="16"/>
        <v>-22027.896083229985</v>
      </c>
      <c r="AF45" s="84">
        <f t="shared" si="16"/>
        <v>-23697.987164109516</v>
      </c>
      <c r="AG45" s="84">
        <f t="shared" si="16"/>
        <v>-24918.141970722631</v>
      </c>
      <c r="AH45" s="84">
        <f t="shared" si="16"/>
        <v>-26277.630731050194</v>
      </c>
      <c r="AI45" s="84">
        <f t="shared" si="16"/>
        <v>-28509.218621942753</v>
      </c>
      <c r="AJ45" s="84">
        <f t="shared" si="16"/>
        <v>-27262.023440347337</v>
      </c>
      <c r="AK45" s="84">
        <f t="shared" si="16"/>
        <v>-30271.792695255848</v>
      </c>
      <c r="AL45" s="84">
        <f t="shared" si="16"/>
        <v>-31738.669835258203</v>
      </c>
      <c r="AM45" s="84">
        <f t="shared" si="16"/>
        <v>-33086.397422386537</v>
      </c>
      <c r="AN45" s="84">
        <f t="shared" si="16"/>
        <v>-36082.777826638157</v>
      </c>
      <c r="AO45" s="84">
        <f t="shared" si="16"/>
        <v>-35826.675799628778</v>
      </c>
      <c r="AP45" s="84">
        <f t="shared" si="16"/>
        <v>-38477.946621456242</v>
      </c>
      <c r="AQ45" s="84">
        <f t="shared" si="16"/>
        <v>-43791.773115563832</v>
      </c>
      <c r="AR45" s="84">
        <f t="shared" si="16"/>
        <v>-45711.266147489994</v>
      </c>
      <c r="AS45" s="84">
        <f t="shared" si="16"/>
        <v>-47695.114069583964</v>
      </c>
      <c r="AT45" s="84">
        <f t="shared" si="16"/>
        <v>-47581.111732261554</v>
      </c>
      <c r="AU45" s="84">
        <f t="shared" si="16"/>
        <v>-50395.831498956373</v>
      </c>
      <c r="AV45" s="84">
        <f t="shared" si="16"/>
        <v>-52566.062724089934</v>
      </c>
      <c r="AW45" s="84">
        <f t="shared" si="16"/>
        <v>-54582.564289709044</v>
      </c>
      <c r="AX45" s="84">
        <f t="shared" si="16"/>
        <v>-58720.958714530279</v>
      </c>
      <c r="AY45" s="84">
        <f t="shared" si="16"/>
        <v>-58848.655526061586</v>
      </c>
      <c r="AZ45" s="84">
        <f t="shared" si="16"/>
        <v>-62994.546704155189</v>
      </c>
      <c r="BA45" s="84">
        <f t="shared" si="16"/>
        <v>-57736.572768024285</v>
      </c>
      <c r="BB45" s="84">
        <f t="shared" si="16"/>
        <v>-61684.167641200125</v>
      </c>
      <c r="BC45" s="84">
        <f t="shared" si="16"/>
        <v>-65638.468120563819</v>
      </c>
      <c r="BD45" s="84">
        <f t="shared" si="16"/>
        <v>-65606.280243323985</v>
      </c>
      <c r="BE45" s="84">
        <f t="shared" si="16"/>
        <v>-72455.825269334571</v>
      </c>
      <c r="BF45" s="84">
        <f t="shared" si="16"/>
        <v>-75083.561989483831</v>
      </c>
      <c r="BG45" s="84">
        <f t="shared" si="16"/>
        <v>-77174.814378415569</v>
      </c>
      <c r="BH45" s="85">
        <f t="shared" si="14"/>
        <v>-1512309.1363425232</v>
      </c>
    </row>
    <row r="46" spans="1:60">
      <c r="A46" s="25" t="s">
        <v>367</v>
      </c>
      <c r="B46" s="20"/>
      <c r="C46" s="88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55">
        <f t="shared" si="14"/>
        <v>0</v>
      </c>
    </row>
    <row r="47" spans="1:60">
      <c r="A47" s="14" t="s">
        <v>344</v>
      </c>
      <c r="B47" s="20">
        <f>NPV($B$133,E47:BG47)+D47</f>
        <v>71370.902349242489</v>
      </c>
      <c r="C47" s="88">
        <f>SUM(D47:BG47)</f>
        <v>399579.79693709227</v>
      </c>
      <c r="D47" s="19">
        <f>+InfeedEconomicImpacts!D89</f>
        <v>2663.0516210809665</v>
      </c>
      <c r="E47" s="19">
        <f>+InfeedEconomicImpacts!E89</f>
        <v>2783.0159124494817</v>
      </c>
      <c r="F47" s="19">
        <f>+InfeedEconomicImpacts!F89</f>
        <v>2902.0555215985378</v>
      </c>
      <c r="G47" s="19">
        <f>+InfeedEconomicImpacts!G89</f>
        <v>2986.620921062899</v>
      </c>
      <c r="H47" s="19">
        <f>+InfeedEconomicImpacts!H89</f>
        <v>3187.3793435761118</v>
      </c>
      <c r="I47" s="19">
        <f>+InfeedEconomicImpacts!I89</f>
        <v>4030.8224798074439</v>
      </c>
      <c r="J47" s="19">
        <f>+InfeedEconomicImpacts!J89</f>
        <v>5893.982225927226</v>
      </c>
      <c r="K47" s="19">
        <f>+InfeedEconomicImpacts!K89</f>
        <v>6041.3298320714366</v>
      </c>
      <c r="L47" s="19">
        <f>+InfeedEconomicImpacts!L89</f>
        <v>6075.822533720464</v>
      </c>
      <c r="M47" s="19">
        <f>+InfeedEconomicImpacts!M89</f>
        <v>4723.7518163569839</v>
      </c>
      <c r="N47" s="19">
        <f>+InfeedEconomicImpacts!N89</f>
        <v>4186.8971893195157</v>
      </c>
      <c r="O47" s="19">
        <f>+InfeedEconomicImpacts!O89</f>
        <v>4407.7704534427157</v>
      </c>
      <c r="P47" s="19">
        <f>+InfeedEconomicImpacts!P89</f>
        <v>4398.8758716960028</v>
      </c>
      <c r="Q47" s="19">
        <f>+InfeedEconomicImpacts!Q89</f>
        <v>4630.9432959133774</v>
      </c>
      <c r="R47" s="19">
        <f>+InfeedEconomicImpacts!R89</f>
        <v>4151.6232769086328</v>
      </c>
      <c r="S47" s="19">
        <f>+InfeedEconomicImpacts!S89</f>
        <v>4404.4440167029425</v>
      </c>
      <c r="T47" s="19">
        <f>+InfeedEconomicImpacts!T89</f>
        <v>4362.5325463279487</v>
      </c>
      <c r="U47" s="19">
        <f>+InfeedEconomicImpacts!U89</f>
        <v>4470.2554813059833</v>
      </c>
      <c r="V47" s="19">
        <f>+InfeedEconomicImpacts!V89</f>
        <v>4444.4415580425075</v>
      </c>
      <c r="W47" s="19">
        <f>+InfeedEconomicImpacts!W89</f>
        <v>4556.0791630321064</v>
      </c>
      <c r="X47" s="19">
        <f>+InfeedEconomicImpacts!X89</f>
        <v>4682.2563023936973</v>
      </c>
      <c r="Y47" s="19">
        <f>+InfeedEconomicImpacts!Y89</f>
        <v>4929.6139936121444</v>
      </c>
      <c r="Z47" s="19">
        <f>+InfeedEconomicImpacts!Z89</f>
        <v>5205.9923168139021</v>
      </c>
      <c r="AA47" s="19">
        <f>+InfeedEconomicImpacts!AA89</f>
        <v>5180.5590270850635</v>
      </c>
      <c r="AB47" s="19">
        <f>+InfeedEconomicImpacts!AB89</f>
        <v>5323.8549944252536</v>
      </c>
      <c r="AC47" s="19">
        <f>+InfeedEconomicImpacts!AC89</f>
        <v>5627.0877597564222</v>
      </c>
      <c r="AD47" s="19">
        <f>+InfeedEconomicImpacts!AD89</f>
        <v>5741.5248944702507</v>
      </c>
      <c r="AE47" s="19">
        <f>+InfeedEconomicImpacts!AE89</f>
        <v>6072.2741368981679</v>
      </c>
      <c r="AF47" s="19">
        <f>+InfeedEconomicImpacts!AF89</f>
        <v>6201.8888703574821</v>
      </c>
      <c r="AG47" s="19">
        <f>+InfeedEconomicImpacts!AG89</f>
        <v>6358.0603044479521</v>
      </c>
      <c r="AH47" s="19">
        <f>+InfeedEconomicImpacts!AH89</f>
        <v>6517.8330384359042</v>
      </c>
      <c r="AI47" s="19">
        <f>+InfeedEconomicImpacts!AI89</f>
        <v>6697.0280743272124</v>
      </c>
      <c r="AJ47" s="19">
        <f>+InfeedEconomicImpacts!AJ89</f>
        <v>7229.8584142945147</v>
      </c>
      <c r="AK47" s="19">
        <f>+InfeedEconomicImpacts!AK89</f>
        <v>7212.053866661302</v>
      </c>
      <c r="AL47" s="19">
        <f>+InfeedEconomicImpacts!AL89</f>
        <v>7393.4284663476692</v>
      </c>
      <c r="AM47" s="19">
        <f>+InfeedEconomicImpacts!AM89</f>
        <v>7613.1307169450511</v>
      </c>
      <c r="AN47" s="19">
        <f>+InfeedEconomicImpacts!AN89</f>
        <v>7770.0925535509377</v>
      </c>
      <c r="AO47" s="19">
        <f>+InfeedEconomicImpacts!AO89</f>
        <v>8204.4703009182012</v>
      </c>
      <c r="AP47" s="19">
        <f>+InfeedEconomicImpacts!AP89</f>
        <v>8380.6934094368153</v>
      </c>
      <c r="AQ47" s="19">
        <f>+InfeedEconomicImpacts!AQ89</f>
        <v>8591.8026825679353</v>
      </c>
      <c r="AR47" s="19">
        <f>+InfeedEconomicImpacts!AR89</f>
        <v>8808.0409206880031</v>
      </c>
      <c r="AS47" s="19">
        <f>+InfeedEconomicImpacts!AS89</f>
        <v>9030.3950132358386</v>
      </c>
      <c r="AT47" s="19">
        <f>+InfeedEconomicImpacts!AT89</f>
        <v>9528.0811935230558</v>
      </c>
      <c r="AU47" s="19">
        <f>+InfeedEconomicImpacts!AU89</f>
        <v>9733.5007644860707</v>
      </c>
      <c r="AV47" s="19">
        <f>+InfeedEconomicImpacts!AV89</f>
        <v>9978.4014059349647</v>
      </c>
      <c r="AW47" s="19">
        <f>+InfeedEconomicImpacts!AW89</f>
        <v>10274.117100794068</v>
      </c>
      <c r="AX47" s="19">
        <f>+InfeedEconomicImpacts!AX89</f>
        <v>10489.158996404947</v>
      </c>
      <c r="AY47" s="19">
        <f>+InfeedEconomicImpacts!AY89</f>
        <v>11036.485338492785</v>
      </c>
      <c r="AZ47" s="19">
        <f>+InfeedEconomicImpacts!AZ89</f>
        <v>11139.446288538566</v>
      </c>
      <c r="BA47" s="19">
        <f>+InfeedEconomicImpacts!BA89</f>
        <v>12657.577273476494</v>
      </c>
      <c r="BB47" s="19">
        <f>+InfeedEconomicImpacts!BB89</f>
        <v>12714.519142132038</v>
      </c>
      <c r="BC47" s="19">
        <f>+InfeedEconomicImpacts!BC89</f>
        <v>13035.818907266545</v>
      </c>
      <c r="BD47" s="19">
        <f>+InfeedEconomicImpacts!BD89</f>
        <v>13657.809656124733</v>
      </c>
      <c r="BE47" s="19">
        <f>+InfeedEconomicImpacts!BE89</f>
        <v>13393.665525633822</v>
      </c>
      <c r="BF47" s="19">
        <f>+InfeedEconomicImpacts!BF89</f>
        <v>13732.456537039034</v>
      </c>
      <c r="BG47" s="19">
        <f>+InfeedEconomicImpacts!BG89</f>
        <v>14135.123689232143</v>
      </c>
      <c r="BH47" s="55">
        <f t="shared" si="14"/>
        <v>399579.79693709227</v>
      </c>
    </row>
    <row r="48" spans="1:60">
      <c r="A48" s="14" t="s">
        <v>343</v>
      </c>
      <c r="B48" s="20">
        <f>NPV($B$133,E48:BG48)+D48</f>
        <v>91216.694089246172</v>
      </c>
      <c r="C48" s="88">
        <f>SUM(D48:BG48)</f>
        <v>665864.51573769201</v>
      </c>
      <c r="D48" s="19">
        <f>+IsolatedEconomicImpacts!D94</f>
        <v>2663.0532303785594</v>
      </c>
      <c r="E48" s="19">
        <f>+IsolatedEconomicImpacts!E94</f>
        <v>2783.0159344264707</v>
      </c>
      <c r="F48" s="19">
        <f>+IsolatedEconomicImpacts!F94</f>
        <v>2902.0555074390777</v>
      </c>
      <c r="G48" s="19">
        <f>+IsolatedEconomicImpacts!G94</f>
        <v>3046.197205558251</v>
      </c>
      <c r="H48" s="19">
        <f>+IsolatedEconomicImpacts!H94</f>
        <v>3322.7498078860981</v>
      </c>
      <c r="I48" s="19">
        <f>+IsolatedEconomicImpacts!I94</f>
        <v>3608.8133443875931</v>
      </c>
      <c r="J48" s="19">
        <f>+IsolatedEconomicImpacts!J94</f>
        <v>3937.8022300603589</v>
      </c>
      <c r="K48" s="19">
        <f>+IsolatedEconomicImpacts!K94</f>
        <v>4043.8707069740412</v>
      </c>
      <c r="L48" s="19">
        <f>+IsolatedEconomicImpacts!L94</f>
        <v>4247.2546328532753</v>
      </c>
      <c r="M48" s="19">
        <f>+IsolatedEconomicImpacts!M94</f>
        <v>4559.4698657362669</v>
      </c>
      <c r="N48" s="19">
        <f>+IsolatedEconomicImpacts!N94</f>
        <v>4724.6144380010583</v>
      </c>
      <c r="O48" s="19">
        <f>+IsolatedEconomicImpacts!O94</f>
        <v>4883.8143790233971</v>
      </c>
      <c r="P48" s="19">
        <f>+IsolatedEconomicImpacts!P94</f>
        <v>5030.838167136646</v>
      </c>
      <c r="Q48" s="19">
        <f>+IsolatedEconomicImpacts!Q94</f>
        <v>5265.0102561531112</v>
      </c>
      <c r="R48" s="19">
        <f>+IsolatedEconomicImpacts!R94</f>
        <v>5714.3898317160092</v>
      </c>
      <c r="S48" s="19">
        <f>+IsolatedEconomicImpacts!S94</f>
        <v>5888.162701869227</v>
      </c>
      <c r="T48" s="19">
        <f>+IsolatedEconomicImpacts!T94</f>
        <v>6164.5239399833245</v>
      </c>
      <c r="U48" s="19">
        <f>+IsolatedEconomicImpacts!U94</f>
        <v>6605.9730168077176</v>
      </c>
      <c r="V48" s="19">
        <f>+IsolatedEconomicImpacts!V94</f>
        <v>6987.4062391375173</v>
      </c>
      <c r="W48" s="19">
        <f>+IsolatedEconomicImpacts!W94</f>
        <v>7406.2985415767498</v>
      </c>
      <c r="X48" s="19">
        <f>+IsolatedEconomicImpacts!X94</f>
        <v>7675.9717796797413</v>
      </c>
      <c r="Y48" s="19">
        <f>+IsolatedEconomicImpacts!Y94</f>
        <v>7653.3965601036571</v>
      </c>
      <c r="Z48" s="19">
        <f>+IsolatedEconomicImpacts!Z94</f>
        <v>7601.9509383804198</v>
      </c>
      <c r="AA48" s="19">
        <f>+IsolatedEconomicImpacts!AA94</f>
        <v>7957.1070901374724</v>
      </c>
      <c r="AB48" s="19">
        <f>+IsolatedEconomicImpacts!AB94</f>
        <v>8415.1831553929514</v>
      </c>
      <c r="AC48" s="19">
        <f>+IsolatedEconomicImpacts!AC94</f>
        <v>9386.6117819022656</v>
      </c>
      <c r="AD48" s="19">
        <f>+IsolatedEconomicImpacts!AD94</f>
        <v>9717.7707890732127</v>
      </c>
      <c r="AE48" s="19">
        <f>+IsolatedEconomicImpacts!AE94</f>
        <v>10059.615189490896</v>
      </c>
      <c r="AF48" s="19">
        <f>+IsolatedEconomicImpacts!AF94</f>
        <v>10412.473458840133</v>
      </c>
      <c r="AG48" s="19">
        <f>+IsolatedEconomicImpacts!AG94</f>
        <v>10776.589338820409</v>
      </c>
      <c r="AH48" s="19">
        <f>+IsolatedEconomicImpacts!AH94</f>
        <v>11167.251322957463</v>
      </c>
      <c r="AI48" s="19">
        <f>+IsolatedEconomicImpacts!AI94</f>
        <v>11719.716021222754</v>
      </c>
      <c r="AJ48" s="19">
        <f>+IsolatedEconomicImpacts!AJ94</f>
        <v>12124.476860179519</v>
      </c>
      <c r="AK48" s="19">
        <f>+IsolatedEconomicImpacts!AK94</f>
        <v>12541.864886687687</v>
      </c>
      <c r="AL48" s="19">
        <f>+IsolatedEconomicImpacts!AL94</f>
        <v>12972.630504283703</v>
      </c>
      <c r="AM48" s="19">
        <f>+IsolatedEconomicImpacts!AM94</f>
        <v>13433.86089757341</v>
      </c>
      <c r="AN48" s="19">
        <f>+IsolatedEconomicImpacts!AN94</f>
        <v>14078.753051946787</v>
      </c>
      <c r="AO48" s="19">
        <f>+IsolatedEconomicImpacts!AO94</f>
        <v>14556.503293616057</v>
      </c>
      <c r="AP48" s="19">
        <f>+IsolatedEconomicImpacts!AP94</f>
        <v>15102.622986904367</v>
      </c>
      <c r="AQ48" s="19">
        <f>+IsolatedEconomicImpacts!AQ94</f>
        <v>16195.374616029914</v>
      </c>
      <c r="AR48" s="19">
        <f>+IsolatedEconomicImpacts!AR94</f>
        <v>16736.613085231034</v>
      </c>
      <c r="AS48" s="19">
        <f>+IsolatedEconomicImpacts!AS94</f>
        <v>17294.771743072652</v>
      </c>
      <c r="AT48" s="19">
        <f>+IsolatedEconomicImpacts!AT94</f>
        <v>17870.388795615258</v>
      </c>
      <c r="AU48" s="19">
        <f>+IsolatedEconomicImpacts!AU94</f>
        <v>18463.96817900327</v>
      </c>
      <c r="AV48" s="19">
        <f>+IsolatedEconomicImpacts!AV94</f>
        <v>19076.049670082528</v>
      </c>
      <c r="AW48" s="19">
        <f>+IsolatedEconomicImpacts!AW94</f>
        <v>19728.692552251756</v>
      </c>
      <c r="AX48" s="19">
        <f>+IsolatedEconomicImpacts!AX94</f>
        <v>20617.952142099435</v>
      </c>
      <c r="AY48" s="19">
        <f>+IsolatedEconomicImpacts!AY94</f>
        <v>21295.351618378998</v>
      </c>
      <c r="AZ48" s="19">
        <f>+IsolatedEconomicImpacts!AZ94</f>
        <v>21993.781685859751</v>
      </c>
      <c r="BA48" s="19">
        <f>+IsolatedEconomicImpacts!BA94</f>
        <v>22665.258165426283</v>
      </c>
      <c r="BB48" s="19">
        <f>+IsolatedEconomicImpacts!BB94</f>
        <v>23380.979071452115</v>
      </c>
      <c r="BC48" s="19">
        <f>+IsolatedEconomicImpacts!BC94</f>
        <v>24362.544418243473</v>
      </c>
      <c r="BD48" s="19">
        <f>+IsolatedEconomicImpacts!BD94</f>
        <v>25102.640465072596</v>
      </c>
      <c r="BE48" s="19">
        <f>+IsolatedEconomicImpacts!BE94</f>
        <v>25864.284618755242</v>
      </c>
      <c r="BF48" s="19">
        <f>+IsolatedEconomicImpacts!BF94</f>
        <v>26648.370331561804</v>
      </c>
      <c r="BG48" s="19">
        <f>+IsolatedEconomicImpacts!BG94</f>
        <v>27427.83069525841</v>
      </c>
      <c r="BH48" s="55">
        <f t="shared" si="14"/>
        <v>665864.51573769201</v>
      </c>
    </row>
    <row r="49" spans="1:60">
      <c r="A49" s="83" t="s">
        <v>345</v>
      </c>
      <c r="B49" s="84">
        <f>+B47-B48</f>
        <v>-19845.791740003682</v>
      </c>
      <c r="C49" s="89">
        <f>SUM(D49:BG49)</f>
        <v>-266284.71880059998</v>
      </c>
      <c r="D49" s="84">
        <f t="shared" ref="D49:BG49" si="17">+D47-D48</f>
        <v>-1.6092975929495879E-3</v>
      </c>
      <c r="E49" s="84">
        <f t="shared" si="17"/>
        <v>-2.1976989046379458E-5</v>
      </c>
      <c r="F49" s="84">
        <f t="shared" si="17"/>
        <v>1.4159460079099517E-5</v>
      </c>
      <c r="G49" s="84">
        <f t="shared" si="17"/>
        <v>-59.576284495351956</v>
      </c>
      <c r="H49" s="84">
        <f t="shared" si="17"/>
        <v>-135.37046430998635</v>
      </c>
      <c r="I49" s="84">
        <f t="shared" si="17"/>
        <v>422.00913541985074</v>
      </c>
      <c r="J49" s="84">
        <f t="shared" si="17"/>
        <v>1956.1799958668671</v>
      </c>
      <c r="K49" s="84">
        <f t="shared" si="17"/>
        <v>1997.4591250973954</v>
      </c>
      <c r="L49" s="84">
        <f t="shared" si="17"/>
        <v>1828.5679008671887</v>
      </c>
      <c r="M49" s="84">
        <f t="shared" si="17"/>
        <v>164.281950620717</v>
      </c>
      <c r="N49" s="84">
        <f t="shared" si="17"/>
        <v>-537.71724868154251</v>
      </c>
      <c r="O49" s="84">
        <f t="shared" si="17"/>
        <v>-476.04392558068139</v>
      </c>
      <c r="P49" s="84">
        <f t="shared" si="17"/>
        <v>-631.96229544064317</v>
      </c>
      <c r="Q49" s="84">
        <f t="shared" si="17"/>
        <v>-634.06696023973382</v>
      </c>
      <c r="R49" s="84">
        <f t="shared" si="17"/>
        <v>-1562.7665548073765</v>
      </c>
      <c r="S49" s="84">
        <f t="shared" si="17"/>
        <v>-1483.7186851662846</v>
      </c>
      <c r="T49" s="84">
        <f t="shared" si="17"/>
        <v>-1801.9913936553758</v>
      </c>
      <c r="U49" s="84">
        <f t="shared" si="17"/>
        <v>-2135.7175355017343</v>
      </c>
      <c r="V49" s="84">
        <f t="shared" si="17"/>
        <v>-2542.9646810950098</v>
      </c>
      <c r="W49" s="84">
        <f t="shared" si="17"/>
        <v>-2850.2193785446434</v>
      </c>
      <c r="X49" s="84">
        <f t="shared" si="17"/>
        <v>-2993.715477286044</v>
      </c>
      <c r="Y49" s="84">
        <f t="shared" si="17"/>
        <v>-2723.7825664915126</v>
      </c>
      <c r="Z49" s="84">
        <f t="shared" si="17"/>
        <v>-2395.9586215665176</v>
      </c>
      <c r="AA49" s="84">
        <f t="shared" si="17"/>
        <v>-2776.5480630524089</v>
      </c>
      <c r="AB49" s="84">
        <f t="shared" si="17"/>
        <v>-3091.3281609676978</v>
      </c>
      <c r="AC49" s="84">
        <f t="shared" si="17"/>
        <v>-3759.5240221458434</v>
      </c>
      <c r="AD49" s="84">
        <f t="shared" si="17"/>
        <v>-3976.2458946029619</v>
      </c>
      <c r="AE49" s="84">
        <f t="shared" si="17"/>
        <v>-3987.3410525927284</v>
      </c>
      <c r="AF49" s="84">
        <f t="shared" si="17"/>
        <v>-4210.5845884826513</v>
      </c>
      <c r="AG49" s="84">
        <f t="shared" si="17"/>
        <v>-4418.5290343724573</v>
      </c>
      <c r="AH49" s="84">
        <f t="shared" si="17"/>
        <v>-4649.4182845215591</v>
      </c>
      <c r="AI49" s="84">
        <f t="shared" si="17"/>
        <v>-5022.6879468955412</v>
      </c>
      <c r="AJ49" s="84">
        <f t="shared" si="17"/>
        <v>-4894.6184458850039</v>
      </c>
      <c r="AK49" s="84">
        <f t="shared" si="17"/>
        <v>-5329.8110200263845</v>
      </c>
      <c r="AL49" s="84">
        <f t="shared" si="17"/>
        <v>-5579.2020379360338</v>
      </c>
      <c r="AM49" s="84">
        <f t="shared" si="17"/>
        <v>-5820.7301806283585</v>
      </c>
      <c r="AN49" s="84">
        <f t="shared" si="17"/>
        <v>-6308.6604983958496</v>
      </c>
      <c r="AO49" s="84">
        <f t="shared" si="17"/>
        <v>-6352.0329926978557</v>
      </c>
      <c r="AP49" s="84">
        <f t="shared" si="17"/>
        <v>-6721.929577467552</v>
      </c>
      <c r="AQ49" s="84">
        <f t="shared" si="17"/>
        <v>-7603.5719334619789</v>
      </c>
      <c r="AR49" s="84">
        <f t="shared" si="17"/>
        <v>-7928.5721645430312</v>
      </c>
      <c r="AS49" s="84">
        <f t="shared" si="17"/>
        <v>-8264.376729836813</v>
      </c>
      <c r="AT49" s="84">
        <f t="shared" si="17"/>
        <v>-8342.3076020922017</v>
      </c>
      <c r="AU49" s="84">
        <f t="shared" si="17"/>
        <v>-8730.4674145171994</v>
      </c>
      <c r="AV49" s="84">
        <f t="shared" si="17"/>
        <v>-9097.6482641475632</v>
      </c>
      <c r="AW49" s="84">
        <f t="shared" si="17"/>
        <v>-9454.5754514576874</v>
      </c>
      <c r="AX49" s="84">
        <f t="shared" si="17"/>
        <v>-10128.793145694488</v>
      </c>
      <c r="AY49" s="84">
        <f t="shared" si="17"/>
        <v>-10258.866279886213</v>
      </c>
      <c r="AZ49" s="84">
        <f t="shared" si="17"/>
        <v>-10854.335397321185</v>
      </c>
      <c r="BA49" s="84">
        <f t="shared" si="17"/>
        <v>-10007.680891949789</v>
      </c>
      <c r="BB49" s="84">
        <f t="shared" si="17"/>
        <v>-10666.459929320077</v>
      </c>
      <c r="BC49" s="84">
        <f t="shared" si="17"/>
        <v>-11326.725510976928</v>
      </c>
      <c r="BD49" s="84">
        <f t="shared" si="17"/>
        <v>-11444.830808947863</v>
      </c>
      <c r="BE49" s="84">
        <f t="shared" si="17"/>
        <v>-12470.619093121421</v>
      </c>
      <c r="BF49" s="84">
        <f t="shared" si="17"/>
        <v>-12915.91379452277</v>
      </c>
      <c r="BG49" s="84">
        <f t="shared" si="17"/>
        <v>-13292.707006026267</v>
      </c>
      <c r="BH49" s="85">
        <f t="shared" si="14"/>
        <v>-266284.71880059998</v>
      </c>
    </row>
    <row r="50" spans="1:60" collapsed="1">
      <c r="A50" s="25" t="s">
        <v>988</v>
      </c>
      <c r="B50" s="20"/>
      <c r="C50" s="88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55">
        <f t="shared" ref="BH50:BH57" si="18">SUM(D50:BG50)</f>
        <v>0</v>
      </c>
    </row>
    <row r="51" spans="1:60">
      <c r="A51" s="14" t="s">
        <v>344</v>
      </c>
      <c r="B51" s="20">
        <f>NPV($B$133,E51:BG51)+D51</f>
        <v>127507.01489808354</v>
      </c>
      <c r="C51" s="88">
        <f>SUM(D51:BG51)</f>
        <v>153327.39363900755</v>
      </c>
      <c r="D51" s="99">
        <f>+InfeedEconomicImpacts!D128*1000</f>
        <v>8078.904992474836</v>
      </c>
      <c r="E51" s="99">
        <f>+InfeedEconomicImpacts!E128*1000</f>
        <v>14494.563278353202</v>
      </c>
      <c r="F51" s="99">
        <f>+InfeedEconomicImpacts!F128*1000</f>
        <v>35607.440704291294</v>
      </c>
      <c r="G51" s="99">
        <f>+InfeedEconomicImpacts!G128*1000</f>
        <v>42269.644108501896</v>
      </c>
      <c r="H51" s="99">
        <f>+InfeedEconomicImpacts!H128*1000</f>
        <v>51609.777892373939</v>
      </c>
      <c r="I51" s="99">
        <f>+InfeedEconomicImpacts!I128*1000</f>
        <v>1267.0626630123904</v>
      </c>
      <c r="J51" s="99">
        <f>+InfeedEconomicImpacts!J128*1000</f>
        <v>0</v>
      </c>
      <c r="K51" s="99">
        <f>+InfeedEconomicImpacts!K128*1000</f>
        <v>0</v>
      </c>
      <c r="L51" s="99">
        <f>+InfeedEconomicImpacts!L128*1000</f>
        <v>0</v>
      </c>
      <c r="M51" s="99">
        <f>+InfeedEconomicImpacts!M128*1000</f>
        <v>0</v>
      </c>
      <c r="N51" s="99">
        <f>+InfeedEconomicImpacts!N128*1000</f>
        <v>0</v>
      </c>
      <c r="O51" s="99">
        <f>+InfeedEconomicImpacts!O128*1000</f>
        <v>0</v>
      </c>
      <c r="P51" s="99">
        <f>+InfeedEconomicImpacts!P128*1000</f>
        <v>0</v>
      </c>
      <c r="Q51" s="99">
        <f>+InfeedEconomicImpacts!Q128*1000</f>
        <v>0</v>
      </c>
      <c r="R51" s="99">
        <f>+InfeedEconomicImpacts!R128*1000</f>
        <v>0</v>
      </c>
      <c r="S51" s="99">
        <f>+InfeedEconomicImpacts!S128*1000</f>
        <v>0</v>
      </c>
      <c r="T51" s="99">
        <f>+InfeedEconomicImpacts!T128*1000</f>
        <v>0</v>
      </c>
      <c r="U51" s="99">
        <f>+InfeedEconomicImpacts!U128*1000</f>
        <v>0</v>
      </c>
      <c r="V51" s="99">
        <f>+InfeedEconomicImpacts!V128*1000</f>
        <v>0</v>
      </c>
      <c r="W51" s="99">
        <f>+InfeedEconomicImpacts!W128*1000</f>
        <v>0</v>
      </c>
      <c r="X51" s="99">
        <f>+InfeedEconomicImpacts!X128*1000</f>
        <v>0</v>
      </c>
      <c r="Y51" s="99">
        <f>+InfeedEconomicImpacts!Y128*1000</f>
        <v>0</v>
      </c>
      <c r="Z51" s="99">
        <f>+InfeedEconomicImpacts!Z128*1000</f>
        <v>0</v>
      </c>
      <c r="AA51" s="99">
        <f>+InfeedEconomicImpacts!AA128*1000</f>
        <v>0</v>
      </c>
      <c r="AB51" s="99">
        <f>+InfeedEconomicImpacts!AB128*1000</f>
        <v>0</v>
      </c>
      <c r="AC51" s="99">
        <f>+InfeedEconomicImpacts!AC128*1000</f>
        <v>0</v>
      </c>
      <c r="AD51" s="99">
        <f>+InfeedEconomicImpacts!AD128*1000</f>
        <v>0</v>
      </c>
      <c r="AE51" s="99">
        <f>+InfeedEconomicImpacts!AE128*1000</f>
        <v>0</v>
      </c>
      <c r="AF51" s="99">
        <f>+InfeedEconomicImpacts!AF128*1000</f>
        <v>0</v>
      </c>
      <c r="AG51" s="99">
        <f>+InfeedEconomicImpacts!AG128*1000</f>
        <v>0</v>
      </c>
      <c r="AH51" s="99">
        <f>+InfeedEconomicImpacts!AH128*1000</f>
        <v>0</v>
      </c>
      <c r="AI51" s="99">
        <f>+InfeedEconomicImpacts!AI128*1000</f>
        <v>0</v>
      </c>
      <c r="AJ51" s="99">
        <f>+InfeedEconomicImpacts!AJ128*1000</f>
        <v>0</v>
      </c>
      <c r="AK51" s="99">
        <f>+InfeedEconomicImpacts!AK128*1000</f>
        <v>0</v>
      </c>
      <c r="AL51" s="99">
        <f>+InfeedEconomicImpacts!AL128*1000</f>
        <v>0</v>
      </c>
      <c r="AM51" s="99">
        <f>+InfeedEconomicImpacts!AM128*1000</f>
        <v>0</v>
      </c>
      <c r="AN51" s="99">
        <f>+InfeedEconomicImpacts!AN128*1000</f>
        <v>0</v>
      </c>
      <c r="AO51" s="99">
        <f>+InfeedEconomicImpacts!AO128*1000</f>
        <v>0</v>
      </c>
      <c r="AP51" s="99">
        <f>+InfeedEconomicImpacts!AP128*1000</f>
        <v>0</v>
      </c>
      <c r="AQ51" s="99">
        <f>+InfeedEconomicImpacts!AQ128*1000</f>
        <v>0</v>
      </c>
      <c r="AR51" s="99">
        <f>+InfeedEconomicImpacts!AR128*1000</f>
        <v>0</v>
      </c>
      <c r="AS51" s="99">
        <f>+InfeedEconomicImpacts!AS128*1000</f>
        <v>0</v>
      </c>
      <c r="AT51" s="99">
        <f>+InfeedEconomicImpacts!AT128*1000</f>
        <v>0</v>
      </c>
      <c r="AU51" s="99">
        <f>+InfeedEconomicImpacts!AU128*1000</f>
        <v>0</v>
      </c>
      <c r="AV51" s="99">
        <f>+InfeedEconomicImpacts!AV128*1000</f>
        <v>0</v>
      </c>
      <c r="AW51" s="99">
        <f>+InfeedEconomicImpacts!AW128*1000</f>
        <v>0</v>
      </c>
      <c r="AX51" s="99">
        <f>+InfeedEconomicImpacts!AX128*1000</f>
        <v>0</v>
      </c>
      <c r="AY51" s="99">
        <f>+InfeedEconomicImpacts!AY128*1000</f>
        <v>0</v>
      </c>
      <c r="AZ51" s="99">
        <f>+InfeedEconomicImpacts!AZ128*1000</f>
        <v>0</v>
      </c>
      <c r="BA51" s="99">
        <f>+InfeedEconomicImpacts!BA128*1000</f>
        <v>0</v>
      </c>
      <c r="BB51" s="99">
        <f>+InfeedEconomicImpacts!BB128*1000</f>
        <v>0</v>
      </c>
      <c r="BC51" s="99">
        <f>+InfeedEconomicImpacts!BC128*1000</f>
        <v>0</v>
      </c>
      <c r="BD51" s="99">
        <f>+InfeedEconomicImpacts!BD128*1000</f>
        <v>0</v>
      </c>
      <c r="BE51" s="99">
        <f>+InfeedEconomicImpacts!BE128*1000</f>
        <v>0</v>
      </c>
      <c r="BF51" s="99">
        <f>+InfeedEconomicImpacts!BF128*1000</f>
        <v>0</v>
      </c>
      <c r="BG51" s="99">
        <f>+InfeedEconomicImpacts!BG128*1000</f>
        <v>0</v>
      </c>
      <c r="BH51" s="55">
        <f t="shared" si="18"/>
        <v>153327.39363900755</v>
      </c>
    </row>
    <row r="52" spans="1:60">
      <c r="A52" s="14" t="s">
        <v>343</v>
      </c>
      <c r="B52" s="20">
        <f>NPV($B$133,E52:BG52)+D52</f>
        <v>0</v>
      </c>
      <c r="C52" s="88">
        <f>SUM(D52:BG52)</f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55">
        <f t="shared" si="18"/>
        <v>0</v>
      </c>
    </row>
    <row r="53" spans="1:60">
      <c r="A53" s="83" t="s">
        <v>345</v>
      </c>
      <c r="B53" s="84">
        <f>+B51-B52</f>
        <v>127507.01489808354</v>
      </c>
      <c r="C53" s="89">
        <f>SUM(D53:BG53)</f>
        <v>153327.39363900755</v>
      </c>
      <c r="D53" s="84">
        <f t="shared" ref="D53:BG53" si="19">+D51-D52</f>
        <v>8078.904992474836</v>
      </c>
      <c r="E53" s="84">
        <f t="shared" si="19"/>
        <v>14494.563278353202</v>
      </c>
      <c r="F53" s="84">
        <f t="shared" si="19"/>
        <v>35607.440704291294</v>
      </c>
      <c r="G53" s="84">
        <f t="shared" si="19"/>
        <v>42269.644108501896</v>
      </c>
      <c r="H53" s="84">
        <f t="shared" si="19"/>
        <v>51609.777892373939</v>
      </c>
      <c r="I53" s="84">
        <f t="shared" si="19"/>
        <v>1267.0626630123904</v>
      </c>
      <c r="J53" s="84">
        <f t="shared" si="19"/>
        <v>0</v>
      </c>
      <c r="K53" s="84">
        <f t="shared" si="19"/>
        <v>0</v>
      </c>
      <c r="L53" s="84">
        <f t="shared" si="19"/>
        <v>0</v>
      </c>
      <c r="M53" s="84">
        <f t="shared" si="19"/>
        <v>0</v>
      </c>
      <c r="N53" s="84">
        <f t="shared" si="19"/>
        <v>0</v>
      </c>
      <c r="O53" s="84">
        <f t="shared" si="19"/>
        <v>0</v>
      </c>
      <c r="P53" s="84">
        <f t="shared" si="19"/>
        <v>0</v>
      </c>
      <c r="Q53" s="84">
        <f t="shared" si="19"/>
        <v>0</v>
      </c>
      <c r="R53" s="84">
        <f t="shared" si="19"/>
        <v>0</v>
      </c>
      <c r="S53" s="84">
        <f t="shared" si="19"/>
        <v>0</v>
      </c>
      <c r="T53" s="84">
        <f t="shared" si="19"/>
        <v>0</v>
      </c>
      <c r="U53" s="84">
        <f t="shared" si="19"/>
        <v>0</v>
      </c>
      <c r="V53" s="84">
        <f t="shared" si="19"/>
        <v>0</v>
      </c>
      <c r="W53" s="84">
        <f t="shared" si="19"/>
        <v>0</v>
      </c>
      <c r="X53" s="84">
        <f t="shared" si="19"/>
        <v>0</v>
      </c>
      <c r="Y53" s="84">
        <f t="shared" si="19"/>
        <v>0</v>
      </c>
      <c r="Z53" s="84">
        <f t="shared" si="19"/>
        <v>0</v>
      </c>
      <c r="AA53" s="84">
        <f t="shared" si="19"/>
        <v>0</v>
      </c>
      <c r="AB53" s="84">
        <f t="shared" si="19"/>
        <v>0</v>
      </c>
      <c r="AC53" s="84">
        <f t="shared" si="19"/>
        <v>0</v>
      </c>
      <c r="AD53" s="84">
        <f t="shared" si="19"/>
        <v>0</v>
      </c>
      <c r="AE53" s="84">
        <f t="shared" si="19"/>
        <v>0</v>
      </c>
      <c r="AF53" s="84">
        <f t="shared" si="19"/>
        <v>0</v>
      </c>
      <c r="AG53" s="84">
        <f t="shared" si="19"/>
        <v>0</v>
      </c>
      <c r="AH53" s="84">
        <f t="shared" si="19"/>
        <v>0</v>
      </c>
      <c r="AI53" s="84">
        <f t="shared" si="19"/>
        <v>0</v>
      </c>
      <c r="AJ53" s="84">
        <f t="shared" si="19"/>
        <v>0</v>
      </c>
      <c r="AK53" s="84">
        <f t="shared" si="19"/>
        <v>0</v>
      </c>
      <c r="AL53" s="84">
        <f t="shared" si="19"/>
        <v>0</v>
      </c>
      <c r="AM53" s="84">
        <f t="shared" si="19"/>
        <v>0</v>
      </c>
      <c r="AN53" s="84">
        <f t="shared" si="19"/>
        <v>0</v>
      </c>
      <c r="AO53" s="84">
        <f t="shared" si="19"/>
        <v>0</v>
      </c>
      <c r="AP53" s="84">
        <f t="shared" si="19"/>
        <v>0</v>
      </c>
      <c r="AQ53" s="84">
        <f t="shared" si="19"/>
        <v>0</v>
      </c>
      <c r="AR53" s="84">
        <f t="shared" si="19"/>
        <v>0</v>
      </c>
      <c r="AS53" s="84">
        <f t="shared" si="19"/>
        <v>0</v>
      </c>
      <c r="AT53" s="84">
        <f t="shared" si="19"/>
        <v>0</v>
      </c>
      <c r="AU53" s="84">
        <f t="shared" si="19"/>
        <v>0</v>
      </c>
      <c r="AV53" s="84">
        <f t="shared" si="19"/>
        <v>0</v>
      </c>
      <c r="AW53" s="84">
        <f t="shared" si="19"/>
        <v>0</v>
      </c>
      <c r="AX53" s="84">
        <f t="shared" si="19"/>
        <v>0</v>
      </c>
      <c r="AY53" s="84">
        <f t="shared" si="19"/>
        <v>0</v>
      </c>
      <c r="AZ53" s="84">
        <f t="shared" si="19"/>
        <v>0</v>
      </c>
      <c r="BA53" s="84">
        <f t="shared" si="19"/>
        <v>0</v>
      </c>
      <c r="BB53" s="84">
        <f t="shared" si="19"/>
        <v>0</v>
      </c>
      <c r="BC53" s="84">
        <f t="shared" si="19"/>
        <v>0</v>
      </c>
      <c r="BD53" s="84">
        <f t="shared" si="19"/>
        <v>0</v>
      </c>
      <c r="BE53" s="84">
        <f t="shared" si="19"/>
        <v>0</v>
      </c>
      <c r="BF53" s="84">
        <f t="shared" si="19"/>
        <v>0</v>
      </c>
      <c r="BG53" s="84">
        <f t="shared" si="19"/>
        <v>0</v>
      </c>
      <c r="BH53" s="85">
        <f t="shared" si="18"/>
        <v>153327.39363900755</v>
      </c>
    </row>
    <row r="54" spans="1:60">
      <c r="A54" s="25" t="s">
        <v>989</v>
      </c>
      <c r="B54" s="20"/>
      <c r="C54" s="88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55">
        <f t="shared" si="18"/>
        <v>0</v>
      </c>
    </row>
    <row r="55" spans="1:60">
      <c r="A55" s="14" t="s">
        <v>344</v>
      </c>
      <c r="B55" s="20">
        <f>NPV($B$133,E55:BG55)+D55</f>
        <v>17145.507829455706</v>
      </c>
      <c r="C55" s="88">
        <f t="shared" ref="C55:C57" si="20">SUM(D55:BG55)</f>
        <v>23587.610324664045</v>
      </c>
      <c r="D55" s="19">
        <f>+InfeedEconomicImpacts!D143*1000</f>
        <v>0</v>
      </c>
      <c r="E55" s="19">
        <f>+InfeedEconomicImpacts!E143*1000</f>
        <v>0</v>
      </c>
      <c r="F55" s="19">
        <f>+InfeedEconomicImpacts!F143*1000</f>
        <v>1251.2014481010465</v>
      </c>
      <c r="G55" s="19">
        <f>+InfeedEconomicImpacts!G143*1000</f>
        <v>2267.3905578935505</v>
      </c>
      <c r="H55" s="19">
        <f>+InfeedEconomicImpacts!H143*1000</f>
        <v>5516.8670030828698</v>
      </c>
      <c r="I55" s="19">
        <f>+InfeedEconomicImpacts!I143*1000</f>
        <v>6510.3752631528023</v>
      </c>
      <c r="J55" s="19">
        <f>+InfeedEconomicImpacts!J143*1000</f>
        <v>7872.4804170542711</v>
      </c>
      <c r="K55" s="19">
        <f>+InfeedEconomicImpacts!K143*1000</f>
        <v>169.29563537950432</v>
      </c>
      <c r="L55" s="19">
        <f>+InfeedEconomicImpacts!L143*1000</f>
        <v>0</v>
      </c>
      <c r="M55" s="19">
        <f>+InfeedEconomicImpacts!M143*1000</f>
        <v>0</v>
      </c>
      <c r="N55" s="19">
        <f>+InfeedEconomicImpacts!N143*1000</f>
        <v>0</v>
      </c>
      <c r="O55" s="19">
        <f>+InfeedEconomicImpacts!O143*1000</f>
        <v>0</v>
      </c>
      <c r="P55" s="19">
        <f>+InfeedEconomicImpacts!P143*1000</f>
        <v>0</v>
      </c>
      <c r="Q55" s="19">
        <f>+InfeedEconomicImpacts!Q143*1000</f>
        <v>0</v>
      </c>
      <c r="R55" s="19">
        <f>+InfeedEconomicImpacts!R143*1000</f>
        <v>0</v>
      </c>
      <c r="S55" s="19">
        <f>+InfeedEconomicImpacts!S143*1000</f>
        <v>0</v>
      </c>
      <c r="T55" s="19">
        <f>+InfeedEconomicImpacts!T143*1000</f>
        <v>0</v>
      </c>
      <c r="U55" s="19">
        <f>+InfeedEconomicImpacts!U143*1000</f>
        <v>0</v>
      </c>
      <c r="V55" s="19">
        <f>+InfeedEconomicImpacts!V143*1000</f>
        <v>0</v>
      </c>
      <c r="W55" s="19">
        <f>+InfeedEconomicImpacts!W143*1000</f>
        <v>0</v>
      </c>
      <c r="X55" s="19">
        <f>+InfeedEconomicImpacts!X143*1000</f>
        <v>0</v>
      </c>
      <c r="Y55" s="19">
        <f>+InfeedEconomicImpacts!Y143*1000</f>
        <v>0</v>
      </c>
      <c r="Z55" s="19">
        <f>+InfeedEconomicImpacts!Z143*1000</f>
        <v>0</v>
      </c>
      <c r="AA55" s="19">
        <f>+InfeedEconomicImpacts!AA143*1000</f>
        <v>0</v>
      </c>
      <c r="AB55" s="19">
        <f>+InfeedEconomicImpacts!AB143*1000</f>
        <v>0</v>
      </c>
      <c r="AC55" s="19">
        <f>+InfeedEconomicImpacts!AC143*1000</f>
        <v>0</v>
      </c>
      <c r="AD55" s="19">
        <f>+InfeedEconomicImpacts!AD143*1000</f>
        <v>0</v>
      </c>
      <c r="AE55" s="19">
        <f>+InfeedEconomicImpacts!AE143*1000</f>
        <v>0</v>
      </c>
      <c r="AF55" s="19">
        <f>+InfeedEconomicImpacts!AF143*1000</f>
        <v>0</v>
      </c>
      <c r="AG55" s="19">
        <f>+InfeedEconomicImpacts!AG143*1000</f>
        <v>0</v>
      </c>
      <c r="AH55" s="19">
        <f>+InfeedEconomicImpacts!AH143*1000</f>
        <v>0</v>
      </c>
      <c r="AI55" s="19">
        <f>+InfeedEconomicImpacts!AI143*1000</f>
        <v>0</v>
      </c>
      <c r="AJ55" s="19">
        <f>+InfeedEconomicImpacts!AJ143*1000</f>
        <v>0</v>
      </c>
      <c r="AK55" s="19">
        <f>+InfeedEconomicImpacts!AK143*1000</f>
        <v>0</v>
      </c>
      <c r="AL55" s="19">
        <f>+InfeedEconomicImpacts!AL143*1000</f>
        <v>0</v>
      </c>
      <c r="AM55" s="19">
        <f>+InfeedEconomicImpacts!AM143*1000</f>
        <v>0</v>
      </c>
      <c r="AN55" s="19">
        <f>+InfeedEconomicImpacts!AN143*1000</f>
        <v>0</v>
      </c>
      <c r="AO55" s="19">
        <f>+InfeedEconomicImpacts!AO143*1000</f>
        <v>0</v>
      </c>
      <c r="AP55" s="19">
        <f>+InfeedEconomicImpacts!AP143*1000</f>
        <v>0</v>
      </c>
      <c r="AQ55" s="19">
        <f>+InfeedEconomicImpacts!AQ143*1000</f>
        <v>0</v>
      </c>
      <c r="AR55" s="19">
        <f>+InfeedEconomicImpacts!AR143*1000</f>
        <v>0</v>
      </c>
      <c r="AS55" s="19">
        <f>+InfeedEconomicImpacts!AS143*1000</f>
        <v>0</v>
      </c>
      <c r="AT55" s="19">
        <f>+InfeedEconomicImpacts!AT143*1000</f>
        <v>0</v>
      </c>
      <c r="AU55" s="19">
        <f>+InfeedEconomicImpacts!AU143*1000</f>
        <v>0</v>
      </c>
      <c r="AV55" s="19">
        <f>+InfeedEconomicImpacts!AV143*1000</f>
        <v>0</v>
      </c>
      <c r="AW55" s="19">
        <f>+InfeedEconomicImpacts!AW143*1000</f>
        <v>0</v>
      </c>
      <c r="AX55" s="19">
        <f>+InfeedEconomicImpacts!AX143*1000</f>
        <v>0</v>
      </c>
      <c r="AY55" s="19">
        <f>+InfeedEconomicImpacts!AY143*1000</f>
        <v>0</v>
      </c>
      <c r="AZ55" s="19">
        <f>+InfeedEconomicImpacts!AZ143*1000</f>
        <v>0</v>
      </c>
      <c r="BA55" s="19">
        <f>+InfeedEconomicImpacts!BA143*1000</f>
        <v>0</v>
      </c>
      <c r="BB55" s="19">
        <f>+InfeedEconomicImpacts!BB143*1000</f>
        <v>0</v>
      </c>
      <c r="BC55" s="19">
        <f>+InfeedEconomicImpacts!BC143*1000</f>
        <v>0</v>
      </c>
      <c r="BD55" s="19">
        <f>+InfeedEconomicImpacts!BD143*1000</f>
        <v>0</v>
      </c>
      <c r="BE55" s="19">
        <f>+InfeedEconomicImpacts!BE143*1000</f>
        <v>0</v>
      </c>
      <c r="BF55" s="19">
        <f>+InfeedEconomicImpacts!BF143*1000</f>
        <v>0</v>
      </c>
      <c r="BG55" s="19">
        <f>+InfeedEconomicImpacts!BG143*1000</f>
        <v>0</v>
      </c>
      <c r="BH55" s="55">
        <f t="shared" si="18"/>
        <v>23587.610324664045</v>
      </c>
    </row>
    <row r="56" spans="1:60">
      <c r="A56" s="14" t="s">
        <v>343</v>
      </c>
      <c r="B56" s="20">
        <f>NPV($B$133,E56:BG56)+D56</f>
        <v>0</v>
      </c>
      <c r="C56" s="88">
        <f t="shared" si="20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55">
        <f t="shared" si="18"/>
        <v>0</v>
      </c>
    </row>
    <row r="57" spans="1:60">
      <c r="A57" s="83" t="s">
        <v>345</v>
      </c>
      <c r="B57" s="84">
        <f>+B55-B56</f>
        <v>17145.507829455706</v>
      </c>
      <c r="C57" s="89">
        <f t="shared" si="20"/>
        <v>23587.610324664045</v>
      </c>
      <c r="D57" s="84">
        <f t="shared" ref="D57:BG57" si="21">+D55-D56</f>
        <v>0</v>
      </c>
      <c r="E57" s="84">
        <f t="shared" si="21"/>
        <v>0</v>
      </c>
      <c r="F57" s="84">
        <f t="shared" si="21"/>
        <v>1251.2014481010465</v>
      </c>
      <c r="G57" s="84">
        <f t="shared" si="21"/>
        <v>2267.3905578935505</v>
      </c>
      <c r="H57" s="84">
        <f t="shared" si="21"/>
        <v>5516.8670030828698</v>
      </c>
      <c r="I57" s="84">
        <f t="shared" si="21"/>
        <v>6510.3752631528023</v>
      </c>
      <c r="J57" s="84">
        <f t="shared" si="21"/>
        <v>7872.4804170542711</v>
      </c>
      <c r="K57" s="84">
        <f t="shared" si="21"/>
        <v>169.29563537950432</v>
      </c>
      <c r="L57" s="84">
        <f t="shared" si="21"/>
        <v>0</v>
      </c>
      <c r="M57" s="84">
        <f t="shared" si="21"/>
        <v>0</v>
      </c>
      <c r="N57" s="84">
        <f t="shared" si="21"/>
        <v>0</v>
      </c>
      <c r="O57" s="84">
        <f t="shared" si="21"/>
        <v>0</v>
      </c>
      <c r="P57" s="84">
        <f t="shared" si="21"/>
        <v>0</v>
      </c>
      <c r="Q57" s="84">
        <f t="shared" si="21"/>
        <v>0</v>
      </c>
      <c r="R57" s="84">
        <f t="shared" si="21"/>
        <v>0</v>
      </c>
      <c r="S57" s="84">
        <f t="shared" si="21"/>
        <v>0</v>
      </c>
      <c r="T57" s="84">
        <f t="shared" si="21"/>
        <v>0</v>
      </c>
      <c r="U57" s="84">
        <f t="shared" si="21"/>
        <v>0</v>
      </c>
      <c r="V57" s="84">
        <f t="shared" si="21"/>
        <v>0</v>
      </c>
      <c r="W57" s="84">
        <f t="shared" si="21"/>
        <v>0</v>
      </c>
      <c r="X57" s="84">
        <f t="shared" si="21"/>
        <v>0</v>
      </c>
      <c r="Y57" s="84">
        <f t="shared" si="21"/>
        <v>0</v>
      </c>
      <c r="Z57" s="84">
        <f t="shared" si="21"/>
        <v>0</v>
      </c>
      <c r="AA57" s="84">
        <f t="shared" si="21"/>
        <v>0</v>
      </c>
      <c r="AB57" s="84">
        <f t="shared" si="21"/>
        <v>0</v>
      </c>
      <c r="AC57" s="84">
        <f t="shared" si="21"/>
        <v>0</v>
      </c>
      <c r="AD57" s="84">
        <f t="shared" si="21"/>
        <v>0</v>
      </c>
      <c r="AE57" s="84">
        <f t="shared" si="21"/>
        <v>0</v>
      </c>
      <c r="AF57" s="84">
        <f t="shared" si="21"/>
        <v>0</v>
      </c>
      <c r="AG57" s="84">
        <f t="shared" si="21"/>
        <v>0</v>
      </c>
      <c r="AH57" s="84">
        <f t="shared" si="21"/>
        <v>0</v>
      </c>
      <c r="AI57" s="84">
        <f t="shared" si="21"/>
        <v>0</v>
      </c>
      <c r="AJ57" s="84">
        <f t="shared" si="21"/>
        <v>0</v>
      </c>
      <c r="AK57" s="84">
        <f t="shared" si="21"/>
        <v>0</v>
      </c>
      <c r="AL57" s="84">
        <f t="shared" si="21"/>
        <v>0</v>
      </c>
      <c r="AM57" s="84">
        <f t="shared" si="21"/>
        <v>0</v>
      </c>
      <c r="AN57" s="84">
        <f t="shared" si="21"/>
        <v>0</v>
      </c>
      <c r="AO57" s="84">
        <f t="shared" si="21"/>
        <v>0</v>
      </c>
      <c r="AP57" s="84">
        <f t="shared" si="21"/>
        <v>0</v>
      </c>
      <c r="AQ57" s="84">
        <f t="shared" si="21"/>
        <v>0</v>
      </c>
      <c r="AR57" s="84">
        <f t="shared" si="21"/>
        <v>0</v>
      </c>
      <c r="AS57" s="84">
        <f t="shared" si="21"/>
        <v>0</v>
      </c>
      <c r="AT57" s="84">
        <f t="shared" si="21"/>
        <v>0</v>
      </c>
      <c r="AU57" s="84">
        <f t="shared" si="21"/>
        <v>0</v>
      </c>
      <c r="AV57" s="84">
        <f t="shared" si="21"/>
        <v>0</v>
      </c>
      <c r="AW57" s="84">
        <f t="shared" si="21"/>
        <v>0</v>
      </c>
      <c r="AX57" s="84">
        <f t="shared" si="21"/>
        <v>0</v>
      </c>
      <c r="AY57" s="84">
        <f t="shared" si="21"/>
        <v>0</v>
      </c>
      <c r="AZ57" s="84">
        <f t="shared" si="21"/>
        <v>0</v>
      </c>
      <c r="BA57" s="84">
        <f t="shared" si="21"/>
        <v>0</v>
      </c>
      <c r="BB57" s="84">
        <f t="shared" si="21"/>
        <v>0</v>
      </c>
      <c r="BC57" s="84">
        <f t="shared" si="21"/>
        <v>0</v>
      </c>
      <c r="BD57" s="84">
        <f t="shared" si="21"/>
        <v>0</v>
      </c>
      <c r="BE57" s="84">
        <f t="shared" si="21"/>
        <v>0</v>
      </c>
      <c r="BF57" s="84">
        <f t="shared" si="21"/>
        <v>0</v>
      </c>
      <c r="BG57" s="84">
        <f t="shared" si="21"/>
        <v>0</v>
      </c>
      <c r="BH57" s="85">
        <f t="shared" si="18"/>
        <v>23587.610324664045</v>
      </c>
    </row>
    <row r="58" spans="1:60" collapsed="1">
      <c r="A58" s="25" t="s">
        <v>990</v>
      </c>
      <c r="B58" s="20"/>
      <c r="C58" s="88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55">
        <f t="shared" ref="BH58:BH65" si="22">SUM(D58:BG58)</f>
        <v>0</v>
      </c>
    </row>
    <row r="59" spans="1:60">
      <c r="A59" s="14" t="s">
        <v>344</v>
      </c>
      <c r="B59" s="20">
        <f>NPV($B$133,E59:BG59)+D59</f>
        <v>32114.4580705384</v>
      </c>
      <c r="C59" s="88">
        <f>SUM(D59:BG59)</f>
        <v>193391.88988797754</v>
      </c>
      <c r="D59" s="19">
        <f>+InfeedEconomicImpacts!D135*1000</f>
        <v>0</v>
      </c>
      <c r="E59" s="19">
        <f>+InfeedEconomicImpacts!E135*1000</f>
        <v>0</v>
      </c>
      <c r="F59" s="19">
        <f>+InfeedEconomicImpacts!F135*1000</f>
        <v>0</v>
      </c>
      <c r="G59" s="19">
        <f>+InfeedEconomicImpacts!G135*1000</f>
        <v>0</v>
      </c>
      <c r="H59" s="19">
        <f>+InfeedEconomicImpacts!H135*1000</f>
        <v>1300.0759902434565</v>
      </c>
      <c r="I59" s="19">
        <f>+InfeedEconomicImpacts!I135*1000</f>
        <v>1776.7705199993882</v>
      </c>
      <c r="J59" s="19">
        <f>+InfeedEconomicImpacts!J135*1000</f>
        <v>2793.1887811893084</v>
      </c>
      <c r="K59" s="19">
        <f>+InfeedEconomicImpacts!K135*1000</f>
        <v>1866.7195275743572</v>
      </c>
      <c r="L59" s="19">
        <f>+InfeedEconomicImpacts!L135*1000</f>
        <v>2934.5939632370169</v>
      </c>
      <c r="M59" s="19">
        <f>+InfeedEconomicImpacts!M135*1000</f>
        <v>1999.5041067958491</v>
      </c>
      <c r="N59" s="19">
        <f>+InfeedEconomicImpacts!N135*1000</f>
        <v>2010.2527587492541</v>
      </c>
      <c r="O59" s="19">
        <f>+InfeedEconomicImpacts!O135*1000</f>
        <v>2060.5090777179853</v>
      </c>
      <c r="P59" s="19">
        <f>+InfeedEconomicImpacts!P135*1000</f>
        <v>2112.0218046609348</v>
      </c>
      <c r="Q59" s="19">
        <f>+InfeedEconomicImpacts!Q135*1000</f>
        <v>3501.9323073244141</v>
      </c>
      <c r="R59" s="19">
        <f>+InfeedEconomicImpacts!R135*1000</f>
        <v>2442.304334634699</v>
      </c>
      <c r="S59" s="19">
        <f>+InfeedEconomicImpacts!S135*1000</f>
        <v>2503.3619430005665</v>
      </c>
      <c r="T59" s="19">
        <f>+InfeedEconomicImpacts!T135*1000</f>
        <v>2565.9459915755801</v>
      </c>
      <c r="U59" s="19">
        <f>+InfeedEconomicImpacts!U135*1000</f>
        <v>2630.0946413649699</v>
      </c>
      <c r="V59" s="19">
        <f>+InfeedEconomicImpacts!V135*1000</f>
        <v>4003.0775972433348</v>
      </c>
      <c r="W59" s="19">
        <f>+InfeedEconomicImpacts!W135*1000</f>
        <v>2763.2431825840713</v>
      </c>
      <c r="X59" s="19">
        <f>+InfeedEconomicImpacts!X135*1000</f>
        <v>2832.3242621486729</v>
      </c>
      <c r="Y59" s="19">
        <f>+InfeedEconomicImpacts!Y135*1000</f>
        <v>2903.1323687023896</v>
      </c>
      <c r="Z59" s="19">
        <f>+InfeedEconomicImpacts!Z135*1000</f>
        <v>2975.7106779199498</v>
      </c>
      <c r="AA59" s="19">
        <f>+InfeedEconomicImpacts!AA135*1000</f>
        <v>4529.1148703595773</v>
      </c>
      <c r="AB59" s="19">
        <f>+InfeedEconomicImpacts!AB135*1000</f>
        <v>3126.3560309896461</v>
      </c>
      <c r="AC59" s="19">
        <f>+InfeedEconomicImpacts!AC135*1000</f>
        <v>3204.5149317643873</v>
      </c>
      <c r="AD59" s="19">
        <f>+InfeedEconomicImpacts!AD135*1000</f>
        <v>3284.6278050584965</v>
      </c>
      <c r="AE59" s="19">
        <f>+InfeedEconomicImpacts!AE135*1000</f>
        <v>3366.743500184959</v>
      </c>
      <c r="AF59" s="19">
        <f>+InfeedEconomicImpacts!AF135*1000</f>
        <v>5124.2777614498827</v>
      </c>
      <c r="AG59" s="19">
        <f>+InfeedEconomicImpacts!AG135*1000</f>
        <v>3537.1848898818221</v>
      </c>
      <c r="AH59" s="19">
        <f>+InfeedEconomicImpacts!AH135*1000</f>
        <v>3625.6145121288682</v>
      </c>
      <c r="AI59" s="19">
        <f>+InfeedEconomicImpacts!AI135*1000</f>
        <v>3782.1599044194709</v>
      </c>
      <c r="AJ59" s="19">
        <f>+InfeedEconomicImpacts!AJ135*1000</f>
        <v>3809.1612468053918</v>
      </c>
      <c r="AK59" s="19">
        <f>+InfeedEconomicImpacts!AK135*1000</f>
        <v>5797.6499444371821</v>
      </c>
      <c r="AL59" s="19">
        <f>+InfeedEconomicImpacts!AL135*1000</f>
        <v>4002.0000349249135</v>
      </c>
      <c r="AM59" s="19">
        <f>+InfeedEconomicImpacts!AM135*1000</f>
        <v>4102.0500357980363</v>
      </c>
      <c r="AN59" s="19">
        <f>+InfeedEconomicImpacts!AN135*1000</f>
        <v>4204.6012866929868</v>
      </c>
      <c r="AO59" s="19">
        <f>+InfeedEconomicImpacts!AO135*1000</f>
        <v>4309.7163188603117</v>
      </c>
      <c r="AP59" s="19">
        <f>+InfeedEconomicImpacts!AP135*1000</f>
        <v>4417.4592268318193</v>
      </c>
      <c r="AQ59" s="19">
        <f>+InfeedEconomicImpacts!AQ135*1000</f>
        <v>4527.8957075026137</v>
      </c>
      <c r="AR59" s="19">
        <f>+InfeedEconomicImpacts!AR135*1000</f>
        <v>4641.093100190179</v>
      </c>
      <c r="AS59" s="19">
        <f>+InfeedEconomicImpacts!AS135*1000</f>
        <v>4757.1204276949329</v>
      </c>
      <c r="AT59" s="19">
        <f>+InfeedEconomicImpacts!AT135*1000</f>
        <v>4876.0484383873072</v>
      </c>
      <c r="AU59" s="19">
        <f>+InfeedEconomicImpacts!AU135*1000</f>
        <v>4997.9496493469887</v>
      </c>
      <c r="AV59" s="19">
        <f>+InfeedEconomicImpacts!AV135*1000</f>
        <v>5122.8983905806635</v>
      </c>
      <c r="AW59" s="19">
        <f>+InfeedEconomicImpacts!AW135*1000</f>
        <v>5250.9708503451784</v>
      </c>
      <c r="AX59" s="19">
        <f>+InfeedEconomicImpacts!AX135*1000</f>
        <v>5382.2451216038098</v>
      </c>
      <c r="AY59" s="19">
        <f>+InfeedEconomicImpacts!AY135*1000</f>
        <v>5516.8012496439042</v>
      </c>
      <c r="AZ59" s="19">
        <f>+InfeedEconomicImpacts!AZ135*1000</f>
        <v>5654.7212808850009</v>
      </c>
      <c r="BA59" s="19">
        <f>+InfeedEconomicImpacts!BA135*1000</f>
        <v>5796.0893129071264</v>
      </c>
      <c r="BB59" s="19">
        <f>+InfeedEconomicImpacts!BB135*1000</f>
        <v>5940.9915457298048</v>
      </c>
      <c r="BC59" s="19">
        <f>+InfeedEconomicImpacts!BC135*1000</f>
        <v>6089.5163343730492</v>
      </c>
      <c r="BD59" s="19">
        <f>+InfeedEconomicImpacts!BD135*1000</f>
        <v>6241.7542427323751</v>
      </c>
      <c r="BE59" s="19">
        <f>+InfeedEconomicImpacts!BE135*1000</f>
        <v>6397.7980988006839</v>
      </c>
      <c r="BF59" s="19">
        <f>+InfeedEconomicImpacts!BF135*1000</f>
        <v>0</v>
      </c>
      <c r="BG59" s="19">
        <f>+InfeedEconomicImpacts!BG135*1000</f>
        <v>0</v>
      </c>
      <c r="BH59" s="55">
        <f t="shared" si="22"/>
        <v>193391.88988797754</v>
      </c>
    </row>
    <row r="60" spans="1:60">
      <c r="A60" s="14" t="s">
        <v>343</v>
      </c>
      <c r="B60" s="20">
        <f>NPV($B$133,E60:BG60)+D60</f>
        <v>0</v>
      </c>
      <c r="C60" s="88">
        <f>SUM(D60:BG60)</f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55">
        <f t="shared" si="22"/>
        <v>0</v>
      </c>
    </row>
    <row r="61" spans="1:60">
      <c r="A61" s="83" t="s">
        <v>345</v>
      </c>
      <c r="B61" s="84">
        <f>+B59-B60</f>
        <v>32114.4580705384</v>
      </c>
      <c r="C61" s="89">
        <f>SUM(D61:BG61)</f>
        <v>193391.88988797754</v>
      </c>
      <c r="D61" s="84">
        <f t="shared" ref="D61:BG61" si="23">+D59-D60</f>
        <v>0</v>
      </c>
      <c r="E61" s="84">
        <f t="shared" si="23"/>
        <v>0</v>
      </c>
      <c r="F61" s="84">
        <f t="shared" si="23"/>
        <v>0</v>
      </c>
      <c r="G61" s="84">
        <f t="shared" si="23"/>
        <v>0</v>
      </c>
      <c r="H61" s="84">
        <f t="shared" si="23"/>
        <v>1300.0759902434565</v>
      </c>
      <c r="I61" s="84">
        <f t="shared" si="23"/>
        <v>1776.7705199993882</v>
      </c>
      <c r="J61" s="84">
        <f t="shared" si="23"/>
        <v>2793.1887811893084</v>
      </c>
      <c r="K61" s="84">
        <f t="shared" si="23"/>
        <v>1866.7195275743572</v>
      </c>
      <c r="L61" s="84">
        <f t="shared" si="23"/>
        <v>2934.5939632370169</v>
      </c>
      <c r="M61" s="84">
        <f t="shared" si="23"/>
        <v>1999.5041067958491</v>
      </c>
      <c r="N61" s="84">
        <f t="shared" si="23"/>
        <v>2010.2527587492541</v>
      </c>
      <c r="O61" s="84">
        <f t="shared" si="23"/>
        <v>2060.5090777179853</v>
      </c>
      <c r="P61" s="84">
        <f t="shared" si="23"/>
        <v>2112.0218046609348</v>
      </c>
      <c r="Q61" s="84">
        <f t="shared" si="23"/>
        <v>3501.9323073244141</v>
      </c>
      <c r="R61" s="84">
        <f t="shared" si="23"/>
        <v>2442.304334634699</v>
      </c>
      <c r="S61" s="84">
        <f t="shared" si="23"/>
        <v>2503.3619430005665</v>
      </c>
      <c r="T61" s="84">
        <f t="shared" si="23"/>
        <v>2565.9459915755801</v>
      </c>
      <c r="U61" s="84">
        <f t="shared" si="23"/>
        <v>2630.0946413649699</v>
      </c>
      <c r="V61" s="84">
        <f t="shared" si="23"/>
        <v>4003.0775972433348</v>
      </c>
      <c r="W61" s="84">
        <f t="shared" si="23"/>
        <v>2763.2431825840713</v>
      </c>
      <c r="X61" s="84">
        <f t="shared" si="23"/>
        <v>2832.3242621486729</v>
      </c>
      <c r="Y61" s="84">
        <f t="shared" si="23"/>
        <v>2903.1323687023896</v>
      </c>
      <c r="Z61" s="84">
        <f t="shared" si="23"/>
        <v>2975.7106779199498</v>
      </c>
      <c r="AA61" s="84">
        <f t="shared" si="23"/>
        <v>4529.1148703595773</v>
      </c>
      <c r="AB61" s="84">
        <f t="shared" si="23"/>
        <v>3126.3560309896461</v>
      </c>
      <c r="AC61" s="84">
        <f t="shared" si="23"/>
        <v>3204.5149317643873</v>
      </c>
      <c r="AD61" s="84">
        <f t="shared" si="23"/>
        <v>3284.6278050584965</v>
      </c>
      <c r="AE61" s="84">
        <f t="shared" si="23"/>
        <v>3366.743500184959</v>
      </c>
      <c r="AF61" s="84">
        <f t="shared" si="23"/>
        <v>5124.2777614498827</v>
      </c>
      <c r="AG61" s="84">
        <f t="shared" si="23"/>
        <v>3537.1848898818221</v>
      </c>
      <c r="AH61" s="84">
        <f t="shared" si="23"/>
        <v>3625.6145121288682</v>
      </c>
      <c r="AI61" s="84">
        <f t="shared" si="23"/>
        <v>3782.1599044194709</v>
      </c>
      <c r="AJ61" s="84">
        <f t="shared" si="23"/>
        <v>3809.1612468053918</v>
      </c>
      <c r="AK61" s="84">
        <f t="shared" si="23"/>
        <v>5797.6499444371821</v>
      </c>
      <c r="AL61" s="84">
        <f t="shared" si="23"/>
        <v>4002.0000349249135</v>
      </c>
      <c r="AM61" s="84">
        <f t="shared" si="23"/>
        <v>4102.0500357980363</v>
      </c>
      <c r="AN61" s="84">
        <f t="shared" si="23"/>
        <v>4204.6012866929868</v>
      </c>
      <c r="AO61" s="84">
        <f t="shared" si="23"/>
        <v>4309.7163188603117</v>
      </c>
      <c r="AP61" s="84">
        <f t="shared" si="23"/>
        <v>4417.4592268318193</v>
      </c>
      <c r="AQ61" s="84">
        <f t="shared" si="23"/>
        <v>4527.8957075026137</v>
      </c>
      <c r="AR61" s="84">
        <f t="shared" si="23"/>
        <v>4641.093100190179</v>
      </c>
      <c r="AS61" s="84">
        <f t="shared" si="23"/>
        <v>4757.1204276949329</v>
      </c>
      <c r="AT61" s="84">
        <f t="shared" si="23"/>
        <v>4876.0484383873072</v>
      </c>
      <c r="AU61" s="84">
        <f t="shared" si="23"/>
        <v>4997.9496493469887</v>
      </c>
      <c r="AV61" s="84">
        <f t="shared" si="23"/>
        <v>5122.8983905806635</v>
      </c>
      <c r="AW61" s="84">
        <f t="shared" si="23"/>
        <v>5250.9708503451784</v>
      </c>
      <c r="AX61" s="84">
        <f t="shared" si="23"/>
        <v>5382.2451216038098</v>
      </c>
      <c r="AY61" s="84">
        <f t="shared" si="23"/>
        <v>5516.8012496439042</v>
      </c>
      <c r="AZ61" s="84">
        <f t="shared" si="23"/>
        <v>5654.7212808850009</v>
      </c>
      <c r="BA61" s="84">
        <f t="shared" si="23"/>
        <v>5796.0893129071264</v>
      </c>
      <c r="BB61" s="84">
        <f t="shared" si="23"/>
        <v>5940.9915457298048</v>
      </c>
      <c r="BC61" s="84">
        <f t="shared" si="23"/>
        <v>6089.5163343730492</v>
      </c>
      <c r="BD61" s="84">
        <f t="shared" si="23"/>
        <v>6241.7542427323751</v>
      </c>
      <c r="BE61" s="84">
        <f t="shared" si="23"/>
        <v>6397.7980988006839</v>
      </c>
      <c r="BF61" s="84">
        <f t="shared" si="23"/>
        <v>0</v>
      </c>
      <c r="BG61" s="84">
        <f t="shared" si="23"/>
        <v>0</v>
      </c>
      <c r="BH61" s="85">
        <f t="shared" si="22"/>
        <v>193391.88988797754</v>
      </c>
    </row>
    <row r="62" spans="1:60">
      <c r="A62" s="25" t="s">
        <v>991</v>
      </c>
      <c r="B62" s="20"/>
      <c r="C62" s="88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55">
        <f t="shared" si="22"/>
        <v>0</v>
      </c>
    </row>
    <row r="63" spans="1:60">
      <c r="A63" s="14" t="s">
        <v>344</v>
      </c>
      <c r="B63" s="20">
        <f>NPV($B$133,E63:BG63)+D63</f>
        <v>2414.6656911160153</v>
      </c>
      <c r="C63" s="88">
        <f>SUM(D63:BG63)</f>
        <v>18017.881820289942</v>
      </c>
      <c r="D63" s="19">
        <f>+InfeedEconomicImpacts!D150*1000</f>
        <v>0</v>
      </c>
      <c r="E63" s="19">
        <f>+InfeedEconomicImpacts!E150*1000</f>
        <v>0</v>
      </c>
      <c r="F63" s="19">
        <f>+InfeedEconomicImpacts!F150*1000</f>
        <v>0</v>
      </c>
      <c r="G63" s="19">
        <f>+InfeedEconomicImpacts!G150*1000</f>
        <v>0</v>
      </c>
      <c r="H63" s="19">
        <f>+InfeedEconomicImpacts!H150*1000</f>
        <v>0</v>
      </c>
      <c r="I63" s="19">
        <f>+InfeedEconomicImpacts!I150*1000</f>
        <v>0</v>
      </c>
      <c r="J63" s="19">
        <f>+InfeedEconomicImpacts!J150*1000</f>
        <v>0</v>
      </c>
      <c r="K63" s="19">
        <f>+InfeedEconomicImpacts!K150*1000</f>
        <v>0</v>
      </c>
      <c r="L63" s="19">
        <f>+InfeedEconomicImpacts!L150*1000</f>
        <v>129.59509053975054</v>
      </c>
      <c r="M63" s="19">
        <f>+InfeedEconomicImpacts!M150*1000</f>
        <v>177.11329040432548</v>
      </c>
      <c r="N63" s="19">
        <f>+InfeedEconomicImpacts!N150*1000</f>
        <v>278.43261140839746</v>
      </c>
      <c r="O63" s="19">
        <f>+InfeedEconomicImpacts!O150*1000</f>
        <v>186.07965073104447</v>
      </c>
      <c r="P63" s="19">
        <f>+InfeedEconomicImpacts!P150*1000</f>
        <v>292.52826236094751</v>
      </c>
      <c r="Q63" s="19">
        <f>+InfeedEconomicImpacts!Q150*1000</f>
        <v>199.31597668093715</v>
      </c>
      <c r="R63" s="19">
        <f>+InfeedEconomicImpacts!R150*1000</f>
        <v>200.38743137553615</v>
      </c>
      <c r="S63" s="19">
        <f>+InfeedEconomicImpacts!S150*1000</f>
        <v>205.39711715992456</v>
      </c>
      <c r="T63" s="19">
        <f>+InfeedEconomicImpacts!T150*1000</f>
        <v>210.53204508892264</v>
      </c>
      <c r="U63" s="19">
        <f>+InfeedEconomicImpacts!U150*1000</f>
        <v>349.08208276871471</v>
      </c>
      <c r="V63" s="19">
        <f>+InfeedEconomicImpacts!V150*1000</f>
        <v>243.45550086909779</v>
      </c>
      <c r="W63" s="19">
        <f>+InfeedEconomicImpacts!W150*1000</f>
        <v>249.54188839082519</v>
      </c>
      <c r="X63" s="19">
        <f>+InfeedEconomicImpacts!X150*1000</f>
        <v>255.78043560059578</v>
      </c>
      <c r="Y63" s="19">
        <f>+InfeedEconomicImpacts!Y150*1000</f>
        <v>262.17494649061069</v>
      </c>
      <c r="Z63" s="19">
        <f>+InfeedEconomicImpacts!Z150*1000</f>
        <v>399.03760052921882</v>
      </c>
      <c r="AA63" s="19">
        <f>+InfeedEconomicImpacts!AA150*1000</f>
        <v>275.44755315669784</v>
      </c>
      <c r="AB63" s="19">
        <f>+InfeedEconomicImpacts!AB150*1000</f>
        <v>282.33374198561523</v>
      </c>
      <c r="AC63" s="19">
        <f>+InfeedEconomicImpacts!AC150*1000</f>
        <v>289.3920855352556</v>
      </c>
      <c r="AD63" s="19">
        <f>+InfeedEconomicImpacts!AD150*1000</f>
        <v>296.62688767363699</v>
      </c>
      <c r="AE63" s="19">
        <f>+InfeedEconomicImpacts!AE150*1000</f>
        <v>451.47441849092644</v>
      </c>
      <c r="AF63" s="19">
        <f>+InfeedEconomicImpacts!AF150*1000</f>
        <v>311.64362386211485</v>
      </c>
      <c r="AG63" s="19">
        <f>+InfeedEconomicImpacts!AG150*1000</f>
        <v>319.43471445866766</v>
      </c>
      <c r="AH63" s="19">
        <f>+InfeedEconomicImpacts!AH150*1000</f>
        <v>327.42058232013443</v>
      </c>
      <c r="AI63" s="19">
        <f>+InfeedEconomicImpacts!AI150*1000</f>
        <v>335.60609687813769</v>
      </c>
      <c r="AJ63" s="19">
        <f>+InfeedEconomicImpacts!AJ150*1000</f>
        <v>510.80186499065314</v>
      </c>
      <c r="AK63" s="19">
        <f>+InfeedEconomicImpacts!AK150*1000</f>
        <v>352.59615553259346</v>
      </c>
      <c r="AL63" s="19">
        <f>+InfeedEconomicImpacts!AL150*1000</f>
        <v>361.41105942090826</v>
      </c>
      <c r="AM63" s="19">
        <f>+InfeedEconomicImpacts!AM150*1000</f>
        <v>377.01592747456914</v>
      </c>
      <c r="AN63" s="19">
        <f>+InfeedEconomicImpacts!AN150*1000</f>
        <v>379.70749430409165</v>
      </c>
      <c r="AO63" s="19">
        <f>+InfeedEconomicImpacts!AO150*1000</f>
        <v>577.92542521027303</v>
      </c>
      <c r="AP63" s="19">
        <f>+InfeedEconomicImpacts!AP150*1000</f>
        <v>398.93018620323625</v>
      </c>
      <c r="AQ63" s="19">
        <f>+InfeedEconomicImpacts!AQ150*1000</f>
        <v>408.90344085831714</v>
      </c>
      <c r="AR63" s="19">
        <f>+InfeedEconomicImpacts!AR150*1000</f>
        <v>419.126026879775</v>
      </c>
      <c r="AS63" s="19">
        <f>+InfeedEconomicImpacts!AS150*1000</f>
        <v>429.6041775517694</v>
      </c>
      <c r="AT63" s="19">
        <f>+InfeedEconomicImpacts!AT150*1000</f>
        <v>440.34428199056367</v>
      </c>
      <c r="AU63" s="19">
        <f>+InfeedEconomicImpacts!AU150*1000</f>
        <v>451.35288904032763</v>
      </c>
      <c r="AV63" s="19">
        <f>+InfeedEconomicImpacts!AV150*1000</f>
        <v>462.63671126633585</v>
      </c>
      <c r="AW63" s="19">
        <f>+InfeedEconomicImpacts!AW150*1000</f>
        <v>474.20262904799415</v>
      </c>
      <c r="AX63" s="19">
        <f>+InfeedEconomicImpacts!AX150*1000</f>
        <v>486.05769477419415</v>
      </c>
      <c r="AY63" s="19">
        <f>+InfeedEconomicImpacts!AY150*1000</f>
        <v>498.20913714354884</v>
      </c>
      <c r="AZ63" s="19">
        <f>+InfeedEconomicImpacts!AZ150*1000</f>
        <v>510.66436557213757</v>
      </c>
      <c r="BA63" s="19">
        <f>+InfeedEconomicImpacts!BA150*1000</f>
        <v>523.43097471144097</v>
      </c>
      <c r="BB63" s="19">
        <f>+InfeedEconomicImpacts!BB150*1000</f>
        <v>536.51674907922711</v>
      </c>
      <c r="BC63" s="19">
        <f>+InfeedEconomicImpacts!BC150*1000</f>
        <v>549.9296678062077</v>
      </c>
      <c r="BD63" s="19">
        <f>+InfeedEconomicImpacts!BD150*1000</f>
        <v>563.67790950136282</v>
      </c>
      <c r="BE63" s="19">
        <f>+InfeedEconomicImpacts!BE150*1000</f>
        <v>577.76985723889686</v>
      </c>
      <c r="BF63" s="19">
        <f>+InfeedEconomicImpacts!BF150*1000</f>
        <v>592.21410366986925</v>
      </c>
      <c r="BG63" s="19">
        <f>+InfeedEconomicImpacts!BG150*1000</f>
        <v>607.01945626161603</v>
      </c>
      <c r="BH63" s="55">
        <f t="shared" si="22"/>
        <v>18017.881820289942</v>
      </c>
    </row>
    <row r="64" spans="1:60">
      <c r="A64" s="14" t="s">
        <v>343</v>
      </c>
      <c r="B64" s="20">
        <f>NPV($B$133,E64:BG64)+D64</f>
        <v>0</v>
      </c>
      <c r="C64" s="88">
        <f>SUM(D64:BG64)</f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55">
        <f t="shared" si="22"/>
        <v>0</v>
      </c>
    </row>
    <row r="65" spans="1:60">
      <c r="A65" s="83" t="s">
        <v>345</v>
      </c>
      <c r="B65" s="84">
        <f>+B63-B64</f>
        <v>2414.6656911160153</v>
      </c>
      <c r="C65" s="89">
        <f>SUM(D65:BG65)</f>
        <v>18017.881820289942</v>
      </c>
      <c r="D65" s="84">
        <f t="shared" ref="D65:BG65" si="24">+D63-D64</f>
        <v>0</v>
      </c>
      <c r="E65" s="84">
        <f t="shared" si="24"/>
        <v>0</v>
      </c>
      <c r="F65" s="84">
        <f t="shared" si="24"/>
        <v>0</v>
      </c>
      <c r="G65" s="84">
        <f t="shared" si="24"/>
        <v>0</v>
      </c>
      <c r="H65" s="84">
        <f t="shared" si="24"/>
        <v>0</v>
      </c>
      <c r="I65" s="84">
        <f t="shared" si="24"/>
        <v>0</v>
      </c>
      <c r="J65" s="84">
        <f t="shared" si="24"/>
        <v>0</v>
      </c>
      <c r="K65" s="84">
        <f t="shared" si="24"/>
        <v>0</v>
      </c>
      <c r="L65" s="84">
        <f t="shared" si="24"/>
        <v>129.59509053975054</v>
      </c>
      <c r="M65" s="84">
        <f t="shared" si="24"/>
        <v>177.11329040432548</v>
      </c>
      <c r="N65" s="84">
        <f t="shared" si="24"/>
        <v>278.43261140839746</v>
      </c>
      <c r="O65" s="84">
        <f t="shared" si="24"/>
        <v>186.07965073104447</v>
      </c>
      <c r="P65" s="84">
        <f t="shared" si="24"/>
        <v>292.52826236094751</v>
      </c>
      <c r="Q65" s="84">
        <f t="shared" si="24"/>
        <v>199.31597668093715</v>
      </c>
      <c r="R65" s="84">
        <f t="shared" si="24"/>
        <v>200.38743137553615</v>
      </c>
      <c r="S65" s="84">
        <f t="shared" si="24"/>
        <v>205.39711715992456</v>
      </c>
      <c r="T65" s="84">
        <f t="shared" si="24"/>
        <v>210.53204508892264</v>
      </c>
      <c r="U65" s="84">
        <f t="shared" si="24"/>
        <v>349.08208276871471</v>
      </c>
      <c r="V65" s="84">
        <f t="shared" si="24"/>
        <v>243.45550086909779</v>
      </c>
      <c r="W65" s="84">
        <f t="shared" si="24"/>
        <v>249.54188839082519</v>
      </c>
      <c r="X65" s="84">
        <f t="shared" si="24"/>
        <v>255.78043560059578</v>
      </c>
      <c r="Y65" s="84">
        <f t="shared" si="24"/>
        <v>262.17494649061069</v>
      </c>
      <c r="Z65" s="84">
        <f t="shared" si="24"/>
        <v>399.03760052921882</v>
      </c>
      <c r="AA65" s="84">
        <f t="shared" si="24"/>
        <v>275.44755315669784</v>
      </c>
      <c r="AB65" s="84">
        <f t="shared" si="24"/>
        <v>282.33374198561523</v>
      </c>
      <c r="AC65" s="84">
        <f t="shared" si="24"/>
        <v>289.3920855352556</v>
      </c>
      <c r="AD65" s="84">
        <f t="shared" si="24"/>
        <v>296.62688767363699</v>
      </c>
      <c r="AE65" s="84">
        <f t="shared" si="24"/>
        <v>451.47441849092644</v>
      </c>
      <c r="AF65" s="84">
        <f t="shared" si="24"/>
        <v>311.64362386211485</v>
      </c>
      <c r="AG65" s="84">
        <f t="shared" si="24"/>
        <v>319.43471445866766</v>
      </c>
      <c r="AH65" s="84">
        <f t="shared" si="24"/>
        <v>327.42058232013443</v>
      </c>
      <c r="AI65" s="84">
        <f t="shared" si="24"/>
        <v>335.60609687813769</v>
      </c>
      <c r="AJ65" s="84">
        <f t="shared" si="24"/>
        <v>510.80186499065314</v>
      </c>
      <c r="AK65" s="84">
        <f t="shared" si="24"/>
        <v>352.59615553259346</v>
      </c>
      <c r="AL65" s="84">
        <f t="shared" si="24"/>
        <v>361.41105942090826</v>
      </c>
      <c r="AM65" s="84">
        <f t="shared" si="24"/>
        <v>377.01592747456914</v>
      </c>
      <c r="AN65" s="84">
        <f t="shared" si="24"/>
        <v>379.70749430409165</v>
      </c>
      <c r="AO65" s="84">
        <f t="shared" si="24"/>
        <v>577.92542521027303</v>
      </c>
      <c r="AP65" s="84">
        <f t="shared" si="24"/>
        <v>398.93018620323625</v>
      </c>
      <c r="AQ65" s="84">
        <f t="shared" si="24"/>
        <v>408.90344085831714</v>
      </c>
      <c r="AR65" s="84">
        <f t="shared" si="24"/>
        <v>419.126026879775</v>
      </c>
      <c r="AS65" s="84">
        <f t="shared" si="24"/>
        <v>429.6041775517694</v>
      </c>
      <c r="AT65" s="84">
        <f t="shared" si="24"/>
        <v>440.34428199056367</v>
      </c>
      <c r="AU65" s="84">
        <f t="shared" si="24"/>
        <v>451.35288904032763</v>
      </c>
      <c r="AV65" s="84">
        <f t="shared" si="24"/>
        <v>462.63671126633585</v>
      </c>
      <c r="AW65" s="84">
        <f t="shared" si="24"/>
        <v>474.20262904799415</v>
      </c>
      <c r="AX65" s="84">
        <f t="shared" si="24"/>
        <v>486.05769477419415</v>
      </c>
      <c r="AY65" s="84">
        <f t="shared" si="24"/>
        <v>498.20913714354884</v>
      </c>
      <c r="AZ65" s="84">
        <f t="shared" si="24"/>
        <v>510.66436557213757</v>
      </c>
      <c r="BA65" s="84">
        <f t="shared" si="24"/>
        <v>523.43097471144097</v>
      </c>
      <c r="BB65" s="84">
        <f t="shared" si="24"/>
        <v>536.51674907922711</v>
      </c>
      <c r="BC65" s="84">
        <f t="shared" si="24"/>
        <v>549.9296678062077</v>
      </c>
      <c r="BD65" s="84">
        <f t="shared" si="24"/>
        <v>563.67790950136282</v>
      </c>
      <c r="BE65" s="84">
        <f t="shared" si="24"/>
        <v>577.76985723889686</v>
      </c>
      <c r="BF65" s="84">
        <f t="shared" si="24"/>
        <v>592.21410366986925</v>
      </c>
      <c r="BG65" s="84">
        <f t="shared" si="24"/>
        <v>607.01945626161603</v>
      </c>
      <c r="BH65" s="85">
        <f t="shared" si="22"/>
        <v>18017.881820289942</v>
      </c>
    </row>
    <row r="66" spans="1:60">
      <c r="A66" s="25" t="s">
        <v>363</v>
      </c>
      <c r="B66" s="20"/>
      <c r="C66" s="88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55">
        <f t="shared" si="14"/>
        <v>0</v>
      </c>
    </row>
    <row r="67" spans="1:60">
      <c r="A67" s="14" t="s">
        <v>344</v>
      </c>
      <c r="B67" s="20">
        <f>NPV($B$133,E67:BG67)+D67</f>
        <v>1054156.0406407861</v>
      </c>
      <c r="C67" s="88">
        <f>SUM(D67:BG67)</f>
        <v>19211637.572652936</v>
      </c>
      <c r="D67" s="19">
        <f>+DG3MFDividendsEmera!Q7</f>
        <v>0</v>
      </c>
      <c r="E67" s="19">
        <f>+DG3MFDividendsEmera!R7</f>
        <v>-8169.7869128825532</v>
      </c>
      <c r="F67" s="19">
        <f>+DG3MFDividendsEmera!S7</f>
        <v>-28431.899280440644</v>
      </c>
      <c r="G67" s="19">
        <f>+DG3MFDividendsEmera!T7</f>
        <v>-30119.704280440645</v>
      </c>
      <c r="H67" s="19">
        <f>+DG3MFDividendsEmera!U7</f>
        <v>-44227.442336910055</v>
      </c>
      <c r="I67" s="19">
        <f>+DG3MFDividendsEmera!V7</f>
        <v>-40246.096228376642</v>
      </c>
      <c r="J67" s="19">
        <f>+DG3MFDividendsEmera!W7</f>
        <v>-7721.5643330215535</v>
      </c>
      <c r="K67" s="19">
        <f>+DG3MFDividendsEmera!X7</f>
        <v>-1110.6043344922655</v>
      </c>
      <c r="L67" s="19">
        <f>+DG3MFDividendsEmera!Y7</f>
        <v>-5468.9328502727512</v>
      </c>
      <c r="M67" s="19">
        <f>+DG3MFDividendsEmera!Z7</f>
        <v>4219.3192374566424</v>
      </c>
      <c r="N67" s="19">
        <f>+DG3MFDividendsEmera!AA7</f>
        <v>-179837.88116211005</v>
      </c>
      <c r="O67" s="19">
        <f>+DG3MFDividendsEmera!AB7</f>
        <v>-449074.50980899285</v>
      </c>
      <c r="P67" s="19">
        <f>+DG3MFDividendsEmera!AC7</f>
        <v>31955.821779971615</v>
      </c>
      <c r="Q67" s="19">
        <f>+DG3MFDividendsEmera!AD7</f>
        <v>-253453.65420082415</v>
      </c>
      <c r="R67" s="19">
        <f>+DG3MFDividendsEmera!AE7</f>
        <v>-257502.80550765072</v>
      </c>
      <c r="S67" s="19">
        <f>+DG3MFDividendsEmera!AF7</f>
        <v>3447.7035834140916</v>
      </c>
      <c r="T67" s="19">
        <f>+DG3MFDividendsEmera!AG7</f>
        <v>126790.91815005765</v>
      </c>
      <c r="U67" s="19">
        <f>+DG3MFDividendsEmera!AH7</f>
        <v>189338.73810577474</v>
      </c>
      <c r="V67" s="19">
        <f>+DG3MFDividendsEmera!AI7</f>
        <v>205611.30416303087</v>
      </c>
      <c r="W67" s="19">
        <f>+DG3MFDividendsEmera!AJ7</f>
        <v>219094.86715971711</v>
      </c>
      <c r="X67" s="19">
        <f>+DG3MFDividendsEmera!AK7</f>
        <v>231751.39625270615</v>
      </c>
      <c r="Y67" s="19">
        <f>+DG3MFDividendsEmera!AL7</f>
        <v>243983.93517790211</v>
      </c>
      <c r="Z67" s="19">
        <f>+DG3MFDividendsEmera!AM7</f>
        <v>256220.74433735528</v>
      </c>
      <c r="AA67" s="19">
        <f>+DG3MFDividendsEmera!AN7</f>
        <v>267809.87359320518</v>
      </c>
      <c r="AB67" s="19">
        <f>+DG3MFDividendsEmera!AO7</f>
        <v>278658.63461444026</v>
      </c>
      <c r="AC67" s="19">
        <f>+DG3MFDividendsEmera!AP7</f>
        <v>287708.98220613442</v>
      </c>
      <c r="AD67" s="19">
        <f>+DG3MFDividendsEmera!AQ7</f>
        <v>295946.43519114971</v>
      </c>
      <c r="AE67" s="19">
        <f>+DG3MFDividendsEmera!AR7</f>
        <v>304170.49014041352</v>
      </c>
      <c r="AF67" s="19">
        <f>+DG3MFDividendsEmera!AS7</f>
        <v>312233.53888714378</v>
      </c>
      <c r="AG67" s="19">
        <f>+DG3MFDividendsEmera!AT7</f>
        <v>319841.05672563368</v>
      </c>
      <c r="AH67" s="19">
        <f>+DG3MFDividendsEmera!AU7</f>
        <v>327639.06562117412</v>
      </c>
      <c r="AI67" s="19">
        <f>+DG3MFDividendsEmera!AV7</f>
        <v>335564.18717556674</v>
      </c>
      <c r="AJ67" s="19">
        <f>+DG3MFDividendsEmera!AW7</f>
        <v>343799.31893878221</v>
      </c>
      <c r="AK67" s="19">
        <f>+DG3MFDividendsEmera!AX7</f>
        <v>352113.811224901</v>
      </c>
      <c r="AL67" s="19">
        <f>+DG3MFDividendsEmera!AY7</f>
        <v>360604.78241968271</v>
      </c>
      <c r="AM67" s="19">
        <f>+DG3MFDividendsEmera!AZ7</f>
        <v>369282.3293954166</v>
      </c>
      <c r="AN67" s="19">
        <f>+DG3MFDividendsEmera!BA7</f>
        <v>453722.974871315</v>
      </c>
      <c r="AO67" s="19">
        <f>+DG3MFDividendsEmera!BB7</f>
        <v>537979.74780246953</v>
      </c>
      <c r="AP67" s="19">
        <f>+DG3MFDividendsEmera!BC7</f>
        <v>547239.34325976961</v>
      </c>
      <c r="AQ67" s="19">
        <f>+DG3MFDividendsEmera!BD7</f>
        <v>556700.63979424327</v>
      </c>
      <c r="AR67" s="19">
        <f>+DG3MFDividendsEmera!BE7</f>
        <v>590012.93407624448</v>
      </c>
      <c r="AS67" s="19">
        <f>+DG3MFDividendsEmera!BF7</f>
        <v>680582.89549431438</v>
      </c>
      <c r="AT67" s="19">
        <f>+DG3MFDividendsEmera!BG7</f>
        <v>717877.13982531487</v>
      </c>
      <c r="AU67" s="19">
        <f>+DG3MFDividendsEmera!BH7</f>
        <v>732677.83709080203</v>
      </c>
      <c r="AV67" s="19">
        <f>+DG3MFDividendsEmera!BI7</f>
        <v>747590.36610350187</v>
      </c>
      <c r="AW67" s="19">
        <f>+DG3MFDividendsEmera!BJ7</f>
        <v>762750.48581582366</v>
      </c>
      <c r="AX67" s="19">
        <f>+DG3MFDividendsEmera!BK7</f>
        <v>778265.84679909435</v>
      </c>
      <c r="AY67" s="19">
        <f>+DG3MFDividendsEmera!BL7</f>
        <v>794128.93769850943</v>
      </c>
      <c r="AZ67" s="19">
        <f>+DG3MFDividendsEmera!BM7</f>
        <v>810389.88361090038</v>
      </c>
      <c r="BA67" s="19">
        <f>+DG3MFDividendsEmera!BN7</f>
        <v>826531.60971408465</v>
      </c>
      <c r="BB67" s="19">
        <f>+DG3MFDividendsEmera!BO7</f>
        <v>842951.42445726786</v>
      </c>
      <c r="BC67" s="19">
        <f>+DG3MFDividendsEmera!BP7</f>
        <v>859773.78592229215</v>
      </c>
      <c r="BD67" s="19">
        <f>+DG3MFDividendsEmera!BQ7</f>
        <v>877000.66689269221</v>
      </c>
      <c r="BE67" s="19">
        <f>+DG3MFDividendsEmera!BR7</f>
        <v>894379.72750519053</v>
      </c>
      <c r="BF67" s="19">
        <f>+DG3MFDividendsEmera!BS7</f>
        <v>911953.33863384824</v>
      </c>
      <c r="BG67" s="19">
        <f>+DG3MFDividendsEmera!BT7</f>
        <v>926705.61444064206</v>
      </c>
      <c r="BH67" s="55">
        <f t="shared" si="14"/>
        <v>19211637.572652936</v>
      </c>
    </row>
    <row r="68" spans="1:60">
      <c r="A68" s="14" t="s">
        <v>343</v>
      </c>
      <c r="B68" s="20">
        <f>NPV($B$133,E68:BG68)+D68</f>
        <v>0</v>
      </c>
      <c r="C68" s="88">
        <f>SUM(D68:BG68)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0</v>
      </c>
      <c r="BH68" s="55">
        <f t="shared" si="14"/>
        <v>0</v>
      </c>
    </row>
    <row r="69" spans="1:60">
      <c r="A69" s="83" t="s">
        <v>345</v>
      </c>
      <c r="B69" s="84">
        <f>+B67-B68</f>
        <v>1054156.0406407861</v>
      </c>
      <c r="C69" s="89">
        <f>SUM(D69:BG69)</f>
        <v>19211637.572652936</v>
      </c>
      <c r="D69" s="84">
        <f t="shared" ref="D69:BG69" si="25">+D67-D68</f>
        <v>0</v>
      </c>
      <c r="E69" s="84">
        <f t="shared" si="25"/>
        <v>-8169.7869128825532</v>
      </c>
      <c r="F69" s="84">
        <f t="shared" si="25"/>
        <v>-28431.899280440644</v>
      </c>
      <c r="G69" s="84">
        <f t="shared" si="25"/>
        <v>-30119.704280440645</v>
      </c>
      <c r="H69" s="84">
        <f t="shared" si="25"/>
        <v>-44227.442336910055</v>
      </c>
      <c r="I69" s="84">
        <f t="shared" si="25"/>
        <v>-40246.096228376642</v>
      </c>
      <c r="J69" s="84">
        <f t="shared" si="25"/>
        <v>-7721.5643330215535</v>
      </c>
      <c r="K69" s="84">
        <f t="shared" si="25"/>
        <v>-1110.6043344922655</v>
      </c>
      <c r="L69" s="84">
        <f t="shared" si="25"/>
        <v>-5468.9328502727512</v>
      </c>
      <c r="M69" s="84">
        <f t="shared" si="25"/>
        <v>4219.3192374566424</v>
      </c>
      <c r="N69" s="84">
        <f t="shared" si="25"/>
        <v>-179837.88116211005</v>
      </c>
      <c r="O69" s="84">
        <f t="shared" si="25"/>
        <v>-449074.50980899285</v>
      </c>
      <c r="P69" s="84">
        <f t="shared" si="25"/>
        <v>31955.821779971615</v>
      </c>
      <c r="Q69" s="84">
        <f t="shared" si="25"/>
        <v>-253453.65420082415</v>
      </c>
      <c r="R69" s="84">
        <f t="shared" si="25"/>
        <v>-257502.80550765072</v>
      </c>
      <c r="S69" s="84">
        <f t="shared" si="25"/>
        <v>3447.7035834140916</v>
      </c>
      <c r="T69" s="84">
        <f t="shared" si="25"/>
        <v>126790.91815005765</v>
      </c>
      <c r="U69" s="84">
        <f t="shared" si="25"/>
        <v>189338.73810577474</v>
      </c>
      <c r="V69" s="84">
        <f t="shared" si="25"/>
        <v>205611.30416303087</v>
      </c>
      <c r="W69" s="84">
        <f t="shared" si="25"/>
        <v>219094.86715971711</v>
      </c>
      <c r="X69" s="84">
        <f t="shared" si="25"/>
        <v>231751.39625270615</v>
      </c>
      <c r="Y69" s="84">
        <f t="shared" si="25"/>
        <v>243983.93517790211</v>
      </c>
      <c r="Z69" s="84">
        <f t="shared" si="25"/>
        <v>256220.74433735528</v>
      </c>
      <c r="AA69" s="84">
        <f t="shared" si="25"/>
        <v>267809.87359320518</v>
      </c>
      <c r="AB69" s="84">
        <f t="shared" si="25"/>
        <v>278658.63461444026</v>
      </c>
      <c r="AC69" s="84">
        <f t="shared" si="25"/>
        <v>287708.98220613442</v>
      </c>
      <c r="AD69" s="84">
        <f t="shared" si="25"/>
        <v>295946.43519114971</v>
      </c>
      <c r="AE69" s="84">
        <f t="shared" si="25"/>
        <v>304170.49014041352</v>
      </c>
      <c r="AF69" s="84">
        <f t="shared" si="25"/>
        <v>312233.53888714378</v>
      </c>
      <c r="AG69" s="84">
        <f t="shared" si="25"/>
        <v>319841.05672563368</v>
      </c>
      <c r="AH69" s="84">
        <f t="shared" si="25"/>
        <v>327639.06562117412</v>
      </c>
      <c r="AI69" s="84">
        <f t="shared" si="25"/>
        <v>335564.18717556674</v>
      </c>
      <c r="AJ69" s="84">
        <f t="shared" si="25"/>
        <v>343799.31893878221</v>
      </c>
      <c r="AK69" s="84">
        <f t="shared" si="25"/>
        <v>352113.811224901</v>
      </c>
      <c r="AL69" s="84">
        <f t="shared" si="25"/>
        <v>360604.78241968271</v>
      </c>
      <c r="AM69" s="84">
        <f t="shared" si="25"/>
        <v>369282.3293954166</v>
      </c>
      <c r="AN69" s="84">
        <f t="shared" si="25"/>
        <v>453722.974871315</v>
      </c>
      <c r="AO69" s="84">
        <f t="shared" si="25"/>
        <v>537979.74780246953</v>
      </c>
      <c r="AP69" s="84">
        <f t="shared" si="25"/>
        <v>547239.34325976961</v>
      </c>
      <c r="AQ69" s="84">
        <f t="shared" si="25"/>
        <v>556700.63979424327</v>
      </c>
      <c r="AR69" s="84">
        <f t="shared" si="25"/>
        <v>590012.93407624448</v>
      </c>
      <c r="AS69" s="84">
        <f t="shared" si="25"/>
        <v>680582.89549431438</v>
      </c>
      <c r="AT69" s="84">
        <f t="shared" si="25"/>
        <v>717877.13982531487</v>
      </c>
      <c r="AU69" s="84">
        <f t="shared" si="25"/>
        <v>732677.83709080203</v>
      </c>
      <c r="AV69" s="84">
        <f t="shared" si="25"/>
        <v>747590.36610350187</v>
      </c>
      <c r="AW69" s="84">
        <f t="shared" si="25"/>
        <v>762750.48581582366</v>
      </c>
      <c r="AX69" s="84">
        <f t="shared" si="25"/>
        <v>778265.84679909435</v>
      </c>
      <c r="AY69" s="84">
        <f t="shared" si="25"/>
        <v>794128.93769850943</v>
      </c>
      <c r="AZ69" s="84">
        <f t="shared" si="25"/>
        <v>810389.88361090038</v>
      </c>
      <c r="BA69" s="84">
        <f t="shared" si="25"/>
        <v>826531.60971408465</v>
      </c>
      <c r="BB69" s="84">
        <f t="shared" si="25"/>
        <v>842951.42445726786</v>
      </c>
      <c r="BC69" s="84">
        <f t="shared" si="25"/>
        <v>859773.78592229215</v>
      </c>
      <c r="BD69" s="84">
        <f t="shared" si="25"/>
        <v>877000.66689269221</v>
      </c>
      <c r="BE69" s="84">
        <f t="shared" si="25"/>
        <v>894379.72750519053</v>
      </c>
      <c r="BF69" s="84">
        <f t="shared" si="25"/>
        <v>911953.33863384824</v>
      </c>
      <c r="BG69" s="84">
        <f t="shared" si="25"/>
        <v>926705.61444064206</v>
      </c>
      <c r="BH69" s="85">
        <f t="shared" si="14"/>
        <v>19211637.572652936</v>
      </c>
    </row>
    <row r="70" spans="1:60">
      <c r="A70" s="25" t="s">
        <v>362</v>
      </c>
      <c r="B70" s="20"/>
      <c r="C70" s="88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55">
        <f t="shared" si="14"/>
        <v>0</v>
      </c>
    </row>
    <row r="71" spans="1:60">
      <c r="A71" s="14" t="s">
        <v>344</v>
      </c>
      <c r="B71" s="20">
        <f>NPV($B$133,E71:BG71)+D71</f>
        <v>435825.17172508431</v>
      </c>
      <c r="C71" s="88">
        <f>SUM(D71:BG71)</f>
        <v>2969381.7277363092</v>
      </c>
      <c r="D71" s="19">
        <f>+'DG3Regulated Dividends'!B4</f>
        <v>0</v>
      </c>
      <c r="E71" s="19">
        <f>+'DG3Regulated Dividends'!C4</f>
        <v>0</v>
      </c>
      <c r="F71" s="19">
        <f>+'DG3Regulated Dividends'!D4</f>
        <v>0</v>
      </c>
      <c r="G71" s="19">
        <f>+'DG3Regulated Dividends'!E4</f>
        <v>0</v>
      </c>
      <c r="H71" s="19">
        <f>+'DG3Regulated Dividends'!F4</f>
        <v>0</v>
      </c>
      <c r="I71" s="19">
        <f>+'DG3Regulated Dividends'!G4</f>
        <v>0</v>
      </c>
      <c r="J71" s="19">
        <f>+'DG3Regulated Dividends'!H4</f>
        <v>0</v>
      </c>
      <c r="K71" s="19">
        <f>+'DG3Regulated Dividends'!I4</f>
        <v>24793.18184614</v>
      </c>
      <c r="L71" s="19">
        <f>+'DG3Regulated Dividends'!J4</f>
        <v>44967.126856800001</v>
      </c>
      <c r="M71" s="19">
        <f>+'DG3Regulated Dividends'!K4</f>
        <v>42093.084928960001</v>
      </c>
      <c r="N71" s="19">
        <f>+'DG3Regulated Dividends'!L4</f>
        <v>39106.339672139999</v>
      </c>
      <c r="O71" s="19">
        <f>+'DG3Regulated Dividends'!M4</f>
        <v>50573.447744329998</v>
      </c>
      <c r="P71" s="19">
        <f>+'DG3Regulated Dividends'!N4</f>
        <v>46189.33270413</v>
      </c>
      <c r="Q71" s="19">
        <f>+'DG3Regulated Dividends'!O4</f>
        <v>43262.850578420002</v>
      </c>
      <c r="R71" s="19">
        <f>+'DG3Regulated Dividends'!P4</f>
        <v>45551.971273919997</v>
      </c>
      <c r="S71" s="19">
        <f>+'DG3Regulated Dividends'!Q4</f>
        <v>42916.285626769997</v>
      </c>
      <c r="T71" s="19">
        <f>+'DG3Regulated Dividends'!R4</f>
        <v>44897.946806619999</v>
      </c>
      <c r="U71" s="19">
        <f>+'DG3Regulated Dividends'!S4</f>
        <v>44556.317097660001</v>
      </c>
      <c r="V71" s="19">
        <f>+'DG3Regulated Dividends'!T4</f>
        <v>45322.356447650003</v>
      </c>
      <c r="W71" s="19">
        <f>+'DG3Regulated Dividends'!U4</f>
        <v>44485.841506309996</v>
      </c>
      <c r="X71" s="19">
        <f>+'DG3Regulated Dividends'!V4</f>
        <v>42498.387046809999</v>
      </c>
      <c r="Y71" s="19">
        <f>+'DG3Regulated Dividends'!W4</f>
        <v>29515.949581249999</v>
      </c>
      <c r="Z71" s="19">
        <f>+'DG3Regulated Dividends'!X4</f>
        <v>48439.417484320002</v>
      </c>
      <c r="AA71" s="19">
        <f>+'DG3Regulated Dividends'!Y4</f>
        <v>50653.870370949997</v>
      </c>
      <c r="AB71" s="19">
        <f>+'DG3Regulated Dividends'!Z4</f>
        <v>42485.510661339998</v>
      </c>
      <c r="AC71" s="19">
        <f>+'DG3Regulated Dividends'!AA4</f>
        <v>30835.97800191</v>
      </c>
      <c r="AD71" s="19">
        <f>+'DG3Regulated Dividends'!AB4</f>
        <v>55810.296543750002</v>
      </c>
      <c r="AE71" s="19">
        <f>+'DG3Regulated Dividends'!AC4</f>
        <v>48829.747130349999</v>
      </c>
      <c r="AF71" s="19">
        <f>+'DG3Regulated Dividends'!AD4</f>
        <v>26591.052209360001</v>
      </c>
      <c r="AG71" s="19">
        <f>+'DG3Regulated Dividends'!AE4</f>
        <v>39697.457866559998</v>
      </c>
      <c r="AH71" s="19">
        <f>+'DG3Regulated Dividends'!AF4</f>
        <v>67551.051321499996</v>
      </c>
      <c r="AI71" s="19">
        <f>+'DG3Regulated Dividends'!AG4</f>
        <v>59791.652049030003</v>
      </c>
      <c r="AJ71" s="19">
        <f>+'DG3Regulated Dividends'!AH4</f>
        <v>46977.685991389997</v>
      </c>
      <c r="AK71" s="19">
        <f>+'DG3Regulated Dividends'!AI4</f>
        <v>76114.530136429996</v>
      </c>
      <c r="AL71" s="19">
        <f>+'DG3Regulated Dividends'!AJ4</f>
        <v>77685.334096189996</v>
      </c>
      <c r="AM71" s="19">
        <f>+'DG3Regulated Dividends'!AK4</f>
        <v>77491.215444600006</v>
      </c>
      <c r="AN71" s="19">
        <f>+'DG3Regulated Dividends'!AL4</f>
        <v>77710.760380049993</v>
      </c>
      <c r="AO71" s="19">
        <f>+'DG3Regulated Dividends'!AM4</f>
        <v>66722.654361299996</v>
      </c>
      <c r="AP71" s="19">
        <f>+'DG3Regulated Dividends'!AN4</f>
        <v>50088.628609990003</v>
      </c>
      <c r="AQ71" s="19">
        <f>+'DG3Regulated Dividends'!AO4</f>
        <v>83738.135953639998</v>
      </c>
      <c r="AR71" s="19">
        <f>+'DG3Regulated Dividends'!AP4</f>
        <v>85241.059448109998</v>
      </c>
      <c r="AS71" s="19">
        <f>+'DG3Regulated Dividends'!AQ4</f>
        <v>85657.391236800002</v>
      </c>
      <c r="AT71" s="19">
        <f>+'DG3Regulated Dividends'!AR4</f>
        <v>72514.023893510006</v>
      </c>
      <c r="AU71" s="19">
        <f>+'DG3Regulated Dividends'!AS4</f>
        <v>53073.984460419997</v>
      </c>
      <c r="AV71" s="19">
        <f>+'DG3Regulated Dividends'!AT4</f>
        <v>89979.202075409994</v>
      </c>
      <c r="AW71" s="19">
        <f>+'DG3Regulated Dividends'!AU4</f>
        <v>76408.573453439996</v>
      </c>
      <c r="AX71" s="19">
        <f>+'DG3Regulated Dividends'!AV4</f>
        <v>56888.046022570001</v>
      </c>
      <c r="AY71" s="19">
        <f>+'DG3Regulated Dividends'!AW4</f>
        <v>68673.774523860004</v>
      </c>
      <c r="AZ71" s="19">
        <f>+'DG3Regulated Dividends'!AX4</f>
        <v>0</v>
      </c>
      <c r="BA71" s="19">
        <f>+'DG3Regulated Dividends'!AY4</f>
        <v>27556.587631999999</v>
      </c>
      <c r="BB71" s="19">
        <f>+'DG3Regulated Dividends'!AZ4</f>
        <v>123225.52788564999</v>
      </c>
      <c r="BC71" s="19">
        <f>+'DG3Regulated Dividends'!BA4</f>
        <v>128633.74081670999</v>
      </c>
      <c r="BD71" s="19">
        <f>+'DG3Regulated Dividends'!BB4</f>
        <v>128157.14782396999</v>
      </c>
      <c r="BE71" s="19">
        <f>+'DG3Regulated Dividends'!BC4</f>
        <v>108306.98122356999</v>
      </c>
      <c r="BF71" s="19">
        <f>+'DG3Regulated Dividends'!BD4</f>
        <v>79806.404803440004</v>
      </c>
      <c r="BG71" s="19">
        <f>+'DG3Regulated Dividends'!BE4</f>
        <v>127313.88410628001</v>
      </c>
      <c r="BH71" s="55">
        <f t="shared" si="14"/>
        <v>2969381.7277363092</v>
      </c>
    </row>
    <row r="72" spans="1:60">
      <c r="A72" s="14" t="s">
        <v>343</v>
      </c>
      <c r="B72" s="20">
        <f>NPV($B$133,E72:BG72)+D72</f>
        <v>512336.76078386087</v>
      </c>
      <c r="C72" s="88">
        <f>SUM(D72:BG72)</f>
        <v>4473137.81921132</v>
      </c>
      <c r="D72" s="19">
        <f>+'DG3Regulated Dividends'!B5</f>
        <v>0</v>
      </c>
      <c r="E72" s="19">
        <f>+'DG3Regulated Dividends'!C5</f>
        <v>0</v>
      </c>
      <c r="F72" s="19">
        <f>+'DG3Regulated Dividends'!D5</f>
        <v>0</v>
      </c>
      <c r="G72" s="19">
        <f>+'DG3Regulated Dividends'!E5</f>
        <v>0</v>
      </c>
      <c r="H72" s="19">
        <f>+'DG3Regulated Dividends'!F5</f>
        <v>0</v>
      </c>
      <c r="I72" s="19">
        <f>+'DG3Regulated Dividends'!G5</f>
        <v>0</v>
      </c>
      <c r="J72" s="19">
        <f>+'DG3Regulated Dividends'!H5</f>
        <v>0</v>
      </c>
      <c r="K72" s="19">
        <f>+'DG3Regulated Dividends'!I5</f>
        <v>0</v>
      </c>
      <c r="L72" s="19">
        <f>+'DG3Regulated Dividends'!J5</f>
        <v>0</v>
      </c>
      <c r="M72" s="19">
        <f>+'DG3Regulated Dividends'!K5</f>
        <v>0</v>
      </c>
      <c r="N72" s="19">
        <f>+'DG3Regulated Dividends'!L5</f>
        <v>0</v>
      </c>
      <c r="O72" s="19">
        <f>+'DG3Regulated Dividends'!M5</f>
        <v>0</v>
      </c>
      <c r="P72" s="19">
        <f>+'DG3Regulated Dividends'!N5</f>
        <v>0</v>
      </c>
      <c r="Q72" s="19">
        <f>+'DG3Regulated Dividends'!O5</f>
        <v>0</v>
      </c>
      <c r="R72" s="19">
        <f>+'DG3Regulated Dividends'!P5</f>
        <v>3065.73546876</v>
      </c>
      <c r="S72" s="19">
        <f>+'DG3Regulated Dividends'!Q5</f>
        <v>101696.10208046</v>
      </c>
      <c r="T72" s="19">
        <f>+'DG3Regulated Dividends'!R5</f>
        <v>84050.865995579996</v>
      </c>
      <c r="U72" s="19">
        <f>+'DG3Regulated Dividends'!S5</f>
        <v>58497.205343490001</v>
      </c>
      <c r="V72" s="19">
        <f>+'DG3Regulated Dividends'!T5</f>
        <v>86443.757760919994</v>
      </c>
      <c r="W72" s="19">
        <f>+'DG3Regulated Dividends'!U5</f>
        <v>76581.318910429996</v>
      </c>
      <c r="X72" s="19">
        <f>+'DG3Regulated Dividends'!V5</f>
        <v>36351.105309370003</v>
      </c>
      <c r="Y72" s="19">
        <f>+'DG3Regulated Dividends'!W5</f>
        <v>55295.466676440003</v>
      </c>
      <c r="Z72" s="19">
        <f>+'DG3Regulated Dividends'!X5</f>
        <v>108182.08294709001</v>
      </c>
      <c r="AA72" s="19">
        <f>+'DG3Regulated Dividends'!Y5</f>
        <v>93219.957659580003</v>
      </c>
      <c r="AB72" s="19">
        <f>+'DG3Regulated Dividends'!Z5</f>
        <v>11119.50206359</v>
      </c>
      <c r="AC72" s="19">
        <f>+'DG3Regulated Dividends'!AA5</f>
        <v>126840.97025331001</v>
      </c>
      <c r="AD72" s="19">
        <f>+'DG3Regulated Dividends'!AB5</f>
        <v>157016.44205688001</v>
      </c>
      <c r="AE72" s="19">
        <f>+'DG3Regulated Dividends'!AC5</f>
        <v>156476.82190136</v>
      </c>
      <c r="AF72" s="19">
        <f>+'DG3Regulated Dividends'!AD5</f>
        <v>122392.79676446</v>
      </c>
      <c r="AG72" s="19">
        <f>+'DG3Regulated Dividends'!AE5</f>
        <v>89403.132559970007</v>
      </c>
      <c r="AH72" s="19">
        <f>+'DG3Regulated Dividends'!AF5</f>
        <v>146609.36749645</v>
      </c>
      <c r="AI72" s="19">
        <f>+'DG3Regulated Dividends'!AG5</f>
        <v>133733.35048602</v>
      </c>
      <c r="AJ72" s="19">
        <f>+'DG3Regulated Dividends'!AH5</f>
        <v>159613.03254968999</v>
      </c>
      <c r="AK72" s="19">
        <f>+'DG3Regulated Dividends'!AI5</f>
        <v>133325.31271763999</v>
      </c>
      <c r="AL72" s="19">
        <f>+'DG3Regulated Dividends'!AJ5</f>
        <v>111200.33348955</v>
      </c>
      <c r="AM72" s="19">
        <f>+'DG3Regulated Dividends'!AK5</f>
        <v>145805.90771955001</v>
      </c>
      <c r="AN72" s="19">
        <f>+'DG3Regulated Dividends'!AL5</f>
        <v>96349.569258310003</v>
      </c>
      <c r="AO72" s="19">
        <f>+'DG3Regulated Dividends'!AM5</f>
        <v>55305.361541650003</v>
      </c>
      <c r="AP72" s="19">
        <f>+'DG3Regulated Dividends'!AN5</f>
        <v>59968.002259250003</v>
      </c>
      <c r="AQ72" s="19">
        <f>+'DG3Regulated Dividends'!AO5</f>
        <v>73437.075559689998</v>
      </c>
      <c r="AR72" s="19">
        <f>+'DG3Regulated Dividends'!AP5</f>
        <v>188047.27232081999</v>
      </c>
      <c r="AS72" s="19">
        <f>+'DG3Regulated Dividends'!AQ5</f>
        <v>177542.82924866999</v>
      </c>
      <c r="AT72" s="19">
        <f>+'DG3Regulated Dividends'!AR5</f>
        <v>140910.58891128999</v>
      </c>
      <c r="AU72" s="19">
        <f>+'DG3Regulated Dividends'!AS5</f>
        <v>106303.55769681001</v>
      </c>
      <c r="AV72" s="19">
        <f>+'DG3Regulated Dividends'!AT5</f>
        <v>104319.77426347999</v>
      </c>
      <c r="AW72" s="19">
        <f>+'DG3Regulated Dividends'!AU5</f>
        <v>182959.27318175</v>
      </c>
      <c r="AX72" s="19">
        <f>+'DG3Regulated Dividends'!AV5</f>
        <v>163592.17942140001</v>
      </c>
      <c r="AY72" s="19">
        <f>+'DG3Regulated Dividends'!AW5</f>
        <v>199992.71641754999</v>
      </c>
      <c r="AZ72" s="19">
        <f>+'DG3Regulated Dividends'!AX5</f>
        <v>145076.59967962001</v>
      </c>
      <c r="BA72" s="19">
        <f>+'DG3Regulated Dividends'!AY5</f>
        <v>52568.257512199998</v>
      </c>
      <c r="BB72" s="19">
        <f>+'DG3Regulated Dividends'!AZ5</f>
        <v>0</v>
      </c>
      <c r="BC72" s="19">
        <f>+'DG3Regulated Dividends'!BA5</f>
        <v>0</v>
      </c>
      <c r="BD72" s="19">
        <f>+'DG3Regulated Dividends'!BB5</f>
        <v>157483.10874137</v>
      </c>
      <c r="BE72" s="19">
        <f>+'DG3Regulated Dividends'!BC5</f>
        <v>162764.01863273999</v>
      </c>
      <c r="BF72" s="19">
        <f>+'DG3Regulated Dividends'!BD5</f>
        <v>941.95482810999999</v>
      </c>
      <c r="BG72" s="19">
        <f>+'DG3Regulated Dividends'!BE5</f>
        <v>208655.11152601999</v>
      </c>
      <c r="BH72" s="55">
        <f t="shared" si="14"/>
        <v>4473137.81921132</v>
      </c>
    </row>
    <row r="73" spans="1:60">
      <c r="A73" s="83" t="s">
        <v>345</v>
      </c>
      <c r="B73" s="84">
        <f>+B71-B72</f>
        <v>-76511.589058776561</v>
      </c>
      <c r="C73" s="89">
        <f>SUM(D73:BG73)</f>
        <v>-1503756.0914750102</v>
      </c>
      <c r="D73" s="84">
        <f t="shared" ref="D73:BG73" si="26">+D71-D72</f>
        <v>0</v>
      </c>
      <c r="E73" s="84">
        <f t="shared" si="26"/>
        <v>0</v>
      </c>
      <c r="F73" s="84">
        <f t="shared" si="26"/>
        <v>0</v>
      </c>
      <c r="G73" s="84">
        <f t="shared" si="26"/>
        <v>0</v>
      </c>
      <c r="H73" s="84">
        <f t="shared" si="26"/>
        <v>0</v>
      </c>
      <c r="I73" s="84">
        <f t="shared" si="26"/>
        <v>0</v>
      </c>
      <c r="J73" s="84">
        <f t="shared" si="26"/>
        <v>0</v>
      </c>
      <c r="K73" s="84">
        <f t="shared" si="26"/>
        <v>24793.18184614</v>
      </c>
      <c r="L73" s="84">
        <f t="shared" si="26"/>
        <v>44967.126856800001</v>
      </c>
      <c r="M73" s="84">
        <f t="shared" si="26"/>
        <v>42093.084928960001</v>
      </c>
      <c r="N73" s="84">
        <f t="shared" si="26"/>
        <v>39106.339672139999</v>
      </c>
      <c r="O73" s="84">
        <f t="shared" si="26"/>
        <v>50573.447744329998</v>
      </c>
      <c r="P73" s="84">
        <f t="shared" si="26"/>
        <v>46189.33270413</v>
      </c>
      <c r="Q73" s="84">
        <f t="shared" si="26"/>
        <v>43262.850578420002</v>
      </c>
      <c r="R73" s="84">
        <f t="shared" si="26"/>
        <v>42486.235805159995</v>
      </c>
      <c r="S73" s="84">
        <f t="shared" si="26"/>
        <v>-58779.81645369</v>
      </c>
      <c r="T73" s="84">
        <f t="shared" si="26"/>
        <v>-39152.919188959997</v>
      </c>
      <c r="U73" s="84">
        <f t="shared" si="26"/>
        <v>-13940.88824583</v>
      </c>
      <c r="V73" s="84">
        <f t="shared" si="26"/>
        <v>-41121.401313269991</v>
      </c>
      <c r="W73" s="84">
        <f t="shared" si="26"/>
        <v>-32095.47740412</v>
      </c>
      <c r="X73" s="84">
        <f t="shared" si="26"/>
        <v>6147.2817374399965</v>
      </c>
      <c r="Y73" s="84">
        <f t="shared" si="26"/>
        <v>-25779.517095190004</v>
      </c>
      <c r="Z73" s="84">
        <f t="shared" si="26"/>
        <v>-59742.665462770005</v>
      </c>
      <c r="AA73" s="84">
        <f t="shared" si="26"/>
        <v>-42566.087288630006</v>
      </c>
      <c r="AB73" s="84">
        <f t="shared" si="26"/>
        <v>31366.008597749998</v>
      </c>
      <c r="AC73" s="84">
        <f t="shared" si="26"/>
        <v>-96004.992251400006</v>
      </c>
      <c r="AD73" s="84">
        <f t="shared" si="26"/>
        <v>-101206.14551313</v>
      </c>
      <c r="AE73" s="84">
        <f t="shared" si="26"/>
        <v>-107647.07477101</v>
      </c>
      <c r="AF73" s="84">
        <f t="shared" si="26"/>
        <v>-95801.744555099998</v>
      </c>
      <c r="AG73" s="84">
        <f t="shared" si="26"/>
        <v>-49705.674693410008</v>
      </c>
      <c r="AH73" s="84">
        <f t="shared" si="26"/>
        <v>-79058.31617495</v>
      </c>
      <c r="AI73" s="84">
        <f t="shared" si="26"/>
        <v>-73941.698436990002</v>
      </c>
      <c r="AJ73" s="84">
        <f t="shared" si="26"/>
        <v>-112635.34655829999</v>
      </c>
      <c r="AK73" s="84">
        <f t="shared" si="26"/>
        <v>-57210.782581209991</v>
      </c>
      <c r="AL73" s="84">
        <f t="shared" si="26"/>
        <v>-33514.999393360005</v>
      </c>
      <c r="AM73" s="84">
        <f t="shared" si="26"/>
        <v>-68314.692274950008</v>
      </c>
      <c r="AN73" s="84">
        <f t="shared" si="26"/>
        <v>-18638.80887826001</v>
      </c>
      <c r="AO73" s="84">
        <f t="shared" si="26"/>
        <v>11417.292819649992</v>
      </c>
      <c r="AP73" s="84">
        <f t="shared" si="26"/>
        <v>-9879.3736492600001</v>
      </c>
      <c r="AQ73" s="84">
        <f t="shared" si="26"/>
        <v>10301.06039395</v>
      </c>
      <c r="AR73" s="84">
        <f t="shared" si="26"/>
        <v>-102806.21287270999</v>
      </c>
      <c r="AS73" s="84">
        <f t="shared" si="26"/>
        <v>-91885.438011869992</v>
      </c>
      <c r="AT73" s="84">
        <f t="shared" si="26"/>
        <v>-68396.565017779983</v>
      </c>
      <c r="AU73" s="84">
        <f t="shared" si="26"/>
        <v>-53229.57323639001</v>
      </c>
      <c r="AV73" s="84">
        <f t="shared" si="26"/>
        <v>-14340.57218807</v>
      </c>
      <c r="AW73" s="84">
        <f t="shared" si="26"/>
        <v>-106550.69972831001</v>
      </c>
      <c r="AX73" s="84">
        <f t="shared" si="26"/>
        <v>-106704.13339883002</v>
      </c>
      <c r="AY73" s="84">
        <f t="shared" si="26"/>
        <v>-131318.94189368997</v>
      </c>
      <c r="AZ73" s="84">
        <f t="shared" si="26"/>
        <v>-145076.59967962001</v>
      </c>
      <c r="BA73" s="84">
        <f t="shared" si="26"/>
        <v>-25011.669880199999</v>
      </c>
      <c r="BB73" s="84">
        <f t="shared" si="26"/>
        <v>123225.52788564999</v>
      </c>
      <c r="BC73" s="84">
        <f t="shared" si="26"/>
        <v>128633.74081670999</v>
      </c>
      <c r="BD73" s="84">
        <f t="shared" si="26"/>
        <v>-29325.960917400007</v>
      </c>
      <c r="BE73" s="84">
        <f t="shared" si="26"/>
        <v>-54457.037409169992</v>
      </c>
      <c r="BF73" s="84">
        <f t="shared" si="26"/>
        <v>78864.449975330004</v>
      </c>
      <c r="BG73" s="84">
        <f t="shared" si="26"/>
        <v>-81341.227419739982</v>
      </c>
      <c r="BH73" s="85">
        <f t="shared" si="14"/>
        <v>-1503756.0914750102</v>
      </c>
    </row>
    <row r="74" spans="1:60">
      <c r="A74" s="25" t="s">
        <v>353</v>
      </c>
      <c r="B74" s="20"/>
      <c r="C74" s="88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55">
        <f t="shared" si="14"/>
        <v>0</v>
      </c>
    </row>
    <row r="75" spans="1:60">
      <c r="A75" s="14" t="s">
        <v>344</v>
      </c>
      <c r="B75" s="20">
        <f>NPV($B$133,E75:BG75)+D75</f>
        <v>0</v>
      </c>
      <c r="C75" s="88">
        <f>SUM(D75:BG75)</f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55">
        <f t="shared" si="14"/>
        <v>0</v>
      </c>
    </row>
    <row r="76" spans="1:60">
      <c r="A76" s="14" t="s">
        <v>343</v>
      </c>
      <c r="B76" s="20">
        <f>NPV($B$133,E76:BG76)+D76</f>
        <v>0</v>
      </c>
      <c r="C76" s="88">
        <f>SUM(D76:BG76)</f>
        <v>0</v>
      </c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55">
        <f t="shared" si="14"/>
        <v>0</v>
      </c>
    </row>
    <row r="77" spans="1:60">
      <c r="A77" s="83" t="s">
        <v>345</v>
      </c>
      <c r="B77" s="84">
        <f>+B75-B76</f>
        <v>0</v>
      </c>
      <c r="C77" s="89">
        <f>SUM(D77:BG77)</f>
        <v>0</v>
      </c>
      <c r="D77" s="84">
        <f t="shared" ref="D77:BG77" si="27">+D75-D76</f>
        <v>0</v>
      </c>
      <c r="E77" s="84">
        <f t="shared" si="27"/>
        <v>0</v>
      </c>
      <c r="F77" s="84">
        <f t="shared" si="27"/>
        <v>0</v>
      </c>
      <c r="G77" s="84">
        <f t="shared" si="27"/>
        <v>0</v>
      </c>
      <c r="H77" s="84">
        <f t="shared" si="27"/>
        <v>0</v>
      </c>
      <c r="I77" s="84">
        <f t="shared" si="27"/>
        <v>0</v>
      </c>
      <c r="J77" s="84">
        <f t="shared" si="27"/>
        <v>0</v>
      </c>
      <c r="K77" s="84">
        <f t="shared" si="27"/>
        <v>0</v>
      </c>
      <c r="L77" s="84">
        <f t="shared" si="27"/>
        <v>0</v>
      </c>
      <c r="M77" s="84">
        <f t="shared" si="27"/>
        <v>0</v>
      </c>
      <c r="N77" s="84">
        <f t="shared" si="27"/>
        <v>0</v>
      </c>
      <c r="O77" s="84">
        <f t="shared" si="27"/>
        <v>0</v>
      </c>
      <c r="P77" s="84">
        <f t="shared" si="27"/>
        <v>0</v>
      </c>
      <c r="Q77" s="84">
        <f t="shared" si="27"/>
        <v>0</v>
      </c>
      <c r="R77" s="84">
        <f t="shared" si="27"/>
        <v>0</v>
      </c>
      <c r="S77" s="84">
        <f t="shared" si="27"/>
        <v>0</v>
      </c>
      <c r="T77" s="84">
        <f t="shared" si="27"/>
        <v>0</v>
      </c>
      <c r="U77" s="84">
        <f t="shared" si="27"/>
        <v>0</v>
      </c>
      <c r="V77" s="84">
        <f t="shared" si="27"/>
        <v>0</v>
      </c>
      <c r="W77" s="84">
        <f t="shared" si="27"/>
        <v>0</v>
      </c>
      <c r="X77" s="84">
        <f t="shared" si="27"/>
        <v>0</v>
      </c>
      <c r="Y77" s="84">
        <f t="shared" si="27"/>
        <v>0</v>
      </c>
      <c r="Z77" s="84">
        <f t="shared" si="27"/>
        <v>0</v>
      </c>
      <c r="AA77" s="84">
        <f t="shared" si="27"/>
        <v>0</v>
      </c>
      <c r="AB77" s="84">
        <f t="shared" si="27"/>
        <v>0</v>
      </c>
      <c r="AC77" s="84">
        <f t="shared" si="27"/>
        <v>0</v>
      </c>
      <c r="AD77" s="84">
        <f t="shared" si="27"/>
        <v>0</v>
      </c>
      <c r="AE77" s="84">
        <f t="shared" si="27"/>
        <v>0</v>
      </c>
      <c r="AF77" s="84">
        <f t="shared" si="27"/>
        <v>0</v>
      </c>
      <c r="AG77" s="84">
        <f t="shared" si="27"/>
        <v>0</v>
      </c>
      <c r="AH77" s="84">
        <f t="shared" si="27"/>
        <v>0</v>
      </c>
      <c r="AI77" s="84">
        <f t="shared" si="27"/>
        <v>0</v>
      </c>
      <c r="AJ77" s="84">
        <f t="shared" si="27"/>
        <v>0</v>
      </c>
      <c r="AK77" s="84">
        <f t="shared" si="27"/>
        <v>0</v>
      </c>
      <c r="AL77" s="84">
        <f t="shared" si="27"/>
        <v>0</v>
      </c>
      <c r="AM77" s="84">
        <f t="shared" si="27"/>
        <v>0</v>
      </c>
      <c r="AN77" s="84">
        <f t="shared" si="27"/>
        <v>0</v>
      </c>
      <c r="AO77" s="84">
        <f t="shared" si="27"/>
        <v>0</v>
      </c>
      <c r="AP77" s="84">
        <f t="shared" si="27"/>
        <v>0</v>
      </c>
      <c r="AQ77" s="84">
        <f t="shared" si="27"/>
        <v>0</v>
      </c>
      <c r="AR77" s="84">
        <f t="shared" si="27"/>
        <v>0</v>
      </c>
      <c r="AS77" s="84">
        <f t="shared" si="27"/>
        <v>0</v>
      </c>
      <c r="AT77" s="84">
        <f t="shared" si="27"/>
        <v>0</v>
      </c>
      <c r="AU77" s="84">
        <f t="shared" si="27"/>
        <v>0</v>
      </c>
      <c r="AV77" s="84">
        <f t="shared" si="27"/>
        <v>0</v>
      </c>
      <c r="AW77" s="84">
        <f t="shared" si="27"/>
        <v>0</v>
      </c>
      <c r="AX77" s="84">
        <f t="shared" si="27"/>
        <v>0</v>
      </c>
      <c r="AY77" s="84">
        <f t="shared" si="27"/>
        <v>0</v>
      </c>
      <c r="AZ77" s="84">
        <f t="shared" si="27"/>
        <v>0</v>
      </c>
      <c r="BA77" s="84">
        <f t="shared" si="27"/>
        <v>0</v>
      </c>
      <c r="BB77" s="84">
        <f t="shared" si="27"/>
        <v>0</v>
      </c>
      <c r="BC77" s="84">
        <f t="shared" si="27"/>
        <v>0</v>
      </c>
      <c r="BD77" s="84">
        <f t="shared" si="27"/>
        <v>0</v>
      </c>
      <c r="BE77" s="84">
        <f t="shared" si="27"/>
        <v>0</v>
      </c>
      <c r="BF77" s="84">
        <f t="shared" si="27"/>
        <v>0</v>
      </c>
      <c r="BG77" s="84">
        <f t="shared" si="27"/>
        <v>0</v>
      </c>
      <c r="BH77" s="85">
        <f t="shared" si="14"/>
        <v>0</v>
      </c>
    </row>
    <row r="78" spans="1:60">
      <c r="A78" s="25" t="s">
        <v>354</v>
      </c>
      <c r="B78" s="20"/>
      <c r="C78" s="88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55">
        <f t="shared" si="14"/>
        <v>0</v>
      </c>
    </row>
    <row r="79" spans="1:60">
      <c r="A79" s="14" t="s">
        <v>344</v>
      </c>
      <c r="B79" s="20">
        <f>NPV($B$133,E79:BG79)+D79</f>
        <v>0</v>
      </c>
      <c r="C79" s="88">
        <f>SUM(D79:BG79)</f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55">
        <f t="shared" si="14"/>
        <v>0</v>
      </c>
    </row>
    <row r="80" spans="1:60">
      <c r="A80" s="14" t="s">
        <v>343</v>
      </c>
      <c r="B80" s="20">
        <f>NPV($B$133,E80:BG80)+D80</f>
        <v>0</v>
      </c>
      <c r="C80" s="88">
        <f>SUM(D80:BG80)</f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55">
        <f t="shared" si="14"/>
        <v>0</v>
      </c>
    </row>
    <row r="81" spans="1:60">
      <c r="A81" s="83" t="s">
        <v>345</v>
      </c>
      <c r="B81" s="84">
        <f>+B79-B80</f>
        <v>0</v>
      </c>
      <c r="C81" s="89">
        <f>SUM(D81:BG81)</f>
        <v>0</v>
      </c>
      <c r="D81" s="84">
        <f t="shared" ref="D81:BG81" si="28">+D79-D80</f>
        <v>0</v>
      </c>
      <c r="E81" s="84">
        <f t="shared" si="28"/>
        <v>0</v>
      </c>
      <c r="F81" s="84">
        <f t="shared" si="28"/>
        <v>0</v>
      </c>
      <c r="G81" s="84">
        <f t="shared" si="28"/>
        <v>0</v>
      </c>
      <c r="H81" s="84">
        <f t="shared" si="28"/>
        <v>0</v>
      </c>
      <c r="I81" s="84">
        <f t="shared" si="28"/>
        <v>0</v>
      </c>
      <c r="J81" s="84">
        <f t="shared" si="28"/>
        <v>0</v>
      </c>
      <c r="K81" s="84">
        <f t="shared" si="28"/>
        <v>0</v>
      </c>
      <c r="L81" s="84">
        <f t="shared" si="28"/>
        <v>0</v>
      </c>
      <c r="M81" s="84">
        <f t="shared" si="28"/>
        <v>0</v>
      </c>
      <c r="N81" s="84">
        <f t="shared" si="28"/>
        <v>0</v>
      </c>
      <c r="O81" s="84">
        <f t="shared" si="28"/>
        <v>0</v>
      </c>
      <c r="P81" s="84">
        <f t="shared" si="28"/>
        <v>0</v>
      </c>
      <c r="Q81" s="84">
        <f t="shared" si="28"/>
        <v>0</v>
      </c>
      <c r="R81" s="84">
        <f t="shared" si="28"/>
        <v>0</v>
      </c>
      <c r="S81" s="84">
        <f t="shared" si="28"/>
        <v>0</v>
      </c>
      <c r="T81" s="84">
        <f t="shared" si="28"/>
        <v>0</v>
      </c>
      <c r="U81" s="84">
        <f t="shared" si="28"/>
        <v>0</v>
      </c>
      <c r="V81" s="84">
        <f t="shared" si="28"/>
        <v>0</v>
      </c>
      <c r="W81" s="84">
        <f t="shared" si="28"/>
        <v>0</v>
      </c>
      <c r="X81" s="84">
        <f t="shared" si="28"/>
        <v>0</v>
      </c>
      <c r="Y81" s="84">
        <f t="shared" si="28"/>
        <v>0</v>
      </c>
      <c r="Z81" s="84">
        <f t="shared" si="28"/>
        <v>0</v>
      </c>
      <c r="AA81" s="84">
        <f t="shared" si="28"/>
        <v>0</v>
      </c>
      <c r="AB81" s="84">
        <f t="shared" si="28"/>
        <v>0</v>
      </c>
      <c r="AC81" s="84">
        <f t="shared" si="28"/>
        <v>0</v>
      </c>
      <c r="AD81" s="84">
        <f t="shared" si="28"/>
        <v>0</v>
      </c>
      <c r="AE81" s="84">
        <f t="shared" si="28"/>
        <v>0</v>
      </c>
      <c r="AF81" s="84">
        <f t="shared" si="28"/>
        <v>0</v>
      </c>
      <c r="AG81" s="84">
        <f t="shared" si="28"/>
        <v>0</v>
      </c>
      <c r="AH81" s="84">
        <f t="shared" si="28"/>
        <v>0</v>
      </c>
      <c r="AI81" s="84">
        <f t="shared" si="28"/>
        <v>0</v>
      </c>
      <c r="AJ81" s="84">
        <f t="shared" si="28"/>
        <v>0</v>
      </c>
      <c r="AK81" s="84">
        <f t="shared" si="28"/>
        <v>0</v>
      </c>
      <c r="AL81" s="84">
        <f t="shared" si="28"/>
        <v>0</v>
      </c>
      <c r="AM81" s="84">
        <f t="shared" si="28"/>
        <v>0</v>
      </c>
      <c r="AN81" s="84">
        <f t="shared" si="28"/>
        <v>0</v>
      </c>
      <c r="AO81" s="84">
        <f t="shared" si="28"/>
        <v>0</v>
      </c>
      <c r="AP81" s="84">
        <f t="shared" si="28"/>
        <v>0</v>
      </c>
      <c r="AQ81" s="84">
        <f t="shared" si="28"/>
        <v>0</v>
      </c>
      <c r="AR81" s="84">
        <f t="shared" si="28"/>
        <v>0</v>
      </c>
      <c r="AS81" s="84">
        <f t="shared" si="28"/>
        <v>0</v>
      </c>
      <c r="AT81" s="84">
        <f t="shared" si="28"/>
        <v>0</v>
      </c>
      <c r="AU81" s="84">
        <f t="shared" si="28"/>
        <v>0</v>
      </c>
      <c r="AV81" s="84">
        <f t="shared" si="28"/>
        <v>0</v>
      </c>
      <c r="AW81" s="84">
        <f t="shared" si="28"/>
        <v>0</v>
      </c>
      <c r="AX81" s="84">
        <f t="shared" si="28"/>
        <v>0</v>
      </c>
      <c r="AY81" s="84">
        <f t="shared" si="28"/>
        <v>0</v>
      </c>
      <c r="AZ81" s="84">
        <f t="shared" si="28"/>
        <v>0</v>
      </c>
      <c r="BA81" s="84">
        <f t="shared" si="28"/>
        <v>0</v>
      </c>
      <c r="BB81" s="84">
        <f t="shared" si="28"/>
        <v>0</v>
      </c>
      <c r="BC81" s="84">
        <f t="shared" si="28"/>
        <v>0</v>
      </c>
      <c r="BD81" s="84">
        <f t="shared" si="28"/>
        <v>0</v>
      </c>
      <c r="BE81" s="84">
        <f t="shared" si="28"/>
        <v>0</v>
      </c>
      <c r="BF81" s="84">
        <f t="shared" si="28"/>
        <v>0</v>
      </c>
      <c r="BG81" s="84">
        <f t="shared" si="28"/>
        <v>0</v>
      </c>
      <c r="BH81" s="85">
        <f t="shared" si="14"/>
        <v>0</v>
      </c>
    </row>
    <row r="82" spans="1:60">
      <c r="A82" s="25" t="s">
        <v>466</v>
      </c>
      <c r="B82" s="20"/>
      <c r="C82" s="88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55">
        <f t="shared" si="14"/>
        <v>0</v>
      </c>
    </row>
    <row r="83" spans="1:60">
      <c r="A83" s="14" t="s">
        <v>344</v>
      </c>
      <c r="B83" s="20">
        <f>NPV($B$133,E83:BG83)+D83</f>
        <v>-2232.0249169454728</v>
      </c>
      <c r="C83" s="88">
        <f>SUM(D83:BG83)</f>
        <v>-33165.830404625682</v>
      </c>
      <c r="D83" s="19">
        <f>-DG3GHG!C3</f>
        <v>0</v>
      </c>
      <c r="E83" s="19">
        <f>-DG3GHG!D3</f>
        <v>0</v>
      </c>
      <c r="F83" s="19">
        <f>-DG3GHG!E3</f>
        <v>0</v>
      </c>
      <c r="G83" s="19">
        <f>-DG3GHG!F3</f>
        <v>0</v>
      </c>
      <c r="H83" s="19">
        <f>-DG3GHG!G3</f>
        <v>0</v>
      </c>
      <c r="I83" s="19">
        <f>-DG3GHG!H3</f>
        <v>0</v>
      </c>
      <c r="J83" s="19">
        <f>-DG3GHG!I3</f>
        <v>-7.368466297695214</v>
      </c>
      <c r="K83" s="19">
        <f>-DG3GHG!J3</f>
        <v>-7.9258805126729586</v>
      </c>
      <c r="L83" s="19">
        <f>-DG3GHG!K3</f>
        <v>-8.6445934229407015</v>
      </c>
      <c r="M83" s="19">
        <f>-DG3GHG!L3</f>
        <v>-7.6032123212597362</v>
      </c>
      <c r="N83" s="19">
        <f>-DG3GHG!M3</f>
        <v>-9.5752993988339998</v>
      </c>
      <c r="O83" s="19">
        <f>-DG3GHG!N3</f>
        <v>-14.903511803461909</v>
      </c>
      <c r="P83" s="19">
        <f>-DG3GHG!O3</f>
        <v>-18.363004022071472</v>
      </c>
      <c r="Q83" s="19">
        <f>-DG3GHG!P3</f>
        <v>-23.029933346890498</v>
      </c>
      <c r="R83" s="19">
        <f>-DG3GHG!Q3</f>
        <v>-24.705435863870893</v>
      </c>
      <c r="S83" s="19">
        <f>-DG3GHG!R3</f>
        <v>-33.704514254044746</v>
      </c>
      <c r="T83" s="19">
        <f>-DG3GHG!S3</f>
        <v>-52.363663860379475</v>
      </c>
      <c r="U83" s="19">
        <f>-DG3GHG!T3</f>
        <v>-85.521450258584025</v>
      </c>
      <c r="V83" s="19">
        <f>-DG3GHG!U3</f>
        <v>-105.70586681496646</v>
      </c>
      <c r="W83" s="19">
        <f>-DG3GHG!V3</f>
        <v>-125.49960778319947</v>
      </c>
      <c r="X83" s="19">
        <f>-DG3GHG!W3</f>
        <v>-144.5673163517009</v>
      </c>
      <c r="Y83" s="19">
        <f>-DG3GHG!X3</f>
        <v>-181.11508647522686</v>
      </c>
      <c r="Z83" s="19">
        <f>-DG3GHG!Y3</f>
        <v>-205.83051923483794</v>
      </c>
      <c r="AA83" s="19">
        <f>-DG3GHG!Z3</f>
        <v>-230.51377145111832</v>
      </c>
      <c r="AB83" s="19">
        <f>-DG3GHG!AA3</f>
        <v>-259.37161940607518</v>
      </c>
      <c r="AC83" s="19">
        <f>-DG3GHG!AB3</f>
        <v>-301.28038581524612</v>
      </c>
      <c r="AD83" s="19">
        <f>-DG3GHG!AC3</f>
        <v>-327.98382924606989</v>
      </c>
      <c r="AE83" s="19">
        <f>-DG3GHG!AD3</f>
        <v>-357.30019404443408</v>
      </c>
      <c r="AF83" s="19">
        <f>-DG3GHG!AE3</f>
        <v>-399.09215799399965</v>
      </c>
      <c r="AG83" s="19">
        <f>-DG3GHG!AF3</f>
        <v>-436.96330512734772</v>
      </c>
      <c r="AH83" s="19">
        <f>-DG3GHG!AG3</f>
        <v>-467.50162240426977</v>
      </c>
      <c r="AI83" s="19">
        <f>-DG3GHG!AH3</f>
        <v>-500.97598467152574</v>
      </c>
      <c r="AJ83" s="19">
        <f>-DG3GHG!AI3</f>
        <v>-542.19801773372592</v>
      </c>
      <c r="AK83" s="19">
        <f>-DG3GHG!AJ3</f>
        <v>-589.85487248820414</v>
      </c>
      <c r="AL83" s="19">
        <f>-DG3GHG!AK3</f>
        <v>-627.76511619470659</v>
      </c>
      <c r="AM83" s="19">
        <f>-DG3GHG!AL3</f>
        <v>-668.79912835947255</v>
      </c>
      <c r="AN83" s="19">
        <f>-DG3GHG!AM3</f>
        <v>-709.63252947981107</v>
      </c>
      <c r="AO83" s="19">
        <f>-DG3GHG!AN3</f>
        <v>-762.16395555022621</v>
      </c>
      <c r="AP83" s="19">
        <f>-DG3GHG!AO3</f>
        <v>-814.62024946190706</v>
      </c>
      <c r="AQ83" s="19">
        <f>-DG3GHG!AP3</f>
        <v>-867.95569830557599</v>
      </c>
      <c r="AR83" s="19">
        <f>-DG3GHG!AQ3</f>
        <v>-918.27357746923008</v>
      </c>
      <c r="AS83" s="19">
        <f>-DG3GHG!AR3</f>
        <v>-986.68420793736789</v>
      </c>
      <c r="AT83" s="19">
        <f>-DG3GHG!AS3</f>
        <v>-1053.187581722756</v>
      </c>
      <c r="AU83" s="19">
        <f>-DG3GHG!AT3</f>
        <v>-1116.8115345914152</v>
      </c>
      <c r="AV83" s="19">
        <f>-DG3GHG!AU3</f>
        <v>-1173.74103170338</v>
      </c>
      <c r="AW83" s="19">
        <f>-DG3GHG!AV3</f>
        <v>-1267.2104593832444</v>
      </c>
      <c r="AX83" s="19">
        <f>-DG3GHG!AW3</f>
        <v>-1345.6518283224584</v>
      </c>
      <c r="AY83" s="19">
        <f>-DG3GHG!AX3</f>
        <v>-1426.9081652389339</v>
      </c>
      <c r="AZ83" s="19">
        <f>-DG3GHG!AY3</f>
        <v>-1483.3970939284004</v>
      </c>
      <c r="BA83" s="19">
        <f>-DG3GHG!AZ3</f>
        <v>-1494.9553405848624</v>
      </c>
      <c r="BB83" s="19">
        <f>-DG3GHG!BA3</f>
        <v>-1584.7168092501399</v>
      </c>
      <c r="BC83" s="19">
        <f>-DG3GHG!BB3</f>
        <v>-1678.7273652685039</v>
      </c>
      <c r="BD83" s="19">
        <f>-DG3GHG!BC3</f>
        <v>-1747.1219303446712</v>
      </c>
      <c r="BE83" s="19">
        <f>-DG3GHG!BD3</f>
        <v>-1879.374765753854</v>
      </c>
      <c r="BF83" s="19">
        <f>-DG3GHG!BE3</f>
        <v>-1987.4940309168521</v>
      </c>
      <c r="BG83" s="19">
        <f>-DG3GHG!BF3</f>
        <v>-2101.1748824532588</v>
      </c>
      <c r="BH83" s="55">
        <f t="shared" si="14"/>
        <v>-33165.830404625682</v>
      </c>
    </row>
    <row r="84" spans="1:60">
      <c r="A84" s="14" t="s">
        <v>343</v>
      </c>
      <c r="B84" s="20">
        <f>NPV($B$133,E84:BG84)+D84</f>
        <v>-629233.46616150963</v>
      </c>
      <c r="C84" s="88">
        <f>SUM(D84:BG84)</f>
        <v>-4868604.5626286454</v>
      </c>
      <c r="D84" s="19">
        <f>-DG3GHG!C4</f>
        <v>0</v>
      </c>
      <c r="E84" s="19">
        <f>-DG3GHG!D4</f>
        <v>0</v>
      </c>
      <c r="F84" s="19">
        <f>-DG3GHG!E4</f>
        <v>0</v>
      </c>
      <c r="G84" s="19">
        <f>-DG3GHG!F4</f>
        <v>0</v>
      </c>
      <c r="H84" s="19">
        <f>-DG3GHG!G4</f>
        <v>0</v>
      </c>
      <c r="I84" s="19">
        <f>-DG3GHG!H4</f>
        <v>0</v>
      </c>
      <c r="J84" s="19">
        <f>-DG3GHG!I4</f>
        <v>-35042.518443379151</v>
      </c>
      <c r="K84" s="19">
        <f>-DG3GHG!J4</f>
        <v>-37852.700983544957</v>
      </c>
      <c r="L84" s="19">
        <f>-DG3GHG!K4</f>
        <v>-37954.311737672564</v>
      </c>
      <c r="M84" s="19">
        <f>-DG3GHG!L4</f>
        <v>-39702.637530029337</v>
      </c>
      <c r="N84" s="19">
        <f>-DG3GHG!M4</f>
        <v>-41579.786705767394</v>
      </c>
      <c r="O84" s="19">
        <f>-DG3GHG!N4</f>
        <v>-47703.614783657416</v>
      </c>
      <c r="P84" s="19">
        <f>-DG3GHG!O4</f>
        <v>-53061.29298753351</v>
      </c>
      <c r="Q84" s="19">
        <f>-DG3GHG!P4</f>
        <v>-57125.405423827411</v>
      </c>
      <c r="R84" s="19">
        <f>-DG3GHG!Q4</f>
        <v>-56481.138649250417</v>
      </c>
      <c r="S84" s="19">
        <f>-DG3GHG!R4</f>
        <v>-59983.531821201846</v>
      </c>
      <c r="T84" s="19">
        <f>-DG3GHG!S4</f>
        <v>-62812.064396027919</v>
      </c>
      <c r="U84" s="19">
        <f>-DG3GHG!T4</f>
        <v>-65155.253935075867</v>
      </c>
      <c r="V84" s="19">
        <f>-DG3GHG!U4</f>
        <v>-66567.357394967941</v>
      </c>
      <c r="W84" s="19">
        <f>-DG3GHG!V4</f>
        <v>-65854.04368121794</v>
      </c>
      <c r="X84" s="19">
        <f>-DG3GHG!W4</f>
        <v>-69168.917977582299</v>
      </c>
      <c r="Y84" s="19">
        <f>-DG3GHG!X4</f>
        <v>-67728.688205802959</v>
      </c>
      <c r="Z84" s="19">
        <f>-DG3GHG!Y4</f>
        <v>-66054.190540192139</v>
      </c>
      <c r="AA84" s="19">
        <f>-DG3GHG!Z4</f>
        <v>-68316.689714219188</v>
      </c>
      <c r="AB84" s="19">
        <f>-DG3GHG!AA4</f>
        <v>-65654.91916009695</v>
      </c>
      <c r="AC84" s="19">
        <f>-DG3GHG!AB4</f>
        <v>-62482.680808444493</v>
      </c>
      <c r="AD84" s="19">
        <f>-DG3GHG!AC4</f>
        <v>-65365.836887802012</v>
      </c>
      <c r="AE84" s="19">
        <f>-DG3GHG!AD4</f>
        <v>-68336.574186801576</v>
      </c>
      <c r="AF84" s="19">
        <f>-DG3GHG!AE4</f>
        <v>-71447.489911374301</v>
      </c>
      <c r="AG84" s="19">
        <f>-DG3GHG!AF4</f>
        <v>-74631.310385821344</v>
      </c>
      <c r="AH84" s="19">
        <f>-DG3GHG!AG4</f>
        <v>-77937.526266215951</v>
      </c>
      <c r="AI84" s="19">
        <f>-DG3GHG!AH4</f>
        <v>-81372.868378894389</v>
      </c>
      <c r="AJ84" s="19">
        <f>-DG3GHG!AI4</f>
        <v>-84946.042903527108</v>
      </c>
      <c r="AK84" s="19">
        <f>-DG3GHG!AJ4</f>
        <v>-88657.377853859958</v>
      </c>
      <c r="AL84" s="19">
        <f>-DG3GHG!AK4</f>
        <v>-92471.662260375437</v>
      </c>
      <c r="AM84" s="19">
        <f>-DG3GHG!AL4</f>
        <v>-96432.930259037385</v>
      </c>
      <c r="AN84" s="19">
        <f>-DG3GHG!AM4</f>
        <v>-100519.58945362008</v>
      </c>
      <c r="AO84" s="19">
        <f>-DG3GHG!AN4</f>
        <v>-104869.4231548142</v>
      </c>
      <c r="AP84" s="19">
        <f>-DG3GHG!AO4</f>
        <v>-109316.67539285222</v>
      </c>
      <c r="AQ84" s="19">
        <f>-DG3GHG!AP4</f>
        <v>-113762.1484271892</v>
      </c>
      <c r="AR84" s="19">
        <f>-DG3GHG!AQ4</f>
        <v>-118407.21035084086</v>
      </c>
      <c r="AS84" s="19">
        <f>-DG3GHG!AR4</f>
        <v>-123163.64929862172</v>
      </c>
      <c r="AT84" s="19">
        <f>-DG3GHG!AS4</f>
        <v>-128001.23166904753</v>
      </c>
      <c r="AU84" s="19">
        <f>-DG3GHG!AT4</f>
        <v>-132924.94670050195</v>
      </c>
      <c r="AV84" s="19">
        <f>-DG3GHG!AU4</f>
        <v>-138053.43841214629</v>
      </c>
      <c r="AW84" s="19">
        <f>-DG3GHG!AV4</f>
        <v>-143222.52507297171</v>
      </c>
      <c r="AX84" s="19">
        <f>-DG3GHG!AW4</f>
        <v>-148578.17112853678</v>
      </c>
      <c r="AY84" s="19">
        <f>-DG3GHG!AX4</f>
        <v>-154083.19070444454</v>
      </c>
      <c r="AZ84" s="19">
        <f>-DG3GHG!AY4</f>
        <v>-159780.31796142767</v>
      </c>
      <c r="BA84" s="19">
        <f>-DG3GHG!AZ4</f>
        <v>-164725.26063896125</v>
      </c>
      <c r="BB84" s="19">
        <f>-DG3GHG!BA4</f>
        <v>-169820.83264622276</v>
      </c>
      <c r="BC84" s="19">
        <f>-DG3GHG!BB4</f>
        <v>-175073.06124295483</v>
      </c>
      <c r="BD84" s="19">
        <f>-DG3GHG!BC4</f>
        <v>-180573.25038090997</v>
      </c>
      <c r="BE84" s="19">
        <f>-DG3GHG!BD4</f>
        <v>-186118.23263092921</v>
      </c>
      <c r="BF84" s="19">
        <f>-DG3GHG!BE4</f>
        <v>-191894.30118178649</v>
      </c>
      <c r="BG84" s="19">
        <f>-DG3GHG!BF4</f>
        <v>-197835.74200666518</v>
      </c>
      <c r="BH84" s="55">
        <f t="shared" si="14"/>
        <v>-4868604.5626286454</v>
      </c>
    </row>
    <row r="85" spans="1:60">
      <c r="A85" s="83" t="s">
        <v>345</v>
      </c>
      <c r="B85" s="84">
        <f>+B83-B84</f>
        <v>627001.44124456414</v>
      </c>
      <c r="C85" s="89">
        <f>SUM(D85:BG85)</f>
        <v>4835438.7322240202</v>
      </c>
      <c r="D85" s="84">
        <f t="shared" ref="D85:BG85" si="29">+D83-D84</f>
        <v>0</v>
      </c>
      <c r="E85" s="84">
        <f t="shared" si="29"/>
        <v>0</v>
      </c>
      <c r="F85" s="84">
        <f t="shared" si="29"/>
        <v>0</v>
      </c>
      <c r="G85" s="84">
        <f t="shared" si="29"/>
        <v>0</v>
      </c>
      <c r="H85" s="84">
        <f t="shared" si="29"/>
        <v>0</v>
      </c>
      <c r="I85" s="84">
        <f t="shared" si="29"/>
        <v>0</v>
      </c>
      <c r="J85" s="84">
        <f t="shared" si="29"/>
        <v>35035.149977081455</v>
      </c>
      <c r="K85" s="84">
        <f t="shared" si="29"/>
        <v>37844.775103032283</v>
      </c>
      <c r="L85" s="84">
        <f t="shared" si="29"/>
        <v>37945.667144249623</v>
      </c>
      <c r="M85" s="84">
        <f t="shared" si="29"/>
        <v>39695.034317708079</v>
      </c>
      <c r="N85" s="84">
        <f t="shared" si="29"/>
        <v>41570.211406368559</v>
      </c>
      <c r="O85" s="84">
        <f t="shared" si="29"/>
        <v>47688.711271853957</v>
      </c>
      <c r="P85" s="84">
        <f t="shared" si="29"/>
        <v>53042.929983511436</v>
      </c>
      <c r="Q85" s="84">
        <f t="shared" si="29"/>
        <v>57102.375490480517</v>
      </c>
      <c r="R85" s="84">
        <f t="shared" si="29"/>
        <v>56456.433213386546</v>
      </c>
      <c r="S85" s="84">
        <f t="shared" si="29"/>
        <v>59949.827306947802</v>
      </c>
      <c r="T85" s="84">
        <f t="shared" si="29"/>
        <v>62759.700732167541</v>
      </c>
      <c r="U85" s="84">
        <f t="shared" si="29"/>
        <v>65069.732484817287</v>
      </c>
      <c r="V85" s="84">
        <f t="shared" si="29"/>
        <v>66461.651528152972</v>
      </c>
      <c r="W85" s="84">
        <f t="shared" si="29"/>
        <v>65728.544073434736</v>
      </c>
      <c r="X85" s="84">
        <f t="shared" si="29"/>
        <v>69024.350661230594</v>
      </c>
      <c r="Y85" s="84">
        <f t="shared" si="29"/>
        <v>67547.573119327732</v>
      </c>
      <c r="Z85" s="84">
        <f t="shared" si="29"/>
        <v>65848.360020957305</v>
      </c>
      <c r="AA85" s="84">
        <f t="shared" si="29"/>
        <v>68086.175942768066</v>
      </c>
      <c r="AB85" s="84">
        <f t="shared" si="29"/>
        <v>65395.547540690874</v>
      </c>
      <c r="AC85" s="84">
        <f t="shared" si="29"/>
        <v>62181.400422629245</v>
      </c>
      <c r="AD85" s="84">
        <f t="shared" si="29"/>
        <v>65037.853058555942</v>
      </c>
      <c r="AE85" s="84">
        <f t="shared" si="29"/>
        <v>67979.273992757138</v>
      </c>
      <c r="AF85" s="84">
        <f t="shared" si="29"/>
        <v>71048.397753380297</v>
      </c>
      <c r="AG85" s="84">
        <f t="shared" si="29"/>
        <v>74194.347080694002</v>
      </c>
      <c r="AH85" s="84">
        <f t="shared" si="29"/>
        <v>77470.024643811688</v>
      </c>
      <c r="AI85" s="84">
        <f t="shared" si="29"/>
        <v>80871.892394222858</v>
      </c>
      <c r="AJ85" s="84">
        <f t="shared" si="29"/>
        <v>84403.844885793384</v>
      </c>
      <c r="AK85" s="84">
        <f t="shared" si="29"/>
        <v>88067.52298137176</v>
      </c>
      <c r="AL85" s="84">
        <f t="shared" si="29"/>
        <v>91843.897144180737</v>
      </c>
      <c r="AM85" s="84">
        <f t="shared" si="29"/>
        <v>95764.13113067791</v>
      </c>
      <c r="AN85" s="84">
        <f t="shared" si="29"/>
        <v>99809.956924140264</v>
      </c>
      <c r="AO85" s="84">
        <f t="shared" si="29"/>
        <v>104107.25919926396</v>
      </c>
      <c r="AP85" s="84">
        <f t="shared" si="29"/>
        <v>108502.05514339032</v>
      </c>
      <c r="AQ85" s="84">
        <f t="shared" si="29"/>
        <v>112894.19272888362</v>
      </c>
      <c r="AR85" s="84">
        <f t="shared" si="29"/>
        <v>117488.93677337164</v>
      </c>
      <c r="AS85" s="84">
        <f t="shared" si="29"/>
        <v>122176.96509068435</v>
      </c>
      <c r="AT85" s="84">
        <f t="shared" si="29"/>
        <v>126948.04408732477</v>
      </c>
      <c r="AU85" s="84">
        <f t="shared" si="29"/>
        <v>131808.13516591053</v>
      </c>
      <c r="AV85" s="84">
        <f t="shared" si="29"/>
        <v>136879.6973804429</v>
      </c>
      <c r="AW85" s="84">
        <f t="shared" si="29"/>
        <v>141955.31461358847</v>
      </c>
      <c r="AX85" s="84">
        <f t="shared" si="29"/>
        <v>147232.51930021431</v>
      </c>
      <c r="AY85" s="84">
        <f t="shared" si="29"/>
        <v>152656.2825392056</v>
      </c>
      <c r="AZ85" s="84">
        <f t="shared" si="29"/>
        <v>158296.92086749928</v>
      </c>
      <c r="BA85" s="84">
        <f t="shared" si="29"/>
        <v>163230.30529837639</v>
      </c>
      <c r="BB85" s="84">
        <f t="shared" si="29"/>
        <v>168236.1158369726</v>
      </c>
      <c r="BC85" s="84">
        <f t="shared" si="29"/>
        <v>173394.33387768632</v>
      </c>
      <c r="BD85" s="84">
        <f t="shared" si="29"/>
        <v>178826.1284505653</v>
      </c>
      <c r="BE85" s="84">
        <f t="shared" si="29"/>
        <v>184238.85786517535</v>
      </c>
      <c r="BF85" s="84">
        <f t="shared" si="29"/>
        <v>189906.80715086963</v>
      </c>
      <c r="BG85" s="84">
        <f t="shared" si="29"/>
        <v>195734.56712421193</v>
      </c>
      <c r="BH85" s="85">
        <f t="shared" si="14"/>
        <v>4835438.7322240202</v>
      </c>
    </row>
    <row r="86" spans="1:60">
      <c r="A86" s="25" t="s">
        <v>966</v>
      </c>
      <c r="B86" s="20"/>
      <c r="C86" s="88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55">
        <f t="shared" ref="BH86:BH89" si="30">SUM(D86:BG86)</f>
        <v>0</v>
      </c>
    </row>
    <row r="87" spans="1:60">
      <c r="A87" s="14" t="s">
        <v>344</v>
      </c>
      <c r="B87" s="20">
        <f>NPV($B$133,E87:BG87)+D87</f>
        <v>-669.60747508364193</v>
      </c>
      <c r="C87" s="88">
        <f>SUM(D87:BG87)</f>
        <v>-9949.7491213877038</v>
      </c>
      <c r="D87" s="19">
        <f>+D83*('SCI DG3 Prelim'!E$215)</f>
        <v>0</v>
      </c>
      <c r="E87" s="19">
        <f>+E83*('SCI DG3 Prelim'!F$215)</f>
        <v>0</v>
      </c>
      <c r="F87" s="19">
        <f>+F83*('SCI DG3 Prelim'!G$215)</f>
        <v>0</v>
      </c>
      <c r="G87" s="19">
        <f>+G83*('SCI DG3 Prelim'!H$215)</f>
        <v>0</v>
      </c>
      <c r="H87" s="19">
        <f>+H83*('SCI DG3 Prelim'!I$215)</f>
        <v>0</v>
      </c>
      <c r="I87" s="19">
        <f>+I83*('SCI DG3 Prelim'!J$215)</f>
        <v>0</v>
      </c>
      <c r="J87" s="19">
        <f>+J83*('SCI DG3 Prelim'!K$215)</f>
        <v>-2.2105398893085639</v>
      </c>
      <c r="K87" s="19">
        <f>+K83*('SCI DG3 Prelim'!L$215)</f>
        <v>-2.3777641538018877</v>
      </c>
      <c r="L87" s="19">
        <f>+L83*('SCI DG3 Prelim'!M$215)</f>
        <v>-2.5933780268822102</v>
      </c>
      <c r="M87" s="19">
        <f>+M83*('SCI DG3 Prelim'!N$215)</f>
        <v>-2.280963696377921</v>
      </c>
      <c r="N87" s="19">
        <f>+N83*('SCI DG3 Prelim'!O$215)</f>
        <v>-2.8725898196501998</v>
      </c>
      <c r="O87" s="19">
        <f>+O83*('SCI DG3 Prelim'!P$215)</f>
        <v>-4.4710535410385726</v>
      </c>
      <c r="P87" s="19">
        <f>+P83*('SCI DG3 Prelim'!Q$215)</f>
        <v>-5.5089012066214416</v>
      </c>
      <c r="Q87" s="19">
        <f>+Q83*('SCI DG3 Prelim'!R$215)</f>
        <v>-6.908980004067149</v>
      </c>
      <c r="R87" s="19">
        <f>+R83*('SCI DG3 Prelim'!S$215)</f>
        <v>-7.4116307591612678</v>
      </c>
      <c r="S87" s="19">
        <f>+S83*('SCI DG3 Prelim'!T$215)</f>
        <v>-10.111354276213424</v>
      </c>
      <c r="T87" s="19">
        <f>+T83*('SCI DG3 Prelim'!U$215)</f>
        <v>-15.709099158113842</v>
      </c>
      <c r="U87" s="19">
        <f>+U83*('SCI DG3 Prelim'!V$215)</f>
        <v>-25.656435077575207</v>
      </c>
      <c r="V87" s="19">
        <f>+V83*('SCI DG3 Prelim'!W$215)</f>
        <v>-31.711760044489935</v>
      </c>
      <c r="W87" s="19">
        <f>+W83*('SCI DG3 Prelim'!X$215)</f>
        <v>-37.649882334959841</v>
      </c>
      <c r="X87" s="19">
        <f>+X83*('SCI DG3 Prelim'!Y$215)</f>
        <v>-43.370194905510267</v>
      </c>
      <c r="Y87" s="19">
        <f>+Y83*('SCI DG3 Prelim'!Z$215)</f>
        <v>-54.334525942568057</v>
      </c>
      <c r="Z87" s="19">
        <f>+Z83*('SCI DG3 Prelim'!AA$215)</f>
        <v>-61.749155770451381</v>
      </c>
      <c r="AA87" s="19">
        <f>+AA83*('SCI DG3 Prelim'!AB$215)</f>
        <v>-69.154131435335486</v>
      </c>
      <c r="AB87" s="19">
        <f>+AB83*('SCI DG3 Prelim'!AC$215)</f>
        <v>-77.811485821822558</v>
      </c>
      <c r="AC87" s="19">
        <f>+AC83*('SCI DG3 Prelim'!AD$215)</f>
        <v>-90.384115744573833</v>
      </c>
      <c r="AD87" s="19">
        <f>+AD83*('SCI DG3 Prelim'!AE$215)</f>
        <v>-98.395148773820964</v>
      </c>
      <c r="AE87" s="19">
        <f>+AE83*('SCI DG3 Prelim'!AF$215)</f>
        <v>-107.19005821333022</v>
      </c>
      <c r="AF87" s="19">
        <f>+AF83*('SCI DG3 Prelim'!AG$215)</f>
        <v>-119.72764739819989</v>
      </c>
      <c r="AG87" s="19">
        <f>+AG83*('SCI DG3 Prelim'!AH$215)</f>
        <v>-131.08899153820431</v>
      </c>
      <c r="AH87" s="19">
        <f>+AH83*('SCI DG3 Prelim'!AI$215)</f>
        <v>-140.25048672128094</v>
      </c>
      <c r="AI87" s="19">
        <f>+AI83*('SCI DG3 Prelim'!AJ$215)</f>
        <v>-150.29279540145771</v>
      </c>
      <c r="AJ87" s="19">
        <f>+AJ83*('SCI DG3 Prelim'!AK$215)</f>
        <v>-162.65940532011777</v>
      </c>
      <c r="AK87" s="19">
        <f>+AK83*('SCI DG3 Prelim'!AL$215)</f>
        <v>-176.95646174646123</v>
      </c>
      <c r="AL87" s="19">
        <f>+AL83*('SCI DG3 Prelim'!AM$215)</f>
        <v>-188.32953485841196</v>
      </c>
      <c r="AM87" s="19">
        <f>+AM83*('SCI DG3 Prelim'!AN$215)</f>
        <v>-200.63973850784177</v>
      </c>
      <c r="AN87" s="19">
        <f>+AN83*('SCI DG3 Prelim'!AO$215)</f>
        <v>-212.88975884394333</v>
      </c>
      <c r="AO87" s="19">
        <f>+AO83*('SCI DG3 Prelim'!AP$215)</f>
        <v>-228.64918666506784</v>
      </c>
      <c r="AP87" s="19">
        <f>+AP83*('SCI DG3 Prelim'!AQ$215)</f>
        <v>-244.38607483857211</v>
      </c>
      <c r="AQ87" s="19">
        <f>+AQ83*('SCI DG3 Prelim'!AR$215)</f>
        <v>-260.38670949167278</v>
      </c>
      <c r="AR87" s="19">
        <f>+AR83*('SCI DG3 Prelim'!AS$215)</f>
        <v>-275.48207324076901</v>
      </c>
      <c r="AS87" s="19">
        <f>+AS83*('SCI DG3 Prelim'!AT$215)</f>
        <v>-296.00526238121034</v>
      </c>
      <c r="AT87" s="19">
        <f>+AT83*('SCI DG3 Prelim'!AU$215)</f>
        <v>-315.9562745168268</v>
      </c>
      <c r="AU87" s="19">
        <f>+AU83*('SCI DG3 Prelim'!AV$215)</f>
        <v>-335.04346037742454</v>
      </c>
      <c r="AV87" s="19">
        <f>+AV83*('SCI DG3 Prelim'!AW$215)</f>
        <v>-352.12230951101401</v>
      </c>
      <c r="AW87" s="19">
        <f>+AW83*('SCI DG3 Prelim'!AX$215)</f>
        <v>-380.16313781497331</v>
      </c>
      <c r="AX87" s="19">
        <f>+AX83*('SCI DG3 Prelim'!AY$215)</f>
        <v>-403.6955484967375</v>
      </c>
      <c r="AY87" s="19">
        <f>+AY83*('SCI DG3 Prelim'!AZ$215)</f>
        <v>-428.07244957168012</v>
      </c>
      <c r="AZ87" s="19">
        <f>+AZ83*('SCI DG3 Prelim'!BA$215)</f>
        <v>-445.01912817852013</v>
      </c>
      <c r="BA87" s="19">
        <f>+BA83*('SCI DG3 Prelim'!BB$215)</f>
        <v>-448.4866021754587</v>
      </c>
      <c r="BB87" s="19">
        <f>+BB83*('SCI DG3 Prelim'!BC$215)</f>
        <v>-475.41504277504197</v>
      </c>
      <c r="BC87" s="19">
        <f>+BC83*('SCI DG3 Prelim'!BD$215)</f>
        <v>-503.61820958055114</v>
      </c>
      <c r="BD87" s="19">
        <f>+BD83*('SCI DG3 Prelim'!BE$215)</f>
        <v>-524.13657910340135</v>
      </c>
      <c r="BE87" s="19">
        <f>+BE83*('SCI DG3 Prelim'!BF$215)</f>
        <v>-563.81242972615621</v>
      </c>
      <c r="BF87" s="19">
        <f>+BF83*('SCI DG3 Prelim'!BG$215)</f>
        <v>-596.24820927505561</v>
      </c>
      <c r="BG87" s="19">
        <f>+BG83*('SCI DG3 Prelim'!BH$215)</f>
        <v>-630.35246473597761</v>
      </c>
      <c r="BH87" s="55">
        <f t="shared" si="30"/>
        <v>-9949.7491213877038</v>
      </c>
    </row>
    <row r="88" spans="1:60">
      <c r="A88" s="14" t="s">
        <v>343</v>
      </c>
      <c r="B88" s="20">
        <f>NPV($B$133,E88:BG88)+D88</f>
        <v>-188770.03984845278</v>
      </c>
      <c r="C88" s="88">
        <f>SUM(D88:BG88)</f>
        <v>-1460581.3687885932</v>
      </c>
      <c r="D88" s="19">
        <f>+D84*('SCI DG3 Prelim'!E$215)</f>
        <v>0</v>
      </c>
      <c r="E88" s="19">
        <f>+E84*('SCI DG3 Prelim'!F$215)</f>
        <v>0</v>
      </c>
      <c r="F88" s="19">
        <f>+F84*('SCI DG3 Prelim'!G$215)</f>
        <v>0</v>
      </c>
      <c r="G88" s="19">
        <f>+G84*('SCI DG3 Prelim'!H$215)</f>
        <v>0</v>
      </c>
      <c r="H88" s="19">
        <f>+H84*('SCI DG3 Prelim'!I$215)</f>
        <v>0</v>
      </c>
      <c r="I88" s="19">
        <f>+I84*('SCI DG3 Prelim'!J$215)</f>
        <v>0</v>
      </c>
      <c r="J88" s="19">
        <f>+J84*('SCI DG3 Prelim'!K$215)</f>
        <v>-10512.755533013746</v>
      </c>
      <c r="K88" s="19">
        <f>+K84*('SCI DG3 Prelim'!L$215)</f>
        <v>-11355.810295063488</v>
      </c>
      <c r="L88" s="19">
        <f>+L84*('SCI DG3 Prelim'!M$215)</f>
        <v>-11386.293521301768</v>
      </c>
      <c r="M88" s="19">
        <f>+M84*('SCI DG3 Prelim'!N$215)</f>
        <v>-11910.7912590088</v>
      </c>
      <c r="N88" s="19">
        <f>+N84*('SCI DG3 Prelim'!O$215)</f>
        <v>-12473.936011730219</v>
      </c>
      <c r="O88" s="19">
        <f>+O84*('SCI DG3 Prelim'!P$215)</f>
        <v>-14311.084435097224</v>
      </c>
      <c r="P88" s="19">
        <f>+P84*('SCI DG3 Prelim'!Q$215)</f>
        <v>-15918.387896260052</v>
      </c>
      <c r="Q88" s="19">
        <f>+Q84*('SCI DG3 Prelim'!R$215)</f>
        <v>-17137.621627148223</v>
      </c>
      <c r="R88" s="19">
        <f>+R84*('SCI DG3 Prelim'!S$215)</f>
        <v>-16944.341594775124</v>
      </c>
      <c r="S88" s="19">
        <f>+S84*('SCI DG3 Prelim'!T$215)</f>
        <v>-17995.059546360553</v>
      </c>
      <c r="T88" s="19">
        <f>+T84*('SCI DG3 Prelim'!U$215)</f>
        <v>-18843.619318808374</v>
      </c>
      <c r="U88" s="19">
        <f>+U84*('SCI DG3 Prelim'!V$215)</f>
        <v>-19546.576180522759</v>
      </c>
      <c r="V88" s="19">
        <f>+V84*('SCI DG3 Prelim'!W$215)</f>
        <v>-19970.207218490381</v>
      </c>
      <c r="W88" s="19">
        <f>+W84*('SCI DG3 Prelim'!X$215)</f>
        <v>-19756.213104365383</v>
      </c>
      <c r="X88" s="19">
        <f>+X84*('SCI DG3 Prelim'!Y$215)</f>
        <v>-20750.675393274691</v>
      </c>
      <c r="Y88" s="19">
        <f>+Y84*('SCI DG3 Prelim'!Z$215)</f>
        <v>-20318.606461740888</v>
      </c>
      <c r="Z88" s="19">
        <f>+Z84*('SCI DG3 Prelim'!AA$215)</f>
        <v>-19816.257162057642</v>
      </c>
      <c r="AA88" s="19">
        <f>+AA84*('SCI DG3 Prelim'!AB$215)</f>
        <v>-20495.006914265756</v>
      </c>
      <c r="AB88" s="19">
        <f>+AB84*('SCI DG3 Prelim'!AC$215)</f>
        <v>-19696.475748029083</v>
      </c>
      <c r="AC88" s="19">
        <f>+AC84*('SCI DG3 Prelim'!AD$215)</f>
        <v>-18744.804242533348</v>
      </c>
      <c r="AD88" s="19">
        <f>+AD84*('SCI DG3 Prelim'!AE$215)</f>
        <v>-19609.751066340603</v>
      </c>
      <c r="AE88" s="19">
        <f>+AE84*('SCI DG3 Prelim'!AF$215)</f>
        <v>-20500.972256040473</v>
      </c>
      <c r="AF88" s="19">
        <f>+AF84*('SCI DG3 Prelim'!AG$215)</f>
        <v>-21434.24697341229</v>
      </c>
      <c r="AG88" s="19">
        <f>+AG84*('SCI DG3 Prelim'!AH$215)</f>
        <v>-22389.393115746403</v>
      </c>
      <c r="AH88" s="19">
        <f>+AH84*('SCI DG3 Prelim'!AI$215)</f>
        <v>-23381.257879864785</v>
      </c>
      <c r="AI88" s="19">
        <f>+AI84*('SCI DG3 Prelim'!AJ$215)</f>
        <v>-24411.860513668315</v>
      </c>
      <c r="AJ88" s="19">
        <f>+AJ84*('SCI DG3 Prelim'!AK$215)</f>
        <v>-25483.812871058133</v>
      </c>
      <c r="AK88" s="19">
        <f>+AK84*('SCI DG3 Prelim'!AL$215)</f>
        <v>-26597.213356157987</v>
      </c>
      <c r="AL88" s="19">
        <f>+AL84*('SCI DG3 Prelim'!AM$215)</f>
        <v>-27741.498678112632</v>
      </c>
      <c r="AM88" s="19">
        <f>+AM84*('SCI DG3 Prelim'!AN$215)</f>
        <v>-28929.879077711215</v>
      </c>
      <c r="AN88" s="19">
        <f>+AN84*('SCI DG3 Prelim'!AO$215)</f>
        <v>-30155.876836086023</v>
      </c>
      <c r="AO88" s="19">
        <f>+AO84*('SCI DG3 Prelim'!AP$215)</f>
        <v>-31460.826946444256</v>
      </c>
      <c r="AP88" s="19">
        <f>+AP84*('SCI DG3 Prelim'!AQ$215)</f>
        <v>-32795.002617855665</v>
      </c>
      <c r="AQ88" s="19">
        <f>+AQ84*('SCI DG3 Prelim'!AR$215)</f>
        <v>-34128.644528156758</v>
      </c>
      <c r="AR88" s="19">
        <f>+AR84*('SCI DG3 Prelim'!AS$215)</f>
        <v>-35522.163105252257</v>
      </c>
      <c r="AS88" s="19">
        <f>+AS84*('SCI DG3 Prelim'!AT$215)</f>
        <v>-36949.094789586517</v>
      </c>
      <c r="AT88" s="19">
        <f>+AT84*('SCI DG3 Prelim'!AU$215)</f>
        <v>-38400.36950071426</v>
      </c>
      <c r="AU88" s="19">
        <f>+AU84*('SCI DG3 Prelim'!AV$215)</f>
        <v>-39877.484010150583</v>
      </c>
      <c r="AV88" s="19">
        <f>+AV84*('SCI DG3 Prelim'!AW$215)</f>
        <v>-41416.031523643884</v>
      </c>
      <c r="AW88" s="19">
        <f>+AW84*('SCI DG3 Prelim'!AX$215)</f>
        <v>-42966.757521891508</v>
      </c>
      <c r="AX88" s="19">
        <f>+AX84*('SCI DG3 Prelim'!AY$215)</f>
        <v>-44573.451338561033</v>
      </c>
      <c r="AY88" s="19">
        <f>+AY84*('SCI DG3 Prelim'!AZ$215)</f>
        <v>-46224.957211333363</v>
      </c>
      <c r="AZ88" s="19">
        <f>+AZ84*('SCI DG3 Prelim'!BA$215)</f>
        <v>-47934.095388428301</v>
      </c>
      <c r="BA88" s="19">
        <f>+BA84*('SCI DG3 Prelim'!BB$215)</f>
        <v>-49417.578191688372</v>
      </c>
      <c r="BB88" s="19">
        <f>+BB84*('SCI DG3 Prelim'!BC$215)</f>
        <v>-50946.249793866824</v>
      </c>
      <c r="BC88" s="19">
        <f>+BC84*('SCI DG3 Prelim'!BD$215)</f>
        <v>-52521.918372886452</v>
      </c>
      <c r="BD88" s="19">
        <f>+BD84*('SCI DG3 Prelim'!BE$215)</f>
        <v>-54171.975114272987</v>
      </c>
      <c r="BE88" s="19">
        <f>+BE84*('SCI DG3 Prelim'!BF$215)</f>
        <v>-55835.469789278759</v>
      </c>
      <c r="BF88" s="19">
        <f>+BF84*('SCI DG3 Prelim'!BG$215)</f>
        <v>-57568.290354535944</v>
      </c>
      <c r="BG88" s="19">
        <f>+BG84*('SCI DG3 Prelim'!BH$215)</f>
        <v>-59350.722601999551</v>
      </c>
      <c r="BH88" s="55">
        <f t="shared" si="30"/>
        <v>-1460581.3687885932</v>
      </c>
    </row>
    <row r="89" spans="1:60">
      <c r="A89" s="83" t="s">
        <v>345</v>
      </c>
      <c r="B89" s="84">
        <f>+B87-B88</f>
        <v>188100.43237336914</v>
      </c>
      <c r="C89" s="89">
        <f>SUM(D89:BG89)</f>
        <v>1450631.6196672062</v>
      </c>
      <c r="D89" s="84">
        <f t="shared" ref="D89:BG89" si="31">+D87-D88</f>
        <v>0</v>
      </c>
      <c r="E89" s="84">
        <f t="shared" si="31"/>
        <v>0</v>
      </c>
      <c r="F89" s="84">
        <f t="shared" si="31"/>
        <v>0</v>
      </c>
      <c r="G89" s="84">
        <f t="shared" si="31"/>
        <v>0</v>
      </c>
      <c r="H89" s="84">
        <f t="shared" si="31"/>
        <v>0</v>
      </c>
      <c r="I89" s="84">
        <f t="shared" si="31"/>
        <v>0</v>
      </c>
      <c r="J89" s="84">
        <f t="shared" si="31"/>
        <v>10510.544993124437</v>
      </c>
      <c r="K89" s="84">
        <f t="shared" si="31"/>
        <v>11353.432530909686</v>
      </c>
      <c r="L89" s="84">
        <f t="shared" si="31"/>
        <v>11383.700143274886</v>
      </c>
      <c r="M89" s="84">
        <f t="shared" si="31"/>
        <v>11908.510295312422</v>
      </c>
      <c r="N89" s="84">
        <f t="shared" si="31"/>
        <v>12471.063421910569</v>
      </c>
      <c r="O89" s="84">
        <f t="shared" si="31"/>
        <v>14306.613381556186</v>
      </c>
      <c r="P89" s="84">
        <f t="shared" si="31"/>
        <v>15912.87899505343</v>
      </c>
      <c r="Q89" s="84">
        <f t="shared" si="31"/>
        <v>17130.712647144155</v>
      </c>
      <c r="R89" s="84">
        <f t="shared" si="31"/>
        <v>16936.929964015962</v>
      </c>
      <c r="S89" s="84">
        <f t="shared" si="31"/>
        <v>17984.948192084339</v>
      </c>
      <c r="T89" s="84">
        <f t="shared" si="31"/>
        <v>18827.910219650261</v>
      </c>
      <c r="U89" s="84">
        <f t="shared" si="31"/>
        <v>19520.919745445186</v>
      </c>
      <c r="V89" s="84">
        <f t="shared" si="31"/>
        <v>19938.49545844589</v>
      </c>
      <c r="W89" s="84">
        <f t="shared" si="31"/>
        <v>19718.563222030421</v>
      </c>
      <c r="X89" s="84">
        <f t="shared" si="31"/>
        <v>20707.30519836918</v>
      </c>
      <c r="Y89" s="84">
        <f t="shared" si="31"/>
        <v>20264.271935798319</v>
      </c>
      <c r="Z89" s="84">
        <f t="shared" si="31"/>
        <v>19754.508006287189</v>
      </c>
      <c r="AA89" s="84">
        <f t="shared" si="31"/>
        <v>20425.852782830421</v>
      </c>
      <c r="AB89" s="84">
        <f t="shared" si="31"/>
        <v>19618.664262207261</v>
      </c>
      <c r="AC89" s="84">
        <f t="shared" si="31"/>
        <v>18654.420126788773</v>
      </c>
      <c r="AD89" s="84">
        <f t="shared" si="31"/>
        <v>19511.355917566783</v>
      </c>
      <c r="AE89" s="84">
        <f t="shared" si="31"/>
        <v>20393.782197827142</v>
      </c>
      <c r="AF89" s="84">
        <f t="shared" si="31"/>
        <v>21314.519326014091</v>
      </c>
      <c r="AG89" s="84">
        <f t="shared" si="31"/>
        <v>22258.3041242082</v>
      </c>
      <c r="AH89" s="84">
        <f t="shared" si="31"/>
        <v>23241.007393143504</v>
      </c>
      <c r="AI89" s="84">
        <f t="shared" si="31"/>
        <v>24261.567718266855</v>
      </c>
      <c r="AJ89" s="84">
        <f t="shared" si="31"/>
        <v>25321.153465738014</v>
      </c>
      <c r="AK89" s="84">
        <f t="shared" si="31"/>
        <v>26420.256894411526</v>
      </c>
      <c r="AL89" s="84">
        <f t="shared" si="31"/>
        <v>27553.169143254221</v>
      </c>
      <c r="AM89" s="84">
        <f t="shared" si="31"/>
        <v>28729.239339203374</v>
      </c>
      <c r="AN89" s="84">
        <f t="shared" si="31"/>
        <v>29942.98707724208</v>
      </c>
      <c r="AO89" s="84">
        <f t="shared" si="31"/>
        <v>31232.177759779188</v>
      </c>
      <c r="AP89" s="84">
        <f t="shared" si="31"/>
        <v>32550.616543017095</v>
      </c>
      <c r="AQ89" s="84">
        <f t="shared" si="31"/>
        <v>33868.257818665086</v>
      </c>
      <c r="AR89" s="84">
        <f t="shared" si="31"/>
        <v>35246.681032011489</v>
      </c>
      <c r="AS89" s="84">
        <f t="shared" si="31"/>
        <v>36653.089527205309</v>
      </c>
      <c r="AT89" s="84">
        <f t="shared" si="31"/>
        <v>38084.41322619743</v>
      </c>
      <c r="AU89" s="84">
        <f t="shared" si="31"/>
        <v>39542.440549773157</v>
      </c>
      <c r="AV89" s="84">
        <f t="shared" si="31"/>
        <v>41063.909214132873</v>
      </c>
      <c r="AW89" s="84">
        <f t="shared" si="31"/>
        <v>42586.594384076532</v>
      </c>
      <c r="AX89" s="84">
        <f t="shared" si="31"/>
        <v>44169.755790064293</v>
      </c>
      <c r="AY89" s="84">
        <f t="shared" si="31"/>
        <v>45796.884761761685</v>
      </c>
      <c r="AZ89" s="84">
        <f t="shared" si="31"/>
        <v>47489.076260249778</v>
      </c>
      <c r="BA89" s="84">
        <f t="shared" si="31"/>
        <v>48969.091589512915</v>
      </c>
      <c r="BB89" s="84">
        <f t="shared" si="31"/>
        <v>50470.834751091781</v>
      </c>
      <c r="BC89" s="84">
        <f t="shared" si="31"/>
        <v>52018.300163305903</v>
      </c>
      <c r="BD89" s="84">
        <f t="shared" si="31"/>
        <v>53647.838535169583</v>
      </c>
      <c r="BE89" s="84">
        <f t="shared" si="31"/>
        <v>55271.657359552606</v>
      </c>
      <c r="BF89" s="84">
        <f t="shared" si="31"/>
        <v>56972.042145260886</v>
      </c>
      <c r="BG89" s="84">
        <f t="shared" si="31"/>
        <v>58720.37013726357</v>
      </c>
      <c r="BH89" s="85">
        <f t="shared" si="30"/>
        <v>1450631.6196672062</v>
      </c>
    </row>
    <row r="90" spans="1:60">
      <c r="A90" s="144" t="s">
        <v>898</v>
      </c>
      <c r="B90" s="20"/>
      <c r="C90" s="88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143"/>
    </row>
    <row r="91" spans="1:60">
      <c r="A91" s="14" t="s">
        <v>344</v>
      </c>
      <c r="B91" s="20">
        <f>NPV($B$133,E91:BG91)+D91</f>
        <v>192411.65363587561</v>
      </c>
      <c r="C91" s="88">
        <f>SUM(D91:BG91)</f>
        <v>1236980.0547846206</v>
      </c>
      <c r="D91" s="19">
        <f>-DG3WaterPower!H11*1000</f>
        <v>0</v>
      </c>
      <c r="E91" s="19">
        <f>-DG3WaterPower!I11*1000</f>
        <v>0</v>
      </c>
      <c r="F91" s="19">
        <f>-DG3WaterPower!J11*1000</f>
        <v>0</v>
      </c>
      <c r="G91" s="19">
        <f>-DG3WaterPower!K11*1000</f>
        <v>0</v>
      </c>
      <c r="H91" s="19">
        <f>-DG3WaterPower!L11*1000</f>
        <v>0</v>
      </c>
      <c r="I91" s="19">
        <f>-DG3WaterPower!M11*1000</f>
        <v>5212.6304512999686</v>
      </c>
      <c r="J91" s="19">
        <f>-DG3WaterPower!N11*1000</f>
        <v>14563.444564075049</v>
      </c>
      <c r="K91" s="19">
        <f>-DG3WaterPower!O11*1000</f>
        <v>14854.713455356545</v>
      </c>
      <c r="L91" s="19">
        <f>-DG3WaterPower!P11*1000</f>
        <v>15151.807724463679</v>
      </c>
      <c r="M91" s="19">
        <f>-DG3WaterPower!Q11*1000</f>
        <v>15454.84387895295</v>
      </c>
      <c r="N91" s="19">
        <f>-DG3WaterPower!R11*1000</f>
        <v>15763.940756532011</v>
      </c>
      <c r="O91" s="19">
        <f>-DG3WaterPower!S11*1000</f>
        <v>16079.219571662645</v>
      </c>
      <c r="P91" s="19">
        <f>-DG3WaterPower!T11*1000</f>
        <v>16400.803963095903</v>
      </c>
      <c r="Q91" s="19">
        <f>-DG3WaterPower!U11*1000</f>
        <v>16728.820042357816</v>
      </c>
      <c r="R91" s="19">
        <f>-DG3WaterPower!V11*1000</f>
        <v>17063.39644320498</v>
      </c>
      <c r="S91" s="19">
        <f>-DG3WaterPower!W11*1000</f>
        <v>17404.66437206907</v>
      </c>
      <c r="T91" s="19">
        <f>-DG3WaterPower!X11*1000</f>
        <v>17752.757659510458</v>
      </c>
      <c r="U91" s="19">
        <f>-DG3WaterPower!Y11*1000</f>
        <v>18107.812812700664</v>
      </c>
      <c r="V91" s="19">
        <f>-DG3WaterPower!Z11*1000</f>
        <v>18469.969068954684</v>
      </c>
      <c r="W91" s="19">
        <f>-DG3WaterPower!AA11*1000</f>
        <v>18839.368450333772</v>
      </c>
      <c r="X91" s="19">
        <f>-DG3WaterPower!AB11*1000</f>
        <v>19216.155819340456</v>
      </c>
      <c r="Y91" s="19">
        <f>-DG3WaterPower!AC11*1000</f>
        <v>19600.478935727264</v>
      </c>
      <c r="Z91" s="19">
        <f>-DG3WaterPower!AD11*1000</f>
        <v>19992.488514441808</v>
      </c>
      <c r="AA91" s="19">
        <f>-DG3WaterPower!AE11*1000</f>
        <v>20392.338284730638</v>
      </c>
      <c r="AB91" s="19">
        <f>-DG3WaterPower!AF11*1000</f>
        <v>20800.185050425247</v>
      </c>
      <c r="AC91" s="19">
        <f>-DG3WaterPower!AG11*1000</f>
        <v>21216.188751433761</v>
      </c>
      <c r="AD91" s="19">
        <f>-DG3WaterPower!AH11*1000</f>
        <v>21640.51252646244</v>
      </c>
      <c r="AE91" s="19">
        <f>-DG3WaterPower!AI11*1000</f>
        <v>22073.32277699167</v>
      </c>
      <c r="AF91" s="19">
        <f>-DG3WaterPower!AJ11*1000</f>
        <v>22514.789232531515</v>
      </c>
      <c r="AG91" s="19">
        <f>-DG3WaterPower!AK11*1000</f>
        <v>22965.085017182148</v>
      </c>
      <c r="AH91" s="19">
        <f>-DG3WaterPower!AL11*1000</f>
        <v>23424.386717525791</v>
      </c>
      <c r="AI91" s="19">
        <f>-DG3WaterPower!AM11*1000</f>
        <v>23892.874451876298</v>
      </c>
      <c r="AJ91" s="19">
        <f>-DG3WaterPower!AN11*1000</f>
        <v>24370.731940913833</v>
      </c>
      <c r="AK91" s="19">
        <f>-DG3WaterPower!AO11*1000</f>
        <v>24858.146579732107</v>
      </c>
      <c r="AL91" s="19">
        <f>-DG3WaterPower!AP11*1000</f>
        <v>25355.309511326745</v>
      </c>
      <c r="AM91" s="19">
        <f>-DG3WaterPower!AQ11*1000</f>
        <v>25862.41570155328</v>
      </c>
      <c r="AN91" s="19">
        <f>-DG3WaterPower!AR11*1000</f>
        <v>26379.664015584352</v>
      </c>
      <c r="AO91" s="19">
        <f>-DG3WaterPower!AS11*1000</f>
        <v>26907.257295896041</v>
      </c>
      <c r="AP91" s="19">
        <f>-DG3WaterPower!AT11*1000</f>
        <v>27445.402441813967</v>
      </c>
      <c r="AQ91" s="19">
        <f>-DG3WaterPower!AU11*1000</f>
        <v>27994.31049065023</v>
      </c>
      <c r="AR91" s="19">
        <f>-DG3WaterPower!AV11*1000</f>
        <v>28554.196700463239</v>
      </c>
      <c r="AS91" s="19">
        <f>-DG3WaterPower!AW11*1000</f>
        <v>29125.280634472496</v>
      </c>
      <c r="AT91" s="19">
        <f>-DG3WaterPower!AX11*1000</f>
        <v>29707.786247161956</v>
      </c>
      <c r="AU91" s="19">
        <f>-DG3WaterPower!AY11*1000</f>
        <v>30301.941972105196</v>
      </c>
      <c r="AV91" s="19">
        <f>-DG3WaterPower!AZ11*1000</f>
        <v>30907.980811547302</v>
      </c>
      <c r="AW91" s="19">
        <f>-DG3WaterPower!BA11*1000</f>
        <v>31526.140427778242</v>
      </c>
      <c r="AX91" s="19">
        <f>-DG3WaterPower!BB11*1000</f>
        <v>32156.663236333807</v>
      </c>
      <c r="AY91" s="19">
        <f>-DG3WaterPower!BC11*1000</f>
        <v>32799.796501060468</v>
      </c>
      <c r="AZ91" s="19">
        <f>-DG3WaterPower!BD11*1000</f>
        <v>33455.792431081689</v>
      </c>
      <c r="BA91" s="19">
        <f>-DG3WaterPower!BE11*1000</f>
        <v>34124.908279703326</v>
      </c>
      <c r="BB91" s="19">
        <f>-DG3WaterPower!BF11*1000</f>
        <v>34807.406445297383</v>
      </c>
      <c r="BC91" s="19">
        <f>-DG3WaterPower!BG11*1000</f>
        <v>35503.554574203336</v>
      </c>
      <c r="BD91" s="19">
        <f>-DG3WaterPower!BH11*1000</f>
        <v>36213.625665687403</v>
      </c>
      <c r="BE91" s="19">
        <f>-DG3WaterPower!BI11*1000</f>
        <v>36937.898179001146</v>
      </c>
      <c r="BF91" s="19">
        <f>-DG3WaterPower!BJ11*1000</f>
        <v>37676.656142581174</v>
      </c>
      <c r="BG91" s="19">
        <f>-DG3WaterPower!BK11*1000</f>
        <v>38430.189265432797</v>
      </c>
      <c r="BH91" s="55">
        <f t="shared" ref="BH91:BH93" si="32">SUM(D91:BG91)</f>
        <v>1236980.0547846206</v>
      </c>
    </row>
    <row r="92" spans="1:60">
      <c r="A92" s="14" t="s">
        <v>343</v>
      </c>
      <c r="B92" s="20">
        <f>NPV($B$133,E92:BG92)+D92</f>
        <v>0</v>
      </c>
      <c r="C92" s="88">
        <f>SUM(D92:BG92)</f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19">
        <v>0</v>
      </c>
      <c r="AI92" s="19">
        <v>0</v>
      </c>
      <c r="AJ92" s="19">
        <v>0</v>
      </c>
      <c r="AK92" s="19">
        <v>0</v>
      </c>
      <c r="AL92" s="19">
        <v>0</v>
      </c>
      <c r="AM92" s="19">
        <v>0</v>
      </c>
      <c r="AN92" s="19">
        <v>0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55">
        <f t="shared" si="32"/>
        <v>0</v>
      </c>
    </row>
    <row r="93" spans="1:60">
      <c r="A93" s="83" t="s">
        <v>345</v>
      </c>
      <c r="B93" s="84">
        <f>+B91-B92</f>
        <v>192411.65363587561</v>
      </c>
      <c r="C93" s="89">
        <f>SUM(D93:BG93)</f>
        <v>1236980.0547846206</v>
      </c>
      <c r="D93" s="84">
        <f t="shared" ref="D93:BG93" si="33">+D91-D92</f>
        <v>0</v>
      </c>
      <c r="E93" s="84">
        <f t="shared" si="33"/>
        <v>0</v>
      </c>
      <c r="F93" s="84">
        <f t="shared" si="33"/>
        <v>0</v>
      </c>
      <c r="G93" s="84">
        <f t="shared" si="33"/>
        <v>0</v>
      </c>
      <c r="H93" s="84">
        <f t="shared" si="33"/>
        <v>0</v>
      </c>
      <c r="I93" s="84">
        <f t="shared" si="33"/>
        <v>5212.6304512999686</v>
      </c>
      <c r="J93" s="84">
        <f t="shared" si="33"/>
        <v>14563.444564075049</v>
      </c>
      <c r="K93" s="84">
        <f t="shared" si="33"/>
        <v>14854.713455356545</v>
      </c>
      <c r="L93" s="84">
        <f t="shared" si="33"/>
        <v>15151.807724463679</v>
      </c>
      <c r="M93" s="84">
        <f t="shared" si="33"/>
        <v>15454.84387895295</v>
      </c>
      <c r="N93" s="84">
        <f t="shared" si="33"/>
        <v>15763.940756532011</v>
      </c>
      <c r="O93" s="84">
        <f t="shared" si="33"/>
        <v>16079.219571662645</v>
      </c>
      <c r="P93" s="84">
        <f t="shared" si="33"/>
        <v>16400.803963095903</v>
      </c>
      <c r="Q93" s="84">
        <f t="shared" si="33"/>
        <v>16728.820042357816</v>
      </c>
      <c r="R93" s="84">
        <f t="shared" si="33"/>
        <v>17063.39644320498</v>
      </c>
      <c r="S93" s="84">
        <f t="shared" si="33"/>
        <v>17404.66437206907</v>
      </c>
      <c r="T93" s="84">
        <f t="shared" si="33"/>
        <v>17752.757659510458</v>
      </c>
      <c r="U93" s="84">
        <f t="shared" si="33"/>
        <v>18107.812812700664</v>
      </c>
      <c r="V93" s="84">
        <f t="shared" si="33"/>
        <v>18469.969068954684</v>
      </c>
      <c r="W93" s="84">
        <f t="shared" si="33"/>
        <v>18839.368450333772</v>
      </c>
      <c r="X93" s="84">
        <f t="shared" si="33"/>
        <v>19216.155819340456</v>
      </c>
      <c r="Y93" s="84">
        <f t="shared" si="33"/>
        <v>19600.478935727264</v>
      </c>
      <c r="Z93" s="84">
        <f t="shared" si="33"/>
        <v>19992.488514441808</v>
      </c>
      <c r="AA93" s="84">
        <f t="shared" si="33"/>
        <v>20392.338284730638</v>
      </c>
      <c r="AB93" s="84">
        <f t="shared" si="33"/>
        <v>20800.185050425247</v>
      </c>
      <c r="AC93" s="84">
        <f t="shared" si="33"/>
        <v>21216.188751433761</v>
      </c>
      <c r="AD93" s="84">
        <f t="shared" si="33"/>
        <v>21640.51252646244</v>
      </c>
      <c r="AE93" s="84">
        <f t="shared" si="33"/>
        <v>22073.32277699167</v>
      </c>
      <c r="AF93" s="84">
        <f t="shared" si="33"/>
        <v>22514.789232531515</v>
      </c>
      <c r="AG93" s="84">
        <f t="shared" si="33"/>
        <v>22965.085017182148</v>
      </c>
      <c r="AH93" s="84">
        <f t="shared" si="33"/>
        <v>23424.386717525791</v>
      </c>
      <c r="AI93" s="84">
        <f t="shared" si="33"/>
        <v>23892.874451876298</v>
      </c>
      <c r="AJ93" s="84">
        <f t="shared" si="33"/>
        <v>24370.731940913833</v>
      </c>
      <c r="AK93" s="84">
        <f t="shared" si="33"/>
        <v>24858.146579732107</v>
      </c>
      <c r="AL93" s="84">
        <f t="shared" si="33"/>
        <v>25355.309511326745</v>
      </c>
      <c r="AM93" s="84">
        <f t="shared" si="33"/>
        <v>25862.41570155328</v>
      </c>
      <c r="AN93" s="84">
        <f t="shared" si="33"/>
        <v>26379.664015584352</v>
      </c>
      <c r="AO93" s="84">
        <f t="shared" si="33"/>
        <v>26907.257295896041</v>
      </c>
      <c r="AP93" s="84">
        <f t="shared" si="33"/>
        <v>27445.402441813967</v>
      </c>
      <c r="AQ93" s="84">
        <f t="shared" si="33"/>
        <v>27994.31049065023</v>
      </c>
      <c r="AR93" s="84">
        <f t="shared" si="33"/>
        <v>28554.196700463239</v>
      </c>
      <c r="AS93" s="84">
        <f t="shared" si="33"/>
        <v>29125.280634472496</v>
      </c>
      <c r="AT93" s="84">
        <f t="shared" si="33"/>
        <v>29707.786247161956</v>
      </c>
      <c r="AU93" s="84">
        <f t="shared" si="33"/>
        <v>30301.941972105196</v>
      </c>
      <c r="AV93" s="84">
        <f t="shared" si="33"/>
        <v>30907.980811547302</v>
      </c>
      <c r="AW93" s="84">
        <f t="shared" si="33"/>
        <v>31526.140427778242</v>
      </c>
      <c r="AX93" s="84">
        <f t="shared" si="33"/>
        <v>32156.663236333807</v>
      </c>
      <c r="AY93" s="84">
        <f t="shared" si="33"/>
        <v>32799.796501060468</v>
      </c>
      <c r="AZ93" s="84">
        <f t="shared" si="33"/>
        <v>33455.792431081689</v>
      </c>
      <c r="BA93" s="84">
        <f t="shared" si="33"/>
        <v>34124.908279703326</v>
      </c>
      <c r="BB93" s="84">
        <f t="shared" si="33"/>
        <v>34807.406445297383</v>
      </c>
      <c r="BC93" s="84">
        <f t="shared" si="33"/>
        <v>35503.554574203336</v>
      </c>
      <c r="BD93" s="84">
        <f t="shared" si="33"/>
        <v>36213.625665687403</v>
      </c>
      <c r="BE93" s="84">
        <f t="shared" si="33"/>
        <v>36937.898179001146</v>
      </c>
      <c r="BF93" s="84">
        <f t="shared" si="33"/>
        <v>37676.656142581174</v>
      </c>
      <c r="BG93" s="84">
        <f t="shared" si="33"/>
        <v>38430.189265432797</v>
      </c>
      <c r="BH93" s="85">
        <f t="shared" si="32"/>
        <v>1236980.0547846206</v>
      </c>
    </row>
    <row r="94" spans="1:60">
      <c r="A94" s="144" t="s">
        <v>953</v>
      </c>
      <c r="B94" s="20"/>
      <c r="C94" s="88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143"/>
    </row>
    <row r="95" spans="1:60">
      <c r="A95" s="14" t="s">
        <v>344</v>
      </c>
      <c r="B95" s="20">
        <f>NPV($B$133,E95:BG95)+D95</f>
        <v>515608.79747507838</v>
      </c>
      <c r="C95" s="88">
        <f>SUM(D95:BG95)</f>
        <v>1393170.0664860266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>+Base!$ED7*1000*1.15</f>
        <v>17748.856428603067</v>
      </c>
      <c r="J95" s="19">
        <f>+Base!$ED8*1000*1.15</f>
        <v>75187.061626705152</v>
      </c>
      <c r="K95" s="19">
        <f>+Base!$ED9*1000*1.15</f>
        <v>81306.232978649074</v>
      </c>
      <c r="L95" s="19">
        <f>+Base!$ED10*1000*1.15</f>
        <v>85742.092883107383</v>
      </c>
      <c r="M95" s="19">
        <f>+Base!$ED11*1000*1.15</f>
        <v>83810.033777334582</v>
      </c>
      <c r="N95" s="19">
        <f>+Base!$ED12*1000*1.15</f>
        <v>82890.012734676115</v>
      </c>
      <c r="O95" s="19">
        <f>+Base!$ED13*1000*1.15</f>
        <v>90413.962013401542</v>
      </c>
      <c r="P95" s="19">
        <f>+Base!$ED14*1000*1.15</f>
        <v>86692.674425459831</v>
      </c>
      <c r="Q95" s="19">
        <f>+Base!$ED15*1000*1.15</f>
        <v>83628.510090955955</v>
      </c>
      <c r="R95" s="19">
        <f>+Base!$ED16*1000*1.15</f>
        <v>80093.664708776589</v>
      </c>
      <c r="S95" s="19">
        <f>+Base!$ED17*1000*1.15</f>
        <v>74090.928605703128</v>
      </c>
      <c r="T95" s="19">
        <f>+Base!$ED18*1000*1.15</f>
        <v>63189.066944559243</v>
      </c>
      <c r="U95" s="19">
        <f>+Base!$ED19*1000*1.15</f>
        <v>46038.939632213871</v>
      </c>
      <c r="V95" s="19">
        <f>+Base!$ED20*1000*1.15</f>
        <v>39396.24622640809</v>
      </c>
      <c r="W95" s="19">
        <f>+Base!$ED21*1000*1.15</f>
        <v>32177.442043987096</v>
      </c>
      <c r="X95" s="19">
        <f>+Base!$ED22*1000*1.15</f>
        <v>26265.007769467793</v>
      </c>
      <c r="Y95" s="19">
        <f>+Base!$ED23*1000*1.15</f>
        <v>20585.662310425872</v>
      </c>
      <c r="Z95" s="19">
        <f>+Base!$ED24*1000*1.15</f>
        <v>14961.665941494004</v>
      </c>
      <c r="AA95" s="19">
        <f>+Base!$ED25*1000*1.15</f>
        <v>10500.205223642943</v>
      </c>
      <c r="AB95" s="19">
        <f>+Base!$ED26*1000*1.15</f>
        <v>7056.7004389209269</v>
      </c>
      <c r="AC95" s="19">
        <f>+Base!$ED27*1000*1.15</f>
        <v>5683.8416524158902</v>
      </c>
      <c r="AD95" s="19">
        <f>+Base!$ED28*1000*1.15</f>
        <v>4718.5343570670129</v>
      </c>
      <c r="AE95" s="19">
        <f>+Base!$ED29*1000*1.15</f>
        <v>3767.9587878966022</v>
      </c>
      <c r="AF95" s="19">
        <f>+Base!$ED30*1000*1.15</f>
        <v>2740.1785278904504</v>
      </c>
      <c r="AG95" s="19">
        <f>+Base!$ED31*1000*1.15</f>
        <v>1660.6268281210582</v>
      </c>
      <c r="AH95" s="19">
        <f>+Base!$ED32*1000*1.15</f>
        <v>673.01467046031735</v>
      </c>
      <c r="AI95" s="19">
        <f>+Base!$ED33*1000*1.15</f>
        <v>34.074403005305506</v>
      </c>
      <c r="AJ95" s="19">
        <f>+Base!$ED34*1000*1.15</f>
        <v>6.6808184823092685E-4</v>
      </c>
      <c r="AK95" s="19">
        <f>+Base!$ED35*1000*1.15</f>
        <v>6.8216496237570254E-4</v>
      </c>
      <c r="AL95" s="19">
        <f>+Base!$ED36*1000*1.15</f>
        <v>6.9600039944540612E-4</v>
      </c>
      <c r="AM95" s="19">
        <f>+Base!$ED37*1000*1.15</f>
        <v>7.1091767612062242E-4</v>
      </c>
      <c r="AN95" s="19">
        <f>+Base!$ED38*1000*1.15</f>
        <v>7.2578406855265177E-4</v>
      </c>
      <c r="AO95" s="19">
        <f>+Base!$ED39*1000*1.15</f>
        <v>7.4105438910654115E-4</v>
      </c>
      <c r="AP95" s="19">
        <f>+Base!$ED40*1000*1.15</f>
        <v>7.5605691266582417E-4</v>
      </c>
      <c r="AQ95" s="19">
        <f>+Base!$ED41*1000*1.15</f>
        <v>7.7223069814507772E-4</v>
      </c>
      <c r="AR95" s="19">
        <f>+Base!$ED42*1000*1.15</f>
        <v>4149.8088930436234</v>
      </c>
      <c r="AS95" s="19">
        <f>+Base!$ED43*1000*1.15</f>
        <v>26803.540530136903</v>
      </c>
      <c r="AT95" s="19">
        <f>+Base!$ED44*1000*1.15</f>
        <v>25325.889478955345</v>
      </c>
      <c r="AU95" s="19">
        <f>+Base!$ED45*1000*1.15</f>
        <v>23940.17602904775</v>
      </c>
      <c r="AV95" s="19">
        <f>+Base!$ED46*1000*1.15</f>
        <v>22720.00158399035</v>
      </c>
      <c r="AW95" s="19">
        <f>+Base!$ED47*1000*1.15</f>
        <v>21441.576883476966</v>
      </c>
      <c r="AX95" s="19">
        <f>+Base!$ED48*1000*1.15</f>
        <v>20029.955420180588</v>
      </c>
      <c r="AY95" s="19">
        <f>+Base!$ED49*1000*1.15</f>
        <v>18573.322233849041</v>
      </c>
      <c r="AZ95" s="19">
        <f>+Base!$ED50*1000*1.15</f>
        <v>17144.294150273887</v>
      </c>
      <c r="BA95" s="19">
        <f>+Base!$ED51*1000*1.15</f>
        <v>16260.985876872817</v>
      </c>
      <c r="BB95" s="19">
        <f>+Base!$ED52*1000*1.15</f>
        <v>15148.839326515226</v>
      </c>
      <c r="BC95" s="19">
        <f>+Base!$ED53*1000*1.15</f>
        <v>14010.985749459738</v>
      </c>
      <c r="BD95" s="19">
        <f>+Base!$ED54*1000*1.15</f>
        <v>12863.015394295082</v>
      </c>
      <c r="BE95" s="19">
        <f>+Base!$ED55*1000*1.15</f>
        <v>11991.650939409834</v>
      </c>
      <c r="BF95" s="19">
        <f>+Base!$ED56*1000*1.15</f>
        <v>11213.999815305751</v>
      </c>
      <c r="BG95" s="19">
        <f>+Base!$ED57*1000*1.15</f>
        <v>10498.822397573345</v>
      </c>
      <c r="BH95" s="55">
        <f t="shared" ref="BH95:BH97" si="34">SUM(D95:BG95)</f>
        <v>1393170.0664860266</v>
      </c>
    </row>
    <row r="96" spans="1:60">
      <c r="A96" s="14" t="s">
        <v>343</v>
      </c>
      <c r="B96" s="20">
        <f>NPV($B$133,E96:BG96)+D96</f>
        <v>0</v>
      </c>
      <c r="C96" s="88">
        <f>SUM(D96:BG96)</f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55">
        <f t="shared" si="34"/>
        <v>0</v>
      </c>
    </row>
    <row r="97" spans="1:60">
      <c r="A97" s="83" t="s">
        <v>345</v>
      </c>
      <c r="B97" s="84">
        <f>+B95-B96</f>
        <v>515608.79747507838</v>
      </c>
      <c r="C97" s="89">
        <f>SUM(D97:BG97)</f>
        <v>1393170.0664860266</v>
      </c>
      <c r="D97" s="84">
        <f t="shared" ref="D97:BG97" si="35">+D95-D96</f>
        <v>0</v>
      </c>
      <c r="E97" s="84">
        <f t="shared" si="35"/>
        <v>0</v>
      </c>
      <c r="F97" s="84">
        <f t="shared" si="35"/>
        <v>0</v>
      </c>
      <c r="G97" s="84">
        <f t="shared" si="35"/>
        <v>0</v>
      </c>
      <c r="H97" s="84">
        <f t="shared" si="35"/>
        <v>0</v>
      </c>
      <c r="I97" s="84">
        <f t="shared" si="35"/>
        <v>17748.856428603067</v>
      </c>
      <c r="J97" s="84">
        <f t="shared" si="35"/>
        <v>75187.061626705152</v>
      </c>
      <c r="K97" s="84">
        <f t="shared" si="35"/>
        <v>81306.232978649074</v>
      </c>
      <c r="L97" s="84">
        <f t="shared" si="35"/>
        <v>85742.092883107383</v>
      </c>
      <c r="M97" s="84">
        <f t="shared" si="35"/>
        <v>83810.033777334582</v>
      </c>
      <c r="N97" s="84">
        <f t="shared" si="35"/>
        <v>82890.012734676115</v>
      </c>
      <c r="O97" s="84">
        <f t="shared" si="35"/>
        <v>90413.962013401542</v>
      </c>
      <c r="P97" s="84">
        <f t="shared" si="35"/>
        <v>86692.674425459831</v>
      </c>
      <c r="Q97" s="84">
        <f t="shared" si="35"/>
        <v>83628.510090955955</v>
      </c>
      <c r="R97" s="84">
        <f t="shared" si="35"/>
        <v>80093.664708776589</v>
      </c>
      <c r="S97" s="84">
        <f t="shared" si="35"/>
        <v>74090.928605703128</v>
      </c>
      <c r="T97" s="84">
        <f t="shared" si="35"/>
        <v>63189.066944559243</v>
      </c>
      <c r="U97" s="84">
        <f t="shared" si="35"/>
        <v>46038.939632213871</v>
      </c>
      <c r="V97" s="84">
        <f t="shared" si="35"/>
        <v>39396.24622640809</v>
      </c>
      <c r="W97" s="84">
        <f t="shared" si="35"/>
        <v>32177.442043987096</v>
      </c>
      <c r="X97" s="84">
        <f t="shared" si="35"/>
        <v>26265.007769467793</v>
      </c>
      <c r="Y97" s="84">
        <f t="shared" si="35"/>
        <v>20585.662310425872</v>
      </c>
      <c r="Z97" s="84">
        <f t="shared" si="35"/>
        <v>14961.665941494004</v>
      </c>
      <c r="AA97" s="84">
        <f t="shared" si="35"/>
        <v>10500.205223642943</v>
      </c>
      <c r="AB97" s="84">
        <f t="shared" si="35"/>
        <v>7056.7004389209269</v>
      </c>
      <c r="AC97" s="84">
        <f t="shared" si="35"/>
        <v>5683.8416524158902</v>
      </c>
      <c r="AD97" s="84">
        <f t="shared" si="35"/>
        <v>4718.5343570670129</v>
      </c>
      <c r="AE97" s="84">
        <f t="shared" si="35"/>
        <v>3767.9587878966022</v>
      </c>
      <c r="AF97" s="84">
        <f t="shared" si="35"/>
        <v>2740.1785278904504</v>
      </c>
      <c r="AG97" s="84">
        <f t="shared" si="35"/>
        <v>1660.6268281210582</v>
      </c>
      <c r="AH97" s="84">
        <f t="shared" si="35"/>
        <v>673.01467046031735</v>
      </c>
      <c r="AI97" s="84">
        <f t="shared" si="35"/>
        <v>34.074403005305506</v>
      </c>
      <c r="AJ97" s="84">
        <f t="shared" si="35"/>
        <v>6.6808184823092685E-4</v>
      </c>
      <c r="AK97" s="84">
        <f t="shared" si="35"/>
        <v>6.8216496237570254E-4</v>
      </c>
      <c r="AL97" s="84">
        <f t="shared" si="35"/>
        <v>6.9600039944540612E-4</v>
      </c>
      <c r="AM97" s="84">
        <f t="shared" si="35"/>
        <v>7.1091767612062242E-4</v>
      </c>
      <c r="AN97" s="84">
        <f t="shared" si="35"/>
        <v>7.2578406855265177E-4</v>
      </c>
      <c r="AO97" s="84">
        <f t="shared" si="35"/>
        <v>7.4105438910654115E-4</v>
      </c>
      <c r="AP97" s="84">
        <f t="shared" si="35"/>
        <v>7.5605691266582417E-4</v>
      </c>
      <c r="AQ97" s="84">
        <f t="shared" si="35"/>
        <v>7.7223069814507772E-4</v>
      </c>
      <c r="AR97" s="84">
        <f t="shared" si="35"/>
        <v>4149.8088930436234</v>
      </c>
      <c r="AS97" s="84">
        <f t="shared" si="35"/>
        <v>26803.540530136903</v>
      </c>
      <c r="AT97" s="84">
        <f t="shared" si="35"/>
        <v>25325.889478955345</v>
      </c>
      <c r="AU97" s="84">
        <f t="shared" si="35"/>
        <v>23940.17602904775</v>
      </c>
      <c r="AV97" s="84">
        <f t="shared" si="35"/>
        <v>22720.00158399035</v>
      </c>
      <c r="AW97" s="84">
        <f t="shared" si="35"/>
        <v>21441.576883476966</v>
      </c>
      <c r="AX97" s="84">
        <f t="shared" si="35"/>
        <v>20029.955420180588</v>
      </c>
      <c r="AY97" s="84">
        <f t="shared" si="35"/>
        <v>18573.322233849041</v>
      </c>
      <c r="AZ97" s="84">
        <f t="shared" si="35"/>
        <v>17144.294150273887</v>
      </c>
      <c r="BA97" s="84">
        <f t="shared" si="35"/>
        <v>16260.985876872817</v>
      </c>
      <c r="BB97" s="84">
        <f t="shared" si="35"/>
        <v>15148.839326515226</v>
      </c>
      <c r="BC97" s="84">
        <f t="shared" si="35"/>
        <v>14010.985749459738</v>
      </c>
      <c r="BD97" s="84">
        <f t="shared" si="35"/>
        <v>12863.015394295082</v>
      </c>
      <c r="BE97" s="84">
        <f t="shared" si="35"/>
        <v>11991.650939409834</v>
      </c>
      <c r="BF97" s="84">
        <f t="shared" si="35"/>
        <v>11213.999815305751</v>
      </c>
      <c r="BG97" s="84">
        <f t="shared" si="35"/>
        <v>10498.822397573345</v>
      </c>
      <c r="BH97" s="85">
        <f t="shared" si="34"/>
        <v>1393170.0664860266</v>
      </c>
    </row>
    <row r="98" spans="1:60">
      <c r="A98" s="144" t="s">
        <v>954</v>
      </c>
      <c r="B98" s="20"/>
      <c r="C98" s="88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143"/>
    </row>
    <row r="99" spans="1:60">
      <c r="A99" s="14" t="s">
        <v>344</v>
      </c>
      <c r="B99" s="20">
        <f>NPV($B$133,E99:BG99)+D99</f>
        <v>33120.552507085376</v>
      </c>
      <c r="C99" s="88">
        <f>SUM(D99:BG99)</f>
        <v>93442.066084218794</v>
      </c>
      <c r="D99" s="19">
        <v>0</v>
      </c>
      <c r="E99" s="19">
        <v>0</v>
      </c>
      <c r="F99" s="19">
        <v>0</v>
      </c>
      <c r="G99" s="19">
        <v>0</v>
      </c>
      <c r="H99" s="19">
        <v>0</v>
      </c>
      <c r="I99" s="494">
        <f>+'100 MW ISL Spill'!$ED7*1000-Base!$ED7*1000</f>
        <v>0</v>
      </c>
      <c r="J99" s="494">
        <f>+'100 MW ISL Spill'!$ED8*1000-Base!$ED8*1000</f>
        <v>3997.4532602143809</v>
      </c>
      <c r="K99" s="494">
        <f>+'100 MW ISL Spill'!$ED9*1000-Base!$ED9*1000</f>
        <v>4425.8151803469227</v>
      </c>
      <c r="L99" s="494">
        <f>+'100 MW ISL Spill'!$ED10*1000-Base!$ED10*1000</f>
        <v>4709.7935347171151</v>
      </c>
      <c r="M99" s="494">
        <f>+'100 MW ISL Spill'!$ED11*1000-Base!$ED11*1000</f>
        <v>4699.4425083934184</v>
      </c>
      <c r="N99" s="494">
        <f>+'100 MW ISL Spill'!$ED12*1000-Base!$ED12*1000</f>
        <v>4558.3683346518665</v>
      </c>
      <c r="O99" s="494">
        <f>+'100 MW ISL Spill'!$ED13*1000-Base!$ED13*1000</f>
        <v>4527.3841436070506</v>
      </c>
      <c r="P99" s="494">
        <f>+'100 MW ISL Spill'!$ED14*1000-Base!$ED14*1000</f>
        <v>4513.8193719244155</v>
      </c>
      <c r="Q99" s="494">
        <f>+'100 MW ISL Spill'!$ED15*1000-Base!$ED15*1000</f>
        <v>4569.6599278291251</v>
      </c>
      <c r="R99" s="494">
        <f>+'100 MW ISL Spill'!$ED16*1000-Base!$ED16*1000</f>
        <v>4610.9709570608102</v>
      </c>
      <c r="S99" s="494">
        <f>+'100 MW ISL Spill'!$ED17*1000-Base!$ED17*1000</f>
        <v>4484.5091664806168</v>
      </c>
      <c r="T99" s="494">
        <f>+'100 MW ISL Spill'!$ED18*1000-Base!$ED18*1000</f>
        <v>4188.8861945788667</v>
      </c>
      <c r="U99" s="494">
        <f>+'100 MW ISL Spill'!$ED19*1000-Base!$ED19*1000</f>
        <v>3871.3642243477589</v>
      </c>
      <c r="V99" s="494">
        <f>+'100 MW ISL Spill'!$ED20*1000-Base!$ED20*1000</f>
        <v>3747.6793828960363</v>
      </c>
      <c r="W99" s="494">
        <f>+'100 MW ISL Spill'!$ED21*1000-Base!$ED21*1000</f>
        <v>3568.0906795828487</v>
      </c>
      <c r="X99" s="494">
        <f>+'100 MW ISL Spill'!$ED22*1000-Base!$ED22*1000</f>
        <v>3355.5948240110229</v>
      </c>
      <c r="Y99" s="494">
        <f>+'100 MW ISL Spill'!$ED23*1000-Base!$ED23*1000</f>
        <v>3151.2099541758071</v>
      </c>
      <c r="Z99" s="494">
        <f>+'100 MW ISL Spill'!$ED24*1000-Base!$ED24*1000</f>
        <v>2969.5844392645395</v>
      </c>
      <c r="AA99" s="494">
        <f>+'100 MW ISL Spill'!$ED25*1000-Base!$ED25*1000</f>
        <v>2783.7548989683437</v>
      </c>
      <c r="AB99" s="494">
        <f>+'100 MW ISL Spill'!$ED26*1000-Base!$ED26*1000</f>
        <v>2589.0598184184446</v>
      </c>
      <c r="AC99" s="494">
        <f>+'100 MW ISL Spill'!$ED27*1000-Base!$ED27*1000</f>
        <v>2436.0169214465141</v>
      </c>
      <c r="AD99" s="494">
        <f>+'100 MW ISL Spill'!$ED28*1000-Base!$ED28*1000</f>
        <v>2246.4788826905524</v>
      </c>
      <c r="AE99" s="494">
        <f>+'100 MW ISL Spill'!$ED29*1000-Base!$ED29*1000</f>
        <v>2039.5526796013451</v>
      </c>
      <c r="AF99" s="494">
        <f>+'100 MW ISL Spill'!$ED30*1000-Base!$ED30*1000</f>
        <v>1782.1278523546916</v>
      </c>
      <c r="AG99" s="494">
        <f>+'100 MW ISL Spill'!$ED31*1000-Base!$ED31*1000</f>
        <v>1535.9065130844701</v>
      </c>
      <c r="AH99" s="494">
        <f>+'100 MW ISL Spill'!$ED32*1000-Base!$ED32*1000</f>
        <v>1353.7590823420692</v>
      </c>
      <c r="AI99" s="494">
        <f>+'100 MW ISL Spill'!$ED33*1000-Base!$ED33*1000</f>
        <v>1192.8390956666058</v>
      </c>
      <c r="AJ99" s="494">
        <f>+'100 MW ISL Spill'!$ED34*1000-Base!$ED34*1000</f>
        <v>1025.2359388093585</v>
      </c>
      <c r="AK99" s="494">
        <f>+'100 MW ISL Spill'!$ED35*1000-Base!$ED35*1000</f>
        <v>851.73231857852579</v>
      </c>
      <c r="AL99" s="494">
        <f>+'100 MW ISL Spill'!$ED36*1000-Base!$ED36*1000</f>
        <v>753.63768899166848</v>
      </c>
      <c r="AM99" s="494">
        <f>+'100 MW ISL Spill'!$ED37*1000-Base!$ED37*1000</f>
        <v>628.07154346899733</v>
      </c>
      <c r="AN99" s="494">
        <f>+'100 MW ISL Spill'!$ED38*1000-Base!$ED38*1000</f>
        <v>525.15770378121579</v>
      </c>
      <c r="AO99" s="494">
        <f>+'100 MW ISL Spill'!$ED39*1000-Base!$ED39*1000</f>
        <v>440.29647362779508</v>
      </c>
      <c r="AP99" s="494">
        <f>+'100 MW ISL Spill'!$ED40*1000-Base!$ED40*1000</f>
        <v>351.53045843686806</v>
      </c>
      <c r="AQ99" s="494">
        <f>+'100 MW ISL Spill'!$ED41*1000-Base!$ED41*1000</f>
        <v>284.76004680393089</v>
      </c>
      <c r="AR99" s="494">
        <f>+'100 MW ISL Spill'!$ED42*1000-Base!$ED42*1000</f>
        <v>228.04119186677235</v>
      </c>
      <c r="AS99" s="494">
        <f>+'100 MW ISL Spill'!$ED43*1000-Base!$ED43*1000</f>
        <v>155.53936273111685</v>
      </c>
      <c r="AT99" s="494">
        <f>+'100 MW ISL Spill'!$ED44*1000-Base!$ED44*1000</f>
        <v>103.23350827617833</v>
      </c>
      <c r="AU99" s="494">
        <f>+'100 MW ISL Spill'!$ED45*1000-Base!$ED45*1000</f>
        <v>77.245555843852344</v>
      </c>
      <c r="AV99" s="494">
        <f>+'100 MW ISL Spill'!$ED46*1000-Base!$ED46*1000</f>
        <v>56.911508174674964</v>
      </c>
      <c r="AW99" s="494">
        <f>+'100 MW ISL Spill'!$ED47*1000-Base!$ED47*1000</f>
        <v>36.606844047993945</v>
      </c>
      <c r="AX99" s="494">
        <f>+'100 MW ISL Spill'!$ED48*1000-Base!$ED48*1000</f>
        <v>14.944112124205276</v>
      </c>
      <c r="AY99" s="494">
        <f>+'100 MW ISL Spill'!$ED49*1000-Base!$ED49*1000</f>
        <v>0</v>
      </c>
      <c r="AZ99" s="494">
        <f>+'100 MW ISL Spill'!$ED50*1000-Base!$ED50*1000</f>
        <v>0</v>
      </c>
      <c r="BA99" s="494">
        <f>+'100 MW ISL Spill'!$ED51*1000-Base!$ED51*1000</f>
        <v>0</v>
      </c>
      <c r="BB99" s="494">
        <f>+'100 MW ISL Spill'!$ED52*1000-Base!$ED52*1000</f>
        <v>0</v>
      </c>
      <c r="BC99" s="494">
        <f>+'100 MW ISL Spill'!$ED53*1000-Base!$ED53*1000</f>
        <v>0</v>
      </c>
      <c r="BD99" s="494">
        <f>+'100 MW ISL Spill'!$ED54*1000-Base!$ED54*1000</f>
        <v>0</v>
      </c>
      <c r="BE99" s="494">
        <f>+'100 MW ISL Spill'!$ED55*1000-Base!$ED55*1000</f>
        <v>0</v>
      </c>
      <c r="BF99" s="494">
        <f>+'100 MW ISL Spill'!$ED56*1000-Base!$ED56*1000</f>
        <v>0</v>
      </c>
      <c r="BG99" s="494">
        <f>+'100 MW ISL Spill'!$ED57*1000-Base!$ED57*1000</f>
        <v>0</v>
      </c>
      <c r="BH99" s="55">
        <f t="shared" ref="BH99:BH101" si="36">SUM(D99:BG99)</f>
        <v>93442.066084218794</v>
      </c>
    </row>
    <row r="100" spans="1:60">
      <c r="A100" s="14" t="s">
        <v>343</v>
      </c>
      <c r="B100" s="20">
        <f>NPV($B$133,E100:BG100)+D100</f>
        <v>0</v>
      </c>
      <c r="C100" s="88">
        <f>SUM(D100:BG100)</f>
        <v>0</v>
      </c>
      <c r="D100" s="19">
        <v>0</v>
      </c>
      <c r="E100" s="19">
        <v>0</v>
      </c>
      <c r="F100" s="19">
        <v>0</v>
      </c>
      <c r="G100" s="19">
        <v>0</v>
      </c>
      <c r="H100" s="19">
        <v>0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v>0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55">
        <f t="shared" si="36"/>
        <v>0</v>
      </c>
    </row>
    <row r="101" spans="1:60">
      <c r="A101" s="83" t="s">
        <v>345</v>
      </c>
      <c r="B101" s="84">
        <f>+B99-B100</f>
        <v>33120.552507085376</v>
      </c>
      <c r="C101" s="89">
        <f>SUM(D101:BG101)</f>
        <v>93442.066084218794</v>
      </c>
      <c r="D101" s="84">
        <f t="shared" ref="D101:BG101" si="37">+D99-D100</f>
        <v>0</v>
      </c>
      <c r="E101" s="84">
        <f t="shared" si="37"/>
        <v>0</v>
      </c>
      <c r="F101" s="84">
        <f t="shared" si="37"/>
        <v>0</v>
      </c>
      <c r="G101" s="84">
        <f t="shared" si="37"/>
        <v>0</v>
      </c>
      <c r="H101" s="84">
        <f t="shared" si="37"/>
        <v>0</v>
      </c>
      <c r="I101" s="84">
        <f t="shared" si="37"/>
        <v>0</v>
      </c>
      <c r="J101" s="84">
        <f t="shared" si="37"/>
        <v>3997.4532602143809</v>
      </c>
      <c r="K101" s="84">
        <f t="shared" si="37"/>
        <v>4425.8151803469227</v>
      </c>
      <c r="L101" s="84">
        <f t="shared" si="37"/>
        <v>4709.7935347171151</v>
      </c>
      <c r="M101" s="84">
        <f t="shared" si="37"/>
        <v>4699.4425083934184</v>
      </c>
      <c r="N101" s="84">
        <f t="shared" si="37"/>
        <v>4558.3683346518665</v>
      </c>
      <c r="O101" s="84">
        <f t="shared" si="37"/>
        <v>4527.3841436070506</v>
      </c>
      <c r="P101" s="84">
        <f t="shared" si="37"/>
        <v>4513.8193719244155</v>
      </c>
      <c r="Q101" s="84">
        <f t="shared" si="37"/>
        <v>4569.6599278291251</v>
      </c>
      <c r="R101" s="84">
        <f t="shared" si="37"/>
        <v>4610.9709570608102</v>
      </c>
      <c r="S101" s="84">
        <f t="shared" si="37"/>
        <v>4484.5091664806168</v>
      </c>
      <c r="T101" s="84">
        <f t="shared" si="37"/>
        <v>4188.8861945788667</v>
      </c>
      <c r="U101" s="84">
        <f t="shared" si="37"/>
        <v>3871.3642243477589</v>
      </c>
      <c r="V101" s="84">
        <f t="shared" si="37"/>
        <v>3747.6793828960363</v>
      </c>
      <c r="W101" s="84">
        <f t="shared" si="37"/>
        <v>3568.0906795828487</v>
      </c>
      <c r="X101" s="84">
        <f t="shared" si="37"/>
        <v>3355.5948240110229</v>
      </c>
      <c r="Y101" s="84">
        <f t="shared" si="37"/>
        <v>3151.2099541758071</v>
      </c>
      <c r="Z101" s="84">
        <f t="shared" si="37"/>
        <v>2969.5844392645395</v>
      </c>
      <c r="AA101" s="84">
        <f t="shared" si="37"/>
        <v>2783.7548989683437</v>
      </c>
      <c r="AB101" s="84">
        <f t="shared" si="37"/>
        <v>2589.0598184184446</v>
      </c>
      <c r="AC101" s="84">
        <f t="shared" si="37"/>
        <v>2436.0169214465141</v>
      </c>
      <c r="AD101" s="84">
        <f t="shared" si="37"/>
        <v>2246.4788826905524</v>
      </c>
      <c r="AE101" s="84">
        <f t="shared" si="37"/>
        <v>2039.5526796013451</v>
      </c>
      <c r="AF101" s="84">
        <f t="shared" si="37"/>
        <v>1782.1278523546916</v>
      </c>
      <c r="AG101" s="84">
        <f t="shared" si="37"/>
        <v>1535.9065130844701</v>
      </c>
      <c r="AH101" s="84">
        <f t="shared" si="37"/>
        <v>1353.7590823420692</v>
      </c>
      <c r="AI101" s="84">
        <f t="shared" si="37"/>
        <v>1192.8390956666058</v>
      </c>
      <c r="AJ101" s="84">
        <f t="shared" si="37"/>
        <v>1025.2359388093585</v>
      </c>
      <c r="AK101" s="84">
        <f t="shared" si="37"/>
        <v>851.73231857852579</v>
      </c>
      <c r="AL101" s="84">
        <f t="shared" si="37"/>
        <v>753.63768899166848</v>
      </c>
      <c r="AM101" s="84">
        <f t="shared" si="37"/>
        <v>628.07154346899733</v>
      </c>
      <c r="AN101" s="84">
        <f t="shared" si="37"/>
        <v>525.15770378121579</v>
      </c>
      <c r="AO101" s="84">
        <f t="shared" si="37"/>
        <v>440.29647362779508</v>
      </c>
      <c r="AP101" s="84">
        <f t="shared" si="37"/>
        <v>351.53045843686806</v>
      </c>
      <c r="AQ101" s="84">
        <f t="shared" si="37"/>
        <v>284.76004680393089</v>
      </c>
      <c r="AR101" s="84">
        <f t="shared" si="37"/>
        <v>228.04119186677235</v>
      </c>
      <c r="AS101" s="84">
        <f t="shared" si="37"/>
        <v>155.53936273111685</v>
      </c>
      <c r="AT101" s="84">
        <f t="shared" si="37"/>
        <v>103.23350827617833</v>
      </c>
      <c r="AU101" s="84">
        <f t="shared" si="37"/>
        <v>77.245555843852344</v>
      </c>
      <c r="AV101" s="84">
        <f t="shared" si="37"/>
        <v>56.911508174674964</v>
      </c>
      <c r="AW101" s="84">
        <f t="shared" si="37"/>
        <v>36.606844047993945</v>
      </c>
      <c r="AX101" s="84">
        <f t="shared" si="37"/>
        <v>14.944112124205276</v>
      </c>
      <c r="AY101" s="84">
        <f t="shared" si="37"/>
        <v>0</v>
      </c>
      <c r="AZ101" s="84">
        <f t="shared" si="37"/>
        <v>0</v>
      </c>
      <c r="BA101" s="84">
        <f t="shared" si="37"/>
        <v>0</v>
      </c>
      <c r="BB101" s="84">
        <f t="shared" si="37"/>
        <v>0</v>
      </c>
      <c r="BC101" s="84">
        <f t="shared" si="37"/>
        <v>0</v>
      </c>
      <c r="BD101" s="84">
        <f t="shared" si="37"/>
        <v>0</v>
      </c>
      <c r="BE101" s="84">
        <f t="shared" si="37"/>
        <v>0</v>
      </c>
      <c r="BF101" s="84">
        <f t="shared" si="37"/>
        <v>0</v>
      </c>
      <c r="BG101" s="84">
        <f t="shared" si="37"/>
        <v>0</v>
      </c>
      <c r="BH101" s="85">
        <f t="shared" si="36"/>
        <v>93442.066084218794</v>
      </c>
    </row>
    <row r="102" spans="1:60">
      <c r="A102" s="144" t="s">
        <v>955</v>
      </c>
      <c r="B102" s="20"/>
      <c r="C102" s="88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143"/>
    </row>
    <row r="103" spans="1:60">
      <c r="A103" s="14" t="s">
        <v>344</v>
      </c>
      <c r="B103" s="20">
        <f>NPV($B$133,E103:BG103)+D103</f>
        <v>100000.25317185183</v>
      </c>
      <c r="C103" s="88">
        <f>SUM(D103:BG103)</f>
        <v>279075.1999999999</v>
      </c>
      <c r="D103" s="19">
        <f>+Ponding!$F12</f>
        <v>0</v>
      </c>
      <c r="E103" s="19">
        <f>+Ponding!$F13</f>
        <v>0</v>
      </c>
      <c r="F103" s="19">
        <f>+Ponding!$F14</f>
        <v>0</v>
      </c>
      <c r="G103" s="19">
        <f>+Ponding!$F15</f>
        <v>0</v>
      </c>
      <c r="H103" s="19">
        <f>+Ponding!$F16</f>
        <v>0</v>
      </c>
      <c r="I103" s="19">
        <f>+Ponding!$F17</f>
        <v>11044.8</v>
      </c>
      <c r="J103" s="19">
        <f>+Ponding!$F18</f>
        <v>11044.8</v>
      </c>
      <c r="K103" s="19">
        <f>+Ponding!$F19</f>
        <v>11044.8</v>
      </c>
      <c r="L103" s="19">
        <f>+Ponding!$F20</f>
        <v>11044.8</v>
      </c>
      <c r="M103" s="19">
        <f>+Ponding!$F21</f>
        <v>11044.8</v>
      </c>
      <c r="N103" s="19">
        <f>+Ponding!$F22</f>
        <v>11044.8</v>
      </c>
      <c r="O103" s="19">
        <f>+Ponding!$F23</f>
        <v>11044.8</v>
      </c>
      <c r="P103" s="19">
        <f>+Ponding!$F24</f>
        <v>11044.8</v>
      </c>
      <c r="Q103" s="19">
        <f>+Ponding!$F25</f>
        <v>11544.8</v>
      </c>
      <c r="R103" s="19">
        <f>+Ponding!$F26</f>
        <v>11544.8</v>
      </c>
      <c r="S103" s="19">
        <f>+Ponding!$F27</f>
        <v>11544.8</v>
      </c>
      <c r="T103" s="19">
        <f>+Ponding!$F28</f>
        <v>11544.8</v>
      </c>
      <c r="U103" s="19">
        <f>+Ponding!$F29</f>
        <v>11544.8</v>
      </c>
      <c r="V103" s="19">
        <f>+Ponding!$F30</f>
        <v>12044.8</v>
      </c>
      <c r="W103" s="19">
        <f>+Ponding!$F31</f>
        <v>12044.8</v>
      </c>
      <c r="X103" s="19">
        <f>+Ponding!$F32</f>
        <v>12044.8</v>
      </c>
      <c r="Y103" s="19">
        <f>+Ponding!$F33</f>
        <v>12044.8</v>
      </c>
      <c r="Z103" s="19">
        <f>+Ponding!$F34</f>
        <v>12044.8</v>
      </c>
      <c r="AA103" s="19">
        <f>+Ponding!$F35</f>
        <v>12044.8</v>
      </c>
      <c r="AB103" s="19">
        <f>+Ponding!$F36</f>
        <v>12044.8</v>
      </c>
      <c r="AC103" s="19">
        <f>+Ponding!$F37</f>
        <v>12044.8</v>
      </c>
      <c r="AD103" s="19">
        <f>+Ponding!$F38</f>
        <v>12044.8</v>
      </c>
      <c r="AE103" s="19">
        <f>+Ponding!$F39</f>
        <v>12044.8</v>
      </c>
      <c r="AF103" s="19">
        <f>+Ponding!$F40</f>
        <v>12544.8</v>
      </c>
      <c r="AG103" s="19">
        <f>+Ponding!$F41</f>
        <v>0</v>
      </c>
      <c r="AH103" s="19">
        <f>+Ponding!$F42</f>
        <v>0</v>
      </c>
      <c r="AI103" s="19">
        <f>+Ponding!$F43</f>
        <v>0</v>
      </c>
      <c r="AJ103" s="19">
        <f>+Ponding!$F44</f>
        <v>0</v>
      </c>
      <c r="AK103" s="19">
        <f>+Ponding!$F45</f>
        <v>0</v>
      </c>
      <c r="AL103" s="19">
        <f>+Ponding!$F46</f>
        <v>0</v>
      </c>
      <c r="AM103" s="19">
        <f>+Ponding!$F47</f>
        <v>0</v>
      </c>
      <c r="AN103" s="19">
        <f>+Ponding!$F48</f>
        <v>0</v>
      </c>
      <c r="AO103" s="19">
        <f>+Ponding!$F49</f>
        <v>0</v>
      </c>
      <c r="AP103" s="19">
        <f>+Ponding!$F50</f>
        <v>0</v>
      </c>
      <c r="AQ103" s="19">
        <f>+Ponding!$F51</f>
        <v>0</v>
      </c>
      <c r="AR103" s="19">
        <f>+Ponding!$F52</f>
        <v>0</v>
      </c>
      <c r="AS103" s="19">
        <f>+Ponding!$F53</f>
        <v>0</v>
      </c>
      <c r="AT103" s="19">
        <f>+Ponding!$F54</f>
        <v>0</v>
      </c>
      <c r="AU103" s="19">
        <f>+Ponding!$F55</f>
        <v>0</v>
      </c>
      <c r="AV103" s="19">
        <f>+Ponding!$F56</f>
        <v>0</v>
      </c>
      <c r="AW103" s="19">
        <f>+Ponding!$F57</f>
        <v>0</v>
      </c>
      <c r="AX103" s="19">
        <f>+Ponding!$F58</f>
        <v>0</v>
      </c>
      <c r="AY103" s="19">
        <f>+Ponding!$F59</f>
        <v>0</v>
      </c>
      <c r="AZ103" s="19">
        <f>+Ponding!$F60</f>
        <v>0</v>
      </c>
      <c r="BA103" s="19">
        <f>+Ponding!$F61</f>
        <v>0</v>
      </c>
      <c r="BB103" s="19">
        <f>+Ponding!$F62</f>
        <v>0</v>
      </c>
      <c r="BC103" s="19">
        <f>+Ponding!$F63</f>
        <v>0</v>
      </c>
      <c r="BD103" s="19">
        <f>+Ponding!$F64</f>
        <v>0</v>
      </c>
      <c r="BE103" s="19">
        <f>+Ponding!$F65</f>
        <v>0</v>
      </c>
      <c r="BF103" s="19">
        <f>+Ponding!$F66</f>
        <v>0</v>
      </c>
      <c r="BG103" s="19">
        <f>+Ponding!$F67</f>
        <v>0</v>
      </c>
      <c r="BH103" s="55">
        <f t="shared" ref="BH103:BH105" si="38">SUM(D103:BG103)</f>
        <v>279075.1999999999</v>
      </c>
    </row>
    <row r="104" spans="1:60">
      <c r="A104" s="14" t="s">
        <v>343</v>
      </c>
      <c r="B104" s="20">
        <f>NPV($B$133,E104:BG104)+D104</f>
        <v>0</v>
      </c>
      <c r="C104" s="88">
        <f>SUM(D104:BG104)</f>
        <v>0</v>
      </c>
      <c r="D104" s="19">
        <v>0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55">
        <f t="shared" si="38"/>
        <v>0</v>
      </c>
    </row>
    <row r="105" spans="1:60">
      <c r="A105" s="83" t="s">
        <v>345</v>
      </c>
      <c r="B105" s="84">
        <f>+B103-B104</f>
        <v>100000.25317185183</v>
      </c>
      <c r="C105" s="89">
        <f>SUM(D105:BG105)</f>
        <v>279075.1999999999</v>
      </c>
      <c r="D105" s="84">
        <f t="shared" ref="D105:BG105" si="39">+D103-D104</f>
        <v>0</v>
      </c>
      <c r="E105" s="84">
        <f t="shared" si="39"/>
        <v>0</v>
      </c>
      <c r="F105" s="84">
        <f t="shared" si="39"/>
        <v>0</v>
      </c>
      <c r="G105" s="84">
        <f t="shared" si="39"/>
        <v>0</v>
      </c>
      <c r="H105" s="84">
        <f t="shared" si="39"/>
        <v>0</v>
      </c>
      <c r="I105" s="84">
        <f t="shared" si="39"/>
        <v>11044.8</v>
      </c>
      <c r="J105" s="84">
        <f t="shared" si="39"/>
        <v>11044.8</v>
      </c>
      <c r="K105" s="84">
        <f t="shared" si="39"/>
        <v>11044.8</v>
      </c>
      <c r="L105" s="84">
        <f t="shared" si="39"/>
        <v>11044.8</v>
      </c>
      <c r="M105" s="84">
        <f t="shared" si="39"/>
        <v>11044.8</v>
      </c>
      <c r="N105" s="84">
        <f t="shared" si="39"/>
        <v>11044.8</v>
      </c>
      <c r="O105" s="84">
        <f t="shared" si="39"/>
        <v>11044.8</v>
      </c>
      <c r="P105" s="84">
        <f t="shared" si="39"/>
        <v>11044.8</v>
      </c>
      <c r="Q105" s="84">
        <f t="shared" si="39"/>
        <v>11544.8</v>
      </c>
      <c r="R105" s="84">
        <f t="shared" si="39"/>
        <v>11544.8</v>
      </c>
      <c r="S105" s="84">
        <f t="shared" si="39"/>
        <v>11544.8</v>
      </c>
      <c r="T105" s="84">
        <f t="shared" si="39"/>
        <v>11544.8</v>
      </c>
      <c r="U105" s="84">
        <f t="shared" si="39"/>
        <v>11544.8</v>
      </c>
      <c r="V105" s="84">
        <f t="shared" si="39"/>
        <v>12044.8</v>
      </c>
      <c r="W105" s="84">
        <f t="shared" si="39"/>
        <v>12044.8</v>
      </c>
      <c r="X105" s="84">
        <f t="shared" si="39"/>
        <v>12044.8</v>
      </c>
      <c r="Y105" s="84">
        <f t="shared" si="39"/>
        <v>12044.8</v>
      </c>
      <c r="Z105" s="84">
        <f t="shared" si="39"/>
        <v>12044.8</v>
      </c>
      <c r="AA105" s="84">
        <f t="shared" si="39"/>
        <v>12044.8</v>
      </c>
      <c r="AB105" s="84">
        <f t="shared" si="39"/>
        <v>12044.8</v>
      </c>
      <c r="AC105" s="84">
        <f t="shared" si="39"/>
        <v>12044.8</v>
      </c>
      <c r="AD105" s="84">
        <f t="shared" si="39"/>
        <v>12044.8</v>
      </c>
      <c r="AE105" s="84">
        <f t="shared" si="39"/>
        <v>12044.8</v>
      </c>
      <c r="AF105" s="84">
        <f t="shared" si="39"/>
        <v>12544.8</v>
      </c>
      <c r="AG105" s="84">
        <f t="shared" si="39"/>
        <v>0</v>
      </c>
      <c r="AH105" s="84">
        <f t="shared" si="39"/>
        <v>0</v>
      </c>
      <c r="AI105" s="84">
        <f t="shared" si="39"/>
        <v>0</v>
      </c>
      <c r="AJ105" s="84">
        <f t="shared" si="39"/>
        <v>0</v>
      </c>
      <c r="AK105" s="84">
        <f t="shared" si="39"/>
        <v>0</v>
      </c>
      <c r="AL105" s="84">
        <f t="shared" si="39"/>
        <v>0</v>
      </c>
      <c r="AM105" s="84">
        <f t="shared" si="39"/>
        <v>0</v>
      </c>
      <c r="AN105" s="84">
        <f t="shared" si="39"/>
        <v>0</v>
      </c>
      <c r="AO105" s="84">
        <f t="shared" si="39"/>
        <v>0</v>
      </c>
      <c r="AP105" s="84">
        <f t="shared" si="39"/>
        <v>0</v>
      </c>
      <c r="AQ105" s="84">
        <f t="shared" si="39"/>
        <v>0</v>
      </c>
      <c r="AR105" s="84">
        <f t="shared" si="39"/>
        <v>0</v>
      </c>
      <c r="AS105" s="84">
        <f t="shared" si="39"/>
        <v>0</v>
      </c>
      <c r="AT105" s="84">
        <f t="shared" si="39"/>
        <v>0</v>
      </c>
      <c r="AU105" s="84">
        <f t="shared" si="39"/>
        <v>0</v>
      </c>
      <c r="AV105" s="84">
        <f t="shared" si="39"/>
        <v>0</v>
      </c>
      <c r="AW105" s="84">
        <f t="shared" si="39"/>
        <v>0</v>
      </c>
      <c r="AX105" s="84">
        <f t="shared" si="39"/>
        <v>0</v>
      </c>
      <c r="AY105" s="84">
        <f t="shared" si="39"/>
        <v>0</v>
      </c>
      <c r="AZ105" s="84">
        <f t="shared" si="39"/>
        <v>0</v>
      </c>
      <c r="BA105" s="84">
        <f t="shared" si="39"/>
        <v>0</v>
      </c>
      <c r="BB105" s="84">
        <f t="shared" si="39"/>
        <v>0</v>
      </c>
      <c r="BC105" s="84">
        <f t="shared" si="39"/>
        <v>0</v>
      </c>
      <c r="BD105" s="84">
        <f t="shared" si="39"/>
        <v>0</v>
      </c>
      <c r="BE105" s="84">
        <f t="shared" si="39"/>
        <v>0</v>
      </c>
      <c r="BF105" s="84">
        <f t="shared" si="39"/>
        <v>0</v>
      </c>
      <c r="BG105" s="84">
        <f t="shared" si="39"/>
        <v>0</v>
      </c>
      <c r="BH105" s="85">
        <f t="shared" si="38"/>
        <v>279075.1999999999</v>
      </c>
    </row>
    <row r="106" spans="1:60">
      <c r="A106" s="144" t="s">
        <v>1024</v>
      </c>
      <c r="B106" s="20"/>
      <c r="C106" s="88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143"/>
    </row>
    <row r="107" spans="1:60">
      <c r="A107" s="14" t="s">
        <v>344</v>
      </c>
      <c r="B107" s="20">
        <f>NPV($B$133,E107:BG107)+D107</f>
        <v>97588.142140093871</v>
      </c>
      <c r="C107" s="88">
        <f>SUM(D107:BG107)</f>
        <v>1251124.2804195629</v>
      </c>
      <c r="D107" s="19">
        <f>+'Reserve Sharing'!G23</f>
        <v>0</v>
      </c>
      <c r="E107" s="19">
        <f>+'Reserve Sharing'!H23</f>
        <v>0</v>
      </c>
      <c r="F107" s="19">
        <f>+'Reserve Sharing'!I23</f>
        <v>0</v>
      </c>
      <c r="G107" s="19">
        <f>+'Reserve Sharing'!J23</f>
        <v>0</v>
      </c>
      <c r="H107" s="19">
        <f>+'Reserve Sharing'!K23</f>
        <v>0</v>
      </c>
      <c r="I107" s="19">
        <f>+'Reserve Sharing'!L23</f>
        <v>0</v>
      </c>
      <c r="J107" s="19">
        <f>+'Reserve Sharing'!M23</f>
        <v>0</v>
      </c>
      <c r="K107" s="19">
        <f>+'Reserve Sharing'!N23</f>
        <v>0</v>
      </c>
      <c r="L107" s="19">
        <f>+'Reserve Sharing'!O23</f>
        <v>0</v>
      </c>
      <c r="M107" s="19">
        <f>+'Reserve Sharing'!P23</f>
        <v>0</v>
      </c>
      <c r="N107" s="19">
        <f>+'Reserve Sharing'!Q23</f>
        <v>0</v>
      </c>
      <c r="O107" s="19">
        <f>+'Reserve Sharing'!R23</f>
        <v>0</v>
      </c>
      <c r="P107" s="19">
        <f>+'Reserve Sharing'!S23</f>
        <v>0</v>
      </c>
      <c r="Q107" s="19">
        <f>+'Reserve Sharing'!T23</f>
        <v>0</v>
      </c>
      <c r="R107" s="19">
        <f>+'Reserve Sharing'!U23</f>
        <v>0</v>
      </c>
      <c r="S107" s="19">
        <f>+'Reserve Sharing'!V23</f>
        <v>0</v>
      </c>
      <c r="T107" s="19">
        <f>+'Reserve Sharing'!W23</f>
        <v>0</v>
      </c>
      <c r="U107" s="19">
        <f>+'Reserve Sharing'!X23</f>
        <v>0</v>
      </c>
      <c r="V107" s="19">
        <f>+'Reserve Sharing'!Y23</f>
        <v>0</v>
      </c>
      <c r="W107" s="19">
        <f>+'Reserve Sharing'!Z23</f>
        <v>0</v>
      </c>
      <c r="X107" s="19">
        <f>+'Reserve Sharing'!AA23</f>
        <v>1231.947796458958</v>
      </c>
      <c r="Y107" s="19">
        <f>+'Reserve Sharing'!AB23</f>
        <v>14581.718270915935</v>
      </c>
      <c r="Z107" s="19">
        <f>+'Reserve Sharing'!AC23</f>
        <v>14256.844010346389</v>
      </c>
      <c r="AA107" s="19">
        <f>+'Reserve Sharing'!AD23</f>
        <v>13933.294826229874</v>
      </c>
      <c r="AB107" s="19">
        <f>+'Reserve Sharing'!AE23</f>
        <v>14971.76809034968</v>
      </c>
      <c r="AC107" s="19">
        <f>+'Reserve Sharing'!AF23</f>
        <v>29407.553184106353</v>
      </c>
      <c r="AD107" s="19">
        <f>+'Reserve Sharing'!AG23</f>
        <v>28723.402801267206</v>
      </c>
      <c r="AE107" s="19">
        <f>+'Reserve Sharing'!AH23</f>
        <v>28919.902353868321</v>
      </c>
      <c r="AF107" s="19">
        <f>+'Reserve Sharing'!AI23</f>
        <v>37778.14586164814</v>
      </c>
      <c r="AG107" s="19">
        <f>+'Reserve Sharing'!AJ23</f>
        <v>36853.148502074982</v>
      </c>
      <c r="AH107" s="19">
        <f>+'Reserve Sharing'!AK23</f>
        <v>35940.675408634961</v>
      </c>
      <c r="AI107" s="19">
        <f>+'Reserve Sharing'!AL23</f>
        <v>35026.939899909121</v>
      </c>
      <c r="AJ107" s="19">
        <f>+'Reserve Sharing'!AM23</f>
        <v>34100.06530045619</v>
      </c>
      <c r="AK107" s="19">
        <f>+'Reserve Sharing'!AN23</f>
        <v>33194.350414300709</v>
      </c>
      <c r="AL107" s="19">
        <f>+'Reserve Sharing'!AO23</f>
        <v>32288.674094115184</v>
      </c>
      <c r="AM107" s="19">
        <f>+'Reserve Sharing'!AP23</f>
        <v>31385.287121978741</v>
      </c>
      <c r="AN107" s="19">
        <f>+'Reserve Sharing'!AQ23</f>
        <v>30483.725407593905</v>
      </c>
      <c r="AO107" s="19">
        <f>+'Reserve Sharing'!AR23</f>
        <v>29582.784852041983</v>
      </c>
      <c r="AP107" s="19">
        <f>+'Reserve Sharing'!AS23</f>
        <v>28665.235696706186</v>
      </c>
      <c r="AQ107" s="19">
        <f>+'Reserve Sharing'!AT23</f>
        <v>27770.493051970101</v>
      </c>
      <c r="AR107" s="19">
        <f>+'Reserve Sharing'!AU23</f>
        <v>26877.608362977306</v>
      </c>
      <c r="AS107" s="19">
        <f>+'Reserve Sharing'!AV23</f>
        <v>25989.239387597969</v>
      </c>
      <c r="AT107" s="19">
        <f>+'Reserve Sharing'!AW23</f>
        <v>25099.427855869519</v>
      </c>
      <c r="AU107" s="19">
        <f>+'Reserve Sharing'!AX23</f>
        <v>24194.231141649754</v>
      </c>
      <c r="AV107" s="19">
        <f>+'Reserve Sharing'!AY23</f>
        <v>23310.676790528902</v>
      </c>
      <c r="AW107" s="19">
        <f>+'Reserve Sharing'!AZ23</f>
        <v>24193.471493926438</v>
      </c>
      <c r="AX107" s="19">
        <f>+'Reserve Sharing'!BA23</f>
        <v>42343.349019957852</v>
      </c>
      <c r="AY107" s="19">
        <f>+'Reserve Sharing'!BB23</f>
        <v>41164.74870444613</v>
      </c>
      <c r="AZ107" s="19">
        <f>+'Reserve Sharing'!BC23</f>
        <v>42545.42204772804</v>
      </c>
      <c r="BA107" s="19">
        <f>+'Reserve Sharing'!BD23</f>
        <v>68576.715091961043</v>
      </c>
      <c r="BB107" s="19">
        <f>+'Reserve Sharing'!BE23</f>
        <v>60177.415531684674</v>
      </c>
      <c r="BC107" s="19">
        <f>+'Reserve Sharing'!BF23</f>
        <v>58781.515539974847</v>
      </c>
      <c r="BD107" s="19">
        <f>+'Reserve Sharing'!BG23</f>
        <v>56993.830915921746</v>
      </c>
      <c r="BE107" s="19">
        <f>+'Reserve Sharing'!BH23</f>
        <v>52995.370546071485</v>
      </c>
      <c r="BF107" s="19">
        <f>+'Reserve Sharing'!BI23</f>
        <v>70197.394189433631</v>
      </c>
      <c r="BG107" s="19">
        <f>+'Reserve Sharing'!BJ23</f>
        <v>68587.906854860383</v>
      </c>
      <c r="BH107" s="55">
        <f t="shared" ref="BH107:BH109" si="40">SUM(D107:BG107)</f>
        <v>1251124.2804195629</v>
      </c>
    </row>
    <row r="108" spans="1:60">
      <c r="A108" s="14" t="s">
        <v>343</v>
      </c>
      <c r="B108" s="20">
        <f>NPV($B$133,E108:BG108)+D108</f>
        <v>0</v>
      </c>
      <c r="C108" s="88">
        <f>SUM(D108:BG108)</f>
        <v>0</v>
      </c>
      <c r="D108" s="19">
        <v>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55">
        <f t="shared" si="40"/>
        <v>0</v>
      </c>
    </row>
    <row r="109" spans="1:60">
      <c r="A109" s="83" t="s">
        <v>345</v>
      </c>
      <c r="B109" s="84">
        <f>+B107-B108</f>
        <v>97588.142140093871</v>
      </c>
      <c r="C109" s="89">
        <f>SUM(D109:BG109)</f>
        <v>1251124.2804195629</v>
      </c>
      <c r="D109" s="84">
        <f t="shared" ref="D109:BG109" si="41">+D107-D108</f>
        <v>0</v>
      </c>
      <c r="E109" s="84">
        <f t="shared" si="41"/>
        <v>0</v>
      </c>
      <c r="F109" s="84">
        <f t="shared" si="41"/>
        <v>0</v>
      </c>
      <c r="G109" s="84">
        <f t="shared" si="41"/>
        <v>0</v>
      </c>
      <c r="H109" s="84">
        <f t="shared" si="41"/>
        <v>0</v>
      </c>
      <c r="I109" s="84">
        <f t="shared" si="41"/>
        <v>0</v>
      </c>
      <c r="J109" s="84">
        <f t="shared" si="41"/>
        <v>0</v>
      </c>
      <c r="K109" s="84">
        <f t="shared" si="41"/>
        <v>0</v>
      </c>
      <c r="L109" s="84">
        <f t="shared" si="41"/>
        <v>0</v>
      </c>
      <c r="M109" s="84">
        <f t="shared" si="41"/>
        <v>0</v>
      </c>
      <c r="N109" s="84">
        <f t="shared" si="41"/>
        <v>0</v>
      </c>
      <c r="O109" s="84">
        <f t="shared" si="41"/>
        <v>0</v>
      </c>
      <c r="P109" s="84">
        <f t="shared" si="41"/>
        <v>0</v>
      </c>
      <c r="Q109" s="84">
        <f t="shared" si="41"/>
        <v>0</v>
      </c>
      <c r="R109" s="84">
        <f t="shared" si="41"/>
        <v>0</v>
      </c>
      <c r="S109" s="84">
        <f t="shared" si="41"/>
        <v>0</v>
      </c>
      <c r="T109" s="84">
        <f t="shared" si="41"/>
        <v>0</v>
      </c>
      <c r="U109" s="84">
        <f t="shared" si="41"/>
        <v>0</v>
      </c>
      <c r="V109" s="84">
        <f t="shared" si="41"/>
        <v>0</v>
      </c>
      <c r="W109" s="84">
        <f t="shared" si="41"/>
        <v>0</v>
      </c>
      <c r="X109" s="84">
        <f t="shared" si="41"/>
        <v>1231.947796458958</v>
      </c>
      <c r="Y109" s="84">
        <f t="shared" si="41"/>
        <v>14581.718270915935</v>
      </c>
      <c r="Z109" s="84">
        <f t="shared" si="41"/>
        <v>14256.844010346389</v>
      </c>
      <c r="AA109" s="84">
        <f t="shared" si="41"/>
        <v>13933.294826229874</v>
      </c>
      <c r="AB109" s="84">
        <f t="shared" si="41"/>
        <v>14971.76809034968</v>
      </c>
      <c r="AC109" s="84">
        <f t="shared" si="41"/>
        <v>29407.553184106353</v>
      </c>
      <c r="AD109" s="84">
        <f t="shared" si="41"/>
        <v>28723.402801267206</v>
      </c>
      <c r="AE109" s="84">
        <f t="shared" si="41"/>
        <v>28919.902353868321</v>
      </c>
      <c r="AF109" s="84">
        <f t="shared" si="41"/>
        <v>37778.14586164814</v>
      </c>
      <c r="AG109" s="84">
        <f t="shared" si="41"/>
        <v>36853.148502074982</v>
      </c>
      <c r="AH109" s="84">
        <f t="shared" si="41"/>
        <v>35940.675408634961</v>
      </c>
      <c r="AI109" s="84">
        <f t="shared" si="41"/>
        <v>35026.939899909121</v>
      </c>
      <c r="AJ109" s="84">
        <f t="shared" si="41"/>
        <v>34100.06530045619</v>
      </c>
      <c r="AK109" s="84">
        <f t="shared" si="41"/>
        <v>33194.350414300709</v>
      </c>
      <c r="AL109" s="84">
        <f t="shared" si="41"/>
        <v>32288.674094115184</v>
      </c>
      <c r="AM109" s="84">
        <f t="shared" si="41"/>
        <v>31385.287121978741</v>
      </c>
      <c r="AN109" s="84">
        <f t="shared" si="41"/>
        <v>30483.725407593905</v>
      </c>
      <c r="AO109" s="84">
        <f t="shared" si="41"/>
        <v>29582.784852041983</v>
      </c>
      <c r="AP109" s="84">
        <f t="shared" si="41"/>
        <v>28665.235696706186</v>
      </c>
      <c r="AQ109" s="84">
        <f t="shared" si="41"/>
        <v>27770.493051970101</v>
      </c>
      <c r="AR109" s="84">
        <f t="shared" si="41"/>
        <v>26877.608362977306</v>
      </c>
      <c r="AS109" s="84">
        <f t="shared" si="41"/>
        <v>25989.239387597969</v>
      </c>
      <c r="AT109" s="84">
        <f t="shared" si="41"/>
        <v>25099.427855869519</v>
      </c>
      <c r="AU109" s="84">
        <f t="shared" si="41"/>
        <v>24194.231141649754</v>
      </c>
      <c r="AV109" s="84">
        <f t="shared" si="41"/>
        <v>23310.676790528902</v>
      </c>
      <c r="AW109" s="84">
        <f t="shared" si="41"/>
        <v>24193.471493926438</v>
      </c>
      <c r="AX109" s="84">
        <f t="shared" si="41"/>
        <v>42343.349019957852</v>
      </c>
      <c r="AY109" s="84">
        <f t="shared" si="41"/>
        <v>41164.74870444613</v>
      </c>
      <c r="AZ109" s="84">
        <f t="shared" si="41"/>
        <v>42545.42204772804</v>
      </c>
      <c r="BA109" s="84">
        <f t="shared" si="41"/>
        <v>68576.715091961043</v>
      </c>
      <c r="BB109" s="84">
        <f t="shared" si="41"/>
        <v>60177.415531684674</v>
      </c>
      <c r="BC109" s="84">
        <f t="shared" si="41"/>
        <v>58781.515539974847</v>
      </c>
      <c r="BD109" s="84">
        <f t="shared" si="41"/>
        <v>56993.830915921746</v>
      </c>
      <c r="BE109" s="84">
        <f t="shared" si="41"/>
        <v>52995.370546071485</v>
      </c>
      <c r="BF109" s="84">
        <f t="shared" si="41"/>
        <v>70197.394189433631</v>
      </c>
      <c r="BG109" s="84">
        <f t="shared" si="41"/>
        <v>68587.906854860383</v>
      </c>
      <c r="BH109" s="85">
        <f t="shared" si="40"/>
        <v>1251124.2804195629</v>
      </c>
    </row>
    <row r="110" spans="1:60">
      <c r="A110" s="144" t="s">
        <v>503</v>
      </c>
      <c r="B110" s="20"/>
      <c r="C110" s="88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143"/>
    </row>
    <row r="111" spans="1:60">
      <c r="A111" s="14" t="s">
        <v>344</v>
      </c>
      <c r="B111" s="20">
        <f>NPV($B$133,E111:BG111)+D111</f>
        <v>0</v>
      </c>
      <c r="C111" s="88">
        <f>SUM(D111:BG111)</f>
        <v>0</v>
      </c>
      <c r="D111" s="19">
        <v>0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0</v>
      </c>
      <c r="BH111" s="55">
        <f t="shared" ref="BH111:BH117" si="42">SUM(D111:BG111)</f>
        <v>0</v>
      </c>
    </row>
    <row r="112" spans="1:60">
      <c r="A112" s="14" t="s">
        <v>343</v>
      </c>
      <c r="B112" s="20">
        <f>NPV($B$133,E112:BG112)+D112</f>
        <v>0</v>
      </c>
      <c r="C112" s="88">
        <f>SUM(D112:BG112)</f>
        <v>0</v>
      </c>
      <c r="D112" s="19">
        <v>0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55">
        <f t="shared" si="42"/>
        <v>0</v>
      </c>
    </row>
    <row r="113" spans="1:60">
      <c r="A113" s="83" t="s">
        <v>345</v>
      </c>
      <c r="B113" s="84">
        <f>+B111-B112</f>
        <v>0</v>
      </c>
      <c r="C113" s="89">
        <f>SUM(D113:BG113)</f>
        <v>0</v>
      </c>
      <c r="D113" s="84">
        <f t="shared" ref="D113:BG113" si="43">+D111-D112</f>
        <v>0</v>
      </c>
      <c r="E113" s="84">
        <f t="shared" si="43"/>
        <v>0</v>
      </c>
      <c r="F113" s="84">
        <f t="shared" si="43"/>
        <v>0</v>
      </c>
      <c r="G113" s="84">
        <f t="shared" si="43"/>
        <v>0</v>
      </c>
      <c r="H113" s="84">
        <f t="shared" si="43"/>
        <v>0</v>
      </c>
      <c r="I113" s="84">
        <f t="shared" si="43"/>
        <v>0</v>
      </c>
      <c r="J113" s="84">
        <f t="shared" si="43"/>
        <v>0</v>
      </c>
      <c r="K113" s="84">
        <f t="shared" si="43"/>
        <v>0</v>
      </c>
      <c r="L113" s="84">
        <f t="shared" si="43"/>
        <v>0</v>
      </c>
      <c r="M113" s="84">
        <f t="shared" si="43"/>
        <v>0</v>
      </c>
      <c r="N113" s="84">
        <f t="shared" si="43"/>
        <v>0</v>
      </c>
      <c r="O113" s="84">
        <f t="shared" si="43"/>
        <v>0</v>
      </c>
      <c r="P113" s="84">
        <f t="shared" si="43"/>
        <v>0</v>
      </c>
      <c r="Q113" s="84">
        <f t="shared" si="43"/>
        <v>0</v>
      </c>
      <c r="R113" s="84">
        <f t="shared" si="43"/>
        <v>0</v>
      </c>
      <c r="S113" s="84">
        <f t="shared" si="43"/>
        <v>0</v>
      </c>
      <c r="T113" s="84">
        <f t="shared" si="43"/>
        <v>0</v>
      </c>
      <c r="U113" s="84">
        <f t="shared" si="43"/>
        <v>0</v>
      </c>
      <c r="V113" s="84">
        <f t="shared" si="43"/>
        <v>0</v>
      </c>
      <c r="W113" s="84">
        <f t="shared" si="43"/>
        <v>0</v>
      </c>
      <c r="X113" s="84">
        <f t="shared" si="43"/>
        <v>0</v>
      </c>
      <c r="Y113" s="84">
        <f t="shared" si="43"/>
        <v>0</v>
      </c>
      <c r="Z113" s="84">
        <f t="shared" si="43"/>
        <v>0</v>
      </c>
      <c r="AA113" s="84">
        <f t="shared" si="43"/>
        <v>0</v>
      </c>
      <c r="AB113" s="84">
        <f t="shared" si="43"/>
        <v>0</v>
      </c>
      <c r="AC113" s="84">
        <f t="shared" si="43"/>
        <v>0</v>
      </c>
      <c r="AD113" s="84">
        <f t="shared" si="43"/>
        <v>0</v>
      </c>
      <c r="AE113" s="84">
        <f t="shared" si="43"/>
        <v>0</v>
      </c>
      <c r="AF113" s="84">
        <f t="shared" si="43"/>
        <v>0</v>
      </c>
      <c r="AG113" s="84">
        <f t="shared" si="43"/>
        <v>0</v>
      </c>
      <c r="AH113" s="84">
        <f t="shared" si="43"/>
        <v>0</v>
      </c>
      <c r="AI113" s="84">
        <f t="shared" si="43"/>
        <v>0</v>
      </c>
      <c r="AJ113" s="84">
        <f t="shared" si="43"/>
        <v>0</v>
      </c>
      <c r="AK113" s="84">
        <f t="shared" si="43"/>
        <v>0</v>
      </c>
      <c r="AL113" s="84">
        <f t="shared" si="43"/>
        <v>0</v>
      </c>
      <c r="AM113" s="84">
        <f t="shared" si="43"/>
        <v>0</v>
      </c>
      <c r="AN113" s="84">
        <f t="shared" si="43"/>
        <v>0</v>
      </c>
      <c r="AO113" s="84">
        <f t="shared" si="43"/>
        <v>0</v>
      </c>
      <c r="AP113" s="84">
        <f t="shared" si="43"/>
        <v>0</v>
      </c>
      <c r="AQ113" s="84">
        <f t="shared" si="43"/>
        <v>0</v>
      </c>
      <c r="AR113" s="84">
        <f t="shared" si="43"/>
        <v>0</v>
      </c>
      <c r="AS113" s="84">
        <f t="shared" si="43"/>
        <v>0</v>
      </c>
      <c r="AT113" s="84">
        <f t="shared" si="43"/>
        <v>0</v>
      </c>
      <c r="AU113" s="84">
        <f t="shared" si="43"/>
        <v>0</v>
      </c>
      <c r="AV113" s="84">
        <f t="shared" si="43"/>
        <v>0</v>
      </c>
      <c r="AW113" s="84">
        <f t="shared" si="43"/>
        <v>0</v>
      </c>
      <c r="AX113" s="84">
        <f t="shared" si="43"/>
        <v>0</v>
      </c>
      <c r="AY113" s="84">
        <f t="shared" si="43"/>
        <v>0</v>
      </c>
      <c r="AZ113" s="84">
        <f t="shared" si="43"/>
        <v>0</v>
      </c>
      <c r="BA113" s="84">
        <f t="shared" si="43"/>
        <v>0</v>
      </c>
      <c r="BB113" s="84">
        <f t="shared" si="43"/>
        <v>0</v>
      </c>
      <c r="BC113" s="84">
        <f t="shared" si="43"/>
        <v>0</v>
      </c>
      <c r="BD113" s="84">
        <f t="shared" si="43"/>
        <v>0</v>
      </c>
      <c r="BE113" s="84">
        <f t="shared" si="43"/>
        <v>0</v>
      </c>
      <c r="BF113" s="84">
        <f t="shared" si="43"/>
        <v>0</v>
      </c>
      <c r="BG113" s="84">
        <f t="shared" si="43"/>
        <v>0</v>
      </c>
      <c r="BH113" s="85">
        <f t="shared" si="42"/>
        <v>0</v>
      </c>
    </row>
    <row r="114" spans="1:60">
      <c r="A114" s="25" t="s">
        <v>355</v>
      </c>
      <c r="B114" s="20"/>
      <c r="C114" s="88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55">
        <f t="shared" si="42"/>
        <v>0</v>
      </c>
    </row>
    <row r="115" spans="1:60">
      <c r="A115" s="14" t="s">
        <v>344</v>
      </c>
      <c r="B115" s="20">
        <f>NPV($B$133,E115:BG115)+D115</f>
        <v>58990.704610386252</v>
      </c>
      <c r="C115" s="88">
        <f>SUM(D115:BG115)</f>
        <v>303145.79071850306</v>
      </c>
      <c r="D115" s="19">
        <f>+DG3InnuPayments!D4</f>
        <v>0</v>
      </c>
      <c r="E115" s="19">
        <f>+DG3InnuPayments!E4</f>
        <v>0</v>
      </c>
      <c r="F115" s="19">
        <f>+DG3InnuPayments!F4</f>
        <v>0</v>
      </c>
      <c r="G115" s="19">
        <f>+DG3InnuPayments!G4</f>
        <v>0</v>
      </c>
      <c r="H115" s="19">
        <f>+DG3InnuPayments!H4</f>
        <v>0</v>
      </c>
      <c r="I115" s="19">
        <f>+DG3InnuPayments!I4</f>
        <v>0</v>
      </c>
      <c r="J115" s="19">
        <f>+DG3InnuPayments!J4</f>
        <v>5548.0060360800007</v>
      </c>
      <c r="K115" s="19">
        <f>+DG3InnuPayments!K4</f>
        <v>5658.9661568016008</v>
      </c>
      <c r="L115" s="19">
        <f>+DG3InnuPayments!L4</f>
        <v>5772.1454799376306</v>
      </c>
      <c r="M115" s="19">
        <f>+DG3InnuPayments!M4</f>
        <v>5887.588389536385</v>
      </c>
      <c r="N115" s="19">
        <f>+DG3InnuPayments!N4</f>
        <v>6005.3401573271112</v>
      </c>
      <c r="O115" s="19">
        <f>+DG3InnuPayments!O4</f>
        <v>6094.9720999737847</v>
      </c>
      <c r="P115" s="19">
        <f>+DG3InnuPayments!P4</f>
        <v>6094.9720999737847</v>
      </c>
      <c r="Q115" s="19">
        <f>+DG3InnuPayments!Q4</f>
        <v>6094.9720999737847</v>
      </c>
      <c r="R115" s="19">
        <f>+DG3InnuPayments!R4</f>
        <v>6094.9720999737847</v>
      </c>
      <c r="S115" s="19">
        <f>+DG3InnuPayments!S4</f>
        <v>6094.9720999737847</v>
      </c>
      <c r="T115" s="19">
        <f>+DG3InnuPayments!T4</f>
        <v>6094.9720999737847</v>
      </c>
      <c r="U115" s="19">
        <f>+DG3InnuPayments!U4</f>
        <v>6094.9720999737847</v>
      </c>
      <c r="V115" s="19">
        <f>+DG3InnuPayments!V4</f>
        <v>6094.9720999737847</v>
      </c>
      <c r="W115" s="19">
        <f>+DG3InnuPayments!W4</f>
        <v>6094.9720999737847</v>
      </c>
      <c r="X115" s="19">
        <f>+DG3InnuPayments!X4</f>
        <v>6094.9720999737847</v>
      </c>
      <c r="Y115" s="19">
        <f>+DG3InnuPayments!Y4</f>
        <v>6094.9720999737847</v>
      </c>
      <c r="Z115" s="19">
        <f>+DG3InnuPayments!Z4</f>
        <v>6094.9720999737847</v>
      </c>
      <c r="AA115" s="19">
        <f>+DG3InnuPayments!AA4</f>
        <v>6094.9720999737847</v>
      </c>
      <c r="AB115" s="19">
        <f>+DG3InnuPayments!AB4</f>
        <v>6094.9720999737847</v>
      </c>
      <c r="AC115" s="19">
        <f>+DG3InnuPayments!AC4</f>
        <v>6094.9720999737847</v>
      </c>
      <c r="AD115" s="19">
        <f>+DG3InnuPayments!AD4</f>
        <v>6094.9720999737847</v>
      </c>
      <c r="AE115" s="19">
        <f>+DG3InnuPayments!AE4</f>
        <v>6094.9720999737847</v>
      </c>
      <c r="AF115" s="19">
        <f>+DG3InnuPayments!AF4</f>
        <v>6094.9720999737847</v>
      </c>
      <c r="AG115" s="19">
        <f>+DG3InnuPayments!AG4</f>
        <v>6094.9720999737847</v>
      </c>
      <c r="AH115" s="19">
        <f>+DG3InnuPayments!AH4</f>
        <v>6094.9720999737847</v>
      </c>
      <c r="AI115" s="19">
        <f>+DG3InnuPayments!AI4</f>
        <v>6094.9720999737847</v>
      </c>
      <c r="AJ115" s="19">
        <f>+DG3InnuPayments!AJ4</f>
        <v>6094.9720999737847</v>
      </c>
      <c r="AK115" s="19">
        <f>+DG3InnuPayments!AK4</f>
        <v>6094.9720999737847</v>
      </c>
      <c r="AL115" s="19">
        <f>+DG3InnuPayments!AL4</f>
        <v>6094.9720999737847</v>
      </c>
      <c r="AM115" s="19">
        <f>+DG3InnuPayments!AM4</f>
        <v>6094.9720999737847</v>
      </c>
      <c r="AN115" s="19">
        <f>+DG3InnuPayments!AN4</f>
        <v>6094.9720999737838</v>
      </c>
      <c r="AO115" s="19">
        <f>+DG3InnuPayments!AO4</f>
        <v>6094.9720999737838</v>
      </c>
      <c r="AP115" s="19">
        <f>+DG3InnuPayments!AP4</f>
        <v>6094.9720999737838</v>
      </c>
      <c r="AQ115" s="19">
        <f>+DG3InnuPayments!AQ4</f>
        <v>6094.9720999737838</v>
      </c>
      <c r="AR115" s="19">
        <f>+DG3InnuPayments!AR4</f>
        <v>6094.9720999737838</v>
      </c>
      <c r="AS115" s="19">
        <f>+DG3InnuPayments!AS4</f>
        <v>6094.9720999737838</v>
      </c>
      <c r="AT115" s="19">
        <f>+DG3InnuPayments!AT4</f>
        <v>6094.9720999737838</v>
      </c>
      <c r="AU115" s="19">
        <f>+DG3InnuPayments!AU4</f>
        <v>6094.9720999737838</v>
      </c>
      <c r="AV115" s="19">
        <f>+DG3InnuPayments!AV4</f>
        <v>6094.9720999737838</v>
      </c>
      <c r="AW115" s="19">
        <f>+DG3InnuPayments!AW4</f>
        <v>6094.9720999737838</v>
      </c>
      <c r="AX115" s="19">
        <f>+DG3InnuPayments!AX4</f>
        <v>6094.9720999737838</v>
      </c>
      <c r="AY115" s="19">
        <f>+DG3InnuPayments!AY4</f>
        <v>6094.9720999737838</v>
      </c>
      <c r="AZ115" s="19">
        <f>+DG3InnuPayments!AZ4</f>
        <v>6094.9720999737838</v>
      </c>
      <c r="BA115" s="19">
        <f>+DG3InnuPayments!BA4</f>
        <v>6094.9720999737874</v>
      </c>
      <c r="BB115" s="19">
        <f>+DG3InnuPayments!BB4</f>
        <v>6094.9720999737874</v>
      </c>
      <c r="BC115" s="19">
        <f>+DG3InnuPayments!BC4</f>
        <v>6094.9720999737874</v>
      </c>
      <c r="BD115" s="19">
        <f>+DG3InnuPayments!BD4</f>
        <v>6094.9720999737874</v>
      </c>
      <c r="BE115" s="19">
        <f>+DG3InnuPayments!BE4</f>
        <v>6094.9720999737874</v>
      </c>
      <c r="BF115" s="19">
        <f>+DG3InnuPayments!BF4</f>
        <v>6094.9720999737874</v>
      </c>
      <c r="BG115" s="19">
        <f>+DG3InnuPayments!BG4</f>
        <v>6094.9720999737874</v>
      </c>
      <c r="BH115" s="55">
        <f t="shared" si="42"/>
        <v>303145.79071850306</v>
      </c>
    </row>
    <row r="116" spans="1:60">
      <c r="A116" s="14" t="s">
        <v>343</v>
      </c>
      <c r="B116" s="20">
        <f>NPV($B$133,E116:BG116)+D116</f>
        <v>0</v>
      </c>
      <c r="C116" s="88">
        <f>SUM(D116:BG116)</f>
        <v>0</v>
      </c>
      <c r="D116" s="19">
        <v>0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55">
        <f t="shared" si="42"/>
        <v>0</v>
      </c>
    </row>
    <row r="117" spans="1:60">
      <c r="A117" s="83" t="s">
        <v>345</v>
      </c>
      <c r="B117" s="84">
        <f>+B115-B116</f>
        <v>58990.704610386252</v>
      </c>
      <c r="C117" s="89">
        <f>SUM(D117:BG117)</f>
        <v>303145.79071850306</v>
      </c>
      <c r="D117" s="84">
        <f t="shared" ref="D117:BG117" si="44">+D115-D116</f>
        <v>0</v>
      </c>
      <c r="E117" s="84">
        <f t="shared" si="44"/>
        <v>0</v>
      </c>
      <c r="F117" s="84">
        <f t="shared" si="44"/>
        <v>0</v>
      </c>
      <c r="G117" s="84">
        <f t="shared" si="44"/>
        <v>0</v>
      </c>
      <c r="H117" s="84">
        <f t="shared" si="44"/>
        <v>0</v>
      </c>
      <c r="I117" s="84">
        <f t="shared" si="44"/>
        <v>0</v>
      </c>
      <c r="J117" s="84">
        <f t="shared" si="44"/>
        <v>5548.0060360800007</v>
      </c>
      <c r="K117" s="84">
        <f t="shared" si="44"/>
        <v>5658.9661568016008</v>
      </c>
      <c r="L117" s="84">
        <f t="shared" si="44"/>
        <v>5772.1454799376306</v>
      </c>
      <c r="M117" s="84">
        <f t="shared" si="44"/>
        <v>5887.588389536385</v>
      </c>
      <c r="N117" s="84">
        <f t="shared" si="44"/>
        <v>6005.3401573271112</v>
      </c>
      <c r="O117" s="84">
        <f t="shared" si="44"/>
        <v>6094.9720999737847</v>
      </c>
      <c r="P117" s="84">
        <f t="shared" si="44"/>
        <v>6094.9720999737847</v>
      </c>
      <c r="Q117" s="84">
        <f t="shared" si="44"/>
        <v>6094.9720999737847</v>
      </c>
      <c r="R117" s="84">
        <f t="shared" si="44"/>
        <v>6094.9720999737847</v>
      </c>
      <c r="S117" s="84">
        <f t="shared" si="44"/>
        <v>6094.9720999737847</v>
      </c>
      <c r="T117" s="84">
        <f t="shared" si="44"/>
        <v>6094.9720999737847</v>
      </c>
      <c r="U117" s="84">
        <f t="shared" si="44"/>
        <v>6094.9720999737847</v>
      </c>
      <c r="V117" s="84">
        <f t="shared" si="44"/>
        <v>6094.9720999737847</v>
      </c>
      <c r="W117" s="84">
        <f t="shared" si="44"/>
        <v>6094.9720999737847</v>
      </c>
      <c r="X117" s="84">
        <f t="shared" si="44"/>
        <v>6094.9720999737847</v>
      </c>
      <c r="Y117" s="84">
        <f t="shared" si="44"/>
        <v>6094.9720999737847</v>
      </c>
      <c r="Z117" s="84">
        <f t="shared" si="44"/>
        <v>6094.9720999737847</v>
      </c>
      <c r="AA117" s="84">
        <f t="shared" si="44"/>
        <v>6094.9720999737847</v>
      </c>
      <c r="AB117" s="84">
        <f t="shared" si="44"/>
        <v>6094.9720999737847</v>
      </c>
      <c r="AC117" s="84">
        <f t="shared" si="44"/>
        <v>6094.9720999737847</v>
      </c>
      <c r="AD117" s="84">
        <f t="shared" si="44"/>
        <v>6094.9720999737847</v>
      </c>
      <c r="AE117" s="84">
        <f t="shared" si="44"/>
        <v>6094.9720999737847</v>
      </c>
      <c r="AF117" s="84">
        <f t="shared" si="44"/>
        <v>6094.9720999737847</v>
      </c>
      <c r="AG117" s="84">
        <f t="shared" si="44"/>
        <v>6094.9720999737847</v>
      </c>
      <c r="AH117" s="84">
        <f t="shared" si="44"/>
        <v>6094.9720999737847</v>
      </c>
      <c r="AI117" s="84">
        <f t="shared" si="44"/>
        <v>6094.9720999737847</v>
      </c>
      <c r="AJ117" s="84">
        <f t="shared" si="44"/>
        <v>6094.9720999737847</v>
      </c>
      <c r="AK117" s="84">
        <f t="shared" si="44"/>
        <v>6094.9720999737847</v>
      </c>
      <c r="AL117" s="84">
        <f t="shared" si="44"/>
        <v>6094.9720999737847</v>
      </c>
      <c r="AM117" s="84">
        <f t="shared" si="44"/>
        <v>6094.9720999737847</v>
      </c>
      <c r="AN117" s="84">
        <f t="shared" si="44"/>
        <v>6094.9720999737838</v>
      </c>
      <c r="AO117" s="84">
        <f t="shared" si="44"/>
        <v>6094.9720999737838</v>
      </c>
      <c r="AP117" s="84">
        <f t="shared" si="44"/>
        <v>6094.9720999737838</v>
      </c>
      <c r="AQ117" s="84">
        <f t="shared" si="44"/>
        <v>6094.9720999737838</v>
      </c>
      <c r="AR117" s="84">
        <f t="shared" si="44"/>
        <v>6094.9720999737838</v>
      </c>
      <c r="AS117" s="84">
        <f t="shared" si="44"/>
        <v>6094.9720999737838</v>
      </c>
      <c r="AT117" s="84">
        <f t="shared" si="44"/>
        <v>6094.9720999737838</v>
      </c>
      <c r="AU117" s="84">
        <f t="shared" si="44"/>
        <v>6094.9720999737838</v>
      </c>
      <c r="AV117" s="84">
        <f t="shared" si="44"/>
        <v>6094.9720999737838</v>
      </c>
      <c r="AW117" s="84">
        <f t="shared" si="44"/>
        <v>6094.9720999737838</v>
      </c>
      <c r="AX117" s="84">
        <f t="shared" si="44"/>
        <v>6094.9720999737838</v>
      </c>
      <c r="AY117" s="84">
        <f t="shared" si="44"/>
        <v>6094.9720999737838</v>
      </c>
      <c r="AZ117" s="84">
        <f t="shared" si="44"/>
        <v>6094.9720999737838</v>
      </c>
      <c r="BA117" s="84">
        <f t="shared" si="44"/>
        <v>6094.9720999737874</v>
      </c>
      <c r="BB117" s="84">
        <f t="shared" si="44"/>
        <v>6094.9720999737874</v>
      </c>
      <c r="BC117" s="84">
        <f t="shared" si="44"/>
        <v>6094.9720999737874</v>
      </c>
      <c r="BD117" s="84">
        <f t="shared" si="44"/>
        <v>6094.9720999737874</v>
      </c>
      <c r="BE117" s="84">
        <f t="shared" si="44"/>
        <v>6094.9720999737874</v>
      </c>
      <c r="BF117" s="84">
        <f t="shared" si="44"/>
        <v>6094.9720999737874</v>
      </c>
      <c r="BG117" s="84">
        <f t="shared" si="44"/>
        <v>6094.9720999737874</v>
      </c>
      <c r="BH117" s="85">
        <f t="shared" si="42"/>
        <v>303145.79071850306</v>
      </c>
    </row>
    <row r="118" spans="1:60">
      <c r="A118" s="25" t="s">
        <v>17</v>
      </c>
      <c r="B118" s="20"/>
      <c r="C118" s="88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55"/>
    </row>
    <row r="119" spans="1:60">
      <c r="A119" s="14" t="s">
        <v>344</v>
      </c>
      <c r="B119" s="20">
        <f t="shared" ref="B119:C121" si="45">+B3+B7+B23+B27+B43+B47+B51+B55+B59+B63+B67+B71+B75+B79+B83+B87+B91+B95+B99+B103+B107+B115</f>
        <v>16015875.988001511</v>
      </c>
      <c r="C119" s="20">
        <f t="shared" si="45"/>
        <v>94326518.174838558</v>
      </c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55"/>
    </row>
    <row r="120" spans="1:60">
      <c r="A120" s="14" t="s">
        <v>343</v>
      </c>
      <c r="B120" s="20">
        <f t="shared" si="45"/>
        <v>15248210.506170718</v>
      </c>
      <c r="C120" s="20">
        <f t="shared" si="45"/>
        <v>103471821.67740968</v>
      </c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55"/>
    </row>
    <row r="121" spans="1:60" s="25" customFormat="1" ht="13.5" thickBot="1">
      <c r="A121" s="96" t="s">
        <v>345</v>
      </c>
      <c r="B121" s="86">
        <f t="shared" si="45"/>
        <v>7039755.0939077986</v>
      </c>
      <c r="C121" s="86">
        <f t="shared" si="45"/>
        <v>61848209.303471677</v>
      </c>
      <c r="D121" s="86">
        <f t="shared" ref="D121:AI121" si="46">+D5+D25+D29+D45+D49+D69+D73+D77+D81+D117</f>
        <v>97265.709593565756</v>
      </c>
      <c r="E121" s="86">
        <f t="shared" si="46"/>
        <v>334067.37882592919</v>
      </c>
      <c r="F121" s="86">
        <f t="shared" si="46"/>
        <v>416479.73848477472</v>
      </c>
      <c r="G121" s="86">
        <f t="shared" si="46"/>
        <v>500748.17091454013</v>
      </c>
      <c r="H121" s="86">
        <f t="shared" si="46"/>
        <v>254266.23068590678</v>
      </c>
      <c r="I121" s="86">
        <f t="shared" si="46"/>
        <v>3781.8922351037618</v>
      </c>
      <c r="J121" s="86">
        <f t="shared" si="46"/>
        <v>65014.202994343941</v>
      </c>
      <c r="K121" s="86">
        <f t="shared" si="46"/>
        <v>48986.769615754296</v>
      </c>
      <c r="L121" s="86">
        <f t="shared" si="46"/>
        <v>51920.391501150683</v>
      </c>
      <c r="M121" s="86">
        <f t="shared" si="46"/>
        <v>84406.563581232767</v>
      </c>
      <c r="N121" s="86">
        <f t="shared" si="46"/>
        <v>-71828.294609399643</v>
      </c>
      <c r="O121" s="86">
        <f t="shared" si="46"/>
        <v>-318998.42205247143</v>
      </c>
      <c r="P121" s="86">
        <f t="shared" si="46"/>
        <v>130996.80953142047</v>
      </c>
      <c r="Q121" s="86">
        <f t="shared" si="46"/>
        <v>-219953.15806841984</v>
      </c>
      <c r="R121" s="86">
        <f t="shared" si="46"/>
        <v>-116120.27300982567</v>
      </c>
      <c r="S121" s="86">
        <f t="shared" si="46"/>
        <v>27863.057866059062</v>
      </c>
      <c r="T121" s="86">
        <f t="shared" si="46"/>
        <v>148494.14298384558</v>
      </c>
      <c r="U121" s="86">
        <f t="shared" si="46"/>
        <v>282004.18598422583</v>
      </c>
      <c r="V121" s="86">
        <f t="shared" si="46"/>
        <v>268765.5051901894</v>
      </c>
      <c r="W121" s="86">
        <f t="shared" si="46"/>
        <v>226763.02525087618</v>
      </c>
      <c r="X121" s="86">
        <f t="shared" si="46"/>
        <v>314572.37693307747</v>
      </c>
      <c r="Y121" s="86">
        <f t="shared" si="46"/>
        <v>382341.64101562137</v>
      </c>
      <c r="Z121" s="86">
        <f t="shared" si="46"/>
        <v>426788.4447206335</v>
      </c>
      <c r="AA121" s="86">
        <f t="shared" si="46"/>
        <v>362436.44667997799</v>
      </c>
      <c r="AB121" s="86">
        <f t="shared" si="46"/>
        <v>622982.80616128317</v>
      </c>
      <c r="AC121" s="86">
        <f t="shared" si="46"/>
        <v>552024.49615163577</v>
      </c>
      <c r="AD121" s="86">
        <f t="shared" si="46"/>
        <v>569602.67873842793</v>
      </c>
      <c r="AE121" s="86">
        <f t="shared" si="46"/>
        <v>587535.20660480706</v>
      </c>
      <c r="AF121" s="86">
        <f t="shared" si="46"/>
        <v>551080.12423950282</v>
      </c>
      <c r="AG121" s="86">
        <f t="shared" si="46"/>
        <v>658948.76859024458</v>
      </c>
      <c r="AH121" s="86">
        <f t="shared" si="46"/>
        <v>638014.48233968881</v>
      </c>
      <c r="AI121" s="86">
        <f t="shared" si="46"/>
        <v>734123.27178718883</v>
      </c>
      <c r="AJ121" s="86">
        <f t="shared" ref="AJ121:BG121" si="47">+AJ5+AJ25+AJ29+AJ45+AJ49+AJ69+AJ73+AJ77+AJ81+AJ117</f>
        <v>645460.9280962972</v>
      </c>
      <c r="AK121" s="86">
        <f t="shared" si="47"/>
        <v>705262.58191390324</v>
      </c>
      <c r="AL121" s="86">
        <f t="shared" si="47"/>
        <v>804448.63986485894</v>
      </c>
      <c r="AM121" s="86">
        <f t="shared" si="47"/>
        <v>741100.82131757936</v>
      </c>
      <c r="AN121" s="86">
        <f t="shared" si="47"/>
        <v>885332.45488028461</v>
      </c>
      <c r="AO121" s="86">
        <f t="shared" si="47"/>
        <v>1071917.5699435733</v>
      </c>
      <c r="AP121" s="86">
        <f t="shared" si="47"/>
        <v>1016928.8954475925</v>
      </c>
      <c r="AQ121" s="86">
        <f t="shared" si="47"/>
        <v>1285602.7852275425</v>
      </c>
      <c r="AR121" s="86">
        <f t="shared" si="47"/>
        <v>1210653.940160536</v>
      </c>
      <c r="AS121" s="86">
        <f t="shared" si="47"/>
        <v>1294643.8506423354</v>
      </c>
      <c r="AT121" s="86">
        <f t="shared" si="47"/>
        <v>1405149.9053208195</v>
      </c>
      <c r="AU121" s="86">
        <f t="shared" si="47"/>
        <v>1420505.9690252256</v>
      </c>
      <c r="AV121" s="86">
        <f t="shared" si="47"/>
        <v>1618638.8726203786</v>
      </c>
      <c r="AW121" s="86">
        <f t="shared" si="47"/>
        <v>1563440.6339974892</v>
      </c>
      <c r="AX121" s="86">
        <f t="shared" si="47"/>
        <v>1635414.8830997469</v>
      </c>
      <c r="AY121" s="86">
        <f t="shared" si="47"/>
        <v>1726828.4512829322</v>
      </c>
      <c r="AZ121" s="86">
        <f t="shared" si="47"/>
        <v>1574959.0513351918</v>
      </c>
      <c r="BA121" s="86">
        <f t="shared" si="47"/>
        <v>1491475.3995008965</v>
      </c>
      <c r="BB121" s="86">
        <f t="shared" si="47"/>
        <v>1671568.6871321988</v>
      </c>
      <c r="BC121" s="86">
        <f t="shared" si="47"/>
        <v>1992346.4585324537</v>
      </c>
      <c r="BD121" s="86">
        <f t="shared" si="47"/>
        <v>2001256.2016814467</v>
      </c>
      <c r="BE121" s="86">
        <f t="shared" si="47"/>
        <v>1852485.2220974057</v>
      </c>
      <c r="BF121" s="86">
        <f t="shared" si="47"/>
        <v>2200860.8822138621</v>
      </c>
      <c r="BG121" s="86">
        <f t="shared" si="47"/>
        <v>2296805.8814106197</v>
      </c>
      <c r="BH121" s="86">
        <f>SUM(D121:BG121)</f>
        <v>42728463.33820606</v>
      </c>
    </row>
    <row r="122" spans="1:60" ht="13.5" thickTop="1">
      <c r="A122" s="25" t="s">
        <v>17</v>
      </c>
    </row>
    <row r="123" spans="1:60">
      <c r="A123" s="14" t="s">
        <v>344</v>
      </c>
      <c r="B123" s="98">
        <f t="shared" ref="B123:C125" si="48">+B3+B7+B23+B27+B43+B47+B51+B55+B59+B63+B67+B71+B75+B79+B83+B87+B91+B95+B99+B103+B107+B115</f>
        <v>16015875.988001511</v>
      </c>
      <c r="C123" s="98">
        <f t="shared" si="48"/>
        <v>94326518.174838558</v>
      </c>
    </row>
    <row r="124" spans="1:60">
      <c r="A124" s="14" t="s">
        <v>343</v>
      </c>
      <c r="B124" s="98">
        <f t="shared" si="48"/>
        <v>15248210.506170718</v>
      </c>
      <c r="C124" s="98">
        <f t="shared" si="48"/>
        <v>103471821.67740968</v>
      </c>
    </row>
    <row r="125" spans="1:60" ht="13.5" thickBot="1">
      <c r="A125" s="96" t="s">
        <v>345</v>
      </c>
      <c r="B125" s="497">
        <f t="shared" si="48"/>
        <v>7039755.0939077986</v>
      </c>
      <c r="C125" s="497">
        <f t="shared" si="48"/>
        <v>61848209.303471677</v>
      </c>
    </row>
    <row r="126" spans="1:60" ht="13.5" thickTop="1"/>
    <row r="127" spans="1:60">
      <c r="B127" s="98"/>
    </row>
    <row r="133" spans="1:3">
      <c r="A133" s="14" t="s">
        <v>394</v>
      </c>
      <c r="B133" s="50">
        <v>7.0000000000000007E-2</v>
      </c>
    </row>
    <row r="135" spans="1:3">
      <c r="A135" s="25" t="s">
        <v>996</v>
      </c>
    </row>
    <row r="136" spans="1:3">
      <c r="A136" s="14" t="s">
        <v>342</v>
      </c>
      <c r="B136" s="329">
        <f>+B5/1000000</f>
        <v>2.4123421584911577</v>
      </c>
      <c r="C136" s="19">
        <f>+C5</f>
        <v>27305197.233093377</v>
      </c>
    </row>
    <row r="137" spans="1:3">
      <c r="A137" s="14" t="s">
        <v>993</v>
      </c>
      <c r="B137" s="329">
        <f>+B9/1000000</f>
        <v>0.72370264754734792</v>
      </c>
      <c r="C137" s="19">
        <f>+C9</f>
        <v>8191559.1699280115</v>
      </c>
    </row>
    <row r="138" spans="1:3">
      <c r="A138" s="14" t="s">
        <v>467</v>
      </c>
      <c r="B138" s="329">
        <f>(+B25+B45)/1000000</f>
        <v>0.79517866683742522</v>
      </c>
      <c r="C138" s="19">
        <f>+C25+C45</f>
        <v>-2313936.227589475</v>
      </c>
    </row>
    <row r="139" spans="1:3">
      <c r="A139" s="14" t="s">
        <v>992</v>
      </c>
      <c r="B139" s="329">
        <f>(+B53+B61+B57+B65)/1000000</f>
        <v>0.17918164648919366</v>
      </c>
      <c r="C139" s="98">
        <f>(+C53+C61+C57+C65)</f>
        <v>388324.77567193907</v>
      </c>
    </row>
    <row r="140" spans="1:3">
      <c r="A140" s="14" t="s">
        <v>352</v>
      </c>
      <c r="B140" s="329">
        <f>(+B69+B73)/1000000</f>
        <v>0.97764445158200941</v>
      </c>
      <c r="C140" s="19">
        <f>+C69+C73</f>
        <v>17707881.481177926</v>
      </c>
    </row>
    <row r="141" spans="1:3">
      <c r="A141" s="14" t="s">
        <v>468</v>
      </c>
      <c r="B141" s="329">
        <f>(+B29+B49)/1000000</f>
        <v>0.13888354580235976</v>
      </c>
      <c r="C141" s="19">
        <f>+C29+C49</f>
        <v>-273824.9391942668</v>
      </c>
    </row>
    <row r="142" spans="1:3">
      <c r="A142" s="14" t="s">
        <v>353</v>
      </c>
      <c r="B142" s="329">
        <f>(+B97+B101+B105+B109)/1000000</f>
        <v>0.74631774529410944</v>
      </c>
      <c r="C142" s="19">
        <f>(+C97+C101+C105+C109)</f>
        <v>3016811.6129898084</v>
      </c>
    </row>
    <row r="143" spans="1:3">
      <c r="A143" s="14" t="s">
        <v>804</v>
      </c>
      <c r="B143" s="329">
        <f>+B117/1000000</f>
        <v>5.8990704610386253E-2</v>
      </c>
      <c r="C143" s="19">
        <f>+C117</f>
        <v>303145.79071850306</v>
      </c>
    </row>
    <row r="144" spans="1:3">
      <c r="A144" s="14" t="s">
        <v>469</v>
      </c>
      <c r="B144" s="329">
        <f>+B85/1000000</f>
        <v>0.62700144124456414</v>
      </c>
      <c r="C144" s="19">
        <f>+C85</f>
        <v>4835438.7322240202</v>
      </c>
    </row>
    <row r="145" spans="1:3">
      <c r="A145" s="14" t="s">
        <v>994</v>
      </c>
      <c r="B145" s="329">
        <f>+B89/1000000</f>
        <v>0.18810043237336915</v>
      </c>
      <c r="C145" s="19">
        <f>+C89</f>
        <v>1450631.6196672062</v>
      </c>
    </row>
    <row r="146" spans="1:3">
      <c r="A146" s="14" t="s">
        <v>995</v>
      </c>
      <c r="B146" s="329">
        <f>+B93/1000000</f>
        <v>0.19241165363587562</v>
      </c>
      <c r="C146" s="19">
        <f>+C93</f>
        <v>1236980.0547846206</v>
      </c>
    </row>
    <row r="147" spans="1:3">
      <c r="A147" s="25" t="s">
        <v>470</v>
      </c>
      <c r="B147" s="330">
        <f>SUM(B136:B146)</f>
        <v>7.0397550939078002</v>
      </c>
      <c r="C147" s="55">
        <f>SUM(C136:C146)</f>
        <v>61848209.303471662</v>
      </c>
    </row>
    <row r="150" spans="1:3">
      <c r="A150" s="25" t="s">
        <v>997</v>
      </c>
      <c r="B150" s="102"/>
      <c r="C150" s="102"/>
    </row>
    <row r="151" spans="1:3">
      <c r="A151" s="14" t="s">
        <v>342</v>
      </c>
      <c r="B151" s="102">
        <f>+B136</f>
        <v>2.4123421584911577</v>
      </c>
      <c r="C151" s="19">
        <f>+C136</f>
        <v>27305197.233093377</v>
      </c>
    </row>
    <row r="152" spans="1:3">
      <c r="A152" s="14" t="s">
        <v>467</v>
      </c>
      <c r="B152" s="102">
        <f>+B137+B138+B139+B145</f>
        <v>1.8861633932473358</v>
      </c>
      <c r="C152" s="19">
        <f>+C137+C138+C139+C145</f>
        <v>7716579.3376776818</v>
      </c>
    </row>
    <row r="153" spans="1:3">
      <c r="A153" s="14" t="s">
        <v>352</v>
      </c>
      <c r="B153" s="102">
        <f t="shared" ref="B153:C157" si="49">+B140</f>
        <v>0.97764445158200941</v>
      </c>
      <c r="C153" s="19">
        <f t="shared" si="49"/>
        <v>17707881.481177926</v>
      </c>
    </row>
    <row r="154" spans="1:3">
      <c r="A154" s="14" t="s">
        <v>468</v>
      </c>
      <c r="B154" s="102">
        <f t="shared" si="49"/>
        <v>0.13888354580235976</v>
      </c>
      <c r="C154" s="19">
        <f t="shared" si="49"/>
        <v>-273824.9391942668</v>
      </c>
    </row>
    <row r="155" spans="1:3">
      <c r="A155" s="14" t="s">
        <v>353</v>
      </c>
      <c r="B155" s="102">
        <f t="shared" si="49"/>
        <v>0.74631774529410944</v>
      </c>
      <c r="C155" s="19">
        <f t="shared" si="49"/>
        <v>3016811.6129898084</v>
      </c>
    </row>
    <row r="156" spans="1:3">
      <c r="A156" s="14" t="s">
        <v>804</v>
      </c>
      <c r="B156" s="102">
        <f t="shared" si="49"/>
        <v>5.8990704610386253E-2</v>
      </c>
      <c r="C156" s="19">
        <f t="shared" si="49"/>
        <v>303145.79071850306</v>
      </c>
    </row>
    <row r="157" spans="1:3">
      <c r="A157" s="14" t="s">
        <v>469</v>
      </c>
      <c r="B157" s="102">
        <f t="shared" si="49"/>
        <v>0.62700144124456414</v>
      </c>
      <c r="C157" s="19">
        <f t="shared" si="49"/>
        <v>4835438.7322240202</v>
      </c>
    </row>
    <row r="158" spans="1:3">
      <c r="A158" s="14" t="s">
        <v>995</v>
      </c>
      <c r="B158" s="102">
        <f>+B146</f>
        <v>0.19241165363587562</v>
      </c>
      <c r="C158" s="19">
        <f>+C146</f>
        <v>1236980.0547846206</v>
      </c>
    </row>
    <row r="159" spans="1:3">
      <c r="A159" s="25" t="s">
        <v>470</v>
      </c>
      <c r="B159" s="321">
        <f>SUM(B151:B158)</f>
        <v>7.0397550939077993</v>
      </c>
      <c r="C159" s="55">
        <f>SUM(C151:C158)</f>
        <v>61848209.303471662</v>
      </c>
    </row>
    <row r="160" spans="1:3">
      <c r="B160" s="102"/>
      <c r="C160" s="102"/>
    </row>
    <row r="161" spans="1:4">
      <c r="A161" s="25" t="s">
        <v>998</v>
      </c>
      <c r="B161" s="102"/>
      <c r="C161" s="102"/>
    </row>
    <row r="162" spans="1:4">
      <c r="A162" s="14" t="s">
        <v>999</v>
      </c>
      <c r="B162" s="102">
        <f>+B136+B144</f>
        <v>3.0393435997357221</v>
      </c>
      <c r="C162" s="19">
        <f>+C136+C144</f>
        <v>32140635.965317398</v>
      </c>
    </row>
    <row r="163" spans="1:4">
      <c r="A163" s="14" t="s">
        <v>1000</v>
      </c>
      <c r="B163" s="102">
        <f>+B137+B138+B139+B145</f>
        <v>1.8861633932473358</v>
      </c>
      <c r="C163" s="19">
        <f>+C137+C138+C139+C145</f>
        <v>7716579.3376776818</v>
      </c>
    </row>
    <row r="164" spans="1:4">
      <c r="A164" s="14" t="s">
        <v>1001</v>
      </c>
      <c r="B164" s="102">
        <f>+B140+B141+B142+B146</f>
        <v>2.0552573963143543</v>
      </c>
      <c r="C164" s="19">
        <f>+C140+C141+C142+C146</f>
        <v>21687848.209758092</v>
      </c>
    </row>
    <row r="165" spans="1:4">
      <c r="A165" s="14" t="s">
        <v>1002</v>
      </c>
      <c r="B165" s="102">
        <f>+B143</f>
        <v>5.8990704610386253E-2</v>
      </c>
      <c r="C165" s="19">
        <f>+C143</f>
        <v>303145.79071850306</v>
      </c>
    </row>
    <row r="166" spans="1:4">
      <c r="A166" s="25" t="s">
        <v>470</v>
      </c>
      <c r="B166" s="321">
        <f>SUM(B162:B165)</f>
        <v>7.0397550939077993</v>
      </c>
      <c r="C166" s="55">
        <f>SUM(C162:C165)</f>
        <v>61848209.303471677</v>
      </c>
    </row>
    <row r="167" spans="1:4">
      <c r="B167" s="102"/>
      <c r="C167" s="102"/>
    </row>
    <row r="168" spans="1:4">
      <c r="B168" s="102"/>
      <c r="C168" s="102"/>
    </row>
    <row r="169" spans="1:4">
      <c r="B169" s="102"/>
      <c r="C169" s="102"/>
    </row>
    <row r="170" spans="1:4">
      <c r="B170" s="102"/>
      <c r="C170" s="102"/>
    </row>
    <row r="171" spans="1:4">
      <c r="A171" s="25" t="s">
        <v>352</v>
      </c>
      <c r="B171" s="331" t="s">
        <v>313</v>
      </c>
      <c r="C171" s="331" t="s">
        <v>805</v>
      </c>
      <c r="D171" s="26" t="s">
        <v>345</v>
      </c>
    </row>
    <row r="172" spans="1:4">
      <c r="A172" t="s">
        <v>803</v>
      </c>
      <c r="B172" s="98">
        <f>+C68</f>
        <v>0</v>
      </c>
      <c r="C172" s="98">
        <f>+C67</f>
        <v>19211637.572652936</v>
      </c>
      <c r="D172" s="66">
        <f>+C172-B172</f>
        <v>19211637.572652936</v>
      </c>
    </row>
    <row r="173" spans="1:4">
      <c r="A173" t="s">
        <v>395</v>
      </c>
      <c r="B173" s="98">
        <f>+C72</f>
        <v>4473137.81921132</v>
      </c>
      <c r="C173" s="98">
        <f>+C71</f>
        <v>2969381.7277363092</v>
      </c>
      <c r="D173" s="66">
        <f t="shared" ref="D173:D175" si="50">+C173-B173</f>
        <v>-1503756.0914750108</v>
      </c>
    </row>
    <row r="174" spans="1:4">
      <c r="A174" t="s">
        <v>804</v>
      </c>
      <c r="B174" s="98">
        <f>+C116</f>
        <v>0</v>
      </c>
      <c r="C174" s="98">
        <f>+C115</f>
        <v>303145.79071850306</v>
      </c>
      <c r="D174" s="66">
        <f t="shared" si="50"/>
        <v>303145.79071850306</v>
      </c>
    </row>
    <row r="175" spans="1:4">
      <c r="A175" s="25" t="s">
        <v>806</v>
      </c>
      <c r="B175" s="66">
        <f>SUM(B172:B174)</f>
        <v>4473137.81921132</v>
      </c>
      <c r="C175" s="66">
        <f>SUM(C172:C174)</f>
        <v>22484165.091107748</v>
      </c>
      <c r="D175" s="66">
        <f t="shared" si="50"/>
        <v>18011027.271896429</v>
      </c>
    </row>
    <row r="179" spans="1:4">
      <c r="A179" s="25" t="s">
        <v>22</v>
      </c>
      <c r="B179" s="331" t="s">
        <v>313</v>
      </c>
      <c r="C179" s="331" t="s">
        <v>805</v>
      </c>
      <c r="D179" s="26" t="s">
        <v>345</v>
      </c>
    </row>
    <row r="180" spans="1:4">
      <c r="A180" t="s">
        <v>342</v>
      </c>
      <c r="B180" s="98">
        <f>+C4</f>
        <v>74221796.211742178</v>
      </c>
      <c r="C180" s="98">
        <f>+C3</f>
        <v>46916598.978648797</v>
      </c>
      <c r="D180" s="66">
        <f>+B180-C180</f>
        <v>27305197.233093381</v>
      </c>
    </row>
    <row r="181" spans="1:4">
      <c r="A181" t="s">
        <v>807</v>
      </c>
      <c r="B181" s="98">
        <f>+C8</f>
        <v>22266538.863522656</v>
      </c>
      <c r="C181" s="98">
        <f>+C7</f>
        <v>14074979.693594638</v>
      </c>
      <c r="D181" s="66">
        <f>+B181-C181</f>
        <v>8191559.169928018</v>
      </c>
    </row>
    <row r="182" spans="1:4">
      <c r="A182" t="s">
        <v>467</v>
      </c>
      <c r="B182" s="98">
        <f>+C24+C44</f>
        <v>7744518.2285557091</v>
      </c>
      <c r="C182" s="98">
        <f>+C23+C43</f>
        <v>5430582.0009662341</v>
      </c>
      <c r="D182" s="66">
        <f>+C182-B182</f>
        <v>-2313936.227589475</v>
      </c>
    </row>
    <row r="183" spans="1:4">
      <c r="A183" t="s">
        <v>992</v>
      </c>
      <c r="B183" s="98">
        <f>+C52+C56+C60+C64</f>
        <v>0</v>
      </c>
      <c r="C183" s="98">
        <f>+C51+C55+C59+C63</f>
        <v>388324.77567193907</v>
      </c>
      <c r="D183" s="66">
        <f>+C183-B183</f>
        <v>388324.77567193907</v>
      </c>
    </row>
    <row r="184" spans="1:4">
      <c r="A184" t="s">
        <v>468</v>
      </c>
      <c r="B184" s="98">
        <f>+C28+C48</f>
        <v>1095016.4857950443</v>
      </c>
      <c r="C184" s="98">
        <f>+C27+C47</f>
        <v>821191.54660077789</v>
      </c>
      <c r="D184" s="66">
        <f t="shared" ref="D184:D189" si="51">+C184-B184</f>
        <v>-273824.93919426645</v>
      </c>
    </row>
    <row r="185" spans="1:4">
      <c r="A185" t="s">
        <v>1003</v>
      </c>
      <c r="B185" s="98">
        <f>+B175</f>
        <v>4473137.81921132</v>
      </c>
      <c r="C185" s="98">
        <f>+C175</f>
        <v>22484165.091107748</v>
      </c>
      <c r="D185" s="66">
        <f t="shared" si="51"/>
        <v>18011027.271896429</v>
      </c>
    </row>
    <row r="186" spans="1:4">
      <c r="A186" t="s">
        <v>808</v>
      </c>
      <c r="B186" s="98">
        <f>+C96+C100+C104+C108</f>
        <v>0</v>
      </c>
      <c r="C186" s="98">
        <f>+C95+C99+C103+C107</f>
        <v>3016811.6129898084</v>
      </c>
      <c r="D186" s="66">
        <f t="shared" si="51"/>
        <v>3016811.6129898084</v>
      </c>
    </row>
    <row r="187" spans="1:4">
      <c r="A187" t="s">
        <v>469</v>
      </c>
      <c r="B187" s="98">
        <f>+C84</f>
        <v>-4868604.5626286454</v>
      </c>
      <c r="C187" s="98">
        <f>+C83</f>
        <v>-33165.830404625682</v>
      </c>
      <c r="D187" s="66">
        <f t="shared" si="51"/>
        <v>4835438.7322240202</v>
      </c>
    </row>
    <row r="188" spans="1:4">
      <c r="A188" t="s">
        <v>994</v>
      </c>
      <c r="B188" s="98">
        <f>+C88</f>
        <v>-1460581.3687885932</v>
      </c>
      <c r="C188" s="98">
        <f>+C87</f>
        <v>-9949.7491213877038</v>
      </c>
      <c r="D188" s="66">
        <f t="shared" si="51"/>
        <v>1450631.6196672055</v>
      </c>
    </row>
    <row r="189" spans="1:4">
      <c r="A189" t="s">
        <v>995</v>
      </c>
      <c r="B189" s="98">
        <f>+C92</f>
        <v>0</v>
      </c>
      <c r="C189" s="98">
        <f>+C91</f>
        <v>1236980.0547846206</v>
      </c>
      <c r="D189" s="66">
        <f t="shared" si="51"/>
        <v>1236980.0547846206</v>
      </c>
    </row>
    <row r="190" spans="1:4" ht="8.25" customHeight="1">
      <c r="B190" s="98"/>
      <c r="C190" s="98"/>
      <c r="D190" s="66"/>
    </row>
    <row r="191" spans="1:4">
      <c r="A191" s="25" t="s">
        <v>806</v>
      </c>
      <c r="B191" s="66">
        <f>SUM(B180:B190)</f>
        <v>103471821.67740968</v>
      </c>
      <c r="C191" s="66">
        <f t="shared" ref="C191:D191" si="52">SUM(C180:C190)</f>
        <v>94326518.174838573</v>
      </c>
      <c r="D191" s="66">
        <f t="shared" si="52"/>
        <v>61848209.30347167</v>
      </c>
    </row>
    <row r="192" spans="1:4">
      <c r="B192" s="98">
        <f>-B180-B181+B182+B183+B184+B185+B186+B187+B188+B189</f>
        <v>-89504848.473120004</v>
      </c>
      <c r="C192" s="98">
        <f>-C180-C181+C182+C183+C184+C185+C186+C187+C188+C189</f>
        <v>-27656639.169648308</v>
      </c>
      <c r="D192" s="66">
        <f t="shared" ref="D192" si="53">+C192-B192</f>
        <v>61848209.303471699</v>
      </c>
    </row>
    <row r="195" spans="1:4">
      <c r="A195" s="25" t="s">
        <v>809</v>
      </c>
      <c r="B195" s="331" t="s">
        <v>313</v>
      </c>
      <c r="C195" s="331" t="s">
        <v>805</v>
      </c>
      <c r="D195" s="26" t="s">
        <v>345</v>
      </c>
    </row>
    <row r="196" spans="1:4">
      <c r="A196" t="s">
        <v>342</v>
      </c>
      <c r="B196" s="98">
        <f>+B180</f>
        <v>74221796.211742178</v>
      </c>
      <c r="C196" s="98">
        <f>+C180</f>
        <v>46916598.978648797</v>
      </c>
      <c r="D196" s="98">
        <f>+B196-C196</f>
        <v>27305197.233093381</v>
      </c>
    </row>
    <row r="197" spans="1:4">
      <c r="A197" t="s">
        <v>726</v>
      </c>
      <c r="B197" s="98">
        <f t="shared" ref="B197" si="54">+B181</f>
        <v>22266538.863522656</v>
      </c>
      <c r="C197" s="98">
        <f>+C181</f>
        <v>14074979.693594638</v>
      </c>
      <c r="D197" s="98">
        <f>+B197-C197</f>
        <v>8191559.169928018</v>
      </c>
    </row>
    <row r="199" spans="1:4">
      <c r="A199" s="25" t="s">
        <v>810</v>
      </c>
      <c r="B199" s="66">
        <f>SUM(B196:B198)</f>
        <v>96488335.075264841</v>
      </c>
      <c r="C199" s="66">
        <f t="shared" ref="C199:D199" si="55">SUM(C196:C198)</f>
        <v>60991578.672243431</v>
      </c>
      <c r="D199" s="66">
        <f t="shared" si="55"/>
        <v>35496756.403021395</v>
      </c>
    </row>
    <row r="201" spans="1:4">
      <c r="A201" s="25" t="s">
        <v>811</v>
      </c>
      <c r="B201" s="331" t="s">
        <v>313</v>
      </c>
      <c r="C201" s="331" t="s">
        <v>805</v>
      </c>
      <c r="D201" s="26" t="s">
        <v>345</v>
      </c>
    </row>
    <row r="202" spans="1:4">
      <c r="A202" t="s">
        <v>467</v>
      </c>
      <c r="B202" s="98">
        <f>+B182</f>
        <v>7744518.2285557091</v>
      </c>
      <c r="C202" s="98">
        <f t="shared" ref="C202:D203" si="56">+C182</f>
        <v>5430582.0009662341</v>
      </c>
      <c r="D202" s="98">
        <f t="shared" si="56"/>
        <v>-2313936.227589475</v>
      </c>
    </row>
    <row r="203" spans="1:4">
      <c r="A203" t="s">
        <v>992</v>
      </c>
      <c r="B203" s="98">
        <f>+B183</f>
        <v>0</v>
      </c>
      <c r="C203" s="98">
        <f t="shared" si="56"/>
        <v>388324.77567193907</v>
      </c>
      <c r="D203" s="98">
        <f t="shared" si="56"/>
        <v>388324.77567193907</v>
      </c>
    </row>
    <row r="204" spans="1:4">
      <c r="A204" t="s">
        <v>468</v>
      </c>
      <c r="B204" s="98">
        <f t="shared" ref="B204:D204" si="57">+B184</f>
        <v>1095016.4857950443</v>
      </c>
      <c r="C204" s="98">
        <f t="shared" si="57"/>
        <v>821191.54660077789</v>
      </c>
      <c r="D204" s="98">
        <f t="shared" si="57"/>
        <v>-273824.93919426645</v>
      </c>
    </row>
    <row r="205" spans="1:4">
      <c r="A205" t="s">
        <v>1003</v>
      </c>
      <c r="B205" s="98">
        <f t="shared" ref="B205:D205" si="58">+B185</f>
        <v>4473137.81921132</v>
      </c>
      <c r="C205" s="98">
        <f t="shared" si="58"/>
        <v>22484165.091107748</v>
      </c>
      <c r="D205" s="98">
        <f t="shared" si="58"/>
        <v>18011027.271896429</v>
      </c>
    </row>
    <row r="206" spans="1:4">
      <c r="A206" t="s">
        <v>808</v>
      </c>
      <c r="B206" s="98">
        <f t="shared" ref="B206:D206" si="59">+B186</f>
        <v>0</v>
      </c>
      <c r="C206" s="98">
        <f t="shared" si="59"/>
        <v>3016811.6129898084</v>
      </c>
      <c r="D206" s="98">
        <f t="shared" si="59"/>
        <v>3016811.6129898084</v>
      </c>
    </row>
    <row r="207" spans="1:4">
      <c r="A207" t="s">
        <v>469</v>
      </c>
      <c r="B207" s="98">
        <f t="shared" ref="B207:D207" si="60">+B187</f>
        <v>-4868604.5626286454</v>
      </c>
      <c r="C207" s="98">
        <f t="shared" si="60"/>
        <v>-33165.830404625682</v>
      </c>
      <c r="D207" s="98">
        <f t="shared" si="60"/>
        <v>4835438.7322240202</v>
      </c>
    </row>
    <row r="208" spans="1:4">
      <c r="A208" t="s">
        <v>994</v>
      </c>
      <c r="B208" s="98">
        <f t="shared" ref="B208:D208" si="61">+B188</f>
        <v>-1460581.3687885932</v>
      </c>
      <c r="C208" s="98">
        <f t="shared" si="61"/>
        <v>-9949.7491213877038</v>
      </c>
      <c r="D208" s="98">
        <f t="shared" si="61"/>
        <v>1450631.6196672055</v>
      </c>
    </row>
    <row r="209" spans="1:4">
      <c r="A209" t="s">
        <v>995</v>
      </c>
      <c r="B209" s="98">
        <f t="shared" ref="B209:D209" si="62">+B189</f>
        <v>0</v>
      </c>
      <c r="C209" s="98">
        <f t="shared" si="62"/>
        <v>1236980.0547846206</v>
      </c>
      <c r="D209" s="98">
        <f t="shared" si="62"/>
        <v>1236980.0547846206</v>
      </c>
    </row>
    <row r="211" spans="1:4">
      <c r="A211" s="25" t="s">
        <v>18</v>
      </c>
      <c r="B211" s="66">
        <f>SUM(B202:B210)</f>
        <v>6983486.6021448327</v>
      </c>
      <c r="C211" s="66">
        <f t="shared" ref="C211:D211" si="63">SUM(C202:C210)</f>
        <v>33334939.502595119</v>
      </c>
      <c r="D211" s="66">
        <f t="shared" si="63"/>
        <v>26351452.900450286</v>
      </c>
    </row>
    <row r="213" spans="1:4">
      <c r="A213" s="25" t="s">
        <v>17</v>
      </c>
      <c r="B213" s="66"/>
      <c r="C213" s="66"/>
      <c r="D213" s="66">
        <f>+D211+D199</f>
        <v>61848209.303471684</v>
      </c>
    </row>
  </sheetData>
  <sheetProtection password="EEDF" sheet="1" objects="1" scenarios="1"/>
  <printOptions horizontalCentered="1"/>
  <pageMargins left="0.45" right="0.45" top="0.75" bottom="0.5" header="0.3" footer="0.3"/>
  <pageSetup scale="75" orientation="landscape" r:id="rId1"/>
  <headerFooter>
    <oddHeader>&amp;C&amp;"Calibri,Bold"&amp;A</oddHeader>
    <oddFooter>&amp;L&amp;8&amp;F&amp;C&amp;8&amp;P&amp;R&amp;8&amp;D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A21"/>
    </sheetView>
  </sheetViews>
  <sheetFormatPr defaultRowHeight="12.75"/>
  <cols>
    <col min="1" max="1" width="49.28515625" customWidth="1"/>
    <col min="2" max="2" width="10.140625" customWidth="1"/>
    <col min="3" max="3" width="10.28515625" customWidth="1"/>
    <col min="4" max="4" width="9.85546875" customWidth="1"/>
    <col min="5" max="5" width="10.140625" customWidth="1"/>
    <col min="6" max="6" width="14.85546875" customWidth="1"/>
    <col min="7" max="7" width="15" customWidth="1"/>
    <col min="8" max="8" width="12.140625" customWidth="1"/>
    <col min="9" max="9" width="11.140625" customWidth="1"/>
    <col min="11" max="11" width="16.85546875" customWidth="1"/>
  </cols>
  <sheetData>
    <row r="1" spans="1:12" ht="39" thickBot="1">
      <c r="A1" s="32"/>
      <c r="B1" s="522" t="s">
        <v>339</v>
      </c>
      <c r="C1" s="522" t="s">
        <v>370</v>
      </c>
      <c r="D1" s="522" t="s">
        <v>340</v>
      </c>
      <c r="E1" s="522" t="s">
        <v>694</v>
      </c>
      <c r="F1" s="522" t="s">
        <v>1006</v>
      </c>
      <c r="G1" s="522" t="s">
        <v>1007</v>
      </c>
      <c r="H1" s="522" t="s">
        <v>343</v>
      </c>
      <c r="I1" s="522" t="s">
        <v>1008</v>
      </c>
      <c r="K1" s="108" t="s">
        <v>1014</v>
      </c>
      <c r="L1" s="108" t="s">
        <v>1016</v>
      </c>
    </row>
    <row r="2" spans="1:12">
      <c r="A2" t="s">
        <v>342</v>
      </c>
      <c r="B2" s="19">
        <f>+DG3InfeedCPW!J939</f>
        <v>3525958.6910601864</v>
      </c>
      <c r="C2" s="19">
        <f>+DG3InfeedCPW!J932</f>
        <v>2188619.9103929526</v>
      </c>
      <c r="D2" s="19"/>
      <c r="E2" s="19">
        <f>SUM(B2:D2)</f>
        <v>5714578.6014531385</v>
      </c>
      <c r="F2" s="19">
        <f>+DG3InfeedCPW!J930+DG3InfeedCPW!J945+DG3InfeedCPW!J900+DG3InfeedCPW!J12+DG3InfeedCPW!J662</f>
        <v>2651418.3096274263</v>
      </c>
      <c r="G2" s="19">
        <f>SUM(E2:F2)</f>
        <v>8365996.9110805653</v>
      </c>
      <c r="H2" s="19">
        <f>+'Time Series Summary'!B4</f>
        <v>10778339.069571724</v>
      </c>
      <c r="I2" s="19">
        <f>+H2-G2</f>
        <v>2412342.1584911589</v>
      </c>
      <c r="K2" s="19">
        <v>8365996.9110805662</v>
      </c>
      <c r="L2" s="98">
        <f>+K2-G2</f>
        <v>0</v>
      </c>
    </row>
    <row r="3" spans="1:12">
      <c r="A3" s="523" t="s">
        <v>807</v>
      </c>
      <c r="B3" s="84">
        <f>+B2*0.3</f>
        <v>1057787.6073180558</v>
      </c>
      <c r="C3" s="84">
        <f>+C2*0.3</f>
        <v>656585.97311788576</v>
      </c>
      <c r="D3" s="84"/>
      <c r="E3" s="84">
        <f t="shared" ref="E3:E21" si="0">SUM(B3:D3)</f>
        <v>1714373.5804359415</v>
      </c>
      <c r="F3" s="84">
        <f>+F2*0.3</f>
        <v>795425.49288822792</v>
      </c>
      <c r="G3" s="84">
        <f t="shared" ref="G3:G21" si="1">SUM(E3:F3)</f>
        <v>2509799.0733241695</v>
      </c>
      <c r="H3" s="84">
        <f>+'Time Series Summary'!B8</f>
        <v>3233501.720871517</v>
      </c>
      <c r="I3" s="84">
        <f>+H3-G3</f>
        <v>723702.64754734747</v>
      </c>
      <c r="K3" s="19">
        <v>2509799.073324169</v>
      </c>
      <c r="L3" s="98">
        <f t="shared" ref="L3:L21" si="2">+K3-G3</f>
        <v>0</v>
      </c>
    </row>
    <row r="4" spans="1:12">
      <c r="A4" s="11" t="s">
        <v>364</v>
      </c>
      <c r="B4" s="19">
        <f>+InfeedEconomicImpacts!B160*1000</f>
        <v>968597.05296048964</v>
      </c>
      <c r="C4" s="19">
        <f>+InfeedEconomicImpacts!B191*1000</f>
        <v>596043.02122447477</v>
      </c>
      <c r="D4" s="19"/>
      <c r="E4" s="19">
        <f t="shared" si="0"/>
        <v>1564640.0741849644</v>
      </c>
      <c r="F4" s="19">
        <f>+InfeedEconomicImpacts!B48+InfeedEconomicImpacts!B49+InfeedEconomicImpacts!B50+InfeedEconomicImpacts!B51</f>
        <v>110619.12934910352</v>
      </c>
      <c r="G4" s="19">
        <f t="shared" si="1"/>
        <v>1675259.2035340678</v>
      </c>
      <c r="H4" s="19">
        <f>+'Time Series Summary'!B24</f>
        <v>775469.95293505723</v>
      </c>
      <c r="I4" s="19">
        <f t="shared" ref="I4:I21" si="3">+G4-H4</f>
        <v>899789.25059901061</v>
      </c>
      <c r="K4" s="19">
        <v>1675259.2035340676</v>
      </c>
      <c r="L4" s="98">
        <f t="shared" si="2"/>
        <v>0</v>
      </c>
    </row>
    <row r="5" spans="1:12">
      <c r="A5" s="11" t="s">
        <v>365</v>
      </c>
      <c r="B5" s="19">
        <f>+InfeedEconomicImpacts!B175*1000</f>
        <v>149296.8897901981</v>
      </c>
      <c r="C5" s="19">
        <f>+InfeedEconomicImpacts!B206*1000</f>
        <v>90693.860988243483</v>
      </c>
      <c r="D5" s="19"/>
      <c r="E5" s="19">
        <f t="shared" si="0"/>
        <v>239990.75077844158</v>
      </c>
      <c r="F5" s="19">
        <f>+InfeedEconomicImpacts!B63</f>
        <v>16640.247873148055</v>
      </c>
      <c r="G5" s="19">
        <f t="shared" si="1"/>
        <v>256630.99865158965</v>
      </c>
      <c r="H5" s="19">
        <f>+'Time Series Summary'!B28</f>
        <v>97901.661109226261</v>
      </c>
      <c r="I5" s="19">
        <f t="shared" si="3"/>
        <v>158729.33754236338</v>
      </c>
      <c r="K5" s="19">
        <v>256630.9986515897</v>
      </c>
      <c r="L5" s="98">
        <f t="shared" si="2"/>
        <v>0</v>
      </c>
    </row>
    <row r="6" spans="1:12">
      <c r="A6" s="11" t="s">
        <v>366</v>
      </c>
      <c r="B6" s="19">
        <f>+InfeedEconomicImpacts!B167*1000</f>
        <v>101151.42272842534</v>
      </c>
      <c r="C6" s="19">
        <f>+InfeedEconomicImpacts!B198*1000</f>
        <v>174065.34322823925</v>
      </c>
      <c r="D6" s="19"/>
      <c r="E6" s="19">
        <f t="shared" si="0"/>
        <v>275216.76595666457</v>
      </c>
      <c r="F6" s="19">
        <f>+InfeedEconomicImpacts!B53+InfeedEconomicImpacts!B54+InfeedEconomicImpacts!B55+InfeedEconomicImpacts!B56</f>
        <v>197620.80310179881</v>
      </c>
      <c r="G6" s="19">
        <f t="shared" si="1"/>
        <v>472837.56905846338</v>
      </c>
      <c r="H6" s="19">
        <f>+'Time Series Summary'!B44</f>
        <v>577448.15282004862</v>
      </c>
      <c r="I6" s="19">
        <f t="shared" si="3"/>
        <v>-104610.58376158524</v>
      </c>
      <c r="K6" s="19">
        <v>472837.56905846344</v>
      </c>
      <c r="L6" s="98">
        <f t="shared" si="2"/>
        <v>0</v>
      </c>
    </row>
    <row r="7" spans="1:12">
      <c r="A7" s="524" t="s">
        <v>367</v>
      </c>
      <c r="B7" s="84">
        <f>+InfeedEconomicImpacts!B182*1000</f>
        <v>14823.730178210108</v>
      </c>
      <c r="C7" s="84">
        <f>+InfeedEconomicImpacts!B213*1000</f>
        <v>25337.838191172435</v>
      </c>
      <c r="D7" s="84"/>
      <c r="E7" s="84">
        <f t="shared" si="0"/>
        <v>40161.568369382541</v>
      </c>
      <c r="F7" s="84">
        <f>+InfeedEconomicImpacts!B68</f>
        <v>31209.333979859948</v>
      </c>
      <c r="G7" s="84">
        <f t="shared" si="1"/>
        <v>71370.902349242489</v>
      </c>
      <c r="H7" s="84">
        <f>+'Time Series Summary'!B48</f>
        <v>91216.694089246172</v>
      </c>
      <c r="I7" s="84">
        <f t="shared" si="3"/>
        <v>-19845.791740003682</v>
      </c>
      <c r="K7" s="19">
        <v>71370.902349242489</v>
      </c>
      <c r="L7" s="98">
        <f t="shared" si="2"/>
        <v>0</v>
      </c>
    </row>
    <row r="8" spans="1:12">
      <c r="A8" s="11" t="s">
        <v>988</v>
      </c>
      <c r="B8" s="19">
        <v>0</v>
      </c>
      <c r="C8" s="19"/>
      <c r="D8" s="19">
        <f>+'Time Series Summary'!$B51</f>
        <v>127507.01489808354</v>
      </c>
      <c r="E8" s="19">
        <f t="shared" si="0"/>
        <v>127507.01489808354</v>
      </c>
      <c r="F8" s="19"/>
      <c r="G8" s="19">
        <f t="shared" si="1"/>
        <v>127507.01489808354</v>
      </c>
      <c r="H8" s="19">
        <f>+'Time Series Summary'!B52</f>
        <v>0</v>
      </c>
      <c r="I8" s="19">
        <f t="shared" si="3"/>
        <v>127507.01489808354</v>
      </c>
      <c r="K8" s="19">
        <v>127507.01489808354</v>
      </c>
      <c r="L8" s="98">
        <f t="shared" si="2"/>
        <v>0</v>
      </c>
    </row>
    <row r="9" spans="1:12">
      <c r="A9" s="11" t="s">
        <v>989</v>
      </c>
      <c r="B9" s="19">
        <v>0</v>
      </c>
      <c r="C9" s="19"/>
      <c r="D9" s="19">
        <f>+'Time Series Summary'!$B55</f>
        <v>17145.507829455706</v>
      </c>
      <c r="E9" s="19">
        <f t="shared" si="0"/>
        <v>17145.507829455706</v>
      </c>
      <c r="F9" s="19"/>
      <c r="G9" s="19">
        <f t="shared" si="1"/>
        <v>17145.507829455706</v>
      </c>
      <c r="H9" s="19">
        <f>+'Time Series Summary'!B56</f>
        <v>0</v>
      </c>
      <c r="I9" s="19">
        <f t="shared" si="3"/>
        <v>17145.507829455706</v>
      </c>
      <c r="K9" s="19">
        <v>17145.507829455706</v>
      </c>
      <c r="L9" s="98">
        <f t="shared" si="2"/>
        <v>0</v>
      </c>
    </row>
    <row r="10" spans="1:12">
      <c r="A10" s="11" t="s">
        <v>990</v>
      </c>
      <c r="B10" s="19">
        <v>0</v>
      </c>
      <c r="C10" s="19"/>
      <c r="D10" s="19">
        <f>+'Time Series Summary'!$B59</f>
        <v>32114.4580705384</v>
      </c>
      <c r="E10" s="19">
        <f t="shared" si="0"/>
        <v>32114.4580705384</v>
      </c>
      <c r="F10" s="19"/>
      <c r="G10" s="19">
        <f t="shared" si="1"/>
        <v>32114.4580705384</v>
      </c>
      <c r="H10" s="19">
        <f>+'Time Series Summary'!B60</f>
        <v>0</v>
      </c>
      <c r="I10" s="19">
        <f t="shared" si="3"/>
        <v>32114.4580705384</v>
      </c>
      <c r="K10" s="19">
        <v>32114.4580705384</v>
      </c>
      <c r="L10" s="98">
        <f t="shared" si="2"/>
        <v>0</v>
      </c>
    </row>
    <row r="11" spans="1:12">
      <c r="A11" s="524" t="s">
        <v>991</v>
      </c>
      <c r="B11" s="84">
        <v>0</v>
      </c>
      <c r="C11" s="84"/>
      <c r="D11" s="84">
        <f>+'Time Series Summary'!$B63</f>
        <v>2414.6656911160153</v>
      </c>
      <c r="E11" s="84">
        <f t="shared" si="0"/>
        <v>2414.6656911160153</v>
      </c>
      <c r="F11" s="84"/>
      <c r="G11" s="84">
        <f t="shared" si="1"/>
        <v>2414.6656911160153</v>
      </c>
      <c r="H11" s="84">
        <f>+'Time Series Summary'!B64</f>
        <v>0</v>
      </c>
      <c r="I11" s="84">
        <f t="shared" si="3"/>
        <v>2414.6656911160153</v>
      </c>
      <c r="K11" s="19">
        <v>2414.6656911160153</v>
      </c>
      <c r="L11" s="98">
        <f t="shared" si="2"/>
        <v>0</v>
      </c>
    </row>
    <row r="12" spans="1:12">
      <c r="A12" s="11" t="s">
        <v>363</v>
      </c>
      <c r="B12" s="19">
        <f>+DG3MFDividendsEmera!Q10</f>
        <v>813765.08285499562</v>
      </c>
      <c r="C12" s="19">
        <f>+DG3MFDividendsEmera!Q11</f>
        <v>240390.95778579003</v>
      </c>
      <c r="D12" s="19"/>
      <c r="E12" s="19">
        <f t="shared" si="0"/>
        <v>1054156.0406407856</v>
      </c>
      <c r="F12" s="19"/>
      <c r="G12" s="19">
        <f t="shared" si="1"/>
        <v>1054156.0406407856</v>
      </c>
      <c r="H12" s="19">
        <f>+'Time Series Summary'!B68</f>
        <v>0</v>
      </c>
      <c r="I12" s="19">
        <f t="shared" si="3"/>
        <v>1054156.0406407856</v>
      </c>
      <c r="K12" s="19">
        <v>1054156.0406407861</v>
      </c>
      <c r="L12" s="98">
        <f t="shared" si="2"/>
        <v>0</v>
      </c>
    </row>
    <row r="13" spans="1:12">
      <c r="A13" s="11" t="s">
        <v>362</v>
      </c>
      <c r="B13" s="19"/>
      <c r="C13" s="19"/>
      <c r="D13" s="19"/>
      <c r="E13" s="19">
        <f t="shared" si="0"/>
        <v>0</v>
      </c>
      <c r="F13" s="19">
        <f>+'DG3Regulated Dividends'!B10</f>
        <v>435825.17172508431</v>
      </c>
      <c r="G13" s="19">
        <f t="shared" si="1"/>
        <v>435825.17172508431</v>
      </c>
      <c r="H13" s="19">
        <f>+'DG3Regulated Dividends'!B11</f>
        <v>512336.76078386087</v>
      </c>
      <c r="I13" s="19">
        <f t="shared" si="3"/>
        <v>-76511.589058776561</v>
      </c>
      <c r="K13" s="19">
        <v>435825.17172508431</v>
      </c>
      <c r="L13" s="98">
        <f t="shared" si="2"/>
        <v>0</v>
      </c>
    </row>
    <row r="14" spans="1:12">
      <c r="A14" s="11" t="s">
        <v>466</v>
      </c>
      <c r="B14" s="19">
        <v>0</v>
      </c>
      <c r="C14" s="19"/>
      <c r="D14" s="19"/>
      <c r="E14" s="19">
        <f t="shared" si="0"/>
        <v>0</v>
      </c>
      <c r="F14" s="19">
        <f>+'Time Series Summary'!B83</f>
        <v>-2232.0249169454728</v>
      </c>
      <c r="G14" s="19">
        <f t="shared" si="1"/>
        <v>-2232.0249169454728</v>
      </c>
      <c r="H14" s="19">
        <f>+'Time Series Summary'!B84</f>
        <v>-629233.46616150963</v>
      </c>
      <c r="I14" s="19">
        <f t="shared" si="3"/>
        <v>627001.44124456414</v>
      </c>
      <c r="K14" s="19">
        <v>-2232.0249169454728</v>
      </c>
      <c r="L14" s="98">
        <f t="shared" si="2"/>
        <v>0</v>
      </c>
    </row>
    <row r="15" spans="1:12">
      <c r="A15" s="524" t="s">
        <v>966</v>
      </c>
      <c r="B15" s="84">
        <v>0</v>
      </c>
      <c r="C15" s="84"/>
      <c r="D15" s="84"/>
      <c r="E15" s="84">
        <f t="shared" si="0"/>
        <v>0</v>
      </c>
      <c r="F15" s="84">
        <f>+'Time Series Summary'!B87</f>
        <v>-669.60747508364193</v>
      </c>
      <c r="G15" s="84">
        <f t="shared" si="1"/>
        <v>-669.60747508364193</v>
      </c>
      <c r="H15" s="84">
        <f>+'Time Series Summary'!B88</f>
        <v>-188770.03984845278</v>
      </c>
      <c r="I15" s="84">
        <f t="shared" si="3"/>
        <v>188100.43237336914</v>
      </c>
      <c r="K15" s="19">
        <v>-669.60747508364193</v>
      </c>
      <c r="L15" s="98">
        <f t="shared" si="2"/>
        <v>0</v>
      </c>
    </row>
    <row r="16" spans="1:12">
      <c r="A16" s="512" t="s">
        <v>898</v>
      </c>
      <c r="B16" s="19">
        <f>+'Time Series Summary'!B91</f>
        <v>192411.65363587561</v>
      </c>
      <c r="C16" s="19"/>
      <c r="D16" s="19"/>
      <c r="E16" s="19">
        <f t="shared" si="0"/>
        <v>192411.65363587561</v>
      </c>
      <c r="F16" s="19"/>
      <c r="G16" s="19">
        <f t="shared" si="1"/>
        <v>192411.65363587561</v>
      </c>
      <c r="H16" s="19">
        <f>+'Time Series Summary'!B92</f>
        <v>0</v>
      </c>
      <c r="I16" s="19">
        <f t="shared" si="3"/>
        <v>192411.65363587561</v>
      </c>
      <c r="K16" s="19">
        <v>192411.65363587561</v>
      </c>
      <c r="L16" s="98">
        <f t="shared" si="2"/>
        <v>0</v>
      </c>
    </row>
    <row r="17" spans="1:12">
      <c r="A17" s="512" t="s">
        <v>953</v>
      </c>
      <c r="B17" s="19">
        <f>+'Time Series Summary'!B95</f>
        <v>515608.79747507838</v>
      </c>
      <c r="C17" s="19"/>
      <c r="D17" s="19"/>
      <c r="E17" s="19">
        <f t="shared" si="0"/>
        <v>515608.79747507838</v>
      </c>
      <c r="F17" s="19"/>
      <c r="G17" s="19">
        <f t="shared" si="1"/>
        <v>515608.79747507838</v>
      </c>
      <c r="H17" s="19">
        <f>+'Time Series Summary'!B96</f>
        <v>0</v>
      </c>
      <c r="I17" s="19">
        <f t="shared" si="3"/>
        <v>515608.79747507838</v>
      </c>
      <c r="K17" s="19">
        <v>515608.79747507838</v>
      </c>
      <c r="L17" s="98">
        <f t="shared" si="2"/>
        <v>0</v>
      </c>
    </row>
    <row r="18" spans="1:12">
      <c r="A18" s="525" t="s">
        <v>954</v>
      </c>
      <c r="B18" s="84"/>
      <c r="C18" s="84"/>
      <c r="D18" s="84">
        <f>+'Time Series Summary'!B99</f>
        <v>33120.552507085376</v>
      </c>
      <c r="E18" s="84">
        <f t="shared" si="0"/>
        <v>33120.552507085376</v>
      </c>
      <c r="F18" s="84"/>
      <c r="G18" s="84">
        <f t="shared" si="1"/>
        <v>33120.552507085376</v>
      </c>
      <c r="H18" s="84">
        <f>+'Time Series Summary'!B100</f>
        <v>0</v>
      </c>
      <c r="I18" s="84">
        <f t="shared" si="3"/>
        <v>33120.552507085376</v>
      </c>
      <c r="K18" s="19">
        <v>33120.552507085376</v>
      </c>
      <c r="L18" s="98">
        <f t="shared" si="2"/>
        <v>0</v>
      </c>
    </row>
    <row r="19" spans="1:12">
      <c r="A19" s="512" t="s">
        <v>955</v>
      </c>
      <c r="B19" s="19"/>
      <c r="C19" s="19"/>
      <c r="D19" s="19">
        <f>+'Time Series Summary'!B103</f>
        <v>100000.25317185183</v>
      </c>
      <c r="E19" s="19">
        <f t="shared" si="0"/>
        <v>100000.25317185183</v>
      </c>
      <c r="F19" s="19"/>
      <c r="G19" s="19">
        <f t="shared" si="1"/>
        <v>100000.25317185183</v>
      </c>
      <c r="H19" s="19">
        <f>+'Time Series Summary'!B104</f>
        <v>0</v>
      </c>
      <c r="I19" s="19">
        <f t="shared" si="3"/>
        <v>100000.25317185183</v>
      </c>
      <c r="K19" s="19">
        <v>100000.25317185183</v>
      </c>
      <c r="L19" s="98">
        <f t="shared" si="2"/>
        <v>0</v>
      </c>
    </row>
    <row r="20" spans="1:12">
      <c r="A20" s="512" t="s">
        <v>1024</v>
      </c>
      <c r="B20" s="19"/>
      <c r="C20" s="19"/>
      <c r="D20" s="19">
        <f>+'Time Series Summary'!B107</f>
        <v>97588.142140093871</v>
      </c>
      <c r="E20" s="19">
        <f t="shared" si="0"/>
        <v>97588.142140093871</v>
      </c>
      <c r="F20" s="19"/>
      <c r="G20" s="19">
        <f t="shared" si="1"/>
        <v>97588.142140093871</v>
      </c>
      <c r="H20" s="19">
        <f>+'Time Series Summary'!B108</f>
        <v>0</v>
      </c>
      <c r="I20" s="19">
        <f t="shared" si="3"/>
        <v>97588.142140093871</v>
      </c>
      <c r="K20" s="19">
        <v>97588.142140093871</v>
      </c>
      <c r="L20" s="98">
        <f t="shared" si="2"/>
        <v>0</v>
      </c>
    </row>
    <row r="21" spans="1:12">
      <c r="A21" s="524" t="s">
        <v>355</v>
      </c>
      <c r="B21" s="84">
        <f>+'Time Series Summary'!B115</f>
        <v>58990.704610386252</v>
      </c>
      <c r="C21" s="84"/>
      <c r="D21" s="84"/>
      <c r="E21" s="84">
        <f t="shared" si="0"/>
        <v>58990.704610386252</v>
      </c>
      <c r="F21" s="84"/>
      <c r="G21" s="84">
        <f t="shared" si="1"/>
        <v>58990.704610386252</v>
      </c>
      <c r="H21" s="84">
        <f>+'Time Series Summary'!B116</f>
        <v>0</v>
      </c>
      <c r="I21" s="84">
        <f t="shared" si="3"/>
        <v>58990.704610386252</v>
      </c>
      <c r="K21" s="19">
        <v>58990.704610386252</v>
      </c>
      <c r="L21" s="98">
        <f t="shared" si="2"/>
        <v>0</v>
      </c>
    </row>
    <row r="22" spans="1:12" ht="6" customHeight="1">
      <c r="B22" s="19"/>
      <c r="C22" s="19"/>
      <c r="D22" s="19"/>
      <c r="E22" s="19"/>
      <c r="F22" s="19"/>
      <c r="G22" s="19"/>
      <c r="H22" s="19"/>
      <c r="I22" s="19"/>
    </row>
    <row r="23" spans="1:12" ht="13.5" thickBot="1">
      <c r="A23" s="526" t="s">
        <v>1008</v>
      </c>
      <c r="B23" s="527"/>
      <c r="C23" s="527"/>
      <c r="D23" s="527"/>
      <c r="E23" s="527"/>
      <c r="F23" s="527"/>
      <c r="G23" s="528"/>
      <c r="H23" s="528"/>
      <c r="I23" s="528">
        <f>SUM(I2:I22)</f>
        <v>7039755.0939077977</v>
      </c>
    </row>
    <row r="24" spans="1:12" ht="13.5" thickTop="1"/>
    <row r="25" spans="1:12">
      <c r="A25" t="s">
        <v>1025</v>
      </c>
      <c r="B25" s="98">
        <f>+B2+B3</f>
        <v>4583746.2983782422</v>
      </c>
      <c r="C25" s="98">
        <f t="shared" ref="C25:G25" si="4">+C2+C3</f>
        <v>2845205.8835108383</v>
      </c>
      <c r="D25" s="98">
        <f t="shared" si="4"/>
        <v>0</v>
      </c>
      <c r="E25" s="98">
        <f t="shared" si="4"/>
        <v>7428952.1818890795</v>
      </c>
      <c r="F25" s="98">
        <f t="shared" si="4"/>
        <v>3446843.8025156544</v>
      </c>
      <c r="G25" s="98">
        <f t="shared" si="4"/>
        <v>10875795.984404735</v>
      </c>
      <c r="H25" s="98">
        <f t="shared" ref="H25" si="5">+H2+H3</f>
        <v>14011840.790443242</v>
      </c>
      <c r="I25" s="98">
        <f>+H25-G25</f>
        <v>3136044.8060385063</v>
      </c>
    </row>
    <row r="26" spans="1:12">
      <c r="A26" t="s">
        <v>1026</v>
      </c>
      <c r="B26" s="98">
        <f>SUM(B4:B21)</f>
        <v>2814645.3342336598</v>
      </c>
      <c r="C26" s="98">
        <f t="shared" ref="C26:G26" si="6">SUM(C4:C21)</f>
        <v>1126531.02141792</v>
      </c>
      <c r="D26" s="98">
        <f t="shared" si="6"/>
        <v>409890.59430822474</v>
      </c>
      <c r="E26" s="98">
        <f t="shared" si="6"/>
        <v>4351066.9499598034</v>
      </c>
      <c r="F26" s="98">
        <f t="shared" si="6"/>
        <v>789013.05363696546</v>
      </c>
      <c r="G26" s="98">
        <f t="shared" si="6"/>
        <v>5140080.0035967687</v>
      </c>
      <c r="H26" s="98">
        <f t="shared" ref="H26" si="7">SUM(H4:H21)</f>
        <v>1236369.7157274769</v>
      </c>
      <c r="I26" s="98">
        <f>+G26-H26</f>
        <v>3903710.2878692918</v>
      </c>
    </row>
    <row r="27" spans="1:12" ht="13.5" thickBot="1">
      <c r="A27" s="527" t="s">
        <v>17</v>
      </c>
      <c r="B27" s="529"/>
      <c r="C27" s="529"/>
      <c r="D27" s="529"/>
      <c r="E27" s="529"/>
      <c r="F27" s="529"/>
      <c r="G27" s="529"/>
      <c r="H27" s="529"/>
      <c r="I27" s="528">
        <f>+I26+I25</f>
        <v>7039755.0939077977</v>
      </c>
    </row>
    <row r="28" spans="1:12" ht="13.5" thickTop="1"/>
  </sheetData>
  <sheetProtection password="EEDF" sheet="1" objects="1" scenarios="1"/>
  <printOptions horizontalCentered="1"/>
  <pageMargins left="0.45" right="0.45" top="0.75" bottom="0.75" header="0.3" footer="0.3"/>
  <pageSetup scale="80" orientation="landscape" r:id="rId1"/>
  <headerFooter>
    <oddHeader>&amp;C&amp;A</oddHeader>
    <oddFooter>&amp;L&amp;F&amp;C&amp;P&amp;R&amp;D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73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68" sqref="A68"/>
    </sheetView>
  </sheetViews>
  <sheetFormatPr defaultRowHeight="12.75"/>
  <cols>
    <col min="1" max="1" width="40.42578125" customWidth="1"/>
    <col min="2" max="2" width="12.85546875" customWidth="1"/>
    <col min="3" max="3" width="12.5703125" customWidth="1"/>
  </cols>
  <sheetData>
    <row r="1" spans="1:59">
      <c r="B1" s="26" t="s">
        <v>1022</v>
      </c>
      <c r="C1" s="26" t="s">
        <v>17</v>
      </c>
      <c r="D1" s="25">
        <v>2012</v>
      </c>
      <c r="E1" s="25">
        <v>2013</v>
      </c>
      <c r="F1" s="25">
        <v>2014</v>
      </c>
      <c r="G1" s="25">
        <v>2015</v>
      </c>
      <c r="H1" s="25">
        <v>2016</v>
      </c>
      <c r="I1" s="25">
        <v>2017</v>
      </c>
      <c r="J1" s="25">
        <v>2018</v>
      </c>
      <c r="K1" s="25">
        <v>2019</v>
      </c>
      <c r="L1" s="25">
        <v>2020</v>
      </c>
      <c r="M1" s="25">
        <v>2021</v>
      </c>
      <c r="N1" s="25">
        <v>2022</v>
      </c>
      <c r="O1" s="25">
        <v>2023</v>
      </c>
      <c r="P1" s="25">
        <v>2024</v>
      </c>
      <c r="Q1" s="25">
        <v>2025</v>
      </c>
      <c r="R1" s="25">
        <v>2026</v>
      </c>
      <c r="S1" s="25">
        <v>2027</v>
      </c>
      <c r="T1" s="25">
        <v>2028</v>
      </c>
      <c r="U1" s="25">
        <v>2029</v>
      </c>
      <c r="V1" s="25">
        <v>2030</v>
      </c>
      <c r="W1" s="25">
        <v>2031</v>
      </c>
      <c r="X1" s="25">
        <v>2032</v>
      </c>
      <c r="Y1" s="25">
        <v>2033</v>
      </c>
      <c r="Z1" s="25">
        <v>2034</v>
      </c>
      <c r="AA1" s="25">
        <v>2035</v>
      </c>
      <c r="AB1" s="25">
        <v>2036</v>
      </c>
      <c r="AC1" s="25">
        <v>2037</v>
      </c>
      <c r="AD1" s="25">
        <v>2038</v>
      </c>
      <c r="AE1" s="25">
        <v>2039</v>
      </c>
      <c r="AF1" s="25">
        <v>2040</v>
      </c>
      <c r="AG1" s="25">
        <v>2041</v>
      </c>
      <c r="AH1" s="25">
        <v>2042</v>
      </c>
      <c r="AI1" s="25">
        <v>2043</v>
      </c>
      <c r="AJ1" s="25">
        <v>2044</v>
      </c>
      <c r="AK1" s="25">
        <v>2045</v>
      </c>
      <c r="AL1" s="25">
        <v>2046</v>
      </c>
      <c r="AM1" s="25">
        <v>2047</v>
      </c>
      <c r="AN1" s="25">
        <v>2048</v>
      </c>
      <c r="AO1" s="25">
        <v>2049</v>
      </c>
      <c r="AP1" s="25">
        <v>2050</v>
      </c>
      <c r="AQ1" s="25">
        <v>2051</v>
      </c>
      <c r="AR1" s="25">
        <v>2052</v>
      </c>
      <c r="AS1" s="25">
        <v>2053</v>
      </c>
      <c r="AT1" s="25">
        <v>2054</v>
      </c>
      <c r="AU1" s="25">
        <v>2055</v>
      </c>
      <c r="AV1" s="25">
        <v>2056</v>
      </c>
      <c r="AW1" s="25">
        <v>2057</v>
      </c>
      <c r="AX1" s="25">
        <v>2058</v>
      </c>
      <c r="AY1" s="25">
        <v>2059</v>
      </c>
      <c r="AZ1" s="25">
        <v>2060</v>
      </c>
      <c r="BA1" s="25">
        <v>2061</v>
      </c>
      <c r="BB1" s="25">
        <v>2062</v>
      </c>
      <c r="BC1" s="25">
        <v>2063</v>
      </c>
      <c r="BD1" s="25">
        <v>2064</v>
      </c>
      <c r="BE1" s="25">
        <v>2065</v>
      </c>
      <c r="BF1" s="25">
        <v>2066</v>
      </c>
      <c r="BG1" s="25">
        <v>2067</v>
      </c>
    </row>
    <row r="2" spans="1:59">
      <c r="A2" s="25" t="s">
        <v>1017</v>
      </c>
      <c r="B2" s="25"/>
      <c r="C2" s="25"/>
    </row>
    <row r="3" spans="1:59">
      <c r="A3" s="25" t="s">
        <v>460</v>
      </c>
      <c r="B3" s="25"/>
      <c r="C3" s="25"/>
    </row>
    <row r="4" spans="1:59">
      <c r="A4" s="14" t="s">
        <v>339</v>
      </c>
      <c r="B4" s="515">
        <f>NPV(0.07,E4:BG4)+D4</f>
        <v>532.34663385392787</v>
      </c>
      <c r="C4" s="516">
        <f>SUM(D4:BG4)</f>
        <v>625.75794548375734</v>
      </c>
      <c r="D4" s="102">
        <f>+'SCI DG3 Final'!F96</f>
        <v>41.524348004978926</v>
      </c>
      <c r="E4" s="102">
        <f>+'SCI DG3 Final'!G96</f>
        <v>133.83664786072811</v>
      </c>
      <c r="F4" s="102">
        <f>+'SCI DG3 Final'!H96</f>
        <v>139.30805879205982</v>
      </c>
      <c r="G4" s="102">
        <f>+'SCI DG3 Final'!I96</f>
        <v>171.97818569336215</v>
      </c>
      <c r="H4" s="102">
        <f>+'SCI DG3 Final'!J96</f>
        <v>97.332515862737679</v>
      </c>
      <c r="I4" s="102">
        <f>+'SCI DG3 Final'!K96</f>
        <v>33.996754375760801</v>
      </c>
      <c r="J4" s="102">
        <f>+'SCI DG3 Final'!L96</f>
        <v>7.7814348941297515</v>
      </c>
      <c r="K4" s="102">
        <f>+'SCI DG3 Final'!M96</f>
        <v>0</v>
      </c>
      <c r="L4" s="102">
        <f>+'SCI DG3 Final'!N96</f>
        <v>0</v>
      </c>
      <c r="M4" s="102">
        <f>+'SCI DG3 Final'!O96</f>
        <v>0</v>
      </c>
      <c r="N4" s="102">
        <f>+'SCI DG3 Final'!P96</f>
        <v>0</v>
      </c>
      <c r="O4" s="102">
        <f>+'SCI DG3 Final'!Q96</f>
        <v>0</v>
      </c>
      <c r="P4" s="102">
        <f>+'SCI DG3 Final'!R96</f>
        <v>0</v>
      </c>
      <c r="Q4" s="102">
        <f>+'SCI DG3 Final'!S96</f>
        <v>0</v>
      </c>
      <c r="R4" s="102">
        <f>+'SCI DG3 Final'!T96</f>
        <v>0</v>
      </c>
      <c r="S4" s="102">
        <f>+'SCI DG3 Final'!U96</f>
        <v>0</v>
      </c>
      <c r="T4" s="102">
        <f>+'SCI DG3 Final'!V96</f>
        <v>0</v>
      </c>
      <c r="U4" s="102">
        <f>+'SCI DG3 Final'!W96</f>
        <v>0</v>
      </c>
      <c r="V4" s="102">
        <f>+'SCI DG3 Final'!X96</f>
        <v>0</v>
      </c>
      <c r="W4" s="102">
        <f>+'SCI DG3 Final'!Y96</f>
        <v>0</v>
      </c>
      <c r="X4" s="102">
        <f>+'SCI DG3 Final'!Z96</f>
        <v>0</v>
      </c>
      <c r="Y4" s="102">
        <f>+'SCI DG3 Final'!AA96</f>
        <v>0</v>
      </c>
      <c r="Z4" s="102">
        <f>+'SCI DG3 Final'!AB96</f>
        <v>0</v>
      </c>
      <c r="AA4" s="102">
        <f>+'SCI DG3 Final'!AC96</f>
        <v>0</v>
      </c>
      <c r="AB4" s="102">
        <f>+'SCI DG3 Final'!AD96</f>
        <v>0</v>
      </c>
      <c r="AC4" s="102">
        <f>+'SCI DG3 Final'!AE96</f>
        <v>0</v>
      </c>
      <c r="AD4" s="102">
        <f>+'SCI DG3 Final'!AF96</f>
        <v>0</v>
      </c>
      <c r="AE4" s="102">
        <f>+'SCI DG3 Final'!AG96</f>
        <v>0</v>
      </c>
      <c r="AF4" s="102">
        <f>+'SCI DG3 Final'!AH96</f>
        <v>0</v>
      </c>
      <c r="AG4" s="102">
        <f>+'SCI DG3 Final'!AI96</f>
        <v>0</v>
      </c>
      <c r="AH4" s="102">
        <f>+'SCI DG3 Final'!AJ96</f>
        <v>0</v>
      </c>
      <c r="AI4" s="102">
        <f>+'SCI DG3 Final'!AK96</f>
        <v>0</v>
      </c>
      <c r="AJ4" s="102">
        <f>+'SCI DG3 Final'!AL96</f>
        <v>0</v>
      </c>
      <c r="AK4" s="102">
        <f>+'SCI DG3 Final'!AM96</f>
        <v>0</v>
      </c>
      <c r="AL4" s="102">
        <f>+'SCI DG3 Final'!AN96</f>
        <v>0</v>
      </c>
      <c r="AM4" s="102">
        <f>+'SCI DG3 Final'!AO96</f>
        <v>0</v>
      </c>
      <c r="AN4" s="102">
        <f>+'SCI DG3 Final'!AP96</f>
        <v>0</v>
      </c>
      <c r="AO4" s="102">
        <f>+'SCI DG3 Final'!AQ96</f>
        <v>0</v>
      </c>
      <c r="AP4" s="102">
        <f>+'SCI DG3 Final'!AR96</f>
        <v>0</v>
      </c>
      <c r="AQ4" s="102">
        <f>+'SCI DG3 Final'!AS96</f>
        <v>0</v>
      </c>
      <c r="AR4" s="102">
        <f>+'SCI DG3 Final'!AT96</f>
        <v>0</v>
      </c>
      <c r="AS4" s="102">
        <f>+'SCI DG3 Final'!AU96</f>
        <v>0</v>
      </c>
      <c r="AT4" s="102">
        <f>+'SCI DG3 Final'!AV96</f>
        <v>0</v>
      </c>
      <c r="AU4" s="102">
        <f>+'SCI DG3 Final'!AW96</f>
        <v>0</v>
      </c>
      <c r="AV4" s="102">
        <f>+'SCI DG3 Final'!AX96</f>
        <v>0</v>
      </c>
      <c r="AW4" s="102">
        <f>+'SCI DG3 Final'!AY96</f>
        <v>0</v>
      </c>
      <c r="AX4" s="102">
        <f>+'SCI DG3 Final'!AZ96</f>
        <v>0</v>
      </c>
      <c r="AY4" s="102">
        <f>+'SCI DG3 Final'!BA96</f>
        <v>0</v>
      </c>
      <c r="AZ4" s="102">
        <f>+'SCI DG3 Final'!BB96</f>
        <v>0</v>
      </c>
      <c r="BA4" s="102">
        <f>+'SCI DG3 Final'!BC96</f>
        <v>0</v>
      </c>
      <c r="BB4" s="102">
        <f>+'SCI DG3 Final'!BD96</f>
        <v>0</v>
      </c>
      <c r="BC4" s="102">
        <f>+'SCI DG3 Final'!BE96</f>
        <v>0</v>
      </c>
      <c r="BD4" s="102">
        <f>+'SCI DG3 Final'!BF96</f>
        <v>0</v>
      </c>
      <c r="BE4" s="102">
        <f>+'SCI DG3 Final'!BG96</f>
        <v>0</v>
      </c>
      <c r="BF4" s="102">
        <f>+'SCI DG3 Final'!BH96</f>
        <v>0</v>
      </c>
      <c r="BG4" s="102">
        <f>+'SCI DG3 Final'!BI96</f>
        <v>0</v>
      </c>
    </row>
    <row r="5" spans="1:59">
      <c r="A5" s="14" t="s">
        <v>370</v>
      </c>
      <c r="B5" s="515">
        <f t="shared" ref="B5:B6" si="0">NPV(0.07,E5:BG5)+D5</f>
        <v>304.37615125868945</v>
      </c>
      <c r="C5" s="516">
        <f t="shared" ref="C5:C6" si="1">SUM(D5:BG5)</f>
        <v>368.33306563185789</v>
      </c>
      <c r="D5" s="102">
        <f>+'SCI DG3 Final'!F97</f>
        <v>6.6013535224333548</v>
      </c>
      <c r="E5" s="102">
        <f>+'SCI DG3 Final'!G97</f>
        <v>33.386183076305606</v>
      </c>
      <c r="F5" s="102">
        <f>+'SCI DG3 Final'!H97</f>
        <v>94.631772336419829</v>
      </c>
      <c r="G5" s="102">
        <f>+'SCI DG3 Final'!I97</f>
        <v>122.77559259535985</v>
      </c>
      <c r="H5" s="102">
        <f>+'SCI DG3 Final'!J97</f>
        <v>93.252419949820194</v>
      </c>
      <c r="I5" s="102">
        <f>+'SCI DG3 Final'!K97</f>
        <v>16.500835624056432</v>
      </c>
      <c r="J5" s="102">
        <f>+'SCI DG3 Final'!L97</f>
        <v>1.1849085274626667</v>
      </c>
      <c r="K5" s="102">
        <f>+'SCI DG3 Final'!M97</f>
        <v>0</v>
      </c>
      <c r="L5" s="102">
        <f>+'SCI DG3 Final'!N97</f>
        <v>0</v>
      </c>
      <c r="M5" s="102">
        <f>+'SCI DG3 Final'!O97</f>
        <v>0</v>
      </c>
      <c r="N5" s="102">
        <f>+'SCI DG3 Final'!P97</f>
        <v>0</v>
      </c>
      <c r="O5" s="102">
        <f>+'SCI DG3 Final'!Q97</f>
        <v>0</v>
      </c>
      <c r="P5" s="102">
        <f>+'SCI DG3 Final'!R97</f>
        <v>0</v>
      </c>
      <c r="Q5" s="102">
        <f>+'SCI DG3 Final'!S97</f>
        <v>0</v>
      </c>
      <c r="R5" s="102">
        <f>+'SCI DG3 Final'!T97</f>
        <v>0</v>
      </c>
      <c r="S5" s="102">
        <f>+'SCI DG3 Final'!U97</f>
        <v>0</v>
      </c>
      <c r="T5" s="102">
        <f>+'SCI DG3 Final'!V97</f>
        <v>0</v>
      </c>
      <c r="U5" s="102">
        <f>+'SCI DG3 Final'!W97</f>
        <v>0</v>
      </c>
      <c r="V5" s="102">
        <f>+'SCI DG3 Final'!X97</f>
        <v>0</v>
      </c>
      <c r="W5" s="102">
        <f>+'SCI DG3 Final'!Y97</f>
        <v>0</v>
      </c>
      <c r="X5" s="102">
        <f>+'SCI DG3 Final'!Z97</f>
        <v>0</v>
      </c>
      <c r="Y5" s="102">
        <f>+'SCI DG3 Final'!AA97</f>
        <v>0</v>
      </c>
      <c r="Z5" s="102">
        <f>+'SCI DG3 Final'!AB97</f>
        <v>0</v>
      </c>
      <c r="AA5" s="102">
        <f>+'SCI DG3 Final'!AC97</f>
        <v>0</v>
      </c>
      <c r="AB5" s="102">
        <f>+'SCI DG3 Final'!AD97</f>
        <v>0</v>
      </c>
      <c r="AC5" s="102">
        <f>+'SCI DG3 Final'!AE97</f>
        <v>0</v>
      </c>
      <c r="AD5" s="102">
        <f>+'SCI DG3 Final'!AF97</f>
        <v>0</v>
      </c>
      <c r="AE5" s="102">
        <f>+'SCI DG3 Final'!AG97</f>
        <v>0</v>
      </c>
      <c r="AF5" s="102">
        <f>+'SCI DG3 Final'!AH97</f>
        <v>0</v>
      </c>
      <c r="AG5" s="102">
        <f>+'SCI DG3 Final'!AI97</f>
        <v>0</v>
      </c>
      <c r="AH5" s="102">
        <f>+'SCI DG3 Final'!AJ97</f>
        <v>0</v>
      </c>
      <c r="AI5" s="102">
        <f>+'SCI DG3 Final'!AK97</f>
        <v>0</v>
      </c>
      <c r="AJ5" s="102">
        <f>+'SCI DG3 Final'!AL97</f>
        <v>0</v>
      </c>
      <c r="AK5" s="102">
        <f>+'SCI DG3 Final'!AM97</f>
        <v>0</v>
      </c>
      <c r="AL5" s="102">
        <f>+'SCI DG3 Final'!AN97</f>
        <v>0</v>
      </c>
      <c r="AM5" s="102">
        <f>+'SCI DG3 Final'!AO97</f>
        <v>0</v>
      </c>
      <c r="AN5" s="102">
        <f>+'SCI DG3 Final'!AP97</f>
        <v>0</v>
      </c>
      <c r="AO5" s="102">
        <f>+'SCI DG3 Final'!AQ97</f>
        <v>0</v>
      </c>
      <c r="AP5" s="102">
        <f>+'SCI DG3 Final'!AR97</f>
        <v>0</v>
      </c>
      <c r="AQ5" s="102">
        <f>+'SCI DG3 Final'!AS97</f>
        <v>0</v>
      </c>
      <c r="AR5" s="102">
        <f>+'SCI DG3 Final'!AT97</f>
        <v>0</v>
      </c>
      <c r="AS5" s="102">
        <f>+'SCI DG3 Final'!AU97</f>
        <v>0</v>
      </c>
      <c r="AT5" s="102">
        <f>+'SCI DG3 Final'!AV97</f>
        <v>0</v>
      </c>
      <c r="AU5" s="102">
        <f>+'SCI DG3 Final'!AW97</f>
        <v>0</v>
      </c>
      <c r="AV5" s="102">
        <f>+'SCI DG3 Final'!AX97</f>
        <v>0</v>
      </c>
      <c r="AW5" s="102">
        <f>+'SCI DG3 Final'!AY97</f>
        <v>0</v>
      </c>
      <c r="AX5" s="102">
        <f>+'SCI DG3 Final'!AZ97</f>
        <v>0</v>
      </c>
      <c r="AY5" s="102">
        <f>+'SCI DG3 Final'!BA97</f>
        <v>0</v>
      </c>
      <c r="AZ5" s="102">
        <f>+'SCI DG3 Final'!BB97</f>
        <v>0</v>
      </c>
      <c r="BA5" s="102">
        <f>+'SCI DG3 Final'!BC97</f>
        <v>0</v>
      </c>
      <c r="BB5" s="102">
        <f>+'SCI DG3 Final'!BD97</f>
        <v>0</v>
      </c>
      <c r="BC5" s="102">
        <f>+'SCI DG3 Final'!BE97</f>
        <v>0</v>
      </c>
      <c r="BD5" s="102">
        <f>+'SCI DG3 Final'!BF97</f>
        <v>0</v>
      </c>
      <c r="BE5" s="102">
        <f>+'SCI DG3 Final'!BG97</f>
        <v>0</v>
      </c>
      <c r="BF5" s="102">
        <f>+'SCI DG3 Final'!BH97</f>
        <v>0</v>
      </c>
      <c r="BG5" s="102">
        <f>+'SCI DG3 Final'!BI97</f>
        <v>0</v>
      </c>
    </row>
    <row r="6" spans="1:59">
      <c r="A6" s="14" t="s">
        <v>340</v>
      </c>
      <c r="B6" s="515">
        <f t="shared" si="0"/>
        <v>58.138618531201075</v>
      </c>
      <c r="C6" s="516">
        <f t="shared" si="1"/>
        <v>69.769824000000028</v>
      </c>
      <c r="D6" s="102">
        <f>+'SCI DG3 Final'!F98</f>
        <v>3.8880200697111844</v>
      </c>
      <c r="E6" s="102">
        <f>+'SCI DG3 Final'!G98</f>
        <v>6.8665323292333387</v>
      </c>
      <c r="F6" s="102">
        <f>+'SCI DG3 Final'!H98</f>
        <v>16.470957310547828</v>
      </c>
      <c r="G6" s="102">
        <f>+'SCI DG3 Final'!I98</f>
        <v>19.055333269709841</v>
      </c>
      <c r="H6" s="102">
        <f>+'SCI DG3 Final'!J98</f>
        <v>22.936922087203889</v>
      </c>
      <c r="I6" s="102">
        <f>+'SCI DG3 Final'!K98</f>
        <v>0.5520589335939472</v>
      </c>
      <c r="J6" s="102">
        <f>+'SCI DG3 Final'!L98</f>
        <v>0</v>
      </c>
      <c r="K6" s="102">
        <f>+'SCI DG3 Final'!M98</f>
        <v>0</v>
      </c>
      <c r="L6" s="102">
        <f>+'SCI DG3 Final'!N98</f>
        <v>0</v>
      </c>
      <c r="M6" s="102">
        <f>+'SCI DG3 Final'!O98</f>
        <v>0</v>
      </c>
      <c r="N6" s="102">
        <f>+'SCI DG3 Final'!P98</f>
        <v>0</v>
      </c>
      <c r="O6" s="102">
        <f>+'SCI DG3 Final'!Q98</f>
        <v>0</v>
      </c>
      <c r="P6" s="102">
        <f>+'SCI DG3 Final'!R98</f>
        <v>0</v>
      </c>
      <c r="Q6" s="102">
        <f>+'SCI DG3 Final'!S98</f>
        <v>0</v>
      </c>
      <c r="R6" s="102">
        <f>+'SCI DG3 Final'!T98</f>
        <v>0</v>
      </c>
      <c r="S6" s="102">
        <f>+'SCI DG3 Final'!U98</f>
        <v>0</v>
      </c>
      <c r="T6" s="102">
        <f>+'SCI DG3 Final'!V98</f>
        <v>0</v>
      </c>
      <c r="U6" s="102">
        <f>+'SCI DG3 Final'!W98</f>
        <v>0</v>
      </c>
      <c r="V6" s="102">
        <f>+'SCI DG3 Final'!X98</f>
        <v>0</v>
      </c>
      <c r="W6" s="102">
        <f>+'SCI DG3 Final'!Y98</f>
        <v>0</v>
      </c>
      <c r="X6" s="102">
        <f>+'SCI DG3 Final'!Z98</f>
        <v>0</v>
      </c>
      <c r="Y6" s="102">
        <f>+'SCI DG3 Final'!AA98</f>
        <v>0</v>
      </c>
      <c r="Z6" s="102">
        <f>+'SCI DG3 Final'!AB98</f>
        <v>0</v>
      </c>
      <c r="AA6" s="102">
        <f>+'SCI DG3 Final'!AC98</f>
        <v>0</v>
      </c>
      <c r="AB6" s="102">
        <f>+'SCI DG3 Final'!AD98</f>
        <v>0</v>
      </c>
      <c r="AC6" s="102">
        <f>+'SCI DG3 Final'!AE98</f>
        <v>0</v>
      </c>
      <c r="AD6" s="102">
        <f>+'SCI DG3 Final'!AF98</f>
        <v>0</v>
      </c>
      <c r="AE6" s="102">
        <f>+'SCI DG3 Final'!AG98</f>
        <v>0</v>
      </c>
      <c r="AF6" s="102">
        <f>+'SCI DG3 Final'!AH98</f>
        <v>0</v>
      </c>
      <c r="AG6" s="102">
        <f>+'SCI DG3 Final'!AI98</f>
        <v>0</v>
      </c>
      <c r="AH6" s="102">
        <f>+'SCI DG3 Final'!AJ98</f>
        <v>0</v>
      </c>
      <c r="AI6" s="102">
        <f>+'SCI DG3 Final'!AK98</f>
        <v>0</v>
      </c>
      <c r="AJ6" s="102">
        <f>+'SCI DG3 Final'!AL98</f>
        <v>0</v>
      </c>
      <c r="AK6" s="102">
        <f>+'SCI DG3 Final'!AM98</f>
        <v>0</v>
      </c>
      <c r="AL6" s="102">
        <f>+'SCI DG3 Final'!AN98</f>
        <v>0</v>
      </c>
      <c r="AM6" s="102">
        <f>+'SCI DG3 Final'!AO98</f>
        <v>0</v>
      </c>
      <c r="AN6" s="102">
        <f>+'SCI DG3 Final'!AP98</f>
        <v>0</v>
      </c>
      <c r="AO6" s="102">
        <f>+'SCI DG3 Final'!AQ98</f>
        <v>0</v>
      </c>
      <c r="AP6" s="102">
        <f>+'SCI DG3 Final'!AR98</f>
        <v>0</v>
      </c>
      <c r="AQ6" s="102">
        <f>+'SCI DG3 Final'!AS98</f>
        <v>0</v>
      </c>
      <c r="AR6" s="102">
        <f>+'SCI DG3 Final'!AT98</f>
        <v>0</v>
      </c>
      <c r="AS6" s="102">
        <f>+'SCI DG3 Final'!AU98</f>
        <v>0</v>
      </c>
      <c r="AT6" s="102">
        <f>+'SCI DG3 Final'!AV98</f>
        <v>0</v>
      </c>
      <c r="AU6" s="102">
        <f>+'SCI DG3 Final'!AW98</f>
        <v>0</v>
      </c>
      <c r="AV6" s="102">
        <f>+'SCI DG3 Final'!AX98</f>
        <v>0</v>
      </c>
      <c r="AW6" s="102">
        <f>+'SCI DG3 Final'!AY98</f>
        <v>0</v>
      </c>
      <c r="AX6" s="102">
        <f>+'SCI DG3 Final'!AZ98</f>
        <v>0</v>
      </c>
      <c r="AY6" s="102">
        <f>+'SCI DG3 Final'!BA98</f>
        <v>0</v>
      </c>
      <c r="AZ6" s="102">
        <f>+'SCI DG3 Final'!BB98</f>
        <v>0</v>
      </c>
      <c r="BA6" s="102">
        <f>+'SCI DG3 Final'!BC98</f>
        <v>0</v>
      </c>
      <c r="BB6" s="102">
        <f>+'SCI DG3 Final'!BD98</f>
        <v>0</v>
      </c>
      <c r="BC6" s="102">
        <f>+'SCI DG3 Final'!BE98</f>
        <v>0</v>
      </c>
      <c r="BD6" s="102">
        <f>+'SCI DG3 Final'!BF98</f>
        <v>0</v>
      </c>
      <c r="BE6" s="102">
        <f>+'SCI DG3 Final'!BG98</f>
        <v>0</v>
      </c>
      <c r="BF6" s="102">
        <f>+'SCI DG3 Final'!BH98</f>
        <v>0</v>
      </c>
      <c r="BG6" s="102">
        <f>+'SCI DG3 Final'!BI98</f>
        <v>0</v>
      </c>
    </row>
    <row r="7" spans="1:59">
      <c r="A7" s="25" t="s">
        <v>1018</v>
      </c>
      <c r="B7" s="55">
        <f t="shared" ref="B7:C7" si="2">SUM(B4:B6)</f>
        <v>894.86140364381845</v>
      </c>
      <c r="C7" s="55">
        <f t="shared" si="2"/>
        <v>1063.8608351156151</v>
      </c>
      <c r="D7" s="55">
        <f>SUM(D4:D6)</f>
        <v>52.013721597123464</v>
      </c>
      <c r="E7" s="55">
        <f t="shared" ref="E7:BG7" si="3">SUM(E4:E6)</f>
        <v>174.08936326626704</v>
      </c>
      <c r="F7" s="55">
        <f t="shared" si="3"/>
        <v>250.41078843902747</v>
      </c>
      <c r="G7" s="55">
        <f t="shared" si="3"/>
        <v>313.80911155843182</v>
      </c>
      <c r="H7" s="55">
        <f t="shared" si="3"/>
        <v>213.52185789976178</v>
      </c>
      <c r="I7" s="55">
        <f t="shared" si="3"/>
        <v>51.049648933411184</v>
      </c>
      <c r="J7" s="55">
        <f t="shared" si="3"/>
        <v>8.966343421592418</v>
      </c>
      <c r="K7" s="55">
        <f t="shared" si="3"/>
        <v>0</v>
      </c>
      <c r="L7" s="55">
        <f t="shared" si="3"/>
        <v>0</v>
      </c>
      <c r="M7" s="55">
        <f t="shared" si="3"/>
        <v>0</v>
      </c>
      <c r="N7" s="55">
        <f t="shared" si="3"/>
        <v>0</v>
      </c>
      <c r="O7" s="55">
        <f t="shared" si="3"/>
        <v>0</v>
      </c>
      <c r="P7" s="55">
        <f t="shared" si="3"/>
        <v>0</v>
      </c>
      <c r="Q7" s="55">
        <f t="shared" si="3"/>
        <v>0</v>
      </c>
      <c r="R7" s="55">
        <f t="shared" si="3"/>
        <v>0</v>
      </c>
      <c r="S7" s="55">
        <f t="shared" si="3"/>
        <v>0</v>
      </c>
      <c r="T7" s="55">
        <f t="shared" si="3"/>
        <v>0</v>
      </c>
      <c r="U7" s="55">
        <f t="shared" si="3"/>
        <v>0</v>
      </c>
      <c r="V7" s="55">
        <f t="shared" si="3"/>
        <v>0</v>
      </c>
      <c r="W7" s="55">
        <f t="shared" si="3"/>
        <v>0</v>
      </c>
      <c r="X7" s="55">
        <f t="shared" si="3"/>
        <v>0</v>
      </c>
      <c r="Y7" s="55">
        <f t="shared" si="3"/>
        <v>0</v>
      </c>
      <c r="Z7" s="55">
        <f t="shared" si="3"/>
        <v>0</v>
      </c>
      <c r="AA7" s="55">
        <f t="shared" si="3"/>
        <v>0</v>
      </c>
      <c r="AB7" s="55">
        <f t="shared" si="3"/>
        <v>0</v>
      </c>
      <c r="AC7" s="55">
        <f t="shared" si="3"/>
        <v>0</v>
      </c>
      <c r="AD7" s="55">
        <f t="shared" si="3"/>
        <v>0</v>
      </c>
      <c r="AE7" s="55">
        <f t="shared" si="3"/>
        <v>0</v>
      </c>
      <c r="AF7" s="55">
        <f t="shared" si="3"/>
        <v>0</v>
      </c>
      <c r="AG7" s="55">
        <f t="shared" si="3"/>
        <v>0</v>
      </c>
      <c r="AH7" s="55">
        <f t="shared" si="3"/>
        <v>0</v>
      </c>
      <c r="AI7" s="55">
        <f t="shared" si="3"/>
        <v>0</v>
      </c>
      <c r="AJ7" s="55">
        <f t="shared" si="3"/>
        <v>0</v>
      </c>
      <c r="AK7" s="55">
        <f t="shared" si="3"/>
        <v>0</v>
      </c>
      <c r="AL7" s="55">
        <f t="shared" si="3"/>
        <v>0</v>
      </c>
      <c r="AM7" s="55">
        <f t="shared" si="3"/>
        <v>0</v>
      </c>
      <c r="AN7" s="55">
        <f t="shared" si="3"/>
        <v>0</v>
      </c>
      <c r="AO7" s="55">
        <f t="shared" si="3"/>
        <v>0</v>
      </c>
      <c r="AP7" s="55">
        <f t="shared" si="3"/>
        <v>0</v>
      </c>
      <c r="AQ7" s="55">
        <f t="shared" si="3"/>
        <v>0</v>
      </c>
      <c r="AR7" s="55">
        <f t="shared" si="3"/>
        <v>0</v>
      </c>
      <c r="AS7" s="55">
        <f t="shared" si="3"/>
        <v>0</v>
      </c>
      <c r="AT7" s="55">
        <f t="shared" si="3"/>
        <v>0</v>
      </c>
      <c r="AU7" s="55">
        <f t="shared" si="3"/>
        <v>0</v>
      </c>
      <c r="AV7" s="55">
        <f t="shared" si="3"/>
        <v>0</v>
      </c>
      <c r="AW7" s="55">
        <f t="shared" si="3"/>
        <v>0</v>
      </c>
      <c r="AX7" s="55">
        <f t="shared" si="3"/>
        <v>0</v>
      </c>
      <c r="AY7" s="55">
        <f t="shared" si="3"/>
        <v>0</v>
      </c>
      <c r="AZ7" s="55">
        <f t="shared" si="3"/>
        <v>0</v>
      </c>
      <c r="BA7" s="55">
        <f t="shared" si="3"/>
        <v>0</v>
      </c>
      <c r="BB7" s="55">
        <f t="shared" si="3"/>
        <v>0</v>
      </c>
      <c r="BC7" s="55">
        <f t="shared" si="3"/>
        <v>0</v>
      </c>
      <c r="BD7" s="55">
        <f t="shared" si="3"/>
        <v>0</v>
      </c>
      <c r="BE7" s="55">
        <f t="shared" si="3"/>
        <v>0</v>
      </c>
      <c r="BF7" s="55">
        <f t="shared" si="3"/>
        <v>0</v>
      </c>
      <c r="BG7" s="55">
        <f t="shared" si="3"/>
        <v>0</v>
      </c>
    </row>
    <row r="8" spans="1:59"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</row>
    <row r="9" spans="1:59">
      <c r="A9" s="25" t="s">
        <v>461</v>
      </c>
      <c r="B9" s="25"/>
      <c r="C9" s="25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</row>
    <row r="10" spans="1:59">
      <c r="A10" s="14" t="s">
        <v>339</v>
      </c>
      <c r="B10" s="515">
        <f>NPV(0.07,E10:BG10)+D10</f>
        <v>172.39471785720232</v>
      </c>
      <c r="C10" s="516">
        <f>SUM(D10:BG10)</f>
        <v>202.64496401075331</v>
      </c>
      <c r="D10" s="102">
        <f>+'SCI DG3 Final'!F112</f>
        <v>13.447212405003926</v>
      </c>
      <c r="E10" s="102">
        <f>+'SCI DG3 Final'!G112</f>
        <v>43.341555444558232</v>
      </c>
      <c r="F10" s="102">
        <f>+'SCI DG3 Final'!H112</f>
        <v>45.11341288443559</v>
      </c>
      <c r="G10" s="102">
        <f>+'SCI DG3 Final'!I112</f>
        <v>55.693281247150601</v>
      </c>
      <c r="H10" s="102">
        <f>+'SCI DG3 Final'!J112</f>
        <v>31.520085867759114</v>
      </c>
      <c r="I10" s="102">
        <f>+'SCI DG3 Final'!K112</f>
        <v>11.009482367231554</v>
      </c>
      <c r="J10" s="102">
        <f>+'SCI DG3 Final'!L112</f>
        <v>2.519933794614317</v>
      </c>
      <c r="K10" s="102">
        <f>+'SCI DG3 Final'!M112</f>
        <v>0</v>
      </c>
      <c r="L10" s="102">
        <f>+'SCI DG3 Final'!N112</f>
        <v>0</v>
      </c>
      <c r="M10" s="102">
        <f>+'SCI DG3 Final'!O112</f>
        <v>0</v>
      </c>
      <c r="N10" s="102">
        <f>+'SCI DG3 Final'!P112</f>
        <v>0</v>
      </c>
      <c r="O10" s="102">
        <f>+'SCI DG3 Final'!Q112</f>
        <v>0</v>
      </c>
      <c r="P10" s="102">
        <f>+'SCI DG3 Final'!R112</f>
        <v>0</v>
      </c>
      <c r="Q10" s="102">
        <f>+'SCI DG3 Final'!S112</f>
        <v>0</v>
      </c>
      <c r="R10" s="102">
        <f>+'SCI DG3 Final'!T112</f>
        <v>0</v>
      </c>
      <c r="S10" s="102">
        <f>+'SCI DG3 Final'!U112</f>
        <v>0</v>
      </c>
      <c r="T10" s="102">
        <f>+'SCI DG3 Final'!V112</f>
        <v>0</v>
      </c>
      <c r="U10" s="102">
        <f>+'SCI DG3 Final'!W112</f>
        <v>0</v>
      </c>
      <c r="V10" s="102">
        <f>+'SCI DG3 Final'!X112</f>
        <v>0</v>
      </c>
      <c r="W10" s="102">
        <f>+'SCI DG3 Final'!Y112</f>
        <v>0</v>
      </c>
      <c r="X10" s="102">
        <f>+'SCI DG3 Final'!Z112</f>
        <v>0</v>
      </c>
      <c r="Y10" s="102">
        <f>+'SCI DG3 Final'!AA112</f>
        <v>0</v>
      </c>
      <c r="Z10" s="102">
        <f>+'SCI DG3 Final'!AB112</f>
        <v>0</v>
      </c>
      <c r="AA10" s="102">
        <f>+'SCI DG3 Final'!AC112</f>
        <v>0</v>
      </c>
      <c r="AB10" s="102">
        <f>+'SCI DG3 Final'!AD112</f>
        <v>0</v>
      </c>
      <c r="AC10" s="102">
        <f>+'SCI DG3 Final'!AE112</f>
        <v>0</v>
      </c>
      <c r="AD10" s="102">
        <f>+'SCI DG3 Final'!AF112</f>
        <v>0</v>
      </c>
      <c r="AE10" s="102">
        <f>+'SCI DG3 Final'!AG112</f>
        <v>0</v>
      </c>
      <c r="AF10" s="102">
        <f>+'SCI DG3 Final'!AH112</f>
        <v>0</v>
      </c>
      <c r="AG10" s="102">
        <f>+'SCI DG3 Final'!AI112</f>
        <v>0</v>
      </c>
      <c r="AH10" s="102">
        <f>+'SCI DG3 Final'!AJ112</f>
        <v>0</v>
      </c>
      <c r="AI10" s="102">
        <f>+'SCI DG3 Final'!AK112</f>
        <v>0</v>
      </c>
      <c r="AJ10" s="102">
        <f>+'SCI DG3 Final'!AL112</f>
        <v>0</v>
      </c>
      <c r="AK10" s="102">
        <f>+'SCI DG3 Final'!AM112</f>
        <v>0</v>
      </c>
      <c r="AL10" s="102">
        <f>+'SCI DG3 Final'!AN112</f>
        <v>0</v>
      </c>
      <c r="AM10" s="102">
        <f>+'SCI DG3 Final'!AO112</f>
        <v>0</v>
      </c>
      <c r="AN10" s="102">
        <f>+'SCI DG3 Final'!AP112</f>
        <v>0</v>
      </c>
      <c r="AO10" s="102">
        <f>+'SCI DG3 Final'!AQ112</f>
        <v>0</v>
      </c>
      <c r="AP10" s="102">
        <f>+'SCI DG3 Final'!AR112</f>
        <v>0</v>
      </c>
      <c r="AQ10" s="102">
        <f>+'SCI DG3 Final'!AS112</f>
        <v>0</v>
      </c>
      <c r="AR10" s="102">
        <f>+'SCI DG3 Final'!AT112</f>
        <v>0</v>
      </c>
      <c r="AS10" s="102">
        <f>+'SCI DG3 Final'!AU112</f>
        <v>0</v>
      </c>
      <c r="AT10" s="102">
        <f>+'SCI DG3 Final'!AV112</f>
        <v>0</v>
      </c>
      <c r="AU10" s="102">
        <f>+'SCI DG3 Final'!AW112</f>
        <v>0</v>
      </c>
      <c r="AV10" s="102">
        <f>+'SCI DG3 Final'!AX112</f>
        <v>0</v>
      </c>
      <c r="AW10" s="102">
        <f>+'SCI DG3 Final'!AY112</f>
        <v>0</v>
      </c>
      <c r="AX10" s="102">
        <f>+'SCI DG3 Final'!AZ112</f>
        <v>0</v>
      </c>
      <c r="AY10" s="102">
        <f>+'SCI DG3 Final'!BA112</f>
        <v>0</v>
      </c>
      <c r="AZ10" s="102">
        <f>+'SCI DG3 Final'!BB112</f>
        <v>0</v>
      </c>
      <c r="BA10" s="102">
        <f>+'SCI DG3 Final'!BC112</f>
        <v>0</v>
      </c>
      <c r="BB10" s="102">
        <f>+'SCI DG3 Final'!BD112</f>
        <v>0</v>
      </c>
      <c r="BC10" s="102">
        <f>+'SCI DG3 Final'!BE112</f>
        <v>0</v>
      </c>
      <c r="BD10" s="102">
        <f>+'SCI DG3 Final'!BF112</f>
        <v>0</v>
      </c>
      <c r="BE10" s="102">
        <f>+'SCI DG3 Final'!BG112</f>
        <v>0</v>
      </c>
      <c r="BF10" s="102">
        <f>+'SCI DG3 Final'!BH112</f>
        <v>0</v>
      </c>
      <c r="BG10" s="102">
        <f>+'SCI DG3 Final'!BI112</f>
        <v>0</v>
      </c>
    </row>
    <row r="11" spans="1:59">
      <c r="A11" s="14" t="s">
        <v>370</v>
      </c>
      <c r="B11" s="515">
        <f t="shared" ref="B11:B12" si="4">NPV(0.07,E11:BG11)+D11</f>
        <v>125.05111242871622</v>
      </c>
      <c r="C11" s="516">
        <f t="shared" ref="C11:C12" si="5">SUM(D11:BG11)</f>
        <v>151.32742631467323</v>
      </c>
      <c r="D11" s="102">
        <f>+'SCI DG3 Final'!F113</f>
        <v>2.7121264202263875</v>
      </c>
      <c r="E11" s="102">
        <f>+'SCI DG3 Final'!G113</f>
        <v>13.71651266426743</v>
      </c>
      <c r="F11" s="102">
        <f>+'SCI DG3 Final'!H113</f>
        <v>38.878894922725891</v>
      </c>
      <c r="G11" s="102">
        <f>+'SCI DG3 Final'!I113</f>
        <v>50.441614330341821</v>
      </c>
      <c r="H11" s="102">
        <f>+'SCI DG3 Final'!J113</f>
        <v>38.31219628466836</v>
      </c>
      <c r="I11" s="102">
        <f>+'SCI DG3 Final'!K113</f>
        <v>6.7792691452948963</v>
      </c>
      <c r="J11" s="102">
        <f>+'SCI DG3 Final'!L113</f>
        <v>0.48681254714843003</v>
      </c>
      <c r="K11" s="102">
        <f>+'SCI DG3 Final'!M113</f>
        <v>0</v>
      </c>
      <c r="L11" s="102">
        <f>+'SCI DG3 Final'!N113</f>
        <v>0</v>
      </c>
      <c r="M11" s="102">
        <f>+'SCI DG3 Final'!O113</f>
        <v>0</v>
      </c>
      <c r="N11" s="102">
        <f>+'SCI DG3 Final'!P113</f>
        <v>0</v>
      </c>
      <c r="O11" s="102">
        <f>+'SCI DG3 Final'!Q113</f>
        <v>0</v>
      </c>
      <c r="P11" s="102">
        <f>+'SCI DG3 Final'!R113</f>
        <v>0</v>
      </c>
      <c r="Q11" s="102">
        <f>+'SCI DG3 Final'!S113</f>
        <v>0</v>
      </c>
      <c r="R11" s="102">
        <f>+'SCI DG3 Final'!T113</f>
        <v>0</v>
      </c>
      <c r="S11" s="102">
        <f>+'SCI DG3 Final'!U113</f>
        <v>0</v>
      </c>
      <c r="T11" s="102">
        <f>+'SCI DG3 Final'!V113</f>
        <v>0</v>
      </c>
      <c r="U11" s="102">
        <f>+'SCI DG3 Final'!W113</f>
        <v>0</v>
      </c>
      <c r="V11" s="102">
        <f>+'SCI DG3 Final'!X113</f>
        <v>0</v>
      </c>
      <c r="W11" s="102">
        <f>+'SCI DG3 Final'!Y113</f>
        <v>0</v>
      </c>
      <c r="X11" s="102">
        <f>+'SCI DG3 Final'!Z113</f>
        <v>0</v>
      </c>
      <c r="Y11" s="102">
        <f>+'SCI DG3 Final'!AA113</f>
        <v>0</v>
      </c>
      <c r="Z11" s="102">
        <f>+'SCI DG3 Final'!AB113</f>
        <v>0</v>
      </c>
      <c r="AA11" s="102">
        <f>+'SCI DG3 Final'!AC113</f>
        <v>0</v>
      </c>
      <c r="AB11" s="102">
        <f>+'SCI DG3 Final'!AD113</f>
        <v>0</v>
      </c>
      <c r="AC11" s="102">
        <f>+'SCI DG3 Final'!AE113</f>
        <v>0</v>
      </c>
      <c r="AD11" s="102">
        <f>+'SCI DG3 Final'!AF113</f>
        <v>0</v>
      </c>
      <c r="AE11" s="102">
        <f>+'SCI DG3 Final'!AG113</f>
        <v>0</v>
      </c>
      <c r="AF11" s="102">
        <f>+'SCI DG3 Final'!AH113</f>
        <v>0</v>
      </c>
      <c r="AG11" s="102">
        <f>+'SCI DG3 Final'!AI113</f>
        <v>0</v>
      </c>
      <c r="AH11" s="102">
        <f>+'SCI DG3 Final'!AJ113</f>
        <v>0</v>
      </c>
      <c r="AI11" s="102">
        <f>+'SCI DG3 Final'!AK113</f>
        <v>0</v>
      </c>
      <c r="AJ11" s="102">
        <f>+'SCI DG3 Final'!AL113</f>
        <v>0</v>
      </c>
      <c r="AK11" s="102">
        <f>+'SCI DG3 Final'!AM113</f>
        <v>0</v>
      </c>
      <c r="AL11" s="102">
        <f>+'SCI DG3 Final'!AN113</f>
        <v>0</v>
      </c>
      <c r="AM11" s="102">
        <f>+'SCI DG3 Final'!AO113</f>
        <v>0</v>
      </c>
      <c r="AN11" s="102">
        <f>+'SCI DG3 Final'!AP113</f>
        <v>0</v>
      </c>
      <c r="AO11" s="102">
        <f>+'SCI DG3 Final'!AQ113</f>
        <v>0</v>
      </c>
      <c r="AP11" s="102">
        <f>+'SCI DG3 Final'!AR113</f>
        <v>0</v>
      </c>
      <c r="AQ11" s="102">
        <f>+'SCI DG3 Final'!AS113</f>
        <v>0</v>
      </c>
      <c r="AR11" s="102">
        <f>+'SCI DG3 Final'!AT113</f>
        <v>0</v>
      </c>
      <c r="AS11" s="102">
        <f>+'SCI DG3 Final'!AU113</f>
        <v>0</v>
      </c>
      <c r="AT11" s="102">
        <f>+'SCI DG3 Final'!AV113</f>
        <v>0</v>
      </c>
      <c r="AU11" s="102">
        <f>+'SCI DG3 Final'!AW113</f>
        <v>0</v>
      </c>
      <c r="AV11" s="102">
        <f>+'SCI DG3 Final'!AX113</f>
        <v>0</v>
      </c>
      <c r="AW11" s="102">
        <f>+'SCI DG3 Final'!AY113</f>
        <v>0</v>
      </c>
      <c r="AX11" s="102">
        <f>+'SCI DG3 Final'!AZ113</f>
        <v>0</v>
      </c>
      <c r="AY11" s="102">
        <f>+'SCI DG3 Final'!BA113</f>
        <v>0</v>
      </c>
      <c r="AZ11" s="102">
        <f>+'SCI DG3 Final'!BB113</f>
        <v>0</v>
      </c>
      <c r="BA11" s="102">
        <f>+'SCI DG3 Final'!BC113</f>
        <v>0</v>
      </c>
      <c r="BB11" s="102">
        <f>+'SCI DG3 Final'!BD113</f>
        <v>0</v>
      </c>
      <c r="BC11" s="102">
        <f>+'SCI DG3 Final'!BE113</f>
        <v>0</v>
      </c>
      <c r="BD11" s="102">
        <f>+'SCI DG3 Final'!BF113</f>
        <v>0</v>
      </c>
      <c r="BE11" s="102">
        <f>+'SCI DG3 Final'!BG113</f>
        <v>0</v>
      </c>
      <c r="BF11" s="102">
        <f>+'SCI DG3 Final'!BH113</f>
        <v>0</v>
      </c>
      <c r="BG11" s="102">
        <f>+'SCI DG3 Final'!BI113</f>
        <v>0</v>
      </c>
    </row>
    <row r="12" spans="1:59">
      <c r="A12" s="14" t="s">
        <v>340</v>
      </c>
      <c r="B12" s="515">
        <f t="shared" si="4"/>
        <v>33.992183758660317</v>
      </c>
      <c r="C12" s="516">
        <f t="shared" si="5"/>
        <v>40.79265620913602</v>
      </c>
      <c r="D12" s="102">
        <f>+'SCI DG3 Final'!F114</f>
        <v>2.2732272628056132</v>
      </c>
      <c r="E12" s="102">
        <f>+'SCI DG3 Final'!G114</f>
        <v>4.0146882505441521</v>
      </c>
      <c r="F12" s="102">
        <f>+'SCI DG3 Final'!H114</f>
        <v>9.6301532737782569</v>
      </c>
      <c r="G12" s="102">
        <f>+'SCI DG3 Final'!I114</f>
        <v>11.141172708444628</v>
      </c>
      <c r="H12" s="102">
        <f>+'SCI DG3 Final'!J114</f>
        <v>13.410639780301675</v>
      </c>
      <c r="I12" s="102">
        <f>+'SCI DG3 Final'!K114</f>
        <v>0.32277493326169393</v>
      </c>
      <c r="J12" s="102">
        <f>+'SCI DG3 Final'!L114</f>
        <v>0</v>
      </c>
      <c r="K12" s="102">
        <f>+'SCI DG3 Final'!M114</f>
        <v>0</v>
      </c>
      <c r="L12" s="102">
        <f>+'SCI DG3 Final'!N114</f>
        <v>0</v>
      </c>
      <c r="M12" s="102">
        <f>+'SCI DG3 Final'!O114</f>
        <v>0</v>
      </c>
      <c r="N12" s="102">
        <f>+'SCI DG3 Final'!P114</f>
        <v>0</v>
      </c>
      <c r="O12" s="102">
        <f>+'SCI DG3 Final'!Q114</f>
        <v>0</v>
      </c>
      <c r="P12" s="102">
        <f>+'SCI DG3 Final'!R114</f>
        <v>0</v>
      </c>
      <c r="Q12" s="102">
        <f>+'SCI DG3 Final'!S114</f>
        <v>0</v>
      </c>
      <c r="R12" s="102">
        <f>+'SCI DG3 Final'!T114</f>
        <v>0</v>
      </c>
      <c r="S12" s="102">
        <f>+'SCI DG3 Final'!U114</f>
        <v>0</v>
      </c>
      <c r="T12" s="102">
        <f>+'SCI DG3 Final'!V114</f>
        <v>0</v>
      </c>
      <c r="U12" s="102">
        <f>+'SCI DG3 Final'!W114</f>
        <v>0</v>
      </c>
      <c r="V12" s="102">
        <f>+'SCI DG3 Final'!X114</f>
        <v>0</v>
      </c>
      <c r="W12" s="102">
        <f>+'SCI DG3 Final'!Y114</f>
        <v>0</v>
      </c>
      <c r="X12" s="102">
        <f>+'SCI DG3 Final'!Z114</f>
        <v>0</v>
      </c>
      <c r="Y12" s="102">
        <f>+'SCI DG3 Final'!AA114</f>
        <v>0</v>
      </c>
      <c r="Z12" s="102">
        <f>+'SCI DG3 Final'!AB114</f>
        <v>0</v>
      </c>
      <c r="AA12" s="102">
        <f>+'SCI DG3 Final'!AC114</f>
        <v>0</v>
      </c>
      <c r="AB12" s="102">
        <f>+'SCI DG3 Final'!AD114</f>
        <v>0</v>
      </c>
      <c r="AC12" s="102">
        <f>+'SCI DG3 Final'!AE114</f>
        <v>0</v>
      </c>
      <c r="AD12" s="102">
        <f>+'SCI DG3 Final'!AF114</f>
        <v>0</v>
      </c>
      <c r="AE12" s="102">
        <f>+'SCI DG3 Final'!AG114</f>
        <v>0</v>
      </c>
      <c r="AF12" s="102">
        <f>+'SCI DG3 Final'!AH114</f>
        <v>0</v>
      </c>
      <c r="AG12" s="102">
        <f>+'SCI DG3 Final'!AI114</f>
        <v>0</v>
      </c>
      <c r="AH12" s="102">
        <f>+'SCI DG3 Final'!AJ114</f>
        <v>0</v>
      </c>
      <c r="AI12" s="102">
        <f>+'SCI DG3 Final'!AK114</f>
        <v>0</v>
      </c>
      <c r="AJ12" s="102">
        <f>+'SCI DG3 Final'!AL114</f>
        <v>0</v>
      </c>
      <c r="AK12" s="102">
        <f>+'SCI DG3 Final'!AM114</f>
        <v>0</v>
      </c>
      <c r="AL12" s="102">
        <f>+'SCI DG3 Final'!AN114</f>
        <v>0</v>
      </c>
      <c r="AM12" s="102">
        <f>+'SCI DG3 Final'!AO114</f>
        <v>0</v>
      </c>
      <c r="AN12" s="102">
        <f>+'SCI DG3 Final'!AP114</f>
        <v>0</v>
      </c>
      <c r="AO12" s="102">
        <f>+'SCI DG3 Final'!AQ114</f>
        <v>0</v>
      </c>
      <c r="AP12" s="102">
        <f>+'SCI DG3 Final'!AR114</f>
        <v>0</v>
      </c>
      <c r="AQ12" s="102">
        <f>+'SCI DG3 Final'!AS114</f>
        <v>0</v>
      </c>
      <c r="AR12" s="102">
        <f>+'SCI DG3 Final'!AT114</f>
        <v>0</v>
      </c>
      <c r="AS12" s="102">
        <f>+'SCI DG3 Final'!AU114</f>
        <v>0</v>
      </c>
      <c r="AT12" s="102">
        <f>+'SCI DG3 Final'!AV114</f>
        <v>0</v>
      </c>
      <c r="AU12" s="102">
        <f>+'SCI DG3 Final'!AW114</f>
        <v>0</v>
      </c>
      <c r="AV12" s="102">
        <f>+'SCI DG3 Final'!AX114</f>
        <v>0</v>
      </c>
      <c r="AW12" s="102">
        <f>+'SCI DG3 Final'!AY114</f>
        <v>0</v>
      </c>
      <c r="AX12" s="102">
        <f>+'SCI DG3 Final'!AZ114</f>
        <v>0</v>
      </c>
      <c r="AY12" s="102">
        <f>+'SCI DG3 Final'!BA114</f>
        <v>0</v>
      </c>
      <c r="AZ12" s="102">
        <f>+'SCI DG3 Final'!BB114</f>
        <v>0</v>
      </c>
      <c r="BA12" s="102">
        <f>+'SCI DG3 Final'!BC114</f>
        <v>0</v>
      </c>
      <c r="BB12" s="102">
        <f>+'SCI DG3 Final'!BD114</f>
        <v>0</v>
      </c>
      <c r="BC12" s="102">
        <f>+'SCI DG3 Final'!BE114</f>
        <v>0</v>
      </c>
      <c r="BD12" s="102">
        <f>+'SCI DG3 Final'!BF114</f>
        <v>0</v>
      </c>
      <c r="BE12" s="102">
        <f>+'SCI DG3 Final'!BG114</f>
        <v>0</v>
      </c>
      <c r="BF12" s="102">
        <f>+'SCI DG3 Final'!BH114</f>
        <v>0</v>
      </c>
      <c r="BG12" s="102">
        <f>+'SCI DG3 Final'!BI114</f>
        <v>0</v>
      </c>
    </row>
    <row r="13" spans="1:59">
      <c r="A13" s="25" t="s">
        <v>1019</v>
      </c>
      <c r="B13" s="55">
        <f t="shared" ref="B13" si="6">SUM(B10:B12)</f>
        <v>331.43801404457884</v>
      </c>
      <c r="C13" s="55">
        <f t="shared" ref="C13" si="7">SUM(C10:C12)</f>
        <v>394.76504653456254</v>
      </c>
      <c r="D13" s="55">
        <f>SUM(D10:D12)</f>
        <v>18.432566088035927</v>
      </c>
      <c r="E13" s="55">
        <f t="shared" ref="E13:BG13" si="8">SUM(E10:E12)</f>
        <v>61.072756359369819</v>
      </c>
      <c r="F13" s="55">
        <f t="shared" si="8"/>
        <v>93.622461080939743</v>
      </c>
      <c r="G13" s="55">
        <f t="shared" si="8"/>
        <v>117.27606828593704</v>
      </c>
      <c r="H13" s="55">
        <f t="shared" si="8"/>
        <v>83.242921932729146</v>
      </c>
      <c r="I13" s="55">
        <f t="shared" si="8"/>
        <v>18.111526445788144</v>
      </c>
      <c r="J13" s="55">
        <f t="shared" si="8"/>
        <v>3.0067463417627471</v>
      </c>
      <c r="K13" s="55">
        <f t="shared" si="8"/>
        <v>0</v>
      </c>
      <c r="L13" s="55">
        <f t="shared" si="8"/>
        <v>0</v>
      </c>
      <c r="M13" s="55">
        <f t="shared" si="8"/>
        <v>0</v>
      </c>
      <c r="N13" s="55">
        <f t="shared" si="8"/>
        <v>0</v>
      </c>
      <c r="O13" s="55">
        <f t="shared" si="8"/>
        <v>0</v>
      </c>
      <c r="P13" s="55">
        <f t="shared" si="8"/>
        <v>0</v>
      </c>
      <c r="Q13" s="55">
        <f t="shared" si="8"/>
        <v>0</v>
      </c>
      <c r="R13" s="55">
        <f t="shared" si="8"/>
        <v>0</v>
      </c>
      <c r="S13" s="55">
        <f t="shared" si="8"/>
        <v>0</v>
      </c>
      <c r="T13" s="55">
        <f t="shared" si="8"/>
        <v>0</v>
      </c>
      <c r="U13" s="55">
        <f t="shared" si="8"/>
        <v>0</v>
      </c>
      <c r="V13" s="55">
        <f t="shared" si="8"/>
        <v>0</v>
      </c>
      <c r="W13" s="55">
        <f t="shared" si="8"/>
        <v>0</v>
      </c>
      <c r="X13" s="55">
        <f t="shared" si="8"/>
        <v>0</v>
      </c>
      <c r="Y13" s="55">
        <f t="shared" si="8"/>
        <v>0</v>
      </c>
      <c r="Z13" s="55">
        <f t="shared" si="8"/>
        <v>0</v>
      </c>
      <c r="AA13" s="55">
        <f t="shared" si="8"/>
        <v>0</v>
      </c>
      <c r="AB13" s="55">
        <f t="shared" si="8"/>
        <v>0</v>
      </c>
      <c r="AC13" s="55">
        <f t="shared" si="8"/>
        <v>0</v>
      </c>
      <c r="AD13" s="55">
        <f t="shared" si="8"/>
        <v>0</v>
      </c>
      <c r="AE13" s="55">
        <f t="shared" si="8"/>
        <v>0</v>
      </c>
      <c r="AF13" s="55">
        <f t="shared" si="8"/>
        <v>0</v>
      </c>
      <c r="AG13" s="55">
        <f t="shared" si="8"/>
        <v>0</v>
      </c>
      <c r="AH13" s="55">
        <f t="shared" si="8"/>
        <v>0</v>
      </c>
      <c r="AI13" s="55">
        <f t="shared" si="8"/>
        <v>0</v>
      </c>
      <c r="AJ13" s="55">
        <f t="shared" si="8"/>
        <v>0</v>
      </c>
      <c r="AK13" s="55">
        <f t="shared" si="8"/>
        <v>0</v>
      </c>
      <c r="AL13" s="55">
        <f t="shared" si="8"/>
        <v>0</v>
      </c>
      <c r="AM13" s="55">
        <f t="shared" si="8"/>
        <v>0</v>
      </c>
      <c r="AN13" s="55">
        <f t="shared" si="8"/>
        <v>0</v>
      </c>
      <c r="AO13" s="55">
        <f t="shared" si="8"/>
        <v>0</v>
      </c>
      <c r="AP13" s="55">
        <f t="shared" si="8"/>
        <v>0</v>
      </c>
      <c r="AQ13" s="55">
        <f t="shared" si="8"/>
        <v>0</v>
      </c>
      <c r="AR13" s="55">
        <f t="shared" si="8"/>
        <v>0</v>
      </c>
      <c r="AS13" s="55">
        <f t="shared" si="8"/>
        <v>0</v>
      </c>
      <c r="AT13" s="55">
        <f t="shared" si="8"/>
        <v>0</v>
      </c>
      <c r="AU13" s="55">
        <f t="shared" si="8"/>
        <v>0</v>
      </c>
      <c r="AV13" s="55">
        <f t="shared" si="8"/>
        <v>0</v>
      </c>
      <c r="AW13" s="55">
        <f t="shared" si="8"/>
        <v>0</v>
      </c>
      <c r="AX13" s="55">
        <f t="shared" si="8"/>
        <v>0</v>
      </c>
      <c r="AY13" s="55">
        <f t="shared" si="8"/>
        <v>0</v>
      </c>
      <c r="AZ13" s="55">
        <f t="shared" si="8"/>
        <v>0</v>
      </c>
      <c r="BA13" s="55">
        <f t="shared" si="8"/>
        <v>0</v>
      </c>
      <c r="BB13" s="55">
        <f t="shared" si="8"/>
        <v>0</v>
      </c>
      <c r="BC13" s="55">
        <f t="shared" si="8"/>
        <v>0</v>
      </c>
      <c r="BD13" s="55">
        <f t="shared" si="8"/>
        <v>0</v>
      </c>
      <c r="BE13" s="55">
        <f t="shared" si="8"/>
        <v>0</v>
      </c>
      <c r="BF13" s="55">
        <f t="shared" si="8"/>
        <v>0</v>
      </c>
      <c r="BG13" s="55">
        <f t="shared" si="8"/>
        <v>0</v>
      </c>
    </row>
    <row r="14" spans="1:59"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</row>
    <row r="15" spans="1:59">
      <c r="A15" s="25" t="s">
        <v>462</v>
      </c>
      <c r="B15" s="25"/>
      <c r="C15" s="25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</row>
    <row r="16" spans="1:59">
      <c r="A16" s="14" t="s">
        <v>339</v>
      </c>
      <c r="B16" s="515">
        <f>NPV(0.07,E16:BG16)+D16</f>
        <v>211.4224055133391</v>
      </c>
      <c r="C16" s="516">
        <f>SUM(D16:BG16)</f>
        <v>248.52087284835318</v>
      </c>
      <c r="D16" s="102">
        <f>+'SCI DG3 Final'!F125</f>
        <v>16.491468122994856</v>
      </c>
      <c r="E16" s="102">
        <f>+'SCI DG3 Final'!G125</f>
        <v>53.153460991585909</v>
      </c>
      <c r="F16" s="102">
        <f>+'SCI DG3 Final'!H125</f>
        <v>55.326441502948626</v>
      </c>
      <c r="G16" s="102">
        <f>+'SCI DG3 Final'!I125</f>
        <v>68.301440082153832</v>
      </c>
      <c r="H16" s="102">
        <f>+'SCI DG3 Final'!J125</f>
        <v>38.65578051914904</v>
      </c>
      <c r="I16" s="102">
        <f>+'SCI DG3 Final'!K125</f>
        <v>13.50187102289771</v>
      </c>
      <c r="J16" s="102">
        <f>+'SCI DG3 Final'!L125</f>
        <v>3.0904106066232209</v>
      </c>
      <c r="K16" s="102">
        <f>+'SCI DG3 Final'!M125</f>
        <v>0</v>
      </c>
      <c r="L16" s="102">
        <f>+'SCI DG3 Final'!N125</f>
        <v>0</v>
      </c>
      <c r="M16" s="102">
        <f>+'SCI DG3 Final'!O125</f>
        <v>0</v>
      </c>
      <c r="N16" s="102">
        <f>+'SCI DG3 Final'!P125</f>
        <v>0</v>
      </c>
      <c r="O16" s="102">
        <f>+'SCI DG3 Final'!Q125</f>
        <v>0</v>
      </c>
      <c r="P16" s="102">
        <f>+'SCI DG3 Final'!R125</f>
        <v>0</v>
      </c>
      <c r="Q16" s="102">
        <f>+'SCI DG3 Final'!S125</f>
        <v>0</v>
      </c>
      <c r="R16" s="102">
        <f>+'SCI DG3 Final'!T125</f>
        <v>0</v>
      </c>
      <c r="S16" s="102">
        <f>+'SCI DG3 Final'!U125</f>
        <v>0</v>
      </c>
      <c r="T16" s="102">
        <f>+'SCI DG3 Final'!V125</f>
        <v>0</v>
      </c>
      <c r="U16" s="102">
        <f>+'SCI DG3 Final'!W125</f>
        <v>0</v>
      </c>
      <c r="V16" s="102">
        <f>+'SCI DG3 Final'!X125</f>
        <v>0</v>
      </c>
      <c r="W16" s="102">
        <f>+'SCI DG3 Final'!Y125</f>
        <v>0</v>
      </c>
      <c r="X16" s="102">
        <f>+'SCI DG3 Final'!Z125</f>
        <v>0</v>
      </c>
      <c r="Y16" s="102">
        <f>+'SCI DG3 Final'!AA125</f>
        <v>0</v>
      </c>
      <c r="Z16" s="102">
        <f>+'SCI DG3 Final'!AB125</f>
        <v>0</v>
      </c>
      <c r="AA16" s="102">
        <f>+'SCI DG3 Final'!AC125</f>
        <v>0</v>
      </c>
      <c r="AB16" s="102">
        <f>+'SCI DG3 Final'!AD125</f>
        <v>0</v>
      </c>
      <c r="AC16" s="102">
        <f>+'SCI DG3 Final'!AE125</f>
        <v>0</v>
      </c>
      <c r="AD16" s="102">
        <f>+'SCI DG3 Final'!AF125</f>
        <v>0</v>
      </c>
      <c r="AE16" s="102">
        <f>+'SCI DG3 Final'!AG125</f>
        <v>0</v>
      </c>
      <c r="AF16" s="102">
        <f>+'SCI DG3 Final'!AH125</f>
        <v>0</v>
      </c>
      <c r="AG16" s="102">
        <f>+'SCI DG3 Final'!AI125</f>
        <v>0</v>
      </c>
      <c r="AH16" s="102">
        <f>+'SCI DG3 Final'!AJ125</f>
        <v>0</v>
      </c>
      <c r="AI16" s="102">
        <f>+'SCI DG3 Final'!AK125</f>
        <v>0</v>
      </c>
      <c r="AJ16" s="102">
        <f>+'SCI DG3 Final'!AL125</f>
        <v>0</v>
      </c>
      <c r="AK16" s="102">
        <f>+'SCI DG3 Final'!AM125</f>
        <v>0</v>
      </c>
      <c r="AL16" s="102">
        <f>+'SCI DG3 Final'!AN125</f>
        <v>0</v>
      </c>
      <c r="AM16" s="102">
        <f>+'SCI DG3 Final'!AO125</f>
        <v>0</v>
      </c>
      <c r="AN16" s="102">
        <f>+'SCI DG3 Final'!AP125</f>
        <v>0</v>
      </c>
      <c r="AO16" s="102">
        <f>+'SCI DG3 Final'!AQ125</f>
        <v>0</v>
      </c>
      <c r="AP16" s="102">
        <f>+'SCI DG3 Final'!AR125</f>
        <v>0</v>
      </c>
      <c r="AQ16" s="102">
        <f>+'SCI DG3 Final'!AS125</f>
        <v>0</v>
      </c>
      <c r="AR16" s="102">
        <f>+'SCI DG3 Final'!AT125</f>
        <v>0</v>
      </c>
      <c r="AS16" s="102">
        <f>+'SCI DG3 Final'!AU125</f>
        <v>0</v>
      </c>
      <c r="AT16" s="102">
        <f>+'SCI DG3 Final'!AV125</f>
        <v>0</v>
      </c>
      <c r="AU16" s="102">
        <f>+'SCI DG3 Final'!AW125</f>
        <v>0</v>
      </c>
      <c r="AV16" s="102">
        <f>+'SCI DG3 Final'!AX125</f>
        <v>0</v>
      </c>
      <c r="AW16" s="102">
        <f>+'SCI DG3 Final'!AY125</f>
        <v>0</v>
      </c>
      <c r="AX16" s="102">
        <f>+'SCI DG3 Final'!AZ125</f>
        <v>0</v>
      </c>
      <c r="AY16" s="102">
        <f>+'SCI DG3 Final'!BA125</f>
        <v>0</v>
      </c>
      <c r="AZ16" s="102">
        <f>+'SCI DG3 Final'!BB125</f>
        <v>0</v>
      </c>
      <c r="BA16" s="102">
        <f>+'SCI DG3 Final'!BC125</f>
        <v>0</v>
      </c>
      <c r="BB16" s="102">
        <f>+'SCI DG3 Final'!BD125</f>
        <v>0</v>
      </c>
      <c r="BC16" s="102">
        <f>+'SCI DG3 Final'!BE125</f>
        <v>0</v>
      </c>
      <c r="BD16" s="102">
        <f>+'SCI DG3 Final'!BF125</f>
        <v>0</v>
      </c>
      <c r="BE16" s="102">
        <f>+'SCI DG3 Final'!BG125</f>
        <v>0</v>
      </c>
      <c r="BF16" s="102">
        <f>+'SCI DG3 Final'!BH125</f>
        <v>0</v>
      </c>
      <c r="BG16" s="102">
        <f>+'SCI DG3 Final'!BI125</f>
        <v>0</v>
      </c>
    </row>
    <row r="17" spans="1:59">
      <c r="A17" s="14" t="s">
        <v>370</v>
      </c>
      <c r="B17" s="515">
        <f t="shared" ref="B17:B18" si="9">NPV(0.07,E17:BG17)+D17</f>
        <v>128.82817910622171</v>
      </c>
      <c r="C17" s="516">
        <f t="shared" ref="C17:C18" si="10">SUM(D17:BG17)</f>
        <v>155.89814758395937</v>
      </c>
      <c r="D17" s="102">
        <f>+'SCI DG3 Final'!F126</f>
        <v>2.7940439827979233</v>
      </c>
      <c r="E17" s="102">
        <f>+'SCI DG3 Final'!G126</f>
        <v>14.130808722171913</v>
      </c>
      <c r="F17" s="102">
        <f>+'SCI DG3 Final'!H126</f>
        <v>40.053200177743719</v>
      </c>
      <c r="G17" s="102">
        <f>+'SCI DG3 Final'!I126</f>
        <v>51.965162077710509</v>
      </c>
      <c r="H17" s="102">
        <f>+'SCI DG3 Final'!J126</f>
        <v>39.469384870346566</v>
      </c>
      <c r="I17" s="102">
        <f>+'SCI DG3 Final'!K126</f>
        <v>6.9840314308054001</v>
      </c>
      <c r="J17" s="102">
        <f>+'SCI DG3 Final'!L126</f>
        <v>0.50151632238332911</v>
      </c>
      <c r="K17" s="102">
        <f>+'SCI DG3 Final'!M126</f>
        <v>0</v>
      </c>
      <c r="L17" s="102">
        <f>+'SCI DG3 Final'!N126</f>
        <v>0</v>
      </c>
      <c r="M17" s="102">
        <f>+'SCI DG3 Final'!O126</f>
        <v>0</v>
      </c>
      <c r="N17" s="102">
        <f>+'SCI DG3 Final'!P126</f>
        <v>0</v>
      </c>
      <c r="O17" s="102">
        <f>+'SCI DG3 Final'!Q126</f>
        <v>0</v>
      </c>
      <c r="P17" s="102">
        <f>+'SCI DG3 Final'!R126</f>
        <v>0</v>
      </c>
      <c r="Q17" s="102">
        <f>+'SCI DG3 Final'!S126</f>
        <v>0</v>
      </c>
      <c r="R17" s="102">
        <f>+'SCI DG3 Final'!T126</f>
        <v>0</v>
      </c>
      <c r="S17" s="102">
        <f>+'SCI DG3 Final'!U126</f>
        <v>0</v>
      </c>
      <c r="T17" s="102">
        <f>+'SCI DG3 Final'!V126</f>
        <v>0</v>
      </c>
      <c r="U17" s="102">
        <f>+'SCI DG3 Final'!W126</f>
        <v>0</v>
      </c>
      <c r="V17" s="102">
        <f>+'SCI DG3 Final'!X126</f>
        <v>0</v>
      </c>
      <c r="W17" s="102">
        <f>+'SCI DG3 Final'!Y126</f>
        <v>0</v>
      </c>
      <c r="X17" s="102">
        <f>+'SCI DG3 Final'!Z126</f>
        <v>0</v>
      </c>
      <c r="Y17" s="102">
        <f>+'SCI DG3 Final'!AA126</f>
        <v>0</v>
      </c>
      <c r="Z17" s="102">
        <f>+'SCI DG3 Final'!AB126</f>
        <v>0</v>
      </c>
      <c r="AA17" s="102">
        <f>+'SCI DG3 Final'!AC126</f>
        <v>0</v>
      </c>
      <c r="AB17" s="102">
        <f>+'SCI DG3 Final'!AD126</f>
        <v>0</v>
      </c>
      <c r="AC17" s="102">
        <f>+'SCI DG3 Final'!AE126</f>
        <v>0</v>
      </c>
      <c r="AD17" s="102">
        <f>+'SCI DG3 Final'!AF126</f>
        <v>0</v>
      </c>
      <c r="AE17" s="102">
        <f>+'SCI DG3 Final'!AG126</f>
        <v>0</v>
      </c>
      <c r="AF17" s="102">
        <f>+'SCI DG3 Final'!AH126</f>
        <v>0</v>
      </c>
      <c r="AG17" s="102">
        <f>+'SCI DG3 Final'!AI126</f>
        <v>0</v>
      </c>
      <c r="AH17" s="102">
        <f>+'SCI DG3 Final'!AJ126</f>
        <v>0</v>
      </c>
      <c r="AI17" s="102">
        <f>+'SCI DG3 Final'!AK126</f>
        <v>0</v>
      </c>
      <c r="AJ17" s="102">
        <f>+'SCI DG3 Final'!AL126</f>
        <v>0</v>
      </c>
      <c r="AK17" s="102">
        <f>+'SCI DG3 Final'!AM126</f>
        <v>0</v>
      </c>
      <c r="AL17" s="102">
        <f>+'SCI DG3 Final'!AN126</f>
        <v>0</v>
      </c>
      <c r="AM17" s="102">
        <f>+'SCI DG3 Final'!AO126</f>
        <v>0</v>
      </c>
      <c r="AN17" s="102">
        <f>+'SCI DG3 Final'!AP126</f>
        <v>0</v>
      </c>
      <c r="AO17" s="102">
        <f>+'SCI DG3 Final'!AQ126</f>
        <v>0</v>
      </c>
      <c r="AP17" s="102">
        <f>+'SCI DG3 Final'!AR126</f>
        <v>0</v>
      </c>
      <c r="AQ17" s="102">
        <f>+'SCI DG3 Final'!AS126</f>
        <v>0</v>
      </c>
      <c r="AR17" s="102">
        <f>+'SCI DG3 Final'!AT126</f>
        <v>0</v>
      </c>
      <c r="AS17" s="102">
        <f>+'SCI DG3 Final'!AU126</f>
        <v>0</v>
      </c>
      <c r="AT17" s="102">
        <f>+'SCI DG3 Final'!AV126</f>
        <v>0</v>
      </c>
      <c r="AU17" s="102">
        <f>+'SCI DG3 Final'!AW126</f>
        <v>0</v>
      </c>
      <c r="AV17" s="102">
        <f>+'SCI DG3 Final'!AX126</f>
        <v>0</v>
      </c>
      <c r="AW17" s="102">
        <f>+'SCI DG3 Final'!AY126</f>
        <v>0</v>
      </c>
      <c r="AX17" s="102">
        <f>+'SCI DG3 Final'!AZ126</f>
        <v>0</v>
      </c>
      <c r="AY17" s="102">
        <f>+'SCI DG3 Final'!BA126</f>
        <v>0</v>
      </c>
      <c r="AZ17" s="102">
        <f>+'SCI DG3 Final'!BB126</f>
        <v>0</v>
      </c>
      <c r="BA17" s="102">
        <f>+'SCI DG3 Final'!BC126</f>
        <v>0</v>
      </c>
      <c r="BB17" s="102">
        <f>+'SCI DG3 Final'!BD126</f>
        <v>0</v>
      </c>
      <c r="BC17" s="102">
        <f>+'SCI DG3 Final'!BE126</f>
        <v>0</v>
      </c>
      <c r="BD17" s="102">
        <f>+'SCI DG3 Final'!BF126</f>
        <v>0</v>
      </c>
      <c r="BE17" s="102">
        <f>+'SCI DG3 Final'!BG126</f>
        <v>0</v>
      </c>
      <c r="BF17" s="102">
        <f>+'SCI DG3 Final'!BH126</f>
        <v>0</v>
      </c>
      <c r="BG17" s="102">
        <f>+'SCI DG3 Final'!BI126</f>
        <v>0</v>
      </c>
    </row>
    <row r="18" spans="1:59">
      <c r="A18" s="14" t="s">
        <v>340</v>
      </c>
      <c r="B18" s="515">
        <f t="shared" si="9"/>
        <v>27.639240686958431</v>
      </c>
      <c r="C18" s="516">
        <f t="shared" si="10"/>
        <v>33.168744062740821</v>
      </c>
      <c r="D18" s="102">
        <f>+'SCI DG3 Final'!F127</f>
        <v>1.8483741997550396</v>
      </c>
      <c r="E18" s="102">
        <f>+'SCI DG3 Final'!G127</f>
        <v>3.2643661739332477</v>
      </c>
      <c r="F18" s="102">
        <f>+'SCI DG3 Final'!H127</f>
        <v>7.8303331752978274</v>
      </c>
      <c r="G18" s="102">
        <f>+'SCI DG3 Final'!I127</f>
        <v>9.0589517934463419</v>
      </c>
      <c r="H18" s="102">
        <f>+'SCI DG3 Final'!J127</f>
        <v>10.904268560251671</v>
      </c>
      <c r="I18" s="102">
        <f>+'SCI DG3 Final'!K127</f>
        <v>0.26245016005669236</v>
      </c>
      <c r="J18" s="102">
        <f>+'SCI DG3 Final'!L127</f>
        <v>0</v>
      </c>
      <c r="K18" s="102">
        <f>+'SCI DG3 Final'!M127</f>
        <v>0</v>
      </c>
      <c r="L18" s="102">
        <f>+'SCI DG3 Final'!N127</f>
        <v>0</v>
      </c>
      <c r="M18" s="102">
        <f>+'SCI DG3 Final'!O127</f>
        <v>0</v>
      </c>
      <c r="N18" s="102">
        <f>+'SCI DG3 Final'!P127</f>
        <v>0</v>
      </c>
      <c r="O18" s="102">
        <f>+'SCI DG3 Final'!Q127</f>
        <v>0</v>
      </c>
      <c r="P18" s="102">
        <f>+'SCI DG3 Final'!R127</f>
        <v>0</v>
      </c>
      <c r="Q18" s="102">
        <f>+'SCI DG3 Final'!S127</f>
        <v>0</v>
      </c>
      <c r="R18" s="102">
        <f>+'SCI DG3 Final'!T127</f>
        <v>0</v>
      </c>
      <c r="S18" s="102">
        <f>+'SCI DG3 Final'!U127</f>
        <v>0</v>
      </c>
      <c r="T18" s="102">
        <f>+'SCI DG3 Final'!V127</f>
        <v>0</v>
      </c>
      <c r="U18" s="102">
        <f>+'SCI DG3 Final'!W127</f>
        <v>0</v>
      </c>
      <c r="V18" s="102">
        <f>+'SCI DG3 Final'!X127</f>
        <v>0</v>
      </c>
      <c r="W18" s="102">
        <f>+'SCI DG3 Final'!Y127</f>
        <v>0</v>
      </c>
      <c r="X18" s="102">
        <f>+'SCI DG3 Final'!Z127</f>
        <v>0</v>
      </c>
      <c r="Y18" s="102">
        <f>+'SCI DG3 Final'!AA127</f>
        <v>0</v>
      </c>
      <c r="Z18" s="102">
        <f>+'SCI DG3 Final'!AB127</f>
        <v>0</v>
      </c>
      <c r="AA18" s="102">
        <f>+'SCI DG3 Final'!AC127</f>
        <v>0</v>
      </c>
      <c r="AB18" s="102">
        <f>+'SCI DG3 Final'!AD127</f>
        <v>0</v>
      </c>
      <c r="AC18" s="102">
        <f>+'SCI DG3 Final'!AE127</f>
        <v>0</v>
      </c>
      <c r="AD18" s="102">
        <f>+'SCI DG3 Final'!AF127</f>
        <v>0</v>
      </c>
      <c r="AE18" s="102">
        <f>+'SCI DG3 Final'!AG127</f>
        <v>0</v>
      </c>
      <c r="AF18" s="102">
        <f>+'SCI DG3 Final'!AH127</f>
        <v>0</v>
      </c>
      <c r="AG18" s="102">
        <f>+'SCI DG3 Final'!AI127</f>
        <v>0</v>
      </c>
      <c r="AH18" s="102">
        <f>+'SCI DG3 Final'!AJ127</f>
        <v>0</v>
      </c>
      <c r="AI18" s="102">
        <f>+'SCI DG3 Final'!AK127</f>
        <v>0</v>
      </c>
      <c r="AJ18" s="102">
        <f>+'SCI DG3 Final'!AL127</f>
        <v>0</v>
      </c>
      <c r="AK18" s="102">
        <f>+'SCI DG3 Final'!AM127</f>
        <v>0</v>
      </c>
      <c r="AL18" s="102">
        <f>+'SCI DG3 Final'!AN127</f>
        <v>0</v>
      </c>
      <c r="AM18" s="102">
        <f>+'SCI DG3 Final'!AO127</f>
        <v>0</v>
      </c>
      <c r="AN18" s="102">
        <f>+'SCI DG3 Final'!AP127</f>
        <v>0</v>
      </c>
      <c r="AO18" s="102">
        <f>+'SCI DG3 Final'!AQ127</f>
        <v>0</v>
      </c>
      <c r="AP18" s="102">
        <f>+'SCI DG3 Final'!AR127</f>
        <v>0</v>
      </c>
      <c r="AQ18" s="102">
        <f>+'SCI DG3 Final'!AS127</f>
        <v>0</v>
      </c>
      <c r="AR18" s="102">
        <f>+'SCI DG3 Final'!AT127</f>
        <v>0</v>
      </c>
      <c r="AS18" s="102">
        <f>+'SCI DG3 Final'!AU127</f>
        <v>0</v>
      </c>
      <c r="AT18" s="102">
        <f>+'SCI DG3 Final'!AV127</f>
        <v>0</v>
      </c>
      <c r="AU18" s="102">
        <f>+'SCI DG3 Final'!AW127</f>
        <v>0</v>
      </c>
      <c r="AV18" s="102">
        <f>+'SCI DG3 Final'!AX127</f>
        <v>0</v>
      </c>
      <c r="AW18" s="102">
        <f>+'SCI DG3 Final'!AY127</f>
        <v>0</v>
      </c>
      <c r="AX18" s="102">
        <f>+'SCI DG3 Final'!AZ127</f>
        <v>0</v>
      </c>
      <c r="AY18" s="102">
        <f>+'SCI DG3 Final'!BA127</f>
        <v>0</v>
      </c>
      <c r="AZ18" s="102">
        <f>+'SCI DG3 Final'!BB127</f>
        <v>0</v>
      </c>
      <c r="BA18" s="102">
        <f>+'SCI DG3 Final'!BC127</f>
        <v>0</v>
      </c>
      <c r="BB18" s="102">
        <f>+'SCI DG3 Final'!BD127</f>
        <v>0</v>
      </c>
      <c r="BC18" s="102">
        <f>+'SCI DG3 Final'!BE127</f>
        <v>0</v>
      </c>
      <c r="BD18" s="102">
        <f>+'SCI DG3 Final'!BF127</f>
        <v>0</v>
      </c>
      <c r="BE18" s="102">
        <f>+'SCI DG3 Final'!BG127</f>
        <v>0</v>
      </c>
      <c r="BF18" s="102">
        <f>+'SCI DG3 Final'!BH127</f>
        <v>0</v>
      </c>
      <c r="BG18" s="102">
        <f>+'SCI DG3 Final'!BI127</f>
        <v>0</v>
      </c>
    </row>
    <row r="19" spans="1:59">
      <c r="A19" s="25" t="s">
        <v>1020</v>
      </c>
      <c r="B19" s="55">
        <f t="shared" ref="B19" si="11">SUM(B16:B18)</f>
        <v>367.88982530651924</v>
      </c>
      <c r="C19" s="55">
        <f t="shared" ref="C19" si="12">SUM(C16:C18)</f>
        <v>437.58776449505336</v>
      </c>
      <c r="D19" s="55">
        <f>SUM(D16:D18)</f>
        <v>21.133886305547819</v>
      </c>
      <c r="E19" s="55">
        <f t="shared" ref="E19:BG19" si="13">SUM(E16:E18)</f>
        <v>70.548635887691077</v>
      </c>
      <c r="F19" s="55">
        <f t="shared" si="13"/>
        <v>103.20997485599017</v>
      </c>
      <c r="G19" s="55">
        <f t="shared" si="13"/>
        <v>129.32555395331067</v>
      </c>
      <c r="H19" s="55">
        <f t="shared" si="13"/>
        <v>89.029433949747272</v>
      </c>
      <c r="I19" s="55">
        <f t="shared" si="13"/>
        <v>20.748352613759803</v>
      </c>
      <c r="J19" s="55">
        <f t="shared" si="13"/>
        <v>3.5919269290065499</v>
      </c>
      <c r="K19" s="55">
        <f t="shared" si="13"/>
        <v>0</v>
      </c>
      <c r="L19" s="55">
        <f t="shared" si="13"/>
        <v>0</v>
      </c>
      <c r="M19" s="55">
        <f t="shared" si="13"/>
        <v>0</v>
      </c>
      <c r="N19" s="55">
        <f t="shared" si="13"/>
        <v>0</v>
      </c>
      <c r="O19" s="55">
        <f t="shared" si="13"/>
        <v>0</v>
      </c>
      <c r="P19" s="55">
        <f t="shared" si="13"/>
        <v>0</v>
      </c>
      <c r="Q19" s="55">
        <f t="shared" si="13"/>
        <v>0</v>
      </c>
      <c r="R19" s="55">
        <f t="shared" si="13"/>
        <v>0</v>
      </c>
      <c r="S19" s="55">
        <f t="shared" si="13"/>
        <v>0</v>
      </c>
      <c r="T19" s="55">
        <f t="shared" si="13"/>
        <v>0</v>
      </c>
      <c r="U19" s="55">
        <f t="shared" si="13"/>
        <v>0</v>
      </c>
      <c r="V19" s="55">
        <f t="shared" si="13"/>
        <v>0</v>
      </c>
      <c r="W19" s="55">
        <f t="shared" si="13"/>
        <v>0</v>
      </c>
      <c r="X19" s="55">
        <f t="shared" si="13"/>
        <v>0</v>
      </c>
      <c r="Y19" s="55">
        <f t="shared" si="13"/>
        <v>0</v>
      </c>
      <c r="Z19" s="55">
        <f t="shared" si="13"/>
        <v>0</v>
      </c>
      <c r="AA19" s="55">
        <f t="shared" si="13"/>
        <v>0</v>
      </c>
      <c r="AB19" s="55">
        <f t="shared" si="13"/>
        <v>0</v>
      </c>
      <c r="AC19" s="55">
        <f t="shared" si="13"/>
        <v>0</v>
      </c>
      <c r="AD19" s="55">
        <f t="shared" si="13"/>
        <v>0</v>
      </c>
      <c r="AE19" s="55">
        <f t="shared" si="13"/>
        <v>0</v>
      </c>
      <c r="AF19" s="55">
        <f t="shared" si="13"/>
        <v>0</v>
      </c>
      <c r="AG19" s="55">
        <f t="shared" si="13"/>
        <v>0</v>
      </c>
      <c r="AH19" s="55">
        <f t="shared" si="13"/>
        <v>0</v>
      </c>
      <c r="AI19" s="55">
        <f t="shared" si="13"/>
        <v>0</v>
      </c>
      <c r="AJ19" s="55">
        <f t="shared" si="13"/>
        <v>0</v>
      </c>
      <c r="AK19" s="55">
        <f t="shared" si="13"/>
        <v>0</v>
      </c>
      <c r="AL19" s="55">
        <f t="shared" si="13"/>
        <v>0</v>
      </c>
      <c r="AM19" s="55">
        <f t="shared" si="13"/>
        <v>0</v>
      </c>
      <c r="AN19" s="55">
        <f t="shared" si="13"/>
        <v>0</v>
      </c>
      <c r="AO19" s="55">
        <f t="shared" si="13"/>
        <v>0</v>
      </c>
      <c r="AP19" s="55">
        <f t="shared" si="13"/>
        <v>0</v>
      </c>
      <c r="AQ19" s="55">
        <f t="shared" si="13"/>
        <v>0</v>
      </c>
      <c r="AR19" s="55">
        <f t="shared" si="13"/>
        <v>0</v>
      </c>
      <c r="AS19" s="55">
        <f t="shared" si="13"/>
        <v>0</v>
      </c>
      <c r="AT19" s="55">
        <f t="shared" si="13"/>
        <v>0</v>
      </c>
      <c r="AU19" s="55">
        <f t="shared" si="13"/>
        <v>0</v>
      </c>
      <c r="AV19" s="55">
        <f t="shared" si="13"/>
        <v>0</v>
      </c>
      <c r="AW19" s="55">
        <f t="shared" si="13"/>
        <v>0</v>
      </c>
      <c r="AX19" s="55">
        <f t="shared" si="13"/>
        <v>0</v>
      </c>
      <c r="AY19" s="55">
        <f t="shared" si="13"/>
        <v>0</v>
      </c>
      <c r="AZ19" s="55">
        <f t="shared" si="13"/>
        <v>0</v>
      </c>
      <c r="BA19" s="55">
        <f t="shared" si="13"/>
        <v>0</v>
      </c>
      <c r="BB19" s="55">
        <f t="shared" si="13"/>
        <v>0</v>
      </c>
      <c r="BC19" s="55">
        <f t="shared" si="13"/>
        <v>0</v>
      </c>
      <c r="BD19" s="55">
        <f t="shared" si="13"/>
        <v>0</v>
      </c>
      <c r="BE19" s="55">
        <f t="shared" si="13"/>
        <v>0</v>
      </c>
      <c r="BF19" s="55">
        <f t="shared" si="13"/>
        <v>0</v>
      </c>
      <c r="BG19" s="55">
        <f t="shared" si="13"/>
        <v>0</v>
      </c>
    </row>
    <row r="20" spans="1:59"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</row>
    <row r="21" spans="1:59">
      <c r="A21" s="25" t="s">
        <v>1021</v>
      </c>
      <c r="B21" s="25"/>
      <c r="C21" s="25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</row>
    <row r="22" spans="1:59">
      <c r="A22" s="14" t="s">
        <v>339</v>
      </c>
      <c r="B22" s="515">
        <f>NPV(0.07,E22:BG22)+D22</f>
        <v>916.16375722446924</v>
      </c>
      <c r="C22" s="520">
        <f>SUM(D22:BG22)</f>
        <v>1076.9237823428639</v>
      </c>
      <c r="D22" s="102">
        <f>+D4+D10+D16</f>
        <v>71.463028532977702</v>
      </c>
      <c r="E22" s="102">
        <f t="shared" ref="E22:BG24" si="14">+E4+E10+E16</f>
        <v>230.33166429687225</v>
      </c>
      <c r="F22" s="102">
        <f t="shared" si="14"/>
        <v>239.74791317944403</v>
      </c>
      <c r="G22" s="102">
        <f t="shared" si="14"/>
        <v>295.97290702266656</v>
      </c>
      <c r="H22" s="102">
        <f t="shared" si="14"/>
        <v>167.50838224964582</v>
      </c>
      <c r="I22" s="102">
        <f t="shared" si="14"/>
        <v>58.508107765890067</v>
      </c>
      <c r="J22" s="102">
        <f t="shared" si="14"/>
        <v>13.391779295367289</v>
      </c>
      <c r="K22" s="102">
        <f t="shared" si="14"/>
        <v>0</v>
      </c>
      <c r="L22" s="102">
        <f t="shared" si="14"/>
        <v>0</v>
      </c>
      <c r="M22" s="102">
        <f t="shared" si="14"/>
        <v>0</v>
      </c>
      <c r="N22" s="102">
        <f t="shared" si="14"/>
        <v>0</v>
      </c>
      <c r="O22" s="102">
        <f t="shared" si="14"/>
        <v>0</v>
      </c>
      <c r="P22" s="102">
        <f t="shared" si="14"/>
        <v>0</v>
      </c>
      <c r="Q22" s="102">
        <f t="shared" si="14"/>
        <v>0</v>
      </c>
      <c r="R22" s="102">
        <f t="shared" si="14"/>
        <v>0</v>
      </c>
      <c r="S22" s="102">
        <f t="shared" si="14"/>
        <v>0</v>
      </c>
      <c r="T22" s="102">
        <f t="shared" si="14"/>
        <v>0</v>
      </c>
      <c r="U22" s="102">
        <f t="shared" si="14"/>
        <v>0</v>
      </c>
      <c r="V22" s="102">
        <f t="shared" si="14"/>
        <v>0</v>
      </c>
      <c r="W22" s="102">
        <f t="shared" si="14"/>
        <v>0</v>
      </c>
      <c r="X22" s="102">
        <f t="shared" si="14"/>
        <v>0</v>
      </c>
      <c r="Y22" s="102">
        <f t="shared" si="14"/>
        <v>0</v>
      </c>
      <c r="Z22" s="102">
        <f t="shared" si="14"/>
        <v>0</v>
      </c>
      <c r="AA22" s="102">
        <f t="shared" si="14"/>
        <v>0</v>
      </c>
      <c r="AB22" s="102">
        <f t="shared" si="14"/>
        <v>0</v>
      </c>
      <c r="AC22" s="102">
        <f t="shared" si="14"/>
        <v>0</v>
      </c>
      <c r="AD22" s="102">
        <f t="shared" si="14"/>
        <v>0</v>
      </c>
      <c r="AE22" s="102">
        <f t="shared" si="14"/>
        <v>0</v>
      </c>
      <c r="AF22" s="102">
        <f t="shared" si="14"/>
        <v>0</v>
      </c>
      <c r="AG22" s="102">
        <f t="shared" si="14"/>
        <v>0</v>
      </c>
      <c r="AH22" s="102">
        <f t="shared" si="14"/>
        <v>0</v>
      </c>
      <c r="AI22" s="102">
        <f t="shared" si="14"/>
        <v>0</v>
      </c>
      <c r="AJ22" s="102">
        <f t="shared" si="14"/>
        <v>0</v>
      </c>
      <c r="AK22" s="102">
        <f t="shared" si="14"/>
        <v>0</v>
      </c>
      <c r="AL22" s="102">
        <f t="shared" si="14"/>
        <v>0</v>
      </c>
      <c r="AM22" s="102">
        <f t="shared" si="14"/>
        <v>0</v>
      </c>
      <c r="AN22" s="102">
        <f t="shared" si="14"/>
        <v>0</v>
      </c>
      <c r="AO22" s="102">
        <f t="shared" si="14"/>
        <v>0</v>
      </c>
      <c r="AP22" s="102">
        <f t="shared" si="14"/>
        <v>0</v>
      </c>
      <c r="AQ22" s="102">
        <f t="shared" si="14"/>
        <v>0</v>
      </c>
      <c r="AR22" s="102">
        <f t="shared" si="14"/>
        <v>0</v>
      </c>
      <c r="AS22" s="102">
        <f t="shared" si="14"/>
        <v>0</v>
      </c>
      <c r="AT22" s="102">
        <f t="shared" si="14"/>
        <v>0</v>
      </c>
      <c r="AU22" s="102">
        <f t="shared" si="14"/>
        <v>0</v>
      </c>
      <c r="AV22" s="102">
        <f t="shared" si="14"/>
        <v>0</v>
      </c>
      <c r="AW22" s="102">
        <f t="shared" si="14"/>
        <v>0</v>
      </c>
      <c r="AX22" s="102">
        <f t="shared" si="14"/>
        <v>0</v>
      </c>
      <c r="AY22" s="102">
        <f t="shared" si="14"/>
        <v>0</v>
      </c>
      <c r="AZ22" s="102">
        <f t="shared" si="14"/>
        <v>0</v>
      </c>
      <c r="BA22" s="102">
        <f t="shared" si="14"/>
        <v>0</v>
      </c>
      <c r="BB22" s="102">
        <f t="shared" si="14"/>
        <v>0</v>
      </c>
      <c r="BC22" s="102">
        <f t="shared" si="14"/>
        <v>0</v>
      </c>
      <c r="BD22" s="102">
        <f t="shared" si="14"/>
        <v>0</v>
      </c>
      <c r="BE22" s="102">
        <f t="shared" si="14"/>
        <v>0</v>
      </c>
      <c r="BF22" s="102">
        <f t="shared" si="14"/>
        <v>0</v>
      </c>
      <c r="BG22" s="102">
        <f t="shared" si="14"/>
        <v>0</v>
      </c>
    </row>
    <row r="23" spans="1:59">
      <c r="A23" s="14" t="s">
        <v>370</v>
      </c>
      <c r="B23" s="515">
        <f t="shared" ref="B23:B24" si="15">NPV(0.07,E23:BG23)+D23</f>
        <v>558.25544279362748</v>
      </c>
      <c r="C23" s="520">
        <f t="shared" ref="C23:C24" si="16">SUM(D23:BG23)</f>
        <v>675.5586395304905</v>
      </c>
      <c r="D23" s="102">
        <f t="shared" ref="D23:S24" si="17">+D5+D11+D17</f>
        <v>12.107523925457667</v>
      </c>
      <c r="E23" s="102">
        <f t="shared" si="17"/>
        <v>61.233504462744953</v>
      </c>
      <c r="F23" s="102">
        <f t="shared" si="17"/>
        <v>173.56386743688944</v>
      </c>
      <c r="G23" s="102">
        <f t="shared" si="17"/>
        <v>225.18236900341219</v>
      </c>
      <c r="H23" s="102">
        <f t="shared" si="17"/>
        <v>171.03400110483511</v>
      </c>
      <c r="I23" s="102">
        <f t="shared" si="17"/>
        <v>30.264136200156727</v>
      </c>
      <c r="J23" s="102">
        <f t="shared" si="17"/>
        <v>2.1732373969944256</v>
      </c>
      <c r="K23" s="102">
        <f t="shared" si="17"/>
        <v>0</v>
      </c>
      <c r="L23" s="102">
        <f t="shared" si="17"/>
        <v>0</v>
      </c>
      <c r="M23" s="102">
        <f t="shared" si="17"/>
        <v>0</v>
      </c>
      <c r="N23" s="102">
        <f t="shared" si="17"/>
        <v>0</v>
      </c>
      <c r="O23" s="102">
        <f t="shared" si="17"/>
        <v>0</v>
      </c>
      <c r="P23" s="102">
        <f t="shared" si="17"/>
        <v>0</v>
      </c>
      <c r="Q23" s="102">
        <f t="shared" si="17"/>
        <v>0</v>
      </c>
      <c r="R23" s="102">
        <f t="shared" si="17"/>
        <v>0</v>
      </c>
      <c r="S23" s="102">
        <f t="shared" si="17"/>
        <v>0</v>
      </c>
      <c r="T23" s="102">
        <f t="shared" si="14"/>
        <v>0</v>
      </c>
      <c r="U23" s="102">
        <f t="shared" si="14"/>
        <v>0</v>
      </c>
      <c r="V23" s="102">
        <f t="shared" si="14"/>
        <v>0</v>
      </c>
      <c r="W23" s="102">
        <f t="shared" si="14"/>
        <v>0</v>
      </c>
      <c r="X23" s="102">
        <f t="shared" si="14"/>
        <v>0</v>
      </c>
      <c r="Y23" s="102">
        <f t="shared" si="14"/>
        <v>0</v>
      </c>
      <c r="Z23" s="102">
        <f t="shared" si="14"/>
        <v>0</v>
      </c>
      <c r="AA23" s="102">
        <f t="shared" si="14"/>
        <v>0</v>
      </c>
      <c r="AB23" s="102">
        <f t="shared" si="14"/>
        <v>0</v>
      </c>
      <c r="AC23" s="102">
        <f t="shared" si="14"/>
        <v>0</v>
      </c>
      <c r="AD23" s="102">
        <f t="shared" si="14"/>
        <v>0</v>
      </c>
      <c r="AE23" s="102">
        <f t="shared" si="14"/>
        <v>0</v>
      </c>
      <c r="AF23" s="102">
        <f t="shared" si="14"/>
        <v>0</v>
      </c>
      <c r="AG23" s="102">
        <f t="shared" si="14"/>
        <v>0</v>
      </c>
      <c r="AH23" s="102">
        <f t="shared" si="14"/>
        <v>0</v>
      </c>
      <c r="AI23" s="102">
        <f t="shared" si="14"/>
        <v>0</v>
      </c>
      <c r="AJ23" s="102">
        <f t="shared" si="14"/>
        <v>0</v>
      </c>
      <c r="AK23" s="102">
        <f t="shared" si="14"/>
        <v>0</v>
      </c>
      <c r="AL23" s="102">
        <f t="shared" si="14"/>
        <v>0</v>
      </c>
      <c r="AM23" s="102">
        <f t="shared" si="14"/>
        <v>0</v>
      </c>
      <c r="AN23" s="102">
        <f t="shared" si="14"/>
        <v>0</v>
      </c>
      <c r="AO23" s="102">
        <f t="shared" si="14"/>
        <v>0</v>
      </c>
      <c r="AP23" s="102">
        <f t="shared" si="14"/>
        <v>0</v>
      </c>
      <c r="AQ23" s="102">
        <f t="shared" si="14"/>
        <v>0</v>
      </c>
      <c r="AR23" s="102">
        <f t="shared" si="14"/>
        <v>0</v>
      </c>
      <c r="AS23" s="102">
        <f t="shared" si="14"/>
        <v>0</v>
      </c>
      <c r="AT23" s="102">
        <f t="shared" si="14"/>
        <v>0</v>
      </c>
      <c r="AU23" s="102">
        <f t="shared" si="14"/>
        <v>0</v>
      </c>
      <c r="AV23" s="102">
        <f t="shared" si="14"/>
        <v>0</v>
      </c>
      <c r="AW23" s="102">
        <f t="shared" si="14"/>
        <v>0</v>
      </c>
      <c r="AX23" s="102">
        <f t="shared" si="14"/>
        <v>0</v>
      </c>
      <c r="AY23" s="102">
        <f t="shared" si="14"/>
        <v>0</v>
      </c>
      <c r="AZ23" s="102">
        <f t="shared" si="14"/>
        <v>0</v>
      </c>
      <c r="BA23" s="102">
        <f t="shared" si="14"/>
        <v>0</v>
      </c>
      <c r="BB23" s="102">
        <f t="shared" si="14"/>
        <v>0</v>
      </c>
      <c r="BC23" s="102">
        <f t="shared" si="14"/>
        <v>0</v>
      </c>
      <c r="BD23" s="102">
        <f t="shared" si="14"/>
        <v>0</v>
      </c>
      <c r="BE23" s="102">
        <f t="shared" si="14"/>
        <v>0</v>
      </c>
      <c r="BF23" s="102">
        <f t="shared" si="14"/>
        <v>0</v>
      </c>
      <c r="BG23" s="102">
        <f t="shared" si="14"/>
        <v>0</v>
      </c>
    </row>
    <row r="24" spans="1:59">
      <c r="A24" s="14" t="s">
        <v>340</v>
      </c>
      <c r="B24" s="515">
        <f t="shared" si="15"/>
        <v>119.77004297681984</v>
      </c>
      <c r="C24" s="520">
        <f t="shared" si="16"/>
        <v>143.73122427187687</v>
      </c>
      <c r="D24" s="102">
        <f t="shared" si="17"/>
        <v>8.0096215322718365</v>
      </c>
      <c r="E24" s="102">
        <f t="shared" si="14"/>
        <v>14.145586753710738</v>
      </c>
      <c r="F24" s="102">
        <f t="shared" si="14"/>
        <v>33.931443759623917</v>
      </c>
      <c r="G24" s="102">
        <f t="shared" si="14"/>
        <v>39.25545777160081</v>
      </c>
      <c r="H24" s="102">
        <f t="shared" si="14"/>
        <v>47.251830427757234</v>
      </c>
      <c r="I24" s="102">
        <f t="shared" si="14"/>
        <v>1.1372840269123334</v>
      </c>
      <c r="J24" s="102">
        <f t="shared" si="14"/>
        <v>0</v>
      </c>
      <c r="K24" s="102">
        <f t="shared" si="14"/>
        <v>0</v>
      </c>
      <c r="L24" s="102">
        <f t="shared" si="14"/>
        <v>0</v>
      </c>
      <c r="M24" s="102">
        <f t="shared" si="14"/>
        <v>0</v>
      </c>
      <c r="N24" s="102">
        <f t="shared" si="14"/>
        <v>0</v>
      </c>
      <c r="O24" s="102">
        <f t="shared" si="14"/>
        <v>0</v>
      </c>
      <c r="P24" s="102">
        <f t="shared" si="14"/>
        <v>0</v>
      </c>
      <c r="Q24" s="102">
        <f t="shared" si="14"/>
        <v>0</v>
      </c>
      <c r="R24" s="102">
        <f t="shared" si="14"/>
        <v>0</v>
      </c>
      <c r="S24" s="102">
        <f t="shared" si="14"/>
        <v>0</v>
      </c>
      <c r="T24" s="102">
        <f t="shared" si="14"/>
        <v>0</v>
      </c>
      <c r="U24" s="102">
        <f t="shared" si="14"/>
        <v>0</v>
      </c>
      <c r="V24" s="102">
        <f t="shared" si="14"/>
        <v>0</v>
      </c>
      <c r="W24" s="102">
        <f t="shared" si="14"/>
        <v>0</v>
      </c>
      <c r="X24" s="102">
        <f t="shared" si="14"/>
        <v>0</v>
      </c>
      <c r="Y24" s="102">
        <f t="shared" si="14"/>
        <v>0</v>
      </c>
      <c r="Z24" s="102">
        <f t="shared" si="14"/>
        <v>0</v>
      </c>
      <c r="AA24" s="102">
        <f t="shared" si="14"/>
        <v>0</v>
      </c>
      <c r="AB24" s="102">
        <f t="shared" si="14"/>
        <v>0</v>
      </c>
      <c r="AC24" s="102">
        <f t="shared" si="14"/>
        <v>0</v>
      </c>
      <c r="AD24" s="102">
        <f t="shared" si="14"/>
        <v>0</v>
      </c>
      <c r="AE24" s="102">
        <f t="shared" si="14"/>
        <v>0</v>
      </c>
      <c r="AF24" s="102">
        <f t="shared" si="14"/>
        <v>0</v>
      </c>
      <c r="AG24" s="102">
        <f t="shared" si="14"/>
        <v>0</v>
      </c>
      <c r="AH24" s="102">
        <f t="shared" si="14"/>
        <v>0</v>
      </c>
      <c r="AI24" s="102">
        <f t="shared" si="14"/>
        <v>0</v>
      </c>
      <c r="AJ24" s="102">
        <f t="shared" si="14"/>
        <v>0</v>
      </c>
      <c r="AK24" s="102">
        <f t="shared" si="14"/>
        <v>0</v>
      </c>
      <c r="AL24" s="102">
        <f t="shared" si="14"/>
        <v>0</v>
      </c>
      <c r="AM24" s="102">
        <f t="shared" si="14"/>
        <v>0</v>
      </c>
      <c r="AN24" s="102">
        <f t="shared" si="14"/>
        <v>0</v>
      </c>
      <c r="AO24" s="102">
        <f t="shared" si="14"/>
        <v>0</v>
      </c>
      <c r="AP24" s="102">
        <f t="shared" si="14"/>
        <v>0</v>
      </c>
      <c r="AQ24" s="102">
        <f t="shared" si="14"/>
        <v>0</v>
      </c>
      <c r="AR24" s="102">
        <f t="shared" si="14"/>
        <v>0</v>
      </c>
      <c r="AS24" s="102">
        <f t="shared" si="14"/>
        <v>0</v>
      </c>
      <c r="AT24" s="102">
        <f t="shared" si="14"/>
        <v>0</v>
      </c>
      <c r="AU24" s="102">
        <f t="shared" si="14"/>
        <v>0</v>
      </c>
      <c r="AV24" s="102">
        <f t="shared" si="14"/>
        <v>0</v>
      </c>
      <c r="AW24" s="102">
        <f t="shared" si="14"/>
        <v>0</v>
      </c>
      <c r="AX24" s="102">
        <f t="shared" si="14"/>
        <v>0</v>
      </c>
      <c r="AY24" s="102">
        <f t="shared" si="14"/>
        <v>0</v>
      </c>
      <c r="AZ24" s="102">
        <f t="shared" si="14"/>
        <v>0</v>
      </c>
      <c r="BA24" s="102">
        <f t="shared" si="14"/>
        <v>0</v>
      </c>
      <c r="BB24" s="102">
        <f t="shared" si="14"/>
        <v>0</v>
      </c>
      <c r="BC24" s="102">
        <f t="shared" si="14"/>
        <v>0</v>
      </c>
      <c r="BD24" s="102">
        <f t="shared" si="14"/>
        <v>0</v>
      </c>
      <c r="BE24" s="102">
        <f t="shared" si="14"/>
        <v>0</v>
      </c>
      <c r="BF24" s="102">
        <f t="shared" si="14"/>
        <v>0</v>
      </c>
      <c r="BG24" s="102">
        <f t="shared" si="14"/>
        <v>0</v>
      </c>
    </row>
    <row r="25" spans="1:59">
      <c r="A25" s="25" t="s">
        <v>1021</v>
      </c>
      <c r="B25" s="55">
        <f t="shared" ref="B25" si="18">SUM(B22:B24)</f>
        <v>1594.1892429949166</v>
      </c>
      <c r="C25" s="517">
        <f t="shared" ref="C25" si="19">SUM(C22:C24)</f>
        <v>1896.2136461452312</v>
      </c>
      <c r="D25" s="55">
        <f>SUM(D22:D24)</f>
        <v>91.580173990707209</v>
      </c>
      <c r="E25" s="55">
        <f t="shared" ref="E25:BG25" si="20">SUM(E22:E24)</f>
        <v>305.71075551332797</v>
      </c>
      <c r="F25" s="55">
        <f t="shared" si="20"/>
        <v>447.24322437595737</v>
      </c>
      <c r="G25" s="55">
        <f t="shared" si="20"/>
        <v>560.41073379767965</v>
      </c>
      <c r="H25" s="55">
        <f t="shared" si="20"/>
        <v>385.79421378223816</v>
      </c>
      <c r="I25" s="55">
        <f t="shared" si="20"/>
        <v>89.909527992959141</v>
      </c>
      <c r="J25" s="55">
        <f t="shared" si="20"/>
        <v>15.565016692361715</v>
      </c>
      <c r="K25" s="55">
        <f t="shared" si="20"/>
        <v>0</v>
      </c>
      <c r="L25" s="55">
        <f t="shared" si="20"/>
        <v>0</v>
      </c>
      <c r="M25" s="55">
        <f t="shared" si="20"/>
        <v>0</v>
      </c>
      <c r="N25" s="55">
        <f t="shared" si="20"/>
        <v>0</v>
      </c>
      <c r="O25" s="55">
        <f t="shared" si="20"/>
        <v>0</v>
      </c>
      <c r="P25" s="55">
        <f t="shared" si="20"/>
        <v>0</v>
      </c>
      <c r="Q25" s="55">
        <f t="shared" si="20"/>
        <v>0</v>
      </c>
      <c r="R25" s="55">
        <f t="shared" si="20"/>
        <v>0</v>
      </c>
      <c r="S25" s="55">
        <f t="shared" si="20"/>
        <v>0</v>
      </c>
      <c r="T25" s="55">
        <f t="shared" si="20"/>
        <v>0</v>
      </c>
      <c r="U25" s="55">
        <f t="shared" si="20"/>
        <v>0</v>
      </c>
      <c r="V25" s="55">
        <f t="shared" si="20"/>
        <v>0</v>
      </c>
      <c r="W25" s="55">
        <f t="shared" si="20"/>
        <v>0</v>
      </c>
      <c r="X25" s="55">
        <f t="shared" si="20"/>
        <v>0</v>
      </c>
      <c r="Y25" s="55">
        <f t="shared" si="20"/>
        <v>0</v>
      </c>
      <c r="Z25" s="55">
        <f t="shared" si="20"/>
        <v>0</v>
      </c>
      <c r="AA25" s="55">
        <f t="shared" si="20"/>
        <v>0</v>
      </c>
      <c r="AB25" s="55">
        <f t="shared" si="20"/>
        <v>0</v>
      </c>
      <c r="AC25" s="55">
        <f t="shared" si="20"/>
        <v>0</v>
      </c>
      <c r="AD25" s="55">
        <f t="shared" si="20"/>
        <v>0</v>
      </c>
      <c r="AE25" s="55">
        <f t="shared" si="20"/>
        <v>0</v>
      </c>
      <c r="AF25" s="55">
        <f t="shared" si="20"/>
        <v>0</v>
      </c>
      <c r="AG25" s="55">
        <f t="shared" si="20"/>
        <v>0</v>
      </c>
      <c r="AH25" s="55">
        <f t="shared" si="20"/>
        <v>0</v>
      </c>
      <c r="AI25" s="55">
        <f t="shared" si="20"/>
        <v>0</v>
      </c>
      <c r="AJ25" s="55">
        <f t="shared" si="20"/>
        <v>0</v>
      </c>
      <c r="AK25" s="55">
        <f t="shared" si="20"/>
        <v>0</v>
      </c>
      <c r="AL25" s="55">
        <f t="shared" si="20"/>
        <v>0</v>
      </c>
      <c r="AM25" s="55">
        <f t="shared" si="20"/>
        <v>0</v>
      </c>
      <c r="AN25" s="55">
        <f t="shared" si="20"/>
        <v>0</v>
      </c>
      <c r="AO25" s="55">
        <f t="shared" si="20"/>
        <v>0</v>
      </c>
      <c r="AP25" s="55">
        <f t="shared" si="20"/>
        <v>0</v>
      </c>
      <c r="AQ25" s="55">
        <f t="shared" si="20"/>
        <v>0</v>
      </c>
      <c r="AR25" s="55">
        <f t="shared" si="20"/>
        <v>0</v>
      </c>
      <c r="AS25" s="55">
        <f t="shared" si="20"/>
        <v>0</v>
      </c>
      <c r="AT25" s="55">
        <f t="shared" si="20"/>
        <v>0</v>
      </c>
      <c r="AU25" s="55">
        <f t="shared" si="20"/>
        <v>0</v>
      </c>
      <c r="AV25" s="55">
        <f t="shared" si="20"/>
        <v>0</v>
      </c>
      <c r="AW25" s="55">
        <f t="shared" si="20"/>
        <v>0</v>
      </c>
      <c r="AX25" s="55">
        <f t="shared" si="20"/>
        <v>0</v>
      </c>
      <c r="AY25" s="55">
        <f t="shared" si="20"/>
        <v>0</v>
      </c>
      <c r="AZ25" s="55">
        <f t="shared" si="20"/>
        <v>0</v>
      </c>
      <c r="BA25" s="55">
        <f t="shared" si="20"/>
        <v>0</v>
      </c>
      <c r="BB25" s="55">
        <f t="shared" si="20"/>
        <v>0</v>
      </c>
      <c r="BC25" s="55">
        <f t="shared" si="20"/>
        <v>0</v>
      </c>
      <c r="BD25" s="55">
        <f t="shared" si="20"/>
        <v>0</v>
      </c>
      <c r="BE25" s="55">
        <f t="shared" si="20"/>
        <v>0</v>
      </c>
      <c r="BF25" s="55">
        <f t="shared" si="20"/>
        <v>0</v>
      </c>
      <c r="BG25" s="55">
        <f t="shared" si="20"/>
        <v>0</v>
      </c>
    </row>
    <row r="26" spans="1:59">
      <c r="A26" s="25"/>
      <c r="B26" s="55"/>
      <c r="C26" s="518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</row>
    <row r="27" spans="1:59">
      <c r="A27" s="25"/>
      <c r="B27" s="55"/>
      <c r="C27" s="518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</row>
    <row r="28" spans="1:59">
      <c r="A28" s="25"/>
      <c r="B28" s="55"/>
      <c r="C28" s="518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</row>
    <row r="29" spans="1:59">
      <c r="A29" s="25"/>
      <c r="B29" s="55"/>
      <c r="C29" s="518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</row>
    <row r="31" spans="1:59">
      <c r="A31" s="25" t="s">
        <v>1023</v>
      </c>
      <c r="B31" s="25"/>
      <c r="C31" s="25"/>
    </row>
    <row r="32" spans="1:59">
      <c r="A32" s="25" t="s">
        <v>460</v>
      </c>
      <c r="B32" s="25"/>
      <c r="C32" s="25"/>
    </row>
    <row r="33" spans="1:59">
      <c r="A33" s="14" t="s">
        <v>339</v>
      </c>
      <c r="B33" s="515">
        <f>NPV(0.07,E33:BG33)+D33</f>
        <v>562.81355449647742</v>
      </c>
      <c r="C33" s="516">
        <f>SUM(D33:BG33)</f>
        <v>663.28898574015909</v>
      </c>
      <c r="D33" s="102">
        <f>+D4*(1+'MF and LIL capex'!F$121)</f>
        <v>41.883534828084954</v>
      </c>
      <c r="E33" s="102">
        <f>+E4*(1+'MF and LIL capex'!G$121)</f>
        <v>137.13844431876345</v>
      </c>
      <c r="F33" s="102">
        <f>+F4*(1+'MF and LIL capex'!H$121)</f>
        <v>146.18898854432877</v>
      </c>
      <c r="G33" s="102">
        <f>+G4*(1+'MF and LIL capex'!I$121)</f>
        <v>185.18333796997084</v>
      </c>
      <c r="H33" s="102">
        <f>+H4*(1+'MF and LIL capex'!J$121)</f>
        <v>106.30931076970518</v>
      </c>
      <c r="I33" s="102">
        <f>+I4*(1+'MF and LIL capex'!K$121)</f>
        <v>37.876218353368373</v>
      </c>
      <c r="J33" s="102">
        <f>+J4*(1+'MF and LIL capex'!L$121)</f>
        <v>8.709150955937627</v>
      </c>
      <c r="K33" s="102">
        <f>+K4*(1+'MF and LIL capex'!M$121)</f>
        <v>0</v>
      </c>
      <c r="L33" s="102">
        <f>+L4*(1+'MF and LIL capex'!N$121)</f>
        <v>0</v>
      </c>
      <c r="M33" s="102">
        <f>+M4*(1+'MF and LIL capex'!O$121)</f>
        <v>0</v>
      </c>
      <c r="N33" s="102">
        <f>+N4*(1+'MF and LIL capex'!P$121)</f>
        <v>0</v>
      </c>
      <c r="O33" s="102">
        <f>+O4*(1+'MF and LIL capex'!Q$121)</f>
        <v>0</v>
      </c>
      <c r="P33" s="102">
        <f>+P4*(1+'MF and LIL capex'!R$121)</f>
        <v>0</v>
      </c>
      <c r="Q33" s="102">
        <f>+Q4*(1+'MF and LIL capex'!S$121)</f>
        <v>0</v>
      </c>
      <c r="R33" s="102">
        <f>+R4*(1+'MF and LIL capex'!T$121)</f>
        <v>0</v>
      </c>
      <c r="S33" s="102">
        <f>+S4*(1+'MF and LIL capex'!U$121)</f>
        <v>0</v>
      </c>
      <c r="T33" s="102">
        <f>+T4*(1+'MF and LIL capex'!V$121)</f>
        <v>0</v>
      </c>
      <c r="U33" s="102">
        <f>+U4*(1+'MF and LIL capex'!W$121)</f>
        <v>0</v>
      </c>
      <c r="V33" s="102">
        <f>+V4*(1+'MF and LIL capex'!X$121)</f>
        <v>0</v>
      </c>
      <c r="W33" s="102">
        <f>+W4*(1+'MF and LIL capex'!Y$121)</f>
        <v>0</v>
      </c>
      <c r="X33" s="102">
        <f>+X4*(1+'MF and LIL capex'!Z$121)</f>
        <v>0</v>
      </c>
      <c r="Y33" s="102">
        <f>+Y4*(1+'MF and LIL capex'!AA$121)</f>
        <v>0</v>
      </c>
      <c r="Z33" s="102">
        <f>+Z4*(1+'MF and LIL capex'!AB$121)</f>
        <v>0</v>
      </c>
      <c r="AA33" s="102">
        <f>+AA4*(1+'MF and LIL capex'!AC$121)</f>
        <v>0</v>
      </c>
      <c r="AB33" s="102">
        <f>+AB4*(1+'MF and LIL capex'!AD$121)</f>
        <v>0</v>
      </c>
      <c r="AC33" s="102">
        <f>+AC4*(1+'MF and LIL capex'!AE$121)</f>
        <v>0</v>
      </c>
      <c r="AD33" s="102">
        <f>+AD4*(1+'MF and LIL capex'!AF$121)</f>
        <v>0</v>
      </c>
      <c r="AE33" s="102">
        <f>+AE4*(1+'MF and LIL capex'!AG$121)</f>
        <v>0</v>
      </c>
      <c r="AF33" s="102">
        <f>+AF4*(1+'MF and LIL capex'!AH$121)</f>
        <v>0</v>
      </c>
      <c r="AG33" s="102">
        <f>+AG4*(1+'MF and LIL capex'!AI$121)</f>
        <v>0</v>
      </c>
      <c r="AH33" s="102">
        <f>+AH4*(1+'MF and LIL capex'!AJ$121)</f>
        <v>0</v>
      </c>
      <c r="AI33" s="102">
        <f>+AI4*(1+'MF and LIL capex'!AK$121)</f>
        <v>0</v>
      </c>
      <c r="AJ33" s="102">
        <f>+AJ4*(1+'MF and LIL capex'!AL$121)</f>
        <v>0</v>
      </c>
      <c r="AK33" s="102">
        <f>+AK4*(1+'MF and LIL capex'!AM$121)</f>
        <v>0</v>
      </c>
      <c r="AL33" s="102">
        <f>+AL4*(1+'MF and LIL capex'!AN$121)</f>
        <v>0</v>
      </c>
      <c r="AM33" s="102">
        <f>+AM4*(1+'MF and LIL capex'!AO$121)</f>
        <v>0</v>
      </c>
      <c r="AN33" s="102">
        <f>+AN4*(1+'MF and LIL capex'!AP$121)</f>
        <v>0</v>
      </c>
      <c r="AO33" s="102">
        <f>+AO4*(1+'MF and LIL capex'!AQ$121)</f>
        <v>0</v>
      </c>
      <c r="AP33" s="102">
        <f>+AP4*(1+'MF and LIL capex'!AR$121)</f>
        <v>0</v>
      </c>
      <c r="AQ33" s="102">
        <f>+AQ4*(1+'MF and LIL capex'!AS$121)</f>
        <v>0</v>
      </c>
      <c r="AR33" s="102">
        <f>+AR4*(1+'MF and LIL capex'!AT$121)</f>
        <v>0</v>
      </c>
      <c r="AS33" s="102">
        <f>+AS4*(1+'MF and LIL capex'!AU$121)</f>
        <v>0</v>
      </c>
      <c r="AT33" s="102">
        <f>+AT4*(1+'MF and LIL capex'!AV$121)</f>
        <v>0</v>
      </c>
      <c r="AU33" s="102">
        <f>+AU4*(1+'MF and LIL capex'!AW$121)</f>
        <v>0</v>
      </c>
      <c r="AV33" s="102">
        <f>+AV4*(1+'MF and LIL capex'!AX$121)</f>
        <v>0</v>
      </c>
      <c r="AW33" s="102">
        <f>+AW4*(1+'MF and LIL capex'!AY$121)</f>
        <v>0</v>
      </c>
      <c r="AX33" s="102">
        <f>+AX4*(1+'MF and LIL capex'!AZ$121)</f>
        <v>0</v>
      </c>
      <c r="AY33" s="102">
        <f>+AY4*(1+'MF and LIL capex'!BA$121)</f>
        <v>0</v>
      </c>
      <c r="AZ33" s="102">
        <f>+AZ4*(1+'MF and LIL capex'!BB$121)</f>
        <v>0</v>
      </c>
      <c r="BA33" s="102">
        <f>+BA4*(1+'MF and LIL capex'!BC$121)</f>
        <v>0</v>
      </c>
      <c r="BB33" s="102">
        <f>+BB4*(1+'MF and LIL capex'!BD$121)</f>
        <v>0</v>
      </c>
      <c r="BC33" s="102">
        <f>+BC4*(1+'MF and LIL capex'!BE$121)</f>
        <v>0</v>
      </c>
      <c r="BD33" s="102">
        <f>+BD4*(1+'MF and LIL capex'!BF$121)</f>
        <v>0</v>
      </c>
      <c r="BE33" s="102">
        <f>+BE4*(1+'MF and LIL capex'!BG$121)</f>
        <v>0</v>
      </c>
      <c r="BF33" s="102">
        <f>+BF4*(1+'MF and LIL capex'!BH$121)</f>
        <v>0</v>
      </c>
      <c r="BG33" s="102">
        <f>+BG4*(1+'MF and LIL capex'!BI$121)</f>
        <v>0</v>
      </c>
    </row>
    <row r="34" spans="1:59">
      <c r="A34" s="14" t="s">
        <v>370</v>
      </c>
      <c r="B34" s="515">
        <f t="shared" ref="B34:B35" si="21">NPV(0.07,E34:BG34)+D34</f>
        <v>324.9789735627777</v>
      </c>
      <c r="C34" s="516">
        <f t="shared" ref="C34:C35" si="22">SUM(D34:BG34)</f>
        <v>393.93992693774322</v>
      </c>
      <c r="D34" s="102">
        <f>+D5*(1+'MF and LIL capex'!F$121)</f>
        <v>6.6584554232178856</v>
      </c>
      <c r="E34" s="102">
        <f>+E5*(1+'MF and LIL capex'!G$121)</f>
        <v>34.209831776349084</v>
      </c>
      <c r="F34" s="102">
        <f>+F5*(1+'MF and LIL capex'!H$121)</f>
        <v>99.305978433509779</v>
      </c>
      <c r="G34" s="102">
        <f>+G5*(1+'MF and LIL capex'!I$121)</f>
        <v>132.20277889539054</v>
      </c>
      <c r="H34" s="102">
        <f>+H5*(1+'MF and LIL capex'!J$121)</f>
        <v>101.85291528324468</v>
      </c>
      <c r="I34" s="102">
        <f>+I5*(1+'MF and LIL capex'!K$121)</f>
        <v>18.383791764410585</v>
      </c>
      <c r="J34" s="102">
        <f>+J5*(1+'MF and LIL capex'!L$121)</f>
        <v>1.326175361620658</v>
      </c>
      <c r="K34" s="102">
        <f>+K5*(1+'MF and LIL capex'!M$121)</f>
        <v>0</v>
      </c>
      <c r="L34" s="102">
        <f>+L5*(1+'MF and LIL capex'!N$121)</f>
        <v>0</v>
      </c>
      <c r="M34" s="102">
        <f>+M5*(1+'MF and LIL capex'!O$121)</f>
        <v>0</v>
      </c>
      <c r="N34" s="102">
        <f>+N5*(1+'MF and LIL capex'!P$121)</f>
        <v>0</v>
      </c>
      <c r="O34" s="102">
        <f>+O5*(1+'MF and LIL capex'!Q$121)</f>
        <v>0</v>
      </c>
      <c r="P34" s="102">
        <f>+P5*(1+'MF and LIL capex'!R$121)</f>
        <v>0</v>
      </c>
      <c r="Q34" s="102">
        <f>+Q5*(1+'MF and LIL capex'!S$121)</f>
        <v>0</v>
      </c>
      <c r="R34" s="102">
        <f>+R5*(1+'MF and LIL capex'!T$121)</f>
        <v>0</v>
      </c>
      <c r="S34" s="102">
        <f>+S5*(1+'MF and LIL capex'!U$121)</f>
        <v>0</v>
      </c>
      <c r="T34" s="102">
        <f>+T5*(1+'MF and LIL capex'!V$121)</f>
        <v>0</v>
      </c>
      <c r="U34" s="102">
        <f>+U5*(1+'MF and LIL capex'!W$121)</f>
        <v>0</v>
      </c>
      <c r="V34" s="102">
        <f>+V5*(1+'MF and LIL capex'!X$121)</f>
        <v>0</v>
      </c>
      <c r="W34" s="102">
        <f>+W5*(1+'MF and LIL capex'!Y$121)</f>
        <v>0</v>
      </c>
      <c r="X34" s="102">
        <f>+X5*(1+'MF and LIL capex'!Z$121)</f>
        <v>0</v>
      </c>
      <c r="Y34" s="102">
        <f>+Y5*(1+'MF and LIL capex'!AA$121)</f>
        <v>0</v>
      </c>
      <c r="Z34" s="102">
        <f>+Z5*(1+'MF and LIL capex'!AB$121)</f>
        <v>0</v>
      </c>
      <c r="AA34" s="102">
        <f>+AA5*(1+'MF and LIL capex'!AC$121)</f>
        <v>0</v>
      </c>
      <c r="AB34" s="102">
        <f>+AB5*(1+'MF and LIL capex'!AD$121)</f>
        <v>0</v>
      </c>
      <c r="AC34" s="102">
        <f>+AC5*(1+'MF and LIL capex'!AE$121)</f>
        <v>0</v>
      </c>
      <c r="AD34" s="102">
        <f>+AD5*(1+'MF and LIL capex'!AF$121)</f>
        <v>0</v>
      </c>
      <c r="AE34" s="102">
        <f>+AE5*(1+'MF and LIL capex'!AG$121)</f>
        <v>0</v>
      </c>
      <c r="AF34" s="102">
        <f>+AF5*(1+'MF and LIL capex'!AH$121)</f>
        <v>0</v>
      </c>
      <c r="AG34" s="102">
        <f>+AG5*(1+'MF and LIL capex'!AI$121)</f>
        <v>0</v>
      </c>
      <c r="AH34" s="102">
        <f>+AH5*(1+'MF and LIL capex'!AJ$121)</f>
        <v>0</v>
      </c>
      <c r="AI34" s="102">
        <f>+AI5*(1+'MF and LIL capex'!AK$121)</f>
        <v>0</v>
      </c>
      <c r="AJ34" s="102">
        <f>+AJ5*(1+'MF and LIL capex'!AL$121)</f>
        <v>0</v>
      </c>
      <c r="AK34" s="102">
        <f>+AK5*(1+'MF and LIL capex'!AM$121)</f>
        <v>0</v>
      </c>
      <c r="AL34" s="102">
        <f>+AL5*(1+'MF and LIL capex'!AN$121)</f>
        <v>0</v>
      </c>
      <c r="AM34" s="102">
        <f>+AM5*(1+'MF and LIL capex'!AO$121)</f>
        <v>0</v>
      </c>
      <c r="AN34" s="102">
        <f>+AN5*(1+'MF and LIL capex'!AP$121)</f>
        <v>0</v>
      </c>
      <c r="AO34" s="102">
        <f>+AO5*(1+'MF and LIL capex'!AQ$121)</f>
        <v>0</v>
      </c>
      <c r="AP34" s="102">
        <f>+AP5*(1+'MF and LIL capex'!AR$121)</f>
        <v>0</v>
      </c>
      <c r="AQ34" s="102">
        <f>+AQ5*(1+'MF and LIL capex'!AS$121)</f>
        <v>0</v>
      </c>
      <c r="AR34" s="102">
        <f>+AR5*(1+'MF and LIL capex'!AT$121)</f>
        <v>0</v>
      </c>
      <c r="AS34" s="102">
        <f>+AS5*(1+'MF and LIL capex'!AU$121)</f>
        <v>0</v>
      </c>
      <c r="AT34" s="102">
        <f>+AT5*(1+'MF and LIL capex'!AV$121)</f>
        <v>0</v>
      </c>
      <c r="AU34" s="102">
        <f>+AU5*(1+'MF and LIL capex'!AW$121)</f>
        <v>0</v>
      </c>
      <c r="AV34" s="102">
        <f>+AV5*(1+'MF and LIL capex'!AX$121)</f>
        <v>0</v>
      </c>
      <c r="AW34" s="102">
        <f>+AW5*(1+'MF and LIL capex'!AY$121)</f>
        <v>0</v>
      </c>
      <c r="AX34" s="102">
        <f>+AX5*(1+'MF and LIL capex'!AZ$121)</f>
        <v>0</v>
      </c>
      <c r="AY34" s="102">
        <f>+AY5*(1+'MF and LIL capex'!BA$121)</f>
        <v>0</v>
      </c>
      <c r="AZ34" s="102">
        <f>+AZ5*(1+'MF and LIL capex'!BB$121)</f>
        <v>0</v>
      </c>
      <c r="BA34" s="102">
        <f>+BA5*(1+'MF and LIL capex'!BC$121)</f>
        <v>0</v>
      </c>
      <c r="BB34" s="102">
        <f>+BB5*(1+'MF and LIL capex'!BD$121)</f>
        <v>0</v>
      </c>
      <c r="BC34" s="102">
        <f>+BC5*(1+'MF and LIL capex'!BE$121)</f>
        <v>0</v>
      </c>
      <c r="BD34" s="102">
        <f>+BD5*(1+'MF and LIL capex'!BF$121)</f>
        <v>0</v>
      </c>
      <c r="BE34" s="102">
        <f>+BE5*(1+'MF and LIL capex'!BG$121)</f>
        <v>0</v>
      </c>
      <c r="BF34" s="102">
        <f>+BF5*(1+'MF and LIL capex'!BH$121)</f>
        <v>0</v>
      </c>
      <c r="BG34" s="102">
        <f>+BG5*(1+'MF and LIL capex'!BI$121)</f>
        <v>0</v>
      </c>
    </row>
    <row r="35" spans="1:59">
      <c r="A35" s="14" t="s">
        <v>340</v>
      </c>
      <c r="B35" s="515">
        <f t="shared" si="21"/>
        <v>61.894289381248477</v>
      </c>
      <c r="C35" s="516">
        <f t="shared" si="22"/>
        <v>74.427984056804775</v>
      </c>
      <c r="D35" s="102">
        <f>+D6*(1+'MF and LIL capex'!F$121)</f>
        <v>3.9216515568773311</v>
      </c>
      <c r="E35" s="102">
        <f>+E6*(1+'MF and LIL capex'!G$121)</f>
        <v>7.0359320600696975</v>
      </c>
      <c r="F35" s="102">
        <f>+F6*(1+'MF and LIL capex'!H$121)</f>
        <v>17.284517568218721</v>
      </c>
      <c r="G35" s="102">
        <f>+G6*(1+'MF and LIL capex'!I$121)</f>
        <v>20.518475682182437</v>
      </c>
      <c r="H35" s="102">
        <f>+H6*(1+'MF and LIL capex'!J$121)</f>
        <v>25.052351279071189</v>
      </c>
      <c r="I35" s="102">
        <f>+I6*(1+'MF and LIL capex'!K$121)</f>
        <v>0.61505591038538954</v>
      </c>
      <c r="J35" s="102">
        <f>+J6*(1+'MF and LIL capex'!L$121)</f>
        <v>0</v>
      </c>
      <c r="K35" s="102">
        <f>+K6*(1+'MF and LIL capex'!M$121)</f>
        <v>0</v>
      </c>
      <c r="L35" s="102">
        <f>+L6*(1+'MF and LIL capex'!N$121)</f>
        <v>0</v>
      </c>
      <c r="M35" s="102">
        <f>+M6*(1+'MF and LIL capex'!O$121)</f>
        <v>0</v>
      </c>
      <c r="N35" s="102">
        <f>+N6*(1+'MF and LIL capex'!P$121)</f>
        <v>0</v>
      </c>
      <c r="O35" s="102">
        <f>+O6*(1+'MF and LIL capex'!Q$121)</f>
        <v>0</v>
      </c>
      <c r="P35" s="102">
        <f>+P6*(1+'MF and LIL capex'!R$121)</f>
        <v>0</v>
      </c>
      <c r="Q35" s="102">
        <f>+Q6*(1+'MF and LIL capex'!S$121)</f>
        <v>0</v>
      </c>
      <c r="R35" s="102">
        <f>+R6*(1+'MF and LIL capex'!T$121)</f>
        <v>0</v>
      </c>
      <c r="S35" s="102">
        <f>+S6*(1+'MF and LIL capex'!U$121)</f>
        <v>0</v>
      </c>
      <c r="T35" s="102">
        <f>+T6*(1+'MF and LIL capex'!V$121)</f>
        <v>0</v>
      </c>
      <c r="U35" s="102">
        <f>+U6*(1+'MF and LIL capex'!W$121)</f>
        <v>0</v>
      </c>
      <c r="V35" s="102">
        <f>+V6*(1+'MF and LIL capex'!X$121)</f>
        <v>0</v>
      </c>
      <c r="W35" s="102">
        <f>+W6*(1+'MF and LIL capex'!Y$121)</f>
        <v>0</v>
      </c>
      <c r="X35" s="102">
        <f>+X6*(1+'MF and LIL capex'!Z$121)</f>
        <v>0</v>
      </c>
      <c r="Y35" s="102">
        <f>+Y6*(1+'MF and LIL capex'!AA$121)</f>
        <v>0</v>
      </c>
      <c r="Z35" s="102">
        <f>+Z6*(1+'MF and LIL capex'!AB$121)</f>
        <v>0</v>
      </c>
      <c r="AA35" s="102">
        <f>+AA6*(1+'MF and LIL capex'!AC$121)</f>
        <v>0</v>
      </c>
      <c r="AB35" s="102">
        <f>+AB6*(1+'MF and LIL capex'!AD$121)</f>
        <v>0</v>
      </c>
      <c r="AC35" s="102">
        <f>+AC6*(1+'MF and LIL capex'!AE$121)</f>
        <v>0</v>
      </c>
      <c r="AD35" s="102">
        <f>+AD6*(1+'MF and LIL capex'!AF$121)</f>
        <v>0</v>
      </c>
      <c r="AE35" s="102">
        <f>+AE6*(1+'MF and LIL capex'!AG$121)</f>
        <v>0</v>
      </c>
      <c r="AF35" s="102">
        <f>+AF6*(1+'MF and LIL capex'!AH$121)</f>
        <v>0</v>
      </c>
      <c r="AG35" s="102">
        <f>+AG6*(1+'MF and LIL capex'!AI$121)</f>
        <v>0</v>
      </c>
      <c r="AH35" s="102">
        <f>+AH6*(1+'MF and LIL capex'!AJ$121)</f>
        <v>0</v>
      </c>
      <c r="AI35" s="102">
        <f>+AI6*(1+'MF and LIL capex'!AK$121)</f>
        <v>0</v>
      </c>
      <c r="AJ35" s="102">
        <f>+AJ6*(1+'MF and LIL capex'!AL$121)</f>
        <v>0</v>
      </c>
      <c r="AK35" s="102">
        <f>+AK6*(1+'MF and LIL capex'!AM$121)</f>
        <v>0</v>
      </c>
      <c r="AL35" s="102">
        <f>+AL6*(1+'MF and LIL capex'!AN$121)</f>
        <v>0</v>
      </c>
      <c r="AM35" s="102">
        <f>+AM6*(1+'MF and LIL capex'!AO$121)</f>
        <v>0</v>
      </c>
      <c r="AN35" s="102">
        <f>+AN6*(1+'MF and LIL capex'!AP$121)</f>
        <v>0</v>
      </c>
      <c r="AO35" s="102">
        <f>+AO6*(1+'MF and LIL capex'!AQ$121)</f>
        <v>0</v>
      </c>
      <c r="AP35" s="102">
        <f>+AP6*(1+'MF and LIL capex'!AR$121)</f>
        <v>0</v>
      </c>
      <c r="AQ35" s="102">
        <f>+AQ6*(1+'MF and LIL capex'!AS$121)</f>
        <v>0</v>
      </c>
      <c r="AR35" s="102">
        <f>+AR6*(1+'MF and LIL capex'!AT$121)</f>
        <v>0</v>
      </c>
      <c r="AS35" s="102">
        <f>+AS6*(1+'MF and LIL capex'!AU$121)</f>
        <v>0</v>
      </c>
      <c r="AT35" s="102">
        <f>+AT6*(1+'MF and LIL capex'!AV$121)</f>
        <v>0</v>
      </c>
      <c r="AU35" s="102">
        <f>+AU6*(1+'MF and LIL capex'!AW$121)</f>
        <v>0</v>
      </c>
      <c r="AV35" s="102">
        <f>+AV6*(1+'MF and LIL capex'!AX$121)</f>
        <v>0</v>
      </c>
      <c r="AW35" s="102">
        <f>+AW6*(1+'MF and LIL capex'!AY$121)</f>
        <v>0</v>
      </c>
      <c r="AX35" s="102">
        <f>+AX6*(1+'MF and LIL capex'!AZ$121)</f>
        <v>0</v>
      </c>
      <c r="AY35" s="102">
        <f>+AY6*(1+'MF and LIL capex'!BA$121)</f>
        <v>0</v>
      </c>
      <c r="AZ35" s="102">
        <f>+AZ6*(1+'MF and LIL capex'!BB$121)</f>
        <v>0</v>
      </c>
      <c r="BA35" s="102">
        <f>+BA6*(1+'MF and LIL capex'!BC$121)</f>
        <v>0</v>
      </c>
      <c r="BB35" s="102">
        <f>+BB6*(1+'MF and LIL capex'!BD$121)</f>
        <v>0</v>
      </c>
      <c r="BC35" s="102">
        <f>+BC6*(1+'MF and LIL capex'!BE$121)</f>
        <v>0</v>
      </c>
      <c r="BD35" s="102">
        <f>+BD6*(1+'MF and LIL capex'!BF$121)</f>
        <v>0</v>
      </c>
      <c r="BE35" s="102">
        <f>+BE6*(1+'MF and LIL capex'!BG$121)</f>
        <v>0</v>
      </c>
      <c r="BF35" s="102">
        <f>+BF6*(1+'MF and LIL capex'!BH$121)</f>
        <v>0</v>
      </c>
      <c r="BG35" s="102">
        <f>+BG6*(1+'MF and LIL capex'!BI$121)</f>
        <v>0</v>
      </c>
    </row>
    <row r="36" spans="1:59">
      <c r="A36" s="25" t="s">
        <v>1018</v>
      </c>
      <c r="B36" s="55">
        <f t="shared" ref="B36" si="23">SUM(B33:B35)</f>
        <v>949.68681744050355</v>
      </c>
      <c r="C36" s="55">
        <f t="shared" ref="C36" si="24">SUM(C33:C35)</f>
        <v>1131.6568967347071</v>
      </c>
      <c r="D36" s="55">
        <f>SUM(D33:D35)</f>
        <v>52.463641808180171</v>
      </c>
      <c r="E36" s="55">
        <f t="shared" ref="E36" si="25">SUM(E33:E35)</f>
        <v>178.38420815518225</v>
      </c>
      <c r="F36" s="55">
        <f t="shared" ref="F36" si="26">SUM(F33:F35)</f>
        <v>262.77948454605729</v>
      </c>
      <c r="G36" s="55">
        <f t="shared" ref="G36" si="27">SUM(G33:G35)</f>
        <v>337.90459254754381</v>
      </c>
      <c r="H36" s="55">
        <f t="shared" ref="H36" si="28">SUM(H33:H35)</f>
        <v>233.21457733202104</v>
      </c>
      <c r="I36" s="55">
        <f t="shared" ref="I36" si="29">SUM(I33:I35)</f>
        <v>56.875066028164348</v>
      </c>
      <c r="J36" s="55">
        <f t="shared" ref="J36" si="30">SUM(J33:J35)</f>
        <v>10.035326317558285</v>
      </c>
      <c r="K36" s="55">
        <f t="shared" ref="K36" si="31">SUM(K33:K35)</f>
        <v>0</v>
      </c>
      <c r="L36" s="55">
        <f t="shared" ref="L36" si="32">SUM(L33:L35)</f>
        <v>0</v>
      </c>
      <c r="M36" s="55">
        <f t="shared" ref="M36" si="33">SUM(M33:M35)</f>
        <v>0</v>
      </c>
      <c r="N36" s="55">
        <f t="shared" ref="N36" si="34">SUM(N33:N35)</f>
        <v>0</v>
      </c>
      <c r="O36" s="55">
        <f t="shared" ref="O36" si="35">SUM(O33:O35)</f>
        <v>0</v>
      </c>
      <c r="P36" s="55">
        <f t="shared" ref="P36" si="36">SUM(P33:P35)</f>
        <v>0</v>
      </c>
      <c r="Q36" s="55">
        <f t="shared" ref="Q36" si="37">SUM(Q33:Q35)</f>
        <v>0</v>
      </c>
      <c r="R36" s="55">
        <f t="shared" ref="R36" si="38">SUM(R33:R35)</f>
        <v>0</v>
      </c>
      <c r="S36" s="55">
        <f t="shared" ref="S36" si="39">SUM(S33:S35)</f>
        <v>0</v>
      </c>
      <c r="T36" s="55">
        <f t="shared" ref="T36" si="40">SUM(T33:T35)</f>
        <v>0</v>
      </c>
      <c r="U36" s="55">
        <f t="shared" ref="U36" si="41">SUM(U33:U35)</f>
        <v>0</v>
      </c>
      <c r="V36" s="55">
        <f t="shared" ref="V36" si="42">SUM(V33:V35)</f>
        <v>0</v>
      </c>
      <c r="W36" s="55">
        <f t="shared" ref="W36" si="43">SUM(W33:W35)</f>
        <v>0</v>
      </c>
      <c r="X36" s="55">
        <f t="shared" ref="X36" si="44">SUM(X33:X35)</f>
        <v>0</v>
      </c>
      <c r="Y36" s="55">
        <f t="shared" ref="Y36" si="45">SUM(Y33:Y35)</f>
        <v>0</v>
      </c>
      <c r="Z36" s="55">
        <f t="shared" ref="Z36" si="46">SUM(Z33:Z35)</f>
        <v>0</v>
      </c>
      <c r="AA36" s="55">
        <f t="shared" ref="AA36" si="47">SUM(AA33:AA35)</f>
        <v>0</v>
      </c>
      <c r="AB36" s="55">
        <f t="shared" ref="AB36" si="48">SUM(AB33:AB35)</f>
        <v>0</v>
      </c>
      <c r="AC36" s="55">
        <f t="shared" ref="AC36" si="49">SUM(AC33:AC35)</f>
        <v>0</v>
      </c>
      <c r="AD36" s="55">
        <f t="shared" ref="AD36" si="50">SUM(AD33:AD35)</f>
        <v>0</v>
      </c>
      <c r="AE36" s="55">
        <f t="shared" ref="AE36" si="51">SUM(AE33:AE35)</f>
        <v>0</v>
      </c>
      <c r="AF36" s="55">
        <f t="shared" ref="AF36" si="52">SUM(AF33:AF35)</f>
        <v>0</v>
      </c>
      <c r="AG36" s="55">
        <f t="shared" ref="AG36" si="53">SUM(AG33:AG35)</f>
        <v>0</v>
      </c>
      <c r="AH36" s="55">
        <f t="shared" ref="AH36" si="54">SUM(AH33:AH35)</f>
        <v>0</v>
      </c>
      <c r="AI36" s="55">
        <f t="shared" ref="AI36" si="55">SUM(AI33:AI35)</f>
        <v>0</v>
      </c>
      <c r="AJ36" s="55">
        <f t="shared" ref="AJ36" si="56">SUM(AJ33:AJ35)</f>
        <v>0</v>
      </c>
      <c r="AK36" s="55">
        <f t="shared" ref="AK36" si="57">SUM(AK33:AK35)</f>
        <v>0</v>
      </c>
      <c r="AL36" s="55">
        <f t="shared" ref="AL36" si="58">SUM(AL33:AL35)</f>
        <v>0</v>
      </c>
      <c r="AM36" s="55">
        <f t="shared" ref="AM36" si="59">SUM(AM33:AM35)</f>
        <v>0</v>
      </c>
      <c r="AN36" s="55">
        <f t="shared" ref="AN36" si="60">SUM(AN33:AN35)</f>
        <v>0</v>
      </c>
      <c r="AO36" s="55">
        <f t="shared" ref="AO36" si="61">SUM(AO33:AO35)</f>
        <v>0</v>
      </c>
      <c r="AP36" s="55">
        <f t="shared" ref="AP36" si="62">SUM(AP33:AP35)</f>
        <v>0</v>
      </c>
      <c r="AQ36" s="55">
        <f t="shared" ref="AQ36" si="63">SUM(AQ33:AQ35)</f>
        <v>0</v>
      </c>
      <c r="AR36" s="55">
        <f t="shared" ref="AR36" si="64">SUM(AR33:AR35)</f>
        <v>0</v>
      </c>
      <c r="AS36" s="55">
        <f t="shared" ref="AS36" si="65">SUM(AS33:AS35)</f>
        <v>0</v>
      </c>
      <c r="AT36" s="55">
        <f t="shared" ref="AT36" si="66">SUM(AT33:AT35)</f>
        <v>0</v>
      </c>
      <c r="AU36" s="55">
        <f t="shared" ref="AU36" si="67">SUM(AU33:AU35)</f>
        <v>0</v>
      </c>
      <c r="AV36" s="55">
        <f t="shared" ref="AV36" si="68">SUM(AV33:AV35)</f>
        <v>0</v>
      </c>
      <c r="AW36" s="55">
        <f t="shared" ref="AW36" si="69">SUM(AW33:AW35)</f>
        <v>0</v>
      </c>
      <c r="AX36" s="55">
        <f t="shared" ref="AX36" si="70">SUM(AX33:AX35)</f>
        <v>0</v>
      </c>
      <c r="AY36" s="55">
        <f t="shared" ref="AY36" si="71">SUM(AY33:AY35)</f>
        <v>0</v>
      </c>
      <c r="AZ36" s="55">
        <f t="shared" ref="AZ36" si="72">SUM(AZ33:AZ35)</f>
        <v>0</v>
      </c>
      <c r="BA36" s="55">
        <f t="shared" ref="BA36" si="73">SUM(BA33:BA35)</f>
        <v>0</v>
      </c>
      <c r="BB36" s="55">
        <f t="shared" ref="BB36" si="74">SUM(BB33:BB35)</f>
        <v>0</v>
      </c>
      <c r="BC36" s="55">
        <f t="shared" ref="BC36" si="75">SUM(BC33:BC35)</f>
        <v>0</v>
      </c>
      <c r="BD36" s="55">
        <f t="shared" ref="BD36" si="76">SUM(BD33:BD35)</f>
        <v>0</v>
      </c>
      <c r="BE36" s="55">
        <f t="shared" ref="BE36" si="77">SUM(BE33:BE35)</f>
        <v>0</v>
      </c>
      <c r="BF36" s="55">
        <f t="shared" ref="BF36" si="78">SUM(BF33:BF35)</f>
        <v>0</v>
      </c>
      <c r="BG36" s="55">
        <f t="shared" ref="BG36" si="79">SUM(BG33:BG35)</f>
        <v>0</v>
      </c>
    </row>
    <row r="37" spans="1:59"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</row>
    <row r="38" spans="1:59">
      <c r="A38" s="25" t="s">
        <v>461</v>
      </c>
      <c r="B38" s="25"/>
      <c r="C38" s="25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</row>
    <row r="39" spans="1:59">
      <c r="A39" s="14" t="s">
        <v>339</v>
      </c>
      <c r="B39" s="515">
        <f>NPV(0.07,E39:BG39)+D39</f>
        <v>182.26110162697609</v>
      </c>
      <c r="C39" s="516">
        <f>SUM(D39:BG39)</f>
        <v>214.79898675538681</v>
      </c>
      <c r="D39" s="102">
        <f>+D10*(1+'MF and LIL capex'!F$121)</f>
        <v>13.563531185079805</v>
      </c>
      <c r="E39" s="102">
        <f>+E10*(1+'MF and LIL capex'!G$121)</f>
        <v>44.410806629043229</v>
      </c>
      <c r="F39" s="102">
        <f>+F10*(1+'MF and LIL capex'!H$121)</f>
        <v>47.341727797690261</v>
      </c>
      <c r="G39" s="102">
        <f>+G10*(1+'MF and LIL capex'!I$121)</f>
        <v>59.969627440056179</v>
      </c>
      <c r="H39" s="102">
        <f>+H10*(1+'MF and LIL capex'!J$121)</f>
        <v>34.427124114709443</v>
      </c>
      <c r="I39" s="102">
        <f>+I10*(1+'MF and LIL capex'!K$121)</f>
        <v>12.265804949784693</v>
      </c>
      <c r="J39" s="102">
        <f>+J10*(1+'MF and LIL capex'!L$121)</f>
        <v>2.8203646390232024</v>
      </c>
      <c r="K39" s="102">
        <f>+K10*(1+'MF and LIL capex'!M$121)</f>
        <v>0</v>
      </c>
      <c r="L39" s="102">
        <f>+L10*(1+'MF and LIL capex'!N$121)</f>
        <v>0</v>
      </c>
      <c r="M39" s="102">
        <f>+M10*(1+'MF and LIL capex'!O$121)</f>
        <v>0</v>
      </c>
      <c r="N39" s="102">
        <f>+N10*(1+'MF and LIL capex'!P$121)</f>
        <v>0</v>
      </c>
      <c r="O39" s="102">
        <f>+O10*(1+'MF and LIL capex'!Q$121)</f>
        <v>0</v>
      </c>
      <c r="P39" s="102">
        <f>+P10*(1+'MF and LIL capex'!R$121)</f>
        <v>0</v>
      </c>
      <c r="Q39" s="102">
        <f>+Q10*(1+'MF and LIL capex'!S$121)</f>
        <v>0</v>
      </c>
      <c r="R39" s="102">
        <f>+R10*(1+'MF and LIL capex'!T$121)</f>
        <v>0</v>
      </c>
      <c r="S39" s="102">
        <f>+S10*(1+'MF and LIL capex'!U$121)</f>
        <v>0</v>
      </c>
      <c r="T39" s="102">
        <f>+T10*(1+'MF and LIL capex'!V$121)</f>
        <v>0</v>
      </c>
      <c r="U39" s="102">
        <f>+U10*(1+'MF and LIL capex'!W$121)</f>
        <v>0</v>
      </c>
      <c r="V39" s="102">
        <f>+V10*(1+'MF and LIL capex'!X$121)</f>
        <v>0</v>
      </c>
      <c r="W39" s="102">
        <f>+W10*(1+'MF and LIL capex'!Y$121)</f>
        <v>0</v>
      </c>
      <c r="X39" s="102">
        <f>+X10*(1+'MF and LIL capex'!Z$121)</f>
        <v>0</v>
      </c>
      <c r="Y39" s="102">
        <f>+Y10*(1+'MF and LIL capex'!AA$121)</f>
        <v>0</v>
      </c>
      <c r="Z39" s="102">
        <f>+Z10*(1+'MF and LIL capex'!AB$121)</f>
        <v>0</v>
      </c>
      <c r="AA39" s="102">
        <f>+AA10*(1+'MF and LIL capex'!AC$121)</f>
        <v>0</v>
      </c>
      <c r="AB39" s="102">
        <f>+AB10*(1+'MF and LIL capex'!AD$121)</f>
        <v>0</v>
      </c>
      <c r="AC39" s="102">
        <f>+AC10*(1+'MF and LIL capex'!AE$121)</f>
        <v>0</v>
      </c>
      <c r="AD39" s="102">
        <f>+AD10*(1+'MF and LIL capex'!AF$121)</f>
        <v>0</v>
      </c>
      <c r="AE39" s="102">
        <f>+AE10*(1+'MF and LIL capex'!AG$121)</f>
        <v>0</v>
      </c>
      <c r="AF39" s="102">
        <f>+AF10*(1+'MF and LIL capex'!AH$121)</f>
        <v>0</v>
      </c>
      <c r="AG39" s="102">
        <f>+AG10*(1+'MF and LIL capex'!AI$121)</f>
        <v>0</v>
      </c>
      <c r="AH39" s="102">
        <f>+AH10*(1+'MF and LIL capex'!AJ$121)</f>
        <v>0</v>
      </c>
      <c r="AI39" s="102">
        <f>+AI10*(1+'MF and LIL capex'!AK$121)</f>
        <v>0</v>
      </c>
      <c r="AJ39" s="102">
        <f>+AJ10*(1+'MF and LIL capex'!AL$121)</f>
        <v>0</v>
      </c>
      <c r="AK39" s="102">
        <f>+AK10*(1+'MF and LIL capex'!AM$121)</f>
        <v>0</v>
      </c>
      <c r="AL39" s="102">
        <f>+AL10*(1+'MF and LIL capex'!AN$121)</f>
        <v>0</v>
      </c>
      <c r="AM39" s="102">
        <f>+AM10*(1+'MF and LIL capex'!AO$121)</f>
        <v>0</v>
      </c>
      <c r="AN39" s="102">
        <f>+AN10*(1+'MF and LIL capex'!AP$121)</f>
        <v>0</v>
      </c>
      <c r="AO39" s="102">
        <f>+AO10*(1+'MF and LIL capex'!AQ$121)</f>
        <v>0</v>
      </c>
      <c r="AP39" s="102">
        <f>+AP10*(1+'MF and LIL capex'!AR$121)</f>
        <v>0</v>
      </c>
      <c r="AQ39" s="102">
        <f>+AQ10*(1+'MF and LIL capex'!AS$121)</f>
        <v>0</v>
      </c>
      <c r="AR39" s="102">
        <f>+AR10*(1+'MF and LIL capex'!AT$121)</f>
        <v>0</v>
      </c>
      <c r="AS39" s="102">
        <f>+AS10*(1+'MF and LIL capex'!AU$121)</f>
        <v>0</v>
      </c>
      <c r="AT39" s="102">
        <f>+AT10*(1+'MF and LIL capex'!AV$121)</f>
        <v>0</v>
      </c>
      <c r="AU39" s="102">
        <f>+AU10*(1+'MF and LIL capex'!AW$121)</f>
        <v>0</v>
      </c>
      <c r="AV39" s="102">
        <f>+AV10*(1+'MF and LIL capex'!AX$121)</f>
        <v>0</v>
      </c>
      <c r="AW39" s="102">
        <f>+AW10*(1+'MF and LIL capex'!AY$121)</f>
        <v>0</v>
      </c>
      <c r="AX39" s="102">
        <f>+AX10*(1+'MF and LIL capex'!AZ$121)</f>
        <v>0</v>
      </c>
      <c r="AY39" s="102">
        <f>+AY10*(1+'MF and LIL capex'!BA$121)</f>
        <v>0</v>
      </c>
      <c r="AZ39" s="102">
        <f>+AZ10*(1+'MF and LIL capex'!BB$121)</f>
        <v>0</v>
      </c>
      <c r="BA39" s="102">
        <f>+BA10*(1+'MF and LIL capex'!BC$121)</f>
        <v>0</v>
      </c>
      <c r="BB39" s="102">
        <f>+BB10*(1+'MF and LIL capex'!BD$121)</f>
        <v>0</v>
      </c>
      <c r="BC39" s="102">
        <f>+BC10*(1+'MF and LIL capex'!BE$121)</f>
        <v>0</v>
      </c>
      <c r="BD39" s="102">
        <f>+BD10*(1+'MF and LIL capex'!BF$121)</f>
        <v>0</v>
      </c>
      <c r="BE39" s="102">
        <f>+BE10*(1+'MF and LIL capex'!BG$121)</f>
        <v>0</v>
      </c>
      <c r="BF39" s="102">
        <f>+BF10*(1+'MF and LIL capex'!BH$121)</f>
        <v>0</v>
      </c>
      <c r="BG39" s="102">
        <f>+BG10*(1+'MF and LIL capex'!BI$121)</f>
        <v>0</v>
      </c>
    </row>
    <row r="40" spans="1:59">
      <c r="A40" s="14" t="s">
        <v>370</v>
      </c>
      <c r="B40" s="515">
        <f t="shared" ref="B40:B41" si="80">NPV(0.07,E40:BG40)+D40</f>
        <v>133.51565814835669</v>
      </c>
      <c r="C40" s="516">
        <f t="shared" ref="C40:C41" si="81">SUM(D40:BG40)</f>
        <v>161.84785138367698</v>
      </c>
      <c r="D40" s="102">
        <f>+D11*(1+'MF and LIL capex'!F$121)</f>
        <v>2.7355863929784281</v>
      </c>
      <c r="E40" s="102">
        <f>+E11*(1+'MF and LIL capex'!G$121)</f>
        <v>14.054903782510348</v>
      </c>
      <c r="F40" s="102">
        <f>+F11*(1+'MF and LIL capex'!H$121)</f>
        <v>40.799264405502505</v>
      </c>
      <c r="G40" s="102">
        <f>+G11*(1+'MF and LIL capex'!I$121)</f>
        <v>54.314717163847519</v>
      </c>
      <c r="H40" s="102">
        <f>+H11*(1+'MF and LIL capex'!J$121)</f>
        <v>41.845658102998023</v>
      </c>
      <c r="I40" s="102">
        <f>+I11*(1+'MF and LIL capex'!K$121)</f>
        <v>7.5528703588986721</v>
      </c>
      <c r="J40" s="102">
        <f>+J11*(1+'MF and LIL capex'!L$121)</f>
        <v>0.54485117694149088</v>
      </c>
      <c r="K40" s="102">
        <f>+K11*(1+'MF and LIL capex'!M$121)</f>
        <v>0</v>
      </c>
      <c r="L40" s="102">
        <f>+L11*(1+'MF and LIL capex'!N$121)</f>
        <v>0</v>
      </c>
      <c r="M40" s="102">
        <f>+M11*(1+'MF and LIL capex'!O$121)</f>
        <v>0</v>
      </c>
      <c r="N40" s="102">
        <f>+N11*(1+'MF and LIL capex'!P$121)</f>
        <v>0</v>
      </c>
      <c r="O40" s="102">
        <f>+O11*(1+'MF and LIL capex'!Q$121)</f>
        <v>0</v>
      </c>
      <c r="P40" s="102">
        <f>+P11*(1+'MF and LIL capex'!R$121)</f>
        <v>0</v>
      </c>
      <c r="Q40" s="102">
        <f>+Q11*(1+'MF and LIL capex'!S$121)</f>
        <v>0</v>
      </c>
      <c r="R40" s="102">
        <f>+R11*(1+'MF and LIL capex'!T$121)</f>
        <v>0</v>
      </c>
      <c r="S40" s="102">
        <f>+S11*(1+'MF and LIL capex'!U$121)</f>
        <v>0</v>
      </c>
      <c r="T40" s="102">
        <f>+T11*(1+'MF and LIL capex'!V$121)</f>
        <v>0</v>
      </c>
      <c r="U40" s="102">
        <f>+U11*(1+'MF and LIL capex'!W$121)</f>
        <v>0</v>
      </c>
      <c r="V40" s="102">
        <f>+V11*(1+'MF and LIL capex'!X$121)</f>
        <v>0</v>
      </c>
      <c r="W40" s="102">
        <f>+W11*(1+'MF and LIL capex'!Y$121)</f>
        <v>0</v>
      </c>
      <c r="X40" s="102">
        <f>+X11*(1+'MF and LIL capex'!Z$121)</f>
        <v>0</v>
      </c>
      <c r="Y40" s="102">
        <f>+Y11*(1+'MF and LIL capex'!AA$121)</f>
        <v>0</v>
      </c>
      <c r="Z40" s="102">
        <f>+Z11*(1+'MF and LIL capex'!AB$121)</f>
        <v>0</v>
      </c>
      <c r="AA40" s="102">
        <f>+AA11*(1+'MF and LIL capex'!AC$121)</f>
        <v>0</v>
      </c>
      <c r="AB40" s="102">
        <f>+AB11*(1+'MF and LIL capex'!AD$121)</f>
        <v>0</v>
      </c>
      <c r="AC40" s="102">
        <f>+AC11*(1+'MF and LIL capex'!AE$121)</f>
        <v>0</v>
      </c>
      <c r="AD40" s="102">
        <f>+AD11*(1+'MF and LIL capex'!AF$121)</f>
        <v>0</v>
      </c>
      <c r="AE40" s="102">
        <f>+AE11*(1+'MF and LIL capex'!AG$121)</f>
        <v>0</v>
      </c>
      <c r="AF40" s="102">
        <f>+AF11*(1+'MF and LIL capex'!AH$121)</f>
        <v>0</v>
      </c>
      <c r="AG40" s="102">
        <f>+AG11*(1+'MF and LIL capex'!AI$121)</f>
        <v>0</v>
      </c>
      <c r="AH40" s="102">
        <f>+AH11*(1+'MF and LIL capex'!AJ$121)</f>
        <v>0</v>
      </c>
      <c r="AI40" s="102">
        <f>+AI11*(1+'MF and LIL capex'!AK$121)</f>
        <v>0</v>
      </c>
      <c r="AJ40" s="102">
        <f>+AJ11*(1+'MF and LIL capex'!AL$121)</f>
        <v>0</v>
      </c>
      <c r="AK40" s="102">
        <f>+AK11*(1+'MF and LIL capex'!AM$121)</f>
        <v>0</v>
      </c>
      <c r="AL40" s="102">
        <f>+AL11*(1+'MF and LIL capex'!AN$121)</f>
        <v>0</v>
      </c>
      <c r="AM40" s="102">
        <f>+AM11*(1+'MF and LIL capex'!AO$121)</f>
        <v>0</v>
      </c>
      <c r="AN40" s="102">
        <f>+AN11*(1+'MF and LIL capex'!AP$121)</f>
        <v>0</v>
      </c>
      <c r="AO40" s="102">
        <f>+AO11*(1+'MF and LIL capex'!AQ$121)</f>
        <v>0</v>
      </c>
      <c r="AP40" s="102">
        <f>+AP11*(1+'MF and LIL capex'!AR$121)</f>
        <v>0</v>
      </c>
      <c r="AQ40" s="102">
        <f>+AQ11*(1+'MF and LIL capex'!AS$121)</f>
        <v>0</v>
      </c>
      <c r="AR40" s="102">
        <f>+AR11*(1+'MF and LIL capex'!AT$121)</f>
        <v>0</v>
      </c>
      <c r="AS40" s="102">
        <f>+AS11*(1+'MF and LIL capex'!AU$121)</f>
        <v>0</v>
      </c>
      <c r="AT40" s="102">
        <f>+AT11*(1+'MF and LIL capex'!AV$121)</f>
        <v>0</v>
      </c>
      <c r="AU40" s="102">
        <f>+AU11*(1+'MF and LIL capex'!AW$121)</f>
        <v>0</v>
      </c>
      <c r="AV40" s="102">
        <f>+AV11*(1+'MF and LIL capex'!AX$121)</f>
        <v>0</v>
      </c>
      <c r="AW40" s="102">
        <f>+AW11*(1+'MF and LIL capex'!AY$121)</f>
        <v>0</v>
      </c>
      <c r="AX40" s="102">
        <f>+AX11*(1+'MF and LIL capex'!AZ$121)</f>
        <v>0</v>
      </c>
      <c r="AY40" s="102">
        <f>+AY11*(1+'MF and LIL capex'!BA$121)</f>
        <v>0</v>
      </c>
      <c r="AZ40" s="102">
        <f>+AZ11*(1+'MF and LIL capex'!BB$121)</f>
        <v>0</v>
      </c>
      <c r="BA40" s="102">
        <f>+BA11*(1+'MF and LIL capex'!BC$121)</f>
        <v>0</v>
      </c>
      <c r="BB40" s="102">
        <f>+BB11*(1+'MF and LIL capex'!BD$121)</f>
        <v>0</v>
      </c>
      <c r="BC40" s="102">
        <f>+BC11*(1+'MF and LIL capex'!BE$121)</f>
        <v>0</v>
      </c>
      <c r="BD40" s="102">
        <f>+BD11*(1+'MF and LIL capex'!BF$121)</f>
        <v>0</v>
      </c>
      <c r="BE40" s="102">
        <f>+BE11*(1+'MF and LIL capex'!BG$121)</f>
        <v>0</v>
      </c>
      <c r="BF40" s="102">
        <f>+BF11*(1+'MF and LIL capex'!BH$121)</f>
        <v>0</v>
      </c>
      <c r="BG40" s="102">
        <f>+BG11*(1+'MF and LIL capex'!BI$121)</f>
        <v>0</v>
      </c>
    </row>
    <row r="41" spans="1:59">
      <c r="A41" s="14" t="s">
        <v>340</v>
      </c>
      <c r="B41" s="515">
        <f t="shared" si="80"/>
        <v>36.188029771123489</v>
      </c>
      <c r="C41" s="516">
        <f t="shared" si="81"/>
        <v>43.516164896277971</v>
      </c>
      <c r="D41" s="102">
        <f>+D12*(1+'MF and LIL capex'!F$121)</f>
        <v>2.292890745026388</v>
      </c>
      <c r="E41" s="102">
        <f>+E12*(1+'MF and LIL capex'!G$121)</f>
        <v>4.1137320002019946</v>
      </c>
      <c r="F41" s="102">
        <f>+F12*(1+'MF and LIL capex'!H$121)</f>
        <v>10.105821435082273</v>
      </c>
      <c r="G41" s="102">
        <f>+G12*(1+'MF and LIL capex'!I$121)</f>
        <v>11.996635170511331</v>
      </c>
      <c r="H41" s="102">
        <f>+H12*(1+'MF and LIL capex'!J$121)</f>
        <v>14.647477868908766</v>
      </c>
      <c r="I41" s="102">
        <f>+I12*(1+'MF and LIL capex'!K$121)</f>
        <v>0.35960767654721842</v>
      </c>
      <c r="J41" s="102">
        <f>+J12*(1+'MF and LIL capex'!L$121)</f>
        <v>0</v>
      </c>
      <c r="K41" s="102">
        <f>+K12*(1+'MF and LIL capex'!M$121)</f>
        <v>0</v>
      </c>
      <c r="L41" s="102">
        <f>+L12*(1+'MF and LIL capex'!N$121)</f>
        <v>0</v>
      </c>
      <c r="M41" s="102">
        <f>+M12*(1+'MF and LIL capex'!O$121)</f>
        <v>0</v>
      </c>
      <c r="N41" s="102">
        <f>+N12*(1+'MF and LIL capex'!P$121)</f>
        <v>0</v>
      </c>
      <c r="O41" s="102">
        <f>+O12*(1+'MF and LIL capex'!Q$121)</f>
        <v>0</v>
      </c>
      <c r="P41" s="102">
        <f>+P12*(1+'MF and LIL capex'!R$121)</f>
        <v>0</v>
      </c>
      <c r="Q41" s="102">
        <f>+Q12*(1+'MF and LIL capex'!S$121)</f>
        <v>0</v>
      </c>
      <c r="R41" s="102">
        <f>+R12*(1+'MF and LIL capex'!T$121)</f>
        <v>0</v>
      </c>
      <c r="S41" s="102">
        <f>+S12*(1+'MF and LIL capex'!U$121)</f>
        <v>0</v>
      </c>
      <c r="T41" s="102">
        <f>+T12*(1+'MF and LIL capex'!V$121)</f>
        <v>0</v>
      </c>
      <c r="U41" s="102">
        <f>+U12*(1+'MF and LIL capex'!W$121)</f>
        <v>0</v>
      </c>
      <c r="V41" s="102">
        <f>+V12*(1+'MF and LIL capex'!X$121)</f>
        <v>0</v>
      </c>
      <c r="W41" s="102">
        <f>+W12*(1+'MF and LIL capex'!Y$121)</f>
        <v>0</v>
      </c>
      <c r="X41" s="102">
        <f>+X12*(1+'MF and LIL capex'!Z$121)</f>
        <v>0</v>
      </c>
      <c r="Y41" s="102">
        <f>+Y12*(1+'MF and LIL capex'!AA$121)</f>
        <v>0</v>
      </c>
      <c r="Z41" s="102">
        <f>+Z12*(1+'MF and LIL capex'!AB$121)</f>
        <v>0</v>
      </c>
      <c r="AA41" s="102">
        <f>+AA12*(1+'MF and LIL capex'!AC$121)</f>
        <v>0</v>
      </c>
      <c r="AB41" s="102">
        <f>+AB12*(1+'MF and LIL capex'!AD$121)</f>
        <v>0</v>
      </c>
      <c r="AC41" s="102">
        <f>+AC12*(1+'MF and LIL capex'!AE$121)</f>
        <v>0</v>
      </c>
      <c r="AD41" s="102">
        <f>+AD12*(1+'MF and LIL capex'!AF$121)</f>
        <v>0</v>
      </c>
      <c r="AE41" s="102">
        <f>+AE12*(1+'MF and LIL capex'!AG$121)</f>
        <v>0</v>
      </c>
      <c r="AF41" s="102">
        <f>+AF12*(1+'MF and LIL capex'!AH$121)</f>
        <v>0</v>
      </c>
      <c r="AG41" s="102">
        <f>+AG12*(1+'MF and LIL capex'!AI$121)</f>
        <v>0</v>
      </c>
      <c r="AH41" s="102">
        <f>+AH12*(1+'MF and LIL capex'!AJ$121)</f>
        <v>0</v>
      </c>
      <c r="AI41" s="102">
        <f>+AI12*(1+'MF and LIL capex'!AK$121)</f>
        <v>0</v>
      </c>
      <c r="AJ41" s="102">
        <f>+AJ12*(1+'MF and LIL capex'!AL$121)</f>
        <v>0</v>
      </c>
      <c r="AK41" s="102">
        <f>+AK12*(1+'MF and LIL capex'!AM$121)</f>
        <v>0</v>
      </c>
      <c r="AL41" s="102">
        <f>+AL12*(1+'MF and LIL capex'!AN$121)</f>
        <v>0</v>
      </c>
      <c r="AM41" s="102">
        <f>+AM12*(1+'MF and LIL capex'!AO$121)</f>
        <v>0</v>
      </c>
      <c r="AN41" s="102">
        <f>+AN12*(1+'MF and LIL capex'!AP$121)</f>
        <v>0</v>
      </c>
      <c r="AO41" s="102">
        <f>+AO12*(1+'MF and LIL capex'!AQ$121)</f>
        <v>0</v>
      </c>
      <c r="AP41" s="102">
        <f>+AP12*(1+'MF and LIL capex'!AR$121)</f>
        <v>0</v>
      </c>
      <c r="AQ41" s="102">
        <f>+AQ12*(1+'MF and LIL capex'!AS$121)</f>
        <v>0</v>
      </c>
      <c r="AR41" s="102">
        <f>+AR12*(1+'MF and LIL capex'!AT$121)</f>
        <v>0</v>
      </c>
      <c r="AS41" s="102">
        <f>+AS12*(1+'MF and LIL capex'!AU$121)</f>
        <v>0</v>
      </c>
      <c r="AT41" s="102">
        <f>+AT12*(1+'MF and LIL capex'!AV$121)</f>
        <v>0</v>
      </c>
      <c r="AU41" s="102">
        <f>+AU12*(1+'MF and LIL capex'!AW$121)</f>
        <v>0</v>
      </c>
      <c r="AV41" s="102">
        <f>+AV12*(1+'MF and LIL capex'!AX$121)</f>
        <v>0</v>
      </c>
      <c r="AW41" s="102">
        <f>+AW12*(1+'MF and LIL capex'!AY$121)</f>
        <v>0</v>
      </c>
      <c r="AX41" s="102">
        <f>+AX12*(1+'MF and LIL capex'!AZ$121)</f>
        <v>0</v>
      </c>
      <c r="AY41" s="102">
        <f>+AY12*(1+'MF and LIL capex'!BA$121)</f>
        <v>0</v>
      </c>
      <c r="AZ41" s="102">
        <f>+AZ12*(1+'MF and LIL capex'!BB$121)</f>
        <v>0</v>
      </c>
      <c r="BA41" s="102">
        <f>+BA12*(1+'MF and LIL capex'!BC$121)</f>
        <v>0</v>
      </c>
      <c r="BB41" s="102">
        <f>+BB12*(1+'MF and LIL capex'!BD$121)</f>
        <v>0</v>
      </c>
      <c r="BC41" s="102">
        <f>+BC12*(1+'MF and LIL capex'!BE$121)</f>
        <v>0</v>
      </c>
      <c r="BD41" s="102">
        <f>+BD12*(1+'MF and LIL capex'!BF$121)</f>
        <v>0</v>
      </c>
      <c r="BE41" s="102">
        <f>+BE12*(1+'MF and LIL capex'!BG$121)</f>
        <v>0</v>
      </c>
      <c r="BF41" s="102">
        <f>+BF12*(1+'MF and LIL capex'!BH$121)</f>
        <v>0</v>
      </c>
      <c r="BG41" s="102">
        <f>+BG12*(1+'MF and LIL capex'!BI$121)</f>
        <v>0</v>
      </c>
    </row>
    <row r="42" spans="1:59">
      <c r="A42" s="25" t="s">
        <v>1019</v>
      </c>
      <c r="B42" s="55">
        <f t="shared" ref="B42" si="82">SUM(B39:B41)</f>
        <v>351.96478954645625</v>
      </c>
      <c r="C42" s="55">
        <f t="shared" ref="C42" si="83">SUM(C39:C41)</f>
        <v>420.16300303534177</v>
      </c>
      <c r="D42" s="55">
        <f>SUM(D39:D41)</f>
        <v>18.59200832308462</v>
      </c>
      <c r="E42" s="55">
        <f t="shared" ref="E42" si="84">SUM(E39:E41)</f>
        <v>62.579442411755565</v>
      </c>
      <c r="F42" s="55">
        <f t="shared" ref="F42" si="85">SUM(F39:F41)</f>
        <v>98.246813638275043</v>
      </c>
      <c r="G42" s="55">
        <f t="shared" ref="G42" si="86">SUM(G39:G41)</f>
        <v>126.28097977441502</v>
      </c>
      <c r="H42" s="55">
        <f t="shared" ref="H42" si="87">SUM(H39:H41)</f>
        <v>90.920260086616224</v>
      </c>
      <c r="I42" s="55">
        <f t="shared" ref="I42" si="88">SUM(I39:I41)</f>
        <v>20.178282985230581</v>
      </c>
      <c r="J42" s="55">
        <f t="shared" ref="J42" si="89">SUM(J39:J41)</f>
        <v>3.3652158159646932</v>
      </c>
      <c r="K42" s="55">
        <f t="shared" ref="K42" si="90">SUM(K39:K41)</f>
        <v>0</v>
      </c>
      <c r="L42" s="55">
        <f t="shared" ref="L42" si="91">SUM(L39:L41)</f>
        <v>0</v>
      </c>
      <c r="M42" s="55">
        <f t="shared" ref="M42" si="92">SUM(M39:M41)</f>
        <v>0</v>
      </c>
      <c r="N42" s="55">
        <f t="shared" ref="N42" si="93">SUM(N39:N41)</f>
        <v>0</v>
      </c>
      <c r="O42" s="55">
        <f t="shared" ref="O42" si="94">SUM(O39:O41)</f>
        <v>0</v>
      </c>
      <c r="P42" s="55">
        <f t="shared" ref="P42" si="95">SUM(P39:P41)</f>
        <v>0</v>
      </c>
      <c r="Q42" s="55">
        <f t="shared" ref="Q42" si="96">SUM(Q39:Q41)</f>
        <v>0</v>
      </c>
      <c r="R42" s="55">
        <f t="shared" ref="R42" si="97">SUM(R39:R41)</f>
        <v>0</v>
      </c>
      <c r="S42" s="55">
        <f t="shared" ref="S42" si="98">SUM(S39:S41)</f>
        <v>0</v>
      </c>
      <c r="T42" s="55">
        <f t="shared" ref="T42" si="99">SUM(T39:T41)</f>
        <v>0</v>
      </c>
      <c r="U42" s="55">
        <f t="shared" ref="U42" si="100">SUM(U39:U41)</f>
        <v>0</v>
      </c>
      <c r="V42" s="55">
        <f t="shared" ref="V42" si="101">SUM(V39:V41)</f>
        <v>0</v>
      </c>
      <c r="W42" s="55">
        <f t="shared" ref="W42" si="102">SUM(W39:W41)</f>
        <v>0</v>
      </c>
      <c r="X42" s="55">
        <f t="shared" ref="X42" si="103">SUM(X39:X41)</f>
        <v>0</v>
      </c>
      <c r="Y42" s="55">
        <f t="shared" ref="Y42" si="104">SUM(Y39:Y41)</f>
        <v>0</v>
      </c>
      <c r="Z42" s="55">
        <f t="shared" ref="Z42" si="105">SUM(Z39:Z41)</f>
        <v>0</v>
      </c>
      <c r="AA42" s="55">
        <f t="shared" ref="AA42" si="106">SUM(AA39:AA41)</f>
        <v>0</v>
      </c>
      <c r="AB42" s="55">
        <f t="shared" ref="AB42" si="107">SUM(AB39:AB41)</f>
        <v>0</v>
      </c>
      <c r="AC42" s="55">
        <f t="shared" ref="AC42" si="108">SUM(AC39:AC41)</f>
        <v>0</v>
      </c>
      <c r="AD42" s="55">
        <f t="shared" ref="AD42" si="109">SUM(AD39:AD41)</f>
        <v>0</v>
      </c>
      <c r="AE42" s="55">
        <f t="shared" ref="AE42" si="110">SUM(AE39:AE41)</f>
        <v>0</v>
      </c>
      <c r="AF42" s="55">
        <f t="shared" ref="AF42" si="111">SUM(AF39:AF41)</f>
        <v>0</v>
      </c>
      <c r="AG42" s="55">
        <f t="shared" ref="AG42" si="112">SUM(AG39:AG41)</f>
        <v>0</v>
      </c>
      <c r="AH42" s="55">
        <f t="shared" ref="AH42" si="113">SUM(AH39:AH41)</f>
        <v>0</v>
      </c>
      <c r="AI42" s="55">
        <f t="shared" ref="AI42" si="114">SUM(AI39:AI41)</f>
        <v>0</v>
      </c>
      <c r="AJ42" s="55">
        <f t="shared" ref="AJ42" si="115">SUM(AJ39:AJ41)</f>
        <v>0</v>
      </c>
      <c r="AK42" s="55">
        <f t="shared" ref="AK42" si="116">SUM(AK39:AK41)</f>
        <v>0</v>
      </c>
      <c r="AL42" s="55">
        <f t="shared" ref="AL42" si="117">SUM(AL39:AL41)</f>
        <v>0</v>
      </c>
      <c r="AM42" s="55">
        <f t="shared" ref="AM42" si="118">SUM(AM39:AM41)</f>
        <v>0</v>
      </c>
      <c r="AN42" s="55">
        <f t="shared" ref="AN42" si="119">SUM(AN39:AN41)</f>
        <v>0</v>
      </c>
      <c r="AO42" s="55">
        <f t="shared" ref="AO42" si="120">SUM(AO39:AO41)</f>
        <v>0</v>
      </c>
      <c r="AP42" s="55">
        <f t="shared" ref="AP42" si="121">SUM(AP39:AP41)</f>
        <v>0</v>
      </c>
      <c r="AQ42" s="55">
        <f t="shared" ref="AQ42" si="122">SUM(AQ39:AQ41)</f>
        <v>0</v>
      </c>
      <c r="AR42" s="55">
        <f t="shared" ref="AR42" si="123">SUM(AR39:AR41)</f>
        <v>0</v>
      </c>
      <c r="AS42" s="55">
        <f t="shared" ref="AS42" si="124">SUM(AS39:AS41)</f>
        <v>0</v>
      </c>
      <c r="AT42" s="55">
        <f t="shared" ref="AT42" si="125">SUM(AT39:AT41)</f>
        <v>0</v>
      </c>
      <c r="AU42" s="55">
        <f t="shared" ref="AU42" si="126">SUM(AU39:AU41)</f>
        <v>0</v>
      </c>
      <c r="AV42" s="55">
        <f t="shared" ref="AV42" si="127">SUM(AV39:AV41)</f>
        <v>0</v>
      </c>
      <c r="AW42" s="55">
        <f t="shared" ref="AW42" si="128">SUM(AW39:AW41)</f>
        <v>0</v>
      </c>
      <c r="AX42" s="55">
        <f t="shared" ref="AX42" si="129">SUM(AX39:AX41)</f>
        <v>0</v>
      </c>
      <c r="AY42" s="55">
        <f t="shared" ref="AY42" si="130">SUM(AY39:AY41)</f>
        <v>0</v>
      </c>
      <c r="AZ42" s="55">
        <f t="shared" ref="AZ42" si="131">SUM(AZ39:AZ41)</f>
        <v>0</v>
      </c>
      <c r="BA42" s="55">
        <f t="shared" ref="BA42" si="132">SUM(BA39:BA41)</f>
        <v>0</v>
      </c>
      <c r="BB42" s="55">
        <f t="shared" ref="BB42" si="133">SUM(BB39:BB41)</f>
        <v>0</v>
      </c>
      <c r="BC42" s="55">
        <f t="shared" ref="BC42" si="134">SUM(BC39:BC41)</f>
        <v>0</v>
      </c>
      <c r="BD42" s="55">
        <f t="shared" ref="BD42" si="135">SUM(BD39:BD41)</f>
        <v>0</v>
      </c>
      <c r="BE42" s="55">
        <f t="shared" ref="BE42" si="136">SUM(BE39:BE41)</f>
        <v>0</v>
      </c>
      <c r="BF42" s="55">
        <f t="shared" ref="BF42" si="137">SUM(BF39:BF41)</f>
        <v>0</v>
      </c>
      <c r="BG42" s="55">
        <f t="shared" ref="BG42" si="138">SUM(BG39:BG41)</f>
        <v>0</v>
      </c>
    </row>
    <row r="43" spans="1:59"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</row>
    <row r="44" spans="1:59">
      <c r="A44" s="25" t="s">
        <v>462</v>
      </c>
      <c r="B44" s="25"/>
      <c r="C44" s="25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</row>
    <row r="45" spans="1:59">
      <c r="A45" s="14" t="s">
        <v>339</v>
      </c>
      <c r="B45" s="515">
        <f>NPV(0.07,E45:BG45)+D45</f>
        <v>223.5223968370361</v>
      </c>
      <c r="C45" s="516">
        <f>SUM(D45:BG45)</f>
        <v>263.42639174866378</v>
      </c>
      <c r="D45" s="102">
        <f>+D16*(1+'MF and LIL capex'!F$121)</f>
        <v>16.634119803949428</v>
      </c>
      <c r="E45" s="102">
        <f>+E16*(1+'MF and LIL capex'!G$121)</f>
        <v>54.464775284342011</v>
      </c>
      <c r="F45" s="102">
        <f>+F16*(1+'MF and LIL capex'!H$121)</f>
        <v>58.05921490260571</v>
      </c>
      <c r="G45" s="102">
        <f>+G16*(1+'MF and LIL capex'!I$121)</f>
        <v>73.545889623008108</v>
      </c>
      <c r="H45" s="102">
        <f>+H16*(1+'MF and LIL capex'!J$121)</f>
        <v>42.220930465324393</v>
      </c>
      <c r="I45" s="102">
        <f>+I16*(1+'MF and LIL capex'!K$121)</f>
        <v>15.042606990945924</v>
      </c>
      <c r="J45" s="102">
        <f>+J16*(1+'MF and LIL capex'!L$121)</f>
        <v>3.4588546784882488</v>
      </c>
      <c r="K45" s="102">
        <f>+K16*(1+'MF and LIL capex'!M$121)</f>
        <v>0</v>
      </c>
      <c r="L45" s="102">
        <f>+L16*(1+'MF and LIL capex'!N$121)</f>
        <v>0</v>
      </c>
      <c r="M45" s="102">
        <f>+M16*(1+'MF and LIL capex'!O$121)</f>
        <v>0</v>
      </c>
      <c r="N45" s="102">
        <f>+N16*(1+'MF and LIL capex'!P$121)</f>
        <v>0</v>
      </c>
      <c r="O45" s="102">
        <f>+O16*(1+'MF and LIL capex'!Q$121)</f>
        <v>0</v>
      </c>
      <c r="P45" s="102">
        <f>+P16*(1+'MF and LIL capex'!R$121)</f>
        <v>0</v>
      </c>
      <c r="Q45" s="102">
        <f>+Q16*(1+'MF and LIL capex'!S$121)</f>
        <v>0</v>
      </c>
      <c r="R45" s="102">
        <f>+R16*(1+'MF and LIL capex'!T$121)</f>
        <v>0</v>
      </c>
      <c r="S45" s="102">
        <f>+S16*(1+'MF and LIL capex'!U$121)</f>
        <v>0</v>
      </c>
      <c r="T45" s="102">
        <f>+T16*(1+'MF and LIL capex'!V$121)</f>
        <v>0</v>
      </c>
      <c r="U45" s="102">
        <f>+U16*(1+'MF and LIL capex'!W$121)</f>
        <v>0</v>
      </c>
      <c r="V45" s="102">
        <f>+V16*(1+'MF and LIL capex'!X$121)</f>
        <v>0</v>
      </c>
      <c r="W45" s="102">
        <f>+W16*(1+'MF and LIL capex'!Y$121)</f>
        <v>0</v>
      </c>
      <c r="X45" s="102">
        <f>+X16*(1+'MF and LIL capex'!Z$121)</f>
        <v>0</v>
      </c>
      <c r="Y45" s="102">
        <f>+Y16*(1+'MF and LIL capex'!AA$121)</f>
        <v>0</v>
      </c>
      <c r="Z45" s="102">
        <f>+Z16*(1+'MF and LIL capex'!AB$121)</f>
        <v>0</v>
      </c>
      <c r="AA45" s="102">
        <f>+AA16*(1+'MF and LIL capex'!AC$121)</f>
        <v>0</v>
      </c>
      <c r="AB45" s="102">
        <f>+AB16*(1+'MF and LIL capex'!AD$121)</f>
        <v>0</v>
      </c>
      <c r="AC45" s="102">
        <f>+AC16*(1+'MF and LIL capex'!AE$121)</f>
        <v>0</v>
      </c>
      <c r="AD45" s="102">
        <f>+AD16*(1+'MF and LIL capex'!AF$121)</f>
        <v>0</v>
      </c>
      <c r="AE45" s="102">
        <f>+AE16*(1+'MF and LIL capex'!AG$121)</f>
        <v>0</v>
      </c>
      <c r="AF45" s="102">
        <f>+AF16*(1+'MF and LIL capex'!AH$121)</f>
        <v>0</v>
      </c>
      <c r="AG45" s="102">
        <f>+AG16*(1+'MF and LIL capex'!AI$121)</f>
        <v>0</v>
      </c>
      <c r="AH45" s="102">
        <f>+AH16*(1+'MF and LIL capex'!AJ$121)</f>
        <v>0</v>
      </c>
      <c r="AI45" s="102">
        <f>+AI16*(1+'MF and LIL capex'!AK$121)</f>
        <v>0</v>
      </c>
      <c r="AJ45" s="102">
        <f>+AJ16*(1+'MF and LIL capex'!AL$121)</f>
        <v>0</v>
      </c>
      <c r="AK45" s="102">
        <f>+AK16*(1+'MF and LIL capex'!AM$121)</f>
        <v>0</v>
      </c>
      <c r="AL45" s="102">
        <f>+AL16*(1+'MF and LIL capex'!AN$121)</f>
        <v>0</v>
      </c>
      <c r="AM45" s="102">
        <f>+AM16*(1+'MF and LIL capex'!AO$121)</f>
        <v>0</v>
      </c>
      <c r="AN45" s="102">
        <f>+AN16*(1+'MF and LIL capex'!AP$121)</f>
        <v>0</v>
      </c>
      <c r="AO45" s="102">
        <f>+AO16*(1+'MF and LIL capex'!AQ$121)</f>
        <v>0</v>
      </c>
      <c r="AP45" s="102">
        <f>+AP16*(1+'MF and LIL capex'!AR$121)</f>
        <v>0</v>
      </c>
      <c r="AQ45" s="102">
        <f>+AQ16*(1+'MF and LIL capex'!AS$121)</f>
        <v>0</v>
      </c>
      <c r="AR45" s="102">
        <f>+AR16*(1+'MF and LIL capex'!AT$121)</f>
        <v>0</v>
      </c>
      <c r="AS45" s="102">
        <f>+AS16*(1+'MF and LIL capex'!AU$121)</f>
        <v>0</v>
      </c>
      <c r="AT45" s="102">
        <f>+AT16*(1+'MF and LIL capex'!AV$121)</f>
        <v>0</v>
      </c>
      <c r="AU45" s="102">
        <f>+AU16*(1+'MF and LIL capex'!AW$121)</f>
        <v>0</v>
      </c>
      <c r="AV45" s="102">
        <f>+AV16*(1+'MF and LIL capex'!AX$121)</f>
        <v>0</v>
      </c>
      <c r="AW45" s="102">
        <f>+AW16*(1+'MF and LIL capex'!AY$121)</f>
        <v>0</v>
      </c>
      <c r="AX45" s="102">
        <f>+AX16*(1+'MF and LIL capex'!AZ$121)</f>
        <v>0</v>
      </c>
      <c r="AY45" s="102">
        <f>+AY16*(1+'MF and LIL capex'!BA$121)</f>
        <v>0</v>
      </c>
      <c r="AZ45" s="102">
        <f>+AZ16*(1+'MF and LIL capex'!BB$121)</f>
        <v>0</v>
      </c>
      <c r="BA45" s="102">
        <f>+BA16*(1+'MF and LIL capex'!BC$121)</f>
        <v>0</v>
      </c>
      <c r="BB45" s="102">
        <f>+BB16*(1+'MF and LIL capex'!BD$121)</f>
        <v>0</v>
      </c>
      <c r="BC45" s="102">
        <f>+BC16*(1+'MF and LIL capex'!BE$121)</f>
        <v>0</v>
      </c>
      <c r="BD45" s="102">
        <f>+BD16*(1+'MF and LIL capex'!BF$121)</f>
        <v>0</v>
      </c>
      <c r="BE45" s="102">
        <f>+BE16*(1+'MF and LIL capex'!BG$121)</f>
        <v>0</v>
      </c>
      <c r="BF45" s="102">
        <f>+BF16*(1+'MF and LIL capex'!BH$121)</f>
        <v>0</v>
      </c>
      <c r="BG45" s="102">
        <f>+BG16*(1+'MF and LIL capex'!BI$121)</f>
        <v>0</v>
      </c>
    </row>
    <row r="46" spans="1:59">
      <c r="A46" s="14" t="s">
        <v>370</v>
      </c>
      <c r="B46" s="515">
        <f t="shared" ref="B46:B47" si="139">NPV(0.07,E46:BG46)+D46</f>
        <v>137.54838951334034</v>
      </c>
      <c r="C46" s="516">
        <f t="shared" ref="C46:C47" si="140">SUM(D46:BG46)</f>
        <v>166.73633349642608</v>
      </c>
      <c r="D46" s="102">
        <f>+D17*(1+'MF and LIL capex'!F$121)</f>
        <v>2.8182125448588948</v>
      </c>
      <c r="E46" s="102">
        <f>+E17*(1+'MF and LIL capex'!G$121)</f>
        <v>14.479420667657832</v>
      </c>
      <c r="F46" s="102">
        <f>+F17*(1+'MF and LIL capex'!H$121)</f>
        <v>42.031572851703686</v>
      </c>
      <c r="G46" s="102">
        <f>+G17*(1+'MF and LIL capex'!I$121)</f>
        <v>55.95524881777142</v>
      </c>
      <c r="H46" s="102">
        <f>+H17*(1+'MF and LIL capex'!J$121)</f>
        <v>43.109572015872814</v>
      </c>
      <c r="I46" s="102">
        <f>+I17*(1+'MF and LIL capex'!K$121)</f>
        <v>7.7809986369927788</v>
      </c>
      <c r="J46" s="102">
        <f>+J17*(1+'MF and LIL capex'!L$121)</f>
        <v>0.56130796156864471</v>
      </c>
      <c r="K46" s="102">
        <f>+K17*(1+'MF and LIL capex'!M$121)</f>
        <v>0</v>
      </c>
      <c r="L46" s="102">
        <f>+L17*(1+'MF and LIL capex'!N$121)</f>
        <v>0</v>
      </c>
      <c r="M46" s="102">
        <f>+M17*(1+'MF and LIL capex'!O$121)</f>
        <v>0</v>
      </c>
      <c r="N46" s="102">
        <f>+N17*(1+'MF and LIL capex'!P$121)</f>
        <v>0</v>
      </c>
      <c r="O46" s="102">
        <f>+O17*(1+'MF and LIL capex'!Q$121)</f>
        <v>0</v>
      </c>
      <c r="P46" s="102">
        <f>+P17*(1+'MF and LIL capex'!R$121)</f>
        <v>0</v>
      </c>
      <c r="Q46" s="102">
        <f>+Q17*(1+'MF and LIL capex'!S$121)</f>
        <v>0</v>
      </c>
      <c r="R46" s="102">
        <f>+R17*(1+'MF and LIL capex'!T$121)</f>
        <v>0</v>
      </c>
      <c r="S46" s="102">
        <f>+S17*(1+'MF and LIL capex'!U$121)</f>
        <v>0</v>
      </c>
      <c r="T46" s="102">
        <f>+T17*(1+'MF and LIL capex'!V$121)</f>
        <v>0</v>
      </c>
      <c r="U46" s="102">
        <f>+U17*(1+'MF and LIL capex'!W$121)</f>
        <v>0</v>
      </c>
      <c r="V46" s="102">
        <f>+V17*(1+'MF and LIL capex'!X$121)</f>
        <v>0</v>
      </c>
      <c r="W46" s="102">
        <f>+W17*(1+'MF and LIL capex'!Y$121)</f>
        <v>0</v>
      </c>
      <c r="X46" s="102">
        <f>+X17*(1+'MF and LIL capex'!Z$121)</f>
        <v>0</v>
      </c>
      <c r="Y46" s="102">
        <f>+Y17*(1+'MF and LIL capex'!AA$121)</f>
        <v>0</v>
      </c>
      <c r="Z46" s="102">
        <f>+Z17*(1+'MF and LIL capex'!AB$121)</f>
        <v>0</v>
      </c>
      <c r="AA46" s="102">
        <f>+AA17*(1+'MF and LIL capex'!AC$121)</f>
        <v>0</v>
      </c>
      <c r="AB46" s="102">
        <f>+AB17*(1+'MF and LIL capex'!AD$121)</f>
        <v>0</v>
      </c>
      <c r="AC46" s="102">
        <f>+AC17*(1+'MF and LIL capex'!AE$121)</f>
        <v>0</v>
      </c>
      <c r="AD46" s="102">
        <f>+AD17*(1+'MF and LIL capex'!AF$121)</f>
        <v>0</v>
      </c>
      <c r="AE46" s="102">
        <f>+AE17*(1+'MF and LIL capex'!AG$121)</f>
        <v>0</v>
      </c>
      <c r="AF46" s="102">
        <f>+AF17*(1+'MF and LIL capex'!AH$121)</f>
        <v>0</v>
      </c>
      <c r="AG46" s="102">
        <f>+AG17*(1+'MF and LIL capex'!AI$121)</f>
        <v>0</v>
      </c>
      <c r="AH46" s="102">
        <f>+AH17*(1+'MF and LIL capex'!AJ$121)</f>
        <v>0</v>
      </c>
      <c r="AI46" s="102">
        <f>+AI17*(1+'MF and LIL capex'!AK$121)</f>
        <v>0</v>
      </c>
      <c r="AJ46" s="102">
        <f>+AJ17*(1+'MF and LIL capex'!AL$121)</f>
        <v>0</v>
      </c>
      <c r="AK46" s="102">
        <f>+AK17*(1+'MF and LIL capex'!AM$121)</f>
        <v>0</v>
      </c>
      <c r="AL46" s="102">
        <f>+AL17*(1+'MF and LIL capex'!AN$121)</f>
        <v>0</v>
      </c>
      <c r="AM46" s="102">
        <f>+AM17*(1+'MF and LIL capex'!AO$121)</f>
        <v>0</v>
      </c>
      <c r="AN46" s="102">
        <f>+AN17*(1+'MF and LIL capex'!AP$121)</f>
        <v>0</v>
      </c>
      <c r="AO46" s="102">
        <f>+AO17*(1+'MF and LIL capex'!AQ$121)</f>
        <v>0</v>
      </c>
      <c r="AP46" s="102">
        <f>+AP17*(1+'MF and LIL capex'!AR$121)</f>
        <v>0</v>
      </c>
      <c r="AQ46" s="102">
        <f>+AQ17*(1+'MF and LIL capex'!AS$121)</f>
        <v>0</v>
      </c>
      <c r="AR46" s="102">
        <f>+AR17*(1+'MF and LIL capex'!AT$121)</f>
        <v>0</v>
      </c>
      <c r="AS46" s="102">
        <f>+AS17*(1+'MF and LIL capex'!AU$121)</f>
        <v>0</v>
      </c>
      <c r="AT46" s="102">
        <f>+AT17*(1+'MF and LIL capex'!AV$121)</f>
        <v>0</v>
      </c>
      <c r="AU46" s="102">
        <f>+AU17*(1+'MF and LIL capex'!AW$121)</f>
        <v>0</v>
      </c>
      <c r="AV46" s="102">
        <f>+AV17*(1+'MF and LIL capex'!AX$121)</f>
        <v>0</v>
      </c>
      <c r="AW46" s="102">
        <f>+AW17*(1+'MF and LIL capex'!AY$121)</f>
        <v>0</v>
      </c>
      <c r="AX46" s="102">
        <f>+AX17*(1+'MF and LIL capex'!AZ$121)</f>
        <v>0</v>
      </c>
      <c r="AY46" s="102">
        <f>+AY17*(1+'MF and LIL capex'!BA$121)</f>
        <v>0</v>
      </c>
      <c r="AZ46" s="102">
        <f>+AZ17*(1+'MF and LIL capex'!BB$121)</f>
        <v>0</v>
      </c>
      <c r="BA46" s="102">
        <f>+BA17*(1+'MF and LIL capex'!BC$121)</f>
        <v>0</v>
      </c>
      <c r="BB46" s="102">
        <f>+BB17*(1+'MF and LIL capex'!BD$121)</f>
        <v>0</v>
      </c>
      <c r="BC46" s="102">
        <f>+BC17*(1+'MF and LIL capex'!BE$121)</f>
        <v>0</v>
      </c>
      <c r="BD46" s="102">
        <f>+BD17*(1+'MF and LIL capex'!BF$121)</f>
        <v>0</v>
      </c>
      <c r="BE46" s="102">
        <f>+BE17*(1+'MF and LIL capex'!BG$121)</f>
        <v>0</v>
      </c>
      <c r="BF46" s="102">
        <f>+BF17*(1+'MF and LIL capex'!BH$121)</f>
        <v>0</v>
      </c>
      <c r="BG46" s="102">
        <f>+BG17*(1+'MF and LIL capex'!BI$121)</f>
        <v>0</v>
      </c>
    </row>
    <row r="47" spans="1:59">
      <c r="A47" s="14" t="s">
        <v>340</v>
      </c>
      <c r="B47" s="515">
        <f t="shared" si="139"/>
        <v>29.424695745711595</v>
      </c>
      <c r="C47" s="516">
        <f t="shared" si="140"/>
        <v>35.383244685924822</v>
      </c>
      <c r="D47" s="102">
        <f>+D18*(1+'MF and LIL capex'!F$121)</f>
        <v>1.8643626905711159</v>
      </c>
      <c r="E47" s="102">
        <f>+E18*(1+'MF and LIL capex'!G$121)</f>
        <v>3.3448992180815083</v>
      </c>
      <c r="F47" s="102">
        <f>+F18*(1+'MF and LIL capex'!H$121)</f>
        <v>8.2171017009903</v>
      </c>
      <c r="G47" s="102">
        <f>+G18*(1+'MF and LIL capex'!I$121)</f>
        <v>9.7545332558081306</v>
      </c>
      <c r="H47" s="102">
        <f>+H18*(1+'MF and LIL capex'!J$121)</f>
        <v>11.909948744393988</v>
      </c>
      <c r="I47" s="102">
        <f>+I18*(1+'MF and LIL capex'!K$121)</f>
        <v>0.29239907607978244</v>
      </c>
      <c r="J47" s="102">
        <f>+J18*(1+'MF and LIL capex'!L$121)</f>
        <v>0</v>
      </c>
      <c r="K47" s="102">
        <f>+K18*(1+'MF and LIL capex'!M$121)</f>
        <v>0</v>
      </c>
      <c r="L47" s="102">
        <f>+L18*(1+'MF and LIL capex'!N$121)</f>
        <v>0</v>
      </c>
      <c r="M47" s="102">
        <f>+M18*(1+'MF and LIL capex'!O$121)</f>
        <v>0</v>
      </c>
      <c r="N47" s="102">
        <f>+N18*(1+'MF and LIL capex'!P$121)</f>
        <v>0</v>
      </c>
      <c r="O47" s="102">
        <f>+O18*(1+'MF and LIL capex'!Q$121)</f>
        <v>0</v>
      </c>
      <c r="P47" s="102">
        <f>+P18*(1+'MF and LIL capex'!R$121)</f>
        <v>0</v>
      </c>
      <c r="Q47" s="102">
        <f>+Q18*(1+'MF and LIL capex'!S$121)</f>
        <v>0</v>
      </c>
      <c r="R47" s="102">
        <f>+R18*(1+'MF and LIL capex'!T$121)</f>
        <v>0</v>
      </c>
      <c r="S47" s="102">
        <f>+S18*(1+'MF and LIL capex'!U$121)</f>
        <v>0</v>
      </c>
      <c r="T47" s="102">
        <f>+T18*(1+'MF and LIL capex'!V$121)</f>
        <v>0</v>
      </c>
      <c r="U47" s="102">
        <f>+U18*(1+'MF and LIL capex'!W$121)</f>
        <v>0</v>
      </c>
      <c r="V47" s="102">
        <f>+V18*(1+'MF and LIL capex'!X$121)</f>
        <v>0</v>
      </c>
      <c r="W47" s="102">
        <f>+W18*(1+'MF and LIL capex'!Y$121)</f>
        <v>0</v>
      </c>
      <c r="X47" s="102">
        <f>+X18*(1+'MF and LIL capex'!Z$121)</f>
        <v>0</v>
      </c>
      <c r="Y47" s="102">
        <f>+Y18*(1+'MF and LIL capex'!AA$121)</f>
        <v>0</v>
      </c>
      <c r="Z47" s="102">
        <f>+Z18*(1+'MF and LIL capex'!AB$121)</f>
        <v>0</v>
      </c>
      <c r="AA47" s="102">
        <f>+AA18*(1+'MF and LIL capex'!AC$121)</f>
        <v>0</v>
      </c>
      <c r="AB47" s="102">
        <f>+AB18*(1+'MF and LIL capex'!AD$121)</f>
        <v>0</v>
      </c>
      <c r="AC47" s="102">
        <f>+AC18*(1+'MF and LIL capex'!AE$121)</f>
        <v>0</v>
      </c>
      <c r="AD47" s="102">
        <f>+AD18*(1+'MF and LIL capex'!AF$121)</f>
        <v>0</v>
      </c>
      <c r="AE47" s="102">
        <f>+AE18*(1+'MF and LIL capex'!AG$121)</f>
        <v>0</v>
      </c>
      <c r="AF47" s="102">
        <f>+AF18*(1+'MF and LIL capex'!AH$121)</f>
        <v>0</v>
      </c>
      <c r="AG47" s="102">
        <f>+AG18*(1+'MF and LIL capex'!AI$121)</f>
        <v>0</v>
      </c>
      <c r="AH47" s="102">
        <f>+AH18*(1+'MF and LIL capex'!AJ$121)</f>
        <v>0</v>
      </c>
      <c r="AI47" s="102">
        <f>+AI18*(1+'MF and LIL capex'!AK$121)</f>
        <v>0</v>
      </c>
      <c r="AJ47" s="102">
        <f>+AJ18*(1+'MF and LIL capex'!AL$121)</f>
        <v>0</v>
      </c>
      <c r="AK47" s="102">
        <f>+AK18*(1+'MF and LIL capex'!AM$121)</f>
        <v>0</v>
      </c>
      <c r="AL47" s="102">
        <f>+AL18*(1+'MF and LIL capex'!AN$121)</f>
        <v>0</v>
      </c>
      <c r="AM47" s="102">
        <f>+AM18*(1+'MF and LIL capex'!AO$121)</f>
        <v>0</v>
      </c>
      <c r="AN47" s="102">
        <f>+AN18*(1+'MF and LIL capex'!AP$121)</f>
        <v>0</v>
      </c>
      <c r="AO47" s="102">
        <f>+AO18*(1+'MF and LIL capex'!AQ$121)</f>
        <v>0</v>
      </c>
      <c r="AP47" s="102">
        <f>+AP18*(1+'MF and LIL capex'!AR$121)</f>
        <v>0</v>
      </c>
      <c r="AQ47" s="102">
        <f>+AQ18*(1+'MF and LIL capex'!AS$121)</f>
        <v>0</v>
      </c>
      <c r="AR47" s="102">
        <f>+AR18*(1+'MF and LIL capex'!AT$121)</f>
        <v>0</v>
      </c>
      <c r="AS47" s="102">
        <f>+AS18*(1+'MF and LIL capex'!AU$121)</f>
        <v>0</v>
      </c>
      <c r="AT47" s="102">
        <f>+AT18*(1+'MF and LIL capex'!AV$121)</f>
        <v>0</v>
      </c>
      <c r="AU47" s="102">
        <f>+AU18*(1+'MF and LIL capex'!AW$121)</f>
        <v>0</v>
      </c>
      <c r="AV47" s="102">
        <f>+AV18*(1+'MF and LIL capex'!AX$121)</f>
        <v>0</v>
      </c>
      <c r="AW47" s="102">
        <f>+AW18*(1+'MF and LIL capex'!AY$121)</f>
        <v>0</v>
      </c>
      <c r="AX47" s="102">
        <f>+AX18*(1+'MF and LIL capex'!AZ$121)</f>
        <v>0</v>
      </c>
      <c r="AY47" s="102">
        <f>+AY18*(1+'MF and LIL capex'!BA$121)</f>
        <v>0</v>
      </c>
      <c r="AZ47" s="102">
        <f>+AZ18*(1+'MF and LIL capex'!BB$121)</f>
        <v>0</v>
      </c>
      <c r="BA47" s="102">
        <f>+BA18*(1+'MF and LIL capex'!BC$121)</f>
        <v>0</v>
      </c>
      <c r="BB47" s="102">
        <f>+BB18*(1+'MF and LIL capex'!BD$121)</f>
        <v>0</v>
      </c>
      <c r="BC47" s="102">
        <f>+BC18*(1+'MF and LIL capex'!BE$121)</f>
        <v>0</v>
      </c>
      <c r="BD47" s="102">
        <f>+BD18*(1+'MF and LIL capex'!BF$121)</f>
        <v>0</v>
      </c>
      <c r="BE47" s="102">
        <f>+BE18*(1+'MF and LIL capex'!BG$121)</f>
        <v>0</v>
      </c>
      <c r="BF47" s="102">
        <f>+BF18*(1+'MF and LIL capex'!BH$121)</f>
        <v>0</v>
      </c>
      <c r="BG47" s="102">
        <f>+BG18*(1+'MF and LIL capex'!BI$121)</f>
        <v>0</v>
      </c>
    </row>
    <row r="48" spans="1:59">
      <c r="A48" s="25" t="s">
        <v>1020</v>
      </c>
      <c r="B48" s="55">
        <f t="shared" ref="B48" si="141">SUM(B45:B47)</f>
        <v>390.49548209608804</v>
      </c>
      <c r="C48" s="55">
        <f t="shared" ref="C48" si="142">SUM(C45:C47)</f>
        <v>465.54596993101467</v>
      </c>
      <c r="D48" s="55">
        <f>SUM(D45:D47)</f>
        <v>21.316695039379439</v>
      </c>
      <c r="E48" s="55">
        <f t="shared" ref="E48" si="143">SUM(E45:E47)</f>
        <v>72.289095170081353</v>
      </c>
      <c r="F48" s="55">
        <f t="shared" ref="F48" si="144">SUM(F45:F47)</f>
        <v>108.30788945529969</v>
      </c>
      <c r="G48" s="55">
        <f t="shared" ref="G48" si="145">SUM(G45:G47)</f>
        <v>139.25567169658765</v>
      </c>
      <c r="H48" s="55">
        <f t="shared" ref="H48" si="146">SUM(H45:H47)</f>
        <v>97.240451225591201</v>
      </c>
      <c r="I48" s="55">
        <f t="shared" ref="I48" si="147">SUM(I45:I47)</f>
        <v>23.116004704018486</v>
      </c>
      <c r="J48" s="55">
        <f t="shared" ref="J48" si="148">SUM(J45:J47)</f>
        <v>4.0201626400568937</v>
      </c>
      <c r="K48" s="55">
        <f t="shared" ref="K48" si="149">SUM(K45:K47)</f>
        <v>0</v>
      </c>
      <c r="L48" s="55">
        <f t="shared" ref="L48" si="150">SUM(L45:L47)</f>
        <v>0</v>
      </c>
      <c r="M48" s="55">
        <f t="shared" ref="M48" si="151">SUM(M45:M47)</f>
        <v>0</v>
      </c>
      <c r="N48" s="55">
        <f t="shared" ref="N48" si="152">SUM(N45:N47)</f>
        <v>0</v>
      </c>
      <c r="O48" s="55">
        <f t="shared" ref="O48" si="153">SUM(O45:O47)</f>
        <v>0</v>
      </c>
      <c r="P48" s="55">
        <f t="shared" ref="P48" si="154">SUM(P45:P47)</f>
        <v>0</v>
      </c>
      <c r="Q48" s="55">
        <f t="shared" ref="Q48" si="155">SUM(Q45:Q47)</f>
        <v>0</v>
      </c>
      <c r="R48" s="55">
        <f t="shared" ref="R48" si="156">SUM(R45:R47)</f>
        <v>0</v>
      </c>
      <c r="S48" s="55">
        <f t="shared" ref="S48" si="157">SUM(S45:S47)</f>
        <v>0</v>
      </c>
      <c r="T48" s="55">
        <f t="shared" ref="T48" si="158">SUM(T45:T47)</f>
        <v>0</v>
      </c>
      <c r="U48" s="55">
        <f t="shared" ref="U48" si="159">SUM(U45:U47)</f>
        <v>0</v>
      </c>
      <c r="V48" s="55">
        <f t="shared" ref="V48" si="160">SUM(V45:V47)</f>
        <v>0</v>
      </c>
      <c r="W48" s="55">
        <f t="shared" ref="W48" si="161">SUM(W45:W47)</f>
        <v>0</v>
      </c>
      <c r="X48" s="55">
        <f t="shared" ref="X48" si="162">SUM(X45:X47)</f>
        <v>0</v>
      </c>
      <c r="Y48" s="55">
        <f t="shared" ref="Y48" si="163">SUM(Y45:Y47)</f>
        <v>0</v>
      </c>
      <c r="Z48" s="55">
        <f t="shared" ref="Z48" si="164">SUM(Z45:Z47)</f>
        <v>0</v>
      </c>
      <c r="AA48" s="55">
        <f t="shared" ref="AA48" si="165">SUM(AA45:AA47)</f>
        <v>0</v>
      </c>
      <c r="AB48" s="55">
        <f t="shared" ref="AB48" si="166">SUM(AB45:AB47)</f>
        <v>0</v>
      </c>
      <c r="AC48" s="55">
        <f t="shared" ref="AC48" si="167">SUM(AC45:AC47)</f>
        <v>0</v>
      </c>
      <c r="AD48" s="55">
        <f t="shared" ref="AD48" si="168">SUM(AD45:AD47)</f>
        <v>0</v>
      </c>
      <c r="AE48" s="55">
        <f t="shared" ref="AE48" si="169">SUM(AE45:AE47)</f>
        <v>0</v>
      </c>
      <c r="AF48" s="55">
        <f t="shared" ref="AF48" si="170">SUM(AF45:AF47)</f>
        <v>0</v>
      </c>
      <c r="AG48" s="55">
        <f t="shared" ref="AG48" si="171">SUM(AG45:AG47)</f>
        <v>0</v>
      </c>
      <c r="AH48" s="55">
        <f t="shared" ref="AH48" si="172">SUM(AH45:AH47)</f>
        <v>0</v>
      </c>
      <c r="AI48" s="55">
        <f t="shared" ref="AI48" si="173">SUM(AI45:AI47)</f>
        <v>0</v>
      </c>
      <c r="AJ48" s="55">
        <f t="shared" ref="AJ48" si="174">SUM(AJ45:AJ47)</f>
        <v>0</v>
      </c>
      <c r="AK48" s="55">
        <f t="shared" ref="AK48" si="175">SUM(AK45:AK47)</f>
        <v>0</v>
      </c>
      <c r="AL48" s="55">
        <f t="shared" ref="AL48" si="176">SUM(AL45:AL47)</f>
        <v>0</v>
      </c>
      <c r="AM48" s="55">
        <f t="shared" ref="AM48" si="177">SUM(AM45:AM47)</f>
        <v>0</v>
      </c>
      <c r="AN48" s="55">
        <f t="shared" ref="AN48" si="178">SUM(AN45:AN47)</f>
        <v>0</v>
      </c>
      <c r="AO48" s="55">
        <f t="shared" ref="AO48" si="179">SUM(AO45:AO47)</f>
        <v>0</v>
      </c>
      <c r="AP48" s="55">
        <f t="shared" ref="AP48" si="180">SUM(AP45:AP47)</f>
        <v>0</v>
      </c>
      <c r="AQ48" s="55">
        <f t="shared" ref="AQ48" si="181">SUM(AQ45:AQ47)</f>
        <v>0</v>
      </c>
      <c r="AR48" s="55">
        <f t="shared" ref="AR48" si="182">SUM(AR45:AR47)</f>
        <v>0</v>
      </c>
      <c r="AS48" s="55">
        <f t="shared" ref="AS48" si="183">SUM(AS45:AS47)</f>
        <v>0</v>
      </c>
      <c r="AT48" s="55">
        <f t="shared" ref="AT48" si="184">SUM(AT45:AT47)</f>
        <v>0</v>
      </c>
      <c r="AU48" s="55">
        <f t="shared" ref="AU48" si="185">SUM(AU45:AU47)</f>
        <v>0</v>
      </c>
      <c r="AV48" s="55">
        <f t="shared" ref="AV48" si="186">SUM(AV45:AV47)</f>
        <v>0</v>
      </c>
      <c r="AW48" s="55">
        <f t="shared" ref="AW48" si="187">SUM(AW45:AW47)</f>
        <v>0</v>
      </c>
      <c r="AX48" s="55">
        <f t="shared" ref="AX48" si="188">SUM(AX45:AX47)</f>
        <v>0</v>
      </c>
      <c r="AY48" s="55">
        <f t="shared" ref="AY48" si="189">SUM(AY45:AY47)</f>
        <v>0</v>
      </c>
      <c r="AZ48" s="55">
        <f t="shared" ref="AZ48" si="190">SUM(AZ45:AZ47)</f>
        <v>0</v>
      </c>
      <c r="BA48" s="55">
        <f t="shared" ref="BA48" si="191">SUM(BA45:BA47)</f>
        <v>0</v>
      </c>
      <c r="BB48" s="55">
        <f t="shared" ref="BB48" si="192">SUM(BB45:BB47)</f>
        <v>0</v>
      </c>
      <c r="BC48" s="55">
        <f t="shared" ref="BC48" si="193">SUM(BC45:BC47)</f>
        <v>0</v>
      </c>
      <c r="BD48" s="55">
        <f t="shared" ref="BD48" si="194">SUM(BD45:BD47)</f>
        <v>0</v>
      </c>
      <c r="BE48" s="55">
        <f t="shared" ref="BE48" si="195">SUM(BE45:BE47)</f>
        <v>0</v>
      </c>
      <c r="BF48" s="55">
        <f t="shared" ref="BF48" si="196">SUM(BF45:BF47)</f>
        <v>0</v>
      </c>
      <c r="BG48" s="55">
        <f t="shared" ref="BG48" si="197">SUM(BG45:BG47)</f>
        <v>0</v>
      </c>
    </row>
    <row r="49" spans="1:59"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</row>
    <row r="50" spans="1:59">
      <c r="A50" s="25" t="s">
        <v>1021</v>
      </c>
      <c r="B50" s="25"/>
      <c r="C50" s="25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</row>
    <row r="51" spans="1:59">
      <c r="A51" s="14" t="s">
        <v>339</v>
      </c>
      <c r="B51" s="519">
        <f>NPV(0.07,E51:BG51)+D51</f>
        <v>968.59705296048969</v>
      </c>
      <c r="C51" s="516">
        <f>SUM(D51:BG51)</f>
        <v>1141.5143642442099</v>
      </c>
      <c r="D51" s="102">
        <f>+D33+D39+D45</f>
        <v>72.081185817114189</v>
      </c>
      <c r="E51" s="102">
        <f t="shared" ref="E51:BG51" si="198">+E33+E39+E45</f>
        <v>236.01402623214869</v>
      </c>
      <c r="F51" s="102">
        <f t="shared" si="198"/>
        <v>251.58993124462472</v>
      </c>
      <c r="G51" s="102">
        <f t="shared" si="198"/>
        <v>318.6988550330351</v>
      </c>
      <c r="H51" s="102">
        <f t="shared" si="198"/>
        <v>182.95736534973901</v>
      </c>
      <c r="I51" s="102">
        <f t="shared" si="198"/>
        <v>65.184630294098994</v>
      </c>
      <c r="J51" s="102">
        <f t="shared" si="198"/>
        <v>14.988370273449078</v>
      </c>
      <c r="K51" s="102">
        <f t="shared" si="198"/>
        <v>0</v>
      </c>
      <c r="L51" s="102">
        <f t="shared" si="198"/>
        <v>0</v>
      </c>
      <c r="M51" s="102">
        <f t="shared" si="198"/>
        <v>0</v>
      </c>
      <c r="N51" s="102">
        <f t="shared" si="198"/>
        <v>0</v>
      </c>
      <c r="O51" s="102">
        <f t="shared" si="198"/>
        <v>0</v>
      </c>
      <c r="P51" s="102">
        <f t="shared" si="198"/>
        <v>0</v>
      </c>
      <c r="Q51" s="102">
        <f t="shared" si="198"/>
        <v>0</v>
      </c>
      <c r="R51" s="102">
        <f t="shared" si="198"/>
        <v>0</v>
      </c>
      <c r="S51" s="102">
        <f t="shared" si="198"/>
        <v>0</v>
      </c>
      <c r="T51" s="102">
        <f t="shared" si="198"/>
        <v>0</v>
      </c>
      <c r="U51" s="102">
        <f t="shared" si="198"/>
        <v>0</v>
      </c>
      <c r="V51" s="102">
        <f t="shared" si="198"/>
        <v>0</v>
      </c>
      <c r="W51" s="102">
        <f t="shared" si="198"/>
        <v>0</v>
      </c>
      <c r="X51" s="102">
        <f t="shared" si="198"/>
        <v>0</v>
      </c>
      <c r="Y51" s="102">
        <f t="shared" si="198"/>
        <v>0</v>
      </c>
      <c r="Z51" s="102">
        <f t="shared" si="198"/>
        <v>0</v>
      </c>
      <c r="AA51" s="102">
        <f t="shared" si="198"/>
        <v>0</v>
      </c>
      <c r="AB51" s="102">
        <f t="shared" si="198"/>
        <v>0</v>
      </c>
      <c r="AC51" s="102">
        <f t="shared" si="198"/>
        <v>0</v>
      </c>
      <c r="AD51" s="102">
        <f t="shared" si="198"/>
        <v>0</v>
      </c>
      <c r="AE51" s="102">
        <f t="shared" si="198"/>
        <v>0</v>
      </c>
      <c r="AF51" s="102">
        <f t="shared" si="198"/>
        <v>0</v>
      </c>
      <c r="AG51" s="102">
        <f t="shared" si="198"/>
        <v>0</v>
      </c>
      <c r="AH51" s="102">
        <f t="shared" si="198"/>
        <v>0</v>
      </c>
      <c r="AI51" s="102">
        <f t="shared" si="198"/>
        <v>0</v>
      </c>
      <c r="AJ51" s="102">
        <f t="shared" si="198"/>
        <v>0</v>
      </c>
      <c r="AK51" s="102">
        <f t="shared" si="198"/>
        <v>0</v>
      </c>
      <c r="AL51" s="102">
        <f t="shared" si="198"/>
        <v>0</v>
      </c>
      <c r="AM51" s="102">
        <f t="shared" si="198"/>
        <v>0</v>
      </c>
      <c r="AN51" s="102">
        <f t="shared" si="198"/>
        <v>0</v>
      </c>
      <c r="AO51" s="102">
        <f t="shared" si="198"/>
        <v>0</v>
      </c>
      <c r="AP51" s="102">
        <f t="shared" si="198"/>
        <v>0</v>
      </c>
      <c r="AQ51" s="102">
        <f t="shared" si="198"/>
        <v>0</v>
      </c>
      <c r="AR51" s="102">
        <f t="shared" si="198"/>
        <v>0</v>
      </c>
      <c r="AS51" s="102">
        <f t="shared" si="198"/>
        <v>0</v>
      </c>
      <c r="AT51" s="102">
        <f t="shared" si="198"/>
        <v>0</v>
      </c>
      <c r="AU51" s="102">
        <f t="shared" si="198"/>
        <v>0</v>
      </c>
      <c r="AV51" s="102">
        <f t="shared" si="198"/>
        <v>0</v>
      </c>
      <c r="AW51" s="102">
        <f t="shared" si="198"/>
        <v>0</v>
      </c>
      <c r="AX51" s="102">
        <f t="shared" si="198"/>
        <v>0</v>
      </c>
      <c r="AY51" s="102">
        <f t="shared" si="198"/>
        <v>0</v>
      </c>
      <c r="AZ51" s="102">
        <f t="shared" si="198"/>
        <v>0</v>
      </c>
      <c r="BA51" s="102">
        <f t="shared" si="198"/>
        <v>0</v>
      </c>
      <c r="BB51" s="102">
        <f t="shared" si="198"/>
        <v>0</v>
      </c>
      <c r="BC51" s="102">
        <f t="shared" si="198"/>
        <v>0</v>
      </c>
      <c r="BD51" s="102">
        <f t="shared" si="198"/>
        <v>0</v>
      </c>
      <c r="BE51" s="102">
        <f t="shared" si="198"/>
        <v>0</v>
      </c>
      <c r="BF51" s="102">
        <f t="shared" si="198"/>
        <v>0</v>
      </c>
      <c r="BG51" s="102">
        <f t="shared" si="198"/>
        <v>0</v>
      </c>
    </row>
    <row r="52" spans="1:59">
      <c r="A52" s="14" t="s">
        <v>370</v>
      </c>
      <c r="B52" s="519">
        <f t="shared" ref="B52:B53" si="199">NPV(0.07,E52:BG52)+D52</f>
        <v>596.04302122447473</v>
      </c>
      <c r="C52" s="516">
        <f t="shared" ref="C52:C53" si="200">SUM(D52:BG52)</f>
        <v>722.52411181784612</v>
      </c>
      <c r="D52" s="102">
        <f t="shared" ref="D52:BG52" si="201">+D34+D40+D46</f>
        <v>12.212254361055209</v>
      </c>
      <c r="E52" s="102">
        <f t="shared" si="201"/>
        <v>62.744156226517262</v>
      </c>
      <c r="F52" s="102">
        <f t="shared" si="201"/>
        <v>182.13681569071596</v>
      </c>
      <c r="G52" s="102">
        <f t="shared" si="201"/>
        <v>242.47274487700946</v>
      </c>
      <c r="H52" s="102">
        <f t="shared" si="201"/>
        <v>186.80814540211554</v>
      </c>
      <c r="I52" s="102">
        <f t="shared" si="201"/>
        <v>33.717660760302039</v>
      </c>
      <c r="J52" s="102">
        <f t="shared" si="201"/>
        <v>2.4323345001307937</v>
      </c>
      <c r="K52" s="102">
        <f t="shared" si="201"/>
        <v>0</v>
      </c>
      <c r="L52" s="102">
        <f t="shared" si="201"/>
        <v>0</v>
      </c>
      <c r="M52" s="102">
        <f t="shared" si="201"/>
        <v>0</v>
      </c>
      <c r="N52" s="102">
        <f t="shared" si="201"/>
        <v>0</v>
      </c>
      <c r="O52" s="102">
        <f t="shared" si="201"/>
        <v>0</v>
      </c>
      <c r="P52" s="102">
        <f t="shared" si="201"/>
        <v>0</v>
      </c>
      <c r="Q52" s="102">
        <f t="shared" si="201"/>
        <v>0</v>
      </c>
      <c r="R52" s="102">
        <f t="shared" si="201"/>
        <v>0</v>
      </c>
      <c r="S52" s="102">
        <f t="shared" si="201"/>
        <v>0</v>
      </c>
      <c r="T52" s="102">
        <f t="shared" si="201"/>
        <v>0</v>
      </c>
      <c r="U52" s="102">
        <f t="shared" si="201"/>
        <v>0</v>
      </c>
      <c r="V52" s="102">
        <f t="shared" si="201"/>
        <v>0</v>
      </c>
      <c r="W52" s="102">
        <f t="shared" si="201"/>
        <v>0</v>
      </c>
      <c r="X52" s="102">
        <f t="shared" si="201"/>
        <v>0</v>
      </c>
      <c r="Y52" s="102">
        <f t="shared" si="201"/>
        <v>0</v>
      </c>
      <c r="Z52" s="102">
        <f t="shared" si="201"/>
        <v>0</v>
      </c>
      <c r="AA52" s="102">
        <f t="shared" si="201"/>
        <v>0</v>
      </c>
      <c r="AB52" s="102">
        <f t="shared" si="201"/>
        <v>0</v>
      </c>
      <c r="AC52" s="102">
        <f t="shared" si="201"/>
        <v>0</v>
      </c>
      <c r="AD52" s="102">
        <f t="shared" si="201"/>
        <v>0</v>
      </c>
      <c r="AE52" s="102">
        <f t="shared" si="201"/>
        <v>0</v>
      </c>
      <c r="AF52" s="102">
        <f t="shared" si="201"/>
        <v>0</v>
      </c>
      <c r="AG52" s="102">
        <f t="shared" si="201"/>
        <v>0</v>
      </c>
      <c r="AH52" s="102">
        <f t="shared" si="201"/>
        <v>0</v>
      </c>
      <c r="AI52" s="102">
        <f t="shared" si="201"/>
        <v>0</v>
      </c>
      <c r="AJ52" s="102">
        <f t="shared" si="201"/>
        <v>0</v>
      </c>
      <c r="AK52" s="102">
        <f t="shared" si="201"/>
        <v>0</v>
      </c>
      <c r="AL52" s="102">
        <f t="shared" si="201"/>
        <v>0</v>
      </c>
      <c r="AM52" s="102">
        <f t="shared" si="201"/>
        <v>0</v>
      </c>
      <c r="AN52" s="102">
        <f t="shared" si="201"/>
        <v>0</v>
      </c>
      <c r="AO52" s="102">
        <f t="shared" si="201"/>
        <v>0</v>
      </c>
      <c r="AP52" s="102">
        <f t="shared" si="201"/>
        <v>0</v>
      </c>
      <c r="AQ52" s="102">
        <f t="shared" si="201"/>
        <v>0</v>
      </c>
      <c r="AR52" s="102">
        <f t="shared" si="201"/>
        <v>0</v>
      </c>
      <c r="AS52" s="102">
        <f t="shared" si="201"/>
        <v>0</v>
      </c>
      <c r="AT52" s="102">
        <f t="shared" si="201"/>
        <v>0</v>
      </c>
      <c r="AU52" s="102">
        <f t="shared" si="201"/>
        <v>0</v>
      </c>
      <c r="AV52" s="102">
        <f t="shared" si="201"/>
        <v>0</v>
      </c>
      <c r="AW52" s="102">
        <f t="shared" si="201"/>
        <v>0</v>
      </c>
      <c r="AX52" s="102">
        <f t="shared" si="201"/>
        <v>0</v>
      </c>
      <c r="AY52" s="102">
        <f t="shared" si="201"/>
        <v>0</v>
      </c>
      <c r="AZ52" s="102">
        <f t="shared" si="201"/>
        <v>0</v>
      </c>
      <c r="BA52" s="102">
        <f t="shared" si="201"/>
        <v>0</v>
      </c>
      <c r="BB52" s="102">
        <f t="shared" si="201"/>
        <v>0</v>
      </c>
      <c r="BC52" s="102">
        <f t="shared" si="201"/>
        <v>0</v>
      </c>
      <c r="BD52" s="102">
        <f t="shared" si="201"/>
        <v>0</v>
      </c>
      <c r="BE52" s="102">
        <f t="shared" si="201"/>
        <v>0</v>
      </c>
      <c r="BF52" s="102">
        <f t="shared" si="201"/>
        <v>0</v>
      </c>
      <c r="BG52" s="102">
        <f t="shared" si="201"/>
        <v>0</v>
      </c>
    </row>
    <row r="53" spans="1:59">
      <c r="A53" s="14" t="s">
        <v>340</v>
      </c>
      <c r="B53" s="519">
        <f t="shared" si="199"/>
        <v>127.50701489808355</v>
      </c>
      <c r="C53" s="516">
        <f t="shared" si="200"/>
        <v>153.32739363900754</v>
      </c>
      <c r="D53" s="102">
        <f t="shared" ref="D53:BG53" si="202">+D35+D41+D47</f>
        <v>8.0789049924748362</v>
      </c>
      <c r="E53" s="102">
        <f t="shared" si="202"/>
        <v>14.494563278353201</v>
      </c>
      <c r="F53" s="102">
        <f t="shared" si="202"/>
        <v>35.607440704291292</v>
      </c>
      <c r="G53" s="102">
        <f t="shared" si="202"/>
        <v>42.269644108501893</v>
      </c>
      <c r="H53" s="102">
        <f t="shared" si="202"/>
        <v>51.609777892373941</v>
      </c>
      <c r="I53" s="102">
        <f t="shared" si="202"/>
        <v>1.2670626630123905</v>
      </c>
      <c r="J53" s="102">
        <f t="shared" si="202"/>
        <v>0</v>
      </c>
      <c r="K53" s="102">
        <f t="shared" si="202"/>
        <v>0</v>
      </c>
      <c r="L53" s="102">
        <f t="shared" si="202"/>
        <v>0</v>
      </c>
      <c r="M53" s="102">
        <f t="shared" si="202"/>
        <v>0</v>
      </c>
      <c r="N53" s="102">
        <f t="shared" si="202"/>
        <v>0</v>
      </c>
      <c r="O53" s="102">
        <f t="shared" si="202"/>
        <v>0</v>
      </c>
      <c r="P53" s="102">
        <f t="shared" si="202"/>
        <v>0</v>
      </c>
      <c r="Q53" s="102">
        <f t="shared" si="202"/>
        <v>0</v>
      </c>
      <c r="R53" s="102">
        <f t="shared" si="202"/>
        <v>0</v>
      </c>
      <c r="S53" s="102">
        <f t="shared" si="202"/>
        <v>0</v>
      </c>
      <c r="T53" s="102">
        <f t="shared" si="202"/>
        <v>0</v>
      </c>
      <c r="U53" s="102">
        <f t="shared" si="202"/>
        <v>0</v>
      </c>
      <c r="V53" s="102">
        <f t="shared" si="202"/>
        <v>0</v>
      </c>
      <c r="W53" s="102">
        <f t="shared" si="202"/>
        <v>0</v>
      </c>
      <c r="X53" s="102">
        <f t="shared" si="202"/>
        <v>0</v>
      </c>
      <c r="Y53" s="102">
        <f t="shared" si="202"/>
        <v>0</v>
      </c>
      <c r="Z53" s="102">
        <f t="shared" si="202"/>
        <v>0</v>
      </c>
      <c r="AA53" s="102">
        <f t="shared" si="202"/>
        <v>0</v>
      </c>
      <c r="AB53" s="102">
        <f t="shared" si="202"/>
        <v>0</v>
      </c>
      <c r="AC53" s="102">
        <f t="shared" si="202"/>
        <v>0</v>
      </c>
      <c r="AD53" s="102">
        <f t="shared" si="202"/>
        <v>0</v>
      </c>
      <c r="AE53" s="102">
        <f t="shared" si="202"/>
        <v>0</v>
      </c>
      <c r="AF53" s="102">
        <f t="shared" si="202"/>
        <v>0</v>
      </c>
      <c r="AG53" s="102">
        <f t="shared" si="202"/>
        <v>0</v>
      </c>
      <c r="AH53" s="102">
        <f t="shared" si="202"/>
        <v>0</v>
      </c>
      <c r="AI53" s="102">
        <f t="shared" si="202"/>
        <v>0</v>
      </c>
      <c r="AJ53" s="102">
        <f t="shared" si="202"/>
        <v>0</v>
      </c>
      <c r="AK53" s="102">
        <f t="shared" si="202"/>
        <v>0</v>
      </c>
      <c r="AL53" s="102">
        <f t="shared" si="202"/>
        <v>0</v>
      </c>
      <c r="AM53" s="102">
        <f t="shared" si="202"/>
        <v>0</v>
      </c>
      <c r="AN53" s="102">
        <f t="shared" si="202"/>
        <v>0</v>
      </c>
      <c r="AO53" s="102">
        <f t="shared" si="202"/>
        <v>0</v>
      </c>
      <c r="AP53" s="102">
        <f t="shared" si="202"/>
        <v>0</v>
      </c>
      <c r="AQ53" s="102">
        <f t="shared" si="202"/>
        <v>0</v>
      </c>
      <c r="AR53" s="102">
        <f t="shared" si="202"/>
        <v>0</v>
      </c>
      <c r="AS53" s="102">
        <f t="shared" si="202"/>
        <v>0</v>
      </c>
      <c r="AT53" s="102">
        <f t="shared" si="202"/>
        <v>0</v>
      </c>
      <c r="AU53" s="102">
        <f t="shared" si="202"/>
        <v>0</v>
      </c>
      <c r="AV53" s="102">
        <f t="shared" si="202"/>
        <v>0</v>
      </c>
      <c r="AW53" s="102">
        <f t="shared" si="202"/>
        <v>0</v>
      </c>
      <c r="AX53" s="102">
        <f t="shared" si="202"/>
        <v>0</v>
      </c>
      <c r="AY53" s="102">
        <f t="shared" si="202"/>
        <v>0</v>
      </c>
      <c r="AZ53" s="102">
        <f t="shared" si="202"/>
        <v>0</v>
      </c>
      <c r="BA53" s="102">
        <f t="shared" si="202"/>
        <v>0</v>
      </c>
      <c r="BB53" s="102">
        <f t="shared" si="202"/>
        <v>0</v>
      </c>
      <c r="BC53" s="102">
        <f t="shared" si="202"/>
        <v>0</v>
      </c>
      <c r="BD53" s="102">
        <f t="shared" si="202"/>
        <v>0</v>
      </c>
      <c r="BE53" s="102">
        <f t="shared" si="202"/>
        <v>0</v>
      </c>
      <c r="BF53" s="102">
        <f t="shared" si="202"/>
        <v>0</v>
      </c>
      <c r="BG53" s="102">
        <f t="shared" si="202"/>
        <v>0</v>
      </c>
    </row>
    <row r="54" spans="1:59">
      <c r="A54" s="25" t="s">
        <v>1021</v>
      </c>
      <c r="B54" s="517">
        <f t="shared" ref="B54" si="203">SUM(B51:B53)</f>
        <v>1692.1470890830478</v>
      </c>
      <c r="C54" s="55">
        <f t="shared" ref="C54" si="204">SUM(C51:C53)</f>
        <v>2017.3658697010635</v>
      </c>
      <c r="D54" s="55">
        <f>SUM(D51:D53)</f>
        <v>92.372345170644223</v>
      </c>
      <c r="E54" s="55">
        <f t="shared" ref="E54" si="205">SUM(E51:E53)</f>
        <v>313.25274573701915</v>
      </c>
      <c r="F54" s="55">
        <f t="shared" ref="F54" si="206">SUM(F51:F53)</f>
        <v>469.33418763963198</v>
      </c>
      <c r="G54" s="55">
        <f t="shared" ref="G54" si="207">SUM(G51:G53)</f>
        <v>603.4412440185464</v>
      </c>
      <c r="H54" s="55">
        <f t="shared" ref="H54" si="208">SUM(H51:H53)</f>
        <v>421.37528864422848</v>
      </c>
      <c r="I54" s="55">
        <f t="shared" ref="I54" si="209">SUM(I51:I53)</f>
        <v>100.16935371741343</v>
      </c>
      <c r="J54" s="55">
        <f t="shared" ref="J54" si="210">SUM(J51:J53)</f>
        <v>17.420704773579871</v>
      </c>
      <c r="K54" s="55">
        <f t="shared" ref="K54" si="211">SUM(K51:K53)</f>
        <v>0</v>
      </c>
      <c r="L54" s="55">
        <f t="shared" ref="L54" si="212">SUM(L51:L53)</f>
        <v>0</v>
      </c>
      <c r="M54" s="55">
        <f t="shared" ref="M54" si="213">SUM(M51:M53)</f>
        <v>0</v>
      </c>
      <c r="N54" s="55">
        <f t="shared" ref="N54" si="214">SUM(N51:N53)</f>
        <v>0</v>
      </c>
      <c r="O54" s="55">
        <f t="shared" ref="O54" si="215">SUM(O51:O53)</f>
        <v>0</v>
      </c>
      <c r="P54" s="55">
        <f t="shared" ref="P54" si="216">SUM(P51:P53)</f>
        <v>0</v>
      </c>
      <c r="Q54" s="55">
        <f t="shared" ref="Q54" si="217">SUM(Q51:Q53)</f>
        <v>0</v>
      </c>
      <c r="R54" s="55">
        <f t="shared" ref="R54" si="218">SUM(R51:R53)</f>
        <v>0</v>
      </c>
      <c r="S54" s="55">
        <f t="shared" ref="S54" si="219">SUM(S51:S53)</f>
        <v>0</v>
      </c>
      <c r="T54" s="55">
        <f t="shared" ref="T54" si="220">SUM(T51:T53)</f>
        <v>0</v>
      </c>
      <c r="U54" s="55">
        <f t="shared" ref="U54" si="221">SUM(U51:U53)</f>
        <v>0</v>
      </c>
      <c r="V54" s="55">
        <f t="shared" ref="V54" si="222">SUM(V51:V53)</f>
        <v>0</v>
      </c>
      <c r="W54" s="55">
        <f t="shared" ref="W54" si="223">SUM(W51:W53)</f>
        <v>0</v>
      </c>
      <c r="X54" s="55">
        <f t="shared" ref="X54" si="224">SUM(X51:X53)</f>
        <v>0</v>
      </c>
      <c r="Y54" s="55">
        <f t="shared" ref="Y54" si="225">SUM(Y51:Y53)</f>
        <v>0</v>
      </c>
      <c r="Z54" s="55">
        <f t="shared" ref="Z54" si="226">SUM(Z51:Z53)</f>
        <v>0</v>
      </c>
      <c r="AA54" s="55">
        <f t="shared" ref="AA54" si="227">SUM(AA51:AA53)</f>
        <v>0</v>
      </c>
      <c r="AB54" s="55">
        <f t="shared" ref="AB54" si="228">SUM(AB51:AB53)</f>
        <v>0</v>
      </c>
      <c r="AC54" s="55">
        <f t="shared" ref="AC54" si="229">SUM(AC51:AC53)</f>
        <v>0</v>
      </c>
      <c r="AD54" s="55">
        <f t="shared" ref="AD54" si="230">SUM(AD51:AD53)</f>
        <v>0</v>
      </c>
      <c r="AE54" s="55">
        <f t="shared" ref="AE54" si="231">SUM(AE51:AE53)</f>
        <v>0</v>
      </c>
      <c r="AF54" s="55">
        <f t="shared" ref="AF54" si="232">SUM(AF51:AF53)</f>
        <v>0</v>
      </c>
      <c r="AG54" s="55">
        <f t="shared" ref="AG54" si="233">SUM(AG51:AG53)</f>
        <v>0</v>
      </c>
      <c r="AH54" s="55">
        <f t="shared" ref="AH54" si="234">SUM(AH51:AH53)</f>
        <v>0</v>
      </c>
      <c r="AI54" s="55">
        <f t="shared" ref="AI54" si="235">SUM(AI51:AI53)</f>
        <v>0</v>
      </c>
      <c r="AJ54" s="55">
        <f t="shared" ref="AJ54" si="236">SUM(AJ51:AJ53)</f>
        <v>0</v>
      </c>
      <c r="AK54" s="55">
        <f t="shared" ref="AK54" si="237">SUM(AK51:AK53)</f>
        <v>0</v>
      </c>
      <c r="AL54" s="55">
        <f t="shared" ref="AL54" si="238">SUM(AL51:AL53)</f>
        <v>0</v>
      </c>
      <c r="AM54" s="55">
        <f t="shared" ref="AM54" si="239">SUM(AM51:AM53)</f>
        <v>0</v>
      </c>
      <c r="AN54" s="55">
        <f t="shared" ref="AN54" si="240">SUM(AN51:AN53)</f>
        <v>0</v>
      </c>
      <c r="AO54" s="55">
        <f t="shared" ref="AO54" si="241">SUM(AO51:AO53)</f>
        <v>0</v>
      </c>
      <c r="AP54" s="55">
        <f t="shared" ref="AP54" si="242">SUM(AP51:AP53)</f>
        <v>0</v>
      </c>
      <c r="AQ54" s="55">
        <f t="shared" ref="AQ54" si="243">SUM(AQ51:AQ53)</f>
        <v>0</v>
      </c>
      <c r="AR54" s="55">
        <f t="shared" ref="AR54" si="244">SUM(AR51:AR53)</f>
        <v>0</v>
      </c>
      <c r="AS54" s="55">
        <f t="shared" ref="AS54" si="245">SUM(AS51:AS53)</f>
        <v>0</v>
      </c>
      <c r="AT54" s="55">
        <f t="shared" ref="AT54" si="246">SUM(AT51:AT53)</f>
        <v>0</v>
      </c>
      <c r="AU54" s="55">
        <f t="shared" ref="AU54" si="247">SUM(AU51:AU53)</f>
        <v>0</v>
      </c>
      <c r="AV54" s="55">
        <f t="shared" ref="AV54" si="248">SUM(AV51:AV53)</f>
        <v>0</v>
      </c>
      <c r="AW54" s="55">
        <f t="shared" ref="AW54" si="249">SUM(AW51:AW53)</f>
        <v>0</v>
      </c>
      <c r="AX54" s="55">
        <f t="shared" ref="AX54" si="250">SUM(AX51:AX53)</f>
        <v>0</v>
      </c>
      <c r="AY54" s="55">
        <f t="shared" ref="AY54" si="251">SUM(AY51:AY53)</f>
        <v>0</v>
      </c>
      <c r="AZ54" s="55">
        <f t="shared" ref="AZ54" si="252">SUM(AZ51:AZ53)</f>
        <v>0</v>
      </c>
      <c r="BA54" s="55">
        <f t="shared" ref="BA54" si="253">SUM(BA51:BA53)</f>
        <v>0</v>
      </c>
      <c r="BB54" s="55">
        <f t="shared" ref="BB54" si="254">SUM(BB51:BB53)</f>
        <v>0</v>
      </c>
      <c r="BC54" s="55">
        <f t="shared" ref="BC54" si="255">SUM(BC51:BC53)</f>
        <v>0</v>
      </c>
      <c r="BD54" s="55">
        <f t="shared" ref="BD54" si="256">SUM(BD51:BD53)</f>
        <v>0</v>
      </c>
      <c r="BE54" s="55">
        <f t="shared" ref="BE54" si="257">SUM(BE51:BE53)</f>
        <v>0</v>
      </c>
      <c r="BF54" s="55">
        <f t="shared" ref="BF54" si="258">SUM(BF51:BF53)</f>
        <v>0</v>
      </c>
      <c r="BG54" s="55">
        <f t="shared" ref="BG54" si="259">SUM(BG51:BG53)</f>
        <v>0</v>
      </c>
    </row>
    <row r="62" spans="1:59">
      <c r="A62" s="25" t="s">
        <v>1027</v>
      </c>
      <c r="B62" s="530" t="s">
        <v>1029</v>
      </c>
      <c r="C62" s="26" t="s">
        <v>1033</v>
      </c>
    </row>
    <row r="63" spans="1:59" ht="15.75" customHeight="1">
      <c r="A63" s="14" t="s">
        <v>1028</v>
      </c>
      <c r="B63" s="521" t="s">
        <v>1030</v>
      </c>
      <c r="C63" s="98">
        <f>+C25</f>
        <v>1896.2136461452312</v>
      </c>
    </row>
    <row r="64" spans="1:59" ht="15.75" customHeight="1">
      <c r="A64" s="14" t="s">
        <v>1037</v>
      </c>
      <c r="B64" s="521" t="s">
        <v>1031</v>
      </c>
      <c r="C64" s="98">
        <f>+C54</f>
        <v>2017.3658697010635</v>
      </c>
    </row>
    <row r="65" spans="1:3" ht="15.75" customHeight="1">
      <c r="A65" s="14" t="s">
        <v>1040</v>
      </c>
      <c r="B65" s="521" t="s">
        <v>410</v>
      </c>
      <c r="C65" s="98">
        <f>+B54</f>
        <v>1692.1470890830478</v>
      </c>
    </row>
    <row r="67" spans="1:3">
      <c r="A67" s="105" t="s">
        <v>308</v>
      </c>
    </row>
    <row r="68" spans="1:3" ht="17.25" customHeight="1">
      <c r="A68" s="14" t="s">
        <v>1032</v>
      </c>
    </row>
    <row r="69" spans="1:3" ht="17.25" customHeight="1">
      <c r="A69" s="14" t="s">
        <v>1038</v>
      </c>
    </row>
    <row r="70" spans="1:3" ht="17.25" customHeight="1">
      <c r="A70" s="14" t="s">
        <v>1039</v>
      </c>
    </row>
    <row r="71" spans="1:3" ht="17.25" customHeight="1">
      <c r="A71" s="14" t="s">
        <v>1034</v>
      </c>
    </row>
    <row r="72" spans="1:3" ht="17.25" customHeight="1">
      <c r="A72" s="14" t="s">
        <v>1035</v>
      </c>
    </row>
    <row r="73" spans="1:3" ht="17.25" customHeight="1">
      <c r="A73" s="14" t="s">
        <v>1036</v>
      </c>
    </row>
  </sheetData>
  <sheetProtection password="EEDF" sheet="1" objects="1" scenarios="1"/>
  <printOptions horizontalCentered="1"/>
  <pageMargins left="0.7" right="0.7" top="0.75" bottom="0.75" header="0.3" footer="0.3"/>
  <pageSetup scale="90" orientation="landscape" r:id="rId1"/>
  <headerFooter>
    <oddHeader>&amp;C&amp;A</oddHeader>
    <oddFooter>&amp;L&amp;F&amp;C&amp;P&amp;R&amp;D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I43" sqref="I43"/>
    </sheetView>
  </sheetViews>
  <sheetFormatPr defaultRowHeight="15.75"/>
  <cols>
    <col min="1" max="1" width="24" style="76" customWidth="1"/>
    <col min="2" max="2" width="17.28515625" style="76" customWidth="1"/>
    <col min="3" max="3" width="18.28515625" style="76" customWidth="1"/>
    <col min="4" max="16384" width="9.140625" style="76"/>
  </cols>
  <sheetData>
    <row r="1" spans="1:3">
      <c r="B1" s="77" t="s">
        <v>313</v>
      </c>
      <c r="C1" s="77" t="s">
        <v>314</v>
      </c>
    </row>
    <row r="2" spans="1:3">
      <c r="A2" s="78" t="s">
        <v>337</v>
      </c>
    </row>
    <row r="3" spans="1:3">
      <c r="A3" s="79" t="s">
        <v>368</v>
      </c>
      <c r="B3" s="80">
        <f>+DG3IsolatedCPW!J2083</f>
        <v>13086905.910860298</v>
      </c>
      <c r="C3" s="80">
        <f>+DG3InfeedCPW!J964</f>
        <v>9017342.1257596929</v>
      </c>
    </row>
    <row r="4" spans="1:3">
      <c r="A4" s="79" t="s">
        <v>410</v>
      </c>
      <c r="B4" s="80">
        <f>+DG3IsolatedCPW!I2085</f>
        <v>2842975.2962584477</v>
      </c>
      <c r="C4" s="80">
        <f>+DG3InfeedCPW!I964</f>
        <v>5408788.3613891937</v>
      </c>
    </row>
    <row r="5" spans="1:3">
      <c r="A5" s="78" t="s">
        <v>338</v>
      </c>
      <c r="B5" s="80"/>
      <c r="C5" s="80"/>
    </row>
    <row r="6" spans="1:3">
      <c r="A6" s="79" t="s">
        <v>368</v>
      </c>
      <c r="B6" s="80">
        <f>+DG3IsolatedCPW!J2097</f>
        <v>5128183.4717124877</v>
      </c>
      <c r="C6" s="80">
        <f>+DG3InfeedCPW!J973</f>
        <v>3617334.7454388766</v>
      </c>
    </row>
    <row r="7" spans="1:3">
      <c r="A7" s="79" t="s">
        <v>410</v>
      </c>
      <c r="B7" s="80">
        <f>+DG3IsolatedCPW!I2097</f>
        <v>752447.78393605468</v>
      </c>
      <c r="C7" s="80">
        <f>+DG3InfeedCPW!I973</f>
        <v>648301.02407245</v>
      </c>
    </row>
    <row r="8" spans="1:3">
      <c r="A8" s="78" t="s">
        <v>18</v>
      </c>
      <c r="B8" s="80"/>
      <c r="C8" s="80"/>
    </row>
    <row r="9" spans="1:3">
      <c r="A9" s="79" t="s">
        <v>368</v>
      </c>
      <c r="B9" s="80">
        <f>+B3+B6</f>
        <v>18215089.382572785</v>
      </c>
      <c r="C9" s="80">
        <f>+C3+C6</f>
        <v>12634676.871198568</v>
      </c>
    </row>
    <row r="10" spans="1:3">
      <c r="A10" s="79" t="s">
        <v>410</v>
      </c>
      <c r="B10" s="80">
        <f>+B4+B7</f>
        <v>3595423.0801945021</v>
      </c>
      <c r="C10" s="80">
        <f>+C4+C7</f>
        <v>6057089.3854616433</v>
      </c>
    </row>
    <row r="11" spans="1:3">
      <c r="B11" s="80"/>
      <c r="C11" s="80"/>
    </row>
    <row r="12" spans="1:3">
      <c r="A12" s="78" t="s">
        <v>479</v>
      </c>
      <c r="C12" s="80"/>
    </row>
    <row r="13" spans="1:3">
      <c r="A13" s="14" t="s">
        <v>408</v>
      </c>
      <c r="B13" s="80">
        <f>+IsolatedEconomicImpacts!B91</f>
        <v>775469.95293505723</v>
      </c>
      <c r="C13" s="80">
        <f>+InfeedEconomicImpacts!B86</f>
        <v>1675259.2035340676</v>
      </c>
    </row>
    <row r="14" spans="1:3">
      <c r="A14" s="14" t="s">
        <v>409</v>
      </c>
      <c r="B14" s="80">
        <f>+IsolatedEconomicImpacts!B92</f>
        <v>577448.15282004862</v>
      </c>
      <c r="C14" s="80">
        <f>+InfeedEconomicImpacts!B87</f>
        <v>472837.56905846344</v>
      </c>
    </row>
    <row r="15" spans="1:3">
      <c r="A15" s="14" t="s">
        <v>456</v>
      </c>
      <c r="B15" s="80">
        <f>+IsolatedEconomicImpacts!B93</f>
        <v>97901.661109226261</v>
      </c>
      <c r="C15" s="80">
        <f>+InfeedEconomicImpacts!B88</f>
        <v>256630.9986515897</v>
      </c>
    </row>
    <row r="16" spans="1:3">
      <c r="A16" s="14" t="s">
        <v>457</v>
      </c>
      <c r="B16" s="80">
        <f>+IsolatedEconomicImpacts!B94</f>
        <v>91216.694089246172</v>
      </c>
      <c r="C16" s="80">
        <f>+InfeedEconomicImpacts!B89</f>
        <v>71370.902349242489</v>
      </c>
    </row>
    <row r="18" spans="1:3">
      <c r="A18" s="78" t="s">
        <v>480</v>
      </c>
    </row>
    <row r="19" spans="1:3">
      <c r="A19" s="14" t="s">
        <v>408</v>
      </c>
      <c r="B19" s="121">
        <f>+B13/B4</f>
        <v>0.27276703879756864</v>
      </c>
      <c r="C19" s="121">
        <f>+C13/C4</f>
        <v>0.30972910966399764</v>
      </c>
    </row>
    <row r="20" spans="1:3">
      <c r="A20" s="14" t="s">
        <v>409</v>
      </c>
      <c r="B20" s="121">
        <f>+B14/B7</f>
        <v>0.76742621235378894</v>
      </c>
      <c r="C20" s="121">
        <f>+C14/C7</f>
        <v>0.72934879246098816</v>
      </c>
    </row>
    <row r="21" spans="1:3">
      <c r="A21" s="14" t="s">
        <v>456</v>
      </c>
      <c r="B21" s="121">
        <f>+B15/B4</f>
        <v>3.443633901359313E-2</v>
      </c>
      <c r="C21" s="121">
        <f>+C15/C4</f>
        <v>4.7447040169579971E-2</v>
      </c>
    </row>
    <row r="22" spans="1:3">
      <c r="A22" s="14" t="s">
        <v>457</v>
      </c>
      <c r="B22" s="121">
        <f>+B16/B7</f>
        <v>0.12122661005404468</v>
      </c>
      <c r="C22" s="121">
        <f>+C16/C7</f>
        <v>0.11008914022826922</v>
      </c>
    </row>
  </sheetData>
  <sheetProtection password="EEDF" sheet="1" objects="1" scenarios="1"/>
  <printOptions horizontalCentered="1"/>
  <pageMargins left="0.7" right="0.7" top="0.75" bottom="0.75" header="0.3" footer="0.3"/>
  <pageSetup orientation="portrait" r:id="rId1"/>
  <headerFooter>
    <oddHeader>&amp;C&amp;A</oddHeader>
    <oddFooter>&amp;L&amp;F&amp;C&amp;P&amp;R&amp;D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973"/>
  <sheetViews>
    <sheetView workbookViewId="0">
      <pane xSplit="11" ySplit="10" topLeftCell="L653" activePane="bottomRight" state="frozen"/>
      <selection pane="topRight" activeCell="L1" sqref="L1"/>
      <selection pane="bottomLeft" activeCell="A11" sqref="A11"/>
      <selection pane="bottomRight" activeCell="M662" sqref="M662"/>
    </sheetView>
  </sheetViews>
  <sheetFormatPr defaultRowHeight="12.75" outlineLevelRow="1"/>
  <cols>
    <col min="1" max="1" width="4.28515625" customWidth="1"/>
    <col min="2" max="2" width="29.140625" bestFit="1" customWidth="1"/>
    <col min="3" max="3" width="8" bestFit="1" customWidth="1"/>
    <col min="4" max="4" width="7" bestFit="1" customWidth="1"/>
    <col min="5" max="5" width="8" bestFit="1" customWidth="1"/>
    <col min="6" max="6" width="8.28515625" bestFit="1" customWidth="1"/>
    <col min="7" max="7" width="7" bestFit="1" customWidth="1"/>
    <col min="8" max="8" width="6.28515625" bestFit="1" customWidth="1"/>
    <col min="9" max="9" width="12.85546875" bestFit="1" customWidth="1"/>
    <col min="10" max="10" width="12.28515625" customWidth="1"/>
    <col min="11" max="11" width="3.5703125" customWidth="1"/>
    <col min="12" max="12" width="10.28515625" customWidth="1"/>
    <col min="13" max="14" width="10.42578125" bestFit="1" customWidth="1"/>
    <col min="15" max="15" width="10.7109375" customWidth="1"/>
    <col min="16" max="16" width="10.42578125" bestFit="1" customWidth="1"/>
    <col min="17" max="17" width="11.42578125" bestFit="1" customWidth="1"/>
    <col min="18" max="70" width="10.42578125" bestFit="1" customWidth="1"/>
  </cols>
  <sheetData>
    <row r="1" spans="1:68">
      <c r="A1" t="s">
        <v>0</v>
      </c>
      <c r="G1" s="146"/>
      <c r="I1" s="2"/>
      <c r="J1" s="98"/>
      <c r="L1" s="2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8"/>
      <c r="BP1" s="6"/>
    </row>
    <row r="2" spans="1:68">
      <c r="A2" s="3" t="s">
        <v>533</v>
      </c>
      <c r="G2" s="146"/>
      <c r="I2" s="2"/>
      <c r="J2" s="9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61"/>
      <c r="BP2" s="6"/>
    </row>
    <row r="3" spans="1:68">
      <c r="B3" s="70" t="s">
        <v>534</v>
      </c>
      <c r="J3" s="98"/>
      <c r="O3" s="14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</row>
    <row r="4" spans="1:68">
      <c r="B4" t="s">
        <v>369</v>
      </c>
      <c r="C4" s="150">
        <v>7.0000000000000007E-2</v>
      </c>
    </row>
    <row r="5" spans="1:68">
      <c r="B5" t="s">
        <v>535</v>
      </c>
      <c r="C5" s="150">
        <v>7.0000000000000007E-2</v>
      </c>
    </row>
    <row r="6" spans="1:68">
      <c r="B6" t="s">
        <v>536</v>
      </c>
      <c r="C6" s="151">
        <v>2.9999999999999997E-4</v>
      </c>
    </row>
    <row r="7" spans="1:68">
      <c r="B7" s="3" t="s">
        <v>537</v>
      </c>
      <c r="C7" s="150">
        <v>2.5000000000000001E-2</v>
      </c>
    </row>
    <row r="8" spans="1:68">
      <c r="B8" t="s">
        <v>538</v>
      </c>
      <c r="C8" s="152">
        <v>0</v>
      </c>
    </row>
    <row r="9" spans="1:68">
      <c r="J9" s="1">
        <f>+L10</f>
        <v>2012</v>
      </c>
    </row>
    <row r="10" spans="1:68">
      <c r="C10" s="150"/>
      <c r="H10" s="1"/>
      <c r="I10" s="153"/>
      <c r="J10" s="8" t="s">
        <v>539</v>
      </c>
      <c r="L10" s="154">
        <v>2012</v>
      </c>
      <c r="M10">
        <f t="shared" ref="M10:BO10" si="0">+L10+1</f>
        <v>2013</v>
      </c>
      <c r="N10">
        <f t="shared" si="0"/>
        <v>2014</v>
      </c>
      <c r="O10">
        <f t="shared" si="0"/>
        <v>2015</v>
      </c>
      <c r="P10">
        <f t="shared" si="0"/>
        <v>2016</v>
      </c>
      <c r="Q10">
        <f t="shared" si="0"/>
        <v>2017</v>
      </c>
      <c r="R10">
        <f t="shared" si="0"/>
        <v>2018</v>
      </c>
      <c r="S10">
        <f t="shared" si="0"/>
        <v>2019</v>
      </c>
      <c r="T10">
        <f t="shared" si="0"/>
        <v>2020</v>
      </c>
      <c r="U10">
        <f t="shared" si="0"/>
        <v>2021</v>
      </c>
      <c r="V10">
        <f t="shared" si="0"/>
        <v>2022</v>
      </c>
      <c r="W10">
        <f t="shared" si="0"/>
        <v>2023</v>
      </c>
      <c r="X10">
        <f t="shared" si="0"/>
        <v>2024</v>
      </c>
      <c r="Y10">
        <f t="shared" si="0"/>
        <v>2025</v>
      </c>
      <c r="Z10">
        <f t="shared" si="0"/>
        <v>2026</v>
      </c>
      <c r="AA10">
        <f t="shared" si="0"/>
        <v>2027</v>
      </c>
      <c r="AB10">
        <f t="shared" si="0"/>
        <v>2028</v>
      </c>
      <c r="AC10">
        <f t="shared" si="0"/>
        <v>2029</v>
      </c>
      <c r="AD10">
        <f t="shared" si="0"/>
        <v>2030</v>
      </c>
      <c r="AE10">
        <f t="shared" si="0"/>
        <v>2031</v>
      </c>
      <c r="AF10">
        <f t="shared" si="0"/>
        <v>2032</v>
      </c>
      <c r="AG10">
        <f t="shared" si="0"/>
        <v>2033</v>
      </c>
      <c r="AH10">
        <f t="shared" si="0"/>
        <v>2034</v>
      </c>
      <c r="AI10">
        <f t="shared" si="0"/>
        <v>2035</v>
      </c>
      <c r="AJ10">
        <f t="shared" si="0"/>
        <v>2036</v>
      </c>
      <c r="AK10">
        <f t="shared" si="0"/>
        <v>2037</v>
      </c>
      <c r="AL10">
        <f t="shared" si="0"/>
        <v>2038</v>
      </c>
      <c r="AM10">
        <f t="shared" si="0"/>
        <v>2039</v>
      </c>
      <c r="AN10">
        <f t="shared" si="0"/>
        <v>2040</v>
      </c>
      <c r="AO10">
        <f t="shared" si="0"/>
        <v>2041</v>
      </c>
      <c r="AP10">
        <f t="shared" si="0"/>
        <v>2042</v>
      </c>
      <c r="AQ10">
        <f t="shared" si="0"/>
        <v>2043</v>
      </c>
      <c r="AR10">
        <f t="shared" si="0"/>
        <v>2044</v>
      </c>
      <c r="AS10">
        <f t="shared" si="0"/>
        <v>2045</v>
      </c>
      <c r="AT10">
        <f t="shared" si="0"/>
        <v>2046</v>
      </c>
      <c r="AU10">
        <f t="shared" si="0"/>
        <v>2047</v>
      </c>
      <c r="AV10">
        <f t="shared" si="0"/>
        <v>2048</v>
      </c>
      <c r="AW10">
        <f t="shared" si="0"/>
        <v>2049</v>
      </c>
      <c r="AX10">
        <f t="shared" si="0"/>
        <v>2050</v>
      </c>
      <c r="AY10">
        <f t="shared" si="0"/>
        <v>2051</v>
      </c>
      <c r="AZ10">
        <f t="shared" si="0"/>
        <v>2052</v>
      </c>
      <c r="BA10">
        <f t="shared" si="0"/>
        <v>2053</v>
      </c>
      <c r="BB10">
        <f t="shared" si="0"/>
        <v>2054</v>
      </c>
      <c r="BC10">
        <f t="shared" si="0"/>
        <v>2055</v>
      </c>
      <c r="BD10">
        <f t="shared" si="0"/>
        <v>2056</v>
      </c>
      <c r="BE10">
        <f t="shared" si="0"/>
        <v>2057</v>
      </c>
      <c r="BF10">
        <f t="shared" si="0"/>
        <v>2058</v>
      </c>
      <c r="BG10">
        <f t="shared" si="0"/>
        <v>2059</v>
      </c>
      <c r="BH10">
        <f t="shared" si="0"/>
        <v>2060</v>
      </c>
      <c r="BI10">
        <f t="shared" si="0"/>
        <v>2061</v>
      </c>
      <c r="BJ10">
        <f t="shared" si="0"/>
        <v>2062</v>
      </c>
      <c r="BK10">
        <f t="shared" si="0"/>
        <v>2063</v>
      </c>
      <c r="BL10">
        <f t="shared" si="0"/>
        <v>2064</v>
      </c>
      <c r="BM10">
        <f t="shared" si="0"/>
        <v>2065</v>
      </c>
      <c r="BN10">
        <f t="shared" si="0"/>
        <v>2066</v>
      </c>
      <c r="BO10">
        <f t="shared" si="0"/>
        <v>2067</v>
      </c>
    </row>
    <row r="11" spans="1:68">
      <c r="C11" s="150"/>
      <c r="H11" s="1"/>
      <c r="I11" s="153"/>
      <c r="J11" s="8"/>
      <c r="L11" s="154"/>
    </row>
    <row r="12" spans="1:68">
      <c r="B12" s="155" t="s">
        <v>540</v>
      </c>
      <c r="C12" s="150"/>
      <c r="J12" s="2">
        <f>NPV($C$4,M12:BO12)+L12</f>
        <v>319400.09491504112</v>
      </c>
      <c r="L12" s="2">
        <f>SUM(L13,L16:L17)</f>
        <v>0</v>
      </c>
      <c r="M12" s="2">
        <f>SUM(M13,M16:M17)</f>
        <v>0</v>
      </c>
      <c r="N12" s="2">
        <f>SUM(N13,N16:N17)</f>
        <v>0</v>
      </c>
      <c r="O12" s="2">
        <f t="shared" ref="O12:BO12" si="1">SUM(O13,O16:O17)</f>
        <v>750.89293838174467</v>
      </c>
      <c r="P12" s="2">
        <f t="shared" si="1"/>
        <v>8886.6833306591579</v>
      </c>
      <c r="Q12" s="2">
        <f t="shared" si="1"/>
        <v>8657.7013061881862</v>
      </c>
      <c r="R12" s="2">
        <f t="shared" si="1"/>
        <v>8428.7192817172145</v>
      </c>
      <c r="S12" s="2">
        <f t="shared" si="1"/>
        <v>8199.7372572462427</v>
      </c>
      <c r="T12" s="2">
        <f t="shared" si="1"/>
        <v>7970.7552327752701</v>
      </c>
      <c r="U12" s="2">
        <f t="shared" si="1"/>
        <v>7741.7732083042984</v>
      </c>
      <c r="V12" s="2">
        <f t="shared" si="1"/>
        <v>7973.6864383206312</v>
      </c>
      <c r="W12" s="2">
        <f t="shared" si="1"/>
        <v>12774.340518134833</v>
      </c>
      <c r="X12" s="2">
        <f t="shared" si="1"/>
        <v>12471.121518140428</v>
      </c>
      <c r="Y12" s="2">
        <f t="shared" si="1"/>
        <v>12167.90251814602</v>
      </c>
      <c r="Z12" s="2">
        <f t="shared" si="1"/>
        <v>11864.683518151614</v>
      </c>
      <c r="AA12" s="2">
        <f t="shared" si="1"/>
        <v>11927.206458018914</v>
      </c>
      <c r="AB12" s="2">
        <f t="shared" si="1"/>
        <v>15615.238935816411</v>
      </c>
      <c r="AC12" s="2">
        <f t="shared" si="1"/>
        <v>15253.10942378471</v>
      </c>
      <c r="AD12" s="2">
        <f t="shared" si="1"/>
        <v>14890.979911753007</v>
      </c>
      <c r="AE12" s="2">
        <f t="shared" si="1"/>
        <v>14528.850399721305</v>
      </c>
      <c r="AF12" s="2">
        <f t="shared" si="1"/>
        <v>15519.732257980106</v>
      </c>
      <c r="AG12" s="2">
        <f t="shared" si="1"/>
        <v>29832.897119924197</v>
      </c>
      <c r="AH12" s="2">
        <f t="shared" si="1"/>
        <v>29087.0801631791</v>
      </c>
      <c r="AI12" s="2">
        <f t="shared" si="1"/>
        <v>28341.263206434003</v>
      </c>
      <c r="AJ12" s="2">
        <f t="shared" si="1"/>
        <v>28869.615086080812</v>
      </c>
      <c r="AK12" s="2">
        <f t="shared" si="1"/>
        <v>42156.823438342588</v>
      </c>
      <c r="AL12" s="2">
        <f t="shared" si="1"/>
        <v>43506.570938924888</v>
      </c>
      <c r="AM12" s="2">
        <f t="shared" si="1"/>
        <v>43709.685021743069</v>
      </c>
      <c r="AN12" s="2">
        <f t="shared" si="1"/>
        <v>58571.401841362007</v>
      </c>
      <c r="AO12" s="2">
        <f t="shared" si="1"/>
        <v>69352.617204644863</v>
      </c>
      <c r="AP12" s="2">
        <f t="shared" si="1"/>
        <v>67819.593432302951</v>
      </c>
      <c r="AQ12" s="2">
        <f t="shared" si="1"/>
        <v>70361.830639485925</v>
      </c>
      <c r="AR12" s="2">
        <f t="shared" si="1"/>
        <v>84995.872846391809</v>
      </c>
      <c r="AS12" s="2">
        <f t="shared" si="1"/>
        <v>82700.07943997407</v>
      </c>
      <c r="AT12" s="2">
        <f t="shared" si="1"/>
        <v>80404.286033556346</v>
      </c>
      <c r="AU12" s="2">
        <f t="shared" si="1"/>
        <v>78400.452917340721</v>
      </c>
      <c r="AV12" s="2">
        <f t="shared" si="1"/>
        <v>79290.750064733322</v>
      </c>
      <c r="AW12" s="2">
        <f t="shared" si="1"/>
        <v>78715.557222064759</v>
      </c>
      <c r="AX12" s="2">
        <f t="shared" si="1"/>
        <v>95524.658818774886</v>
      </c>
      <c r="AY12" s="2">
        <f t="shared" si="1"/>
        <v>92642.807694883886</v>
      </c>
      <c r="AZ12" s="2">
        <f t="shared" si="1"/>
        <v>90091.605236485586</v>
      </c>
      <c r="BA12" s="2">
        <f t="shared" si="1"/>
        <v>90818.0413527091</v>
      </c>
      <c r="BB12" s="2">
        <f t="shared" si="1"/>
        <v>89887.722493901543</v>
      </c>
      <c r="BC12" s="2">
        <f t="shared" si="1"/>
        <v>108674.15648515265</v>
      </c>
      <c r="BD12" s="2">
        <f t="shared" si="1"/>
        <v>105127.69399169843</v>
      </c>
      <c r="BE12" s="2">
        <f t="shared" si="1"/>
        <v>103711.05497317367</v>
      </c>
      <c r="BF12" s="2">
        <f t="shared" si="1"/>
        <v>123232.12270337362</v>
      </c>
      <c r="BG12" s="2">
        <f t="shared" si="1"/>
        <v>119317.34412120593</v>
      </c>
      <c r="BH12" s="2">
        <f t="shared" si="1"/>
        <v>123392.44127168422</v>
      </c>
      <c r="BI12" s="2">
        <f t="shared" si="1"/>
        <v>205746.04225914655</v>
      </c>
      <c r="BJ12" s="2">
        <f t="shared" si="1"/>
        <v>195178.69989619582</v>
      </c>
      <c r="BK12" s="2">
        <f t="shared" si="1"/>
        <v>194119.64915788898</v>
      </c>
      <c r="BL12" s="2">
        <f t="shared" si="1"/>
        <v>187879.21673403465</v>
      </c>
      <c r="BM12" s="2">
        <f t="shared" si="1"/>
        <v>178969.39388412991</v>
      </c>
      <c r="BN12" s="2">
        <f t="shared" si="1"/>
        <v>196850.17560828174</v>
      </c>
      <c r="BO12" s="2">
        <f t="shared" si="1"/>
        <v>191617.47103002926</v>
      </c>
    </row>
    <row r="13" spans="1:68">
      <c r="B13" s="21" t="s">
        <v>541</v>
      </c>
      <c r="C13" s="150"/>
      <c r="F13" s="156"/>
      <c r="J13" s="2">
        <f>NPV($C$4,M13:BO13)+L13</f>
        <v>128601.06430377696</v>
      </c>
      <c r="L13" s="156">
        <f>SUM(L38,L68,L98,L128,L158,L188,L218,L248,L278,L308,L338,L368,L398,L428,L458,L488,L518,L548,L578,L608,L638)</f>
        <v>0</v>
      </c>
      <c r="M13" s="156">
        <f t="shared" ref="M13:BO16" si="2">SUM(M38,M68,M98,M128,M158,M188,M218,M248,M278,M308,M338,M368,M398,M428,M458,M488,M518,M548,M578,M608,M638)</f>
        <v>0</v>
      </c>
      <c r="N13" s="156">
        <f t="shared" si="2"/>
        <v>0</v>
      </c>
      <c r="O13" s="156">
        <f t="shared" si="2"/>
        <v>272.59764817972876</v>
      </c>
      <c r="P13" s="156">
        <f t="shared" si="2"/>
        <v>3271.1717781567449</v>
      </c>
      <c r="Q13" s="156">
        <f t="shared" si="2"/>
        <v>3271.1717781567449</v>
      </c>
      <c r="R13" s="156">
        <f t="shared" si="2"/>
        <v>3271.1717781567449</v>
      </c>
      <c r="S13" s="156">
        <f t="shared" si="2"/>
        <v>3271.1717781567449</v>
      </c>
      <c r="T13" s="156">
        <f t="shared" si="2"/>
        <v>3271.1717781567449</v>
      </c>
      <c r="U13" s="156">
        <f t="shared" si="2"/>
        <v>3271.1717781567449</v>
      </c>
      <c r="V13" s="156">
        <f t="shared" si="2"/>
        <v>3359.5491299703572</v>
      </c>
      <c r="W13" s="156">
        <f t="shared" si="2"/>
        <v>4331.6999999200925</v>
      </c>
      <c r="X13" s="156">
        <f t="shared" si="2"/>
        <v>4331.6999999200925</v>
      </c>
      <c r="Y13" s="156">
        <f t="shared" si="2"/>
        <v>4331.6999999200925</v>
      </c>
      <c r="Z13" s="156">
        <f t="shared" si="2"/>
        <v>4331.6999999200925</v>
      </c>
      <c r="AA13" s="156">
        <f t="shared" si="2"/>
        <v>4401.8315618692541</v>
      </c>
      <c r="AB13" s="156">
        <f t="shared" si="2"/>
        <v>5173.2787433100311</v>
      </c>
      <c r="AC13" s="156">
        <f t="shared" si="2"/>
        <v>5173.2787433100311</v>
      </c>
      <c r="AD13" s="156">
        <f t="shared" si="2"/>
        <v>5173.2787433100311</v>
      </c>
      <c r="AE13" s="156">
        <f t="shared" si="2"/>
        <v>5173.2787433100311</v>
      </c>
      <c r="AF13" s="156">
        <f t="shared" si="2"/>
        <v>5630.0495108259765</v>
      </c>
      <c r="AG13" s="156">
        <f t="shared" si="2"/>
        <v>10654.527953501371</v>
      </c>
      <c r="AH13" s="156">
        <f t="shared" si="2"/>
        <v>10654.527953501371</v>
      </c>
      <c r="AI13" s="156">
        <f t="shared" si="2"/>
        <v>10654.527953501371</v>
      </c>
      <c r="AJ13" s="156">
        <f t="shared" si="2"/>
        <v>11117.091137186226</v>
      </c>
      <c r="AK13" s="156">
        <f t="shared" si="2"/>
        <v>16248.935384917502</v>
      </c>
      <c r="AL13" s="156">
        <f t="shared" si="2"/>
        <v>16729.076884094127</v>
      </c>
      <c r="AM13" s="156">
        <f t="shared" si="2"/>
        <v>17227.936166395059</v>
      </c>
      <c r="AN13" s="156">
        <f t="shared" si="2"/>
        <v>22954.370817525192</v>
      </c>
      <c r="AO13" s="156">
        <f t="shared" si="2"/>
        <v>25583.178821543777</v>
      </c>
      <c r="AP13" s="156">
        <f t="shared" si="2"/>
        <v>25632.612115067277</v>
      </c>
      <c r="AQ13" s="156">
        <f t="shared" si="2"/>
        <v>26728.100870432809</v>
      </c>
      <c r="AR13" s="156">
        <f t="shared" si="2"/>
        <v>32797.048663110436</v>
      </c>
      <c r="AS13" s="156">
        <f t="shared" si="2"/>
        <v>32797.048663110436</v>
      </c>
      <c r="AT13" s="156">
        <f t="shared" si="2"/>
        <v>32797.048663110436</v>
      </c>
      <c r="AU13" s="156">
        <f t="shared" si="2"/>
        <v>32853.03248379763</v>
      </c>
      <c r="AV13" s="156">
        <f t="shared" si="2"/>
        <v>33468.854511356731</v>
      </c>
      <c r="AW13" s="156">
        <f t="shared" si="2"/>
        <v>34110.558449566284</v>
      </c>
      <c r="AX13" s="156">
        <f t="shared" si="2"/>
        <v>41169.301769871388</v>
      </c>
      <c r="AY13" s="156">
        <f t="shared" si="2"/>
        <v>41169.301769871388</v>
      </c>
      <c r="AZ13" s="156">
        <f t="shared" si="2"/>
        <v>41232.7041441689</v>
      </c>
      <c r="BA13" s="156">
        <f t="shared" si="2"/>
        <v>41930.130261441533</v>
      </c>
      <c r="BB13" s="156">
        <f t="shared" si="2"/>
        <v>42657.931898528812</v>
      </c>
      <c r="BC13" s="156">
        <f t="shared" si="2"/>
        <v>50663.749906488905</v>
      </c>
      <c r="BD13" s="156">
        <f t="shared" si="2"/>
        <v>50663.749906488905</v>
      </c>
      <c r="BE13" s="156">
        <f t="shared" si="2"/>
        <v>51102.221440671645</v>
      </c>
      <c r="BF13" s="156">
        <f t="shared" si="2"/>
        <v>55925.408316681387</v>
      </c>
      <c r="BG13" s="156">
        <f t="shared" si="2"/>
        <v>55925.408316681387</v>
      </c>
      <c r="BH13" s="156">
        <f t="shared" si="2"/>
        <v>58497.73973062048</v>
      </c>
      <c r="BI13" s="156">
        <f t="shared" si="2"/>
        <v>86330.822100265592</v>
      </c>
      <c r="BJ13" s="156">
        <f t="shared" si="2"/>
        <v>81323.945980012504</v>
      </c>
      <c r="BK13" s="156">
        <f t="shared" si="2"/>
        <v>82218.453883095281</v>
      </c>
      <c r="BL13" s="156">
        <f t="shared" si="2"/>
        <v>81719.594600794328</v>
      </c>
      <c r="BM13" s="156">
        <f t="shared" si="2"/>
        <v>76680.637696999751</v>
      </c>
      <c r="BN13" s="156">
        <f t="shared" si="2"/>
        <v>81614.084913671526</v>
      </c>
      <c r="BO13" s="156">
        <f t="shared" si="2"/>
        <v>81706.179581197677</v>
      </c>
    </row>
    <row r="14" spans="1:68">
      <c r="B14" s="3" t="s">
        <v>542</v>
      </c>
      <c r="C14" s="150"/>
      <c r="F14" s="156"/>
      <c r="J14" s="2"/>
      <c r="L14" s="156">
        <f>SUM(L39,L69,L99,L129,L159,L189,L219,L249,L279,L309,L339,L369,L399,L429,L459,L489,L519,L549,L579,L609,L639)</f>
        <v>0</v>
      </c>
      <c r="M14" s="156">
        <f t="shared" si="2"/>
        <v>0</v>
      </c>
      <c r="N14" s="156">
        <f t="shared" si="2"/>
        <v>0</v>
      </c>
      <c r="O14" s="156">
        <f t="shared" si="2"/>
        <v>81506.696805738902</v>
      </c>
      <c r="P14" s="156">
        <f t="shared" si="2"/>
        <v>78235.52502758216</v>
      </c>
      <c r="Q14" s="156">
        <f t="shared" si="2"/>
        <v>74964.353249425418</v>
      </c>
      <c r="R14" s="156">
        <f t="shared" si="2"/>
        <v>71693.181471268676</v>
      </c>
      <c r="S14" s="156">
        <f t="shared" si="2"/>
        <v>68422.009693111933</v>
      </c>
      <c r="T14" s="156">
        <f t="shared" si="2"/>
        <v>65150.837914955191</v>
      </c>
      <c r="U14" s="156">
        <f t="shared" si="2"/>
        <v>61879.666136798449</v>
      </c>
      <c r="V14" s="156">
        <f t="shared" si="2"/>
        <v>122151.81031262896</v>
      </c>
      <c r="W14" s="156">
        <f t="shared" si="2"/>
        <v>117820.11031270887</v>
      </c>
      <c r="X14" s="156">
        <f t="shared" si="2"/>
        <v>113488.41031278878</v>
      </c>
      <c r="Y14" s="156">
        <f t="shared" si="2"/>
        <v>109156.71031286869</v>
      </c>
      <c r="Z14" s="156">
        <f t="shared" si="2"/>
        <v>104825.01031294859</v>
      </c>
      <c r="AA14" s="156">
        <f t="shared" si="2"/>
        <v>150917.90335447565</v>
      </c>
      <c r="AB14" s="156">
        <f t="shared" si="2"/>
        <v>145744.62461116564</v>
      </c>
      <c r="AC14" s="156">
        <f t="shared" si="2"/>
        <v>140571.34586785559</v>
      </c>
      <c r="AD14" s="156">
        <f t="shared" si="2"/>
        <v>135398.06712454557</v>
      </c>
      <c r="AE14" s="156">
        <f t="shared" si="2"/>
        <v>130224.78838123553</v>
      </c>
      <c r="AF14" s="156">
        <f t="shared" si="2"/>
        <v>277807.74328232661</v>
      </c>
      <c r="AG14" s="156">
        <f t="shared" si="2"/>
        <v>267153.21532882523</v>
      </c>
      <c r="AH14" s="156">
        <f t="shared" si="2"/>
        <v>256498.68737532382</v>
      </c>
      <c r="AI14" s="156">
        <f t="shared" si="2"/>
        <v>245844.15942182249</v>
      </c>
      <c r="AJ14" s="156">
        <f t="shared" si="2"/>
        <v>373496.02339009265</v>
      </c>
      <c r="AK14" s="156">
        <f t="shared" si="2"/>
        <v>388674.53158764518</v>
      </c>
      <c r="AL14" s="156">
        <f t="shared" si="2"/>
        <v>371945.45470355108</v>
      </c>
      <c r="AM14" s="156">
        <f t="shared" si="2"/>
        <v>504375.30322743487</v>
      </c>
      <c r="AN14" s="156">
        <f t="shared" si="2"/>
        <v>634894.99060979066</v>
      </c>
      <c r="AO14" s="156">
        <f t="shared" si="2"/>
        <v>609311.81178824685</v>
      </c>
      <c r="AP14" s="156">
        <f t="shared" si="2"/>
        <v>619271.17101009819</v>
      </c>
      <c r="AQ14" s="156">
        <f t="shared" si="2"/>
        <v>758059.8281217824</v>
      </c>
      <c r="AR14" s="156">
        <f t="shared" si="2"/>
        <v>725262.77945867204</v>
      </c>
      <c r="AS14" s="156">
        <f t="shared" si="2"/>
        <v>692465.73079556157</v>
      </c>
      <c r="AT14" s="156">
        <f t="shared" si="2"/>
        <v>659668.6821324511</v>
      </c>
      <c r="AU14" s="156">
        <f t="shared" si="2"/>
        <v>667124.00054343115</v>
      </c>
      <c r="AV14" s="156">
        <f t="shared" si="2"/>
        <v>633655.14603207458</v>
      </c>
      <c r="AW14" s="156">
        <f t="shared" si="2"/>
        <v>792055.76904537459</v>
      </c>
      <c r="AX14" s="156">
        <f t="shared" si="2"/>
        <v>750886.46727550309</v>
      </c>
      <c r="AY14" s="156">
        <f t="shared" si="2"/>
        <v>709717.16550563183</v>
      </c>
      <c r="AZ14" s="156">
        <f t="shared" si="2"/>
        <v>714134.17085567128</v>
      </c>
      <c r="BA14" s="156">
        <f t="shared" si="2"/>
        <v>672204.04059422994</v>
      </c>
      <c r="BB14" s="156">
        <f t="shared" si="2"/>
        <v>847886.59982188535</v>
      </c>
      <c r="BC14" s="156">
        <f t="shared" si="2"/>
        <v>797222.84991539654</v>
      </c>
      <c r="BD14" s="156">
        <f t="shared" si="2"/>
        <v>746559.10000890761</v>
      </c>
      <c r="BE14" s="156">
        <f t="shared" si="2"/>
        <v>982628.83000754518</v>
      </c>
      <c r="BF14" s="156">
        <f t="shared" si="2"/>
        <v>926703.42169086391</v>
      </c>
      <c r="BG14" s="156">
        <f t="shared" si="2"/>
        <v>870778.01337418251</v>
      </c>
      <c r="BH14" s="156">
        <f t="shared" si="2"/>
        <v>1738319.5826616364</v>
      </c>
      <c r="BI14" s="156">
        <f t="shared" si="2"/>
        <v>1651988.7605613708</v>
      </c>
      <c r="BJ14" s="156">
        <f t="shared" si="2"/>
        <v>1629214.4227831401</v>
      </c>
      <c r="BK14" s="156">
        <f t="shared" si="2"/>
        <v>1546995.9689000447</v>
      </c>
      <c r="BL14" s="156">
        <f t="shared" si="2"/>
        <v>1465276.3742992505</v>
      </c>
      <c r="BM14" s="156">
        <f t="shared" si="2"/>
        <v>1676618.3552568164</v>
      </c>
      <c r="BN14" s="156">
        <f t="shared" si="2"/>
        <v>1595004.2703431449</v>
      </c>
      <c r="BO14" s="156">
        <f t="shared" si="2"/>
        <v>1579606.2513807768</v>
      </c>
    </row>
    <row r="15" spans="1:68">
      <c r="B15" s="21" t="s">
        <v>543</v>
      </c>
      <c r="C15" s="150"/>
      <c r="F15" s="156"/>
      <c r="J15" s="2"/>
      <c r="L15" s="156">
        <f>SUM(L40,L70,L100,L130,L160,L190,L220,L250,L280,L310,L340,L370,L400,L430,L460,L490,L520,L550,L580,L610,L640)</f>
        <v>0</v>
      </c>
      <c r="M15" s="156">
        <f t="shared" si="2"/>
        <v>0</v>
      </c>
      <c r="N15" s="156">
        <f t="shared" si="2"/>
        <v>0</v>
      </c>
      <c r="O15" s="156">
        <f t="shared" si="2"/>
        <v>6803.5829691523977</v>
      </c>
      <c r="P15" s="156">
        <f t="shared" si="2"/>
        <v>79871.110916660531</v>
      </c>
      <c r="Q15" s="156">
        <f t="shared" si="2"/>
        <v>76599.939138503789</v>
      </c>
      <c r="R15" s="156">
        <f t="shared" si="2"/>
        <v>73328.767360347047</v>
      </c>
      <c r="S15" s="156">
        <f t="shared" si="2"/>
        <v>70057.595582190304</v>
      </c>
      <c r="T15" s="156">
        <f t="shared" si="2"/>
        <v>66786.423804033562</v>
      </c>
      <c r="U15" s="156">
        <f t="shared" si="2"/>
        <v>63515.25202587682</v>
      </c>
      <c r="V15" s="156">
        <f t="shared" si="2"/>
        <v>65543.03896687791</v>
      </c>
      <c r="W15" s="156">
        <f t="shared" si="2"/>
        <v>119985.96031266892</v>
      </c>
      <c r="X15" s="156">
        <f t="shared" si="2"/>
        <v>115654.26031274883</v>
      </c>
      <c r="Y15" s="156">
        <f t="shared" si="2"/>
        <v>111322.56031282873</v>
      </c>
      <c r="Z15" s="156">
        <f t="shared" si="2"/>
        <v>106990.86031290864</v>
      </c>
      <c r="AA15" s="156">
        <f t="shared" si="2"/>
        <v>106864.13188152369</v>
      </c>
      <c r="AB15" s="156">
        <f t="shared" si="2"/>
        <v>148331.26398282064</v>
      </c>
      <c r="AC15" s="156">
        <f t="shared" si="2"/>
        <v>143157.9852395106</v>
      </c>
      <c r="AD15" s="156">
        <f t="shared" si="2"/>
        <v>137984.70649620058</v>
      </c>
      <c r="AE15" s="156">
        <f t="shared" si="2"/>
        <v>132811.42775289054</v>
      </c>
      <c r="AF15" s="156">
        <f t="shared" si="2"/>
        <v>140386.86726192711</v>
      </c>
      <c r="AG15" s="156">
        <f t="shared" si="2"/>
        <v>272480.47930557589</v>
      </c>
      <c r="AH15" s="156">
        <f t="shared" si="2"/>
        <v>261825.95135207451</v>
      </c>
      <c r="AI15" s="156">
        <f t="shared" si="2"/>
        <v>251171.42339857316</v>
      </c>
      <c r="AJ15" s="156">
        <f t="shared" si="2"/>
        <v>252061.70157120627</v>
      </c>
      <c r="AK15" s="156">
        <f t="shared" si="2"/>
        <v>368010.5152253054</v>
      </c>
      <c r="AL15" s="156">
        <f t="shared" si="2"/>
        <v>380309.99314559816</v>
      </c>
      <c r="AM15" s="156">
        <f t="shared" si="2"/>
        <v>376031.61251559801</v>
      </c>
      <c r="AN15" s="156">
        <f t="shared" si="2"/>
        <v>505922.09692424553</v>
      </c>
      <c r="AO15" s="156">
        <f t="shared" si="2"/>
        <v>622103.4011990187</v>
      </c>
      <c r="AP15" s="156">
        <f t="shared" si="2"/>
        <v>599484.16026832128</v>
      </c>
      <c r="AQ15" s="156">
        <f t="shared" si="2"/>
        <v>619953.05656475318</v>
      </c>
      <c r="AR15" s="156">
        <f t="shared" si="2"/>
        <v>741661.30379022728</v>
      </c>
      <c r="AS15" s="156">
        <f t="shared" si="2"/>
        <v>708864.2551271168</v>
      </c>
      <c r="AT15" s="156">
        <f t="shared" si="2"/>
        <v>676067.20646400622</v>
      </c>
      <c r="AU15" s="156">
        <f t="shared" si="2"/>
        <v>646626.85438293207</v>
      </c>
      <c r="AV15" s="156">
        <f t="shared" si="2"/>
        <v>650389.57328775292</v>
      </c>
      <c r="AW15" s="156">
        <f t="shared" si="2"/>
        <v>632936.57956754277</v>
      </c>
      <c r="AX15" s="156">
        <f t="shared" si="2"/>
        <v>771471.11816043872</v>
      </c>
      <c r="AY15" s="156">
        <f t="shared" si="2"/>
        <v>730301.81639056746</v>
      </c>
      <c r="AZ15" s="156">
        <f t="shared" si="2"/>
        <v>692934.01531295106</v>
      </c>
      <c r="BA15" s="156">
        <f t="shared" si="2"/>
        <v>693169.10572495067</v>
      </c>
      <c r="BB15" s="156">
        <f t="shared" si="2"/>
        <v>669403.69132247928</v>
      </c>
      <c r="BC15" s="156">
        <f t="shared" si="2"/>
        <v>822554.724868641</v>
      </c>
      <c r="BD15" s="156">
        <f t="shared" si="2"/>
        <v>771890.97496215208</v>
      </c>
      <c r="BE15" s="156">
        <f t="shared" si="2"/>
        <v>745331.64594801026</v>
      </c>
      <c r="BF15" s="156">
        <f t="shared" si="2"/>
        <v>954666.1258492046</v>
      </c>
      <c r="BG15" s="156">
        <f t="shared" si="2"/>
        <v>898740.71753252321</v>
      </c>
      <c r="BH15" s="156">
        <f t="shared" si="2"/>
        <v>919878.07115843415</v>
      </c>
      <c r="BI15" s="156">
        <f t="shared" si="2"/>
        <v>1695154.1716115037</v>
      </c>
      <c r="BJ15" s="156">
        <f t="shared" si="2"/>
        <v>1616243.1927508083</v>
      </c>
      <c r="BK15" s="156">
        <f t="shared" si="2"/>
        <v>1588105.1958415923</v>
      </c>
      <c r="BL15" s="156">
        <f t="shared" si="2"/>
        <v>1506136.1715996477</v>
      </c>
      <c r="BM15" s="156">
        <f t="shared" si="2"/>
        <v>1451377.974894909</v>
      </c>
      <c r="BN15" s="156">
        <f t="shared" si="2"/>
        <v>1635811.3127999806</v>
      </c>
      <c r="BO15" s="156">
        <f t="shared" si="2"/>
        <v>1559719.0706600649</v>
      </c>
    </row>
    <row r="16" spans="1:68">
      <c r="B16" s="21" t="s">
        <v>535</v>
      </c>
      <c r="C16" s="150"/>
      <c r="F16" s="2"/>
      <c r="J16" s="2">
        <f>NPV($C$4,M16:BO16)+L16</f>
        <v>189649.1115837307</v>
      </c>
      <c r="L16" s="2">
        <f>SUM(L41,L71,L101,L131,L161,L191,L221,L251,L281,L311,L341,L371,L401,L431,L461,L491,L521,L551,L581,L611,L641)</f>
        <v>0</v>
      </c>
      <c r="M16" s="2">
        <f t="shared" si="2"/>
        <v>0</v>
      </c>
      <c r="N16" s="2">
        <f t="shared" si="2"/>
        <v>0</v>
      </c>
      <c r="O16" s="2">
        <f t="shared" si="2"/>
        <v>476.2508078406679</v>
      </c>
      <c r="P16" s="2">
        <f t="shared" si="2"/>
        <v>5590.9777641662376</v>
      </c>
      <c r="Q16" s="2">
        <f t="shared" si="2"/>
        <v>5361.9957396952659</v>
      </c>
      <c r="R16" s="2">
        <f t="shared" si="2"/>
        <v>5133.0137152242942</v>
      </c>
      <c r="S16" s="2">
        <f t="shared" si="2"/>
        <v>4904.0316907533215</v>
      </c>
      <c r="T16" s="2">
        <f t="shared" si="2"/>
        <v>4675.0496662823498</v>
      </c>
      <c r="U16" s="2">
        <f t="shared" si="2"/>
        <v>4446.0676418113781</v>
      </c>
      <c r="V16" s="2">
        <f t="shared" si="2"/>
        <v>4588.0127276814537</v>
      </c>
      <c r="W16" s="2">
        <f t="shared" si="2"/>
        <v>8399.0172218868247</v>
      </c>
      <c r="X16" s="2">
        <f t="shared" si="2"/>
        <v>8095.798221892419</v>
      </c>
      <c r="Y16" s="2">
        <f t="shared" si="2"/>
        <v>7792.5792218980114</v>
      </c>
      <c r="Z16" s="2">
        <f t="shared" si="2"/>
        <v>7489.3602219036056</v>
      </c>
      <c r="AA16" s="2">
        <f t="shared" si="2"/>
        <v>7480.4892317066588</v>
      </c>
      <c r="AB16" s="2">
        <f t="shared" si="2"/>
        <v>10383.188478797445</v>
      </c>
      <c r="AC16" s="2">
        <f t="shared" si="2"/>
        <v>10021.058966765744</v>
      </c>
      <c r="AD16" s="2">
        <f t="shared" si="2"/>
        <v>9658.9294547340414</v>
      </c>
      <c r="AE16" s="2">
        <f t="shared" si="2"/>
        <v>9296.7999427023387</v>
      </c>
      <c r="AF16" s="2">
        <f t="shared" si="2"/>
        <v>9827.0807083348973</v>
      </c>
      <c r="AG16" s="2">
        <f t="shared" si="2"/>
        <v>19073.633551390314</v>
      </c>
      <c r="AH16" s="2">
        <f t="shared" si="2"/>
        <v>18327.816594645221</v>
      </c>
      <c r="AI16" s="2">
        <f t="shared" si="2"/>
        <v>17581.999637900124</v>
      </c>
      <c r="AJ16" s="2">
        <f t="shared" si="2"/>
        <v>17644.319109984441</v>
      </c>
      <c r="AK16" s="2">
        <f t="shared" si="2"/>
        <v>25760.73606577138</v>
      </c>
      <c r="AL16" s="2">
        <f t="shared" si="2"/>
        <v>26621.699520191873</v>
      </c>
      <c r="AM16" s="2">
        <f t="shared" si="2"/>
        <v>26322.212876091868</v>
      </c>
      <c r="AN16" s="2">
        <f t="shared" si="2"/>
        <v>35414.546784697195</v>
      </c>
      <c r="AO16" s="2">
        <f t="shared" si="2"/>
        <v>43547.238083931319</v>
      </c>
      <c r="AP16" s="2">
        <f t="shared" si="2"/>
        <v>41963.891218782504</v>
      </c>
      <c r="AQ16" s="2">
        <f t="shared" si="2"/>
        <v>43396.713959532724</v>
      </c>
      <c r="AR16" s="2">
        <f t="shared" si="2"/>
        <v>51916.291265315915</v>
      </c>
      <c r="AS16" s="2">
        <f t="shared" si="2"/>
        <v>49620.497858898176</v>
      </c>
      <c r="AT16" s="2">
        <f t="shared" si="2"/>
        <v>47324.704452480444</v>
      </c>
      <c r="AU16" s="2">
        <f t="shared" si="2"/>
        <v>45263.879806805249</v>
      </c>
      <c r="AV16" s="2">
        <f t="shared" si="2"/>
        <v>45527.270130142693</v>
      </c>
      <c r="AW16" s="2">
        <f t="shared" si="2"/>
        <v>44305.560569728004</v>
      </c>
      <c r="AX16" s="2">
        <f t="shared" si="2"/>
        <v>54002.978271230721</v>
      </c>
      <c r="AY16" s="2">
        <f t="shared" si="2"/>
        <v>51121.127147339728</v>
      </c>
      <c r="AZ16" s="2">
        <f t="shared" si="2"/>
        <v>48505.38107190658</v>
      </c>
      <c r="BA16" s="2">
        <f t="shared" si="2"/>
        <v>48521.837400746546</v>
      </c>
      <c r="BB16" s="2">
        <f t="shared" si="2"/>
        <v>46858.258392573545</v>
      </c>
      <c r="BC16" s="2">
        <f t="shared" si="2"/>
        <v>57578.830740804864</v>
      </c>
      <c r="BD16" s="2">
        <f t="shared" si="2"/>
        <v>54032.368247350649</v>
      </c>
      <c r="BE16" s="2">
        <f t="shared" si="2"/>
        <v>52173.215216360717</v>
      </c>
      <c r="BF16" s="2">
        <f t="shared" si="2"/>
        <v>66826.62880944433</v>
      </c>
      <c r="BG16" s="2">
        <f t="shared" si="2"/>
        <v>62911.850227276627</v>
      </c>
      <c r="BH16" s="2">
        <f t="shared" si="2"/>
        <v>64391.464981090387</v>
      </c>
      <c r="BI16" s="2">
        <f t="shared" si="2"/>
        <v>118660.79201280526</v>
      </c>
      <c r="BJ16" s="2">
        <f t="shared" si="2"/>
        <v>113137.02349255657</v>
      </c>
      <c r="BK16" s="2">
        <f t="shared" si="2"/>
        <v>111167.36370891148</v>
      </c>
      <c r="BL16" s="2">
        <f t="shared" si="2"/>
        <v>105429.53201197536</v>
      </c>
      <c r="BM16" s="2">
        <f t="shared" si="2"/>
        <v>101596.45824264362</v>
      </c>
      <c r="BN16" s="2">
        <f t="shared" si="2"/>
        <v>114506.79189599866</v>
      </c>
      <c r="BO16" s="2">
        <f t="shared" si="2"/>
        <v>109180.33494620454</v>
      </c>
    </row>
    <row r="17" spans="1:68">
      <c r="B17" t="s">
        <v>536</v>
      </c>
      <c r="C17" s="150"/>
      <c r="J17" s="2">
        <f>NPV($C$4,M17:BO17)+L17</f>
        <v>1149.9190275336132</v>
      </c>
      <c r="L17" s="2">
        <f>SUM(L43,L73,L103,L133,L163,L193,L223,L253,L283,L313,L343,L373,L403,L433,L463,L493,L523,L553,L583,L613,L643)</f>
        <v>0</v>
      </c>
      <c r="M17" s="2">
        <f t="shared" ref="M17:BO18" si="3">SUM(M43,M73,M103,M133,M163,M193,M223,M253,M283,M313,M343,M373,M403,M433,M463,M493,M523,M553,M583,M613,M643)</f>
        <v>0</v>
      </c>
      <c r="N17" s="2">
        <f t="shared" si="3"/>
        <v>0</v>
      </c>
      <c r="O17" s="2">
        <f t="shared" si="3"/>
        <v>2.0444823613479652</v>
      </c>
      <c r="P17" s="2">
        <f t="shared" si="3"/>
        <v>24.533788336175586</v>
      </c>
      <c r="Q17" s="2">
        <f t="shared" si="3"/>
        <v>24.533788336175586</v>
      </c>
      <c r="R17" s="2">
        <f t="shared" si="3"/>
        <v>24.533788336175586</v>
      </c>
      <c r="S17" s="2">
        <f t="shared" si="3"/>
        <v>24.533788336175586</v>
      </c>
      <c r="T17" s="2">
        <f t="shared" si="3"/>
        <v>24.533788336175586</v>
      </c>
      <c r="U17" s="2">
        <f t="shared" si="3"/>
        <v>24.533788336175586</v>
      </c>
      <c r="V17" s="2">
        <f t="shared" si="3"/>
        <v>26.124580668820609</v>
      </c>
      <c r="W17" s="2">
        <f t="shared" si="3"/>
        <v>43.623296327915845</v>
      </c>
      <c r="X17" s="2">
        <f t="shared" si="3"/>
        <v>43.623296327915845</v>
      </c>
      <c r="Y17" s="2">
        <f t="shared" si="3"/>
        <v>43.623296327915845</v>
      </c>
      <c r="Z17" s="2">
        <f t="shared" si="3"/>
        <v>43.623296327915845</v>
      </c>
      <c r="AA17" s="2">
        <f t="shared" si="3"/>
        <v>44.885664443000756</v>
      </c>
      <c r="AB17" s="2">
        <f t="shared" si="3"/>
        <v>58.77171370893474</v>
      </c>
      <c r="AC17" s="2">
        <f t="shared" si="3"/>
        <v>58.77171370893474</v>
      </c>
      <c r="AD17" s="2">
        <f t="shared" si="3"/>
        <v>58.77171370893474</v>
      </c>
      <c r="AE17" s="2">
        <f t="shared" si="3"/>
        <v>58.77171370893474</v>
      </c>
      <c r="AF17" s="2">
        <f t="shared" si="3"/>
        <v>62.602038819232668</v>
      </c>
      <c r="AG17" s="2">
        <f t="shared" si="3"/>
        <v>104.73561503250984</v>
      </c>
      <c r="AH17" s="2">
        <f t="shared" si="3"/>
        <v>104.73561503250984</v>
      </c>
      <c r="AI17" s="2">
        <f t="shared" si="3"/>
        <v>104.73561503250984</v>
      </c>
      <c r="AJ17" s="2">
        <f t="shared" si="3"/>
        <v>108.20483891014625</v>
      </c>
      <c r="AK17" s="2">
        <f t="shared" si="3"/>
        <v>147.15198765370852</v>
      </c>
      <c r="AL17" s="2">
        <f t="shared" si="3"/>
        <v>155.7945346388878</v>
      </c>
      <c r="AM17" s="2">
        <f t="shared" si="3"/>
        <v>159.53597925614477</v>
      </c>
      <c r="AN17" s="2">
        <f t="shared" si="3"/>
        <v>202.48423913962051</v>
      </c>
      <c r="AO17" s="2">
        <f t="shared" si="3"/>
        <v>222.20029916976011</v>
      </c>
      <c r="AP17" s="2">
        <f t="shared" si="3"/>
        <v>223.09009845318309</v>
      </c>
      <c r="AQ17" s="2">
        <f t="shared" si="3"/>
        <v>237.01580952038861</v>
      </c>
      <c r="AR17" s="2">
        <f t="shared" si="3"/>
        <v>282.5329179654708</v>
      </c>
      <c r="AS17" s="2">
        <f t="shared" si="3"/>
        <v>282.5329179654708</v>
      </c>
      <c r="AT17" s="2">
        <f t="shared" si="3"/>
        <v>282.5329179654708</v>
      </c>
      <c r="AU17" s="2">
        <f t="shared" si="3"/>
        <v>283.54062673784023</v>
      </c>
      <c r="AV17" s="2">
        <f t="shared" si="3"/>
        <v>294.62542323390414</v>
      </c>
      <c r="AW17" s="2">
        <f t="shared" si="3"/>
        <v>299.43820277047581</v>
      </c>
      <c r="AX17" s="2">
        <f t="shared" si="3"/>
        <v>352.37877767276404</v>
      </c>
      <c r="AY17" s="2">
        <f t="shared" si="3"/>
        <v>352.37877767276404</v>
      </c>
      <c r="AZ17" s="2">
        <f t="shared" si="3"/>
        <v>353.52002041011923</v>
      </c>
      <c r="BA17" s="2">
        <f t="shared" si="3"/>
        <v>366.07369052102661</v>
      </c>
      <c r="BB17" s="2">
        <f t="shared" si="3"/>
        <v>371.53220279918122</v>
      </c>
      <c r="BC17" s="2">
        <f t="shared" si="3"/>
        <v>431.57583785888187</v>
      </c>
      <c r="BD17" s="2">
        <f t="shared" si="3"/>
        <v>431.57583785888187</v>
      </c>
      <c r="BE17" s="2">
        <f t="shared" si="3"/>
        <v>435.61831614130097</v>
      </c>
      <c r="BF17" s="2">
        <f t="shared" si="3"/>
        <v>480.08557724791115</v>
      </c>
      <c r="BG17" s="2">
        <f t="shared" si="3"/>
        <v>480.08557724791115</v>
      </c>
      <c r="BH17" s="2">
        <f t="shared" si="3"/>
        <v>503.236559973363</v>
      </c>
      <c r="BI17" s="2">
        <f t="shared" si="3"/>
        <v>754.42814607569699</v>
      </c>
      <c r="BJ17" s="2">
        <f t="shared" si="3"/>
        <v>717.73042362674107</v>
      </c>
      <c r="BK17" s="2">
        <f t="shared" si="3"/>
        <v>733.83156588223096</v>
      </c>
      <c r="BL17" s="2">
        <f t="shared" si="3"/>
        <v>730.09012126497396</v>
      </c>
      <c r="BM17" s="2">
        <f t="shared" si="3"/>
        <v>692.29794448651444</v>
      </c>
      <c r="BN17" s="2">
        <f t="shared" si="3"/>
        <v>729.29879861155268</v>
      </c>
      <c r="BO17" s="2">
        <f t="shared" si="3"/>
        <v>730.95650262702338</v>
      </c>
    </row>
    <row r="18" spans="1:68" ht="13.5" thickBot="1">
      <c r="B18" s="3" t="s">
        <v>544</v>
      </c>
      <c r="C18" s="150"/>
      <c r="F18" s="2"/>
      <c r="J18" s="157">
        <f>NPV($C$4,M18:BO18)+L18</f>
        <v>319400.09491504123</v>
      </c>
      <c r="L18" s="157">
        <f>SUM(L44,L74,L104,L134,L164,L194,L224,L254,L284,L314,L344,L374,L404,L434,L464,L494,L524,L554,L584,L614,L644)</f>
        <v>0</v>
      </c>
      <c r="M18" s="157">
        <f t="shared" si="3"/>
        <v>0</v>
      </c>
      <c r="N18" s="157">
        <f t="shared" si="3"/>
        <v>0</v>
      </c>
      <c r="O18" s="157">
        <f t="shared" si="3"/>
        <v>750.89293838174467</v>
      </c>
      <c r="P18" s="157">
        <f t="shared" si="3"/>
        <v>8886.6833306591579</v>
      </c>
      <c r="Q18" s="157">
        <f t="shared" si="3"/>
        <v>8657.7013061881862</v>
      </c>
      <c r="R18" s="157">
        <f t="shared" si="3"/>
        <v>8428.7192817172145</v>
      </c>
      <c r="S18" s="157">
        <f t="shared" si="3"/>
        <v>8199.7372572462427</v>
      </c>
      <c r="T18" s="157">
        <f t="shared" si="3"/>
        <v>7970.7552327752701</v>
      </c>
      <c r="U18" s="157">
        <f t="shared" si="3"/>
        <v>7741.7732083042984</v>
      </c>
      <c r="V18" s="157">
        <f t="shared" si="3"/>
        <v>7973.6864383206321</v>
      </c>
      <c r="W18" s="157">
        <f t="shared" si="3"/>
        <v>12774.340518134832</v>
      </c>
      <c r="X18" s="157">
        <f t="shared" si="3"/>
        <v>12471.121518140426</v>
      </c>
      <c r="Y18" s="157">
        <f t="shared" si="3"/>
        <v>12167.90251814602</v>
      </c>
      <c r="Z18" s="157">
        <f t="shared" si="3"/>
        <v>11864.683518151614</v>
      </c>
      <c r="AA18" s="157">
        <f t="shared" si="3"/>
        <v>11927.206458018913</v>
      </c>
      <c r="AB18" s="157">
        <f t="shared" si="3"/>
        <v>15615.238935816411</v>
      </c>
      <c r="AC18" s="157">
        <f t="shared" si="3"/>
        <v>15253.10942378471</v>
      </c>
      <c r="AD18" s="157">
        <f t="shared" si="3"/>
        <v>14890.979911753007</v>
      </c>
      <c r="AE18" s="157">
        <f t="shared" si="3"/>
        <v>14528.850399721305</v>
      </c>
      <c r="AF18" s="157">
        <f t="shared" si="3"/>
        <v>15519.732257980106</v>
      </c>
      <c r="AG18" s="157">
        <f t="shared" si="3"/>
        <v>29832.897119924193</v>
      </c>
      <c r="AH18" s="157">
        <f t="shared" si="3"/>
        <v>29087.0801631791</v>
      </c>
      <c r="AI18" s="157">
        <f t="shared" si="3"/>
        <v>28341.263206434</v>
      </c>
      <c r="AJ18" s="157">
        <f t="shared" si="3"/>
        <v>28869.615086080812</v>
      </c>
      <c r="AK18" s="157">
        <f t="shared" si="3"/>
        <v>42156.823438342588</v>
      </c>
      <c r="AL18" s="157">
        <f t="shared" si="3"/>
        <v>43506.570938924888</v>
      </c>
      <c r="AM18" s="157">
        <f t="shared" si="3"/>
        <v>43709.685021743069</v>
      </c>
      <c r="AN18" s="157">
        <f t="shared" si="3"/>
        <v>58571.401841362007</v>
      </c>
      <c r="AO18" s="157">
        <f t="shared" si="3"/>
        <v>69352.617204644863</v>
      </c>
      <c r="AP18" s="157">
        <f t="shared" si="3"/>
        <v>67819.593432302965</v>
      </c>
      <c r="AQ18" s="157">
        <f t="shared" si="3"/>
        <v>70361.83063948591</v>
      </c>
      <c r="AR18" s="157">
        <f t="shared" si="3"/>
        <v>84995.872846391823</v>
      </c>
      <c r="AS18" s="157">
        <f t="shared" si="3"/>
        <v>82700.079439974084</v>
      </c>
      <c r="AT18" s="157">
        <f t="shared" si="3"/>
        <v>80404.28603355636</v>
      </c>
      <c r="AU18" s="157">
        <f t="shared" si="3"/>
        <v>78400.452917340721</v>
      </c>
      <c r="AV18" s="157">
        <f t="shared" si="3"/>
        <v>79290.750064733351</v>
      </c>
      <c r="AW18" s="157">
        <f t="shared" si="3"/>
        <v>78715.557222064774</v>
      </c>
      <c r="AX18" s="157">
        <f t="shared" si="3"/>
        <v>95524.658818774886</v>
      </c>
      <c r="AY18" s="157">
        <f t="shared" si="3"/>
        <v>92642.807694883886</v>
      </c>
      <c r="AZ18" s="157">
        <f t="shared" si="3"/>
        <v>90091.6052364856</v>
      </c>
      <c r="BA18" s="157">
        <f t="shared" si="3"/>
        <v>90818.0413527091</v>
      </c>
      <c r="BB18" s="157">
        <f t="shared" si="3"/>
        <v>89887.722493901543</v>
      </c>
      <c r="BC18" s="157">
        <f t="shared" si="3"/>
        <v>108674.15648515265</v>
      </c>
      <c r="BD18" s="157">
        <f t="shared" si="3"/>
        <v>105127.69399169844</v>
      </c>
      <c r="BE18" s="157">
        <f t="shared" si="3"/>
        <v>103711.05497317365</v>
      </c>
      <c r="BF18" s="157">
        <f t="shared" si="3"/>
        <v>123232.12270337362</v>
      </c>
      <c r="BG18" s="157">
        <f t="shared" si="3"/>
        <v>119317.34412120591</v>
      </c>
      <c r="BH18" s="157">
        <f t="shared" si="3"/>
        <v>123392.44127168422</v>
      </c>
      <c r="BI18" s="157">
        <f t="shared" si="3"/>
        <v>205746.04225914658</v>
      </c>
      <c r="BJ18" s="157">
        <f t="shared" si="3"/>
        <v>195178.69989619585</v>
      </c>
      <c r="BK18" s="157">
        <f t="shared" si="3"/>
        <v>194119.64915788901</v>
      </c>
      <c r="BL18" s="157">
        <f t="shared" si="3"/>
        <v>187879.21673403468</v>
      </c>
      <c r="BM18" s="157">
        <f t="shared" si="3"/>
        <v>178969.39388412994</v>
      </c>
      <c r="BN18" s="157">
        <f t="shared" si="3"/>
        <v>196850.17560828174</v>
      </c>
      <c r="BO18" s="157">
        <f t="shared" si="3"/>
        <v>191617.47103002926</v>
      </c>
    </row>
    <row r="19" spans="1:68">
      <c r="B19" s="3"/>
      <c r="C19" s="150"/>
      <c r="F19" s="2"/>
      <c r="H19" s="58" t="s">
        <v>315</v>
      </c>
      <c r="I19" s="58"/>
      <c r="J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1:68">
      <c r="B20" s="3"/>
      <c r="C20" s="150"/>
      <c r="F20" s="2"/>
      <c r="H20" s="1" t="s">
        <v>318</v>
      </c>
      <c r="I20" s="153" t="s">
        <v>545</v>
      </c>
      <c r="J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1:68">
      <c r="B21" t="s">
        <v>546</v>
      </c>
      <c r="H21" s="58"/>
      <c r="I21" s="58"/>
      <c r="L21">
        <v>0.5</v>
      </c>
      <c r="M21">
        <f t="shared" ref="M21:BO21" si="4">+L21+1</f>
        <v>1.5</v>
      </c>
      <c r="N21">
        <f t="shared" si="4"/>
        <v>2.5</v>
      </c>
      <c r="O21">
        <f t="shared" si="4"/>
        <v>3.5</v>
      </c>
      <c r="P21">
        <f t="shared" si="4"/>
        <v>4.5</v>
      </c>
      <c r="Q21">
        <f t="shared" si="4"/>
        <v>5.5</v>
      </c>
      <c r="R21">
        <f t="shared" si="4"/>
        <v>6.5</v>
      </c>
      <c r="S21">
        <f t="shared" si="4"/>
        <v>7.5</v>
      </c>
      <c r="T21">
        <f t="shared" si="4"/>
        <v>8.5</v>
      </c>
      <c r="U21">
        <f t="shared" si="4"/>
        <v>9.5</v>
      </c>
      <c r="V21">
        <f t="shared" si="4"/>
        <v>10.5</v>
      </c>
      <c r="W21">
        <f t="shared" si="4"/>
        <v>11.5</v>
      </c>
      <c r="X21">
        <f t="shared" si="4"/>
        <v>12.5</v>
      </c>
      <c r="Y21">
        <f t="shared" si="4"/>
        <v>13.5</v>
      </c>
      <c r="Z21">
        <f t="shared" si="4"/>
        <v>14.5</v>
      </c>
      <c r="AA21">
        <f t="shared" si="4"/>
        <v>15.5</v>
      </c>
      <c r="AB21">
        <f t="shared" si="4"/>
        <v>16.5</v>
      </c>
      <c r="AC21">
        <f t="shared" si="4"/>
        <v>17.5</v>
      </c>
      <c r="AD21">
        <f t="shared" si="4"/>
        <v>18.5</v>
      </c>
      <c r="AE21">
        <f t="shared" si="4"/>
        <v>19.5</v>
      </c>
      <c r="AF21">
        <f t="shared" si="4"/>
        <v>20.5</v>
      </c>
      <c r="AG21">
        <f t="shared" si="4"/>
        <v>21.5</v>
      </c>
      <c r="AH21">
        <f t="shared" si="4"/>
        <v>22.5</v>
      </c>
      <c r="AI21">
        <f t="shared" si="4"/>
        <v>23.5</v>
      </c>
      <c r="AJ21">
        <f t="shared" si="4"/>
        <v>24.5</v>
      </c>
      <c r="AK21">
        <f t="shared" si="4"/>
        <v>25.5</v>
      </c>
      <c r="AL21">
        <f t="shared" si="4"/>
        <v>26.5</v>
      </c>
      <c r="AM21">
        <f t="shared" si="4"/>
        <v>27.5</v>
      </c>
      <c r="AN21">
        <f t="shared" si="4"/>
        <v>28.5</v>
      </c>
      <c r="AO21">
        <f t="shared" si="4"/>
        <v>29.5</v>
      </c>
      <c r="AP21">
        <f t="shared" si="4"/>
        <v>30.5</v>
      </c>
      <c r="AQ21">
        <f t="shared" si="4"/>
        <v>31.5</v>
      </c>
      <c r="AR21">
        <f t="shared" si="4"/>
        <v>32.5</v>
      </c>
      <c r="AS21">
        <f t="shared" si="4"/>
        <v>33.5</v>
      </c>
      <c r="AT21">
        <f t="shared" si="4"/>
        <v>34.5</v>
      </c>
      <c r="AU21">
        <f t="shared" si="4"/>
        <v>35.5</v>
      </c>
      <c r="AV21">
        <f t="shared" si="4"/>
        <v>36.5</v>
      </c>
      <c r="AW21">
        <f t="shared" si="4"/>
        <v>37.5</v>
      </c>
      <c r="AX21">
        <f t="shared" si="4"/>
        <v>38.5</v>
      </c>
      <c r="AY21">
        <f t="shared" si="4"/>
        <v>39.5</v>
      </c>
      <c r="AZ21">
        <f t="shared" si="4"/>
        <v>40.5</v>
      </c>
      <c r="BA21">
        <f t="shared" si="4"/>
        <v>41.5</v>
      </c>
      <c r="BB21">
        <f t="shared" si="4"/>
        <v>42.5</v>
      </c>
      <c r="BC21">
        <f t="shared" si="4"/>
        <v>43.5</v>
      </c>
      <c r="BD21">
        <f t="shared" si="4"/>
        <v>44.5</v>
      </c>
      <c r="BE21">
        <f t="shared" si="4"/>
        <v>45.5</v>
      </c>
      <c r="BF21">
        <f t="shared" si="4"/>
        <v>46.5</v>
      </c>
      <c r="BG21">
        <f t="shared" si="4"/>
        <v>47.5</v>
      </c>
      <c r="BH21">
        <f t="shared" si="4"/>
        <v>48.5</v>
      </c>
      <c r="BI21">
        <f t="shared" si="4"/>
        <v>49.5</v>
      </c>
      <c r="BJ21">
        <f t="shared" si="4"/>
        <v>50.5</v>
      </c>
      <c r="BK21">
        <f t="shared" si="4"/>
        <v>51.5</v>
      </c>
      <c r="BL21">
        <f t="shared" si="4"/>
        <v>52.5</v>
      </c>
      <c r="BM21">
        <f t="shared" si="4"/>
        <v>53.5</v>
      </c>
      <c r="BN21">
        <f t="shared" si="4"/>
        <v>54.5</v>
      </c>
      <c r="BO21">
        <f t="shared" si="4"/>
        <v>55.5</v>
      </c>
    </row>
    <row r="22" spans="1:68">
      <c r="A22">
        <v>1</v>
      </c>
      <c r="B22" s="158" t="s">
        <v>547</v>
      </c>
      <c r="C22" s="150"/>
      <c r="G22" s="159" t="s">
        <v>548</v>
      </c>
      <c r="H22" s="1">
        <f>+C27</f>
        <v>2015</v>
      </c>
      <c r="I22" s="2">
        <f>+E34</f>
        <v>81779.294453918628</v>
      </c>
      <c r="J22" s="2">
        <f>NPV($C$4,M22:BO22)+L22</f>
        <v>66292.07869843606</v>
      </c>
      <c r="L22" s="2">
        <f>+L44</f>
        <v>0</v>
      </c>
      <c r="M22" s="2">
        <f t="shared" ref="M22:BO22" si="5">+M44</f>
        <v>0</v>
      </c>
      <c r="N22" s="2">
        <f t="shared" si="5"/>
        <v>0</v>
      </c>
      <c r="O22" s="2">
        <f t="shared" si="5"/>
        <v>750.89293838174467</v>
      </c>
      <c r="P22" s="2">
        <f t="shared" si="5"/>
        <v>8886.6833306591579</v>
      </c>
      <c r="Q22" s="2">
        <f t="shared" si="5"/>
        <v>8657.7013061881862</v>
      </c>
      <c r="R22" s="2">
        <f t="shared" si="5"/>
        <v>8428.7192817172145</v>
      </c>
      <c r="S22" s="2">
        <f t="shared" si="5"/>
        <v>8199.7372572462427</v>
      </c>
      <c r="T22" s="2">
        <f t="shared" si="5"/>
        <v>7970.7552327752701</v>
      </c>
      <c r="U22" s="2">
        <f t="shared" si="5"/>
        <v>7741.7732083042984</v>
      </c>
      <c r="V22" s="2">
        <f t="shared" si="5"/>
        <v>7512.7911838333257</v>
      </c>
      <c r="W22" s="2">
        <f t="shared" si="5"/>
        <v>7283.809159362354</v>
      </c>
      <c r="X22" s="2">
        <f t="shared" si="5"/>
        <v>7054.8271348913822</v>
      </c>
      <c r="Y22" s="2">
        <f t="shared" si="5"/>
        <v>6825.8451104204105</v>
      </c>
      <c r="Z22" s="2">
        <f t="shared" si="5"/>
        <v>6596.8630859494388</v>
      </c>
      <c r="AA22" s="2">
        <f t="shared" si="5"/>
        <v>6367.8810614784661</v>
      </c>
      <c r="AB22" s="2">
        <f t="shared" si="5"/>
        <v>6138.8990370074944</v>
      </c>
      <c r="AC22" s="2">
        <f t="shared" si="5"/>
        <v>5909.9170125365217</v>
      </c>
      <c r="AD22" s="2">
        <f t="shared" si="5"/>
        <v>5680.93498806555</v>
      </c>
      <c r="AE22" s="2">
        <f t="shared" si="5"/>
        <v>5451.9529635945783</v>
      </c>
      <c r="AF22" s="2">
        <f t="shared" si="5"/>
        <v>5222.9709391236056</v>
      </c>
      <c r="AG22" s="2">
        <f t="shared" si="5"/>
        <v>4993.988914652633</v>
      </c>
      <c r="AH22" s="2">
        <f t="shared" si="5"/>
        <v>4765.0068901816612</v>
      </c>
      <c r="AI22" s="2">
        <f t="shared" si="5"/>
        <v>4536.0248657106886</v>
      </c>
      <c r="AJ22" s="2">
        <f t="shared" si="5"/>
        <v>4307.0428412397168</v>
      </c>
      <c r="AK22" s="2">
        <f t="shared" si="5"/>
        <v>4078.0608167687451</v>
      </c>
      <c r="AL22" s="2">
        <f t="shared" si="5"/>
        <v>3849.0787922977729</v>
      </c>
      <c r="AM22" s="2">
        <f t="shared" si="5"/>
        <v>3620.0967678268007</v>
      </c>
      <c r="AN22" s="2">
        <f t="shared" si="5"/>
        <v>3126.0135305010785</v>
      </c>
      <c r="AO22" s="2">
        <f t="shared" si="5"/>
        <v>0</v>
      </c>
      <c r="AP22" s="2">
        <f t="shared" si="5"/>
        <v>0</v>
      </c>
      <c r="AQ22" s="2">
        <f t="shared" si="5"/>
        <v>0</v>
      </c>
      <c r="AR22" s="2">
        <f t="shared" si="5"/>
        <v>0</v>
      </c>
      <c r="AS22" s="2">
        <f t="shared" si="5"/>
        <v>0</v>
      </c>
      <c r="AT22" s="2">
        <f t="shared" si="5"/>
        <v>0</v>
      </c>
      <c r="AU22" s="2">
        <f t="shared" si="5"/>
        <v>0</v>
      </c>
      <c r="AV22" s="2">
        <f t="shared" si="5"/>
        <v>0</v>
      </c>
      <c r="AW22" s="2">
        <f t="shared" si="5"/>
        <v>0</v>
      </c>
      <c r="AX22" s="2">
        <f t="shared" si="5"/>
        <v>0</v>
      </c>
      <c r="AY22" s="2">
        <f t="shared" si="5"/>
        <v>0</v>
      </c>
      <c r="AZ22" s="2">
        <f t="shared" si="5"/>
        <v>0</v>
      </c>
      <c r="BA22" s="2">
        <f t="shared" si="5"/>
        <v>0</v>
      </c>
      <c r="BB22" s="2">
        <f t="shared" si="5"/>
        <v>0</v>
      </c>
      <c r="BC22" s="2">
        <f t="shared" si="5"/>
        <v>0</v>
      </c>
      <c r="BD22" s="2">
        <f t="shared" si="5"/>
        <v>0</v>
      </c>
      <c r="BE22" s="2">
        <f t="shared" si="5"/>
        <v>0</v>
      </c>
      <c r="BF22" s="2">
        <f t="shared" si="5"/>
        <v>0</v>
      </c>
      <c r="BG22" s="2">
        <f t="shared" si="5"/>
        <v>0</v>
      </c>
      <c r="BH22" s="2">
        <f t="shared" si="5"/>
        <v>0</v>
      </c>
      <c r="BI22" s="2">
        <f t="shared" si="5"/>
        <v>0</v>
      </c>
      <c r="BJ22" s="2">
        <f t="shared" si="5"/>
        <v>0</v>
      </c>
      <c r="BK22" s="2">
        <f t="shared" si="5"/>
        <v>0</v>
      </c>
      <c r="BL22" s="2">
        <f t="shared" si="5"/>
        <v>0</v>
      </c>
      <c r="BM22" s="2">
        <f t="shared" si="5"/>
        <v>0</v>
      </c>
      <c r="BN22" s="2">
        <f t="shared" si="5"/>
        <v>0</v>
      </c>
      <c r="BO22" s="2">
        <f t="shared" si="5"/>
        <v>0</v>
      </c>
    </row>
    <row r="23" spans="1:68">
      <c r="B23" s="160" t="str">
        <f>"Jan "&amp;$L$10&amp;" $"</f>
        <v>Jan 2012 $</v>
      </c>
      <c r="C23" s="161">
        <v>72099.644</v>
      </c>
      <c r="D23" s="159"/>
      <c r="E23" s="159"/>
      <c r="F23" s="159"/>
      <c r="G23" s="159"/>
      <c r="H23" s="162"/>
    </row>
    <row r="24" spans="1:68">
      <c r="B24" s="14" t="s">
        <v>549</v>
      </c>
      <c r="C24" s="163">
        <v>1.0500000000000001E-2</v>
      </c>
      <c r="D24" s="163">
        <v>0.26740000000000003</v>
      </c>
      <c r="E24" s="163">
        <v>0.72209999999999996</v>
      </c>
      <c r="F24" s="163">
        <v>0</v>
      </c>
      <c r="G24" s="163">
        <v>0</v>
      </c>
      <c r="H24" s="164"/>
      <c r="J24" s="2"/>
      <c r="K24" s="17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1:68">
      <c r="B25" s="14" t="s">
        <v>323</v>
      </c>
      <c r="C25" s="165">
        <v>2.5499999999999998E-2</v>
      </c>
      <c r="D25" s="159"/>
      <c r="E25" s="159"/>
      <c r="F25" s="159"/>
      <c r="G25" s="159"/>
    </row>
    <row r="26" spans="1:68">
      <c r="B26" s="14" t="s">
        <v>550</v>
      </c>
      <c r="C26" s="159">
        <v>2013</v>
      </c>
      <c r="D26" s="159">
        <v>4</v>
      </c>
      <c r="E26" s="159"/>
      <c r="F26" s="159"/>
      <c r="G26" s="159"/>
    </row>
    <row r="27" spans="1:68">
      <c r="B27" s="14" t="s">
        <v>551</v>
      </c>
      <c r="C27" s="159">
        <v>2015</v>
      </c>
      <c r="D27" s="159">
        <v>12</v>
      </c>
      <c r="E27" s="159"/>
      <c r="F27" s="159"/>
      <c r="G27" s="159"/>
    </row>
    <row r="28" spans="1:68">
      <c r="B28" s="15" t="s">
        <v>552</v>
      </c>
      <c r="L28" s="166">
        <f t="shared" ref="L28:BO28" si="6">(1+$C25)^L$21</f>
        <v>1.0126697388586272</v>
      </c>
      <c r="M28" s="166">
        <f t="shared" si="6"/>
        <v>1.0384928171995222</v>
      </c>
      <c r="N28" s="166">
        <f t="shared" si="6"/>
        <v>1.0649743840381101</v>
      </c>
      <c r="O28" s="166">
        <f t="shared" si="6"/>
        <v>1.092131230831082</v>
      </c>
      <c r="P28" s="166">
        <f t="shared" si="6"/>
        <v>1.1199805772172746</v>
      </c>
      <c r="Q28" s="166">
        <f t="shared" si="6"/>
        <v>1.1485400819363152</v>
      </c>
      <c r="R28" s="166">
        <f t="shared" si="6"/>
        <v>1.1778278540256915</v>
      </c>
      <c r="S28" s="166">
        <f t="shared" si="6"/>
        <v>1.2078624643033467</v>
      </c>
      <c r="T28" s="166">
        <f t="shared" si="6"/>
        <v>1.2386629571430821</v>
      </c>
      <c r="U28" s="166">
        <f t="shared" si="6"/>
        <v>1.2702488625502308</v>
      </c>
      <c r="V28" s="166">
        <f t="shared" si="6"/>
        <v>1.3026402085452617</v>
      </c>
      <c r="W28" s="166">
        <f t="shared" si="6"/>
        <v>1.335857533863166</v>
      </c>
      <c r="X28" s="166">
        <f t="shared" si="6"/>
        <v>1.369921900976677</v>
      </c>
      <c r="Y28" s="166">
        <f t="shared" si="6"/>
        <v>1.4048549094515823</v>
      </c>
      <c r="Z28" s="166">
        <f t="shared" si="6"/>
        <v>1.4406787096425977</v>
      </c>
      <c r="AA28" s="166">
        <f t="shared" si="6"/>
        <v>1.477416016738484</v>
      </c>
      <c r="AB28" s="166">
        <f t="shared" si="6"/>
        <v>1.5150901251653155</v>
      </c>
      <c r="AC28" s="166">
        <f t="shared" si="6"/>
        <v>1.5537249233570312</v>
      </c>
      <c r="AD28" s="166">
        <f t="shared" si="6"/>
        <v>1.5933449089026355</v>
      </c>
      <c r="AE28" s="166">
        <f t="shared" si="6"/>
        <v>1.6339752040796529</v>
      </c>
      <c r="AF28" s="166">
        <f t="shared" si="6"/>
        <v>1.6756415717836841</v>
      </c>
      <c r="AG28" s="166">
        <f t="shared" si="6"/>
        <v>1.7183704318641684</v>
      </c>
      <c r="AH28" s="166">
        <f t="shared" si="6"/>
        <v>1.7621888778767048</v>
      </c>
      <c r="AI28" s="166">
        <f t="shared" si="6"/>
        <v>1.8071246942625607</v>
      </c>
      <c r="AJ28" s="166">
        <f t="shared" si="6"/>
        <v>1.8532063739662561</v>
      </c>
      <c r="AK28" s="166">
        <f t="shared" si="6"/>
        <v>1.9004631365023958</v>
      </c>
      <c r="AL28" s="166">
        <f t="shared" si="6"/>
        <v>1.9489249464832072</v>
      </c>
      <c r="AM28" s="166">
        <f t="shared" si="6"/>
        <v>1.998622532618529</v>
      </c>
      <c r="AN28" s="166">
        <f t="shared" si="6"/>
        <v>2.0495874072003017</v>
      </c>
      <c r="AO28" s="166">
        <f t="shared" si="6"/>
        <v>2.1018518860839097</v>
      </c>
      <c r="AP28" s="166">
        <f t="shared" si="6"/>
        <v>2.1554491091790493</v>
      </c>
      <c r="AQ28" s="166">
        <f t="shared" si="6"/>
        <v>2.2104130614631154</v>
      </c>
      <c r="AR28" s="166">
        <f t="shared" si="6"/>
        <v>2.2667785945304249</v>
      </c>
      <c r="AS28" s="166">
        <f t="shared" si="6"/>
        <v>2.3245814486909508</v>
      </c>
      <c r="AT28" s="166">
        <f t="shared" si="6"/>
        <v>2.3838582756325706</v>
      </c>
      <c r="AU28" s="166">
        <f t="shared" si="6"/>
        <v>2.444646661661201</v>
      </c>
      <c r="AV28" s="166">
        <f t="shared" si="6"/>
        <v>2.5069851515335619</v>
      </c>
      <c r="AW28" s="166">
        <f t="shared" si="6"/>
        <v>2.570913272897668</v>
      </c>
      <c r="AX28" s="166">
        <f t="shared" si="6"/>
        <v>2.6364715613565588</v>
      </c>
      <c r="AY28" s="166">
        <f t="shared" si="6"/>
        <v>2.7037015861711513</v>
      </c>
      <c r="AZ28" s="166">
        <f t="shared" si="6"/>
        <v>2.7726459766185156</v>
      </c>
      <c r="BA28" s="166">
        <f t="shared" si="6"/>
        <v>2.8433484490222884</v>
      </c>
      <c r="BB28" s="166">
        <f t="shared" si="6"/>
        <v>2.9158538344723568</v>
      </c>
      <c r="BC28" s="166">
        <f t="shared" si="6"/>
        <v>2.9902081072514015</v>
      </c>
      <c r="BD28" s="166">
        <f t="shared" si="6"/>
        <v>3.0664584139863131</v>
      </c>
      <c r="BE28" s="166">
        <f t="shared" si="6"/>
        <v>3.1446531035429639</v>
      </c>
      <c r="BF28" s="166">
        <f t="shared" si="6"/>
        <v>3.2248417576833104</v>
      </c>
      <c r="BG28" s="166">
        <f t="shared" si="6"/>
        <v>3.3070752225042348</v>
      </c>
      <c r="BH28" s="166">
        <f t="shared" si="6"/>
        <v>3.3914056406780926</v>
      </c>
      <c r="BI28" s="166">
        <f t="shared" si="6"/>
        <v>3.477886484515385</v>
      </c>
      <c r="BJ28" s="166">
        <f t="shared" si="6"/>
        <v>3.5665725898705269</v>
      </c>
      <c r="BK28" s="166">
        <f t="shared" si="6"/>
        <v>3.6575201909122264</v>
      </c>
      <c r="BL28" s="166">
        <f t="shared" si="6"/>
        <v>3.7507869557804878</v>
      </c>
      <c r="BM28" s="166">
        <f t="shared" si="6"/>
        <v>3.8464320231528903</v>
      </c>
      <c r="BN28" s="166">
        <f t="shared" si="6"/>
        <v>3.9445160397432901</v>
      </c>
      <c r="BO28" s="166">
        <f t="shared" si="6"/>
        <v>4.0451011987567442</v>
      </c>
    </row>
    <row r="29" spans="1:68">
      <c r="B29" s="14" t="s">
        <v>553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1:68">
      <c r="B30" s="64" t="s">
        <v>554</v>
      </c>
      <c r="L30" s="2">
        <f t="shared" ref="L30:BO30" si="7">IF(L$10&gt;$C27,0,+K33)</f>
        <v>0</v>
      </c>
      <c r="M30" s="2">
        <f t="shared" si="7"/>
        <v>0</v>
      </c>
      <c r="N30" s="2">
        <f t="shared" si="7"/>
        <v>804.61336565696831</v>
      </c>
      <c r="O30" s="2">
        <f t="shared" si="7"/>
        <v>22028.645146714902</v>
      </c>
      <c r="P30" s="2">
        <f t="shared" si="7"/>
        <v>0</v>
      </c>
      <c r="Q30" s="2">
        <f t="shared" si="7"/>
        <v>0</v>
      </c>
      <c r="R30" s="2">
        <f t="shared" si="7"/>
        <v>0</v>
      </c>
      <c r="S30" s="2">
        <f t="shared" si="7"/>
        <v>0</v>
      </c>
      <c r="T30" s="2">
        <f t="shared" si="7"/>
        <v>0</v>
      </c>
      <c r="U30" s="2">
        <f t="shared" si="7"/>
        <v>0</v>
      </c>
      <c r="V30" s="2">
        <f t="shared" si="7"/>
        <v>0</v>
      </c>
      <c r="W30" s="2">
        <f t="shared" si="7"/>
        <v>0</v>
      </c>
      <c r="X30" s="2">
        <f t="shared" si="7"/>
        <v>0</v>
      </c>
      <c r="Y30" s="2">
        <f t="shared" si="7"/>
        <v>0</v>
      </c>
      <c r="Z30" s="2">
        <f t="shared" si="7"/>
        <v>0</v>
      </c>
      <c r="AA30" s="2">
        <f t="shared" si="7"/>
        <v>0</v>
      </c>
      <c r="AB30" s="2">
        <f t="shared" si="7"/>
        <v>0</v>
      </c>
      <c r="AC30" s="2">
        <f t="shared" si="7"/>
        <v>0</v>
      </c>
      <c r="AD30" s="2">
        <f t="shared" si="7"/>
        <v>0</v>
      </c>
      <c r="AE30" s="2">
        <f t="shared" si="7"/>
        <v>0</v>
      </c>
      <c r="AF30" s="2">
        <f t="shared" si="7"/>
        <v>0</v>
      </c>
      <c r="AG30" s="2">
        <f t="shared" si="7"/>
        <v>0</v>
      </c>
      <c r="AH30" s="2">
        <f t="shared" si="7"/>
        <v>0</v>
      </c>
      <c r="AI30" s="2">
        <f t="shared" si="7"/>
        <v>0</v>
      </c>
      <c r="AJ30" s="2">
        <f t="shared" si="7"/>
        <v>0</v>
      </c>
      <c r="AK30" s="2">
        <f t="shared" si="7"/>
        <v>0</v>
      </c>
      <c r="AL30" s="2">
        <f t="shared" si="7"/>
        <v>0</v>
      </c>
      <c r="AM30" s="2">
        <f t="shared" si="7"/>
        <v>0</v>
      </c>
      <c r="AN30" s="2">
        <f t="shared" si="7"/>
        <v>0</v>
      </c>
      <c r="AO30" s="2">
        <f t="shared" si="7"/>
        <v>0</v>
      </c>
      <c r="AP30" s="2">
        <f t="shared" si="7"/>
        <v>0</v>
      </c>
      <c r="AQ30" s="2">
        <f t="shared" si="7"/>
        <v>0</v>
      </c>
      <c r="AR30" s="2">
        <f t="shared" si="7"/>
        <v>0</v>
      </c>
      <c r="AS30" s="2">
        <f t="shared" si="7"/>
        <v>0</v>
      </c>
      <c r="AT30" s="2">
        <f t="shared" si="7"/>
        <v>0</v>
      </c>
      <c r="AU30" s="2">
        <f t="shared" si="7"/>
        <v>0</v>
      </c>
      <c r="AV30" s="2">
        <f t="shared" si="7"/>
        <v>0</v>
      </c>
      <c r="AW30" s="2">
        <f t="shared" si="7"/>
        <v>0</v>
      </c>
      <c r="AX30" s="2">
        <f t="shared" si="7"/>
        <v>0</v>
      </c>
      <c r="AY30" s="2">
        <f t="shared" si="7"/>
        <v>0</v>
      </c>
      <c r="AZ30" s="2">
        <f t="shared" si="7"/>
        <v>0</v>
      </c>
      <c r="BA30" s="2">
        <f t="shared" si="7"/>
        <v>0</v>
      </c>
      <c r="BB30" s="2">
        <f t="shared" si="7"/>
        <v>0</v>
      </c>
      <c r="BC30" s="2">
        <f t="shared" si="7"/>
        <v>0</v>
      </c>
      <c r="BD30" s="2">
        <f t="shared" si="7"/>
        <v>0</v>
      </c>
      <c r="BE30" s="2">
        <f t="shared" si="7"/>
        <v>0</v>
      </c>
      <c r="BF30" s="2">
        <f t="shared" si="7"/>
        <v>0</v>
      </c>
      <c r="BG30" s="2">
        <f t="shared" si="7"/>
        <v>0</v>
      </c>
      <c r="BH30" s="2">
        <f t="shared" si="7"/>
        <v>0</v>
      </c>
      <c r="BI30" s="2">
        <f t="shared" si="7"/>
        <v>0</v>
      </c>
      <c r="BJ30" s="2">
        <f t="shared" si="7"/>
        <v>0</v>
      </c>
      <c r="BK30" s="2">
        <f t="shared" si="7"/>
        <v>0</v>
      </c>
      <c r="BL30" s="2">
        <f t="shared" si="7"/>
        <v>0</v>
      </c>
      <c r="BM30" s="2">
        <f t="shared" si="7"/>
        <v>0</v>
      </c>
      <c r="BN30" s="2">
        <f t="shared" si="7"/>
        <v>0</v>
      </c>
      <c r="BO30" s="2">
        <f t="shared" si="7"/>
        <v>0</v>
      </c>
    </row>
    <row r="31" spans="1:68">
      <c r="A31" t="s">
        <v>399</v>
      </c>
      <c r="B31" s="64" t="s">
        <v>555</v>
      </c>
      <c r="L31" s="2">
        <f t="shared" ref="L31:BO31" si="8">IF(AND(L$10&gt;=$C26,L$10&lt;=$C27),INDEX($C24:$G24,1,L$10-$C26+1)*$C23*L28,0)</f>
        <v>0</v>
      </c>
      <c r="M31" s="2">
        <f t="shared" si="8"/>
        <v>786.18710537474772</v>
      </c>
      <c r="N31" s="2">
        <f t="shared" si="8"/>
        <v>20532.114856440603</v>
      </c>
      <c r="O31" s="2">
        <f t="shared" si="8"/>
        <v>56859.795293008865</v>
      </c>
      <c r="P31" s="2">
        <f t="shared" si="8"/>
        <v>0</v>
      </c>
      <c r="Q31" s="2">
        <f t="shared" si="8"/>
        <v>0</v>
      </c>
      <c r="R31" s="2">
        <f t="shared" si="8"/>
        <v>0</v>
      </c>
      <c r="S31" s="2">
        <f t="shared" si="8"/>
        <v>0</v>
      </c>
      <c r="T31" s="2">
        <f t="shared" si="8"/>
        <v>0</v>
      </c>
      <c r="U31" s="2">
        <f t="shared" si="8"/>
        <v>0</v>
      </c>
      <c r="V31" s="2">
        <f t="shared" si="8"/>
        <v>0</v>
      </c>
      <c r="W31" s="2">
        <f t="shared" si="8"/>
        <v>0</v>
      </c>
      <c r="X31" s="2">
        <f t="shared" si="8"/>
        <v>0</v>
      </c>
      <c r="Y31" s="2">
        <f t="shared" si="8"/>
        <v>0</v>
      </c>
      <c r="Z31" s="2">
        <f t="shared" si="8"/>
        <v>0</v>
      </c>
      <c r="AA31" s="2">
        <f t="shared" si="8"/>
        <v>0</v>
      </c>
      <c r="AB31" s="2">
        <f t="shared" si="8"/>
        <v>0</v>
      </c>
      <c r="AC31" s="2">
        <f t="shared" si="8"/>
        <v>0</v>
      </c>
      <c r="AD31" s="2">
        <f t="shared" si="8"/>
        <v>0</v>
      </c>
      <c r="AE31" s="2">
        <f t="shared" si="8"/>
        <v>0</v>
      </c>
      <c r="AF31" s="2">
        <f t="shared" si="8"/>
        <v>0</v>
      </c>
      <c r="AG31" s="2">
        <f t="shared" si="8"/>
        <v>0</v>
      </c>
      <c r="AH31" s="2">
        <f t="shared" si="8"/>
        <v>0</v>
      </c>
      <c r="AI31" s="2">
        <f t="shared" si="8"/>
        <v>0</v>
      </c>
      <c r="AJ31" s="2">
        <f t="shared" si="8"/>
        <v>0</v>
      </c>
      <c r="AK31" s="2">
        <f t="shared" si="8"/>
        <v>0</v>
      </c>
      <c r="AL31" s="2">
        <f t="shared" si="8"/>
        <v>0</v>
      </c>
      <c r="AM31" s="2">
        <f t="shared" si="8"/>
        <v>0</v>
      </c>
      <c r="AN31" s="2">
        <f t="shared" si="8"/>
        <v>0</v>
      </c>
      <c r="AO31" s="2">
        <f t="shared" si="8"/>
        <v>0</v>
      </c>
      <c r="AP31" s="2">
        <f t="shared" si="8"/>
        <v>0</v>
      </c>
      <c r="AQ31" s="2">
        <f t="shared" si="8"/>
        <v>0</v>
      </c>
      <c r="AR31" s="2">
        <f t="shared" si="8"/>
        <v>0</v>
      </c>
      <c r="AS31" s="2">
        <f t="shared" si="8"/>
        <v>0</v>
      </c>
      <c r="AT31" s="2">
        <f t="shared" si="8"/>
        <v>0</v>
      </c>
      <c r="AU31" s="2">
        <f t="shared" si="8"/>
        <v>0</v>
      </c>
      <c r="AV31" s="2">
        <f t="shared" si="8"/>
        <v>0</v>
      </c>
      <c r="AW31" s="2">
        <f t="shared" si="8"/>
        <v>0</v>
      </c>
      <c r="AX31" s="2">
        <f t="shared" si="8"/>
        <v>0</v>
      </c>
      <c r="AY31" s="2">
        <f t="shared" si="8"/>
        <v>0</v>
      </c>
      <c r="AZ31" s="2">
        <f t="shared" si="8"/>
        <v>0</v>
      </c>
      <c r="BA31" s="2">
        <f t="shared" si="8"/>
        <v>0</v>
      </c>
      <c r="BB31" s="2">
        <f t="shared" si="8"/>
        <v>0</v>
      </c>
      <c r="BC31" s="2">
        <f t="shared" si="8"/>
        <v>0</v>
      </c>
      <c r="BD31" s="2">
        <f t="shared" si="8"/>
        <v>0</v>
      </c>
      <c r="BE31" s="2">
        <f t="shared" si="8"/>
        <v>0</v>
      </c>
      <c r="BF31" s="2">
        <f t="shared" si="8"/>
        <v>0</v>
      </c>
      <c r="BG31" s="2">
        <f t="shared" si="8"/>
        <v>0</v>
      </c>
      <c r="BH31" s="2">
        <f t="shared" si="8"/>
        <v>0</v>
      </c>
      <c r="BI31" s="2">
        <f t="shared" si="8"/>
        <v>0</v>
      </c>
      <c r="BJ31" s="2">
        <f t="shared" si="8"/>
        <v>0</v>
      </c>
      <c r="BK31" s="2">
        <f t="shared" si="8"/>
        <v>0</v>
      </c>
      <c r="BL31" s="2">
        <f t="shared" si="8"/>
        <v>0</v>
      </c>
      <c r="BM31" s="2">
        <f t="shared" si="8"/>
        <v>0</v>
      </c>
      <c r="BN31" s="2">
        <f t="shared" si="8"/>
        <v>0</v>
      </c>
      <c r="BO31" s="2">
        <f t="shared" si="8"/>
        <v>0</v>
      </c>
      <c r="BP31" s="65">
        <f>SUM(L31:BO31)</f>
        <v>78178.097254824213</v>
      </c>
    </row>
    <row r="32" spans="1:68">
      <c r="B32" s="64" t="s">
        <v>3</v>
      </c>
      <c r="C32" s="165">
        <v>6.25E-2</v>
      </c>
      <c r="L32" s="2">
        <f t="shared" ref="L32:BO32" si="9">SUM(L30,L31/2)*$C$32*IF(L$10=$C26,(13-$D26)/12,IF(L$10=$C27,($D27-1)/12,1))</f>
        <v>0</v>
      </c>
      <c r="M32" s="2">
        <f t="shared" si="9"/>
        <v>18.42626028222065</v>
      </c>
      <c r="N32" s="2">
        <f t="shared" si="9"/>
        <v>691.91692461732941</v>
      </c>
      <c r="O32" s="2">
        <f t="shared" si="9"/>
        <v>2890.8540141948574</v>
      </c>
      <c r="P32" s="2">
        <f t="shared" si="9"/>
        <v>0</v>
      </c>
      <c r="Q32" s="2">
        <f t="shared" si="9"/>
        <v>0</v>
      </c>
      <c r="R32" s="2">
        <f t="shared" si="9"/>
        <v>0</v>
      </c>
      <c r="S32" s="2">
        <f t="shared" si="9"/>
        <v>0</v>
      </c>
      <c r="T32" s="2">
        <f t="shared" si="9"/>
        <v>0</v>
      </c>
      <c r="U32" s="2">
        <f t="shared" si="9"/>
        <v>0</v>
      </c>
      <c r="V32" s="2">
        <f t="shared" si="9"/>
        <v>0</v>
      </c>
      <c r="W32" s="2">
        <f t="shared" si="9"/>
        <v>0</v>
      </c>
      <c r="X32" s="2">
        <f t="shared" si="9"/>
        <v>0</v>
      </c>
      <c r="Y32" s="2">
        <f t="shared" si="9"/>
        <v>0</v>
      </c>
      <c r="Z32" s="2">
        <f t="shared" si="9"/>
        <v>0</v>
      </c>
      <c r="AA32" s="2">
        <f t="shared" si="9"/>
        <v>0</v>
      </c>
      <c r="AB32" s="2">
        <f t="shared" si="9"/>
        <v>0</v>
      </c>
      <c r="AC32" s="2">
        <f t="shared" si="9"/>
        <v>0</v>
      </c>
      <c r="AD32" s="2">
        <f t="shared" si="9"/>
        <v>0</v>
      </c>
      <c r="AE32" s="2">
        <f t="shared" si="9"/>
        <v>0</v>
      </c>
      <c r="AF32" s="2">
        <f t="shared" si="9"/>
        <v>0</v>
      </c>
      <c r="AG32" s="2">
        <f t="shared" si="9"/>
        <v>0</v>
      </c>
      <c r="AH32" s="2">
        <f t="shared" si="9"/>
        <v>0</v>
      </c>
      <c r="AI32" s="2">
        <f t="shared" si="9"/>
        <v>0</v>
      </c>
      <c r="AJ32" s="2">
        <f t="shared" si="9"/>
        <v>0</v>
      </c>
      <c r="AK32" s="2">
        <f t="shared" si="9"/>
        <v>0</v>
      </c>
      <c r="AL32" s="2">
        <f t="shared" si="9"/>
        <v>0</v>
      </c>
      <c r="AM32" s="2">
        <f t="shared" si="9"/>
        <v>0</v>
      </c>
      <c r="AN32" s="2">
        <f t="shared" si="9"/>
        <v>0</v>
      </c>
      <c r="AO32" s="2">
        <f t="shared" si="9"/>
        <v>0</v>
      </c>
      <c r="AP32" s="2">
        <f t="shared" si="9"/>
        <v>0</v>
      </c>
      <c r="AQ32" s="2">
        <f t="shared" si="9"/>
        <v>0</v>
      </c>
      <c r="AR32" s="2">
        <f t="shared" si="9"/>
        <v>0</v>
      </c>
      <c r="AS32" s="2">
        <f t="shared" si="9"/>
        <v>0</v>
      </c>
      <c r="AT32" s="2">
        <f t="shared" si="9"/>
        <v>0</v>
      </c>
      <c r="AU32" s="2">
        <f t="shared" si="9"/>
        <v>0</v>
      </c>
      <c r="AV32" s="2">
        <f t="shared" si="9"/>
        <v>0</v>
      </c>
      <c r="AW32" s="2">
        <f t="shared" si="9"/>
        <v>0</v>
      </c>
      <c r="AX32" s="2">
        <f t="shared" si="9"/>
        <v>0</v>
      </c>
      <c r="AY32" s="2">
        <f t="shared" si="9"/>
        <v>0</v>
      </c>
      <c r="AZ32" s="2">
        <f t="shared" si="9"/>
        <v>0</v>
      </c>
      <c r="BA32" s="2">
        <f t="shared" si="9"/>
        <v>0</v>
      </c>
      <c r="BB32" s="2">
        <f t="shared" si="9"/>
        <v>0</v>
      </c>
      <c r="BC32" s="2">
        <f t="shared" si="9"/>
        <v>0</v>
      </c>
      <c r="BD32" s="2">
        <f t="shared" si="9"/>
        <v>0</v>
      </c>
      <c r="BE32" s="2">
        <f t="shared" si="9"/>
        <v>0</v>
      </c>
      <c r="BF32" s="2">
        <f t="shared" si="9"/>
        <v>0</v>
      </c>
      <c r="BG32" s="2">
        <f t="shared" si="9"/>
        <v>0</v>
      </c>
      <c r="BH32" s="2">
        <f t="shared" si="9"/>
        <v>0</v>
      </c>
      <c r="BI32" s="2">
        <f t="shared" si="9"/>
        <v>0</v>
      </c>
      <c r="BJ32" s="2">
        <f t="shared" si="9"/>
        <v>0</v>
      </c>
      <c r="BK32" s="2">
        <f t="shared" si="9"/>
        <v>0</v>
      </c>
      <c r="BL32" s="2">
        <f t="shared" si="9"/>
        <v>0</v>
      </c>
      <c r="BM32" s="2">
        <f t="shared" si="9"/>
        <v>0</v>
      </c>
      <c r="BN32" s="2">
        <f t="shared" si="9"/>
        <v>0</v>
      </c>
      <c r="BO32" s="2">
        <f t="shared" si="9"/>
        <v>0</v>
      </c>
    </row>
    <row r="33" spans="2:67">
      <c r="B33" s="64" t="s">
        <v>556</v>
      </c>
      <c r="K33" s="167"/>
      <c r="L33" s="2">
        <f t="shared" ref="L33:V33" si="10">SUM(L30:L32)</f>
        <v>0</v>
      </c>
      <c r="M33" s="2">
        <f t="shared" si="10"/>
        <v>804.61336565696831</v>
      </c>
      <c r="N33" s="2">
        <f t="shared" si="10"/>
        <v>22028.645146714902</v>
      </c>
      <c r="O33" s="2">
        <f t="shared" si="10"/>
        <v>81779.294453918628</v>
      </c>
      <c r="P33" s="2">
        <f t="shared" si="10"/>
        <v>0</v>
      </c>
      <c r="Q33" s="2">
        <f t="shared" si="10"/>
        <v>0</v>
      </c>
      <c r="R33" s="2">
        <f t="shared" si="10"/>
        <v>0</v>
      </c>
      <c r="S33" s="2">
        <f t="shared" si="10"/>
        <v>0</v>
      </c>
      <c r="T33" s="2">
        <f t="shared" si="10"/>
        <v>0</v>
      </c>
      <c r="U33" s="2">
        <f t="shared" si="10"/>
        <v>0</v>
      </c>
      <c r="V33" s="2">
        <f t="shared" si="10"/>
        <v>0</v>
      </c>
      <c r="W33" s="2">
        <f t="shared" ref="W33:BO33" si="11">SUM(W30:W32)</f>
        <v>0</v>
      </c>
      <c r="X33" s="2">
        <f t="shared" si="11"/>
        <v>0</v>
      </c>
      <c r="Y33" s="2">
        <f t="shared" si="11"/>
        <v>0</v>
      </c>
      <c r="Z33" s="2">
        <f t="shared" si="11"/>
        <v>0</v>
      </c>
      <c r="AA33" s="2">
        <f t="shared" si="11"/>
        <v>0</v>
      </c>
      <c r="AB33" s="2">
        <f t="shared" si="11"/>
        <v>0</v>
      </c>
      <c r="AC33" s="2">
        <f t="shared" si="11"/>
        <v>0</v>
      </c>
      <c r="AD33" s="2">
        <f t="shared" si="11"/>
        <v>0</v>
      </c>
      <c r="AE33" s="2">
        <f t="shared" si="11"/>
        <v>0</v>
      </c>
      <c r="AF33" s="2">
        <f t="shared" si="11"/>
        <v>0</v>
      </c>
      <c r="AG33" s="2">
        <f t="shared" si="11"/>
        <v>0</v>
      </c>
      <c r="AH33" s="2">
        <f t="shared" si="11"/>
        <v>0</v>
      </c>
      <c r="AI33" s="2">
        <f t="shared" si="11"/>
        <v>0</v>
      </c>
      <c r="AJ33" s="2">
        <f t="shared" si="11"/>
        <v>0</v>
      </c>
      <c r="AK33" s="2">
        <f t="shared" si="11"/>
        <v>0</v>
      </c>
      <c r="AL33" s="2">
        <f t="shared" si="11"/>
        <v>0</v>
      </c>
      <c r="AM33" s="2">
        <f t="shared" si="11"/>
        <v>0</v>
      </c>
      <c r="AN33" s="2">
        <f t="shared" si="11"/>
        <v>0</v>
      </c>
      <c r="AO33" s="2">
        <f t="shared" si="11"/>
        <v>0</v>
      </c>
      <c r="AP33" s="2">
        <f t="shared" si="11"/>
        <v>0</v>
      </c>
      <c r="AQ33" s="2">
        <f t="shared" si="11"/>
        <v>0</v>
      </c>
      <c r="AR33" s="2">
        <f t="shared" si="11"/>
        <v>0</v>
      </c>
      <c r="AS33" s="2">
        <f t="shared" si="11"/>
        <v>0</v>
      </c>
      <c r="AT33" s="2">
        <f t="shared" si="11"/>
        <v>0</v>
      </c>
      <c r="AU33" s="2">
        <f t="shared" si="11"/>
        <v>0</v>
      </c>
      <c r="AV33" s="2">
        <f t="shared" si="11"/>
        <v>0</v>
      </c>
      <c r="AW33" s="2">
        <f t="shared" si="11"/>
        <v>0</v>
      </c>
      <c r="AX33" s="2">
        <f t="shared" si="11"/>
        <v>0</v>
      </c>
      <c r="AY33" s="2">
        <f t="shared" si="11"/>
        <v>0</v>
      </c>
      <c r="AZ33" s="2">
        <f t="shared" si="11"/>
        <v>0</v>
      </c>
      <c r="BA33" s="2">
        <f t="shared" si="11"/>
        <v>0</v>
      </c>
      <c r="BB33" s="2">
        <f t="shared" si="11"/>
        <v>0</v>
      </c>
      <c r="BC33" s="2">
        <f t="shared" si="11"/>
        <v>0</v>
      </c>
      <c r="BD33" s="2">
        <f t="shared" si="11"/>
        <v>0</v>
      </c>
      <c r="BE33" s="2">
        <f t="shared" si="11"/>
        <v>0</v>
      </c>
      <c r="BF33" s="2">
        <f t="shared" si="11"/>
        <v>0</v>
      </c>
      <c r="BG33" s="2">
        <f t="shared" si="11"/>
        <v>0</v>
      </c>
      <c r="BH33" s="2">
        <f t="shared" si="11"/>
        <v>0</v>
      </c>
      <c r="BI33" s="2">
        <f t="shared" si="11"/>
        <v>0</v>
      </c>
      <c r="BJ33" s="2">
        <f t="shared" si="11"/>
        <v>0</v>
      </c>
      <c r="BK33" s="2">
        <f t="shared" si="11"/>
        <v>0</v>
      </c>
      <c r="BL33" s="2">
        <f t="shared" si="11"/>
        <v>0</v>
      </c>
      <c r="BM33" s="2">
        <f t="shared" si="11"/>
        <v>0</v>
      </c>
      <c r="BN33" s="2">
        <f t="shared" si="11"/>
        <v>0</v>
      </c>
      <c r="BO33" s="2">
        <f t="shared" si="11"/>
        <v>0</v>
      </c>
    </row>
    <row r="34" spans="2:67">
      <c r="B34" s="168" t="s">
        <v>557</v>
      </c>
      <c r="E34" s="2">
        <f>MAX(L33:BO33)*(1+$C$8)</f>
        <v>81779.294453918628</v>
      </c>
      <c r="F34" s="159">
        <v>25</v>
      </c>
      <c r="G34" s="169">
        <f>+$C$6</f>
        <v>2.9999999999999997E-4</v>
      </c>
      <c r="H34" s="151"/>
      <c r="L34" s="2"/>
      <c r="M34" s="2"/>
      <c r="N34" s="2"/>
      <c r="O34" s="2"/>
      <c r="P34" s="2"/>
      <c r="Q34" s="2"/>
    </row>
    <row r="35" spans="2:67">
      <c r="B35" s="14"/>
    </row>
    <row r="36" spans="2:67">
      <c r="B36" s="170" t="s">
        <v>558</v>
      </c>
    </row>
    <row r="37" spans="2:67">
      <c r="B37" s="168" t="s">
        <v>559</v>
      </c>
      <c r="K37" s="2"/>
      <c r="L37" s="2">
        <f t="shared" ref="L37:BO37" si="12">IF(L$10=$C27,$E34,K39)</f>
        <v>0</v>
      </c>
      <c r="M37" s="2">
        <f t="shared" si="12"/>
        <v>0</v>
      </c>
      <c r="N37" s="2">
        <f t="shared" si="12"/>
        <v>0</v>
      </c>
      <c r="O37" s="2">
        <f t="shared" si="12"/>
        <v>81779.294453918628</v>
      </c>
      <c r="P37" s="2">
        <f t="shared" si="12"/>
        <v>81506.696805738902</v>
      </c>
      <c r="Q37" s="2">
        <f t="shared" si="12"/>
        <v>78235.52502758216</v>
      </c>
      <c r="R37" s="2">
        <f t="shared" si="12"/>
        <v>74964.353249425418</v>
      </c>
      <c r="S37" s="2">
        <f t="shared" si="12"/>
        <v>71693.181471268676</v>
      </c>
      <c r="T37" s="2">
        <f t="shared" si="12"/>
        <v>68422.009693111933</v>
      </c>
      <c r="U37" s="2">
        <f t="shared" si="12"/>
        <v>65150.837914955191</v>
      </c>
      <c r="V37" s="2">
        <f t="shared" si="12"/>
        <v>61879.666136798449</v>
      </c>
      <c r="W37" s="2">
        <f t="shared" si="12"/>
        <v>58608.494358641707</v>
      </c>
      <c r="X37" s="2">
        <f t="shared" si="12"/>
        <v>55337.322580484964</v>
      </c>
      <c r="Y37" s="2">
        <f t="shared" si="12"/>
        <v>52066.150802328222</v>
      </c>
      <c r="Z37" s="2">
        <f t="shared" si="12"/>
        <v>48794.97902417148</v>
      </c>
      <c r="AA37" s="2">
        <f t="shared" si="12"/>
        <v>45523.807246014738</v>
      </c>
      <c r="AB37" s="2">
        <f t="shared" si="12"/>
        <v>42252.635467857996</v>
      </c>
      <c r="AC37" s="2">
        <f t="shared" si="12"/>
        <v>38981.463689701253</v>
      </c>
      <c r="AD37" s="2">
        <f t="shared" si="12"/>
        <v>35710.291911544511</v>
      </c>
      <c r="AE37" s="2">
        <f t="shared" si="12"/>
        <v>32439.120133387765</v>
      </c>
      <c r="AF37" s="2">
        <f t="shared" si="12"/>
        <v>29167.948355231019</v>
      </c>
      <c r="AG37" s="2">
        <f t="shared" si="12"/>
        <v>25896.776577074274</v>
      </c>
      <c r="AH37" s="2">
        <f t="shared" si="12"/>
        <v>22625.604798917528</v>
      </c>
      <c r="AI37" s="2">
        <f t="shared" si="12"/>
        <v>19354.433020760782</v>
      </c>
      <c r="AJ37" s="2">
        <f t="shared" si="12"/>
        <v>16083.261242604036</v>
      </c>
      <c r="AK37" s="2">
        <f t="shared" si="12"/>
        <v>12812.08946444729</v>
      </c>
      <c r="AL37" s="2">
        <f t="shared" si="12"/>
        <v>9540.9176862905442</v>
      </c>
      <c r="AM37" s="2">
        <f t="shared" si="12"/>
        <v>6269.7459081337993</v>
      </c>
      <c r="AN37" s="2">
        <f t="shared" si="12"/>
        <v>2998.5741299770543</v>
      </c>
      <c r="AO37" s="2">
        <f t="shared" si="12"/>
        <v>0</v>
      </c>
      <c r="AP37" s="2">
        <f t="shared" si="12"/>
        <v>0</v>
      </c>
      <c r="AQ37" s="2">
        <f t="shared" si="12"/>
        <v>0</v>
      </c>
      <c r="AR37" s="2">
        <f t="shared" si="12"/>
        <v>0</v>
      </c>
      <c r="AS37" s="2">
        <f t="shared" si="12"/>
        <v>0</v>
      </c>
      <c r="AT37" s="2">
        <f t="shared" si="12"/>
        <v>0</v>
      </c>
      <c r="AU37" s="2">
        <f t="shared" si="12"/>
        <v>0</v>
      </c>
      <c r="AV37" s="2">
        <f t="shared" si="12"/>
        <v>0</v>
      </c>
      <c r="AW37" s="2">
        <f t="shared" si="12"/>
        <v>0</v>
      </c>
      <c r="AX37" s="2">
        <f t="shared" si="12"/>
        <v>0</v>
      </c>
      <c r="AY37" s="2">
        <f t="shared" si="12"/>
        <v>0</v>
      </c>
      <c r="AZ37" s="2">
        <f t="shared" si="12"/>
        <v>0</v>
      </c>
      <c r="BA37" s="2">
        <f t="shared" si="12"/>
        <v>0</v>
      </c>
      <c r="BB37" s="2">
        <f t="shared" si="12"/>
        <v>0</v>
      </c>
      <c r="BC37" s="2">
        <f t="shared" si="12"/>
        <v>0</v>
      </c>
      <c r="BD37" s="2">
        <f t="shared" si="12"/>
        <v>0</v>
      </c>
      <c r="BE37" s="2">
        <f t="shared" si="12"/>
        <v>0</v>
      </c>
      <c r="BF37" s="2">
        <f t="shared" si="12"/>
        <v>0</v>
      </c>
      <c r="BG37" s="2">
        <f t="shared" si="12"/>
        <v>0</v>
      </c>
      <c r="BH37" s="2">
        <f t="shared" si="12"/>
        <v>0</v>
      </c>
      <c r="BI37" s="2">
        <f t="shared" si="12"/>
        <v>0</v>
      </c>
      <c r="BJ37" s="2">
        <f t="shared" si="12"/>
        <v>0</v>
      </c>
      <c r="BK37" s="2">
        <f t="shared" si="12"/>
        <v>0</v>
      </c>
      <c r="BL37" s="2">
        <f t="shared" si="12"/>
        <v>0</v>
      </c>
      <c r="BM37" s="2">
        <f t="shared" si="12"/>
        <v>0</v>
      </c>
      <c r="BN37" s="2">
        <f t="shared" si="12"/>
        <v>0</v>
      </c>
      <c r="BO37" s="2">
        <f t="shared" si="12"/>
        <v>0</v>
      </c>
    </row>
    <row r="38" spans="2:67">
      <c r="B38" s="64" t="s">
        <v>541</v>
      </c>
      <c r="J38" s="2"/>
      <c r="K38" s="2"/>
      <c r="L38" s="2">
        <f t="shared" ref="L38:BO38" si="13">IF(L$10=$C27,$E34/$F34*(13-$D27)/12,MIN(K39,$E34/$F34))</f>
        <v>0</v>
      </c>
      <c r="M38" s="2">
        <f t="shared" si="13"/>
        <v>0</v>
      </c>
      <c r="N38" s="2">
        <f t="shared" si="13"/>
        <v>0</v>
      </c>
      <c r="O38" s="2">
        <f t="shared" si="13"/>
        <v>272.59764817972876</v>
      </c>
      <c r="P38" s="2">
        <f t="shared" si="13"/>
        <v>3271.1717781567449</v>
      </c>
      <c r="Q38" s="2">
        <f t="shared" si="13"/>
        <v>3271.1717781567449</v>
      </c>
      <c r="R38" s="2">
        <f t="shared" si="13"/>
        <v>3271.1717781567449</v>
      </c>
      <c r="S38" s="2">
        <f t="shared" si="13"/>
        <v>3271.1717781567449</v>
      </c>
      <c r="T38" s="2">
        <f t="shared" si="13"/>
        <v>3271.1717781567449</v>
      </c>
      <c r="U38" s="2">
        <f t="shared" si="13"/>
        <v>3271.1717781567449</v>
      </c>
      <c r="V38" s="2">
        <f t="shared" si="13"/>
        <v>3271.1717781567449</v>
      </c>
      <c r="W38" s="2">
        <f t="shared" si="13"/>
        <v>3271.1717781567449</v>
      </c>
      <c r="X38" s="2">
        <f t="shared" si="13"/>
        <v>3271.1717781567449</v>
      </c>
      <c r="Y38" s="2">
        <f t="shared" si="13"/>
        <v>3271.1717781567449</v>
      </c>
      <c r="Z38" s="2">
        <f t="shared" si="13"/>
        <v>3271.1717781567449</v>
      </c>
      <c r="AA38" s="2">
        <f t="shared" si="13"/>
        <v>3271.1717781567449</v>
      </c>
      <c r="AB38" s="2">
        <f t="shared" si="13"/>
        <v>3271.1717781567449</v>
      </c>
      <c r="AC38" s="2">
        <f t="shared" si="13"/>
        <v>3271.1717781567449</v>
      </c>
      <c r="AD38" s="2">
        <f t="shared" si="13"/>
        <v>3271.1717781567449</v>
      </c>
      <c r="AE38" s="2">
        <f t="shared" si="13"/>
        <v>3271.1717781567449</v>
      </c>
      <c r="AF38" s="2">
        <f t="shared" si="13"/>
        <v>3271.1717781567449</v>
      </c>
      <c r="AG38" s="2">
        <f t="shared" si="13"/>
        <v>3271.1717781567449</v>
      </c>
      <c r="AH38" s="2">
        <f t="shared" si="13"/>
        <v>3271.1717781567449</v>
      </c>
      <c r="AI38" s="2">
        <f t="shared" si="13"/>
        <v>3271.1717781567449</v>
      </c>
      <c r="AJ38" s="2">
        <f t="shared" si="13"/>
        <v>3271.1717781567449</v>
      </c>
      <c r="AK38" s="2">
        <f t="shared" si="13"/>
        <v>3271.1717781567449</v>
      </c>
      <c r="AL38" s="2">
        <f t="shared" si="13"/>
        <v>3271.1717781567449</v>
      </c>
      <c r="AM38" s="2">
        <f t="shared" si="13"/>
        <v>3271.1717781567449</v>
      </c>
      <c r="AN38" s="2">
        <f t="shared" si="13"/>
        <v>2998.5741299770543</v>
      </c>
      <c r="AO38" s="2">
        <f t="shared" si="13"/>
        <v>0</v>
      </c>
      <c r="AP38" s="2">
        <f t="shared" si="13"/>
        <v>0</v>
      </c>
      <c r="AQ38" s="2">
        <f t="shared" si="13"/>
        <v>0</v>
      </c>
      <c r="AR38" s="2">
        <f t="shared" si="13"/>
        <v>0</v>
      </c>
      <c r="AS38" s="2">
        <f t="shared" si="13"/>
        <v>0</v>
      </c>
      <c r="AT38" s="2">
        <f t="shared" si="13"/>
        <v>0</v>
      </c>
      <c r="AU38" s="2">
        <f t="shared" si="13"/>
        <v>0</v>
      </c>
      <c r="AV38" s="2">
        <f t="shared" si="13"/>
        <v>0</v>
      </c>
      <c r="AW38" s="2">
        <f t="shared" si="13"/>
        <v>0</v>
      </c>
      <c r="AX38" s="2">
        <f t="shared" si="13"/>
        <v>0</v>
      </c>
      <c r="AY38" s="2">
        <f t="shared" si="13"/>
        <v>0</v>
      </c>
      <c r="AZ38" s="2">
        <f t="shared" si="13"/>
        <v>0</v>
      </c>
      <c r="BA38" s="2">
        <f t="shared" si="13"/>
        <v>0</v>
      </c>
      <c r="BB38" s="2">
        <f t="shared" si="13"/>
        <v>0</v>
      </c>
      <c r="BC38" s="2">
        <f t="shared" si="13"/>
        <v>0</v>
      </c>
      <c r="BD38" s="2">
        <f t="shared" si="13"/>
        <v>0</v>
      </c>
      <c r="BE38" s="2">
        <f t="shared" si="13"/>
        <v>0</v>
      </c>
      <c r="BF38" s="2">
        <f t="shared" si="13"/>
        <v>0</v>
      </c>
      <c r="BG38" s="2">
        <f t="shared" si="13"/>
        <v>0</v>
      </c>
      <c r="BH38" s="2">
        <f t="shared" si="13"/>
        <v>0</v>
      </c>
      <c r="BI38" s="2">
        <f t="shared" si="13"/>
        <v>0</v>
      </c>
      <c r="BJ38" s="2">
        <f t="shared" si="13"/>
        <v>0</v>
      </c>
      <c r="BK38" s="2">
        <f t="shared" si="13"/>
        <v>0</v>
      </c>
      <c r="BL38" s="2">
        <f t="shared" si="13"/>
        <v>0</v>
      </c>
      <c r="BM38" s="2">
        <f t="shared" si="13"/>
        <v>0</v>
      </c>
      <c r="BN38" s="2">
        <f t="shared" si="13"/>
        <v>0</v>
      </c>
      <c r="BO38" s="2">
        <f t="shared" si="13"/>
        <v>0</v>
      </c>
    </row>
    <row r="39" spans="2:67">
      <c r="B39" s="168" t="s">
        <v>542</v>
      </c>
      <c r="K39" s="167">
        <v>0</v>
      </c>
      <c r="L39" s="2">
        <f t="shared" ref="L39:BO39" si="14">+L37-L38</f>
        <v>0</v>
      </c>
      <c r="M39" s="2">
        <f t="shared" si="14"/>
        <v>0</v>
      </c>
      <c r="N39" s="2">
        <f t="shared" si="14"/>
        <v>0</v>
      </c>
      <c r="O39" s="2">
        <f t="shared" si="14"/>
        <v>81506.696805738902</v>
      </c>
      <c r="P39" s="2">
        <f t="shared" si="14"/>
        <v>78235.52502758216</v>
      </c>
      <c r="Q39" s="2">
        <f t="shared" si="14"/>
        <v>74964.353249425418</v>
      </c>
      <c r="R39" s="2">
        <f t="shared" si="14"/>
        <v>71693.181471268676</v>
      </c>
      <c r="S39" s="2">
        <f t="shared" si="14"/>
        <v>68422.009693111933</v>
      </c>
      <c r="T39" s="2">
        <f t="shared" si="14"/>
        <v>65150.837914955191</v>
      </c>
      <c r="U39" s="2">
        <f t="shared" si="14"/>
        <v>61879.666136798449</v>
      </c>
      <c r="V39" s="2">
        <f t="shared" si="14"/>
        <v>58608.494358641707</v>
      </c>
      <c r="W39" s="2">
        <f t="shared" si="14"/>
        <v>55337.322580484964</v>
      </c>
      <c r="X39" s="2">
        <f t="shared" si="14"/>
        <v>52066.150802328222</v>
      </c>
      <c r="Y39" s="2">
        <f t="shared" si="14"/>
        <v>48794.97902417148</v>
      </c>
      <c r="Z39" s="2">
        <f t="shared" si="14"/>
        <v>45523.807246014738</v>
      </c>
      <c r="AA39" s="2">
        <f t="shared" si="14"/>
        <v>42252.635467857996</v>
      </c>
      <c r="AB39" s="2">
        <f t="shared" si="14"/>
        <v>38981.463689701253</v>
      </c>
      <c r="AC39" s="2">
        <f t="shared" si="14"/>
        <v>35710.291911544511</v>
      </c>
      <c r="AD39" s="2">
        <f t="shared" si="14"/>
        <v>32439.120133387765</v>
      </c>
      <c r="AE39" s="2">
        <f t="shared" si="14"/>
        <v>29167.948355231019</v>
      </c>
      <c r="AF39" s="2">
        <f t="shared" si="14"/>
        <v>25896.776577074274</v>
      </c>
      <c r="AG39" s="2">
        <f t="shared" si="14"/>
        <v>22625.604798917528</v>
      </c>
      <c r="AH39" s="2">
        <f t="shared" si="14"/>
        <v>19354.433020760782</v>
      </c>
      <c r="AI39" s="2">
        <f t="shared" si="14"/>
        <v>16083.261242604036</v>
      </c>
      <c r="AJ39" s="2">
        <f t="shared" si="14"/>
        <v>12812.08946444729</v>
      </c>
      <c r="AK39" s="2">
        <f t="shared" si="14"/>
        <v>9540.9176862905442</v>
      </c>
      <c r="AL39" s="2">
        <f t="shared" si="14"/>
        <v>6269.7459081337993</v>
      </c>
      <c r="AM39" s="2">
        <f t="shared" si="14"/>
        <v>2998.5741299770543</v>
      </c>
      <c r="AN39" s="2">
        <f t="shared" si="14"/>
        <v>0</v>
      </c>
      <c r="AO39" s="2">
        <f t="shared" si="14"/>
        <v>0</v>
      </c>
      <c r="AP39" s="2">
        <f t="shared" si="14"/>
        <v>0</v>
      </c>
      <c r="AQ39" s="2">
        <f t="shared" si="14"/>
        <v>0</v>
      </c>
      <c r="AR39" s="2">
        <f t="shared" si="14"/>
        <v>0</v>
      </c>
      <c r="AS39" s="2">
        <f t="shared" si="14"/>
        <v>0</v>
      </c>
      <c r="AT39" s="2">
        <f t="shared" si="14"/>
        <v>0</v>
      </c>
      <c r="AU39" s="2">
        <f t="shared" si="14"/>
        <v>0</v>
      </c>
      <c r="AV39" s="2">
        <f t="shared" si="14"/>
        <v>0</v>
      </c>
      <c r="AW39" s="2">
        <f t="shared" si="14"/>
        <v>0</v>
      </c>
      <c r="AX39" s="2">
        <f t="shared" si="14"/>
        <v>0</v>
      </c>
      <c r="AY39" s="2">
        <f t="shared" si="14"/>
        <v>0</v>
      </c>
      <c r="AZ39" s="2">
        <f t="shared" si="14"/>
        <v>0</v>
      </c>
      <c r="BA39" s="2">
        <f t="shared" si="14"/>
        <v>0</v>
      </c>
      <c r="BB39" s="2">
        <f t="shared" si="14"/>
        <v>0</v>
      </c>
      <c r="BC39" s="2">
        <f t="shared" si="14"/>
        <v>0</v>
      </c>
      <c r="BD39" s="2">
        <f t="shared" si="14"/>
        <v>0</v>
      </c>
      <c r="BE39" s="2">
        <f t="shared" si="14"/>
        <v>0</v>
      </c>
      <c r="BF39" s="2">
        <f t="shared" si="14"/>
        <v>0</v>
      </c>
      <c r="BG39" s="2">
        <f t="shared" si="14"/>
        <v>0</v>
      </c>
      <c r="BH39" s="2">
        <f t="shared" si="14"/>
        <v>0</v>
      </c>
      <c r="BI39" s="2">
        <f t="shared" si="14"/>
        <v>0</v>
      </c>
      <c r="BJ39" s="2">
        <f t="shared" si="14"/>
        <v>0</v>
      </c>
      <c r="BK39" s="2">
        <f t="shared" si="14"/>
        <v>0</v>
      </c>
      <c r="BL39" s="2">
        <f t="shared" si="14"/>
        <v>0</v>
      </c>
      <c r="BM39" s="2">
        <f t="shared" si="14"/>
        <v>0</v>
      </c>
      <c r="BN39" s="2">
        <f t="shared" si="14"/>
        <v>0</v>
      </c>
      <c r="BO39" s="2">
        <f t="shared" si="14"/>
        <v>0</v>
      </c>
    </row>
    <row r="40" spans="2:67">
      <c r="B40" s="64" t="s">
        <v>543</v>
      </c>
      <c r="L40" s="2">
        <f t="shared" ref="L40:BO40" si="15">IF(L$10=$C27,(L37+L39)/2*(13-$D27)/12,(L37+L39)/2)</f>
        <v>0</v>
      </c>
      <c r="M40" s="2">
        <f t="shared" si="15"/>
        <v>0</v>
      </c>
      <c r="N40" s="2">
        <f t="shared" si="15"/>
        <v>0</v>
      </c>
      <c r="O40" s="2">
        <f t="shared" si="15"/>
        <v>6803.5829691523977</v>
      </c>
      <c r="P40" s="2">
        <f t="shared" si="15"/>
        <v>79871.110916660531</v>
      </c>
      <c r="Q40" s="2">
        <f t="shared" si="15"/>
        <v>76599.939138503789</v>
      </c>
      <c r="R40" s="2">
        <f t="shared" si="15"/>
        <v>73328.767360347047</v>
      </c>
      <c r="S40" s="2">
        <f t="shared" si="15"/>
        <v>70057.595582190304</v>
      </c>
      <c r="T40" s="2">
        <f t="shared" si="15"/>
        <v>66786.423804033562</v>
      </c>
      <c r="U40" s="2">
        <f t="shared" si="15"/>
        <v>63515.25202587682</v>
      </c>
      <c r="V40" s="2">
        <f t="shared" si="15"/>
        <v>60244.080247720078</v>
      </c>
      <c r="W40" s="2">
        <f t="shared" si="15"/>
        <v>56972.908469563336</v>
      </c>
      <c r="X40" s="2">
        <f t="shared" si="15"/>
        <v>53701.736691406593</v>
      </c>
      <c r="Y40" s="2">
        <f t="shared" si="15"/>
        <v>50430.564913249851</v>
      </c>
      <c r="Z40" s="2">
        <f t="shared" si="15"/>
        <v>47159.393135093109</v>
      </c>
      <c r="AA40" s="2">
        <f t="shared" si="15"/>
        <v>43888.221356936367</v>
      </c>
      <c r="AB40" s="2">
        <f t="shared" si="15"/>
        <v>40617.049578779624</v>
      </c>
      <c r="AC40" s="2">
        <f t="shared" si="15"/>
        <v>37345.877800622882</v>
      </c>
      <c r="AD40" s="2">
        <f t="shared" si="15"/>
        <v>34074.70602246614</v>
      </c>
      <c r="AE40" s="2">
        <f t="shared" si="15"/>
        <v>30803.53424430939</v>
      </c>
      <c r="AF40" s="2">
        <f t="shared" si="15"/>
        <v>27532.362466152648</v>
      </c>
      <c r="AG40" s="2">
        <f t="shared" si="15"/>
        <v>24261.190687995899</v>
      </c>
      <c r="AH40" s="2">
        <f t="shared" si="15"/>
        <v>20990.018909839157</v>
      </c>
      <c r="AI40" s="2">
        <f t="shared" si="15"/>
        <v>17718.847131682407</v>
      </c>
      <c r="AJ40" s="2">
        <f t="shared" si="15"/>
        <v>14447.675353525663</v>
      </c>
      <c r="AK40" s="2">
        <f t="shared" si="15"/>
        <v>11176.503575368917</v>
      </c>
      <c r="AL40" s="2">
        <f t="shared" si="15"/>
        <v>7905.3317972121713</v>
      </c>
      <c r="AM40" s="2">
        <f t="shared" si="15"/>
        <v>4634.1600190554273</v>
      </c>
      <c r="AN40" s="2">
        <f t="shared" si="15"/>
        <v>1499.2870649885272</v>
      </c>
      <c r="AO40" s="2">
        <f t="shared" si="15"/>
        <v>0</v>
      </c>
      <c r="AP40" s="2">
        <f t="shared" si="15"/>
        <v>0</v>
      </c>
      <c r="AQ40" s="2">
        <f t="shared" si="15"/>
        <v>0</v>
      </c>
      <c r="AR40" s="2">
        <f t="shared" si="15"/>
        <v>0</v>
      </c>
      <c r="AS40" s="2">
        <f t="shared" si="15"/>
        <v>0</v>
      </c>
      <c r="AT40" s="2">
        <f t="shared" si="15"/>
        <v>0</v>
      </c>
      <c r="AU40" s="2">
        <f t="shared" si="15"/>
        <v>0</v>
      </c>
      <c r="AV40" s="2">
        <f t="shared" si="15"/>
        <v>0</v>
      </c>
      <c r="AW40" s="2">
        <f t="shared" si="15"/>
        <v>0</v>
      </c>
      <c r="AX40" s="2">
        <f t="shared" si="15"/>
        <v>0</v>
      </c>
      <c r="AY40" s="2">
        <f t="shared" si="15"/>
        <v>0</v>
      </c>
      <c r="AZ40" s="2">
        <f t="shared" si="15"/>
        <v>0</v>
      </c>
      <c r="BA40" s="2">
        <f t="shared" si="15"/>
        <v>0</v>
      </c>
      <c r="BB40" s="2">
        <f t="shared" si="15"/>
        <v>0</v>
      </c>
      <c r="BC40" s="2">
        <f t="shared" si="15"/>
        <v>0</v>
      </c>
      <c r="BD40" s="2">
        <f t="shared" si="15"/>
        <v>0</v>
      </c>
      <c r="BE40" s="2">
        <f t="shared" si="15"/>
        <v>0</v>
      </c>
      <c r="BF40" s="2">
        <f t="shared" si="15"/>
        <v>0</v>
      </c>
      <c r="BG40" s="2">
        <f t="shared" si="15"/>
        <v>0</v>
      </c>
      <c r="BH40" s="2">
        <f t="shared" si="15"/>
        <v>0</v>
      </c>
      <c r="BI40" s="2">
        <f t="shared" si="15"/>
        <v>0</v>
      </c>
      <c r="BJ40" s="2">
        <f t="shared" si="15"/>
        <v>0</v>
      </c>
      <c r="BK40" s="2">
        <f t="shared" si="15"/>
        <v>0</v>
      </c>
      <c r="BL40" s="2">
        <f t="shared" si="15"/>
        <v>0</v>
      </c>
      <c r="BM40" s="2">
        <f t="shared" si="15"/>
        <v>0</v>
      </c>
      <c r="BN40" s="2">
        <f t="shared" si="15"/>
        <v>0</v>
      </c>
      <c r="BO40" s="2">
        <f t="shared" si="15"/>
        <v>0</v>
      </c>
    </row>
    <row r="41" spans="2:67">
      <c r="B41" s="64" t="s">
        <v>535</v>
      </c>
      <c r="J41" s="2"/>
      <c r="L41" s="171">
        <f t="shared" ref="L41:BO41" si="16">+L40*$C$5</f>
        <v>0</v>
      </c>
      <c r="M41" s="171">
        <f t="shared" si="16"/>
        <v>0</v>
      </c>
      <c r="N41" s="171">
        <f t="shared" si="16"/>
        <v>0</v>
      </c>
      <c r="O41" s="171">
        <f t="shared" si="16"/>
        <v>476.2508078406679</v>
      </c>
      <c r="P41" s="171">
        <f t="shared" si="16"/>
        <v>5590.9777641662376</v>
      </c>
      <c r="Q41" s="171">
        <f t="shared" si="16"/>
        <v>5361.9957396952659</v>
      </c>
      <c r="R41" s="171">
        <f t="shared" si="16"/>
        <v>5133.0137152242942</v>
      </c>
      <c r="S41" s="171">
        <f t="shared" si="16"/>
        <v>4904.0316907533215</v>
      </c>
      <c r="T41" s="171">
        <f t="shared" si="16"/>
        <v>4675.0496662823498</v>
      </c>
      <c r="U41" s="171">
        <f t="shared" si="16"/>
        <v>4446.0676418113781</v>
      </c>
      <c r="V41" s="171">
        <f t="shared" si="16"/>
        <v>4217.0856173404054</v>
      </c>
      <c r="W41" s="171">
        <f t="shared" si="16"/>
        <v>3988.1035928694337</v>
      </c>
      <c r="X41" s="171">
        <f t="shared" si="16"/>
        <v>3759.1215683984619</v>
      </c>
      <c r="Y41" s="171">
        <f t="shared" si="16"/>
        <v>3530.1395439274897</v>
      </c>
      <c r="Z41" s="171">
        <f t="shared" si="16"/>
        <v>3301.157519456518</v>
      </c>
      <c r="AA41" s="171">
        <f t="shared" si="16"/>
        <v>3072.1754949855458</v>
      </c>
      <c r="AB41" s="171">
        <f t="shared" si="16"/>
        <v>2843.1934705145741</v>
      </c>
      <c r="AC41" s="171">
        <f t="shared" si="16"/>
        <v>2614.2114460436019</v>
      </c>
      <c r="AD41" s="171">
        <f t="shared" si="16"/>
        <v>2385.2294215726301</v>
      </c>
      <c r="AE41" s="171">
        <f t="shared" si="16"/>
        <v>2156.2473971016575</v>
      </c>
      <c r="AF41" s="171">
        <f t="shared" si="16"/>
        <v>1927.2653726306855</v>
      </c>
      <c r="AG41" s="171">
        <f t="shared" si="16"/>
        <v>1698.2833481597131</v>
      </c>
      <c r="AH41" s="171">
        <f t="shared" si="16"/>
        <v>1469.3013236887411</v>
      </c>
      <c r="AI41" s="171">
        <f t="shared" si="16"/>
        <v>1240.3192992177685</v>
      </c>
      <c r="AJ41" s="171">
        <f t="shared" si="16"/>
        <v>1011.3372747467965</v>
      </c>
      <c r="AK41" s="171">
        <f t="shared" si="16"/>
        <v>782.35525027582423</v>
      </c>
      <c r="AL41" s="171">
        <f t="shared" si="16"/>
        <v>553.37322580485204</v>
      </c>
      <c r="AM41" s="171">
        <f t="shared" si="16"/>
        <v>324.39120133387996</v>
      </c>
      <c r="AN41" s="171">
        <f t="shared" si="16"/>
        <v>104.9500945491969</v>
      </c>
      <c r="AO41" s="171">
        <f t="shared" si="16"/>
        <v>0</v>
      </c>
      <c r="AP41" s="171">
        <f t="shared" si="16"/>
        <v>0</v>
      </c>
      <c r="AQ41" s="171">
        <f t="shared" si="16"/>
        <v>0</v>
      </c>
      <c r="AR41" s="171">
        <f t="shared" si="16"/>
        <v>0</v>
      </c>
      <c r="AS41" s="171">
        <f t="shared" si="16"/>
        <v>0</v>
      </c>
      <c r="AT41" s="171">
        <f t="shared" si="16"/>
        <v>0</v>
      </c>
      <c r="AU41" s="171">
        <f t="shared" si="16"/>
        <v>0</v>
      </c>
      <c r="AV41" s="171">
        <f t="shared" si="16"/>
        <v>0</v>
      </c>
      <c r="AW41" s="171">
        <f t="shared" si="16"/>
        <v>0</v>
      </c>
      <c r="AX41" s="171">
        <f t="shared" si="16"/>
        <v>0</v>
      </c>
      <c r="AY41" s="171">
        <f t="shared" si="16"/>
        <v>0</v>
      </c>
      <c r="AZ41" s="171">
        <f t="shared" si="16"/>
        <v>0</v>
      </c>
      <c r="BA41" s="171">
        <f t="shared" si="16"/>
        <v>0</v>
      </c>
      <c r="BB41" s="171">
        <f t="shared" si="16"/>
        <v>0</v>
      </c>
      <c r="BC41" s="171">
        <f t="shared" si="16"/>
        <v>0</v>
      </c>
      <c r="BD41" s="171">
        <f t="shared" si="16"/>
        <v>0</v>
      </c>
      <c r="BE41" s="171">
        <f t="shared" si="16"/>
        <v>0</v>
      </c>
      <c r="BF41" s="171">
        <f t="shared" si="16"/>
        <v>0</v>
      </c>
      <c r="BG41" s="171">
        <f t="shared" si="16"/>
        <v>0</v>
      </c>
      <c r="BH41" s="171">
        <f t="shared" si="16"/>
        <v>0</v>
      </c>
      <c r="BI41" s="171">
        <f t="shared" si="16"/>
        <v>0</v>
      </c>
      <c r="BJ41" s="171">
        <f t="shared" si="16"/>
        <v>0</v>
      </c>
      <c r="BK41" s="171">
        <f t="shared" si="16"/>
        <v>0</v>
      </c>
      <c r="BL41" s="171">
        <f t="shared" si="16"/>
        <v>0</v>
      </c>
      <c r="BM41" s="171">
        <f t="shared" si="16"/>
        <v>0</v>
      </c>
      <c r="BN41" s="171">
        <f t="shared" si="16"/>
        <v>0</v>
      </c>
      <c r="BO41" s="171">
        <f t="shared" si="16"/>
        <v>0</v>
      </c>
    </row>
    <row r="42" spans="2:67">
      <c r="B42" s="14" t="s">
        <v>560</v>
      </c>
      <c r="J42" s="2"/>
      <c r="L42" s="22">
        <f>IF(OR(L$10&lt;$C27,L$10&gt;$C27+$F34),0,IF(L$10=$C27,$E34*(13-$D27)/12,IF(L$10=$C27+$F34,$E34*($D27-1)/12,$E34)))</f>
        <v>0</v>
      </c>
      <c r="M42" s="22">
        <f t="shared" ref="M42:BO42" si="17">IF(OR(M$10&lt;$C27,M$10&gt;$C27+$F34),0,IF(M$10=$C27,$E34*(13-$D27)/12,IF(M$10=$C27+$F34,$E34*($D27-1)/12,$E34)))</f>
        <v>0</v>
      </c>
      <c r="N42" s="22">
        <f t="shared" si="17"/>
        <v>0</v>
      </c>
      <c r="O42" s="22">
        <f t="shared" si="17"/>
        <v>6814.9412044932187</v>
      </c>
      <c r="P42" s="22">
        <f t="shared" si="17"/>
        <v>81779.294453918628</v>
      </c>
      <c r="Q42" s="22">
        <f t="shared" si="17"/>
        <v>81779.294453918628</v>
      </c>
      <c r="R42" s="22">
        <f t="shared" si="17"/>
        <v>81779.294453918628</v>
      </c>
      <c r="S42" s="22">
        <f t="shared" si="17"/>
        <v>81779.294453918628</v>
      </c>
      <c r="T42" s="22">
        <f t="shared" si="17"/>
        <v>81779.294453918628</v>
      </c>
      <c r="U42" s="22">
        <f t="shared" si="17"/>
        <v>81779.294453918628</v>
      </c>
      <c r="V42" s="22">
        <f t="shared" si="17"/>
        <v>81779.294453918628</v>
      </c>
      <c r="W42" s="22">
        <f t="shared" si="17"/>
        <v>81779.294453918628</v>
      </c>
      <c r="X42" s="22">
        <f t="shared" si="17"/>
        <v>81779.294453918628</v>
      </c>
      <c r="Y42" s="22">
        <f t="shared" si="17"/>
        <v>81779.294453918628</v>
      </c>
      <c r="Z42" s="22">
        <f t="shared" si="17"/>
        <v>81779.294453918628</v>
      </c>
      <c r="AA42" s="22">
        <f t="shared" si="17"/>
        <v>81779.294453918628</v>
      </c>
      <c r="AB42" s="22">
        <f t="shared" si="17"/>
        <v>81779.294453918628</v>
      </c>
      <c r="AC42" s="22">
        <f t="shared" si="17"/>
        <v>81779.294453918628</v>
      </c>
      <c r="AD42" s="22">
        <f t="shared" si="17"/>
        <v>81779.294453918628</v>
      </c>
      <c r="AE42" s="22">
        <f t="shared" si="17"/>
        <v>81779.294453918628</v>
      </c>
      <c r="AF42" s="22">
        <f t="shared" si="17"/>
        <v>81779.294453918628</v>
      </c>
      <c r="AG42" s="22">
        <f t="shared" si="17"/>
        <v>81779.294453918628</v>
      </c>
      <c r="AH42" s="22">
        <f t="shared" si="17"/>
        <v>81779.294453918628</v>
      </c>
      <c r="AI42" s="22">
        <f t="shared" si="17"/>
        <v>81779.294453918628</v>
      </c>
      <c r="AJ42" s="22">
        <f t="shared" si="17"/>
        <v>81779.294453918628</v>
      </c>
      <c r="AK42" s="22">
        <f t="shared" si="17"/>
        <v>81779.294453918628</v>
      </c>
      <c r="AL42" s="22">
        <f t="shared" si="17"/>
        <v>81779.294453918628</v>
      </c>
      <c r="AM42" s="22">
        <f t="shared" si="17"/>
        <v>81779.294453918628</v>
      </c>
      <c r="AN42" s="22">
        <f t="shared" si="17"/>
        <v>74964.353249425403</v>
      </c>
      <c r="AO42" s="22">
        <f t="shared" si="17"/>
        <v>0</v>
      </c>
      <c r="AP42" s="22">
        <f t="shared" si="17"/>
        <v>0</v>
      </c>
      <c r="AQ42" s="22">
        <f t="shared" si="17"/>
        <v>0</v>
      </c>
      <c r="AR42" s="22">
        <f t="shared" si="17"/>
        <v>0</v>
      </c>
      <c r="AS42" s="22">
        <f t="shared" si="17"/>
        <v>0</v>
      </c>
      <c r="AT42" s="22">
        <f t="shared" si="17"/>
        <v>0</v>
      </c>
      <c r="AU42" s="22">
        <f t="shared" si="17"/>
        <v>0</v>
      </c>
      <c r="AV42" s="22">
        <f t="shared" si="17"/>
        <v>0</v>
      </c>
      <c r="AW42" s="22">
        <f t="shared" si="17"/>
        <v>0</v>
      </c>
      <c r="AX42" s="22">
        <f t="shared" si="17"/>
        <v>0</v>
      </c>
      <c r="AY42" s="22">
        <f t="shared" si="17"/>
        <v>0</v>
      </c>
      <c r="AZ42" s="22">
        <f t="shared" si="17"/>
        <v>0</v>
      </c>
      <c r="BA42" s="22">
        <f t="shared" si="17"/>
        <v>0</v>
      </c>
      <c r="BB42" s="22">
        <f t="shared" si="17"/>
        <v>0</v>
      </c>
      <c r="BC42" s="22">
        <f t="shared" si="17"/>
        <v>0</v>
      </c>
      <c r="BD42" s="22">
        <f t="shared" si="17"/>
        <v>0</v>
      </c>
      <c r="BE42" s="22">
        <f t="shared" si="17"/>
        <v>0</v>
      </c>
      <c r="BF42" s="22">
        <f t="shared" si="17"/>
        <v>0</v>
      </c>
      <c r="BG42" s="22">
        <f t="shared" si="17"/>
        <v>0</v>
      </c>
      <c r="BH42" s="22">
        <f t="shared" si="17"/>
        <v>0</v>
      </c>
      <c r="BI42" s="22">
        <f t="shared" si="17"/>
        <v>0</v>
      </c>
      <c r="BJ42" s="22">
        <f t="shared" si="17"/>
        <v>0</v>
      </c>
      <c r="BK42" s="22">
        <f t="shared" si="17"/>
        <v>0</v>
      </c>
      <c r="BL42" s="22">
        <f t="shared" si="17"/>
        <v>0</v>
      </c>
      <c r="BM42" s="22">
        <f t="shared" si="17"/>
        <v>0</v>
      </c>
      <c r="BN42" s="22">
        <f t="shared" si="17"/>
        <v>0</v>
      </c>
      <c r="BO42" s="22">
        <f t="shared" si="17"/>
        <v>0</v>
      </c>
    </row>
    <row r="43" spans="2:67">
      <c r="B43" s="14" t="s">
        <v>536</v>
      </c>
      <c r="J43" s="2"/>
      <c r="L43" s="172">
        <f>+L42*$G34</f>
        <v>0</v>
      </c>
      <c r="M43" s="172">
        <f t="shared" ref="M43:BO43" si="18">+M42*$G34</f>
        <v>0</v>
      </c>
      <c r="N43" s="172">
        <f t="shared" si="18"/>
        <v>0</v>
      </c>
      <c r="O43" s="172">
        <f t="shared" si="18"/>
        <v>2.0444823613479652</v>
      </c>
      <c r="P43" s="172">
        <f t="shared" si="18"/>
        <v>24.533788336175586</v>
      </c>
      <c r="Q43" s="172">
        <f t="shared" si="18"/>
        <v>24.533788336175586</v>
      </c>
      <c r="R43" s="172">
        <f t="shared" si="18"/>
        <v>24.533788336175586</v>
      </c>
      <c r="S43" s="172">
        <f t="shared" si="18"/>
        <v>24.533788336175586</v>
      </c>
      <c r="T43" s="172">
        <f t="shared" si="18"/>
        <v>24.533788336175586</v>
      </c>
      <c r="U43" s="172">
        <f t="shared" si="18"/>
        <v>24.533788336175586</v>
      </c>
      <c r="V43" s="172">
        <f t="shared" si="18"/>
        <v>24.533788336175586</v>
      </c>
      <c r="W43" s="172">
        <f t="shared" si="18"/>
        <v>24.533788336175586</v>
      </c>
      <c r="X43" s="172">
        <f t="shared" si="18"/>
        <v>24.533788336175586</v>
      </c>
      <c r="Y43" s="172">
        <f t="shared" si="18"/>
        <v>24.533788336175586</v>
      </c>
      <c r="Z43" s="172">
        <f t="shared" si="18"/>
        <v>24.533788336175586</v>
      </c>
      <c r="AA43" s="172">
        <f t="shared" si="18"/>
        <v>24.533788336175586</v>
      </c>
      <c r="AB43" s="172">
        <f t="shared" si="18"/>
        <v>24.533788336175586</v>
      </c>
      <c r="AC43" s="172">
        <f t="shared" si="18"/>
        <v>24.533788336175586</v>
      </c>
      <c r="AD43" s="172">
        <f t="shared" si="18"/>
        <v>24.533788336175586</v>
      </c>
      <c r="AE43" s="172">
        <f t="shared" si="18"/>
        <v>24.533788336175586</v>
      </c>
      <c r="AF43" s="172">
        <f t="shared" si="18"/>
        <v>24.533788336175586</v>
      </c>
      <c r="AG43" s="172">
        <f t="shared" si="18"/>
        <v>24.533788336175586</v>
      </c>
      <c r="AH43" s="172">
        <f t="shared" si="18"/>
        <v>24.533788336175586</v>
      </c>
      <c r="AI43" s="172">
        <f t="shared" si="18"/>
        <v>24.533788336175586</v>
      </c>
      <c r="AJ43" s="172">
        <f t="shared" si="18"/>
        <v>24.533788336175586</v>
      </c>
      <c r="AK43" s="172">
        <f t="shared" si="18"/>
        <v>24.533788336175586</v>
      </c>
      <c r="AL43" s="172">
        <f t="shared" si="18"/>
        <v>24.533788336175586</v>
      </c>
      <c r="AM43" s="172">
        <f t="shared" si="18"/>
        <v>24.533788336175586</v>
      </c>
      <c r="AN43" s="172">
        <f t="shared" si="18"/>
        <v>22.489305974827619</v>
      </c>
      <c r="AO43" s="172">
        <f t="shared" si="18"/>
        <v>0</v>
      </c>
      <c r="AP43" s="172">
        <f t="shared" si="18"/>
        <v>0</v>
      </c>
      <c r="AQ43" s="172">
        <f t="shared" si="18"/>
        <v>0</v>
      </c>
      <c r="AR43" s="172">
        <f t="shared" si="18"/>
        <v>0</v>
      </c>
      <c r="AS43" s="172">
        <f t="shared" si="18"/>
        <v>0</v>
      </c>
      <c r="AT43" s="172">
        <f t="shared" si="18"/>
        <v>0</v>
      </c>
      <c r="AU43" s="172">
        <f t="shared" si="18"/>
        <v>0</v>
      </c>
      <c r="AV43" s="172">
        <f t="shared" si="18"/>
        <v>0</v>
      </c>
      <c r="AW43" s="172">
        <f t="shared" si="18"/>
        <v>0</v>
      </c>
      <c r="AX43" s="172">
        <f t="shared" si="18"/>
        <v>0</v>
      </c>
      <c r="AY43" s="172">
        <f t="shared" si="18"/>
        <v>0</v>
      </c>
      <c r="AZ43" s="172">
        <f t="shared" si="18"/>
        <v>0</v>
      </c>
      <c r="BA43" s="172">
        <f t="shared" si="18"/>
        <v>0</v>
      </c>
      <c r="BB43" s="172">
        <f t="shared" si="18"/>
        <v>0</v>
      </c>
      <c r="BC43" s="172">
        <f t="shared" si="18"/>
        <v>0</v>
      </c>
      <c r="BD43" s="172">
        <f t="shared" si="18"/>
        <v>0</v>
      </c>
      <c r="BE43" s="172">
        <f t="shared" si="18"/>
        <v>0</v>
      </c>
      <c r="BF43" s="172">
        <f t="shared" si="18"/>
        <v>0</v>
      </c>
      <c r="BG43" s="172">
        <f t="shared" si="18"/>
        <v>0</v>
      </c>
      <c r="BH43" s="172">
        <f t="shared" si="18"/>
        <v>0</v>
      </c>
      <c r="BI43" s="172">
        <f t="shared" si="18"/>
        <v>0</v>
      </c>
      <c r="BJ43" s="172">
        <f t="shared" si="18"/>
        <v>0</v>
      </c>
      <c r="BK43" s="172">
        <f t="shared" si="18"/>
        <v>0</v>
      </c>
      <c r="BL43" s="172">
        <f t="shared" si="18"/>
        <v>0</v>
      </c>
      <c r="BM43" s="172">
        <f t="shared" si="18"/>
        <v>0</v>
      </c>
      <c r="BN43" s="172">
        <f t="shared" si="18"/>
        <v>0</v>
      </c>
      <c r="BO43" s="172">
        <f t="shared" si="18"/>
        <v>0</v>
      </c>
    </row>
    <row r="44" spans="2:67" ht="13.5" thickBot="1">
      <c r="B44" s="14" t="s">
        <v>561</v>
      </c>
      <c r="J44" s="2"/>
      <c r="L44" s="157">
        <f>SUM(L38,L41,L43)</f>
        <v>0</v>
      </c>
      <c r="M44" s="157">
        <f t="shared" ref="M44:BO44" si="19">SUM(M38,M41,M43)</f>
        <v>0</v>
      </c>
      <c r="N44" s="157">
        <f t="shared" si="19"/>
        <v>0</v>
      </c>
      <c r="O44" s="157">
        <f t="shared" si="19"/>
        <v>750.89293838174467</v>
      </c>
      <c r="P44" s="157">
        <f t="shared" si="19"/>
        <v>8886.6833306591579</v>
      </c>
      <c r="Q44" s="157">
        <f t="shared" si="19"/>
        <v>8657.7013061881862</v>
      </c>
      <c r="R44" s="157">
        <f t="shared" si="19"/>
        <v>8428.7192817172145</v>
      </c>
      <c r="S44" s="157">
        <f t="shared" si="19"/>
        <v>8199.7372572462427</v>
      </c>
      <c r="T44" s="157">
        <f t="shared" si="19"/>
        <v>7970.7552327752701</v>
      </c>
      <c r="U44" s="157">
        <f t="shared" si="19"/>
        <v>7741.7732083042984</v>
      </c>
      <c r="V44" s="157">
        <f t="shared" si="19"/>
        <v>7512.7911838333257</v>
      </c>
      <c r="W44" s="157">
        <f t="shared" si="19"/>
        <v>7283.809159362354</v>
      </c>
      <c r="X44" s="157">
        <f t="shared" si="19"/>
        <v>7054.8271348913822</v>
      </c>
      <c r="Y44" s="157">
        <f t="shared" si="19"/>
        <v>6825.8451104204105</v>
      </c>
      <c r="Z44" s="157">
        <f t="shared" si="19"/>
        <v>6596.8630859494388</v>
      </c>
      <c r="AA44" s="157">
        <f t="shared" si="19"/>
        <v>6367.8810614784661</v>
      </c>
      <c r="AB44" s="157">
        <f t="shared" si="19"/>
        <v>6138.8990370074944</v>
      </c>
      <c r="AC44" s="157">
        <f t="shared" si="19"/>
        <v>5909.9170125365217</v>
      </c>
      <c r="AD44" s="157">
        <f t="shared" si="19"/>
        <v>5680.93498806555</v>
      </c>
      <c r="AE44" s="157">
        <f t="shared" si="19"/>
        <v>5451.9529635945783</v>
      </c>
      <c r="AF44" s="157">
        <f t="shared" si="19"/>
        <v>5222.9709391236056</v>
      </c>
      <c r="AG44" s="157">
        <f t="shared" si="19"/>
        <v>4993.988914652633</v>
      </c>
      <c r="AH44" s="157">
        <f t="shared" si="19"/>
        <v>4765.0068901816612</v>
      </c>
      <c r="AI44" s="157">
        <f t="shared" si="19"/>
        <v>4536.0248657106886</v>
      </c>
      <c r="AJ44" s="157">
        <f t="shared" si="19"/>
        <v>4307.0428412397168</v>
      </c>
      <c r="AK44" s="157">
        <f t="shared" si="19"/>
        <v>4078.0608167687451</v>
      </c>
      <c r="AL44" s="157">
        <f t="shared" si="19"/>
        <v>3849.0787922977729</v>
      </c>
      <c r="AM44" s="157">
        <f t="shared" si="19"/>
        <v>3620.0967678268007</v>
      </c>
      <c r="AN44" s="157">
        <f t="shared" si="19"/>
        <v>3126.0135305010785</v>
      </c>
      <c r="AO44" s="157">
        <f t="shared" si="19"/>
        <v>0</v>
      </c>
      <c r="AP44" s="157">
        <f t="shared" si="19"/>
        <v>0</v>
      </c>
      <c r="AQ44" s="157">
        <f t="shared" si="19"/>
        <v>0</v>
      </c>
      <c r="AR44" s="157">
        <f t="shared" si="19"/>
        <v>0</v>
      </c>
      <c r="AS44" s="157">
        <f t="shared" si="19"/>
        <v>0</v>
      </c>
      <c r="AT44" s="157">
        <f t="shared" si="19"/>
        <v>0</v>
      </c>
      <c r="AU44" s="157">
        <f t="shared" si="19"/>
        <v>0</v>
      </c>
      <c r="AV44" s="157">
        <f t="shared" si="19"/>
        <v>0</v>
      </c>
      <c r="AW44" s="157">
        <f t="shared" si="19"/>
        <v>0</v>
      </c>
      <c r="AX44" s="157">
        <f t="shared" si="19"/>
        <v>0</v>
      </c>
      <c r="AY44" s="157">
        <f t="shared" si="19"/>
        <v>0</v>
      </c>
      <c r="AZ44" s="157">
        <f t="shared" si="19"/>
        <v>0</v>
      </c>
      <c r="BA44" s="157">
        <f t="shared" si="19"/>
        <v>0</v>
      </c>
      <c r="BB44" s="157">
        <f t="shared" si="19"/>
        <v>0</v>
      </c>
      <c r="BC44" s="157">
        <f t="shared" si="19"/>
        <v>0</v>
      </c>
      <c r="BD44" s="157">
        <f t="shared" si="19"/>
        <v>0</v>
      </c>
      <c r="BE44" s="157">
        <f t="shared" si="19"/>
        <v>0</v>
      </c>
      <c r="BF44" s="157">
        <f t="shared" si="19"/>
        <v>0</v>
      </c>
      <c r="BG44" s="157">
        <f t="shared" si="19"/>
        <v>0</v>
      </c>
      <c r="BH44" s="157">
        <f t="shared" si="19"/>
        <v>0</v>
      </c>
      <c r="BI44" s="157">
        <f t="shared" si="19"/>
        <v>0</v>
      </c>
      <c r="BJ44" s="157">
        <f t="shared" si="19"/>
        <v>0</v>
      </c>
      <c r="BK44" s="157">
        <f t="shared" si="19"/>
        <v>0</v>
      </c>
      <c r="BL44" s="157">
        <f t="shared" si="19"/>
        <v>0</v>
      </c>
      <c r="BM44" s="157">
        <f t="shared" si="19"/>
        <v>0</v>
      </c>
      <c r="BN44" s="157">
        <f t="shared" si="19"/>
        <v>0</v>
      </c>
      <c r="BO44" s="157">
        <f t="shared" si="19"/>
        <v>0</v>
      </c>
    </row>
    <row r="45" spans="2:67">
      <c r="B45" s="14"/>
    </row>
    <row r="46" spans="2:67">
      <c r="B46" s="14"/>
    </row>
    <row r="47" spans="2:67">
      <c r="B47" s="14"/>
    </row>
    <row r="48" spans="2:67">
      <c r="B48" s="14"/>
    </row>
    <row r="49" spans="1:68">
      <c r="B49" s="14"/>
    </row>
    <row r="50" spans="1:68">
      <c r="B50" s="14"/>
    </row>
    <row r="51" spans="1:68">
      <c r="B51" s="14"/>
    </row>
    <row r="52" spans="1:68">
      <c r="A52">
        <f>A22+1</f>
        <v>2</v>
      </c>
      <c r="B52" s="158" t="s">
        <v>562</v>
      </c>
      <c r="C52" s="150"/>
      <c r="G52" s="159" t="s">
        <v>336</v>
      </c>
      <c r="H52" s="1">
        <f>+C57</f>
        <v>2022</v>
      </c>
      <c r="I52" s="2">
        <f>+E64</f>
        <v>63631.693305800873</v>
      </c>
      <c r="J52" s="2">
        <f>NPV($C$4,M52:BO52)+L52</f>
        <v>32028.899823903583</v>
      </c>
      <c r="L52" s="2">
        <f>+L74</f>
        <v>0</v>
      </c>
      <c r="M52" s="2">
        <f t="shared" ref="M52:BO52" si="20">+M74</f>
        <v>0</v>
      </c>
      <c r="N52" s="2">
        <f t="shared" si="20"/>
        <v>0</v>
      </c>
      <c r="O52" s="2">
        <f t="shared" si="20"/>
        <v>0</v>
      </c>
      <c r="P52" s="2">
        <f t="shared" si="20"/>
        <v>0</v>
      </c>
      <c r="Q52" s="2">
        <f t="shared" si="20"/>
        <v>0</v>
      </c>
      <c r="R52" s="2">
        <f t="shared" si="20"/>
        <v>0</v>
      </c>
      <c r="S52" s="2">
        <f t="shared" si="20"/>
        <v>0</v>
      </c>
      <c r="T52" s="2">
        <f t="shared" si="20"/>
        <v>0</v>
      </c>
      <c r="U52" s="2">
        <f t="shared" si="20"/>
        <v>0</v>
      </c>
      <c r="V52" s="2">
        <f t="shared" si="20"/>
        <v>460.89525448730609</v>
      </c>
      <c r="W52" s="2">
        <f t="shared" si="20"/>
        <v>5490.5313587724786</v>
      </c>
      <c r="X52" s="2">
        <f t="shared" si="20"/>
        <v>5416.2943832490446</v>
      </c>
      <c r="Y52" s="2">
        <f t="shared" si="20"/>
        <v>5342.0574077256097</v>
      </c>
      <c r="Z52" s="2">
        <f t="shared" si="20"/>
        <v>5267.8204322021747</v>
      </c>
      <c r="AA52" s="2">
        <f t="shared" si="20"/>
        <v>5193.5834566787407</v>
      </c>
      <c r="AB52" s="2">
        <f t="shared" si="20"/>
        <v>5119.3464811553067</v>
      </c>
      <c r="AC52" s="2">
        <f t="shared" si="20"/>
        <v>5045.1095056318718</v>
      </c>
      <c r="AD52" s="2">
        <f t="shared" si="20"/>
        <v>4970.8725301084369</v>
      </c>
      <c r="AE52" s="2">
        <f t="shared" si="20"/>
        <v>4896.6355545850029</v>
      </c>
      <c r="AF52" s="2">
        <f t="shared" si="20"/>
        <v>4822.3985790615679</v>
      </c>
      <c r="AG52" s="2">
        <f t="shared" si="20"/>
        <v>4748.1616035381339</v>
      </c>
      <c r="AH52" s="2">
        <f t="shared" si="20"/>
        <v>4673.924628014699</v>
      </c>
      <c r="AI52" s="2">
        <f t="shared" si="20"/>
        <v>4599.687652491265</v>
      </c>
      <c r="AJ52" s="2">
        <f t="shared" si="20"/>
        <v>4525.4506769678301</v>
      </c>
      <c r="AK52" s="2">
        <f t="shared" si="20"/>
        <v>4451.2137014443952</v>
      </c>
      <c r="AL52" s="2">
        <f t="shared" si="20"/>
        <v>4376.9767259209611</v>
      </c>
      <c r="AM52" s="2">
        <f t="shared" si="20"/>
        <v>4302.7397503975262</v>
      </c>
      <c r="AN52" s="2">
        <f t="shared" si="20"/>
        <v>4228.5027748740922</v>
      </c>
      <c r="AO52" s="2">
        <f t="shared" si="20"/>
        <v>4154.2657993506573</v>
      </c>
      <c r="AP52" s="2">
        <f t="shared" si="20"/>
        <v>4080.0288238272237</v>
      </c>
      <c r="AQ52" s="2">
        <f t="shared" si="20"/>
        <v>4005.7918483037888</v>
      </c>
      <c r="AR52" s="2">
        <f t="shared" si="20"/>
        <v>3931.5548727803548</v>
      </c>
      <c r="AS52" s="2">
        <f t="shared" si="20"/>
        <v>3857.3178972569199</v>
      </c>
      <c r="AT52" s="2">
        <f t="shared" si="20"/>
        <v>3783.080921733485</v>
      </c>
      <c r="AU52" s="2">
        <f t="shared" si="20"/>
        <v>3708.8439462100509</v>
      </c>
      <c r="AV52" s="2">
        <f t="shared" si="20"/>
        <v>3634.606970686616</v>
      </c>
      <c r="AW52" s="2">
        <f t="shared" si="20"/>
        <v>3560.369995163182</v>
      </c>
      <c r="AX52" s="2">
        <f t="shared" si="20"/>
        <v>3486.1330196397471</v>
      </c>
      <c r="AY52" s="2">
        <f t="shared" si="20"/>
        <v>3411.8960441163131</v>
      </c>
      <c r="AZ52" s="2">
        <f t="shared" si="20"/>
        <v>3337.6590685928782</v>
      </c>
      <c r="BA52" s="2">
        <f t="shared" si="20"/>
        <v>3263.4220930694441</v>
      </c>
      <c r="BB52" s="2">
        <f t="shared" si="20"/>
        <v>3189.1851175460092</v>
      </c>
      <c r="BC52" s="2">
        <f t="shared" si="20"/>
        <v>3114.9481420225757</v>
      </c>
      <c r="BD52" s="2">
        <f t="shared" si="20"/>
        <v>3040.7111664991412</v>
      </c>
      <c r="BE52" s="2">
        <f t="shared" si="20"/>
        <v>2966.4741909757072</v>
      </c>
      <c r="BF52" s="2">
        <f t="shared" si="20"/>
        <v>2892.2372154522723</v>
      </c>
      <c r="BG52" s="2">
        <f t="shared" si="20"/>
        <v>2818.0002399288383</v>
      </c>
      <c r="BH52" s="2">
        <f t="shared" si="20"/>
        <v>2743.7632644054042</v>
      </c>
      <c r="BI52" s="2">
        <f t="shared" si="20"/>
        <v>2669.5262888819702</v>
      </c>
      <c r="BJ52" s="2">
        <f t="shared" si="20"/>
        <v>2595.2893133585353</v>
      </c>
      <c r="BK52" s="2">
        <f t="shared" si="20"/>
        <v>2521.0523378351013</v>
      </c>
      <c r="BL52" s="2">
        <f t="shared" si="20"/>
        <v>2446.8153623116668</v>
      </c>
      <c r="BM52" s="2">
        <f t="shared" si="20"/>
        <v>2372.5783867882328</v>
      </c>
      <c r="BN52" s="2">
        <f t="shared" si="20"/>
        <v>2298.3414112647984</v>
      </c>
      <c r="BO52" s="2">
        <f t="shared" si="20"/>
        <v>2224.1044357413643</v>
      </c>
    </row>
    <row r="53" spans="1:68">
      <c r="B53" s="160" t="str">
        <f>"Jan "&amp;$L$10&amp;" $"</f>
        <v>Jan 2012 $</v>
      </c>
      <c r="C53" s="161">
        <v>51291.155765988995</v>
      </c>
      <c r="D53" s="159"/>
      <c r="E53" s="159"/>
      <c r="F53" s="159"/>
      <c r="G53" s="159"/>
      <c r="H53" s="162"/>
    </row>
    <row r="54" spans="1:68">
      <c r="B54" s="14" t="s">
        <v>549</v>
      </c>
      <c r="C54" s="163">
        <v>0.27400000000000002</v>
      </c>
      <c r="D54" s="163">
        <v>7.5300000000000006E-2</v>
      </c>
      <c r="E54" s="163">
        <v>0.19589999999999999</v>
      </c>
      <c r="F54" s="163">
        <v>0.15479999999999999</v>
      </c>
      <c r="G54" s="163">
        <v>0.3</v>
      </c>
      <c r="H54" s="164"/>
      <c r="J54" s="17"/>
      <c r="K54" s="17"/>
    </row>
    <row r="55" spans="1:68">
      <c r="B55" s="14" t="s">
        <v>323</v>
      </c>
      <c r="C55" s="165">
        <v>2.52E-2</v>
      </c>
      <c r="D55" s="159"/>
      <c r="E55" s="159"/>
      <c r="F55" s="159"/>
      <c r="G55" s="159"/>
    </row>
    <row r="56" spans="1:68">
      <c r="B56" s="14" t="s">
        <v>550</v>
      </c>
      <c r="C56" s="159">
        <v>2018</v>
      </c>
      <c r="D56" s="159">
        <v>1</v>
      </c>
      <c r="E56" s="159"/>
      <c r="F56" s="159"/>
      <c r="G56" s="159"/>
    </row>
    <row r="57" spans="1:68">
      <c r="B57" s="14" t="s">
        <v>551</v>
      </c>
      <c r="C57" s="159">
        <v>2022</v>
      </c>
      <c r="D57" s="159">
        <v>12</v>
      </c>
      <c r="E57" s="159"/>
      <c r="F57" s="159"/>
      <c r="G57" s="159"/>
    </row>
    <row r="58" spans="1:68">
      <c r="B58" s="15" t="s">
        <v>552</v>
      </c>
      <c r="L58" s="166">
        <f t="shared" ref="L58:BO58" si="21">(1+$C55)^L$21</f>
        <v>1.0125216047077712</v>
      </c>
      <c r="M58" s="166">
        <f t="shared" si="21"/>
        <v>1.0380371491464069</v>
      </c>
      <c r="N58" s="166">
        <f t="shared" si="21"/>
        <v>1.0641956853048962</v>
      </c>
      <c r="O58" s="166">
        <f t="shared" si="21"/>
        <v>1.0910134165745795</v>
      </c>
      <c r="P58" s="166">
        <f t="shared" si="21"/>
        <v>1.1185069546722588</v>
      </c>
      <c r="Q58" s="166">
        <f t="shared" si="21"/>
        <v>1.1466933299299995</v>
      </c>
      <c r="R58" s="166">
        <f t="shared" si="21"/>
        <v>1.1755900018442353</v>
      </c>
      <c r="S58" s="166">
        <f t="shared" si="21"/>
        <v>1.2052148698907099</v>
      </c>
      <c r="T58" s="166">
        <f t="shared" si="21"/>
        <v>1.2355862846119556</v>
      </c>
      <c r="U58" s="166">
        <f t="shared" si="21"/>
        <v>1.2667230589841769</v>
      </c>
      <c r="V58" s="166">
        <f t="shared" si="21"/>
        <v>1.2986444800705779</v>
      </c>
      <c r="W58" s="166">
        <f t="shared" si="21"/>
        <v>1.3313703209683565</v>
      </c>
      <c r="X58" s="166">
        <f t="shared" si="21"/>
        <v>1.3649208530567589</v>
      </c>
      <c r="Y58" s="166">
        <f t="shared" si="21"/>
        <v>1.399316858553789</v>
      </c>
      <c r="Z58" s="166">
        <f t="shared" si="21"/>
        <v>1.4345796433893443</v>
      </c>
      <c r="AA58" s="166">
        <f t="shared" si="21"/>
        <v>1.4707310504027555</v>
      </c>
      <c r="AB58" s="166">
        <f t="shared" si="21"/>
        <v>1.507793472872905</v>
      </c>
      <c r="AC58" s="166">
        <f t="shared" si="21"/>
        <v>1.5457898683893019</v>
      </c>
      <c r="AD58" s="166">
        <f t="shared" si="21"/>
        <v>1.5847437730727121</v>
      </c>
      <c r="AE58" s="166">
        <f t="shared" si="21"/>
        <v>1.6246793161541444</v>
      </c>
      <c r="AF58" s="166">
        <f t="shared" si="21"/>
        <v>1.6656212349212287</v>
      </c>
      <c r="AG58" s="166">
        <f t="shared" si="21"/>
        <v>1.7075948900412434</v>
      </c>
      <c r="AH58" s="166">
        <f t="shared" si="21"/>
        <v>1.7506262812702824</v>
      </c>
      <c r="AI58" s="166">
        <f t="shared" si="21"/>
        <v>1.7947420635582936</v>
      </c>
      <c r="AJ58" s="166">
        <f t="shared" si="21"/>
        <v>1.8399695635599622</v>
      </c>
      <c r="AK58" s="166">
        <f t="shared" si="21"/>
        <v>1.8863367965616731</v>
      </c>
      <c r="AL58" s="166">
        <f t="shared" si="21"/>
        <v>1.933872483835027</v>
      </c>
      <c r="AM58" s="166">
        <f t="shared" si="21"/>
        <v>1.9826060704276696</v>
      </c>
      <c r="AN58" s="166">
        <f t="shared" si="21"/>
        <v>2.0325677434024465</v>
      </c>
      <c r="AO58" s="166">
        <f t="shared" si="21"/>
        <v>2.0837884505361881</v>
      </c>
      <c r="AP58" s="166">
        <f t="shared" si="21"/>
        <v>2.1362999194896997</v>
      </c>
      <c r="AQ58" s="166">
        <f t="shared" si="21"/>
        <v>2.1901346774608399</v>
      </c>
      <c r="AR58" s="166">
        <f t="shared" si="21"/>
        <v>2.2453260713328529</v>
      </c>
      <c r="AS58" s="166">
        <f t="shared" si="21"/>
        <v>2.3019082883304405</v>
      </c>
      <c r="AT58" s="166">
        <f t="shared" si="21"/>
        <v>2.3599163771963672</v>
      </c>
      <c r="AU58" s="166">
        <f t="shared" si="21"/>
        <v>2.4193862699017155</v>
      </c>
      <c r="AV58" s="166">
        <f t="shared" si="21"/>
        <v>2.4803548039032384</v>
      </c>
      <c r="AW58" s="166">
        <f t="shared" si="21"/>
        <v>2.5428597449615999</v>
      </c>
      <c r="AX58" s="166">
        <f t="shared" si="21"/>
        <v>2.606939810534632</v>
      </c>
      <c r="AY58" s="166">
        <f t="shared" si="21"/>
        <v>2.672634693760104</v>
      </c>
      <c r="AZ58" s="166">
        <f t="shared" si="21"/>
        <v>2.7399850880428587</v>
      </c>
      <c r="BA58" s="166">
        <f t="shared" si="21"/>
        <v>2.8090327122615379</v>
      </c>
      <c r="BB58" s="166">
        <f t="shared" si="21"/>
        <v>2.8798203366105284</v>
      </c>
      <c r="BC58" s="166">
        <f t="shared" si="21"/>
        <v>2.9523918090931134</v>
      </c>
      <c r="BD58" s="166">
        <f t="shared" si="21"/>
        <v>3.0267920826822596</v>
      </c>
      <c r="BE58" s="166">
        <f t="shared" si="21"/>
        <v>3.1030672431658526</v>
      </c>
      <c r="BF58" s="166">
        <f t="shared" si="21"/>
        <v>3.1812645376936315</v>
      </c>
      <c r="BG58" s="166">
        <f t="shared" si="21"/>
        <v>3.2614324040435108</v>
      </c>
      <c r="BH58" s="166">
        <f t="shared" si="21"/>
        <v>3.3436205006254069</v>
      </c>
      <c r="BI58" s="166">
        <f t="shared" si="21"/>
        <v>3.4278797372411671</v>
      </c>
      <c r="BJ58" s="166">
        <f t="shared" si="21"/>
        <v>3.5142623066196435</v>
      </c>
      <c r="BK58" s="166">
        <f t="shared" si="21"/>
        <v>3.6028217167464582</v>
      </c>
      <c r="BL58" s="166">
        <f t="shared" si="21"/>
        <v>3.6936128240084685</v>
      </c>
      <c r="BM58" s="166">
        <f t="shared" si="21"/>
        <v>3.7866918671734817</v>
      </c>
      <c r="BN58" s="166">
        <f t="shared" si="21"/>
        <v>3.8821165022262529</v>
      </c>
      <c r="BO58" s="166">
        <f t="shared" si="21"/>
        <v>3.979945838082354</v>
      </c>
    </row>
    <row r="59" spans="1:68">
      <c r="B59" s="14" t="s">
        <v>553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8">
      <c r="B60" s="64" t="s">
        <v>554</v>
      </c>
      <c r="L60" s="2">
        <f t="shared" ref="L60:BO60" si="22">IF(L$10&gt;$C57,0,+K63)</f>
        <v>0</v>
      </c>
      <c r="M60" s="2">
        <f t="shared" si="22"/>
        <v>0</v>
      </c>
      <c r="N60" s="2">
        <f t="shared" si="22"/>
        <v>0</v>
      </c>
      <c r="O60" s="2">
        <f t="shared" si="22"/>
        <v>0</v>
      </c>
      <c r="P60" s="2">
        <f t="shared" si="22"/>
        <v>0</v>
      </c>
      <c r="Q60" s="2">
        <f t="shared" si="22"/>
        <v>0</v>
      </c>
      <c r="R60" s="2">
        <f t="shared" si="22"/>
        <v>0</v>
      </c>
      <c r="S60" s="2">
        <f t="shared" si="22"/>
        <v>16521.47935301976</v>
      </c>
      <c r="T60" s="2">
        <f t="shared" si="22"/>
        <v>21176.28918383547</v>
      </c>
      <c r="U60" s="2">
        <f t="shared" si="22"/>
        <v>33591.382841901715</v>
      </c>
      <c r="V60" s="2">
        <f t="shared" si="22"/>
        <v>43649.000412218331</v>
      </c>
      <c r="W60" s="2">
        <f t="shared" si="22"/>
        <v>0</v>
      </c>
      <c r="X60" s="2">
        <f t="shared" si="22"/>
        <v>0</v>
      </c>
      <c r="Y60" s="2">
        <f t="shared" si="22"/>
        <v>0</v>
      </c>
      <c r="Z60" s="2">
        <f t="shared" si="22"/>
        <v>0</v>
      </c>
      <c r="AA60" s="2">
        <f t="shared" si="22"/>
        <v>0</v>
      </c>
      <c r="AB60" s="2">
        <f t="shared" si="22"/>
        <v>0</v>
      </c>
      <c r="AC60" s="2">
        <f t="shared" si="22"/>
        <v>0</v>
      </c>
      <c r="AD60" s="2">
        <f t="shared" si="22"/>
        <v>0</v>
      </c>
      <c r="AE60" s="2">
        <f t="shared" si="22"/>
        <v>0</v>
      </c>
      <c r="AF60" s="2">
        <f t="shared" si="22"/>
        <v>0</v>
      </c>
      <c r="AG60" s="2">
        <f t="shared" si="22"/>
        <v>0</v>
      </c>
      <c r="AH60" s="2">
        <f t="shared" si="22"/>
        <v>0</v>
      </c>
      <c r="AI60" s="2">
        <f t="shared" si="22"/>
        <v>0</v>
      </c>
      <c r="AJ60" s="2">
        <f t="shared" si="22"/>
        <v>0</v>
      </c>
      <c r="AK60" s="2">
        <f t="shared" si="22"/>
        <v>0</v>
      </c>
      <c r="AL60" s="2">
        <f t="shared" si="22"/>
        <v>0</v>
      </c>
      <c r="AM60" s="2">
        <f t="shared" si="22"/>
        <v>0</v>
      </c>
      <c r="AN60" s="2">
        <f t="shared" si="22"/>
        <v>0</v>
      </c>
      <c r="AO60" s="2">
        <f t="shared" si="22"/>
        <v>0</v>
      </c>
      <c r="AP60" s="2">
        <f t="shared" si="22"/>
        <v>0</v>
      </c>
      <c r="AQ60" s="2">
        <f t="shared" si="22"/>
        <v>0</v>
      </c>
      <c r="AR60" s="2">
        <f t="shared" si="22"/>
        <v>0</v>
      </c>
      <c r="AS60" s="2">
        <f t="shared" si="22"/>
        <v>0</v>
      </c>
      <c r="AT60" s="2">
        <f t="shared" si="22"/>
        <v>0</v>
      </c>
      <c r="AU60" s="2">
        <f t="shared" si="22"/>
        <v>0</v>
      </c>
      <c r="AV60" s="2">
        <f t="shared" si="22"/>
        <v>0</v>
      </c>
      <c r="AW60" s="2">
        <f t="shared" si="22"/>
        <v>0</v>
      </c>
      <c r="AX60" s="2">
        <f t="shared" si="22"/>
        <v>0</v>
      </c>
      <c r="AY60" s="2">
        <f t="shared" si="22"/>
        <v>0</v>
      </c>
      <c r="AZ60" s="2">
        <f t="shared" si="22"/>
        <v>0</v>
      </c>
      <c r="BA60" s="2">
        <f t="shared" si="22"/>
        <v>0</v>
      </c>
      <c r="BB60" s="2">
        <f t="shared" si="22"/>
        <v>0</v>
      </c>
      <c r="BC60" s="2">
        <f t="shared" si="22"/>
        <v>0</v>
      </c>
      <c r="BD60" s="2">
        <f t="shared" si="22"/>
        <v>0</v>
      </c>
      <c r="BE60" s="2">
        <f t="shared" si="22"/>
        <v>0</v>
      </c>
      <c r="BF60" s="2">
        <f t="shared" si="22"/>
        <v>0</v>
      </c>
      <c r="BG60" s="2">
        <f t="shared" si="22"/>
        <v>0</v>
      </c>
      <c r="BH60" s="2">
        <f t="shared" si="22"/>
        <v>0</v>
      </c>
      <c r="BI60" s="2">
        <f t="shared" si="22"/>
        <v>0</v>
      </c>
      <c r="BJ60" s="2">
        <f t="shared" si="22"/>
        <v>0</v>
      </c>
      <c r="BK60" s="2">
        <f t="shared" si="22"/>
        <v>0</v>
      </c>
      <c r="BL60" s="2">
        <f t="shared" si="22"/>
        <v>0</v>
      </c>
      <c r="BM60" s="2">
        <f t="shared" si="22"/>
        <v>0</v>
      </c>
      <c r="BN60" s="2">
        <f t="shared" si="22"/>
        <v>0</v>
      </c>
      <c r="BO60" s="2">
        <f t="shared" si="22"/>
        <v>0</v>
      </c>
    </row>
    <row r="61" spans="1:68">
      <c r="A61" t="s">
        <v>336</v>
      </c>
      <c r="B61" s="64" t="s">
        <v>555</v>
      </c>
      <c r="L61" s="2">
        <f t="shared" ref="L61:BO61" si="23">IF(AND(L$10&gt;=$C56,L$10&lt;=$C57),INDEX($C54:$G54,1,L$10-$C56+1)*$C53*L58,0)</f>
        <v>0</v>
      </c>
      <c r="M61" s="2">
        <f t="shared" si="23"/>
        <v>0</v>
      </c>
      <c r="N61" s="2">
        <f t="shared" si="23"/>
        <v>0</v>
      </c>
      <c r="O61" s="2">
        <f t="shared" si="23"/>
        <v>0</v>
      </c>
      <c r="P61" s="2">
        <f t="shared" si="23"/>
        <v>0</v>
      </c>
      <c r="Q61" s="2">
        <f t="shared" si="23"/>
        <v>0</v>
      </c>
      <c r="R61" s="2">
        <f t="shared" si="23"/>
        <v>16521.47935301976</v>
      </c>
      <c r="S61" s="2">
        <f t="shared" si="23"/>
        <v>4654.8098308157078</v>
      </c>
      <c r="T61" s="2">
        <f t="shared" si="23"/>
        <v>12415.093658066244</v>
      </c>
      <c r="U61" s="2">
        <f t="shared" si="23"/>
        <v>10057.617570316614</v>
      </c>
      <c r="V61" s="2">
        <f t="shared" si="23"/>
        <v>19982.692893582538</v>
      </c>
      <c r="W61" s="2">
        <f t="shared" si="23"/>
        <v>0</v>
      </c>
      <c r="X61" s="2">
        <f t="shared" si="23"/>
        <v>0</v>
      </c>
      <c r="Y61" s="2">
        <f t="shared" si="23"/>
        <v>0</v>
      </c>
      <c r="Z61" s="2">
        <f t="shared" si="23"/>
        <v>0</v>
      </c>
      <c r="AA61" s="2">
        <f t="shared" si="23"/>
        <v>0</v>
      </c>
      <c r="AB61" s="2">
        <f t="shared" si="23"/>
        <v>0</v>
      </c>
      <c r="AC61" s="2">
        <f t="shared" si="23"/>
        <v>0</v>
      </c>
      <c r="AD61" s="2">
        <f t="shared" si="23"/>
        <v>0</v>
      </c>
      <c r="AE61" s="2">
        <f t="shared" si="23"/>
        <v>0</v>
      </c>
      <c r="AF61" s="2">
        <f t="shared" si="23"/>
        <v>0</v>
      </c>
      <c r="AG61" s="2">
        <f t="shared" si="23"/>
        <v>0</v>
      </c>
      <c r="AH61" s="2">
        <f t="shared" si="23"/>
        <v>0</v>
      </c>
      <c r="AI61" s="2">
        <f t="shared" si="23"/>
        <v>0</v>
      </c>
      <c r="AJ61" s="2">
        <f t="shared" si="23"/>
        <v>0</v>
      </c>
      <c r="AK61" s="2">
        <f t="shared" si="23"/>
        <v>0</v>
      </c>
      <c r="AL61" s="2">
        <f t="shared" si="23"/>
        <v>0</v>
      </c>
      <c r="AM61" s="2">
        <f t="shared" si="23"/>
        <v>0</v>
      </c>
      <c r="AN61" s="2">
        <f t="shared" si="23"/>
        <v>0</v>
      </c>
      <c r="AO61" s="2">
        <f t="shared" si="23"/>
        <v>0</v>
      </c>
      <c r="AP61" s="2">
        <f t="shared" si="23"/>
        <v>0</v>
      </c>
      <c r="AQ61" s="2">
        <f t="shared" si="23"/>
        <v>0</v>
      </c>
      <c r="AR61" s="2">
        <f t="shared" si="23"/>
        <v>0</v>
      </c>
      <c r="AS61" s="2">
        <f t="shared" si="23"/>
        <v>0</v>
      </c>
      <c r="AT61" s="2">
        <f t="shared" si="23"/>
        <v>0</v>
      </c>
      <c r="AU61" s="2">
        <f t="shared" si="23"/>
        <v>0</v>
      </c>
      <c r="AV61" s="2">
        <f t="shared" si="23"/>
        <v>0</v>
      </c>
      <c r="AW61" s="2">
        <f t="shared" si="23"/>
        <v>0</v>
      </c>
      <c r="AX61" s="2">
        <f t="shared" si="23"/>
        <v>0</v>
      </c>
      <c r="AY61" s="2">
        <f t="shared" si="23"/>
        <v>0</v>
      </c>
      <c r="AZ61" s="2">
        <f t="shared" si="23"/>
        <v>0</v>
      </c>
      <c r="BA61" s="2">
        <f t="shared" si="23"/>
        <v>0</v>
      </c>
      <c r="BB61" s="2">
        <f t="shared" si="23"/>
        <v>0</v>
      </c>
      <c r="BC61" s="2">
        <f t="shared" si="23"/>
        <v>0</v>
      </c>
      <c r="BD61" s="2">
        <f t="shared" si="23"/>
        <v>0</v>
      </c>
      <c r="BE61" s="2">
        <f t="shared" si="23"/>
        <v>0</v>
      </c>
      <c r="BF61" s="2">
        <f t="shared" si="23"/>
        <v>0</v>
      </c>
      <c r="BG61" s="2">
        <f t="shared" si="23"/>
        <v>0</v>
      </c>
      <c r="BH61" s="2">
        <f t="shared" si="23"/>
        <v>0</v>
      </c>
      <c r="BI61" s="2">
        <f t="shared" si="23"/>
        <v>0</v>
      </c>
      <c r="BJ61" s="2">
        <f t="shared" si="23"/>
        <v>0</v>
      </c>
      <c r="BK61" s="2">
        <f t="shared" si="23"/>
        <v>0</v>
      </c>
      <c r="BL61" s="2">
        <f t="shared" si="23"/>
        <v>0</v>
      </c>
      <c r="BM61" s="2">
        <f t="shared" si="23"/>
        <v>0</v>
      </c>
      <c r="BN61" s="2">
        <f t="shared" si="23"/>
        <v>0</v>
      </c>
      <c r="BO61" s="2">
        <f t="shared" si="23"/>
        <v>0</v>
      </c>
      <c r="BP61" s="65">
        <f>SUM(L61:BO61)</f>
        <v>63631.693305800873</v>
      </c>
    </row>
    <row r="62" spans="1:68">
      <c r="B62" s="64" t="s">
        <v>3</v>
      </c>
      <c r="C62" s="165">
        <v>0</v>
      </c>
      <c r="L62" s="2">
        <f t="shared" ref="L62:BO62" si="24">SUM(L60,L61/2)*$C$62*IF(L$10=$C56,(13-$D56)/12,IF(L$10=$C57,($D57-1)/12,1))</f>
        <v>0</v>
      </c>
      <c r="M62" s="2">
        <f t="shared" si="24"/>
        <v>0</v>
      </c>
      <c r="N62" s="2">
        <f t="shared" si="24"/>
        <v>0</v>
      </c>
      <c r="O62" s="2">
        <f t="shared" si="24"/>
        <v>0</v>
      </c>
      <c r="P62" s="2">
        <f t="shared" si="24"/>
        <v>0</v>
      </c>
      <c r="Q62" s="2">
        <f t="shared" si="24"/>
        <v>0</v>
      </c>
      <c r="R62" s="2">
        <f t="shared" si="24"/>
        <v>0</v>
      </c>
      <c r="S62" s="2">
        <f t="shared" si="24"/>
        <v>0</v>
      </c>
      <c r="T62" s="2">
        <f t="shared" si="24"/>
        <v>0</v>
      </c>
      <c r="U62" s="2">
        <f t="shared" si="24"/>
        <v>0</v>
      </c>
      <c r="V62" s="2">
        <f t="shared" si="24"/>
        <v>0</v>
      </c>
      <c r="W62" s="2">
        <f t="shared" si="24"/>
        <v>0</v>
      </c>
      <c r="X62" s="2">
        <f t="shared" si="24"/>
        <v>0</v>
      </c>
      <c r="Y62" s="2">
        <f t="shared" si="24"/>
        <v>0</v>
      </c>
      <c r="Z62" s="2">
        <f t="shared" si="24"/>
        <v>0</v>
      </c>
      <c r="AA62" s="2">
        <f t="shared" si="24"/>
        <v>0</v>
      </c>
      <c r="AB62" s="2">
        <f t="shared" si="24"/>
        <v>0</v>
      </c>
      <c r="AC62" s="2">
        <f t="shared" si="24"/>
        <v>0</v>
      </c>
      <c r="AD62" s="2">
        <f t="shared" si="24"/>
        <v>0</v>
      </c>
      <c r="AE62" s="2">
        <f t="shared" si="24"/>
        <v>0</v>
      </c>
      <c r="AF62" s="2">
        <f t="shared" si="24"/>
        <v>0</v>
      </c>
      <c r="AG62" s="2">
        <f t="shared" si="24"/>
        <v>0</v>
      </c>
      <c r="AH62" s="2">
        <f t="shared" si="24"/>
        <v>0</v>
      </c>
      <c r="AI62" s="2">
        <f t="shared" si="24"/>
        <v>0</v>
      </c>
      <c r="AJ62" s="2">
        <f t="shared" si="24"/>
        <v>0</v>
      </c>
      <c r="AK62" s="2">
        <f t="shared" si="24"/>
        <v>0</v>
      </c>
      <c r="AL62" s="2">
        <f t="shared" si="24"/>
        <v>0</v>
      </c>
      <c r="AM62" s="2">
        <f t="shared" si="24"/>
        <v>0</v>
      </c>
      <c r="AN62" s="2">
        <f t="shared" si="24"/>
        <v>0</v>
      </c>
      <c r="AO62" s="2">
        <f t="shared" si="24"/>
        <v>0</v>
      </c>
      <c r="AP62" s="2">
        <f t="shared" si="24"/>
        <v>0</v>
      </c>
      <c r="AQ62" s="2">
        <f t="shared" si="24"/>
        <v>0</v>
      </c>
      <c r="AR62" s="2">
        <f t="shared" si="24"/>
        <v>0</v>
      </c>
      <c r="AS62" s="2">
        <f t="shared" si="24"/>
        <v>0</v>
      </c>
      <c r="AT62" s="2">
        <f t="shared" si="24"/>
        <v>0</v>
      </c>
      <c r="AU62" s="2">
        <f t="shared" si="24"/>
        <v>0</v>
      </c>
      <c r="AV62" s="2">
        <f t="shared" si="24"/>
        <v>0</v>
      </c>
      <c r="AW62" s="2">
        <f t="shared" si="24"/>
        <v>0</v>
      </c>
      <c r="AX62" s="2">
        <f t="shared" si="24"/>
        <v>0</v>
      </c>
      <c r="AY62" s="2">
        <f t="shared" si="24"/>
        <v>0</v>
      </c>
      <c r="AZ62" s="2">
        <f t="shared" si="24"/>
        <v>0</v>
      </c>
      <c r="BA62" s="2">
        <f t="shared" si="24"/>
        <v>0</v>
      </c>
      <c r="BB62" s="2">
        <f t="shared" si="24"/>
        <v>0</v>
      </c>
      <c r="BC62" s="2">
        <f t="shared" si="24"/>
        <v>0</v>
      </c>
      <c r="BD62" s="2">
        <f t="shared" si="24"/>
        <v>0</v>
      </c>
      <c r="BE62" s="2">
        <f t="shared" si="24"/>
        <v>0</v>
      </c>
      <c r="BF62" s="2">
        <f t="shared" si="24"/>
        <v>0</v>
      </c>
      <c r="BG62" s="2">
        <f t="shared" si="24"/>
        <v>0</v>
      </c>
      <c r="BH62" s="2">
        <f t="shared" si="24"/>
        <v>0</v>
      </c>
      <c r="BI62" s="2">
        <f t="shared" si="24"/>
        <v>0</v>
      </c>
      <c r="BJ62" s="2">
        <f t="shared" si="24"/>
        <v>0</v>
      </c>
      <c r="BK62" s="2">
        <f t="shared" si="24"/>
        <v>0</v>
      </c>
      <c r="BL62" s="2">
        <f t="shared" si="24"/>
        <v>0</v>
      </c>
      <c r="BM62" s="2">
        <f t="shared" si="24"/>
        <v>0</v>
      </c>
      <c r="BN62" s="2">
        <f t="shared" si="24"/>
        <v>0</v>
      </c>
      <c r="BO62" s="2">
        <f t="shared" si="24"/>
        <v>0</v>
      </c>
    </row>
    <row r="63" spans="1:68">
      <c r="B63" s="64" t="s">
        <v>556</v>
      </c>
      <c r="K63" s="167"/>
      <c r="L63" s="2">
        <f t="shared" ref="L63:V63" si="25">SUM(L60:L62)</f>
        <v>0</v>
      </c>
      <c r="M63" s="2">
        <f t="shared" si="25"/>
        <v>0</v>
      </c>
      <c r="N63" s="2">
        <f t="shared" si="25"/>
        <v>0</v>
      </c>
      <c r="O63" s="2">
        <f t="shared" si="25"/>
        <v>0</v>
      </c>
      <c r="P63" s="2">
        <f t="shared" si="25"/>
        <v>0</v>
      </c>
      <c r="Q63" s="2">
        <f t="shared" si="25"/>
        <v>0</v>
      </c>
      <c r="R63" s="2">
        <f t="shared" si="25"/>
        <v>16521.47935301976</v>
      </c>
      <c r="S63" s="2">
        <f t="shared" si="25"/>
        <v>21176.28918383547</v>
      </c>
      <c r="T63" s="2">
        <f t="shared" si="25"/>
        <v>33591.382841901715</v>
      </c>
      <c r="U63" s="2">
        <f t="shared" si="25"/>
        <v>43649.000412218331</v>
      </c>
      <c r="V63" s="2">
        <f t="shared" si="25"/>
        <v>63631.693305800873</v>
      </c>
      <c r="W63" s="2">
        <f t="shared" ref="W63:BO63" si="26">SUM(W60:W62)</f>
        <v>0</v>
      </c>
      <c r="X63" s="2">
        <f t="shared" si="26"/>
        <v>0</v>
      </c>
      <c r="Y63" s="2">
        <f t="shared" si="26"/>
        <v>0</v>
      </c>
      <c r="Z63" s="2">
        <f t="shared" si="26"/>
        <v>0</v>
      </c>
      <c r="AA63" s="2">
        <f t="shared" si="26"/>
        <v>0</v>
      </c>
      <c r="AB63" s="2">
        <f t="shared" si="26"/>
        <v>0</v>
      </c>
      <c r="AC63" s="2">
        <f t="shared" si="26"/>
        <v>0</v>
      </c>
      <c r="AD63" s="2">
        <f t="shared" si="26"/>
        <v>0</v>
      </c>
      <c r="AE63" s="2">
        <f t="shared" si="26"/>
        <v>0</v>
      </c>
      <c r="AF63" s="2">
        <f t="shared" si="26"/>
        <v>0</v>
      </c>
      <c r="AG63" s="2">
        <f t="shared" si="26"/>
        <v>0</v>
      </c>
      <c r="AH63" s="2">
        <f t="shared" si="26"/>
        <v>0</v>
      </c>
      <c r="AI63" s="2">
        <f t="shared" si="26"/>
        <v>0</v>
      </c>
      <c r="AJ63" s="2">
        <f t="shared" si="26"/>
        <v>0</v>
      </c>
      <c r="AK63" s="2">
        <f t="shared" si="26"/>
        <v>0</v>
      </c>
      <c r="AL63" s="2">
        <f t="shared" si="26"/>
        <v>0</v>
      </c>
      <c r="AM63" s="2">
        <f t="shared" si="26"/>
        <v>0</v>
      </c>
      <c r="AN63" s="2">
        <f t="shared" si="26"/>
        <v>0</v>
      </c>
      <c r="AO63" s="2">
        <f t="shared" si="26"/>
        <v>0</v>
      </c>
      <c r="AP63" s="2">
        <f t="shared" si="26"/>
        <v>0</v>
      </c>
      <c r="AQ63" s="2">
        <f t="shared" si="26"/>
        <v>0</v>
      </c>
      <c r="AR63" s="2">
        <f t="shared" si="26"/>
        <v>0</v>
      </c>
      <c r="AS63" s="2">
        <f t="shared" si="26"/>
        <v>0</v>
      </c>
      <c r="AT63" s="2">
        <f t="shared" si="26"/>
        <v>0</v>
      </c>
      <c r="AU63" s="2">
        <f t="shared" si="26"/>
        <v>0</v>
      </c>
      <c r="AV63" s="2">
        <f t="shared" si="26"/>
        <v>0</v>
      </c>
      <c r="AW63" s="2">
        <f t="shared" si="26"/>
        <v>0</v>
      </c>
      <c r="AX63" s="2">
        <f t="shared" si="26"/>
        <v>0</v>
      </c>
      <c r="AY63" s="2">
        <f t="shared" si="26"/>
        <v>0</v>
      </c>
      <c r="AZ63" s="2">
        <f t="shared" si="26"/>
        <v>0</v>
      </c>
      <c r="BA63" s="2">
        <f t="shared" si="26"/>
        <v>0</v>
      </c>
      <c r="BB63" s="2">
        <f t="shared" si="26"/>
        <v>0</v>
      </c>
      <c r="BC63" s="2">
        <f t="shared" si="26"/>
        <v>0</v>
      </c>
      <c r="BD63" s="2">
        <f t="shared" si="26"/>
        <v>0</v>
      </c>
      <c r="BE63" s="2">
        <f t="shared" si="26"/>
        <v>0</v>
      </c>
      <c r="BF63" s="2">
        <f t="shared" si="26"/>
        <v>0</v>
      </c>
      <c r="BG63" s="2">
        <f t="shared" si="26"/>
        <v>0</v>
      </c>
      <c r="BH63" s="2">
        <f t="shared" si="26"/>
        <v>0</v>
      </c>
      <c r="BI63" s="2">
        <f t="shared" si="26"/>
        <v>0</v>
      </c>
      <c r="BJ63" s="2">
        <f t="shared" si="26"/>
        <v>0</v>
      </c>
      <c r="BK63" s="2">
        <f t="shared" si="26"/>
        <v>0</v>
      </c>
      <c r="BL63" s="2">
        <f t="shared" si="26"/>
        <v>0</v>
      </c>
      <c r="BM63" s="2">
        <f t="shared" si="26"/>
        <v>0</v>
      </c>
      <c r="BN63" s="2">
        <f t="shared" si="26"/>
        <v>0</v>
      </c>
      <c r="BO63" s="2">
        <f t="shared" si="26"/>
        <v>0</v>
      </c>
    </row>
    <row r="64" spans="1:68">
      <c r="B64" s="168" t="s">
        <v>557</v>
      </c>
      <c r="E64" s="2">
        <f>MAX(L63:BO63)*(1+$C$8)</f>
        <v>63631.693305800873</v>
      </c>
      <c r="F64" s="159">
        <v>60</v>
      </c>
      <c r="G64" s="169">
        <f>+$C$6</f>
        <v>2.9999999999999997E-4</v>
      </c>
      <c r="H64" s="151"/>
      <c r="L64" s="2"/>
      <c r="M64" s="2"/>
      <c r="N64" s="2"/>
      <c r="O64" s="2"/>
      <c r="P64" s="2"/>
      <c r="Q64" s="2"/>
    </row>
    <row r="65" spans="2:67">
      <c r="B65" s="14"/>
    </row>
    <row r="66" spans="2:67">
      <c r="B66" s="170" t="s">
        <v>558</v>
      </c>
    </row>
    <row r="67" spans="2:67">
      <c r="B67" s="168" t="s">
        <v>559</v>
      </c>
      <c r="K67" s="2"/>
      <c r="L67" s="2">
        <f t="shared" ref="L67:BO67" si="27">IF(L$10=$C57,$E64,K69)</f>
        <v>0</v>
      </c>
      <c r="M67" s="2">
        <f t="shared" si="27"/>
        <v>0</v>
      </c>
      <c r="N67" s="2">
        <f t="shared" si="27"/>
        <v>0</v>
      </c>
      <c r="O67" s="2">
        <f t="shared" si="27"/>
        <v>0</v>
      </c>
      <c r="P67" s="2">
        <f t="shared" si="27"/>
        <v>0</v>
      </c>
      <c r="Q67" s="2">
        <f t="shared" si="27"/>
        <v>0</v>
      </c>
      <c r="R67" s="2">
        <f t="shared" si="27"/>
        <v>0</v>
      </c>
      <c r="S67" s="2">
        <f t="shared" si="27"/>
        <v>0</v>
      </c>
      <c r="T67" s="2">
        <f t="shared" si="27"/>
        <v>0</v>
      </c>
      <c r="U67" s="2">
        <f t="shared" si="27"/>
        <v>0</v>
      </c>
      <c r="V67" s="2">
        <f t="shared" si="27"/>
        <v>63631.693305800873</v>
      </c>
      <c r="W67" s="2">
        <f t="shared" si="27"/>
        <v>63543.315953987258</v>
      </c>
      <c r="X67" s="2">
        <f t="shared" si="27"/>
        <v>62482.787732223907</v>
      </c>
      <c r="Y67" s="2">
        <f t="shared" si="27"/>
        <v>61422.259510460557</v>
      </c>
      <c r="Z67" s="2">
        <f t="shared" si="27"/>
        <v>60361.731288697207</v>
      </c>
      <c r="AA67" s="2">
        <f t="shared" si="27"/>
        <v>59301.203066933856</v>
      </c>
      <c r="AB67" s="2">
        <f t="shared" si="27"/>
        <v>58240.674845170506</v>
      </c>
      <c r="AC67" s="2">
        <f t="shared" si="27"/>
        <v>57180.146623407156</v>
      </c>
      <c r="AD67" s="2">
        <f t="shared" si="27"/>
        <v>56119.618401643806</v>
      </c>
      <c r="AE67" s="2">
        <f t="shared" si="27"/>
        <v>55059.090179880455</v>
      </c>
      <c r="AF67" s="2">
        <f t="shared" si="27"/>
        <v>53998.561958117105</v>
      </c>
      <c r="AG67" s="2">
        <f t="shared" si="27"/>
        <v>52938.033736353755</v>
      </c>
      <c r="AH67" s="2">
        <f t="shared" si="27"/>
        <v>51877.505514590404</v>
      </c>
      <c r="AI67" s="2">
        <f t="shared" si="27"/>
        <v>50816.977292827054</v>
      </c>
      <c r="AJ67" s="2">
        <f t="shared" si="27"/>
        <v>49756.449071063704</v>
      </c>
      <c r="AK67" s="2">
        <f t="shared" si="27"/>
        <v>48695.920849300353</v>
      </c>
      <c r="AL67" s="2">
        <f t="shared" si="27"/>
        <v>47635.392627537003</v>
      </c>
      <c r="AM67" s="2">
        <f t="shared" si="27"/>
        <v>46574.864405773653</v>
      </c>
      <c r="AN67" s="2">
        <f t="shared" si="27"/>
        <v>45514.336184010303</v>
      </c>
      <c r="AO67" s="2">
        <f t="shared" si="27"/>
        <v>44453.807962246952</v>
      </c>
      <c r="AP67" s="2">
        <f t="shared" si="27"/>
        <v>43393.279740483602</v>
      </c>
      <c r="AQ67" s="2">
        <f t="shared" si="27"/>
        <v>42332.751518720252</v>
      </c>
      <c r="AR67" s="2">
        <f t="shared" si="27"/>
        <v>41272.223296956901</v>
      </c>
      <c r="AS67" s="2">
        <f t="shared" si="27"/>
        <v>40211.695075193551</v>
      </c>
      <c r="AT67" s="2">
        <f t="shared" si="27"/>
        <v>39151.166853430201</v>
      </c>
      <c r="AU67" s="2">
        <f t="shared" si="27"/>
        <v>38090.63863166685</v>
      </c>
      <c r="AV67" s="2">
        <f t="shared" si="27"/>
        <v>37030.1104099035</v>
      </c>
      <c r="AW67" s="2">
        <f t="shared" si="27"/>
        <v>35969.58218814015</v>
      </c>
      <c r="AX67" s="2">
        <f t="shared" si="27"/>
        <v>34909.0539663768</v>
      </c>
      <c r="AY67" s="2">
        <f t="shared" si="27"/>
        <v>33848.525744613449</v>
      </c>
      <c r="AZ67" s="2">
        <f t="shared" si="27"/>
        <v>32787.997522850099</v>
      </c>
      <c r="BA67" s="2">
        <f t="shared" si="27"/>
        <v>31727.469301086752</v>
      </c>
      <c r="BB67" s="2">
        <f t="shared" si="27"/>
        <v>30666.941079323406</v>
      </c>
      <c r="BC67" s="2">
        <f t="shared" si="27"/>
        <v>29606.412857560059</v>
      </c>
      <c r="BD67" s="2">
        <f t="shared" si="27"/>
        <v>28545.884635796712</v>
      </c>
      <c r="BE67" s="2">
        <f t="shared" si="27"/>
        <v>27485.356414033366</v>
      </c>
      <c r="BF67" s="2">
        <f t="shared" si="27"/>
        <v>26424.828192270019</v>
      </c>
      <c r="BG67" s="2">
        <f t="shared" si="27"/>
        <v>25364.299970506672</v>
      </c>
      <c r="BH67" s="2">
        <f t="shared" si="27"/>
        <v>24303.771748743326</v>
      </c>
      <c r="BI67" s="2">
        <f t="shared" si="27"/>
        <v>23243.243526979979</v>
      </c>
      <c r="BJ67" s="2">
        <f t="shared" si="27"/>
        <v>22182.715305216632</v>
      </c>
      <c r="BK67" s="2">
        <f t="shared" si="27"/>
        <v>21122.187083453286</v>
      </c>
      <c r="BL67" s="2">
        <f t="shared" si="27"/>
        <v>20061.658861689939</v>
      </c>
      <c r="BM67" s="2">
        <f t="shared" si="27"/>
        <v>19001.130639926592</v>
      </c>
      <c r="BN67" s="2">
        <f t="shared" si="27"/>
        <v>17940.602418163246</v>
      </c>
      <c r="BO67" s="2">
        <f t="shared" si="27"/>
        <v>16880.074196399899</v>
      </c>
    </row>
    <row r="68" spans="2:67">
      <c r="B68" s="64" t="s">
        <v>541</v>
      </c>
      <c r="K68" s="2"/>
      <c r="L68" s="2">
        <f t="shared" ref="L68:BO68" si="28">IF(L$10=$C57,$E64/$F64*(13-$D57)/12,MIN(K69,$E64/$F64))</f>
        <v>0</v>
      </c>
      <c r="M68" s="2">
        <f t="shared" si="28"/>
        <v>0</v>
      </c>
      <c r="N68" s="2">
        <f t="shared" si="28"/>
        <v>0</v>
      </c>
      <c r="O68" s="2">
        <f t="shared" si="28"/>
        <v>0</v>
      </c>
      <c r="P68" s="2">
        <f t="shared" si="28"/>
        <v>0</v>
      </c>
      <c r="Q68" s="2">
        <f t="shared" si="28"/>
        <v>0</v>
      </c>
      <c r="R68" s="2">
        <f t="shared" si="28"/>
        <v>0</v>
      </c>
      <c r="S68" s="2">
        <f t="shared" si="28"/>
        <v>0</v>
      </c>
      <c r="T68" s="2">
        <f t="shared" si="28"/>
        <v>0</v>
      </c>
      <c r="U68" s="2">
        <f t="shared" si="28"/>
        <v>0</v>
      </c>
      <c r="V68" s="2">
        <f t="shared" si="28"/>
        <v>88.377351813612322</v>
      </c>
      <c r="W68" s="2">
        <f t="shared" si="28"/>
        <v>1060.5282217633478</v>
      </c>
      <c r="X68" s="2">
        <f t="shared" si="28"/>
        <v>1060.5282217633478</v>
      </c>
      <c r="Y68" s="2">
        <f t="shared" si="28"/>
        <v>1060.5282217633478</v>
      </c>
      <c r="Z68" s="2">
        <f t="shared" si="28"/>
        <v>1060.5282217633478</v>
      </c>
      <c r="AA68" s="2">
        <f t="shared" si="28"/>
        <v>1060.5282217633478</v>
      </c>
      <c r="AB68" s="2">
        <f t="shared" si="28"/>
        <v>1060.5282217633478</v>
      </c>
      <c r="AC68" s="2">
        <f t="shared" si="28"/>
        <v>1060.5282217633478</v>
      </c>
      <c r="AD68" s="2">
        <f t="shared" si="28"/>
        <v>1060.5282217633478</v>
      </c>
      <c r="AE68" s="2">
        <f t="shared" si="28"/>
        <v>1060.5282217633478</v>
      </c>
      <c r="AF68" s="2">
        <f t="shared" si="28"/>
        <v>1060.5282217633478</v>
      </c>
      <c r="AG68" s="2">
        <f t="shared" si="28"/>
        <v>1060.5282217633478</v>
      </c>
      <c r="AH68" s="2">
        <f t="shared" si="28"/>
        <v>1060.5282217633478</v>
      </c>
      <c r="AI68" s="2">
        <f t="shared" si="28"/>
        <v>1060.5282217633478</v>
      </c>
      <c r="AJ68" s="2">
        <f t="shared" si="28"/>
        <v>1060.5282217633478</v>
      </c>
      <c r="AK68" s="2">
        <f t="shared" si="28"/>
        <v>1060.5282217633478</v>
      </c>
      <c r="AL68" s="2">
        <f t="shared" si="28"/>
        <v>1060.5282217633478</v>
      </c>
      <c r="AM68" s="2">
        <f t="shared" si="28"/>
        <v>1060.5282217633478</v>
      </c>
      <c r="AN68" s="2">
        <f t="shared" si="28"/>
        <v>1060.5282217633478</v>
      </c>
      <c r="AO68" s="2">
        <f t="shared" si="28"/>
        <v>1060.5282217633478</v>
      </c>
      <c r="AP68" s="2">
        <f t="shared" si="28"/>
        <v>1060.5282217633478</v>
      </c>
      <c r="AQ68" s="2">
        <f t="shared" si="28"/>
        <v>1060.5282217633478</v>
      </c>
      <c r="AR68" s="2">
        <f t="shared" si="28"/>
        <v>1060.5282217633478</v>
      </c>
      <c r="AS68" s="2">
        <f t="shared" si="28"/>
        <v>1060.5282217633478</v>
      </c>
      <c r="AT68" s="2">
        <f t="shared" si="28"/>
        <v>1060.5282217633478</v>
      </c>
      <c r="AU68" s="2">
        <f t="shared" si="28"/>
        <v>1060.5282217633478</v>
      </c>
      <c r="AV68" s="2">
        <f t="shared" si="28"/>
        <v>1060.5282217633478</v>
      </c>
      <c r="AW68" s="2">
        <f t="shared" si="28"/>
        <v>1060.5282217633478</v>
      </c>
      <c r="AX68" s="2">
        <f t="shared" si="28"/>
        <v>1060.5282217633478</v>
      </c>
      <c r="AY68" s="2">
        <f t="shared" si="28"/>
        <v>1060.5282217633478</v>
      </c>
      <c r="AZ68" s="2">
        <f t="shared" si="28"/>
        <v>1060.5282217633478</v>
      </c>
      <c r="BA68" s="2">
        <f t="shared" si="28"/>
        <v>1060.5282217633478</v>
      </c>
      <c r="BB68" s="2">
        <f t="shared" si="28"/>
        <v>1060.5282217633478</v>
      </c>
      <c r="BC68" s="2">
        <f t="shared" si="28"/>
        <v>1060.5282217633478</v>
      </c>
      <c r="BD68" s="2">
        <f t="shared" si="28"/>
        <v>1060.5282217633478</v>
      </c>
      <c r="BE68" s="2">
        <f t="shared" si="28"/>
        <v>1060.5282217633478</v>
      </c>
      <c r="BF68" s="2">
        <f t="shared" si="28"/>
        <v>1060.5282217633478</v>
      </c>
      <c r="BG68" s="2">
        <f t="shared" si="28"/>
        <v>1060.5282217633478</v>
      </c>
      <c r="BH68" s="2">
        <f t="shared" si="28"/>
        <v>1060.5282217633478</v>
      </c>
      <c r="BI68" s="2">
        <f t="shared" si="28"/>
        <v>1060.5282217633478</v>
      </c>
      <c r="BJ68" s="2">
        <f t="shared" si="28"/>
        <v>1060.5282217633478</v>
      </c>
      <c r="BK68" s="2">
        <f t="shared" si="28"/>
        <v>1060.5282217633478</v>
      </c>
      <c r="BL68" s="2">
        <f t="shared" si="28"/>
        <v>1060.5282217633478</v>
      </c>
      <c r="BM68" s="2">
        <f t="shared" si="28"/>
        <v>1060.5282217633478</v>
      </c>
      <c r="BN68" s="2">
        <f t="shared" si="28"/>
        <v>1060.5282217633478</v>
      </c>
      <c r="BO68" s="2">
        <f t="shared" si="28"/>
        <v>1060.5282217633478</v>
      </c>
    </row>
    <row r="69" spans="2:67">
      <c r="B69" s="168" t="s">
        <v>542</v>
      </c>
      <c r="K69" s="167">
        <v>0</v>
      </c>
      <c r="L69" s="2">
        <f t="shared" ref="L69:BO69" si="29">+L67-L68</f>
        <v>0</v>
      </c>
      <c r="M69" s="2">
        <f t="shared" si="29"/>
        <v>0</v>
      </c>
      <c r="N69" s="2">
        <f t="shared" si="29"/>
        <v>0</v>
      </c>
      <c r="O69" s="2">
        <f t="shared" si="29"/>
        <v>0</v>
      </c>
      <c r="P69" s="2">
        <f t="shared" si="29"/>
        <v>0</v>
      </c>
      <c r="Q69" s="2">
        <f t="shared" si="29"/>
        <v>0</v>
      </c>
      <c r="R69" s="2">
        <f t="shared" si="29"/>
        <v>0</v>
      </c>
      <c r="S69" s="2">
        <f t="shared" si="29"/>
        <v>0</v>
      </c>
      <c r="T69" s="2">
        <f t="shared" si="29"/>
        <v>0</v>
      </c>
      <c r="U69" s="2">
        <f t="shared" si="29"/>
        <v>0</v>
      </c>
      <c r="V69" s="2">
        <f t="shared" si="29"/>
        <v>63543.315953987258</v>
      </c>
      <c r="W69" s="2">
        <f t="shared" si="29"/>
        <v>62482.787732223907</v>
      </c>
      <c r="X69" s="2">
        <f t="shared" si="29"/>
        <v>61422.259510460557</v>
      </c>
      <c r="Y69" s="2">
        <f t="shared" si="29"/>
        <v>60361.731288697207</v>
      </c>
      <c r="Z69" s="2">
        <f t="shared" si="29"/>
        <v>59301.203066933856</v>
      </c>
      <c r="AA69" s="2">
        <f t="shared" si="29"/>
        <v>58240.674845170506</v>
      </c>
      <c r="AB69" s="2">
        <f t="shared" si="29"/>
        <v>57180.146623407156</v>
      </c>
      <c r="AC69" s="2">
        <f t="shared" si="29"/>
        <v>56119.618401643806</v>
      </c>
      <c r="AD69" s="2">
        <f t="shared" si="29"/>
        <v>55059.090179880455</v>
      </c>
      <c r="AE69" s="2">
        <f t="shared" si="29"/>
        <v>53998.561958117105</v>
      </c>
      <c r="AF69" s="2">
        <f t="shared" si="29"/>
        <v>52938.033736353755</v>
      </c>
      <c r="AG69" s="2">
        <f t="shared" si="29"/>
        <v>51877.505514590404</v>
      </c>
      <c r="AH69" s="2">
        <f t="shared" si="29"/>
        <v>50816.977292827054</v>
      </c>
      <c r="AI69" s="2">
        <f t="shared" si="29"/>
        <v>49756.449071063704</v>
      </c>
      <c r="AJ69" s="2">
        <f t="shared" si="29"/>
        <v>48695.920849300353</v>
      </c>
      <c r="AK69" s="2">
        <f t="shared" si="29"/>
        <v>47635.392627537003</v>
      </c>
      <c r="AL69" s="2">
        <f t="shared" si="29"/>
        <v>46574.864405773653</v>
      </c>
      <c r="AM69" s="2">
        <f t="shared" si="29"/>
        <v>45514.336184010303</v>
      </c>
      <c r="AN69" s="2">
        <f t="shared" si="29"/>
        <v>44453.807962246952</v>
      </c>
      <c r="AO69" s="2">
        <f t="shared" si="29"/>
        <v>43393.279740483602</v>
      </c>
      <c r="AP69" s="2">
        <f t="shared" si="29"/>
        <v>42332.751518720252</v>
      </c>
      <c r="AQ69" s="2">
        <f t="shared" si="29"/>
        <v>41272.223296956901</v>
      </c>
      <c r="AR69" s="2">
        <f t="shared" si="29"/>
        <v>40211.695075193551</v>
      </c>
      <c r="AS69" s="2">
        <f t="shared" si="29"/>
        <v>39151.166853430201</v>
      </c>
      <c r="AT69" s="2">
        <f t="shared" si="29"/>
        <v>38090.63863166685</v>
      </c>
      <c r="AU69" s="2">
        <f t="shared" si="29"/>
        <v>37030.1104099035</v>
      </c>
      <c r="AV69" s="2">
        <f t="shared" si="29"/>
        <v>35969.58218814015</v>
      </c>
      <c r="AW69" s="2">
        <f t="shared" si="29"/>
        <v>34909.0539663768</v>
      </c>
      <c r="AX69" s="2">
        <f t="shared" si="29"/>
        <v>33848.525744613449</v>
      </c>
      <c r="AY69" s="2">
        <f t="shared" si="29"/>
        <v>32787.997522850099</v>
      </c>
      <c r="AZ69" s="2">
        <f t="shared" si="29"/>
        <v>31727.469301086752</v>
      </c>
      <c r="BA69" s="2">
        <f t="shared" si="29"/>
        <v>30666.941079323406</v>
      </c>
      <c r="BB69" s="2">
        <f t="shared" si="29"/>
        <v>29606.412857560059</v>
      </c>
      <c r="BC69" s="2">
        <f t="shared" si="29"/>
        <v>28545.884635796712</v>
      </c>
      <c r="BD69" s="2">
        <f t="shared" si="29"/>
        <v>27485.356414033366</v>
      </c>
      <c r="BE69" s="2">
        <f t="shared" si="29"/>
        <v>26424.828192270019</v>
      </c>
      <c r="BF69" s="2">
        <f t="shared" si="29"/>
        <v>25364.299970506672</v>
      </c>
      <c r="BG69" s="2">
        <f t="shared" si="29"/>
        <v>24303.771748743326</v>
      </c>
      <c r="BH69" s="2">
        <f t="shared" si="29"/>
        <v>23243.243526979979</v>
      </c>
      <c r="BI69" s="2">
        <f t="shared" si="29"/>
        <v>22182.715305216632</v>
      </c>
      <c r="BJ69" s="2">
        <f t="shared" si="29"/>
        <v>21122.187083453286</v>
      </c>
      <c r="BK69" s="2">
        <f t="shared" si="29"/>
        <v>20061.658861689939</v>
      </c>
      <c r="BL69" s="2">
        <f t="shared" si="29"/>
        <v>19001.130639926592</v>
      </c>
      <c r="BM69" s="2">
        <f t="shared" si="29"/>
        <v>17940.602418163246</v>
      </c>
      <c r="BN69" s="2">
        <f t="shared" si="29"/>
        <v>16880.074196399899</v>
      </c>
      <c r="BO69" s="2">
        <f t="shared" si="29"/>
        <v>15819.54597463655</v>
      </c>
    </row>
    <row r="70" spans="2:67">
      <c r="B70" s="64" t="s">
        <v>543</v>
      </c>
      <c r="L70" s="2">
        <f t="shared" ref="L70:BO70" si="30">IF(L$10=$C57,(L67+L69)/2*(13-$D57)/12,(L67+L69)/2)</f>
        <v>0</v>
      </c>
      <c r="M70" s="2">
        <f t="shared" si="30"/>
        <v>0</v>
      </c>
      <c r="N70" s="2">
        <f t="shared" si="30"/>
        <v>0</v>
      </c>
      <c r="O70" s="2">
        <f t="shared" si="30"/>
        <v>0</v>
      </c>
      <c r="P70" s="2">
        <f t="shared" si="30"/>
        <v>0</v>
      </c>
      <c r="Q70" s="2">
        <f t="shared" si="30"/>
        <v>0</v>
      </c>
      <c r="R70" s="2">
        <f t="shared" si="30"/>
        <v>0</v>
      </c>
      <c r="S70" s="2">
        <f t="shared" si="30"/>
        <v>0</v>
      </c>
      <c r="T70" s="2">
        <f t="shared" si="30"/>
        <v>0</v>
      </c>
      <c r="U70" s="2">
        <f t="shared" si="30"/>
        <v>0</v>
      </c>
      <c r="V70" s="2">
        <f t="shared" si="30"/>
        <v>5298.9587191578385</v>
      </c>
      <c r="W70" s="2">
        <f t="shared" si="30"/>
        <v>63013.051843105583</v>
      </c>
      <c r="X70" s="2">
        <f t="shared" si="30"/>
        <v>61952.523621342232</v>
      </c>
      <c r="Y70" s="2">
        <f t="shared" si="30"/>
        <v>60891.995399578882</v>
      </c>
      <c r="Z70" s="2">
        <f t="shared" si="30"/>
        <v>59831.467177815532</v>
      </c>
      <c r="AA70" s="2">
        <f t="shared" si="30"/>
        <v>58770.938956052181</v>
      </c>
      <c r="AB70" s="2">
        <f t="shared" si="30"/>
        <v>57710.410734288831</v>
      </c>
      <c r="AC70" s="2">
        <f t="shared" si="30"/>
        <v>56649.882512525481</v>
      </c>
      <c r="AD70" s="2">
        <f t="shared" si="30"/>
        <v>55589.35429076213</v>
      </c>
      <c r="AE70" s="2">
        <f t="shared" si="30"/>
        <v>54528.82606899878</v>
      </c>
      <c r="AF70" s="2">
        <f t="shared" si="30"/>
        <v>53468.29784723543</v>
      </c>
      <c r="AG70" s="2">
        <f t="shared" si="30"/>
        <v>52407.769625472079</v>
      </c>
      <c r="AH70" s="2">
        <f t="shared" si="30"/>
        <v>51347.241403708729</v>
      </c>
      <c r="AI70" s="2">
        <f t="shared" si="30"/>
        <v>50286.713181945379</v>
      </c>
      <c r="AJ70" s="2">
        <f t="shared" si="30"/>
        <v>49226.184960182029</v>
      </c>
      <c r="AK70" s="2">
        <f t="shared" si="30"/>
        <v>48165.656738418678</v>
      </c>
      <c r="AL70" s="2">
        <f t="shared" si="30"/>
        <v>47105.128516655328</v>
      </c>
      <c r="AM70" s="2">
        <f t="shared" si="30"/>
        <v>46044.600294891978</v>
      </c>
      <c r="AN70" s="2">
        <f t="shared" si="30"/>
        <v>44984.072073128627</v>
      </c>
      <c r="AO70" s="2">
        <f t="shared" si="30"/>
        <v>43923.543851365277</v>
      </c>
      <c r="AP70" s="2">
        <f t="shared" si="30"/>
        <v>42863.015629601927</v>
      </c>
      <c r="AQ70" s="2">
        <f t="shared" si="30"/>
        <v>41802.487407838576</v>
      </c>
      <c r="AR70" s="2">
        <f t="shared" si="30"/>
        <v>40741.959186075226</v>
      </c>
      <c r="AS70" s="2">
        <f t="shared" si="30"/>
        <v>39681.430964311876</v>
      </c>
      <c r="AT70" s="2">
        <f t="shared" si="30"/>
        <v>38620.902742548526</v>
      </c>
      <c r="AU70" s="2">
        <f t="shared" si="30"/>
        <v>37560.374520785175</v>
      </c>
      <c r="AV70" s="2">
        <f t="shared" si="30"/>
        <v>36499.846299021825</v>
      </c>
      <c r="AW70" s="2">
        <f t="shared" si="30"/>
        <v>35439.318077258475</v>
      </c>
      <c r="AX70" s="2">
        <f t="shared" si="30"/>
        <v>34378.789855495124</v>
      </c>
      <c r="AY70" s="2">
        <f t="shared" si="30"/>
        <v>33318.261633731774</v>
      </c>
      <c r="AZ70" s="2">
        <f t="shared" si="30"/>
        <v>32257.733411968424</v>
      </c>
      <c r="BA70" s="2">
        <f t="shared" si="30"/>
        <v>31197.205190205081</v>
      </c>
      <c r="BB70" s="2">
        <f t="shared" si="30"/>
        <v>30136.67696844173</v>
      </c>
      <c r="BC70" s="2">
        <f t="shared" si="30"/>
        <v>29076.148746678387</v>
      </c>
      <c r="BD70" s="2">
        <f t="shared" si="30"/>
        <v>28015.620524915037</v>
      </c>
      <c r="BE70" s="2">
        <f t="shared" si="30"/>
        <v>26955.092303151694</v>
      </c>
      <c r="BF70" s="2">
        <f t="shared" si="30"/>
        <v>25894.564081388344</v>
      </c>
      <c r="BG70" s="2">
        <f t="shared" si="30"/>
        <v>24834.035859625001</v>
      </c>
      <c r="BH70" s="2">
        <f t="shared" si="30"/>
        <v>23773.50763786165</v>
      </c>
      <c r="BI70" s="2">
        <f t="shared" si="30"/>
        <v>22712.979416098307</v>
      </c>
      <c r="BJ70" s="2">
        <f t="shared" si="30"/>
        <v>21652.451194334957</v>
      </c>
      <c r="BK70" s="2">
        <f t="shared" si="30"/>
        <v>20591.922972571614</v>
      </c>
      <c r="BL70" s="2">
        <f t="shared" si="30"/>
        <v>19531.394750808264</v>
      </c>
      <c r="BM70" s="2">
        <f t="shared" si="30"/>
        <v>18470.866529044921</v>
      </c>
      <c r="BN70" s="2">
        <f t="shared" si="30"/>
        <v>17410.33830728157</v>
      </c>
      <c r="BO70" s="2">
        <f t="shared" si="30"/>
        <v>16349.810085518224</v>
      </c>
    </row>
    <row r="71" spans="2:67">
      <c r="B71" s="64" t="s">
        <v>535</v>
      </c>
      <c r="L71" s="171">
        <f t="shared" ref="L71:BO71" si="31">+L70*$C$5</f>
        <v>0</v>
      </c>
      <c r="M71" s="171">
        <f t="shared" si="31"/>
        <v>0</v>
      </c>
      <c r="N71" s="171">
        <f t="shared" si="31"/>
        <v>0</v>
      </c>
      <c r="O71" s="171">
        <f t="shared" si="31"/>
        <v>0</v>
      </c>
      <c r="P71" s="171">
        <f t="shared" si="31"/>
        <v>0</v>
      </c>
      <c r="Q71" s="171">
        <f t="shared" si="31"/>
        <v>0</v>
      </c>
      <c r="R71" s="171">
        <f t="shared" si="31"/>
        <v>0</v>
      </c>
      <c r="S71" s="171">
        <f t="shared" si="31"/>
        <v>0</v>
      </c>
      <c r="T71" s="171">
        <f t="shared" si="31"/>
        <v>0</v>
      </c>
      <c r="U71" s="171">
        <f t="shared" si="31"/>
        <v>0</v>
      </c>
      <c r="V71" s="171">
        <f t="shared" si="31"/>
        <v>370.92711034104872</v>
      </c>
      <c r="W71" s="171">
        <f t="shared" si="31"/>
        <v>4410.913629017391</v>
      </c>
      <c r="X71" s="171">
        <f t="shared" si="31"/>
        <v>4336.676653493957</v>
      </c>
      <c r="Y71" s="171">
        <f t="shared" si="31"/>
        <v>4262.4396779705221</v>
      </c>
      <c r="Z71" s="171">
        <f t="shared" si="31"/>
        <v>4188.2027024470872</v>
      </c>
      <c r="AA71" s="171">
        <f t="shared" si="31"/>
        <v>4113.9657269236532</v>
      </c>
      <c r="AB71" s="171">
        <f t="shared" si="31"/>
        <v>4039.7287514002187</v>
      </c>
      <c r="AC71" s="171">
        <f t="shared" si="31"/>
        <v>3965.4917758767842</v>
      </c>
      <c r="AD71" s="171">
        <f t="shared" si="31"/>
        <v>3891.2548003533493</v>
      </c>
      <c r="AE71" s="171">
        <f t="shared" si="31"/>
        <v>3817.0178248299148</v>
      </c>
      <c r="AF71" s="171">
        <f t="shared" si="31"/>
        <v>3742.7808493064804</v>
      </c>
      <c r="AG71" s="171">
        <f t="shared" si="31"/>
        <v>3668.5438737830459</v>
      </c>
      <c r="AH71" s="171">
        <f t="shared" si="31"/>
        <v>3594.3068982596114</v>
      </c>
      <c r="AI71" s="171">
        <f t="shared" si="31"/>
        <v>3520.069922736177</v>
      </c>
      <c r="AJ71" s="171">
        <f t="shared" si="31"/>
        <v>3445.8329472127425</v>
      </c>
      <c r="AK71" s="171">
        <f t="shared" si="31"/>
        <v>3371.5959716893076</v>
      </c>
      <c r="AL71" s="171">
        <f t="shared" si="31"/>
        <v>3297.3589961658731</v>
      </c>
      <c r="AM71" s="171">
        <f t="shared" si="31"/>
        <v>3223.1220206424387</v>
      </c>
      <c r="AN71" s="171">
        <f t="shared" si="31"/>
        <v>3148.8850451190042</v>
      </c>
      <c r="AO71" s="171">
        <f t="shared" si="31"/>
        <v>3074.6480695955697</v>
      </c>
      <c r="AP71" s="171">
        <f t="shared" si="31"/>
        <v>3000.4110940721353</v>
      </c>
      <c r="AQ71" s="171">
        <f t="shared" si="31"/>
        <v>2926.1741185487008</v>
      </c>
      <c r="AR71" s="171">
        <f t="shared" si="31"/>
        <v>2851.9371430252663</v>
      </c>
      <c r="AS71" s="171">
        <f t="shared" si="31"/>
        <v>2777.7001675018314</v>
      </c>
      <c r="AT71" s="171">
        <f t="shared" si="31"/>
        <v>2703.4631919783969</v>
      </c>
      <c r="AU71" s="171">
        <f t="shared" si="31"/>
        <v>2629.2262164549625</v>
      </c>
      <c r="AV71" s="171">
        <f t="shared" si="31"/>
        <v>2554.989240931528</v>
      </c>
      <c r="AW71" s="171">
        <f t="shared" si="31"/>
        <v>2480.7522654080935</v>
      </c>
      <c r="AX71" s="171">
        <f t="shared" si="31"/>
        <v>2406.5152898846591</v>
      </c>
      <c r="AY71" s="171">
        <f t="shared" si="31"/>
        <v>2332.2783143612246</v>
      </c>
      <c r="AZ71" s="171">
        <f t="shared" si="31"/>
        <v>2258.0413388377897</v>
      </c>
      <c r="BA71" s="171">
        <f t="shared" si="31"/>
        <v>2183.8043633143557</v>
      </c>
      <c r="BB71" s="171">
        <f t="shared" si="31"/>
        <v>2109.5673877909212</v>
      </c>
      <c r="BC71" s="171">
        <f t="shared" si="31"/>
        <v>2035.3304122674874</v>
      </c>
      <c r="BD71" s="171">
        <f t="shared" si="31"/>
        <v>1961.0934367440527</v>
      </c>
      <c r="BE71" s="171">
        <f t="shared" si="31"/>
        <v>1886.8564612206187</v>
      </c>
      <c r="BF71" s="171">
        <f t="shared" si="31"/>
        <v>1812.6194856971842</v>
      </c>
      <c r="BG71" s="171">
        <f t="shared" si="31"/>
        <v>1738.3825101737502</v>
      </c>
      <c r="BH71" s="171">
        <f t="shared" si="31"/>
        <v>1664.1455346503158</v>
      </c>
      <c r="BI71" s="171">
        <f t="shared" si="31"/>
        <v>1589.9085591268818</v>
      </c>
      <c r="BJ71" s="171">
        <f t="shared" si="31"/>
        <v>1515.6715836034471</v>
      </c>
      <c r="BK71" s="171">
        <f t="shared" si="31"/>
        <v>1441.434608080013</v>
      </c>
      <c r="BL71" s="171">
        <f t="shared" si="31"/>
        <v>1367.1976325565786</v>
      </c>
      <c r="BM71" s="171">
        <f t="shared" si="31"/>
        <v>1292.9606570331446</v>
      </c>
      <c r="BN71" s="171">
        <f t="shared" si="31"/>
        <v>1218.7236815097101</v>
      </c>
      <c r="BO71" s="171">
        <f t="shared" si="31"/>
        <v>1144.4867059862759</v>
      </c>
    </row>
    <row r="72" spans="2:67">
      <c r="B72" s="14" t="s">
        <v>560</v>
      </c>
      <c r="L72" s="22">
        <f>IF(OR(L$10&lt;$C57,L$10&gt;$C57+$F64),0,IF(L$10=$C57,$E64*(13-$D57)/12,IF(L$10=$C57+$F64,$E64*($D57-1)/12,$E64)))</f>
        <v>0</v>
      </c>
      <c r="M72" s="22">
        <f t="shared" ref="M72:BO72" si="32">IF(OR(M$10&lt;$C57,M$10&gt;$C57+$F64),0,IF(M$10=$C57,$E64*(13-$D57)/12,IF(M$10=$C57+$F64,$E64*($D57-1)/12,$E64)))</f>
        <v>0</v>
      </c>
      <c r="N72" s="22">
        <f t="shared" si="32"/>
        <v>0</v>
      </c>
      <c r="O72" s="22">
        <f t="shared" si="32"/>
        <v>0</v>
      </c>
      <c r="P72" s="22">
        <f t="shared" si="32"/>
        <v>0</v>
      </c>
      <c r="Q72" s="22">
        <f t="shared" si="32"/>
        <v>0</v>
      </c>
      <c r="R72" s="22">
        <f t="shared" si="32"/>
        <v>0</v>
      </c>
      <c r="S72" s="22">
        <f t="shared" si="32"/>
        <v>0</v>
      </c>
      <c r="T72" s="22">
        <f t="shared" si="32"/>
        <v>0</v>
      </c>
      <c r="U72" s="22">
        <f t="shared" si="32"/>
        <v>0</v>
      </c>
      <c r="V72" s="22">
        <f t="shared" si="32"/>
        <v>5302.6411088167397</v>
      </c>
      <c r="W72" s="22">
        <f t="shared" si="32"/>
        <v>63631.693305800873</v>
      </c>
      <c r="X72" s="22">
        <f t="shared" si="32"/>
        <v>63631.693305800873</v>
      </c>
      <c r="Y72" s="22">
        <f t="shared" si="32"/>
        <v>63631.693305800873</v>
      </c>
      <c r="Z72" s="22">
        <f t="shared" si="32"/>
        <v>63631.693305800873</v>
      </c>
      <c r="AA72" s="22">
        <f t="shared" si="32"/>
        <v>63631.693305800873</v>
      </c>
      <c r="AB72" s="22">
        <f t="shared" si="32"/>
        <v>63631.693305800873</v>
      </c>
      <c r="AC72" s="22">
        <f t="shared" si="32"/>
        <v>63631.693305800873</v>
      </c>
      <c r="AD72" s="22">
        <f t="shared" si="32"/>
        <v>63631.693305800873</v>
      </c>
      <c r="AE72" s="22">
        <f t="shared" si="32"/>
        <v>63631.693305800873</v>
      </c>
      <c r="AF72" s="22">
        <f t="shared" si="32"/>
        <v>63631.693305800873</v>
      </c>
      <c r="AG72" s="22">
        <f t="shared" si="32"/>
        <v>63631.693305800873</v>
      </c>
      <c r="AH72" s="22">
        <f t="shared" si="32"/>
        <v>63631.693305800873</v>
      </c>
      <c r="AI72" s="22">
        <f t="shared" si="32"/>
        <v>63631.693305800873</v>
      </c>
      <c r="AJ72" s="22">
        <f t="shared" si="32"/>
        <v>63631.693305800873</v>
      </c>
      <c r="AK72" s="22">
        <f t="shared" si="32"/>
        <v>63631.693305800873</v>
      </c>
      <c r="AL72" s="22">
        <f t="shared" si="32"/>
        <v>63631.693305800873</v>
      </c>
      <c r="AM72" s="22">
        <f t="shared" si="32"/>
        <v>63631.693305800873</v>
      </c>
      <c r="AN72" s="22">
        <f t="shared" si="32"/>
        <v>63631.693305800873</v>
      </c>
      <c r="AO72" s="22">
        <f t="shared" si="32"/>
        <v>63631.693305800873</v>
      </c>
      <c r="AP72" s="22">
        <f t="shared" si="32"/>
        <v>63631.693305800873</v>
      </c>
      <c r="AQ72" s="22">
        <f t="shared" si="32"/>
        <v>63631.693305800873</v>
      </c>
      <c r="AR72" s="22">
        <f t="shared" si="32"/>
        <v>63631.693305800873</v>
      </c>
      <c r="AS72" s="22">
        <f t="shared" si="32"/>
        <v>63631.693305800873</v>
      </c>
      <c r="AT72" s="22">
        <f t="shared" si="32"/>
        <v>63631.693305800873</v>
      </c>
      <c r="AU72" s="22">
        <f t="shared" si="32"/>
        <v>63631.693305800873</v>
      </c>
      <c r="AV72" s="22">
        <f t="shared" si="32"/>
        <v>63631.693305800873</v>
      </c>
      <c r="AW72" s="22">
        <f t="shared" si="32"/>
        <v>63631.693305800873</v>
      </c>
      <c r="AX72" s="22">
        <f t="shared" si="32"/>
        <v>63631.693305800873</v>
      </c>
      <c r="AY72" s="22">
        <f t="shared" si="32"/>
        <v>63631.693305800873</v>
      </c>
      <c r="AZ72" s="22">
        <f t="shared" si="32"/>
        <v>63631.693305800873</v>
      </c>
      <c r="BA72" s="22">
        <f t="shared" si="32"/>
        <v>63631.693305800873</v>
      </c>
      <c r="BB72" s="22">
        <f t="shared" si="32"/>
        <v>63631.693305800873</v>
      </c>
      <c r="BC72" s="22">
        <f t="shared" si="32"/>
        <v>63631.693305800873</v>
      </c>
      <c r="BD72" s="22">
        <f t="shared" si="32"/>
        <v>63631.693305800873</v>
      </c>
      <c r="BE72" s="22">
        <f t="shared" si="32"/>
        <v>63631.693305800873</v>
      </c>
      <c r="BF72" s="22">
        <f t="shared" si="32"/>
        <v>63631.693305800873</v>
      </c>
      <c r="BG72" s="22">
        <f t="shared" si="32"/>
        <v>63631.693305800873</v>
      </c>
      <c r="BH72" s="22">
        <f t="shared" si="32"/>
        <v>63631.693305800873</v>
      </c>
      <c r="BI72" s="22">
        <f t="shared" si="32"/>
        <v>63631.693305800873</v>
      </c>
      <c r="BJ72" s="22">
        <f t="shared" si="32"/>
        <v>63631.693305800873</v>
      </c>
      <c r="BK72" s="22">
        <f t="shared" si="32"/>
        <v>63631.693305800873</v>
      </c>
      <c r="BL72" s="22">
        <f t="shared" si="32"/>
        <v>63631.693305800873</v>
      </c>
      <c r="BM72" s="22">
        <f t="shared" si="32"/>
        <v>63631.693305800873</v>
      </c>
      <c r="BN72" s="22">
        <f t="shared" si="32"/>
        <v>63631.693305800873</v>
      </c>
      <c r="BO72" s="22">
        <f t="shared" si="32"/>
        <v>63631.693305800873</v>
      </c>
    </row>
    <row r="73" spans="2:67">
      <c r="B73" s="14" t="s">
        <v>536</v>
      </c>
      <c r="J73" s="2"/>
      <c r="L73" s="172">
        <f>+L72*$G64</f>
        <v>0</v>
      </c>
      <c r="M73" s="172">
        <f t="shared" ref="M73:BO73" si="33">+M72*$G64</f>
        <v>0</v>
      </c>
      <c r="N73" s="172">
        <f t="shared" si="33"/>
        <v>0</v>
      </c>
      <c r="O73" s="172">
        <f t="shared" si="33"/>
        <v>0</v>
      </c>
      <c r="P73" s="172">
        <f t="shared" si="33"/>
        <v>0</v>
      </c>
      <c r="Q73" s="172">
        <f t="shared" si="33"/>
        <v>0</v>
      </c>
      <c r="R73" s="172">
        <f t="shared" si="33"/>
        <v>0</v>
      </c>
      <c r="S73" s="172">
        <f t="shared" si="33"/>
        <v>0</v>
      </c>
      <c r="T73" s="172">
        <f t="shared" si="33"/>
        <v>0</v>
      </c>
      <c r="U73" s="172">
        <f t="shared" si="33"/>
        <v>0</v>
      </c>
      <c r="V73" s="172">
        <f t="shared" si="33"/>
        <v>1.5907923326450217</v>
      </c>
      <c r="W73" s="172">
        <f t="shared" si="33"/>
        <v>19.089507991740259</v>
      </c>
      <c r="X73" s="172">
        <f t="shared" si="33"/>
        <v>19.089507991740259</v>
      </c>
      <c r="Y73" s="172">
        <f t="shared" si="33"/>
        <v>19.089507991740259</v>
      </c>
      <c r="Z73" s="172">
        <f t="shared" si="33"/>
        <v>19.089507991740259</v>
      </c>
      <c r="AA73" s="172">
        <f t="shared" si="33"/>
        <v>19.089507991740259</v>
      </c>
      <c r="AB73" s="172">
        <f t="shared" si="33"/>
        <v>19.089507991740259</v>
      </c>
      <c r="AC73" s="172">
        <f t="shared" si="33"/>
        <v>19.089507991740259</v>
      </c>
      <c r="AD73" s="172">
        <f t="shared" si="33"/>
        <v>19.089507991740259</v>
      </c>
      <c r="AE73" s="172">
        <f t="shared" si="33"/>
        <v>19.089507991740259</v>
      </c>
      <c r="AF73" s="172">
        <f t="shared" si="33"/>
        <v>19.089507991740259</v>
      </c>
      <c r="AG73" s="172">
        <f t="shared" si="33"/>
        <v>19.089507991740259</v>
      </c>
      <c r="AH73" s="172">
        <f t="shared" si="33"/>
        <v>19.089507991740259</v>
      </c>
      <c r="AI73" s="172">
        <f t="shared" si="33"/>
        <v>19.089507991740259</v>
      </c>
      <c r="AJ73" s="172">
        <f t="shared" si="33"/>
        <v>19.089507991740259</v>
      </c>
      <c r="AK73" s="172">
        <f t="shared" si="33"/>
        <v>19.089507991740259</v>
      </c>
      <c r="AL73" s="172">
        <f t="shared" si="33"/>
        <v>19.089507991740259</v>
      </c>
      <c r="AM73" s="172">
        <f t="shared" si="33"/>
        <v>19.089507991740259</v>
      </c>
      <c r="AN73" s="172">
        <f t="shared" si="33"/>
        <v>19.089507991740259</v>
      </c>
      <c r="AO73" s="172">
        <f t="shared" si="33"/>
        <v>19.089507991740259</v>
      </c>
      <c r="AP73" s="172">
        <f t="shared" si="33"/>
        <v>19.089507991740259</v>
      </c>
      <c r="AQ73" s="172">
        <f t="shared" si="33"/>
        <v>19.089507991740259</v>
      </c>
      <c r="AR73" s="172">
        <f t="shared" si="33"/>
        <v>19.089507991740259</v>
      </c>
      <c r="AS73" s="172">
        <f t="shared" si="33"/>
        <v>19.089507991740259</v>
      </c>
      <c r="AT73" s="172">
        <f t="shared" si="33"/>
        <v>19.089507991740259</v>
      </c>
      <c r="AU73" s="172">
        <f t="shared" si="33"/>
        <v>19.089507991740259</v>
      </c>
      <c r="AV73" s="172">
        <f t="shared" si="33"/>
        <v>19.089507991740259</v>
      </c>
      <c r="AW73" s="172">
        <f t="shared" si="33"/>
        <v>19.089507991740259</v>
      </c>
      <c r="AX73" s="172">
        <f t="shared" si="33"/>
        <v>19.089507991740259</v>
      </c>
      <c r="AY73" s="172">
        <f t="shared" si="33"/>
        <v>19.089507991740259</v>
      </c>
      <c r="AZ73" s="172">
        <f t="shared" si="33"/>
        <v>19.089507991740259</v>
      </c>
      <c r="BA73" s="172">
        <f t="shared" si="33"/>
        <v>19.089507991740259</v>
      </c>
      <c r="BB73" s="172">
        <f t="shared" si="33"/>
        <v>19.089507991740259</v>
      </c>
      <c r="BC73" s="172">
        <f t="shared" si="33"/>
        <v>19.089507991740259</v>
      </c>
      <c r="BD73" s="172">
        <f t="shared" si="33"/>
        <v>19.089507991740259</v>
      </c>
      <c r="BE73" s="172">
        <f t="shared" si="33"/>
        <v>19.089507991740259</v>
      </c>
      <c r="BF73" s="172">
        <f t="shared" si="33"/>
        <v>19.089507991740259</v>
      </c>
      <c r="BG73" s="172">
        <f t="shared" si="33"/>
        <v>19.089507991740259</v>
      </c>
      <c r="BH73" s="172">
        <f t="shared" si="33"/>
        <v>19.089507991740259</v>
      </c>
      <c r="BI73" s="172">
        <f t="shared" si="33"/>
        <v>19.089507991740259</v>
      </c>
      <c r="BJ73" s="172">
        <f t="shared" si="33"/>
        <v>19.089507991740259</v>
      </c>
      <c r="BK73" s="172">
        <f t="shared" si="33"/>
        <v>19.089507991740259</v>
      </c>
      <c r="BL73" s="172">
        <f t="shared" si="33"/>
        <v>19.089507991740259</v>
      </c>
      <c r="BM73" s="172">
        <f t="shared" si="33"/>
        <v>19.089507991740259</v>
      </c>
      <c r="BN73" s="172">
        <f t="shared" si="33"/>
        <v>19.089507991740259</v>
      </c>
      <c r="BO73" s="172">
        <f t="shared" si="33"/>
        <v>19.089507991740259</v>
      </c>
    </row>
    <row r="74" spans="2:67" ht="13.5" thickBot="1">
      <c r="B74" s="14" t="s">
        <v>561</v>
      </c>
      <c r="J74" s="2"/>
      <c r="L74" s="157">
        <f>SUM(L68,L71,L73)</f>
        <v>0</v>
      </c>
      <c r="M74" s="157">
        <f t="shared" ref="M74:BO74" si="34">SUM(M68,M71,M73)</f>
        <v>0</v>
      </c>
      <c r="N74" s="157">
        <f t="shared" si="34"/>
        <v>0</v>
      </c>
      <c r="O74" s="157">
        <f t="shared" si="34"/>
        <v>0</v>
      </c>
      <c r="P74" s="157">
        <f t="shared" si="34"/>
        <v>0</v>
      </c>
      <c r="Q74" s="157">
        <f t="shared" si="34"/>
        <v>0</v>
      </c>
      <c r="R74" s="157">
        <f t="shared" si="34"/>
        <v>0</v>
      </c>
      <c r="S74" s="157">
        <f t="shared" si="34"/>
        <v>0</v>
      </c>
      <c r="T74" s="157">
        <f t="shared" si="34"/>
        <v>0</v>
      </c>
      <c r="U74" s="157">
        <f t="shared" si="34"/>
        <v>0</v>
      </c>
      <c r="V74" s="157">
        <f t="shared" si="34"/>
        <v>460.89525448730609</v>
      </c>
      <c r="W74" s="157">
        <f t="shared" si="34"/>
        <v>5490.5313587724786</v>
      </c>
      <c r="X74" s="157">
        <f t="shared" si="34"/>
        <v>5416.2943832490446</v>
      </c>
      <c r="Y74" s="157">
        <f t="shared" si="34"/>
        <v>5342.0574077256097</v>
      </c>
      <c r="Z74" s="157">
        <f t="shared" si="34"/>
        <v>5267.8204322021747</v>
      </c>
      <c r="AA74" s="157">
        <f t="shared" si="34"/>
        <v>5193.5834566787407</v>
      </c>
      <c r="AB74" s="157">
        <f t="shared" si="34"/>
        <v>5119.3464811553067</v>
      </c>
      <c r="AC74" s="157">
        <f t="shared" si="34"/>
        <v>5045.1095056318718</v>
      </c>
      <c r="AD74" s="157">
        <f t="shared" si="34"/>
        <v>4970.8725301084369</v>
      </c>
      <c r="AE74" s="157">
        <f t="shared" si="34"/>
        <v>4896.6355545850029</v>
      </c>
      <c r="AF74" s="157">
        <f t="shared" si="34"/>
        <v>4822.3985790615679</v>
      </c>
      <c r="AG74" s="157">
        <f t="shared" si="34"/>
        <v>4748.1616035381339</v>
      </c>
      <c r="AH74" s="157">
        <f t="shared" si="34"/>
        <v>4673.924628014699</v>
      </c>
      <c r="AI74" s="157">
        <f t="shared" si="34"/>
        <v>4599.687652491265</v>
      </c>
      <c r="AJ74" s="157">
        <f t="shared" si="34"/>
        <v>4525.4506769678301</v>
      </c>
      <c r="AK74" s="157">
        <f t="shared" si="34"/>
        <v>4451.2137014443952</v>
      </c>
      <c r="AL74" s="157">
        <f t="shared" si="34"/>
        <v>4376.9767259209611</v>
      </c>
      <c r="AM74" s="157">
        <f t="shared" si="34"/>
        <v>4302.7397503975262</v>
      </c>
      <c r="AN74" s="157">
        <f t="shared" si="34"/>
        <v>4228.5027748740922</v>
      </c>
      <c r="AO74" s="157">
        <f t="shared" si="34"/>
        <v>4154.2657993506573</v>
      </c>
      <c r="AP74" s="157">
        <f t="shared" si="34"/>
        <v>4080.0288238272237</v>
      </c>
      <c r="AQ74" s="157">
        <f t="shared" si="34"/>
        <v>4005.7918483037888</v>
      </c>
      <c r="AR74" s="157">
        <f t="shared" si="34"/>
        <v>3931.5548727803548</v>
      </c>
      <c r="AS74" s="157">
        <f t="shared" si="34"/>
        <v>3857.3178972569199</v>
      </c>
      <c r="AT74" s="157">
        <f t="shared" si="34"/>
        <v>3783.080921733485</v>
      </c>
      <c r="AU74" s="157">
        <f t="shared" si="34"/>
        <v>3708.8439462100509</v>
      </c>
      <c r="AV74" s="157">
        <f t="shared" si="34"/>
        <v>3634.606970686616</v>
      </c>
      <c r="AW74" s="157">
        <f t="shared" si="34"/>
        <v>3560.369995163182</v>
      </c>
      <c r="AX74" s="157">
        <f t="shared" si="34"/>
        <v>3486.1330196397471</v>
      </c>
      <c r="AY74" s="157">
        <f t="shared" si="34"/>
        <v>3411.8960441163131</v>
      </c>
      <c r="AZ74" s="157">
        <f t="shared" si="34"/>
        <v>3337.6590685928782</v>
      </c>
      <c r="BA74" s="157">
        <f t="shared" si="34"/>
        <v>3263.4220930694441</v>
      </c>
      <c r="BB74" s="157">
        <f t="shared" si="34"/>
        <v>3189.1851175460092</v>
      </c>
      <c r="BC74" s="157">
        <f t="shared" si="34"/>
        <v>3114.9481420225757</v>
      </c>
      <c r="BD74" s="157">
        <f t="shared" si="34"/>
        <v>3040.7111664991412</v>
      </c>
      <c r="BE74" s="157">
        <f t="shared" si="34"/>
        <v>2966.4741909757072</v>
      </c>
      <c r="BF74" s="157">
        <f t="shared" si="34"/>
        <v>2892.2372154522723</v>
      </c>
      <c r="BG74" s="157">
        <f t="shared" si="34"/>
        <v>2818.0002399288383</v>
      </c>
      <c r="BH74" s="157">
        <f t="shared" si="34"/>
        <v>2743.7632644054042</v>
      </c>
      <c r="BI74" s="157">
        <f t="shared" si="34"/>
        <v>2669.5262888819702</v>
      </c>
      <c r="BJ74" s="157">
        <f t="shared" si="34"/>
        <v>2595.2893133585353</v>
      </c>
      <c r="BK74" s="157">
        <f t="shared" si="34"/>
        <v>2521.0523378351013</v>
      </c>
      <c r="BL74" s="157">
        <f t="shared" si="34"/>
        <v>2446.8153623116668</v>
      </c>
      <c r="BM74" s="157">
        <f t="shared" si="34"/>
        <v>2372.5783867882328</v>
      </c>
      <c r="BN74" s="157">
        <f t="shared" si="34"/>
        <v>2298.3414112647984</v>
      </c>
      <c r="BO74" s="157">
        <f t="shared" si="34"/>
        <v>2224.1044357413643</v>
      </c>
    </row>
    <row r="75" spans="2:67">
      <c r="B75" s="14"/>
    </row>
    <row r="76" spans="2:67">
      <c r="B76" s="14"/>
    </row>
    <row r="77" spans="2:67">
      <c r="B77" s="14"/>
    </row>
    <row r="78" spans="2:67">
      <c r="B78" s="14"/>
    </row>
    <row r="79" spans="2:67">
      <c r="B79" s="14"/>
    </row>
    <row r="80" spans="2:67">
      <c r="B80" s="14"/>
    </row>
    <row r="81" spans="1:68">
      <c r="B81" s="14"/>
    </row>
    <row r="82" spans="1:68">
      <c r="A82">
        <f>A52+1</f>
        <v>3</v>
      </c>
      <c r="B82" s="158" t="s">
        <v>563</v>
      </c>
      <c r="C82" s="150"/>
      <c r="G82" s="159" t="s">
        <v>336</v>
      </c>
      <c r="H82" s="1">
        <f>+C87</f>
        <v>2027</v>
      </c>
      <c r="I82" s="2">
        <f>+E94</f>
        <v>50494.724603396324</v>
      </c>
      <c r="J82" s="2">
        <f>NPV($C$4,M82:BO82)+L82</f>
        <v>17933.925028988004</v>
      </c>
      <c r="L82" s="2">
        <f>+L104</f>
        <v>0</v>
      </c>
      <c r="M82" s="2">
        <f t="shared" ref="M82:BO82" si="35">+M104</f>
        <v>0</v>
      </c>
      <c r="N82" s="2">
        <f t="shared" si="35"/>
        <v>0</v>
      </c>
      <c r="O82" s="2">
        <f t="shared" si="35"/>
        <v>0</v>
      </c>
      <c r="P82" s="2">
        <f t="shared" si="35"/>
        <v>0</v>
      </c>
      <c r="Q82" s="2">
        <f t="shared" si="35"/>
        <v>0</v>
      </c>
      <c r="R82" s="2">
        <f t="shared" si="35"/>
        <v>0</v>
      </c>
      <c r="S82" s="2">
        <f t="shared" si="35"/>
        <v>0</v>
      </c>
      <c r="T82" s="2">
        <f t="shared" si="35"/>
        <v>0</v>
      </c>
      <c r="U82" s="2">
        <f t="shared" si="35"/>
        <v>0</v>
      </c>
      <c r="V82" s="2">
        <f t="shared" si="35"/>
        <v>0</v>
      </c>
      <c r="W82" s="2">
        <f t="shared" si="35"/>
        <v>0</v>
      </c>
      <c r="X82" s="2">
        <f t="shared" si="35"/>
        <v>0</v>
      </c>
      <c r="Y82" s="2">
        <f t="shared" si="35"/>
        <v>0</v>
      </c>
      <c r="Z82" s="2">
        <f t="shared" si="35"/>
        <v>0</v>
      </c>
      <c r="AA82" s="2">
        <f t="shared" si="35"/>
        <v>365.74193986170661</v>
      </c>
      <c r="AB82" s="2">
        <f t="shared" si="35"/>
        <v>4356.9934176536108</v>
      </c>
      <c r="AC82" s="2">
        <f t="shared" si="35"/>
        <v>4298.0829056163157</v>
      </c>
      <c r="AD82" s="2">
        <f t="shared" si="35"/>
        <v>4239.1723935790196</v>
      </c>
      <c r="AE82" s="2">
        <f t="shared" si="35"/>
        <v>4180.2618815417236</v>
      </c>
      <c r="AF82" s="2">
        <f t="shared" si="35"/>
        <v>4121.3513695044285</v>
      </c>
      <c r="AG82" s="2">
        <f t="shared" si="35"/>
        <v>4062.4408574671329</v>
      </c>
      <c r="AH82" s="2">
        <f t="shared" si="35"/>
        <v>4003.5303454298369</v>
      </c>
      <c r="AI82" s="2">
        <f t="shared" si="35"/>
        <v>3944.6198333925413</v>
      </c>
      <c r="AJ82" s="2">
        <f t="shared" si="35"/>
        <v>3885.7093213552457</v>
      </c>
      <c r="AK82" s="2">
        <f t="shared" si="35"/>
        <v>3826.7988093179497</v>
      </c>
      <c r="AL82" s="2">
        <f t="shared" si="35"/>
        <v>3767.8882972806541</v>
      </c>
      <c r="AM82" s="2">
        <f t="shared" si="35"/>
        <v>3708.9777852433585</v>
      </c>
      <c r="AN82" s="2">
        <f t="shared" si="35"/>
        <v>3650.067273206063</v>
      </c>
      <c r="AO82" s="2">
        <f t="shared" si="35"/>
        <v>3591.1567611687669</v>
      </c>
      <c r="AP82" s="2">
        <f t="shared" si="35"/>
        <v>3532.2462491314714</v>
      </c>
      <c r="AQ82" s="2">
        <f t="shared" si="35"/>
        <v>3473.3357370941758</v>
      </c>
      <c r="AR82" s="2">
        <f t="shared" si="35"/>
        <v>3414.4252250568798</v>
      </c>
      <c r="AS82" s="2">
        <f t="shared" si="35"/>
        <v>3355.5147130195842</v>
      </c>
      <c r="AT82" s="2">
        <f t="shared" si="35"/>
        <v>3296.6042009822886</v>
      </c>
      <c r="AU82" s="2">
        <f t="shared" si="35"/>
        <v>3237.6936889449926</v>
      </c>
      <c r="AV82" s="2">
        <f t="shared" si="35"/>
        <v>3178.783176907697</v>
      </c>
      <c r="AW82" s="2">
        <f t="shared" si="35"/>
        <v>3119.8726648704014</v>
      </c>
      <c r="AX82" s="2">
        <f t="shared" si="35"/>
        <v>3060.9621528331058</v>
      </c>
      <c r="AY82" s="2">
        <f t="shared" si="35"/>
        <v>3002.0516407958098</v>
      </c>
      <c r="AZ82" s="2">
        <f t="shared" si="35"/>
        <v>2943.1411287585142</v>
      </c>
      <c r="BA82" s="2">
        <f t="shared" si="35"/>
        <v>2884.2306167212187</v>
      </c>
      <c r="BB82" s="2">
        <f t="shared" si="35"/>
        <v>2825.3201046839231</v>
      </c>
      <c r="BC82" s="2">
        <f t="shared" si="35"/>
        <v>2766.4095926466271</v>
      </c>
      <c r="BD82" s="2">
        <f t="shared" si="35"/>
        <v>2707.4990806093315</v>
      </c>
      <c r="BE82" s="2">
        <f t="shared" si="35"/>
        <v>2648.5885685720359</v>
      </c>
      <c r="BF82" s="2">
        <f t="shared" si="35"/>
        <v>2589.6780565347399</v>
      </c>
      <c r="BG82" s="2">
        <f t="shared" si="35"/>
        <v>2530.7675444974443</v>
      </c>
      <c r="BH82" s="2">
        <f t="shared" si="35"/>
        <v>2471.8570324601487</v>
      </c>
      <c r="BI82" s="2">
        <f t="shared" si="35"/>
        <v>2412.9465204228532</v>
      </c>
      <c r="BJ82" s="2">
        <f t="shared" si="35"/>
        <v>2354.0360083855571</v>
      </c>
      <c r="BK82" s="2">
        <f t="shared" si="35"/>
        <v>2295.1254963482615</v>
      </c>
      <c r="BL82" s="2">
        <f t="shared" si="35"/>
        <v>2236.214984310966</v>
      </c>
      <c r="BM82" s="2">
        <f t="shared" si="35"/>
        <v>2177.3044722736699</v>
      </c>
      <c r="BN82" s="2">
        <f t="shared" si="35"/>
        <v>2118.3939602363744</v>
      </c>
      <c r="BO82" s="2">
        <f t="shared" si="35"/>
        <v>2059.4834481990788</v>
      </c>
    </row>
    <row r="83" spans="1:68">
      <c r="B83" s="160" t="str">
        <f>"Jan "&amp;$L$10&amp;" $"</f>
        <v>Jan 2012 $</v>
      </c>
      <c r="C83" s="161">
        <v>36065.933454981197</v>
      </c>
      <c r="D83" s="159"/>
      <c r="E83" s="159"/>
      <c r="F83" s="159"/>
      <c r="G83" s="159"/>
      <c r="H83" s="162"/>
    </row>
    <row r="84" spans="1:68">
      <c r="B84" s="14" t="s">
        <v>549</v>
      </c>
      <c r="C84" s="163">
        <v>9.74E-2</v>
      </c>
      <c r="D84" s="163">
        <v>0.29949999999999999</v>
      </c>
      <c r="E84" s="163">
        <v>0.248</v>
      </c>
      <c r="F84" s="163">
        <v>0.2127</v>
      </c>
      <c r="G84" s="163">
        <v>0.1424</v>
      </c>
      <c r="H84" s="164"/>
      <c r="J84" s="17"/>
      <c r="K84" s="17"/>
    </row>
    <row r="85" spans="1:68">
      <c r="B85" s="14" t="s">
        <v>323</v>
      </c>
      <c r="C85" s="165">
        <v>2.52E-2</v>
      </c>
      <c r="D85" s="159"/>
      <c r="E85" s="159"/>
      <c r="F85" s="159"/>
      <c r="G85" s="159"/>
    </row>
    <row r="86" spans="1:68">
      <c r="B86" s="14" t="s">
        <v>550</v>
      </c>
      <c r="C86" s="159">
        <v>2023</v>
      </c>
      <c r="D86" s="159">
        <v>1</v>
      </c>
      <c r="E86" s="159"/>
      <c r="F86" s="159"/>
      <c r="G86" s="159"/>
    </row>
    <row r="87" spans="1:68">
      <c r="B87" s="14" t="s">
        <v>551</v>
      </c>
      <c r="C87" s="159">
        <v>2027</v>
      </c>
      <c r="D87" s="159">
        <v>12</v>
      </c>
      <c r="E87" s="159"/>
      <c r="F87" s="159"/>
      <c r="G87" s="159"/>
    </row>
    <row r="88" spans="1:68">
      <c r="B88" s="15" t="s">
        <v>552</v>
      </c>
      <c r="L88" s="166">
        <f t="shared" ref="L88:BO88" si="36">(1+$C85)^L$21</f>
        <v>1.0125216047077712</v>
      </c>
      <c r="M88" s="166">
        <f t="shared" si="36"/>
        <v>1.0380371491464069</v>
      </c>
      <c r="N88" s="166">
        <f t="shared" si="36"/>
        <v>1.0641956853048962</v>
      </c>
      <c r="O88" s="166">
        <f t="shared" si="36"/>
        <v>1.0910134165745795</v>
      </c>
      <c r="P88" s="166">
        <f t="shared" si="36"/>
        <v>1.1185069546722588</v>
      </c>
      <c r="Q88" s="166">
        <f t="shared" si="36"/>
        <v>1.1466933299299995</v>
      </c>
      <c r="R88" s="166">
        <f t="shared" si="36"/>
        <v>1.1755900018442353</v>
      </c>
      <c r="S88" s="166">
        <f t="shared" si="36"/>
        <v>1.2052148698907099</v>
      </c>
      <c r="T88" s="166">
        <f t="shared" si="36"/>
        <v>1.2355862846119556</v>
      </c>
      <c r="U88" s="166">
        <f t="shared" si="36"/>
        <v>1.2667230589841769</v>
      </c>
      <c r="V88" s="166">
        <f t="shared" si="36"/>
        <v>1.2986444800705779</v>
      </c>
      <c r="W88" s="166">
        <f t="shared" si="36"/>
        <v>1.3313703209683565</v>
      </c>
      <c r="X88" s="166">
        <f t="shared" si="36"/>
        <v>1.3649208530567589</v>
      </c>
      <c r="Y88" s="166">
        <f t="shared" si="36"/>
        <v>1.399316858553789</v>
      </c>
      <c r="Z88" s="166">
        <f t="shared" si="36"/>
        <v>1.4345796433893443</v>
      </c>
      <c r="AA88" s="166">
        <f t="shared" si="36"/>
        <v>1.4707310504027555</v>
      </c>
      <c r="AB88" s="166">
        <f t="shared" si="36"/>
        <v>1.507793472872905</v>
      </c>
      <c r="AC88" s="166">
        <f t="shared" si="36"/>
        <v>1.5457898683893019</v>
      </c>
      <c r="AD88" s="166">
        <f t="shared" si="36"/>
        <v>1.5847437730727121</v>
      </c>
      <c r="AE88" s="166">
        <f t="shared" si="36"/>
        <v>1.6246793161541444</v>
      </c>
      <c r="AF88" s="166">
        <f t="shared" si="36"/>
        <v>1.6656212349212287</v>
      </c>
      <c r="AG88" s="166">
        <f t="shared" si="36"/>
        <v>1.7075948900412434</v>
      </c>
      <c r="AH88" s="166">
        <f t="shared" si="36"/>
        <v>1.7506262812702824</v>
      </c>
      <c r="AI88" s="166">
        <f t="shared" si="36"/>
        <v>1.7947420635582936</v>
      </c>
      <c r="AJ88" s="166">
        <f t="shared" si="36"/>
        <v>1.8399695635599622</v>
      </c>
      <c r="AK88" s="166">
        <f t="shared" si="36"/>
        <v>1.8863367965616731</v>
      </c>
      <c r="AL88" s="166">
        <f t="shared" si="36"/>
        <v>1.933872483835027</v>
      </c>
      <c r="AM88" s="166">
        <f t="shared" si="36"/>
        <v>1.9826060704276696</v>
      </c>
      <c r="AN88" s="166">
        <f t="shared" si="36"/>
        <v>2.0325677434024465</v>
      </c>
      <c r="AO88" s="166">
        <f t="shared" si="36"/>
        <v>2.0837884505361881</v>
      </c>
      <c r="AP88" s="166">
        <f t="shared" si="36"/>
        <v>2.1362999194896997</v>
      </c>
      <c r="AQ88" s="166">
        <f t="shared" si="36"/>
        <v>2.1901346774608399</v>
      </c>
      <c r="AR88" s="166">
        <f t="shared" si="36"/>
        <v>2.2453260713328529</v>
      </c>
      <c r="AS88" s="166">
        <f t="shared" si="36"/>
        <v>2.3019082883304405</v>
      </c>
      <c r="AT88" s="166">
        <f t="shared" si="36"/>
        <v>2.3599163771963672</v>
      </c>
      <c r="AU88" s="166">
        <f t="shared" si="36"/>
        <v>2.4193862699017155</v>
      </c>
      <c r="AV88" s="166">
        <f t="shared" si="36"/>
        <v>2.4803548039032384</v>
      </c>
      <c r="AW88" s="166">
        <f t="shared" si="36"/>
        <v>2.5428597449615999</v>
      </c>
      <c r="AX88" s="166">
        <f t="shared" si="36"/>
        <v>2.606939810534632</v>
      </c>
      <c r="AY88" s="166">
        <f t="shared" si="36"/>
        <v>2.672634693760104</v>
      </c>
      <c r="AZ88" s="166">
        <f t="shared" si="36"/>
        <v>2.7399850880428587</v>
      </c>
      <c r="BA88" s="166">
        <f t="shared" si="36"/>
        <v>2.8090327122615379</v>
      </c>
      <c r="BB88" s="166">
        <f t="shared" si="36"/>
        <v>2.8798203366105284</v>
      </c>
      <c r="BC88" s="166">
        <f t="shared" si="36"/>
        <v>2.9523918090931134</v>
      </c>
      <c r="BD88" s="166">
        <f t="shared" si="36"/>
        <v>3.0267920826822596</v>
      </c>
      <c r="BE88" s="166">
        <f t="shared" si="36"/>
        <v>3.1030672431658526</v>
      </c>
      <c r="BF88" s="166">
        <f t="shared" si="36"/>
        <v>3.1812645376936315</v>
      </c>
      <c r="BG88" s="166">
        <f t="shared" si="36"/>
        <v>3.2614324040435108</v>
      </c>
      <c r="BH88" s="166">
        <f t="shared" si="36"/>
        <v>3.3436205006254069</v>
      </c>
      <c r="BI88" s="166">
        <f t="shared" si="36"/>
        <v>3.4278797372411671</v>
      </c>
      <c r="BJ88" s="166">
        <f t="shared" si="36"/>
        <v>3.5142623066196435</v>
      </c>
      <c r="BK88" s="166">
        <f t="shared" si="36"/>
        <v>3.6028217167464582</v>
      </c>
      <c r="BL88" s="166">
        <f t="shared" si="36"/>
        <v>3.6936128240084685</v>
      </c>
      <c r="BM88" s="166">
        <f t="shared" si="36"/>
        <v>3.7866918671734817</v>
      </c>
      <c r="BN88" s="166">
        <f t="shared" si="36"/>
        <v>3.8821165022262529</v>
      </c>
      <c r="BO88" s="166">
        <f t="shared" si="36"/>
        <v>3.979945838082354</v>
      </c>
    </row>
    <row r="89" spans="1:68">
      <c r="B89" s="14" t="s">
        <v>553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8">
      <c r="B90" s="64" t="s">
        <v>554</v>
      </c>
      <c r="L90" s="2">
        <f t="shared" ref="L90:BO90" si="37">IF(L$10&gt;$C87,0,+K93)</f>
        <v>0</v>
      </c>
      <c r="M90" s="2">
        <f t="shared" si="37"/>
        <v>0</v>
      </c>
      <c r="N90" s="2">
        <f t="shared" si="37"/>
        <v>0</v>
      </c>
      <c r="O90" s="2">
        <f t="shared" si="37"/>
        <v>0</v>
      </c>
      <c r="P90" s="2">
        <f t="shared" si="37"/>
        <v>0</v>
      </c>
      <c r="Q90" s="2">
        <f t="shared" si="37"/>
        <v>0</v>
      </c>
      <c r="R90" s="2">
        <f t="shared" si="37"/>
        <v>0</v>
      </c>
      <c r="S90" s="2">
        <f t="shared" si="37"/>
        <v>0</v>
      </c>
      <c r="T90" s="2">
        <f t="shared" si="37"/>
        <v>0</v>
      </c>
      <c r="U90" s="2">
        <f t="shared" si="37"/>
        <v>0</v>
      </c>
      <c r="V90" s="2">
        <f t="shared" si="37"/>
        <v>0</v>
      </c>
      <c r="W90" s="2">
        <f t="shared" si="37"/>
        <v>0</v>
      </c>
      <c r="X90" s="2">
        <f t="shared" si="37"/>
        <v>4676.866845158218</v>
      </c>
      <c r="Y90" s="2">
        <f t="shared" si="37"/>
        <v>19420.39667012776</v>
      </c>
      <c r="Z90" s="2">
        <f t="shared" si="37"/>
        <v>31936.378508480266</v>
      </c>
      <c r="AA90" s="2">
        <f t="shared" si="37"/>
        <v>42941.360364570668</v>
      </c>
      <c r="AB90" s="2">
        <f t="shared" si="37"/>
        <v>0</v>
      </c>
      <c r="AC90" s="2">
        <f t="shared" si="37"/>
        <v>0</v>
      </c>
      <c r="AD90" s="2">
        <f t="shared" si="37"/>
        <v>0</v>
      </c>
      <c r="AE90" s="2">
        <f t="shared" si="37"/>
        <v>0</v>
      </c>
      <c r="AF90" s="2">
        <f t="shared" si="37"/>
        <v>0</v>
      </c>
      <c r="AG90" s="2">
        <f t="shared" si="37"/>
        <v>0</v>
      </c>
      <c r="AH90" s="2">
        <f t="shared" si="37"/>
        <v>0</v>
      </c>
      <c r="AI90" s="2">
        <f t="shared" si="37"/>
        <v>0</v>
      </c>
      <c r="AJ90" s="2">
        <f t="shared" si="37"/>
        <v>0</v>
      </c>
      <c r="AK90" s="2">
        <f t="shared" si="37"/>
        <v>0</v>
      </c>
      <c r="AL90" s="2">
        <f t="shared" si="37"/>
        <v>0</v>
      </c>
      <c r="AM90" s="2">
        <f t="shared" si="37"/>
        <v>0</v>
      </c>
      <c r="AN90" s="2">
        <f t="shared" si="37"/>
        <v>0</v>
      </c>
      <c r="AO90" s="2">
        <f t="shared" si="37"/>
        <v>0</v>
      </c>
      <c r="AP90" s="2">
        <f t="shared" si="37"/>
        <v>0</v>
      </c>
      <c r="AQ90" s="2">
        <f t="shared" si="37"/>
        <v>0</v>
      </c>
      <c r="AR90" s="2">
        <f t="shared" si="37"/>
        <v>0</v>
      </c>
      <c r="AS90" s="2">
        <f t="shared" si="37"/>
        <v>0</v>
      </c>
      <c r="AT90" s="2">
        <f t="shared" si="37"/>
        <v>0</v>
      </c>
      <c r="AU90" s="2">
        <f t="shared" si="37"/>
        <v>0</v>
      </c>
      <c r="AV90" s="2">
        <f t="shared" si="37"/>
        <v>0</v>
      </c>
      <c r="AW90" s="2">
        <f t="shared" si="37"/>
        <v>0</v>
      </c>
      <c r="AX90" s="2">
        <f t="shared" si="37"/>
        <v>0</v>
      </c>
      <c r="AY90" s="2">
        <f t="shared" si="37"/>
        <v>0</v>
      </c>
      <c r="AZ90" s="2">
        <f t="shared" si="37"/>
        <v>0</v>
      </c>
      <c r="BA90" s="2">
        <f t="shared" si="37"/>
        <v>0</v>
      </c>
      <c r="BB90" s="2">
        <f t="shared" si="37"/>
        <v>0</v>
      </c>
      <c r="BC90" s="2">
        <f t="shared" si="37"/>
        <v>0</v>
      </c>
      <c r="BD90" s="2">
        <f t="shared" si="37"/>
        <v>0</v>
      </c>
      <c r="BE90" s="2">
        <f t="shared" si="37"/>
        <v>0</v>
      </c>
      <c r="BF90" s="2">
        <f t="shared" si="37"/>
        <v>0</v>
      </c>
      <c r="BG90" s="2">
        <f t="shared" si="37"/>
        <v>0</v>
      </c>
      <c r="BH90" s="2">
        <f t="shared" si="37"/>
        <v>0</v>
      </c>
      <c r="BI90" s="2">
        <f t="shared" si="37"/>
        <v>0</v>
      </c>
      <c r="BJ90" s="2">
        <f t="shared" si="37"/>
        <v>0</v>
      </c>
      <c r="BK90" s="2">
        <f t="shared" si="37"/>
        <v>0</v>
      </c>
      <c r="BL90" s="2">
        <f t="shared" si="37"/>
        <v>0</v>
      </c>
      <c r="BM90" s="2">
        <f t="shared" si="37"/>
        <v>0</v>
      </c>
      <c r="BN90" s="2">
        <f t="shared" si="37"/>
        <v>0</v>
      </c>
      <c r="BO90" s="2">
        <f t="shared" si="37"/>
        <v>0</v>
      </c>
    </row>
    <row r="91" spans="1:68">
      <c r="A91" t="s">
        <v>336</v>
      </c>
      <c r="B91" s="64" t="s">
        <v>555</v>
      </c>
      <c r="L91" s="2">
        <f t="shared" ref="L91:BO91" si="38">IF(AND(L$10&gt;=$C86,L$10&lt;=$C87),INDEX($C84:$G84,1,L$10-$C86+1)*$C83*L88,0)</f>
        <v>0</v>
      </c>
      <c r="M91" s="2">
        <f t="shared" si="38"/>
        <v>0</v>
      </c>
      <c r="N91" s="2">
        <f t="shared" si="38"/>
        <v>0</v>
      </c>
      <c r="O91" s="2">
        <f t="shared" si="38"/>
        <v>0</v>
      </c>
      <c r="P91" s="2">
        <f t="shared" si="38"/>
        <v>0</v>
      </c>
      <c r="Q91" s="2">
        <f t="shared" si="38"/>
        <v>0</v>
      </c>
      <c r="R91" s="2">
        <f t="shared" si="38"/>
        <v>0</v>
      </c>
      <c r="S91" s="2">
        <f t="shared" si="38"/>
        <v>0</v>
      </c>
      <c r="T91" s="2">
        <f t="shared" si="38"/>
        <v>0</v>
      </c>
      <c r="U91" s="2">
        <f t="shared" si="38"/>
        <v>0</v>
      </c>
      <c r="V91" s="2">
        <f t="shared" si="38"/>
        <v>0</v>
      </c>
      <c r="W91" s="2">
        <f t="shared" si="38"/>
        <v>4676.866845158218</v>
      </c>
      <c r="X91" s="2">
        <f t="shared" si="38"/>
        <v>14743.529824969541</v>
      </c>
      <c r="Y91" s="2">
        <f t="shared" si="38"/>
        <v>12515.981838352505</v>
      </c>
      <c r="Z91" s="2">
        <f t="shared" si="38"/>
        <v>11004.981856090404</v>
      </c>
      <c r="AA91" s="2">
        <f t="shared" si="38"/>
        <v>7553.364238825653</v>
      </c>
      <c r="AB91" s="2">
        <f t="shared" si="38"/>
        <v>0</v>
      </c>
      <c r="AC91" s="2">
        <f t="shared" si="38"/>
        <v>0</v>
      </c>
      <c r="AD91" s="2">
        <f t="shared" si="38"/>
        <v>0</v>
      </c>
      <c r="AE91" s="2">
        <f t="shared" si="38"/>
        <v>0</v>
      </c>
      <c r="AF91" s="2">
        <f t="shared" si="38"/>
        <v>0</v>
      </c>
      <c r="AG91" s="2">
        <f t="shared" si="38"/>
        <v>0</v>
      </c>
      <c r="AH91" s="2">
        <f t="shared" si="38"/>
        <v>0</v>
      </c>
      <c r="AI91" s="2">
        <f t="shared" si="38"/>
        <v>0</v>
      </c>
      <c r="AJ91" s="2">
        <f t="shared" si="38"/>
        <v>0</v>
      </c>
      <c r="AK91" s="2">
        <f t="shared" si="38"/>
        <v>0</v>
      </c>
      <c r="AL91" s="2">
        <f t="shared" si="38"/>
        <v>0</v>
      </c>
      <c r="AM91" s="2">
        <f t="shared" si="38"/>
        <v>0</v>
      </c>
      <c r="AN91" s="2">
        <f t="shared" si="38"/>
        <v>0</v>
      </c>
      <c r="AO91" s="2">
        <f t="shared" si="38"/>
        <v>0</v>
      </c>
      <c r="AP91" s="2">
        <f t="shared" si="38"/>
        <v>0</v>
      </c>
      <c r="AQ91" s="2">
        <f t="shared" si="38"/>
        <v>0</v>
      </c>
      <c r="AR91" s="2">
        <f t="shared" si="38"/>
        <v>0</v>
      </c>
      <c r="AS91" s="2">
        <f t="shared" si="38"/>
        <v>0</v>
      </c>
      <c r="AT91" s="2">
        <f t="shared" si="38"/>
        <v>0</v>
      </c>
      <c r="AU91" s="2">
        <f t="shared" si="38"/>
        <v>0</v>
      </c>
      <c r="AV91" s="2">
        <f t="shared" si="38"/>
        <v>0</v>
      </c>
      <c r="AW91" s="2">
        <f t="shared" si="38"/>
        <v>0</v>
      </c>
      <c r="AX91" s="2">
        <f t="shared" si="38"/>
        <v>0</v>
      </c>
      <c r="AY91" s="2">
        <f t="shared" si="38"/>
        <v>0</v>
      </c>
      <c r="AZ91" s="2">
        <f t="shared" si="38"/>
        <v>0</v>
      </c>
      <c r="BA91" s="2">
        <f t="shared" si="38"/>
        <v>0</v>
      </c>
      <c r="BB91" s="2">
        <f t="shared" si="38"/>
        <v>0</v>
      </c>
      <c r="BC91" s="2">
        <f t="shared" si="38"/>
        <v>0</v>
      </c>
      <c r="BD91" s="2">
        <f t="shared" si="38"/>
        <v>0</v>
      </c>
      <c r="BE91" s="2">
        <f t="shared" si="38"/>
        <v>0</v>
      </c>
      <c r="BF91" s="2">
        <f t="shared" si="38"/>
        <v>0</v>
      </c>
      <c r="BG91" s="2">
        <f t="shared" si="38"/>
        <v>0</v>
      </c>
      <c r="BH91" s="2">
        <f t="shared" si="38"/>
        <v>0</v>
      </c>
      <c r="BI91" s="2">
        <f t="shared" si="38"/>
        <v>0</v>
      </c>
      <c r="BJ91" s="2">
        <f t="shared" si="38"/>
        <v>0</v>
      </c>
      <c r="BK91" s="2">
        <f t="shared" si="38"/>
        <v>0</v>
      </c>
      <c r="BL91" s="2">
        <f t="shared" si="38"/>
        <v>0</v>
      </c>
      <c r="BM91" s="2">
        <f t="shared" si="38"/>
        <v>0</v>
      </c>
      <c r="BN91" s="2">
        <f t="shared" si="38"/>
        <v>0</v>
      </c>
      <c r="BO91" s="2">
        <f t="shared" si="38"/>
        <v>0</v>
      </c>
      <c r="BP91" s="65">
        <f>SUM(L91:BO91)</f>
        <v>50494.724603396324</v>
      </c>
    </row>
    <row r="92" spans="1:68">
      <c r="B92" s="64" t="s">
        <v>3</v>
      </c>
      <c r="C92" s="165">
        <v>0</v>
      </c>
      <c r="L92" s="2">
        <f t="shared" ref="L92:BO92" si="39">SUM(L90,L91/2)*$C$92*IF(L$10=$C86,(13-$D86)/12,IF(L$10=$C87,($D87-1)/12,1))</f>
        <v>0</v>
      </c>
      <c r="M92" s="2">
        <f t="shared" si="39"/>
        <v>0</v>
      </c>
      <c r="N92" s="2">
        <f t="shared" si="39"/>
        <v>0</v>
      </c>
      <c r="O92" s="2">
        <f t="shared" si="39"/>
        <v>0</v>
      </c>
      <c r="P92" s="2">
        <f t="shared" si="39"/>
        <v>0</v>
      </c>
      <c r="Q92" s="2">
        <f t="shared" si="39"/>
        <v>0</v>
      </c>
      <c r="R92" s="2">
        <f t="shared" si="39"/>
        <v>0</v>
      </c>
      <c r="S92" s="2">
        <f t="shared" si="39"/>
        <v>0</v>
      </c>
      <c r="T92" s="2">
        <f t="shared" si="39"/>
        <v>0</v>
      </c>
      <c r="U92" s="2">
        <f t="shared" si="39"/>
        <v>0</v>
      </c>
      <c r="V92" s="2">
        <f t="shared" si="39"/>
        <v>0</v>
      </c>
      <c r="W92" s="2">
        <f t="shared" si="39"/>
        <v>0</v>
      </c>
      <c r="X92" s="2">
        <f t="shared" si="39"/>
        <v>0</v>
      </c>
      <c r="Y92" s="2">
        <f t="shared" si="39"/>
        <v>0</v>
      </c>
      <c r="Z92" s="2">
        <f t="shared" si="39"/>
        <v>0</v>
      </c>
      <c r="AA92" s="2">
        <f t="shared" si="39"/>
        <v>0</v>
      </c>
      <c r="AB92" s="2">
        <f t="shared" si="39"/>
        <v>0</v>
      </c>
      <c r="AC92" s="2">
        <f t="shared" si="39"/>
        <v>0</v>
      </c>
      <c r="AD92" s="2">
        <f t="shared" si="39"/>
        <v>0</v>
      </c>
      <c r="AE92" s="2">
        <f t="shared" si="39"/>
        <v>0</v>
      </c>
      <c r="AF92" s="2">
        <f t="shared" si="39"/>
        <v>0</v>
      </c>
      <c r="AG92" s="2">
        <f t="shared" si="39"/>
        <v>0</v>
      </c>
      <c r="AH92" s="2">
        <f t="shared" si="39"/>
        <v>0</v>
      </c>
      <c r="AI92" s="2">
        <f t="shared" si="39"/>
        <v>0</v>
      </c>
      <c r="AJ92" s="2">
        <f t="shared" si="39"/>
        <v>0</v>
      </c>
      <c r="AK92" s="2">
        <f t="shared" si="39"/>
        <v>0</v>
      </c>
      <c r="AL92" s="2">
        <f t="shared" si="39"/>
        <v>0</v>
      </c>
      <c r="AM92" s="2">
        <f t="shared" si="39"/>
        <v>0</v>
      </c>
      <c r="AN92" s="2">
        <f t="shared" si="39"/>
        <v>0</v>
      </c>
      <c r="AO92" s="2">
        <f t="shared" si="39"/>
        <v>0</v>
      </c>
      <c r="AP92" s="2">
        <f t="shared" si="39"/>
        <v>0</v>
      </c>
      <c r="AQ92" s="2">
        <f t="shared" si="39"/>
        <v>0</v>
      </c>
      <c r="AR92" s="2">
        <f t="shared" si="39"/>
        <v>0</v>
      </c>
      <c r="AS92" s="2">
        <f t="shared" si="39"/>
        <v>0</v>
      </c>
      <c r="AT92" s="2">
        <f t="shared" si="39"/>
        <v>0</v>
      </c>
      <c r="AU92" s="2">
        <f t="shared" si="39"/>
        <v>0</v>
      </c>
      <c r="AV92" s="2">
        <f t="shared" si="39"/>
        <v>0</v>
      </c>
      <c r="AW92" s="2">
        <f t="shared" si="39"/>
        <v>0</v>
      </c>
      <c r="AX92" s="2">
        <f t="shared" si="39"/>
        <v>0</v>
      </c>
      <c r="AY92" s="2">
        <f t="shared" si="39"/>
        <v>0</v>
      </c>
      <c r="AZ92" s="2">
        <f t="shared" si="39"/>
        <v>0</v>
      </c>
      <c r="BA92" s="2">
        <f t="shared" si="39"/>
        <v>0</v>
      </c>
      <c r="BB92" s="2">
        <f t="shared" si="39"/>
        <v>0</v>
      </c>
      <c r="BC92" s="2">
        <f t="shared" si="39"/>
        <v>0</v>
      </c>
      <c r="BD92" s="2">
        <f t="shared" si="39"/>
        <v>0</v>
      </c>
      <c r="BE92" s="2">
        <f t="shared" si="39"/>
        <v>0</v>
      </c>
      <c r="BF92" s="2">
        <f t="shared" si="39"/>
        <v>0</v>
      </c>
      <c r="BG92" s="2">
        <f t="shared" si="39"/>
        <v>0</v>
      </c>
      <c r="BH92" s="2">
        <f t="shared" si="39"/>
        <v>0</v>
      </c>
      <c r="BI92" s="2">
        <f t="shared" si="39"/>
        <v>0</v>
      </c>
      <c r="BJ92" s="2">
        <f t="shared" si="39"/>
        <v>0</v>
      </c>
      <c r="BK92" s="2">
        <f t="shared" si="39"/>
        <v>0</v>
      </c>
      <c r="BL92" s="2">
        <f t="shared" si="39"/>
        <v>0</v>
      </c>
      <c r="BM92" s="2">
        <f t="shared" si="39"/>
        <v>0</v>
      </c>
      <c r="BN92" s="2">
        <f t="shared" si="39"/>
        <v>0</v>
      </c>
      <c r="BO92" s="2">
        <f t="shared" si="39"/>
        <v>0</v>
      </c>
    </row>
    <row r="93" spans="1:68">
      <c r="B93" s="64" t="s">
        <v>556</v>
      </c>
      <c r="K93" s="167"/>
      <c r="L93" s="2">
        <f t="shared" ref="L93:V93" si="40">SUM(L90:L92)</f>
        <v>0</v>
      </c>
      <c r="M93" s="2">
        <f t="shared" si="40"/>
        <v>0</v>
      </c>
      <c r="N93" s="2">
        <f t="shared" si="40"/>
        <v>0</v>
      </c>
      <c r="O93" s="2">
        <f t="shared" si="40"/>
        <v>0</v>
      </c>
      <c r="P93" s="2">
        <f t="shared" si="40"/>
        <v>0</v>
      </c>
      <c r="Q93" s="2">
        <f t="shared" si="40"/>
        <v>0</v>
      </c>
      <c r="R93" s="2">
        <f t="shared" si="40"/>
        <v>0</v>
      </c>
      <c r="S93" s="2">
        <f t="shared" si="40"/>
        <v>0</v>
      </c>
      <c r="T93" s="2">
        <f t="shared" si="40"/>
        <v>0</v>
      </c>
      <c r="U93" s="2">
        <f t="shared" si="40"/>
        <v>0</v>
      </c>
      <c r="V93" s="2">
        <f t="shared" si="40"/>
        <v>0</v>
      </c>
      <c r="W93" s="2">
        <f t="shared" ref="W93:BO93" si="41">SUM(W90:W92)</f>
        <v>4676.866845158218</v>
      </c>
      <c r="X93" s="2">
        <f t="shared" si="41"/>
        <v>19420.39667012776</v>
      </c>
      <c r="Y93" s="2">
        <f t="shared" si="41"/>
        <v>31936.378508480266</v>
      </c>
      <c r="Z93" s="2">
        <f t="shared" si="41"/>
        <v>42941.360364570668</v>
      </c>
      <c r="AA93" s="2">
        <f t="shared" si="41"/>
        <v>50494.724603396324</v>
      </c>
      <c r="AB93" s="2">
        <f t="shared" si="41"/>
        <v>0</v>
      </c>
      <c r="AC93" s="2">
        <f t="shared" si="41"/>
        <v>0</v>
      </c>
      <c r="AD93" s="2">
        <f t="shared" si="41"/>
        <v>0</v>
      </c>
      <c r="AE93" s="2">
        <f t="shared" si="41"/>
        <v>0</v>
      </c>
      <c r="AF93" s="2">
        <f t="shared" si="41"/>
        <v>0</v>
      </c>
      <c r="AG93" s="2">
        <f t="shared" si="41"/>
        <v>0</v>
      </c>
      <c r="AH93" s="2">
        <f t="shared" si="41"/>
        <v>0</v>
      </c>
      <c r="AI93" s="2">
        <f t="shared" si="41"/>
        <v>0</v>
      </c>
      <c r="AJ93" s="2">
        <f t="shared" si="41"/>
        <v>0</v>
      </c>
      <c r="AK93" s="2">
        <f t="shared" si="41"/>
        <v>0</v>
      </c>
      <c r="AL93" s="2">
        <f t="shared" si="41"/>
        <v>0</v>
      </c>
      <c r="AM93" s="2">
        <f t="shared" si="41"/>
        <v>0</v>
      </c>
      <c r="AN93" s="2">
        <f t="shared" si="41"/>
        <v>0</v>
      </c>
      <c r="AO93" s="2">
        <f t="shared" si="41"/>
        <v>0</v>
      </c>
      <c r="AP93" s="2">
        <f t="shared" si="41"/>
        <v>0</v>
      </c>
      <c r="AQ93" s="2">
        <f t="shared" si="41"/>
        <v>0</v>
      </c>
      <c r="AR93" s="2">
        <f t="shared" si="41"/>
        <v>0</v>
      </c>
      <c r="AS93" s="2">
        <f t="shared" si="41"/>
        <v>0</v>
      </c>
      <c r="AT93" s="2">
        <f t="shared" si="41"/>
        <v>0</v>
      </c>
      <c r="AU93" s="2">
        <f t="shared" si="41"/>
        <v>0</v>
      </c>
      <c r="AV93" s="2">
        <f t="shared" si="41"/>
        <v>0</v>
      </c>
      <c r="AW93" s="2">
        <f t="shared" si="41"/>
        <v>0</v>
      </c>
      <c r="AX93" s="2">
        <f t="shared" si="41"/>
        <v>0</v>
      </c>
      <c r="AY93" s="2">
        <f t="shared" si="41"/>
        <v>0</v>
      </c>
      <c r="AZ93" s="2">
        <f t="shared" si="41"/>
        <v>0</v>
      </c>
      <c r="BA93" s="2">
        <f t="shared" si="41"/>
        <v>0</v>
      </c>
      <c r="BB93" s="2">
        <f t="shared" si="41"/>
        <v>0</v>
      </c>
      <c r="BC93" s="2">
        <f t="shared" si="41"/>
        <v>0</v>
      </c>
      <c r="BD93" s="2">
        <f t="shared" si="41"/>
        <v>0</v>
      </c>
      <c r="BE93" s="2">
        <f t="shared" si="41"/>
        <v>0</v>
      </c>
      <c r="BF93" s="2">
        <f t="shared" si="41"/>
        <v>0</v>
      </c>
      <c r="BG93" s="2">
        <f t="shared" si="41"/>
        <v>0</v>
      </c>
      <c r="BH93" s="2">
        <f t="shared" si="41"/>
        <v>0</v>
      </c>
      <c r="BI93" s="2">
        <f t="shared" si="41"/>
        <v>0</v>
      </c>
      <c r="BJ93" s="2">
        <f t="shared" si="41"/>
        <v>0</v>
      </c>
      <c r="BK93" s="2">
        <f t="shared" si="41"/>
        <v>0</v>
      </c>
      <c r="BL93" s="2">
        <f t="shared" si="41"/>
        <v>0</v>
      </c>
      <c r="BM93" s="2">
        <f t="shared" si="41"/>
        <v>0</v>
      </c>
      <c r="BN93" s="2">
        <f t="shared" si="41"/>
        <v>0</v>
      </c>
      <c r="BO93" s="2">
        <f t="shared" si="41"/>
        <v>0</v>
      </c>
    </row>
    <row r="94" spans="1:68">
      <c r="B94" s="168" t="s">
        <v>557</v>
      </c>
      <c r="E94" s="2">
        <f>MAX(L93:BO93)*(1+$C$8)</f>
        <v>50494.724603396324</v>
      </c>
      <c r="F94" s="159">
        <v>60</v>
      </c>
      <c r="G94" s="169">
        <f>+$C$6</f>
        <v>2.9999999999999997E-4</v>
      </c>
      <c r="H94" s="151"/>
      <c r="L94" s="2"/>
      <c r="M94" s="2"/>
      <c r="N94" s="2"/>
      <c r="O94" s="2"/>
      <c r="P94" s="2"/>
      <c r="Q94" s="2"/>
    </row>
    <row r="95" spans="1:68">
      <c r="B95" s="14"/>
    </row>
    <row r="96" spans="1:68">
      <c r="B96" s="170" t="s">
        <v>558</v>
      </c>
    </row>
    <row r="97" spans="1:67">
      <c r="B97" s="168" t="s">
        <v>559</v>
      </c>
      <c r="K97" s="2"/>
      <c r="L97" s="2">
        <f t="shared" ref="L97:BO97" si="42">IF(L$10=$C87,$E94,K99)</f>
        <v>0</v>
      </c>
      <c r="M97" s="2">
        <f t="shared" si="42"/>
        <v>0</v>
      </c>
      <c r="N97" s="2">
        <f t="shared" si="42"/>
        <v>0</v>
      </c>
      <c r="O97" s="2">
        <f t="shared" si="42"/>
        <v>0</v>
      </c>
      <c r="P97" s="2">
        <f t="shared" si="42"/>
        <v>0</v>
      </c>
      <c r="Q97" s="2">
        <f t="shared" si="42"/>
        <v>0</v>
      </c>
      <c r="R97" s="2">
        <f t="shared" si="42"/>
        <v>0</v>
      </c>
      <c r="S97" s="2">
        <f t="shared" si="42"/>
        <v>0</v>
      </c>
      <c r="T97" s="2">
        <f t="shared" si="42"/>
        <v>0</v>
      </c>
      <c r="U97" s="2">
        <f t="shared" si="42"/>
        <v>0</v>
      </c>
      <c r="V97" s="2">
        <f t="shared" si="42"/>
        <v>0</v>
      </c>
      <c r="W97" s="2">
        <f t="shared" si="42"/>
        <v>0</v>
      </c>
      <c r="X97" s="2">
        <f t="shared" si="42"/>
        <v>0</v>
      </c>
      <c r="Y97" s="2">
        <f t="shared" si="42"/>
        <v>0</v>
      </c>
      <c r="Z97" s="2">
        <f t="shared" si="42"/>
        <v>0</v>
      </c>
      <c r="AA97" s="2">
        <f t="shared" si="42"/>
        <v>50494.724603396324</v>
      </c>
      <c r="AB97" s="2">
        <f t="shared" si="42"/>
        <v>50424.593041447159</v>
      </c>
      <c r="AC97" s="2">
        <f t="shared" si="42"/>
        <v>49583.01429805722</v>
      </c>
      <c r="AD97" s="2">
        <f t="shared" si="42"/>
        <v>48741.435554667281</v>
      </c>
      <c r="AE97" s="2">
        <f t="shared" si="42"/>
        <v>47899.856811277343</v>
      </c>
      <c r="AF97" s="2">
        <f t="shared" si="42"/>
        <v>47058.278067887404</v>
      </c>
      <c r="AG97" s="2">
        <f t="shared" si="42"/>
        <v>46216.699324497466</v>
      </c>
      <c r="AH97" s="2">
        <f t="shared" si="42"/>
        <v>45375.120581107527</v>
      </c>
      <c r="AI97" s="2">
        <f t="shared" si="42"/>
        <v>44533.541837717588</v>
      </c>
      <c r="AJ97" s="2">
        <f t="shared" si="42"/>
        <v>43691.96309432765</v>
      </c>
      <c r="AK97" s="2">
        <f t="shared" si="42"/>
        <v>42850.384350937711</v>
      </c>
      <c r="AL97" s="2">
        <f t="shared" si="42"/>
        <v>42008.805607547773</v>
      </c>
      <c r="AM97" s="2">
        <f t="shared" si="42"/>
        <v>41167.226864157834</v>
      </c>
      <c r="AN97" s="2">
        <f t="shared" si="42"/>
        <v>40325.648120767895</v>
      </c>
      <c r="AO97" s="2">
        <f t="shared" si="42"/>
        <v>39484.069377377957</v>
      </c>
      <c r="AP97" s="2">
        <f t="shared" si="42"/>
        <v>38642.490633988018</v>
      </c>
      <c r="AQ97" s="2">
        <f t="shared" si="42"/>
        <v>37800.911890598079</v>
      </c>
      <c r="AR97" s="2">
        <f t="shared" si="42"/>
        <v>36959.333147208141</v>
      </c>
      <c r="AS97" s="2">
        <f t="shared" si="42"/>
        <v>36117.754403818202</v>
      </c>
      <c r="AT97" s="2">
        <f t="shared" si="42"/>
        <v>35276.175660428264</v>
      </c>
      <c r="AU97" s="2">
        <f t="shared" si="42"/>
        <v>34434.596917038325</v>
      </c>
      <c r="AV97" s="2">
        <f t="shared" si="42"/>
        <v>33593.018173648386</v>
      </c>
      <c r="AW97" s="2">
        <f t="shared" si="42"/>
        <v>32751.439430258448</v>
      </c>
      <c r="AX97" s="2">
        <f t="shared" si="42"/>
        <v>31909.860686868509</v>
      </c>
      <c r="AY97" s="2">
        <f t="shared" si="42"/>
        <v>31068.281943478571</v>
      </c>
      <c r="AZ97" s="2">
        <f t="shared" si="42"/>
        <v>30226.703200088632</v>
      </c>
      <c r="BA97" s="2">
        <f t="shared" si="42"/>
        <v>29385.124456698693</v>
      </c>
      <c r="BB97" s="2">
        <f t="shared" si="42"/>
        <v>28543.545713308755</v>
      </c>
      <c r="BC97" s="2">
        <f t="shared" si="42"/>
        <v>27701.966969918816</v>
      </c>
      <c r="BD97" s="2">
        <f t="shared" si="42"/>
        <v>26860.388226528878</v>
      </c>
      <c r="BE97" s="2">
        <f t="shared" si="42"/>
        <v>26018.809483138939</v>
      </c>
      <c r="BF97" s="2">
        <f t="shared" si="42"/>
        <v>25177.230739749</v>
      </c>
      <c r="BG97" s="2">
        <f t="shared" si="42"/>
        <v>24335.651996359062</v>
      </c>
      <c r="BH97" s="2">
        <f t="shared" si="42"/>
        <v>23494.073252969123</v>
      </c>
      <c r="BI97" s="2">
        <f t="shared" si="42"/>
        <v>22652.494509579185</v>
      </c>
      <c r="BJ97" s="2">
        <f t="shared" si="42"/>
        <v>21810.915766189246</v>
      </c>
      <c r="BK97" s="2">
        <f t="shared" si="42"/>
        <v>20969.337022799307</v>
      </c>
      <c r="BL97" s="2">
        <f t="shared" si="42"/>
        <v>20127.758279409369</v>
      </c>
      <c r="BM97" s="2">
        <f t="shared" si="42"/>
        <v>19286.17953601943</v>
      </c>
      <c r="BN97" s="2">
        <f t="shared" si="42"/>
        <v>18444.600792629491</v>
      </c>
      <c r="BO97" s="2">
        <f t="shared" si="42"/>
        <v>17603.022049239553</v>
      </c>
    </row>
    <row r="98" spans="1:67">
      <c r="B98" s="64" t="s">
        <v>541</v>
      </c>
      <c r="K98" s="2"/>
      <c r="L98" s="2">
        <f t="shared" ref="L98:BO98" si="43">IF(L$10=$C87,$E94/$F94*(13-$D87)/12,MIN(K99,$E94/$F94))</f>
        <v>0</v>
      </c>
      <c r="M98" s="2">
        <f t="shared" si="43"/>
        <v>0</v>
      </c>
      <c r="N98" s="2">
        <f t="shared" si="43"/>
        <v>0</v>
      </c>
      <c r="O98" s="2">
        <f t="shared" si="43"/>
        <v>0</v>
      </c>
      <c r="P98" s="2">
        <f t="shared" si="43"/>
        <v>0</v>
      </c>
      <c r="Q98" s="2">
        <f t="shared" si="43"/>
        <v>0</v>
      </c>
      <c r="R98" s="2">
        <f t="shared" si="43"/>
        <v>0</v>
      </c>
      <c r="S98" s="2">
        <f t="shared" si="43"/>
        <v>0</v>
      </c>
      <c r="T98" s="2">
        <f t="shared" si="43"/>
        <v>0</v>
      </c>
      <c r="U98" s="2">
        <f t="shared" si="43"/>
        <v>0</v>
      </c>
      <c r="V98" s="2">
        <f t="shared" si="43"/>
        <v>0</v>
      </c>
      <c r="W98" s="2">
        <f t="shared" si="43"/>
        <v>0</v>
      </c>
      <c r="X98" s="2">
        <f t="shared" si="43"/>
        <v>0</v>
      </c>
      <c r="Y98" s="2">
        <f t="shared" si="43"/>
        <v>0</v>
      </c>
      <c r="Z98" s="2">
        <f t="shared" si="43"/>
        <v>0</v>
      </c>
      <c r="AA98" s="2">
        <f t="shared" si="43"/>
        <v>70.131561949161565</v>
      </c>
      <c r="AB98" s="2">
        <f t="shared" si="43"/>
        <v>841.57874338993872</v>
      </c>
      <c r="AC98" s="2">
        <f t="shared" si="43"/>
        <v>841.57874338993872</v>
      </c>
      <c r="AD98" s="2">
        <f t="shared" si="43"/>
        <v>841.57874338993872</v>
      </c>
      <c r="AE98" s="2">
        <f t="shared" si="43"/>
        <v>841.57874338993872</v>
      </c>
      <c r="AF98" s="2">
        <f t="shared" si="43"/>
        <v>841.57874338993872</v>
      </c>
      <c r="AG98" s="2">
        <f t="shared" si="43"/>
        <v>841.57874338993872</v>
      </c>
      <c r="AH98" s="2">
        <f t="shared" si="43"/>
        <v>841.57874338993872</v>
      </c>
      <c r="AI98" s="2">
        <f t="shared" si="43"/>
        <v>841.57874338993872</v>
      </c>
      <c r="AJ98" s="2">
        <f t="shared" si="43"/>
        <v>841.57874338993872</v>
      </c>
      <c r="AK98" s="2">
        <f t="shared" si="43"/>
        <v>841.57874338993872</v>
      </c>
      <c r="AL98" s="2">
        <f t="shared" si="43"/>
        <v>841.57874338993872</v>
      </c>
      <c r="AM98" s="2">
        <f t="shared" si="43"/>
        <v>841.57874338993872</v>
      </c>
      <c r="AN98" s="2">
        <f t="shared" si="43"/>
        <v>841.57874338993872</v>
      </c>
      <c r="AO98" s="2">
        <f t="shared" si="43"/>
        <v>841.57874338993872</v>
      </c>
      <c r="AP98" s="2">
        <f t="shared" si="43"/>
        <v>841.57874338993872</v>
      </c>
      <c r="AQ98" s="2">
        <f t="shared" si="43"/>
        <v>841.57874338993872</v>
      </c>
      <c r="AR98" s="2">
        <f t="shared" si="43"/>
        <v>841.57874338993872</v>
      </c>
      <c r="AS98" s="2">
        <f t="shared" si="43"/>
        <v>841.57874338993872</v>
      </c>
      <c r="AT98" s="2">
        <f t="shared" si="43"/>
        <v>841.57874338993872</v>
      </c>
      <c r="AU98" s="2">
        <f t="shared" si="43"/>
        <v>841.57874338993872</v>
      </c>
      <c r="AV98" s="2">
        <f t="shared" si="43"/>
        <v>841.57874338993872</v>
      </c>
      <c r="AW98" s="2">
        <f t="shared" si="43"/>
        <v>841.57874338993872</v>
      </c>
      <c r="AX98" s="2">
        <f t="shared" si="43"/>
        <v>841.57874338993872</v>
      </c>
      <c r="AY98" s="2">
        <f t="shared" si="43"/>
        <v>841.57874338993872</v>
      </c>
      <c r="AZ98" s="2">
        <f t="shared" si="43"/>
        <v>841.57874338993872</v>
      </c>
      <c r="BA98" s="2">
        <f t="shared" si="43"/>
        <v>841.57874338993872</v>
      </c>
      <c r="BB98" s="2">
        <f t="shared" si="43"/>
        <v>841.57874338993872</v>
      </c>
      <c r="BC98" s="2">
        <f t="shared" si="43"/>
        <v>841.57874338993872</v>
      </c>
      <c r="BD98" s="2">
        <f t="shared" si="43"/>
        <v>841.57874338993872</v>
      </c>
      <c r="BE98" s="2">
        <f t="shared" si="43"/>
        <v>841.57874338993872</v>
      </c>
      <c r="BF98" s="2">
        <f t="shared" si="43"/>
        <v>841.57874338993872</v>
      </c>
      <c r="BG98" s="2">
        <f t="shared" si="43"/>
        <v>841.57874338993872</v>
      </c>
      <c r="BH98" s="2">
        <f t="shared" si="43"/>
        <v>841.57874338993872</v>
      </c>
      <c r="BI98" s="2">
        <f t="shared" si="43"/>
        <v>841.57874338993872</v>
      </c>
      <c r="BJ98" s="2">
        <f t="shared" si="43"/>
        <v>841.57874338993872</v>
      </c>
      <c r="BK98" s="2">
        <f t="shared" si="43"/>
        <v>841.57874338993872</v>
      </c>
      <c r="BL98" s="2">
        <f t="shared" si="43"/>
        <v>841.57874338993872</v>
      </c>
      <c r="BM98" s="2">
        <f t="shared" si="43"/>
        <v>841.57874338993872</v>
      </c>
      <c r="BN98" s="2">
        <f t="shared" si="43"/>
        <v>841.57874338993872</v>
      </c>
      <c r="BO98" s="2">
        <f t="shared" si="43"/>
        <v>841.57874338993872</v>
      </c>
    </row>
    <row r="99" spans="1:67">
      <c r="B99" s="168" t="s">
        <v>542</v>
      </c>
      <c r="K99" s="167">
        <v>0</v>
      </c>
      <c r="L99" s="2">
        <f t="shared" ref="L99:BO99" si="44">+L97-L98</f>
        <v>0</v>
      </c>
      <c r="M99" s="2">
        <f t="shared" si="44"/>
        <v>0</v>
      </c>
      <c r="N99" s="2">
        <f t="shared" si="44"/>
        <v>0</v>
      </c>
      <c r="O99" s="2">
        <f t="shared" si="44"/>
        <v>0</v>
      </c>
      <c r="P99" s="2">
        <f t="shared" si="44"/>
        <v>0</v>
      </c>
      <c r="Q99" s="2">
        <f t="shared" si="44"/>
        <v>0</v>
      </c>
      <c r="R99" s="2">
        <f t="shared" si="44"/>
        <v>0</v>
      </c>
      <c r="S99" s="2">
        <f t="shared" si="44"/>
        <v>0</v>
      </c>
      <c r="T99" s="2">
        <f t="shared" si="44"/>
        <v>0</v>
      </c>
      <c r="U99" s="2">
        <f t="shared" si="44"/>
        <v>0</v>
      </c>
      <c r="V99" s="2">
        <f t="shared" si="44"/>
        <v>0</v>
      </c>
      <c r="W99" s="2">
        <f t="shared" si="44"/>
        <v>0</v>
      </c>
      <c r="X99" s="2">
        <f t="shared" si="44"/>
        <v>0</v>
      </c>
      <c r="Y99" s="2">
        <f t="shared" si="44"/>
        <v>0</v>
      </c>
      <c r="Z99" s="2">
        <f t="shared" si="44"/>
        <v>0</v>
      </c>
      <c r="AA99" s="2">
        <f t="shared" si="44"/>
        <v>50424.593041447159</v>
      </c>
      <c r="AB99" s="2">
        <f t="shared" si="44"/>
        <v>49583.01429805722</v>
      </c>
      <c r="AC99" s="2">
        <f t="shared" si="44"/>
        <v>48741.435554667281</v>
      </c>
      <c r="AD99" s="2">
        <f t="shared" si="44"/>
        <v>47899.856811277343</v>
      </c>
      <c r="AE99" s="2">
        <f t="shared" si="44"/>
        <v>47058.278067887404</v>
      </c>
      <c r="AF99" s="2">
        <f t="shared" si="44"/>
        <v>46216.699324497466</v>
      </c>
      <c r="AG99" s="2">
        <f t="shared" si="44"/>
        <v>45375.120581107527</v>
      </c>
      <c r="AH99" s="2">
        <f t="shared" si="44"/>
        <v>44533.541837717588</v>
      </c>
      <c r="AI99" s="2">
        <f t="shared" si="44"/>
        <v>43691.96309432765</v>
      </c>
      <c r="AJ99" s="2">
        <f t="shared" si="44"/>
        <v>42850.384350937711</v>
      </c>
      <c r="AK99" s="2">
        <f t="shared" si="44"/>
        <v>42008.805607547773</v>
      </c>
      <c r="AL99" s="2">
        <f t="shared" si="44"/>
        <v>41167.226864157834</v>
      </c>
      <c r="AM99" s="2">
        <f t="shared" si="44"/>
        <v>40325.648120767895</v>
      </c>
      <c r="AN99" s="2">
        <f t="shared" si="44"/>
        <v>39484.069377377957</v>
      </c>
      <c r="AO99" s="2">
        <f t="shared" si="44"/>
        <v>38642.490633988018</v>
      </c>
      <c r="AP99" s="2">
        <f t="shared" si="44"/>
        <v>37800.911890598079</v>
      </c>
      <c r="AQ99" s="2">
        <f t="shared" si="44"/>
        <v>36959.333147208141</v>
      </c>
      <c r="AR99" s="2">
        <f t="shared" si="44"/>
        <v>36117.754403818202</v>
      </c>
      <c r="AS99" s="2">
        <f t="shared" si="44"/>
        <v>35276.175660428264</v>
      </c>
      <c r="AT99" s="2">
        <f t="shared" si="44"/>
        <v>34434.596917038325</v>
      </c>
      <c r="AU99" s="2">
        <f t="shared" si="44"/>
        <v>33593.018173648386</v>
      </c>
      <c r="AV99" s="2">
        <f t="shared" si="44"/>
        <v>32751.439430258448</v>
      </c>
      <c r="AW99" s="2">
        <f t="shared" si="44"/>
        <v>31909.860686868509</v>
      </c>
      <c r="AX99" s="2">
        <f t="shared" si="44"/>
        <v>31068.281943478571</v>
      </c>
      <c r="AY99" s="2">
        <f t="shared" si="44"/>
        <v>30226.703200088632</v>
      </c>
      <c r="AZ99" s="2">
        <f t="shared" si="44"/>
        <v>29385.124456698693</v>
      </c>
      <c r="BA99" s="2">
        <f t="shared" si="44"/>
        <v>28543.545713308755</v>
      </c>
      <c r="BB99" s="2">
        <f t="shared" si="44"/>
        <v>27701.966969918816</v>
      </c>
      <c r="BC99" s="2">
        <f t="shared" si="44"/>
        <v>26860.388226528878</v>
      </c>
      <c r="BD99" s="2">
        <f t="shared" si="44"/>
        <v>26018.809483138939</v>
      </c>
      <c r="BE99" s="2">
        <f t="shared" si="44"/>
        <v>25177.230739749</v>
      </c>
      <c r="BF99" s="2">
        <f t="shared" si="44"/>
        <v>24335.651996359062</v>
      </c>
      <c r="BG99" s="2">
        <f t="shared" si="44"/>
        <v>23494.073252969123</v>
      </c>
      <c r="BH99" s="2">
        <f t="shared" si="44"/>
        <v>22652.494509579185</v>
      </c>
      <c r="BI99" s="2">
        <f t="shared" si="44"/>
        <v>21810.915766189246</v>
      </c>
      <c r="BJ99" s="2">
        <f t="shared" si="44"/>
        <v>20969.337022799307</v>
      </c>
      <c r="BK99" s="2">
        <f t="shared" si="44"/>
        <v>20127.758279409369</v>
      </c>
      <c r="BL99" s="2">
        <f t="shared" si="44"/>
        <v>19286.17953601943</v>
      </c>
      <c r="BM99" s="2">
        <f t="shared" si="44"/>
        <v>18444.600792629491</v>
      </c>
      <c r="BN99" s="2">
        <f t="shared" si="44"/>
        <v>17603.022049239553</v>
      </c>
      <c r="BO99" s="2">
        <f t="shared" si="44"/>
        <v>16761.443305849614</v>
      </c>
    </row>
    <row r="100" spans="1:67">
      <c r="B100" s="64" t="s">
        <v>543</v>
      </c>
      <c r="L100" s="2">
        <f t="shared" ref="L100:BO100" si="45">IF(L$10=$C87,(L97+L99)/2*(13-$D87)/12,(L97+L99)/2)</f>
        <v>0</v>
      </c>
      <c r="M100" s="2">
        <f t="shared" si="45"/>
        <v>0</v>
      </c>
      <c r="N100" s="2">
        <f t="shared" si="45"/>
        <v>0</v>
      </c>
      <c r="O100" s="2">
        <f t="shared" si="45"/>
        <v>0</v>
      </c>
      <c r="P100" s="2">
        <f t="shared" si="45"/>
        <v>0</v>
      </c>
      <c r="Q100" s="2">
        <f t="shared" si="45"/>
        <v>0</v>
      </c>
      <c r="R100" s="2">
        <f t="shared" si="45"/>
        <v>0</v>
      </c>
      <c r="S100" s="2">
        <f t="shared" si="45"/>
        <v>0</v>
      </c>
      <c r="T100" s="2">
        <f t="shared" si="45"/>
        <v>0</v>
      </c>
      <c r="U100" s="2">
        <f t="shared" si="45"/>
        <v>0</v>
      </c>
      <c r="V100" s="2">
        <f t="shared" si="45"/>
        <v>0</v>
      </c>
      <c r="W100" s="2">
        <f t="shared" si="45"/>
        <v>0</v>
      </c>
      <c r="X100" s="2">
        <f t="shared" si="45"/>
        <v>0</v>
      </c>
      <c r="Y100" s="2">
        <f t="shared" si="45"/>
        <v>0</v>
      </c>
      <c r="Z100" s="2">
        <f t="shared" si="45"/>
        <v>0</v>
      </c>
      <c r="AA100" s="2">
        <f t="shared" si="45"/>
        <v>4204.9715685351448</v>
      </c>
      <c r="AB100" s="2">
        <f t="shared" si="45"/>
        <v>50003.803669752189</v>
      </c>
      <c r="AC100" s="2">
        <f t="shared" si="45"/>
        <v>49162.224926362251</v>
      </c>
      <c r="AD100" s="2">
        <f t="shared" si="45"/>
        <v>48320.646182972312</v>
      </c>
      <c r="AE100" s="2">
        <f t="shared" si="45"/>
        <v>47479.067439582373</v>
      </c>
      <c r="AF100" s="2">
        <f t="shared" si="45"/>
        <v>46637.488696192435</v>
      </c>
      <c r="AG100" s="2">
        <f t="shared" si="45"/>
        <v>45795.909952802496</v>
      </c>
      <c r="AH100" s="2">
        <f t="shared" si="45"/>
        <v>44954.331209412558</v>
      </c>
      <c r="AI100" s="2">
        <f t="shared" si="45"/>
        <v>44112.752466022619</v>
      </c>
      <c r="AJ100" s="2">
        <f t="shared" si="45"/>
        <v>43271.17372263268</v>
      </c>
      <c r="AK100" s="2">
        <f t="shared" si="45"/>
        <v>42429.594979242742</v>
      </c>
      <c r="AL100" s="2">
        <f t="shared" si="45"/>
        <v>41588.016235852803</v>
      </c>
      <c r="AM100" s="2">
        <f t="shared" si="45"/>
        <v>40746.437492462865</v>
      </c>
      <c r="AN100" s="2">
        <f t="shared" si="45"/>
        <v>39904.858749072926</v>
      </c>
      <c r="AO100" s="2">
        <f t="shared" si="45"/>
        <v>39063.280005682987</v>
      </c>
      <c r="AP100" s="2">
        <f t="shared" si="45"/>
        <v>38221.701262293049</v>
      </c>
      <c r="AQ100" s="2">
        <f t="shared" si="45"/>
        <v>37380.12251890311</v>
      </c>
      <c r="AR100" s="2">
        <f t="shared" si="45"/>
        <v>36538.543775513172</v>
      </c>
      <c r="AS100" s="2">
        <f t="shared" si="45"/>
        <v>35696.965032123233</v>
      </c>
      <c r="AT100" s="2">
        <f t="shared" si="45"/>
        <v>34855.386288733294</v>
      </c>
      <c r="AU100" s="2">
        <f t="shared" si="45"/>
        <v>34013.807545343356</v>
      </c>
      <c r="AV100" s="2">
        <f t="shared" si="45"/>
        <v>33172.228801953417</v>
      </c>
      <c r="AW100" s="2">
        <f t="shared" si="45"/>
        <v>32330.650058563479</v>
      </c>
      <c r="AX100" s="2">
        <f t="shared" si="45"/>
        <v>31489.07131517354</v>
      </c>
      <c r="AY100" s="2">
        <f t="shared" si="45"/>
        <v>30647.492571783601</v>
      </c>
      <c r="AZ100" s="2">
        <f t="shared" si="45"/>
        <v>29805.913828393663</v>
      </c>
      <c r="BA100" s="2">
        <f t="shared" si="45"/>
        <v>28964.335085003724</v>
      </c>
      <c r="BB100" s="2">
        <f t="shared" si="45"/>
        <v>28122.756341613785</v>
      </c>
      <c r="BC100" s="2">
        <f t="shared" si="45"/>
        <v>27281.177598223847</v>
      </c>
      <c r="BD100" s="2">
        <f t="shared" si="45"/>
        <v>26439.598854833908</v>
      </c>
      <c r="BE100" s="2">
        <f t="shared" si="45"/>
        <v>25598.02011144397</v>
      </c>
      <c r="BF100" s="2">
        <f t="shared" si="45"/>
        <v>24756.441368054031</v>
      </c>
      <c r="BG100" s="2">
        <f t="shared" si="45"/>
        <v>23914.862624664092</v>
      </c>
      <c r="BH100" s="2">
        <f t="shared" si="45"/>
        <v>23073.283881274154</v>
      </c>
      <c r="BI100" s="2">
        <f t="shared" si="45"/>
        <v>22231.705137884215</v>
      </c>
      <c r="BJ100" s="2">
        <f t="shared" si="45"/>
        <v>21390.126394494277</v>
      </c>
      <c r="BK100" s="2">
        <f t="shared" si="45"/>
        <v>20548.547651104338</v>
      </c>
      <c r="BL100" s="2">
        <f t="shared" si="45"/>
        <v>19706.968907714399</v>
      </c>
      <c r="BM100" s="2">
        <f t="shared" si="45"/>
        <v>18865.390164324461</v>
      </c>
      <c r="BN100" s="2">
        <f t="shared" si="45"/>
        <v>18023.811420934522</v>
      </c>
      <c r="BO100" s="2">
        <f t="shared" si="45"/>
        <v>17182.232677544584</v>
      </c>
    </row>
    <row r="101" spans="1:67">
      <c r="B101" s="64" t="s">
        <v>535</v>
      </c>
      <c r="L101" s="171">
        <f t="shared" ref="L101:BO101" si="46">+L100*$C$5</f>
        <v>0</v>
      </c>
      <c r="M101" s="171">
        <f t="shared" si="46"/>
        <v>0</v>
      </c>
      <c r="N101" s="171">
        <f t="shared" si="46"/>
        <v>0</v>
      </c>
      <c r="O101" s="171">
        <f t="shared" si="46"/>
        <v>0</v>
      </c>
      <c r="P101" s="171">
        <f t="shared" si="46"/>
        <v>0</v>
      </c>
      <c r="Q101" s="171">
        <f t="shared" si="46"/>
        <v>0</v>
      </c>
      <c r="R101" s="171">
        <f t="shared" si="46"/>
        <v>0</v>
      </c>
      <c r="S101" s="171">
        <f t="shared" si="46"/>
        <v>0</v>
      </c>
      <c r="T101" s="171">
        <f t="shared" si="46"/>
        <v>0</v>
      </c>
      <c r="U101" s="171">
        <f t="shared" si="46"/>
        <v>0</v>
      </c>
      <c r="V101" s="171">
        <f t="shared" si="46"/>
        <v>0</v>
      </c>
      <c r="W101" s="171">
        <f t="shared" si="46"/>
        <v>0</v>
      </c>
      <c r="X101" s="171">
        <f t="shared" si="46"/>
        <v>0</v>
      </c>
      <c r="Y101" s="171">
        <f t="shared" si="46"/>
        <v>0</v>
      </c>
      <c r="Z101" s="171">
        <f t="shared" si="46"/>
        <v>0</v>
      </c>
      <c r="AA101" s="171">
        <f t="shared" si="46"/>
        <v>294.34800979746018</v>
      </c>
      <c r="AB101" s="171">
        <f t="shared" si="46"/>
        <v>3500.2662568826536</v>
      </c>
      <c r="AC101" s="171">
        <f t="shared" si="46"/>
        <v>3441.355744845358</v>
      </c>
      <c r="AD101" s="171">
        <f t="shared" si="46"/>
        <v>3382.445232808062</v>
      </c>
      <c r="AE101" s="171">
        <f t="shared" si="46"/>
        <v>3323.5347207707664</v>
      </c>
      <c r="AF101" s="171">
        <f t="shared" si="46"/>
        <v>3264.6242087334708</v>
      </c>
      <c r="AG101" s="171">
        <f t="shared" si="46"/>
        <v>3205.7136966961752</v>
      </c>
      <c r="AH101" s="171">
        <f t="shared" si="46"/>
        <v>3146.8031846588792</v>
      </c>
      <c r="AI101" s="171">
        <f t="shared" si="46"/>
        <v>3087.8926726215836</v>
      </c>
      <c r="AJ101" s="171">
        <f t="shared" si="46"/>
        <v>3028.9821605842881</v>
      </c>
      <c r="AK101" s="171">
        <f t="shared" si="46"/>
        <v>2970.071648546992</v>
      </c>
      <c r="AL101" s="171">
        <f t="shared" si="46"/>
        <v>2911.1611365096965</v>
      </c>
      <c r="AM101" s="171">
        <f t="shared" si="46"/>
        <v>2852.2506244724009</v>
      </c>
      <c r="AN101" s="171">
        <f t="shared" si="46"/>
        <v>2793.3401124351053</v>
      </c>
      <c r="AO101" s="171">
        <f t="shared" si="46"/>
        <v>2734.4296003978093</v>
      </c>
      <c r="AP101" s="171">
        <f t="shared" si="46"/>
        <v>2675.5190883605137</v>
      </c>
      <c r="AQ101" s="171">
        <f t="shared" si="46"/>
        <v>2616.6085763232181</v>
      </c>
      <c r="AR101" s="171">
        <f t="shared" si="46"/>
        <v>2557.6980642859221</v>
      </c>
      <c r="AS101" s="171">
        <f t="shared" si="46"/>
        <v>2498.7875522486265</v>
      </c>
      <c r="AT101" s="171">
        <f t="shared" si="46"/>
        <v>2439.877040211331</v>
      </c>
      <c r="AU101" s="171">
        <f t="shared" si="46"/>
        <v>2380.9665281740349</v>
      </c>
      <c r="AV101" s="171">
        <f t="shared" si="46"/>
        <v>2322.0560161367393</v>
      </c>
      <c r="AW101" s="171">
        <f t="shared" si="46"/>
        <v>2263.1455040994438</v>
      </c>
      <c r="AX101" s="171">
        <f t="shared" si="46"/>
        <v>2204.2349920621482</v>
      </c>
      <c r="AY101" s="171">
        <f t="shared" si="46"/>
        <v>2145.3244800248522</v>
      </c>
      <c r="AZ101" s="171">
        <f t="shared" si="46"/>
        <v>2086.4139679875566</v>
      </c>
      <c r="BA101" s="171">
        <f t="shared" si="46"/>
        <v>2027.5034559502608</v>
      </c>
      <c r="BB101" s="171">
        <f t="shared" si="46"/>
        <v>1968.5929439129652</v>
      </c>
      <c r="BC101" s="171">
        <f t="shared" si="46"/>
        <v>1909.6824318756694</v>
      </c>
      <c r="BD101" s="171">
        <f t="shared" si="46"/>
        <v>1850.7719198383738</v>
      </c>
      <c r="BE101" s="171">
        <f t="shared" si="46"/>
        <v>1791.861407801078</v>
      </c>
      <c r="BF101" s="171">
        <f t="shared" si="46"/>
        <v>1732.9508957637822</v>
      </c>
      <c r="BG101" s="171">
        <f t="shared" si="46"/>
        <v>1674.0403837264867</v>
      </c>
      <c r="BH101" s="171">
        <f t="shared" si="46"/>
        <v>1615.1298716891908</v>
      </c>
      <c r="BI101" s="171">
        <f t="shared" si="46"/>
        <v>1556.2193596518953</v>
      </c>
      <c r="BJ101" s="171">
        <f t="shared" si="46"/>
        <v>1497.3088476145995</v>
      </c>
      <c r="BK101" s="171">
        <f t="shared" si="46"/>
        <v>1438.3983355773039</v>
      </c>
      <c r="BL101" s="171">
        <f t="shared" si="46"/>
        <v>1379.4878235400081</v>
      </c>
      <c r="BM101" s="171">
        <f t="shared" si="46"/>
        <v>1320.5773115027123</v>
      </c>
      <c r="BN101" s="171">
        <f t="shared" si="46"/>
        <v>1261.6667994654167</v>
      </c>
      <c r="BO101" s="171">
        <f t="shared" si="46"/>
        <v>1202.7562874281209</v>
      </c>
    </row>
    <row r="102" spans="1:67">
      <c r="B102" s="14" t="s">
        <v>560</v>
      </c>
      <c r="L102" s="22">
        <f>IF(OR(L$10&lt;$C87,L$10&gt;$C87+$F94),0,IF(L$10=$C87,$E94*(13-$D87)/12,IF(L$10=$C87+$F94,$E94*($D87-1)/12,$E94)))</f>
        <v>0</v>
      </c>
      <c r="M102" s="22">
        <f t="shared" ref="M102:BO102" si="47">IF(OR(M$10&lt;$C87,M$10&gt;$C87+$F94),0,IF(M$10=$C87,$E94*(13-$D87)/12,IF(M$10=$C87+$F94,$E94*($D87-1)/12,$E94)))</f>
        <v>0</v>
      </c>
      <c r="N102" s="22">
        <f t="shared" si="47"/>
        <v>0</v>
      </c>
      <c r="O102" s="22">
        <f t="shared" si="47"/>
        <v>0</v>
      </c>
      <c r="P102" s="22">
        <f t="shared" si="47"/>
        <v>0</v>
      </c>
      <c r="Q102" s="22">
        <f t="shared" si="47"/>
        <v>0</v>
      </c>
      <c r="R102" s="22">
        <f t="shared" si="47"/>
        <v>0</v>
      </c>
      <c r="S102" s="22">
        <f t="shared" si="47"/>
        <v>0</v>
      </c>
      <c r="T102" s="22">
        <f t="shared" si="47"/>
        <v>0</v>
      </c>
      <c r="U102" s="22">
        <f t="shared" si="47"/>
        <v>0</v>
      </c>
      <c r="V102" s="22">
        <f t="shared" si="47"/>
        <v>0</v>
      </c>
      <c r="W102" s="22">
        <f t="shared" si="47"/>
        <v>0</v>
      </c>
      <c r="X102" s="22">
        <f t="shared" si="47"/>
        <v>0</v>
      </c>
      <c r="Y102" s="22">
        <f t="shared" si="47"/>
        <v>0</v>
      </c>
      <c r="Z102" s="22">
        <f t="shared" si="47"/>
        <v>0</v>
      </c>
      <c r="AA102" s="22">
        <f t="shared" si="47"/>
        <v>4207.893716949694</v>
      </c>
      <c r="AB102" s="22">
        <f t="shared" si="47"/>
        <v>50494.724603396324</v>
      </c>
      <c r="AC102" s="22">
        <f t="shared" si="47"/>
        <v>50494.724603396324</v>
      </c>
      <c r="AD102" s="22">
        <f t="shared" si="47"/>
        <v>50494.724603396324</v>
      </c>
      <c r="AE102" s="22">
        <f t="shared" si="47"/>
        <v>50494.724603396324</v>
      </c>
      <c r="AF102" s="22">
        <f t="shared" si="47"/>
        <v>50494.724603396324</v>
      </c>
      <c r="AG102" s="22">
        <f t="shared" si="47"/>
        <v>50494.724603396324</v>
      </c>
      <c r="AH102" s="22">
        <f t="shared" si="47"/>
        <v>50494.724603396324</v>
      </c>
      <c r="AI102" s="22">
        <f t="shared" si="47"/>
        <v>50494.724603396324</v>
      </c>
      <c r="AJ102" s="22">
        <f t="shared" si="47"/>
        <v>50494.724603396324</v>
      </c>
      <c r="AK102" s="22">
        <f t="shared" si="47"/>
        <v>50494.724603396324</v>
      </c>
      <c r="AL102" s="22">
        <f t="shared" si="47"/>
        <v>50494.724603396324</v>
      </c>
      <c r="AM102" s="22">
        <f t="shared" si="47"/>
        <v>50494.724603396324</v>
      </c>
      <c r="AN102" s="22">
        <f t="shared" si="47"/>
        <v>50494.724603396324</v>
      </c>
      <c r="AO102" s="22">
        <f t="shared" si="47"/>
        <v>50494.724603396324</v>
      </c>
      <c r="AP102" s="22">
        <f t="shared" si="47"/>
        <v>50494.724603396324</v>
      </c>
      <c r="AQ102" s="22">
        <f t="shared" si="47"/>
        <v>50494.724603396324</v>
      </c>
      <c r="AR102" s="22">
        <f t="shared" si="47"/>
        <v>50494.724603396324</v>
      </c>
      <c r="AS102" s="22">
        <f t="shared" si="47"/>
        <v>50494.724603396324</v>
      </c>
      <c r="AT102" s="22">
        <f t="shared" si="47"/>
        <v>50494.724603396324</v>
      </c>
      <c r="AU102" s="22">
        <f t="shared" si="47"/>
        <v>50494.724603396324</v>
      </c>
      <c r="AV102" s="22">
        <f t="shared" si="47"/>
        <v>50494.724603396324</v>
      </c>
      <c r="AW102" s="22">
        <f t="shared" si="47"/>
        <v>50494.724603396324</v>
      </c>
      <c r="AX102" s="22">
        <f t="shared" si="47"/>
        <v>50494.724603396324</v>
      </c>
      <c r="AY102" s="22">
        <f t="shared" si="47"/>
        <v>50494.724603396324</v>
      </c>
      <c r="AZ102" s="22">
        <f t="shared" si="47"/>
        <v>50494.724603396324</v>
      </c>
      <c r="BA102" s="22">
        <f t="shared" si="47"/>
        <v>50494.724603396324</v>
      </c>
      <c r="BB102" s="22">
        <f t="shared" si="47"/>
        <v>50494.724603396324</v>
      </c>
      <c r="BC102" s="22">
        <f t="shared" si="47"/>
        <v>50494.724603396324</v>
      </c>
      <c r="BD102" s="22">
        <f t="shared" si="47"/>
        <v>50494.724603396324</v>
      </c>
      <c r="BE102" s="22">
        <f t="shared" si="47"/>
        <v>50494.724603396324</v>
      </c>
      <c r="BF102" s="22">
        <f t="shared" si="47"/>
        <v>50494.724603396324</v>
      </c>
      <c r="BG102" s="22">
        <f t="shared" si="47"/>
        <v>50494.724603396324</v>
      </c>
      <c r="BH102" s="22">
        <f t="shared" si="47"/>
        <v>50494.724603396324</v>
      </c>
      <c r="BI102" s="22">
        <f t="shared" si="47"/>
        <v>50494.724603396324</v>
      </c>
      <c r="BJ102" s="22">
        <f t="shared" si="47"/>
        <v>50494.724603396324</v>
      </c>
      <c r="BK102" s="22">
        <f t="shared" si="47"/>
        <v>50494.724603396324</v>
      </c>
      <c r="BL102" s="22">
        <f t="shared" si="47"/>
        <v>50494.724603396324</v>
      </c>
      <c r="BM102" s="22">
        <f t="shared" si="47"/>
        <v>50494.724603396324</v>
      </c>
      <c r="BN102" s="22">
        <f t="shared" si="47"/>
        <v>50494.724603396324</v>
      </c>
      <c r="BO102" s="22">
        <f t="shared" si="47"/>
        <v>50494.724603396324</v>
      </c>
    </row>
    <row r="103" spans="1:67">
      <c r="B103" s="14" t="s">
        <v>536</v>
      </c>
      <c r="J103" s="2"/>
      <c r="L103" s="172">
        <f>+L102*$G94</f>
        <v>0</v>
      </c>
      <c r="M103" s="172">
        <f t="shared" ref="M103:BO103" si="48">+M102*$G94</f>
        <v>0</v>
      </c>
      <c r="N103" s="172">
        <f t="shared" si="48"/>
        <v>0</v>
      </c>
      <c r="O103" s="172">
        <f t="shared" si="48"/>
        <v>0</v>
      </c>
      <c r="P103" s="172">
        <f t="shared" si="48"/>
        <v>0</v>
      </c>
      <c r="Q103" s="172">
        <f t="shared" si="48"/>
        <v>0</v>
      </c>
      <c r="R103" s="172">
        <f t="shared" si="48"/>
        <v>0</v>
      </c>
      <c r="S103" s="172">
        <f t="shared" si="48"/>
        <v>0</v>
      </c>
      <c r="T103" s="172">
        <f t="shared" si="48"/>
        <v>0</v>
      </c>
      <c r="U103" s="172">
        <f t="shared" si="48"/>
        <v>0</v>
      </c>
      <c r="V103" s="172">
        <f t="shared" si="48"/>
        <v>0</v>
      </c>
      <c r="W103" s="172">
        <f t="shared" si="48"/>
        <v>0</v>
      </c>
      <c r="X103" s="172">
        <f t="shared" si="48"/>
        <v>0</v>
      </c>
      <c r="Y103" s="172">
        <f t="shared" si="48"/>
        <v>0</v>
      </c>
      <c r="Z103" s="172">
        <f t="shared" si="48"/>
        <v>0</v>
      </c>
      <c r="AA103" s="172">
        <f t="shared" si="48"/>
        <v>1.262368115084908</v>
      </c>
      <c r="AB103" s="172">
        <f t="shared" si="48"/>
        <v>15.148417381018897</v>
      </c>
      <c r="AC103" s="172">
        <f t="shared" si="48"/>
        <v>15.148417381018897</v>
      </c>
      <c r="AD103" s="172">
        <f t="shared" si="48"/>
        <v>15.148417381018897</v>
      </c>
      <c r="AE103" s="172">
        <f t="shared" si="48"/>
        <v>15.148417381018897</v>
      </c>
      <c r="AF103" s="172">
        <f t="shared" si="48"/>
        <v>15.148417381018897</v>
      </c>
      <c r="AG103" s="172">
        <f t="shared" si="48"/>
        <v>15.148417381018897</v>
      </c>
      <c r="AH103" s="172">
        <f t="shared" si="48"/>
        <v>15.148417381018897</v>
      </c>
      <c r="AI103" s="172">
        <f t="shared" si="48"/>
        <v>15.148417381018897</v>
      </c>
      <c r="AJ103" s="172">
        <f t="shared" si="48"/>
        <v>15.148417381018897</v>
      </c>
      <c r="AK103" s="172">
        <f t="shared" si="48"/>
        <v>15.148417381018897</v>
      </c>
      <c r="AL103" s="172">
        <f t="shared" si="48"/>
        <v>15.148417381018897</v>
      </c>
      <c r="AM103" s="172">
        <f t="shared" si="48"/>
        <v>15.148417381018897</v>
      </c>
      <c r="AN103" s="172">
        <f t="shared" si="48"/>
        <v>15.148417381018897</v>
      </c>
      <c r="AO103" s="172">
        <f t="shared" si="48"/>
        <v>15.148417381018897</v>
      </c>
      <c r="AP103" s="172">
        <f t="shared" si="48"/>
        <v>15.148417381018897</v>
      </c>
      <c r="AQ103" s="172">
        <f t="shared" si="48"/>
        <v>15.148417381018897</v>
      </c>
      <c r="AR103" s="172">
        <f t="shared" si="48"/>
        <v>15.148417381018897</v>
      </c>
      <c r="AS103" s="172">
        <f t="shared" si="48"/>
        <v>15.148417381018897</v>
      </c>
      <c r="AT103" s="172">
        <f t="shared" si="48"/>
        <v>15.148417381018897</v>
      </c>
      <c r="AU103" s="172">
        <f t="shared" si="48"/>
        <v>15.148417381018897</v>
      </c>
      <c r="AV103" s="172">
        <f t="shared" si="48"/>
        <v>15.148417381018897</v>
      </c>
      <c r="AW103" s="172">
        <f t="shared" si="48"/>
        <v>15.148417381018897</v>
      </c>
      <c r="AX103" s="172">
        <f t="shared" si="48"/>
        <v>15.148417381018897</v>
      </c>
      <c r="AY103" s="172">
        <f t="shared" si="48"/>
        <v>15.148417381018897</v>
      </c>
      <c r="AZ103" s="172">
        <f t="shared" si="48"/>
        <v>15.148417381018897</v>
      </c>
      <c r="BA103" s="172">
        <f t="shared" si="48"/>
        <v>15.148417381018897</v>
      </c>
      <c r="BB103" s="172">
        <f t="shared" si="48"/>
        <v>15.148417381018897</v>
      </c>
      <c r="BC103" s="172">
        <f t="shared" si="48"/>
        <v>15.148417381018897</v>
      </c>
      <c r="BD103" s="172">
        <f t="shared" si="48"/>
        <v>15.148417381018897</v>
      </c>
      <c r="BE103" s="172">
        <f t="shared" si="48"/>
        <v>15.148417381018897</v>
      </c>
      <c r="BF103" s="172">
        <f t="shared" si="48"/>
        <v>15.148417381018897</v>
      </c>
      <c r="BG103" s="172">
        <f t="shared" si="48"/>
        <v>15.148417381018897</v>
      </c>
      <c r="BH103" s="172">
        <f t="shared" si="48"/>
        <v>15.148417381018897</v>
      </c>
      <c r="BI103" s="172">
        <f t="shared" si="48"/>
        <v>15.148417381018897</v>
      </c>
      <c r="BJ103" s="172">
        <f t="shared" si="48"/>
        <v>15.148417381018897</v>
      </c>
      <c r="BK103" s="172">
        <f t="shared" si="48"/>
        <v>15.148417381018897</v>
      </c>
      <c r="BL103" s="172">
        <f t="shared" si="48"/>
        <v>15.148417381018897</v>
      </c>
      <c r="BM103" s="172">
        <f t="shared" si="48"/>
        <v>15.148417381018897</v>
      </c>
      <c r="BN103" s="172">
        <f t="shared" si="48"/>
        <v>15.148417381018897</v>
      </c>
      <c r="BO103" s="172">
        <f t="shared" si="48"/>
        <v>15.148417381018897</v>
      </c>
    </row>
    <row r="104" spans="1:67" ht="13.5" thickBot="1">
      <c r="B104" s="14" t="s">
        <v>561</v>
      </c>
      <c r="J104" s="2"/>
      <c r="L104" s="157">
        <f>SUM(L98,L101,L103)</f>
        <v>0</v>
      </c>
      <c r="M104" s="157">
        <f t="shared" ref="M104:BO104" si="49">SUM(M98,M101,M103)</f>
        <v>0</v>
      </c>
      <c r="N104" s="157">
        <f t="shared" si="49"/>
        <v>0</v>
      </c>
      <c r="O104" s="157">
        <f t="shared" si="49"/>
        <v>0</v>
      </c>
      <c r="P104" s="157">
        <f t="shared" si="49"/>
        <v>0</v>
      </c>
      <c r="Q104" s="157">
        <f t="shared" si="49"/>
        <v>0</v>
      </c>
      <c r="R104" s="157">
        <f t="shared" si="49"/>
        <v>0</v>
      </c>
      <c r="S104" s="157">
        <f t="shared" si="49"/>
        <v>0</v>
      </c>
      <c r="T104" s="157">
        <f t="shared" si="49"/>
        <v>0</v>
      </c>
      <c r="U104" s="157">
        <f t="shared" si="49"/>
        <v>0</v>
      </c>
      <c r="V104" s="157">
        <f t="shared" si="49"/>
        <v>0</v>
      </c>
      <c r="W104" s="157">
        <f t="shared" si="49"/>
        <v>0</v>
      </c>
      <c r="X104" s="157">
        <f t="shared" si="49"/>
        <v>0</v>
      </c>
      <c r="Y104" s="157">
        <f t="shared" si="49"/>
        <v>0</v>
      </c>
      <c r="Z104" s="157">
        <f t="shared" si="49"/>
        <v>0</v>
      </c>
      <c r="AA104" s="157">
        <f t="shared" si="49"/>
        <v>365.74193986170661</v>
      </c>
      <c r="AB104" s="157">
        <f t="shared" si="49"/>
        <v>4356.9934176536108</v>
      </c>
      <c r="AC104" s="157">
        <f t="shared" si="49"/>
        <v>4298.0829056163157</v>
      </c>
      <c r="AD104" s="157">
        <f t="shared" si="49"/>
        <v>4239.1723935790196</v>
      </c>
      <c r="AE104" s="157">
        <f t="shared" si="49"/>
        <v>4180.2618815417236</v>
      </c>
      <c r="AF104" s="157">
        <f t="shared" si="49"/>
        <v>4121.3513695044285</v>
      </c>
      <c r="AG104" s="157">
        <f t="shared" si="49"/>
        <v>4062.4408574671329</v>
      </c>
      <c r="AH104" s="157">
        <f t="shared" si="49"/>
        <v>4003.5303454298369</v>
      </c>
      <c r="AI104" s="157">
        <f t="shared" si="49"/>
        <v>3944.6198333925413</v>
      </c>
      <c r="AJ104" s="157">
        <f t="shared" si="49"/>
        <v>3885.7093213552457</v>
      </c>
      <c r="AK104" s="157">
        <f t="shared" si="49"/>
        <v>3826.7988093179497</v>
      </c>
      <c r="AL104" s="157">
        <f t="shared" si="49"/>
        <v>3767.8882972806541</v>
      </c>
      <c r="AM104" s="157">
        <f t="shared" si="49"/>
        <v>3708.9777852433585</v>
      </c>
      <c r="AN104" s="157">
        <f t="shared" si="49"/>
        <v>3650.067273206063</v>
      </c>
      <c r="AO104" s="157">
        <f t="shared" si="49"/>
        <v>3591.1567611687669</v>
      </c>
      <c r="AP104" s="157">
        <f t="shared" si="49"/>
        <v>3532.2462491314714</v>
      </c>
      <c r="AQ104" s="157">
        <f t="shared" si="49"/>
        <v>3473.3357370941758</v>
      </c>
      <c r="AR104" s="157">
        <f t="shared" si="49"/>
        <v>3414.4252250568798</v>
      </c>
      <c r="AS104" s="157">
        <f t="shared" si="49"/>
        <v>3355.5147130195842</v>
      </c>
      <c r="AT104" s="157">
        <f t="shared" si="49"/>
        <v>3296.6042009822886</v>
      </c>
      <c r="AU104" s="157">
        <f t="shared" si="49"/>
        <v>3237.6936889449926</v>
      </c>
      <c r="AV104" s="157">
        <f t="shared" si="49"/>
        <v>3178.783176907697</v>
      </c>
      <c r="AW104" s="157">
        <f t="shared" si="49"/>
        <v>3119.8726648704014</v>
      </c>
      <c r="AX104" s="157">
        <f t="shared" si="49"/>
        <v>3060.9621528331058</v>
      </c>
      <c r="AY104" s="157">
        <f t="shared" si="49"/>
        <v>3002.0516407958098</v>
      </c>
      <c r="AZ104" s="157">
        <f t="shared" si="49"/>
        <v>2943.1411287585142</v>
      </c>
      <c r="BA104" s="157">
        <f t="shared" si="49"/>
        <v>2884.2306167212187</v>
      </c>
      <c r="BB104" s="157">
        <f t="shared" si="49"/>
        <v>2825.3201046839231</v>
      </c>
      <c r="BC104" s="157">
        <f t="shared" si="49"/>
        <v>2766.4095926466271</v>
      </c>
      <c r="BD104" s="157">
        <f t="shared" si="49"/>
        <v>2707.4990806093315</v>
      </c>
      <c r="BE104" s="157">
        <f t="shared" si="49"/>
        <v>2648.5885685720359</v>
      </c>
      <c r="BF104" s="157">
        <f t="shared" si="49"/>
        <v>2589.6780565347399</v>
      </c>
      <c r="BG104" s="157">
        <f t="shared" si="49"/>
        <v>2530.7675444974443</v>
      </c>
      <c r="BH104" s="157">
        <f t="shared" si="49"/>
        <v>2471.8570324601487</v>
      </c>
      <c r="BI104" s="157">
        <f t="shared" si="49"/>
        <v>2412.9465204228532</v>
      </c>
      <c r="BJ104" s="157">
        <f t="shared" si="49"/>
        <v>2354.0360083855571</v>
      </c>
      <c r="BK104" s="157">
        <f t="shared" si="49"/>
        <v>2295.1254963482615</v>
      </c>
      <c r="BL104" s="157">
        <f t="shared" si="49"/>
        <v>2236.214984310966</v>
      </c>
      <c r="BM104" s="157">
        <f t="shared" si="49"/>
        <v>2177.3044722736699</v>
      </c>
      <c r="BN104" s="157">
        <f t="shared" si="49"/>
        <v>2118.3939602363744</v>
      </c>
      <c r="BO104" s="157">
        <f t="shared" si="49"/>
        <v>2059.4834481990788</v>
      </c>
    </row>
    <row r="105" spans="1:67">
      <c r="B105" s="14"/>
    </row>
    <row r="106" spans="1:67">
      <c r="B106" s="14"/>
    </row>
    <row r="107" spans="1:67">
      <c r="B107" s="14"/>
    </row>
    <row r="108" spans="1:67">
      <c r="B108" s="14"/>
    </row>
    <row r="109" spans="1:67">
      <c r="B109" s="14"/>
    </row>
    <row r="110" spans="1:67">
      <c r="B110" s="14"/>
    </row>
    <row r="111" spans="1:67">
      <c r="B111" s="14"/>
    </row>
    <row r="112" spans="1:67">
      <c r="A112">
        <f>A82+1</f>
        <v>4</v>
      </c>
      <c r="B112" s="158" t="s">
        <v>547</v>
      </c>
      <c r="C112" s="150"/>
      <c r="G112" s="159" t="s">
        <v>548</v>
      </c>
      <c r="H112" s="1">
        <f>+C117</f>
        <v>2032</v>
      </c>
      <c r="I112" s="2">
        <f>+E124</f>
        <v>125472.82014254527</v>
      </c>
      <c r="J112" s="2">
        <f>NPV($C$4,M112:BO112)+L112</f>
        <v>32199.098793175788</v>
      </c>
      <c r="L112" s="2">
        <f>+L134</f>
        <v>0</v>
      </c>
      <c r="M112" s="2">
        <f t="shared" ref="M112:BO112" si="50">+M134</f>
        <v>0</v>
      </c>
      <c r="N112" s="2">
        <f t="shared" si="50"/>
        <v>0</v>
      </c>
      <c r="O112" s="2">
        <f t="shared" si="50"/>
        <v>0</v>
      </c>
      <c r="P112" s="2">
        <f t="shared" si="50"/>
        <v>0</v>
      </c>
      <c r="Q112" s="2">
        <f t="shared" si="50"/>
        <v>0</v>
      </c>
      <c r="R112" s="2">
        <f t="shared" si="50"/>
        <v>0</v>
      </c>
      <c r="S112" s="2">
        <f t="shared" si="50"/>
        <v>0</v>
      </c>
      <c r="T112" s="2">
        <f t="shared" si="50"/>
        <v>0</v>
      </c>
      <c r="U112" s="2">
        <f t="shared" si="50"/>
        <v>0</v>
      </c>
      <c r="V112" s="2">
        <f t="shared" si="50"/>
        <v>0</v>
      </c>
      <c r="W112" s="2">
        <f t="shared" si="50"/>
        <v>0</v>
      </c>
      <c r="X112" s="2">
        <f t="shared" si="50"/>
        <v>0</v>
      </c>
      <c r="Y112" s="2">
        <f t="shared" si="50"/>
        <v>0</v>
      </c>
      <c r="Z112" s="2">
        <f t="shared" si="50"/>
        <v>0</v>
      </c>
      <c r="AA112" s="2">
        <f t="shared" si="50"/>
        <v>0</v>
      </c>
      <c r="AB112" s="2">
        <f t="shared" si="50"/>
        <v>0</v>
      </c>
      <c r="AC112" s="2">
        <f t="shared" si="50"/>
        <v>0</v>
      </c>
      <c r="AD112" s="2">
        <f t="shared" si="50"/>
        <v>0</v>
      </c>
      <c r="AE112" s="2">
        <f t="shared" si="50"/>
        <v>0</v>
      </c>
      <c r="AF112" s="2">
        <f t="shared" si="50"/>
        <v>1152.0844638366207</v>
      </c>
      <c r="AG112" s="2">
        <f t="shared" si="50"/>
        <v>13634.713122156587</v>
      </c>
      <c r="AH112" s="2">
        <f t="shared" si="50"/>
        <v>13283.389225757459</v>
      </c>
      <c r="AI112" s="2">
        <f t="shared" si="50"/>
        <v>12932.065329358333</v>
      </c>
      <c r="AJ112" s="2">
        <f t="shared" si="50"/>
        <v>12580.741432959207</v>
      </c>
      <c r="AK112" s="2">
        <f t="shared" si="50"/>
        <v>12229.417536560079</v>
      </c>
      <c r="AL112" s="2">
        <f t="shared" si="50"/>
        <v>11878.093640160954</v>
      </c>
      <c r="AM112" s="2">
        <f t="shared" si="50"/>
        <v>11526.769743761826</v>
      </c>
      <c r="AN112" s="2">
        <f t="shared" si="50"/>
        <v>11175.445847362698</v>
      </c>
      <c r="AO112" s="2">
        <f t="shared" si="50"/>
        <v>10824.121950963574</v>
      </c>
      <c r="AP112" s="2">
        <f t="shared" si="50"/>
        <v>10472.798054564446</v>
      </c>
      <c r="AQ112" s="2">
        <f t="shared" si="50"/>
        <v>10121.47415816532</v>
      </c>
      <c r="AR112" s="2">
        <f t="shared" si="50"/>
        <v>9770.1502617661936</v>
      </c>
      <c r="AS112" s="2">
        <f t="shared" si="50"/>
        <v>9418.8263653670656</v>
      </c>
      <c r="AT112" s="2">
        <f t="shared" si="50"/>
        <v>9067.5024689679394</v>
      </c>
      <c r="AU112" s="2">
        <f t="shared" si="50"/>
        <v>8716.1785725688133</v>
      </c>
      <c r="AV112" s="2">
        <f t="shared" si="50"/>
        <v>8364.8546761696853</v>
      </c>
      <c r="AW112" s="2">
        <f t="shared" si="50"/>
        <v>8013.53077977056</v>
      </c>
      <c r="AX112" s="2">
        <f t="shared" si="50"/>
        <v>7662.2068833714338</v>
      </c>
      <c r="AY112" s="2">
        <f t="shared" si="50"/>
        <v>7310.8829869723068</v>
      </c>
      <c r="AZ112" s="2">
        <f t="shared" si="50"/>
        <v>6959.5590905731797</v>
      </c>
      <c r="BA112" s="2">
        <f t="shared" si="50"/>
        <v>6608.2351941740535</v>
      </c>
      <c r="BB112" s="2">
        <f t="shared" si="50"/>
        <v>6256.9112977749264</v>
      </c>
      <c r="BC112" s="2">
        <f t="shared" si="50"/>
        <v>5905.5874013757993</v>
      </c>
      <c r="BD112" s="2">
        <f t="shared" si="50"/>
        <v>5554.2635049766732</v>
      </c>
      <c r="BE112" s="2">
        <f t="shared" si="50"/>
        <v>4796.1985499488237</v>
      </c>
      <c r="BF112" s="2">
        <f t="shared" si="50"/>
        <v>0</v>
      </c>
      <c r="BG112" s="2">
        <f t="shared" si="50"/>
        <v>0</v>
      </c>
      <c r="BH112" s="2">
        <f t="shared" si="50"/>
        <v>0</v>
      </c>
      <c r="BI112" s="2">
        <f t="shared" si="50"/>
        <v>0</v>
      </c>
      <c r="BJ112" s="2">
        <f t="shared" si="50"/>
        <v>0</v>
      </c>
      <c r="BK112" s="2">
        <f t="shared" si="50"/>
        <v>0</v>
      </c>
      <c r="BL112" s="2">
        <f t="shared" si="50"/>
        <v>0</v>
      </c>
      <c r="BM112" s="2">
        <f t="shared" si="50"/>
        <v>0</v>
      </c>
      <c r="BN112" s="2">
        <f t="shared" si="50"/>
        <v>0</v>
      </c>
      <c r="BO112" s="2">
        <f t="shared" si="50"/>
        <v>0</v>
      </c>
    </row>
    <row r="113" spans="1:68">
      <c r="B113" s="160" t="str">
        <f>"Jan "&amp;$L$10&amp;" $"</f>
        <v>Jan 2012 $</v>
      </c>
      <c r="C113" s="161">
        <v>72099.644</v>
      </c>
      <c r="D113" s="159"/>
      <c r="E113" s="159"/>
      <c r="F113" s="159"/>
      <c r="G113" s="159"/>
      <c r="H113" s="162"/>
    </row>
    <row r="114" spans="1:68">
      <c r="B114" s="14" t="s">
        <v>549</v>
      </c>
      <c r="C114" s="163">
        <v>1.0500000000000001E-2</v>
      </c>
      <c r="D114" s="163">
        <v>0.26740000000000003</v>
      </c>
      <c r="E114" s="163">
        <v>0.72209999999999996</v>
      </c>
      <c r="F114" s="163">
        <v>0</v>
      </c>
      <c r="G114" s="163">
        <v>0</v>
      </c>
      <c r="H114" s="164"/>
      <c r="J114" s="17"/>
      <c r="K114" s="17"/>
    </row>
    <row r="115" spans="1:68">
      <c r="B115" s="14" t="s">
        <v>323</v>
      </c>
      <c r="C115" s="165">
        <v>2.5499999999999998E-2</v>
      </c>
      <c r="D115" s="159"/>
      <c r="E115" s="159"/>
      <c r="F115" s="159"/>
      <c r="G115" s="159"/>
    </row>
    <row r="116" spans="1:68">
      <c r="B116" s="14" t="s">
        <v>550</v>
      </c>
      <c r="C116" s="159">
        <v>2030</v>
      </c>
      <c r="D116" s="159">
        <v>4</v>
      </c>
      <c r="E116" s="159"/>
      <c r="F116" s="159"/>
      <c r="G116" s="159"/>
    </row>
    <row r="117" spans="1:68">
      <c r="B117" s="14" t="s">
        <v>551</v>
      </c>
      <c r="C117" s="159">
        <v>2032</v>
      </c>
      <c r="D117" s="159">
        <v>12</v>
      </c>
      <c r="E117" s="159"/>
      <c r="F117" s="159"/>
      <c r="G117" s="159"/>
    </row>
    <row r="118" spans="1:68">
      <c r="B118" s="15" t="s">
        <v>552</v>
      </c>
      <c r="L118" s="166">
        <f t="shared" ref="L118:BO118" si="51">(1+$C115)^L$21</f>
        <v>1.0126697388586272</v>
      </c>
      <c r="M118" s="166">
        <f t="shared" si="51"/>
        <v>1.0384928171995222</v>
      </c>
      <c r="N118" s="166">
        <f t="shared" si="51"/>
        <v>1.0649743840381101</v>
      </c>
      <c r="O118" s="166">
        <f t="shared" si="51"/>
        <v>1.092131230831082</v>
      </c>
      <c r="P118" s="166">
        <f t="shared" si="51"/>
        <v>1.1199805772172746</v>
      </c>
      <c r="Q118" s="166">
        <f t="shared" si="51"/>
        <v>1.1485400819363152</v>
      </c>
      <c r="R118" s="166">
        <f t="shared" si="51"/>
        <v>1.1778278540256915</v>
      </c>
      <c r="S118" s="166">
        <f t="shared" si="51"/>
        <v>1.2078624643033467</v>
      </c>
      <c r="T118" s="166">
        <f t="shared" si="51"/>
        <v>1.2386629571430821</v>
      </c>
      <c r="U118" s="166">
        <f t="shared" si="51"/>
        <v>1.2702488625502308</v>
      </c>
      <c r="V118" s="166">
        <f t="shared" si="51"/>
        <v>1.3026402085452617</v>
      </c>
      <c r="W118" s="166">
        <f t="shared" si="51"/>
        <v>1.335857533863166</v>
      </c>
      <c r="X118" s="166">
        <f t="shared" si="51"/>
        <v>1.369921900976677</v>
      </c>
      <c r="Y118" s="166">
        <f t="shared" si="51"/>
        <v>1.4048549094515823</v>
      </c>
      <c r="Z118" s="166">
        <f t="shared" si="51"/>
        <v>1.4406787096425977</v>
      </c>
      <c r="AA118" s="166">
        <f t="shared" si="51"/>
        <v>1.477416016738484</v>
      </c>
      <c r="AB118" s="166">
        <f t="shared" si="51"/>
        <v>1.5150901251653155</v>
      </c>
      <c r="AC118" s="166">
        <f t="shared" si="51"/>
        <v>1.5537249233570312</v>
      </c>
      <c r="AD118" s="166">
        <f t="shared" si="51"/>
        <v>1.5933449089026355</v>
      </c>
      <c r="AE118" s="166">
        <f t="shared" si="51"/>
        <v>1.6339752040796529</v>
      </c>
      <c r="AF118" s="166">
        <f t="shared" si="51"/>
        <v>1.6756415717836841</v>
      </c>
      <c r="AG118" s="166">
        <f t="shared" si="51"/>
        <v>1.7183704318641684</v>
      </c>
      <c r="AH118" s="166">
        <f t="shared" si="51"/>
        <v>1.7621888778767048</v>
      </c>
      <c r="AI118" s="166">
        <f t="shared" si="51"/>
        <v>1.8071246942625607</v>
      </c>
      <c r="AJ118" s="166">
        <f t="shared" si="51"/>
        <v>1.8532063739662561</v>
      </c>
      <c r="AK118" s="166">
        <f t="shared" si="51"/>
        <v>1.9004631365023958</v>
      </c>
      <c r="AL118" s="166">
        <f t="shared" si="51"/>
        <v>1.9489249464832072</v>
      </c>
      <c r="AM118" s="166">
        <f t="shared" si="51"/>
        <v>1.998622532618529</v>
      </c>
      <c r="AN118" s="166">
        <f t="shared" si="51"/>
        <v>2.0495874072003017</v>
      </c>
      <c r="AO118" s="166">
        <f t="shared" si="51"/>
        <v>2.1018518860839097</v>
      </c>
      <c r="AP118" s="166">
        <f t="shared" si="51"/>
        <v>2.1554491091790493</v>
      </c>
      <c r="AQ118" s="166">
        <f t="shared" si="51"/>
        <v>2.2104130614631154</v>
      </c>
      <c r="AR118" s="166">
        <f t="shared" si="51"/>
        <v>2.2667785945304249</v>
      </c>
      <c r="AS118" s="166">
        <f t="shared" si="51"/>
        <v>2.3245814486909508</v>
      </c>
      <c r="AT118" s="166">
        <f t="shared" si="51"/>
        <v>2.3838582756325706</v>
      </c>
      <c r="AU118" s="166">
        <f t="shared" si="51"/>
        <v>2.444646661661201</v>
      </c>
      <c r="AV118" s="166">
        <f t="shared" si="51"/>
        <v>2.5069851515335619</v>
      </c>
      <c r="AW118" s="166">
        <f t="shared" si="51"/>
        <v>2.570913272897668</v>
      </c>
      <c r="AX118" s="166">
        <f t="shared" si="51"/>
        <v>2.6364715613565588</v>
      </c>
      <c r="AY118" s="166">
        <f t="shared" si="51"/>
        <v>2.7037015861711513</v>
      </c>
      <c r="AZ118" s="166">
        <f t="shared" si="51"/>
        <v>2.7726459766185156</v>
      </c>
      <c r="BA118" s="166">
        <f t="shared" si="51"/>
        <v>2.8433484490222884</v>
      </c>
      <c r="BB118" s="166">
        <f t="shared" si="51"/>
        <v>2.9158538344723568</v>
      </c>
      <c r="BC118" s="166">
        <f t="shared" si="51"/>
        <v>2.9902081072514015</v>
      </c>
      <c r="BD118" s="166">
        <f t="shared" si="51"/>
        <v>3.0664584139863131</v>
      </c>
      <c r="BE118" s="166">
        <f t="shared" si="51"/>
        <v>3.1446531035429639</v>
      </c>
      <c r="BF118" s="166">
        <f t="shared" si="51"/>
        <v>3.2248417576833104</v>
      </c>
      <c r="BG118" s="166">
        <f t="shared" si="51"/>
        <v>3.3070752225042348</v>
      </c>
      <c r="BH118" s="166">
        <f t="shared" si="51"/>
        <v>3.3914056406780926</v>
      </c>
      <c r="BI118" s="166">
        <f t="shared" si="51"/>
        <v>3.477886484515385</v>
      </c>
      <c r="BJ118" s="166">
        <f t="shared" si="51"/>
        <v>3.5665725898705269</v>
      </c>
      <c r="BK118" s="166">
        <f t="shared" si="51"/>
        <v>3.6575201909122264</v>
      </c>
      <c r="BL118" s="166">
        <f t="shared" si="51"/>
        <v>3.7507869557804878</v>
      </c>
      <c r="BM118" s="166">
        <f t="shared" si="51"/>
        <v>3.8464320231528903</v>
      </c>
      <c r="BN118" s="166">
        <f t="shared" si="51"/>
        <v>3.9445160397432901</v>
      </c>
      <c r="BO118" s="166">
        <f t="shared" si="51"/>
        <v>4.0451011987567442</v>
      </c>
    </row>
    <row r="119" spans="1:68">
      <c r="B119" s="14" t="s">
        <v>553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1:68">
      <c r="B120" s="64" t="s">
        <v>554</v>
      </c>
      <c r="L120" s="2">
        <f t="shared" ref="L120:BO120" si="52">IF(L$10&gt;$C117,0,+K123)</f>
        <v>0</v>
      </c>
      <c r="M120" s="2">
        <f t="shared" si="52"/>
        <v>0</v>
      </c>
      <c r="N120" s="2">
        <f t="shared" si="52"/>
        <v>0</v>
      </c>
      <c r="O120" s="2">
        <f t="shared" si="52"/>
        <v>0</v>
      </c>
      <c r="P120" s="2">
        <f t="shared" si="52"/>
        <v>0</v>
      </c>
      <c r="Q120" s="2">
        <f t="shared" si="52"/>
        <v>0</v>
      </c>
      <c r="R120" s="2">
        <f t="shared" si="52"/>
        <v>0</v>
      </c>
      <c r="S120" s="2">
        <f t="shared" si="52"/>
        <v>0</v>
      </c>
      <c r="T120" s="2">
        <f t="shared" si="52"/>
        <v>0</v>
      </c>
      <c r="U120" s="2">
        <f t="shared" si="52"/>
        <v>0</v>
      </c>
      <c r="V120" s="2">
        <f t="shared" si="52"/>
        <v>0</v>
      </c>
      <c r="W120" s="2">
        <f t="shared" si="52"/>
        <v>0</v>
      </c>
      <c r="X120" s="2">
        <f t="shared" si="52"/>
        <v>0</v>
      </c>
      <c r="Y120" s="2">
        <f t="shared" si="52"/>
        <v>0</v>
      </c>
      <c r="Z120" s="2">
        <f t="shared" si="52"/>
        <v>0</v>
      </c>
      <c r="AA120" s="2">
        <f t="shared" si="52"/>
        <v>0</v>
      </c>
      <c r="AB120" s="2">
        <f t="shared" si="52"/>
        <v>0</v>
      </c>
      <c r="AC120" s="2">
        <f t="shared" si="52"/>
        <v>0</v>
      </c>
      <c r="AD120" s="2">
        <f t="shared" si="52"/>
        <v>0</v>
      </c>
      <c r="AE120" s="2">
        <f t="shared" si="52"/>
        <v>1234.5069590965052</v>
      </c>
      <c r="AF120" s="2">
        <f t="shared" si="52"/>
        <v>33798.240116086854</v>
      </c>
      <c r="AG120" s="2">
        <f t="shared" si="52"/>
        <v>0</v>
      </c>
      <c r="AH120" s="2">
        <f t="shared" si="52"/>
        <v>0</v>
      </c>
      <c r="AI120" s="2">
        <f t="shared" si="52"/>
        <v>0</v>
      </c>
      <c r="AJ120" s="2">
        <f t="shared" si="52"/>
        <v>0</v>
      </c>
      <c r="AK120" s="2">
        <f t="shared" si="52"/>
        <v>0</v>
      </c>
      <c r="AL120" s="2">
        <f t="shared" si="52"/>
        <v>0</v>
      </c>
      <c r="AM120" s="2">
        <f t="shared" si="52"/>
        <v>0</v>
      </c>
      <c r="AN120" s="2">
        <f t="shared" si="52"/>
        <v>0</v>
      </c>
      <c r="AO120" s="2">
        <f t="shared" si="52"/>
        <v>0</v>
      </c>
      <c r="AP120" s="2">
        <f t="shared" si="52"/>
        <v>0</v>
      </c>
      <c r="AQ120" s="2">
        <f t="shared" si="52"/>
        <v>0</v>
      </c>
      <c r="AR120" s="2">
        <f t="shared" si="52"/>
        <v>0</v>
      </c>
      <c r="AS120" s="2">
        <f t="shared" si="52"/>
        <v>0</v>
      </c>
      <c r="AT120" s="2">
        <f t="shared" si="52"/>
        <v>0</v>
      </c>
      <c r="AU120" s="2">
        <f t="shared" si="52"/>
        <v>0</v>
      </c>
      <c r="AV120" s="2">
        <f t="shared" si="52"/>
        <v>0</v>
      </c>
      <c r="AW120" s="2">
        <f t="shared" si="52"/>
        <v>0</v>
      </c>
      <c r="AX120" s="2">
        <f t="shared" si="52"/>
        <v>0</v>
      </c>
      <c r="AY120" s="2">
        <f t="shared" si="52"/>
        <v>0</v>
      </c>
      <c r="AZ120" s="2">
        <f t="shared" si="52"/>
        <v>0</v>
      </c>
      <c r="BA120" s="2">
        <f t="shared" si="52"/>
        <v>0</v>
      </c>
      <c r="BB120" s="2">
        <f t="shared" si="52"/>
        <v>0</v>
      </c>
      <c r="BC120" s="2">
        <f t="shared" si="52"/>
        <v>0</v>
      </c>
      <c r="BD120" s="2">
        <f t="shared" si="52"/>
        <v>0</v>
      </c>
      <c r="BE120" s="2">
        <f t="shared" si="52"/>
        <v>0</v>
      </c>
      <c r="BF120" s="2">
        <f t="shared" si="52"/>
        <v>0</v>
      </c>
      <c r="BG120" s="2">
        <f t="shared" si="52"/>
        <v>0</v>
      </c>
      <c r="BH120" s="2">
        <f t="shared" si="52"/>
        <v>0</v>
      </c>
      <c r="BI120" s="2">
        <f t="shared" si="52"/>
        <v>0</v>
      </c>
      <c r="BJ120" s="2">
        <f t="shared" si="52"/>
        <v>0</v>
      </c>
      <c r="BK120" s="2">
        <f t="shared" si="52"/>
        <v>0</v>
      </c>
      <c r="BL120" s="2">
        <f t="shared" si="52"/>
        <v>0</v>
      </c>
      <c r="BM120" s="2">
        <f t="shared" si="52"/>
        <v>0</v>
      </c>
      <c r="BN120" s="2">
        <f t="shared" si="52"/>
        <v>0</v>
      </c>
      <c r="BO120" s="2">
        <f t="shared" si="52"/>
        <v>0</v>
      </c>
    </row>
    <row r="121" spans="1:68">
      <c r="A121" t="s">
        <v>399</v>
      </c>
      <c r="B121" s="64" t="s">
        <v>555</v>
      </c>
      <c r="L121" s="2">
        <f t="shared" ref="L121:BO121" si="53">IF(AND(L$10&gt;=$C116,L$10&lt;=$C117),INDEX($C114:$G114,1,L$10-$C116+1)*$C113*L118,0)</f>
        <v>0</v>
      </c>
      <c r="M121" s="2">
        <f t="shared" si="53"/>
        <v>0</v>
      </c>
      <c r="N121" s="2">
        <f t="shared" si="53"/>
        <v>0</v>
      </c>
      <c r="O121" s="2">
        <f t="shared" si="53"/>
        <v>0</v>
      </c>
      <c r="P121" s="2">
        <f t="shared" si="53"/>
        <v>0</v>
      </c>
      <c r="Q121" s="2">
        <f t="shared" si="53"/>
        <v>0</v>
      </c>
      <c r="R121" s="2">
        <f t="shared" si="53"/>
        <v>0</v>
      </c>
      <c r="S121" s="2">
        <f t="shared" si="53"/>
        <v>0</v>
      </c>
      <c r="T121" s="2">
        <f t="shared" si="53"/>
        <v>0</v>
      </c>
      <c r="U121" s="2">
        <f t="shared" si="53"/>
        <v>0</v>
      </c>
      <c r="V121" s="2">
        <f t="shared" si="53"/>
        <v>0</v>
      </c>
      <c r="W121" s="2">
        <f t="shared" si="53"/>
        <v>0</v>
      </c>
      <c r="X121" s="2">
        <f t="shared" si="53"/>
        <v>0</v>
      </c>
      <c r="Y121" s="2">
        <f t="shared" si="53"/>
        <v>0</v>
      </c>
      <c r="Z121" s="2">
        <f t="shared" si="53"/>
        <v>0</v>
      </c>
      <c r="AA121" s="2">
        <f t="shared" si="53"/>
        <v>0</v>
      </c>
      <c r="AB121" s="2">
        <f t="shared" si="53"/>
        <v>0</v>
      </c>
      <c r="AC121" s="2">
        <f t="shared" si="53"/>
        <v>0</v>
      </c>
      <c r="AD121" s="2">
        <f t="shared" si="53"/>
        <v>1206.2358073614707</v>
      </c>
      <c r="AE121" s="2">
        <f t="shared" si="53"/>
        <v>31502.134760772671</v>
      </c>
      <c r="AF121" s="2">
        <f t="shared" si="53"/>
        <v>87239.183411661055</v>
      </c>
      <c r="AG121" s="2">
        <f t="shared" si="53"/>
        <v>0</v>
      </c>
      <c r="AH121" s="2">
        <f t="shared" si="53"/>
        <v>0</v>
      </c>
      <c r="AI121" s="2">
        <f t="shared" si="53"/>
        <v>0</v>
      </c>
      <c r="AJ121" s="2">
        <f t="shared" si="53"/>
        <v>0</v>
      </c>
      <c r="AK121" s="2">
        <f t="shared" si="53"/>
        <v>0</v>
      </c>
      <c r="AL121" s="2">
        <f t="shared" si="53"/>
        <v>0</v>
      </c>
      <c r="AM121" s="2">
        <f t="shared" si="53"/>
        <v>0</v>
      </c>
      <c r="AN121" s="2">
        <f t="shared" si="53"/>
        <v>0</v>
      </c>
      <c r="AO121" s="2">
        <f t="shared" si="53"/>
        <v>0</v>
      </c>
      <c r="AP121" s="2">
        <f t="shared" si="53"/>
        <v>0</v>
      </c>
      <c r="AQ121" s="2">
        <f t="shared" si="53"/>
        <v>0</v>
      </c>
      <c r="AR121" s="2">
        <f t="shared" si="53"/>
        <v>0</v>
      </c>
      <c r="AS121" s="2">
        <f t="shared" si="53"/>
        <v>0</v>
      </c>
      <c r="AT121" s="2">
        <f t="shared" si="53"/>
        <v>0</v>
      </c>
      <c r="AU121" s="2">
        <f t="shared" si="53"/>
        <v>0</v>
      </c>
      <c r="AV121" s="2">
        <f t="shared" si="53"/>
        <v>0</v>
      </c>
      <c r="AW121" s="2">
        <f t="shared" si="53"/>
        <v>0</v>
      </c>
      <c r="AX121" s="2">
        <f t="shared" si="53"/>
        <v>0</v>
      </c>
      <c r="AY121" s="2">
        <f t="shared" si="53"/>
        <v>0</v>
      </c>
      <c r="AZ121" s="2">
        <f t="shared" si="53"/>
        <v>0</v>
      </c>
      <c r="BA121" s="2">
        <f t="shared" si="53"/>
        <v>0</v>
      </c>
      <c r="BB121" s="2">
        <f t="shared" si="53"/>
        <v>0</v>
      </c>
      <c r="BC121" s="2">
        <f t="shared" si="53"/>
        <v>0</v>
      </c>
      <c r="BD121" s="2">
        <f t="shared" si="53"/>
        <v>0</v>
      </c>
      <c r="BE121" s="2">
        <f t="shared" si="53"/>
        <v>0</v>
      </c>
      <c r="BF121" s="2">
        <f t="shared" si="53"/>
        <v>0</v>
      </c>
      <c r="BG121" s="2">
        <f t="shared" si="53"/>
        <v>0</v>
      </c>
      <c r="BH121" s="2">
        <f t="shared" si="53"/>
        <v>0</v>
      </c>
      <c r="BI121" s="2">
        <f t="shared" si="53"/>
        <v>0</v>
      </c>
      <c r="BJ121" s="2">
        <f t="shared" si="53"/>
        <v>0</v>
      </c>
      <c r="BK121" s="2">
        <f t="shared" si="53"/>
        <v>0</v>
      </c>
      <c r="BL121" s="2">
        <f t="shared" si="53"/>
        <v>0</v>
      </c>
      <c r="BM121" s="2">
        <f t="shared" si="53"/>
        <v>0</v>
      </c>
      <c r="BN121" s="2">
        <f t="shared" si="53"/>
        <v>0</v>
      </c>
      <c r="BO121" s="2">
        <f t="shared" si="53"/>
        <v>0</v>
      </c>
      <c r="BP121" s="65">
        <f>SUM(L121:BO121)</f>
        <v>119947.55397979519</v>
      </c>
    </row>
    <row r="122" spans="1:68">
      <c r="B122" s="64" t="s">
        <v>3</v>
      </c>
      <c r="C122" s="165">
        <v>6.25E-2</v>
      </c>
      <c r="L122" s="2">
        <f t="shared" ref="L122:BO122" si="54">SUM(L120,L121/2)*$C122*IF(L$10=$C116,(13-$D116)/12,IF(L$10=$C117,($D117-1)/12,1))</f>
        <v>0</v>
      </c>
      <c r="M122" s="2">
        <f t="shared" si="54"/>
        <v>0</v>
      </c>
      <c r="N122" s="2">
        <f t="shared" si="54"/>
        <v>0</v>
      </c>
      <c r="O122" s="2">
        <f t="shared" si="54"/>
        <v>0</v>
      </c>
      <c r="P122" s="2">
        <f t="shared" si="54"/>
        <v>0</v>
      </c>
      <c r="Q122" s="2">
        <f t="shared" si="54"/>
        <v>0</v>
      </c>
      <c r="R122" s="2">
        <f t="shared" si="54"/>
        <v>0</v>
      </c>
      <c r="S122" s="2">
        <f t="shared" si="54"/>
        <v>0</v>
      </c>
      <c r="T122" s="2">
        <f t="shared" si="54"/>
        <v>0</v>
      </c>
      <c r="U122" s="2">
        <f t="shared" si="54"/>
        <v>0</v>
      </c>
      <c r="V122" s="2">
        <f t="shared" si="54"/>
        <v>0</v>
      </c>
      <c r="W122" s="2">
        <f t="shared" si="54"/>
        <v>0</v>
      </c>
      <c r="X122" s="2">
        <f t="shared" si="54"/>
        <v>0</v>
      </c>
      <c r="Y122" s="2">
        <f t="shared" si="54"/>
        <v>0</v>
      </c>
      <c r="Z122" s="2">
        <f t="shared" si="54"/>
        <v>0</v>
      </c>
      <c r="AA122" s="2">
        <f t="shared" si="54"/>
        <v>0</v>
      </c>
      <c r="AB122" s="2">
        <f t="shared" si="54"/>
        <v>0</v>
      </c>
      <c r="AC122" s="2">
        <f t="shared" si="54"/>
        <v>0</v>
      </c>
      <c r="AD122" s="2">
        <f t="shared" si="54"/>
        <v>28.271151735034472</v>
      </c>
      <c r="AE122" s="2">
        <f t="shared" si="54"/>
        <v>1061.5983962176776</v>
      </c>
      <c r="AF122" s="2">
        <f t="shared" si="54"/>
        <v>4435.3966147973497</v>
      </c>
      <c r="AG122" s="2">
        <f t="shared" si="54"/>
        <v>0</v>
      </c>
      <c r="AH122" s="2">
        <f t="shared" si="54"/>
        <v>0</v>
      </c>
      <c r="AI122" s="2">
        <f t="shared" si="54"/>
        <v>0</v>
      </c>
      <c r="AJ122" s="2">
        <f t="shared" si="54"/>
        <v>0</v>
      </c>
      <c r="AK122" s="2">
        <f t="shared" si="54"/>
        <v>0</v>
      </c>
      <c r="AL122" s="2">
        <f t="shared" si="54"/>
        <v>0</v>
      </c>
      <c r="AM122" s="2">
        <f t="shared" si="54"/>
        <v>0</v>
      </c>
      <c r="AN122" s="2">
        <f t="shared" si="54"/>
        <v>0</v>
      </c>
      <c r="AO122" s="2">
        <f t="shared" si="54"/>
        <v>0</v>
      </c>
      <c r="AP122" s="2">
        <f t="shared" si="54"/>
        <v>0</v>
      </c>
      <c r="AQ122" s="2">
        <f t="shared" si="54"/>
        <v>0</v>
      </c>
      <c r="AR122" s="2">
        <f t="shared" si="54"/>
        <v>0</v>
      </c>
      <c r="AS122" s="2">
        <f t="shared" si="54"/>
        <v>0</v>
      </c>
      <c r="AT122" s="2">
        <f t="shared" si="54"/>
        <v>0</v>
      </c>
      <c r="AU122" s="2">
        <f t="shared" si="54"/>
        <v>0</v>
      </c>
      <c r="AV122" s="2">
        <f t="shared" si="54"/>
        <v>0</v>
      </c>
      <c r="AW122" s="2">
        <f t="shared" si="54"/>
        <v>0</v>
      </c>
      <c r="AX122" s="2">
        <f t="shared" si="54"/>
        <v>0</v>
      </c>
      <c r="AY122" s="2">
        <f t="shared" si="54"/>
        <v>0</v>
      </c>
      <c r="AZ122" s="2">
        <f t="shared" si="54"/>
        <v>0</v>
      </c>
      <c r="BA122" s="2">
        <f t="shared" si="54"/>
        <v>0</v>
      </c>
      <c r="BB122" s="2">
        <f t="shared" si="54"/>
        <v>0</v>
      </c>
      <c r="BC122" s="2">
        <f t="shared" si="54"/>
        <v>0</v>
      </c>
      <c r="BD122" s="2">
        <f t="shared" si="54"/>
        <v>0</v>
      </c>
      <c r="BE122" s="2">
        <f t="shared" si="54"/>
        <v>0</v>
      </c>
      <c r="BF122" s="2">
        <f t="shared" si="54"/>
        <v>0</v>
      </c>
      <c r="BG122" s="2">
        <f t="shared" si="54"/>
        <v>0</v>
      </c>
      <c r="BH122" s="2">
        <f t="shared" si="54"/>
        <v>0</v>
      </c>
      <c r="BI122" s="2">
        <f t="shared" si="54"/>
        <v>0</v>
      </c>
      <c r="BJ122" s="2">
        <f t="shared" si="54"/>
        <v>0</v>
      </c>
      <c r="BK122" s="2">
        <f t="shared" si="54"/>
        <v>0</v>
      </c>
      <c r="BL122" s="2">
        <f t="shared" si="54"/>
        <v>0</v>
      </c>
      <c r="BM122" s="2">
        <f t="shared" si="54"/>
        <v>0</v>
      </c>
      <c r="BN122" s="2">
        <f t="shared" si="54"/>
        <v>0</v>
      </c>
      <c r="BO122" s="2">
        <f t="shared" si="54"/>
        <v>0</v>
      </c>
    </row>
    <row r="123" spans="1:68">
      <c r="B123" s="64" t="s">
        <v>556</v>
      </c>
      <c r="K123" s="167"/>
      <c r="L123" s="2">
        <f t="shared" ref="L123:V123" si="55">SUM(L120:L122)</f>
        <v>0</v>
      </c>
      <c r="M123" s="2">
        <f t="shared" si="55"/>
        <v>0</v>
      </c>
      <c r="N123" s="2">
        <f t="shared" si="55"/>
        <v>0</v>
      </c>
      <c r="O123" s="2">
        <f t="shared" si="55"/>
        <v>0</v>
      </c>
      <c r="P123" s="2">
        <f t="shared" si="55"/>
        <v>0</v>
      </c>
      <c r="Q123" s="2">
        <f t="shared" si="55"/>
        <v>0</v>
      </c>
      <c r="R123" s="2">
        <f t="shared" si="55"/>
        <v>0</v>
      </c>
      <c r="S123" s="2">
        <f t="shared" si="55"/>
        <v>0</v>
      </c>
      <c r="T123" s="2">
        <f t="shared" si="55"/>
        <v>0</v>
      </c>
      <c r="U123" s="2">
        <f t="shared" si="55"/>
        <v>0</v>
      </c>
      <c r="V123" s="2">
        <f t="shared" si="55"/>
        <v>0</v>
      </c>
      <c r="W123" s="2">
        <f t="shared" ref="W123:BO123" si="56">SUM(W120:W122)</f>
        <v>0</v>
      </c>
      <c r="X123" s="2">
        <f t="shared" si="56"/>
        <v>0</v>
      </c>
      <c r="Y123" s="2">
        <f t="shared" si="56"/>
        <v>0</v>
      </c>
      <c r="Z123" s="2">
        <f t="shared" si="56"/>
        <v>0</v>
      </c>
      <c r="AA123" s="2">
        <f t="shared" si="56"/>
        <v>0</v>
      </c>
      <c r="AB123" s="2">
        <f t="shared" si="56"/>
        <v>0</v>
      </c>
      <c r="AC123" s="2">
        <f t="shared" si="56"/>
        <v>0</v>
      </c>
      <c r="AD123" s="2">
        <f t="shared" si="56"/>
        <v>1234.5069590965052</v>
      </c>
      <c r="AE123" s="2">
        <f t="shared" si="56"/>
        <v>33798.240116086854</v>
      </c>
      <c r="AF123" s="2">
        <f t="shared" si="56"/>
        <v>125472.82014254527</v>
      </c>
      <c r="AG123" s="2">
        <f t="shared" si="56"/>
        <v>0</v>
      </c>
      <c r="AH123" s="2">
        <f t="shared" si="56"/>
        <v>0</v>
      </c>
      <c r="AI123" s="2">
        <f t="shared" si="56"/>
        <v>0</v>
      </c>
      <c r="AJ123" s="2">
        <f t="shared" si="56"/>
        <v>0</v>
      </c>
      <c r="AK123" s="2">
        <f t="shared" si="56"/>
        <v>0</v>
      </c>
      <c r="AL123" s="2">
        <f t="shared" si="56"/>
        <v>0</v>
      </c>
      <c r="AM123" s="2">
        <f t="shared" si="56"/>
        <v>0</v>
      </c>
      <c r="AN123" s="2">
        <f t="shared" si="56"/>
        <v>0</v>
      </c>
      <c r="AO123" s="2">
        <f t="shared" si="56"/>
        <v>0</v>
      </c>
      <c r="AP123" s="2">
        <f t="shared" si="56"/>
        <v>0</v>
      </c>
      <c r="AQ123" s="2">
        <f t="shared" si="56"/>
        <v>0</v>
      </c>
      <c r="AR123" s="2">
        <f t="shared" si="56"/>
        <v>0</v>
      </c>
      <c r="AS123" s="2">
        <f t="shared" si="56"/>
        <v>0</v>
      </c>
      <c r="AT123" s="2">
        <f t="shared" si="56"/>
        <v>0</v>
      </c>
      <c r="AU123" s="2">
        <f t="shared" si="56"/>
        <v>0</v>
      </c>
      <c r="AV123" s="2">
        <f t="shared" si="56"/>
        <v>0</v>
      </c>
      <c r="AW123" s="2">
        <f t="shared" si="56"/>
        <v>0</v>
      </c>
      <c r="AX123" s="2">
        <f t="shared" si="56"/>
        <v>0</v>
      </c>
      <c r="AY123" s="2">
        <f t="shared" si="56"/>
        <v>0</v>
      </c>
      <c r="AZ123" s="2">
        <f t="shared" si="56"/>
        <v>0</v>
      </c>
      <c r="BA123" s="2">
        <f t="shared" si="56"/>
        <v>0</v>
      </c>
      <c r="BB123" s="2">
        <f t="shared" si="56"/>
        <v>0</v>
      </c>
      <c r="BC123" s="2">
        <f t="shared" si="56"/>
        <v>0</v>
      </c>
      <c r="BD123" s="2">
        <f t="shared" si="56"/>
        <v>0</v>
      </c>
      <c r="BE123" s="2">
        <f t="shared" si="56"/>
        <v>0</v>
      </c>
      <c r="BF123" s="2">
        <f t="shared" si="56"/>
        <v>0</v>
      </c>
      <c r="BG123" s="2">
        <f t="shared" si="56"/>
        <v>0</v>
      </c>
      <c r="BH123" s="2">
        <f t="shared" si="56"/>
        <v>0</v>
      </c>
      <c r="BI123" s="2">
        <f t="shared" si="56"/>
        <v>0</v>
      </c>
      <c r="BJ123" s="2">
        <f t="shared" si="56"/>
        <v>0</v>
      </c>
      <c r="BK123" s="2">
        <f t="shared" si="56"/>
        <v>0</v>
      </c>
      <c r="BL123" s="2">
        <f t="shared" si="56"/>
        <v>0</v>
      </c>
      <c r="BM123" s="2">
        <f t="shared" si="56"/>
        <v>0</v>
      </c>
      <c r="BN123" s="2">
        <f t="shared" si="56"/>
        <v>0</v>
      </c>
      <c r="BO123" s="2">
        <f t="shared" si="56"/>
        <v>0</v>
      </c>
    </row>
    <row r="124" spans="1:68">
      <c r="B124" s="168" t="s">
        <v>557</v>
      </c>
      <c r="E124" s="2">
        <f>MAX(L123:BO123)*(1+$C$8)</f>
        <v>125472.82014254527</v>
      </c>
      <c r="F124" s="159">
        <v>25</v>
      </c>
      <c r="G124" s="169">
        <f>+$C$6</f>
        <v>2.9999999999999997E-4</v>
      </c>
      <c r="H124" s="151"/>
      <c r="L124" s="2"/>
      <c r="M124" s="2"/>
      <c r="N124" s="2"/>
      <c r="O124" s="2"/>
      <c r="P124" s="2"/>
      <c r="Q124" s="2"/>
    </row>
    <row r="125" spans="1:68">
      <c r="B125" s="14"/>
    </row>
    <row r="126" spans="1:68">
      <c r="B126" s="170" t="s">
        <v>558</v>
      </c>
    </row>
    <row r="127" spans="1:68">
      <c r="B127" s="168" t="s">
        <v>559</v>
      </c>
      <c r="K127" s="2"/>
      <c r="L127" s="2">
        <f t="shared" ref="L127:BO127" si="57">IF(L$10=$C117,$E124,K129)</f>
        <v>0</v>
      </c>
      <c r="M127" s="2">
        <f t="shared" si="57"/>
        <v>0</v>
      </c>
      <c r="N127" s="2">
        <f t="shared" si="57"/>
        <v>0</v>
      </c>
      <c r="O127" s="2">
        <f t="shared" si="57"/>
        <v>0</v>
      </c>
      <c r="P127" s="2">
        <f t="shared" si="57"/>
        <v>0</v>
      </c>
      <c r="Q127" s="2">
        <f t="shared" si="57"/>
        <v>0</v>
      </c>
      <c r="R127" s="2">
        <f t="shared" si="57"/>
        <v>0</v>
      </c>
      <c r="S127" s="2">
        <f t="shared" si="57"/>
        <v>0</v>
      </c>
      <c r="T127" s="2">
        <f t="shared" si="57"/>
        <v>0</v>
      </c>
      <c r="U127" s="2">
        <f t="shared" si="57"/>
        <v>0</v>
      </c>
      <c r="V127" s="2">
        <f t="shared" si="57"/>
        <v>0</v>
      </c>
      <c r="W127" s="2">
        <f t="shared" si="57"/>
        <v>0</v>
      </c>
      <c r="X127" s="2">
        <f t="shared" si="57"/>
        <v>0</v>
      </c>
      <c r="Y127" s="2">
        <f t="shared" si="57"/>
        <v>0</v>
      </c>
      <c r="Z127" s="2">
        <f t="shared" si="57"/>
        <v>0</v>
      </c>
      <c r="AA127" s="2">
        <f t="shared" si="57"/>
        <v>0</v>
      </c>
      <c r="AB127" s="2">
        <f t="shared" si="57"/>
        <v>0</v>
      </c>
      <c r="AC127" s="2">
        <f t="shared" si="57"/>
        <v>0</v>
      </c>
      <c r="AD127" s="2">
        <f t="shared" si="57"/>
        <v>0</v>
      </c>
      <c r="AE127" s="2">
        <f t="shared" si="57"/>
        <v>0</v>
      </c>
      <c r="AF127" s="2">
        <f t="shared" si="57"/>
        <v>125472.82014254527</v>
      </c>
      <c r="AG127" s="2">
        <f t="shared" si="57"/>
        <v>125054.57740873679</v>
      </c>
      <c r="AH127" s="2">
        <f t="shared" si="57"/>
        <v>120035.66460303498</v>
      </c>
      <c r="AI127" s="2">
        <f t="shared" si="57"/>
        <v>115016.75179733317</v>
      </c>
      <c r="AJ127" s="2">
        <f t="shared" si="57"/>
        <v>109997.83899163136</v>
      </c>
      <c r="AK127" s="2">
        <f t="shared" si="57"/>
        <v>104978.92618592955</v>
      </c>
      <c r="AL127" s="2">
        <f t="shared" si="57"/>
        <v>99960.013380227741</v>
      </c>
      <c r="AM127" s="2">
        <f t="shared" si="57"/>
        <v>94941.100574525932</v>
      </c>
      <c r="AN127" s="2">
        <f t="shared" si="57"/>
        <v>89922.187768824122</v>
      </c>
      <c r="AO127" s="2">
        <f t="shared" si="57"/>
        <v>84903.274963122312</v>
      </c>
      <c r="AP127" s="2">
        <f t="shared" si="57"/>
        <v>79884.362157420503</v>
      </c>
      <c r="AQ127" s="2">
        <f t="shared" si="57"/>
        <v>74865.449351718693</v>
      </c>
      <c r="AR127" s="2">
        <f t="shared" si="57"/>
        <v>69846.536546016883</v>
      </c>
      <c r="AS127" s="2">
        <f t="shared" si="57"/>
        <v>64827.623740315074</v>
      </c>
      <c r="AT127" s="2">
        <f t="shared" si="57"/>
        <v>59808.710934613264</v>
      </c>
      <c r="AU127" s="2">
        <f t="shared" si="57"/>
        <v>54789.798128911454</v>
      </c>
      <c r="AV127" s="2">
        <f t="shared" si="57"/>
        <v>49770.885323209644</v>
      </c>
      <c r="AW127" s="2">
        <f t="shared" si="57"/>
        <v>44751.972517507835</v>
      </c>
      <c r="AX127" s="2">
        <f t="shared" si="57"/>
        <v>39733.059711806025</v>
      </c>
      <c r="AY127" s="2">
        <f t="shared" si="57"/>
        <v>34714.146906104215</v>
      </c>
      <c r="AZ127" s="2">
        <f t="shared" si="57"/>
        <v>29695.234100402406</v>
      </c>
      <c r="BA127" s="2">
        <f t="shared" si="57"/>
        <v>24676.321294700596</v>
      </c>
      <c r="BB127" s="2">
        <f t="shared" si="57"/>
        <v>19657.408488998786</v>
      </c>
      <c r="BC127" s="2">
        <f t="shared" si="57"/>
        <v>14638.495683296976</v>
      </c>
      <c r="BD127" s="2">
        <f t="shared" si="57"/>
        <v>9619.5828775951668</v>
      </c>
      <c r="BE127" s="2">
        <f t="shared" si="57"/>
        <v>4600.6700718933562</v>
      </c>
      <c r="BF127" s="2">
        <f t="shared" si="57"/>
        <v>0</v>
      </c>
      <c r="BG127" s="2">
        <f t="shared" si="57"/>
        <v>0</v>
      </c>
      <c r="BH127" s="2">
        <f t="shared" si="57"/>
        <v>0</v>
      </c>
      <c r="BI127" s="2">
        <f t="shared" si="57"/>
        <v>0</v>
      </c>
      <c r="BJ127" s="2">
        <f t="shared" si="57"/>
        <v>0</v>
      </c>
      <c r="BK127" s="2">
        <f t="shared" si="57"/>
        <v>0</v>
      </c>
      <c r="BL127" s="2">
        <f t="shared" si="57"/>
        <v>0</v>
      </c>
      <c r="BM127" s="2">
        <f t="shared" si="57"/>
        <v>0</v>
      </c>
      <c r="BN127" s="2">
        <f t="shared" si="57"/>
        <v>0</v>
      </c>
      <c r="BO127" s="2">
        <f t="shared" si="57"/>
        <v>0</v>
      </c>
    </row>
    <row r="128" spans="1:68">
      <c r="B128" s="64" t="s">
        <v>541</v>
      </c>
      <c r="K128" s="2"/>
      <c r="L128" s="2">
        <f t="shared" ref="L128:BO128" si="58">IF(L$10=$C117,$E124/$F124*(13-$D117)/12,MIN(K129,$E124/$F124))</f>
        <v>0</v>
      </c>
      <c r="M128" s="2">
        <f t="shared" si="58"/>
        <v>0</v>
      </c>
      <c r="N128" s="2">
        <f t="shared" si="58"/>
        <v>0</v>
      </c>
      <c r="O128" s="2">
        <f t="shared" si="58"/>
        <v>0</v>
      </c>
      <c r="P128" s="2">
        <f t="shared" si="58"/>
        <v>0</v>
      </c>
      <c r="Q128" s="2">
        <f t="shared" si="58"/>
        <v>0</v>
      </c>
      <c r="R128" s="2">
        <f t="shared" si="58"/>
        <v>0</v>
      </c>
      <c r="S128" s="2">
        <f t="shared" si="58"/>
        <v>0</v>
      </c>
      <c r="T128" s="2">
        <f t="shared" si="58"/>
        <v>0</v>
      </c>
      <c r="U128" s="2">
        <f t="shared" si="58"/>
        <v>0</v>
      </c>
      <c r="V128" s="2">
        <f t="shared" si="58"/>
        <v>0</v>
      </c>
      <c r="W128" s="2">
        <f t="shared" si="58"/>
        <v>0</v>
      </c>
      <c r="X128" s="2">
        <f t="shared" si="58"/>
        <v>0</v>
      </c>
      <c r="Y128" s="2">
        <f t="shared" si="58"/>
        <v>0</v>
      </c>
      <c r="Z128" s="2">
        <f t="shared" si="58"/>
        <v>0</v>
      </c>
      <c r="AA128" s="2">
        <f t="shared" si="58"/>
        <v>0</v>
      </c>
      <c r="AB128" s="2">
        <f t="shared" si="58"/>
        <v>0</v>
      </c>
      <c r="AC128" s="2">
        <f t="shared" si="58"/>
        <v>0</v>
      </c>
      <c r="AD128" s="2">
        <f t="shared" si="58"/>
        <v>0</v>
      </c>
      <c r="AE128" s="2">
        <f t="shared" si="58"/>
        <v>0</v>
      </c>
      <c r="AF128" s="2">
        <f t="shared" si="58"/>
        <v>418.24273380848422</v>
      </c>
      <c r="AG128" s="2">
        <f t="shared" si="58"/>
        <v>5018.9128057018106</v>
      </c>
      <c r="AH128" s="2">
        <f t="shared" si="58"/>
        <v>5018.9128057018106</v>
      </c>
      <c r="AI128" s="2">
        <f t="shared" si="58"/>
        <v>5018.9128057018106</v>
      </c>
      <c r="AJ128" s="2">
        <f t="shared" si="58"/>
        <v>5018.9128057018106</v>
      </c>
      <c r="AK128" s="2">
        <f t="shared" si="58"/>
        <v>5018.9128057018106</v>
      </c>
      <c r="AL128" s="2">
        <f t="shared" si="58"/>
        <v>5018.9128057018106</v>
      </c>
      <c r="AM128" s="2">
        <f t="shared" si="58"/>
        <v>5018.9128057018106</v>
      </c>
      <c r="AN128" s="2">
        <f t="shared" si="58"/>
        <v>5018.9128057018106</v>
      </c>
      <c r="AO128" s="2">
        <f t="shared" si="58"/>
        <v>5018.9128057018106</v>
      </c>
      <c r="AP128" s="2">
        <f t="shared" si="58"/>
        <v>5018.9128057018106</v>
      </c>
      <c r="AQ128" s="2">
        <f t="shared" si="58"/>
        <v>5018.9128057018106</v>
      </c>
      <c r="AR128" s="2">
        <f t="shared" si="58"/>
        <v>5018.9128057018106</v>
      </c>
      <c r="AS128" s="2">
        <f t="shared" si="58"/>
        <v>5018.9128057018106</v>
      </c>
      <c r="AT128" s="2">
        <f t="shared" si="58"/>
        <v>5018.9128057018106</v>
      </c>
      <c r="AU128" s="2">
        <f t="shared" si="58"/>
        <v>5018.9128057018106</v>
      </c>
      <c r="AV128" s="2">
        <f t="shared" si="58"/>
        <v>5018.9128057018106</v>
      </c>
      <c r="AW128" s="2">
        <f t="shared" si="58"/>
        <v>5018.9128057018106</v>
      </c>
      <c r="AX128" s="2">
        <f t="shared" si="58"/>
        <v>5018.9128057018106</v>
      </c>
      <c r="AY128" s="2">
        <f t="shared" si="58"/>
        <v>5018.9128057018106</v>
      </c>
      <c r="AZ128" s="2">
        <f t="shared" si="58"/>
        <v>5018.9128057018106</v>
      </c>
      <c r="BA128" s="2">
        <f t="shared" si="58"/>
        <v>5018.9128057018106</v>
      </c>
      <c r="BB128" s="2">
        <f t="shared" si="58"/>
        <v>5018.9128057018106</v>
      </c>
      <c r="BC128" s="2">
        <f t="shared" si="58"/>
        <v>5018.9128057018106</v>
      </c>
      <c r="BD128" s="2">
        <f t="shared" si="58"/>
        <v>5018.9128057018106</v>
      </c>
      <c r="BE128" s="2">
        <f t="shared" si="58"/>
        <v>4600.6700718933562</v>
      </c>
      <c r="BF128" s="2">
        <f t="shared" si="58"/>
        <v>0</v>
      </c>
      <c r="BG128" s="2">
        <f t="shared" si="58"/>
        <v>0</v>
      </c>
      <c r="BH128" s="2">
        <f t="shared" si="58"/>
        <v>0</v>
      </c>
      <c r="BI128" s="2">
        <f t="shared" si="58"/>
        <v>0</v>
      </c>
      <c r="BJ128" s="2">
        <f t="shared" si="58"/>
        <v>0</v>
      </c>
      <c r="BK128" s="2">
        <f t="shared" si="58"/>
        <v>0</v>
      </c>
      <c r="BL128" s="2">
        <f t="shared" si="58"/>
        <v>0</v>
      </c>
      <c r="BM128" s="2">
        <f t="shared" si="58"/>
        <v>0</v>
      </c>
      <c r="BN128" s="2">
        <f t="shared" si="58"/>
        <v>0</v>
      </c>
      <c r="BO128" s="2">
        <f t="shared" si="58"/>
        <v>0</v>
      </c>
    </row>
    <row r="129" spans="1:67">
      <c r="B129" s="168" t="s">
        <v>542</v>
      </c>
      <c r="K129" s="167">
        <v>0</v>
      </c>
      <c r="L129" s="2">
        <f t="shared" ref="L129:BO129" si="59">+L127-L128</f>
        <v>0</v>
      </c>
      <c r="M129" s="2">
        <f t="shared" si="59"/>
        <v>0</v>
      </c>
      <c r="N129" s="2">
        <f t="shared" si="59"/>
        <v>0</v>
      </c>
      <c r="O129" s="2">
        <f t="shared" si="59"/>
        <v>0</v>
      </c>
      <c r="P129" s="2">
        <f t="shared" si="59"/>
        <v>0</v>
      </c>
      <c r="Q129" s="2">
        <f t="shared" si="59"/>
        <v>0</v>
      </c>
      <c r="R129" s="2">
        <f t="shared" si="59"/>
        <v>0</v>
      </c>
      <c r="S129" s="2">
        <f t="shared" si="59"/>
        <v>0</v>
      </c>
      <c r="T129" s="2">
        <f t="shared" si="59"/>
        <v>0</v>
      </c>
      <c r="U129" s="2">
        <f t="shared" si="59"/>
        <v>0</v>
      </c>
      <c r="V129" s="2">
        <f t="shared" si="59"/>
        <v>0</v>
      </c>
      <c r="W129" s="2">
        <f t="shared" si="59"/>
        <v>0</v>
      </c>
      <c r="X129" s="2">
        <f t="shared" si="59"/>
        <v>0</v>
      </c>
      <c r="Y129" s="2">
        <f t="shared" si="59"/>
        <v>0</v>
      </c>
      <c r="Z129" s="2">
        <f t="shared" si="59"/>
        <v>0</v>
      </c>
      <c r="AA129" s="2">
        <f t="shared" si="59"/>
        <v>0</v>
      </c>
      <c r="AB129" s="2">
        <f t="shared" si="59"/>
        <v>0</v>
      </c>
      <c r="AC129" s="2">
        <f t="shared" si="59"/>
        <v>0</v>
      </c>
      <c r="AD129" s="2">
        <f t="shared" si="59"/>
        <v>0</v>
      </c>
      <c r="AE129" s="2">
        <f t="shared" si="59"/>
        <v>0</v>
      </c>
      <c r="AF129" s="2">
        <f t="shared" si="59"/>
        <v>125054.57740873679</v>
      </c>
      <c r="AG129" s="2">
        <f t="shared" si="59"/>
        <v>120035.66460303498</v>
      </c>
      <c r="AH129" s="2">
        <f t="shared" si="59"/>
        <v>115016.75179733317</v>
      </c>
      <c r="AI129" s="2">
        <f t="shared" si="59"/>
        <v>109997.83899163136</v>
      </c>
      <c r="AJ129" s="2">
        <f t="shared" si="59"/>
        <v>104978.92618592955</v>
      </c>
      <c r="AK129" s="2">
        <f t="shared" si="59"/>
        <v>99960.013380227741</v>
      </c>
      <c r="AL129" s="2">
        <f t="shared" si="59"/>
        <v>94941.100574525932</v>
      </c>
      <c r="AM129" s="2">
        <f t="shared" si="59"/>
        <v>89922.187768824122</v>
      </c>
      <c r="AN129" s="2">
        <f t="shared" si="59"/>
        <v>84903.274963122312</v>
      </c>
      <c r="AO129" s="2">
        <f t="shared" si="59"/>
        <v>79884.362157420503</v>
      </c>
      <c r="AP129" s="2">
        <f t="shared" si="59"/>
        <v>74865.449351718693</v>
      </c>
      <c r="AQ129" s="2">
        <f t="shared" si="59"/>
        <v>69846.536546016883</v>
      </c>
      <c r="AR129" s="2">
        <f t="shared" si="59"/>
        <v>64827.623740315074</v>
      </c>
      <c r="AS129" s="2">
        <f t="shared" si="59"/>
        <v>59808.710934613264</v>
      </c>
      <c r="AT129" s="2">
        <f t="shared" si="59"/>
        <v>54789.798128911454</v>
      </c>
      <c r="AU129" s="2">
        <f t="shared" si="59"/>
        <v>49770.885323209644</v>
      </c>
      <c r="AV129" s="2">
        <f t="shared" si="59"/>
        <v>44751.972517507835</v>
      </c>
      <c r="AW129" s="2">
        <f t="shared" si="59"/>
        <v>39733.059711806025</v>
      </c>
      <c r="AX129" s="2">
        <f t="shared" si="59"/>
        <v>34714.146906104215</v>
      </c>
      <c r="AY129" s="2">
        <f t="shared" si="59"/>
        <v>29695.234100402406</v>
      </c>
      <c r="AZ129" s="2">
        <f t="shared" si="59"/>
        <v>24676.321294700596</v>
      </c>
      <c r="BA129" s="2">
        <f t="shared" si="59"/>
        <v>19657.408488998786</v>
      </c>
      <c r="BB129" s="2">
        <f t="shared" si="59"/>
        <v>14638.495683296976</v>
      </c>
      <c r="BC129" s="2">
        <f t="shared" si="59"/>
        <v>9619.5828775951668</v>
      </c>
      <c r="BD129" s="2">
        <f t="shared" si="59"/>
        <v>4600.6700718933562</v>
      </c>
      <c r="BE129" s="2">
        <f t="shared" si="59"/>
        <v>0</v>
      </c>
      <c r="BF129" s="2">
        <f t="shared" si="59"/>
        <v>0</v>
      </c>
      <c r="BG129" s="2">
        <f t="shared" si="59"/>
        <v>0</v>
      </c>
      <c r="BH129" s="2">
        <f t="shared" si="59"/>
        <v>0</v>
      </c>
      <c r="BI129" s="2">
        <f t="shared" si="59"/>
        <v>0</v>
      </c>
      <c r="BJ129" s="2">
        <f t="shared" si="59"/>
        <v>0</v>
      </c>
      <c r="BK129" s="2">
        <f t="shared" si="59"/>
        <v>0</v>
      </c>
      <c r="BL129" s="2">
        <f t="shared" si="59"/>
        <v>0</v>
      </c>
      <c r="BM129" s="2">
        <f t="shared" si="59"/>
        <v>0</v>
      </c>
      <c r="BN129" s="2">
        <f t="shared" si="59"/>
        <v>0</v>
      </c>
      <c r="BO129" s="2">
        <f t="shared" si="59"/>
        <v>0</v>
      </c>
    </row>
    <row r="130" spans="1:67">
      <c r="B130" s="64" t="s">
        <v>543</v>
      </c>
      <c r="L130" s="2">
        <f t="shared" ref="L130:BO130" si="60">IF(L$10=$C117,(L127+L129)/2*(13-$D117)/12,(L127+L129)/2)</f>
        <v>0</v>
      </c>
      <c r="M130" s="2">
        <f t="shared" si="60"/>
        <v>0</v>
      </c>
      <c r="N130" s="2">
        <f t="shared" si="60"/>
        <v>0</v>
      </c>
      <c r="O130" s="2">
        <f t="shared" si="60"/>
        <v>0</v>
      </c>
      <c r="P130" s="2">
        <f t="shared" si="60"/>
        <v>0</v>
      </c>
      <c r="Q130" s="2">
        <f t="shared" si="60"/>
        <v>0</v>
      </c>
      <c r="R130" s="2">
        <f t="shared" si="60"/>
        <v>0</v>
      </c>
      <c r="S130" s="2">
        <f t="shared" si="60"/>
        <v>0</v>
      </c>
      <c r="T130" s="2">
        <f t="shared" si="60"/>
        <v>0</v>
      </c>
      <c r="U130" s="2">
        <f t="shared" si="60"/>
        <v>0</v>
      </c>
      <c r="V130" s="2">
        <f t="shared" si="60"/>
        <v>0</v>
      </c>
      <c r="W130" s="2">
        <f t="shared" si="60"/>
        <v>0</v>
      </c>
      <c r="X130" s="2">
        <f t="shared" si="60"/>
        <v>0</v>
      </c>
      <c r="Y130" s="2">
        <f t="shared" si="60"/>
        <v>0</v>
      </c>
      <c r="Z130" s="2">
        <f t="shared" si="60"/>
        <v>0</v>
      </c>
      <c r="AA130" s="2">
        <f t="shared" si="60"/>
        <v>0</v>
      </c>
      <c r="AB130" s="2">
        <f t="shared" si="60"/>
        <v>0</v>
      </c>
      <c r="AC130" s="2">
        <f t="shared" si="60"/>
        <v>0</v>
      </c>
      <c r="AD130" s="2">
        <f t="shared" si="60"/>
        <v>0</v>
      </c>
      <c r="AE130" s="2">
        <f t="shared" si="60"/>
        <v>0</v>
      </c>
      <c r="AF130" s="2">
        <f t="shared" si="60"/>
        <v>10438.641564636753</v>
      </c>
      <c r="AG130" s="2">
        <f t="shared" si="60"/>
        <v>122545.12100588589</v>
      </c>
      <c r="AH130" s="2">
        <f t="shared" si="60"/>
        <v>117526.20820018408</v>
      </c>
      <c r="AI130" s="2">
        <f t="shared" si="60"/>
        <v>112507.29539448227</v>
      </c>
      <c r="AJ130" s="2">
        <f t="shared" si="60"/>
        <v>107488.38258878046</v>
      </c>
      <c r="AK130" s="2">
        <f t="shared" si="60"/>
        <v>102469.46978307865</v>
      </c>
      <c r="AL130" s="2">
        <f t="shared" si="60"/>
        <v>97450.556977376837</v>
      </c>
      <c r="AM130" s="2">
        <f t="shared" si="60"/>
        <v>92431.644171675027</v>
      </c>
      <c r="AN130" s="2">
        <f t="shared" si="60"/>
        <v>87412.731365973217</v>
      </c>
      <c r="AO130" s="2">
        <f t="shared" si="60"/>
        <v>82393.818560271407</v>
      </c>
      <c r="AP130" s="2">
        <f t="shared" si="60"/>
        <v>77374.905754569598</v>
      </c>
      <c r="AQ130" s="2">
        <f t="shared" si="60"/>
        <v>72355.992948867788</v>
      </c>
      <c r="AR130" s="2">
        <f t="shared" si="60"/>
        <v>67337.080143165978</v>
      </c>
      <c r="AS130" s="2">
        <f t="shared" si="60"/>
        <v>62318.167337464169</v>
      </c>
      <c r="AT130" s="2">
        <f t="shared" si="60"/>
        <v>57299.254531762359</v>
      </c>
      <c r="AU130" s="2">
        <f t="shared" si="60"/>
        <v>52280.341726060549</v>
      </c>
      <c r="AV130" s="2">
        <f t="shared" si="60"/>
        <v>47261.42892035874</v>
      </c>
      <c r="AW130" s="2">
        <f t="shared" si="60"/>
        <v>42242.51611465693</v>
      </c>
      <c r="AX130" s="2">
        <f t="shared" si="60"/>
        <v>37223.60330895512</v>
      </c>
      <c r="AY130" s="2">
        <f t="shared" si="60"/>
        <v>32204.69050325331</v>
      </c>
      <c r="AZ130" s="2">
        <f t="shared" si="60"/>
        <v>27185.777697551501</v>
      </c>
      <c r="BA130" s="2">
        <f t="shared" si="60"/>
        <v>22166.864891849691</v>
      </c>
      <c r="BB130" s="2">
        <f t="shared" si="60"/>
        <v>17147.952086147881</v>
      </c>
      <c r="BC130" s="2">
        <f t="shared" si="60"/>
        <v>12129.039280446072</v>
      </c>
      <c r="BD130" s="2">
        <f t="shared" si="60"/>
        <v>7110.1264747442619</v>
      </c>
      <c r="BE130" s="2">
        <f t="shared" si="60"/>
        <v>2300.3350359466781</v>
      </c>
      <c r="BF130" s="2">
        <f t="shared" si="60"/>
        <v>0</v>
      </c>
      <c r="BG130" s="2">
        <f t="shared" si="60"/>
        <v>0</v>
      </c>
      <c r="BH130" s="2">
        <f t="shared" si="60"/>
        <v>0</v>
      </c>
      <c r="BI130" s="2">
        <f t="shared" si="60"/>
        <v>0</v>
      </c>
      <c r="BJ130" s="2">
        <f t="shared" si="60"/>
        <v>0</v>
      </c>
      <c r="BK130" s="2">
        <f t="shared" si="60"/>
        <v>0</v>
      </c>
      <c r="BL130" s="2">
        <f t="shared" si="60"/>
        <v>0</v>
      </c>
      <c r="BM130" s="2">
        <f t="shared" si="60"/>
        <v>0</v>
      </c>
      <c r="BN130" s="2">
        <f t="shared" si="60"/>
        <v>0</v>
      </c>
      <c r="BO130" s="2">
        <f t="shared" si="60"/>
        <v>0</v>
      </c>
    </row>
    <row r="131" spans="1:67">
      <c r="B131" s="64" t="s">
        <v>535</v>
      </c>
      <c r="L131" s="171">
        <f t="shared" ref="L131:BO131" si="61">+L130*$C$5</f>
        <v>0</v>
      </c>
      <c r="M131" s="171">
        <f t="shared" si="61"/>
        <v>0</v>
      </c>
      <c r="N131" s="171">
        <f t="shared" si="61"/>
        <v>0</v>
      </c>
      <c r="O131" s="171">
        <f t="shared" si="61"/>
        <v>0</v>
      </c>
      <c r="P131" s="171">
        <f t="shared" si="61"/>
        <v>0</v>
      </c>
      <c r="Q131" s="171">
        <f t="shared" si="61"/>
        <v>0</v>
      </c>
      <c r="R131" s="171">
        <f t="shared" si="61"/>
        <v>0</v>
      </c>
      <c r="S131" s="171">
        <f t="shared" si="61"/>
        <v>0</v>
      </c>
      <c r="T131" s="171">
        <f t="shared" si="61"/>
        <v>0</v>
      </c>
      <c r="U131" s="171">
        <f t="shared" si="61"/>
        <v>0</v>
      </c>
      <c r="V131" s="171">
        <f t="shared" si="61"/>
        <v>0</v>
      </c>
      <c r="W131" s="171">
        <f t="shared" si="61"/>
        <v>0</v>
      </c>
      <c r="X131" s="171">
        <f t="shared" si="61"/>
        <v>0</v>
      </c>
      <c r="Y131" s="171">
        <f t="shared" si="61"/>
        <v>0</v>
      </c>
      <c r="Z131" s="171">
        <f t="shared" si="61"/>
        <v>0</v>
      </c>
      <c r="AA131" s="171">
        <f t="shared" si="61"/>
        <v>0</v>
      </c>
      <c r="AB131" s="171">
        <f t="shared" si="61"/>
        <v>0</v>
      </c>
      <c r="AC131" s="171">
        <f t="shared" si="61"/>
        <v>0</v>
      </c>
      <c r="AD131" s="171">
        <f t="shared" si="61"/>
        <v>0</v>
      </c>
      <c r="AE131" s="171">
        <f t="shared" si="61"/>
        <v>0</v>
      </c>
      <c r="AF131" s="171">
        <f t="shared" si="61"/>
        <v>730.70490952457283</v>
      </c>
      <c r="AG131" s="171">
        <f t="shared" si="61"/>
        <v>8578.1584704120123</v>
      </c>
      <c r="AH131" s="171">
        <f t="shared" si="61"/>
        <v>8226.8345740128862</v>
      </c>
      <c r="AI131" s="171">
        <f t="shared" si="61"/>
        <v>7875.5106776137591</v>
      </c>
      <c r="AJ131" s="171">
        <f t="shared" si="61"/>
        <v>7524.1867812146329</v>
      </c>
      <c r="AK131" s="171">
        <f t="shared" si="61"/>
        <v>7172.8628848155058</v>
      </c>
      <c r="AL131" s="171">
        <f t="shared" si="61"/>
        <v>6821.5389884163797</v>
      </c>
      <c r="AM131" s="171">
        <f t="shared" si="61"/>
        <v>6470.2150920172526</v>
      </c>
      <c r="AN131" s="171">
        <f t="shared" si="61"/>
        <v>6118.8911956181255</v>
      </c>
      <c r="AO131" s="171">
        <f t="shared" si="61"/>
        <v>5767.5672992189993</v>
      </c>
      <c r="AP131" s="171">
        <f t="shared" si="61"/>
        <v>5416.2434028198722</v>
      </c>
      <c r="AQ131" s="171">
        <f t="shared" si="61"/>
        <v>5064.9195064207461</v>
      </c>
      <c r="AR131" s="171">
        <f t="shared" si="61"/>
        <v>4713.595610021619</v>
      </c>
      <c r="AS131" s="171">
        <f t="shared" si="61"/>
        <v>4362.2717136224919</v>
      </c>
      <c r="AT131" s="171">
        <f t="shared" si="61"/>
        <v>4010.9478172233653</v>
      </c>
      <c r="AU131" s="171">
        <f t="shared" si="61"/>
        <v>3659.6239208242387</v>
      </c>
      <c r="AV131" s="171">
        <f t="shared" si="61"/>
        <v>3308.300024425112</v>
      </c>
      <c r="AW131" s="171">
        <f t="shared" si="61"/>
        <v>2956.9761280259854</v>
      </c>
      <c r="AX131" s="171">
        <f t="shared" si="61"/>
        <v>2605.6522316268588</v>
      </c>
      <c r="AY131" s="171">
        <f t="shared" si="61"/>
        <v>2254.3283352277322</v>
      </c>
      <c r="AZ131" s="171">
        <f t="shared" si="61"/>
        <v>1903.0044388286053</v>
      </c>
      <c r="BA131" s="171">
        <f t="shared" si="61"/>
        <v>1551.6805424294785</v>
      </c>
      <c r="BB131" s="171">
        <f t="shared" si="61"/>
        <v>1200.3566460303518</v>
      </c>
      <c r="BC131" s="171">
        <f t="shared" si="61"/>
        <v>849.0327496312251</v>
      </c>
      <c r="BD131" s="171">
        <f t="shared" si="61"/>
        <v>497.70885323209836</v>
      </c>
      <c r="BE131" s="171">
        <f t="shared" si="61"/>
        <v>161.02345251626747</v>
      </c>
      <c r="BF131" s="171">
        <f t="shared" si="61"/>
        <v>0</v>
      </c>
      <c r="BG131" s="171">
        <f t="shared" si="61"/>
        <v>0</v>
      </c>
      <c r="BH131" s="171">
        <f t="shared" si="61"/>
        <v>0</v>
      </c>
      <c r="BI131" s="171">
        <f t="shared" si="61"/>
        <v>0</v>
      </c>
      <c r="BJ131" s="171">
        <f t="shared" si="61"/>
        <v>0</v>
      </c>
      <c r="BK131" s="171">
        <f t="shared" si="61"/>
        <v>0</v>
      </c>
      <c r="BL131" s="171">
        <f t="shared" si="61"/>
        <v>0</v>
      </c>
      <c r="BM131" s="171">
        <f t="shared" si="61"/>
        <v>0</v>
      </c>
      <c r="BN131" s="171">
        <f t="shared" si="61"/>
        <v>0</v>
      </c>
      <c r="BO131" s="171">
        <f t="shared" si="61"/>
        <v>0</v>
      </c>
    </row>
    <row r="132" spans="1:67">
      <c r="B132" s="14" t="s">
        <v>560</v>
      </c>
      <c r="L132" s="22">
        <f t="shared" ref="L132:BO132" si="62">IF(OR(L$10&lt;$C117,L$10&gt;$C117+$F124),0,IF(L$10=$C117,$E124*(13-$D117)/12,IF(L$10=$C117+$F124,$E124*($D117-1)/12,$E124)))</f>
        <v>0</v>
      </c>
      <c r="M132" s="22">
        <f t="shared" si="62"/>
        <v>0</v>
      </c>
      <c r="N132" s="22">
        <f t="shared" si="62"/>
        <v>0</v>
      </c>
      <c r="O132" s="22">
        <f t="shared" si="62"/>
        <v>0</v>
      </c>
      <c r="P132" s="22">
        <f t="shared" si="62"/>
        <v>0</v>
      </c>
      <c r="Q132" s="22">
        <f t="shared" si="62"/>
        <v>0</v>
      </c>
      <c r="R132" s="22">
        <f t="shared" si="62"/>
        <v>0</v>
      </c>
      <c r="S132" s="22">
        <f t="shared" si="62"/>
        <v>0</v>
      </c>
      <c r="T132" s="22">
        <f t="shared" si="62"/>
        <v>0</v>
      </c>
      <c r="U132" s="22">
        <f t="shared" si="62"/>
        <v>0</v>
      </c>
      <c r="V132" s="22">
        <f t="shared" si="62"/>
        <v>0</v>
      </c>
      <c r="W132" s="22">
        <f t="shared" si="62"/>
        <v>0</v>
      </c>
      <c r="X132" s="22">
        <f t="shared" si="62"/>
        <v>0</v>
      </c>
      <c r="Y132" s="22">
        <f t="shared" si="62"/>
        <v>0</v>
      </c>
      <c r="Z132" s="22">
        <f t="shared" si="62"/>
        <v>0</v>
      </c>
      <c r="AA132" s="22">
        <f t="shared" si="62"/>
        <v>0</v>
      </c>
      <c r="AB132" s="22">
        <f t="shared" si="62"/>
        <v>0</v>
      </c>
      <c r="AC132" s="22">
        <f t="shared" si="62"/>
        <v>0</v>
      </c>
      <c r="AD132" s="22">
        <f t="shared" si="62"/>
        <v>0</v>
      </c>
      <c r="AE132" s="22">
        <f t="shared" si="62"/>
        <v>0</v>
      </c>
      <c r="AF132" s="22">
        <f t="shared" si="62"/>
        <v>10456.068345212107</v>
      </c>
      <c r="AG132" s="22">
        <f t="shared" si="62"/>
        <v>125472.82014254527</v>
      </c>
      <c r="AH132" s="22">
        <f t="shared" si="62"/>
        <v>125472.82014254527</v>
      </c>
      <c r="AI132" s="22">
        <f t="shared" si="62"/>
        <v>125472.82014254527</v>
      </c>
      <c r="AJ132" s="22">
        <f t="shared" si="62"/>
        <v>125472.82014254527</v>
      </c>
      <c r="AK132" s="22">
        <f t="shared" si="62"/>
        <v>125472.82014254527</v>
      </c>
      <c r="AL132" s="22">
        <f t="shared" si="62"/>
        <v>125472.82014254527</v>
      </c>
      <c r="AM132" s="22">
        <f t="shared" si="62"/>
        <v>125472.82014254527</v>
      </c>
      <c r="AN132" s="22">
        <f t="shared" si="62"/>
        <v>125472.82014254527</v>
      </c>
      <c r="AO132" s="22">
        <f t="shared" si="62"/>
        <v>125472.82014254527</v>
      </c>
      <c r="AP132" s="22">
        <f t="shared" si="62"/>
        <v>125472.82014254527</v>
      </c>
      <c r="AQ132" s="22">
        <f t="shared" si="62"/>
        <v>125472.82014254527</v>
      </c>
      <c r="AR132" s="22">
        <f t="shared" si="62"/>
        <v>125472.82014254527</v>
      </c>
      <c r="AS132" s="22">
        <f t="shared" si="62"/>
        <v>125472.82014254527</v>
      </c>
      <c r="AT132" s="22">
        <f t="shared" si="62"/>
        <v>125472.82014254527</v>
      </c>
      <c r="AU132" s="22">
        <f t="shared" si="62"/>
        <v>125472.82014254527</v>
      </c>
      <c r="AV132" s="22">
        <f t="shared" si="62"/>
        <v>125472.82014254527</v>
      </c>
      <c r="AW132" s="22">
        <f t="shared" si="62"/>
        <v>125472.82014254527</v>
      </c>
      <c r="AX132" s="22">
        <f t="shared" si="62"/>
        <v>125472.82014254527</v>
      </c>
      <c r="AY132" s="22">
        <f t="shared" si="62"/>
        <v>125472.82014254527</v>
      </c>
      <c r="AZ132" s="22">
        <f t="shared" si="62"/>
        <v>125472.82014254527</v>
      </c>
      <c r="BA132" s="22">
        <f t="shared" si="62"/>
        <v>125472.82014254527</v>
      </c>
      <c r="BB132" s="22">
        <f t="shared" si="62"/>
        <v>125472.82014254527</v>
      </c>
      <c r="BC132" s="22">
        <f t="shared" si="62"/>
        <v>125472.82014254527</v>
      </c>
      <c r="BD132" s="22">
        <f t="shared" si="62"/>
        <v>125472.82014254527</v>
      </c>
      <c r="BE132" s="22">
        <f t="shared" si="62"/>
        <v>115016.75179733317</v>
      </c>
      <c r="BF132" s="22">
        <f t="shared" si="62"/>
        <v>0</v>
      </c>
      <c r="BG132" s="22">
        <f t="shared" si="62"/>
        <v>0</v>
      </c>
      <c r="BH132" s="22">
        <f t="shared" si="62"/>
        <v>0</v>
      </c>
      <c r="BI132" s="22">
        <f t="shared" si="62"/>
        <v>0</v>
      </c>
      <c r="BJ132" s="22">
        <f t="shared" si="62"/>
        <v>0</v>
      </c>
      <c r="BK132" s="22">
        <f t="shared" si="62"/>
        <v>0</v>
      </c>
      <c r="BL132" s="22">
        <f t="shared" si="62"/>
        <v>0</v>
      </c>
      <c r="BM132" s="22">
        <f t="shared" si="62"/>
        <v>0</v>
      </c>
      <c r="BN132" s="22">
        <f t="shared" si="62"/>
        <v>0</v>
      </c>
      <c r="BO132" s="22">
        <f t="shared" si="62"/>
        <v>0</v>
      </c>
    </row>
    <row r="133" spans="1:67">
      <c r="B133" s="14" t="s">
        <v>536</v>
      </c>
      <c r="J133" s="2"/>
      <c r="L133" s="172">
        <f>+L132*$G124</f>
        <v>0</v>
      </c>
      <c r="M133" s="172">
        <f t="shared" ref="M133:BO133" si="63">+M132*$G124</f>
        <v>0</v>
      </c>
      <c r="N133" s="172">
        <f t="shared" si="63"/>
        <v>0</v>
      </c>
      <c r="O133" s="172">
        <f t="shared" si="63"/>
        <v>0</v>
      </c>
      <c r="P133" s="172">
        <f t="shared" si="63"/>
        <v>0</v>
      </c>
      <c r="Q133" s="172">
        <f t="shared" si="63"/>
        <v>0</v>
      </c>
      <c r="R133" s="172">
        <f t="shared" si="63"/>
        <v>0</v>
      </c>
      <c r="S133" s="172">
        <f t="shared" si="63"/>
        <v>0</v>
      </c>
      <c r="T133" s="172">
        <f t="shared" si="63"/>
        <v>0</v>
      </c>
      <c r="U133" s="172">
        <f t="shared" si="63"/>
        <v>0</v>
      </c>
      <c r="V133" s="172">
        <f t="shared" si="63"/>
        <v>0</v>
      </c>
      <c r="W133" s="172">
        <f t="shared" si="63"/>
        <v>0</v>
      </c>
      <c r="X133" s="172">
        <f t="shared" si="63"/>
        <v>0</v>
      </c>
      <c r="Y133" s="172">
        <f t="shared" si="63"/>
        <v>0</v>
      </c>
      <c r="Z133" s="172">
        <f t="shared" si="63"/>
        <v>0</v>
      </c>
      <c r="AA133" s="172">
        <f t="shared" si="63"/>
        <v>0</v>
      </c>
      <c r="AB133" s="172">
        <f t="shared" si="63"/>
        <v>0</v>
      </c>
      <c r="AC133" s="172">
        <f t="shared" si="63"/>
        <v>0</v>
      </c>
      <c r="AD133" s="172">
        <f t="shared" si="63"/>
        <v>0</v>
      </c>
      <c r="AE133" s="172">
        <f t="shared" si="63"/>
        <v>0</v>
      </c>
      <c r="AF133" s="172">
        <f t="shared" si="63"/>
        <v>3.1368205035636318</v>
      </c>
      <c r="AG133" s="172">
        <f t="shared" si="63"/>
        <v>37.641846042763575</v>
      </c>
      <c r="AH133" s="172">
        <f t="shared" si="63"/>
        <v>37.641846042763575</v>
      </c>
      <c r="AI133" s="172">
        <f t="shared" si="63"/>
        <v>37.641846042763575</v>
      </c>
      <c r="AJ133" s="172">
        <f t="shared" si="63"/>
        <v>37.641846042763575</v>
      </c>
      <c r="AK133" s="172">
        <f t="shared" si="63"/>
        <v>37.641846042763575</v>
      </c>
      <c r="AL133" s="172">
        <f t="shared" si="63"/>
        <v>37.641846042763575</v>
      </c>
      <c r="AM133" s="172">
        <f t="shared" si="63"/>
        <v>37.641846042763575</v>
      </c>
      <c r="AN133" s="172">
        <f t="shared" si="63"/>
        <v>37.641846042763575</v>
      </c>
      <c r="AO133" s="172">
        <f t="shared" si="63"/>
        <v>37.641846042763575</v>
      </c>
      <c r="AP133" s="172">
        <f t="shared" si="63"/>
        <v>37.641846042763575</v>
      </c>
      <c r="AQ133" s="172">
        <f t="shared" si="63"/>
        <v>37.641846042763575</v>
      </c>
      <c r="AR133" s="172">
        <f t="shared" si="63"/>
        <v>37.641846042763575</v>
      </c>
      <c r="AS133" s="172">
        <f t="shared" si="63"/>
        <v>37.641846042763575</v>
      </c>
      <c r="AT133" s="172">
        <f t="shared" si="63"/>
        <v>37.641846042763575</v>
      </c>
      <c r="AU133" s="172">
        <f t="shared" si="63"/>
        <v>37.641846042763575</v>
      </c>
      <c r="AV133" s="172">
        <f t="shared" si="63"/>
        <v>37.641846042763575</v>
      </c>
      <c r="AW133" s="172">
        <f t="shared" si="63"/>
        <v>37.641846042763575</v>
      </c>
      <c r="AX133" s="172">
        <f t="shared" si="63"/>
        <v>37.641846042763575</v>
      </c>
      <c r="AY133" s="172">
        <f t="shared" si="63"/>
        <v>37.641846042763575</v>
      </c>
      <c r="AZ133" s="172">
        <f t="shared" si="63"/>
        <v>37.641846042763575</v>
      </c>
      <c r="BA133" s="172">
        <f t="shared" si="63"/>
        <v>37.641846042763575</v>
      </c>
      <c r="BB133" s="172">
        <f t="shared" si="63"/>
        <v>37.641846042763575</v>
      </c>
      <c r="BC133" s="172">
        <f t="shared" si="63"/>
        <v>37.641846042763575</v>
      </c>
      <c r="BD133" s="172">
        <f t="shared" si="63"/>
        <v>37.641846042763575</v>
      </c>
      <c r="BE133" s="172">
        <f t="shared" si="63"/>
        <v>34.505025539199949</v>
      </c>
      <c r="BF133" s="172">
        <f t="shared" si="63"/>
        <v>0</v>
      </c>
      <c r="BG133" s="172">
        <f t="shared" si="63"/>
        <v>0</v>
      </c>
      <c r="BH133" s="172">
        <f t="shared" si="63"/>
        <v>0</v>
      </c>
      <c r="BI133" s="172">
        <f t="shared" si="63"/>
        <v>0</v>
      </c>
      <c r="BJ133" s="172">
        <f t="shared" si="63"/>
        <v>0</v>
      </c>
      <c r="BK133" s="172">
        <f t="shared" si="63"/>
        <v>0</v>
      </c>
      <c r="BL133" s="172">
        <f t="shared" si="63"/>
        <v>0</v>
      </c>
      <c r="BM133" s="172">
        <f t="shared" si="63"/>
        <v>0</v>
      </c>
      <c r="BN133" s="172">
        <f t="shared" si="63"/>
        <v>0</v>
      </c>
      <c r="BO133" s="172">
        <f t="shared" si="63"/>
        <v>0</v>
      </c>
    </row>
    <row r="134" spans="1:67" ht="13.5" thickBot="1">
      <c r="B134" s="14" t="s">
        <v>561</v>
      </c>
      <c r="J134" s="2"/>
      <c r="L134" s="157">
        <f t="shared" ref="L134:BO134" si="64">SUM(L128,L131,L133)</f>
        <v>0</v>
      </c>
      <c r="M134" s="157">
        <f t="shared" si="64"/>
        <v>0</v>
      </c>
      <c r="N134" s="157">
        <f t="shared" si="64"/>
        <v>0</v>
      </c>
      <c r="O134" s="157">
        <f t="shared" si="64"/>
        <v>0</v>
      </c>
      <c r="P134" s="157">
        <f t="shared" si="64"/>
        <v>0</v>
      </c>
      <c r="Q134" s="157">
        <f t="shared" si="64"/>
        <v>0</v>
      </c>
      <c r="R134" s="157">
        <f t="shared" si="64"/>
        <v>0</v>
      </c>
      <c r="S134" s="157">
        <f t="shared" si="64"/>
        <v>0</v>
      </c>
      <c r="T134" s="157">
        <f t="shared" si="64"/>
        <v>0</v>
      </c>
      <c r="U134" s="157">
        <f t="shared" si="64"/>
        <v>0</v>
      </c>
      <c r="V134" s="157">
        <f t="shared" si="64"/>
        <v>0</v>
      </c>
      <c r="W134" s="157">
        <f t="shared" si="64"/>
        <v>0</v>
      </c>
      <c r="X134" s="157">
        <f t="shared" si="64"/>
        <v>0</v>
      </c>
      <c r="Y134" s="157">
        <f t="shared" si="64"/>
        <v>0</v>
      </c>
      <c r="Z134" s="157">
        <f t="shared" si="64"/>
        <v>0</v>
      </c>
      <c r="AA134" s="157">
        <f t="shared" si="64"/>
        <v>0</v>
      </c>
      <c r="AB134" s="157">
        <f t="shared" si="64"/>
        <v>0</v>
      </c>
      <c r="AC134" s="157">
        <f t="shared" si="64"/>
        <v>0</v>
      </c>
      <c r="AD134" s="157">
        <f t="shared" si="64"/>
        <v>0</v>
      </c>
      <c r="AE134" s="157">
        <f t="shared" si="64"/>
        <v>0</v>
      </c>
      <c r="AF134" s="157">
        <f t="shared" si="64"/>
        <v>1152.0844638366207</v>
      </c>
      <c r="AG134" s="157">
        <f t="shared" si="64"/>
        <v>13634.713122156587</v>
      </c>
      <c r="AH134" s="157">
        <f t="shared" si="64"/>
        <v>13283.389225757459</v>
      </c>
      <c r="AI134" s="157">
        <f t="shared" si="64"/>
        <v>12932.065329358333</v>
      </c>
      <c r="AJ134" s="157">
        <f t="shared" si="64"/>
        <v>12580.741432959207</v>
      </c>
      <c r="AK134" s="157">
        <f t="shared" si="64"/>
        <v>12229.417536560079</v>
      </c>
      <c r="AL134" s="157">
        <f t="shared" si="64"/>
        <v>11878.093640160954</v>
      </c>
      <c r="AM134" s="157">
        <f t="shared" si="64"/>
        <v>11526.769743761826</v>
      </c>
      <c r="AN134" s="157">
        <f t="shared" si="64"/>
        <v>11175.445847362698</v>
      </c>
      <c r="AO134" s="157">
        <f t="shared" si="64"/>
        <v>10824.121950963574</v>
      </c>
      <c r="AP134" s="157">
        <f t="shared" si="64"/>
        <v>10472.798054564446</v>
      </c>
      <c r="AQ134" s="157">
        <f t="shared" si="64"/>
        <v>10121.47415816532</v>
      </c>
      <c r="AR134" s="157">
        <f t="shared" si="64"/>
        <v>9770.1502617661936</v>
      </c>
      <c r="AS134" s="157">
        <f t="shared" si="64"/>
        <v>9418.8263653670656</v>
      </c>
      <c r="AT134" s="157">
        <f t="shared" si="64"/>
        <v>9067.5024689679394</v>
      </c>
      <c r="AU134" s="157">
        <f t="shared" si="64"/>
        <v>8716.1785725688133</v>
      </c>
      <c r="AV134" s="157">
        <f t="shared" si="64"/>
        <v>8364.8546761696853</v>
      </c>
      <c r="AW134" s="157">
        <f t="shared" si="64"/>
        <v>8013.53077977056</v>
      </c>
      <c r="AX134" s="157">
        <f t="shared" si="64"/>
        <v>7662.2068833714338</v>
      </c>
      <c r="AY134" s="157">
        <f t="shared" si="64"/>
        <v>7310.8829869723068</v>
      </c>
      <c r="AZ134" s="157">
        <f t="shared" si="64"/>
        <v>6959.5590905731797</v>
      </c>
      <c r="BA134" s="157">
        <f t="shared" si="64"/>
        <v>6608.2351941740535</v>
      </c>
      <c r="BB134" s="157">
        <f t="shared" si="64"/>
        <v>6256.9112977749264</v>
      </c>
      <c r="BC134" s="157">
        <f t="shared" si="64"/>
        <v>5905.5874013757993</v>
      </c>
      <c r="BD134" s="157">
        <f t="shared" si="64"/>
        <v>5554.2635049766732</v>
      </c>
      <c r="BE134" s="157">
        <f t="shared" si="64"/>
        <v>4796.1985499488237</v>
      </c>
      <c r="BF134" s="157">
        <f t="shared" si="64"/>
        <v>0</v>
      </c>
      <c r="BG134" s="157">
        <f t="shared" si="64"/>
        <v>0</v>
      </c>
      <c r="BH134" s="157">
        <f t="shared" si="64"/>
        <v>0</v>
      </c>
      <c r="BI134" s="157">
        <f t="shared" si="64"/>
        <v>0</v>
      </c>
      <c r="BJ134" s="157">
        <f t="shared" si="64"/>
        <v>0</v>
      </c>
      <c r="BK134" s="157">
        <f t="shared" si="64"/>
        <v>0</v>
      </c>
      <c r="BL134" s="157">
        <f t="shared" si="64"/>
        <v>0</v>
      </c>
      <c r="BM134" s="157">
        <f t="shared" si="64"/>
        <v>0</v>
      </c>
      <c r="BN134" s="157">
        <f t="shared" si="64"/>
        <v>0</v>
      </c>
      <c r="BO134" s="157">
        <f t="shared" si="64"/>
        <v>0</v>
      </c>
    </row>
    <row r="135" spans="1:67">
      <c r="B135" s="14"/>
    </row>
    <row r="136" spans="1:67">
      <c r="B136" s="14"/>
    </row>
    <row r="137" spans="1:67">
      <c r="B137" s="14"/>
    </row>
    <row r="138" spans="1:67">
      <c r="B138" s="14"/>
    </row>
    <row r="139" spans="1:67">
      <c r="B139" s="14"/>
    </row>
    <row r="140" spans="1:67">
      <c r="B140" s="14"/>
    </row>
    <row r="141" spans="1:67">
      <c r="B141" s="14"/>
    </row>
    <row r="142" spans="1:67">
      <c r="A142">
        <f>A112+1</f>
        <v>5</v>
      </c>
      <c r="B142" s="158" t="s">
        <v>564</v>
      </c>
      <c r="C142" s="150"/>
      <c r="G142" s="159" t="s">
        <v>336</v>
      </c>
      <c r="H142" s="1">
        <f>+C147</f>
        <v>2032</v>
      </c>
      <c r="I142" s="2">
        <f>+E154</f>
        <v>27740.184269371763</v>
      </c>
      <c r="J142" s="2">
        <f>NPV($C$4,M142:BO142)+L142</f>
        <v>6905.429195770851</v>
      </c>
      <c r="L142" s="2">
        <f>+L164</f>
        <v>0</v>
      </c>
      <c r="M142" s="2">
        <f t="shared" ref="M142:BO142" si="65">+M164</f>
        <v>0</v>
      </c>
      <c r="N142" s="2">
        <f t="shared" si="65"/>
        <v>0</v>
      </c>
      <c r="O142" s="2">
        <f t="shared" si="65"/>
        <v>0</v>
      </c>
      <c r="P142" s="2">
        <f t="shared" si="65"/>
        <v>0</v>
      </c>
      <c r="Q142" s="2">
        <f t="shared" si="65"/>
        <v>0</v>
      </c>
      <c r="R142" s="2">
        <f t="shared" si="65"/>
        <v>0</v>
      </c>
      <c r="S142" s="2">
        <f t="shared" si="65"/>
        <v>0</v>
      </c>
      <c r="T142" s="2">
        <f t="shared" si="65"/>
        <v>0</v>
      </c>
      <c r="U142" s="2">
        <f t="shared" si="65"/>
        <v>0</v>
      </c>
      <c r="V142" s="2">
        <f t="shared" si="65"/>
        <v>0</v>
      </c>
      <c r="W142" s="2">
        <f t="shared" si="65"/>
        <v>0</v>
      </c>
      <c r="X142" s="2">
        <f t="shared" si="65"/>
        <v>0</v>
      </c>
      <c r="Y142" s="2">
        <f t="shared" si="65"/>
        <v>0</v>
      </c>
      <c r="Z142" s="2">
        <f t="shared" si="65"/>
        <v>0</v>
      </c>
      <c r="AA142" s="2">
        <f t="shared" si="65"/>
        <v>0</v>
      </c>
      <c r="AB142" s="2">
        <f t="shared" si="65"/>
        <v>0</v>
      </c>
      <c r="AC142" s="2">
        <f t="shared" si="65"/>
        <v>0</v>
      </c>
      <c r="AD142" s="2">
        <f t="shared" si="65"/>
        <v>0</v>
      </c>
      <c r="AE142" s="2">
        <f t="shared" si="65"/>
        <v>0</v>
      </c>
      <c r="AF142" s="2">
        <f t="shared" si="65"/>
        <v>200.92690645388362</v>
      </c>
      <c r="AG142" s="2">
        <f t="shared" si="65"/>
        <v>2393.5926221097088</v>
      </c>
      <c r="AH142" s="2">
        <f t="shared" si="65"/>
        <v>2361.2290737954418</v>
      </c>
      <c r="AI142" s="2">
        <f t="shared" si="65"/>
        <v>2328.8655254811747</v>
      </c>
      <c r="AJ142" s="2">
        <f t="shared" si="65"/>
        <v>2296.5019771669081</v>
      </c>
      <c r="AK142" s="2">
        <f t="shared" si="65"/>
        <v>2264.138428852641</v>
      </c>
      <c r="AL142" s="2">
        <f t="shared" si="65"/>
        <v>2231.774880538374</v>
      </c>
      <c r="AM142" s="2">
        <f t="shared" si="65"/>
        <v>2199.4113322241069</v>
      </c>
      <c r="AN142" s="2">
        <f t="shared" si="65"/>
        <v>2167.0477839098398</v>
      </c>
      <c r="AO142" s="2">
        <f t="shared" si="65"/>
        <v>2134.6842355955732</v>
      </c>
      <c r="AP142" s="2">
        <f t="shared" si="65"/>
        <v>2102.3206872813062</v>
      </c>
      <c r="AQ142" s="2">
        <f t="shared" si="65"/>
        <v>2069.9571389670391</v>
      </c>
      <c r="AR142" s="2">
        <f t="shared" si="65"/>
        <v>2037.593590652772</v>
      </c>
      <c r="AS142" s="2">
        <f t="shared" si="65"/>
        <v>2005.2300423385054</v>
      </c>
      <c r="AT142" s="2">
        <f t="shared" si="65"/>
        <v>1972.8664940242384</v>
      </c>
      <c r="AU142" s="2">
        <f t="shared" si="65"/>
        <v>1940.5029457099713</v>
      </c>
      <c r="AV142" s="2">
        <f t="shared" si="65"/>
        <v>1908.1393973957042</v>
      </c>
      <c r="AW142" s="2">
        <f t="shared" si="65"/>
        <v>1875.7758490814376</v>
      </c>
      <c r="AX142" s="2">
        <f t="shared" si="65"/>
        <v>1843.4123007671706</v>
      </c>
      <c r="AY142" s="2">
        <f t="shared" si="65"/>
        <v>1811.0487524529035</v>
      </c>
      <c r="AZ142" s="2">
        <f t="shared" si="65"/>
        <v>1778.6852041386364</v>
      </c>
      <c r="BA142" s="2">
        <f t="shared" si="65"/>
        <v>1746.3216558243694</v>
      </c>
      <c r="BB142" s="2">
        <f t="shared" si="65"/>
        <v>1713.9581075101028</v>
      </c>
      <c r="BC142" s="2">
        <f t="shared" si="65"/>
        <v>1681.5945591958357</v>
      </c>
      <c r="BD142" s="2">
        <f t="shared" si="65"/>
        <v>1649.2310108815686</v>
      </c>
      <c r="BE142" s="2">
        <f t="shared" si="65"/>
        <v>1616.8674625673016</v>
      </c>
      <c r="BF142" s="2">
        <f t="shared" si="65"/>
        <v>1584.5039142530345</v>
      </c>
      <c r="BG142" s="2">
        <f t="shared" si="65"/>
        <v>1552.1403659387674</v>
      </c>
      <c r="BH142" s="2">
        <f t="shared" si="65"/>
        <v>1519.7768176245004</v>
      </c>
      <c r="BI142" s="2">
        <f t="shared" si="65"/>
        <v>1487.4132693102333</v>
      </c>
      <c r="BJ142" s="2">
        <f t="shared" si="65"/>
        <v>1455.0497209959663</v>
      </c>
      <c r="BK142" s="2">
        <f t="shared" si="65"/>
        <v>1422.6861726816992</v>
      </c>
      <c r="BL142" s="2">
        <f t="shared" si="65"/>
        <v>1390.3226243674321</v>
      </c>
      <c r="BM142" s="2">
        <f t="shared" si="65"/>
        <v>1357.9590760531651</v>
      </c>
      <c r="BN142" s="2">
        <f t="shared" si="65"/>
        <v>1325.595527738898</v>
      </c>
      <c r="BO142" s="2">
        <f t="shared" si="65"/>
        <v>1293.2319794246309</v>
      </c>
    </row>
    <row r="143" spans="1:67">
      <c r="B143" s="160" t="str">
        <f>"Jan "&amp;$L$10&amp;" $"</f>
        <v>Jan 2012 $</v>
      </c>
      <c r="C143" s="161">
        <v>17710.634534033437</v>
      </c>
      <c r="D143" s="159"/>
      <c r="E143" s="159"/>
      <c r="F143" s="159"/>
      <c r="G143" s="159"/>
      <c r="H143" s="162"/>
    </row>
    <row r="144" spans="1:67">
      <c r="B144" s="14" t="s">
        <v>549</v>
      </c>
      <c r="C144" s="163">
        <v>0.38240000000000002</v>
      </c>
      <c r="D144" s="163">
        <v>0.1537</v>
      </c>
      <c r="E144" s="163">
        <v>0.21959999999999999</v>
      </c>
      <c r="F144" s="163">
        <v>6.8099999999999994E-2</v>
      </c>
      <c r="G144" s="163">
        <v>0.1762</v>
      </c>
      <c r="H144" s="164"/>
      <c r="J144" s="17"/>
      <c r="K144" s="17"/>
    </row>
    <row r="145" spans="1:68">
      <c r="B145" s="14" t="s">
        <v>323</v>
      </c>
      <c r="C145" s="165">
        <v>2.52E-2</v>
      </c>
      <c r="D145" s="159"/>
      <c r="E145" s="159"/>
      <c r="F145" s="159"/>
      <c r="G145" s="159"/>
    </row>
    <row r="146" spans="1:68">
      <c r="B146" s="14" t="s">
        <v>550</v>
      </c>
      <c r="C146" s="159">
        <v>2028</v>
      </c>
      <c r="D146" s="159">
        <v>1</v>
      </c>
      <c r="E146" s="159"/>
      <c r="F146" s="159"/>
      <c r="G146" s="159"/>
    </row>
    <row r="147" spans="1:68">
      <c r="B147" s="14" t="s">
        <v>551</v>
      </c>
      <c r="C147" s="159">
        <v>2032</v>
      </c>
      <c r="D147" s="159">
        <v>12</v>
      </c>
      <c r="E147" s="159"/>
      <c r="F147" s="159"/>
      <c r="G147" s="159"/>
    </row>
    <row r="148" spans="1:68">
      <c r="B148" s="15" t="s">
        <v>552</v>
      </c>
      <c r="L148" s="166">
        <f t="shared" ref="L148:BO148" si="66">(1+$C145)^L$21</f>
        <v>1.0125216047077712</v>
      </c>
      <c r="M148" s="166">
        <f t="shared" si="66"/>
        <v>1.0380371491464069</v>
      </c>
      <c r="N148" s="166">
        <f t="shared" si="66"/>
        <v>1.0641956853048962</v>
      </c>
      <c r="O148" s="166">
        <f t="shared" si="66"/>
        <v>1.0910134165745795</v>
      </c>
      <c r="P148" s="166">
        <f t="shared" si="66"/>
        <v>1.1185069546722588</v>
      </c>
      <c r="Q148" s="166">
        <f t="shared" si="66"/>
        <v>1.1466933299299995</v>
      </c>
      <c r="R148" s="166">
        <f t="shared" si="66"/>
        <v>1.1755900018442353</v>
      </c>
      <c r="S148" s="166">
        <f t="shared" si="66"/>
        <v>1.2052148698907099</v>
      </c>
      <c r="T148" s="166">
        <f t="shared" si="66"/>
        <v>1.2355862846119556</v>
      </c>
      <c r="U148" s="166">
        <f t="shared" si="66"/>
        <v>1.2667230589841769</v>
      </c>
      <c r="V148" s="166">
        <f t="shared" si="66"/>
        <v>1.2986444800705779</v>
      </c>
      <c r="W148" s="166">
        <f t="shared" si="66"/>
        <v>1.3313703209683565</v>
      </c>
      <c r="X148" s="166">
        <f t="shared" si="66"/>
        <v>1.3649208530567589</v>
      </c>
      <c r="Y148" s="166">
        <f t="shared" si="66"/>
        <v>1.399316858553789</v>
      </c>
      <c r="Z148" s="166">
        <f t="shared" si="66"/>
        <v>1.4345796433893443</v>
      </c>
      <c r="AA148" s="166">
        <f t="shared" si="66"/>
        <v>1.4707310504027555</v>
      </c>
      <c r="AB148" s="166">
        <f t="shared" si="66"/>
        <v>1.507793472872905</v>
      </c>
      <c r="AC148" s="166">
        <f t="shared" si="66"/>
        <v>1.5457898683893019</v>
      </c>
      <c r="AD148" s="166">
        <f t="shared" si="66"/>
        <v>1.5847437730727121</v>
      </c>
      <c r="AE148" s="166">
        <f t="shared" si="66"/>
        <v>1.6246793161541444</v>
      </c>
      <c r="AF148" s="166">
        <f t="shared" si="66"/>
        <v>1.6656212349212287</v>
      </c>
      <c r="AG148" s="166">
        <f t="shared" si="66"/>
        <v>1.7075948900412434</v>
      </c>
      <c r="AH148" s="166">
        <f t="shared" si="66"/>
        <v>1.7506262812702824</v>
      </c>
      <c r="AI148" s="166">
        <f t="shared" si="66"/>
        <v>1.7947420635582936</v>
      </c>
      <c r="AJ148" s="166">
        <f t="shared" si="66"/>
        <v>1.8399695635599622</v>
      </c>
      <c r="AK148" s="166">
        <f t="shared" si="66"/>
        <v>1.8863367965616731</v>
      </c>
      <c r="AL148" s="166">
        <f t="shared" si="66"/>
        <v>1.933872483835027</v>
      </c>
      <c r="AM148" s="166">
        <f t="shared" si="66"/>
        <v>1.9826060704276696</v>
      </c>
      <c r="AN148" s="166">
        <f t="shared" si="66"/>
        <v>2.0325677434024465</v>
      </c>
      <c r="AO148" s="166">
        <f t="shared" si="66"/>
        <v>2.0837884505361881</v>
      </c>
      <c r="AP148" s="166">
        <f t="shared" si="66"/>
        <v>2.1362999194896997</v>
      </c>
      <c r="AQ148" s="166">
        <f t="shared" si="66"/>
        <v>2.1901346774608399</v>
      </c>
      <c r="AR148" s="166">
        <f t="shared" si="66"/>
        <v>2.2453260713328529</v>
      </c>
      <c r="AS148" s="166">
        <f t="shared" si="66"/>
        <v>2.3019082883304405</v>
      </c>
      <c r="AT148" s="166">
        <f t="shared" si="66"/>
        <v>2.3599163771963672</v>
      </c>
      <c r="AU148" s="166">
        <f t="shared" si="66"/>
        <v>2.4193862699017155</v>
      </c>
      <c r="AV148" s="166">
        <f t="shared" si="66"/>
        <v>2.4803548039032384</v>
      </c>
      <c r="AW148" s="166">
        <f t="shared" si="66"/>
        <v>2.5428597449615999</v>
      </c>
      <c r="AX148" s="166">
        <f t="shared" si="66"/>
        <v>2.606939810534632</v>
      </c>
      <c r="AY148" s="166">
        <f t="shared" si="66"/>
        <v>2.672634693760104</v>
      </c>
      <c r="AZ148" s="166">
        <f t="shared" si="66"/>
        <v>2.7399850880428587</v>
      </c>
      <c r="BA148" s="166">
        <f t="shared" si="66"/>
        <v>2.8090327122615379</v>
      </c>
      <c r="BB148" s="166">
        <f t="shared" si="66"/>
        <v>2.8798203366105284</v>
      </c>
      <c r="BC148" s="166">
        <f t="shared" si="66"/>
        <v>2.9523918090931134</v>
      </c>
      <c r="BD148" s="166">
        <f t="shared" si="66"/>
        <v>3.0267920826822596</v>
      </c>
      <c r="BE148" s="166">
        <f t="shared" si="66"/>
        <v>3.1030672431658526</v>
      </c>
      <c r="BF148" s="166">
        <f t="shared" si="66"/>
        <v>3.1812645376936315</v>
      </c>
      <c r="BG148" s="166">
        <f t="shared" si="66"/>
        <v>3.2614324040435108</v>
      </c>
      <c r="BH148" s="166">
        <f t="shared" si="66"/>
        <v>3.3436205006254069</v>
      </c>
      <c r="BI148" s="166">
        <f t="shared" si="66"/>
        <v>3.4278797372411671</v>
      </c>
      <c r="BJ148" s="166">
        <f t="shared" si="66"/>
        <v>3.5142623066196435</v>
      </c>
      <c r="BK148" s="166">
        <f t="shared" si="66"/>
        <v>3.6028217167464582</v>
      </c>
      <c r="BL148" s="166">
        <f t="shared" si="66"/>
        <v>3.6936128240084685</v>
      </c>
      <c r="BM148" s="166">
        <f t="shared" si="66"/>
        <v>3.7866918671734817</v>
      </c>
      <c r="BN148" s="166">
        <f t="shared" si="66"/>
        <v>3.8821165022262529</v>
      </c>
      <c r="BO148" s="166">
        <f t="shared" si="66"/>
        <v>3.979945838082354</v>
      </c>
    </row>
    <row r="149" spans="1:68">
      <c r="B149" s="14" t="s">
        <v>553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8">
      <c r="B150" s="64" t="s">
        <v>554</v>
      </c>
      <c r="L150" s="2">
        <f t="shared" ref="L150:BO150" si="67">IF(L$10&gt;$C147,0,+K153)</f>
        <v>0</v>
      </c>
      <c r="M150" s="2">
        <f t="shared" si="67"/>
        <v>0</v>
      </c>
      <c r="N150" s="2">
        <f t="shared" si="67"/>
        <v>0</v>
      </c>
      <c r="O150" s="2">
        <f t="shared" si="67"/>
        <v>0</v>
      </c>
      <c r="P150" s="2">
        <f t="shared" si="67"/>
        <v>0</v>
      </c>
      <c r="Q150" s="2">
        <f t="shared" si="67"/>
        <v>0</v>
      </c>
      <c r="R150" s="2">
        <f t="shared" si="67"/>
        <v>0</v>
      </c>
      <c r="S150" s="2">
        <f t="shared" si="67"/>
        <v>0</v>
      </c>
      <c r="T150" s="2">
        <f t="shared" si="67"/>
        <v>0</v>
      </c>
      <c r="U150" s="2">
        <f t="shared" si="67"/>
        <v>0</v>
      </c>
      <c r="V150" s="2">
        <f t="shared" si="67"/>
        <v>0</v>
      </c>
      <c r="W150" s="2">
        <f t="shared" si="67"/>
        <v>0</v>
      </c>
      <c r="X150" s="2">
        <f t="shared" si="67"/>
        <v>0</v>
      </c>
      <c r="Y150" s="2">
        <f t="shared" si="67"/>
        <v>0</v>
      </c>
      <c r="Z150" s="2">
        <f t="shared" si="67"/>
        <v>0</v>
      </c>
      <c r="AA150" s="2">
        <f t="shared" si="67"/>
        <v>0</v>
      </c>
      <c r="AB150" s="2">
        <f t="shared" si="67"/>
        <v>0</v>
      </c>
      <c r="AC150" s="2">
        <f t="shared" si="67"/>
        <v>10211.601627286218</v>
      </c>
      <c r="AD150" s="2">
        <f t="shared" si="67"/>
        <v>14419.434142978585</v>
      </c>
      <c r="AE150" s="2">
        <f t="shared" si="67"/>
        <v>20582.907330755319</v>
      </c>
      <c r="AF150" s="2">
        <f t="shared" si="67"/>
        <v>22542.423649947501</v>
      </c>
      <c r="AG150" s="2">
        <f t="shared" si="67"/>
        <v>0</v>
      </c>
      <c r="AH150" s="2">
        <f t="shared" si="67"/>
        <v>0</v>
      </c>
      <c r="AI150" s="2">
        <f t="shared" si="67"/>
        <v>0</v>
      </c>
      <c r="AJ150" s="2">
        <f t="shared" si="67"/>
        <v>0</v>
      </c>
      <c r="AK150" s="2">
        <f t="shared" si="67"/>
        <v>0</v>
      </c>
      <c r="AL150" s="2">
        <f t="shared" si="67"/>
        <v>0</v>
      </c>
      <c r="AM150" s="2">
        <f t="shared" si="67"/>
        <v>0</v>
      </c>
      <c r="AN150" s="2">
        <f t="shared" si="67"/>
        <v>0</v>
      </c>
      <c r="AO150" s="2">
        <f t="shared" si="67"/>
        <v>0</v>
      </c>
      <c r="AP150" s="2">
        <f t="shared" si="67"/>
        <v>0</v>
      </c>
      <c r="AQ150" s="2">
        <f t="shared" si="67"/>
        <v>0</v>
      </c>
      <c r="AR150" s="2">
        <f t="shared" si="67"/>
        <v>0</v>
      </c>
      <c r="AS150" s="2">
        <f t="shared" si="67"/>
        <v>0</v>
      </c>
      <c r="AT150" s="2">
        <f t="shared" si="67"/>
        <v>0</v>
      </c>
      <c r="AU150" s="2">
        <f t="shared" si="67"/>
        <v>0</v>
      </c>
      <c r="AV150" s="2">
        <f t="shared" si="67"/>
        <v>0</v>
      </c>
      <c r="AW150" s="2">
        <f t="shared" si="67"/>
        <v>0</v>
      </c>
      <c r="AX150" s="2">
        <f t="shared" si="67"/>
        <v>0</v>
      </c>
      <c r="AY150" s="2">
        <f t="shared" si="67"/>
        <v>0</v>
      </c>
      <c r="AZ150" s="2">
        <f t="shared" si="67"/>
        <v>0</v>
      </c>
      <c r="BA150" s="2">
        <f t="shared" si="67"/>
        <v>0</v>
      </c>
      <c r="BB150" s="2">
        <f t="shared" si="67"/>
        <v>0</v>
      </c>
      <c r="BC150" s="2">
        <f t="shared" si="67"/>
        <v>0</v>
      </c>
      <c r="BD150" s="2">
        <f t="shared" si="67"/>
        <v>0</v>
      </c>
      <c r="BE150" s="2">
        <f t="shared" si="67"/>
        <v>0</v>
      </c>
      <c r="BF150" s="2">
        <f t="shared" si="67"/>
        <v>0</v>
      </c>
      <c r="BG150" s="2">
        <f t="shared" si="67"/>
        <v>0</v>
      </c>
      <c r="BH150" s="2">
        <f t="shared" si="67"/>
        <v>0</v>
      </c>
      <c r="BI150" s="2">
        <f t="shared" si="67"/>
        <v>0</v>
      </c>
      <c r="BJ150" s="2">
        <f t="shared" si="67"/>
        <v>0</v>
      </c>
      <c r="BK150" s="2">
        <f t="shared" si="67"/>
        <v>0</v>
      </c>
      <c r="BL150" s="2">
        <f t="shared" si="67"/>
        <v>0</v>
      </c>
      <c r="BM150" s="2">
        <f t="shared" si="67"/>
        <v>0</v>
      </c>
      <c r="BN150" s="2">
        <f t="shared" si="67"/>
        <v>0</v>
      </c>
      <c r="BO150" s="2">
        <f t="shared" si="67"/>
        <v>0</v>
      </c>
    </row>
    <row r="151" spans="1:68">
      <c r="A151" t="s">
        <v>336</v>
      </c>
      <c r="B151" s="64" t="s">
        <v>555</v>
      </c>
      <c r="L151" s="2">
        <f t="shared" ref="L151:BO151" si="68">IF(AND(L$10&gt;=$C146,L$10&lt;=$C147),INDEX($C144:$G144,1,L$10-$C146+1)*$C143*L148,0)</f>
        <v>0</v>
      </c>
      <c r="M151" s="2">
        <f t="shared" si="68"/>
        <v>0</v>
      </c>
      <c r="N151" s="2">
        <f t="shared" si="68"/>
        <v>0</v>
      </c>
      <c r="O151" s="2">
        <f t="shared" si="68"/>
        <v>0</v>
      </c>
      <c r="P151" s="2">
        <f t="shared" si="68"/>
        <v>0</v>
      </c>
      <c r="Q151" s="2">
        <f t="shared" si="68"/>
        <v>0</v>
      </c>
      <c r="R151" s="2">
        <f t="shared" si="68"/>
        <v>0</v>
      </c>
      <c r="S151" s="2">
        <f t="shared" si="68"/>
        <v>0</v>
      </c>
      <c r="T151" s="2">
        <f t="shared" si="68"/>
        <v>0</v>
      </c>
      <c r="U151" s="2">
        <f t="shared" si="68"/>
        <v>0</v>
      </c>
      <c r="V151" s="2">
        <f t="shared" si="68"/>
        <v>0</v>
      </c>
      <c r="W151" s="2">
        <f t="shared" si="68"/>
        <v>0</v>
      </c>
      <c r="X151" s="2">
        <f t="shared" si="68"/>
        <v>0</v>
      </c>
      <c r="Y151" s="2">
        <f t="shared" si="68"/>
        <v>0</v>
      </c>
      <c r="Z151" s="2">
        <f t="shared" si="68"/>
        <v>0</v>
      </c>
      <c r="AA151" s="2">
        <f t="shared" si="68"/>
        <v>0</v>
      </c>
      <c r="AB151" s="2">
        <f t="shared" si="68"/>
        <v>10211.601627286218</v>
      </c>
      <c r="AC151" s="2">
        <f t="shared" si="68"/>
        <v>4207.8325156923675</v>
      </c>
      <c r="AD151" s="2">
        <f t="shared" si="68"/>
        <v>6163.4731877767344</v>
      </c>
      <c r="AE151" s="2">
        <f t="shared" si="68"/>
        <v>1959.5163191921813</v>
      </c>
      <c r="AF151" s="2">
        <f t="shared" si="68"/>
        <v>5197.7606194242617</v>
      </c>
      <c r="AG151" s="2">
        <f t="shared" si="68"/>
        <v>0</v>
      </c>
      <c r="AH151" s="2">
        <f t="shared" si="68"/>
        <v>0</v>
      </c>
      <c r="AI151" s="2">
        <f t="shared" si="68"/>
        <v>0</v>
      </c>
      <c r="AJ151" s="2">
        <f t="shared" si="68"/>
        <v>0</v>
      </c>
      <c r="AK151" s="2">
        <f t="shared" si="68"/>
        <v>0</v>
      </c>
      <c r="AL151" s="2">
        <f t="shared" si="68"/>
        <v>0</v>
      </c>
      <c r="AM151" s="2">
        <f t="shared" si="68"/>
        <v>0</v>
      </c>
      <c r="AN151" s="2">
        <f t="shared" si="68"/>
        <v>0</v>
      </c>
      <c r="AO151" s="2">
        <f t="shared" si="68"/>
        <v>0</v>
      </c>
      <c r="AP151" s="2">
        <f t="shared" si="68"/>
        <v>0</v>
      </c>
      <c r="AQ151" s="2">
        <f t="shared" si="68"/>
        <v>0</v>
      </c>
      <c r="AR151" s="2">
        <f t="shared" si="68"/>
        <v>0</v>
      </c>
      <c r="AS151" s="2">
        <f t="shared" si="68"/>
        <v>0</v>
      </c>
      <c r="AT151" s="2">
        <f t="shared" si="68"/>
        <v>0</v>
      </c>
      <c r="AU151" s="2">
        <f t="shared" si="68"/>
        <v>0</v>
      </c>
      <c r="AV151" s="2">
        <f t="shared" si="68"/>
        <v>0</v>
      </c>
      <c r="AW151" s="2">
        <f t="shared" si="68"/>
        <v>0</v>
      </c>
      <c r="AX151" s="2">
        <f t="shared" si="68"/>
        <v>0</v>
      </c>
      <c r="AY151" s="2">
        <f t="shared" si="68"/>
        <v>0</v>
      </c>
      <c r="AZ151" s="2">
        <f t="shared" si="68"/>
        <v>0</v>
      </c>
      <c r="BA151" s="2">
        <f t="shared" si="68"/>
        <v>0</v>
      </c>
      <c r="BB151" s="2">
        <f t="shared" si="68"/>
        <v>0</v>
      </c>
      <c r="BC151" s="2">
        <f t="shared" si="68"/>
        <v>0</v>
      </c>
      <c r="BD151" s="2">
        <f t="shared" si="68"/>
        <v>0</v>
      </c>
      <c r="BE151" s="2">
        <f t="shared" si="68"/>
        <v>0</v>
      </c>
      <c r="BF151" s="2">
        <f t="shared" si="68"/>
        <v>0</v>
      </c>
      <c r="BG151" s="2">
        <f t="shared" si="68"/>
        <v>0</v>
      </c>
      <c r="BH151" s="2">
        <f t="shared" si="68"/>
        <v>0</v>
      </c>
      <c r="BI151" s="2">
        <f t="shared" si="68"/>
        <v>0</v>
      </c>
      <c r="BJ151" s="2">
        <f t="shared" si="68"/>
        <v>0</v>
      </c>
      <c r="BK151" s="2">
        <f t="shared" si="68"/>
        <v>0</v>
      </c>
      <c r="BL151" s="2">
        <f t="shared" si="68"/>
        <v>0</v>
      </c>
      <c r="BM151" s="2">
        <f t="shared" si="68"/>
        <v>0</v>
      </c>
      <c r="BN151" s="2">
        <f t="shared" si="68"/>
        <v>0</v>
      </c>
      <c r="BO151" s="2">
        <f t="shared" si="68"/>
        <v>0</v>
      </c>
      <c r="BP151" s="65">
        <f>SUM(L151:BO151)</f>
        <v>27740.184269371763</v>
      </c>
    </row>
    <row r="152" spans="1:68">
      <c r="B152" s="64" t="s">
        <v>3</v>
      </c>
      <c r="C152" s="165">
        <v>0</v>
      </c>
      <c r="L152" s="2">
        <f t="shared" ref="L152:BO152" si="69">SUM(L150,L151/2)*$C152*IF(L$10=$C146,(13-$D146)/12,IF(L$10=$C147,($D147-1)/12,1))</f>
        <v>0</v>
      </c>
      <c r="M152" s="2">
        <f t="shared" si="69"/>
        <v>0</v>
      </c>
      <c r="N152" s="2">
        <f t="shared" si="69"/>
        <v>0</v>
      </c>
      <c r="O152" s="2">
        <f t="shared" si="69"/>
        <v>0</v>
      </c>
      <c r="P152" s="2">
        <f t="shared" si="69"/>
        <v>0</v>
      </c>
      <c r="Q152" s="2">
        <f t="shared" si="69"/>
        <v>0</v>
      </c>
      <c r="R152" s="2">
        <f t="shared" si="69"/>
        <v>0</v>
      </c>
      <c r="S152" s="2">
        <f t="shared" si="69"/>
        <v>0</v>
      </c>
      <c r="T152" s="2">
        <f t="shared" si="69"/>
        <v>0</v>
      </c>
      <c r="U152" s="2">
        <f t="shared" si="69"/>
        <v>0</v>
      </c>
      <c r="V152" s="2">
        <f t="shared" si="69"/>
        <v>0</v>
      </c>
      <c r="W152" s="2">
        <f t="shared" si="69"/>
        <v>0</v>
      </c>
      <c r="X152" s="2">
        <f t="shared" si="69"/>
        <v>0</v>
      </c>
      <c r="Y152" s="2">
        <f t="shared" si="69"/>
        <v>0</v>
      </c>
      <c r="Z152" s="2">
        <f t="shared" si="69"/>
        <v>0</v>
      </c>
      <c r="AA152" s="2">
        <f t="shared" si="69"/>
        <v>0</v>
      </c>
      <c r="AB152" s="2">
        <f t="shared" si="69"/>
        <v>0</v>
      </c>
      <c r="AC152" s="2">
        <f t="shared" si="69"/>
        <v>0</v>
      </c>
      <c r="AD152" s="2">
        <f t="shared" si="69"/>
        <v>0</v>
      </c>
      <c r="AE152" s="2">
        <f t="shared" si="69"/>
        <v>0</v>
      </c>
      <c r="AF152" s="2">
        <f t="shared" si="69"/>
        <v>0</v>
      </c>
      <c r="AG152" s="2">
        <f t="shared" si="69"/>
        <v>0</v>
      </c>
      <c r="AH152" s="2">
        <f t="shared" si="69"/>
        <v>0</v>
      </c>
      <c r="AI152" s="2">
        <f t="shared" si="69"/>
        <v>0</v>
      </c>
      <c r="AJ152" s="2">
        <f t="shared" si="69"/>
        <v>0</v>
      </c>
      <c r="AK152" s="2">
        <f t="shared" si="69"/>
        <v>0</v>
      </c>
      <c r="AL152" s="2">
        <f t="shared" si="69"/>
        <v>0</v>
      </c>
      <c r="AM152" s="2">
        <f t="shared" si="69"/>
        <v>0</v>
      </c>
      <c r="AN152" s="2">
        <f t="shared" si="69"/>
        <v>0</v>
      </c>
      <c r="AO152" s="2">
        <f t="shared" si="69"/>
        <v>0</v>
      </c>
      <c r="AP152" s="2">
        <f t="shared" si="69"/>
        <v>0</v>
      </c>
      <c r="AQ152" s="2">
        <f t="shared" si="69"/>
        <v>0</v>
      </c>
      <c r="AR152" s="2">
        <f t="shared" si="69"/>
        <v>0</v>
      </c>
      <c r="AS152" s="2">
        <f t="shared" si="69"/>
        <v>0</v>
      </c>
      <c r="AT152" s="2">
        <f t="shared" si="69"/>
        <v>0</v>
      </c>
      <c r="AU152" s="2">
        <f t="shared" si="69"/>
        <v>0</v>
      </c>
      <c r="AV152" s="2">
        <f t="shared" si="69"/>
        <v>0</v>
      </c>
      <c r="AW152" s="2">
        <f t="shared" si="69"/>
        <v>0</v>
      </c>
      <c r="AX152" s="2">
        <f t="shared" si="69"/>
        <v>0</v>
      </c>
      <c r="AY152" s="2">
        <f t="shared" si="69"/>
        <v>0</v>
      </c>
      <c r="AZ152" s="2">
        <f t="shared" si="69"/>
        <v>0</v>
      </c>
      <c r="BA152" s="2">
        <f t="shared" si="69"/>
        <v>0</v>
      </c>
      <c r="BB152" s="2">
        <f t="shared" si="69"/>
        <v>0</v>
      </c>
      <c r="BC152" s="2">
        <f t="shared" si="69"/>
        <v>0</v>
      </c>
      <c r="BD152" s="2">
        <f t="shared" si="69"/>
        <v>0</v>
      </c>
      <c r="BE152" s="2">
        <f t="shared" si="69"/>
        <v>0</v>
      </c>
      <c r="BF152" s="2">
        <f t="shared" si="69"/>
        <v>0</v>
      </c>
      <c r="BG152" s="2">
        <f t="shared" si="69"/>
        <v>0</v>
      </c>
      <c r="BH152" s="2">
        <f t="shared" si="69"/>
        <v>0</v>
      </c>
      <c r="BI152" s="2">
        <f t="shared" si="69"/>
        <v>0</v>
      </c>
      <c r="BJ152" s="2">
        <f t="shared" si="69"/>
        <v>0</v>
      </c>
      <c r="BK152" s="2">
        <f t="shared" si="69"/>
        <v>0</v>
      </c>
      <c r="BL152" s="2">
        <f t="shared" si="69"/>
        <v>0</v>
      </c>
      <c r="BM152" s="2">
        <f t="shared" si="69"/>
        <v>0</v>
      </c>
      <c r="BN152" s="2">
        <f t="shared" si="69"/>
        <v>0</v>
      </c>
      <c r="BO152" s="2">
        <f t="shared" si="69"/>
        <v>0</v>
      </c>
    </row>
    <row r="153" spans="1:68">
      <c r="B153" s="64" t="s">
        <v>556</v>
      </c>
      <c r="K153" s="167"/>
      <c r="L153" s="2">
        <f t="shared" ref="L153:V153" si="70">SUM(L150:L152)</f>
        <v>0</v>
      </c>
      <c r="M153" s="2">
        <f t="shared" si="70"/>
        <v>0</v>
      </c>
      <c r="N153" s="2">
        <f t="shared" si="70"/>
        <v>0</v>
      </c>
      <c r="O153" s="2">
        <f t="shared" si="70"/>
        <v>0</v>
      </c>
      <c r="P153" s="2">
        <f t="shared" si="70"/>
        <v>0</v>
      </c>
      <c r="Q153" s="2">
        <f t="shared" si="70"/>
        <v>0</v>
      </c>
      <c r="R153" s="2">
        <f t="shared" si="70"/>
        <v>0</v>
      </c>
      <c r="S153" s="2">
        <f t="shared" si="70"/>
        <v>0</v>
      </c>
      <c r="T153" s="2">
        <f t="shared" si="70"/>
        <v>0</v>
      </c>
      <c r="U153" s="2">
        <f t="shared" si="70"/>
        <v>0</v>
      </c>
      <c r="V153" s="2">
        <f t="shared" si="70"/>
        <v>0</v>
      </c>
      <c r="W153" s="2">
        <f t="shared" ref="W153:BO153" si="71">SUM(W150:W152)</f>
        <v>0</v>
      </c>
      <c r="X153" s="2">
        <f t="shared" si="71"/>
        <v>0</v>
      </c>
      <c r="Y153" s="2">
        <f t="shared" si="71"/>
        <v>0</v>
      </c>
      <c r="Z153" s="2">
        <f t="shared" si="71"/>
        <v>0</v>
      </c>
      <c r="AA153" s="2">
        <f t="shared" si="71"/>
        <v>0</v>
      </c>
      <c r="AB153" s="2">
        <f t="shared" si="71"/>
        <v>10211.601627286218</v>
      </c>
      <c r="AC153" s="2">
        <f t="shared" si="71"/>
        <v>14419.434142978585</v>
      </c>
      <c r="AD153" s="2">
        <f t="shared" si="71"/>
        <v>20582.907330755319</v>
      </c>
      <c r="AE153" s="2">
        <f t="shared" si="71"/>
        <v>22542.423649947501</v>
      </c>
      <c r="AF153" s="2">
        <f t="shared" si="71"/>
        <v>27740.184269371763</v>
      </c>
      <c r="AG153" s="2">
        <f t="shared" si="71"/>
        <v>0</v>
      </c>
      <c r="AH153" s="2">
        <f t="shared" si="71"/>
        <v>0</v>
      </c>
      <c r="AI153" s="2">
        <f t="shared" si="71"/>
        <v>0</v>
      </c>
      <c r="AJ153" s="2">
        <f t="shared" si="71"/>
        <v>0</v>
      </c>
      <c r="AK153" s="2">
        <f t="shared" si="71"/>
        <v>0</v>
      </c>
      <c r="AL153" s="2">
        <f t="shared" si="71"/>
        <v>0</v>
      </c>
      <c r="AM153" s="2">
        <f t="shared" si="71"/>
        <v>0</v>
      </c>
      <c r="AN153" s="2">
        <f t="shared" si="71"/>
        <v>0</v>
      </c>
      <c r="AO153" s="2">
        <f t="shared" si="71"/>
        <v>0</v>
      </c>
      <c r="AP153" s="2">
        <f t="shared" si="71"/>
        <v>0</v>
      </c>
      <c r="AQ153" s="2">
        <f t="shared" si="71"/>
        <v>0</v>
      </c>
      <c r="AR153" s="2">
        <f t="shared" si="71"/>
        <v>0</v>
      </c>
      <c r="AS153" s="2">
        <f t="shared" si="71"/>
        <v>0</v>
      </c>
      <c r="AT153" s="2">
        <f t="shared" si="71"/>
        <v>0</v>
      </c>
      <c r="AU153" s="2">
        <f t="shared" si="71"/>
        <v>0</v>
      </c>
      <c r="AV153" s="2">
        <f t="shared" si="71"/>
        <v>0</v>
      </c>
      <c r="AW153" s="2">
        <f t="shared" si="71"/>
        <v>0</v>
      </c>
      <c r="AX153" s="2">
        <f t="shared" si="71"/>
        <v>0</v>
      </c>
      <c r="AY153" s="2">
        <f t="shared" si="71"/>
        <v>0</v>
      </c>
      <c r="AZ153" s="2">
        <f t="shared" si="71"/>
        <v>0</v>
      </c>
      <c r="BA153" s="2">
        <f t="shared" si="71"/>
        <v>0</v>
      </c>
      <c r="BB153" s="2">
        <f t="shared" si="71"/>
        <v>0</v>
      </c>
      <c r="BC153" s="2">
        <f t="shared" si="71"/>
        <v>0</v>
      </c>
      <c r="BD153" s="2">
        <f t="shared" si="71"/>
        <v>0</v>
      </c>
      <c r="BE153" s="2">
        <f t="shared" si="71"/>
        <v>0</v>
      </c>
      <c r="BF153" s="2">
        <f t="shared" si="71"/>
        <v>0</v>
      </c>
      <c r="BG153" s="2">
        <f t="shared" si="71"/>
        <v>0</v>
      </c>
      <c r="BH153" s="2">
        <f t="shared" si="71"/>
        <v>0</v>
      </c>
      <c r="BI153" s="2">
        <f t="shared" si="71"/>
        <v>0</v>
      </c>
      <c r="BJ153" s="2">
        <f t="shared" si="71"/>
        <v>0</v>
      </c>
      <c r="BK153" s="2">
        <f t="shared" si="71"/>
        <v>0</v>
      </c>
      <c r="BL153" s="2">
        <f t="shared" si="71"/>
        <v>0</v>
      </c>
      <c r="BM153" s="2">
        <f t="shared" si="71"/>
        <v>0</v>
      </c>
      <c r="BN153" s="2">
        <f t="shared" si="71"/>
        <v>0</v>
      </c>
      <c r="BO153" s="2">
        <f t="shared" si="71"/>
        <v>0</v>
      </c>
    </row>
    <row r="154" spans="1:68">
      <c r="B154" s="168" t="s">
        <v>557</v>
      </c>
      <c r="E154" s="2">
        <f>MAX(L153:BO153)*(1+$C$8)</f>
        <v>27740.184269371763</v>
      </c>
      <c r="F154" s="159">
        <v>60</v>
      </c>
      <c r="G154" s="169">
        <f>+$C$6</f>
        <v>2.9999999999999997E-4</v>
      </c>
      <c r="H154" s="151"/>
      <c r="L154" s="2"/>
      <c r="M154" s="2"/>
      <c r="N154" s="2"/>
      <c r="O154" s="2"/>
      <c r="P154" s="2"/>
      <c r="Q154" s="2"/>
    </row>
    <row r="155" spans="1:68">
      <c r="B155" s="14"/>
    </row>
    <row r="156" spans="1:68">
      <c r="B156" s="170" t="s">
        <v>558</v>
      </c>
    </row>
    <row r="157" spans="1:68">
      <c r="B157" s="168" t="s">
        <v>559</v>
      </c>
      <c r="K157" s="2"/>
      <c r="L157" s="2">
        <f t="shared" ref="L157:BO157" si="72">IF(L$10=$C147,$E154,K159)</f>
        <v>0</v>
      </c>
      <c r="M157" s="2">
        <f t="shared" si="72"/>
        <v>0</v>
      </c>
      <c r="N157" s="2">
        <f t="shared" si="72"/>
        <v>0</v>
      </c>
      <c r="O157" s="2">
        <f t="shared" si="72"/>
        <v>0</v>
      </c>
      <c r="P157" s="2">
        <f t="shared" si="72"/>
        <v>0</v>
      </c>
      <c r="Q157" s="2">
        <f t="shared" si="72"/>
        <v>0</v>
      </c>
      <c r="R157" s="2">
        <f t="shared" si="72"/>
        <v>0</v>
      </c>
      <c r="S157" s="2">
        <f t="shared" si="72"/>
        <v>0</v>
      </c>
      <c r="T157" s="2">
        <f t="shared" si="72"/>
        <v>0</v>
      </c>
      <c r="U157" s="2">
        <f t="shared" si="72"/>
        <v>0</v>
      </c>
      <c r="V157" s="2">
        <f t="shared" si="72"/>
        <v>0</v>
      </c>
      <c r="W157" s="2">
        <f t="shared" si="72"/>
        <v>0</v>
      </c>
      <c r="X157" s="2">
        <f t="shared" si="72"/>
        <v>0</v>
      </c>
      <c r="Y157" s="2">
        <f t="shared" si="72"/>
        <v>0</v>
      </c>
      <c r="Z157" s="2">
        <f t="shared" si="72"/>
        <v>0</v>
      </c>
      <c r="AA157" s="2">
        <f t="shared" si="72"/>
        <v>0</v>
      </c>
      <c r="AB157" s="2">
        <f t="shared" si="72"/>
        <v>0</v>
      </c>
      <c r="AC157" s="2">
        <f t="shared" si="72"/>
        <v>0</v>
      </c>
      <c r="AD157" s="2">
        <f t="shared" si="72"/>
        <v>0</v>
      </c>
      <c r="AE157" s="2">
        <f t="shared" si="72"/>
        <v>0</v>
      </c>
      <c r="AF157" s="2">
        <f t="shared" si="72"/>
        <v>27740.184269371763</v>
      </c>
      <c r="AG157" s="2">
        <f t="shared" si="72"/>
        <v>27701.656235664301</v>
      </c>
      <c r="AH157" s="2">
        <f t="shared" si="72"/>
        <v>27239.319831174773</v>
      </c>
      <c r="AI157" s="2">
        <f t="shared" si="72"/>
        <v>26776.983426685245</v>
      </c>
      <c r="AJ157" s="2">
        <f t="shared" si="72"/>
        <v>26314.647022195717</v>
      </c>
      <c r="AK157" s="2">
        <f t="shared" si="72"/>
        <v>25852.310617706189</v>
      </c>
      <c r="AL157" s="2">
        <f t="shared" si="72"/>
        <v>25389.974213216661</v>
      </c>
      <c r="AM157" s="2">
        <f t="shared" si="72"/>
        <v>24927.637808727133</v>
      </c>
      <c r="AN157" s="2">
        <f t="shared" si="72"/>
        <v>24465.301404237605</v>
      </c>
      <c r="AO157" s="2">
        <f t="shared" si="72"/>
        <v>24002.964999748077</v>
      </c>
      <c r="AP157" s="2">
        <f t="shared" si="72"/>
        <v>23540.628595258549</v>
      </c>
      <c r="AQ157" s="2">
        <f t="shared" si="72"/>
        <v>23078.292190769022</v>
      </c>
      <c r="AR157" s="2">
        <f t="shared" si="72"/>
        <v>22615.955786279494</v>
      </c>
      <c r="AS157" s="2">
        <f t="shared" si="72"/>
        <v>22153.619381789966</v>
      </c>
      <c r="AT157" s="2">
        <f t="shared" si="72"/>
        <v>21691.282977300438</v>
      </c>
      <c r="AU157" s="2">
        <f t="shared" si="72"/>
        <v>21228.94657281091</v>
      </c>
      <c r="AV157" s="2">
        <f t="shared" si="72"/>
        <v>20766.610168321382</v>
      </c>
      <c r="AW157" s="2">
        <f t="shared" si="72"/>
        <v>20304.273763831854</v>
      </c>
      <c r="AX157" s="2">
        <f t="shared" si="72"/>
        <v>19841.937359342326</v>
      </c>
      <c r="AY157" s="2">
        <f t="shared" si="72"/>
        <v>19379.600954852798</v>
      </c>
      <c r="AZ157" s="2">
        <f t="shared" si="72"/>
        <v>18917.26455036327</v>
      </c>
      <c r="BA157" s="2">
        <f t="shared" si="72"/>
        <v>18454.928145873742</v>
      </c>
      <c r="BB157" s="2">
        <f t="shared" si="72"/>
        <v>17992.591741384214</v>
      </c>
      <c r="BC157" s="2">
        <f t="shared" si="72"/>
        <v>17530.255336894686</v>
      </c>
      <c r="BD157" s="2">
        <f t="shared" si="72"/>
        <v>17067.918932405159</v>
      </c>
      <c r="BE157" s="2">
        <f t="shared" si="72"/>
        <v>16605.582527915631</v>
      </c>
      <c r="BF157" s="2">
        <f t="shared" si="72"/>
        <v>16143.246123426101</v>
      </c>
      <c r="BG157" s="2">
        <f t="shared" si="72"/>
        <v>15680.909718936571</v>
      </c>
      <c r="BH157" s="2">
        <f t="shared" si="72"/>
        <v>15218.573314447041</v>
      </c>
      <c r="BI157" s="2">
        <f t="shared" si="72"/>
        <v>14756.236909957512</v>
      </c>
      <c r="BJ157" s="2">
        <f t="shared" si="72"/>
        <v>14293.900505467982</v>
      </c>
      <c r="BK157" s="2">
        <f t="shared" si="72"/>
        <v>13831.564100978452</v>
      </c>
      <c r="BL157" s="2">
        <f t="shared" si="72"/>
        <v>13369.227696488922</v>
      </c>
      <c r="BM157" s="2">
        <f t="shared" si="72"/>
        <v>12906.891291999393</v>
      </c>
      <c r="BN157" s="2">
        <f t="shared" si="72"/>
        <v>12444.554887509863</v>
      </c>
      <c r="BO157" s="2">
        <f t="shared" si="72"/>
        <v>11982.218483020333</v>
      </c>
    </row>
    <row r="158" spans="1:68">
      <c r="B158" s="64" t="s">
        <v>541</v>
      </c>
      <c r="K158" s="2"/>
      <c r="L158" s="2">
        <f t="shared" ref="L158:BO158" si="73">IF(L$10=$C147,$E154/$F154*(13-$D147)/12,MIN(K159,$E154/$F154))</f>
        <v>0</v>
      </c>
      <c r="M158" s="2">
        <f t="shared" si="73"/>
        <v>0</v>
      </c>
      <c r="N158" s="2">
        <f t="shared" si="73"/>
        <v>0</v>
      </c>
      <c r="O158" s="2">
        <f t="shared" si="73"/>
        <v>0</v>
      </c>
      <c r="P158" s="2">
        <f t="shared" si="73"/>
        <v>0</v>
      </c>
      <c r="Q158" s="2">
        <f t="shared" si="73"/>
        <v>0</v>
      </c>
      <c r="R158" s="2">
        <f t="shared" si="73"/>
        <v>0</v>
      </c>
      <c r="S158" s="2">
        <f t="shared" si="73"/>
        <v>0</v>
      </c>
      <c r="T158" s="2">
        <f t="shared" si="73"/>
        <v>0</v>
      </c>
      <c r="U158" s="2">
        <f t="shared" si="73"/>
        <v>0</v>
      </c>
      <c r="V158" s="2">
        <f t="shared" si="73"/>
        <v>0</v>
      </c>
      <c r="W158" s="2">
        <f t="shared" si="73"/>
        <v>0</v>
      </c>
      <c r="X158" s="2">
        <f t="shared" si="73"/>
        <v>0</v>
      </c>
      <c r="Y158" s="2">
        <f t="shared" si="73"/>
        <v>0</v>
      </c>
      <c r="Z158" s="2">
        <f t="shared" si="73"/>
        <v>0</v>
      </c>
      <c r="AA158" s="2">
        <f t="shared" si="73"/>
        <v>0</v>
      </c>
      <c r="AB158" s="2">
        <f t="shared" si="73"/>
        <v>0</v>
      </c>
      <c r="AC158" s="2">
        <f t="shared" si="73"/>
        <v>0</v>
      </c>
      <c r="AD158" s="2">
        <f t="shared" si="73"/>
        <v>0</v>
      </c>
      <c r="AE158" s="2">
        <f t="shared" si="73"/>
        <v>0</v>
      </c>
      <c r="AF158" s="2">
        <f t="shared" si="73"/>
        <v>38.528033707460786</v>
      </c>
      <c r="AG158" s="2">
        <f t="shared" si="73"/>
        <v>462.3364044895294</v>
      </c>
      <c r="AH158" s="2">
        <f t="shared" si="73"/>
        <v>462.3364044895294</v>
      </c>
      <c r="AI158" s="2">
        <f t="shared" si="73"/>
        <v>462.3364044895294</v>
      </c>
      <c r="AJ158" s="2">
        <f t="shared" si="73"/>
        <v>462.3364044895294</v>
      </c>
      <c r="AK158" s="2">
        <f t="shared" si="73"/>
        <v>462.3364044895294</v>
      </c>
      <c r="AL158" s="2">
        <f t="shared" si="73"/>
        <v>462.3364044895294</v>
      </c>
      <c r="AM158" s="2">
        <f t="shared" si="73"/>
        <v>462.3364044895294</v>
      </c>
      <c r="AN158" s="2">
        <f t="shared" si="73"/>
        <v>462.3364044895294</v>
      </c>
      <c r="AO158" s="2">
        <f t="shared" si="73"/>
        <v>462.3364044895294</v>
      </c>
      <c r="AP158" s="2">
        <f t="shared" si="73"/>
        <v>462.3364044895294</v>
      </c>
      <c r="AQ158" s="2">
        <f t="shared" si="73"/>
        <v>462.3364044895294</v>
      </c>
      <c r="AR158" s="2">
        <f t="shared" si="73"/>
        <v>462.3364044895294</v>
      </c>
      <c r="AS158" s="2">
        <f t="shared" si="73"/>
        <v>462.3364044895294</v>
      </c>
      <c r="AT158" s="2">
        <f t="shared" si="73"/>
        <v>462.3364044895294</v>
      </c>
      <c r="AU158" s="2">
        <f t="shared" si="73"/>
        <v>462.3364044895294</v>
      </c>
      <c r="AV158" s="2">
        <f t="shared" si="73"/>
        <v>462.3364044895294</v>
      </c>
      <c r="AW158" s="2">
        <f t="shared" si="73"/>
        <v>462.3364044895294</v>
      </c>
      <c r="AX158" s="2">
        <f t="shared" si="73"/>
        <v>462.3364044895294</v>
      </c>
      <c r="AY158" s="2">
        <f t="shared" si="73"/>
        <v>462.3364044895294</v>
      </c>
      <c r="AZ158" s="2">
        <f t="shared" si="73"/>
        <v>462.3364044895294</v>
      </c>
      <c r="BA158" s="2">
        <f t="shared" si="73"/>
        <v>462.3364044895294</v>
      </c>
      <c r="BB158" s="2">
        <f t="shared" si="73"/>
        <v>462.3364044895294</v>
      </c>
      <c r="BC158" s="2">
        <f t="shared" si="73"/>
        <v>462.3364044895294</v>
      </c>
      <c r="BD158" s="2">
        <f t="shared" si="73"/>
        <v>462.3364044895294</v>
      </c>
      <c r="BE158" s="2">
        <f t="shared" si="73"/>
        <v>462.3364044895294</v>
      </c>
      <c r="BF158" s="2">
        <f t="shared" si="73"/>
        <v>462.3364044895294</v>
      </c>
      <c r="BG158" s="2">
        <f t="shared" si="73"/>
        <v>462.3364044895294</v>
      </c>
      <c r="BH158" s="2">
        <f t="shared" si="73"/>
        <v>462.3364044895294</v>
      </c>
      <c r="BI158" s="2">
        <f t="shared" si="73"/>
        <v>462.3364044895294</v>
      </c>
      <c r="BJ158" s="2">
        <f t="shared" si="73"/>
        <v>462.3364044895294</v>
      </c>
      <c r="BK158" s="2">
        <f t="shared" si="73"/>
        <v>462.3364044895294</v>
      </c>
      <c r="BL158" s="2">
        <f t="shared" si="73"/>
        <v>462.3364044895294</v>
      </c>
      <c r="BM158" s="2">
        <f t="shared" si="73"/>
        <v>462.3364044895294</v>
      </c>
      <c r="BN158" s="2">
        <f t="shared" si="73"/>
        <v>462.3364044895294</v>
      </c>
      <c r="BO158" s="2">
        <f t="shared" si="73"/>
        <v>462.3364044895294</v>
      </c>
    </row>
    <row r="159" spans="1:68">
      <c r="B159" s="168" t="s">
        <v>542</v>
      </c>
      <c r="K159" s="167">
        <v>0</v>
      </c>
      <c r="L159" s="2">
        <f t="shared" ref="L159:BO159" si="74">+L157-L158</f>
        <v>0</v>
      </c>
      <c r="M159" s="2">
        <f t="shared" si="74"/>
        <v>0</v>
      </c>
      <c r="N159" s="2">
        <f t="shared" si="74"/>
        <v>0</v>
      </c>
      <c r="O159" s="2">
        <f t="shared" si="74"/>
        <v>0</v>
      </c>
      <c r="P159" s="2">
        <f t="shared" si="74"/>
        <v>0</v>
      </c>
      <c r="Q159" s="2">
        <f t="shared" si="74"/>
        <v>0</v>
      </c>
      <c r="R159" s="2">
        <f t="shared" si="74"/>
        <v>0</v>
      </c>
      <c r="S159" s="2">
        <f t="shared" si="74"/>
        <v>0</v>
      </c>
      <c r="T159" s="2">
        <f t="shared" si="74"/>
        <v>0</v>
      </c>
      <c r="U159" s="2">
        <f t="shared" si="74"/>
        <v>0</v>
      </c>
      <c r="V159" s="2">
        <f t="shared" si="74"/>
        <v>0</v>
      </c>
      <c r="W159" s="2">
        <f t="shared" si="74"/>
        <v>0</v>
      </c>
      <c r="X159" s="2">
        <f t="shared" si="74"/>
        <v>0</v>
      </c>
      <c r="Y159" s="2">
        <f t="shared" si="74"/>
        <v>0</v>
      </c>
      <c r="Z159" s="2">
        <f t="shared" si="74"/>
        <v>0</v>
      </c>
      <c r="AA159" s="2">
        <f t="shared" si="74"/>
        <v>0</v>
      </c>
      <c r="AB159" s="2">
        <f t="shared" si="74"/>
        <v>0</v>
      </c>
      <c r="AC159" s="2">
        <f t="shared" si="74"/>
        <v>0</v>
      </c>
      <c r="AD159" s="2">
        <f t="shared" si="74"/>
        <v>0</v>
      </c>
      <c r="AE159" s="2">
        <f t="shared" si="74"/>
        <v>0</v>
      </c>
      <c r="AF159" s="2">
        <f t="shared" si="74"/>
        <v>27701.656235664301</v>
      </c>
      <c r="AG159" s="2">
        <f t="shared" si="74"/>
        <v>27239.319831174773</v>
      </c>
      <c r="AH159" s="2">
        <f t="shared" si="74"/>
        <v>26776.983426685245</v>
      </c>
      <c r="AI159" s="2">
        <f t="shared" si="74"/>
        <v>26314.647022195717</v>
      </c>
      <c r="AJ159" s="2">
        <f t="shared" si="74"/>
        <v>25852.310617706189</v>
      </c>
      <c r="AK159" s="2">
        <f t="shared" si="74"/>
        <v>25389.974213216661</v>
      </c>
      <c r="AL159" s="2">
        <f t="shared" si="74"/>
        <v>24927.637808727133</v>
      </c>
      <c r="AM159" s="2">
        <f t="shared" si="74"/>
        <v>24465.301404237605</v>
      </c>
      <c r="AN159" s="2">
        <f t="shared" si="74"/>
        <v>24002.964999748077</v>
      </c>
      <c r="AO159" s="2">
        <f t="shared" si="74"/>
        <v>23540.628595258549</v>
      </c>
      <c r="AP159" s="2">
        <f t="shared" si="74"/>
        <v>23078.292190769022</v>
      </c>
      <c r="AQ159" s="2">
        <f t="shared" si="74"/>
        <v>22615.955786279494</v>
      </c>
      <c r="AR159" s="2">
        <f t="shared" si="74"/>
        <v>22153.619381789966</v>
      </c>
      <c r="AS159" s="2">
        <f t="shared" si="74"/>
        <v>21691.282977300438</v>
      </c>
      <c r="AT159" s="2">
        <f t="shared" si="74"/>
        <v>21228.94657281091</v>
      </c>
      <c r="AU159" s="2">
        <f t="shared" si="74"/>
        <v>20766.610168321382</v>
      </c>
      <c r="AV159" s="2">
        <f t="shared" si="74"/>
        <v>20304.273763831854</v>
      </c>
      <c r="AW159" s="2">
        <f t="shared" si="74"/>
        <v>19841.937359342326</v>
      </c>
      <c r="AX159" s="2">
        <f t="shared" si="74"/>
        <v>19379.600954852798</v>
      </c>
      <c r="AY159" s="2">
        <f t="shared" si="74"/>
        <v>18917.26455036327</v>
      </c>
      <c r="AZ159" s="2">
        <f t="shared" si="74"/>
        <v>18454.928145873742</v>
      </c>
      <c r="BA159" s="2">
        <f t="shared" si="74"/>
        <v>17992.591741384214</v>
      </c>
      <c r="BB159" s="2">
        <f t="shared" si="74"/>
        <v>17530.255336894686</v>
      </c>
      <c r="BC159" s="2">
        <f t="shared" si="74"/>
        <v>17067.918932405159</v>
      </c>
      <c r="BD159" s="2">
        <f t="shared" si="74"/>
        <v>16605.582527915631</v>
      </c>
      <c r="BE159" s="2">
        <f t="shared" si="74"/>
        <v>16143.246123426101</v>
      </c>
      <c r="BF159" s="2">
        <f t="shared" si="74"/>
        <v>15680.909718936571</v>
      </c>
      <c r="BG159" s="2">
        <f t="shared" si="74"/>
        <v>15218.573314447041</v>
      </c>
      <c r="BH159" s="2">
        <f t="shared" si="74"/>
        <v>14756.236909957512</v>
      </c>
      <c r="BI159" s="2">
        <f t="shared" si="74"/>
        <v>14293.900505467982</v>
      </c>
      <c r="BJ159" s="2">
        <f t="shared" si="74"/>
        <v>13831.564100978452</v>
      </c>
      <c r="BK159" s="2">
        <f t="shared" si="74"/>
        <v>13369.227696488922</v>
      </c>
      <c r="BL159" s="2">
        <f t="shared" si="74"/>
        <v>12906.891291999393</v>
      </c>
      <c r="BM159" s="2">
        <f t="shared" si="74"/>
        <v>12444.554887509863</v>
      </c>
      <c r="BN159" s="2">
        <f t="shared" si="74"/>
        <v>11982.218483020333</v>
      </c>
      <c r="BO159" s="2">
        <f t="shared" si="74"/>
        <v>11519.882078530803</v>
      </c>
    </row>
    <row r="160" spans="1:68">
      <c r="B160" s="64" t="s">
        <v>543</v>
      </c>
      <c r="L160" s="2">
        <f t="shared" ref="L160:BO160" si="75">IF(L$10=$C147,(L157+L159)/2*(13-$D147)/12,(L157+L159)/2)</f>
        <v>0</v>
      </c>
      <c r="M160" s="2">
        <f t="shared" si="75"/>
        <v>0</v>
      </c>
      <c r="N160" s="2">
        <f t="shared" si="75"/>
        <v>0</v>
      </c>
      <c r="O160" s="2">
        <f t="shared" si="75"/>
        <v>0</v>
      </c>
      <c r="P160" s="2">
        <f t="shared" si="75"/>
        <v>0</v>
      </c>
      <c r="Q160" s="2">
        <f t="shared" si="75"/>
        <v>0</v>
      </c>
      <c r="R160" s="2">
        <f t="shared" si="75"/>
        <v>0</v>
      </c>
      <c r="S160" s="2">
        <f t="shared" si="75"/>
        <v>0</v>
      </c>
      <c r="T160" s="2">
        <f t="shared" si="75"/>
        <v>0</v>
      </c>
      <c r="U160" s="2">
        <f t="shared" si="75"/>
        <v>0</v>
      </c>
      <c r="V160" s="2">
        <f t="shared" si="75"/>
        <v>0</v>
      </c>
      <c r="W160" s="2">
        <f t="shared" si="75"/>
        <v>0</v>
      </c>
      <c r="X160" s="2">
        <f t="shared" si="75"/>
        <v>0</v>
      </c>
      <c r="Y160" s="2">
        <f t="shared" si="75"/>
        <v>0</v>
      </c>
      <c r="Z160" s="2">
        <f t="shared" si="75"/>
        <v>0</v>
      </c>
      <c r="AA160" s="2">
        <f t="shared" si="75"/>
        <v>0</v>
      </c>
      <c r="AB160" s="2">
        <f t="shared" si="75"/>
        <v>0</v>
      </c>
      <c r="AC160" s="2">
        <f t="shared" si="75"/>
        <v>0</v>
      </c>
      <c r="AD160" s="2">
        <f t="shared" si="75"/>
        <v>0</v>
      </c>
      <c r="AE160" s="2">
        <f t="shared" si="75"/>
        <v>0</v>
      </c>
      <c r="AF160" s="2">
        <f t="shared" si="75"/>
        <v>2310.0766877098358</v>
      </c>
      <c r="AG160" s="2">
        <f t="shared" si="75"/>
        <v>27470.488033419537</v>
      </c>
      <c r="AH160" s="2">
        <f t="shared" si="75"/>
        <v>27008.151628930009</v>
      </c>
      <c r="AI160" s="2">
        <f t="shared" si="75"/>
        <v>26545.815224440481</v>
      </c>
      <c r="AJ160" s="2">
        <f t="shared" si="75"/>
        <v>26083.478819950953</v>
      </c>
      <c r="AK160" s="2">
        <f t="shared" si="75"/>
        <v>25621.142415461425</v>
      </c>
      <c r="AL160" s="2">
        <f t="shared" si="75"/>
        <v>25158.806010971897</v>
      </c>
      <c r="AM160" s="2">
        <f t="shared" si="75"/>
        <v>24696.469606482369</v>
      </c>
      <c r="AN160" s="2">
        <f t="shared" si="75"/>
        <v>24234.133201992841</v>
      </c>
      <c r="AO160" s="2">
        <f t="shared" si="75"/>
        <v>23771.796797503313</v>
      </c>
      <c r="AP160" s="2">
        <f t="shared" si="75"/>
        <v>23309.460393013786</v>
      </c>
      <c r="AQ160" s="2">
        <f t="shared" si="75"/>
        <v>22847.123988524258</v>
      </c>
      <c r="AR160" s="2">
        <f t="shared" si="75"/>
        <v>22384.78758403473</v>
      </c>
      <c r="AS160" s="2">
        <f t="shared" si="75"/>
        <v>21922.451179545202</v>
      </c>
      <c r="AT160" s="2">
        <f t="shared" si="75"/>
        <v>21460.114775055674</v>
      </c>
      <c r="AU160" s="2">
        <f t="shared" si="75"/>
        <v>20997.778370566146</v>
      </c>
      <c r="AV160" s="2">
        <f t="shared" si="75"/>
        <v>20535.441966076618</v>
      </c>
      <c r="AW160" s="2">
        <f t="shared" si="75"/>
        <v>20073.10556158709</v>
      </c>
      <c r="AX160" s="2">
        <f t="shared" si="75"/>
        <v>19610.769157097562</v>
      </c>
      <c r="AY160" s="2">
        <f t="shared" si="75"/>
        <v>19148.432752608034</v>
      </c>
      <c r="AZ160" s="2">
        <f t="shared" si="75"/>
        <v>18686.096348118506</v>
      </c>
      <c r="BA160" s="2">
        <f t="shared" si="75"/>
        <v>18223.759943628978</v>
      </c>
      <c r="BB160" s="2">
        <f t="shared" si="75"/>
        <v>17761.42353913945</v>
      </c>
      <c r="BC160" s="2">
        <f t="shared" si="75"/>
        <v>17299.087134649923</v>
      </c>
      <c r="BD160" s="2">
        <f t="shared" si="75"/>
        <v>16836.750730160395</v>
      </c>
      <c r="BE160" s="2">
        <f t="shared" si="75"/>
        <v>16374.414325670867</v>
      </c>
      <c r="BF160" s="2">
        <f t="shared" si="75"/>
        <v>15912.077921181335</v>
      </c>
      <c r="BG160" s="2">
        <f t="shared" si="75"/>
        <v>15449.741516691807</v>
      </c>
      <c r="BH160" s="2">
        <f t="shared" si="75"/>
        <v>14987.405112202276</v>
      </c>
      <c r="BI160" s="2">
        <f t="shared" si="75"/>
        <v>14525.068707712748</v>
      </c>
      <c r="BJ160" s="2">
        <f t="shared" si="75"/>
        <v>14062.732303223216</v>
      </c>
      <c r="BK160" s="2">
        <f t="shared" si="75"/>
        <v>13600.395898733688</v>
      </c>
      <c r="BL160" s="2">
        <f t="shared" si="75"/>
        <v>13138.059494244157</v>
      </c>
      <c r="BM160" s="2">
        <f t="shared" si="75"/>
        <v>12675.723089754629</v>
      </c>
      <c r="BN160" s="2">
        <f t="shared" si="75"/>
        <v>12213.386685265097</v>
      </c>
      <c r="BO160" s="2">
        <f t="shared" si="75"/>
        <v>11751.050280775569</v>
      </c>
    </row>
    <row r="161" spans="1:67">
      <c r="B161" s="64" t="s">
        <v>535</v>
      </c>
      <c r="L161" s="171">
        <f t="shared" ref="L161:BO161" si="76">+L160*$C$5</f>
        <v>0</v>
      </c>
      <c r="M161" s="171">
        <f t="shared" si="76"/>
        <v>0</v>
      </c>
      <c r="N161" s="171">
        <f t="shared" si="76"/>
        <v>0</v>
      </c>
      <c r="O161" s="171">
        <f t="shared" si="76"/>
        <v>0</v>
      </c>
      <c r="P161" s="171">
        <f t="shared" si="76"/>
        <v>0</v>
      </c>
      <c r="Q161" s="171">
        <f t="shared" si="76"/>
        <v>0</v>
      </c>
      <c r="R161" s="171">
        <f t="shared" si="76"/>
        <v>0</v>
      </c>
      <c r="S161" s="171">
        <f t="shared" si="76"/>
        <v>0</v>
      </c>
      <c r="T161" s="171">
        <f t="shared" si="76"/>
        <v>0</v>
      </c>
      <c r="U161" s="171">
        <f t="shared" si="76"/>
        <v>0</v>
      </c>
      <c r="V161" s="171">
        <f t="shared" si="76"/>
        <v>0</v>
      </c>
      <c r="W161" s="171">
        <f t="shared" si="76"/>
        <v>0</v>
      </c>
      <c r="X161" s="171">
        <f t="shared" si="76"/>
        <v>0</v>
      </c>
      <c r="Y161" s="171">
        <f t="shared" si="76"/>
        <v>0</v>
      </c>
      <c r="Z161" s="171">
        <f t="shared" si="76"/>
        <v>0</v>
      </c>
      <c r="AA161" s="171">
        <f t="shared" si="76"/>
        <v>0</v>
      </c>
      <c r="AB161" s="171">
        <f t="shared" si="76"/>
        <v>0</v>
      </c>
      <c r="AC161" s="171">
        <f t="shared" si="76"/>
        <v>0</v>
      </c>
      <c r="AD161" s="171">
        <f t="shared" si="76"/>
        <v>0</v>
      </c>
      <c r="AE161" s="171">
        <f t="shared" si="76"/>
        <v>0</v>
      </c>
      <c r="AF161" s="171">
        <f t="shared" si="76"/>
        <v>161.70536813968852</v>
      </c>
      <c r="AG161" s="171">
        <f t="shared" si="76"/>
        <v>1922.9341623393677</v>
      </c>
      <c r="AH161" s="171">
        <f t="shared" si="76"/>
        <v>1890.5706140251009</v>
      </c>
      <c r="AI161" s="171">
        <f t="shared" si="76"/>
        <v>1858.2070657108338</v>
      </c>
      <c r="AJ161" s="171">
        <f t="shared" si="76"/>
        <v>1825.843517396567</v>
      </c>
      <c r="AK161" s="171">
        <f t="shared" si="76"/>
        <v>1793.4799690822999</v>
      </c>
      <c r="AL161" s="171">
        <f t="shared" si="76"/>
        <v>1761.1164207680329</v>
      </c>
      <c r="AM161" s="171">
        <f t="shared" si="76"/>
        <v>1728.752872453766</v>
      </c>
      <c r="AN161" s="171">
        <f t="shared" si="76"/>
        <v>1696.389324139499</v>
      </c>
      <c r="AO161" s="171">
        <f t="shared" si="76"/>
        <v>1664.0257758252321</v>
      </c>
      <c r="AP161" s="171">
        <f t="shared" si="76"/>
        <v>1631.6622275109651</v>
      </c>
      <c r="AQ161" s="171">
        <f t="shared" si="76"/>
        <v>1599.2986791966982</v>
      </c>
      <c r="AR161" s="171">
        <f t="shared" si="76"/>
        <v>1566.9351308824312</v>
      </c>
      <c r="AS161" s="171">
        <f t="shared" si="76"/>
        <v>1534.5715825681643</v>
      </c>
      <c r="AT161" s="171">
        <f t="shared" si="76"/>
        <v>1502.2080342538973</v>
      </c>
      <c r="AU161" s="171">
        <f t="shared" si="76"/>
        <v>1469.8444859396304</v>
      </c>
      <c r="AV161" s="171">
        <f t="shared" si="76"/>
        <v>1437.4809376253634</v>
      </c>
      <c r="AW161" s="171">
        <f t="shared" si="76"/>
        <v>1405.1173893110965</v>
      </c>
      <c r="AX161" s="171">
        <f t="shared" si="76"/>
        <v>1372.7538409968295</v>
      </c>
      <c r="AY161" s="171">
        <f t="shared" si="76"/>
        <v>1340.3902926825626</v>
      </c>
      <c r="AZ161" s="171">
        <f t="shared" si="76"/>
        <v>1308.0267443682956</v>
      </c>
      <c r="BA161" s="171">
        <f t="shared" si="76"/>
        <v>1275.6631960540285</v>
      </c>
      <c r="BB161" s="171">
        <f t="shared" si="76"/>
        <v>1243.2996477397617</v>
      </c>
      <c r="BC161" s="171">
        <f t="shared" si="76"/>
        <v>1210.9360994254946</v>
      </c>
      <c r="BD161" s="171">
        <f t="shared" si="76"/>
        <v>1178.5725511112278</v>
      </c>
      <c r="BE161" s="171">
        <f t="shared" si="76"/>
        <v>1146.2090027969607</v>
      </c>
      <c r="BF161" s="171">
        <f t="shared" si="76"/>
        <v>1113.8454544826936</v>
      </c>
      <c r="BG161" s="171">
        <f t="shared" si="76"/>
        <v>1081.4819061684266</v>
      </c>
      <c r="BH161" s="171">
        <f t="shared" si="76"/>
        <v>1049.1183578541593</v>
      </c>
      <c r="BI161" s="171">
        <f t="shared" si="76"/>
        <v>1016.7548095398924</v>
      </c>
      <c r="BJ161" s="171">
        <f t="shared" si="76"/>
        <v>984.39126122562527</v>
      </c>
      <c r="BK161" s="171">
        <f t="shared" si="76"/>
        <v>952.02771291135832</v>
      </c>
      <c r="BL161" s="171">
        <f t="shared" si="76"/>
        <v>919.66416459709103</v>
      </c>
      <c r="BM161" s="171">
        <f t="shared" si="76"/>
        <v>887.30061628282408</v>
      </c>
      <c r="BN161" s="171">
        <f t="shared" si="76"/>
        <v>854.9370679685569</v>
      </c>
      <c r="BO161" s="171">
        <f t="shared" si="76"/>
        <v>822.57351965428995</v>
      </c>
    </row>
    <row r="162" spans="1:67">
      <c r="B162" s="14" t="s">
        <v>560</v>
      </c>
      <c r="L162" s="22">
        <f t="shared" ref="L162:BO162" si="77">IF(OR(L$10&lt;$C147,L$10&gt;$C147+$F154),0,IF(L$10=$C147,$E154*(13-$D147)/12,IF(L$10=$C147+$F154,$E154*($D147-1)/12,$E154)))</f>
        <v>0</v>
      </c>
      <c r="M162" s="22">
        <f t="shared" si="77"/>
        <v>0</v>
      </c>
      <c r="N162" s="22">
        <f t="shared" si="77"/>
        <v>0</v>
      </c>
      <c r="O162" s="22">
        <f t="shared" si="77"/>
        <v>0</v>
      </c>
      <c r="P162" s="22">
        <f t="shared" si="77"/>
        <v>0</v>
      </c>
      <c r="Q162" s="22">
        <f t="shared" si="77"/>
        <v>0</v>
      </c>
      <c r="R162" s="22">
        <f t="shared" si="77"/>
        <v>0</v>
      </c>
      <c r="S162" s="22">
        <f t="shared" si="77"/>
        <v>0</v>
      </c>
      <c r="T162" s="22">
        <f t="shared" si="77"/>
        <v>0</v>
      </c>
      <c r="U162" s="22">
        <f t="shared" si="77"/>
        <v>0</v>
      </c>
      <c r="V162" s="22">
        <f t="shared" si="77"/>
        <v>0</v>
      </c>
      <c r="W162" s="22">
        <f t="shared" si="77"/>
        <v>0</v>
      </c>
      <c r="X162" s="22">
        <f t="shared" si="77"/>
        <v>0</v>
      </c>
      <c r="Y162" s="22">
        <f t="shared" si="77"/>
        <v>0</v>
      </c>
      <c r="Z162" s="22">
        <f t="shared" si="77"/>
        <v>0</v>
      </c>
      <c r="AA162" s="22">
        <f t="shared" si="77"/>
        <v>0</v>
      </c>
      <c r="AB162" s="22">
        <f t="shared" si="77"/>
        <v>0</v>
      </c>
      <c r="AC162" s="22">
        <f t="shared" si="77"/>
        <v>0</v>
      </c>
      <c r="AD162" s="22">
        <f t="shared" si="77"/>
        <v>0</v>
      </c>
      <c r="AE162" s="22">
        <f t="shared" si="77"/>
        <v>0</v>
      </c>
      <c r="AF162" s="22">
        <f t="shared" si="77"/>
        <v>2311.6820224476469</v>
      </c>
      <c r="AG162" s="22">
        <f t="shared" si="77"/>
        <v>27740.184269371763</v>
      </c>
      <c r="AH162" s="22">
        <f t="shared" si="77"/>
        <v>27740.184269371763</v>
      </c>
      <c r="AI162" s="22">
        <f t="shared" si="77"/>
        <v>27740.184269371763</v>
      </c>
      <c r="AJ162" s="22">
        <f t="shared" si="77"/>
        <v>27740.184269371763</v>
      </c>
      <c r="AK162" s="22">
        <f t="shared" si="77"/>
        <v>27740.184269371763</v>
      </c>
      <c r="AL162" s="22">
        <f t="shared" si="77"/>
        <v>27740.184269371763</v>
      </c>
      <c r="AM162" s="22">
        <f t="shared" si="77"/>
        <v>27740.184269371763</v>
      </c>
      <c r="AN162" s="22">
        <f t="shared" si="77"/>
        <v>27740.184269371763</v>
      </c>
      <c r="AO162" s="22">
        <f t="shared" si="77"/>
        <v>27740.184269371763</v>
      </c>
      <c r="AP162" s="22">
        <f t="shared" si="77"/>
        <v>27740.184269371763</v>
      </c>
      <c r="AQ162" s="22">
        <f t="shared" si="77"/>
        <v>27740.184269371763</v>
      </c>
      <c r="AR162" s="22">
        <f t="shared" si="77"/>
        <v>27740.184269371763</v>
      </c>
      <c r="AS162" s="22">
        <f t="shared" si="77"/>
        <v>27740.184269371763</v>
      </c>
      <c r="AT162" s="22">
        <f t="shared" si="77"/>
        <v>27740.184269371763</v>
      </c>
      <c r="AU162" s="22">
        <f t="shared" si="77"/>
        <v>27740.184269371763</v>
      </c>
      <c r="AV162" s="22">
        <f t="shared" si="77"/>
        <v>27740.184269371763</v>
      </c>
      <c r="AW162" s="22">
        <f t="shared" si="77"/>
        <v>27740.184269371763</v>
      </c>
      <c r="AX162" s="22">
        <f t="shared" si="77"/>
        <v>27740.184269371763</v>
      </c>
      <c r="AY162" s="22">
        <f t="shared" si="77"/>
        <v>27740.184269371763</v>
      </c>
      <c r="AZ162" s="22">
        <f t="shared" si="77"/>
        <v>27740.184269371763</v>
      </c>
      <c r="BA162" s="22">
        <f t="shared" si="77"/>
        <v>27740.184269371763</v>
      </c>
      <c r="BB162" s="22">
        <f t="shared" si="77"/>
        <v>27740.184269371763</v>
      </c>
      <c r="BC162" s="22">
        <f t="shared" si="77"/>
        <v>27740.184269371763</v>
      </c>
      <c r="BD162" s="22">
        <f t="shared" si="77"/>
        <v>27740.184269371763</v>
      </c>
      <c r="BE162" s="22">
        <f t="shared" si="77"/>
        <v>27740.184269371763</v>
      </c>
      <c r="BF162" s="22">
        <f t="shared" si="77"/>
        <v>27740.184269371763</v>
      </c>
      <c r="BG162" s="22">
        <f t="shared" si="77"/>
        <v>27740.184269371763</v>
      </c>
      <c r="BH162" s="22">
        <f t="shared" si="77"/>
        <v>27740.184269371763</v>
      </c>
      <c r="BI162" s="22">
        <f t="shared" si="77"/>
        <v>27740.184269371763</v>
      </c>
      <c r="BJ162" s="22">
        <f t="shared" si="77"/>
        <v>27740.184269371763</v>
      </c>
      <c r="BK162" s="22">
        <f t="shared" si="77"/>
        <v>27740.184269371763</v>
      </c>
      <c r="BL162" s="22">
        <f t="shared" si="77"/>
        <v>27740.184269371763</v>
      </c>
      <c r="BM162" s="22">
        <f t="shared" si="77"/>
        <v>27740.184269371763</v>
      </c>
      <c r="BN162" s="22">
        <f t="shared" si="77"/>
        <v>27740.184269371763</v>
      </c>
      <c r="BO162" s="22">
        <f t="shared" si="77"/>
        <v>27740.184269371763</v>
      </c>
    </row>
    <row r="163" spans="1:67">
      <c r="B163" s="14" t="s">
        <v>536</v>
      </c>
      <c r="J163" s="2"/>
      <c r="L163" s="172">
        <f>+L162*$G154</f>
        <v>0</v>
      </c>
      <c r="M163" s="172">
        <f t="shared" ref="M163:BO163" si="78">+M162*$G154</f>
        <v>0</v>
      </c>
      <c r="N163" s="172">
        <f t="shared" si="78"/>
        <v>0</v>
      </c>
      <c r="O163" s="172">
        <f t="shared" si="78"/>
        <v>0</v>
      </c>
      <c r="P163" s="172">
        <f t="shared" si="78"/>
        <v>0</v>
      </c>
      <c r="Q163" s="172">
        <f t="shared" si="78"/>
        <v>0</v>
      </c>
      <c r="R163" s="172">
        <f t="shared" si="78"/>
        <v>0</v>
      </c>
      <c r="S163" s="172">
        <f t="shared" si="78"/>
        <v>0</v>
      </c>
      <c r="T163" s="172">
        <f t="shared" si="78"/>
        <v>0</v>
      </c>
      <c r="U163" s="172">
        <f t="shared" si="78"/>
        <v>0</v>
      </c>
      <c r="V163" s="172">
        <f t="shared" si="78"/>
        <v>0</v>
      </c>
      <c r="W163" s="172">
        <f t="shared" si="78"/>
        <v>0</v>
      </c>
      <c r="X163" s="172">
        <f t="shared" si="78"/>
        <v>0</v>
      </c>
      <c r="Y163" s="172">
        <f t="shared" si="78"/>
        <v>0</v>
      </c>
      <c r="Z163" s="172">
        <f t="shared" si="78"/>
        <v>0</v>
      </c>
      <c r="AA163" s="172">
        <f t="shared" si="78"/>
        <v>0</v>
      </c>
      <c r="AB163" s="172">
        <f t="shared" si="78"/>
        <v>0</v>
      </c>
      <c r="AC163" s="172">
        <f t="shared" si="78"/>
        <v>0</v>
      </c>
      <c r="AD163" s="172">
        <f t="shared" si="78"/>
        <v>0</v>
      </c>
      <c r="AE163" s="172">
        <f t="shared" si="78"/>
        <v>0</v>
      </c>
      <c r="AF163" s="172">
        <f t="shared" si="78"/>
        <v>0.69350460673429404</v>
      </c>
      <c r="AG163" s="172">
        <f t="shared" si="78"/>
        <v>8.3220552808115276</v>
      </c>
      <c r="AH163" s="172">
        <f t="shared" si="78"/>
        <v>8.3220552808115276</v>
      </c>
      <c r="AI163" s="172">
        <f t="shared" si="78"/>
        <v>8.3220552808115276</v>
      </c>
      <c r="AJ163" s="172">
        <f t="shared" si="78"/>
        <v>8.3220552808115276</v>
      </c>
      <c r="AK163" s="172">
        <f t="shared" si="78"/>
        <v>8.3220552808115276</v>
      </c>
      <c r="AL163" s="172">
        <f t="shared" si="78"/>
        <v>8.3220552808115276</v>
      </c>
      <c r="AM163" s="172">
        <f t="shared" si="78"/>
        <v>8.3220552808115276</v>
      </c>
      <c r="AN163" s="172">
        <f t="shared" si="78"/>
        <v>8.3220552808115276</v>
      </c>
      <c r="AO163" s="172">
        <f t="shared" si="78"/>
        <v>8.3220552808115276</v>
      </c>
      <c r="AP163" s="172">
        <f t="shared" si="78"/>
        <v>8.3220552808115276</v>
      </c>
      <c r="AQ163" s="172">
        <f t="shared" si="78"/>
        <v>8.3220552808115276</v>
      </c>
      <c r="AR163" s="172">
        <f t="shared" si="78"/>
        <v>8.3220552808115276</v>
      </c>
      <c r="AS163" s="172">
        <f t="shared" si="78"/>
        <v>8.3220552808115276</v>
      </c>
      <c r="AT163" s="172">
        <f t="shared" si="78"/>
        <v>8.3220552808115276</v>
      </c>
      <c r="AU163" s="172">
        <f t="shared" si="78"/>
        <v>8.3220552808115276</v>
      </c>
      <c r="AV163" s="172">
        <f t="shared" si="78"/>
        <v>8.3220552808115276</v>
      </c>
      <c r="AW163" s="172">
        <f t="shared" si="78"/>
        <v>8.3220552808115276</v>
      </c>
      <c r="AX163" s="172">
        <f t="shared" si="78"/>
        <v>8.3220552808115276</v>
      </c>
      <c r="AY163" s="172">
        <f t="shared" si="78"/>
        <v>8.3220552808115276</v>
      </c>
      <c r="AZ163" s="172">
        <f t="shared" si="78"/>
        <v>8.3220552808115276</v>
      </c>
      <c r="BA163" s="172">
        <f t="shared" si="78"/>
        <v>8.3220552808115276</v>
      </c>
      <c r="BB163" s="172">
        <f t="shared" si="78"/>
        <v>8.3220552808115276</v>
      </c>
      <c r="BC163" s="172">
        <f t="shared" si="78"/>
        <v>8.3220552808115276</v>
      </c>
      <c r="BD163" s="172">
        <f t="shared" si="78"/>
        <v>8.3220552808115276</v>
      </c>
      <c r="BE163" s="172">
        <f t="shared" si="78"/>
        <v>8.3220552808115276</v>
      </c>
      <c r="BF163" s="172">
        <f t="shared" si="78"/>
        <v>8.3220552808115276</v>
      </c>
      <c r="BG163" s="172">
        <f t="shared" si="78"/>
        <v>8.3220552808115276</v>
      </c>
      <c r="BH163" s="172">
        <f t="shared" si="78"/>
        <v>8.3220552808115276</v>
      </c>
      <c r="BI163" s="172">
        <f t="shared" si="78"/>
        <v>8.3220552808115276</v>
      </c>
      <c r="BJ163" s="172">
        <f t="shared" si="78"/>
        <v>8.3220552808115276</v>
      </c>
      <c r="BK163" s="172">
        <f t="shared" si="78"/>
        <v>8.3220552808115276</v>
      </c>
      <c r="BL163" s="172">
        <f t="shared" si="78"/>
        <v>8.3220552808115276</v>
      </c>
      <c r="BM163" s="172">
        <f t="shared" si="78"/>
        <v>8.3220552808115276</v>
      </c>
      <c r="BN163" s="172">
        <f t="shared" si="78"/>
        <v>8.3220552808115276</v>
      </c>
      <c r="BO163" s="172">
        <f t="shared" si="78"/>
        <v>8.3220552808115276</v>
      </c>
    </row>
    <row r="164" spans="1:67" ht="13.5" thickBot="1">
      <c r="B164" s="14" t="s">
        <v>561</v>
      </c>
      <c r="J164" s="2"/>
      <c r="L164" s="157">
        <f t="shared" ref="L164:BO164" si="79">SUM(L158,L161,L163)</f>
        <v>0</v>
      </c>
      <c r="M164" s="157">
        <f t="shared" si="79"/>
        <v>0</v>
      </c>
      <c r="N164" s="157">
        <f t="shared" si="79"/>
        <v>0</v>
      </c>
      <c r="O164" s="157">
        <f t="shared" si="79"/>
        <v>0</v>
      </c>
      <c r="P164" s="157">
        <f t="shared" si="79"/>
        <v>0</v>
      </c>
      <c r="Q164" s="157">
        <f t="shared" si="79"/>
        <v>0</v>
      </c>
      <c r="R164" s="157">
        <f t="shared" si="79"/>
        <v>0</v>
      </c>
      <c r="S164" s="157">
        <f t="shared" si="79"/>
        <v>0</v>
      </c>
      <c r="T164" s="157">
        <f t="shared" si="79"/>
        <v>0</v>
      </c>
      <c r="U164" s="157">
        <f t="shared" si="79"/>
        <v>0</v>
      </c>
      <c r="V164" s="157">
        <f t="shared" si="79"/>
        <v>0</v>
      </c>
      <c r="W164" s="157">
        <f t="shared" si="79"/>
        <v>0</v>
      </c>
      <c r="X164" s="157">
        <f t="shared" si="79"/>
        <v>0</v>
      </c>
      <c r="Y164" s="157">
        <f t="shared" si="79"/>
        <v>0</v>
      </c>
      <c r="Z164" s="157">
        <f t="shared" si="79"/>
        <v>0</v>
      </c>
      <c r="AA164" s="157">
        <f t="shared" si="79"/>
        <v>0</v>
      </c>
      <c r="AB164" s="157">
        <f t="shared" si="79"/>
        <v>0</v>
      </c>
      <c r="AC164" s="157">
        <f t="shared" si="79"/>
        <v>0</v>
      </c>
      <c r="AD164" s="157">
        <f t="shared" si="79"/>
        <v>0</v>
      </c>
      <c r="AE164" s="157">
        <f t="shared" si="79"/>
        <v>0</v>
      </c>
      <c r="AF164" s="157">
        <f t="shared" si="79"/>
        <v>200.92690645388362</v>
      </c>
      <c r="AG164" s="157">
        <f t="shared" si="79"/>
        <v>2393.5926221097088</v>
      </c>
      <c r="AH164" s="157">
        <f t="shared" si="79"/>
        <v>2361.2290737954418</v>
      </c>
      <c r="AI164" s="157">
        <f t="shared" si="79"/>
        <v>2328.8655254811747</v>
      </c>
      <c r="AJ164" s="157">
        <f t="shared" si="79"/>
        <v>2296.5019771669081</v>
      </c>
      <c r="AK164" s="157">
        <f t="shared" si="79"/>
        <v>2264.138428852641</v>
      </c>
      <c r="AL164" s="157">
        <f t="shared" si="79"/>
        <v>2231.774880538374</v>
      </c>
      <c r="AM164" s="157">
        <f t="shared" si="79"/>
        <v>2199.4113322241069</v>
      </c>
      <c r="AN164" s="157">
        <f t="shared" si="79"/>
        <v>2167.0477839098398</v>
      </c>
      <c r="AO164" s="157">
        <f t="shared" si="79"/>
        <v>2134.6842355955732</v>
      </c>
      <c r="AP164" s="157">
        <f t="shared" si="79"/>
        <v>2102.3206872813062</v>
      </c>
      <c r="AQ164" s="157">
        <f t="shared" si="79"/>
        <v>2069.9571389670391</v>
      </c>
      <c r="AR164" s="157">
        <f t="shared" si="79"/>
        <v>2037.593590652772</v>
      </c>
      <c r="AS164" s="157">
        <f t="shared" si="79"/>
        <v>2005.2300423385054</v>
      </c>
      <c r="AT164" s="157">
        <f t="shared" si="79"/>
        <v>1972.8664940242384</v>
      </c>
      <c r="AU164" s="157">
        <f t="shared" si="79"/>
        <v>1940.5029457099713</v>
      </c>
      <c r="AV164" s="157">
        <f t="shared" si="79"/>
        <v>1908.1393973957042</v>
      </c>
      <c r="AW164" s="157">
        <f t="shared" si="79"/>
        <v>1875.7758490814376</v>
      </c>
      <c r="AX164" s="157">
        <f t="shared" si="79"/>
        <v>1843.4123007671706</v>
      </c>
      <c r="AY164" s="157">
        <f t="shared" si="79"/>
        <v>1811.0487524529035</v>
      </c>
      <c r="AZ164" s="157">
        <f t="shared" si="79"/>
        <v>1778.6852041386364</v>
      </c>
      <c r="BA164" s="157">
        <f t="shared" si="79"/>
        <v>1746.3216558243694</v>
      </c>
      <c r="BB164" s="157">
        <f t="shared" si="79"/>
        <v>1713.9581075101028</v>
      </c>
      <c r="BC164" s="157">
        <f t="shared" si="79"/>
        <v>1681.5945591958357</v>
      </c>
      <c r="BD164" s="157">
        <f t="shared" si="79"/>
        <v>1649.2310108815686</v>
      </c>
      <c r="BE164" s="157">
        <f t="shared" si="79"/>
        <v>1616.8674625673016</v>
      </c>
      <c r="BF164" s="157">
        <f t="shared" si="79"/>
        <v>1584.5039142530345</v>
      </c>
      <c r="BG164" s="157">
        <f t="shared" si="79"/>
        <v>1552.1403659387674</v>
      </c>
      <c r="BH164" s="157">
        <f t="shared" si="79"/>
        <v>1519.7768176245004</v>
      </c>
      <c r="BI164" s="157">
        <f t="shared" si="79"/>
        <v>1487.4132693102333</v>
      </c>
      <c r="BJ164" s="157">
        <f t="shared" si="79"/>
        <v>1455.0497209959663</v>
      </c>
      <c r="BK164" s="157">
        <f t="shared" si="79"/>
        <v>1422.6861726816992</v>
      </c>
      <c r="BL164" s="157">
        <f t="shared" si="79"/>
        <v>1390.3226243674321</v>
      </c>
      <c r="BM164" s="157">
        <f t="shared" si="79"/>
        <v>1357.9590760531651</v>
      </c>
      <c r="BN164" s="157">
        <f t="shared" si="79"/>
        <v>1325.595527738898</v>
      </c>
      <c r="BO164" s="157">
        <f t="shared" si="79"/>
        <v>1293.2319794246309</v>
      </c>
    </row>
    <row r="165" spans="1:67">
      <c r="B165" s="14"/>
    </row>
    <row r="166" spans="1:67">
      <c r="B166" s="14"/>
    </row>
    <row r="167" spans="1:67">
      <c r="B167" s="14"/>
    </row>
    <row r="168" spans="1:67">
      <c r="B168" s="14"/>
    </row>
    <row r="169" spans="1:67">
      <c r="B169" s="14"/>
    </row>
    <row r="170" spans="1:67">
      <c r="B170" s="14"/>
    </row>
    <row r="171" spans="1:67">
      <c r="B171" s="14"/>
    </row>
    <row r="172" spans="1:67">
      <c r="A172">
        <f>A142+1</f>
        <v>6</v>
      </c>
      <c r="B172" s="158" t="s">
        <v>547</v>
      </c>
      <c r="C172" s="150"/>
      <c r="G172" s="159" t="s">
        <v>548</v>
      </c>
      <c r="H172" s="1">
        <f>+C177</f>
        <v>2036</v>
      </c>
      <c r="I172" s="2">
        <f>+E184</f>
        <v>138768.95510545641</v>
      </c>
      <c r="J172" s="2">
        <f>NPV($C$4,M172:BO172)+L172</f>
        <v>27167.599396289148</v>
      </c>
      <c r="L172" s="2">
        <f>+L194</f>
        <v>0</v>
      </c>
      <c r="M172" s="2">
        <f t="shared" ref="M172:BO172" si="80">+M194</f>
        <v>0</v>
      </c>
      <c r="N172" s="2">
        <f t="shared" si="80"/>
        <v>0</v>
      </c>
      <c r="O172" s="2">
        <f t="shared" si="80"/>
        <v>0</v>
      </c>
      <c r="P172" s="2">
        <f t="shared" si="80"/>
        <v>0</v>
      </c>
      <c r="Q172" s="2">
        <f t="shared" si="80"/>
        <v>0</v>
      </c>
      <c r="R172" s="2">
        <f t="shared" si="80"/>
        <v>0</v>
      </c>
      <c r="S172" s="2">
        <f t="shared" si="80"/>
        <v>0</v>
      </c>
      <c r="T172" s="2">
        <f t="shared" si="80"/>
        <v>0</v>
      </c>
      <c r="U172" s="2">
        <f t="shared" si="80"/>
        <v>0</v>
      </c>
      <c r="V172" s="2">
        <f t="shared" si="80"/>
        <v>0</v>
      </c>
      <c r="W172" s="2">
        <f t="shared" si="80"/>
        <v>0</v>
      </c>
      <c r="X172" s="2">
        <f t="shared" si="80"/>
        <v>0</v>
      </c>
      <c r="Y172" s="2">
        <f t="shared" si="80"/>
        <v>0</v>
      </c>
      <c r="Z172" s="2">
        <f t="shared" si="80"/>
        <v>0</v>
      </c>
      <c r="AA172" s="2">
        <f t="shared" si="80"/>
        <v>0</v>
      </c>
      <c r="AB172" s="2">
        <f t="shared" si="80"/>
        <v>0</v>
      </c>
      <c r="AC172" s="2">
        <f t="shared" si="80"/>
        <v>0</v>
      </c>
      <c r="AD172" s="2">
        <f t="shared" si="80"/>
        <v>0</v>
      </c>
      <c r="AE172" s="2">
        <f t="shared" si="80"/>
        <v>0</v>
      </c>
      <c r="AF172" s="2">
        <f t="shared" si="80"/>
        <v>0</v>
      </c>
      <c r="AG172" s="2">
        <f t="shared" si="80"/>
        <v>0</v>
      </c>
      <c r="AH172" s="2">
        <f t="shared" si="80"/>
        <v>0</v>
      </c>
      <c r="AI172" s="2">
        <f t="shared" si="80"/>
        <v>0</v>
      </c>
      <c r="AJ172" s="2">
        <f t="shared" si="80"/>
        <v>1274.1688363919061</v>
      </c>
      <c r="AK172" s="2">
        <f t="shared" si="80"/>
        <v>15079.559788126262</v>
      </c>
      <c r="AL172" s="2">
        <f t="shared" si="80"/>
        <v>14691.006713830984</v>
      </c>
      <c r="AM172" s="2">
        <f t="shared" si="80"/>
        <v>14302.453639535706</v>
      </c>
      <c r="AN172" s="2">
        <f t="shared" si="80"/>
        <v>13913.900565240428</v>
      </c>
      <c r="AO172" s="2">
        <f t="shared" si="80"/>
        <v>13525.347490945151</v>
      </c>
      <c r="AP172" s="2">
        <f t="shared" si="80"/>
        <v>13136.794416649871</v>
      </c>
      <c r="AQ172" s="2">
        <f t="shared" si="80"/>
        <v>12748.241342354591</v>
      </c>
      <c r="AR172" s="2">
        <f t="shared" si="80"/>
        <v>12359.688268059315</v>
      </c>
      <c r="AS172" s="2">
        <f t="shared" si="80"/>
        <v>11971.135193764036</v>
      </c>
      <c r="AT172" s="2">
        <f t="shared" si="80"/>
        <v>11582.582119468758</v>
      </c>
      <c r="AU172" s="2">
        <f t="shared" si="80"/>
        <v>11194.02904517348</v>
      </c>
      <c r="AV172" s="2">
        <f t="shared" si="80"/>
        <v>10805.4759708782</v>
      </c>
      <c r="AW172" s="2">
        <f t="shared" si="80"/>
        <v>10416.922896582922</v>
      </c>
      <c r="AX172" s="2">
        <f t="shared" si="80"/>
        <v>10028.369822287645</v>
      </c>
      <c r="AY172" s="2">
        <f t="shared" si="80"/>
        <v>9639.8167479923668</v>
      </c>
      <c r="AZ172" s="2">
        <f t="shared" si="80"/>
        <v>9251.263673697089</v>
      </c>
      <c r="BA172" s="2">
        <f t="shared" si="80"/>
        <v>8862.7105994018111</v>
      </c>
      <c r="BB172" s="2">
        <f t="shared" si="80"/>
        <v>8474.1575251065333</v>
      </c>
      <c r="BC172" s="2">
        <f t="shared" si="80"/>
        <v>8085.6044508112564</v>
      </c>
      <c r="BD172" s="2">
        <f t="shared" si="80"/>
        <v>7697.0513765159785</v>
      </c>
      <c r="BE172" s="2">
        <f t="shared" si="80"/>
        <v>7308.4983022206998</v>
      </c>
      <c r="BF172" s="2">
        <f t="shared" si="80"/>
        <v>6919.9452279254219</v>
      </c>
      <c r="BG172" s="2">
        <f t="shared" si="80"/>
        <v>6531.3921536301441</v>
      </c>
      <c r="BH172" s="2">
        <f t="shared" si="80"/>
        <v>6142.8390793348663</v>
      </c>
      <c r="BI172" s="2">
        <f t="shared" si="80"/>
        <v>5304.4433089059958</v>
      </c>
      <c r="BJ172" s="2">
        <f t="shared" si="80"/>
        <v>0</v>
      </c>
      <c r="BK172" s="2">
        <f t="shared" si="80"/>
        <v>0</v>
      </c>
      <c r="BL172" s="2">
        <f t="shared" si="80"/>
        <v>0</v>
      </c>
      <c r="BM172" s="2">
        <f t="shared" si="80"/>
        <v>0</v>
      </c>
      <c r="BN172" s="2">
        <f t="shared" si="80"/>
        <v>0</v>
      </c>
      <c r="BO172" s="2">
        <f t="shared" si="80"/>
        <v>0</v>
      </c>
    </row>
    <row r="173" spans="1:67">
      <c r="B173" s="160" t="str">
        <f>"Jan "&amp;$L$10&amp;" $"</f>
        <v>Jan 2012 $</v>
      </c>
      <c r="C173" s="161">
        <v>72099.644</v>
      </c>
      <c r="D173" s="159"/>
      <c r="E173" s="159"/>
      <c r="F173" s="159"/>
      <c r="G173" s="159"/>
      <c r="H173" s="162"/>
    </row>
    <row r="174" spans="1:67">
      <c r="B174" s="14" t="s">
        <v>549</v>
      </c>
      <c r="C174" s="163">
        <v>1.0500000000000001E-2</v>
      </c>
      <c r="D174" s="163">
        <v>0.26740000000000003</v>
      </c>
      <c r="E174" s="163">
        <v>0.72209999999999996</v>
      </c>
      <c r="F174" s="163">
        <v>0</v>
      </c>
      <c r="G174" s="163">
        <v>0</v>
      </c>
      <c r="H174" s="164"/>
      <c r="J174" s="17"/>
      <c r="K174" s="17"/>
    </row>
    <row r="175" spans="1:67">
      <c r="B175" s="14" t="s">
        <v>323</v>
      </c>
      <c r="C175" s="165">
        <v>2.5499999999999998E-2</v>
      </c>
      <c r="D175" s="159"/>
      <c r="E175" s="159"/>
      <c r="F175" s="159"/>
      <c r="G175" s="159"/>
    </row>
    <row r="176" spans="1:67">
      <c r="B176" s="14" t="s">
        <v>550</v>
      </c>
      <c r="C176" s="159">
        <v>2034</v>
      </c>
      <c r="D176" s="159">
        <v>4</v>
      </c>
      <c r="E176" s="159"/>
      <c r="F176" s="159"/>
      <c r="G176" s="159"/>
    </row>
    <row r="177" spans="1:68">
      <c r="B177" s="14" t="s">
        <v>551</v>
      </c>
      <c r="C177" s="159">
        <v>2036</v>
      </c>
      <c r="D177" s="159">
        <v>12</v>
      </c>
      <c r="E177" s="159"/>
      <c r="F177" s="159"/>
      <c r="G177" s="159"/>
    </row>
    <row r="178" spans="1:68">
      <c r="B178" s="15" t="s">
        <v>552</v>
      </c>
      <c r="L178" s="166">
        <f t="shared" ref="L178:BO178" si="81">(1+$C175)^L$21</f>
        <v>1.0126697388586272</v>
      </c>
      <c r="M178" s="166">
        <f t="shared" si="81"/>
        <v>1.0384928171995222</v>
      </c>
      <c r="N178" s="166">
        <f t="shared" si="81"/>
        <v>1.0649743840381101</v>
      </c>
      <c r="O178" s="166">
        <f t="shared" si="81"/>
        <v>1.092131230831082</v>
      </c>
      <c r="P178" s="166">
        <f t="shared" si="81"/>
        <v>1.1199805772172746</v>
      </c>
      <c r="Q178" s="166">
        <f t="shared" si="81"/>
        <v>1.1485400819363152</v>
      </c>
      <c r="R178" s="166">
        <f t="shared" si="81"/>
        <v>1.1778278540256915</v>
      </c>
      <c r="S178" s="166">
        <f t="shared" si="81"/>
        <v>1.2078624643033467</v>
      </c>
      <c r="T178" s="166">
        <f t="shared" si="81"/>
        <v>1.2386629571430821</v>
      </c>
      <c r="U178" s="166">
        <f t="shared" si="81"/>
        <v>1.2702488625502308</v>
      </c>
      <c r="V178" s="166">
        <f t="shared" si="81"/>
        <v>1.3026402085452617</v>
      </c>
      <c r="W178" s="166">
        <f t="shared" si="81"/>
        <v>1.335857533863166</v>
      </c>
      <c r="X178" s="166">
        <f t="shared" si="81"/>
        <v>1.369921900976677</v>
      </c>
      <c r="Y178" s="166">
        <f t="shared" si="81"/>
        <v>1.4048549094515823</v>
      </c>
      <c r="Z178" s="166">
        <f t="shared" si="81"/>
        <v>1.4406787096425977</v>
      </c>
      <c r="AA178" s="166">
        <f t="shared" si="81"/>
        <v>1.477416016738484</v>
      </c>
      <c r="AB178" s="166">
        <f t="shared" si="81"/>
        <v>1.5150901251653155</v>
      </c>
      <c r="AC178" s="166">
        <f t="shared" si="81"/>
        <v>1.5537249233570312</v>
      </c>
      <c r="AD178" s="166">
        <f t="shared" si="81"/>
        <v>1.5933449089026355</v>
      </c>
      <c r="AE178" s="166">
        <f t="shared" si="81"/>
        <v>1.6339752040796529</v>
      </c>
      <c r="AF178" s="166">
        <f t="shared" si="81"/>
        <v>1.6756415717836841</v>
      </c>
      <c r="AG178" s="166">
        <f t="shared" si="81"/>
        <v>1.7183704318641684</v>
      </c>
      <c r="AH178" s="166">
        <f t="shared" si="81"/>
        <v>1.7621888778767048</v>
      </c>
      <c r="AI178" s="166">
        <f t="shared" si="81"/>
        <v>1.8071246942625607</v>
      </c>
      <c r="AJ178" s="166">
        <f t="shared" si="81"/>
        <v>1.8532063739662561</v>
      </c>
      <c r="AK178" s="166">
        <f t="shared" si="81"/>
        <v>1.9004631365023958</v>
      </c>
      <c r="AL178" s="166">
        <f t="shared" si="81"/>
        <v>1.9489249464832072</v>
      </c>
      <c r="AM178" s="166">
        <f t="shared" si="81"/>
        <v>1.998622532618529</v>
      </c>
      <c r="AN178" s="166">
        <f t="shared" si="81"/>
        <v>2.0495874072003017</v>
      </c>
      <c r="AO178" s="166">
        <f t="shared" si="81"/>
        <v>2.1018518860839097</v>
      </c>
      <c r="AP178" s="166">
        <f t="shared" si="81"/>
        <v>2.1554491091790493</v>
      </c>
      <c r="AQ178" s="166">
        <f t="shared" si="81"/>
        <v>2.2104130614631154</v>
      </c>
      <c r="AR178" s="166">
        <f t="shared" si="81"/>
        <v>2.2667785945304249</v>
      </c>
      <c r="AS178" s="166">
        <f t="shared" si="81"/>
        <v>2.3245814486909508</v>
      </c>
      <c r="AT178" s="166">
        <f t="shared" si="81"/>
        <v>2.3838582756325706</v>
      </c>
      <c r="AU178" s="166">
        <f t="shared" si="81"/>
        <v>2.444646661661201</v>
      </c>
      <c r="AV178" s="166">
        <f t="shared" si="81"/>
        <v>2.5069851515335619</v>
      </c>
      <c r="AW178" s="166">
        <f t="shared" si="81"/>
        <v>2.570913272897668</v>
      </c>
      <c r="AX178" s="166">
        <f t="shared" si="81"/>
        <v>2.6364715613565588</v>
      </c>
      <c r="AY178" s="166">
        <f t="shared" si="81"/>
        <v>2.7037015861711513</v>
      </c>
      <c r="AZ178" s="166">
        <f t="shared" si="81"/>
        <v>2.7726459766185156</v>
      </c>
      <c r="BA178" s="166">
        <f t="shared" si="81"/>
        <v>2.8433484490222884</v>
      </c>
      <c r="BB178" s="166">
        <f t="shared" si="81"/>
        <v>2.9158538344723568</v>
      </c>
      <c r="BC178" s="166">
        <f t="shared" si="81"/>
        <v>2.9902081072514015</v>
      </c>
      <c r="BD178" s="166">
        <f t="shared" si="81"/>
        <v>3.0664584139863131</v>
      </c>
      <c r="BE178" s="166">
        <f t="shared" si="81"/>
        <v>3.1446531035429639</v>
      </c>
      <c r="BF178" s="166">
        <f t="shared" si="81"/>
        <v>3.2248417576833104</v>
      </c>
      <c r="BG178" s="166">
        <f t="shared" si="81"/>
        <v>3.3070752225042348</v>
      </c>
      <c r="BH178" s="166">
        <f t="shared" si="81"/>
        <v>3.3914056406780926</v>
      </c>
      <c r="BI178" s="166">
        <f t="shared" si="81"/>
        <v>3.477886484515385</v>
      </c>
      <c r="BJ178" s="166">
        <f t="shared" si="81"/>
        <v>3.5665725898705269</v>
      </c>
      <c r="BK178" s="166">
        <f t="shared" si="81"/>
        <v>3.6575201909122264</v>
      </c>
      <c r="BL178" s="166">
        <f t="shared" si="81"/>
        <v>3.7507869557804878</v>
      </c>
      <c r="BM178" s="166">
        <f t="shared" si="81"/>
        <v>3.8464320231528903</v>
      </c>
      <c r="BN178" s="166">
        <f t="shared" si="81"/>
        <v>3.9445160397432901</v>
      </c>
      <c r="BO178" s="166">
        <f t="shared" si="81"/>
        <v>4.0451011987567442</v>
      </c>
    </row>
    <row r="179" spans="1:68">
      <c r="B179" s="14" t="s">
        <v>553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1:68">
      <c r="B180" s="64" t="s">
        <v>554</v>
      </c>
      <c r="L180" s="2">
        <f t="shared" ref="L180:BO180" si="82">IF(L$10&gt;$C177,0,+K183)</f>
        <v>0</v>
      </c>
      <c r="M180" s="2">
        <f t="shared" si="82"/>
        <v>0</v>
      </c>
      <c r="N180" s="2">
        <f t="shared" si="82"/>
        <v>0</v>
      </c>
      <c r="O180" s="2">
        <f t="shared" si="82"/>
        <v>0</v>
      </c>
      <c r="P180" s="2">
        <f t="shared" si="82"/>
        <v>0</v>
      </c>
      <c r="Q180" s="2">
        <f t="shared" si="82"/>
        <v>0</v>
      </c>
      <c r="R180" s="2">
        <f t="shared" si="82"/>
        <v>0</v>
      </c>
      <c r="S180" s="2">
        <f t="shared" si="82"/>
        <v>0</v>
      </c>
      <c r="T180" s="2">
        <f t="shared" si="82"/>
        <v>0</v>
      </c>
      <c r="U180" s="2">
        <f t="shared" si="82"/>
        <v>0</v>
      </c>
      <c r="V180" s="2">
        <f t="shared" si="82"/>
        <v>0</v>
      </c>
      <c r="W180" s="2">
        <f t="shared" si="82"/>
        <v>0</v>
      </c>
      <c r="X180" s="2">
        <f t="shared" si="82"/>
        <v>0</v>
      </c>
      <c r="Y180" s="2">
        <f t="shared" si="82"/>
        <v>0</v>
      </c>
      <c r="Z180" s="2">
        <f t="shared" si="82"/>
        <v>0</v>
      </c>
      <c r="AA180" s="2">
        <f t="shared" si="82"/>
        <v>0</v>
      </c>
      <c r="AB180" s="2">
        <f t="shared" si="82"/>
        <v>0</v>
      </c>
      <c r="AC180" s="2">
        <f t="shared" si="82"/>
        <v>0</v>
      </c>
      <c r="AD180" s="2">
        <f t="shared" si="82"/>
        <v>0</v>
      </c>
      <c r="AE180" s="2">
        <f t="shared" si="82"/>
        <v>0</v>
      </c>
      <c r="AF180" s="2">
        <f t="shared" si="82"/>
        <v>0</v>
      </c>
      <c r="AG180" s="2">
        <f t="shared" si="82"/>
        <v>0</v>
      </c>
      <c r="AH180" s="2">
        <f t="shared" si="82"/>
        <v>0</v>
      </c>
      <c r="AI180" s="2">
        <f t="shared" si="82"/>
        <v>1365.325499097062</v>
      </c>
      <c r="AJ180" s="2">
        <f t="shared" si="82"/>
        <v>37379.78041765844</v>
      </c>
      <c r="AK180" s="2">
        <f t="shared" si="82"/>
        <v>0</v>
      </c>
      <c r="AL180" s="2">
        <f t="shared" si="82"/>
        <v>0</v>
      </c>
      <c r="AM180" s="2">
        <f t="shared" si="82"/>
        <v>0</v>
      </c>
      <c r="AN180" s="2">
        <f t="shared" si="82"/>
        <v>0</v>
      </c>
      <c r="AO180" s="2">
        <f t="shared" si="82"/>
        <v>0</v>
      </c>
      <c r="AP180" s="2">
        <f t="shared" si="82"/>
        <v>0</v>
      </c>
      <c r="AQ180" s="2">
        <f t="shared" si="82"/>
        <v>0</v>
      </c>
      <c r="AR180" s="2">
        <f t="shared" si="82"/>
        <v>0</v>
      </c>
      <c r="AS180" s="2">
        <f t="shared" si="82"/>
        <v>0</v>
      </c>
      <c r="AT180" s="2">
        <f t="shared" si="82"/>
        <v>0</v>
      </c>
      <c r="AU180" s="2">
        <f t="shared" si="82"/>
        <v>0</v>
      </c>
      <c r="AV180" s="2">
        <f t="shared" si="82"/>
        <v>0</v>
      </c>
      <c r="AW180" s="2">
        <f t="shared" si="82"/>
        <v>0</v>
      </c>
      <c r="AX180" s="2">
        <f t="shared" si="82"/>
        <v>0</v>
      </c>
      <c r="AY180" s="2">
        <f t="shared" si="82"/>
        <v>0</v>
      </c>
      <c r="AZ180" s="2">
        <f t="shared" si="82"/>
        <v>0</v>
      </c>
      <c r="BA180" s="2">
        <f t="shared" si="82"/>
        <v>0</v>
      </c>
      <c r="BB180" s="2">
        <f t="shared" si="82"/>
        <v>0</v>
      </c>
      <c r="BC180" s="2">
        <f t="shared" si="82"/>
        <v>0</v>
      </c>
      <c r="BD180" s="2">
        <f t="shared" si="82"/>
        <v>0</v>
      </c>
      <c r="BE180" s="2">
        <f t="shared" si="82"/>
        <v>0</v>
      </c>
      <c r="BF180" s="2">
        <f t="shared" si="82"/>
        <v>0</v>
      </c>
      <c r="BG180" s="2">
        <f t="shared" si="82"/>
        <v>0</v>
      </c>
      <c r="BH180" s="2">
        <f t="shared" si="82"/>
        <v>0</v>
      </c>
      <c r="BI180" s="2">
        <f t="shared" si="82"/>
        <v>0</v>
      </c>
      <c r="BJ180" s="2">
        <f t="shared" si="82"/>
        <v>0</v>
      </c>
      <c r="BK180" s="2">
        <f t="shared" si="82"/>
        <v>0</v>
      </c>
      <c r="BL180" s="2">
        <f t="shared" si="82"/>
        <v>0</v>
      </c>
      <c r="BM180" s="2">
        <f t="shared" si="82"/>
        <v>0</v>
      </c>
      <c r="BN180" s="2">
        <f t="shared" si="82"/>
        <v>0</v>
      </c>
      <c r="BO180" s="2">
        <f t="shared" si="82"/>
        <v>0</v>
      </c>
    </row>
    <row r="181" spans="1:68">
      <c r="A181" t="s">
        <v>399</v>
      </c>
      <c r="B181" s="64" t="s">
        <v>555</v>
      </c>
      <c r="L181" s="2">
        <f t="shared" ref="L181:BO181" si="83">IF(AND(L$10&gt;=$C176,L$10&lt;=$C177),INDEX($C174:$G174,1,L$10-$C176+1)*$C173*L178,0)</f>
        <v>0</v>
      </c>
      <c r="M181" s="2">
        <f t="shared" si="83"/>
        <v>0</v>
      </c>
      <c r="N181" s="2">
        <f t="shared" si="83"/>
        <v>0</v>
      </c>
      <c r="O181" s="2">
        <f t="shared" si="83"/>
        <v>0</v>
      </c>
      <c r="P181" s="2">
        <f t="shared" si="83"/>
        <v>0</v>
      </c>
      <c r="Q181" s="2">
        <f t="shared" si="83"/>
        <v>0</v>
      </c>
      <c r="R181" s="2">
        <f t="shared" si="83"/>
        <v>0</v>
      </c>
      <c r="S181" s="2">
        <f t="shared" si="83"/>
        <v>0</v>
      </c>
      <c r="T181" s="2">
        <f t="shared" si="83"/>
        <v>0</v>
      </c>
      <c r="U181" s="2">
        <f t="shared" si="83"/>
        <v>0</v>
      </c>
      <c r="V181" s="2">
        <f t="shared" si="83"/>
        <v>0</v>
      </c>
      <c r="W181" s="2">
        <f t="shared" si="83"/>
        <v>0</v>
      </c>
      <c r="X181" s="2">
        <f t="shared" si="83"/>
        <v>0</v>
      </c>
      <c r="Y181" s="2">
        <f t="shared" si="83"/>
        <v>0</v>
      </c>
      <c r="Z181" s="2">
        <f t="shared" si="83"/>
        <v>0</v>
      </c>
      <c r="AA181" s="2">
        <f t="shared" si="83"/>
        <v>0</v>
      </c>
      <c r="AB181" s="2">
        <f t="shared" si="83"/>
        <v>0</v>
      </c>
      <c r="AC181" s="2">
        <f t="shared" si="83"/>
        <v>0</v>
      </c>
      <c r="AD181" s="2">
        <f t="shared" si="83"/>
        <v>0</v>
      </c>
      <c r="AE181" s="2">
        <f t="shared" si="83"/>
        <v>0</v>
      </c>
      <c r="AF181" s="2">
        <f t="shared" si="83"/>
        <v>0</v>
      </c>
      <c r="AG181" s="2">
        <f t="shared" si="83"/>
        <v>0</v>
      </c>
      <c r="AH181" s="2">
        <f t="shared" si="83"/>
        <v>1334.0585029345339</v>
      </c>
      <c r="AI181" s="2">
        <f t="shared" si="83"/>
        <v>34840.360799871822</v>
      </c>
      <c r="AJ181" s="2">
        <f t="shared" si="83"/>
        <v>96483.76686310365</v>
      </c>
      <c r="AK181" s="2">
        <f t="shared" si="83"/>
        <v>0</v>
      </c>
      <c r="AL181" s="2">
        <f t="shared" si="83"/>
        <v>0</v>
      </c>
      <c r="AM181" s="2">
        <f t="shared" si="83"/>
        <v>0</v>
      </c>
      <c r="AN181" s="2">
        <f t="shared" si="83"/>
        <v>0</v>
      </c>
      <c r="AO181" s="2">
        <f t="shared" si="83"/>
        <v>0</v>
      </c>
      <c r="AP181" s="2">
        <f t="shared" si="83"/>
        <v>0</v>
      </c>
      <c r="AQ181" s="2">
        <f t="shared" si="83"/>
        <v>0</v>
      </c>
      <c r="AR181" s="2">
        <f t="shared" si="83"/>
        <v>0</v>
      </c>
      <c r="AS181" s="2">
        <f t="shared" si="83"/>
        <v>0</v>
      </c>
      <c r="AT181" s="2">
        <f t="shared" si="83"/>
        <v>0</v>
      </c>
      <c r="AU181" s="2">
        <f t="shared" si="83"/>
        <v>0</v>
      </c>
      <c r="AV181" s="2">
        <f t="shared" si="83"/>
        <v>0</v>
      </c>
      <c r="AW181" s="2">
        <f t="shared" si="83"/>
        <v>0</v>
      </c>
      <c r="AX181" s="2">
        <f t="shared" si="83"/>
        <v>0</v>
      </c>
      <c r="AY181" s="2">
        <f t="shared" si="83"/>
        <v>0</v>
      </c>
      <c r="AZ181" s="2">
        <f t="shared" si="83"/>
        <v>0</v>
      </c>
      <c r="BA181" s="2">
        <f t="shared" si="83"/>
        <v>0</v>
      </c>
      <c r="BB181" s="2">
        <f t="shared" si="83"/>
        <v>0</v>
      </c>
      <c r="BC181" s="2">
        <f t="shared" si="83"/>
        <v>0</v>
      </c>
      <c r="BD181" s="2">
        <f t="shared" si="83"/>
        <v>0</v>
      </c>
      <c r="BE181" s="2">
        <f t="shared" si="83"/>
        <v>0</v>
      </c>
      <c r="BF181" s="2">
        <f t="shared" si="83"/>
        <v>0</v>
      </c>
      <c r="BG181" s="2">
        <f t="shared" si="83"/>
        <v>0</v>
      </c>
      <c r="BH181" s="2">
        <f t="shared" si="83"/>
        <v>0</v>
      </c>
      <c r="BI181" s="2">
        <f t="shared" si="83"/>
        <v>0</v>
      </c>
      <c r="BJ181" s="2">
        <f t="shared" si="83"/>
        <v>0</v>
      </c>
      <c r="BK181" s="2">
        <f t="shared" si="83"/>
        <v>0</v>
      </c>
      <c r="BL181" s="2">
        <f t="shared" si="83"/>
        <v>0</v>
      </c>
      <c r="BM181" s="2">
        <f t="shared" si="83"/>
        <v>0</v>
      </c>
      <c r="BN181" s="2">
        <f t="shared" si="83"/>
        <v>0</v>
      </c>
      <c r="BO181" s="2">
        <f t="shared" si="83"/>
        <v>0</v>
      </c>
      <c r="BP181" s="65">
        <f>SUM(L181:BO181)</f>
        <v>132658.18616591001</v>
      </c>
    </row>
    <row r="182" spans="1:68">
      <c r="B182" s="64" t="s">
        <v>3</v>
      </c>
      <c r="C182" s="165">
        <v>6.25E-2</v>
      </c>
      <c r="L182" s="2">
        <f t="shared" ref="L182:BO182" si="84">SUM(L180,L181/2)*$C182*IF(L$10=$C176,(13-$D176)/12,IF(L$10=$C177,($D177-1)/12,1))</f>
        <v>0</v>
      </c>
      <c r="M182" s="2">
        <f t="shared" si="84"/>
        <v>0</v>
      </c>
      <c r="N182" s="2">
        <f t="shared" si="84"/>
        <v>0</v>
      </c>
      <c r="O182" s="2">
        <f t="shared" si="84"/>
        <v>0</v>
      </c>
      <c r="P182" s="2">
        <f t="shared" si="84"/>
        <v>0</v>
      </c>
      <c r="Q182" s="2">
        <f t="shared" si="84"/>
        <v>0</v>
      </c>
      <c r="R182" s="2">
        <f t="shared" si="84"/>
        <v>0</v>
      </c>
      <c r="S182" s="2">
        <f t="shared" si="84"/>
        <v>0</v>
      </c>
      <c r="T182" s="2">
        <f t="shared" si="84"/>
        <v>0</v>
      </c>
      <c r="U182" s="2">
        <f t="shared" si="84"/>
        <v>0</v>
      </c>
      <c r="V182" s="2">
        <f t="shared" si="84"/>
        <v>0</v>
      </c>
      <c r="W182" s="2">
        <f t="shared" si="84"/>
        <v>0</v>
      </c>
      <c r="X182" s="2">
        <f t="shared" si="84"/>
        <v>0</v>
      </c>
      <c r="Y182" s="2">
        <f t="shared" si="84"/>
        <v>0</v>
      </c>
      <c r="Z182" s="2">
        <f t="shared" si="84"/>
        <v>0</v>
      </c>
      <c r="AA182" s="2">
        <f t="shared" si="84"/>
        <v>0</v>
      </c>
      <c r="AB182" s="2">
        <f t="shared" si="84"/>
        <v>0</v>
      </c>
      <c r="AC182" s="2">
        <f t="shared" si="84"/>
        <v>0</v>
      </c>
      <c r="AD182" s="2">
        <f t="shared" si="84"/>
        <v>0</v>
      </c>
      <c r="AE182" s="2">
        <f t="shared" si="84"/>
        <v>0</v>
      </c>
      <c r="AF182" s="2">
        <f t="shared" si="84"/>
        <v>0</v>
      </c>
      <c r="AG182" s="2">
        <f t="shared" si="84"/>
        <v>0</v>
      </c>
      <c r="AH182" s="2">
        <f t="shared" si="84"/>
        <v>31.266996162528137</v>
      </c>
      <c r="AI182" s="2">
        <f t="shared" si="84"/>
        <v>1174.0941186895609</v>
      </c>
      <c r="AJ182" s="2">
        <f t="shared" si="84"/>
        <v>4905.4078246943382</v>
      </c>
      <c r="AK182" s="2">
        <f t="shared" si="84"/>
        <v>0</v>
      </c>
      <c r="AL182" s="2">
        <f t="shared" si="84"/>
        <v>0</v>
      </c>
      <c r="AM182" s="2">
        <f t="shared" si="84"/>
        <v>0</v>
      </c>
      <c r="AN182" s="2">
        <f t="shared" si="84"/>
        <v>0</v>
      </c>
      <c r="AO182" s="2">
        <f t="shared" si="84"/>
        <v>0</v>
      </c>
      <c r="AP182" s="2">
        <f t="shared" si="84"/>
        <v>0</v>
      </c>
      <c r="AQ182" s="2">
        <f t="shared" si="84"/>
        <v>0</v>
      </c>
      <c r="AR182" s="2">
        <f t="shared" si="84"/>
        <v>0</v>
      </c>
      <c r="AS182" s="2">
        <f t="shared" si="84"/>
        <v>0</v>
      </c>
      <c r="AT182" s="2">
        <f t="shared" si="84"/>
        <v>0</v>
      </c>
      <c r="AU182" s="2">
        <f t="shared" si="84"/>
        <v>0</v>
      </c>
      <c r="AV182" s="2">
        <f t="shared" si="84"/>
        <v>0</v>
      </c>
      <c r="AW182" s="2">
        <f t="shared" si="84"/>
        <v>0</v>
      </c>
      <c r="AX182" s="2">
        <f t="shared" si="84"/>
        <v>0</v>
      </c>
      <c r="AY182" s="2">
        <f t="shared" si="84"/>
        <v>0</v>
      </c>
      <c r="AZ182" s="2">
        <f t="shared" si="84"/>
        <v>0</v>
      </c>
      <c r="BA182" s="2">
        <f t="shared" si="84"/>
        <v>0</v>
      </c>
      <c r="BB182" s="2">
        <f t="shared" si="84"/>
        <v>0</v>
      </c>
      <c r="BC182" s="2">
        <f t="shared" si="84"/>
        <v>0</v>
      </c>
      <c r="BD182" s="2">
        <f t="shared" si="84"/>
        <v>0</v>
      </c>
      <c r="BE182" s="2">
        <f t="shared" si="84"/>
        <v>0</v>
      </c>
      <c r="BF182" s="2">
        <f t="shared" si="84"/>
        <v>0</v>
      </c>
      <c r="BG182" s="2">
        <f t="shared" si="84"/>
        <v>0</v>
      </c>
      <c r="BH182" s="2">
        <f t="shared" si="84"/>
        <v>0</v>
      </c>
      <c r="BI182" s="2">
        <f t="shared" si="84"/>
        <v>0</v>
      </c>
      <c r="BJ182" s="2">
        <f t="shared" si="84"/>
        <v>0</v>
      </c>
      <c r="BK182" s="2">
        <f t="shared" si="84"/>
        <v>0</v>
      </c>
      <c r="BL182" s="2">
        <f t="shared" si="84"/>
        <v>0</v>
      </c>
      <c r="BM182" s="2">
        <f t="shared" si="84"/>
        <v>0</v>
      </c>
      <c r="BN182" s="2">
        <f t="shared" si="84"/>
        <v>0</v>
      </c>
      <c r="BO182" s="2">
        <f t="shared" si="84"/>
        <v>0</v>
      </c>
    </row>
    <row r="183" spans="1:68">
      <c r="B183" s="64" t="s">
        <v>556</v>
      </c>
      <c r="K183" s="167"/>
      <c r="L183" s="2">
        <f t="shared" ref="L183" si="85">SUM(L180:L182)</f>
        <v>0</v>
      </c>
      <c r="M183" s="2">
        <f t="shared" ref="M183:BO183" si="86">SUM(M180:M182)</f>
        <v>0</v>
      </c>
      <c r="N183" s="2">
        <f t="shared" si="86"/>
        <v>0</v>
      </c>
      <c r="O183" s="2">
        <f t="shared" si="86"/>
        <v>0</v>
      </c>
      <c r="P183" s="2">
        <f t="shared" si="86"/>
        <v>0</v>
      </c>
      <c r="Q183" s="2">
        <f t="shared" si="86"/>
        <v>0</v>
      </c>
      <c r="R183" s="2">
        <f t="shared" si="86"/>
        <v>0</v>
      </c>
      <c r="S183" s="2">
        <f t="shared" si="86"/>
        <v>0</v>
      </c>
      <c r="T183" s="2">
        <f t="shared" si="86"/>
        <v>0</v>
      </c>
      <c r="U183" s="2">
        <f t="shared" si="86"/>
        <v>0</v>
      </c>
      <c r="V183" s="2">
        <f t="shared" si="86"/>
        <v>0</v>
      </c>
      <c r="W183" s="2">
        <f t="shared" si="86"/>
        <v>0</v>
      </c>
      <c r="X183" s="2">
        <f t="shared" si="86"/>
        <v>0</v>
      </c>
      <c r="Y183" s="2">
        <f t="shared" si="86"/>
        <v>0</v>
      </c>
      <c r="Z183" s="2">
        <f t="shared" si="86"/>
        <v>0</v>
      </c>
      <c r="AA183" s="2">
        <f t="shared" si="86"/>
        <v>0</v>
      </c>
      <c r="AB183" s="2">
        <f t="shared" si="86"/>
        <v>0</v>
      </c>
      <c r="AC183" s="2">
        <f t="shared" si="86"/>
        <v>0</v>
      </c>
      <c r="AD183" s="2">
        <f t="shared" si="86"/>
        <v>0</v>
      </c>
      <c r="AE183" s="2">
        <f t="shared" si="86"/>
        <v>0</v>
      </c>
      <c r="AF183" s="2">
        <f t="shared" si="86"/>
        <v>0</v>
      </c>
      <c r="AG183" s="2">
        <f t="shared" si="86"/>
        <v>0</v>
      </c>
      <c r="AH183" s="2">
        <f t="shared" si="86"/>
        <v>1365.325499097062</v>
      </c>
      <c r="AI183" s="2">
        <f t="shared" si="86"/>
        <v>37379.78041765844</v>
      </c>
      <c r="AJ183" s="2">
        <f t="shared" si="86"/>
        <v>138768.95510545641</v>
      </c>
      <c r="AK183" s="2">
        <f t="shared" si="86"/>
        <v>0</v>
      </c>
      <c r="AL183" s="2">
        <f t="shared" si="86"/>
        <v>0</v>
      </c>
      <c r="AM183" s="2">
        <f t="shared" si="86"/>
        <v>0</v>
      </c>
      <c r="AN183" s="2">
        <f t="shared" si="86"/>
        <v>0</v>
      </c>
      <c r="AO183" s="2">
        <f t="shared" si="86"/>
        <v>0</v>
      </c>
      <c r="AP183" s="2">
        <f t="shared" si="86"/>
        <v>0</v>
      </c>
      <c r="AQ183" s="2">
        <f t="shared" si="86"/>
        <v>0</v>
      </c>
      <c r="AR183" s="2">
        <f t="shared" si="86"/>
        <v>0</v>
      </c>
      <c r="AS183" s="2">
        <f t="shared" si="86"/>
        <v>0</v>
      </c>
      <c r="AT183" s="2">
        <f t="shared" si="86"/>
        <v>0</v>
      </c>
      <c r="AU183" s="2">
        <f t="shared" si="86"/>
        <v>0</v>
      </c>
      <c r="AV183" s="2">
        <f t="shared" si="86"/>
        <v>0</v>
      </c>
      <c r="AW183" s="2">
        <f t="shared" si="86"/>
        <v>0</v>
      </c>
      <c r="AX183" s="2">
        <f t="shared" si="86"/>
        <v>0</v>
      </c>
      <c r="AY183" s="2">
        <f t="shared" si="86"/>
        <v>0</v>
      </c>
      <c r="AZ183" s="2">
        <f t="shared" si="86"/>
        <v>0</v>
      </c>
      <c r="BA183" s="2">
        <f t="shared" si="86"/>
        <v>0</v>
      </c>
      <c r="BB183" s="2">
        <f t="shared" si="86"/>
        <v>0</v>
      </c>
      <c r="BC183" s="2">
        <f t="shared" si="86"/>
        <v>0</v>
      </c>
      <c r="BD183" s="2">
        <f t="shared" si="86"/>
        <v>0</v>
      </c>
      <c r="BE183" s="2">
        <f t="shared" si="86"/>
        <v>0</v>
      </c>
      <c r="BF183" s="2">
        <f t="shared" si="86"/>
        <v>0</v>
      </c>
      <c r="BG183" s="2">
        <f t="shared" si="86"/>
        <v>0</v>
      </c>
      <c r="BH183" s="2">
        <f t="shared" si="86"/>
        <v>0</v>
      </c>
      <c r="BI183" s="2">
        <f t="shared" si="86"/>
        <v>0</v>
      </c>
      <c r="BJ183" s="2">
        <f t="shared" si="86"/>
        <v>0</v>
      </c>
      <c r="BK183" s="2">
        <f t="shared" si="86"/>
        <v>0</v>
      </c>
      <c r="BL183" s="2">
        <f t="shared" si="86"/>
        <v>0</v>
      </c>
      <c r="BM183" s="2">
        <f t="shared" si="86"/>
        <v>0</v>
      </c>
      <c r="BN183" s="2">
        <f t="shared" si="86"/>
        <v>0</v>
      </c>
      <c r="BO183" s="2">
        <f t="shared" si="86"/>
        <v>0</v>
      </c>
    </row>
    <row r="184" spans="1:68">
      <c r="B184" s="168" t="s">
        <v>557</v>
      </c>
      <c r="E184" s="2">
        <f>MAX(L183:BO183)*(1+$C$8)</f>
        <v>138768.95510545641</v>
      </c>
      <c r="F184" s="159">
        <v>25</v>
      </c>
      <c r="G184" s="169">
        <f>+$C$6</f>
        <v>2.9999999999999997E-4</v>
      </c>
      <c r="H184" s="151"/>
      <c r="L184" s="2"/>
      <c r="M184" s="2"/>
      <c r="N184" s="2"/>
      <c r="O184" s="2"/>
      <c r="P184" s="2"/>
      <c r="Q184" s="2"/>
    </row>
    <row r="185" spans="1:68">
      <c r="B185" s="14"/>
    </row>
    <row r="186" spans="1:68">
      <c r="B186" s="170" t="s">
        <v>558</v>
      </c>
    </row>
    <row r="187" spans="1:68">
      <c r="B187" s="168" t="s">
        <v>559</v>
      </c>
      <c r="K187" s="2"/>
      <c r="L187" s="2">
        <f t="shared" ref="L187:BO187" si="87">IF(L$10=$C177,$E184,K189)</f>
        <v>0</v>
      </c>
      <c r="M187" s="2">
        <f t="shared" si="87"/>
        <v>0</v>
      </c>
      <c r="N187" s="2">
        <f t="shared" si="87"/>
        <v>0</v>
      </c>
      <c r="O187" s="2">
        <f t="shared" si="87"/>
        <v>0</v>
      </c>
      <c r="P187" s="2">
        <f t="shared" si="87"/>
        <v>0</v>
      </c>
      <c r="Q187" s="2">
        <f t="shared" si="87"/>
        <v>0</v>
      </c>
      <c r="R187" s="2">
        <f t="shared" si="87"/>
        <v>0</v>
      </c>
      <c r="S187" s="2">
        <f t="shared" si="87"/>
        <v>0</v>
      </c>
      <c r="T187" s="2">
        <f t="shared" si="87"/>
        <v>0</v>
      </c>
      <c r="U187" s="2">
        <f t="shared" si="87"/>
        <v>0</v>
      </c>
      <c r="V187" s="2">
        <f t="shared" si="87"/>
        <v>0</v>
      </c>
      <c r="W187" s="2">
        <f t="shared" si="87"/>
        <v>0</v>
      </c>
      <c r="X187" s="2">
        <f t="shared" si="87"/>
        <v>0</v>
      </c>
      <c r="Y187" s="2">
        <f t="shared" si="87"/>
        <v>0</v>
      </c>
      <c r="Z187" s="2">
        <f t="shared" si="87"/>
        <v>0</v>
      </c>
      <c r="AA187" s="2">
        <f t="shared" si="87"/>
        <v>0</v>
      </c>
      <c r="AB187" s="2">
        <f t="shared" si="87"/>
        <v>0</v>
      </c>
      <c r="AC187" s="2">
        <f t="shared" si="87"/>
        <v>0</v>
      </c>
      <c r="AD187" s="2">
        <f t="shared" si="87"/>
        <v>0</v>
      </c>
      <c r="AE187" s="2">
        <f t="shared" si="87"/>
        <v>0</v>
      </c>
      <c r="AF187" s="2">
        <f t="shared" si="87"/>
        <v>0</v>
      </c>
      <c r="AG187" s="2">
        <f t="shared" si="87"/>
        <v>0</v>
      </c>
      <c r="AH187" s="2">
        <f t="shared" si="87"/>
        <v>0</v>
      </c>
      <c r="AI187" s="2">
        <f t="shared" si="87"/>
        <v>0</v>
      </c>
      <c r="AJ187" s="2">
        <f t="shared" si="87"/>
        <v>138768.95510545641</v>
      </c>
      <c r="AK187" s="2">
        <f t="shared" si="87"/>
        <v>138306.39192177154</v>
      </c>
      <c r="AL187" s="2">
        <f t="shared" si="87"/>
        <v>132755.63371755328</v>
      </c>
      <c r="AM187" s="2">
        <f t="shared" si="87"/>
        <v>127204.87551333502</v>
      </c>
      <c r="AN187" s="2">
        <f t="shared" si="87"/>
        <v>121654.11730911676</v>
      </c>
      <c r="AO187" s="2">
        <f t="shared" si="87"/>
        <v>116103.3591048985</v>
      </c>
      <c r="AP187" s="2">
        <f t="shared" si="87"/>
        <v>110552.60090068023</v>
      </c>
      <c r="AQ187" s="2">
        <f t="shared" si="87"/>
        <v>105001.84269646197</v>
      </c>
      <c r="AR187" s="2">
        <f t="shared" si="87"/>
        <v>99451.08449224371</v>
      </c>
      <c r="AS187" s="2">
        <f t="shared" si="87"/>
        <v>93900.326288025448</v>
      </c>
      <c r="AT187" s="2">
        <f t="shared" si="87"/>
        <v>88349.568083807186</v>
      </c>
      <c r="AU187" s="2">
        <f t="shared" si="87"/>
        <v>82798.809879588924</v>
      </c>
      <c r="AV187" s="2">
        <f t="shared" si="87"/>
        <v>77248.051675370662</v>
      </c>
      <c r="AW187" s="2">
        <f t="shared" si="87"/>
        <v>71697.293471152399</v>
      </c>
      <c r="AX187" s="2">
        <f t="shared" si="87"/>
        <v>66146.535266934137</v>
      </c>
      <c r="AY187" s="2">
        <f t="shared" si="87"/>
        <v>60595.777062715882</v>
      </c>
      <c r="AZ187" s="2">
        <f t="shared" si="87"/>
        <v>55045.018858497628</v>
      </c>
      <c r="BA187" s="2">
        <f t="shared" si="87"/>
        <v>49494.260654279373</v>
      </c>
      <c r="BB187" s="2">
        <f t="shared" si="87"/>
        <v>43943.502450061118</v>
      </c>
      <c r="BC187" s="2">
        <f t="shared" si="87"/>
        <v>38392.744245842863</v>
      </c>
      <c r="BD187" s="2">
        <f t="shared" si="87"/>
        <v>32841.986041624608</v>
      </c>
      <c r="BE187" s="2">
        <f t="shared" si="87"/>
        <v>27291.227837406354</v>
      </c>
      <c r="BF187" s="2">
        <f t="shared" si="87"/>
        <v>21740.469633188099</v>
      </c>
      <c r="BG187" s="2">
        <f t="shared" si="87"/>
        <v>16189.711428969842</v>
      </c>
      <c r="BH187" s="2">
        <f t="shared" si="87"/>
        <v>10638.953224751585</v>
      </c>
      <c r="BI187" s="2">
        <f t="shared" si="87"/>
        <v>5088.1950205333287</v>
      </c>
      <c r="BJ187" s="2">
        <f t="shared" si="87"/>
        <v>0</v>
      </c>
      <c r="BK187" s="2">
        <f t="shared" si="87"/>
        <v>0</v>
      </c>
      <c r="BL187" s="2">
        <f t="shared" si="87"/>
        <v>0</v>
      </c>
      <c r="BM187" s="2">
        <f t="shared" si="87"/>
        <v>0</v>
      </c>
      <c r="BN187" s="2">
        <f t="shared" si="87"/>
        <v>0</v>
      </c>
      <c r="BO187" s="2">
        <f t="shared" si="87"/>
        <v>0</v>
      </c>
    </row>
    <row r="188" spans="1:68">
      <c r="B188" s="64" t="s">
        <v>541</v>
      </c>
      <c r="K188" s="2"/>
      <c r="L188" s="2">
        <f t="shared" ref="L188:BO188" si="88">IF(L$10=$C177,$E184/$F184*(13-$D177)/12,MIN(K189,$E184/$F184))</f>
        <v>0</v>
      </c>
      <c r="M188" s="2">
        <f t="shared" si="88"/>
        <v>0</v>
      </c>
      <c r="N188" s="2">
        <f t="shared" si="88"/>
        <v>0</v>
      </c>
      <c r="O188" s="2">
        <f t="shared" si="88"/>
        <v>0</v>
      </c>
      <c r="P188" s="2">
        <f t="shared" si="88"/>
        <v>0</v>
      </c>
      <c r="Q188" s="2">
        <f t="shared" si="88"/>
        <v>0</v>
      </c>
      <c r="R188" s="2">
        <f t="shared" si="88"/>
        <v>0</v>
      </c>
      <c r="S188" s="2">
        <f t="shared" si="88"/>
        <v>0</v>
      </c>
      <c r="T188" s="2">
        <f t="shared" si="88"/>
        <v>0</v>
      </c>
      <c r="U188" s="2">
        <f t="shared" si="88"/>
        <v>0</v>
      </c>
      <c r="V188" s="2">
        <f t="shared" si="88"/>
        <v>0</v>
      </c>
      <c r="W188" s="2">
        <f t="shared" si="88"/>
        <v>0</v>
      </c>
      <c r="X188" s="2">
        <f t="shared" si="88"/>
        <v>0</v>
      </c>
      <c r="Y188" s="2">
        <f t="shared" si="88"/>
        <v>0</v>
      </c>
      <c r="Z188" s="2">
        <f t="shared" si="88"/>
        <v>0</v>
      </c>
      <c r="AA188" s="2">
        <f t="shared" si="88"/>
        <v>0</v>
      </c>
      <c r="AB188" s="2">
        <f t="shared" si="88"/>
        <v>0</v>
      </c>
      <c r="AC188" s="2">
        <f t="shared" si="88"/>
        <v>0</v>
      </c>
      <c r="AD188" s="2">
        <f t="shared" si="88"/>
        <v>0</v>
      </c>
      <c r="AE188" s="2">
        <f t="shared" si="88"/>
        <v>0</v>
      </c>
      <c r="AF188" s="2">
        <f t="shared" si="88"/>
        <v>0</v>
      </c>
      <c r="AG188" s="2">
        <f t="shared" si="88"/>
        <v>0</v>
      </c>
      <c r="AH188" s="2">
        <f t="shared" si="88"/>
        <v>0</v>
      </c>
      <c r="AI188" s="2">
        <f t="shared" si="88"/>
        <v>0</v>
      </c>
      <c r="AJ188" s="2">
        <f t="shared" si="88"/>
        <v>462.56318368485472</v>
      </c>
      <c r="AK188" s="2">
        <f t="shared" si="88"/>
        <v>5550.7582042182567</v>
      </c>
      <c r="AL188" s="2">
        <f t="shared" si="88"/>
        <v>5550.7582042182567</v>
      </c>
      <c r="AM188" s="2">
        <f t="shared" si="88"/>
        <v>5550.7582042182567</v>
      </c>
      <c r="AN188" s="2">
        <f t="shared" si="88"/>
        <v>5550.7582042182567</v>
      </c>
      <c r="AO188" s="2">
        <f t="shared" si="88"/>
        <v>5550.7582042182567</v>
      </c>
      <c r="AP188" s="2">
        <f t="shared" si="88"/>
        <v>5550.7582042182567</v>
      </c>
      <c r="AQ188" s="2">
        <f t="shared" si="88"/>
        <v>5550.7582042182567</v>
      </c>
      <c r="AR188" s="2">
        <f t="shared" si="88"/>
        <v>5550.7582042182567</v>
      </c>
      <c r="AS188" s="2">
        <f t="shared" si="88"/>
        <v>5550.7582042182567</v>
      </c>
      <c r="AT188" s="2">
        <f t="shared" si="88"/>
        <v>5550.7582042182567</v>
      </c>
      <c r="AU188" s="2">
        <f t="shared" si="88"/>
        <v>5550.7582042182567</v>
      </c>
      <c r="AV188" s="2">
        <f t="shared" si="88"/>
        <v>5550.7582042182567</v>
      </c>
      <c r="AW188" s="2">
        <f t="shared" si="88"/>
        <v>5550.7582042182567</v>
      </c>
      <c r="AX188" s="2">
        <f t="shared" si="88"/>
        <v>5550.7582042182567</v>
      </c>
      <c r="AY188" s="2">
        <f t="shared" si="88"/>
        <v>5550.7582042182567</v>
      </c>
      <c r="AZ188" s="2">
        <f t="shared" si="88"/>
        <v>5550.7582042182567</v>
      </c>
      <c r="BA188" s="2">
        <f t="shared" si="88"/>
        <v>5550.7582042182567</v>
      </c>
      <c r="BB188" s="2">
        <f t="shared" si="88"/>
        <v>5550.7582042182567</v>
      </c>
      <c r="BC188" s="2">
        <f t="shared" si="88"/>
        <v>5550.7582042182567</v>
      </c>
      <c r="BD188" s="2">
        <f t="shared" si="88"/>
        <v>5550.7582042182567</v>
      </c>
      <c r="BE188" s="2">
        <f t="shared" si="88"/>
        <v>5550.7582042182567</v>
      </c>
      <c r="BF188" s="2">
        <f t="shared" si="88"/>
        <v>5550.7582042182567</v>
      </c>
      <c r="BG188" s="2">
        <f t="shared" si="88"/>
        <v>5550.7582042182567</v>
      </c>
      <c r="BH188" s="2">
        <f t="shared" si="88"/>
        <v>5550.7582042182567</v>
      </c>
      <c r="BI188" s="2">
        <f t="shared" si="88"/>
        <v>5088.1950205333287</v>
      </c>
      <c r="BJ188" s="2">
        <f t="shared" si="88"/>
        <v>0</v>
      </c>
      <c r="BK188" s="2">
        <f t="shared" si="88"/>
        <v>0</v>
      </c>
      <c r="BL188" s="2">
        <f t="shared" si="88"/>
        <v>0</v>
      </c>
      <c r="BM188" s="2">
        <f t="shared" si="88"/>
        <v>0</v>
      </c>
      <c r="BN188" s="2">
        <f t="shared" si="88"/>
        <v>0</v>
      </c>
      <c r="BO188" s="2">
        <f t="shared" si="88"/>
        <v>0</v>
      </c>
    </row>
    <row r="189" spans="1:68">
      <c r="B189" s="168" t="s">
        <v>542</v>
      </c>
      <c r="K189" s="167">
        <v>0</v>
      </c>
      <c r="L189" s="2">
        <f t="shared" ref="L189:BO189" si="89">+L187-L188</f>
        <v>0</v>
      </c>
      <c r="M189" s="2">
        <f t="shared" si="89"/>
        <v>0</v>
      </c>
      <c r="N189" s="2">
        <f t="shared" si="89"/>
        <v>0</v>
      </c>
      <c r="O189" s="2">
        <f t="shared" si="89"/>
        <v>0</v>
      </c>
      <c r="P189" s="2">
        <f t="shared" si="89"/>
        <v>0</v>
      </c>
      <c r="Q189" s="2">
        <f t="shared" si="89"/>
        <v>0</v>
      </c>
      <c r="R189" s="2">
        <f t="shared" si="89"/>
        <v>0</v>
      </c>
      <c r="S189" s="2">
        <f t="shared" si="89"/>
        <v>0</v>
      </c>
      <c r="T189" s="2">
        <f t="shared" si="89"/>
        <v>0</v>
      </c>
      <c r="U189" s="2">
        <f t="shared" si="89"/>
        <v>0</v>
      </c>
      <c r="V189" s="2">
        <f t="shared" si="89"/>
        <v>0</v>
      </c>
      <c r="W189" s="2">
        <f t="shared" si="89"/>
        <v>0</v>
      </c>
      <c r="X189" s="2">
        <f t="shared" si="89"/>
        <v>0</v>
      </c>
      <c r="Y189" s="2">
        <f t="shared" si="89"/>
        <v>0</v>
      </c>
      <c r="Z189" s="2">
        <f t="shared" si="89"/>
        <v>0</v>
      </c>
      <c r="AA189" s="2">
        <f t="shared" si="89"/>
        <v>0</v>
      </c>
      <c r="AB189" s="2">
        <f t="shared" si="89"/>
        <v>0</v>
      </c>
      <c r="AC189" s="2">
        <f t="shared" si="89"/>
        <v>0</v>
      </c>
      <c r="AD189" s="2">
        <f t="shared" si="89"/>
        <v>0</v>
      </c>
      <c r="AE189" s="2">
        <f t="shared" si="89"/>
        <v>0</v>
      </c>
      <c r="AF189" s="2">
        <f t="shared" si="89"/>
        <v>0</v>
      </c>
      <c r="AG189" s="2">
        <f t="shared" si="89"/>
        <v>0</v>
      </c>
      <c r="AH189" s="2">
        <f t="shared" si="89"/>
        <v>0</v>
      </c>
      <c r="AI189" s="2">
        <f t="shared" si="89"/>
        <v>0</v>
      </c>
      <c r="AJ189" s="2">
        <f t="shared" si="89"/>
        <v>138306.39192177154</v>
      </c>
      <c r="AK189" s="2">
        <f t="shared" si="89"/>
        <v>132755.63371755328</v>
      </c>
      <c r="AL189" s="2">
        <f t="shared" si="89"/>
        <v>127204.87551333502</v>
      </c>
      <c r="AM189" s="2">
        <f t="shared" si="89"/>
        <v>121654.11730911676</v>
      </c>
      <c r="AN189" s="2">
        <f t="shared" si="89"/>
        <v>116103.3591048985</v>
      </c>
      <c r="AO189" s="2">
        <f t="shared" si="89"/>
        <v>110552.60090068023</v>
      </c>
      <c r="AP189" s="2">
        <f t="shared" si="89"/>
        <v>105001.84269646197</v>
      </c>
      <c r="AQ189" s="2">
        <f t="shared" si="89"/>
        <v>99451.08449224371</v>
      </c>
      <c r="AR189" s="2">
        <f t="shared" si="89"/>
        <v>93900.326288025448</v>
      </c>
      <c r="AS189" s="2">
        <f t="shared" si="89"/>
        <v>88349.568083807186</v>
      </c>
      <c r="AT189" s="2">
        <f t="shared" si="89"/>
        <v>82798.809879588924</v>
      </c>
      <c r="AU189" s="2">
        <f t="shared" si="89"/>
        <v>77248.051675370662</v>
      </c>
      <c r="AV189" s="2">
        <f t="shared" si="89"/>
        <v>71697.293471152399</v>
      </c>
      <c r="AW189" s="2">
        <f t="shared" si="89"/>
        <v>66146.535266934137</v>
      </c>
      <c r="AX189" s="2">
        <f t="shared" si="89"/>
        <v>60595.777062715882</v>
      </c>
      <c r="AY189" s="2">
        <f t="shared" si="89"/>
        <v>55045.018858497628</v>
      </c>
      <c r="AZ189" s="2">
        <f t="shared" si="89"/>
        <v>49494.260654279373</v>
      </c>
      <c r="BA189" s="2">
        <f t="shared" si="89"/>
        <v>43943.502450061118</v>
      </c>
      <c r="BB189" s="2">
        <f t="shared" si="89"/>
        <v>38392.744245842863</v>
      </c>
      <c r="BC189" s="2">
        <f t="shared" si="89"/>
        <v>32841.986041624608</v>
      </c>
      <c r="BD189" s="2">
        <f t="shared" si="89"/>
        <v>27291.227837406354</v>
      </c>
      <c r="BE189" s="2">
        <f t="shared" si="89"/>
        <v>21740.469633188099</v>
      </c>
      <c r="BF189" s="2">
        <f t="shared" si="89"/>
        <v>16189.711428969842</v>
      </c>
      <c r="BG189" s="2">
        <f t="shared" si="89"/>
        <v>10638.953224751585</v>
      </c>
      <c r="BH189" s="2">
        <f t="shared" si="89"/>
        <v>5088.1950205333287</v>
      </c>
      <c r="BI189" s="2">
        <f t="shared" si="89"/>
        <v>0</v>
      </c>
      <c r="BJ189" s="2">
        <f t="shared" si="89"/>
        <v>0</v>
      </c>
      <c r="BK189" s="2">
        <f t="shared" si="89"/>
        <v>0</v>
      </c>
      <c r="BL189" s="2">
        <f t="shared" si="89"/>
        <v>0</v>
      </c>
      <c r="BM189" s="2">
        <f t="shared" si="89"/>
        <v>0</v>
      </c>
      <c r="BN189" s="2">
        <f t="shared" si="89"/>
        <v>0</v>
      </c>
      <c r="BO189" s="2">
        <f t="shared" si="89"/>
        <v>0</v>
      </c>
    </row>
    <row r="190" spans="1:68">
      <c r="B190" s="64" t="s">
        <v>543</v>
      </c>
      <c r="L190" s="2">
        <f t="shared" ref="L190:BO190" si="90">IF(L$10=$C177,(L187+L189)/2*(13-$D177)/12,(L187+L189)/2)</f>
        <v>0</v>
      </c>
      <c r="M190" s="2">
        <f t="shared" si="90"/>
        <v>0</v>
      </c>
      <c r="N190" s="2">
        <f t="shared" si="90"/>
        <v>0</v>
      </c>
      <c r="O190" s="2">
        <f t="shared" si="90"/>
        <v>0</v>
      </c>
      <c r="P190" s="2">
        <f t="shared" si="90"/>
        <v>0</v>
      </c>
      <c r="Q190" s="2">
        <f t="shared" si="90"/>
        <v>0</v>
      </c>
      <c r="R190" s="2">
        <f t="shared" si="90"/>
        <v>0</v>
      </c>
      <c r="S190" s="2">
        <f t="shared" si="90"/>
        <v>0</v>
      </c>
      <c r="T190" s="2">
        <f t="shared" si="90"/>
        <v>0</v>
      </c>
      <c r="U190" s="2">
        <f t="shared" si="90"/>
        <v>0</v>
      </c>
      <c r="V190" s="2">
        <f t="shared" si="90"/>
        <v>0</v>
      </c>
      <c r="W190" s="2">
        <f t="shared" si="90"/>
        <v>0</v>
      </c>
      <c r="X190" s="2">
        <f t="shared" si="90"/>
        <v>0</v>
      </c>
      <c r="Y190" s="2">
        <f t="shared" si="90"/>
        <v>0</v>
      </c>
      <c r="Z190" s="2">
        <f t="shared" si="90"/>
        <v>0</v>
      </c>
      <c r="AA190" s="2">
        <f t="shared" si="90"/>
        <v>0</v>
      </c>
      <c r="AB190" s="2">
        <f t="shared" si="90"/>
        <v>0</v>
      </c>
      <c r="AC190" s="2">
        <f t="shared" si="90"/>
        <v>0</v>
      </c>
      <c r="AD190" s="2">
        <f t="shared" si="90"/>
        <v>0</v>
      </c>
      <c r="AE190" s="2">
        <f t="shared" si="90"/>
        <v>0</v>
      </c>
      <c r="AF190" s="2">
        <f t="shared" si="90"/>
        <v>0</v>
      </c>
      <c r="AG190" s="2">
        <f t="shared" si="90"/>
        <v>0</v>
      </c>
      <c r="AH190" s="2">
        <f t="shared" si="90"/>
        <v>0</v>
      </c>
      <c r="AI190" s="2">
        <f t="shared" si="90"/>
        <v>0</v>
      </c>
      <c r="AJ190" s="2">
        <f t="shared" si="90"/>
        <v>11544.806126134499</v>
      </c>
      <c r="AK190" s="2">
        <f t="shared" si="90"/>
        <v>135531.0128196624</v>
      </c>
      <c r="AL190" s="2">
        <f t="shared" si="90"/>
        <v>129980.25461544415</v>
      </c>
      <c r="AM190" s="2">
        <f t="shared" si="90"/>
        <v>124429.49641122589</v>
      </c>
      <c r="AN190" s="2">
        <f t="shared" si="90"/>
        <v>118878.73820700763</v>
      </c>
      <c r="AO190" s="2">
        <f t="shared" si="90"/>
        <v>113327.98000278937</v>
      </c>
      <c r="AP190" s="2">
        <f t="shared" si="90"/>
        <v>107777.2217985711</v>
      </c>
      <c r="AQ190" s="2">
        <f t="shared" si="90"/>
        <v>102226.46359435284</v>
      </c>
      <c r="AR190" s="2">
        <f t="shared" si="90"/>
        <v>96675.705390134579</v>
      </c>
      <c r="AS190" s="2">
        <f t="shared" si="90"/>
        <v>91124.947185916317</v>
      </c>
      <c r="AT190" s="2">
        <f t="shared" si="90"/>
        <v>85574.188981698055</v>
      </c>
      <c r="AU190" s="2">
        <f t="shared" si="90"/>
        <v>80023.430777479793</v>
      </c>
      <c r="AV190" s="2">
        <f t="shared" si="90"/>
        <v>74472.67257326153</v>
      </c>
      <c r="AW190" s="2">
        <f t="shared" si="90"/>
        <v>68921.914369043268</v>
      </c>
      <c r="AX190" s="2">
        <f t="shared" si="90"/>
        <v>63371.156164825006</v>
      </c>
      <c r="AY190" s="2">
        <f t="shared" si="90"/>
        <v>57820.397960606759</v>
      </c>
      <c r="AZ190" s="2">
        <f t="shared" si="90"/>
        <v>52269.639756388497</v>
      </c>
      <c r="BA190" s="2">
        <f t="shared" si="90"/>
        <v>46718.881552170249</v>
      </c>
      <c r="BB190" s="2">
        <f t="shared" si="90"/>
        <v>41168.123347951987</v>
      </c>
      <c r="BC190" s="2">
        <f t="shared" si="90"/>
        <v>35617.365143733739</v>
      </c>
      <c r="BD190" s="2">
        <f t="shared" si="90"/>
        <v>30066.606939515481</v>
      </c>
      <c r="BE190" s="2">
        <f t="shared" si="90"/>
        <v>24515.848735297226</v>
      </c>
      <c r="BF190" s="2">
        <f t="shared" si="90"/>
        <v>18965.090531078971</v>
      </c>
      <c r="BG190" s="2">
        <f t="shared" si="90"/>
        <v>13414.332326860713</v>
      </c>
      <c r="BH190" s="2">
        <f t="shared" si="90"/>
        <v>7863.574122642457</v>
      </c>
      <c r="BI190" s="2">
        <f t="shared" si="90"/>
        <v>2544.0975102666644</v>
      </c>
      <c r="BJ190" s="2">
        <f t="shared" si="90"/>
        <v>0</v>
      </c>
      <c r="BK190" s="2">
        <f t="shared" si="90"/>
        <v>0</v>
      </c>
      <c r="BL190" s="2">
        <f t="shared" si="90"/>
        <v>0</v>
      </c>
      <c r="BM190" s="2">
        <f t="shared" si="90"/>
        <v>0</v>
      </c>
      <c r="BN190" s="2">
        <f t="shared" si="90"/>
        <v>0</v>
      </c>
      <c r="BO190" s="2">
        <f t="shared" si="90"/>
        <v>0</v>
      </c>
    </row>
    <row r="191" spans="1:68">
      <c r="B191" s="64" t="s">
        <v>535</v>
      </c>
      <c r="L191" s="171">
        <f t="shared" ref="L191:BO191" si="91">+L190*$C$5</f>
        <v>0</v>
      </c>
      <c r="M191" s="171">
        <f t="shared" si="91"/>
        <v>0</v>
      </c>
      <c r="N191" s="171">
        <f t="shared" si="91"/>
        <v>0</v>
      </c>
      <c r="O191" s="171">
        <f t="shared" si="91"/>
        <v>0</v>
      </c>
      <c r="P191" s="171">
        <f t="shared" si="91"/>
        <v>0</v>
      </c>
      <c r="Q191" s="171">
        <f t="shared" si="91"/>
        <v>0</v>
      </c>
      <c r="R191" s="171">
        <f t="shared" si="91"/>
        <v>0</v>
      </c>
      <c r="S191" s="171">
        <f t="shared" si="91"/>
        <v>0</v>
      </c>
      <c r="T191" s="171">
        <f t="shared" si="91"/>
        <v>0</v>
      </c>
      <c r="U191" s="171">
        <f t="shared" si="91"/>
        <v>0</v>
      </c>
      <c r="V191" s="171">
        <f t="shared" si="91"/>
        <v>0</v>
      </c>
      <c r="W191" s="171">
        <f t="shared" si="91"/>
        <v>0</v>
      </c>
      <c r="X191" s="171">
        <f t="shared" si="91"/>
        <v>0</v>
      </c>
      <c r="Y191" s="171">
        <f t="shared" si="91"/>
        <v>0</v>
      </c>
      <c r="Z191" s="171">
        <f t="shared" si="91"/>
        <v>0</v>
      </c>
      <c r="AA191" s="171">
        <f t="shared" si="91"/>
        <v>0</v>
      </c>
      <c r="AB191" s="171">
        <f t="shared" si="91"/>
        <v>0</v>
      </c>
      <c r="AC191" s="171">
        <f t="shared" si="91"/>
        <v>0</v>
      </c>
      <c r="AD191" s="171">
        <f t="shared" si="91"/>
        <v>0</v>
      </c>
      <c r="AE191" s="171">
        <f t="shared" si="91"/>
        <v>0</v>
      </c>
      <c r="AF191" s="171">
        <f t="shared" si="91"/>
        <v>0</v>
      </c>
      <c r="AG191" s="171">
        <f t="shared" si="91"/>
        <v>0</v>
      </c>
      <c r="AH191" s="171">
        <f t="shared" si="91"/>
        <v>0</v>
      </c>
      <c r="AI191" s="171">
        <f t="shared" si="91"/>
        <v>0</v>
      </c>
      <c r="AJ191" s="171">
        <f t="shared" si="91"/>
        <v>808.13642882941497</v>
      </c>
      <c r="AK191" s="171">
        <f t="shared" si="91"/>
        <v>9487.1708973763689</v>
      </c>
      <c r="AL191" s="171">
        <f t="shared" si="91"/>
        <v>9098.617823081091</v>
      </c>
      <c r="AM191" s="171">
        <f t="shared" si="91"/>
        <v>8710.0647487858132</v>
      </c>
      <c r="AN191" s="171">
        <f t="shared" si="91"/>
        <v>8321.5116744905354</v>
      </c>
      <c r="AO191" s="171">
        <f t="shared" si="91"/>
        <v>7932.9586001952566</v>
      </c>
      <c r="AP191" s="171">
        <f t="shared" si="91"/>
        <v>7544.4055258999779</v>
      </c>
      <c r="AQ191" s="171">
        <f t="shared" si="91"/>
        <v>7155.8524516046991</v>
      </c>
      <c r="AR191" s="171">
        <f t="shared" si="91"/>
        <v>6767.2993773094213</v>
      </c>
      <c r="AS191" s="171">
        <f t="shared" si="91"/>
        <v>6378.7463030141425</v>
      </c>
      <c r="AT191" s="171">
        <f t="shared" si="91"/>
        <v>5990.1932287188647</v>
      </c>
      <c r="AU191" s="171">
        <f t="shared" si="91"/>
        <v>5601.640154423586</v>
      </c>
      <c r="AV191" s="171">
        <f t="shared" si="91"/>
        <v>5213.0870801283072</v>
      </c>
      <c r="AW191" s="171">
        <f t="shared" si="91"/>
        <v>4824.5340058330294</v>
      </c>
      <c r="AX191" s="171">
        <f t="shared" si="91"/>
        <v>4435.9809315377506</v>
      </c>
      <c r="AY191" s="171">
        <f t="shared" si="91"/>
        <v>4047.4278572424737</v>
      </c>
      <c r="AZ191" s="171">
        <f t="shared" si="91"/>
        <v>3658.8747829471949</v>
      </c>
      <c r="BA191" s="171">
        <f t="shared" si="91"/>
        <v>3270.3217086519176</v>
      </c>
      <c r="BB191" s="171">
        <f t="shared" si="91"/>
        <v>2881.7686343566393</v>
      </c>
      <c r="BC191" s="171">
        <f t="shared" si="91"/>
        <v>2493.2155600613619</v>
      </c>
      <c r="BD191" s="171">
        <f t="shared" si="91"/>
        <v>2104.662485766084</v>
      </c>
      <c r="BE191" s="171">
        <f t="shared" si="91"/>
        <v>1716.109411470806</v>
      </c>
      <c r="BF191" s="171">
        <f t="shared" si="91"/>
        <v>1327.5563371755281</v>
      </c>
      <c r="BG191" s="171">
        <f t="shared" si="91"/>
        <v>939.00326288024996</v>
      </c>
      <c r="BH191" s="171">
        <f t="shared" si="91"/>
        <v>550.45018858497201</v>
      </c>
      <c r="BI191" s="171">
        <f t="shared" si="91"/>
        <v>178.08682571866652</v>
      </c>
      <c r="BJ191" s="171">
        <f t="shared" si="91"/>
        <v>0</v>
      </c>
      <c r="BK191" s="171">
        <f t="shared" si="91"/>
        <v>0</v>
      </c>
      <c r="BL191" s="171">
        <f t="shared" si="91"/>
        <v>0</v>
      </c>
      <c r="BM191" s="171">
        <f t="shared" si="91"/>
        <v>0</v>
      </c>
      <c r="BN191" s="171">
        <f t="shared" si="91"/>
        <v>0</v>
      </c>
      <c r="BO191" s="171">
        <f t="shared" si="91"/>
        <v>0</v>
      </c>
    </row>
    <row r="192" spans="1:68">
      <c r="B192" s="14" t="s">
        <v>560</v>
      </c>
      <c r="L192" s="22">
        <f t="shared" ref="L192:BO192" si="92">IF(OR(L$10&lt;$C177,L$10&gt;$C177+$F184),0,IF(L$10=$C177,$E184*(13-$D177)/12,IF(L$10=$C177+$F184,$E184*($D177-1)/12,$E184)))</f>
        <v>0</v>
      </c>
      <c r="M192" s="22">
        <f t="shared" si="92"/>
        <v>0</v>
      </c>
      <c r="N192" s="22">
        <f t="shared" si="92"/>
        <v>0</v>
      </c>
      <c r="O192" s="22">
        <f t="shared" si="92"/>
        <v>0</v>
      </c>
      <c r="P192" s="22">
        <f t="shared" si="92"/>
        <v>0</v>
      </c>
      <c r="Q192" s="22">
        <f t="shared" si="92"/>
        <v>0</v>
      </c>
      <c r="R192" s="22">
        <f t="shared" si="92"/>
        <v>0</v>
      </c>
      <c r="S192" s="22">
        <f t="shared" si="92"/>
        <v>0</v>
      </c>
      <c r="T192" s="22">
        <f t="shared" si="92"/>
        <v>0</v>
      </c>
      <c r="U192" s="22">
        <f t="shared" si="92"/>
        <v>0</v>
      </c>
      <c r="V192" s="22">
        <f t="shared" si="92"/>
        <v>0</v>
      </c>
      <c r="W192" s="22">
        <f t="shared" si="92"/>
        <v>0</v>
      </c>
      <c r="X192" s="22">
        <f t="shared" si="92"/>
        <v>0</v>
      </c>
      <c r="Y192" s="22">
        <f t="shared" si="92"/>
        <v>0</v>
      </c>
      <c r="Z192" s="22">
        <f t="shared" si="92"/>
        <v>0</v>
      </c>
      <c r="AA192" s="22">
        <f t="shared" si="92"/>
        <v>0</v>
      </c>
      <c r="AB192" s="22">
        <f t="shared" si="92"/>
        <v>0</v>
      </c>
      <c r="AC192" s="22">
        <f t="shared" si="92"/>
        <v>0</v>
      </c>
      <c r="AD192" s="22">
        <f t="shared" si="92"/>
        <v>0</v>
      </c>
      <c r="AE192" s="22">
        <f t="shared" si="92"/>
        <v>0</v>
      </c>
      <c r="AF192" s="22">
        <f t="shared" si="92"/>
        <v>0</v>
      </c>
      <c r="AG192" s="22">
        <f t="shared" si="92"/>
        <v>0</v>
      </c>
      <c r="AH192" s="22">
        <f t="shared" si="92"/>
        <v>0</v>
      </c>
      <c r="AI192" s="22">
        <f t="shared" si="92"/>
        <v>0</v>
      </c>
      <c r="AJ192" s="22">
        <f t="shared" si="92"/>
        <v>11564.079592121367</v>
      </c>
      <c r="AK192" s="22">
        <f t="shared" si="92"/>
        <v>138768.95510545641</v>
      </c>
      <c r="AL192" s="22">
        <f t="shared" si="92"/>
        <v>138768.95510545641</v>
      </c>
      <c r="AM192" s="22">
        <f t="shared" si="92"/>
        <v>138768.95510545641</v>
      </c>
      <c r="AN192" s="22">
        <f t="shared" si="92"/>
        <v>138768.95510545641</v>
      </c>
      <c r="AO192" s="22">
        <f t="shared" si="92"/>
        <v>138768.95510545641</v>
      </c>
      <c r="AP192" s="22">
        <f t="shared" si="92"/>
        <v>138768.95510545641</v>
      </c>
      <c r="AQ192" s="22">
        <f t="shared" si="92"/>
        <v>138768.95510545641</v>
      </c>
      <c r="AR192" s="22">
        <f t="shared" si="92"/>
        <v>138768.95510545641</v>
      </c>
      <c r="AS192" s="22">
        <f t="shared" si="92"/>
        <v>138768.95510545641</v>
      </c>
      <c r="AT192" s="22">
        <f t="shared" si="92"/>
        <v>138768.95510545641</v>
      </c>
      <c r="AU192" s="22">
        <f t="shared" si="92"/>
        <v>138768.95510545641</v>
      </c>
      <c r="AV192" s="22">
        <f t="shared" si="92"/>
        <v>138768.95510545641</v>
      </c>
      <c r="AW192" s="22">
        <f t="shared" si="92"/>
        <v>138768.95510545641</v>
      </c>
      <c r="AX192" s="22">
        <f t="shared" si="92"/>
        <v>138768.95510545641</v>
      </c>
      <c r="AY192" s="22">
        <f t="shared" si="92"/>
        <v>138768.95510545641</v>
      </c>
      <c r="AZ192" s="22">
        <f t="shared" si="92"/>
        <v>138768.95510545641</v>
      </c>
      <c r="BA192" s="22">
        <f t="shared" si="92"/>
        <v>138768.95510545641</v>
      </c>
      <c r="BB192" s="22">
        <f t="shared" si="92"/>
        <v>138768.95510545641</v>
      </c>
      <c r="BC192" s="22">
        <f t="shared" si="92"/>
        <v>138768.95510545641</v>
      </c>
      <c r="BD192" s="22">
        <f t="shared" si="92"/>
        <v>138768.95510545641</v>
      </c>
      <c r="BE192" s="22">
        <f t="shared" si="92"/>
        <v>138768.95510545641</v>
      </c>
      <c r="BF192" s="22">
        <f t="shared" si="92"/>
        <v>138768.95510545641</v>
      </c>
      <c r="BG192" s="22">
        <f t="shared" si="92"/>
        <v>138768.95510545641</v>
      </c>
      <c r="BH192" s="22">
        <f t="shared" si="92"/>
        <v>138768.95510545641</v>
      </c>
      <c r="BI192" s="22">
        <f t="shared" si="92"/>
        <v>127204.87551333504</v>
      </c>
      <c r="BJ192" s="22">
        <f t="shared" si="92"/>
        <v>0</v>
      </c>
      <c r="BK192" s="22">
        <f t="shared" si="92"/>
        <v>0</v>
      </c>
      <c r="BL192" s="22">
        <f t="shared" si="92"/>
        <v>0</v>
      </c>
      <c r="BM192" s="22">
        <f t="shared" si="92"/>
        <v>0</v>
      </c>
      <c r="BN192" s="22">
        <f t="shared" si="92"/>
        <v>0</v>
      </c>
      <c r="BO192" s="22">
        <f t="shared" si="92"/>
        <v>0</v>
      </c>
    </row>
    <row r="193" spans="1:67">
      <c r="B193" s="14" t="s">
        <v>536</v>
      </c>
      <c r="J193" s="2"/>
      <c r="L193" s="172">
        <f>+L192*$G184</f>
        <v>0</v>
      </c>
      <c r="M193" s="172">
        <f t="shared" ref="M193:BO193" si="93">+M192*$G184</f>
        <v>0</v>
      </c>
      <c r="N193" s="172">
        <f t="shared" si="93"/>
        <v>0</v>
      </c>
      <c r="O193" s="172">
        <f t="shared" si="93"/>
        <v>0</v>
      </c>
      <c r="P193" s="172">
        <f t="shared" si="93"/>
        <v>0</v>
      </c>
      <c r="Q193" s="172">
        <f t="shared" si="93"/>
        <v>0</v>
      </c>
      <c r="R193" s="172">
        <f t="shared" si="93"/>
        <v>0</v>
      </c>
      <c r="S193" s="172">
        <f t="shared" si="93"/>
        <v>0</v>
      </c>
      <c r="T193" s="172">
        <f t="shared" si="93"/>
        <v>0</v>
      </c>
      <c r="U193" s="172">
        <f t="shared" si="93"/>
        <v>0</v>
      </c>
      <c r="V193" s="172">
        <f t="shared" si="93"/>
        <v>0</v>
      </c>
      <c r="W193" s="172">
        <f t="shared" si="93"/>
        <v>0</v>
      </c>
      <c r="X193" s="172">
        <f t="shared" si="93"/>
        <v>0</v>
      </c>
      <c r="Y193" s="172">
        <f t="shared" si="93"/>
        <v>0</v>
      </c>
      <c r="Z193" s="172">
        <f t="shared" si="93"/>
        <v>0</v>
      </c>
      <c r="AA193" s="172">
        <f t="shared" si="93"/>
        <v>0</v>
      </c>
      <c r="AB193" s="172">
        <f t="shared" si="93"/>
        <v>0</v>
      </c>
      <c r="AC193" s="172">
        <f t="shared" si="93"/>
        <v>0</v>
      </c>
      <c r="AD193" s="172">
        <f t="shared" si="93"/>
        <v>0</v>
      </c>
      <c r="AE193" s="172">
        <f t="shared" si="93"/>
        <v>0</v>
      </c>
      <c r="AF193" s="172">
        <f t="shared" si="93"/>
        <v>0</v>
      </c>
      <c r="AG193" s="172">
        <f t="shared" si="93"/>
        <v>0</v>
      </c>
      <c r="AH193" s="172">
        <f t="shared" si="93"/>
        <v>0</v>
      </c>
      <c r="AI193" s="172">
        <f t="shared" si="93"/>
        <v>0</v>
      </c>
      <c r="AJ193" s="172">
        <f t="shared" si="93"/>
        <v>3.4692238776364097</v>
      </c>
      <c r="AK193" s="172">
        <f t="shared" si="93"/>
        <v>41.630686531636918</v>
      </c>
      <c r="AL193" s="172">
        <f t="shared" si="93"/>
        <v>41.630686531636918</v>
      </c>
      <c r="AM193" s="172">
        <f t="shared" si="93"/>
        <v>41.630686531636918</v>
      </c>
      <c r="AN193" s="172">
        <f t="shared" si="93"/>
        <v>41.630686531636918</v>
      </c>
      <c r="AO193" s="172">
        <f t="shared" si="93"/>
        <v>41.630686531636918</v>
      </c>
      <c r="AP193" s="172">
        <f t="shared" si="93"/>
        <v>41.630686531636918</v>
      </c>
      <c r="AQ193" s="172">
        <f t="shared" si="93"/>
        <v>41.630686531636918</v>
      </c>
      <c r="AR193" s="172">
        <f t="shared" si="93"/>
        <v>41.630686531636918</v>
      </c>
      <c r="AS193" s="172">
        <f t="shared" si="93"/>
        <v>41.630686531636918</v>
      </c>
      <c r="AT193" s="172">
        <f t="shared" si="93"/>
        <v>41.630686531636918</v>
      </c>
      <c r="AU193" s="172">
        <f t="shared" si="93"/>
        <v>41.630686531636918</v>
      </c>
      <c r="AV193" s="172">
        <f t="shared" si="93"/>
        <v>41.630686531636918</v>
      </c>
      <c r="AW193" s="172">
        <f t="shared" si="93"/>
        <v>41.630686531636918</v>
      </c>
      <c r="AX193" s="172">
        <f t="shared" si="93"/>
        <v>41.630686531636918</v>
      </c>
      <c r="AY193" s="172">
        <f t="shared" si="93"/>
        <v>41.630686531636918</v>
      </c>
      <c r="AZ193" s="172">
        <f t="shared" si="93"/>
        <v>41.630686531636918</v>
      </c>
      <c r="BA193" s="172">
        <f t="shared" si="93"/>
        <v>41.630686531636918</v>
      </c>
      <c r="BB193" s="172">
        <f t="shared" si="93"/>
        <v>41.630686531636918</v>
      </c>
      <c r="BC193" s="172">
        <f t="shared" si="93"/>
        <v>41.630686531636918</v>
      </c>
      <c r="BD193" s="172">
        <f t="shared" si="93"/>
        <v>41.630686531636918</v>
      </c>
      <c r="BE193" s="172">
        <f t="shared" si="93"/>
        <v>41.630686531636918</v>
      </c>
      <c r="BF193" s="172">
        <f t="shared" si="93"/>
        <v>41.630686531636918</v>
      </c>
      <c r="BG193" s="172">
        <f t="shared" si="93"/>
        <v>41.630686531636918</v>
      </c>
      <c r="BH193" s="172">
        <f t="shared" si="93"/>
        <v>41.630686531636918</v>
      </c>
      <c r="BI193" s="172">
        <f t="shared" si="93"/>
        <v>38.161462654000509</v>
      </c>
      <c r="BJ193" s="172">
        <f t="shared" si="93"/>
        <v>0</v>
      </c>
      <c r="BK193" s="172">
        <f t="shared" si="93"/>
        <v>0</v>
      </c>
      <c r="BL193" s="172">
        <f t="shared" si="93"/>
        <v>0</v>
      </c>
      <c r="BM193" s="172">
        <f t="shared" si="93"/>
        <v>0</v>
      </c>
      <c r="BN193" s="172">
        <f t="shared" si="93"/>
        <v>0</v>
      </c>
      <c r="BO193" s="172">
        <f t="shared" si="93"/>
        <v>0</v>
      </c>
    </row>
    <row r="194" spans="1:67" ht="13.5" thickBot="1">
      <c r="B194" s="14" t="s">
        <v>561</v>
      </c>
      <c r="J194" s="2"/>
      <c r="L194" s="157">
        <f t="shared" ref="L194:BO194" si="94">SUM(L188,L191,L193)</f>
        <v>0</v>
      </c>
      <c r="M194" s="157">
        <f t="shared" si="94"/>
        <v>0</v>
      </c>
      <c r="N194" s="157">
        <f t="shared" si="94"/>
        <v>0</v>
      </c>
      <c r="O194" s="157">
        <f t="shared" si="94"/>
        <v>0</v>
      </c>
      <c r="P194" s="157">
        <f t="shared" si="94"/>
        <v>0</v>
      </c>
      <c r="Q194" s="157">
        <f t="shared" si="94"/>
        <v>0</v>
      </c>
      <c r="R194" s="157">
        <f t="shared" si="94"/>
        <v>0</v>
      </c>
      <c r="S194" s="157">
        <f t="shared" si="94"/>
        <v>0</v>
      </c>
      <c r="T194" s="157">
        <f t="shared" si="94"/>
        <v>0</v>
      </c>
      <c r="U194" s="157">
        <f t="shared" si="94"/>
        <v>0</v>
      </c>
      <c r="V194" s="157">
        <f t="shared" si="94"/>
        <v>0</v>
      </c>
      <c r="W194" s="157">
        <f t="shared" si="94"/>
        <v>0</v>
      </c>
      <c r="X194" s="157">
        <f t="shared" si="94"/>
        <v>0</v>
      </c>
      <c r="Y194" s="157">
        <f t="shared" si="94"/>
        <v>0</v>
      </c>
      <c r="Z194" s="157">
        <f t="shared" si="94"/>
        <v>0</v>
      </c>
      <c r="AA194" s="157">
        <f t="shared" si="94"/>
        <v>0</v>
      </c>
      <c r="AB194" s="157">
        <f t="shared" si="94"/>
        <v>0</v>
      </c>
      <c r="AC194" s="157">
        <f t="shared" si="94"/>
        <v>0</v>
      </c>
      <c r="AD194" s="157">
        <f t="shared" si="94"/>
        <v>0</v>
      </c>
      <c r="AE194" s="157">
        <f t="shared" si="94"/>
        <v>0</v>
      </c>
      <c r="AF194" s="157">
        <f t="shared" si="94"/>
        <v>0</v>
      </c>
      <c r="AG194" s="157">
        <f t="shared" si="94"/>
        <v>0</v>
      </c>
      <c r="AH194" s="157">
        <f t="shared" si="94"/>
        <v>0</v>
      </c>
      <c r="AI194" s="157">
        <f t="shared" si="94"/>
        <v>0</v>
      </c>
      <c r="AJ194" s="157">
        <f t="shared" si="94"/>
        <v>1274.1688363919061</v>
      </c>
      <c r="AK194" s="157">
        <f t="shared" si="94"/>
        <v>15079.559788126262</v>
      </c>
      <c r="AL194" s="157">
        <f t="shared" si="94"/>
        <v>14691.006713830984</v>
      </c>
      <c r="AM194" s="157">
        <f t="shared" si="94"/>
        <v>14302.453639535706</v>
      </c>
      <c r="AN194" s="157">
        <f t="shared" si="94"/>
        <v>13913.900565240428</v>
      </c>
      <c r="AO194" s="157">
        <f t="shared" si="94"/>
        <v>13525.347490945151</v>
      </c>
      <c r="AP194" s="157">
        <f t="shared" si="94"/>
        <v>13136.794416649871</v>
      </c>
      <c r="AQ194" s="157">
        <f t="shared" si="94"/>
        <v>12748.241342354591</v>
      </c>
      <c r="AR194" s="157">
        <f t="shared" si="94"/>
        <v>12359.688268059315</v>
      </c>
      <c r="AS194" s="157">
        <f t="shared" si="94"/>
        <v>11971.135193764036</v>
      </c>
      <c r="AT194" s="157">
        <f t="shared" si="94"/>
        <v>11582.582119468758</v>
      </c>
      <c r="AU194" s="157">
        <f t="shared" si="94"/>
        <v>11194.02904517348</v>
      </c>
      <c r="AV194" s="157">
        <f t="shared" si="94"/>
        <v>10805.4759708782</v>
      </c>
      <c r="AW194" s="157">
        <f t="shared" si="94"/>
        <v>10416.922896582922</v>
      </c>
      <c r="AX194" s="157">
        <f t="shared" si="94"/>
        <v>10028.369822287645</v>
      </c>
      <c r="AY194" s="157">
        <f t="shared" si="94"/>
        <v>9639.8167479923668</v>
      </c>
      <c r="AZ194" s="157">
        <f t="shared" si="94"/>
        <v>9251.263673697089</v>
      </c>
      <c r="BA194" s="157">
        <f t="shared" si="94"/>
        <v>8862.7105994018111</v>
      </c>
      <c r="BB194" s="157">
        <f t="shared" si="94"/>
        <v>8474.1575251065333</v>
      </c>
      <c r="BC194" s="157">
        <f t="shared" si="94"/>
        <v>8085.6044508112564</v>
      </c>
      <c r="BD194" s="157">
        <f t="shared" si="94"/>
        <v>7697.0513765159785</v>
      </c>
      <c r="BE194" s="157">
        <f t="shared" si="94"/>
        <v>7308.4983022206998</v>
      </c>
      <c r="BF194" s="157">
        <f t="shared" si="94"/>
        <v>6919.9452279254219</v>
      </c>
      <c r="BG194" s="157">
        <f t="shared" si="94"/>
        <v>6531.3921536301441</v>
      </c>
      <c r="BH194" s="157">
        <f t="shared" si="94"/>
        <v>6142.8390793348663</v>
      </c>
      <c r="BI194" s="157">
        <f t="shared" si="94"/>
        <v>5304.4433089059958</v>
      </c>
      <c r="BJ194" s="157">
        <f t="shared" si="94"/>
        <v>0</v>
      </c>
      <c r="BK194" s="157">
        <f t="shared" si="94"/>
        <v>0</v>
      </c>
      <c r="BL194" s="157">
        <f t="shared" si="94"/>
        <v>0</v>
      </c>
      <c r="BM194" s="157">
        <f t="shared" si="94"/>
        <v>0</v>
      </c>
      <c r="BN194" s="157">
        <f t="shared" si="94"/>
        <v>0</v>
      </c>
      <c r="BO194" s="157">
        <f t="shared" si="94"/>
        <v>0</v>
      </c>
    </row>
    <row r="195" spans="1:67">
      <c r="B195" s="14"/>
    </row>
    <row r="196" spans="1:67">
      <c r="B196" s="14"/>
    </row>
    <row r="197" spans="1:67">
      <c r="B197" s="14"/>
    </row>
    <row r="198" spans="1:67">
      <c r="B198" s="14"/>
    </row>
    <row r="199" spans="1:67">
      <c r="B199" s="14"/>
    </row>
    <row r="200" spans="1:67">
      <c r="B200" s="14"/>
    </row>
    <row r="201" spans="1:67">
      <c r="B201" s="14"/>
    </row>
    <row r="202" spans="1:67">
      <c r="A202">
        <f>A172+1</f>
        <v>7</v>
      </c>
      <c r="B202" s="158" t="s">
        <v>565</v>
      </c>
      <c r="C202" s="150"/>
      <c r="G202" s="159" t="s">
        <v>336</v>
      </c>
      <c r="H202" s="1">
        <f>+C207</f>
        <v>2037</v>
      </c>
      <c r="I202" s="2">
        <f>+E214</f>
        <v>31427.443582470089</v>
      </c>
      <c r="J202" s="2">
        <f>NPV($C$4,M202:BO202)+L202</f>
        <v>5424.7381431748527</v>
      </c>
      <c r="L202" s="2">
        <f>+L224</f>
        <v>0</v>
      </c>
      <c r="M202" s="2">
        <f t="shared" ref="M202:BO202" si="95">+M224</f>
        <v>0</v>
      </c>
      <c r="N202" s="2">
        <f t="shared" si="95"/>
        <v>0</v>
      </c>
      <c r="O202" s="2">
        <f t="shared" si="95"/>
        <v>0</v>
      </c>
      <c r="P202" s="2">
        <f t="shared" si="95"/>
        <v>0</v>
      </c>
      <c r="Q202" s="2">
        <f t="shared" si="95"/>
        <v>0</v>
      </c>
      <c r="R202" s="2">
        <f t="shared" si="95"/>
        <v>0</v>
      </c>
      <c r="S202" s="2">
        <f t="shared" si="95"/>
        <v>0</v>
      </c>
      <c r="T202" s="2">
        <f t="shared" si="95"/>
        <v>0</v>
      </c>
      <c r="U202" s="2">
        <f t="shared" si="95"/>
        <v>0</v>
      </c>
      <c r="V202" s="2">
        <f t="shared" si="95"/>
        <v>0</v>
      </c>
      <c r="W202" s="2">
        <f t="shared" si="95"/>
        <v>0</v>
      </c>
      <c r="X202" s="2">
        <f t="shared" si="95"/>
        <v>0</v>
      </c>
      <c r="Y202" s="2">
        <f t="shared" si="95"/>
        <v>0</v>
      </c>
      <c r="Z202" s="2">
        <f t="shared" si="95"/>
        <v>0</v>
      </c>
      <c r="AA202" s="2">
        <f t="shared" si="95"/>
        <v>0</v>
      </c>
      <c r="AB202" s="2">
        <f t="shared" si="95"/>
        <v>0</v>
      </c>
      <c r="AC202" s="2">
        <f t="shared" si="95"/>
        <v>0</v>
      </c>
      <c r="AD202" s="2">
        <f t="shared" si="95"/>
        <v>0</v>
      </c>
      <c r="AE202" s="2">
        <f t="shared" si="95"/>
        <v>0</v>
      </c>
      <c r="AF202" s="2">
        <f t="shared" si="95"/>
        <v>0</v>
      </c>
      <c r="AG202" s="2">
        <f t="shared" si="95"/>
        <v>0</v>
      </c>
      <c r="AH202" s="2">
        <f t="shared" si="95"/>
        <v>0</v>
      </c>
      <c r="AI202" s="2">
        <f t="shared" si="95"/>
        <v>0</v>
      </c>
      <c r="AJ202" s="2">
        <f t="shared" si="95"/>
        <v>0</v>
      </c>
      <c r="AK202" s="2">
        <f t="shared" si="95"/>
        <v>227.6343572725186</v>
      </c>
      <c r="AL202" s="2">
        <f t="shared" si="95"/>
        <v>2711.7518888951899</v>
      </c>
      <c r="AM202" s="2">
        <f t="shared" si="95"/>
        <v>2675.0865380489749</v>
      </c>
      <c r="AN202" s="2">
        <f t="shared" si="95"/>
        <v>2638.4211872027599</v>
      </c>
      <c r="AO202" s="2">
        <f t="shared" si="95"/>
        <v>2601.7558363565449</v>
      </c>
      <c r="AP202" s="2">
        <f t="shared" si="95"/>
        <v>2565.0904855103299</v>
      </c>
      <c r="AQ202" s="2">
        <f t="shared" si="95"/>
        <v>2528.4251346641149</v>
      </c>
      <c r="AR202" s="2">
        <f t="shared" si="95"/>
        <v>2491.7597838178999</v>
      </c>
      <c r="AS202" s="2">
        <f t="shared" si="95"/>
        <v>2455.0944329716849</v>
      </c>
      <c r="AT202" s="2">
        <f t="shared" si="95"/>
        <v>2418.4290821254699</v>
      </c>
      <c r="AU202" s="2">
        <f t="shared" si="95"/>
        <v>2381.7637312792549</v>
      </c>
      <c r="AV202" s="2">
        <f t="shared" si="95"/>
        <v>2345.0983804330399</v>
      </c>
      <c r="AW202" s="2">
        <f t="shared" si="95"/>
        <v>2308.4330295868249</v>
      </c>
      <c r="AX202" s="2">
        <f t="shared" si="95"/>
        <v>2271.7676787406099</v>
      </c>
      <c r="AY202" s="2">
        <f t="shared" si="95"/>
        <v>2235.1023278943949</v>
      </c>
      <c r="AZ202" s="2">
        <f t="shared" si="95"/>
        <v>2198.4369770481799</v>
      </c>
      <c r="BA202" s="2">
        <f t="shared" si="95"/>
        <v>2161.7716262019649</v>
      </c>
      <c r="BB202" s="2">
        <f t="shared" si="95"/>
        <v>2125.1062753557499</v>
      </c>
      <c r="BC202" s="2">
        <f t="shared" si="95"/>
        <v>2088.4409245095349</v>
      </c>
      <c r="BD202" s="2">
        <f t="shared" si="95"/>
        <v>2051.7755736633198</v>
      </c>
      <c r="BE202" s="2">
        <f t="shared" si="95"/>
        <v>2015.1102228171048</v>
      </c>
      <c r="BF202" s="2">
        <f t="shared" si="95"/>
        <v>1978.4448719708898</v>
      </c>
      <c r="BG202" s="2">
        <f t="shared" si="95"/>
        <v>1941.7795211246748</v>
      </c>
      <c r="BH202" s="2">
        <f t="shared" si="95"/>
        <v>1905.1141702784598</v>
      </c>
      <c r="BI202" s="2">
        <f t="shared" si="95"/>
        <v>1868.4488194322448</v>
      </c>
      <c r="BJ202" s="2">
        <f t="shared" si="95"/>
        <v>1831.7834685860298</v>
      </c>
      <c r="BK202" s="2">
        <f t="shared" si="95"/>
        <v>1795.1181177398148</v>
      </c>
      <c r="BL202" s="2">
        <f t="shared" si="95"/>
        <v>1758.4527668935998</v>
      </c>
      <c r="BM202" s="2">
        <f t="shared" si="95"/>
        <v>1721.7874160473848</v>
      </c>
      <c r="BN202" s="2">
        <f t="shared" si="95"/>
        <v>1685.1220652011698</v>
      </c>
      <c r="BO202" s="2">
        <f t="shared" si="95"/>
        <v>1648.4567143549546</v>
      </c>
    </row>
    <row r="203" spans="1:67">
      <c r="B203" s="160" t="str">
        <f>"Jan "&amp;$L$10&amp;" $"</f>
        <v>Jan 2012 $</v>
      </c>
      <c r="C203" s="161">
        <v>17500</v>
      </c>
      <c r="D203" s="159"/>
      <c r="E203" s="159"/>
      <c r="F203" s="159"/>
      <c r="G203" s="159"/>
      <c r="H203" s="162"/>
    </row>
    <row r="204" spans="1:67">
      <c r="B204" s="14" t="s">
        <v>549</v>
      </c>
      <c r="C204" s="163">
        <v>0.2</v>
      </c>
      <c r="D204" s="163">
        <v>0.2</v>
      </c>
      <c r="E204" s="163">
        <v>0.2</v>
      </c>
      <c r="F204" s="163">
        <v>0.2</v>
      </c>
      <c r="G204" s="163">
        <v>0.2</v>
      </c>
      <c r="H204" s="164"/>
      <c r="J204" s="17"/>
      <c r="K204" s="17"/>
    </row>
    <row r="205" spans="1:67">
      <c r="B205" s="14" t="s">
        <v>323</v>
      </c>
      <c r="C205" s="165">
        <v>2.52E-2</v>
      </c>
      <c r="D205" s="159"/>
      <c r="E205" s="159"/>
      <c r="F205" s="159"/>
      <c r="G205" s="159"/>
    </row>
    <row r="206" spans="1:67">
      <c r="B206" s="14" t="s">
        <v>550</v>
      </c>
      <c r="C206" s="159">
        <v>2033</v>
      </c>
      <c r="D206" s="159">
        <v>1</v>
      </c>
      <c r="E206" s="159"/>
      <c r="F206" s="159"/>
      <c r="G206" s="159"/>
    </row>
    <row r="207" spans="1:67">
      <c r="B207" s="14" t="s">
        <v>551</v>
      </c>
      <c r="C207" s="159">
        <v>2037</v>
      </c>
      <c r="D207" s="159">
        <v>12</v>
      </c>
      <c r="E207" s="159"/>
      <c r="F207" s="159"/>
      <c r="G207" s="159"/>
    </row>
    <row r="208" spans="1:67">
      <c r="B208" s="15" t="s">
        <v>552</v>
      </c>
      <c r="L208" s="166">
        <f t="shared" ref="L208:BO208" si="96">(1+$C205)^L$21</f>
        <v>1.0125216047077712</v>
      </c>
      <c r="M208" s="166">
        <f t="shared" si="96"/>
        <v>1.0380371491464069</v>
      </c>
      <c r="N208" s="166">
        <f t="shared" si="96"/>
        <v>1.0641956853048962</v>
      </c>
      <c r="O208" s="166">
        <f t="shared" si="96"/>
        <v>1.0910134165745795</v>
      </c>
      <c r="P208" s="166">
        <f t="shared" si="96"/>
        <v>1.1185069546722588</v>
      </c>
      <c r="Q208" s="166">
        <f t="shared" si="96"/>
        <v>1.1466933299299995</v>
      </c>
      <c r="R208" s="166">
        <f t="shared" si="96"/>
        <v>1.1755900018442353</v>
      </c>
      <c r="S208" s="166">
        <f t="shared" si="96"/>
        <v>1.2052148698907099</v>
      </c>
      <c r="T208" s="166">
        <f t="shared" si="96"/>
        <v>1.2355862846119556</v>
      </c>
      <c r="U208" s="166">
        <f t="shared" si="96"/>
        <v>1.2667230589841769</v>
      </c>
      <c r="V208" s="166">
        <f t="shared" si="96"/>
        <v>1.2986444800705779</v>
      </c>
      <c r="W208" s="166">
        <f t="shared" si="96"/>
        <v>1.3313703209683565</v>
      </c>
      <c r="X208" s="166">
        <f t="shared" si="96"/>
        <v>1.3649208530567589</v>
      </c>
      <c r="Y208" s="166">
        <f t="shared" si="96"/>
        <v>1.399316858553789</v>
      </c>
      <c r="Z208" s="166">
        <f t="shared" si="96"/>
        <v>1.4345796433893443</v>
      </c>
      <c r="AA208" s="166">
        <f t="shared" si="96"/>
        <v>1.4707310504027555</v>
      </c>
      <c r="AB208" s="166">
        <f t="shared" si="96"/>
        <v>1.507793472872905</v>
      </c>
      <c r="AC208" s="166">
        <f t="shared" si="96"/>
        <v>1.5457898683893019</v>
      </c>
      <c r="AD208" s="166">
        <f t="shared" si="96"/>
        <v>1.5847437730727121</v>
      </c>
      <c r="AE208" s="166">
        <f t="shared" si="96"/>
        <v>1.6246793161541444</v>
      </c>
      <c r="AF208" s="166">
        <f t="shared" si="96"/>
        <v>1.6656212349212287</v>
      </c>
      <c r="AG208" s="166">
        <f t="shared" si="96"/>
        <v>1.7075948900412434</v>
      </c>
      <c r="AH208" s="166">
        <f t="shared" si="96"/>
        <v>1.7506262812702824</v>
      </c>
      <c r="AI208" s="166">
        <f t="shared" si="96"/>
        <v>1.7947420635582936</v>
      </c>
      <c r="AJ208" s="166">
        <f t="shared" si="96"/>
        <v>1.8399695635599622</v>
      </c>
      <c r="AK208" s="166">
        <f t="shared" si="96"/>
        <v>1.8863367965616731</v>
      </c>
      <c r="AL208" s="166">
        <f t="shared" si="96"/>
        <v>1.933872483835027</v>
      </c>
      <c r="AM208" s="166">
        <f t="shared" si="96"/>
        <v>1.9826060704276696</v>
      </c>
      <c r="AN208" s="166">
        <f t="shared" si="96"/>
        <v>2.0325677434024465</v>
      </c>
      <c r="AO208" s="166">
        <f t="shared" si="96"/>
        <v>2.0837884505361881</v>
      </c>
      <c r="AP208" s="166">
        <f t="shared" si="96"/>
        <v>2.1362999194896997</v>
      </c>
      <c r="AQ208" s="166">
        <f t="shared" si="96"/>
        <v>2.1901346774608399</v>
      </c>
      <c r="AR208" s="166">
        <f t="shared" si="96"/>
        <v>2.2453260713328529</v>
      </c>
      <c r="AS208" s="166">
        <f t="shared" si="96"/>
        <v>2.3019082883304405</v>
      </c>
      <c r="AT208" s="166">
        <f t="shared" si="96"/>
        <v>2.3599163771963672</v>
      </c>
      <c r="AU208" s="166">
        <f t="shared" si="96"/>
        <v>2.4193862699017155</v>
      </c>
      <c r="AV208" s="166">
        <f t="shared" si="96"/>
        <v>2.4803548039032384</v>
      </c>
      <c r="AW208" s="166">
        <f t="shared" si="96"/>
        <v>2.5428597449615999</v>
      </c>
      <c r="AX208" s="166">
        <f t="shared" si="96"/>
        <v>2.606939810534632</v>
      </c>
      <c r="AY208" s="166">
        <f t="shared" si="96"/>
        <v>2.672634693760104</v>
      </c>
      <c r="AZ208" s="166">
        <f t="shared" si="96"/>
        <v>2.7399850880428587</v>
      </c>
      <c r="BA208" s="166">
        <f t="shared" si="96"/>
        <v>2.8090327122615379</v>
      </c>
      <c r="BB208" s="166">
        <f t="shared" si="96"/>
        <v>2.8798203366105284</v>
      </c>
      <c r="BC208" s="166">
        <f t="shared" si="96"/>
        <v>2.9523918090931134</v>
      </c>
      <c r="BD208" s="166">
        <f t="shared" si="96"/>
        <v>3.0267920826822596</v>
      </c>
      <c r="BE208" s="166">
        <f t="shared" si="96"/>
        <v>3.1030672431658526</v>
      </c>
      <c r="BF208" s="166">
        <f t="shared" si="96"/>
        <v>3.1812645376936315</v>
      </c>
      <c r="BG208" s="166">
        <f t="shared" si="96"/>
        <v>3.2614324040435108</v>
      </c>
      <c r="BH208" s="166">
        <f t="shared" si="96"/>
        <v>3.3436205006254069</v>
      </c>
      <c r="BI208" s="166">
        <f t="shared" si="96"/>
        <v>3.4278797372411671</v>
      </c>
      <c r="BJ208" s="166">
        <f t="shared" si="96"/>
        <v>3.5142623066196435</v>
      </c>
      <c r="BK208" s="166">
        <f t="shared" si="96"/>
        <v>3.6028217167464582</v>
      </c>
      <c r="BL208" s="166">
        <f t="shared" si="96"/>
        <v>3.6936128240084685</v>
      </c>
      <c r="BM208" s="166">
        <f t="shared" si="96"/>
        <v>3.7866918671734817</v>
      </c>
      <c r="BN208" s="166">
        <f t="shared" si="96"/>
        <v>3.8821165022262529</v>
      </c>
      <c r="BO208" s="166">
        <f t="shared" si="96"/>
        <v>3.979945838082354</v>
      </c>
    </row>
    <row r="209" spans="1:68">
      <c r="B209" s="14" t="s">
        <v>553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1:68">
      <c r="B210" s="64" t="s">
        <v>554</v>
      </c>
      <c r="L210" s="2">
        <f t="shared" ref="L210:BO210" si="97">IF(L$10&gt;$C207,0,+K213)</f>
        <v>0</v>
      </c>
      <c r="M210" s="2">
        <f t="shared" si="97"/>
        <v>0</v>
      </c>
      <c r="N210" s="2">
        <f t="shared" si="97"/>
        <v>0</v>
      </c>
      <c r="O210" s="2">
        <f t="shared" si="97"/>
        <v>0</v>
      </c>
      <c r="P210" s="2">
        <f t="shared" si="97"/>
        <v>0</v>
      </c>
      <c r="Q210" s="2">
        <f t="shared" si="97"/>
        <v>0</v>
      </c>
      <c r="R210" s="2">
        <f t="shared" si="97"/>
        <v>0</v>
      </c>
      <c r="S210" s="2">
        <f t="shared" si="97"/>
        <v>0</v>
      </c>
      <c r="T210" s="2">
        <f t="shared" si="97"/>
        <v>0</v>
      </c>
      <c r="U210" s="2">
        <f t="shared" si="97"/>
        <v>0</v>
      </c>
      <c r="V210" s="2">
        <f t="shared" si="97"/>
        <v>0</v>
      </c>
      <c r="W210" s="2">
        <f t="shared" si="97"/>
        <v>0</v>
      </c>
      <c r="X210" s="2">
        <f t="shared" si="97"/>
        <v>0</v>
      </c>
      <c r="Y210" s="2">
        <f t="shared" si="97"/>
        <v>0</v>
      </c>
      <c r="Z210" s="2">
        <f t="shared" si="97"/>
        <v>0</v>
      </c>
      <c r="AA210" s="2">
        <f t="shared" si="97"/>
        <v>0</v>
      </c>
      <c r="AB210" s="2">
        <f t="shared" si="97"/>
        <v>0</v>
      </c>
      <c r="AC210" s="2">
        <f t="shared" si="97"/>
        <v>0</v>
      </c>
      <c r="AD210" s="2">
        <f t="shared" si="97"/>
        <v>0</v>
      </c>
      <c r="AE210" s="2">
        <f t="shared" si="97"/>
        <v>0</v>
      </c>
      <c r="AF210" s="2">
        <f t="shared" si="97"/>
        <v>0</v>
      </c>
      <c r="AG210" s="2">
        <f t="shared" si="97"/>
        <v>0</v>
      </c>
      <c r="AH210" s="2">
        <f t="shared" si="97"/>
        <v>5976.5821151443524</v>
      </c>
      <c r="AI210" s="2">
        <f t="shared" si="97"/>
        <v>12103.77409959034</v>
      </c>
      <c r="AJ210" s="2">
        <f t="shared" si="97"/>
        <v>18385.371322044368</v>
      </c>
      <c r="AK210" s="2">
        <f t="shared" si="97"/>
        <v>24825.264794504234</v>
      </c>
      <c r="AL210" s="2">
        <f t="shared" si="97"/>
        <v>0</v>
      </c>
      <c r="AM210" s="2">
        <f t="shared" si="97"/>
        <v>0</v>
      </c>
      <c r="AN210" s="2">
        <f t="shared" si="97"/>
        <v>0</v>
      </c>
      <c r="AO210" s="2">
        <f t="shared" si="97"/>
        <v>0</v>
      </c>
      <c r="AP210" s="2">
        <f t="shared" si="97"/>
        <v>0</v>
      </c>
      <c r="AQ210" s="2">
        <f t="shared" si="97"/>
        <v>0</v>
      </c>
      <c r="AR210" s="2">
        <f t="shared" si="97"/>
        <v>0</v>
      </c>
      <c r="AS210" s="2">
        <f t="shared" si="97"/>
        <v>0</v>
      </c>
      <c r="AT210" s="2">
        <f t="shared" si="97"/>
        <v>0</v>
      </c>
      <c r="AU210" s="2">
        <f t="shared" si="97"/>
        <v>0</v>
      </c>
      <c r="AV210" s="2">
        <f t="shared" si="97"/>
        <v>0</v>
      </c>
      <c r="AW210" s="2">
        <f t="shared" si="97"/>
        <v>0</v>
      </c>
      <c r="AX210" s="2">
        <f t="shared" si="97"/>
        <v>0</v>
      </c>
      <c r="AY210" s="2">
        <f t="shared" si="97"/>
        <v>0</v>
      </c>
      <c r="AZ210" s="2">
        <f t="shared" si="97"/>
        <v>0</v>
      </c>
      <c r="BA210" s="2">
        <f t="shared" si="97"/>
        <v>0</v>
      </c>
      <c r="BB210" s="2">
        <f t="shared" si="97"/>
        <v>0</v>
      </c>
      <c r="BC210" s="2">
        <f t="shared" si="97"/>
        <v>0</v>
      </c>
      <c r="BD210" s="2">
        <f t="shared" si="97"/>
        <v>0</v>
      </c>
      <c r="BE210" s="2">
        <f t="shared" si="97"/>
        <v>0</v>
      </c>
      <c r="BF210" s="2">
        <f t="shared" si="97"/>
        <v>0</v>
      </c>
      <c r="BG210" s="2">
        <f t="shared" si="97"/>
        <v>0</v>
      </c>
      <c r="BH210" s="2">
        <f t="shared" si="97"/>
        <v>0</v>
      </c>
      <c r="BI210" s="2">
        <f t="shared" si="97"/>
        <v>0</v>
      </c>
      <c r="BJ210" s="2">
        <f t="shared" si="97"/>
        <v>0</v>
      </c>
      <c r="BK210" s="2">
        <f t="shared" si="97"/>
        <v>0</v>
      </c>
      <c r="BL210" s="2">
        <f t="shared" si="97"/>
        <v>0</v>
      </c>
      <c r="BM210" s="2">
        <f t="shared" si="97"/>
        <v>0</v>
      </c>
      <c r="BN210" s="2">
        <f t="shared" si="97"/>
        <v>0</v>
      </c>
      <c r="BO210" s="2">
        <f t="shared" si="97"/>
        <v>0</v>
      </c>
    </row>
    <row r="211" spans="1:68">
      <c r="A211" t="s">
        <v>336</v>
      </c>
      <c r="B211" s="64" t="s">
        <v>555</v>
      </c>
      <c r="L211" s="2">
        <f t="shared" ref="L211:BO211" si="98">IF(AND(L$10&gt;=$C206,L$10&lt;=$C207),INDEX($C204:$G204,1,L$10-$C206+1)*$C203*L208,0)</f>
        <v>0</v>
      </c>
      <c r="M211" s="2">
        <f t="shared" si="98"/>
        <v>0</v>
      </c>
      <c r="N211" s="2">
        <f t="shared" si="98"/>
        <v>0</v>
      </c>
      <c r="O211" s="2">
        <f t="shared" si="98"/>
        <v>0</v>
      </c>
      <c r="P211" s="2">
        <f t="shared" si="98"/>
        <v>0</v>
      </c>
      <c r="Q211" s="2">
        <f t="shared" si="98"/>
        <v>0</v>
      </c>
      <c r="R211" s="2">
        <f t="shared" si="98"/>
        <v>0</v>
      </c>
      <c r="S211" s="2">
        <f t="shared" si="98"/>
        <v>0</v>
      </c>
      <c r="T211" s="2">
        <f t="shared" si="98"/>
        <v>0</v>
      </c>
      <c r="U211" s="2">
        <f t="shared" si="98"/>
        <v>0</v>
      </c>
      <c r="V211" s="2">
        <f t="shared" si="98"/>
        <v>0</v>
      </c>
      <c r="W211" s="2">
        <f t="shared" si="98"/>
        <v>0</v>
      </c>
      <c r="X211" s="2">
        <f t="shared" si="98"/>
        <v>0</v>
      </c>
      <c r="Y211" s="2">
        <f t="shared" si="98"/>
        <v>0</v>
      </c>
      <c r="Z211" s="2">
        <f t="shared" si="98"/>
        <v>0</v>
      </c>
      <c r="AA211" s="2">
        <f t="shared" si="98"/>
        <v>0</v>
      </c>
      <c r="AB211" s="2">
        <f t="shared" si="98"/>
        <v>0</v>
      </c>
      <c r="AC211" s="2">
        <f t="shared" si="98"/>
        <v>0</v>
      </c>
      <c r="AD211" s="2">
        <f t="shared" si="98"/>
        <v>0</v>
      </c>
      <c r="AE211" s="2">
        <f t="shared" si="98"/>
        <v>0</v>
      </c>
      <c r="AF211" s="2">
        <f t="shared" si="98"/>
        <v>0</v>
      </c>
      <c r="AG211" s="2">
        <f t="shared" si="98"/>
        <v>5976.5821151443524</v>
      </c>
      <c r="AH211" s="2">
        <f t="shared" si="98"/>
        <v>6127.1919844459881</v>
      </c>
      <c r="AI211" s="2">
        <f t="shared" si="98"/>
        <v>6281.5972224540274</v>
      </c>
      <c r="AJ211" s="2">
        <f t="shared" si="98"/>
        <v>6439.8934724598676</v>
      </c>
      <c r="AK211" s="2">
        <f t="shared" si="98"/>
        <v>6602.1787879658559</v>
      </c>
      <c r="AL211" s="2">
        <f t="shared" si="98"/>
        <v>0</v>
      </c>
      <c r="AM211" s="2">
        <f t="shared" si="98"/>
        <v>0</v>
      </c>
      <c r="AN211" s="2">
        <f t="shared" si="98"/>
        <v>0</v>
      </c>
      <c r="AO211" s="2">
        <f t="shared" si="98"/>
        <v>0</v>
      </c>
      <c r="AP211" s="2">
        <f t="shared" si="98"/>
        <v>0</v>
      </c>
      <c r="AQ211" s="2">
        <f t="shared" si="98"/>
        <v>0</v>
      </c>
      <c r="AR211" s="2">
        <f t="shared" si="98"/>
        <v>0</v>
      </c>
      <c r="AS211" s="2">
        <f t="shared" si="98"/>
        <v>0</v>
      </c>
      <c r="AT211" s="2">
        <f t="shared" si="98"/>
        <v>0</v>
      </c>
      <c r="AU211" s="2">
        <f t="shared" si="98"/>
        <v>0</v>
      </c>
      <c r="AV211" s="2">
        <f t="shared" si="98"/>
        <v>0</v>
      </c>
      <c r="AW211" s="2">
        <f t="shared" si="98"/>
        <v>0</v>
      </c>
      <c r="AX211" s="2">
        <f t="shared" si="98"/>
        <v>0</v>
      </c>
      <c r="AY211" s="2">
        <f t="shared" si="98"/>
        <v>0</v>
      </c>
      <c r="AZ211" s="2">
        <f t="shared" si="98"/>
        <v>0</v>
      </c>
      <c r="BA211" s="2">
        <f t="shared" si="98"/>
        <v>0</v>
      </c>
      <c r="BB211" s="2">
        <f t="shared" si="98"/>
        <v>0</v>
      </c>
      <c r="BC211" s="2">
        <f t="shared" si="98"/>
        <v>0</v>
      </c>
      <c r="BD211" s="2">
        <f t="shared" si="98"/>
        <v>0</v>
      </c>
      <c r="BE211" s="2">
        <f t="shared" si="98"/>
        <v>0</v>
      </c>
      <c r="BF211" s="2">
        <f t="shared" si="98"/>
        <v>0</v>
      </c>
      <c r="BG211" s="2">
        <f t="shared" si="98"/>
        <v>0</v>
      </c>
      <c r="BH211" s="2">
        <f t="shared" si="98"/>
        <v>0</v>
      </c>
      <c r="BI211" s="2">
        <f t="shared" si="98"/>
        <v>0</v>
      </c>
      <c r="BJ211" s="2">
        <f t="shared" si="98"/>
        <v>0</v>
      </c>
      <c r="BK211" s="2">
        <f t="shared" si="98"/>
        <v>0</v>
      </c>
      <c r="BL211" s="2">
        <f t="shared" si="98"/>
        <v>0</v>
      </c>
      <c r="BM211" s="2">
        <f t="shared" si="98"/>
        <v>0</v>
      </c>
      <c r="BN211" s="2">
        <f t="shared" si="98"/>
        <v>0</v>
      </c>
      <c r="BO211" s="2">
        <f t="shared" si="98"/>
        <v>0</v>
      </c>
      <c r="BP211" s="65">
        <f>SUM(L211:BO211)</f>
        <v>31427.443582470089</v>
      </c>
    </row>
    <row r="212" spans="1:68">
      <c r="B212" s="64" t="s">
        <v>3</v>
      </c>
      <c r="C212" s="165">
        <v>0</v>
      </c>
      <c r="L212" s="2">
        <f t="shared" ref="L212:BO212" si="99">SUM(L210,L211/2)*$C212*IF(L$10=$C206,(13-$D206)/12,IF(L$10=$C207,($D207-1)/12,1))</f>
        <v>0</v>
      </c>
      <c r="M212" s="2">
        <f t="shared" si="99"/>
        <v>0</v>
      </c>
      <c r="N212" s="2">
        <f t="shared" si="99"/>
        <v>0</v>
      </c>
      <c r="O212" s="2">
        <f t="shared" si="99"/>
        <v>0</v>
      </c>
      <c r="P212" s="2">
        <f t="shared" si="99"/>
        <v>0</v>
      </c>
      <c r="Q212" s="2">
        <f t="shared" si="99"/>
        <v>0</v>
      </c>
      <c r="R212" s="2">
        <f t="shared" si="99"/>
        <v>0</v>
      </c>
      <c r="S212" s="2">
        <f t="shared" si="99"/>
        <v>0</v>
      </c>
      <c r="T212" s="2">
        <f t="shared" si="99"/>
        <v>0</v>
      </c>
      <c r="U212" s="2">
        <f t="shared" si="99"/>
        <v>0</v>
      </c>
      <c r="V212" s="2">
        <f t="shared" si="99"/>
        <v>0</v>
      </c>
      <c r="W212" s="2">
        <f t="shared" si="99"/>
        <v>0</v>
      </c>
      <c r="X212" s="2">
        <f t="shared" si="99"/>
        <v>0</v>
      </c>
      <c r="Y212" s="2">
        <f t="shared" si="99"/>
        <v>0</v>
      </c>
      <c r="Z212" s="2">
        <f t="shared" si="99"/>
        <v>0</v>
      </c>
      <c r="AA212" s="2">
        <f t="shared" si="99"/>
        <v>0</v>
      </c>
      <c r="AB212" s="2">
        <f t="shared" si="99"/>
        <v>0</v>
      </c>
      <c r="AC212" s="2">
        <f t="shared" si="99"/>
        <v>0</v>
      </c>
      <c r="AD212" s="2">
        <f t="shared" si="99"/>
        <v>0</v>
      </c>
      <c r="AE212" s="2">
        <f t="shared" si="99"/>
        <v>0</v>
      </c>
      <c r="AF212" s="2">
        <f t="shared" si="99"/>
        <v>0</v>
      </c>
      <c r="AG212" s="2">
        <f t="shared" si="99"/>
        <v>0</v>
      </c>
      <c r="AH212" s="2">
        <f t="shared" si="99"/>
        <v>0</v>
      </c>
      <c r="AI212" s="2">
        <f t="shared" si="99"/>
        <v>0</v>
      </c>
      <c r="AJ212" s="2">
        <f t="shared" si="99"/>
        <v>0</v>
      </c>
      <c r="AK212" s="2">
        <f t="shared" si="99"/>
        <v>0</v>
      </c>
      <c r="AL212" s="2">
        <f t="shared" si="99"/>
        <v>0</v>
      </c>
      <c r="AM212" s="2">
        <f t="shared" si="99"/>
        <v>0</v>
      </c>
      <c r="AN212" s="2">
        <f t="shared" si="99"/>
        <v>0</v>
      </c>
      <c r="AO212" s="2">
        <f t="shared" si="99"/>
        <v>0</v>
      </c>
      <c r="AP212" s="2">
        <f t="shared" si="99"/>
        <v>0</v>
      </c>
      <c r="AQ212" s="2">
        <f t="shared" si="99"/>
        <v>0</v>
      </c>
      <c r="AR212" s="2">
        <f t="shared" si="99"/>
        <v>0</v>
      </c>
      <c r="AS212" s="2">
        <f t="shared" si="99"/>
        <v>0</v>
      </c>
      <c r="AT212" s="2">
        <f t="shared" si="99"/>
        <v>0</v>
      </c>
      <c r="AU212" s="2">
        <f t="shared" si="99"/>
        <v>0</v>
      </c>
      <c r="AV212" s="2">
        <f t="shared" si="99"/>
        <v>0</v>
      </c>
      <c r="AW212" s="2">
        <f t="shared" si="99"/>
        <v>0</v>
      </c>
      <c r="AX212" s="2">
        <f t="shared" si="99"/>
        <v>0</v>
      </c>
      <c r="AY212" s="2">
        <f t="shared" si="99"/>
        <v>0</v>
      </c>
      <c r="AZ212" s="2">
        <f t="shared" si="99"/>
        <v>0</v>
      </c>
      <c r="BA212" s="2">
        <f t="shared" si="99"/>
        <v>0</v>
      </c>
      <c r="BB212" s="2">
        <f t="shared" si="99"/>
        <v>0</v>
      </c>
      <c r="BC212" s="2">
        <f t="shared" si="99"/>
        <v>0</v>
      </c>
      <c r="BD212" s="2">
        <f t="shared" si="99"/>
        <v>0</v>
      </c>
      <c r="BE212" s="2">
        <f t="shared" si="99"/>
        <v>0</v>
      </c>
      <c r="BF212" s="2">
        <f t="shared" si="99"/>
        <v>0</v>
      </c>
      <c r="BG212" s="2">
        <f t="shared" si="99"/>
        <v>0</v>
      </c>
      <c r="BH212" s="2">
        <f t="shared" si="99"/>
        <v>0</v>
      </c>
      <c r="BI212" s="2">
        <f t="shared" si="99"/>
        <v>0</v>
      </c>
      <c r="BJ212" s="2">
        <f t="shared" si="99"/>
        <v>0</v>
      </c>
      <c r="BK212" s="2">
        <f t="shared" si="99"/>
        <v>0</v>
      </c>
      <c r="BL212" s="2">
        <f t="shared" si="99"/>
        <v>0</v>
      </c>
      <c r="BM212" s="2">
        <f t="shared" si="99"/>
        <v>0</v>
      </c>
      <c r="BN212" s="2">
        <f t="shared" si="99"/>
        <v>0</v>
      </c>
      <c r="BO212" s="2">
        <f t="shared" si="99"/>
        <v>0</v>
      </c>
    </row>
    <row r="213" spans="1:68">
      <c r="B213" s="64" t="s">
        <v>556</v>
      </c>
      <c r="K213" s="167"/>
      <c r="L213" s="2">
        <f t="shared" ref="L213" si="100">SUM(L210:L212)</f>
        <v>0</v>
      </c>
      <c r="M213" s="2">
        <f t="shared" ref="M213:BO213" si="101">SUM(M210:M212)</f>
        <v>0</v>
      </c>
      <c r="N213" s="2">
        <f t="shared" si="101"/>
        <v>0</v>
      </c>
      <c r="O213" s="2">
        <f t="shared" si="101"/>
        <v>0</v>
      </c>
      <c r="P213" s="2">
        <f t="shared" si="101"/>
        <v>0</v>
      </c>
      <c r="Q213" s="2">
        <f t="shared" si="101"/>
        <v>0</v>
      </c>
      <c r="R213" s="2">
        <f t="shared" si="101"/>
        <v>0</v>
      </c>
      <c r="S213" s="2">
        <f t="shared" si="101"/>
        <v>0</v>
      </c>
      <c r="T213" s="2">
        <f t="shared" si="101"/>
        <v>0</v>
      </c>
      <c r="U213" s="2">
        <f t="shared" si="101"/>
        <v>0</v>
      </c>
      <c r="V213" s="2">
        <f t="shared" si="101"/>
        <v>0</v>
      </c>
      <c r="W213" s="2">
        <f t="shared" si="101"/>
        <v>0</v>
      </c>
      <c r="X213" s="2">
        <f t="shared" si="101"/>
        <v>0</v>
      </c>
      <c r="Y213" s="2">
        <f t="shared" si="101"/>
        <v>0</v>
      </c>
      <c r="Z213" s="2">
        <f t="shared" si="101"/>
        <v>0</v>
      </c>
      <c r="AA213" s="2">
        <f t="shared" si="101"/>
        <v>0</v>
      </c>
      <c r="AB213" s="2">
        <f t="shared" si="101"/>
        <v>0</v>
      </c>
      <c r="AC213" s="2">
        <f t="shared" si="101"/>
        <v>0</v>
      </c>
      <c r="AD213" s="2">
        <f t="shared" si="101"/>
        <v>0</v>
      </c>
      <c r="AE213" s="2">
        <f t="shared" si="101"/>
        <v>0</v>
      </c>
      <c r="AF213" s="2">
        <f t="shared" si="101"/>
        <v>0</v>
      </c>
      <c r="AG213" s="2">
        <f t="shared" si="101"/>
        <v>5976.5821151443524</v>
      </c>
      <c r="AH213" s="2">
        <f t="shared" si="101"/>
        <v>12103.77409959034</v>
      </c>
      <c r="AI213" s="2">
        <f t="shared" si="101"/>
        <v>18385.371322044368</v>
      </c>
      <c r="AJ213" s="2">
        <f t="shared" si="101"/>
        <v>24825.264794504234</v>
      </c>
      <c r="AK213" s="2">
        <f t="shared" si="101"/>
        <v>31427.443582470089</v>
      </c>
      <c r="AL213" s="2">
        <f t="shared" si="101"/>
        <v>0</v>
      </c>
      <c r="AM213" s="2">
        <f t="shared" si="101"/>
        <v>0</v>
      </c>
      <c r="AN213" s="2">
        <f t="shared" si="101"/>
        <v>0</v>
      </c>
      <c r="AO213" s="2">
        <f t="shared" si="101"/>
        <v>0</v>
      </c>
      <c r="AP213" s="2">
        <f t="shared" si="101"/>
        <v>0</v>
      </c>
      <c r="AQ213" s="2">
        <f t="shared" si="101"/>
        <v>0</v>
      </c>
      <c r="AR213" s="2">
        <f t="shared" si="101"/>
        <v>0</v>
      </c>
      <c r="AS213" s="2">
        <f t="shared" si="101"/>
        <v>0</v>
      </c>
      <c r="AT213" s="2">
        <f t="shared" si="101"/>
        <v>0</v>
      </c>
      <c r="AU213" s="2">
        <f t="shared" si="101"/>
        <v>0</v>
      </c>
      <c r="AV213" s="2">
        <f t="shared" si="101"/>
        <v>0</v>
      </c>
      <c r="AW213" s="2">
        <f t="shared" si="101"/>
        <v>0</v>
      </c>
      <c r="AX213" s="2">
        <f t="shared" si="101"/>
        <v>0</v>
      </c>
      <c r="AY213" s="2">
        <f t="shared" si="101"/>
        <v>0</v>
      </c>
      <c r="AZ213" s="2">
        <f t="shared" si="101"/>
        <v>0</v>
      </c>
      <c r="BA213" s="2">
        <f t="shared" si="101"/>
        <v>0</v>
      </c>
      <c r="BB213" s="2">
        <f t="shared" si="101"/>
        <v>0</v>
      </c>
      <c r="BC213" s="2">
        <f t="shared" si="101"/>
        <v>0</v>
      </c>
      <c r="BD213" s="2">
        <f t="shared" si="101"/>
        <v>0</v>
      </c>
      <c r="BE213" s="2">
        <f t="shared" si="101"/>
        <v>0</v>
      </c>
      <c r="BF213" s="2">
        <f t="shared" si="101"/>
        <v>0</v>
      </c>
      <c r="BG213" s="2">
        <f t="shared" si="101"/>
        <v>0</v>
      </c>
      <c r="BH213" s="2">
        <f t="shared" si="101"/>
        <v>0</v>
      </c>
      <c r="BI213" s="2">
        <f t="shared" si="101"/>
        <v>0</v>
      </c>
      <c r="BJ213" s="2">
        <f t="shared" si="101"/>
        <v>0</v>
      </c>
      <c r="BK213" s="2">
        <f t="shared" si="101"/>
        <v>0</v>
      </c>
      <c r="BL213" s="2">
        <f t="shared" si="101"/>
        <v>0</v>
      </c>
      <c r="BM213" s="2">
        <f t="shared" si="101"/>
        <v>0</v>
      </c>
      <c r="BN213" s="2">
        <f t="shared" si="101"/>
        <v>0</v>
      </c>
      <c r="BO213" s="2">
        <f t="shared" si="101"/>
        <v>0</v>
      </c>
    </row>
    <row r="214" spans="1:68">
      <c r="B214" s="168" t="s">
        <v>557</v>
      </c>
      <c r="E214" s="2">
        <f>MAX(L213:BO213)*(1+$C$8)</f>
        <v>31427.443582470089</v>
      </c>
      <c r="F214" s="159">
        <v>60</v>
      </c>
      <c r="G214" s="169">
        <f>+$C$6</f>
        <v>2.9999999999999997E-4</v>
      </c>
      <c r="H214" s="151"/>
      <c r="L214" s="2"/>
      <c r="M214" s="2"/>
      <c r="N214" s="2"/>
      <c r="O214" s="2"/>
      <c r="P214" s="2"/>
      <c r="Q214" s="2"/>
    </row>
    <row r="215" spans="1:68">
      <c r="B215" s="14"/>
    </row>
    <row r="216" spans="1:68">
      <c r="B216" s="170" t="s">
        <v>558</v>
      </c>
    </row>
    <row r="217" spans="1:68">
      <c r="B217" s="168" t="s">
        <v>559</v>
      </c>
      <c r="K217" s="2"/>
      <c r="L217" s="2">
        <f t="shared" ref="L217:BO217" si="102">IF(L$10=$C207,$E214,K219)</f>
        <v>0</v>
      </c>
      <c r="M217" s="2">
        <f t="shared" si="102"/>
        <v>0</v>
      </c>
      <c r="N217" s="2">
        <f t="shared" si="102"/>
        <v>0</v>
      </c>
      <c r="O217" s="2">
        <f t="shared" si="102"/>
        <v>0</v>
      </c>
      <c r="P217" s="2">
        <f t="shared" si="102"/>
        <v>0</v>
      </c>
      <c r="Q217" s="2">
        <f t="shared" si="102"/>
        <v>0</v>
      </c>
      <c r="R217" s="2">
        <f t="shared" si="102"/>
        <v>0</v>
      </c>
      <c r="S217" s="2">
        <f t="shared" si="102"/>
        <v>0</v>
      </c>
      <c r="T217" s="2">
        <f t="shared" si="102"/>
        <v>0</v>
      </c>
      <c r="U217" s="2">
        <f t="shared" si="102"/>
        <v>0</v>
      </c>
      <c r="V217" s="2">
        <f t="shared" si="102"/>
        <v>0</v>
      </c>
      <c r="W217" s="2">
        <f t="shared" si="102"/>
        <v>0</v>
      </c>
      <c r="X217" s="2">
        <f t="shared" si="102"/>
        <v>0</v>
      </c>
      <c r="Y217" s="2">
        <f t="shared" si="102"/>
        <v>0</v>
      </c>
      <c r="Z217" s="2">
        <f t="shared" si="102"/>
        <v>0</v>
      </c>
      <c r="AA217" s="2">
        <f t="shared" si="102"/>
        <v>0</v>
      </c>
      <c r="AB217" s="2">
        <f t="shared" si="102"/>
        <v>0</v>
      </c>
      <c r="AC217" s="2">
        <f t="shared" si="102"/>
        <v>0</v>
      </c>
      <c r="AD217" s="2">
        <f t="shared" si="102"/>
        <v>0</v>
      </c>
      <c r="AE217" s="2">
        <f t="shared" si="102"/>
        <v>0</v>
      </c>
      <c r="AF217" s="2">
        <f t="shared" si="102"/>
        <v>0</v>
      </c>
      <c r="AG217" s="2">
        <f t="shared" si="102"/>
        <v>0</v>
      </c>
      <c r="AH217" s="2">
        <f t="shared" si="102"/>
        <v>0</v>
      </c>
      <c r="AI217" s="2">
        <f t="shared" si="102"/>
        <v>0</v>
      </c>
      <c r="AJ217" s="2">
        <f t="shared" si="102"/>
        <v>0</v>
      </c>
      <c r="AK217" s="2">
        <f t="shared" si="102"/>
        <v>31427.443582470089</v>
      </c>
      <c r="AL217" s="2">
        <f t="shared" si="102"/>
        <v>31383.794355272214</v>
      </c>
      <c r="AM217" s="2">
        <f t="shared" si="102"/>
        <v>30860.003628897713</v>
      </c>
      <c r="AN217" s="2">
        <f t="shared" si="102"/>
        <v>30336.212902523213</v>
      </c>
      <c r="AO217" s="2">
        <f t="shared" si="102"/>
        <v>29812.422176148713</v>
      </c>
      <c r="AP217" s="2">
        <f t="shared" si="102"/>
        <v>29288.631449774213</v>
      </c>
      <c r="AQ217" s="2">
        <f t="shared" si="102"/>
        <v>28764.840723399713</v>
      </c>
      <c r="AR217" s="2">
        <f t="shared" si="102"/>
        <v>28241.049997025213</v>
      </c>
      <c r="AS217" s="2">
        <f t="shared" si="102"/>
        <v>27717.259270650713</v>
      </c>
      <c r="AT217" s="2">
        <f t="shared" si="102"/>
        <v>27193.468544276213</v>
      </c>
      <c r="AU217" s="2">
        <f t="shared" si="102"/>
        <v>26669.677817901713</v>
      </c>
      <c r="AV217" s="2">
        <f t="shared" si="102"/>
        <v>26145.887091527213</v>
      </c>
      <c r="AW217" s="2">
        <f t="shared" si="102"/>
        <v>25622.096365152713</v>
      </c>
      <c r="AX217" s="2">
        <f t="shared" si="102"/>
        <v>25098.305638778213</v>
      </c>
      <c r="AY217" s="2">
        <f t="shared" si="102"/>
        <v>24574.514912403713</v>
      </c>
      <c r="AZ217" s="2">
        <f t="shared" si="102"/>
        <v>24050.724186029212</v>
      </c>
      <c r="BA217" s="2">
        <f t="shared" si="102"/>
        <v>23526.933459654712</v>
      </c>
      <c r="BB217" s="2">
        <f t="shared" si="102"/>
        <v>23003.142733280212</v>
      </c>
      <c r="BC217" s="2">
        <f t="shared" si="102"/>
        <v>22479.352006905712</v>
      </c>
      <c r="BD217" s="2">
        <f t="shared" si="102"/>
        <v>21955.561280531212</v>
      </c>
      <c r="BE217" s="2">
        <f t="shared" si="102"/>
        <v>21431.770554156712</v>
      </c>
      <c r="BF217" s="2">
        <f t="shared" si="102"/>
        <v>20907.979827782212</v>
      </c>
      <c r="BG217" s="2">
        <f t="shared" si="102"/>
        <v>20384.189101407712</v>
      </c>
      <c r="BH217" s="2">
        <f t="shared" si="102"/>
        <v>19860.398375033212</v>
      </c>
      <c r="BI217" s="2">
        <f t="shared" si="102"/>
        <v>19336.607648658712</v>
      </c>
      <c r="BJ217" s="2">
        <f t="shared" si="102"/>
        <v>18812.816922284212</v>
      </c>
      <c r="BK217" s="2">
        <f t="shared" si="102"/>
        <v>18289.026195909712</v>
      </c>
      <c r="BL217" s="2">
        <f t="shared" si="102"/>
        <v>17765.235469535211</v>
      </c>
      <c r="BM217" s="2">
        <f t="shared" si="102"/>
        <v>17241.444743160711</v>
      </c>
      <c r="BN217" s="2">
        <f t="shared" si="102"/>
        <v>16717.654016786211</v>
      </c>
      <c r="BO217" s="2">
        <f t="shared" si="102"/>
        <v>16193.863290411709</v>
      </c>
    </row>
    <row r="218" spans="1:68">
      <c r="B218" s="64" t="s">
        <v>541</v>
      </c>
      <c r="K218" s="2"/>
      <c r="L218" s="2">
        <f t="shared" ref="L218:BO218" si="103">IF(L$10=$C207,$E214/$F214*(13-$D207)/12,MIN(K219,$E214/$F214))</f>
        <v>0</v>
      </c>
      <c r="M218" s="2">
        <f t="shared" si="103"/>
        <v>0</v>
      </c>
      <c r="N218" s="2">
        <f t="shared" si="103"/>
        <v>0</v>
      </c>
      <c r="O218" s="2">
        <f t="shared" si="103"/>
        <v>0</v>
      </c>
      <c r="P218" s="2">
        <f t="shared" si="103"/>
        <v>0</v>
      </c>
      <c r="Q218" s="2">
        <f t="shared" si="103"/>
        <v>0</v>
      </c>
      <c r="R218" s="2">
        <f t="shared" si="103"/>
        <v>0</v>
      </c>
      <c r="S218" s="2">
        <f t="shared" si="103"/>
        <v>0</v>
      </c>
      <c r="T218" s="2">
        <f t="shared" si="103"/>
        <v>0</v>
      </c>
      <c r="U218" s="2">
        <f t="shared" si="103"/>
        <v>0</v>
      </c>
      <c r="V218" s="2">
        <f t="shared" si="103"/>
        <v>0</v>
      </c>
      <c r="W218" s="2">
        <f t="shared" si="103"/>
        <v>0</v>
      </c>
      <c r="X218" s="2">
        <f t="shared" si="103"/>
        <v>0</v>
      </c>
      <c r="Y218" s="2">
        <f t="shared" si="103"/>
        <v>0</v>
      </c>
      <c r="Z218" s="2">
        <f t="shared" si="103"/>
        <v>0</v>
      </c>
      <c r="AA218" s="2">
        <f t="shared" si="103"/>
        <v>0</v>
      </c>
      <c r="AB218" s="2">
        <f t="shared" si="103"/>
        <v>0</v>
      </c>
      <c r="AC218" s="2">
        <f t="shared" si="103"/>
        <v>0</v>
      </c>
      <c r="AD218" s="2">
        <f t="shared" si="103"/>
        <v>0</v>
      </c>
      <c r="AE218" s="2">
        <f t="shared" si="103"/>
        <v>0</v>
      </c>
      <c r="AF218" s="2">
        <f t="shared" si="103"/>
        <v>0</v>
      </c>
      <c r="AG218" s="2">
        <f t="shared" si="103"/>
        <v>0</v>
      </c>
      <c r="AH218" s="2">
        <f t="shared" si="103"/>
        <v>0</v>
      </c>
      <c r="AI218" s="2">
        <f t="shared" si="103"/>
        <v>0</v>
      </c>
      <c r="AJ218" s="2">
        <f t="shared" si="103"/>
        <v>0</v>
      </c>
      <c r="AK218" s="2">
        <f t="shared" si="103"/>
        <v>43.649227197875121</v>
      </c>
      <c r="AL218" s="2">
        <f t="shared" si="103"/>
        <v>523.79072637450145</v>
      </c>
      <c r="AM218" s="2">
        <f t="shared" si="103"/>
        <v>523.79072637450145</v>
      </c>
      <c r="AN218" s="2">
        <f t="shared" si="103"/>
        <v>523.79072637450145</v>
      </c>
      <c r="AO218" s="2">
        <f t="shared" si="103"/>
        <v>523.79072637450145</v>
      </c>
      <c r="AP218" s="2">
        <f t="shared" si="103"/>
        <v>523.79072637450145</v>
      </c>
      <c r="AQ218" s="2">
        <f t="shared" si="103"/>
        <v>523.79072637450145</v>
      </c>
      <c r="AR218" s="2">
        <f t="shared" si="103"/>
        <v>523.79072637450145</v>
      </c>
      <c r="AS218" s="2">
        <f t="shared" si="103"/>
        <v>523.79072637450145</v>
      </c>
      <c r="AT218" s="2">
        <f t="shared" si="103"/>
        <v>523.79072637450145</v>
      </c>
      <c r="AU218" s="2">
        <f t="shared" si="103"/>
        <v>523.79072637450145</v>
      </c>
      <c r="AV218" s="2">
        <f t="shared" si="103"/>
        <v>523.79072637450145</v>
      </c>
      <c r="AW218" s="2">
        <f t="shared" si="103"/>
        <v>523.79072637450145</v>
      </c>
      <c r="AX218" s="2">
        <f t="shared" si="103"/>
        <v>523.79072637450145</v>
      </c>
      <c r="AY218" s="2">
        <f t="shared" si="103"/>
        <v>523.79072637450145</v>
      </c>
      <c r="AZ218" s="2">
        <f t="shared" si="103"/>
        <v>523.79072637450145</v>
      </c>
      <c r="BA218" s="2">
        <f t="shared" si="103"/>
        <v>523.79072637450145</v>
      </c>
      <c r="BB218" s="2">
        <f t="shared" si="103"/>
        <v>523.79072637450145</v>
      </c>
      <c r="BC218" s="2">
        <f t="shared" si="103"/>
        <v>523.79072637450145</v>
      </c>
      <c r="BD218" s="2">
        <f t="shared" si="103"/>
        <v>523.79072637450145</v>
      </c>
      <c r="BE218" s="2">
        <f t="shared" si="103"/>
        <v>523.79072637450145</v>
      </c>
      <c r="BF218" s="2">
        <f t="shared" si="103"/>
        <v>523.79072637450145</v>
      </c>
      <c r="BG218" s="2">
        <f t="shared" si="103"/>
        <v>523.79072637450145</v>
      </c>
      <c r="BH218" s="2">
        <f t="shared" si="103"/>
        <v>523.79072637450145</v>
      </c>
      <c r="BI218" s="2">
        <f t="shared" si="103"/>
        <v>523.79072637450145</v>
      </c>
      <c r="BJ218" s="2">
        <f t="shared" si="103"/>
        <v>523.79072637450145</v>
      </c>
      <c r="BK218" s="2">
        <f t="shared" si="103"/>
        <v>523.79072637450145</v>
      </c>
      <c r="BL218" s="2">
        <f t="shared" si="103"/>
        <v>523.79072637450145</v>
      </c>
      <c r="BM218" s="2">
        <f t="shared" si="103"/>
        <v>523.79072637450145</v>
      </c>
      <c r="BN218" s="2">
        <f t="shared" si="103"/>
        <v>523.79072637450145</v>
      </c>
      <c r="BO218" s="2">
        <f t="shared" si="103"/>
        <v>523.79072637450145</v>
      </c>
    </row>
    <row r="219" spans="1:68">
      <c r="B219" s="168" t="s">
        <v>542</v>
      </c>
      <c r="K219" s="167">
        <v>0</v>
      </c>
      <c r="L219" s="2">
        <f t="shared" ref="L219:BO219" si="104">+L217-L218</f>
        <v>0</v>
      </c>
      <c r="M219" s="2">
        <f t="shared" si="104"/>
        <v>0</v>
      </c>
      <c r="N219" s="2">
        <f t="shared" si="104"/>
        <v>0</v>
      </c>
      <c r="O219" s="2">
        <f t="shared" si="104"/>
        <v>0</v>
      </c>
      <c r="P219" s="2">
        <f t="shared" si="104"/>
        <v>0</v>
      </c>
      <c r="Q219" s="2">
        <f t="shared" si="104"/>
        <v>0</v>
      </c>
      <c r="R219" s="2">
        <f t="shared" si="104"/>
        <v>0</v>
      </c>
      <c r="S219" s="2">
        <f t="shared" si="104"/>
        <v>0</v>
      </c>
      <c r="T219" s="2">
        <f t="shared" si="104"/>
        <v>0</v>
      </c>
      <c r="U219" s="2">
        <f t="shared" si="104"/>
        <v>0</v>
      </c>
      <c r="V219" s="2">
        <f t="shared" si="104"/>
        <v>0</v>
      </c>
      <c r="W219" s="2">
        <f t="shared" si="104"/>
        <v>0</v>
      </c>
      <c r="X219" s="2">
        <f t="shared" si="104"/>
        <v>0</v>
      </c>
      <c r="Y219" s="2">
        <f t="shared" si="104"/>
        <v>0</v>
      </c>
      <c r="Z219" s="2">
        <f t="shared" si="104"/>
        <v>0</v>
      </c>
      <c r="AA219" s="2">
        <f t="shared" si="104"/>
        <v>0</v>
      </c>
      <c r="AB219" s="2">
        <f t="shared" si="104"/>
        <v>0</v>
      </c>
      <c r="AC219" s="2">
        <f t="shared" si="104"/>
        <v>0</v>
      </c>
      <c r="AD219" s="2">
        <f t="shared" si="104"/>
        <v>0</v>
      </c>
      <c r="AE219" s="2">
        <f t="shared" si="104"/>
        <v>0</v>
      </c>
      <c r="AF219" s="2">
        <f t="shared" si="104"/>
        <v>0</v>
      </c>
      <c r="AG219" s="2">
        <f t="shared" si="104"/>
        <v>0</v>
      </c>
      <c r="AH219" s="2">
        <f t="shared" si="104"/>
        <v>0</v>
      </c>
      <c r="AI219" s="2">
        <f t="shared" si="104"/>
        <v>0</v>
      </c>
      <c r="AJ219" s="2">
        <f t="shared" si="104"/>
        <v>0</v>
      </c>
      <c r="AK219" s="2">
        <f t="shared" si="104"/>
        <v>31383.794355272214</v>
      </c>
      <c r="AL219" s="2">
        <f t="shared" si="104"/>
        <v>30860.003628897713</v>
      </c>
      <c r="AM219" s="2">
        <f t="shared" si="104"/>
        <v>30336.212902523213</v>
      </c>
      <c r="AN219" s="2">
        <f t="shared" si="104"/>
        <v>29812.422176148713</v>
      </c>
      <c r="AO219" s="2">
        <f t="shared" si="104"/>
        <v>29288.631449774213</v>
      </c>
      <c r="AP219" s="2">
        <f t="shared" si="104"/>
        <v>28764.840723399713</v>
      </c>
      <c r="AQ219" s="2">
        <f t="shared" si="104"/>
        <v>28241.049997025213</v>
      </c>
      <c r="AR219" s="2">
        <f t="shared" si="104"/>
        <v>27717.259270650713</v>
      </c>
      <c r="AS219" s="2">
        <f t="shared" si="104"/>
        <v>27193.468544276213</v>
      </c>
      <c r="AT219" s="2">
        <f t="shared" si="104"/>
        <v>26669.677817901713</v>
      </c>
      <c r="AU219" s="2">
        <f t="shared" si="104"/>
        <v>26145.887091527213</v>
      </c>
      <c r="AV219" s="2">
        <f t="shared" si="104"/>
        <v>25622.096365152713</v>
      </c>
      <c r="AW219" s="2">
        <f t="shared" si="104"/>
        <v>25098.305638778213</v>
      </c>
      <c r="AX219" s="2">
        <f t="shared" si="104"/>
        <v>24574.514912403713</v>
      </c>
      <c r="AY219" s="2">
        <f t="shared" si="104"/>
        <v>24050.724186029212</v>
      </c>
      <c r="AZ219" s="2">
        <f t="shared" si="104"/>
        <v>23526.933459654712</v>
      </c>
      <c r="BA219" s="2">
        <f t="shared" si="104"/>
        <v>23003.142733280212</v>
      </c>
      <c r="BB219" s="2">
        <f t="shared" si="104"/>
        <v>22479.352006905712</v>
      </c>
      <c r="BC219" s="2">
        <f t="shared" si="104"/>
        <v>21955.561280531212</v>
      </c>
      <c r="BD219" s="2">
        <f t="shared" si="104"/>
        <v>21431.770554156712</v>
      </c>
      <c r="BE219" s="2">
        <f t="shared" si="104"/>
        <v>20907.979827782212</v>
      </c>
      <c r="BF219" s="2">
        <f t="shared" si="104"/>
        <v>20384.189101407712</v>
      </c>
      <c r="BG219" s="2">
        <f t="shared" si="104"/>
        <v>19860.398375033212</v>
      </c>
      <c r="BH219" s="2">
        <f t="shared" si="104"/>
        <v>19336.607648658712</v>
      </c>
      <c r="BI219" s="2">
        <f t="shared" si="104"/>
        <v>18812.816922284212</v>
      </c>
      <c r="BJ219" s="2">
        <f t="shared" si="104"/>
        <v>18289.026195909712</v>
      </c>
      <c r="BK219" s="2">
        <f t="shared" si="104"/>
        <v>17765.235469535211</v>
      </c>
      <c r="BL219" s="2">
        <f t="shared" si="104"/>
        <v>17241.444743160711</v>
      </c>
      <c r="BM219" s="2">
        <f t="shared" si="104"/>
        <v>16717.654016786211</v>
      </c>
      <c r="BN219" s="2">
        <f t="shared" si="104"/>
        <v>16193.863290411709</v>
      </c>
      <c r="BO219" s="2">
        <f t="shared" si="104"/>
        <v>15670.072564037207</v>
      </c>
    </row>
    <row r="220" spans="1:68">
      <c r="B220" s="64" t="s">
        <v>543</v>
      </c>
      <c r="L220" s="2">
        <f t="shared" ref="L220:BO220" si="105">IF(L$10=$C207,(L217+L219)/2*(13-$D207)/12,(L217+L219)/2)</f>
        <v>0</v>
      </c>
      <c r="M220" s="2">
        <f t="shared" si="105"/>
        <v>0</v>
      </c>
      <c r="N220" s="2">
        <f t="shared" si="105"/>
        <v>0</v>
      </c>
      <c r="O220" s="2">
        <f t="shared" si="105"/>
        <v>0</v>
      </c>
      <c r="P220" s="2">
        <f t="shared" si="105"/>
        <v>0</v>
      </c>
      <c r="Q220" s="2">
        <f t="shared" si="105"/>
        <v>0</v>
      </c>
      <c r="R220" s="2">
        <f t="shared" si="105"/>
        <v>0</v>
      </c>
      <c r="S220" s="2">
        <f t="shared" si="105"/>
        <v>0</v>
      </c>
      <c r="T220" s="2">
        <f t="shared" si="105"/>
        <v>0</v>
      </c>
      <c r="U220" s="2">
        <f t="shared" si="105"/>
        <v>0</v>
      </c>
      <c r="V220" s="2">
        <f t="shared" si="105"/>
        <v>0</v>
      </c>
      <c r="W220" s="2">
        <f t="shared" si="105"/>
        <v>0</v>
      </c>
      <c r="X220" s="2">
        <f t="shared" si="105"/>
        <v>0</v>
      </c>
      <c r="Y220" s="2">
        <f t="shared" si="105"/>
        <v>0</v>
      </c>
      <c r="Z220" s="2">
        <f t="shared" si="105"/>
        <v>0</v>
      </c>
      <c r="AA220" s="2">
        <f t="shared" si="105"/>
        <v>0</v>
      </c>
      <c r="AB220" s="2">
        <f t="shared" si="105"/>
        <v>0</v>
      </c>
      <c r="AC220" s="2">
        <f t="shared" si="105"/>
        <v>0</v>
      </c>
      <c r="AD220" s="2">
        <f t="shared" si="105"/>
        <v>0</v>
      </c>
      <c r="AE220" s="2">
        <f t="shared" si="105"/>
        <v>0</v>
      </c>
      <c r="AF220" s="2">
        <f t="shared" si="105"/>
        <v>0</v>
      </c>
      <c r="AG220" s="2">
        <f t="shared" si="105"/>
        <v>0</v>
      </c>
      <c r="AH220" s="2">
        <f t="shared" si="105"/>
        <v>0</v>
      </c>
      <c r="AI220" s="2">
        <f t="shared" si="105"/>
        <v>0</v>
      </c>
      <c r="AJ220" s="2">
        <f t="shared" si="105"/>
        <v>0</v>
      </c>
      <c r="AK220" s="2">
        <f t="shared" si="105"/>
        <v>2617.1349140725961</v>
      </c>
      <c r="AL220" s="2">
        <f t="shared" si="105"/>
        <v>31121.898992084964</v>
      </c>
      <c r="AM220" s="2">
        <f t="shared" si="105"/>
        <v>30598.108265710463</v>
      </c>
      <c r="AN220" s="2">
        <f t="shared" si="105"/>
        <v>30074.317539335963</v>
      </c>
      <c r="AO220" s="2">
        <f t="shared" si="105"/>
        <v>29550.526812961463</v>
      </c>
      <c r="AP220" s="2">
        <f t="shared" si="105"/>
        <v>29026.736086586963</v>
      </c>
      <c r="AQ220" s="2">
        <f t="shared" si="105"/>
        <v>28502.945360212463</v>
      </c>
      <c r="AR220" s="2">
        <f t="shared" si="105"/>
        <v>27979.154633837963</v>
      </c>
      <c r="AS220" s="2">
        <f t="shared" si="105"/>
        <v>27455.363907463463</v>
      </c>
      <c r="AT220" s="2">
        <f t="shared" si="105"/>
        <v>26931.573181088963</v>
      </c>
      <c r="AU220" s="2">
        <f t="shared" si="105"/>
        <v>26407.782454714463</v>
      </c>
      <c r="AV220" s="2">
        <f t="shared" si="105"/>
        <v>25883.991728339963</v>
      </c>
      <c r="AW220" s="2">
        <f t="shared" si="105"/>
        <v>25360.201001965463</v>
      </c>
      <c r="AX220" s="2">
        <f t="shared" si="105"/>
        <v>24836.410275590963</v>
      </c>
      <c r="AY220" s="2">
        <f t="shared" si="105"/>
        <v>24312.619549216462</v>
      </c>
      <c r="AZ220" s="2">
        <f t="shared" si="105"/>
        <v>23788.828822841962</v>
      </c>
      <c r="BA220" s="2">
        <f t="shared" si="105"/>
        <v>23265.038096467462</v>
      </c>
      <c r="BB220" s="2">
        <f t="shared" si="105"/>
        <v>22741.247370092962</v>
      </c>
      <c r="BC220" s="2">
        <f t="shared" si="105"/>
        <v>22217.456643718462</v>
      </c>
      <c r="BD220" s="2">
        <f t="shared" si="105"/>
        <v>21693.665917343962</v>
      </c>
      <c r="BE220" s="2">
        <f t="shared" si="105"/>
        <v>21169.875190969462</v>
      </c>
      <c r="BF220" s="2">
        <f t="shared" si="105"/>
        <v>20646.084464594962</v>
      </c>
      <c r="BG220" s="2">
        <f t="shared" si="105"/>
        <v>20122.293738220462</v>
      </c>
      <c r="BH220" s="2">
        <f t="shared" si="105"/>
        <v>19598.503011845962</v>
      </c>
      <c r="BI220" s="2">
        <f t="shared" si="105"/>
        <v>19074.712285471462</v>
      </c>
      <c r="BJ220" s="2">
        <f t="shared" si="105"/>
        <v>18550.921559096962</v>
      </c>
      <c r="BK220" s="2">
        <f t="shared" si="105"/>
        <v>18027.130832722461</v>
      </c>
      <c r="BL220" s="2">
        <f t="shared" si="105"/>
        <v>17503.340106347961</v>
      </c>
      <c r="BM220" s="2">
        <f t="shared" si="105"/>
        <v>16979.549379973461</v>
      </c>
      <c r="BN220" s="2">
        <f t="shared" si="105"/>
        <v>16455.758653598961</v>
      </c>
      <c r="BO220" s="2">
        <f t="shared" si="105"/>
        <v>15931.967927224458</v>
      </c>
    </row>
    <row r="221" spans="1:68">
      <c r="B221" s="64" t="s">
        <v>535</v>
      </c>
      <c r="L221" s="171">
        <f t="shared" ref="L221:BO221" si="106">+L220*$C$5</f>
        <v>0</v>
      </c>
      <c r="M221" s="171">
        <f t="shared" si="106"/>
        <v>0</v>
      </c>
      <c r="N221" s="171">
        <f t="shared" si="106"/>
        <v>0</v>
      </c>
      <c r="O221" s="171">
        <f t="shared" si="106"/>
        <v>0</v>
      </c>
      <c r="P221" s="171">
        <f t="shared" si="106"/>
        <v>0</v>
      </c>
      <c r="Q221" s="171">
        <f t="shared" si="106"/>
        <v>0</v>
      </c>
      <c r="R221" s="171">
        <f t="shared" si="106"/>
        <v>0</v>
      </c>
      <c r="S221" s="171">
        <f t="shared" si="106"/>
        <v>0</v>
      </c>
      <c r="T221" s="171">
        <f t="shared" si="106"/>
        <v>0</v>
      </c>
      <c r="U221" s="171">
        <f t="shared" si="106"/>
        <v>0</v>
      </c>
      <c r="V221" s="171">
        <f t="shared" si="106"/>
        <v>0</v>
      </c>
      <c r="W221" s="171">
        <f t="shared" si="106"/>
        <v>0</v>
      </c>
      <c r="X221" s="171">
        <f t="shared" si="106"/>
        <v>0</v>
      </c>
      <c r="Y221" s="171">
        <f t="shared" si="106"/>
        <v>0</v>
      </c>
      <c r="Z221" s="171">
        <f t="shared" si="106"/>
        <v>0</v>
      </c>
      <c r="AA221" s="171">
        <f t="shared" si="106"/>
        <v>0</v>
      </c>
      <c r="AB221" s="171">
        <f t="shared" si="106"/>
        <v>0</v>
      </c>
      <c r="AC221" s="171">
        <f t="shared" si="106"/>
        <v>0</v>
      </c>
      <c r="AD221" s="171">
        <f t="shared" si="106"/>
        <v>0</v>
      </c>
      <c r="AE221" s="171">
        <f t="shared" si="106"/>
        <v>0</v>
      </c>
      <c r="AF221" s="171">
        <f t="shared" si="106"/>
        <v>0</v>
      </c>
      <c r="AG221" s="171">
        <f t="shared" si="106"/>
        <v>0</v>
      </c>
      <c r="AH221" s="171">
        <f t="shared" si="106"/>
        <v>0</v>
      </c>
      <c r="AI221" s="171">
        <f t="shared" si="106"/>
        <v>0</v>
      </c>
      <c r="AJ221" s="171">
        <f t="shared" si="106"/>
        <v>0</v>
      </c>
      <c r="AK221" s="171">
        <f t="shared" si="106"/>
        <v>183.19944398508173</v>
      </c>
      <c r="AL221" s="171">
        <f t="shared" si="106"/>
        <v>2178.5329294459475</v>
      </c>
      <c r="AM221" s="171">
        <f t="shared" si="106"/>
        <v>2141.8675785997325</v>
      </c>
      <c r="AN221" s="171">
        <f t="shared" si="106"/>
        <v>2105.2022277535175</v>
      </c>
      <c r="AO221" s="171">
        <f t="shared" si="106"/>
        <v>2068.5368769073025</v>
      </c>
      <c r="AP221" s="171">
        <f t="shared" si="106"/>
        <v>2031.8715260610877</v>
      </c>
      <c r="AQ221" s="171">
        <f t="shared" si="106"/>
        <v>1995.2061752148727</v>
      </c>
      <c r="AR221" s="171">
        <f t="shared" si="106"/>
        <v>1958.5408243686577</v>
      </c>
      <c r="AS221" s="171">
        <f t="shared" si="106"/>
        <v>1921.8754735224427</v>
      </c>
      <c r="AT221" s="171">
        <f t="shared" si="106"/>
        <v>1885.2101226762277</v>
      </c>
      <c r="AU221" s="171">
        <f t="shared" si="106"/>
        <v>1848.5447718300127</v>
      </c>
      <c r="AV221" s="171">
        <f t="shared" si="106"/>
        <v>1811.8794209837977</v>
      </c>
      <c r="AW221" s="171">
        <f t="shared" si="106"/>
        <v>1775.2140701375827</v>
      </c>
      <c r="AX221" s="171">
        <f t="shared" si="106"/>
        <v>1738.5487192913674</v>
      </c>
      <c r="AY221" s="171">
        <f t="shared" si="106"/>
        <v>1701.8833684451524</v>
      </c>
      <c r="AZ221" s="171">
        <f t="shared" si="106"/>
        <v>1665.2180175989374</v>
      </c>
      <c r="BA221" s="171">
        <f t="shared" si="106"/>
        <v>1628.5526667527224</v>
      </c>
      <c r="BB221" s="171">
        <f t="shared" si="106"/>
        <v>1591.8873159065074</v>
      </c>
      <c r="BC221" s="171">
        <f t="shared" si="106"/>
        <v>1555.2219650602924</v>
      </c>
      <c r="BD221" s="171">
        <f t="shared" si="106"/>
        <v>1518.5566142140774</v>
      </c>
      <c r="BE221" s="171">
        <f t="shared" si="106"/>
        <v>1481.8912633678624</v>
      </c>
      <c r="BF221" s="171">
        <f t="shared" si="106"/>
        <v>1445.2259125216474</v>
      </c>
      <c r="BG221" s="171">
        <f t="shared" si="106"/>
        <v>1408.5605616754324</v>
      </c>
      <c r="BH221" s="171">
        <f t="shared" si="106"/>
        <v>1371.8952108292174</v>
      </c>
      <c r="BI221" s="171">
        <f t="shared" si="106"/>
        <v>1335.2298599830024</v>
      </c>
      <c r="BJ221" s="171">
        <f t="shared" si="106"/>
        <v>1298.5645091367874</v>
      </c>
      <c r="BK221" s="171">
        <f t="shared" si="106"/>
        <v>1261.8991582905724</v>
      </c>
      <c r="BL221" s="171">
        <f t="shared" si="106"/>
        <v>1225.2338074443574</v>
      </c>
      <c r="BM221" s="171">
        <f t="shared" si="106"/>
        <v>1188.5684565981423</v>
      </c>
      <c r="BN221" s="171">
        <f t="shared" si="106"/>
        <v>1151.9031057519273</v>
      </c>
      <c r="BO221" s="171">
        <f t="shared" si="106"/>
        <v>1115.2377549057121</v>
      </c>
    </row>
    <row r="222" spans="1:68">
      <c r="B222" s="14" t="s">
        <v>560</v>
      </c>
      <c r="L222" s="22">
        <f t="shared" ref="L222:BO222" si="107">IF(OR(L$10&lt;$C207,L$10&gt;$C207+$F214),0,IF(L$10=$C207,$E214*(13-$D207)/12,IF(L$10=$C207+$F214,$E214*($D207-1)/12,$E214)))</f>
        <v>0</v>
      </c>
      <c r="M222" s="22">
        <f t="shared" si="107"/>
        <v>0</v>
      </c>
      <c r="N222" s="22">
        <f t="shared" si="107"/>
        <v>0</v>
      </c>
      <c r="O222" s="22">
        <f t="shared" si="107"/>
        <v>0</v>
      </c>
      <c r="P222" s="22">
        <f t="shared" si="107"/>
        <v>0</v>
      </c>
      <c r="Q222" s="22">
        <f t="shared" si="107"/>
        <v>0</v>
      </c>
      <c r="R222" s="22">
        <f t="shared" si="107"/>
        <v>0</v>
      </c>
      <c r="S222" s="22">
        <f t="shared" si="107"/>
        <v>0</v>
      </c>
      <c r="T222" s="22">
        <f t="shared" si="107"/>
        <v>0</v>
      </c>
      <c r="U222" s="22">
        <f t="shared" si="107"/>
        <v>0</v>
      </c>
      <c r="V222" s="22">
        <f t="shared" si="107"/>
        <v>0</v>
      </c>
      <c r="W222" s="22">
        <f t="shared" si="107"/>
        <v>0</v>
      </c>
      <c r="X222" s="22">
        <f t="shared" si="107"/>
        <v>0</v>
      </c>
      <c r="Y222" s="22">
        <f t="shared" si="107"/>
        <v>0</v>
      </c>
      <c r="Z222" s="22">
        <f t="shared" si="107"/>
        <v>0</v>
      </c>
      <c r="AA222" s="22">
        <f t="shared" si="107"/>
        <v>0</v>
      </c>
      <c r="AB222" s="22">
        <f t="shared" si="107"/>
        <v>0</v>
      </c>
      <c r="AC222" s="22">
        <f t="shared" si="107"/>
        <v>0</v>
      </c>
      <c r="AD222" s="22">
        <f t="shared" si="107"/>
        <v>0</v>
      </c>
      <c r="AE222" s="22">
        <f t="shared" si="107"/>
        <v>0</v>
      </c>
      <c r="AF222" s="22">
        <f t="shared" si="107"/>
        <v>0</v>
      </c>
      <c r="AG222" s="22">
        <f t="shared" si="107"/>
        <v>0</v>
      </c>
      <c r="AH222" s="22">
        <f t="shared" si="107"/>
        <v>0</v>
      </c>
      <c r="AI222" s="22">
        <f t="shared" si="107"/>
        <v>0</v>
      </c>
      <c r="AJ222" s="22">
        <f t="shared" si="107"/>
        <v>0</v>
      </c>
      <c r="AK222" s="22">
        <f t="shared" si="107"/>
        <v>2618.9536318725072</v>
      </c>
      <c r="AL222" s="22">
        <f t="shared" si="107"/>
        <v>31427.443582470089</v>
      </c>
      <c r="AM222" s="22">
        <f t="shared" si="107"/>
        <v>31427.443582470089</v>
      </c>
      <c r="AN222" s="22">
        <f t="shared" si="107"/>
        <v>31427.443582470089</v>
      </c>
      <c r="AO222" s="22">
        <f t="shared" si="107"/>
        <v>31427.443582470089</v>
      </c>
      <c r="AP222" s="22">
        <f t="shared" si="107"/>
        <v>31427.443582470089</v>
      </c>
      <c r="AQ222" s="22">
        <f t="shared" si="107"/>
        <v>31427.443582470089</v>
      </c>
      <c r="AR222" s="22">
        <f t="shared" si="107"/>
        <v>31427.443582470089</v>
      </c>
      <c r="AS222" s="22">
        <f t="shared" si="107"/>
        <v>31427.443582470089</v>
      </c>
      <c r="AT222" s="22">
        <f t="shared" si="107"/>
        <v>31427.443582470089</v>
      </c>
      <c r="AU222" s="22">
        <f t="shared" si="107"/>
        <v>31427.443582470089</v>
      </c>
      <c r="AV222" s="22">
        <f t="shared" si="107"/>
        <v>31427.443582470089</v>
      </c>
      <c r="AW222" s="22">
        <f t="shared" si="107"/>
        <v>31427.443582470089</v>
      </c>
      <c r="AX222" s="22">
        <f t="shared" si="107"/>
        <v>31427.443582470089</v>
      </c>
      <c r="AY222" s="22">
        <f t="shared" si="107"/>
        <v>31427.443582470089</v>
      </c>
      <c r="AZ222" s="22">
        <f t="shared" si="107"/>
        <v>31427.443582470089</v>
      </c>
      <c r="BA222" s="22">
        <f t="shared" si="107"/>
        <v>31427.443582470089</v>
      </c>
      <c r="BB222" s="22">
        <f t="shared" si="107"/>
        <v>31427.443582470089</v>
      </c>
      <c r="BC222" s="22">
        <f t="shared" si="107"/>
        <v>31427.443582470089</v>
      </c>
      <c r="BD222" s="22">
        <f t="shared" si="107"/>
        <v>31427.443582470089</v>
      </c>
      <c r="BE222" s="22">
        <f t="shared" si="107"/>
        <v>31427.443582470089</v>
      </c>
      <c r="BF222" s="22">
        <f t="shared" si="107"/>
        <v>31427.443582470089</v>
      </c>
      <c r="BG222" s="22">
        <f t="shared" si="107"/>
        <v>31427.443582470089</v>
      </c>
      <c r="BH222" s="22">
        <f t="shared" si="107"/>
        <v>31427.443582470089</v>
      </c>
      <c r="BI222" s="22">
        <f t="shared" si="107"/>
        <v>31427.443582470089</v>
      </c>
      <c r="BJ222" s="22">
        <f t="shared" si="107"/>
        <v>31427.443582470089</v>
      </c>
      <c r="BK222" s="22">
        <f t="shared" si="107"/>
        <v>31427.443582470089</v>
      </c>
      <c r="BL222" s="22">
        <f t="shared" si="107"/>
        <v>31427.443582470089</v>
      </c>
      <c r="BM222" s="22">
        <f t="shared" si="107"/>
        <v>31427.443582470089</v>
      </c>
      <c r="BN222" s="22">
        <f t="shared" si="107"/>
        <v>31427.443582470089</v>
      </c>
      <c r="BO222" s="22">
        <f t="shared" si="107"/>
        <v>31427.443582470089</v>
      </c>
    </row>
    <row r="223" spans="1:68">
      <c r="B223" s="14" t="s">
        <v>536</v>
      </c>
      <c r="J223" s="2"/>
      <c r="L223" s="172">
        <f>+L222*$G214</f>
        <v>0</v>
      </c>
      <c r="M223" s="172">
        <f t="shared" ref="M223:BO223" si="108">+M222*$G214</f>
        <v>0</v>
      </c>
      <c r="N223" s="172">
        <f t="shared" si="108"/>
        <v>0</v>
      </c>
      <c r="O223" s="172">
        <f t="shared" si="108"/>
        <v>0</v>
      </c>
      <c r="P223" s="172">
        <f t="shared" si="108"/>
        <v>0</v>
      </c>
      <c r="Q223" s="172">
        <f t="shared" si="108"/>
        <v>0</v>
      </c>
      <c r="R223" s="172">
        <f t="shared" si="108"/>
        <v>0</v>
      </c>
      <c r="S223" s="172">
        <f t="shared" si="108"/>
        <v>0</v>
      </c>
      <c r="T223" s="172">
        <f t="shared" si="108"/>
        <v>0</v>
      </c>
      <c r="U223" s="172">
        <f t="shared" si="108"/>
        <v>0</v>
      </c>
      <c r="V223" s="172">
        <f t="shared" si="108"/>
        <v>0</v>
      </c>
      <c r="W223" s="172">
        <f t="shared" si="108"/>
        <v>0</v>
      </c>
      <c r="X223" s="172">
        <f t="shared" si="108"/>
        <v>0</v>
      </c>
      <c r="Y223" s="172">
        <f t="shared" si="108"/>
        <v>0</v>
      </c>
      <c r="Z223" s="172">
        <f t="shared" si="108"/>
        <v>0</v>
      </c>
      <c r="AA223" s="172">
        <f t="shared" si="108"/>
        <v>0</v>
      </c>
      <c r="AB223" s="172">
        <f t="shared" si="108"/>
        <v>0</v>
      </c>
      <c r="AC223" s="172">
        <f t="shared" si="108"/>
        <v>0</v>
      </c>
      <c r="AD223" s="172">
        <f t="shared" si="108"/>
        <v>0</v>
      </c>
      <c r="AE223" s="172">
        <f t="shared" si="108"/>
        <v>0</v>
      </c>
      <c r="AF223" s="172">
        <f t="shared" si="108"/>
        <v>0</v>
      </c>
      <c r="AG223" s="172">
        <f t="shared" si="108"/>
        <v>0</v>
      </c>
      <c r="AH223" s="172">
        <f t="shared" si="108"/>
        <v>0</v>
      </c>
      <c r="AI223" s="172">
        <f t="shared" si="108"/>
        <v>0</v>
      </c>
      <c r="AJ223" s="172">
        <f t="shared" si="108"/>
        <v>0</v>
      </c>
      <c r="AK223" s="172">
        <f t="shared" si="108"/>
        <v>0.78568608956175212</v>
      </c>
      <c r="AL223" s="172">
        <f t="shared" si="108"/>
        <v>9.4282330747410263</v>
      </c>
      <c r="AM223" s="172">
        <f t="shared" si="108"/>
        <v>9.4282330747410263</v>
      </c>
      <c r="AN223" s="172">
        <f t="shared" si="108"/>
        <v>9.4282330747410263</v>
      </c>
      <c r="AO223" s="172">
        <f t="shared" si="108"/>
        <v>9.4282330747410263</v>
      </c>
      <c r="AP223" s="172">
        <f t="shared" si="108"/>
        <v>9.4282330747410263</v>
      </c>
      <c r="AQ223" s="172">
        <f t="shared" si="108"/>
        <v>9.4282330747410263</v>
      </c>
      <c r="AR223" s="172">
        <f t="shared" si="108"/>
        <v>9.4282330747410263</v>
      </c>
      <c r="AS223" s="172">
        <f t="shared" si="108"/>
        <v>9.4282330747410263</v>
      </c>
      <c r="AT223" s="172">
        <f t="shared" si="108"/>
        <v>9.4282330747410263</v>
      </c>
      <c r="AU223" s="172">
        <f t="shared" si="108"/>
        <v>9.4282330747410263</v>
      </c>
      <c r="AV223" s="172">
        <f t="shared" si="108"/>
        <v>9.4282330747410263</v>
      </c>
      <c r="AW223" s="172">
        <f t="shared" si="108"/>
        <v>9.4282330747410263</v>
      </c>
      <c r="AX223" s="172">
        <f t="shared" si="108"/>
        <v>9.4282330747410263</v>
      </c>
      <c r="AY223" s="172">
        <f t="shared" si="108"/>
        <v>9.4282330747410263</v>
      </c>
      <c r="AZ223" s="172">
        <f t="shared" si="108"/>
        <v>9.4282330747410263</v>
      </c>
      <c r="BA223" s="172">
        <f t="shared" si="108"/>
        <v>9.4282330747410263</v>
      </c>
      <c r="BB223" s="172">
        <f t="shared" si="108"/>
        <v>9.4282330747410263</v>
      </c>
      <c r="BC223" s="172">
        <f t="shared" si="108"/>
        <v>9.4282330747410263</v>
      </c>
      <c r="BD223" s="172">
        <f t="shared" si="108"/>
        <v>9.4282330747410263</v>
      </c>
      <c r="BE223" s="172">
        <f t="shared" si="108"/>
        <v>9.4282330747410263</v>
      </c>
      <c r="BF223" s="172">
        <f t="shared" si="108"/>
        <v>9.4282330747410263</v>
      </c>
      <c r="BG223" s="172">
        <f t="shared" si="108"/>
        <v>9.4282330747410263</v>
      </c>
      <c r="BH223" s="172">
        <f t="shared" si="108"/>
        <v>9.4282330747410263</v>
      </c>
      <c r="BI223" s="172">
        <f t="shared" si="108"/>
        <v>9.4282330747410263</v>
      </c>
      <c r="BJ223" s="172">
        <f t="shared" si="108"/>
        <v>9.4282330747410263</v>
      </c>
      <c r="BK223" s="172">
        <f t="shared" si="108"/>
        <v>9.4282330747410263</v>
      </c>
      <c r="BL223" s="172">
        <f t="shared" si="108"/>
        <v>9.4282330747410263</v>
      </c>
      <c r="BM223" s="172">
        <f t="shared" si="108"/>
        <v>9.4282330747410263</v>
      </c>
      <c r="BN223" s="172">
        <f t="shared" si="108"/>
        <v>9.4282330747410263</v>
      </c>
      <c r="BO223" s="172">
        <f t="shared" si="108"/>
        <v>9.4282330747410263</v>
      </c>
    </row>
    <row r="224" spans="1:68" ht="13.5" thickBot="1">
      <c r="B224" s="14" t="s">
        <v>561</v>
      </c>
      <c r="J224" s="2"/>
      <c r="L224" s="157">
        <f t="shared" ref="L224:BO224" si="109">SUM(L218,L221,L223)</f>
        <v>0</v>
      </c>
      <c r="M224" s="157">
        <f t="shared" si="109"/>
        <v>0</v>
      </c>
      <c r="N224" s="157">
        <f t="shared" si="109"/>
        <v>0</v>
      </c>
      <c r="O224" s="157">
        <f t="shared" si="109"/>
        <v>0</v>
      </c>
      <c r="P224" s="157">
        <f t="shared" si="109"/>
        <v>0</v>
      </c>
      <c r="Q224" s="157">
        <f t="shared" si="109"/>
        <v>0</v>
      </c>
      <c r="R224" s="157">
        <f t="shared" si="109"/>
        <v>0</v>
      </c>
      <c r="S224" s="157">
        <f t="shared" si="109"/>
        <v>0</v>
      </c>
      <c r="T224" s="157">
        <f t="shared" si="109"/>
        <v>0</v>
      </c>
      <c r="U224" s="157">
        <f t="shared" si="109"/>
        <v>0</v>
      </c>
      <c r="V224" s="157">
        <f t="shared" si="109"/>
        <v>0</v>
      </c>
      <c r="W224" s="157">
        <f t="shared" si="109"/>
        <v>0</v>
      </c>
      <c r="X224" s="157">
        <f t="shared" si="109"/>
        <v>0</v>
      </c>
      <c r="Y224" s="157">
        <f t="shared" si="109"/>
        <v>0</v>
      </c>
      <c r="Z224" s="157">
        <f t="shared" si="109"/>
        <v>0</v>
      </c>
      <c r="AA224" s="157">
        <f t="shared" si="109"/>
        <v>0</v>
      </c>
      <c r="AB224" s="157">
        <f t="shared" si="109"/>
        <v>0</v>
      </c>
      <c r="AC224" s="157">
        <f t="shared" si="109"/>
        <v>0</v>
      </c>
      <c r="AD224" s="157">
        <f t="shared" si="109"/>
        <v>0</v>
      </c>
      <c r="AE224" s="157">
        <f t="shared" si="109"/>
        <v>0</v>
      </c>
      <c r="AF224" s="157">
        <f t="shared" si="109"/>
        <v>0</v>
      </c>
      <c r="AG224" s="157">
        <f t="shared" si="109"/>
        <v>0</v>
      </c>
      <c r="AH224" s="157">
        <f t="shared" si="109"/>
        <v>0</v>
      </c>
      <c r="AI224" s="157">
        <f t="shared" si="109"/>
        <v>0</v>
      </c>
      <c r="AJ224" s="157">
        <f t="shared" si="109"/>
        <v>0</v>
      </c>
      <c r="AK224" s="157">
        <f t="shared" si="109"/>
        <v>227.6343572725186</v>
      </c>
      <c r="AL224" s="157">
        <f t="shared" si="109"/>
        <v>2711.7518888951899</v>
      </c>
      <c r="AM224" s="157">
        <f t="shared" si="109"/>
        <v>2675.0865380489749</v>
      </c>
      <c r="AN224" s="157">
        <f t="shared" si="109"/>
        <v>2638.4211872027599</v>
      </c>
      <c r="AO224" s="157">
        <f t="shared" si="109"/>
        <v>2601.7558363565449</v>
      </c>
      <c r="AP224" s="157">
        <f t="shared" si="109"/>
        <v>2565.0904855103299</v>
      </c>
      <c r="AQ224" s="157">
        <f t="shared" si="109"/>
        <v>2528.4251346641149</v>
      </c>
      <c r="AR224" s="157">
        <f t="shared" si="109"/>
        <v>2491.7597838178999</v>
      </c>
      <c r="AS224" s="157">
        <f t="shared" si="109"/>
        <v>2455.0944329716849</v>
      </c>
      <c r="AT224" s="157">
        <f t="shared" si="109"/>
        <v>2418.4290821254699</v>
      </c>
      <c r="AU224" s="157">
        <f t="shared" si="109"/>
        <v>2381.7637312792549</v>
      </c>
      <c r="AV224" s="157">
        <f t="shared" si="109"/>
        <v>2345.0983804330399</v>
      </c>
      <c r="AW224" s="157">
        <f t="shared" si="109"/>
        <v>2308.4330295868249</v>
      </c>
      <c r="AX224" s="157">
        <f t="shared" si="109"/>
        <v>2271.7676787406099</v>
      </c>
      <c r="AY224" s="157">
        <f t="shared" si="109"/>
        <v>2235.1023278943949</v>
      </c>
      <c r="AZ224" s="157">
        <f t="shared" si="109"/>
        <v>2198.4369770481799</v>
      </c>
      <c r="BA224" s="157">
        <f t="shared" si="109"/>
        <v>2161.7716262019649</v>
      </c>
      <c r="BB224" s="157">
        <f t="shared" si="109"/>
        <v>2125.1062753557499</v>
      </c>
      <c r="BC224" s="157">
        <f t="shared" si="109"/>
        <v>2088.4409245095349</v>
      </c>
      <c r="BD224" s="157">
        <f t="shared" si="109"/>
        <v>2051.7755736633198</v>
      </c>
      <c r="BE224" s="157">
        <f t="shared" si="109"/>
        <v>2015.1102228171048</v>
      </c>
      <c r="BF224" s="157">
        <f t="shared" si="109"/>
        <v>1978.4448719708898</v>
      </c>
      <c r="BG224" s="157">
        <f t="shared" si="109"/>
        <v>1941.7795211246748</v>
      </c>
      <c r="BH224" s="157">
        <f t="shared" si="109"/>
        <v>1905.1141702784598</v>
      </c>
      <c r="BI224" s="157">
        <f t="shared" si="109"/>
        <v>1868.4488194322448</v>
      </c>
      <c r="BJ224" s="157">
        <f t="shared" si="109"/>
        <v>1831.7834685860298</v>
      </c>
      <c r="BK224" s="157">
        <f t="shared" si="109"/>
        <v>1795.1181177398148</v>
      </c>
      <c r="BL224" s="157">
        <f t="shared" si="109"/>
        <v>1758.4527668935998</v>
      </c>
      <c r="BM224" s="157">
        <f t="shared" si="109"/>
        <v>1721.7874160473848</v>
      </c>
      <c r="BN224" s="157">
        <f t="shared" si="109"/>
        <v>1685.1220652011698</v>
      </c>
      <c r="BO224" s="157">
        <f t="shared" si="109"/>
        <v>1648.4567143549546</v>
      </c>
    </row>
    <row r="225" spans="1:67">
      <c r="B225" s="14"/>
    </row>
    <row r="226" spans="1:67">
      <c r="B226" s="14"/>
    </row>
    <row r="227" spans="1:67">
      <c r="B227" s="14"/>
    </row>
    <row r="228" spans="1:67">
      <c r="B228" s="14"/>
    </row>
    <row r="229" spans="1:67">
      <c r="B229" s="14"/>
    </row>
    <row r="230" spans="1:67">
      <c r="B230" s="14"/>
    </row>
    <row r="231" spans="1:67">
      <c r="B231" s="14"/>
    </row>
    <row r="232" spans="1:67">
      <c r="A232">
        <f>A202+1</f>
        <v>8</v>
      </c>
      <c r="B232" s="158" t="s">
        <v>547</v>
      </c>
      <c r="C232" s="150"/>
      <c r="G232" s="159" t="s">
        <v>548</v>
      </c>
      <c r="H232" s="1">
        <f>+C237</f>
        <v>2039</v>
      </c>
      <c r="I232" s="2">
        <f>+E244</f>
        <v>149657.78469027884</v>
      </c>
      <c r="J232" s="2">
        <f>NPV($C$4,M232:BO232)+L232</f>
        <v>23917.01223612644</v>
      </c>
      <c r="L232" s="2">
        <f>+L254</f>
        <v>0</v>
      </c>
      <c r="M232" s="2">
        <f t="shared" ref="M232:BO232" si="110">+M254</f>
        <v>0</v>
      </c>
      <c r="N232" s="2">
        <f t="shared" si="110"/>
        <v>0</v>
      </c>
      <c r="O232" s="2">
        <f t="shared" si="110"/>
        <v>0</v>
      </c>
      <c r="P232" s="2">
        <f t="shared" si="110"/>
        <v>0</v>
      </c>
      <c r="Q232" s="2">
        <f t="shared" si="110"/>
        <v>0</v>
      </c>
      <c r="R232" s="2">
        <f t="shared" si="110"/>
        <v>0</v>
      </c>
      <c r="S232" s="2">
        <f t="shared" si="110"/>
        <v>0</v>
      </c>
      <c r="T232" s="2">
        <f t="shared" si="110"/>
        <v>0</v>
      </c>
      <c r="U232" s="2">
        <f t="shared" si="110"/>
        <v>0</v>
      </c>
      <c r="V232" s="2">
        <f t="shared" si="110"/>
        <v>0</v>
      </c>
      <c r="W232" s="2">
        <f t="shared" si="110"/>
        <v>0</v>
      </c>
      <c r="X232" s="2">
        <f t="shared" si="110"/>
        <v>0</v>
      </c>
      <c r="Y232" s="2">
        <f t="shared" si="110"/>
        <v>0</v>
      </c>
      <c r="Z232" s="2">
        <f t="shared" si="110"/>
        <v>0</v>
      </c>
      <c r="AA232" s="2">
        <f t="shared" si="110"/>
        <v>0</v>
      </c>
      <c r="AB232" s="2">
        <f t="shared" si="110"/>
        <v>0</v>
      </c>
      <c r="AC232" s="2">
        <f t="shared" si="110"/>
        <v>0</v>
      </c>
      <c r="AD232" s="2">
        <f t="shared" si="110"/>
        <v>0</v>
      </c>
      <c r="AE232" s="2">
        <f t="shared" si="110"/>
        <v>0</v>
      </c>
      <c r="AF232" s="2">
        <f t="shared" si="110"/>
        <v>0</v>
      </c>
      <c r="AG232" s="2">
        <f t="shared" si="110"/>
        <v>0</v>
      </c>
      <c r="AH232" s="2">
        <f t="shared" si="110"/>
        <v>0</v>
      </c>
      <c r="AI232" s="2">
        <f t="shared" si="110"/>
        <v>0</v>
      </c>
      <c r="AJ232" s="2">
        <f t="shared" si="110"/>
        <v>0</v>
      </c>
      <c r="AK232" s="2">
        <f t="shared" si="110"/>
        <v>0</v>
      </c>
      <c r="AL232" s="2">
        <f t="shared" si="110"/>
        <v>0</v>
      </c>
      <c r="AM232" s="2">
        <f t="shared" si="110"/>
        <v>1374.1494647047687</v>
      </c>
      <c r="AN232" s="2">
        <f t="shared" si="110"/>
        <v>16262.812603010305</v>
      </c>
      <c r="AO232" s="2">
        <f t="shared" si="110"/>
        <v>15843.770805877524</v>
      </c>
      <c r="AP232" s="2">
        <f t="shared" si="110"/>
        <v>15424.729008744744</v>
      </c>
      <c r="AQ232" s="2">
        <f t="shared" si="110"/>
        <v>15005.687211611963</v>
      </c>
      <c r="AR232" s="2">
        <f t="shared" si="110"/>
        <v>14586.645414479179</v>
      </c>
      <c r="AS232" s="2">
        <f t="shared" si="110"/>
        <v>14167.6036173464</v>
      </c>
      <c r="AT232" s="2">
        <f t="shared" si="110"/>
        <v>13748.561820213617</v>
      </c>
      <c r="AU232" s="2">
        <f t="shared" si="110"/>
        <v>13329.520023080837</v>
      </c>
      <c r="AV232" s="2">
        <f t="shared" si="110"/>
        <v>12910.478225948056</v>
      </c>
      <c r="AW232" s="2">
        <f t="shared" si="110"/>
        <v>12491.436428815276</v>
      </c>
      <c r="AX232" s="2">
        <f t="shared" si="110"/>
        <v>12072.394631682491</v>
      </c>
      <c r="AY232" s="2">
        <f t="shared" si="110"/>
        <v>11653.352834549712</v>
      </c>
      <c r="AZ232" s="2">
        <f t="shared" si="110"/>
        <v>11234.31103741693</v>
      </c>
      <c r="BA232" s="2">
        <f t="shared" si="110"/>
        <v>10815.269240284149</v>
      </c>
      <c r="BB232" s="2">
        <f t="shared" si="110"/>
        <v>10396.227443151369</v>
      </c>
      <c r="BC232" s="2">
        <f t="shared" si="110"/>
        <v>9977.1856460185882</v>
      </c>
      <c r="BD232" s="2">
        <f t="shared" si="110"/>
        <v>9558.1438488858075</v>
      </c>
      <c r="BE232" s="2">
        <f t="shared" si="110"/>
        <v>9139.1020517530269</v>
      </c>
      <c r="BF232" s="2">
        <f t="shared" si="110"/>
        <v>8720.0602546202463</v>
      </c>
      <c r="BG232" s="2">
        <f t="shared" si="110"/>
        <v>8301.0184574874656</v>
      </c>
      <c r="BH232" s="2">
        <f t="shared" si="110"/>
        <v>7881.976660354685</v>
      </c>
      <c r="BI232" s="2">
        <f t="shared" si="110"/>
        <v>7462.9348632219035</v>
      </c>
      <c r="BJ232" s="2">
        <f t="shared" si="110"/>
        <v>7043.8930660891228</v>
      </c>
      <c r="BK232" s="2">
        <f t="shared" si="110"/>
        <v>6624.8512689563422</v>
      </c>
      <c r="BL232" s="2">
        <f t="shared" si="110"/>
        <v>5720.668819785883</v>
      </c>
      <c r="BM232" s="2">
        <f t="shared" si="110"/>
        <v>0</v>
      </c>
      <c r="BN232" s="2">
        <f t="shared" si="110"/>
        <v>0</v>
      </c>
      <c r="BO232" s="2">
        <f t="shared" si="110"/>
        <v>0</v>
      </c>
    </row>
    <row r="233" spans="1:67">
      <c r="B233" s="160" t="str">
        <f>"Jan "&amp;$L$10&amp;" $"</f>
        <v>Jan 2012 $</v>
      </c>
      <c r="C233" s="161">
        <v>72099.644</v>
      </c>
      <c r="D233" s="159"/>
      <c r="E233" s="159"/>
      <c r="F233" s="159"/>
      <c r="G233" s="159"/>
      <c r="H233" s="162"/>
    </row>
    <row r="234" spans="1:67">
      <c r="B234" s="14" t="s">
        <v>549</v>
      </c>
      <c r="C234" s="163">
        <v>1.0500000000000001E-2</v>
      </c>
      <c r="D234" s="163">
        <v>0.26740000000000003</v>
      </c>
      <c r="E234" s="163">
        <v>0.72209999999999996</v>
      </c>
      <c r="F234" s="163">
        <v>0</v>
      </c>
      <c r="G234" s="163">
        <v>0</v>
      </c>
      <c r="H234" s="164"/>
      <c r="J234" s="17"/>
      <c r="K234" s="17"/>
    </row>
    <row r="235" spans="1:67">
      <c r="B235" s="14" t="s">
        <v>323</v>
      </c>
      <c r="C235" s="165">
        <v>2.5499999999999998E-2</v>
      </c>
      <c r="D235" s="159"/>
      <c r="E235" s="159"/>
      <c r="F235" s="159"/>
      <c r="G235" s="159"/>
    </row>
    <row r="236" spans="1:67">
      <c r="B236" s="14" t="s">
        <v>550</v>
      </c>
      <c r="C236" s="159">
        <v>2037</v>
      </c>
      <c r="D236" s="159">
        <v>4</v>
      </c>
      <c r="E236" s="159"/>
      <c r="F236" s="159"/>
      <c r="G236" s="159"/>
    </row>
    <row r="237" spans="1:67">
      <c r="B237" s="14" t="s">
        <v>551</v>
      </c>
      <c r="C237" s="159">
        <v>2039</v>
      </c>
      <c r="D237" s="159">
        <v>12</v>
      </c>
      <c r="E237" s="159"/>
      <c r="F237" s="159"/>
      <c r="G237" s="159"/>
    </row>
    <row r="238" spans="1:67">
      <c r="B238" s="15" t="s">
        <v>552</v>
      </c>
      <c r="L238" s="166">
        <f t="shared" ref="L238:BO238" si="111">(1+$C235)^L$21</f>
        <v>1.0126697388586272</v>
      </c>
      <c r="M238" s="166">
        <f t="shared" si="111"/>
        <v>1.0384928171995222</v>
      </c>
      <c r="N238" s="166">
        <f t="shared" si="111"/>
        <v>1.0649743840381101</v>
      </c>
      <c r="O238" s="166">
        <f t="shared" si="111"/>
        <v>1.092131230831082</v>
      </c>
      <c r="P238" s="166">
        <f t="shared" si="111"/>
        <v>1.1199805772172746</v>
      </c>
      <c r="Q238" s="166">
        <f t="shared" si="111"/>
        <v>1.1485400819363152</v>
      </c>
      <c r="R238" s="166">
        <f t="shared" si="111"/>
        <v>1.1778278540256915</v>
      </c>
      <c r="S238" s="166">
        <f t="shared" si="111"/>
        <v>1.2078624643033467</v>
      </c>
      <c r="T238" s="166">
        <f t="shared" si="111"/>
        <v>1.2386629571430821</v>
      </c>
      <c r="U238" s="166">
        <f t="shared" si="111"/>
        <v>1.2702488625502308</v>
      </c>
      <c r="V238" s="166">
        <f t="shared" si="111"/>
        <v>1.3026402085452617</v>
      </c>
      <c r="W238" s="166">
        <f t="shared" si="111"/>
        <v>1.335857533863166</v>
      </c>
      <c r="X238" s="166">
        <f t="shared" si="111"/>
        <v>1.369921900976677</v>
      </c>
      <c r="Y238" s="166">
        <f t="shared" si="111"/>
        <v>1.4048549094515823</v>
      </c>
      <c r="Z238" s="166">
        <f t="shared" si="111"/>
        <v>1.4406787096425977</v>
      </c>
      <c r="AA238" s="166">
        <f t="shared" si="111"/>
        <v>1.477416016738484</v>
      </c>
      <c r="AB238" s="166">
        <f t="shared" si="111"/>
        <v>1.5150901251653155</v>
      </c>
      <c r="AC238" s="166">
        <f t="shared" si="111"/>
        <v>1.5537249233570312</v>
      </c>
      <c r="AD238" s="166">
        <f t="shared" si="111"/>
        <v>1.5933449089026355</v>
      </c>
      <c r="AE238" s="166">
        <f t="shared" si="111"/>
        <v>1.6339752040796529</v>
      </c>
      <c r="AF238" s="166">
        <f t="shared" si="111"/>
        <v>1.6756415717836841</v>
      </c>
      <c r="AG238" s="166">
        <f t="shared" si="111"/>
        <v>1.7183704318641684</v>
      </c>
      <c r="AH238" s="166">
        <f t="shared" si="111"/>
        <v>1.7621888778767048</v>
      </c>
      <c r="AI238" s="166">
        <f t="shared" si="111"/>
        <v>1.8071246942625607</v>
      </c>
      <c r="AJ238" s="166">
        <f t="shared" si="111"/>
        <v>1.8532063739662561</v>
      </c>
      <c r="AK238" s="166">
        <f t="shared" si="111"/>
        <v>1.9004631365023958</v>
      </c>
      <c r="AL238" s="166">
        <f t="shared" si="111"/>
        <v>1.9489249464832072</v>
      </c>
      <c r="AM238" s="166">
        <f t="shared" si="111"/>
        <v>1.998622532618529</v>
      </c>
      <c r="AN238" s="166">
        <f t="shared" si="111"/>
        <v>2.0495874072003017</v>
      </c>
      <c r="AO238" s="166">
        <f t="shared" si="111"/>
        <v>2.1018518860839097</v>
      </c>
      <c r="AP238" s="166">
        <f t="shared" si="111"/>
        <v>2.1554491091790493</v>
      </c>
      <c r="AQ238" s="166">
        <f t="shared" si="111"/>
        <v>2.2104130614631154</v>
      </c>
      <c r="AR238" s="166">
        <f t="shared" si="111"/>
        <v>2.2667785945304249</v>
      </c>
      <c r="AS238" s="166">
        <f t="shared" si="111"/>
        <v>2.3245814486909508</v>
      </c>
      <c r="AT238" s="166">
        <f t="shared" si="111"/>
        <v>2.3838582756325706</v>
      </c>
      <c r="AU238" s="166">
        <f t="shared" si="111"/>
        <v>2.444646661661201</v>
      </c>
      <c r="AV238" s="166">
        <f t="shared" si="111"/>
        <v>2.5069851515335619</v>
      </c>
      <c r="AW238" s="166">
        <f t="shared" si="111"/>
        <v>2.570913272897668</v>
      </c>
      <c r="AX238" s="166">
        <f t="shared" si="111"/>
        <v>2.6364715613565588</v>
      </c>
      <c r="AY238" s="166">
        <f t="shared" si="111"/>
        <v>2.7037015861711513</v>
      </c>
      <c r="AZ238" s="166">
        <f t="shared" si="111"/>
        <v>2.7726459766185156</v>
      </c>
      <c r="BA238" s="166">
        <f t="shared" si="111"/>
        <v>2.8433484490222884</v>
      </c>
      <c r="BB238" s="166">
        <f t="shared" si="111"/>
        <v>2.9158538344723568</v>
      </c>
      <c r="BC238" s="166">
        <f t="shared" si="111"/>
        <v>2.9902081072514015</v>
      </c>
      <c r="BD238" s="166">
        <f t="shared" si="111"/>
        <v>3.0664584139863131</v>
      </c>
      <c r="BE238" s="166">
        <f t="shared" si="111"/>
        <v>3.1446531035429639</v>
      </c>
      <c r="BF238" s="166">
        <f t="shared" si="111"/>
        <v>3.2248417576833104</v>
      </c>
      <c r="BG238" s="166">
        <f t="shared" si="111"/>
        <v>3.3070752225042348</v>
      </c>
      <c r="BH238" s="166">
        <f t="shared" si="111"/>
        <v>3.3914056406780926</v>
      </c>
      <c r="BI238" s="166">
        <f t="shared" si="111"/>
        <v>3.477886484515385</v>
      </c>
      <c r="BJ238" s="166">
        <f t="shared" si="111"/>
        <v>3.5665725898705269</v>
      </c>
      <c r="BK238" s="166">
        <f t="shared" si="111"/>
        <v>3.6575201909122264</v>
      </c>
      <c r="BL238" s="166">
        <f t="shared" si="111"/>
        <v>3.7507869557804878</v>
      </c>
      <c r="BM238" s="166">
        <f t="shared" si="111"/>
        <v>3.8464320231528903</v>
      </c>
      <c r="BN238" s="166">
        <f t="shared" si="111"/>
        <v>3.9445160397432901</v>
      </c>
      <c r="BO238" s="166">
        <f t="shared" si="111"/>
        <v>4.0451011987567442</v>
      </c>
    </row>
    <row r="239" spans="1:67">
      <c r="B239" s="14" t="s">
        <v>553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1:67">
      <c r="B240" s="64" t="s">
        <v>554</v>
      </c>
      <c r="L240" s="2">
        <f t="shared" ref="L240:BO240" si="112">IF(L$10&gt;$C237,0,+K243)</f>
        <v>0</v>
      </c>
      <c r="M240" s="2">
        <f t="shared" si="112"/>
        <v>0</v>
      </c>
      <c r="N240" s="2">
        <f t="shared" si="112"/>
        <v>0</v>
      </c>
      <c r="O240" s="2">
        <f t="shared" si="112"/>
        <v>0</v>
      </c>
      <c r="P240" s="2">
        <f t="shared" si="112"/>
        <v>0</v>
      </c>
      <c r="Q240" s="2">
        <f t="shared" si="112"/>
        <v>0</v>
      </c>
      <c r="R240" s="2">
        <f t="shared" si="112"/>
        <v>0</v>
      </c>
      <c r="S240" s="2">
        <f t="shared" si="112"/>
        <v>0</v>
      </c>
      <c r="T240" s="2">
        <f t="shared" si="112"/>
        <v>0</v>
      </c>
      <c r="U240" s="2">
        <f t="shared" si="112"/>
        <v>0</v>
      </c>
      <c r="V240" s="2">
        <f t="shared" si="112"/>
        <v>0</v>
      </c>
      <c r="W240" s="2">
        <f t="shared" si="112"/>
        <v>0</v>
      </c>
      <c r="X240" s="2">
        <f t="shared" si="112"/>
        <v>0</v>
      </c>
      <c r="Y240" s="2">
        <f t="shared" si="112"/>
        <v>0</v>
      </c>
      <c r="Z240" s="2">
        <f t="shared" si="112"/>
        <v>0</v>
      </c>
      <c r="AA240" s="2">
        <f t="shared" si="112"/>
        <v>0</v>
      </c>
      <c r="AB240" s="2">
        <f t="shared" si="112"/>
        <v>0</v>
      </c>
      <c r="AC240" s="2">
        <f t="shared" si="112"/>
        <v>0</v>
      </c>
      <c r="AD240" s="2">
        <f t="shared" si="112"/>
        <v>0</v>
      </c>
      <c r="AE240" s="2">
        <f t="shared" si="112"/>
        <v>0</v>
      </c>
      <c r="AF240" s="2">
        <f t="shared" si="112"/>
        <v>0</v>
      </c>
      <c r="AG240" s="2">
        <f t="shared" si="112"/>
        <v>0</v>
      </c>
      <c r="AH240" s="2">
        <f t="shared" si="112"/>
        <v>0</v>
      </c>
      <c r="AI240" s="2">
        <f t="shared" si="112"/>
        <v>0</v>
      </c>
      <c r="AJ240" s="2">
        <f t="shared" si="112"/>
        <v>0</v>
      </c>
      <c r="AK240" s="2">
        <f t="shared" si="112"/>
        <v>0</v>
      </c>
      <c r="AL240" s="2">
        <f t="shared" si="112"/>
        <v>1472.458947469449</v>
      </c>
      <c r="AM240" s="2">
        <f t="shared" si="112"/>
        <v>40312.872034415595</v>
      </c>
      <c r="AN240" s="2">
        <f t="shared" si="112"/>
        <v>0</v>
      </c>
      <c r="AO240" s="2">
        <f t="shared" si="112"/>
        <v>0</v>
      </c>
      <c r="AP240" s="2">
        <f t="shared" si="112"/>
        <v>0</v>
      </c>
      <c r="AQ240" s="2">
        <f t="shared" si="112"/>
        <v>0</v>
      </c>
      <c r="AR240" s="2">
        <f t="shared" si="112"/>
        <v>0</v>
      </c>
      <c r="AS240" s="2">
        <f t="shared" si="112"/>
        <v>0</v>
      </c>
      <c r="AT240" s="2">
        <f t="shared" si="112"/>
        <v>0</v>
      </c>
      <c r="AU240" s="2">
        <f t="shared" si="112"/>
        <v>0</v>
      </c>
      <c r="AV240" s="2">
        <f t="shared" si="112"/>
        <v>0</v>
      </c>
      <c r="AW240" s="2">
        <f t="shared" si="112"/>
        <v>0</v>
      </c>
      <c r="AX240" s="2">
        <f t="shared" si="112"/>
        <v>0</v>
      </c>
      <c r="AY240" s="2">
        <f t="shared" si="112"/>
        <v>0</v>
      </c>
      <c r="AZ240" s="2">
        <f t="shared" si="112"/>
        <v>0</v>
      </c>
      <c r="BA240" s="2">
        <f t="shared" si="112"/>
        <v>0</v>
      </c>
      <c r="BB240" s="2">
        <f t="shared" si="112"/>
        <v>0</v>
      </c>
      <c r="BC240" s="2">
        <f t="shared" si="112"/>
        <v>0</v>
      </c>
      <c r="BD240" s="2">
        <f t="shared" si="112"/>
        <v>0</v>
      </c>
      <c r="BE240" s="2">
        <f t="shared" si="112"/>
        <v>0</v>
      </c>
      <c r="BF240" s="2">
        <f t="shared" si="112"/>
        <v>0</v>
      </c>
      <c r="BG240" s="2">
        <f t="shared" si="112"/>
        <v>0</v>
      </c>
      <c r="BH240" s="2">
        <f t="shared" si="112"/>
        <v>0</v>
      </c>
      <c r="BI240" s="2">
        <f t="shared" si="112"/>
        <v>0</v>
      </c>
      <c r="BJ240" s="2">
        <f t="shared" si="112"/>
        <v>0</v>
      </c>
      <c r="BK240" s="2">
        <f t="shared" si="112"/>
        <v>0</v>
      </c>
      <c r="BL240" s="2">
        <f t="shared" si="112"/>
        <v>0</v>
      </c>
      <c r="BM240" s="2">
        <f t="shared" si="112"/>
        <v>0</v>
      </c>
      <c r="BN240" s="2">
        <f t="shared" si="112"/>
        <v>0</v>
      </c>
      <c r="BO240" s="2">
        <f t="shared" si="112"/>
        <v>0</v>
      </c>
    </row>
    <row r="241" spans="1:68">
      <c r="A241" t="s">
        <v>399</v>
      </c>
      <c r="B241" s="64" t="s">
        <v>555</v>
      </c>
      <c r="L241" s="2">
        <f t="shared" ref="L241:BO241" si="113">IF(AND(L$10&gt;=$C236,L$10&lt;=$C237),INDEX($C234:$G234,1,L$10-$C236+1)*$C233*L238,0)</f>
        <v>0</v>
      </c>
      <c r="M241" s="2">
        <f t="shared" si="113"/>
        <v>0</v>
      </c>
      <c r="N241" s="2">
        <f t="shared" si="113"/>
        <v>0</v>
      </c>
      <c r="O241" s="2">
        <f t="shared" si="113"/>
        <v>0</v>
      </c>
      <c r="P241" s="2">
        <f t="shared" si="113"/>
        <v>0</v>
      </c>
      <c r="Q241" s="2">
        <f t="shared" si="113"/>
        <v>0</v>
      </c>
      <c r="R241" s="2">
        <f t="shared" si="113"/>
        <v>0</v>
      </c>
      <c r="S241" s="2">
        <f t="shared" si="113"/>
        <v>0</v>
      </c>
      <c r="T241" s="2">
        <f t="shared" si="113"/>
        <v>0</v>
      </c>
      <c r="U241" s="2">
        <f t="shared" si="113"/>
        <v>0</v>
      </c>
      <c r="V241" s="2">
        <f t="shared" si="113"/>
        <v>0</v>
      </c>
      <c r="W241" s="2">
        <f t="shared" si="113"/>
        <v>0</v>
      </c>
      <c r="X241" s="2">
        <f t="shared" si="113"/>
        <v>0</v>
      </c>
      <c r="Y241" s="2">
        <f t="shared" si="113"/>
        <v>0</v>
      </c>
      <c r="Z241" s="2">
        <f t="shared" si="113"/>
        <v>0</v>
      </c>
      <c r="AA241" s="2">
        <f t="shared" si="113"/>
        <v>0</v>
      </c>
      <c r="AB241" s="2">
        <f t="shared" si="113"/>
        <v>0</v>
      </c>
      <c r="AC241" s="2">
        <f t="shared" si="113"/>
        <v>0</v>
      </c>
      <c r="AD241" s="2">
        <f t="shared" si="113"/>
        <v>0</v>
      </c>
      <c r="AE241" s="2">
        <f t="shared" si="113"/>
        <v>0</v>
      </c>
      <c r="AF241" s="2">
        <f t="shared" si="113"/>
        <v>0</v>
      </c>
      <c r="AG241" s="2">
        <f t="shared" si="113"/>
        <v>0</v>
      </c>
      <c r="AH241" s="2">
        <f t="shared" si="113"/>
        <v>0</v>
      </c>
      <c r="AI241" s="2">
        <f t="shared" si="113"/>
        <v>0</v>
      </c>
      <c r="AJ241" s="2">
        <f t="shared" si="113"/>
        <v>0</v>
      </c>
      <c r="AK241" s="2">
        <f t="shared" si="113"/>
        <v>1438.7385135579348</v>
      </c>
      <c r="AL241" s="2">
        <f t="shared" si="113"/>
        <v>37574.190935979932</v>
      </c>
      <c r="AM241" s="2">
        <f t="shared" si="113"/>
        <v>104054.59056985908</v>
      </c>
      <c r="AN241" s="2">
        <f t="shared" si="113"/>
        <v>0</v>
      </c>
      <c r="AO241" s="2">
        <f t="shared" si="113"/>
        <v>0</v>
      </c>
      <c r="AP241" s="2">
        <f t="shared" si="113"/>
        <v>0</v>
      </c>
      <c r="AQ241" s="2">
        <f t="shared" si="113"/>
        <v>0</v>
      </c>
      <c r="AR241" s="2">
        <f t="shared" si="113"/>
        <v>0</v>
      </c>
      <c r="AS241" s="2">
        <f t="shared" si="113"/>
        <v>0</v>
      </c>
      <c r="AT241" s="2">
        <f t="shared" si="113"/>
        <v>0</v>
      </c>
      <c r="AU241" s="2">
        <f t="shared" si="113"/>
        <v>0</v>
      </c>
      <c r="AV241" s="2">
        <f t="shared" si="113"/>
        <v>0</v>
      </c>
      <c r="AW241" s="2">
        <f t="shared" si="113"/>
        <v>0</v>
      </c>
      <c r="AX241" s="2">
        <f t="shared" si="113"/>
        <v>0</v>
      </c>
      <c r="AY241" s="2">
        <f t="shared" si="113"/>
        <v>0</v>
      </c>
      <c r="AZ241" s="2">
        <f t="shared" si="113"/>
        <v>0</v>
      </c>
      <c r="BA241" s="2">
        <f t="shared" si="113"/>
        <v>0</v>
      </c>
      <c r="BB241" s="2">
        <f t="shared" si="113"/>
        <v>0</v>
      </c>
      <c r="BC241" s="2">
        <f t="shared" si="113"/>
        <v>0</v>
      </c>
      <c r="BD241" s="2">
        <f t="shared" si="113"/>
        <v>0</v>
      </c>
      <c r="BE241" s="2">
        <f t="shared" si="113"/>
        <v>0</v>
      </c>
      <c r="BF241" s="2">
        <f t="shared" si="113"/>
        <v>0</v>
      </c>
      <c r="BG241" s="2">
        <f t="shared" si="113"/>
        <v>0</v>
      </c>
      <c r="BH241" s="2">
        <f t="shared" si="113"/>
        <v>0</v>
      </c>
      <c r="BI241" s="2">
        <f t="shared" si="113"/>
        <v>0</v>
      </c>
      <c r="BJ241" s="2">
        <f t="shared" si="113"/>
        <v>0</v>
      </c>
      <c r="BK241" s="2">
        <f t="shared" si="113"/>
        <v>0</v>
      </c>
      <c r="BL241" s="2">
        <f t="shared" si="113"/>
        <v>0</v>
      </c>
      <c r="BM241" s="2">
        <f t="shared" si="113"/>
        <v>0</v>
      </c>
      <c r="BN241" s="2">
        <f t="shared" si="113"/>
        <v>0</v>
      </c>
      <c r="BO241" s="2">
        <f t="shared" si="113"/>
        <v>0</v>
      </c>
      <c r="BP241" s="65">
        <f>SUM(L241:BO241)</f>
        <v>143067.52001939694</v>
      </c>
    </row>
    <row r="242" spans="1:68">
      <c r="B242" s="64" t="s">
        <v>3</v>
      </c>
      <c r="C242" s="165">
        <v>6.25E-2</v>
      </c>
      <c r="L242" s="2">
        <f t="shared" ref="L242:BO242" si="114">SUM(L240,L241/2)*$C242*IF(L$10=$C236,(13-$D236)/12,IF(L$10=$C237,($D237-1)/12,1))</f>
        <v>0</v>
      </c>
      <c r="M242" s="2">
        <f t="shared" si="114"/>
        <v>0</v>
      </c>
      <c r="N242" s="2">
        <f t="shared" si="114"/>
        <v>0</v>
      </c>
      <c r="O242" s="2">
        <f t="shared" si="114"/>
        <v>0</v>
      </c>
      <c r="P242" s="2">
        <f t="shared" si="114"/>
        <v>0</v>
      </c>
      <c r="Q242" s="2">
        <f t="shared" si="114"/>
        <v>0</v>
      </c>
      <c r="R242" s="2">
        <f t="shared" si="114"/>
        <v>0</v>
      </c>
      <c r="S242" s="2">
        <f t="shared" si="114"/>
        <v>0</v>
      </c>
      <c r="T242" s="2">
        <f t="shared" si="114"/>
        <v>0</v>
      </c>
      <c r="U242" s="2">
        <f t="shared" si="114"/>
        <v>0</v>
      </c>
      <c r="V242" s="2">
        <f t="shared" si="114"/>
        <v>0</v>
      </c>
      <c r="W242" s="2">
        <f t="shared" si="114"/>
        <v>0</v>
      </c>
      <c r="X242" s="2">
        <f t="shared" si="114"/>
        <v>0</v>
      </c>
      <c r="Y242" s="2">
        <f t="shared" si="114"/>
        <v>0</v>
      </c>
      <c r="Z242" s="2">
        <f t="shared" si="114"/>
        <v>0</v>
      </c>
      <c r="AA242" s="2">
        <f t="shared" si="114"/>
        <v>0</v>
      </c>
      <c r="AB242" s="2">
        <f t="shared" si="114"/>
        <v>0</v>
      </c>
      <c r="AC242" s="2">
        <f t="shared" si="114"/>
        <v>0</v>
      </c>
      <c r="AD242" s="2">
        <f t="shared" si="114"/>
        <v>0</v>
      </c>
      <c r="AE242" s="2">
        <f t="shared" si="114"/>
        <v>0</v>
      </c>
      <c r="AF242" s="2">
        <f t="shared" si="114"/>
        <v>0</v>
      </c>
      <c r="AG242" s="2">
        <f t="shared" si="114"/>
        <v>0</v>
      </c>
      <c r="AH242" s="2">
        <f t="shared" si="114"/>
        <v>0</v>
      </c>
      <c r="AI242" s="2">
        <f t="shared" si="114"/>
        <v>0</v>
      </c>
      <c r="AJ242" s="2">
        <f t="shared" si="114"/>
        <v>0</v>
      </c>
      <c r="AK242" s="2">
        <f t="shared" si="114"/>
        <v>33.720433911514093</v>
      </c>
      <c r="AL242" s="2">
        <f t="shared" si="114"/>
        <v>1266.2221509662133</v>
      </c>
      <c r="AM242" s="2">
        <f t="shared" si="114"/>
        <v>5290.3220860041483</v>
      </c>
      <c r="AN242" s="2">
        <f t="shared" si="114"/>
        <v>0</v>
      </c>
      <c r="AO242" s="2">
        <f t="shared" si="114"/>
        <v>0</v>
      </c>
      <c r="AP242" s="2">
        <f t="shared" si="114"/>
        <v>0</v>
      </c>
      <c r="AQ242" s="2">
        <f t="shared" si="114"/>
        <v>0</v>
      </c>
      <c r="AR242" s="2">
        <f t="shared" si="114"/>
        <v>0</v>
      </c>
      <c r="AS242" s="2">
        <f t="shared" si="114"/>
        <v>0</v>
      </c>
      <c r="AT242" s="2">
        <f t="shared" si="114"/>
        <v>0</v>
      </c>
      <c r="AU242" s="2">
        <f t="shared" si="114"/>
        <v>0</v>
      </c>
      <c r="AV242" s="2">
        <f t="shared" si="114"/>
        <v>0</v>
      </c>
      <c r="AW242" s="2">
        <f t="shared" si="114"/>
        <v>0</v>
      </c>
      <c r="AX242" s="2">
        <f t="shared" si="114"/>
        <v>0</v>
      </c>
      <c r="AY242" s="2">
        <f t="shared" si="114"/>
        <v>0</v>
      </c>
      <c r="AZ242" s="2">
        <f t="shared" si="114"/>
        <v>0</v>
      </c>
      <c r="BA242" s="2">
        <f t="shared" si="114"/>
        <v>0</v>
      </c>
      <c r="BB242" s="2">
        <f t="shared" si="114"/>
        <v>0</v>
      </c>
      <c r="BC242" s="2">
        <f t="shared" si="114"/>
        <v>0</v>
      </c>
      <c r="BD242" s="2">
        <f t="shared" si="114"/>
        <v>0</v>
      </c>
      <c r="BE242" s="2">
        <f t="shared" si="114"/>
        <v>0</v>
      </c>
      <c r="BF242" s="2">
        <f t="shared" si="114"/>
        <v>0</v>
      </c>
      <c r="BG242" s="2">
        <f t="shared" si="114"/>
        <v>0</v>
      </c>
      <c r="BH242" s="2">
        <f t="shared" si="114"/>
        <v>0</v>
      </c>
      <c r="BI242" s="2">
        <f t="shared" si="114"/>
        <v>0</v>
      </c>
      <c r="BJ242" s="2">
        <f t="shared" si="114"/>
        <v>0</v>
      </c>
      <c r="BK242" s="2">
        <f t="shared" si="114"/>
        <v>0</v>
      </c>
      <c r="BL242" s="2">
        <f t="shared" si="114"/>
        <v>0</v>
      </c>
      <c r="BM242" s="2">
        <f t="shared" si="114"/>
        <v>0</v>
      </c>
      <c r="BN242" s="2">
        <f t="shared" si="114"/>
        <v>0</v>
      </c>
      <c r="BO242" s="2">
        <f t="shared" si="114"/>
        <v>0</v>
      </c>
    </row>
    <row r="243" spans="1:68">
      <c r="B243" s="64" t="s">
        <v>556</v>
      </c>
      <c r="K243" s="167"/>
      <c r="L243" s="2">
        <f t="shared" ref="L243" si="115">SUM(L240:L242)</f>
        <v>0</v>
      </c>
      <c r="M243" s="2">
        <f t="shared" ref="M243:BO243" si="116">SUM(M240:M242)</f>
        <v>0</v>
      </c>
      <c r="N243" s="2">
        <f t="shared" si="116"/>
        <v>0</v>
      </c>
      <c r="O243" s="2">
        <f t="shared" si="116"/>
        <v>0</v>
      </c>
      <c r="P243" s="2">
        <f t="shared" si="116"/>
        <v>0</v>
      </c>
      <c r="Q243" s="2">
        <f t="shared" si="116"/>
        <v>0</v>
      </c>
      <c r="R243" s="2">
        <f t="shared" si="116"/>
        <v>0</v>
      </c>
      <c r="S243" s="2">
        <f t="shared" si="116"/>
        <v>0</v>
      </c>
      <c r="T243" s="2">
        <f t="shared" si="116"/>
        <v>0</v>
      </c>
      <c r="U243" s="2">
        <f t="shared" si="116"/>
        <v>0</v>
      </c>
      <c r="V243" s="2">
        <f t="shared" si="116"/>
        <v>0</v>
      </c>
      <c r="W243" s="2">
        <f t="shared" si="116"/>
        <v>0</v>
      </c>
      <c r="X243" s="2">
        <f t="shared" si="116"/>
        <v>0</v>
      </c>
      <c r="Y243" s="2">
        <f t="shared" si="116"/>
        <v>0</v>
      </c>
      <c r="Z243" s="2">
        <f t="shared" si="116"/>
        <v>0</v>
      </c>
      <c r="AA243" s="2">
        <f t="shared" si="116"/>
        <v>0</v>
      </c>
      <c r="AB243" s="2">
        <f t="shared" si="116"/>
        <v>0</v>
      </c>
      <c r="AC243" s="2">
        <f t="shared" si="116"/>
        <v>0</v>
      </c>
      <c r="AD243" s="2">
        <f t="shared" si="116"/>
        <v>0</v>
      </c>
      <c r="AE243" s="2">
        <f t="shared" si="116"/>
        <v>0</v>
      </c>
      <c r="AF243" s="2">
        <f t="shared" si="116"/>
        <v>0</v>
      </c>
      <c r="AG243" s="2">
        <f t="shared" si="116"/>
        <v>0</v>
      </c>
      <c r="AH243" s="2">
        <f t="shared" si="116"/>
        <v>0</v>
      </c>
      <c r="AI243" s="2">
        <f t="shared" si="116"/>
        <v>0</v>
      </c>
      <c r="AJ243" s="2">
        <f t="shared" si="116"/>
        <v>0</v>
      </c>
      <c r="AK243" s="2">
        <f t="shared" si="116"/>
        <v>1472.458947469449</v>
      </c>
      <c r="AL243" s="2">
        <f t="shared" si="116"/>
        <v>40312.872034415595</v>
      </c>
      <c r="AM243" s="2">
        <f t="shared" si="116"/>
        <v>149657.78469027884</v>
      </c>
      <c r="AN243" s="2">
        <f t="shared" si="116"/>
        <v>0</v>
      </c>
      <c r="AO243" s="2">
        <f t="shared" si="116"/>
        <v>0</v>
      </c>
      <c r="AP243" s="2">
        <f t="shared" si="116"/>
        <v>0</v>
      </c>
      <c r="AQ243" s="2">
        <f t="shared" si="116"/>
        <v>0</v>
      </c>
      <c r="AR243" s="2">
        <f t="shared" si="116"/>
        <v>0</v>
      </c>
      <c r="AS243" s="2">
        <f t="shared" si="116"/>
        <v>0</v>
      </c>
      <c r="AT243" s="2">
        <f t="shared" si="116"/>
        <v>0</v>
      </c>
      <c r="AU243" s="2">
        <f t="shared" si="116"/>
        <v>0</v>
      </c>
      <c r="AV243" s="2">
        <f t="shared" si="116"/>
        <v>0</v>
      </c>
      <c r="AW243" s="2">
        <f t="shared" si="116"/>
        <v>0</v>
      </c>
      <c r="AX243" s="2">
        <f t="shared" si="116"/>
        <v>0</v>
      </c>
      <c r="AY243" s="2">
        <f t="shared" si="116"/>
        <v>0</v>
      </c>
      <c r="AZ243" s="2">
        <f t="shared" si="116"/>
        <v>0</v>
      </c>
      <c r="BA243" s="2">
        <f t="shared" si="116"/>
        <v>0</v>
      </c>
      <c r="BB243" s="2">
        <f t="shared" si="116"/>
        <v>0</v>
      </c>
      <c r="BC243" s="2">
        <f t="shared" si="116"/>
        <v>0</v>
      </c>
      <c r="BD243" s="2">
        <f t="shared" si="116"/>
        <v>0</v>
      </c>
      <c r="BE243" s="2">
        <f t="shared" si="116"/>
        <v>0</v>
      </c>
      <c r="BF243" s="2">
        <f t="shared" si="116"/>
        <v>0</v>
      </c>
      <c r="BG243" s="2">
        <f t="shared" si="116"/>
        <v>0</v>
      </c>
      <c r="BH243" s="2">
        <f t="shared" si="116"/>
        <v>0</v>
      </c>
      <c r="BI243" s="2">
        <f t="shared" si="116"/>
        <v>0</v>
      </c>
      <c r="BJ243" s="2">
        <f t="shared" si="116"/>
        <v>0</v>
      </c>
      <c r="BK243" s="2">
        <f t="shared" si="116"/>
        <v>0</v>
      </c>
      <c r="BL243" s="2">
        <f t="shared" si="116"/>
        <v>0</v>
      </c>
      <c r="BM243" s="2">
        <f t="shared" si="116"/>
        <v>0</v>
      </c>
      <c r="BN243" s="2">
        <f t="shared" si="116"/>
        <v>0</v>
      </c>
      <c r="BO243" s="2">
        <f t="shared" si="116"/>
        <v>0</v>
      </c>
    </row>
    <row r="244" spans="1:68">
      <c r="B244" s="168" t="s">
        <v>557</v>
      </c>
      <c r="E244" s="2">
        <f>MAX(L243:BO243)*(1+$C$8)</f>
        <v>149657.78469027884</v>
      </c>
      <c r="F244" s="159">
        <v>25</v>
      </c>
      <c r="G244" s="169">
        <f>+$C$6</f>
        <v>2.9999999999999997E-4</v>
      </c>
      <c r="H244" s="151"/>
      <c r="L244" s="2"/>
      <c r="M244" s="2"/>
      <c r="N244" s="2"/>
      <c r="O244" s="2"/>
      <c r="P244" s="2"/>
      <c r="Q244" s="2"/>
    </row>
    <row r="245" spans="1:68">
      <c r="B245" s="14"/>
    </row>
    <row r="246" spans="1:68">
      <c r="B246" s="170" t="s">
        <v>558</v>
      </c>
    </row>
    <row r="247" spans="1:68">
      <c r="B247" s="168" t="s">
        <v>559</v>
      </c>
      <c r="K247" s="2"/>
      <c r="L247" s="2">
        <f t="shared" ref="L247:BO247" si="117">IF(L$10=$C237,$E244,K249)</f>
        <v>0</v>
      </c>
      <c r="M247" s="2">
        <f t="shared" si="117"/>
        <v>0</v>
      </c>
      <c r="N247" s="2">
        <f t="shared" si="117"/>
        <v>0</v>
      </c>
      <c r="O247" s="2">
        <f t="shared" si="117"/>
        <v>0</v>
      </c>
      <c r="P247" s="2">
        <f t="shared" si="117"/>
        <v>0</v>
      </c>
      <c r="Q247" s="2">
        <f t="shared" si="117"/>
        <v>0</v>
      </c>
      <c r="R247" s="2">
        <f t="shared" si="117"/>
        <v>0</v>
      </c>
      <c r="S247" s="2">
        <f t="shared" si="117"/>
        <v>0</v>
      </c>
      <c r="T247" s="2">
        <f t="shared" si="117"/>
        <v>0</v>
      </c>
      <c r="U247" s="2">
        <f t="shared" si="117"/>
        <v>0</v>
      </c>
      <c r="V247" s="2">
        <f t="shared" si="117"/>
        <v>0</v>
      </c>
      <c r="W247" s="2">
        <f t="shared" si="117"/>
        <v>0</v>
      </c>
      <c r="X247" s="2">
        <f t="shared" si="117"/>
        <v>0</v>
      </c>
      <c r="Y247" s="2">
        <f t="shared" si="117"/>
        <v>0</v>
      </c>
      <c r="Z247" s="2">
        <f t="shared" si="117"/>
        <v>0</v>
      </c>
      <c r="AA247" s="2">
        <f t="shared" si="117"/>
        <v>0</v>
      </c>
      <c r="AB247" s="2">
        <f t="shared" si="117"/>
        <v>0</v>
      </c>
      <c r="AC247" s="2">
        <f t="shared" si="117"/>
        <v>0</v>
      </c>
      <c r="AD247" s="2">
        <f t="shared" si="117"/>
        <v>0</v>
      </c>
      <c r="AE247" s="2">
        <f t="shared" si="117"/>
        <v>0</v>
      </c>
      <c r="AF247" s="2">
        <f t="shared" si="117"/>
        <v>0</v>
      </c>
      <c r="AG247" s="2">
        <f t="shared" si="117"/>
        <v>0</v>
      </c>
      <c r="AH247" s="2">
        <f t="shared" si="117"/>
        <v>0</v>
      </c>
      <c r="AI247" s="2">
        <f t="shared" si="117"/>
        <v>0</v>
      </c>
      <c r="AJ247" s="2">
        <f t="shared" si="117"/>
        <v>0</v>
      </c>
      <c r="AK247" s="2">
        <f t="shared" si="117"/>
        <v>0</v>
      </c>
      <c r="AL247" s="2">
        <f t="shared" si="117"/>
        <v>0</v>
      </c>
      <c r="AM247" s="2">
        <f t="shared" si="117"/>
        <v>149657.78469027884</v>
      </c>
      <c r="AN247" s="2">
        <f t="shared" si="117"/>
        <v>149158.92540797792</v>
      </c>
      <c r="AO247" s="2">
        <f t="shared" si="117"/>
        <v>143172.61402036677</v>
      </c>
      <c r="AP247" s="2">
        <f t="shared" si="117"/>
        <v>137186.30263275563</v>
      </c>
      <c r="AQ247" s="2">
        <f t="shared" si="117"/>
        <v>131199.99124514448</v>
      </c>
      <c r="AR247" s="2">
        <f t="shared" si="117"/>
        <v>125213.67985753332</v>
      </c>
      <c r="AS247" s="2">
        <f t="shared" si="117"/>
        <v>119227.36846992216</v>
      </c>
      <c r="AT247" s="2">
        <f t="shared" si="117"/>
        <v>113241.057082311</v>
      </c>
      <c r="AU247" s="2">
        <f t="shared" si="117"/>
        <v>107254.74569469984</v>
      </c>
      <c r="AV247" s="2">
        <f t="shared" si="117"/>
        <v>101268.43430708868</v>
      </c>
      <c r="AW247" s="2">
        <f t="shared" si="117"/>
        <v>95282.122919477522</v>
      </c>
      <c r="AX247" s="2">
        <f t="shared" si="117"/>
        <v>89295.811531866362</v>
      </c>
      <c r="AY247" s="2">
        <f t="shared" si="117"/>
        <v>83309.500144255202</v>
      </c>
      <c r="AZ247" s="2">
        <f t="shared" si="117"/>
        <v>77323.188756644042</v>
      </c>
      <c r="BA247" s="2">
        <f t="shared" si="117"/>
        <v>71336.877369032882</v>
      </c>
      <c r="BB247" s="2">
        <f t="shared" si="117"/>
        <v>65350.565981421729</v>
      </c>
      <c r="BC247" s="2">
        <f t="shared" si="117"/>
        <v>59364.254593810576</v>
      </c>
      <c r="BD247" s="2">
        <f t="shared" si="117"/>
        <v>53377.943206199423</v>
      </c>
      <c r="BE247" s="2">
        <f t="shared" si="117"/>
        <v>47391.63181858827</v>
      </c>
      <c r="BF247" s="2">
        <f t="shared" si="117"/>
        <v>41405.320430977117</v>
      </c>
      <c r="BG247" s="2">
        <f t="shared" si="117"/>
        <v>35419.009043365964</v>
      </c>
      <c r="BH247" s="2">
        <f t="shared" si="117"/>
        <v>29432.697655754811</v>
      </c>
      <c r="BI247" s="2">
        <f t="shared" si="117"/>
        <v>23446.386268143659</v>
      </c>
      <c r="BJ247" s="2">
        <f t="shared" si="117"/>
        <v>17460.074880532506</v>
      </c>
      <c r="BK247" s="2">
        <f t="shared" si="117"/>
        <v>11473.763492921353</v>
      </c>
      <c r="BL247" s="2">
        <f t="shared" si="117"/>
        <v>5487.4521053101989</v>
      </c>
      <c r="BM247" s="2">
        <f t="shared" si="117"/>
        <v>0</v>
      </c>
      <c r="BN247" s="2">
        <f t="shared" si="117"/>
        <v>0</v>
      </c>
      <c r="BO247" s="2">
        <f t="shared" si="117"/>
        <v>0</v>
      </c>
    </row>
    <row r="248" spans="1:68">
      <c r="B248" s="64" t="s">
        <v>541</v>
      </c>
      <c r="K248" s="2"/>
      <c r="L248" s="2">
        <f t="shared" ref="L248:BO248" si="118">IF(L$10=$C237,$E244/$F244*(13-$D237)/12,MIN(K249,$E244/$F244))</f>
        <v>0</v>
      </c>
      <c r="M248" s="2">
        <f t="shared" si="118"/>
        <v>0</v>
      </c>
      <c r="N248" s="2">
        <f t="shared" si="118"/>
        <v>0</v>
      </c>
      <c r="O248" s="2">
        <f t="shared" si="118"/>
        <v>0</v>
      </c>
      <c r="P248" s="2">
        <f t="shared" si="118"/>
        <v>0</v>
      </c>
      <c r="Q248" s="2">
        <f t="shared" si="118"/>
        <v>0</v>
      </c>
      <c r="R248" s="2">
        <f t="shared" si="118"/>
        <v>0</v>
      </c>
      <c r="S248" s="2">
        <f t="shared" si="118"/>
        <v>0</v>
      </c>
      <c r="T248" s="2">
        <f t="shared" si="118"/>
        <v>0</v>
      </c>
      <c r="U248" s="2">
        <f t="shared" si="118"/>
        <v>0</v>
      </c>
      <c r="V248" s="2">
        <f t="shared" si="118"/>
        <v>0</v>
      </c>
      <c r="W248" s="2">
        <f t="shared" si="118"/>
        <v>0</v>
      </c>
      <c r="X248" s="2">
        <f t="shared" si="118"/>
        <v>0</v>
      </c>
      <c r="Y248" s="2">
        <f t="shared" si="118"/>
        <v>0</v>
      </c>
      <c r="Z248" s="2">
        <f t="shared" si="118"/>
        <v>0</v>
      </c>
      <c r="AA248" s="2">
        <f t="shared" si="118"/>
        <v>0</v>
      </c>
      <c r="AB248" s="2">
        <f t="shared" si="118"/>
        <v>0</v>
      </c>
      <c r="AC248" s="2">
        <f t="shared" si="118"/>
        <v>0</v>
      </c>
      <c r="AD248" s="2">
        <f t="shared" si="118"/>
        <v>0</v>
      </c>
      <c r="AE248" s="2">
        <f t="shared" si="118"/>
        <v>0</v>
      </c>
      <c r="AF248" s="2">
        <f t="shared" si="118"/>
        <v>0</v>
      </c>
      <c r="AG248" s="2">
        <f t="shared" si="118"/>
        <v>0</v>
      </c>
      <c r="AH248" s="2">
        <f t="shared" si="118"/>
        <v>0</v>
      </c>
      <c r="AI248" s="2">
        <f t="shared" si="118"/>
        <v>0</v>
      </c>
      <c r="AJ248" s="2">
        <f t="shared" si="118"/>
        <v>0</v>
      </c>
      <c r="AK248" s="2">
        <f t="shared" si="118"/>
        <v>0</v>
      </c>
      <c r="AL248" s="2">
        <f t="shared" si="118"/>
        <v>0</v>
      </c>
      <c r="AM248" s="2">
        <f t="shared" si="118"/>
        <v>498.85928230092946</v>
      </c>
      <c r="AN248" s="2">
        <f t="shared" si="118"/>
        <v>5986.3113876111538</v>
      </c>
      <c r="AO248" s="2">
        <f t="shared" si="118"/>
        <v>5986.3113876111538</v>
      </c>
      <c r="AP248" s="2">
        <f t="shared" si="118"/>
        <v>5986.3113876111538</v>
      </c>
      <c r="AQ248" s="2">
        <f t="shared" si="118"/>
        <v>5986.3113876111538</v>
      </c>
      <c r="AR248" s="2">
        <f t="shared" si="118"/>
        <v>5986.3113876111538</v>
      </c>
      <c r="AS248" s="2">
        <f t="shared" si="118"/>
        <v>5986.3113876111538</v>
      </c>
      <c r="AT248" s="2">
        <f t="shared" si="118"/>
        <v>5986.3113876111538</v>
      </c>
      <c r="AU248" s="2">
        <f t="shared" si="118"/>
        <v>5986.3113876111538</v>
      </c>
      <c r="AV248" s="2">
        <f t="shared" si="118"/>
        <v>5986.3113876111538</v>
      </c>
      <c r="AW248" s="2">
        <f t="shared" si="118"/>
        <v>5986.3113876111538</v>
      </c>
      <c r="AX248" s="2">
        <f t="shared" si="118"/>
        <v>5986.3113876111538</v>
      </c>
      <c r="AY248" s="2">
        <f t="shared" si="118"/>
        <v>5986.3113876111538</v>
      </c>
      <c r="AZ248" s="2">
        <f t="shared" si="118"/>
        <v>5986.3113876111538</v>
      </c>
      <c r="BA248" s="2">
        <f t="shared" si="118"/>
        <v>5986.3113876111538</v>
      </c>
      <c r="BB248" s="2">
        <f t="shared" si="118"/>
        <v>5986.3113876111538</v>
      </c>
      <c r="BC248" s="2">
        <f t="shared" si="118"/>
        <v>5986.3113876111538</v>
      </c>
      <c r="BD248" s="2">
        <f t="shared" si="118"/>
        <v>5986.3113876111538</v>
      </c>
      <c r="BE248" s="2">
        <f t="shared" si="118"/>
        <v>5986.3113876111538</v>
      </c>
      <c r="BF248" s="2">
        <f t="shared" si="118"/>
        <v>5986.3113876111538</v>
      </c>
      <c r="BG248" s="2">
        <f t="shared" si="118"/>
        <v>5986.3113876111538</v>
      </c>
      <c r="BH248" s="2">
        <f t="shared" si="118"/>
        <v>5986.3113876111538</v>
      </c>
      <c r="BI248" s="2">
        <f t="shared" si="118"/>
        <v>5986.3113876111538</v>
      </c>
      <c r="BJ248" s="2">
        <f t="shared" si="118"/>
        <v>5986.3113876111538</v>
      </c>
      <c r="BK248" s="2">
        <f t="shared" si="118"/>
        <v>5986.3113876111538</v>
      </c>
      <c r="BL248" s="2">
        <f t="shared" si="118"/>
        <v>5487.4521053101989</v>
      </c>
      <c r="BM248" s="2">
        <f t="shared" si="118"/>
        <v>0</v>
      </c>
      <c r="BN248" s="2">
        <f t="shared" si="118"/>
        <v>0</v>
      </c>
      <c r="BO248" s="2">
        <f t="shared" si="118"/>
        <v>0</v>
      </c>
    </row>
    <row r="249" spans="1:68">
      <c r="B249" s="168" t="s">
        <v>542</v>
      </c>
      <c r="K249" s="167">
        <v>0</v>
      </c>
      <c r="L249" s="2">
        <f t="shared" ref="L249:BO249" si="119">+L247-L248</f>
        <v>0</v>
      </c>
      <c r="M249" s="2">
        <f t="shared" si="119"/>
        <v>0</v>
      </c>
      <c r="N249" s="2">
        <f t="shared" si="119"/>
        <v>0</v>
      </c>
      <c r="O249" s="2">
        <f t="shared" si="119"/>
        <v>0</v>
      </c>
      <c r="P249" s="2">
        <f t="shared" si="119"/>
        <v>0</v>
      </c>
      <c r="Q249" s="2">
        <f t="shared" si="119"/>
        <v>0</v>
      </c>
      <c r="R249" s="2">
        <f t="shared" si="119"/>
        <v>0</v>
      </c>
      <c r="S249" s="2">
        <f t="shared" si="119"/>
        <v>0</v>
      </c>
      <c r="T249" s="2">
        <f t="shared" si="119"/>
        <v>0</v>
      </c>
      <c r="U249" s="2">
        <f t="shared" si="119"/>
        <v>0</v>
      </c>
      <c r="V249" s="2">
        <f t="shared" si="119"/>
        <v>0</v>
      </c>
      <c r="W249" s="2">
        <f t="shared" si="119"/>
        <v>0</v>
      </c>
      <c r="X249" s="2">
        <f t="shared" si="119"/>
        <v>0</v>
      </c>
      <c r="Y249" s="2">
        <f t="shared" si="119"/>
        <v>0</v>
      </c>
      <c r="Z249" s="2">
        <f t="shared" si="119"/>
        <v>0</v>
      </c>
      <c r="AA249" s="2">
        <f t="shared" si="119"/>
        <v>0</v>
      </c>
      <c r="AB249" s="2">
        <f t="shared" si="119"/>
        <v>0</v>
      </c>
      <c r="AC249" s="2">
        <f t="shared" si="119"/>
        <v>0</v>
      </c>
      <c r="AD249" s="2">
        <f t="shared" si="119"/>
        <v>0</v>
      </c>
      <c r="AE249" s="2">
        <f t="shared" si="119"/>
        <v>0</v>
      </c>
      <c r="AF249" s="2">
        <f t="shared" si="119"/>
        <v>0</v>
      </c>
      <c r="AG249" s="2">
        <f t="shared" si="119"/>
        <v>0</v>
      </c>
      <c r="AH249" s="2">
        <f t="shared" si="119"/>
        <v>0</v>
      </c>
      <c r="AI249" s="2">
        <f t="shared" si="119"/>
        <v>0</v>
      </c>
      <c r="AJ249" s="2">
        <f t="shared" si="119"/>
        <v>0</v>
      </c>
      <c r="AK249" s="2">
        <f t="shared" si="119"/>
        <v>0</v>
      </c>
      <c r="AL249" s="2">
        <f t="shared" si="119"/>
        <v>0</v>
      </c>
      <c r="AM249" s="2">
        <f t="shared" si="119"/>
        <v>149158.92540797792</v>
      </c>
      <c r="AN249" s="2">
        <f t="shared" si="119"/>
        <v>143172.61402036677</v>
      </c>
      <c r="AO249" s="2">
        <f t="shared" si="119"/>
        <v>137186.30263275563</v>
      </c>
      <c r="AP249" s="2">
        <f t="shared" si="119"/>
        <v>131199.99124514448</v>
      </c>
      <c r="AQ249" s="2">
        <f t="shared" si="119"/>
        <v>125213.67985753332</v>
      </c>
      <c r="AR249" s="2">
        <f t="shared" si="119"/>
        <v>119227.36846992216</v>
      </c>
      <c r="AS249" s="2">
        <f t="shared" si="119"/>
        <v>113241.057082311</v>
      </c>
      <c r="AT249" s="2">
        <f t="shared" si="119"/>
        <v>107254.74569469984</v>
      </c>
      <c r="AU249" s="2">
        <f t="shared" si="119"/>
        <v>101268.43430708868</v>
      </c>
      <c r="AV249" s="2">
        <f t="shared" si="119"/>
        <v>95282.122919477522</v>
      </c>
      <c r="AW249" s="2">
        <f t="shared" si="119"/>
        <v>89295.811531866362</v>
      </c>
      <c r="AX249" s="2">
        <f t="shared" si="119"/>
        <v>83309.500144255202</v>
      </c>
      <c r="AY249" s="2">
        <f t="shared" si="119"/>
        <v>77323.188756644042</v>
      </c>
      <c r="AZ249" s="2">
        <f t="shared" si="119"/>
        <v>71336.877369032882</v>
      </c>
      <c r="BA249" s="2">
        <f t="shared" si="119"/>
        <v>65350.565981421729</v>
      </c>
      <c r="BB249" s="2">
        <f t="shared" si="119"/>
        <v>59364.254593810576</v>
      </c>
      <c r="BC249" s="2">
        <f t="shared" si="119"/>
        <v>53377.943206199423</v>
      </c>
      <c r="BD249" s="2">
        <f t="shared" si="119"/>
        <v>47391.63181858827</v>
      </c>
      <c r="BE249" s="2">
        <f t="shared" si="119"/>
        <v>41405.320430977117</v>
      </c>
      <c r="BF249" s="2">
        <f t="shared" si="119"/>
        <v>35419.009043365964</v>
      </c>
      <c r="BG249" s="2">
        <f t="shared" si="119"/>
        <v>29432.697655754811</v>
      </c>
      <c r="BH249" s="2">
        <f t="shared" si="119"/>
        <v>23446.386268143659</v>
      </c>
      <c r="BI249" s="2">
        <f t="shared" si="119"/>
        <v>17460.074880532506</v>
      </c>
      <c r="BJ249" s="2">
        <f t="shared" si="119"/>
        <v>11473.763492921353</v>
      </c>
      <c r="BK249" s="2">
        <f t="shared" si="119"/>
        <v>5487.4521053101989</v>
      </c>
      <c r="BL249" s="2">
        <f t="shared" si="119"/>
        <v>0</v>
      </c>
      <c r="BM249" s="2">
        <f t="shared" si="119"/>
        <v>0</v>
      </c>
      <c r="BN249" s="2">
        <f t="shared" si="119"/>
        <v>0</v>
      </c>
      <c r="BO249" s="2">
        <f t="shared" si="119"/>
        <v>0</v>
      </c>
    </row>
    <row r="250" spans="1:68">
      <c r="B250" s="64" t="s">
        <v>543</v>
      </c>
      <c r="L250" s="2">
        <f t="shared" ref="L250:BO250" si="120">IF(L$10=$C237,(L247+L249)/2*(13-$D237)/12,(L247+L249)/2)</f>
        <v>0</v>
      </c>
      <c r="M250" s="2">
        <f t="shared" si="120"/>
        <v>0</v>
      </c>
      <c r="N250" s="2">
        <f t="shared" si="120"/>
        <v>0</v>
      </c>
      <c r="O250" s="2">
        <f t="shared" si="120"/>
        <v>0</v>
      </c>
      <c r="P250" s="2">
        <f t="shared" si="120"/>
        <v>0</v>
      </c>
      <c r="Q250" s="2">
        <f t="shared" si="120"/>
        <v>0</v>
      </c>
      <c r="R250" s="2">
        <f t="shared" si="120"/>
        <v>0</v>
      </c>
      <c r="S250" s="2">
        <f t="shared" si="120"/>
        <v>0</v>
      </c>
      <c r="T250" s="2">
        <f t="shared" si="120"/>
        <v>0</v>
      </c>
      <c r="U250" s="2">
        <f t="shared" si="120"/>
        <v>0</v>
      </c>
      <c r="V250" s="2">
        <f t="shared" si="120"/>
        <v>0</v>
      </c>
      <c r="W250" s="2">
        <f t="shared" si="120"/>
        <v>0</v>
      </c>
      <c r="X250" s="2">
        <f t="shared" si="120"/>
        <v>0</v>
      </c>
      <c r="Y250" s="2">
        <f t="shared" si="120"/>
        <v>0</v>
      </c>
      <c r="Z250" s="2">
        <f t="shared" si="120"/>
        <v>0</v>
      </c>
      <c r="AA250" s="2">
        <f t="shared" si="120"/>
        <v>0</v>
      </c>
      <c r="AB250" s="2">
        <f t="shared" si="120"/>
        <v>0</v>
      </c>
      <c r="AC250" s="2">
        <f t="shared" si="120"/>
        <v>0</v>
      </c>
      <c r="AD250" s="2">
        <f t="shared" si="120"/>
        <v>0</v>
      </c>
      <c r="AE250" s="2">
        <f t="shared" si="120"/>
        <v>0</v>
      </c>
      <c r="AF250" s="2">
        <f t="shared" si="120"/>
        <v>0</v>
      </c>
      <c r="AG250" s="2">
        <f t="shared" si="120"/>
        <v>0</v>
      </c>
      <c r="AH250" s="2">
        <f t="shared" si="120"/>
        <v>0</v>
      </c>
      <c r="AI250" s="2">
        <f t="shared" si="120"/>
        <v>0</v>
      </c>
      <c r="AJ250" s="2">
        <f t="shared" si="120"/>
        <v>0</v>
      </c>
      <c r="AK250" s="2">
        <f t="shared" si="120"/>
        <v>0</v>
      </c>
      <c r="AL250" s="2">
        <f t="shared" si="120"/>
        <v>0</v>
      </c>
      <c r="AM250" s="2">
        <f t="shared" si="120"/>
        <v>12450.696254094031</v>
      </c>
      <c r="AN250" s="2">
        <f t="shared" si="120"/>
        <v>146165.76971417235</v>
      </c>
      <c r="AO250" s="2">
        <f t="shared" si="120"/>
        <v>140179.4583265612</v>
      </c>
      <c r="AP250" s="2">
        <f t="shared" si="120"/>
        <v>134193.14693895006</v>
      </c>
      <c r="AQ250" s="2">
        <f t="shared" si="120"/>
        <v>128206.83555133891</v>
      </c>
      <c r="AR250" s="2">
        <f t="shared" si="120"/>
        <v>122220.52416372774</v>
      </c>
      <c r="AS250" s="2">
        <f t="shared" si="120"/>
        <v>116234.21277611659</v>
      </c>
      <c r="AT250" s="2">
        <f t="shared" si="120"/>
        <v>110247.90138850542</v>
      </c>
      <c r="AU250" s="2">
        <f t="shared" si="120"/>
        <v>104261.59000089427</v>
      </c>
      <c r="AV250" s="2">
        <f t="shared" si="120"/>
        <v>98275.278613283095</v>
      </c>
      <c r="AW250" s="2">
        <f t="shared" si="120"/>
        <v>92288.96722567195</v>
      </c>
      <c r="AX250" s="2">
        <f t="shared" si="120"/>
        <v>86302.655838060775</v>
      </c>
      <c r="AY250" s="2">
        <f t="shared" si="120"/>
        <v>80316.344450449629</v>
      </c>
      <c r="AZ250" s="2">
        <f t="shared" si="120"/>
        <v>74330.033062838454</v>
      </c>
      <c r="BA250" s="2">
        <f t="shared" si="120"/>
        <v>68343.721675227309</v>
      </c>
      <c r="BB250" s="2">
        <f t="shared" si="120"/>
        <v>62357.410287616149</v>
      </c>
      <c r="BC250" s="2">
        <f t="shared" si="120"/>
        <v>56371.098900005003</v>
      </c>
      <c r="BD250" s="2">
        <f t="shared" si="120"/>
        <v>50384.787512393843</v>
      </c>
      <c r="BE250" s="2">
        <f t="shared" si="120"/>
        <v>44398.476124782697</v>
      </c>
      <c r="BF250" s="2">
        <f t="shared" si="120"/>
        <v>38412.164737171537</v>
      </c>
      <c r="BG250" s="2">
        <f t="shared" si="120"/>
        <v>32425.853349560388</v>
      </c>
      <c r="BH250" s="2">
        <f t="shared" si="120"/>
        <v>26439.541961949235</v>
      </c>
      <c r="BI250" s="2">
        <f t="shared" si="120"/>
        <v>20453.230574338082</v>
      </c>
      <c r="BJ250" s="2">
        <f t="shared" si="120"/>
        <v>14466.919186726929</v>
      </c>
      <c r="BK250" s="2">
        <f t="shared" si="120"/>
        <v>8480.6077991157763</v>
      </c>
      <c r="BL250" s="2">
        <f t="shared" si="120"/>
        <v>2743.7260526550995</v>
      </c>
      <c r="BM250" s="2">
        <f t="shared" si="120"/>
        <v>0</v>
      </c>
      <c r="BN250" s="2">
        <f t="shared" si="120"/>
        <v>0</v>
      </c>
      <c r="BO250" s="2">
        <f t="shared" si="120"/>
        <v>0</v>
      </c>
    </row>
    <row r="251" spans="1:68">
      <c r="B251" s="64" t="s">
        <v>535</v>
      </c>
      <c r="L251" s="171">
        <f t="shared" ref="L251:BO251" si="121">+L250*$C$5</f>
        <v>0</v>
      </c>
      <c r="M251" s="171">
        <f t="shared" si="121"/>
        <v>0</v>
      </c>
      <c r="N251" s="171">
        <f t="shared" si="121"/>
        <v>0</v>
      </c>
      <c r="O251" s="171">
        <f t="shared" si="121"/>
        <v>0</v>
      </c>
      <c r="P251" s="171">
        <f t="shared" si="121"/>
        <v>0</v>
      </c>
      <c r="Q251" s="171">
        <f t="shared" si="121"/>
        <v>0</v>
      </c>
      <c r="R251" s="171">
        <f t="shared" si="121"/>
        <v>0</v>
      </c>
      <c r="S251" s="171">
        <f t="shared" si="121"/>
        <v>0</v>
      </c>
      <c r="T251" s="171">
        <f t="shared" si="121"/>
        <v>0</v>
      </c>
      <c r="U251" s="171">
        <f t="shared" si="121"/>
        <v>0</v>
      </c>
      <c r="V251" s="171">
        <f t="shared" si="121"/>
        <v>0</v>
      </c>
      <c r="W251" s="171">
        <f t="shared" si="121"/>
        <v>0</v>
      </c>
      <c r="X251" s="171">
        <f t="shared" si="121"/>
        <v>0</v>
      </c>
      <c r="Y251" s="171">
        <f t="shared" si="121"/>
        <v>0</v>
      </c>
      <c r="Z251" s="171">
        <f t="shared" si="121"/>
        <v>0</v>
      </c>
      <c r="AA251" s="171">
        <f t="shared" si="121"/>
        <v>0</v>
      </c>
      <c r="AB251" s="171">
        <f t="shared" si="121"/>
        <v>0</v>
      </c>
      <c r="AC251" s="171">
        <f t="shared" si="121"/>
        <v>0</v>
      </c>
      <c r="AD251" s="171">
        <f t="shared" si="121"/>
        <v>0</v>
      </c>
      <c r="AE251" s="171">
        <f t="shared" si="121"/>
        <v>0</v>
      </c>
      <c r="AF251" s="171">
        <f t="shared" si="121"/>
        <v>0</v>
      </c>
      <c r="AG251" s="171">
        <f t="shared" si="121"/>
        <v>0</v>
      </c>
      <c r="AH251" s="171">
        <f t="shared" si="121"/>
        <v>0</v>
      </c>
      <c r="AI251" s="171">
        <f t="shared" si="121"/>
        <v>0</v>
      </c>
      <c r="AJ251" s="171">
        <f t="shared" si="121"/>
        <v>0</v>
      </c>
      <c r="AK251" s="171">
        <f t="shared" si="121"/>
        <v>0</v>
      </c>
      <c r="AL251" s="171">
        <f t="shared" si="121"/>
        <v>0</v>
      </c>
      <c r="AM251" s="171">
        <f t="shared" si="121"/>
        <v>871.54873778658225</v>
      </c>
      <c r="AN251" s="171">
        <f t="shared" si="121"/>
        <v>10231.603879992066</v>
      </c>
      <c r="AO251" s="171">
        <f t="shared" si="121"/>
        <v>9812.5620828592855</v>
      </c>
      <c r="AP251" s="171">
        <f t="shared" si="121"/>
        <v>9393.5202857265049</v>
      </c>
      <c r="AQ251" s="171">
        <f t="shared" si="121"/>
        <v>8974.4784885937243</v>
      </c>
      <c r="AR251" s="171">
        <f t="shared" si="121"/>
        <v>8555.4366914609418</v>
      </c>
      <c r="AS251" s="171">
        <f t="shared" si="121"/>
        <v>8136.3948943281621</v>
      </c>
      <c r="AT251" s="171">
        <f t="shared" si="121"/>
        <v>7717.3530971953796</v>
      </c>
      <c r="AU251" s="171">
        <f t="shared" si="121"/>
        <v>7298.3113000625999</v>
      </c>
      <c r="AV251" s="171">
        <f t="shared" si="121"/>
        <v>6879.2695029298175</v>
      </c>
      <c r="AW251" s="171">
        <f t="shared" si="121"/>
        <v>6460.2277057970368</v>
      </c>
      <c r="AX251" s="171">
        <f t="shared" si="121"/>
        <v>6041.1859086642544</v>
      </c>
      <c r="AY251" s="171">
        <f t="shared" si="121"/>
        <v>5622.1441115314747</v>
      </c>
      <c r="AZ251" s="171">
        <f t="shared" si="121"/>
        <v>5203.1023143986922</v>
      </c>
      <c r="BA251" s="171">
        <f t="shared" si="121"/>
        <v>4784.0605172659125</v>
      </c>
      <c r="BB251" s="171">
        <f t="shared" si="121"/>
        <v>4365.018720133131</v>
      </c>
      <c r="BC251" s="171">
        <f t="shared" si="121"/>
        <v>3945.9769230003508</v>
      </c>
      <c r="BD251" s="171">
        <f t="shared" si="121"/>
        <v>3526.9351258675692</v>
      </c>
      <c r="BE251" s="171">
        <f t="shared" si="121"/>
        <v>3107.8933287347891</v>
      </c>
      <c r="BF251" s="171">
        <f t="shared" si="121"/>
        <v>2688.851531602008</v>
      </c>
      <c r="BG251" s="171">
        <f t="shared" si="121"/>
        <v>2269.8097344692274</v>
      </c>
      <c r="BH251" s="171">
        <f t="shared" si="121"/>
        <v>1850.7679373364467</v>
      </c>
      <c r="BI251" s="171">
        <f t="shared" si="121"/>
        <v>1431.7261402036659</v>
      </c>
      <c r="BJ251" s="171">
        <f t="shared" si="121"/>
        <v>1012.6843430708851</v>
      </c>
      <c r="BK251" s="171">
        <f t="shared" si="121"/>
        <v>593.64254593810438</v>
      </c>
      <c r="BL251" s="171">
        <f t="shared" si="121"/>
        <v>192.06082368585697</v>
      </c>
      <c r="BM251" s="171">
        <f t="shared" si="121"/>
        <v>0</v>
      </c>
      <c r="BN251" s="171">
        <f t="shared" si="121"/>
        <v>0</v>
      </c>
      <c r="BO251" s="171">
        <f t="shared" si="121"/>
        <v>0</v>
      </c>
    </row>
    <row r="252" spans="1:68">
      <c r="B252" s="14" t="s">
        <v>560</v>
      </c>
      <c r="L252" s="22">
        <f t="shared" ref="L252:BO252" si="122">IF(OR(L$10&lt;$C237,L$10&gt;$C237+$F244),0,IF(L$10=$C237,$E244*(13-$D237)/12,IF(L$10=$C237+$F244,$E244*($D237-1)/12,$E244)))</f>
        <v>0</v>
      </c>
      <c r="M252" s="22">
        <f t="shared" si="122"/>
        <v>0</v>
      </c>
      <c r="N252" s="22">
        <f t="shared" si="122"/>
        <v>0</v>
      </c>
      <c r="O252" s="22">
        <f t="shared" si="122"/>
        <v>0</v>
      </c>
      <c r="P252" s="22">
        <f t="shared" si="122"/>
        <v>0</v>
      </c>
      <c r="Q252" s="22">
        <f t="shared" si="122"/>
        <v>0</v>
      </c>
      <c r="R252" s="22">
        <f t="shared" si="122"/>
        <v>0</v>
      </c>
      <c r="S252" s="22">
        <f t="shared" si="122"/>
        <v>0</v>
      </c>
      <c r="T252" s="22">
        <f t="shared" si="122"/>
        <v>0</v>
      </c>
      <c r="U252" s="22">
        <f t="shared" si="122"/>
        <v>0</v>
      </c>
      <c r="V252" s="22">
        <f t="shared" si="122"/>
        <v>0</v>
      </c>
      <c r="W252" s="22">
        <f t="shared" si="122"/>
        <v>0</v>
      </c>
      <c r="X252" s="22">
        <f t="shared" si="122"/>
        <v>0</v>
      </c>
      <c r="Y252" s="22">
        <f t="shared" si="122"/>
        <v>0</v>
      </c>
      <c r="Z252" s="22">
        <f t="shared" si="122"/>
        <v>0</v>
      </c>
      <c r="AA252" s="22">
        <f t="shared" si="122"/>
        <v>0</v>
      </c>
      <c r="AB252" s="22">
        <f t="shared" si="122"/>
        <v>0</v>
      </c>
      <c r="AC252" s="22">
        <f t="shared" si="122"/>
        <v>0</v>
      </c>
      <c r="AD252" s="22">
        <f t="shared" si="122"/>
        <v>0</v>
      </c>
      <c r="AE252" s="22">
        <f t="shared" si="122"/>
        <v>0</v>
      </c>
      <c r="AF252" s="22">
        <f t="shared" si="122"/>
        <v>0</v>
      </c>
      <c r="AG252" s="22">
        <f t="shared" si="122"/>
        <v>0</v>
      </c>
      <c r="AH252" s="22">
        <f t="shared" si="122"/>
        <v>0</v>
      </c>
      <c r="AI252" s="22">
        <f t="shared" si="122"/>
        <v>0</v>
      </c>
      <c r="AJ252" s="22">
        <f t="shared" si="122"/>
        <v>0</v>
      </c>
      <c r="AK252" s="22">
        <f t="shared" si="122"/>
        <v>0</v>
      </c>
      <c r="AL252" s="22">
        <f t="shared" si="122"/>
        <v>0</v>
      </c>
      <c r="AM252" s="22">
        <f t="shared" si="122"/>
        <v>12471.482057523237</v>
      </c>
      <c r="AN252" s="22">
        <f t="shared" si="122"/>
        <v>149657.78469027884</v>
      </c>
      <c r="AO252" s="22">
        <f t="shared" si="122"/>
        <v>149657.78469027884</v>
      </c>
      <c r="AP252" s="22">
        <f t="shared" si="122"/>
        <v>149657.78469027884</v>
      </c>
      <c r="AQ252" s="22">
        <f t="shared" si="122"/>
        <v>149657.78469027884</v>
      </c>
      <c r="AR252" s="22">
        <f t="shared" si="122"/>
        <v>149657.78469027884</v>
      </c>
      <c r="AS252" s="22">
        <f t="shared" si="122"/>
        <v>149657.78469027884</v>
      </c>
      <c r="AT252" s="22">
        <f t="shared" si="122"/>
        <v>149657.78469027884</v>
      </c>
      <c r="AU252" s="22">
        <f t="shared" si="122"/>
        <v>149657.78469027884</v>
      </c>
      <c r="AV252" s="22">
        <f t="shared" si="122"/>
        <v>149657.78469027884</v>
      </c>
      <c r="AW252" s="22">
        <f t="shared" si="122"/>
        <v>149657.78469027884</v>
      </c>
      <c r="AX252" s="22">
        <f t="shared" si="122"/>
        <v>149657.78469027884</v>
      </c>
      <c r="AY252" s="22">
        <f t="shared" si="122"/>
        <v>149657.78469027884</v>
      </c>
      <c r="AZ252" s="22">
        <f t="shared" si="122"/>
        <v>149657.78469027884</v>
      </c>
      <c r="BA252" s="22">
        <f t="shared" si="122"/>
        <v>149657.78469027884</v>
      </c>
      <c r="BB252" s="22">
        <f t="shared" si="122"/>
        <v>149657.78469027884</v>
      </c>
      <c r="BC252" s="22">
        <f t="shared" si="122"/>
        <v>149657.78469027884</v>
      </c>
      <c r="BD252" s="22">
        <f t="shared" si="122"/>
        <v>149657.78469027884</v>
      </c>
      <c r="BE252" s="22">
        <f t="shared" si="122"/>
        <v>149657.78469027884</v>
      </c>
      <c r="BF252" s="22">
        <f t="shared" si="122"/>
        <v>149657.78469027884</v>
      </c>
      <c r="BG252" s="22">
        <f t="shared" si="122"/>
        <v>149657.78469027884</v>
      </c>
      <c r="BH252" s="22">
        <f t="shared" si="122"/>
        <v>149657.78469027884</v>
      </c>
      <c r="BI252" s="22">
        <f t="shared" si="122"/>
        <v>149657.78469027884</v>
      </c>
      <c r="BJ252" s="22">
        <f t="shared" si="122"/>
        <v>149657.78469027884</v>
      </c>
      <c r="BK252" s="22">
        <f t="shared" si="122"/>
        <v>149657.78469027884</v>
      </c>
      <c r="BL252" s="22">
        <f t="shared" si="122"/>
        <v>137186.3026327556</v>
      </c>
      <c r="BM252" s="22">
        <f t="shared" si="122"/>
        <v>0</v>
      </c>
      <c r="BN252" s="22">
        <f t="shared" si="122"/>
        <v>0</v>
      </c>
      <c r="BO252" s="22">
        <f t="shared" si="122"/>
        <v>0</v>
      </c>
    </row>
    <row r="253" spans="1:68">
      <c r="B253" s="14" t="s">
        <v>536</v>
      </c>
      <c r="J253" s="2"/>
      <c r="L253" s="172">
        <f>+L252*$G244</f>
        <v>0</v>
      </c>
      <c r="M253" s="172">
        <f t="shared" ref="M253:BO253" si="123">+M252*$G244</f>
        <v>0</v>
      </c>
      <c r="N253" s="172">
        <f t="shared" si="123"/>
        <v>0</v>
      </c>
      <c r="O253" s="172">
        <f t="shared" si="123"/>
        <v>0</v>
      </c>
      <c r="P253" s="172">
        <f t="shared" si="123"/>
        <v>0</v>
      </c>
      <c r="Q253" s="172">
        <f t="shared" si="123"/>
        <v>0</v>
      </c>
      <c r="R253" s="172">
        <f t="shared" si="123"/>
        <v>0</v>
      </c>
      <c r="S253" s="172">
        <f t="shared" si="123"/>
        <v>0</v>
      </c>
      <c r="T253" s="172">
        <f t="shared" si="123"/>
        <v>0</v>
      </c>
      <c r="U253" s="172">
        <f t="shared" si="123"/>
        <v>0</v>
      </c>
      <c r="V253" s="172">
        <f t="shared" si="123"/>
        <v>0</v>
      </c>
      <c r="W253" s="172">
        <f t="shared" si="123"/>
        <v>0</v>
      </c>
      <c r="X253" s="172">
        <f t="shared" si="123"/>
        <v>0</v>
      </c>
      <c r="Y253" s="172">
        <f t="shared" si="123"/>
        <v>0</v>
      </c>
      <c r="Z253" s="172">
        <f t="shared" si="123"/>
        <v>0</v>
      </c>
      <c r="AA253" s="172">
        <f t="shared" si="123"/>
        <v>0</v>
      </c>
      <c r="AB253" s="172">
        <f t="shared" si="123"/>
        <v>0</v>
      </c>
      <c r="AC253" s="172">
        <f t="shared" si="123"/>
        <v>0</v>
      </c>
      <c r="AD253" s="172">
        <f t="shared" si="123"/>
        <v>0</v>
      </c>
      <c r="AE253" s="172">
        <f t="shared" si="123"/>
        <v>0</v>
      </c>
      <c r="AF253" s="172">
        <f t="shared" si="123"/>
        <v>0</v>
      </c>
      <c r="AG253" s="172">
        <f t="shared" si="123"/>
        <v>0</v>
      </c>
      <c r="AH253" s="172">
        <f t="shared" si="123"/>
        <v>0</v>
      </c>
      <c r="AI253" s="172">
        <f t="shared" si="123"/>
        <v>0</v>
      </c>
      <c r="AJ253" s="172">
        <f t="shared" si="123"/>
        <v>0</v>
      </c>
      <c r="AK253" s="172">
        <f t="shared" si="123"/>
        <v>0</v>
      </c>
      <c r="AL253" s="172">
        <f t="shared" si="123"/>
        <v>0</v>
      </c>
      <c r="AM253" s="172">
        <f t="shared" si="123"/>
        <v>3.7414446172569709</v>
      </c>
      <c r="AN253" s="172">
        <f t="shared" si="123"/>
        <v>44.897335407083652</v>
      </c>
      <c r="AO253" s="172">
        <f t="shared" si="123"/>
        <v>44.897335407083652</v>
      </c>
      <c r="AP253" s="172">
        <f t="shared" si="123"/>
        <v>44.897335407083652</v>
      </c>
      <c r="AQ253" s="172">
        <f t="shared" si="123"/>
        <v>44.897335407083652</v>
      </c>
      <c r="AR253" s="172">
        <f t="shared" si="123"/>
        <v>44.897335407083652</v>
      </c>
      <c r="AS253" s="172">
        <f t="shared" si="123"/>
        <v>44.897335407083652</v>
      </c>
      <c r="AT253" s="172">
        <f t="shared" si="123"/>
        <v>44.897335407083652</v>
      </c>
      <c r="AU253" s="172">
        <f t="shared" si="123"/>
        <v>44.897335407083652</v>
      </c>
      <c r="AV253" s="172">
        <f t="shared" si="123"/>
        <v>44.897335407083652</v>
      </c>
      <c r="AW253" s="172">
        <f t="shared" si="123"/>
        <v>44.897335407083652</v>
      </c>
      <c r="AX253" s="172">
        <f t="shared" si="123"/>
        <v>44.897335407083652</v>
      </c>
      <c r="AY253" s="172">
        <f t="shared" si="123"/>
        <v>44.897335407083652</v>
      </c>
      <c r="AZ253" s="172">
        <f t="shared" si="123"/>
        <v>44.897335407083652</v>
      </c>
      <c r="BA253" s="172">
        <f t="shared" si="123"/>
        <v>44.897335407083652</v>
      </c>
      <c r="BB253" s="172">
        <f t="shared" si="123"/>
        <v>44.897335407083652</v>
      </c>
      <c r="BC253" s="172">
        <f t="shared" si="123"/>
        <v>44.897335407083652</v>
      </c>
      <c r="BD253" s="172">
        <f t="shared" si="123"/>
        <v>44.897335407083652</v>
      </c>
      <c r="BE253" s="172">
        <f t="shared" si="123"/>
        <v>44.897335407083652</v>
      </c>
      <c r="BF253" s="172">
        <f t="shared" si="123"/>
        <v>44.897335407083652</v>
      </c>
      <c r="BG253" s="172">
        <f t="shared" si="123"/>
        <v>44.897335407083652</v>
      </c>
      <c r="BH253" s="172">
        <f t="shared" si="123"/>
        <v>44.897335407083652</v>
      </c>
      <c r="BI253" s="172">
        <f t="shared" si="123"/>
        <v>44.897335407083652</v>
      </c>
      <c r="BJ253" s="172">
        <f t="shared" si="123"/>
        <v>44.897335407083652</v>
      </c>
      <c r="BK253" s="172">
        <f t="shared" si="123"/>
        <v>44.897335407083652</v>
      </c>
      <c r="BL253" s="172">
        <f t="shared" si="123"/>
        <v>41.155890789826678</v>
      </c>
      <c r="BM253" s="172">
        <f t="shared" si="123"/>
        <v>0</v>
      </c>
      <c r="BN253" s="172">
        <f t="shared" si="123"/>
        <v>0</v>
      </c>
      <c r="BO253" s="172">
        <f t="shared" si="123"/>
        <v>0</v>
      </c>
    </row>
    <row r="254" spans="1:68" ht="13.5" thickBot="1">
      <c r="B254" s="14" t="s">
        <v>561</v>
      </c>
      <c r="J254" s="2"/>
      <c r="L254" s="157">
        <f t="shared" ref="L254:BO254" si="124">SUM(L248,L251,L253)</f>
        <v>0</v>
      </c>
      <c r="M254" s="157">
        <f t="shared" si="124"/>
        <v>0</v>
      </c>
      <c r="N254" s="157">
        <f t="shared" si="124"/>
        <v>0</v>
      </c>
      <c r="O254" s="157">
        <f t="shared" si="124"/>
        <v>0</v>
      </c>
      <c r="P254" s="157">
        <f t="shared" si="124"/>
        <v>0</v>
      </c>
      <c r="Q254" s="157">
        <f t="shared" si="124"/>
        <v>0</v>
      </c>
      <c r="R254" s="157">
        <f t="shared" si="124"/>
        <v>0</v>
      </c>
      <c r="S254" s="157">
        <f t="shared" si="124"/>
        <v>0</v>
      </c>
      <c r="T254" s="157">
        <f t="shared" si="124"/>
        <v>0</v>
      </c>
      <c r="U254" s="157">
        <f t="shared" si="124"/>
        <v>0</v>
      </c>
      <c r="V254" s="157">
        <f t="shared" si="124"/>
        <v>0</v>
      </c>
      <c r="W254" s="157">
        <f t="shared" si="124"/>
        <v>0</v>
      </c>
      <c r="X254" s="157">
        <f t="shared" si="124"/>
        <v>0</v>
      </c>
      <c r="Y254" s="157">
        <f t="shared" si="124"/>
        <v>0</v>
      </c>
      <c r="Z254" s="157">
        <f t="shared" si="124"/>
        <v>0</v>
      </c>
      <c r="AA254" s="157">
        <f t="shared" si="124"/>
        <v>0</v>
      </c>
      <c r="AB254" s="157">
        <f t="shared" si="124"/>
        <v>0</v>
      </c>
      <c r="AC254" s="157">
        <f t="shared" si="124"/>
        <v>0</v>
      </c>
      <c r="AD254" s="157">
        <f t="shared" si="124"/>
        <v>0</v>
      </c>
      <c r="AE254" s="157">
        <f t="shared" si="124"/>
        <v>0</v>
      </c>
      <c r="AF254" s="157">
        <f t="shared" si="124"/>
        <v>0</v>
      </c>
      <c r="AG254" s="157">
        <f t="shared" si="124"/>
        <v>0</v>
      </c>
      <c r="AH254" s="157">
        <f t="shared" si="124"/>
        <v>0</v>
      </c>
      <c r="AI254" s="157">
        <f t="shared" si="124"/>
        <v>0</v>
      </c>
      <c r="AJ254" s="157">
        <f t="shared" si="124"/>
        <v>0</v>
      </c>
      <c r="AK254" s="157">
        <f t="shared" si="124"/>
        <v>0</v>
      </c>
      <c r="AL254" s="157">
        <f t="shared" si="124"/>
        <v>0</v>
      </c>
      <c r="AM254" s="157">
        <f t="shared" si="124"/>
        <v>1374.1494647047687</v>
      </c>
      <c r="AN254" s="157">
        <f t="shared" si="124"/>
        <v>16262.812603010305</v>
      </c>
      <c r="AO254" s="157">
        <f t="shared" si="124"/>
        <v>15843.770805877524</v>
      </c>
      <c r="AP254" s="157">
        <f t="shared" si="124"/>
        <v>15424.729008744744</v>
      </c>
      <c r="AQ254" s="157">
        <f t="shared" si="124"/>
        <v>15005.687211611963</v>
      </c>
      <c r="AR254" s="157">
        <f t="shared" si="124"/>
        <v>14586.645414479179</v>
      </c>
      <c r="AS254" s="157">
        <f t="shared" si="124"/>
        <v>14167.6036173464</v>
      </c>
      <c r="AT254" s="157">
        <f t="shared" si="124"/>
        <v>13748.561820213617</v>
      </c>
      <c r="AU254" s="157">
        <f t="shared" si="124"/>
        <v>13329.520023080837</v>
      </c>
      <c r="AV254" s="157">
        <f t="shared" si="124"/>
        <v>12910.478225948056</v>
      </c>
      <c r="AW254" s="157">
        <f t="shared" si="124"/>
        <v>12491.436428815276</v>
      </c>
      <c r="AX254" s="157">
        <f t="shared" si="124"/>
        <v>12072.394631682491</v>
      </c>
      <c r="AY254" s="157">
        <f t="shared" si="124"/>
        <v>11653.352834549712</v>
      </c>
      <c r="AZ254" s="157">
        <f t="shared" si="124"/>
        <v>11234.31103741693</v>
      </c>
      <c r="BA254" s="157">
        <f t="shared" si="124"/>
        <v>10815.269240284149</v>
      </c>
      <c r="BB254" s="157">
        <f t="shared" si="124"/>
        <v>10396.227443151369</v>
      </c>
      <c r="BC254" s="157">
        <f t="shared" si="124"/>
        <v>9977.1856460185882</v>
      </c>
      <c r="BD254" s="157">
        <f t="shared" si="124"/>
        <v>9558.1438488858075</v>
      </c>
      <c r="BE254" s="157">
        <f t="shared" si="124"/>
        <v>9139.1020517530269</v>
      </c>
      <c r="BF254" s="157">
        <f t="shared" si="124"/>
        <v>8720.0602546202463</v>
      </c>
      <c r="BG254" s="157">
        <f t="shared" si="124"/>
        <v>8301.0184574874656</v>
      </c>
      <c r="BH254" s="157">
        <f t="shared" si="124"/>
        <v>7881.976660354685</v>
      </c>
      <c r="BI254" s="157">
        <f t="shared" si="124"/>
        <v>7462.9348632219035</v>
      </c>
      <c r="BJ254" s="157">
        <f t="shared" si="124"/>
        <v>7043.8930660891228</v>
      </c>
      <c r="BK254" s="157">
        <f t="shared" si="124"/>
        <v>6624.8512689563422</v>
      </c>
      <c r="BL254" s="157">
        <f t="shared" si="124"/>
        <v>5720.668819785883</v>
      </c>
      <c r="BM254" s="157">
        <f t="shared" si="124"/>
        <v>0</v>
      </c>
      <c r="BN254" s="157">
        <f t="shared" si="124"/>
        <v>0</v>
      </c>
      <c r="BO254" s="157">
        <f t="shared" si="124"/>
        <v>0</v>
      </c>
    </row>
    <row r="255" spans="1:68">
      <c r="B255" s="14"/>
    </row>
    <row r="256" spans="1:68">
      <c r="B256" s="14"/>
    </row>
    <row r="257" spans="1:68">
      <c r="B257" s="14"/>
    </row>
    <row r="258" spans="1:68">
      <c r="B258" s="14"/>
    </row>
    <row r="259" spans="1:68">
      <c r="B259" s="14"/>
    </row>
    <row r="260" spans="1:68">
      <c r="B260" s="14"/>
    </row>
    <row r="261" spans="1:68">
      <c r="B261" s="14"/>
    </row>
    <row r="262" spans="1:68">
      <c r="A262">
        <f>A232+1</f>
        <v>9</v>
      </c>
      <c r="B262" s="158" t="s">
        <v>547</v>
      </c>
      <c r="C262" s="150"/>
      <c r="G262" s="159" t="s">
        <v>548</v>
      </c>
      <c r="H262" s="1">
        <f>+C267</f>
        <v>2040</v>
      </c>
      <c r="I262" s="2">
        <f>+E274</f>
        <v>153474.05819988094</v>
      </c>
      <c r="J262" s="2">
        <f>NPV($C$4,M262:BO262)+L262</f>
        <v>22922.332755278185</v>
      </c>
      <c r="L262" s="2">
        <f>+L284</f>
        <v>0</v>
      </c>
      <c r="M262" s="2">
        <f t="shared" ref="M262:BO262" si="125">+M284</f>
        <v>0</v>
      </c>
      <c r="N262" s="2">
        <f t="shared" si="125"/>
        <v>0</v>
      </c>
      <c r="O262" s="2">
        <f t="shared" si="125"/>
        <v>0</v>
      </c>
      <c r="P262" s="2">
        <f t="shared" si="125"/>
        <v>0</v>
      </c>
      <c r="Q262" s="2">
        <f t="shared" si="125"/>
        <v>0</v>
      </c>
      <c r="R262" s="2">
        <f t="shared" si="125"/>
        <v>0</v>
      </c>
      <c r="S262" s="2">
        <f t="shared" si="125"/>
        <v>0</v>
      </c>
      <c r="T262" s="2">
        <f t="shared" si="125"/>
        <v>0</v>
      </c>
      <c r="U262" s="2">
        <f t="shared" si="125"/>
        <v>0</v>
      </c>
      <c r="V262" s="2">
        <f t="shared" si="125"/>
        <v>0</v>
      </c>
      <c r="W262" s="2">
        <f t="shared" si="125"/>
        <v>0</v>
      </c>
      <c r="X262" s="2">
        <f t="shared" si="125"/>
        <v>0</v>
      </c>
      <c r="Y262" s="2">
        <f t="shared" si="125"/>
        <v>0</v>
      </c>
      <c r="Z262" s="2">
        <f t="shared" si="125"/>
        <v>0</v>
      </c>
      <c r="AA262" s="2">
        <f t="shared" si="125"/>
        <v>0</v>
      </c>
      <c r="AB262" s="2">
        <f t="shared" si="125"/>
        <v>0</v>
      </c>
      <c r="AC262" s="2">
        <f t="shared" si="125"/>
        <v>0</v>
      </c>
      <c r="AD262" s="2">
        <f t="shared" si="125"/>
        <v>0</v>
      </c>
      <c r="AE262" s="2">
        <f t="shared" si="125"/>
        <v>0</v>
      </c>
      <c r="AF262" s="2">
        <f t="shared" si="125"/>
        <v>0</v>
      </c>
      <c r="AG262" s="2">
        <f t="shared" si="125"/>
        <v>0</v>
      </c>
      <c r="AH262" s="2">
        <f t="shared" si="125"/>
        <v>0</v>
      </c>
      <c r="AI262" s="2">
        <f t="shared" si="125"/>
        <v>0</v>
      </c>
      <c r="AJ262" s="2">
        <f t="shared" si="125"/>
        <v>0</v>
      </c>
      <c r="AK262" s="2">
        <f t="shared" si="125"/>
        <v>0</v>
      </c>
      <c r="AL262" s="2">
        <f t="shared" si="125"/>
        <v>0</v>
      </c>
      <c r="AM262" s="2">
        <f t="shared" si="125"/>
        <v>0</v>
      </c>
      <c r="AN262" s="2">
        <f t="shared" si="125"/>
        <v>1409.1902760547403</v>
      </c>
      <c r="AO262" s="2">
        <f t="shared" si="125"/>
        <v>16677.514324387059</v>
      </c>
      <c r="AP262" s="2">
        <f t="shared" si="125"/>
        <v>16247.786961427397</v>
      </c>
      <c r="AQ262" s="2">
        <f t="shared" si="125"/>
        <v>15818.059598467726</v>
      </c>
      <c r="AR262" s="2">
        <f t="shared" si="125"/>
        <v>15388.33223550806</v>
      </c>
      <c r="AS262" s="2">
        <f t="shared" si="125"/>
        <v>14958.604872548392</v>
      </c>
      <c r="AT262" s="2">
        <f t="shared" si="125"/>
        <v>14528.877509588729</v>
      </c>
      <c r="AU262" s="2">
        <f t="shared" si="125"/>
        <v>14099.150146629059</v>
      </c>
      <c r="AV262" s="2">
        <f t="shared" si="125"/>
        <v>13669.422783669395</v>
      </c>
      <c r="AW262" s="2">
        <f t="shared" si="125"/>
        <v>13239.695420709728</v>
      </c>
      <c r="AX262" s="2">
        <f t="shared" si="125"/>
        <v>12809.96805775006</v>
      </c>
      <c r="AY262" s="2">
        <f t="shared" si="125"/>
        <v>12380.240694790393</v>
      </c>
      <c r="AZ262" s="2">
        <f t="shared" si="125"/>
        <v>11950.513331830729</v>
      </c>
      <c r="BA262" s="2">
        <f t="shared" si="125"/>
        <v>11520.785968871061</v>
      </c>
      <c r="BB262" s="2">
        <f t="shared" si="125"/>
        <v>11091.058605911396</v>
      </c>
      <c r="BC262" s="2">
        <f t="shared" si="125"/>
        <v>10661.331242951728</v>
      </c>
      <c r="BD262" s="2">
        <f t="shared" si="125"/>
        <v>10231.603879992063</v>
      </c>
      <c r="BE262" s="2">
        <f t="shared" si="125"/>
        <v>9801.876517032395</v>
      </c>
      <c r="BF262" s="2">
        <f t="shared" si="125"/>
        <v>9372.1491540727293</v>
      </c>
      <c r="BG262" s="2">
        <f t="shared" si="125"/>
        <v>8942.4217911130618</v>
      </c>
      <c r="BH262" s="2">
        <f t="shared" si="125"/>
        <v>8512.6944281533961</v>
      </c>
      <c r="BI262" s="2">
        <f t="shared" si="125"/>
        <v>8082.9670651937295</v>
      </c>
      <c r="BJ262" s="2">
        <f t="shared" si="125"/>
        <v>7653.2397022340629</v>
      </c>
      <c r="BK262" s="2">
        <f t="shared" si="125"/>
        <v>7223.5123392743963</v>
      </c>
      <c r="BL262" s="2">
        <f t="shared" si="125"/>
        <v>6793.7849763147296</v>
      </c>
      <c r="BM262" s="2">
        <f t="shared" si="125"/>
        <v>5866.5458746904442</v>
      </c>
      <c r="BN262" s="2">
        <f t="shared" si="125"/>
        <v>0</v>
      </c>
      <c r="BO262" s="2">
        <f t="shared" si="125"/>
        <v>0</v>
      </c>
    </row>
    <row r="263" spans="1:68">
      <c r="B263" s="160" t="str">
        <f>"Jan "&amp;$L$10&amp;" $"</f>
        <v>Jan 2012 $</v>
      </c>
      <c r="C263" s="161">
        <v>72099.644</v>
      </c>
      <c r="D263" s="159"/>
      <c r="E263" s="159"/>
      <c r="F263" s="159"/>
      <c r="G263" s="159"/>
      <c r="H263" s="162"/>
    </row>
    <row r="264" spans="1:68">
      <c r="B264" s="14" t="s">
        <v>549</v>
      </c>
      <c r="C264" s="163">
        <v>1.0500000000000001E-2</v>
      </c>
      <c r="D264" s="163">
        <v>0.26740000000000003</v>
      </c>
      <c r="E264" s="163">
        <v>0.72209999999999996</v>
      </c>
      <c r="F264" s="163">
        <v>0</v>
      </c>
      <c r="G264" s="163">
        <v>0</v>
      </c>
      <c r="H264" s="164"/>
      <c r="J264" s="17"/>
      <c r="K264" s="17"/>
    </row>
    <row r="265" spans="1:68">
      <c r="B265" s="14" t="s">
        <v>323</v>
      </c>
      <c r="C265" s="165">
        <v>2.5499999999999998E-2</v>
      </c>
      <c r="D265" s="159"/>
      <c r="E265" s="159"/>
      <c r="F265" s="159"/>
      <c r="G265" s="159"/>
    </row>
    <row r="266" spans="1:68">
      <c r="B266" s="14" t="s">
        <v>550</v>
      </c>
      <c r="C266" s="159">
        <v>2038</v>
      </c>
      <c r="D266" s="159">
        <v>4</v>
      </c>
      <c r="E266" s="159"/>
      <c r="F266" s="159"/>
      <c r="G266" s="159"/>
    </row>
    <row r="267" spans="1:68">
      <c r="B267" s="14" t="s">
        <v>551</v>
      </c>
      <c r="C267" s="159">
        <v>2040</v>
      </c>
      <c r="D267" s="159">
        <v>12</v>
      </c>
      <c r="E267" s="159"/>
      <c r="F267" s="159"/>
      <c r="G267" s="159"/>
    </row>
    <row r="268" spans="1:68">
      <c r="B268" s="15" t="s">
        <v>552</v>
      </c>
      <c r="L268" s="166">
        <f t="shared" ref="L268:BO268" si="126">(1+$C265)^L$21</f>
        <v>1.0126697388586272</v>
      </c>
      <c r="M268" s="166">
        <f t="shared" si="126"/>
        <v>1.0384928171995222</v>
      </c>
      <c r="N268" s="166">
        <f t="shared" si="126"/>
        <v>1.0649743840381101</v>
      </c>
      <c r="O268" s="166">
        <f t="shared" si="126"/>
        <v>1.092131230831082</v>
      </c>
      <c r="P268" s="166">
        <f t="shared" si="126"/>
        <v>1.1199805772172746</v>
      </c>
      <c r="Q268" s="166">
        <f t="shared" si="126"/>
        <v>1.1485400819363152</v>
      </c>
      <c r="R268" s="166">
        <f t="shared" si="126"/>
        <v>1.1778278540256915</v>
      </c>
      <c r="S268" s="166">
        <f t="shared" si="126"/>
        <v>1.2078624643033467</v>
      </c>
      <c r="T268" s="166">
        <f t="shared" si="126"/>
        <v>1.2386629571430821</v>
      </c>
      <c r="U268" s="166">
        <f t="shared" si="126"/>
        <v>1.2702488625502308</v>
      </c>
      <c r="V268" s="166">
        <f t="shared" si="126"/>
        <v>1.3026402085452617</v>
      </c>
      <c r="W268" s="166">
        <f t="shared" si="126"/>
        <v>1.335857533863166</v>
      </c>
      <c r="X268" s="166">
        <f t="shared" si="126"/>
        <v>1.369921900976677</v>
      </c>
      <c r="Y268" s="166">
        <f t="shared" si="126"/>
        <v>1.4048549094515823</v>
      </c>
      <c r="Z268" s="166">
        <f t="shared" si="126"/>
        <v>1.4406787096425977</v>
      </c>
      <c r="AA268" s="166">
        <f t="shared" si="126"/>
        <v>1.477416016738484</v>
      </c>
      <c r="AB268" s="166">
        <f t="shared" si="126"/>
        <v>1.5150901251653155</v>
      </c>
      <c r="AC268" s="166">
        <f t="shared" si="126"/>
        <v>1.5537249233570312</v>
      </c>
      <c r="AD268" s="166">
        <f t="shared" si="126"/>
        <v>1.5933449089026355</v>
      </c>
      <c r="AE268" s="166">
        <f t="shared" si="126"/>
        <v>1.6339752040796529</v>
      </c>
      <c r="AF268" s="166">
        <f t="shared" si="126"/>
        <v>1.6756415717836841</v>
      </c>
      <c r="AG268" s="166">
        <f t="shared" si="126"/>
        <v>1.7183704318641684</v>
      </c>
      <c r="AH268" s="166">
        <f t="shared" si="126"/>
        <v>1.7621888778767048</v>
      </c>
      <c r="AI268" s="166">
        <f t="shared" si="126"/>
        <v>1.8071246942625607</v>
      </c>
      <c r="AJ268" s="166">
        <f t="shared" si="126"/>
        <v>1.8532063739662561</v>
      </c>
      <c r="AK268" s="166">
        <f t="shared" si="126"/>
        <v>1.9004631365023958</v>
      </c>
      <c r="AL268" s="166">
        <f t="shared" si="126"/>
        <v>1.9489249464832072</v>
      </c>
      <c r="AM268" s="166">
        <f t="shared" si="126"/>
        <v>1.998622532618529</v>
      </c>
      <c r="AN268" s="166">
        <f t="shared" si="126"/>
        <v>2.0495874072003017</v>
      </c>
      <c r="AO268" s="166">
        <f t="shared" si="126"/>
        <v>2.1018518860839097</v>
      </c>
      <c r="AP268" s="166">
        <f t="shared" si="126"/>
        <v>2.1554491091790493</v>
      </c>
      <c r="AQ268" s="166">
        <f t="shared" si="126"/>
        <v>2.2104130614631154</v>
      </c>
      <c r="AR268" s="166">
        <f t="shared" si="126"/>
        <v>2.2667785945304249</v>
      </c>
      <c r="AS268" s="166">
        <f t="shared" si="126"/>
        <v>2.3245814486909508</v>
      </c>
      <c r="AT268" s="166">
        <f t="shared" si="126"/>
        <v>2.3838582756325706</v>
      </c>
      <c r="AU268" s="166">
        <f t="shared" si="126"/>
        <v>2.444646661661201</v>
      </c>
      <c r="AV268" s="166">
        <f t="shared" si="126"/>
        <v>2.5069851515335619</v>
      </c>
      <c r="AW268" s="166">
        <f t="shared" si="126"/>
        <v>2.570913272897668</v>
      </c>
      <c r="AX268" s="166">
        <f t="shared" si="126"/>
        <v>2.6364715613565588</v>
      </c>
      <c r="AY268" s="166">
        <f t="shared" si="126"/>
        <v>2.7037015861711513</v>
      </c>
      <c r="AZ268" s="166">
        <f t="shared" si="126"/>
        <v>2.7726459766185156</v>
      </c>
      <c r="BA268" s="166">
        <f t="shared" si="126"/>
        <v>2.8433484490222884</v>
      </c>
      <c r="BB268" s="166">
        <f t="shared" si="126"/>
        <v>2.9158538344723568</v>
      </c>
      <c r="BC268" s="166">
        <f t="shared" si="126"/>
        <v>2.9902081072514015</v>
      </c>
      <c r="BD268" s="166">
        <f t="shared" si="126"/>
        <v>3.0664584139863131</v>
      </c>
      <c r="BE268" s="166">
        <f t="shared" si="126"/>
        <v>3.1446531035429639</v>
      </c>
      <c r="BF268" s="166">
        <f t="shared" si="126"/>
        <v>3.2248417576833104</v>
      </c>
      <c r="BG268" s="166">
        <f t="shared" si="126"/>
        <v>3.3070752225042348</v>
      </c>
      <c r="BH268" s="166">
        <f t="shared" si="126"/>
        <v>3.3914056406780926</v>
      </c>
      <c r="BI268" s="166">
        <f t="shared" si="126"/>
        <v>3.477886484515385</v>
      </c>
      <c r="BJ268" s="166">
        <f t="shared" si="126"/>
        <v>3.5665725898705269</v>
      </c>
      <c r="BK268" s="166">
        <f t="shared" si="126"/>
        <v>3.6575201909122264</v>
      </c>
      <c r="BL268" s="166">
        <f t="shared" si="126"/>
        <v>3.7507869557804878</v>
      </c>
      <c r="BM268" s="166">
        <f t="shared" si="126"/>
        <v>3.8464320231528903</v>
      </c>
      <c r="BN268" s="166">
        <f t="shared" si="126"/>
        <v>3.9445160397432901</v>
      </c>
      <c r="BO268" s="166">
        <f t="shared" si="126"/>
        <v>4.0451011987567442</v>
      </c>
    </row>
    <row r="269" spans="1:68">
      <c r="B269" s="14" t="s">
        <v>553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1:68">
      <c r="B270" s="64" t="s">
        <v>554</v>
      </c>
      <c r="L270" s="2">
        <f t="shared" ref="L270:BO270" si="127">IF(L$10&gt;$C267,0,+K273)</f>
        <v>0</v>
      </c>
      <c r="M270" s="2">
        <f t="shared" si="127"/>
        <v>0</v>
      </c>
      <c r="N270" s="2">
        <f t="shared" si="127"/>
        <v>0</v>
      </c>
      <c r="O270" s="2">
        <f t="shared" si="127"/>
        <v>0</v>
      </c>
      <c r="P270" s="2">
        <f t="shared" si="127"/>
        <v>0</v>
      </c>
      <c r="Q270" s="2">
        <f t="shared" si="127"/>
        <v>0</v>
      </c>
      <c r="R270" s="2">
        <f t="shared" si="127"/>
        <v>0</v>
      </c>
      <c r="S270" s="2">
        <f t="shared" si="127"/>
        <v>0</v>
      </c>
      <c r="T270" s="2">
        <f t="shared" si="127"/>
        <v>0</v>
      </c>
      <c r="U270" s="2">
        <f t="shared" si="127"/>
        <v>0</v>
      </c>
      <c r="V270" s="2">
        <f t="shared" si="127"/>
        <v>0</v>
      </c>
      <c r="W270" s="2">
        <f t="shared" si="127"/>
        <v>0</v>
      </c>
      <c r="X270" s="2">
        <f t="shared" si="127"/>
        <v>0</v>
      </c>
      <c r="Y270" s="2">
        <f t="shared" si="127"/>
        <v>0</v>
      </c>
      <c r="Z270" s="2">
        <f t="shared" si="127"/>
        <v>0</v>
      </c>
      <c r="AA270" s="2">
        <f t="shared" si="127"/>
        <v>0</v>
      </c>
      <c r="AB270" s="2">
        <f t="shared" si="127"/>
        <v>0</v>
      </c>
      <c r="AC270" s="2">
        <f t="shared" si="127"/>
        <v>0</v>
      </c>
      <c r="AD270" s="2">
        <f t="shared" si="127"/>
        <v>0</v>
      </c>
      <c r="AE270" s="2">
        <f t="shared" si="127"/>
        <v>0</v>
      </c>
      <c r="AF270" s="2">
        <f t="shared" si="127"/>
        <v>0</v>
      </c>
      <c r="AG270" s="2">
        <f t="shared" si="127"/>
        <v>0</v>
      </c>
      <c r="AH270" s="2">
        <f t="shared" si="127"/>
        <v>0</v>
      </c>
      <c r="AI270" s="2">
        <f t="shared" si="127"/>
        <v>0</v>
      </c>
      <c r="AJ270" s="2">
        <f t="shared" si="127"/>
        <v>0</v>
      </c>
      <c r="AK270" s="2">
        <f t="shared" si="127"/>
        <v>0</v>
      </c>
      <c r="AL270" s="2">
        <f t="shared" si="127"/>
        <v>0</v>
      </c>
      <c r="AM270" s="2">
        <f t="shared" si="127"/>
        <v>1510.0066506299199</v>
      </c>
      <c r="AN270" s="2">
        <f t="shared" si="127"/>
        <v>41340.850271293195</v>
      </c>
      <c r="AO270" s="2">
        <f t="shared" si="127"/>
        <v>0</v>
      </c>
      <c r="AP270" s="2">
        <f t="shared" si="127"/>
        <v>0</v>
      </c>
      <c r="AQ270" s="2">
        <f t="shared" si="127"/>
        <v>0</v>
      </c>
      <c r="AR270" s="2">
        <f t="shared" si="127"/>
        <v>0</v>
      </c>
      <c r="AS270" s="2">
        <f t="shared" si="127"/>
        <v>0</v>
      </c>
      <c r="AT270" s="2">
        <f t="shared" si="127"/>
        <v>0</v>
      </c>
      <c r="AU270" s="2">
        <f t="shared" si="127"/>
        <v>0</v>
      </c>
      <c r="AV270" s="2">
        <f t="shared" si="127"/>
        <v>0</v>
      </c>
      <c r="AW270" s="2">
        <f t="shared" si="127"/>
        <v>0</v>
      </c>
      <c r="AX270" s="2">
        <f t="shared" si="127"/>
        <v>0</v>
      </c>
      <c r="AY270" s="2">
        <f t="shared" si="127"/>
        <v>0</v>
      </c>
      <c r="AZ270" s="2">
        <f t="shared" si="127"/>
        <v>0</v>
      </c>
      <c r="BA270" s="2">
        <f t="shared" si="127"/>
        <v>0</v>
      </c>
      <c r="BB270" s="2">
        <f t="shared" si="127"/>
        <v>0</v>
      </c>
      <c r="BC270" s="2">
        <f t="shared" si="127"/>
        <v>0</v>
      </c>
      <c r="BD270" s="2">
        <f t="shared" si="127"/>
        <v>0</v>
      </c>
      <c r="BE270" s="2">
        <f t="shared" si="127"/>
        <v>0</v>
      </c>
      <c r="BF270" s="2">
        <f t="shared" si="127"/>
        <v>0</v>
      </c>
      <c r="BG270" s="2">
        <f t="shared" si="127"/>
        <v>0</v>
      </c>
      <c r="BH270" s="2">
        <f t="shared" si="127"/>
        <v>0</v>
      </c>
      <c r="BI270" s="2">
        <f t="shared" si="127"/>
        <v>0</v>
      </c>
      <c r="BJ270" s="2">
        <f t="shared" si="127"/>
        <v>0</v>
      </c>
      <c r="BK270" s="2">
        <f t="shared" si="127"/>
        <v>0</v>
      </c>
      <c r="BL270" s="2">
        <f t="shared" si="127"/>
        <v>0</v>
      </c>
      <c r="BM270" s="2">
        <f t="shared" si="127"/>
        <v>0</v>
      </c>
      <c r="BN270" s="2">
        <f t="shared" si="127"/>
        <v>0</v>
      </c>
      <c r="BO270" s="2">
        <f t="shared" si="127"/>
        <v>0</v>
      </c>
    </row>
    <row r="271" spans="1:68">
      <c r="A271" t="s">
        <v>399</v>
      </c>
      <c r="B271" s="64" t="s">
        <v>555</v>
      </c>
      <c r="L271" s="2">
        <f t="shared" ref="L271:BO271" si="128">IF(AND(L$10&gt;=$C266,L$10&lt;=$C267),INDEX($C264:$G264,1,L$10-$C266+1)*$C263*L268,0)</f>
        <v>0</v>
      </c>
      <c r="M271" s="2">
        <f t="shared" si="128"/>
        <v>0</v>
      </c>
      <c r="N271" s="2">
        <f t="shared" si="128"/>
        <v>0</v>
      </c>
      <c r="O271" s="2">
        <f t="shared" si="128"/>
        <v>0</v>
      </c>
      <c r="P271" s="2">
        <f t="shared" si="128"/>
        <v>0</v>
      </c>
      <c r="Q271" s="2">
        <f t="shared" si="128"/>
        <v>0</v>
      </c>
      <c r="R271" s="2">
        <f t="shared" si="128"/>
        <v>0</v>
      </c>
      <c r="S271" s="2">
        <f t="shared" si="128"/>
        <v>0</v>
      </c>
      <c r="T271" s="2">
        <f t="shared" si="128"/>
        <v>0</v>
      </c>
      <c r="U271" s="2">
        <f t="shared" si="128"/>
        <v>0</v>
      </c>
      <c r="V271" s="2">
        <f t="shared" si="128"/>
        <v>0</v>
      </c>
      <c r="W271" s="2">
        <f t="shared" si="128"/>
        <v>0</v>
      </c>
      <c r="X271" s="2">
        <f t="shared" si="128"/>
        <v>0</v>
      </c>
      <c r="Y271" s="2">
        <f t="shared" si="128"/>
        <v>0</v>
      </c>
      <c r="Z271" s="2">
        <f t="shared" si="128"/>
        <v>0</v>
      </c>
      <c r="AA271" s="2">
        <f t="shared" si="128"/>
        <v>0</v>
      </c>
      <c r="AB271" s="2">
        <f t="shared" si="128"/>
        <v>0</v>
      </c>
      <c r="AC271" s="2">
        <f t="shared" si="128"/>
        <v>0</v>
      </c>
      <c r="AD271" s="2">
        <f t="shared" si="128"/>
        <v>0</v>
      </c>
      <c r="AE271" s="2">
        <f t="shared" si="128"/>
        <v>0</v>
      </c>
      <c r="AF271" s="2">
        <f t="shared" si="128"/>
        <v>0</v>
      </c>
      <c r="AG271" s="2">
        <f t="shared" si="128"/>
        <v>0</v>
      </c>
      <c r="AH271" s="2">
        <f t="shared" si="128"/>
        <v>0</v>
      </c>
      <c r="AI271" s="2">
        <f t="shared" si="128"/>
        <v>0</v>
      </c>
      <c r="AJ271" s="2">
        <f t="shared" si="128"/>
        <v>0</v>
      </c>
      <c r="AK271" s="2">
        <f t="shared" si="128"/>
        <v>0</v>
      </c>
      <c r="AL271" s="2">
        <f t="shared" si="128"/>
        <v>1475.4263456536623</v>
      </c>
      <c r="AM271" s="2">
        <f t="shared" si="128"/>
        <v>38532.332804847421</v>
      </c>
      <c r="AN271" s="2">
        <f t="shared" si="128"/>
        <v>106707.98262939051</v>
      </c>
      <c r="AO271" s="2">
        <f t="shared" si="128"/>
        <v>0</v>
      </c>
      <c r="AP271" s="2">
        <f t="shared" si="128"/>
        <v>0</v>
      </c>
      <c r="AQ271" s="2">
        <f t="shared" si="128"/>
        <v>0</v>
      </c>
      <c r="AR271" s="2">
        <f t="shared" si="128"/>
        <v>0</v>
      </c>
      <c r="AS271" s="2">
        <f t="shared" si="128"/>
        <v>0</v>
      </c>
      <c r="AT271" s="2">
        <f t="shared" si="128"/>
        <v>0</v>
      </c>
      <c r="AU271" s="2">
        <f t="shared" si="128"/>
        <v>0</v>
      </c>
      <c r="AV271" s="2">
        <f t="shared" si="128"/>
        <v>0</v>
      </c>
      <c r="AW271" s="2">
        <f t="shared" si="128"/>
        <v>0</v>
      </c>
      <c r="AX271" s="2">
        <f t="shared" si="128"/>
        <v>0</v>
      </c>
      <c r="AY271" s="2">
        <f t="shared" si="128"/>
        <v>0</v>
      </c>
      <c r="AZ271" s="2">
        <f t="shared" si="128"/>
        <v>0</v>
      </c>
      <c r="BA271" s="2">
        <f t="shared" si="128"/>
        <v>0</v>
      </c>
      <c r="BB271" s="2">
        <f t="shared" si="128"/>
        <v>0</v>
      </c>
      <c r="BC271" s="2">
        <f t="shared" si="128"/>
        <v>0</v>
      </c>
      <c r="BD271" s="2">
        <f t="shared" si="128"/>
        <v>0</v>
      </c>
      <c r="BE271" s="2">
        <f t="shared" si="128"/>
        <v>0</v>
      </c>
      <c r="BF271" s="2">
        <f t="shared" si="128"/>
        <v>0</v>
      </c>
      <c r="BG271" s="2">
        <f t="shared" si="128"/>
        <v>0</v>
      </c>
      <c r="BH271" s="2">
        <f t="shared" si="128"/>
        <v>0</v>
      </c>
      <c r="BI271" s="2">
        <f t="shared" si="128"/>
        <v>0</v>
      </c>
      <c r="BJ271" s="2">
        <f t="shared" si="128"/>
        <v>0</v>
      </c>
      <c r="BK271" s="2">
        <f t="shared" si="128"/>
        <v>0</v>
      </c>
      <c r="BL271" s="2">
        <f t="shared" si="128"/>
        <v>0</v>
      </c>
      <c r="BM271" s="2">
        <f t="shared" si="128"/>
        <v>0</v>
      </c>
      <c r="BN271" s="2">
        <f t="shared" si="128"/>
        <v>0</v>
      </c>
      <c r="BO271" s="2">
        <f t="shared" si="128"/>
        <v>0</v>
      </c>
      <c r="BP271" s="65">
        <f>SUM(L271:BO271)</f>
        <v>146715.7417798916</v>
      </c>
    </row>
    <row r="272" spans="1:68">
      <c r="B272" s="64" t="s">
        <v>3</v>
      </c>
      <c r="C272" s="165">
        <v>6.25E-2</v>
      </c>
      <c r="L272" s="2">
        <f t="shared" ref="L272:BO272" si="129">SUM(L270,L271/2)*$C272*IF(L$10=$C266,(13-$D266)/12,IF(L$10=$C267,($D267-1)/12,1))</f>
        <v>0</v>
      </c>
      <c r="M272" s="2">
        <f t="shared" si="129"/>
        <v>0</v>
      </c>
      <c r="N272" s="2">
        <f t="shared" si="129"/>
        <v>0</v>
      </c>
      <c r="O272" s="2">
        <f t="shared" si="129"/>
        <v>0</v>
      </c>
      <c r="P272" s="2">
        <f t="shared" si="129"/>
        <v>0</v>
      </c>
      <c r="Q272" s="2">
        <f t="shared" si="129"/>
        <v>0</v>
      </c>
      <c r="R272" s="2">
        <f t="shared" si="129"/>
        <v>0</v>
      </c>
      <c r="S272" s="2">
        <f t="shared" si="129"/>
        <v>0</v>
      </c>
      <c r="T272" s="2">
        <f t="shared" si="129"/>
        <v>0</v>
      </c>
      <c r="U272" s="2">
        <f t="shared" si="129"/>
        <v>0</v>
      </c>
      <c r="V272" s="2">
        <f t="shared" si="129"/>
        <v>0</v>
      </c>
      <c r="W272" s="2">
        <f t="shared" si="129"/>
        <v>0</v>
      </c>
      <c r="X272" s="2">
        <f t="shared" si="129"/>
        <v>0</v>
      </c>
      <c r="Y272" s="2">
        <f t="shared" si="129"/>
        <v>0</v>
      </c>
      <c r="Z272" s="2">
        <f t="shared" si="129"/>
        <v>0</v>
      </c>
      <c r="AA272" s="2">
        <f t="shared" si="129"/>
        <v>0</v>
      </c>
      <c r="AB272" s="2">
        <f t="shared" si="129"/>
        <v>0</v>
      </c>
      <c r="AC272" s="2">
        <f t="shared" si="129"/>
        <v>0</v>
      </c>
      <c r="AD272" s="2">
        <f t="shared" si="129"/>
        <v>0</v>
      </c>
      <c r="AE272" s="2">
        <f t="shared" si="129"/>
        <v>0</v>
      </c>
      <c r="AF272" s="2">
        <f t="shared" si="129"/>
        <v>0</v>
      </c>
      <c r="AG272" s="2">
        <f t="shared" si="129"/>
        <v>0</v>
      </c>
      <c r="AH272" s="2">
        <f t="shared" si="129"/>
        <v>0</v>
      </c>
      <c r="AI272" s="2">
        <f t="shared" si="129"/>
        <v>0</v>
      </c>
      <c r="AJ272" s="2">
        <f t="shared" si="129"/>
        <v>0</v>
      </c>
      <c r="AK272" s="2">
        <f t="shared" si="129"/>
        <v>0</v>
      </c>
      <c r="AL272" s="2">
        <f t="shared" si="129"/>
        <v>34.580304976257707</v>
      </c>
      <c r="AM272" s="2">
        <f t="shared" si="129"/>
        <v>1298.5108158158519</v>
      </c>
      <c r="AN272" s="2">
        <f t="shared" si="129"/>
        <v>5425.2252991972546</v>
      </c>
      <c r="AO272" s="2">
        <f t="shared" si="129"/>
        <v>0</v>
      </c>
      <c r="AP272" s="2">
        <f t="shared" si="129"/>
        <v>0</v>
      </c>
      <c r="AQ272" s="2">
        <f t="shared" si="129"/>
        <v>0</v>
      </c>
      <c r="AR272" s="2">
        <f t="shared" si="129"/>
        <v>0</v>
      </c>
      <c r="AS272" s="2">
        <f t="shared" si="129"/>
        <v>0</v>
      </c>
      <c r="AT272" s="2">
        <f t="shared" si="129"/>
        <v>0</v>
      </c>
      <c r="AU272" s="2">
        <f t="shared" si="129"/>
        <v>0</v>
      </c>
      <c r="AV272" s="2">
        <f t="shared" si="129"/>
        <v>0</v>
      </c>
      <c r="AW272" s="2">
        <f t="shared" si="129"/>
        <v>0</v>
      </c>
      <c r="AX272" s="2">
        <f t="shared" si="129"/>
        <v>0</v>
      </c>
      <c r="AY272" s="2">
        <f t="shared" si="129"/>
        <v>0</v>
      </c>
      <c r="AZ272" s="2">
        <f t="shared" si="129"/>
        <v>0</v>
      </c>
      <c r="BA272" s="2">
        <f t="shared" si="129"/>
        <v>0</v>
      </c>
      <c r="BB272" s="2">
        <f t="shared" si="129"/>
        <v>0</v>
      </c>
      <c r="BC272" s="2">
        <f t="shared" si="129"/>
        <v>0</v>
      </c>
      <c r="BD272" s="2">
        <f t="shared" si="129"/>
        <v>0</v>
      </c>
      <c r="BE272" s="2">
        <f t="shared" si="129"/>
        <v>0</v>
      </c>
      <c r="BF272" s="2">
        <f t="shared" si="129"/>
        <v>0</v>
      </c>
      <c r="BG272" s="2">
        <f t="shared" si="129"/>
        <v>0</v>
      </c>
      <c r="BH272" s="2">
        <f t="shared" si="129"/>
        <v>0</v>
      </c>
      <c r="BI272" s="2">
        <f t="shared" si="129"/>
        <v>0</v>
      </c>
      <c r="BJ272" s="2">
        <f t="shared" si="129"/>
        <v>0</v>
      </c>
      <c r="BK272" s="2">
        <f t="shared" si="129"/>
        <v>0</v>
      </c>
      <c r="BL272" s="2">
        <f t="shared" si="129"/>
        <v>0</v>
      </c>
      <c r="BM272" s="2">
        <f t="shared" si="129"/>
        <v>0</v>
      </c>
      <c r="BN272" s="2">
        <f t="shared" si="129"/>
        <v>0</v>
      </c>
      <c r="BO272" s="2">
        <f t="shared" si="129"/>
        <v>0</v>
      </c>
    </row>
    <row r="273" spans="2:67">
      <c r="B273" s="64" t="s">
        <v>556</v>
      </c>
      <c r="K273" s="167"/>
      <c r="L273" s="2">
        <f t="shared" ref="L273" si="130">SUM(L270:L272)</f>
        <v>0</v>
      </c>
      <c r="M273" s="2">
        <f t="shared" ref="M273:BO273" si="131">SUM(M270:M272)</f>
        <v>0</v>
      </c>
      <c r="N273" s="2">
        <f t="shared" si="131"/>
        <v>0</v>
      </c>
      <c r="O273" s="2">
        <f t="shared" si="131"/>
        <v>0</v>
      </c>
      <c r="P273" s="2">
        <f t="shared" si="131"/>
        <v>0</v>
      </c>
      <c r="Q273" s="2">
        <f t="shared" si="131"/>
        <v>0</v>
      </c>
      <c r="R273" s="2">
        <f t="shared" si="131"/>
        <v>0</v>
      </c>
      <c r="S273" s="2">
        <f t="shared" si="131"/>
        <v>0</v>
      </c>
      <c r="T273" s="2">
        <f t="shared" si="131"/>
        <v>0</v>
      </c>
      <c r="U273" s="2">
        <f t="shared" si="131"/>
        <v>0</v>
      </c>
      <c r="V273" s="2">
        <f t="shared" si="131"/>
        <v>0</v>
      </c>
      <c r="W273" s="2">
        <f t="shared" si="131"/>
        <v>0</v>
      </c>
      <c r="X273" s="2">
        <f t="shared" si="131"/>
        <v>0</v>
      </c>
      <c r="Y273" s="2">
        <f t="shared" si="131"/>
        <v>0</v>
      </c>
      <c r="Z273" s="2">
        <f t="shared" si="131"/>
        <v>0</v>
      </c>
      <c r="AA273" s="2">
        <f t="shared" si="131"/>
        <v>0</v>
      </c>
      <c r="AB273" s="2">
        <f t="shared" si="131"/>
        <v>0</v>
      </c>
      <c r="AC273" s="2">
        <f t="shared" si="131"/>
        <v>0</v>
      </c>
      <c r="AD273" s="2">
        <f t="shared" si="131"/>
        <v>0</v>
      </c>
      <c r="AE273" s="2">
        <f t="shared" si="131"/>
        <v>0</v>
      </c>
      <c r="AF273" s="2">
        <f t="shared" si="131"/>
        <v>0</v>
      </c>
      <c r="AG273" s="2">
        <f t="shared" si="131"/>
        <v>0</v>
      </c>
      <c r="AH273" s="2">
        <f t="shared" si="131"/>
        <v>0</v>
      </c>
      <c r="AI273" s="2">
        <f t="shared" si="131"/>
        <v>0</v>
      </c>
      <c r="AJ273" s="2">
        <f t="shared" si="131"/>
        <v>0</v>
      </c>
      <c r="AK273" s="2">
        <f t="shared" si="131"/>
        <v>0</v>
      </c>
      <c r="AL273" s="2">
        <f t="shared" si="131"/>
        <v>1510.0066506299199</v>
      </c>
      <c r="AM273" s="2">
        <f t="shared" si="131"/>
        <v>41340.850271293195</v>
      </c>
      <c r="AN273" s="2">
        <f t="shared" si="131"/>
        <v>153474.05819988094</v>
      </c>
      <c r="AO273" s="2">
        <f t="shared" si="131"/>
        <v>0</v>
      </c>
      <c r="AP273" s="2">
        <f t="shared" si="131"/>
        <v>0</v>
      </c>
      <c r="AQ273" s="2">
        <f t="shared" si="131"/>
        <v>0</v>
      </c>
      <c r="AR273" s="2">
        <f t="shared" si="131"/>
        <v>0</v>
      </c>
      <c r="AS273" s="2">
        <f t="shared" si="131"/>
        <v>0</v>
      </c>
      <c r="AT273" s="2">
        <f t="shared" si="131"/>
        <v>0</v>
      </c>
      <c r="AU273" s="2">
        <f t="shared" si="131"/>
        <v>0</v>
      </c>
      <c r="AV273" s="2">
        <f t="shared" si="131"/>
        <v>0</v>
      </c>
      <c r="AW273" s="2">
        <f t="shared" si="131"/>
        <v>0</v>
      </c>
      <c r="AX273" s="2">
        <f t="shared" si="131"/>
        <v>0</v>
      </c>
      <c r="AY273" s="2">
        <f t="shared" si="131"/>
        <v>0</v>
      </c>
      <c r="AZ273" s="2">
        <f t="shared" si="131"/>
        <v>0</v>
      </c>
      <c r="BA273" s="2">
        <f t="shared" si="131"/>
        <v>0</v>
      </c>
      <c r="BB273" s="2">
        <f t="shared" si="131"/>
        <v>0</v>
      </c>
      <c r="BC273" s="2">
        <f t="shared" si="131"/>
        <v>0</v>
      </c>
      <c r="BD273" s="2">
        <f t="shared" si="131"/>
        <v>0</v>
      </c>
      <c r="BE273" s="2">
        <f t="shared" si="131"/>
        <v>0</v>
      </c>
      <c r="BF273" s="2">
        <f t="shared" si="131"/>
        <v>0</v>
      </c>
      <c r="BG273" s="2">
        <f t="shared" si="131"/>
        <v>0</v>
      </c>
      <c r="BH273" s="2">
        <f t="shared" si="131"/>
        <v>0</v>
      </c>
      <c r="BI273" s="2">
        <f t="shared" si="131"/>
        <v>0</v>
      </c>
      <c r="BJ273" s="2">
        <f t="shared" si="131"/>
        <v>0</v>
      </c>
      <c r="BK273" s="2">
        <f t="shared" si="131"/>
        <v>0</v>
      </c>
      <c r="BL273" s="2">
        <f t="shared" si="131"/>
        <v>0</v>
      </c>
      <c r="BM273" s="2">
        <f t="shared" si="131"/>
        <v>0</v>
      </c>
      <c r="BN273" s="2">
        <f t="shared" si="131"/>
        <v>0</v>
      </c>
      <c r="BO273" s="2">
        <f t="shared" si="131"/>
        <v>0</v>
      </c>
    </row>
    <row r="274" spans="2:67">
      <c r="B274" s="168" t="s">
        <v>557</v>
      </c>
      <c r="E274" s="2">
        <f>MAX(L273:BO273)*(1+$C$8)</f>
        <v>153474.05819988094</v>
      </c>
      <c r="F274" s="159">
        <v>25</v>
      </c>
      <c r="G274" s="169">
        <f>+$C$6</f>
        <v>2.9999999999999997E-4</v>
      </c>
      <c r="H274" s="151"/>
      <c r="L274" s="2"/>
      <c r="M274" s="2"/>
      <c r="N274" s="2"/>
      <c r="O274" s="2"/>
      <c r="P274" s="2"/>
      <c r="Q274" s="2"/>
    </row>
    <row r="275" spans="2:67">
      <c r="B275" s="14"/>
    </row>
    <row r="276" spans="2:67">
      <c r="B276" s="170" t="s">
        <v>558</v>
      </c>
    </row>
    <row r="277" spans="2:67">
      <c r="B277" s="168" t="s">
        <v>559</v>
      </c>
      <c r="K277" s="2"/>
      <c r="L277" s="2">
        <f t="shared" ref="L277:BO277" si="132">IF(L$10=$C267,$E274,K279)</f>
        <v>0</v>
      </c>
      <c r="M277" s="2">
        <f t="shared" si="132"/>
        <v>0</v>
      </c>
      <c r="N277" s="2">
        <f t="shared" si="132"/>
        <v>0</v>
      </c>
      <c r="O277" s="2">
        <f t="shared" si="132"/>
        <v>0</v>
      </c>
      <c r="P277" s="2">
        <f t="shared" si="132"/>
        <v>0</v>
      </c>
      <c r="Q277" s="2">
        <f t="shared" si="132"/>
        <v>0</v>
      </c>
      <c r="R277" s="2">
        <f t="shared" si="132"/>
        <v>0</v>
      </c>
      <c r="S277" s="2">
        <f t="shared" si="132"/>
        <v>0</v>
      </c>
      <c r="T277" s="2">
        <f t="shared" si="132"/>
        <v>0</v>
      </c>
      <c r="U277" s="2">
        <f t="shared" si="132"/>
        <v>0</v>
      </c>
      <c r="V277" s="2">
        <f t="shared" si="132"/>
        <v>0</v>
      </c>
      <c r="W277" s="2">
        <f t="shared" si="132"/>
        <v>0</v>
      </c>
      <c r="X277" s="2">
        <f t="shared" si="132"/>
        <v>0</v>
      </c>
      <c r="Y277" s="2">
        <f t="shared" si="132"/>
        <v>0</v>
      </c>
      <c r="Z277" s="2">
        <f t="shared" si="132"/>
        <v>0</v>
      </c>
      <c r="AA277" s="2">
        <f t="shared" si="132"/>
        <v>0</v>
      </c>
      <c r="AB277" s="2">
        <f t="shared" si="132"/>
        <v>0</v>
      </c>
      <c r="AC277" s="2">
        <f t="shared" si="132"/>
        <v>0</v>
      </c>
      <c r="AD277" s="2">
        <f t="shared" si="132"/>
        <v>0</v>
      </c>
      <c r="AE277" s="2">
        <f t="shared" si="132"/>
        <v>0</v>
      </c>
      <c r="AF277" s="2">
        <f t="shared" si="132"/>
        <v>0</v>
      </c>
      <c r="AG277" s="2">
        <f t="shared" si="132"/>
        <v>0</v>
      </c>
      <c r="AH277" s="2">
        <f t="shared" si="132"/>
        <v>0</v>
      </c>
      <c r="AI277" s="2">
        <f t="shared" si="132"/>
        <v>0</v>
      </c>
      <c r="AJ277" s="2">
        <f t="shared" si="132"/>
        <v>0</v>
      </c>
      <c r="AK277" s="2">
        <f t="shared" si="132"/>
        <v>0</v>
      </c>
      <c r="AL277" s="2">
        <f t="shared" si="132"/>
        <v>0</v>
      </c>
      <c r="AM277" s="2">
        <f t="shared" si="132"/>
        <v>0</v>
      </c>
      <c r="AN277" s="2">
        <f t="shared" si="132"/>
        <v>153474.05819988094</v>
      </c>
      <c r="AO277" s="2">
        <f t="shared" si="132"/>
        <v>152962.47800588133</v>
      </c>
      <c r="AP277" s="2">
        <f t="shared" si="132"/>
        <v>146823.51567788608</v>
      </c>
      <c r="AQ277" s="2">
        <f t="shared" si="132"/>
        <v>140684.55334989083</v>
      </c>
      <c r="AR277" s="2">
        <f t="shared" si="132"/>
        <v>134545.59102189558</v>
      </c>
      <c r="AS277" s="2">
        <f t="shared" si="132"/>
        <v>128406.62869390035</v>
      </c>
      <c r="AT277" s="2">
        <f t="shared" si="132"/>
        <v>122267.66636590511</v>
      </c>
      <c r="AU277" s="2">
        <f t="shared" si="132"/>
        <v>116128.70403790988</v>
      </c>
      <c r="AV277" s="2">
        <f t="shared" si="132"/>
        <v>109989.74170991464</v>
      </c>
      <c r="AW277" s="2">
        <f t="shared" si="132"/>
        <v>103850.7793819194</v>
      </c>
      <c r="AX277" s="2">
        <f t="shared" si="132"/>
        <v>97711.817053924169</v>
      </c>
      <c r="AY277" s="2">
        <f t="shared" si="132"/>
        <v>91572.854725928933</v>
      </c>
      <c r="AZ277" s="2">
        <f t="shared" si="132"/>
        <v>85433.892397933698</v>
      </c>
      <c r="BA277" s="2">
        <f t="shared" si="132"/>
        <v>79294.930069938462</v>
      </c>
      <c r="BB277" s="2">
        <f t="shared" si="132"/>
        <v>73155.967741943226</v>
      </c>
      <c r="BC277" s="2">
        <f t="shared" si="132"/>
        <v>67017.005413947991</v>
      </c>
      <c r="BD277" s="2">
        <f t="shared" si="132"/>
        <v>60878.043085952755</v>
      </c>
      <c r="BE277" s="2">
        <f t="shared" si="132"/>
        <v>54739.080757957519</v>
      </c>
      <c r="BF277" s="2">
        <f t="shared" si="132"/>
        <v>48600.118429962284</v>
      </c>
      <c r="BG277" s="2">
        <f t="shared" si="132"/>
        <v>42461.156101967048</v>
      </c>
      <c r="BH277" s="2">
        <f t="shared" si="132"/>
        <v>36322.193773971812</v>
      </c>
      <c r="BI277" s="2">
        <f t="shared" si="132"/>
        <v>30183.231445976577</v>
      </c>
      <c r="BJ277" s="2">
        <f t="shared" si="132"/>
        <v>24044.269117981341</v>
      </c>
      <c r="BK277" s="2">
        <f t="shared" si="132"/>
        <v>17905.306789986105</v>
      </c>
      <c r="BL277" s="2">
        <f t="shared" si="132"/>
        <v>11766.344461990868</v>
      </c>
      <c r="BM277" s="2">
        <f t="shared" si="132"/>
        <v>5627.3821339956303</v>
      </c>
      <c r="BN277" s="2">
        <f t="shared" si="132"/>
        <v>0</v>
      </c>
      <c r="BO277" s="2">
        <f t="shared" si="132"/>
        <v>0</v>
      </c>
    </row>
    <row r="278" spans="2:67">
      <c r="B278" s="64" t="s">
        <v>541</v>
      </c>
      <c r="K278" s="2"/>
      <c r="L278" s="2">
        <f t="shared" ref="L278:BO278" si="133">IF(L$10=$C267,$E274/$F274*(13-$D267)/12,MIN(K279,$E274/$F274))</f>
        <v>0</v>
      </c>
      <c r="M278" s="2">
        <f t="shared" si="133"/>
        <v>0</v>
      </c>
      <c r="N278" s="2">
        <f t="shared" si="133"/>
        <v>0</v>
      </c>
      <c r="O278" s="2">
        <f t="shared" si="133"/>
        <v>0</v>
      </c>
      <c r="P278" s="2">
        <f t="shared" si="133"/>
        <v>0</v>
      </c>
      <c r="Q278" s="2">
        <f t="shared" si="133"/>
        <v>0</v>
      </c>
      <c r="R278" s="2">
        <f t="shared" si="133"/>
        <v>0</v>
      </c>
      <c r="S278" s="2">
        <f t="shared" si="133"/>
        <v>0</v>
      </c>
      <c r="T278" s="2">
        <f t="shared" si="133"/>
        <v>0</v>
      </c>
      <c r="U278" s="2">
        <f t="shared" si="133"/>
        <v>0</v>
      </c>
      <c r="V278" s="2">
        <f t="shared" si="133"/>
        <v>0</v>
      </c>
      <c r="W278" s="2">
        <f t="shared" si="133"/>
        <v>0</v>
      </c>
      <c r="X278" s="2">
        <f t="shared" si="133"/>
        <v>0</v>
      </c>
      <c r="Y278" s="2">
        <f t="shared" si="133"/>
        <v>0</v>
      </c>
      <c r="Z278" s="2">
        <f t="shared" si="133"/>
        <v>0</v>
      </c>
      <c r="AA278" s="2">
        <f t="shared" si="133"/>
        <v>0</v>
      </c>
      <c r="AB278" s="2">
        <f t="shared" si="133"/>
        <v>0</v>
      </c>
      <c r="AC278" s="2">
        <f t="shared" si="133"/>
        <v>0</v>
      </c>
      <c r="AD278" s="2">
        <f t="shared" si="133"/>
        <v>0</v>
      </c>
      <c r="AE278" s="2">
        <f t="shared" si="133"/>
        <v>0</v>
      </c>
      <c r="AF278" s="2">
        <f t="shared" si="133"/>
        <v>0</v>
      </c>
      <c r="AG278" s="2">
        <f t="shared" si="133"/>
        <v>0</v>
      </c>
      <c r="AH278" s="2">
        <f t="shared" si="133"/>
        <v>0</v>
      </c>
      <c r="AI278" s="2">
        <f t="shared" si="133"/>
        <v>0</v>
      </c>
      <c r="AJ278" s="2">
        <f t="shared" si="133"/>
        <v>0</v>
      </c>
      <c r="AK278" s="2">
        <f t="shared" si="133"/>
        <v>0</v>
      </c>
      <c r="AL278" s="2">
        <f t="shared" si="133"/>
        <v>0</v>
      </c>
      <c r="AM278" s="2">
        <f t="shared" si="133"/>
        <v>0</v>
      </c>
      <c r="AN278" s="2">
        <f t="shared" si="133"/>
        <v>511.58019399960313</v>
      </c>
      <c r="AO278" s="2">
        <f t="shared" si="133"/>
        <v>6138.9623279952375</v>
      </c>
      <c r="AP278" s="2">
        <f t="shared" si="133"/>
        <v>6138.9623279952375</v>
      </c>
      <c r="AQ278" s="2">
        <f t="shared" si="133"/>
        <v>6138.9623279952375</v>
      </c>
      <c r="AR278" s="2">
        <f t="shared" si="133"/>
        <v>6138.9623279952375</v>
      </c>
      <c r="AS278" s="2">
        <f t="shared" si="133"/>
        <v>6138.9623279952375</v>
      </c>
      <c r="AT278" s="2">
        <f t="shared" si="133"/>
        <v>6138.9623279952375</v>
      </c>
      <c r="AU278" s="2">
        <f t="shared" si="133"/>
        <v>6138.9623279952375</v>
      </c>
      <c r="AV278" s="2">
        <f t="shared" si="133"/>
        <v>6138.9623279952375</v>
      </c>
      <c r="AW278" s="2">
        <f t="shared" si="133"/>
        <v>6138.9623279952375</v>
      </c>
      <c r="AX278" s="2">
        <f t="shared" si="133"/>
        <v>6138.9623279952375</v>
      </c>
      <c r="AY278" s="2">
        <f t="shared" si="133"/>
        <v>6138.9623279952375</v>
      </c>
      <c r="AZ278" s="2">
        <f t="shared" si="133"/>
        <v>6138.9623279952375</v>
      </c>
      <c r="BA278" s="2">
        <f t="shared" si="133"/>
        <v>6138.9623279952375</v>
      </c>
      <c r="BB278" s="2">
        <f t="shared" si="133"/>
        <v>6138.9623279952375</v>
      </c>
      <c r="BC278" s="2">
        <f t="shared" si="133"/>
        <v>6138.9623279952375</v>
      </c>
      <c r="BD278" s="2">
        <f t="shared" si="133"/>
        <v>6138.9623279952375</v>
      </c>
      <c r="BE278" s="2">
        <f t="shared" si="133"/>
        <v>6138.9623279952375</v>
      </c>
      <c r="BF278" s="2">
        <f t="shared" si="133"/>
        <v>6138.9623279952375</v>
      </c>
      <c r="BG278" s="2">
        <f t="shared" si="133"/>
        <v>6138.9623279952375</v>
      </c>
      <c r="BH278" s="2">
        <f t="shared" si="133"/>
        <v>6138.9623279952375</v>
      </c>
      <c r="BI278" s="2">
        <f t="shared" si="133"/>
        <v>6138.9623279952375</v>
      </c>
      <c r="BJ278" s="2">
        <f t="shared" si="133"/>
        <v>6138.9623279952375</v>
      </c>
      <c r="BK278" s="2">
        <f t="shared" si="133"/>
        <v>6138.9623279952375</v>
      </c>
      <c r="BL278" s="2">
        <f t="shared" si="133"/>
        <v>6138.9623279952375</v>
      </c>
      <c r="BM278" s="2">
        <f t="shared" si="133"/>
        <v>5627.3821339956303</v>
      </c>
      <c r="BN278" s="2">
        <f t="shared" si="133"/>
        <v>0</v>
      </c>
      <c r="BO278" s="2">
        <f t="shared" si="133"/>
        <v>0</v>
      </c>
    </row>
    <row r="279" spans="2:67">
      <c r="B279" s="168" t="s">
        <v>542</v>
      </c>
      <c r="K279" s="167">
        <v>0</v>
      </c>
      <c r="L279" s="2">
        <f t="shared" ref="L279:BO279" si="134">+L277-L278</f>
        <v>0</v>
      </c>
      <c r="M279" s="2">
        <f t="shared" si="134"/>
        <v>0</v>
      </c>
      <c r="N279" s="2">
        <f t="shared" si="134"/>
        <v>0</v>
      </c>
      <c r="O279" s="2">
        <f t="shared" si="134"/>
        <v>0</v>
      </c>
      <c r="P279" s="2">
        <f t="shared" si="134"/>
        <v>0</v>
      </c>
      <c r="Q279" s="2">
        <f t="shared" si="134"/>
        <v>0</v>
      </c>
      <c r="R279" s="2">
        <f t="shared" si="134"/>
        <v>0</v>
      </c>
      <c r="S279" s="2">
        <f t="shared" si="134"/>
        <v>0</v>
      </c>
      <c r="T279" s="2">
        <f t="shared" si="134"/>
        <v>0</v>
      </c>
      <c r="U279" s="2">
        <f t="shared" si="134"/>
        <v>0</v>
      </c>
      <c r="V279" s="2">
        <f t="shared" si="134"/>
        <v>0</v>
      </c>
      <c r="W279" s="2">
        <f t="shared" si="134"/>
        <v>0</v>
      </c>
      <c r="X279" s="2">
        <f t="shared" si="134"/>
        <v>0</v>
      </c>
      <c r="Y279" s="2">
        <f t="shared" si="134"/>
        <v>0</v>
      </c>
      <c r="Z279" s="2">
        <f t="shared" si="134"/>
        <v>0</v>
      </c>
      <c r="AA279" s="2">
        <f t="shared" si="134"/>
        <v>0</v>
      </c>
      <c r="AB279" s="2">
        <f t="shared" si="134"/>
        <v>0</v>
      </c>
      <c r="AC279" s="2">
        <f t="shared" si="134"/>
        <v>0</v>
      </c>
      <c r="AD279" s="2">
        <f t="shared" si="134"/>
        <v>0</v>
      </c>
      <c r="AE279" s="2">
        <f t="shared" si="134"/>
        <v>0</v>
      </c>
      <c r="AF279" s="2">
        <f t="shared" si="134"/>
        <v>0</v>
      </c>
      <c r="AG279" s="2">
        <f t="shared" si="134"/>
        <v>0</v>
      </c>
      <c r="AH279" s="2">
        <f t="shared" si="134"/>
        <v>0</v>
      </c>
      <c r="AI279" s="2">
        <f t="shared" si="134"/>
        <v>0</v>
      </c>
      <c r="AJ279" s="2">
        <f t="shared" si="134"/>
        <v>0</v>
      </c>
      <c r="AK279" s="2">
        <f t="shared" si="134"/>
        <v>0</v>
      </c>
      <c r="AL279" s="2">
        <f t="shared" si="134"/>
        <v>0</v>
      </c>
      <c r="AM279" s="2">
        <f t="shared" si="134"/>
        <v>0</v>
      </c>
      <c r="AN279" s="2">
        <f t="shared" si="134"/>
        <v>152962.47800588133</v>
      </c>
      <c r="AO279" s="2">
        <f t="shared" si="134"/>
        <v>146823.51567788608</v>
      </c>
      <c r="AP279" s="2">
        <f t="shared" si="134"/>
        <v>140684.55334989083</v>
      </c>
      <c r="AQ279" s="2">
        <f t="shared" si="134"/>
        <v>134545.59102189558</v>
      </c>
      <c r="AR279" s="2">
        <f t="shared" si="134"/>
        <v>128406.62869390035</v>
      </c>
      <c r="AS279" s="2">
        <f t="shared" si="134"/>
        <v>122267.66636590511</v>
      </c>
      <c r="AT279" s="2">
        <f t="shared" si="134"/>
        <v>116128.70403790988</v>
      </c>
      <c r="AU279" s="2">
        <f t="shared" si="134"/>
        <v>109989.74170991464</v>
      </c>
      <c r="AV279" s="2">
        <f t="shared" si="134"/>
        <v>103850.7793819194</v>
      </c>
      <c r="AW279" s="2">
        <f t="shared" si="134"/>
        <v>97711.817053924169</v>
      </c>
      <c r="AX279" s="2">
        <f t="shared" si="134"/>
        <v>91572.854725928933</v>
      </c>
      <c r="AY279" s="2">
        <f t="shared" si="134"/>
        <v>85433.892397933698</v>
      </c>
      <c r="AZ279" s="2">
        <f t="shared" si="134"/>
        <v>79294.930069938462</v>
      </c>
      <c r="BA279" s="2">
        <f t="shared" si="134"/>
        <v>73155.967741943226</v>
      </c>
      <c r="BB279" s="2">
        <f t="shared" si="134"/>
        <v>67017.005413947991</v>
      </c>
      <c r="BC279" s="2">
        <f t="shared" si="134"/>
        <v>60878.043085952755</v>
      </c>
      <c r="BD279" s="2">
        <f t="shared" si="134"/>
        <v>54739.080757957519</v>
      </c>
      <c r="BE279" s="2">
        <f t="shared" si="134"/>
        <v>48600.118429962284</v>
      </c>
      <c r="BF279" s="2">
        <f t="shared" si="134"/>
        <v>42461.156101967048</v>
      </c>
      <c r="BG279" s="2">
        <f t="shared" si="134"/>
        <v>36322.193773971812</v>
      </c>
      <c r="BH279" s="2">
        <f t="shared" si="134"/>
        <v>30183.231445976577</v>
      </c>
      <c r="BI279" s="2">
        <f t="shared" si="134"/>
        <v>24044.269117981341</v>
      </c>
      <c r="BJ279" s="2">
        <f t="shared" si="134"/>
        <v>17905.306789986105</v>
      </c>
      <c r="BK279" s="2">
        <f t="shared" si="134"/>
        <v>11766.344461990868</v>
      </c>
      <c r="BL279" s="2">
        <f t="shared" si="134"/>
        <v>5627.3821339956303</v>
      </c>
      <c r="BM279" s="2">
        <f t="shared" si="134"/>
        <v>0</v>
      </c>
      <c r="BN279" s="2">
        <f t="shared" si="134"/>
        <v>0</v>
      </c>
      <c r="BO279" s="2">
        <f t="shared" si="134"/>
        <v>0</v>
      </c>
    </row>
    <row r="280" spans="2:67">
      <c r="B280" s="64" t="s">
        <v>543</v>
      </c>
      <c r="L280" s="2">
        <f t="shared" ref="L280:BO280" si="135">IF(L$10=$C267,(L277+L279)/2*(13-$D267)/12,(L277+L279)/2)</f>
        <v>0</v>
      </c>
      <c r="M280" s="2">
        <f t="shared" si="135"/>
        <v>0</v>
      </c>
      <c r="N280" s="2">
        <f t="shared" si="135"/>
        <v>0</v>
      </c>
      <c r="O280" s="2">
        <f t="shared" si="135"/>
        <v>0</v>
      </c>
      <c r="P280" s="2">
        <f t="shared" si="135"/>
        <v>0</v>
      </c>
      <c r="Q280" s="2">
        <f t="shared" si="135"/>
        <v>0</v>
      </c>
      <c r="R280" s="2">
        <f t="shared" si="135"/>
        <v>0</v>
      </c>
      <c r="S280" s="2">
        <f t="shared" si="135"/>
        <v>0</v>
      </c>
      <c r="T280" s="2">
        <f t="shared" si="135"/>
        <v>0</v>
      </c>
      <c r="U280" s="2">
        <f t="shared" si="135"/>
        <v>0</v>
      </c>
      <c r="V280" s="2">
        <f t="shared" si="135"/>
        <v>0</v>
      </c>
      <c r="W280" s="2">
        <f t="shared" si="135"/>
        <v>0</v>
      </c>
      <c r="X280" s="2">
        <f t="shared" si="135"/>
        <v>0</v>
      </c>
      <c r="Y280" s="2">
        <f t="shared" si="135"/>
        <v>0</v>
      </c>
      <c r="Z280" s="2">
        <f t="shared" si="135"/>
        <v>0</v>
      </c>
      <c r="AA280" s="2">
        <f t="shared" si="135"/>
        <v>0</v>
      </c>
      <c r="AB280" s="2">
        <f t="shared" si="135"/>
        <v>0</v>
      </c>
      <c r="AC280" s="2">
        <f t="shared" si="135"/>
        <v>0</v>
      </c>
      <c r="AD280" s="2">
        <f t="shared" si="135"/>
        <v>0</v>
      </c>
      <c r="AE280" s="2">
        <f t="shared" si="135"/>
        <v>0</v>
      </c>
      <c r="AF280" s="2">
        <f t="shared" si="135"/>
        <v>0</v>
      </c>
      <c r="AG280" s="2">
        <f t="shared" si="135"/>
        <v>0</v>
      </c>
      <c r="AH280" s="2">
        <f t="shared" si="135"/>
        <v>0</v>
      </c>
      <c r="AI280" s="2">
        <f t="shared" si="135"/>
        <v>0</v>
      </c>
      <c r="AJ280" s="2">
        <f t="shared" si="135"/>
        <v>0</v>
      </c>
      <c r="AK280" s="2">
        <f t="shared" si="135"/>
        <v>0</v>
      </c>
      <c r="AL280" s="2">
        <f t="shared" si="135"/>
        <v>0</v>
      </c>
      <c r="AM280" s="2">
        <f t="shared" si="135"/>
        <v>0</v>
      </c>
      <c r="AN280" s="2">
        <f t="shared" si="135"/>
        <v>12768.189008573429</v>
      </c>
      <c r="AO280" s="2">
        <f t="shared" si="135"/>
        <v>149892.99684188369</v>
      </c>
      <c r="AP280" s="2">
        <f t="shared" si="135"/>
        <v>143754.03451388847</v>
      </c>
      <c r="AQ280" s="2">
        <f t="shared" si="135"/>
        <v>137615.07218589319</v>
      </c>
      <c r="AR280" s="2">
        <f t="shared" si="135"/>
        <v>131476.10985789797</v>
      </c>
      <c r="AS280" s="2">
        <f t="shared" si="135"/>
        <v>125337.14752990272</v>
      </c>
      <c r="AT280" s="2">
        <f t="shared" si="135"/>
        <v>119198.1852019075</v>
      </c>
      <c r="AU280" s="2">
        <f t="shared" si="135"/>
        <v>113059.22287391225</v>
      </c>
      <c r="AV280" s="2">
        <f t="shared" si="135"/>
        <v>106920.26054591703</v>
      </c>
      <c r="AW280" s="2">
        <f t="shared" si="135"/>
        <v>100781.29821792178</v>
      </c>
      <c r="AX280" s="2">
        <f t="shared" si="135"/>
        <v>94642.335889926559</v>
      </c>
      <c r="AY280" s="2">
        <f t="shared" si="135"/>
        <v>88503.373561931308</v>
      </c>
      <c r="AZ280" s="2">
        <f t="shared" si="135"/>
        <v>82364.411233936087</v>
      </c>
      <c r="BA280" s="2">
        <f t="shared" si="135"/>
        <v>76225.448905940837</v>
      </c>
      <c r="BB280" s="2">
        <f t="shared" si="135"/>
        <v>70086.486577945616</v>
      </c>
      <c r="BC280" s="2">
        <f t="shared" si="135"/>
        <v>63947.524249950373</v>
      </c>
      <c r="BD280" s="2">
        <f t="shared" si="135"/>
        <v>57808.561921955137</v>
      </c>
      <c r="BE280" s="2">
        <f t="shared" si="135"/>
        <v>51669.599593959902</v>
      </c>
      <c r="BF280" s="2">
        <f t="shared" si="135"/>
        <v>45530.637265964666</v>
      </c>
      <c r="BG280" s="2">
        <f t="shared" si="135"/>
        <v>39391.67493796943</v>
      </c>
      <c r="BH280" s="2">
        <f t="shared" si="135"/>
        <v>33252.712609974194</v>
      </c>
      <c r="BI280" s="2">
        <f t="shared" si="135"/>
        <v>27113.750281978959</v>
      </c>
      <c r="BJ280" s="2">
        <f t="shared" si="135"/>
        <v>20974.787953983723</v>
      </c>
      <c r="BK280" s="2">
        <f t="shared" si="135"/>
        <v>14835.825625988487</v>
      </c>
      <c r="BL280" s="2">
        <f t="shared" si="135"/>
        <v>8696.8632979932481</v>
      </c>
      <c r="BM280" s="2">
        <f t="shared" si="135"/>
        <v>2813.6910669978151</v>
      </c>
      <c r="BN280" s="2">
        <f t="shared" si="135"/>
        <v>0</v>
      </c>
      <c r="BO280" s="2">
        <f t="shared" si="135"/>
        <v>0</v>
      </c>
    </row>
    <row r="281" spans="2:67">
      <c r="B281" s="64" t="s">
        <v>535</v>
      </c>
      <c r="L281" s="171">
        <f t="shared" ref="L281:BO281" si="136">+L280*$C$5</f>
        <v>0</v>
      </c>
      <c r="M281" s="171">
        <f t="shared" si="136"/>
        <v>0</v>
      </c>
      <c r="N281" s="171">
        <f t="shared" si="136"/>
        <v>0</v>
      </c>
      <c r="O281" s="171">
        <f t="shared" si="136"/>
        <v>0</v>
      </c>
      <c r="P281" s="171">
        <f t="shared" si="136"/>
        <v>0</v>
      </c>
      <c r="Q281" s="171">
        <f t="shared" si="136"/>
        <v>0</v>
      </c>
      <c r="R281" s="171">
        <f t="shared" si="136"/>
        <v>0</v>
      </c>
      <c r="S281" s="171">
        <f t="shared" si="136"/>
        <v>0</v>
      </c>
      <c r="T281" s="171">
        <f t="shared" si="136"/>
        <v>0</v>
      </c>
      <c r="U281" s="171">
        <f t="shared" si="136"/>
        <v>0</v>
      </c>
      <c r="V281" s="171">
        <f t="shared" si="136"/>
        <v>0</v>
      </c>
      <c r="W281" s="171">
        <f t="shared" si="136"/>
        <v>0</v>
      </c>
      <c r="X281" s="171">
        <f t="shared" si="136"/>
        <v>0</v>
      </c>
      <c r="Y281" s="171">
        <f t="shared" si="136"/>
        <v>0</v>
      </c>
      <c r="Z281" s="171">
        <f t="shared" si="136"/>
        <v>0</v>
      </c>
      <c r="AA281" s="171">
        <f t="shared" si="136"/>
        <v>0</v>
      </c>
      <c r="AB281" s="171">
        <f t="shared" si="136"/>
        <v>0</v>
      </c>
      <c r="AC281" s="171">
        <f t="shared" si="136"/>
        <v>0</v>
      </c>
      <c r="AD281" s="171">
        <f t="shared" si="136"/>
        <v>0</v>
      </c>
      <c r="AE281" s="171">
        <f t="shared" si="136"/>
        <v>0</v>
      </c>
      <c r="AF281" s="171">
        <f t="shared" si="136"/>
        <v>0</v>
      </c>
      <c r="AG281" s="171">
        <f t="shared" si="136"/>
        <v>0</v>
      </c>
      <c r="AH281" s="171">
        <f t="shared" si="136"/>
        <v>0</v>
      </c>
      <c r="AI281" s="171">
        <f t="shared" si="136"/>
        <v>0</v>
      </c>
      <c r="AJ281" s="171">
        <f t="shared" si="136"/>
        <v>0</v>
      </c>
      <c r="AK281" s="171">
        <f t="shared" si="136"/>
        <v>0</v>
      </c>
      <c r="AL281" s="171">
        <f t="shared" si="136"/>
        <v>0</v>
      </c>
      <c r="AM281" s="171">
        <f t="shared" si="136"/>
        <v>0</v>
      </c>
      <c r="AN281" s="171">
        <f t="shared" si="136"/>
        <v>893.7732306001401</v>
      </c>
      <c r="AO281" s="171">
        <f t="shared" si="136"/>
        <v>10492.509778931859</v>
      </c>
      <c r="AP281" s="171">
        <f t="shared" si="136"/>
        <v>10062.782415972195</v>
      </c>
      <c r="AQ281" s="171">
        <f t="shared" si="136"/>
        <v>9633.0550530125238</v>
      </c>
      <c r="AR281" s="171">
        <f t="shared" si="136"/>
        <v>9203.3276900528581</v>
      </c>
      <c r="AS281" s="171">
        <f t="shared" si="136"/>
        <v>8773.6003270931906</v>
      </c>
      <c r="AT281" s="171">
        <f t="shared" si="136"/>
        <v>8343.8729641335267</v>
      </c>
      <c r="AU281" s="171">
        <f t="shared" si="136"/>
        <v>7914.1456011738583</v>
      </c>
      <c r="AV281" s="171">
        <f t="shared" si="136"/>
        <v>7484.4182382141926</v>
      </c>
      <c r="AW281" s="171">
        <f t="shared" si="136"/>
        <v>7054.6908752545251</v>
      </c>
      <c r="AX281" s="171">
        <f t="shared" si="136"/>
        <v>6624.9635122948594</v>
      </c>
      <c r="AY281" s="171">
        <f t="shared" si="136"/>
        <v>6195.2361493351918</v>
      </c>
      <c r="AZ281" s="171">
        <f t="shared" si="136"/>
        <v>5765.5087863755271</v>
      </c>
      <c r="BA281" s="171">
        <f t="shared" si="136"/>
        <v>5335.7814234158595</v>
      </c>
      <c r="BB281" s="171">
        <f t="shared" si="136"/>
        <v>4906.0540604561938</v>
      </c>
      <c r="BC281" s="171">
        <f t="shared" si="136"/>
        <v>4476.3266974965263</v>
      </c>
      <c r="BD281" s="171">
        <f t="shared" si="136"/>
        <v>4046.5993345368602</v>
      </c>
      <c r="BE281" s="171">
        <f t="shared" si="136"/>
        <v>3616.8719715771936</v>
      </c>
      <c r="BF281" s="171">
        <f t="shared" si="136"/>
        <v>3187.144608617527</v>
      </c>
      <c r="BG281" s="171">
        <f t="shared" si="136"/>
        <v>2757.4172456578603</v>
      </c>
      <c r="BH281" s="171">
        <f t="shared" si="136"/>
        <v>2327.6898826981937</v>
      </c>
      <c r="BI281" s="171">
        <f t="shared" si="136"/>
        <v>1897.9625197385274</v>
      </c>
      <c r="BJ281" s="171">
        <f t="shared" si="136"/>
        <v>1468.2351567788608</v>
      </c>
      <c r="BK281" s="171">
        <f t="shared" si="136"/>
        <v>1038.5077938191941</v>
      </c>
      <c r="BL281" s="171">
        <f t="shared" si="136"/>
        <v>608.78043085952743</v>
      </c>
      <c r="BM281" s="171">
        <f t="shared" si="136"/>
        <v>196.95837468984709</v>
      </c>
      <c r="BN281" s="171">
        <f t="shared" si="136"/>
        <v>0</v>
      </c>
      <c r="BO281" s="171">
        <f t="shared" si="136"/>
        <v>0</v>
      </c>
    </row>
    <row r="282" spans="2:67">
      <c r="B282" s="14" t="s">
        <v>560</v>
      </c>
      <c r="L282" s="22">
        <f t="shared" ref="L282:BO282" si="137">IF(OR(L$10&lt;$C267,L$10&gt;$C267+$F274),0,IF(L$10=$C267,$E274*(13-$D267)/12,IF(L$10=$C267+$F274,$E274*($D267-1)/12,$E274)))</f>
        <v>0</v>
      </c>
      <c r="M282" s="22">
        <f t="shared" si="137"/>
        <v>0</v>
      </c>
      <c r="N282" s="22">
        <f t="shared" si="137"/>
        <v>0</v>
      </c>
      <c r="O282" s="22">
        <f t="shared" si="137"/>
        <v>0</v>
      </c>
      <c r="P282" s="22">
        <f t="shared" si="137"/>
        <v>0</v>
      </c>
      <c r="Q282" s="22">
        <f t="shared" si="137"/>
        <v>0</v>
      </c>
      <c r="R282" s="22">
        <f t="shared" si="137"/>
        <v>0</v>
      </c>
      <c r="S282" s="22">
        <f t="shared" si="137"/>
        <v>0</v>
      </c>
      <c r="T282" s="22">
        <f t="shared" si="137"/>
        <v>0</v>
      </c>
      <c r="U282" s="22">
        <f t="shared" si="137"/>
        <v>0</v>
      </c>
      <c r="V282" s="22">
        <f t="shared" si="137"/>
        <v>0</v>
      </c>
      <c r="W282" s="22">
        <f t="shared" si="137"/>
        <v>0</v>
      </c>
      <c r="X282" s="22">
        <f t="shared" si="137"/>
        <v>0</v>
      </c>
      <c r="Y282" s="22">
        <f t="shared" si="137"/>
        <v>0</v>
      </c>
      <c r="Z282" s="22">
        <f t="shared" si="137"/>
        <v>0</v>
      </c>
      <c r="AA282" s="22">
        <f t="shared" si="137"/>
        <v>0</v>
      </c>
      <c r="AB282" s="22">
        <f t="shared" si="137"/>
        <v>0</v>
      </c>
      <c r="AC282" s="22">
        <f t="shared" si="137"/>
        <v>0</v>
      </c>
      <c r="AD282" s="22">
        <f t="shared" si="137"/>
        <v>0</v>
      </c>
      <c r="AE282" s="22">
        <f t="shared" si="137"/>
        <v>0</v>
      </c>
      <c r="AF282" s="22">
        <f t="shared" si="137"/>
        <v>0</v>
      </c>
      <c r="AG282" s="22">
        <f t="shared" si="137"/>
        <v>0</v>
      </c>
      <c r="AH282" s="22">
        <f t="shared" si="137"/>
        <v>0</v>
      </c>
      <c r="AI282" s="22">
        <f t="shared" si="137"/>
        <v>0</v>
      </c>
      <c r="AJ282" s="22">
        <f t="shared" si="137"/>
        <v>0</v>
      </c>
      <c r="AK282" s="22">
        <f t="shared" si="137"/>
        <v>0</v>
      </c>
      <c r="AL282" s="22">
        <f t="shared" si="137"/>
        <v>0</v>
      </c>
      <c r="AM282" s="22">
        <f t="shared" si="137"/>
        <v>0</v>
      </c>
      <c r="AN282" s="22">
        <f t="shared" si="137"/>
        <v>12789.504849990079</v>
      </c>
      <c r="AO282" s="22">
        <f t="shared" si="137"/>
        <v>153474.05819988094</v>
      </c>
      <c r="AP282" s="22">
        <f t="shared" si="137"/>
        <v>153474.05819988094</v>
      </c>
      <c r="AQ282" s="22">
        <f t="shared" si="137"/>
        <v>153474.05819988094</v>
      </c>
      <c r="AR282" s="22">
        <f t="shared" si="137"/>
        <v>153474.05819988094</v>
      </c>
      <c r="AS282" s="22">
        <f t="shared" si="137"/>
        <v>153474.05819988094</v>
      </c>
      <c r="AT282" s="22">
        <f t="shared" si="137"/>
        <v>153474.05819988094</v>
      </c>
      <c r="AU282" s="22">
        <f t="shared" si="137"/>
        <v>153474.05819988094</v>
      </c>
      <c r="AV282" s="22">
        <f t="shared" si="137"/>
        <v>153474.05819988094</v>
      </c>
      <c r="AW282" s="22">
        <f t="shared" si="137"/>
        <v>153474.05819988094</v>
      </c>
      <c r="AX282" s="22">
        <f t="shared" si="137"/>
        <v>153474.05819988094</v>
      </c>
      <c r="AY282" s="22">
        <f t="shared" si="137"/>
        <v>153474.05819988094</v>
      </c>
      <c r="AZ282" s="22">
        <f t="shared" si="137"/>
        <v>153474.05819988094</v>
      </c>
      <c r="BA282" s="22">
        <f t="shared" si="137"/>
        <v>153474.05819988094</v>
      </c>
      <c r="BB282" s="22">
        <f t="shared" si="137"/>
        <v>153474.05819988094</v>
      </c>
      <c r="BC282" s="22">
        <f t="shared" si="137"/>
        <v>153474.05819988094</v>
      </c>
      <c r="BD282" s="22">
        <f t="shared" si="137"/>
        <v>153474.05819988094</v>
      </c>
      <c r="BE282" s="22">
        <f t="shared" si="137"/>
        <v>153474.05819988094</v>
      </c>
      <c r="BF282" s="22">
        <f t="shared" si="137"/>
        <v>153474.05819988094</v>
      </c>
      <c r="BG282" s="22">
        <f t="shared" si="137"/>
        <v>153474.05819988094</v>
      </c>
      <c r="BH282" s="22">
        <f t="shared" si="137"/>
        <v>153474.05819988094</v>
      </c>
      <c r="BI282" s="22">
        <f t="shared" si="137"/>
        <v>153474.05819988094</v>
      </c>
      <c r="BJ282" s="22">
        <f t="shared" si="137"/>
        <v>153474.05819988094</v>
      </c>
      <c r="BK282" s="22">
        <f t="shared" si="137"/>
        <v>153474.05819988094</v>
      </c>
      <c r="BL282" s="22">
        <f t="shared" si="137"/>
        <v>153474.05819988094</v>
      </c>
      <c r="BM282" s="22">
        <f t="shared" si="137"/>
        <v>140684.55334989086</v>
      </c>
      <c r="BN282" s="22">
        <f t="shared" si="137"/>
        <v>0</v>
      </c>
      <c r="BO282" s="22">
        <f t="shared" si="137"/>
        <v>0</v>
      </c>
    </row>
    <row r="283" spans="2:67">
      <c r="B283" s="14" t="s">
        <v>536</v>
      </c>
      <c r="J283" s="2"/>
      <c r="L283" s="172">
        <f>+L282*$G274</f>
        <v>0</v>
      </c>
      <c r="M283" s="172">
        <f t="shared" ref="M283:BO283" si="138">+M282*$G274</f>
        <v>0</v>
      </c>
      <c r="N283" s="172">
        <f t="shared" si="138"/>
        <v>0</v>
      </c>
      <c r="O283" s="172">
        <f t="shared" si="138"/>
        <v>0</v>
      </c>
      <c r="P283" s="172">
        <f t="shared" si="138"/>
        <v>0</v>
      </c>
      <c r="Q283" s="172">
        <f t="shared" si="138"/>
        <v>0</v>
      </c>
      <c r="R283" s="172">
        <f t="shared" si="138"/>
        <v>0</v>
      </c>
      <c r="S283" s="172">
        <f t="shared" si="138"/>
        <v>0</v>
      </c>
      <c r="T283" s="172">
        <f t="shared" si="138"/>
        <v>0</v>
      </c>
      <c r="U283" s="172">
        <f t="shared" si="138"/>
        <v>0</v>
      </c>
      <c r="V283" s="172">
        <f t="shared" si="138"/>
        <v>0</v>
      </c>
      <c r="W283" s="172">
        <f t="shared" si="138"/>
        <v>0</v>
      </c>
      <c r="X283" s="172">
        <f t="shared" si="138"/>
        <v>0</v>
      </c>
      <c r="Y283" s="172">
        <f t="shared" si="138"/>
        <v>0</v>
      </c>
      <c r="Z283" s="172">
        <f t="shared" si="138"/>
        <v>0</v>
      </c>
      <c r="AA283" s="172">
        <f t="shared" si="138"/>
        <v>0</v>
      </c>
      <c r="AB283" s="172">
        <f t="shared" si="138"/>
        <v>0</v>
      </c>
      <c r="AC283" s="172">
        <f t="shared" si="138"/>
        <v>0</v>
      </c>
      <c r="AD283" s="172">
        <f t="shared" si="138"/>
        <v>0</v>
      </c>
      <c r="AE283" s="172">
        <f t="shared" si="138"/>
        <v>0</v>
      </c>
      <c r="AF283" s="172">
        <f t="shared" si="138"/>
        <v>0</v>
      </c>
      <c r="AG283" s="172">
        <f t="shared" si="138"/>
        <v>0</v>
      </c>
      <c r="AH283" s="172">
        <f t="shared" si="138"/>
        <v>0</v>
      </c>
      <c r="AI283" s="172">
        <f t="shared" si="138"/>
        <v>0</v>
      </c>
      <c r="AJ283" s="172">
        <f t="shared" si="138"/>
        <v>0</v>
      </c>
      <c r="AK283" s="172">
        <f t="shared" si="138"/>
        <v>0</v>
      </c>
      <c r="AL283" s="172">
        <f t="shared" si="138"/>
        <v>0</v>
      </c>
      <c r="AM283" s="172">
        <f t="shared" si="138"/>
        <v>0</v>
      </c>
      <c r="AN283" s="172">
        <f t="shared" si="138"/>
        <v>3.8368514549970234</v>
      </c>
      <c r="AO283" s="172">
        <f t="shared" si="138"/>
        <v>46.042217459964277</v>
      </c>
      <c r="AP283" s="172">
        <f t="shared" si="138"/>
        <v>46.042217459964277</v>
      </c>
      <c r="AQ283" s="172">
        <f t="shared" si="138"/>
        <v>46.042217459964277</v>
      </c>
      <c r="AR283" s="172">
        <f t="shared" si="138"/>
        <v>46.042217459964277</v>
      </c>
      <c r="AS283" s="172">
        <f t="shared" si="138"/>
        <v>46.042217459964277</v>
      </c>
      <c r="AT283" s="172">
        <f t="shared" si="138"/>
        <v>46.042217459964277</v>
      </c>
      <c r="AU283" s="172">
        <f t="shared" si="138"/>
        <v>46.042217459964277</v>
      </c>
      <c r="AV283" s="172">
        <f t="shared" si="138"/>
        <v>46.042217459964277</v>
      </c>
      <c r="AW283" s="172">
        <f t="shared" si="138"/>
        <v>46.042217459964277</v>
      </c>
      <c r="AX283" s="172">
        <f t="shared" si="138"/>
        <v>46.042217459964277</v>
      </c>
      <c r="AY283" s="172">
        <f t="shared" si="138"/>
        <v>46.042217459964277</v>
      </c>
      <c r="AZ283" s="172">
        <f t="shared" si="138"/>
        <v>46.042217459964277</v>
      </c>
      <c r="BA283" s="172">
        <f t="shared" si="138"/>
        <v>46.042217459964277</v>
      </c>
      <c r="BB283" s="172">
        <f t="shared" si="138"/>
        <v>46.042217459964277</v>
      </c>
      <c r="BC283" s="172">
        <f t="shared" si="138"/>
        <v>46.042217459964277</v>
      </c>
      <c r="BD283" s="172">
        <f t="shared" si="138"/>
        <v>46.042217459964277</v>
      </c>
      <c r="BE283" s="172">
        <f t="shared" si="138"/>
        <v>46.042217459964277</v>
      </c>
      <c r="BF283" s="172">
        <f t="shared" si="138"/>
        <v>46.042217459964277</v>
      </c>
      <c r="BG283" s="172">
        <f t="shared" si="138"/>
        <v>46.042217459964277</v>
      </c>
      <c r="BH283" s="172">
        <f t="shared" si="138"/>
        <v>46.042217459964277</v>
      </c>
      <c r="BI283" s="172">
        <f t="shared" si="138"/>
        <v>46.042217459964277</v>
      </c>
      <c r="BJ283" s="172">
        <f t="shared" si="138"/>
        <v>46.042217459964277</v>
      </c>
      <c r="BK283" s="172">
        <f t="shared" si="138"/>
        <v>46.042217459964277</v>
      </c>
      <c r="BL283" s="172">
        <f t="shared" si="138"/>
        <v>46.042217459964277</v>
      </c>
      <c r="BM283" s="172">
        <f t="shared" si="138"/>
        <v>42.205366004967253</v>
      </c>
      <c r="BN283" s="172">
        <f t="shared" si="138"/>
        <v>0</v>
      </c>
      <c r="BO283" s="172">
        <f t="shared" si="138"/>
        <v>0</v>
      </c>
    </row>
    <row r="284" spans="2:67" ht="13.5" thickBot="1">
      <c r="B284" s="14" t="s">
        <v>561</v>
      </c>
      <c r="J284" s="2"/>
      <c r="L284" s="157">
        <f t="shared" ref="L284:BO284" si="139">SUM(L278,L281,L283)</f>
        <v>0</v>
      </c>
      <c r="M284" s="157">
        <f t="shared" si="139"/>
        <v>0</v>
      </c>
      <c r="N284" s="157">
        <f t="shared" si="139"/>
        <v>0</v>
      </c>
      <c r="O284" s="157">
        <f t="shared" si="139"/>
        <v>0</v>
      </c>
      <c r="P284" s="157">
        <f t="shared" si="139"/>
        <v>0</v>
      </c>
      <c r="Q284" s="157">
        <f t="shared" si="139"/>
        <v>0</v>
      </c>
      <c r="R284" s="157">
        <f t="shared" si="139"/>
        <v>0</v>
      </c>
      <c r="S284" s="157">
        <f t="shared" si="139"/>
        <v>0</v>
      </c>
      <c r="T284" s="157">
        <f t="shared" si="139"/>
        <v>0</v>
      </c>
      <c r="U284" s="157">
        <f t="shared" si="139"/>
        <v>0</v>
      </c>
      <c r="V284" s="157">
        <f t="shared" si="139"/>
        <v>0</v>
      </c>
      <c r="W284" s="157">
        <f t="shared" si="139"/>
        <v>0</v>
      </c>
      <c r="X284" s="157">
        <f t="shared" si="139"/>
        <v>0</v>
      </c>
      <c r="Y284" s="157">
        <f t="shared" si="139"/>
        <v>0</v>
      </c>
      <c r="Z284" s="157">
        <f t="shared" si="139"/>
        <v>0</v>
      </c>
      <c r="AA284" s="157">
        <f t="shared" si="139"/>
        <v>0</v>
      </c>
      <c r="AB284" s="157">
        <f t="shared" si="139"/>
        <v>0</v>
      </c>
      <c r="AC284" s="157">
        <f t="shared" si="139"/>
        <v>0</v>
      </c>
      <c r="AD284" s="157">
        <f t="shared" si="139"/>
        <v>0</v>
      </c>
      <c r="AE284" s="157">
        <f t="shared" si="139"/>
        <v>0</v>
      </c>
      <c r="AF284" s="157">
        <f t="shared" si="139"/>
        <v>0</v>
      </c>
      <c r="AG284" s="157">
        <f t="shared" si="139"/>
        <v>0</v>
      </c>
      <c r="AH284" s="157">
        <f t="shared" si="139"/>
        <v>0</v>
      </c>
      <c r="AI284" s="157">
        <f t="shared" si="139"/>
        <v>0</v>
      </c>
      <c r="AJ284" s="157">
        <f t="shared" si="139"/>
        <v>0</v>
      </c>
      <c r="AK284" s="157">
        <f t="shared" si="139"/>
        <v>0</v>
      </c>
      <c r="AL284" s="157">
        <f t="shared" si="139"/>
        <v>0</v>
      </c>
      <c r="AM284" s="157">
        <f t="shared" si="139"/>
        <v>0</v>
      </c>
      <c r="AN284" s="157">
        <f t="shared" si="139"/>
        <v>1409.1902760547403</v>
      </c>
      <c r="AO284" s="157">
        <f t="shared" si="139"/>
        <v>16677.514324387059</v>
      </c>
      <c r="AP284" s="157">
        <f t="shared" si="139"/>
        <v>16247.786961427397</v>
      </c>
      <c r="AQ284" s="157">
        <f t="shared" si="139"/>
        <v>15818.059598467726</v>
      </c>
      <c r="AR284" s="157">
        <f t="shared" si="139"/>
        <v>15388.33223550806</v>
      </c>
      <c r="AS284" s="157">
        <f t="shared" si="139"/>
        <v>14958.604872548392</v>
      </c>
      <c r="AT284" s="157">
        <f t="shared" si="139"/>
        <v>14528.877509588729</v>
      </c>
      <c r="AU284" s="157">
        <f t="shared" si="139"/>
        <v>14099.150146629059</v>
      </c>
      <c r="AV284" s="157">
        <f t="shared" si="139"/>
        <v>13669.422783669395</v>
      </c>
      <c r="AW284" s="157">
        <f t="shared" si="139"/>
        <v>13239.695420709728</v>
      </c>
      <c r="AX284" s="157">
        <f t="shared" si="139"/>
        <v>12809.96805775006</v>
      </c>
      <c r="AY284" s="157">
        <f t="shared" si="139"/>
        <v>12380.240694790393</v>
      </c>
      <c r="AZ284" s="157">
        <f t="shared" si="139"/>
        <v>11950.513331830729</v>
      </c>
      <c r="BA284" s="157">
        <f t="shared" si="139"/>
        <v>11520.785968871061</v>
      </c>
      <c r="BB284" s="157">
        <f t="shared" si="139"/>
        <v>11091.058605911396</v>
      </c>
      <c r="BC284" s="157">
        <f t="shared" si="139"/>
        <v>10661.331242951728</v>
      </c>
      <c r="BD284" s="157">
        <f t="shared" si="139"/>
        <v>10231.603879992063</v>
      </c>
      <c r="BE284" s="157">
        <f t="shared" si="139"/>
        <v>9801.876517032395</v>
      </c>
      <c r="BF284" s="157">
        <f t="shared" si="139"/>
        <v>9372.1491540727293</v>
      </c>
      <c r="BG284" s="157">
        <f t="shared" si="139"/>
        <v>8942.4217911130618</v>
      </c>
      <c r="BH284" s="157">
        <f t="shared" si="139"/>
        <v>8512.6944281533961</v>
      </c>
      <c r="BI284" s="157">
        <f t="shared" si="139"/>
        <v>8082.9670651937295</v>
      </c>
      <c r="BJ284" s="157">
        <f t="shared" si="139"/>
        <v>7653.2397022340629</v>
      </c>
      <c r="BK284" s="157">
        <f t="shared" si="139"/>
        <v>7223.5123392743963</v>
      </c>
      <c r="BL284" s="157">
        <f t="shared" si="139"/>
        <v>6793.7849763147296</v>
      </c>
      <c r="BM284" s="157">
        <f t="shared" si="139"/>
        <v>5866.5458746904442</v>
      </c>
      <c r="BN284" s="157">
        <f t="shared" si="139"/>
        <v>0</v>
      </c>
      <c r="BO284" s="157">
        <f t="shared" si="139"/>
        <v>0</v>
      </c>
    </row>
    <row r="285" spans="2:67">
      <c r="B285" s="14"/>
    </row>
    <row r="286" spans="2:67">
      <c r="B286" s="14"/>
    </row>
    <row r="287" spans="2:67">
      <c r="B287" s="14"/>
    </row>
    <row r="288" spans="2:67">
      <c r="B288" s="14"/>
    </row>
    <row r="289" spans="1:68">
      <c r="B289" s="14"/>
    </row>
    <row r="290" spans="1:68">
      <c r="B290" s="14"/>
    </row>
    <row r="291" spans="1:68">
      <c r="B291" s="14"/>
    </row>
    <row r="292" spans="1:68">
      <c r="A292">
        <f>A262+1</f>
        <v>10</v>
      </c>
      <c r="B292" s="158" t="s">
        <v>547</v>
      </c>
      <c r="C292" s="150"/>
      <c r="G292" s="159" t="s">
        <v>548</v>
      </c>
      <c r="H292" s="1">
        <f>+C297</f>
        <v>2043</v>
      </c>
      <c r="I292" s="2">
        <f>+E304</f>
        <v>165516.75798211709</v>
      </c>
      <c r="J292" s="2">
        <f>NPV($C$4,M292:BO292)+L292</f>
        <v>20036.570026810656</v>
      </c>
      <c r="L292" s="2">
        <f>+L314</f>
        <v>0</v>
      </c>
      <c r="M292" s="2">
        <f t="shared" ref="M292:BO292" si="140">+M314</f>
        <v>0</v>
      </c>
      <c r="N292" s="2">
        <f t="shared" si="140"/>
        <v>0</v>
      </c>
      <c r="O292" s="2">
        <f t="shared" si="140"/>
        <v>0</v>
      </c>
      <c r="P292" s="2">
        <f t="shared" si="140"/>
        <v>0</v>
      </c>
      <c r="Q292" s="2">
        <f t="shared" si="140"/>
        <v>0</v>
      </c>
      <c r="R292" s="2">
        <f t="shared" si="140"/>
        <v>0</v>
      </c>
      <c r="S292" s="2">
        <f t="shared" si="140"/>
        <v>0</v>
      </c>
      <c r="T292" s="2">
        <f t="shared" si="140"/>
        <v>0</v>
      </c>
      <c r="U292" s="2">
        <f t="shared" si="140"/>
        <v>0</v>
      </c>
      <c r="V292" s="2">
        <f t="shared" si="140"/>
        <v>0</v>
      </c>
      <c r="W292" s="2">
        <f t="shared" si="140"/>
        <v>0</v>
      </c>
      <c r="X292" s="2">
        <f t="shared" si="140"/>
        <v>0</v>
      </c>
      <c r="Y292" s="2">
        <f t="shared" si="140"/>
        <v>0</v>
      </c>
      <c r="Z292" s="2">
        <f t="shared" si="140"/>
        <v>0</v>
      </c>
      <c r="AA292" s="2">
        <f t="shared" si="140"/>
        <v>0</v>
      </c>
      <c r="AB292" s="2">
        <f t="shared" si="140"/>
        <v>0</v>
      </c>
      <c r="AC292" s="2">
        <f t="shared" si="140"/>
        <v>0</v>
      </c>
      <c r="AD292" s="2">
        <f t="shared" si="140"/>
        <v>0</v>
      </c>
      <c r="AE292" s="2">
        <f t="shared" si="140"/>
        <v>0</v>
      </c>
      <c r="AF292" s="2">
        <f t="shared" si="140"/>
        <v>0</v>
      </c>
      <c r="AG292" s="2">
        <f t="shared" si="140"/>
        <v>0</v>
      </c>
      <c r="AH292" s="2">
        <f t="shared" si="140"/>
        <v>0</v>
      </c>
      <c r="AI292" s="2">
        <f t="shared" si="140"/>
        <v>0</v>
      </c>
      <c r="AJ292" s="2">
        <f t="shared" si="140"/>
        <v>0</v>
      </c>
      <c r="AK292" s="2">
        <f t="shared" si="140"/>
        <v>0</v>
      </c>
      <c r="AL292" s="2">
        <f t="shared" si="140"/>
        <v>0</v>
      </c>
      <c r="AM292" s="2">
        <f t="shared" si="140"/>
        <v>0</v>
      </c>
      <c r="AN292" s="2">
        <f t="shared" si="140"/>
        <v>0</v>
      </c>
      <c r="AO292" s="2">
        <f t="shared" si="140"/>
        <v>0</v>
      </c>
      <c r="AP292" s="2">
        <f t="shared" si="140"/>
        <v>0</v>
      </c>
      <c r="AQ292" s="2">
        <f t="shared" si="140"/>
        <v>1519.7656764163557</v>
      </c>
      <c r="AR292" s="2">
        <f t="shared" si="140"/>
        <v>17986.15436739006</v>
      </c>
      <c r="AS292" s="2">
        <f t="shared" si="140"/>
        <v>17522.707445040131</v>
      </c>
      <c r="AT292" s="2">
        <f t="shared" si="140"/>
        <v>17059.260522690201</v>
      </c>
      <c r="AU292" s="2">
        <f t="shared" si="140"/>
        <v>16595.813600340276</v>
      </c>
      <c r="AV292" s="2">
        <f t="shared" si="140"/>
        <v>16132.366677990345</v>
      </c>
      <c r="AW292" s="2">
        <f t="shared" si="140"/>
        <v>15668.919755640418</v>
      </c>
      <c r="AX292" s="2">
        <f t="shared" si="140"/>
        <v>15205.472833290489</v>
      </c>
      <c r="AY292" s="2">
        <f t="shared" si="140"/>
        <v>14742.025910940562</v>
      </c>
      <c r="AZ292" s="2">
        <f t="shared" si="140"/>
        <v>14278.578988590632</v>
      </c>
      <c r="BA292" s="2">
        <f t="shared" si="140"/>
        <v>13815.132066240703</v>
      </c>
      <c r="BB292" s="2">
        <f t="shared" si="140"/>
        <v>13351.685143890776</v>
      </c>
      <c r="BC292" s="2">
        <f t="shared" si="140"/>
        <v>12888.238221540847</v>
      </c>
      <c r="BD292" s="2">
        <f t="shared" si="140"/>
        <v>12424.79129919092</v>
      </c>
      <c r="BE292" s="2">
        <f t="shared" si="140"/>
        <v>11961.344376840991</v>
      </c>
      <c r="BF292" s="2">
        <f t="shared" si="140"/>
        <v>11497.897454491062</v>
      </c>
      <c r="BG292" s="2">
        <f t="shared" si="140"/>
        <v>11034.450532141132</v>
      </c>
      <c r="BH292" s="2">
        <f t="shared" si="140"/>
        <v>10571.003609791207</v>
      </c>
      <c r="BI292" s="2">
        <f t="shared" si="140"/>
        <v>10107.556687441278</v>
      </c>
      <c r="BJ292" s="2">
        <f t="shared" si="140"/>
        <v>9644.1097650913507</v>
      </c>
      <c r="BK292" s="2">
        <f t="shared" si="140"/>
        <v>9180.6628427414216</v>
      </c>
      <c r="BL292" s="2">
        <f t="shared" si="140"/>
        <v>8717.2159203914944</v>
      </c>
      <c r="BM292" s="2">
        <f t="shared" si="140"/>
        <v>8253.7689980415671</v>
      </c>
      <c r="BN292" s="2">
        <f t="shared" si="140"/>
        <v>7790.322075691638</v>
      </c>
      <c r="BO292" s="2">
        <f t="shared" si="140"/>
        <v>7326.8751533417098</v>
      </c>
    </row>
    <row r="293" spans="1:68">
      <c r="B293" s="160" t="str">
        <f>"Jan "&amp;$L$10&amp;" $"</f>
        <v>Jan 2012 $</v>
      </c>
      <c r="C293" s="161">
        <v>72099.644</v>
      </c>
      <c r="D293" s="159"/>
      <c r="E293" s="159"/>
      <c r="F293" s="159"/>
      <c r="G293" s="159"/>
      <c r="H293" s="162"/>
    </row>
    <row r="294" spans="1:68">
      <c r="B294" s="14" t="s">
        <v>549</v>
      </c>
      <c r="C294" s="163">
        <v>1.0500000000000001E-2</v>
      </c>
      <c r="D294" s="163">
        <v>0.26740000000000003</v>
      </c>
      <c r="E294" s="163">
        <v>0.72209999999999996</v>
      </c>
      <c r="F294" s="163">
        <v>0</v>
      </c>
      <c r="G294" s="163">
        <v>0</v>
      </c>
      <c r="H294" s="164"/>
      <c r="J294" s="17"/>
      <c r="K294" s="17"/>
    </row>
    <row r="295" spans="1:68">
      <c r="B295" s="14" t="s">
        <v>323</v>
      </c>
      <c r="C295" s="165">
        <v>2.5499999999999998E-2</v>
      </c>
      <c r="D295" s="159"/>
      <c r="E295" s="159"/>
      <c r="F295" s="159"/>
      <c r="G295" s="159"/>
    </row>
    <row r="296" spans="1:68">
      <c r="B296" s="14" t="s">
        <v>550</v>
      </c>
      <c r="C296" s="159">
        <v>2041</v>
      </c>
      <c r="D296" s="159">
        <v>4</v>
      </c>
      <c r="E296" s="159"/>
      <c r="F296" s="159"/>
      <c r="G296" s="159"/>
    </row>
    <row r="297" spans="1:68">
      <c r="B297" s="14" t="s">
        <v>551</v>
      </c>
      <c r="C297" s="159">
        <v>2043</v>
      </c>
      <c r="D297" s="159">
        <v>12</v>
      </c>
      <c r="E297" s="159"/>
      <c r="F297" s="159"/>
      <c r="G297" s="159"/>
    </row>
    <row r="298" spans="1:68">
      <c r="B298" s="15" t="s">
        <v>552</v>
      </c>
      <c r="L298" s="166">
        <f t="shared" ref="L298:BO298" si="141">(1+$C295)^L$21</f>
        <v>1.0126697388586272</v>
      </c>
      <c r="M298" s="166">
        <f t="shared" si="141"/>
        <v>1.0384928171995222</v>
      </c>
      <c r="N298" s="166">
        <f t="shared" si="141"/>
        <v>1.0649743840381101</v>
      </c>
      <c r="O298" s="166">
        <f t="shared" si="141"/>
        <v>1.092131230831082</v>
      </c>
      <c r="P298" s="166">
        <f t="shared" si="141"/>
        <v>1.1199805772172746</v>
      </c>
      <c r="Q298" s="166">
        <f t="shared" si="141"/>
        <v>1.1485400819363152</v>
      </c>
      <c r="R298" s="166">
        <f t="shared" si="141"/>
        <v>1.1778278540256915</v>
      </c>
      <c r="S298" s="166">
        <f t="shared" si="141"/>
        <v>1.2078624643033467</v>
      </c>
      <c r="T298" s="166">
        <f t="shared" si="141"/>
        <v>1.2386629571430821</v>
      </c>
      <c r="U298" s="166">
        <f t="shared" si="141"/>
        <v>1.2702488625502308</v>
      </c>
      <c r="V298" s="166">
        <f t="shared" si="141"/>
        <v>1.3026402085452617</v>
      </c>
      <c r="W298" s="166">
        <f t="shared" si="141"/>
        <v>1.335857533863166</v>
      </c>
      <c r="X298" s="166">
        <f t="shared" si="141"/>
        <v>1.369921900976677</v>
      </c>
      <c r="Y298" s="166">
        <f t="shared" si="141"/>
        <v>1.4048549094515823</v>
      </c>
      <c r="Z298" s="166">
        <f t="shared" si="141"/>
        <v>1.4406787096425977</v>
      </c>
      <c r="AA298" s="166">
        <f t="shared" si="141"/>
        <v>1.477416016738484</v>
      </c>
      <c r="AB298" s="166">
        <f t="shared" si="141"/>
        <v>1.5150901251653155</v>
      </c>
      <c r="AC298" s="166">
        <f t="shared" si="141"/>
        <v>1.5537249233570312</v>
      </c>
      <c r="AD298" s="166">
        <f t="shared" si="141"/>
        <v>1.5933449089026355</v>
      </c>
      <c r="AE298" s="166">
        <f t="shared" si="141"/>
        <v>1.6339752040796529</v>
      </c>
      <c r="AF298" s="166">
        <f t="shared" si="141"/>
        <v>1.6756415717836841</v>
      </c>
      <c r="AG298" s="166">
        <f t="shared" si="141"/>
        <v>1.7183704318641684</v>
      </c>
      <c r="AH298" s="166">
        <f t="shared" si="141"/>
        <v>1.7621888778767048</v>
      </c>
      <c r="AI298" s="166">
        <f t="shared" si="141"/>
        <v>1.8071246942625607</v>
      </c>
      <c r="AJ298" s="166">
        <f t="shared" si="141"/>
        <v>1.8532063739662561</v>
      </c>
      <c r="AK298" s="166">
        <f t="shared" si="141"/>
        <v>1.9004631365023958</v>
      </c>
      <c r="AL298" s="166">
        <f t="shared" si="141"/>
        <v>1.9489249464832072</v>
      </c>
      <c r="AM298" s="166">
        <f t="shared" si="141"/>
        <v>1.998622532618529</v>
      </c>
      <c r="AN298" s="166">
        <f t="shared" si="141"/>
        <v>2.0495874072003017</v>
      </c>
      <c r="AO298" s="166">
        <f t="shared" si="141"/>
        <v>2.1018518860839097</v>
      </c>
      <c r="AP298" s="166">
        <f t="shared" si="141"/>
        <v>2.1554491091790493</v>
      </c>
      <c r="AQ298" s="166">
        <f t="shared" si="141"/>
        <v>2.2104130614631154</v>
      </c>
      <c r="AR298" s="166">
        <f t="shared" si="141"/>
        <v>2.2667785945304249</v>
      </c>
      <c r="AS298" s="166">
        <f t="shared" si="141"/>
        <v>2.3245814486909508</v>
      </c>
      <c r="AT298" s="166">
        <f t="shared" si="141"/>
        <v>2.3838582756325706</v>
      </c>
      <c r="AU298" s="166">
        <f t="shared" si="141"/>
        <v>2.444646661661201</v>
      </c>
      <c r="AV298" s="166">
        <f t="shared" si="141"/>
        <v>2.5069851515335619</v>
      </c>
      <c r="AW298" s="166">
        <f t="shared" si="141"/>
        <v>2.570913272897668</v>
      </c>
      <c r="AX298" s="166">
        <f t="shared" si="141"/>
        <v>2.6364715613565588</v>
      </c>
      <c r="AY298" s="166">
        <f t="shared" si="141"/>
        <v>2.7037015861711513</v>
      </c>
      <c r="AZ298" s="166">
        <f t="shared" si="141"/>
        <v>2.7726459766185156</v>
      </c>
      <c r="BA298" s="166">
        <f t="shared" si="141"/>
        <v>2.8433484490222884</v>
      </c>
      <c r="BB298" s="166">
        <f t="shared" si="141"/>
        <v>2.9158538344723568</v>
      </c>
      <c r="BC298" s="166">
        <f t="shared" si="141"/>
        <v>2.9902081072514015</v>
      </c>
      <c r="BD298" s="166">
        <f t="shared" si="141"/>
        <v>3.0664584139863131</v>
      </c>
      <c r="BE298" s="166">
        <f t="shared" si="141"/>
        <v>3.1446531035429639</v>
      </c>
      <c r="BF298" s="166">
        <f t="shared" si="141"/>
        <v>3.2248417576833104</v>
      </c>
      <c r="BG298" s="166">
        <f t="shared" si="141"/>
        <v>3.3070752225042348</v>
      </c>
      <c r="BH298" s="166">
        <f t="shared" si="141"/>
        <v>3.3914056406780926</v>
      </c>
      <c r="BI298" s="166">
        <f t="shared" si="141"/>
        <v>3.477886484515385</v>
      </c>
      <c r="BJ298" s="166">
        <f t="shared" si="141"/>
        <v>3.5665725898705269</v>
      </c>
      <c r="BK298" s="166">
        <f t="shared" si="141"/>
        <v>3.6575201909122264</v>
      </c>
      <c r="BL298" s="166">
        <f t="shared" si="141"/>
        <v>3.7507869557804878</v>
      </c>
      <c r="BM298" s="166">
        <f t="shared" si="141"/>
        <v>3.8464320231528903</v>
      </c>
      <c r="BN298" s="166">
        <f t="shared" si="141"/>
        <v>3.9445160397432901</v>
      </c>
      <c r="BO298" s="166">
        <f t="shared" si="141"/>
        <v>4.0451011987567442</v>
      </c>
    </row>
    <row r="299" spans="1:68">
      <c r="B299" s="14" t="s">
        <v>553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1:68">
      <c r="B300" s="64" t="s">
        <v>554</v>
      </c>
      <c r="L300" s="2">
        <f t="shared" ref="L300:BO300" si="142">IF(L$10&gt;$C297,0,+K303)</f>
        <v>0</v>
      </c>
      <c r="M300" s="2">
        <f t="shared" si="142"/>
        <v>0</v>
      </c>
      <c r="N300" s="2">
        <f t="shared" si="142"/>
        <v>0</v>
      </c>
      <c r="O300" s="2">
        <f t="shared" si="142"/>
        <v>0</v>
      </c>
      <c r="P300" s="2">
        <f t="shared" si="142"/>
        <v>0</v>
      </c>
      <c r="Q300" s="2">
        <f t="shared" si="142"/>
        <v>0</v>
      </c>
      <c r="R300" s="2">
        <f t="shared" si="142"/>
        <v>0</v>
      </c>
      <c r="S300" s="2">
        <f t="shared" si="142"/>
        <v>0</v>
      </c>
      <c r="T300" s="2">
        <f t="shared" si="142"/>
        <v>0</v>
      </c>
      <c r="U300" s="2">
        <f t="shared" si="142"/>
        <v>0</v>
      </c>
      <c r="V300" s="2">
        <f t="shared" si="142"/>
        <v>0</v>
      </c>
      <c r="W300" s="2">
        <f t="shared" si="142"/>
        <v>0</v>
      </c>
      <c r="X300" s="2">
        <f t="shared" si="142"/>
        <v>0</v>
      </c>
      <c r="Y300" s="2">
        <f t="shared" si="142"/>
        <v>0</v>
      </c>
      <c r="Z300" s="2">
        <f t="shared" si="142"/>
        <v>0</v>
      </c>
      <c r="AA300" s="2">
        <f t="shared" si="142"/>
        <v>0</v>
      </c>
      <c r="AB300" s="2">
        <f t="shared" si="142"/>
        <v>0</v>
      </c>
      <c r="AC300" s="2">
        <f t="shared" si="142"/>
        <v>0</v>
      </c>
      <c r="AD300" s="2">
        <f t="shared" si="142"/>
        <v>0</v>
      </c>
      <c r="AE300" s="2">
        <f t="shared" si="142"/>
        <v>0</v>
      </c>
      <c r="AF300" s="2">
        <f t="shared" si="142"/>
        <v>0</v>
      </c>
      <c r="AG300" s="2">
        <f t="shared" si="142"/>
        <v>0</v>
      </c>
      <c r="AH300" s="2">
        <f t="shared" si="142"/>
        <v>0</v>
      </c>
      <c r="AI300" s="2">
        <f t="shared" si="142"/>
        <v>0</v>
      </c>
      <c r="AJ300" s="2">
        <f t="shared" si="142"/>
        <v>0</v>
      </c>
      <c r="AK300" s="2">
        <f t="shared" si="142"/>
        <v>0</v>
      </c>
      <c r="AL300" s="2">
        <f t="shared" si="142"/>
        <v>0</v>
      </c>
      <c r="AM300" s="2">
        <f t="shared" si="142"/>
        <v>0</v>
      </c>
      <c r="AN300" s="2">
        <f t="shared" si="142"/>
        <v>0</v>
      </c>
      <c r="AO300" s="2">
        <f t="shared" si="142"/>
        <v>0</v>
      </c>
      <c r="AP300" s="2">
        <f t="shared" si="142"/>
        <v>1628.4928428633521</v>
      </c>
      <c r="AQ300" s="2">
        <f t="shared" si="142"/>
        <v>44584.756468855026</v>
      </c>
      <c r="AR300" s="2">
        <f t="shared" si="142"/>
        <v>0</v>
      </c>
      <c r="AS300" s="2">
        <f t="shared" si="142"/>
        <v>0</v>
      </c>
      <c r="AT300" s="2">
        <f t="shared" si="142"/>
        <v>0</v>
      </c>
      <c r="AU300" s="2">
        <f t="shared" si="142"/>
        <v>0</v>
      </c>
      <c r="AV300" s="2">
        <f t="shared" si="142"/>
        <v>0</v>
      </c>
      <c r="AW300" s="2">
        <f t="shared" si="142"/>
        <v>0</v>
      </c>
      <c r="AX300" s="2">
        <f t="shared" si="142"/>
        <v>0</v>
      </c>
      <c r="AY300" s="2">
        <f t="shared" si="142"/>
        <v>0</v>
      </c>
      <c r="AZ300" s="2">
        <f t="shared" si="142"/>
        <v>0</v>
      </c>
      <c r="BA300" s="2">
        <f t="shared" si="142"/>
        <v>0</v>
      </c>
      <c r="BB300" s="2">
        <f t="shared" si="142"/>
        <v>0</v>
      </c>
      <c r="BC300" s="2">
        <f t="shared" si="142"/>
        <v>0</v>
      </c>
      <c r="BD300" s="2">
        <f t="shared" si="142"/>
        <v>0</v>
      </c>
      <c r="BE300" s="2">
        <f t="shared" si="142"/>
        <v>0</v>
      </c>
      <c r="BF300" s="2">
        <f t="shared" si="142"/>
        <v>0</v>
      </c>
      <c r="BG300" s="2">
        <f t="shared" si="142"/>
        <v>0</v>
      </c>
      <c r="BH300" s="2">
        <f t="shared" si="142"/>
        <v>0</v>
      </c>
      <c r="BI300" s="2">
        <f t="shared" si="142"/>
        <v>0</v>
      </c>
      <c r="BJ300" s="2">
        <f t="shared" si="142"/>
        <v>0</v>
      </c>
      <c r="BK300" s="2">
        <f t="shared" si="142"/>
        <v>0</v>
      </c>
      <c r="BL300" s="2">
        <f t="shared" si="142"/>
        <v>0</v>
      </c>
      <c r="BM300" s="2">
        <f t="shared" si="142"/>
        <v>0</v>
      </c>
      <c r="BN300" s="2">
        <f t="shared" si="142"/>
        <v>0</v>
      </c>
      <c r="BO300" s="2">
        <f t="shared" si="142"/>
        <v>0</v>
      </c>
    </row>
    <row r="301" spans="1:68">
      <c r="A301" t="s">
        <v>399</v>
      </c>
      <c r="B301" s="64" t="s">
        <v>555</v>
      </c>
      <c r="L301" s="2">
        <f t="shared" ref="L301:BO301" si="143">IF(AND(L$10&gt;=$C296,L$10&lt;=$C297),INDEX($C294:$G294,1,L$10-$C296+1)*$C293*L298,0)</f>
        <v>0</v>
      </c>
      <c r="M301" s="2">
        <f t="shared" si="143"/>
        <v>0</v>
      </c>
      <c r="N301" s="2">
        <f t="shared" si="143"/>
        <v>0</v>
      </c>
      <c r="O301" s="2">
        <f t="shared" si="143"/>
        <v>0</v>
      </c>
      <c r="P301" s="2">
        <f t="shared" si="143"/>
        <v>0</v>
      </c>
      <c r="Q301" s="2">
        <f t="shared" si="143"/>
        <v>0</v>
      </c>
      <c r="R301" s="2">
        <f t="shared" si="143"/>
        <v>0</v>
      </c>
      <c r="S301" s="2">
        <f t="shared" si="143"/>
        <v>0</v>
      </c>
      <c r="T301" s="2">
        <f t="shared" si="143"/>
        <v>0</v>
      </c>
      <c r="U301" s="2">
        <f t="shared" si="143"/>
        <v>0</v>
      </c>
      <c r="V301" s="2">
        <f t="shared" si="143"/>
        <v>0</v>
      </c>
      <c r="W301" s="2">
        <f t="shared" si="143"/>
        <v>0</v>
      </c>
      <c r="X301" s="2">
        <f t="shared" si="143"/>
        <v>0</v>
      </c>
      <c r="Y301" s="2">
        <f t="shared" si="143"/>
        <v>0</v>
      </c>
      <c r="Z301" s="2">
        <f t="shared" si="143"/>
        <v>0</v>
      </c>
      <c r="AA301" s="2">
        <f t="shared" si="143"/>
        <v>0</v>
      </c>
      <c r="AB301" s="2">
        <f t="shared" si="143"/>
        <v>0</v>
      </c>
      <c r="AC301" s="2">
        <f t="shared" si="143"/>
        <v>0</v>
      </c>
      <c r="AD301" s="2">
        <f t="shared" si="143"/>
        <v>0</v>
      </c>
      <c r="AE301" s="2">
        <f t="shared" si="143"/>
        <v>0</v>
      </c>
      <c r="AF301" s="2">
        <f t="shared" si="143"/>
        <v>0</v>
      </c>
      <c r="AG301" s="2">
        <f t="shared" si="143"/>
        <v>0</v>
      </c>
      <c r="AH301" s="2">
        <f t="shared" si="143"/>
        <v>0</v>
      </c>
      <c r="AI301" s="2">
        <f t="shared" si="143"/>
        <v>0</v>
      </c>
      <c r="AJ301" s="2">
        <f t="shared" si="143"/>
        <v>0</v>
      </c>
      <c r="AK301" s="2">
        <f t="shared" si="143"/>
        <v>0</v>
      </c>
      <c r="AL301" s="2">
        <f t="shared" si="143"/>
        <v>0</v>
      </c>
      <c r="AM301" s="2">
        <f t="shared" si="143"/>
        <v>0</v>
      </c>
      <c r="AN301" s="2">
        <f t="shared" si="143"/>
        <v>0</v>
      </c>
      <c r="AO301" s="2">
        <f t="shared" si="143"/>
        <v>1591.1991136374738</v>
      </c>
      <c r="AP301" s="2">
        <f t="shared" si="143"/>
        <v>41555.862131697177</v>
      </c>
      <c r="AQ301" s="2">
        <f t="shared" si="143"/>
        <v>115081.07326272866</v>
      </c>
      <c r="AR301" s="2">
        <f t="shared" si="143"/>
        <v>0</v>
      </c>
      <c r="AS301" s="2">
        <f t="shared" si="143"/>
        <v>0</v>
      </c>
      <c r="AT301" s="2">
        <f t="shared" si="143"/>
        <v>0</v>
      </c>
      <c r="AU301" s="2">
        <f t="shared" si="143"/>
        <v>0</v>
      </c>
      <c r="AV301" s="2">
        <f t="shared" si="143"/>
        <v>0</v>
      </c>
      <c r="AW301" s="2">
        <f t="shared" si="143"/>
        <v>0</v>
      </c>
      <c r="AX301" s="2">
        <f t="shared" si="143"/>
        <v>0</v>
      </c>
      <c r="AY301" s="2">
        <f t="shared" si="143"/>
        <v>0</v>
      </c>
      <c r="AZ301" s="2">
        <f t="shared" si="143"/>
        <v>0</v>
      </c>
      <c r="BA301" s="2">
        <f t="shared" si="143"/>
        <v>0</v>
      </c>
      <c r="BB301" s="2">
        <f t="shared" si="143"/>
        <v>0</v>
      </c>
      <c r="BC301" s="2">
        <f t="shared" si="143"/>
        <v>0</v>
      </c>
      <c r="BD301" s="2">
        <f t="shared" si="143"/>
        <v>0</v>
      </c>
      <c r="BE301" s="2">
        <f t="shared" si="143"/>
        <v>0</v>
      </c>
      <c r="BF301" s="2">
        <f t="shared" si="143"/>
        <v>0</v>
      </c>
      <c r="BG301" s="2">
        <f t="shared" si="143"/>
        <v>0</v>
      </c>
      <c r="BH301" s="2">
        <f t="shared" si="143"/>
        <v>0</v>
      </c>
      <c r="BI301" s="2">
        <f t="shared" si="143"/>
        <v>0</v>
      </c>
      <c r="BJ301" s="2">
        <f t="shared" si="143"/>
        <v>0</v>
      </c>
      <c r="BK301" s="2">
        <f t="shared" si="143"/>
        <v>0</v>
      </c>
      <c r="BL301" s="2">
        <f t="shared" si="143"/>
        <v>0</v>
      </c>
      <c r="BM301" s="2">
        <f t="shared" si="143"/>
        <v>0</v>
      </c>
      <c r="BN301" s="2">
        <f t="shared" si="143"/>
        <v>0</v>
      </c>
      <c r="BO301" s="2">
        <f t="shared" si="143"/>
        <v>0</v>
      </c>
      <c r="BP301" s="65">
        <f>SUM(L301:BO301)</f>
        <v>158228.13450806332</v>
      </c>
    </row>
    <row r="302" spans="1:68">
      <c r="B302" s="64" t="s">
        <v>3</v>
      </c>
      <c r="C302" s="165">
        <v>6.25E-2</v>
      </c>
      <c r="L302" s="2">
        <f t="shared" ref="L302:BO302" si="144">SUM(L300,L301/2)*$C302*IF(L$10=$C296,(13-$D296)/12,IF(L$10=$C297,($D297-1)/12,1))</f>
        <v>0</v>
      </c>
      <c r="M302" s="2">
        <f t="shared" si="144"/>
        <v>0</v>
      </c>
      <c r="N302" s="2">
        <f t="shared" si="144"/>
        <v>0</v>
      </c>
      <c r="O302" s="2">
        <f t="shared" si="144"/>
        <v>0</v>
      </c>
      <c r="P302" s="2">
        <f t="shared" si="144"/>
        <v>0</v>
      </c>
      <c r="Q302" s="2">
        <f t="shared" si="144"/>
        <v>0</v>
      </c>
      <c r="R302" s="2">
        <f t="shared" si="144"/>
        <v>0</v>
      </c>
      <c r="S302" s="2">
        <f t="shared" si="144"/>
        <v>0</v>
      </c>
      <c r="T302" s="2">
        <f t="shared" si="144"/>
        <v>0</v>
      </c>
      <c r="U302" s="2">
        <f t="shared" si="144"/>
        <v>0</v>
      </c>
      <c r="V302" s="2">
        <f t="shared" si="144"/>
        <v>0</v>
      </c>
      <c r="W302" s="2">
        <f t="shared" si="144"/>
        <v>0</v>
      </c>
      <c r="X302" s="2">
        <f t="shared" si="144"/>
        <v>0</v>
      </c>
      <c r="Y302" s="2">
        <f t="shared" si="144"/>
        <v>0</v>
      </c>
      <c r="Z302" s="2">
        <f t="shared" si="144"/>
        <v>0</v>
      </c>
      <c r="AA302" s="2">
        <f t="shared" si="144"/>
        <v>0</v>
      </c>
      <c r="AB302" s="2">
        <f t="shared" si="144"/>
        <v>0</v>
      </c>
      <c r="AC302" s="2">
        <f t="shared" si="144"/>
        <v>0</v>
      </c>
      <c r="AD302" s="2">
        <f t="shared" si="144"/>
        <v>0</v>
      </c>
      <c r="AE302" s="2">
        <f t="shared" si="144"/>
        <v>0</v>
      </c>
      <c r="AF302" s="2">
        <f t="shared" si="144"/>
        <v>0</v>
      </c>
      <c r="AG302" s="2">
        <f t="shared" si="144"/>
        <v>0</v>
      </c>
      <c r="AH302" s="2">
        <f t="shared" si="144"/>
        <v>0</v>
      </c>
      <c r="AI302" s="2">
        <f t="shared" si="144"/>
        <v>0</v>
      </c>
      <c r="AJ302" s="2">
        <f t="shared" si="144"/>
        <v>0</v>
      </c>
      <c r="AK302" s="2">
        <f t="shared" si="144"/>
        <v>0</v>
      </c>
      <c r="AL302" s="2">
        <f t="shared" si="144"/>
        <v>0</v>
      </c>
      <c r="AM302" s="2">
        <f t="shared" si="144"/>
        <v>0</v>
      </c>
      <c r="AN302" s="2">
        <f t="shared" si="144"/>
        <v>0</v>
      </c>
      <c r="AO302" s="2">
        <f t="shared" si="144"/>
        <v>37.293729225878295</v>
      </c>
      <c r="AP302" s="2">
        <f t="shared" si="144"/>
        <v>1400.4014942944964</v>
      </c>
      <c r="AQ302" s="2">
        <f t="shared" si="144"/>
        <v>5850.9282505334013</v>
      </c>
      <c r="AR302" s="2">
        <f t="shared" si="144"/>
        <v>0</v>
      </c>
      <c r="AS302" s="2">
        <f t="shared" si="144"/>
        <v>0</v>
      </c>
      <c r="AT302" s="2">
        <f t="shared" si="144"/>
        <v>0</v>
      </c>
      <c r="AU302" s="2">
        <f t="shared" si="144"/>
        <v>0</v>
      </c>
      <c r="AV302" s="2">
        <f t="shared" si="144"/>
        <v>0</v>
      </c>
      <c r="AW302" s="2">
        <f t="shared" si="144"/>
        <v>0</v>
      </c>
      <c r="AX302" s="2">
        <f t="shared" si="144"/>
        <v>0</v>
      </c>
      <c r="AY302" s="2">
        <f t="shared" si="144"/>
        <v>0</v>
      </c>
      <c r="AZ302" s="2">
        <f t="shared" si="144"/>
        <v>0</v>
      </c>
      <c r="BA302" s="2">
        <f t="shared" si="144"/>
        <v>0</v>
      </c>
      <c r="BB302" s="2">
        <f t="shared" si="144"/>
        <v>0</v>
      </c>
      <c r="BC302" s="2">
        <f t="shared" si="144"/>
        <v>0</v>
      </c>
      <c r="BD302" s="2">
        <f t="shared" si="144"/>
        <v>0</v>
      </c>
      <c r="BE302" s="2">
        <f t="shared" si="144"/>
        <v>0</v>
      </c>
      <c r="BF302" s="2">
        <f t="shared" si="144"/>
        <v>0</v>
      </c>
      <c r="BG302" s="2">
        <f t="shared" si="144"/>
        <v>0</v>
      </c>
      <c r="BH302" s="2">
        <f t="shared" si="144"/>
        <v>0</v>
      </c>
      <c r="BI302" s="2">
        <f t="shared" si="144"/>
        <v>0</v>
      </c>
      <c r="BJ302" s="2">
        <f t="shared" si="144"/>
        <v>0</v>
      </c>
      <c r="BK302" s="2">
        <f t="shared" si="144"/>
        <v>0</v>
      </c>
      <c r="BL302" s="2">
        <f t="shared" si="144"/>
        <v>0</v>
      </c>
      <c r="BM302" s="2">
        <f t="shared" si="144"/>
        <v>0</v>
      </c>
      <c r="BN302" s="2">
        <f t="shared" si="144"/>
        <v>0</v>
      </c>
      <c r="BO302" s="2">
        <f t="shared" si="144"/>
        <v>0</v>
      </c>
    </row>
    <row r="303" spans="1:68">
      <c r="B303" s="64" t="s">
        <v>556</v>
      </c>
      <c r="K303" s="167"/>
      <c r="L303" s="2">
        <f t="shared" ref="L303" si="145">SUM(L300:L302)</f>
        <v>0</v>
      </c>
      <c r="M303" s="2">
        <f t="shared" ref="M303:BO303" si="146">SUM(M300:M302)</f>
        <v>0</v>
      </c>
      <c r="N303" s="2">
        <f t="shared" si="146"/>
        <v>0</v>
      </c>
      <c r="O303" s="2">
        <f t="shared" si="146"/>
        <v>0</v>
      </c>
      <c r="P303" s="2">
        <f t="shared" si="146"/>
        <v>0</v>
      </c>
      <c r="Q303" s="2">
        <f t="shared" si="146"/>
        <v>0</v>
      </c>
      <c r="R303" s="2">
        <f t="shared" si="146"/>
        <v>0</v>
      </c>
      <c r="S303" s="2">
        <f t="shared" si="146"/>
        <v>0</v>
      </c>
      <c r="T303" s="2">
        <f t="shared" si="146"/>
        <v>0</v>
      </c>
      <c r="U303" s="2">
        <f t="shared" si="146"/>
        <v>0</v>
      </c>
      <c r="V303" s="2">
        <f t="shared" si="146"/>
        <v>0</v>
      </c>
      <c r="W303" s="2">
        <f t="shared" si="146"/>
        <v>0</v>
      </c>
      <c r="X303" s="2">
        <f t="shared" si="146"/>
        <v>0</v>
      </c>
      <c r="Y303" s="2">
        <f t="shared" si="146"/>
        <v>0</v>
      </c>
      <c r="Z303" s="2">
        <f t="shared" si="146"/>
        <v>0</v>
      </c>
      <c r="AA303" s="2">
        <f t="shared" si="146"/>
        <v>0</v>
      </c>
      <c r="AB303" s="2">
        <f t="shared" si="146"/>
        <v>0</v>
      </c>
      <c r="AC303" s="2">
        <f t="shared" si="146"/>
        <v>0</v>
      </c>
      <c r="AD303" s="2">
        <f t="shared" si="146"/>
        <v>0</v>
      </c>
      <c r="AE303" s="2">
        <f t="shared" si="146"/>
        <v>0</v>
      </c>
      <c r="AF303" s="2">
        <f t="shared" si="146"/>
        <v>0</v>
      </c>
      <c r="AG303" s="2">
        <f t="shared" si="146"/>
        <v>0</v>
      </c>
      <c r="AH303" s="2">
        <f t="shared" si="146"/>
        <v>0</v>
      </c>
      <c r="AI303" s="2">
        <f t="shared" si="146"/>
        <v>0</v>
      </c>
      <c r="AJ303" s="2">
        <f t="shared" si="146"/>
        <v>0</v>
      </c>
      <c r="AK303" s="2">
        <f t="shared" si="146"/>
        <v>0</v>
      </c>
      <c r="AL303" s="2">
        <f t="shared" si="146"/>
        <v>0</v>
      </c>
      <c r="AM303" s="2">
        <f t="shared" si="146"/>
        <v>0</v>
      </c>
      <c r="AN303" s="2">
        <f t="shared" si="146"/>
        <v>0</v>
      </c>
      <c r="AO303" s="2">
        <f t="shared" si="146"/>
        <v>1628.4928428633521</v>
      </c>
      <c r="AP303" s="2">
        <f t="shared" si="146"/>
        <v>44584.756468855026</v>
      </c>
      <c r="AQ303" s="2">
        <f t="shared" si="146"/>
        <v>165516.75798211709</v>
      </c>
      <c r="AR303" s="2">
        <f t="shared" si="146"/>
        <v>0</v>
      </c>
      <c r="AS303" s="2">
        <f t="shared" si="146"/>
        <v>0</v>
      </c>
      <c r="AT303" s="2">
        <f t="shared" si="146"/>
        <v>0</v>
      </c>
      <c r="AU303" s="2">
        <f t="shared" si="146"/>
        <v>0</v>
      </c>
      <c r="AV303" s="2">
        <f t="shared" si="146"/>
        <v>0</v>
      </c>
      <c r="AW303" s="2">
        <f t="shared" si="146"/>
        <v>0</v>
      </c>
      <c r="AX303" s="2">
        <f t="shared" si="146"/>
        <v>0</v>
      </c>
      <c r="AY303" s="2">
        <f t="shared" si="146"/>
        <v>0</v>
      </c>
      <c r="AZ303" s="2">
        <f t="shared" si="146"/>
        <v>0</v>
      </c>
      <c r="BA303" s="2">
        <f t="shared" si="146"/>
        <v>0</v>
      </c>
      <c r="BB303" s="2">
        <f t="shared" si="146"/>
        <v>0</v>
      </c>
      <c r="BC303" s="2">
        <f t="shared" si="146"/>
        <v>0</v>
      </c>
      <c r="BD303" s="2">
        <f t="shared" si="146"/>
        <v>0</v>
      </c>
      <c r="BE303" s="2">
        <f t="shared" si="146"/>
        <v>0</v>
      </c>
      <c r="BF303" s="2">
        <f t="shared" si="146"/>
        <v>0</v>
      </c>
      <c r="BG303" s="2">
        <f t="shared" si="146"/>
        <v>0</v>
      </c>
      <c r="BH303" s="2">
        <f t="shared" si="146"/>
        <v>0</v>
      </c>
      <c r="BI303" s="2">
        <f t="shared" si="146"/>
        <v>0</v>
      </c>
      <c r="BJ303" s="2">
        <f t="shared" si="146"/>
        <v>0</v>
      </c>
      <c r="BK303" s="2">
        <f t="shared" si="146"/>
        <v>0</v>
      </c>
      <c r="BL303" s="2">
        <f t="shared" si="146"/>
        <v>0</v>
      </c>
      <c r="BM303" s="2">
        <f t="shared" si="146"/>
        <v>0</v>
      </c>
      <c r="BN303" s="2">
        <f t="shared" si="146"/>
        <v>0</v>
      </c>
      <c r="BO303" s="2">
        <f t="shared" si="146"/>
        <v>0</v>
      </c>
    </row>
    <row r="304" spans="1:68">
      <c r="B304" s="168" t="s">
        <v>557</v>
      </c>
      <c r="E304" s="2">
        <f>MAX(L303:BO303)*(1+$C$8)</f>
        <v>165516.75798211709</v>
      </c>
      <c r="F304" s="159">
        <v>25</v>
      </c>
      <c r="G304" s="169">
        <f>+$C$6</f>
        <v>2.9999999999999997E-4</v>
      </c>
      <c r="H304" s="151"/>
      <c r="L304" s="2"/>
      <c r="M304" s="2"/>
      <c r="N304" s="2"/>
      <c r="O304" s="2"/>
      <c r="P304" s="2"/>
      <c r="Q304" s="2"/>
    </row>
    <row r="305" spans="2:67">
      <c r="B305" s="14"/>
    </row>
    <row r="306" spans="2:67">
      <c r="B306" s="170" t="s">
        <v>558</v>
      </c>
    </row>
    <row r="307" spans="2:67">
      <c r="B307" s="168" t="s">
        <v>559</v>
      </c>
      <c r="K307" s="2"/>
      <c r="L307" s="2">
        <f t="shared" ref="L307:BO307" si="147">IF(L$10=$C297,$E304,K309)</f>
        <v>0</v>
      </c>
      <c r="M307" s="2">
        <f t="shared" si="147"/>
        <v>0</v>
      </c>
      <c r="N307" s="2">
        <f t="shared" si="147"/>
        <v>0</v>
      </c>
      <c r="O307" s="2">
        <f t="shared" si="147"/>
        <v>0</v>
      </c>
      <c r="P307" s="2">
        <f t="shared" si="147"/>
        <v>0</v>
      </c>
      <c r="Q307" s="2">
        <f t="shared" si="147"/>
        <v>0</v>
      </c>
      <c r="R307" s="2">
        <f t="shared" si="147"/>
        <v>0</v>
      </c>
      <c r="S307" s="2">
        <f t="shared" si="147"/>
        <v>0</v>
      </c>
      <c r="T307" s="2">
        <f t="shared" si="147"/>
        <v>0</v>
      </c>
      <c r="U307" s="2">
        <f t="shared" si="147"/>
        <v>0</v>
      </c>
      <c r="V307" s="2">
        <f t="shared" si="147"/>
        <v>0</v>
      </c>
      <c r="W307" s="2">
        <f t="shared" si="147"/>
        <v>0</v>
      </c>
      <c r="X307" s="2">
        <f t="shared" si="147"/>
        <v>0</v>
      </c>
      <c r="Y307" s="2">
        <f t="shared" si="147"/>
        <v>0</v>
      </c>
      <c r="Z307" s="2">
        <f t="shared" si="147"/>
        <v>0</v>
      </c>
      <c r="AA307" s="2">
        <f t="shared" si="147"/>
        <v>0</v>
      </c>
      <c r="AB307" s="2">
        <f t="shared" si="147"/>
        <v>0</v>
      </c>
      <c r="AC307" s="2">
        <f t="shared" si="147"/>
        <v>0</v>
      </c>
      <c r="AD307" s="2">
        <f t="shared" si="147"/>
        <v>0</v>
      </c>
      <c r="AE307" s="2">
        <f t="shared" si="147"/>
        <v>0</v>
      </c>
      <c r="AF307" s="2">
        <f t="shared" si="147"/>
        <v>0</v>
      </c>
      <c r="AG307" s="2">
        <f t="shared" si="147"/>
        <v>0</v>
      </c>
      <c r="AH307" s="2">
        <f t="shared" si="147"/>
        <v>0</v>
      </c>
      <c r="AI307" s="2">
        <f t="shared" si="147"/>
        <v>0</v>
      </c>
      <c r="AJ307" s="2">
        <f t="shared" si="147"/>
        <v>0</v>
      </c>
      <c r="AK307" s="2">
        <f t="shared" si="147"/>
        <v>0</v>
      </c>
      <c r="AL307" s="2">
        <f t="shared" si="147"/>
        <v>0</v>
      </c>
      <c r="AM307" s="2">
        <f t="shared" si="147"/>
        <v>0</v>
      </c>
      <c r="AN307" s="2">
        <f t="shared" si="147"/>
        <v>0</v>
      </c>
      <c r="AO307" s="2">
        <f t="shared" si="147"/>
        <v>0</v>
      </c>
      <c r="AP307" s="2">
        <f t="shared" si="147"/>
        <v>0</v>
      </c>
      <c r="AQ307" s="2">
        <f t="shared" si="147"/>
        <v>165516.75798211709</v>
      </c>
      <c r="AR307" s="2">
        <f t="shared" si="147"/>
        <v>164965.03545551005</v>
      </c>
      <c r="AS307" s="2">
        <f t="shared" si="147"/>
        <v>158344.36513622536</v>
      </c>
      <c r="AT307" s="2">
        <f t="shared" si="147"/>
        <v>151723.69481694067</v>
      </c>
      <c r="AU307" s="2">
        <f t="shared" si="147"/>
        <v>145103.02449765598</v>
      </c>
      <c r="AV307" s="2">
        <f t="shared" si="147"/>
        <v>138482.35417837129</v>
      </c>
      <c r="AW307" s="2">
        <f t="shared" si="147"/>
        <v>131861.6838590866</v>
      </c>
      <c r="AX307" s="2">
        <f t="shared" si="147"/>
        <v>125241.0135398019</v>
      </c>
      <c r="AY307" s="2">
        <f t="shared" si="147"/>
        <v>118620.34322051721</v>
      </c>
      <c r="AZ307" s="2">
        <f t="shared" si="147"/>
        <v>111999.67290123252</v>
      </c>
      <c r="BA307" s="2">
        <f t="shared" si="147"/>
        <v>105379.00258194783</v>
      </c>
      <c r="BB307" s="2">
        <f t="shared" si="147"/>
        <v>98758.332262663142</v>
      </c>
      <c r="BC307" s="2">
        <f t="shared" si="147"/>
        <v>92137.661943378451</v>
      </c>
      <c r="BD307" s="2">
        <f t="shared" si="147"/>
        <v>85516.99162409376</v>
      </c>
      <c r="BE307" s="2">
        <f t="shared" si="147"/>
        <v>78896.321304809069</v>
      </c>
      <c r="BF307" s="2">
        <f t="shared" si="147"/>
        <v>72275.650985524378</v>
      </c>
      <c r="BG307" s="2">
        <f t="shared" si="147"/>
        <v>65654.980666239688</v>
      </c>
      <c r="BH307" s="2">
        <f t="shared" si="147"/>
        <v>59034.310346955004</v>
      </c>
      <c r="BI307" s="2">
        <f t="shared" si="147"/>
        <v>52413.640027670321</v>
      </c>
      <c r="BJ307" s="2">
        <f t="shared" si="147"/>
        <v>45792.969708385637</v>
      </c>
      <c r="BK307" s="2">
        <f t="shared" si="147"/>
        <v>39172.299389100954</v>
      </c>
      <c r="BL307" s="2">
        <f t="shared" si="147"/>
        <v>32551.62906981627</v>
      </c>
      <c r="BM307" s="2">
        <f t="shared" si="147"/>
        <v>25930.958750531587</v>
      </c>
      <c r="BN307" s="2">
        <f t="shared" si="147"/>
        <v>19310.288431246903</v>
      </c>
      <c r="BO307" s="2">
        <f t="shared" si="147"/>
        <v>12689.61811196222</v>
      </c>
    </row>
    <row r="308" spans="2:67">
      <c r="B308" s="64" t="s">
        <v>541</v>
      </c>
      <c r="K308" s="2"/>
      <c r="L308" s="2">
        <f t="shared" ref="L308:BO308" si="148">IF(L$10=$C297,$E304/$F304*(13-$D297)/12,MIN(K309,$E304/$F304))</f>
        <v>0</v>
      </c>
      <c r="M308" s="2">
        <f t="shared" si="148"/>
        <v>0</v>
      </c>
      <c r="N308" s="2">
        <f t="shared" si="148"/>
        <v>0</v>
      </c>
      <c r="O308" s="2">
        <f t="shared" si="148"/>
        <v>0</v>
      </c>
      <c r="P308" s="2">
        <f t="shared" si="148"/>
        <v>0</v>
      </c>
      <c r="Q308" s="2">
        <f t="shared" si="148"/>
        <v>0</v>
      </c>
      <c r="R308" s="2">
        <f t="shared" si="148"/>
        <v>0</v>
      </c>
      <c r="S308" s="2">
        <f t="shared" si="148"/>
        <v>0</v>
      </c>
      <c r="T308" s="2">
        <f t="shared" si="148"/>
        <v>0</v>
      </c>
      <c r="U308" s="2">
        <f t="shared" si="148"/>
        <v>0</v>
      </c>
      <c r="V308" s="2">
        <f t="shared" si="148"/>
        <v>0</v>
      </c>
      <c r="W308" s="2">
        <f t="shared" si="148"/>
        <v>0</v>
      </c>
      <c r="X308" s="2">
        <f t="shared" si="148"/>
        <v>0</v>
      </c>
      <c r="Y308" s="2">
        <f t="shared" si="148"/>
        <v>0</v>
      </c>
      <c r="Z308" s="2">
        <f t="shared" si="148"/>
        <v>0</v>
      </c>
      <c r="AA308" s="2">
        <f t="shared" si="148"/>
        <v>0</v>
      </c>
      <c r="AB308" s="2">
        <f t="shared" si="148"/>
        <v>0</v>
      </c>
      <c r="AC308" s="2">
        <f t="shared" si="148"/>
        <v>0</v>
      </c>
      <c r="AD308" s="2">
        <f t="shared" si="148"/>
        <v>0</v>
      </c>
      <c r="AE308" s="2">
        <f t="shared" si="148"/>
        <v>0</v>
      </c>
      <c r="AF308" s="2">
        <f t="shared" si="148"/>
        <v>0</v>
      </c>
      <c r="AG308" s="2">
        <f t="shared" si="148"/>
        <v>0</v>
      </c>
      <c r="AH308" s="2">
        <f t="shared" si="148"/>
        <v>0</v>
      </c>
      <c r="AI308" s="2">
        <f t="shared" si="148"/>
        <v>0</v>
      </c>
      <c r="AJ308" s="2">
        <f t="shared" si="148"/>
        <v>0</v>
      </c>
      <c r="AK308" s="2">
        <f t="shared" si="148"/>
        <v>0</v>
      </c>
      <c r="AL308" s="2">
        <f t="shared" si="148"/>
        <v>0</v>
      </c>
      <c r="AM308" s="2">
        <f t="shared" si="148"/>
        <v>0</v>
      </c>
      <c r="AN308" s="2">
        <f t="shared" si="148"/>
        <v>0</v>
      </c>
      <c r="AO308" s="2">
        <f t="shared" si="148"/>
        <v>0</v>
      </c>
      <c r="AP308" s="2">
        <f t="shared" si="148"/>
        <v>0</v>
      </c>
      <c r="AQ308" s="2">
        <f t="shared" si="148"/>
        <v>551.72252660705692</v>
      </c>
      <c r="AR308" s="2">
        <f t="shared" si="148"/>
        <v>6620.6703192846835</v>
      </c>
      <c r="AS308" s="2">
        <f t="shared" si="148"/>
        <v>6620.6703192846835</v>
      </c>
      <c r="AT308" s="2">
        <f t="shared" si="148"/>
        <v>6620.6703192846835</v>
      </c>
      <c r="AU308" s="2">
        <f t="shared" si="148"/>
        <v>6620.6703192846835</v>
      </c>
      <c r="AV308" s="2">
        <f t="shared" si="148"/>
        <v>6620.6703192846835</v>
      </c>
      <c r="AW308" s="2">
        <f t="shared" si="148"/>
        <v>6620.6703192846835</v>
      </c>
      <c r="AX308" s="2">
        <f t="shared" si="148"/>
        <v>6620.6703192846835</v>
      </c>
      <c r="AY308" s="2">
        <f t="shared" si="148"/>
        <v>6620.6703192846835</v>
      </c>
      <c r="AZ308" s="2">
        <f t="shared" si="148"/>
        <v>6620.6703192846835</v>
      </c>
      <c r="BA308" s="2">
        <f t="shared" si="148"/>
        <v>6620.6703192846835</v>
      </c>
      <c r="BB308" s="2">
        <f t="shared" si="148"/>
        <v>6620.6703192846835</v>
      </c>
      <c r="BC308" s="2">
        <f t="shared" si="148"/>
        <v>6620.6703192846835</v>
      </c>
      <c r="BD308" s="2">
        <f t="shared" si="148"/>
        <v>6620.6703192846835</v>
      </c>
      <c r="BE308" s="2">
        <f t="shared" si="148"/>
        <v>6620.6703192846835</v>
      </c>
      <c r="BF308" s="2">
        <f t="shared" si="148"/>
        <v>6620.6703192846835</v>
      </c>
      <c r="BG308" s="2">
        <f t="shared" si="148"/>
        <v>6620.6703192846835</v>
      </c>
      <c r="BH308" s="2">
        <f t="shared" si="148"/>
        <v>6620.6703192846835</v>
      </c>
      <c r="BI308" s="2">
        <f t="shared" si="148"/>
        <v>6620.6703192846835</v>
      </c>
      <c r="BJ308" s="2">
        <f t="shared" si="148"/>
        <v>6620.6703192846835</v>
      </c>
      <c r="BK308" s="2">
        <f t="shared" si="148"/>
        <v>6620.6703192846835</v>
      </c>
      <c r="BL308" s="2">
        <f t="shared" si="148"/>
        <v>6620.6703192846835</v>
      </c>
      <c r="BM308" s="2">
        <f t="shared" si="148"/>
        <v>6620.6703192846835</v>
      </c>
      <c r="BN308" s="2">
        <f t="shared" si="148"/>
        <v>6620.6703192846835</v>
      </c>
      <c r="BO308" s="2">
        <f t="shared" si="148"/>
        <v>6620.6703192846835</v>
      </c>
    </row>
    <row r="309" spans="2:67">
      <c r="B309" s="168" t="s">
        <v>542</v>
      </c>
      <c r="K309" s="167">
        <v>0</v>
      </c>
      <c r="L309" s="2">
        <f t="shared" ref="L309:BO309" si="149">+L307-L308</f>
        <v>0</v>
      </c>
      <c r="M309" s="2">
        <f t="shared" si="149"/>
        <v>0</v>
      </c>
      <c r="N309" s="2">
        <f t="shared" si="149"/>
        <v>0</v>
      </c>
      <c r="O309" s="2">
        <f t="shared" si="149"/>
        <v>0</v>
      </c>
      <c r="P309" s="2">
        <f t="shared" si="149"/>
        <v>0</v>
      </c>
      <c r="Q309" s="2">
        <f t="shared" si="149"/>
        <v>0</v>
      </c>
      <c r="R309" s="2">
        <f t="shared" si="149"/>
        <v>0</v>
      </c>
      <c r="S309" s="2">
        <f t="shared" si="149"/>
        <v>0</v>
      </c>
      <c r="T309" s="2">
        <f t="shared" si="149"/>
        <v>0</v>
      </c>
      <c r="U309" s="2">
        <f t="shared" si="149"/>
        <v>0</v>
      </c>
      <c r="V309" s="2">
        <f t="shared" si="149"/>
        <v>0</v>
      </c>
      <c r="W309" s="2">
        <f t="shared" si="149"/>
        <v>0</v>
      </c>
      <c r="X309" s="2">
        <f t="shared" si="149"/>
        <v>0</v>
      </c>
      <c r="Y309" s="2">
        <f t="shared" si="149"/>
        <v>0</v>
      </c>
      <c r="Z309" s="2">
        <f t="shared" si="149"/>
        <v>0</v>
      </c>
      <c r="AA309" s="2">
        <f t="shared" si="149"/>
        <v>0</v>
      </c>
      <c r="AB309" s="2">
        <f t="shared" si="149"/>
        <v>0</v>
      </c>
      <c r="AC309" s="2">
        <f t="shared" si="149"/>
        <v>0</v>
      </c>
      <c r="AD309" s="2">
        <f t="shared" si="149"/>
        <v>0</v>
      </c>
      <c r="AE309" s="2">
        <f t="shared" si="149"/>
        <v>0</v>
      </c>
      <c r="AF309" s="2">
        <f t="shared" si="149"/>
        <v>0</v>
      </c>
      <c r="AG309" s="2">
        <f t="shared" si="149"/>
        <v>0</v>
      </c>
      <c r="AH309" s="2">
        <f t="shared" si="149"/>
        <v>0</v>
      </c>
      <c r="AI309" s="2">
        <f t="shared" si="149"/>
        <v>0</v>
      </c>
      <c r="AJ309" s="2">
        <f t="shared" si="149"/>
        <v>0</v>
      </c>
      <c r="AK309" s="2">
        <f t="shared" si="149"/>
        <v>0</v>
      </c>
      <c r="AL309" s="2">
        <f t="shared" si="149"/>
        <v>0</v>
      </c>
      <c r="AM309" s="2">
        <f t="shared" si="149"/>
        <v>0</v>
      </c>
      <c r="AN309" s="2">
        <f t="shared" si="149"/>
        <v>0</v>
      </c>
      <c r="AO309" s="2">
        <f t="shared" si="149"/>
        <v>0</v>
      </c>
      <c r="AP309" s="2">
        <f t="shared" si="149"/>
        <v>0</v>
      </c>
      <c r="AQ309" s="2">
        <f t="shared" si="149"/>
        <v>164965.03545551005</v>
      </c>
      <c r="AR309" s="2">
        <f t="shared" si="149"/>
        <v>158344.36513622536</v>
      </c>
      <c r="AS309" s="2">
        <f t="shared" si="149"/>
        <v>151723.69481694067</v>
      </c>
      <c r="AT309" s="2">
        <f t="shared" si="149"/>
        <v>145103.02449765598</v>
      </c>
      <c r="AU309" s="2">
        <f t="shared" si="149"/>
        <v>138482.35417837129</v>
      </c>
      <c r="AV309" s="2">
        <f t="shared" si="149"/>
        <v>131861.6838590866</v>
      </c>
      <c r="AW309" s="2">
        <f t="shared" si="149"/>
        <v>125241.0135398019</v>
      </c>
      <c r="AX309" s="2">
        <f t="shared" si="149"/>
        <v>118620.34322051721</v>
      </c>
      <c r="AY309" s="2">
        <f t="shared" si="149"/>
        <v>111999.67290123252</v>
      </c>
      <c r="AZ309" s="2">
        <f t="shared" si="149"/>
        <v>105379.00258194783</v>
      </c>
      <c r="BA309" s="2">
        <f t="shared" si="149"/>
        <v>98758.332262663142</v>
      </c>
      <c r="BB309" s="2">
        <f t="shared" si="149"/>
        <v>92137.661943378451</v>
      </c>
      <c r="BC309" s="2">
        <f t="shared" si="149"/>
        <v>85516.99162409376</v>
      </c>
      <c r="BD309" s="2">
        <f t="shared" si="149"/>
        <v>78896.321304809069</v>
      </c>
      <c r="BE309" s="2">
        <f t="shared" si="149"/>
        <v>72275.650985524378</v>
      </c>
      <c r="BF309" s="2">
        <f t="shared" si="149"/>
        <v>65654.980666239688</v>
      </c>
      <c r="BG309" s="2">
        <f t="shared" si="149"/>
        <v>59034.310346955004</v>
      </c>
      <c r="BH309" s="2">
        <f t="shared" si="149"/>
        <v>52413.640027670321</v>
      </c>
      <c r="BI309" s="2">
        <f t="shared" si="149"/>
        <v>45792.969708385637</v>
      </c>
      <c r="BJ309" s="2">
        <f t="shared" si="149"/>
        <v>39172.299389100954</v>
      </c>
      <c r="BK309" s="2">
        <f t="shared" si="149"/>
        <v>32551.62906981627</v>
      </c>
      <c r="BL309" s="2">
        <f t="shared" si="149"/>
        <v>25930.958750531587</v>
      </c>
      <c r="BM309" s="2">
        <f t="shared" si="149"/>
        <v>19310.288431246903</v>
      </c>
      <c r="BN309" s="2">
        <f t="shared" si="149"/>
        <v>12689.61811196222</v>
      </c>
      <c r="BO309" s="2">
        <f t="shared" si="149"/>
        <v>6068.9477926775362</v>
      </c>
    </row>
    <row r="310" spans="2:67">
      <c r="B310" s="64" t="s">
        <v>543</v>
      </c>
      <c r="L310" s="2">
        <f t="shared" ref="L310:BO310" si="150">IF(L$10=$C297,(L307+L309)/2*(13-$D297)/12,(L307+L309)/2)</f>
        <v>0</v>
      </c>
      <c r="M310" s="2">
        <f t="shared" si="150"/>
        <v>0</v>
      </c>
      <c r="N310" s="2">
        <f t="shared" si="150"/>
        <v>0</v>
      </c>
      <c r="O310" s="2">
        <f t="shared" si="150"/>
        <v>0</v>
      </c>
      <c r="P310" s="2">
        <f t="shared" si="150"/>
        <v>0</v>
      </c>
      <c r="Q310" s="2">
        <f t="shared" si="150"/>
        <v>0</v>
      </c>
      <c r="R310" s="2">
        <f t="shared" si="150"/>
        <v>0</v>
      </c>
      <c r="S310" s="2">
        <f t="shared" si="150"/>
        <v>0</v>
      </c>
      <c r="T310" s="2">
        <f t="shared" si="150"/>
        <v>0</v>
      </c>
      <c r="U310" s="2">
        <f t="shared" si="150"/>
        <v>0</v>
      </c>
      <c r="V310" s="2">
        <f t="shared" si="150"/>
        <v>0</v>
      </c>
      <c r="W310" s="2">
        <f t="shared" si="150"/>
        <v>0</v>
      </c>
      <c r="X310" s="2">
        <f t="shared" si="150"/>
        <v>0</v>
      </c>
      <c r="Y310" s="2">
        <f t="shared" si="150"/>
        <v>0</v>
      </c>
      <c r="Z310" s="2">
        <f t="shared" si="150"/>
        <v>0</v>
      </c>
      <c r="AA310" s="2">
        <f t="shared" si="150"/>
        <v>0</v>
      </c>
      <c r="AB310" s="2">
        <f t="shared" si="150"/>
        <v>0</v>
      </c>
      <c r="AC310" s="2">
        <f t="shared" si="150"/>
        <v>0</v>
      </c>
      <c r="AD310" s="2">
        <f t="shared" si="150"/>
        <v>0</v>
      </c>
      <c r="AE310" s="2">
        <f t="shared" si="150"/>
        <v>0</v>
      </c>
      <c r="AF310" s="2">
        <f t="shared" si="150"/>
        <v>0</v>
      </c>
      <c r="AG310" s="2">
        <f t="shared" si="150"/>
        <v>0</v>
      </c>
      <c r="AH310" s="2">
        <f t="shared" si="150"/>
        <v>0</v>
      </c>
      <c r="AI310" s="2">
        <f t="shared" si="150"/>
        <v>0</v>
      </c>
      <c r="AJ310" s="2">
        <f t="shared" si="150"/>
        <v>0</v>
      </c>
      <c r="AK310" s="2">
        <f t="shared" si="150"/>
        <v>0</v>
      </c>
      <c r="AL310" s="2">
        <f t="shared" si="150"/>
        <v>0</v>
      </c>
      <c r="AM310" s="2">
        <f t="shared" si="150"/>
        <v>0</v>
      </c>
      <c r="AN310" s="2">
        <f t="shared" si="150"/>
        <v>0</v>
      </c>
      <c r="AO310" s="2">
        <f t="shared" si="150"/>
        <v>0</v>
      </c>
      <c r="AP310" s="2">
        <f t="shared" si="150"/>
        <v>0</v>
      </c>
      <c r="AQ310" s="2">
        <f t="shared" si="150"/>
        <v>13770.074726567798</v>
      </c>
      <c r="AR310" s="2">
        <f t="shared" si="150"/>
        <v>161654.70029586769</v>
      </c>
      <c r="AS310" s="2">
        <f t="shared" si="150"/>
        <v>155034.02997658303</v>
      </c>
      <c r="AT310" s="2">
        <f t="shared" si="150"/>
        <v>148413.35965729831</v>
      </c>
      <c r="AU310" s="2">
        <f t="shared" si="150"/>
        <v>141792.68933801365</v>
      </c>
      <c r="AV310" s="2">
        <f t="shared" si="150"/>
        <v>135172.01901872893</v>
      </c>
      <c r="AW310" s="2">
        <f t="shared" si="150"/>
        <v>128551.34869944425</v>
      </c>
      <c r="AX310" s="2">
        <f t="shared" si="150"/>
        <v>121930.67838015956</v>
      </c>
      <c r="AY310" s="2">
        <f t="shared" si="150"/>
        <v>115310.00806087487</v>
      </c>
      <c r="AZ310" s="2">
        <f t="shared" si="150"/>
        <v>108689.33774159018</v>
      </c>
      <c r="BA310" s="2">
        <f t="shared" si="150"/>
        <v>102068.66742230549</v>
      </c>
      <c r="BB310" s="2">
        <f t="shared" si="150"/>
        <v>95447.997103020796</v>
      </c>
      <c r="BC310" s="2">
        <f t="shared" si="150"/>
        <v>88827.326783736105</v>
      </c>
      <c r="BD310" s="2">
        <f t="shared" si="150"/>
        <v>82206.656464451415</v>
      </c>
      <c r="BE310" s="2">
        <f t="shared" si="150"/>
        <v>75585.986145166724</v>
      </c>
      <c r="BF310" s="2">
        <f t="shared" si="150"/>
        <v>68965.315825882033</v>
      </c>
      <c r="BG310" s="2">
        <f t="shared" si="150"/>
        <v>62344.645506597342</v>
      </c>
      <c r="BH310" s="2">
        <f t="shared" si="150"/>
        <v>55723.975187312666</v>
      </c>
      <c r="BI310" s="2">
        <f t="shared" si="150"/>
        <v>49103.304868027975</v>
      </c>
      <c r="BJ310" s="2">
        <f t="shared" si="150"/>
        <v>42482.634548743299</v>
      </c>
      <c r="BK310" s="2">
        <f t="shared" si="150"/>
        <v>35861.964229458608</v>
      </c>
      <c r="BL310" s="2">
        <f t="shared" si="150"/>
        <v>29241.293910173928</v>
      </c>
      <c r="BM310" s="2">
        <f t="shared" si="150"/>
        <v>22620.623590889245</v>
      </c>
      <c r="BN310" s="2">
        <f t="shared" si="150"/>
        <v>15999.953271604561</v>
      </c>
      <c r="BO310" s="2">
        <f t="shared" si="150"/>
        <v>9379.2829523198779</v>
      </c>
    </row>
    <row r="311" spans="2:67">
      <c r="B311" s="64" t="s">
        <v>535</v>
      </c>
      <c r="L311" s="171">
        <f t="shared" ref="L311:BO311" si="151">+L310*$C$5</f>
        <v>0</v>
      </c>
      <c r="M311" s="171">
        <f t="shared" si="151"/>
        <v>0</v>
      </c>
      <c r="N311" s="171">
        <f t="shared" si="151"/>
        <v>0</v>
      </c>
      <c r="O311" s="171">
        <f t="shared" si="151"/>
        <v>0</v>
      </c>
      <c r="P311" s="171">
        <f t="shared" si="151"/>
        <v>0</v>
      </c>
      <c r="Q311" s="171">
        <f t="shared" si="151"/>
        <v>0</v>
      </c>
      <c r="R311" s="171">
        <f t="shared" si="151"/>
        <v>0</v>
      </c>
      <c r="S311" s="171">
        <f t="shared" si="151"/>
        <v>0</v>
      </c>
      <c r="T311" s="171">
        <f t="shared" si="151"/>
        <v>0</v>
      </c>
      <c r="U311" s="171">
        <f t="shared" si="151"/>
        <v>0</v>
      </c>
      <c r="V311" s="171">
        <f t="shared" si="151"/>
        <v>0</v>
      </c>
      <c r="W311" s="171">
        <f t="shared" si="151"/>
        <v>0</v>
      </c>
      <c r="X311" s="171">
        <f t="shared" si="151"/>
        <v>0</v>
      </c>
      <c r="Y311" s="171">
        <f t="shared" si="151"/>
        <v>0</v>
      </c>
      <c r="Z311" s="171">
        <f t="shared" si="151"/>
        <v>0</v>
      </c>
      <c r="AA311" s="171">
        <f t="shared" si="151"/>
        <v>0</v>
      </c>
      <c r="AB311" s="171">
        <f t="shared" si="151"/>
        <v>0</v>
      </c>
      <c r="AC311" s="171">
        <f t="shared" si="151"/>
        <v>0</v>
      </c>
      <c r="AD311" s="171">
        <f t="shared" si="151"/>
        <v>0</v>
      </c>
      <c r="AE311" s="171">
        <f t="shared" si="151"/>
        <v>0</v>
      </c>
      <c r="AF311" s="171">
        <f t="shared" si="151"/>
        <v>0</v>
      </c>
      <c r="AG311" s="171">
        <f t="shared" si="151"/>
        <v>0</v>
      </c>
      <c r="AH311" s="171">
        <f t="shared" si="151"/>
        <v>0</v>
      </c>
      <c r="AI311" s="171">
        <f t="shared" si="151"/>
        <v>0</v>
      </c>
      <c r="AJ311" s="171">
        <f t="shared" si="151"/>
        <v>0</v>
      </c>
      <c r="AK311" s="171">
        <f t="shared" si="151"/>
        <v>0</v>
      </c>
      <c r="AL311" s="171">
        <f t="shared" si="151"/>
        <v>0</v>
      </c>
      <c r="AM311" s="171">
        <f t="shared" si="151"/>
        <v>0</v>
      </c>
      <c r="AN311" s="171">
        <f t="shared" si="151"/>
        <v>0</v>
      </c>
      <c r="AO311" s="171">
        <f t="shared" si="151"/>
        <v>0</v>
      </c>
      <c r="AP311" s="171">
        <f t="shared" si="151"/>
        <v>0</v>
      </c>
      <c r="AQ311" s="171">
        <f t="shared" si="151"/>
        <v>963.90523085974598</v>
      </c>
      <c r="AR311" s="171">
        <f t="shared" si="151"/>
        <v>11315.82902071074</v>
      </c>
      <c r="AS311" s="171">
        <f t="shared" si="151"/>
        <v>10852.382098360813</v>
      </c>
      <c r="AT311" s="171">
        <f t="shared" si="151"/>
        <v>10388.935176010882</v>
      </c>
      <c r="AU311" s="171">
        <f t="shared" si="151"/>
        <v>9925.4882536609566</v>
      </c>
      <c r="AV311" s="171">
        <f t="shared" si="151"/>
        <v>9462.0413313110257</v>
      </c>
      <c r="AW311" s="171">
        <f t="shared" si="151"/>
        <v>8998.5944089610985</v>
      </c>
      <c r="AX311" s="171">
        <f t="shared" si="151"/>
        <v>8535.1474866111694</v>
      </c>
      <c r="AY311" s="171">
        <f t="shared" si="151"/>
        <v>8071.7005642612412</v>
      </c>
      <c r="AZ311" s="171">
        <f t="shared" si="151"/>
        <v>7608.253641911313</v>
      </c>
      <c r="BA311" s="171">
        <f t="shared" si="151"/>
        <v>7144.8067195613849</v>
      </c>
      <c r="BB311" s="171">
        <f t="shared" si="151"/>
        <v>6681.3597972114567</v>
      </c>
      <c r="BC311" s="171">
        <f t="shared" si="151"/>
        <v>6217.9128748615276</v>
      </c>
      <c r="BD311" s="171">
        <f t="shared" si="151"/>
        <v>5754.4659525115994</v>
      </c>
      <c r="BE311" s="171">
        <f t="shared" si="151"/>
        <v>5291.0190301616713</v>
      </c>
      <c r="BF311" s="171">
        <f t="shared" si="151"/>
        <v>4827.5721078117431</v>
      </c>
      <c r="BG311" s="171">
        <f t="shared" si="151"/>
        <v>4364.125185461814</v>
      </c>
      <c r="BH311" s="171">
        <f t="shared" si="151"/>
        <v>3900.6782631118872</v>
      </c>
      <c r="BI311" s="171">
        <f t="shared" si="151"/>
        <v>3437.2313407619586</v>
      </c>
      <c r="BJ311" s="171">
        <f t="shared" si="151"/>
        <v>2973.7844184120313</v>
      </c>
      <c r="BK311" s="171">
        <f t="shared" si="151"/>
        <v>2510.3374960621027</v>
      </c>
      <c r="BL311" s="171">
        <f t="shared" si="151"/>
        <v>2046.8905737121752</v>
      </c>
      <c r="BM311" s="171">
        <f t="shared" si="151"/>
        <v>1583.4436513622472</v>
      </c>
      <c r="BN311" s="171">
        <f t="shared" si="151"/>
        <v>1119.9967290123195</v>
      </c>
      <c r="BO311" s="171">
        <f t="shared" si="151"/>
        <v>656.54980666239157</v>
      </c>
    </row>
    <row r="312" spans="2:67">
      <c r="B312" s="14" t="s">
        <v>560</v>
      </c>
      <c r="L312" s="22">
        <f t="shared" ref="L312:BO312" si="152">IF(OR(L$10&lt;$C297,L$10&gt;$C297+$F304),0,IF(L$10=$C297,$E304*(13-$D297)/12,IF(L$10=$C297+$F304,$E304*($D297-1)/12,$E304)))</f>
        <v>0</v>
      </c>
      <c r="M312" s="22">
        <f t="shared" si="152"/>
        <v>0</v>
      </c>
      <c r="N312" s="22">
        <f t="shared" si="152"/>
        <v>0</v>
      </c>
      <c r="O312" s="22">
        <f t="shared" si="152"/>
        <v>0</v>
      </c>
      <c r="P312" s="22">
        <f t="shared" si="152"/>
        <v>0</v>
      </c>
      <c r="Q312" s="22">
        <f t="shared" si="152"/>
        <v>0</v>
      </c>
      <c r="R312" s="22">
        <f t="shared" si="152"/>
        <v>0</v>
      </c>
      <c r="S312" s="22">
        <f t="shared" si="152"/>
        <v>0</v>
      </c>
      <c r="T312" s="22">
        <f t="shared" si="152"/>
        <v>0</v>
      </c>
      <c r="U312" s="22">
        <f t="shared" si="152"/>
        <v>0</v>
      </c>
      <c r="V312" s="22">
        <f t="shared" si="152"/>
        <v>0</v>
      </c>
      <c r="W312" s="22">
        <f t="shared" si="152"/>
        <v>0</v>
      </c>
      <c r="X312" s="22">
        <f t="shared" si="152"/>
        <v>0</v>
      </c>
      <c r="Y312" s="22">
        <f t="shared" si="152"/>
        <v>0</v>
      </c>
      <c r="Z312" s="22">
        <f t="shared" si="152"/>
        <v>0</v>
      </c>
      <c r="AA312" s="22">
        <f t="shared" si="152"/>
        <v>0</v>
      </c>
      <c r="AB312" s="22">
        <f t="shared" si="152"/>
        <v>0</v>
      </c>
      <c r="AC312" s="22">
        <f t="shared" si="152"/>
        <v>0</v>
      </c>
      <c r="AD312" s="22">
        <f t="shared" si="152"/>
        <v>0</v>
      </c>
      <c r="AE312" s="22">
        <f t="shared" si="152"/>
        <v>0</v>
      </c>
      <c r="AF312" s="22">
        <f t="shared" si="152"/>
        <v>0</v>
      </c>
      <c r="AG312" s="22">
        <f t="shared" si="152"/>
        <v>0</v>
      </c>
      <c r="AH312" s="22">
        <f t="shared" si="152"/>
        <v>0</v>
      </c>
      <c r="AI312" s="22">
        <f t="shared" si="152"/>
        <v>0</v>
      </c>
      <c r="AJ312" s="22">
        <f t="shared" si="152"/>
        <v>0</v>
      </c>
      <c r="AK312" s="22">
        <f t="shared" si="152"/>
        <v>0</v>
      </c>
      <c r="AL312" s="22">
        <f t="shared" si="152"/>
        <v>0</v>
      </c>
      <c r="AM312" s="22">
        <f t="shared" si="152"/>
        <v>0</v>
      </c>
      <c r="AN312" s="22">
        <f t="shared" si="152"/>
        <v>0</v>
      </c>
      <c r="AO312" s="22">
        <f t="shared" si="152"/>
        <v>0</v>
      </c>
      <c r="AP312" s="22">
        <f t="shared" si="152"/>
        <v>0</v>
      </c>
      <c r="AQ312" s="22">
        <f t="shared" si="152"/>
        <v>13793.063165176425</v>
      </c>
      <c r="AR312" s="22">
        <f t="shared" si="152"/>
        <v>165516.75798211709</v>
      </c>
      <c r="AS312" s="22">
        <f t="shared" si="152"/>
        <v>165516.75798211709</v>
      </c>
      <c r="AT312" s="22">
        <f t="shared" si="152"/>
        <v>165516.75798211709</v>
      </c>
      <c r="AU312" s="22">
        <f t="shared" si="152"/>
        <v>165516.75798211709</v>
      </c>
      <c r="AV312" s="22">
        <f t="shared" si="152"/>
        <v>165516.75798211709</v>
      </c>
      <c r="AW312" s="22">
        <f t="shared" si="152"/>
        <v>165516.75798211709</v>
      </c>
      <c r="AX312" s="22">
        <f t="shared" si="152"/>
        <v>165516.75798211709</v>
      </c>
      <c r="AY312" s="22">
        <f t="shared" si="152"/>
        <v>165516.75798211709</v>
      </c>
      <c r="AZ312" s="22">
        <f t="shared" si="152"/>
        <v>165516.75798211709</v>
      </c>
      <c r="BA312" s="22">
        <f t="shared" si="152"/>
        <v>165516.75798211709</v>
      </c>
      <c r="BB312" s="22">
        <f t="shared" si="152"/>
        <v>165516.75798211709</v>
      </c>
      <c r="BC312" s="22">
        <f t="shared" si="152"/>
        <v>165516.75798211709</v>
      </c>
      <c r="BD312" s="22">
        <f t="shared" si="152"/>
        <v>165516.75798211709</v>
      </c>
      <c r="BE312" s="22">
        <f t="shared" si="152"/>
        <v>165516.75798211709</v>
      </c>
      <c r="BF312" s="22">
        <f t="shared" si="152"/>
        <v>165516.75798211709</v>
      </c>
      <c r="BG312" s="22">
        <f t="shared" si="152"/>
        <v>165516.75798211709</v>
      </c>
      <c r="BH312" s="22">
        <f t="shared" si="152"/>
        <v>165516.75798211709</v>
      </c>
      <c r="BI312" s="22">
        <f t="shared" si="152"/>
        <v>165516.75798211709</v>
      </c>
      <c r="BJ312" s="22">
        <f t="shared" si="152"/>
        <v>165516.75798211709</v>
      </c>
      <c r="BK312" s="22">
        <f t="shared" si="152"/>
        <v>165516.75798211709</v>
      </c>
      <c r="BL312" s="22">
        <f t="shared" si="152"/>
        <v>165516.75798211709</v>
      </c>
      <c r="BM312" s="22">
        <f t="shared" si="152"/>
        <v>165516.75798211709</v>
      </c>
      <c r="BN312" s="22">
        <f t="shared" si="152"/>
        <v>165516.75798211709</v>
      </c>
      <c r="BO312" s="22">
        <f t="shared" si="152"/>
        <v>165516.75798211709</v>
      </c>
    </row>
    <row r="313" spans="2:67">
      <c r="B313" s="14" t="s">
        <v>536</v>
      </c>
      <c r="J313" s="2"/>
      <c r="L313" s="172">
        <f>+L312*$G304</f>
        <v>0</v>
      </c>
      <c r="M313" s="172">
        <f t="shared" ref="M313:BO313" si="153">+M312*$G304</f>
        <v>0</v>
      </c>
      <c r="N313" s="172">
        <f t="shared" si="153"/>
        <v>0</v>
      </c>
      <c r="O313" s="172">
        <f t="shared" si="153"/>
        <v>0</v>
      </c>
      <c r="P313" s="172">
        <f t="shared" si="153"/>
        <v>0</v>
      </c>
      <c r="Q313" s="172">
        <f t="shared" si="153"/>
        <v>0</v>
      </c>
      <c r="R313" s="172">
        <f t="shared" si="153"/>
        <v>0</v>
      </c>
      <c r="S313" s="172">
        <f t="shared" si="153"/>
        <v>0</v>
      </c>
      <c r="T313" s="172">
        <f t="shared" si="153"/>
        <v>0</v>
      </c>
      <c r="U313" s="172">
        <f t="shared" si="153"/>
        <v>0</v>
      </c>
      <c r="V313" s="172">
        <f t="shared" si="153"/>
        <v>0</v>
      </c>
      <c r="W313" s="172">
        <f t="shared" si="153"/>
        <v>0</v>
      </c>
      <c r="X313" s="172">
        <f t="shared" si="153"/>
        <v>0</v>
      </c>
      <c r="Y313" s="172">
        <f t="shared" si="153"/>
        <v>0</v>
      </c>
      <c r="Z313" s="172">
        <f t="shared" si="153"/>
        <v>0</v>
      </c>
      <c r="AA313" s="172">
        <f t="shared" si="153"/>
        <v>0</v>
      </c>
      <c r="AB313" s="172">
        <f t="shared" si="153"/>
        <v>0</v>
      </c>
      <c r="AC313" s="172">
        <f t="shared" si="153"/>
        <v>0</v>
      </c>
      <c r="AD313" s="172">
        <f t="shared" si="153"/>
        <v>0</v>
      </c>
      <c r="AE313" s="172">
        <f t="shared" si="153"/>
        <v>0</v>
      </c>
      <c r="AF313" s="172">
        <f t="shared" si="153"/>
        <v>0</v>
      </c>
      <c r="AG313" s="172">
        <f t="shared" si="153"/>
        <v>0</v>
      </c>
      <c r="AH313" s="172">
        <f t="shared" si="153"/>
        <v>0</v>
      </c>
      <c r="AI313" s="172">
        <f t="shared" si="153"/>
        <v>0</v>
      </c>
      <c r="AJ313" s="172">
        <f t="shared" si="153"/>
        <v>0</v>
      </c>
      <c r="AK313" s="172">
        <f t="shared" si="153"/>
        <v>0</v>
      </c>
      <c r="AL313" s="172">
        <f t="shared" si="153"/>
        <v>0</v>
      </c>
      <c r="AM313" s="172">
        <f t="shared" si="153"/>
        <v>0</v>
      </c>
      <c r="AN313" s="172">
        <f t="shared" si="153"/>
        <v>0</v>
      </c>
      <c r="AO313" s="172">
        <f t="shared" si="153"/>
        <v>0</v>
      </c>
      <c r="AP313" s="172">
        <f t="shared" si="153"/>
        <v>0</v>
      </c>
      <c r="AQ313" s="172">
        <f t="shared" si="153"/>
        <v>4.1379189495529269</v>
      </c>
      <c r="AR313" s="172">
        <f t="shared" si="153"/>
        <v>49.655027394635127</v>
      </c>
      <c r="AS313" s="172">
        <f t="shared" si="153"/>
        <v>49.655027394635127</v>
      </c>
      <c r="AT313" s="172">
        <f t="shared" si="153"/>
        <v>49.655027394635127</v>
      </c>
      <c r="AU313" s="172">
        <f t="shared" si="153"/>
        <v>49.655027394635127</v>
      </c>
      <c r="AV313" s="172">
        <f t="shared" si="153"/>
        <v>49.655027394635127</v>
      </c>
      <c r="AW313" s="172">
        <f t="shared" si="153"/>
        <v>49.655027394635127</v>
      </c>
      <c r="AX313" s="172">
        <f t="shared" si="153"/>
        <v>49.655027394635127</v>
      </c>
      <c r="AY313" s="172">
        <f t="shared" si="153"/>
        <v>49.655027394635127</v>
      </c>
      <c r="AZ313" s="172">
        <f t="shared" si="153"/>
        <v>49.655027394635127</v>
      </c>
      <c r="BA313" s="172">
        <f t="shared" si="153"/>
        <v>49.655027394635127</v>
      </c>
      <c r="BB313" s="172">
        <f t="shared" si="153"/>
        <v>49.655027394635127</v>
      </c>
      <c r="BC313" s="172">
        <f t="shared" si="153"/>
        <v>49.655027394635127</v>
      </c>
      <c r="BD313" s="172">
        <f t="shared" si="153"/>
        <v>49.655027394635127</v>
      </c>
      <c r="BE313" s="172">
        <f t="shared" si="153"/>
        <v>49.655027394635127</v>
      </c>
      <c r="BF313" s="172">
        <f t="shared" si="153"/>
        <v>49.655027394635127</v>
      </c>
      <c r="BG313" s="172">
        <f t="shared" si="153"/>
        <v>49.655027394635127</v>
      </c>
      <c r="BH313" s="172">
        <f t="shared" si="153"/>
        <v>49.655027394635127</v>
      </c>
      <c r="BI313" s="172">
        <f t="shared" si="153"/>
        <v>49.655027394635127</v>
      </c>
      <c r="BJ313" s="172">
        <f t="shared" si="153"/>
        <v>49.655027394635127</v>
      </c>
      <c r="BK313" s="172">
        <f t="shared" si="153"/>
        <v>49.655027394635127</v>
      </c>
      <c r="BL313" s="172">
        <f t="shared" si="153"/>
        <v>49.655027394635127</v>
      </c>
      <c r="BM313" s="172">
        <f t="shared" si="153"/>
        <v>49.655027394635127</v>
      </c>
      <c r="BN313" s="172">
        <f t="shared" si="153"/>
        <v>49.655027394635127</v>
      </c>
      <c r="BO313" s="172">
        <f t="shared" si="153"/>
        <v>49.655027394635127</v>
      </c>
    </row>
    <row r="314" spans="2:67" ht="13.5" thickBot="1">
      <c r="B314" s="14" t="s">
        <v>561</v>
      </c>
      <c r="J314" s="2"/>
      <c r="L314" s="157">
        <f t="shared" ref="L314:BO314" si="154">SUM(L308,L311,L313)</f>
        <v>0</v>
      </c>
      <c r="M314" s="157">
        <f t="shared" si="154"/>
        <v>0</v>
      </c>
      <c r="N314" s="157">
        <f t="shared" si="154"/>
        <v>0</v>
      </c>
      <c r="O314" s="157">
        <f t="shared" si="154"/>
        <v>0</v>
      </c>
      <c r="P314" s="157">
        <f t="shared" si="154"/>
        <v>0</v>
      </c>
      <c r="Q314" s="157">
        <f t="shared" si="154"/>
        <v>0</v>
      </c>
      <c r="R314" s="157">
        <f t="shared" si="154"/>
        <v>0</v>
      </c>
      <c r="S314" s="157">
        <f t="shared" si="154"/>
        <v>0</v>
      </c>
      <c r="T314" s="157">
        <f t="shared" si="154"/>
        <v>0</v>
      </c>
      <c r="U314" s="157">
        <f t="shared" si="154"/>
        <v>0</v>
      </c>
      <c r="V314" s="157">
        <f t="shared" si="154"/>
        <v>0</v>
      </c>
      <c r="W314" s="157">
        <f t="shared" si="154"/>
        <v>0</v>
      </c>
      <c r="X314" s="157">
        <f t="shared" si="154"/>
        <v>0</v>
      </c>
      <c r="Y314" s="157">
        <f t="shared" si="154"/>
        <v>0</v>
      </c>
      <c r="Z314" s="157">
        <f t="shared" si="154"/>
        <v>0</v>
      </c>
      <c r="AA314" s="157">
        <f t="shared" si="154"/>
        <v>0</v>
      </c>
      <c r="AB314" s="157">
        <f t="shared" si="154"/>
        <v>0</v>
      </c>
      <c r="AC314" s="157">
        <f t="shared" si="154"/>
        <v>0</v>
      </c>
      <c r="AD314" s="157">
        <f t="shared" si="154"/>
        <v>0</v>
      </c>
      <c r="AE314" s="157">
        <f t="shared" si="154"/>
        <v>0</v>
      </c>
      <c r="AF314" s="157">
        <f t="shared" si="154"/>
        <v>0</v>
      </c>
      <c r="AG314" s="157">
        <f t="shared" si="154"/>
        <v>0</v>
      </c>
      <c r="AH314" s="157">
        <f t="shared" si="154"/>
        <v>0</v>
      </c>
      <c r="AI314" s="157">
        <f t="shared" si="154"/>
        <v>0</v>
      </c>
      <c r="AJ314" s="157">
        <f t="shared" si="154"/>
        <v>0</v>
      </c>
      <c r="AK314" s="157">
        <f t="shared" si="154"/>
        <v>0</v>
      </c>
      <c r="AL314" s="157">
        <f t="shared" si="154"/>
        <v>0</v>
      </c>
      <c r="AM314" s="157">
        <f t="shared" si="154"/>
        <v>0</v>
      </c>
      <c r="AN314" s="157">
        <f t="shared" si="154"/>
        <v>0</v>
      </c>
      <c r="AO314" s="157">
        <f t="shared" si="154"/>
        <v>0</v>
      </c>
      <c r="AP314" s="157">
        <f t="shared" si="154"/>
        <v>0</v>
      </c>
      <c r="AQ314" s="157">
        <f t="shared" si="154"/>
        <v>1519.7656764163557</v>
      </c>
      <c r="AR314" s="157">
        <f t="shared" si="154"/>
        <v>17986.15436739006</v>
      </c>
      <c r="AS314" s="157">
        <f t="shared" si="154"/>
        <v>17522.707445040131</v>
      </c>
      <c r="AT314" s="157">
        <f t="shared" si="154"/>
        <v>17059.260522690201</v>
      </c>
      <c r="AU314" s="157">
        <f t="shared" si="154"/>
        <v>16595.813600340276</v>
      </c>
      <c r="AV314" s="157">
        <f t="shared" si="154"/>
        <v>16132.366677990345</v>
      </c>
      <c r="AW314" s="157">
        <f t="shared" si="154"/>
        <v>15668.919755640418</v>
      </c>
      <c r="AX314" s="157">
        <f t="shared" si="154"/>
        <v>15205.472833290489</v>
      </c>
      <c r="AY314" s="157">
        <f t="shared" si="154"/>
        <v>14742.025910940562</v>
      </c>
      <c r="AZ314" s="157">
        <f t="shared" si="154"/>
        <v>14278.578988590632</v>
      </c>
      <c r="BA314" s="157">
        <f t="shared" si="154"/>
        <v>13815.132066240703</v>
      </c>
      <c r="BB314" s="157">
        <f t="shared" si="154"/>
        <v>13351.685143890776</v>
      </c>
      <c r="BC314" s="157">
        <f t="shared" si="154"/>
        <v>12888.238221540847</v>
      </c>
      <c r="BD314" s="157">
        <f t="shared" si="154"/>
        <v>12424.79129919092</v>
      </c>
      <c r="BE314" s="157">
        <f t="shared" si="154"/>
        <v>11961.344376840991</v>
      </c>
      <c r="BF314" s="157">
        <f t="shared" si="154"/>
        <v>11497.897454491062</v>
      </c>
      <c r="BG314" s="157">
        <f t="shared" si="154"/>
        <v>11034.450532141132</v>
      </c>
      <c r="BH314" s="157">
        <f t="shared" si="154"/>
        <v>10571.003609791207</v>
      </c>
      <c r="BI314" s="157">
        <f t="shared" si="154"/>
        <v>10107.556687441278</v>
      </c>
      <c r="BJ314" s="157">
        <f t="shared" si="154"/>
        <v>9644.1097650913507</v>
      </c>
      <c r="BK314" s="157">
        <f t="shared" si="154"/>
        <v>9180.6628427414216</v>
      </c>
      <c r="BL314" s="157">
        <f t="shared" si="154"/>
        <v>8717.2159203914944</v>
      </c>
      <c r="BM314" s="157">
        <f t="shared" si="154"/>
        <v>8253.7689980415671</v>
      </c>
      <c r="BN314" s="157">
        <f t="shared" si="154"/>
        <v>7790.322075691638</v>
      </c>
      <c r="BO314" s="157">
        <f t="shared" si="154"/>
        <v>7326.8751533417098</v>
      </c>
    </row>
    <row r="315" spans="2:67">
      <c r="B315" s="14"/>
    </row>
    <row r="316" spans="2:67">
      <c r="B316" s="14"/>
    </row>
    <row r="317" spans="2:67">
      <c r="B317" s="14"/>
    </row>
    <row r="318" spans="2:67">
      <c r="B318" s="14"/>
    </row>
    <row r="319" spans="2:67">
      <c r="B319" s="14"/>
    </row>
    <row r="320" spans="2:67">
      <c r="B320" s="14"/>
    </row>
    <row r="321" spans="1:68">
      <c r="B321" s="14"/>
    </row>
    <row r="322" spans="1:68">
      <c r="A322">
        <f>A292+1</f>
        <v>11</v>
      </c>
      <c r="B322" s="158" t="s">
        <v>565</v>
      </c>
      <c r="C322" s="150"/>
      <c r="G322" s="159" t="s">
        <v>336</v>
      </c>
      <c r="H322" s="1">
        <f>+C327</f>
        <v>2042</v>
      </c>
      <c r="I322" s="2">
        <f>+E334</f>
        <v>35591.971336918607</v>
      </c>
      <c r="J322" s="2">
        <f>NPV($C$4,M322:BO322)+L322</f>
        <v>4186.216437972008</v>
      </c>
      <c r="L322" s="2">
        <f>+L344</f>
        <v>0</v>
      </c>
      <c r="M322" s="2">
        <f t="shared" ref="M322:BO322" si="155">+M344</f>
        <v>0</v>
      </c>
      <c r="N322" s="2">
        <f t="shared" si="155"/>
        <v>0</v>
      </c>
      <c r="O322" s="2">
        <f t="shared" si="155"/>
        <v>0</v>
      </c>
      <c r="P322" s="2">
        <f t="shared" si="155"/>
        <v>0</v>
      </c>
      <c r="Q322" s="2">
        <f t="shared" si="155"/>
        <v>0</v>
      </c>
      <c r="R322" s="2">
        <f t="shared" si="155"/>
        <v>0</v>
      </c>
      <c r="S322" s="2">
        <f t="shared" si="155"/>
        <v>0</v>
      </c>
      <c r="T322" s="2">
        <f t="shared" si="155"/>
        <v>0</v>
      </c>
      <c r="U322" s="2">
        <f t="shared" si="155"/>
        <v>0</v>
      </c>
      <c r="V322" s="2">
        <f t="shared" si="155"/>
        <v>0</v>
      </c>
      <c r="W322" s="2">
        <f t="shared" si="155"/>
        <v>0</v>
      </c>
      <c r="X322" s="2">
        <f t="shared" si="155"/>
        <v>0</v>
      </c>
      <c r="Y322" s="2">
        <f t="shared" si="155"/>
        <v>0</v>
      </c>
      <c r="Z322" s="2">
        <f t="shared" si="155"/>
        <v>0</v>
      </c>
      <c r="AA322" s="2">
        <f t="shared" si="155"/>
        <v>0</v>
      </c>
      <c r="AB322" s="2">
        <f t="shared" si="155"/>
        <v>0</v>
      </c>
      <c r="AC322" s="2">
        <f t="shared" si="155"/>
        <v>0</v>
      </c>
      <c r="AD322" s="2">
        <f t="shared" si="155"/>
        <v>0</v>
      </c>
      <c r="AE322" s="2">
        <f t="shared" si="155"/>
        <v>0</v>
      </c>
      <c r="AF322" s="2">
        <f t="shared" si="155"/>
        <v>0</v>
      </c>
      <c r="AG322" s="2">
        <f t="shared" si="155"/>
        <v>0</v>
      </c>
      <c r="AH322" s="2">
        <f t="shared" si="155"/>
        <v>0</v>
      </c>
      <c r="AI322" s="2">
        <f t="shared" si="155"/>
        <v>0</v>
      </c>
      <c r="AJ322" s="2">
        <f t="shared" si="155"/>
        <v>0</v>
      </c>
      <c r="AK322" s="2">
        <f t="shared" si="155"/>
        <v>0</v>
      </c>
      <c r="AL322" s="2">
        <f t="shared" si="155"/>
        <v>0</v>
      </c>
      <c r="AM322" s="2">
        <f t="shared" si="155"/>
        <v>0</v>
      </c>
      <c r="AN322" s="2">
        <f t="shared" si="155"/>
        <v>0</v>
      </c>
      <c r="AO322" s="2">
        <f t="shared" si="155"/>
        <v>0</v>
      </c>
      <c r="AP322" s="2">
        <f t="shared" si="155"/>
        <v>257.79874516616934</v>
      </c>
      <c r="AQ322" s="2">
        <f t="shared" si="155"/>
        <v>3071.092793440841</v>
      </c>
      <c r="AR322" s="2">
        <f t="shared" si="155"/>
        <v>3029.5688268811023</v>
      </c>
      <c r="AS322" s="2">
        <f t="shared" si="155"/>
        <v>2988.0448603213645</v>
      </c>
      <c r="AT322" s="2">
        <f t="shared" si="155"/>
        <v>2946.5208937616258</v>
      </c>
      <c r="AU322" s="2">
        <f t="shared" si="155"/>
        <v>2904.996927201888</v>
      </c>
      <c r="AV322" s="2">
        <f t="shared" si="155"/>
        <v>2863.4729606421497</v>
      </c>
      <c r="AW322" s="2">
        <f t="shared" si="155"/>
        <v>2821.9489940824114</v>
      </c>
      <c r="AX322" s="2">
        <f t="shared" si="155"/>
        <v>2780.4250275226732</v>
      </c>
      <c r="AY322" s="2">
        <f t="shared" si="155"/>
        <v>2738.9010609629349</v>
      </c>
      <c r="AZ322" s="2">
        <f t="shared" si="155"/>
        <v>2697.3770944031967</v>
      </c>
      <c r="BA322" s="2">
        <f t="shared" si="155"/>
        <v>2655.8531278434584</v>
      </c>
      <c r="BB322" s="2">
        <f t="shared" si="155"/>
        <v>2614.3291612837202</v>
      </c>
      <c r="BC322" s="2">
        <f t="shared" si="155"/>
        <v>2572.8051947239819</v>
      </c>
      <c r="BD322" s="2">
        <f t="shared" si="155"/>
        <v>2531.2812281642437</v>
      </c>
      <c r="BE322" s="2">
        <f t="shared" si="155"/>
        <v>2489.7572616045054</v>
      </c>
      <c r="BF322" s="2">
        <f t="shared" si="155"/>
        <v>2448.2332950447671</v>
      </c>
      <c r="BG322" s="2">
        <f t="shared" si="155"/>
        <v>2406.7093284850289</v>
      </c>
      <c r="BH322" s="2">
        <f t="shared" si="155"/>
        <v>2365.1853619252906</v>
      </c>
      <c r="BI322" s="2">
        <f t="shared" si="155"/>
        <v>2323.6613953655524</v>
      </c>
      <c r="BJ322" s="2">
        <f t="shared" si="155"/>
        <v>2282.1374288058141</v>
      </c>
      <c r="BK322" s="2">
        <f t="shared" si="155"/>
        <v>2240.6134622460754</v>
      </c>
      <c r="BL322" s="2">
        <f t="shared" si="155"/>
        <v>2199.0894956863372</v>
      </c>
      <c r="BM322" s="2">
        <f t="shared" si="155"/>
        <v>2157.5655291265989</v>
      </c>
      <c r="BN322" s="2">
        <f t="shared" si="155"/>
        <v>2116.0415625668606</v>
      </c>
      <c r="BO322" s="2">
        <f t="shared" si="155"/>
        <v>2074.5175960071224</v>
      </c>
    </row>
    <row r="323" spans="1:68">
      <c r="B323" s="160" t="str">
        <f>"Jan "&amp;$L$10&amp;" $"</f>
        <v>Jan 2012 $</v>
      </c>
      <c r="C323" s="161">
        <v>17500</v>
      </c>
      <c r="D323" s="159"/>
      <c r="E323" s="159"/>
      <c r="F323" s="159"/>
      <c r="G323" s="159"/>
      <c r="H323" s="162"/>
    </row>
    <row r="324" spans="1:68">
      <c r="B324" s="14" t="s">
        <v>549</v>
      </c>
      <c r="C324" s="163">
        <v>0.2</v>
      </c>
      <c r="D324" s="163">
        <v>0.2</v>
      </c>
      <c r="E324" s="163">
        <v>0.2</v>
      </c>
      <c r="F324" s="163">
        <v>0.2</v>
      </c>
      <c r="G324" s="163">
        <v>0.2</v>
      </c>
      <c r="H324" s="164"/>
      <c r="J324" s="17"/>
      <c r="K324" s="17"/>
    </row>
    <row r="325" spans="1:68">
      <c r="B325" s="14" t="s">
        <v>323</v>
      </c>
      <c r="C325" s="165">
        <v>2.52E-2</v>
      </c>
      <c r="D325" s="159"/>
      <c r="E325" s="159"/>
      <c r="F325" s="159"/>
      <c r="G325" s="159"/>
    </row>
    <row r="326" spans="1:68">
      <c r="B326" s="14" t="s">
        <v>550</v>
      </c>
      <c r="C326" s="159">
        <v>2038</v>
      </c>
      <c r="D326" s="159">
        <v>1</v>
      </c>
      <c r="E326" s="159"/>
      <c r="F326" s="159"/>
      <c r="G326" s="159"/>
    </row>
    <row r="327" spans="1:68">
      <c r="B327" s="14" t="s">
        <v>551</v>
      </c>
      <c r="C327" s="159">
        <v>2042</v>
      </c>
      <c r="D327" s="159">
        <v>12</v>
      </c>
      <c r="E327" s="159"/>
      <c r="F327" s="159"/>
      <c r="G327" s="159"/>
    </row>
    <row r="328" spans="1:68">
      <c r="B328" s="15" t="s">
        <v>552</v>
      </c>
      <c r="L328" s="166">
        <f t="shared" ref="L328:BO328" si="156">(1+$C325)^L$21</f>
        <v>1.0125216047077712</v>
      </c>
      <c r="M328" s="166">
        <f t="shared" si="156"/>
        <v>1.0380371491464069</v>
      </c>
      <c r="N328" s="166">
        <f t="shared" si="156"/>
        <v>1.0641956853048962</v>
      </c>
      <c r="O328" s="166">
        <f t="shared" si="156"/>
        <v>1.0910134165745795</v>
      </c>
      <c r="P328" s="166">
        <f t="shared" si="156"/>
        <v>1.1185069546722588</v>
      </c>
      <c r="Q328" s="166">
        <f t="shared" si="156"/>
        <v>1.1466933299299995</v>
      </c>
      <c r="R328" s="166">
        <f t="shared" si="156"/>
        <v>1.1755900018442353</v>
      </c>
      <c r="S328" s="166">
        <f t="shared" si="156"/>
        <v>1.2052148698907099</v>
      </c>
      <c r="T328" s="166">
        <f t="shared" si="156"/>
        <v>1.2355862846119556</v>
      </c>
      <c r="U328" s="166">
        <f t="shared" si="156"/>
        <v>1.2667230589841769</v>
      </c>
      <c r="V328" s="166">
        <f t="shared" si="156"/>
        <v>1.2986444800705779</v>
      </c>
      <c r="W328" s="166">
        <f t="shared" si="156"/>
        <v>1.3313703209683565</v>
      </c>
      <c r="X328" s="166">
        <f t="shared" si="156"/>
        <v>1.3649208530567589</v>
      </c>
      <c r="Y328" s="166">
        <f t="shared" si="156"/>
        <v>1.399316858553789</v>
      </c>
      <c r="Z328" s="166">
        <f t="shared" si="156"/>
        <v>1.4345796433893443</v>
      </c>
      <c r="AA328" s="166">
        <f t="shared" si="156"/>
        <v>1.4707310504027555</v>
      </c>
      <c r="AB328" s="166">
        <f t="shared" si="156"/>
        <v>1.507793472872905</v>
      </c>
      <c r="AC328" s="166">
        <f t="shared" si="156"/>
        <v>1.5457898683893019</v>
      </c>
      <c r="AD328" s="166">
        <f t="shared" si="156"/>
        <v>1.5847437730727121</v>
      </c>
      <c r="AE328" s="166">
        <f t="shared" si="156"/>
        <v>1.6246793161541444</v>
      </c>
      <c r="AF328" s="166">
        <f t="shared" si="156"/>
        <v>1.6656212349212287</v>
      </c>
      <c r="AG328" s="166">
        <f t="shared" si="156"/>
        <v>1.7075948900412434</v>
      </c>
      <c r="AH328" s="166">
        <f t="shared" si="156"/>
        <v>1.7506262812702824</v>
      </c>
      <c r="AI328" s="166">
        <f t="shared" si="156"/>
        <v>1.7947420635582936</v>
      </c>
      <c r="AJ328" s="166">
        <f t="shared" si="156"/>
        <v>1.8399695635599622</v>
      </c>
      <c r="AK328" s="166">
        <f t="shared" si="156"/>
        <v>1.8863367965616731</v>
      </c>
      <c r="AL328" s="166">
        <f t="shared" si="156"/>
        <v>1.933872483835027</v>
      </c>
      <c r="AM328" s="166">
        <f t="shared" si="156"/>
        <v>1.9826060704276696</v>
      </c>
      <c r="AN328" s="166">
        <f t="shared" si="156"/>
        <v>2.0325677434024465</v>
      </c>
      <c r="AO328" s="166">
        <f t="shared" si="156"/>
        <v>2.0837884505361881</v>
      </c>
      <c r="AP328" s="166">
        <f t="shared" si="156"/>
        <v>2.1362999194896997</v>
      </c>
      <c r="AQ328" s="166">
        <f t="shared" si="156"/>
        <v>2.1901346774608399</v>
      </c>
      <c r="AR328" s="166">
        <f t="shared" si="156"/>
        <v>2.2453260713328529</v>
      </c>
      <c r="AS328" s="166">
        <f t="shared" si="156"/>
        <v>2.3019082883304405</v>
      </c>
      <c r="AT328" s="166">
        <f t="shared" si="156"/>
        <v>2.3599163771963672</v>
      </c>
      <c r="AU328" s="166">
        <f t="shared" si="156"/>
        <v>2.4193862699017155</v>
      </c>
      <c r="AV328" s="166">
        <f t="shared" si="156"/>
        <v>2.4803548039032384</v>
      </c>
      <c r="AW328" s="166">
        <f t="shared" si="156"/>
        <v>2.5428597449615999</v>
      </c>
      <c r="AX328" s="166">
        <f t="shared" si="156"/>
        <v>2.606939810534632</v>
      </c>
      <c r="AY328" s="166">
        <f t="shared" si="156"/>
        <v>2.672634693760104</v>
      </c>
      <c r="AZ328" s="166">
        <f t="shared" si="156"/>
        <v>2.7399850880428587</v>
      </c>
      <c r="BA328" s="166">
        <f t="shared" si="156"/>
        <v>2.8090327122615379</v>
      </c>
      <c r="BB328" s="166">
        <f t="shared" si="156"/>
        <v>2.8798203366105284</v>
      </c>
      <c r="BC328" s="166">
        <f t="shared" si="156"/>
        <v>2.9523918090931134</v>
      </c>
      <c r="BD328" s="166">
        <f t="shared" si="156"/>
        <v>3.0267920826822596</v>
      </c>
      <c r="BE328" s="166">
        <f t="shared" si="156"/>
        <v>3.1030672431658526</v>
      </c>
      <c r="BF328" s="166">
        <f t="shared" si="156"/>
        <v>3.1812645376936315</v>
      </c>
      <c r="BG328" s="166">
        <f t="shared" si="156"/>
        <v>3.2614324040435108</v>
      </c>
      <c r="BH328" s="166">
        <f t="shared" si="156"/>
        <v>3.3436205006254069</v>
      </c>
      <c r="BI328" s="166">
        <f t="shared" si="156"/>
        <v>3.4278797372411671</v>
      </c>
      <c r="BJ328" s="166">
        <f t="shared" si="156"/>
        <v>3.5142623066196435</v>
      </c>
      <c r="BK328" s="166">
        <f t="shared" si="156"/>
        <v>3.6028217167464582</v>
      </c>
      <c r="BL328" s="166">
        <f t="shared" si="156"/>
        <v>3.6936128240084685</v>
      </c>
      <c r="BM328" s="166">
        <f t="shared" si="156"/>
        <v>3.7866918671734817</v>
      </c>
      <c r="BN328" s="166">
        <f t="shared" si="156"/>
        <v>3.8821165022262529</v>
      </c>
      <c r="BO328" s="166">
        <f t="shared" si="156"/>
        <v>3.979945838082354</v>
      </c>
    </row>
    <row r="329" spans="1:68">
      <c r="B329" s="14" t="s">
        <v>553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1:68">
      <c r="B330" s="64" t="s">
        <v>554</v>
      </c>
      <c r="L330" s="2">
        <f t="shared" ref="L330:BO330" si="157">IF(L$10&gt;$C327,0,+K333)</f>
        <v>0</v>
      </c>
      <c r="M330" s="2">
        <f t="shared" si="157"/>
        <v>0</v>
      </c>
      <c r="N330" s="2">
        <f t="shared" si="157"/>
        <v>0</v>
      </c>
      <c r="O330" s="2">
        <f t="shared" si="157"/>
        <v>0</v>
      </c>
      <c r="P330" s="2">
        <f t="shared" si="157"/>
        <v>0</v>
      </c>
      <c r="Q330" s="2">
        <f t="shared" si="157"/>
        <v>0</v>
      </c>
      <c r="R330" s="2">
        <f t="shared" si="157"/>
        <v>0</v>
      </c>
      <c r="S330" s="2">
        <f t="shared" si="157"/>
        <v>0</v>
      </c>
      <c r="T330" s="2">
        <f t="shared" si="157"/>
        <v>0</v>
      </c>
      <c r="U330" s="2">
        <f t="shared" si="157"/>
        <v>0</v>
      </c>
      <c r="V330" s="2">
        <f t="shared" si="157"/>
        <v>0</v>
      </c>
      <c r="W330" s="2">
        <f t="shared" si="157"/>
        <v>0</v>
      </c>
      <c r="X330" s="2">
        <f t="shared" si="157"/>
        <v>0</v>
      </c>
      <c r="Y330" s="2">
        <f t="shared" si="157"/>
        <v>0</v>
      </c>
      <c r="Z330" s="2">
        <f t="shared" si="157"/>
        <v>0</v>
      </c>
      <c r="AA330" s="2">
        <f t="shared" si="157"/>
        <v>0</v>
      </c>
      <c r="AB330" s="2">
        <f t="shared" si="157"/>
        <v>0</v>
      </c>
      <c r="AC330" s="2">
        <f t="shared" si="157"/>
        <v>0</v>
      </c>
      <c r="AD330" s="2">
        <f t="shared" si="157"/>
        <v>0</v>
      </c>
      <c r="AE330" s="2">
        <f t="shared" si="157"/>
        <v>0</v>
      </c>
      <c r="AF330" s="2">
        <f t="shared" si="157"/>
        <v>0</v>
      </c>
      <c r="AG330" s="2">
        <f t="shared" si="157"/>
        <v>0</v>
      </c>
      <c r="AH330" s="2">
        <f t="shared" si="157"/>
        <v>0</v>
      </c>
      <c r="AI330" s="2">
        <f t="shared" si="157"/>
        <v>0</v>
      </c>
      <c r="AJ330" s="2">
        <f t="shared" si="157"/>
        <v>0</v>
      </c>
      <c r="AK330" s="2">
        <f t="shared" si="157"/>
        <v>0</v>
      </c>
      <c r="AL330" s="2">
        <f t="shared" si="157"/>
        <v>0</v>
      </c>
      <c r="AM330" s="2">
        <f t="shared" si="157"/>
        <v>6768.5536934225947</v>
      </c>
      <c r="AN330" s="2">
        <f t="shared" si="157"/>
        <v>13707.674939919438</v>
      </c>
      <c r="AO330" s="2">
        <f t="shared" si="157"/>
        <v>20821.662041828</v>
      </c>
      <c r="AP330" s="2">
        <f t="shared" si="157"/>
        <v>28114.921618704659</v>
      </c>
      <c r="AQ330" s="2">
        <f t="shared" si="157"/>
        <v>0</v>
      </c>
      <c r="AR330" s="2">
        <f t="shared" si="157"/>
        <v>0</v>
      </c>
      <c r="AS330" s="2">
        <f t="shared" si="157"/>
        <v>0</v>
      </c>
      <c r="AT330" s="2">
        <f t="shared" si="157"/>
        <v>0</v>
      </c>
      <c r="AU330" s="2">
        <f t="shared" si="157"/>
        <v>0</v>
      </c>
      <c r="AV330" s="2">
        <f t="shared" si="157"/>
        <v>0</v>
      </c>
      <c r="AW330" s="2">
        <f t="shared" si="157"/>
        <v>0</v>
      </c>
      <c r="AX330" s="2">
        <f t="shared" si="157"/>
        <v>0</v>
      </c>
      <c r="AY330" s="2">
        <f t="shared" si="157"/>
        <v>0</v>
      </c>
      <c r="AZ330" s="2">
        <f t="shared" si="157"/>
        <v>0</v>
      </c>
      <c r="BA330" s="2">
        <f t="shared" si="157"/>
        <v>0</v>
      </c>
      <c r="BB330" s="2">
        <f t="shared" si="157"/>
        <v>0</v>
      </c>
      <c r="BC330" s="2">
        <f t="shared" si="157"/>
        <v>0</v>
      </c>
      <c r="BD330" s="2">
        <f t="shared" si="157"/>
        <v>0</v>
      </c>
      <c r="BE330" s="2">
        <f t="shared" si="157"/>
        <v>0</v>
      </c>
      <c r="BF330" s="2">
        <f t="shared" si="157"/>
        <v>0</v>
      </c>
      <c r="BG330" s="2">
        <f t="shared" si="157"/>
        <v>0</v>
      </c>
      <c r="BH330" s="2">
        <f t="shared" si="157"/>
        <v>0</v>
      </c>
      <c r="BI330" s="2">
        <f t="shared" si="157"/>
        <v>0</v>
      </c>
      <c r="BJ330" s="2">
        <f t="shared" si="157"/>
        <v>0</v>
      </c>
      <c r="BK330" s="2">
        <f t="shared" si="157"/>
        <v>0</v>
      </c>
      <c r="BL330" s="2">
        <f t="shared" si="157"/>
        <v>0</v>
      </c>
      <c r="BM330" s="2">
        <f t="shared" si="157"/>
        <v>0</v>
      </c>
      <c r="BN330" s="2">
        <f t="shared" si="157"/>
        <v>0</v>
      </c>
      <c r="BO330" s="2">
        <f t="shared" si="157"/>
        <v>0</v>
      </c>
    </row>
    <row r="331" spans="1:68">
      <c r="A331" t="s">
        <v>336</v>
      </c>
      <c r="B331" s="64" t="s">
        <v>555</v>
      </c>
      <c r="L331" s="2">
        <f t="shared" ref="L331:BO331" si="158">IF(AND(L$10&gt;=$C326,L$10&lt;=$C327),INDEX($C324:$G324,1,L$10-$C326+1)*$C323*L328,0)</f>
        <v>0</v>
      </c>
      <c r="M331" s="2">
        <f t="shared" si="158"/>
        <v>0</v>
      </c>
      <c r="N331" s="2">
        <f t="shared" si="158"/>
        <v>0</v>
      </c>
      <c r="O331" s="2">
        <f t="shared" si="158"/>
        <v>0</v>
      </c>
      <c r="P331" s="2">
        <f t="shared" si="158"/>
        <v>0</v>
      </c>
      <c r="Q331" s="2">
        <f t="shared" si="158"/>
        <v>0</v>
      </c>
      <c r="R331" s="2">
        <f t="shared" si="158"/>
        <v>0</v>
      </c>
      <c r="S331" s="2">
        <f t="shared" si="158"/>
        <v>0</v>
      </c>
      <c r="T331" s="2">
        <f t="shared" si="158"/>
        <v>0</v>
      </c>
      <c r="U331" s="2">
        <f t="shared" si="158"/>
        <v>0</v>
      </c>
      <c r="V331" s="2">
        <f t="shared" si="158"/>
        <v>0</v>
      </c>
      <c r="W331" s="2">
        <f t="shared" si="158"/>
        <v>0</v>
      </c>
      <c r="X331" s="2">
        <f t="shared" si="158"/>
        <v>0</v>
      </c>
      <c r="Y331" s="2">
        <f t="shared" si="158"/>
        <v>0</v>
      </c>
      <c r="Z331" s="2">
        <f t="shared" si="158"/>
        <v>0</v>
      </c>
      <c r="AA331" s="2">
        <f t="shared" si="158"/>
        <v>0</v>
      </c>
      <c r="AB331" s="2">
        <f t="shared" si="158"/>
        <v>0</v>
      </c>
      <c r="AC331" s="2">
        <f t="shared" si="158"/>
        <v>0</v>
      </c>
      <c r="AD331" s="2">
        <f t="shared" si="158"/>
        <v>0</v>
      </c>
      <c r="AE331" s="2">
        <f t="shared" si="158"/>
        <v>0</v>
      </c>
      <c r="AF331" s="2">
        <f t="shared" si="158"/>
        <v>0</v>
      </c>
      <c r="AG331" s="2">
        <f t="shared" si="158"/>
        <v>0</v>
      </c>
      <c r="AH331" s="2">
        <f t="shared" si="158"/>
        <v>0</v>
      </c>
      <c r="AI331" s="2">
        <f t="shared" si="158"/>
        <v>0</v>
      </c>
      <c r="AJ331" s="2">
        <f t="shared" si="158"/>
        <v>0</v>
      </c>
      <c r="AK331" s="2">
        <f t="shared" si="158"/>
        <v>0</v>
      </c>
      <c r="AL331" s="2">
        <f t="shared" si="158"/>
        <v>6768.5536934225947</v>
      </c>
      <c r="AM331" s="2">
        <f t="shared" si="158"/>
        <v>6939.1212464968439</v>
      </c>
      <c r="AN331" s="2">
        <f t="shared" si="158"/>
        <v>7113.9871019085631</v>
      </c>
      <c r="AO331" s="2">
        <f t="shared" si="158"/>
        <v>7293.2595768766587</v>
      </c>
      <c r="AP331" s="2">
        <f t="shared" si="158"/>
        <v>7477.0497182139488</v>
      </c>
      <c r="AQ331" s="2">
        <f t="shared" si="158"/>
        <v>0</v>
      </c>
      <c r="AR331" s="2">
        <f t="shared" si="158"/>
        <v>0</v>
      </c>
      <c r="AS331" s="2">
        <f t="shared" si="158"/>
        <v>0</v>
      </c>
      <c r="AT331" s="2">
        <f t="shared" si="158"/>
        <v>0</v>
      </c>
      <c r="AU331" s="2">
        <f t="shared" si="158"/>
        <v>0</v>
      </c>
      <c r="AV331" s="2">
        <f t="shared" si="158"/>
        <v>0</v>
      </c>
      <c r="AW331" s="2">
        <f t="shared" si="158"/>
        <v>0</v>
      </c>
      <c r="AX331" s="2">
        <f t="shared" si="158"/>
        <v>0</v>
      </c>
      <c r="AY331" s="2">
        <f t="shared" si="158"/>
        <v>0</v>
      </c>
      <c r="AZ331" s="2">
        <f t="shared" si="158"/>
        <v>0</v>
      </c>
      <c r="BA331" s="2">
        <f t="shared" si="158"/>
        <v>0</v>
      </c>
      <c r="BB331" s="2">
        <f t="shared" si="158"/>
        <v>0</v>
      </c>
      <c r="BC331" s="2">
        <f t="shared" si="158"/>
        <v>0</v>
      </c>
      <c r="BD331" s="2">
        <f t="shared" si="158"/>
        <v>0</v>
      </c>
      <c r="BE331" s="2">
        <f t="shared" si="158"/>
        <v>0</v>
      </c>
      <c r="BF331" s="2">
        <f t="shared" si="158"/>
        <v>0</v>
      </c>
      <c r="BG331" s="2">
        <f t="shared" si="158"/>
        <v>0</v>
      </c>
      <c r="BH331" s="2">
        <f t="shared" si="158"/>
        <v>0</v>
      </c>
      <c r="BI331" s="2">
        <f t="shared" si="158"/>
        <v>0</v>
      </c>
      <c r="BJ331" s="2">
        <f t="shared" si="158"/>
        <v>0</v>
      </c>
      <c r="BK331" s="2">
        <f t="shared" si="158"/>
        <v>0</v>
      </c>
      <c r="BL331" s="2">
        <f t="shared" si="158"/>
        <v>0</v>
      </c>
      <c r="BM331" s="2">
        <f t="shared" si="158"/>
        <v>0</v>
      </c>
      <c r="BN331" s="2">
        <f t="shared" si="158"/>
        <v>0</v>
      </c>
      <c r="BO331" s="2">
        <f t="shared" si="158"/>
        <v>0</v>
      </c>
      <c r="BP331" s="65">
        <f>SUM(L331:BO331)</f>
        <v>35591.971336918607</v>
      </c>
    </row>
    <row r="332" spans="1:68">
      <c r="B332" s="64" t="s">
        <v>3</v>
      </c>
      <c r="C332" s="165">
        <v>0</v>
      </c>
      <c r="L332" s="2">
        <f t="shared" ref="L332:BO332" si="159">SUM(L330,L331/2)*$C332*IF(L$10=$C326,(13-$D326)/12,IF(L$10=$C327,($D327-1)/12,1))</f>
        <v>0</v>
      </c>
      <c r="M332" s="2">
        <f t="shared" si="159"/>
        <v>0</v>
      </c>
      <c r="N332" s="2">
        <f t="shared" si="159"/>
        <v>0</v>
      </c>
      <c r="O332" s="2">
        <f t="shared" si="159"/>
        <v>0</v>
      </c>
      <c r="P332" s="2">
        <f t="shared" si="159"/>
        <v>0</v>
      </c>
      <c r="Q332" s="2">
        <f t="shared" si="159"/>
        <v>0</v>
      </c>
      <c r="R332" s="2">
        <f t="shared" si="159"/>
        <v>0</v>
      </c>
      <c r="S332" s="2">
        <f t="shared" si="159"/>
        <v>0</v>
      </c>
      <c r="T332" s="2">
        <f t="shared" si="159"/>
        <v>0</v>
      </c>
      <c r="U332" s="2">
        <f t="shared" si="159"/>
        <v>0</v>
      </c>
      <c r="V332" s="2">
        <f t="shared" si="159"/>
        <v>0</v>
      </c>
      <c r="W332" s="2">
        <f t="shared" si="159"/>
        <v>0</v>
      </c>
      <c r="X332" s="2">
        <f t="shared" si="159"/>
        <v>0</v>
      </c>
      <c r="Y332" s="2">
        <f t="shared" si="159"/>
        <v>0</v>
      </c>
      <c r="Z332" s="2">
        <f t="shared" si="159"/>
        <v>0</v>
      </c>
      <c r="AA332" s="2">
        <f t="shared" si="159"/>
        <v>0</v>
      </c>
      <c r="AB332" s="2">
        <f t="shared" si="159"/>
        <v>0</v>
      </c>
      <c r="AC332" s="2">
        <f t="shared" si="159"/>
        <v>0</v>
      </c>
      <c r="AD332" s="2">
        <f t="shared" si="159"/>
        <v>0</v>
      </c>
      <c r="AE332" s="2">
        <f t="shared" si="159"/>
        <v>0</v>
      </c>
      <c r="AF332" s="2">
        <f t="shared" si="159"/>
        <v>0</v>
      </c>
      <c r="AG332" s="2">
        <f t="shared" si="159"/>
        <v>0</v>
      </c>
      <c r="AH332" s="2">
        <f t="shared" si="159"/>
        <v>0</v>
      </c>
      <c r="AI332" s="2">
        <f t="shared" si="159"/>
        <v>0</v>
      </c>
      <c r="AJ332" s="2">
        <f t="shared" si="159"/>
        <v>0</v>
      </c>
      <c r="AK332" s="2">
        <f t="shared" si="159"/>
        <v>0</v>
      </c>
      <c r="AL332" s="2">
        <f t="shared" si="159"/>
        <v>0</v>
      </c>
      <c r="AM332" s="2">
        <f t="shared" si="159"/>
        <v>0</v>
      </c>
      <c r="AN332" s="2">
        <f t="shared" si="159"/>
        <v>0</v>
      </c>
      <c r="AO332" s="2">
        <f t="shared" si="159"/>
        <v>0</v>
      </c>
      <c r="AP332" s="2">
        <f t="shared" si="159"/>
        <v>0</v>
      </c>
      <c r="AQ332" s="2">
        <f t="shared" si="159"/>
        <v>0</v>
      </c>
      <c r="AR332" s="2">
        <f t="shared" si="159"/>
        <v>0</v>
      </c>
      <c r="AS332" s="2">
        <f t="shared" si="159"/>
        <v>0</v>
      </c>
      <c r="AT332" s="2">
        <f t="shared" si="159"/>
        <v>0</v>
      </c>
      <c r="AU332" s="2">
        <f t="shared" si="159"/>
        <v>0</v>
      </c>
      <c r="AV332" s="2">
        <f t="shared" si="159"/>
        <v>0</v>
      </c>
      <c r="AW332" s="2">
        <f t="shared" si="159"/>
        <v>0</v>
      </c>
      <c r="AX332" s="2">
        <f t="shared" si="159"/>
        <v>0</v>
      </c>
      <c r="AY332" s="2">
        <f t="shared" si="159"/>
        <v>0</v>
      </c>
      <c r="AZ332" s="2">
        <f t="shared" si="159"/>
        <v>0</v>
      </c>
      <c r="BA332" s="2">
        <f t="shared" si="159"/>
        <v>0</v>
      </c>
      <c r="BB332" s="2">
        <f t="shared" si="159"/>
        <v>0</v>
      </c>
      <c r="BC332" s="2">
        <f t="shared" si="159"/>
        <v>0</v>
      </c>
      <c r="BD332" s="2">
        <f t="shared" si="159"/>
        <v>0</v>
      </c>
      <c r="BE332" s="2">
        <f t="shared" si="159"/>
        <v>0</v>
      </c>
      <c r="BF332" s="2">
        <f t="shared" si="159"/>
        <v>0</v>
      </c>
      <c r="BG332" s="2">
        <f t="shared" si="159"/>
        <v>0</v>
      </c>
      <c r="BH332" s="2">
        <f t="shared" si="159"/>
        <v>0</v>
      </c>
      <c r="BI332" s="2">
        <f t="shared" si="159"/>
        <v>0</v>
      </c>
      <c r="BJ332" s="2">
        <f t="shared" si="159"/>
        <v>0</v>
      </c>
      <c r="BK332" s="2">
        <f t="shared" si="159"/>
        <v>0</v>
      </c>
      <c r="BL332" s="2">
        <f t="shared" si="159"/>
        <v>0</v>
      </c>
      <c r="BM332" s="2">
        <f t="shared" si="159"/>
        <v>0</v>
      </c>
      <c r="BN332" s="2">
        <f t="shared" si="159"/>
        <v>0</v>
      </c>
      <c r="BO332" s="2">
        <f t="shared" si="159"/>
        <v>0</v>
      </c>
    </row>
    <row r="333" spans="1:68">
      <c r="B333" s="64" t="s">
        <v>556</v>
      </c>
      <c r="K333" s="167"/>
      <c r="L333" s="2">
        <f t="shared" ref="L333" si="160">SUM(L330:L332)</f>
        <v>0</v>
      </c>
      <c r="M333" s="2">
        <f t="shared" ref="M333:BO333" si="161">SUM(M330:M332)</f>
        <v>0</v>
      </c>
      <c r="N333" s="2">
        <f t="shared" si="161"/>
        <v>0</v>
      </c>
      <c r="O333" s="2">
        <f t="shared" si="161"/>
        <v>0</v>
      </c>
      <c r="P333" s="2">
        <f t="shared" si="161"/>
        <v>0</v>
      </c>
      <c r="Q333" s="2">
        <f t="shared" si="161"/>
        <v>0</v>
      </c>
      <c r="R333" s="2">
        <f t="shared" si="161"/>
        <v>0</v>
      </c>
      <c r="S333" s="2">
        <f t="shared" si="161"/>
        <v>0</v>
      </c>
      <c r="T333" s="2">
        <f t="shared" si="161"/>
        <v>0</v>
      </c>
      <c r="U333" s="2">
        <f t="shared" si="161"/>
        <v>0</v>
      </c>
      <c r="V333" s="2">
        <f t="shared" si="161"/>
        <v>0</v>
      </c>
      <c r="W333" s="2">
        <f t="shared" si="161"/>
        <v>0</v>
      </c>
      <c r="X333" s="2">
        <f t="shared" si="161"/>
        <v>0</v>
      </c>
      <c r="Y333" s="2">
        <f t="shared" si="161"/>
        <v>0</v>
      </c>
      <c r="Z333" s="2">
        <f t="shared" si="161"/>
        <v>0</v>
      </c>
      <c r="AA333" s="2">
        <f t="shared" si="161"/>
        <v>0</v>
      </c>
      <c r="AB333" s="2">
        <f t="shared" si="161"/>
        <v>0</v>
      </c>
      <c r="AC333" s="2">
        <f t="shared" si="161"/>
        <v>0</v>
      </c>
      <c r="AD333" s="2">
        <f t="shared" si="161"/>
        <v>0</v>
      </c>
      <c r="AE333" s="2">
        <f t="shared" si="161"/>
        <v>0</v>
      </c>
      <c r="AF333" s="2">
        <f t="shared" si="161"/>
        <v>0</v>
      </c>
      <c r="AG333" s="2">
        <f t="shared" si="161"/>
        <v>0</v>
      </c>
      <c r="AH333" s="2">
        <f t="shared" si="161"/>
        <v>0</v>
      </c>
      <c r="AI333" s="2">
        <f t="shared" si="161"/>
        <v>0</v>
      </c>
      <c r="AJ333" s="2">
        <f t="shared" si="161"/>
        <v>0</v>
      </c>
      <c r="AK333" s="2">
        <f t="shared" si="161"/>
        <v>0</v>
      </c>
      <c r="AL333" s="2">
        <f t="shared" si="161"/>
        <v>6768.5536934225947</v>
      </c>
      <c r="AM333" s="2">
        <f t="shared" si="161"/>
        <v>13707.674939919438</v>
      </c>
      <c r="AN333" s="2">
        <f t="shared" si="161"/>
        <v>20821.662041828</v>
      </c>
      <c r="AO333" s="2">
        <f t="shared" si="161"/>
        <v>28114.921618704659</v>
      </c>
      <c r="AP333" s="2">
        <f t="shared" si="161"/>
        <v>35591.971336918607</v>
      </c>
      <c r="AQ333" s="2">
        <f t="shared" si="161"/>
        <v>0</v>
      </c>
      <c r="AR333" s="2">
        <f t="shared" si="161"/>
        <v>0</v>
      </c>
      <c r="AS333" s="2">
        <f t="shared" si="161"/>
        <v>0</v>
      </c>
      <c r="AT333" s="2">
        <f t="shared" si="161"/>
        <v>0</v>
      </c>
      <c r="AU333" s="2">
        <f t="shared" si="161"/>
        <v>0</v>
      </c>
      <c r="AV333" s="2">
        <f t="shared" si="161"/>
        <v>0</v>
      </c>
      <c r="AW333" s="2">
        <f t="shared" si="161"/>
        <v>0</v>
      </c>
      <c r="AX333" s="2">
        <f t="shared" si="161"/>
        <v>0</v>
      </c>
      <c r="AY333" s="2">
        <f t="shared" si="161"/>
        <v>0</v>
      </c>
      <c r="AZ333" s="2">
        <f t="shared" si="161"/>
        <v>0</v>
      </c>
      <c r="BA333" s="2">
        <f t="shared" si="161"/>
        <v>0</v>
      </c>
      <c r="BB333" s="2">
        <f t="shared" si="161"/>
        <v>0</v>
      </c>
      <c r="BC333" s="2">
        <f t="shared" si="161"/>
        <v>0</v>
      </c>
      <c r="BD333" s="2">
        <f t="shared" si="161"/>
        <v>0</v>
      </c>
      <c r="BE333" s="2">
        <f t="shared" si="161"/>
        <v>0</v>
      </c>
      <c r="BF333" s="2">
        <f t="shared" si="161"/>
        <v>0</v>
      </c>
      <c r="BG333" s="2">
        <f t="shared" si="161"/>
        <v>0</v>
      </c>
      <c r="BH333" s="2">
        <f t="shared" si="161"/>
        <v>0</v>
      </c>
      <c r="BI333" s="2">
        <f t="shared" si="161"/>
        <v>0</v>
      </c>
      <c r="BJ333" s="2">
        <f t="shared" si="161"/>
        <v>0</v>
      </c>
      <c r="BK333" s="2">
        <f t="shared" si="161"/>
        <v>0</v>
      </c>
      <c r="BL333" s="2">
        <f t="shared" si="161"/>
        <v>0</v>
      </c>
      <c r="BM333" s="2">
        <f t="shared" si="161"/>
        <v>0</v>
      </c>
      <c r="BN333" s="2">
        <f t="shared" si="161"/>
        <v>0</v>
      </c>
      <c r="BO333" s="2">
        <f t="shared" si="161"/>
        <v>0</v>
      </c>
    </row>
    <row r="334" spans="1:68">
      <c r="B334" s="168" t="s">
        <v>557</v>
      </c>
      <c r="E334" s="2">
        <f>MAX(L333:BO333)*(1+$C$8)</f>
        <v>35591.971336918607</v>
      </c>
      <c r="F334" s="159">
        <v>60</v>
      </c>
      <c r="G334" s="169">
        <f>+$C$6</f>
        <v>2.9999999999999997E-4</v>
      </c>
      <c r="H334" s="151"/>
      <c r="L334" s="2"/>
      <c r="M334" s="2"/>
      <c r="N334" s="2"/>
      <c r="O334" s="2"/>
      <c r="P334" s="2"/>
      <c r="Q334" s="2"/>
    </row>
    <row r="335" spans="1:68">
      <c r="B335" s="14"/>
    </row>
    <row r="336" spans="1:68">
      <c r="B336" s="170" t="s">
        <v>558</v>
      </c>
    </row>
    <row r="337" spans="1:67">
      <c r="B337" s="168" t="s">
        <v>559</v>
      </c>
      <c r="K337" s="2"/>
      <c r="L337" s="2">
        <f t="shared" ref="L337:BO337" si="162">IF(L$10=$C327,$E334,K339)</f>
        <v>0</v>
      </c>
      <c r="M337" s="2">
        <f t="shared" si="162"/>
        <v>0</v>
      </c>
      <c r="N337" s="2">
        <f t="shared" si="162"/>
        <v>0</v>
      </c>
      <c r="O337" s="2">
        <f t="shared" si="162"/>
        <v>0</v>
      </c>
      <c r="P337" s="2">
        <f t="shared" si="162"/>
        <v>0</v>
      </c>
      <c r="Q337" s="2">
        <f t="shared" si="162"/>
        <v>0</v>
      </c>
      <c r="R337" s="2">
        <f t="shared" si="162"/>
        <v>0</v>
      </c>
      <c r="S337" s="2">
        <f t="shared" si="162"/>
        <v>0</v>
      </c>
      <c r="T337" s="2">
        <f t="shared" si="162"/>
        <v>0</v>
      </c>
      <c r="U337" s="2">
        <f t="shared" si="162"/>
        <v>0</v>
      </c>
      <c r="V337" s="2">
        <f t="shared" si="162"/>
        <v>0</v>
      </c>
      <c r="W337" s="2">
        <f t="shared" si="162"/>
        <v>0</v>
      </c>
      <c r="X337" s="2">
        <f t="shared" si="162"/>
        <v>0</v>
      </c>
      <c r="Y337" s="2">
        <f t="shared" si="162"/>
        <v>0</v>
      </c>
      <c r="Z337" s="2">
        <f t="shared" si="162"/>
        <v>0</v>
      </c>
      <c r="AA337" s="2">
        <f t="shared" si="162"/>
        <v>0</v>
      </c>
      <c r="AB337" s="2">
        <f t="shared" si="162"/>
        <v>0</v>
      </c>
      <c r="AC337" s="2">
        <f t="shared" si="162"/>
        <v>0</v>
      </c>
      <c r="AD337" s="2">
        <f t="shared" si="162"/>
        <v>0</v>
      </c>
      <c r="AE337" s="2">
        <f t="shared" si="162"/>
        <v>0</v>
      </c>
      <c r="AF337" s="2">
        <f t="shared" si="162"/>
        <v>0</v>
      </c>
      <c r="AG337" s="2">
        <f t="shared" si="162"/>
        <v>0</v>
      </c>
      <c r="AH337" s="2">
        <f t="shared" si="162"/>
        <v>0</v>
      </c>
      <c r="AI337" s="2">
        <f t="shared" si="162"/>
        <v>0</v>
      </c>
      <c r="AJ337" s="2">
        <f t="shared" si="162"/>
        <v>0</v>
      </c>
      <c r="AK337" s="2">
        <f t="shared" si="162"/>
        <v>0</v>
      </c>
      <c r="AL337" s="2">
        <f t="shared" si="162"/>
        <v>0</v>
      </c>
      <c r="AM337" s="2">
        <f t="shared" si="162"/>
        <v>0</v>
      </c>
      <c r="AN337" s="2">
        <f t="shared" si="162"/>
        <v>0</v>
      </c>
      <c r="AO337" s="2">
        <f t="shared" si="162"/>
        <v>0</v>
      </c>
      <c r="AP337" s="2">
        <f t="shared" si="162"/>
        <v>35591.971336918607</v>
      </c>
      <c r="AQ337" s="2">
        <f t="shared" si="162"/>
        <v>35542.538043395107</v>
      </c>
      <c r="AR337" s="2">
        <f t="shared" si="162"/>
        <v>34949.338521113132</v>
      </c>
      <c r="AS337" s="2">
        <f t="shared" si="162"/>
        <v>34356.138998831157</v>
      </c>
      <c r="AT337" s="2">
        <f t="shared" si="162"/>
        <v>33762.939476549182</v>
      </c>
      <c r="AU337" s="2">
        <f t="shared" si="162"/>
        <v>33169.739954267206</v>
      </c>
      <c r="AV337" s="2">
        <f t="shared" si="162"/>
        <v>32576.540431985231</v>
      </c>
      <c r="AW337" s="2">
        <f t="shared" si="162"/>
        <v>31983.340909703256</v>
      </c>
      <c r="AX337" s="2">
        <f t="shared" si="162"/>
        <v>31390.141387421281</v>
      </c>
      <c r="AY337" s="2">
        <f t="shared" si="162"/>
        <v>30796.941865139306</v>
      </c>
      <c r="AZ337" s="2">
        <f t="shared" si="162"/>
        <v>30203.742342857331</v>
      </c>
      <c r="BA337" s="2">
        <f t="shared" si="162"/>
        <v>29610.542820575356</v>
      </c>
      <c r="BB337" s="2">
        <f t="shared" si="162"/>
        <v>29017.343298293381</v>
      </c>
      <c r="BC337" s="2">
        <f t="shared" si="162"/>
        <v>28424.143776011406</v>
      </c>
      <c r="BD337" s="2">
        <f t="shared" si="162"/>
        <v>27830.944253729431</v>
      </c>
      <c r="BE337" s="2">
        <f t="shared" si="162"/>
        <v>27237.744731447456</v>
      </c>
      <c r="BF337" s="2">
        <f t="shared" si="162"/>
        <v>26644.545209165481</v>
      </c>
      <c r="BG337" s="2">
        <f t="shared" si="162"/>
        <v>26051.345686883506</v>
      </c>
      <c r="BH337" s="2">
        <f t="shared" si="162"/>
        <v>25458.14616460153</v>
      </c>
      <c r="BI337" s="2">
        <f t="shared" si="162"/>
        <v>24864.946642319555</v>
      </c>
      <c r="BJ337" s="2">
        <f t="shared" si="162"/>
        <v>24271.74712003758</v>
      </c>
      <c r="BK337" s="2">
        <f t="shared" si="162"/>
        <v>23678.547597755605</v>
      </c>
      <c r="BL337" s="2">
        <f t="shared" si="162"/>
        <v>23085.34807547363</v>
      </c>
      <c r="BM337" s="2">
        <f t="shared" si="162"/>
        <v>22492.148553191655</v>
      </c>
      <c r="BN337" s="2">
        <f t="shared" si="162"/>
        <v>21898.94903090968</v>
      </c>
      <c r="BO337" s="2">
        <f t="shared" si="162"/>
        <v>21305.749508627705</v>
      </c>
    </row>
    <row r="338" spans="1:67">
      <c r="B338" s="64" t="s">
        <v>541</v>
      </c>
      <c r="K338" s="2"/>
      <c r="L338" s="2">
        <f t="shared" ref="L338:BO338" si="163">IF(L$10=$C327,$E334/$F334*(13-$D327)/12,MIN(K339,$E334/$F334))</f>
        <v>0</v>
      </c>
      <c r="M338" s="2">
        <f t="shared" si="163"/>
        <v>0</v>
      </c>
      <c r="N338" s="2">
        <f t="shared" si="163"/>
        <v>0</v>
      </c>
      <c r="O338" s="2">
        <f t="shared" si="163"/>
        <v>0</v>
      </c>
      <c r="P338" s="2">
        <f t="shared" si="163"/>
        <v>0</v>
      </c>
      <c r="Q338" s="2">
        <f t="shared" si="163"/>
        <v>0</v>
      </c>
      <c r="R338" s="2">
        <f t="shared" si="163"/>
        <v>0</v>
      </c>
      <c r="S338" s="2">
        <f t="shared" si="163"/>
        <v>0</v>
      </c>
      <c r="T338" s="2">
        <f t="shared" si="163"/>
        <v>0</v>
      </c>
      <c r="U338" s="2">
        <f t="shared" si="163"/>
        <v>0</v>
      </c>
      <c r="V338" s="2">
        <f t="shared" si="163"/>
        <v>0</v>
      </c>
      <c r="W338" s="2">
        <f t="shared" si="163"/>
        <v>0</v>
      </c>
      <c r="X338" s="2">
        <f t="shared" si="163"/>
        <v>0</v>
      </c>
      <c r="Y338" s="2">
        <f t="shared" si="163"/>
        <v>0</v>
      </c>
      <c r="Z338" s="2">
        <f t="shared" si="163"/>
        <v>0</v>
      </c>
      <c r="AA338" s="2">
        <f t="shared" si="163"/>
        <v>0</v>
      </c>
      <c r="AB338" s="2">
        <f t="shared" si="163"/>
        <v>0</v>
      </c>
      <c r="AC338" s="2">
        <f t="shared" si="163"/>
        <v>0</v>
      </c>
      <c r="AD338" s="2">
        <f t="shared" si="163"/>
        <v>0</v>
      </c>
      <c r="AE338" s="2">
        <f t="shared" si="163"/>
        <v>0</v>
      </c>
      <c r="AF338" s="2">
        <f t="shared" si="163"/>
        <v>0</v>
      </c>
      <c r="AG338" s="2">
        <f t="shared" si="163"/>
        <v>0</v>
      </c>
      <c r="AH338" s="2">
        <f t="shared" si="163"/>
        <v>0</v>
      </c>
      <c r="AI338" s="2">
        <f t="shared" si="163"/>
        <v>0</v>
      </c>
      <c r="AJ338" s="2">
        <f t="shared" si="163"/>
        <v>0</v>
      </c>
      <c r="AK338" s="2">
        <f t="shared" si="163"/>
        <v>0</v>
      </c>
      <c r="AL338" s="2">
        <f t="shared" si="163"/>
        <v>0</v>
      </c>
      <c r="AM338" s="2">
        <f t="shared" si="163"/>
        <v>0</v>
      </c>
      <c r="AN338" s="2">
        <f t="shared" si="163"/>
        <v>0</v>
      </c>
      <c r="AO338" s="2">
        <f t="shared" si="163"/>
        <v>0</v>
      </c>
      <c r="AP338" s="2">
        <f t="shared" si="163"/>
        <v>49.433293523498065</v>
      </c>
      <c r="AQ338" s="2">
        <f t="shared" si="163"/>
        <v>593.19952228197678</v>
      </c>
      <c r="AR338" s="2">
        <f t="shared" si="163"/>
        <v>593.19952228197678</v>
      </c>
      <c r="AS338" s="2">
        <f t="shared" si="163"/>
        <v>593.19952228197678</v>
      </c>
      <c r="AT338" s="2">
        <f t="shared" si="163"/>
        <v>593.19952228197678</v>
      </c>
      <c r="AU338" s="2">
        <f t="shared" si="163"/>
        <v>593.19952228197678</v>
      </c>
      <c r="AV338" s="2">
        <f t="shared" si="163"/>
        <v>593.19952228197678</v>
      </c>
      <c r="AW338" s="2">
        <f t="shared" si="163"/>
        <v>593.19952228197678</v>
      </c>
      <c r="AX338" s="2">
        <f t="shared" si="163"/>
        <v>593.19952228197678</v>
      </c>
      <c r="AY338" s="2">
        <f t="shared" si="163"/>
        <v>593.19952228197678</v>
      </c>
      <c r="AZ338" s="2">
        <f t="shared" si="163"/>
        <v>593.19952228197678</v>
      </c>
      <c r="BA338" s="2">
        <f t="shared" si="163"/>
        <v>593.19952228197678</v>
      </c>
      <c r="BB338" s="2">
        <f t="shared" si="163"/>
        <v>593.19952228197678</v>
      </c>
      <c r="BC338" s="2">
        <f t="shared" si="163"/>
        <v>593.19952228197678</v>
      </c>
      <c r="BD338" s="2">
        <f t="shared" si="163"/>
        <v>593.19952228197678</v>
      </c>
      <c r="BE338" s="2">
        <f t="shared" si="163"/>
        <v>593.19952228197678</v>
      </c>
      <c r="BF338" s="2">
        <f t="shared" si="163"/>
        <v>593.19952228197678</v>
      </c>
      <c r="BG338" s="2">
        <f t="shared" si="163"/>
        <v>593.19952228197678</v>
      </c>
      <c r="BH338" s="2">
        <f t="shared" si="163"/>
        <v>593.19952228197678</v>
      </c>
      <c r="BI338" s="2">
        <f t="shared" si="163"/>
        <v>593.19952228197678</v>
      </c>
      <c r="BJ338" s="2">
        <f t="shared" si="163"/>
        <v>593.19952228197678</v>
      </c>
      <c r="BK338" s="2">
        <f t="shared" si="163"/>
        <v>593.19952228197678</v>
      </c>
      <c r="BL338" s="2">
        <f t="shared" si="163"/>
        <v>593.19952228197678</v>
      </c>
      <c r="BM338" s="2">
        <f t="shared" si="163"/>
        <v>593.19952228197678</v>
      </c>
      <c r="BN338" s="2">
        <f t="shared" si="163"/>
        <v>593.19952228197678</v>
      </c>
      <c r="BO338" s="2">
        <f t="shared" si="163"/>
        <v>593.19952228197678</v>
      </c>
    </row>
    <row r="339" spans="1:67">
      <c r="B339" s="168" t="s">
        <v>542</v>
      </c>
      <c r="K339" s="167">
        <v>0</v>
      </c>
      <c r="L339" s="2">
        <f t="shared" ref="L339:BO339" si="164">+L337-L338</f>
        <v>0</v>
      </c>
      <c r="M339" s="2">
        <f t="shared" si="164"/>
        <v>0</v>
      </c>
      <c r="N339" s="2">
        <f t="shared" si="164"/>
        <v>0</v>
      </c>
      <c r="O339" s="2">
        <f t="shared" si="164"/>
        <v>0</v>
      </c>
      <c r="P339" s="2">
        <f t="shared" si="164"/>
        <v>0</v>
      </c>
      <c r="Q339" s="2">
        <f t="shared" si="164"/>
        <v>0</v>
      </c>
      <c r="R339" s="2">
        <f t="shared" si="164"/>
        <v>0</v>
      </c>
      <c r="S339" s="2">
        <f t="shared" si="164"/>
        <v>0</v>
      </c>
      <c r="T339" s="2">
        <f t="shared" si="164"/>
        <v>0</v>
      </c>
      <c r="U339" s="2">
        <f t="shared" si="164"/>
        <v>0</v>
      </c>
      <c r="V339" s="2">
        <f t="shared" si="164"/>
        <v>0</v>
      </c>
      <c r="W339" s="2">
        <f t="shared" si="164"/>
        <v>0</v>
      </c>
      <c r="X339" s="2">
        <f t="shared" si="164"/>
        <v>0</v>
      </c>
      <c r="Y339" s="2">
        <f t="shared" si="164"/>
        <v>0</v>
      </c>
      <c r="Z339" s="2">
        <f t="shared" si="164"/>
        <v>0</v>
      </c>
      <c r="AA339" s="2">
        <f t="shared" si="164"/>
        <v>0</v>
      </c>
      <c r="AB339" s="2">
        <f t="shared" si="164"/>
        <v>0</v>
      </c>
      <c r="AC339" s="2">
        <f t="shared" si="164"/>
        <v>0</v>
      </c>
      <c r="AD339" s="2">
        <f t="shared" si="164"/>
        <v>0</v>
      </c>
      <c r="AE339" s="2">
        <f t="shared" si="164"/>
        <v>0</v>
      </c>
      <c r="AF339" s="2">
        <f t="shared" si="164"/>
        <v>0</v>
      </c>
      <c r="AG339" s="2">
        <f t="shared" si="164"/>
        <v>0</v>
      </c>
      <c r="AH339" s="2">
        <f t="shared" si="164"/>
        <v>0</v>
      </c>
      <c r="AI339" s="2">
        <f t="shared" si="164"/>
        <v>0</v>
      </c>
      <c r="AJ339" s="2">
        <f t="shared" si="164"/>
        <v>0</v>
      </c>
      <c r="AK339" s="2">
        <f t="shared" si="164"/>
        <v>0</v>
      </c>
      <c r="AL339" s="2">
        <f t="shared" si="164"/>
        <v>0</v>
      </c>
      <c r="AM339" s="2">
        <f t="shared" si="164"/>
        <v>0</v>
      </c>
      <c r="AN339" s="2">
        <f t="shared" si="164"/>
        <v>0</v>
      </c>
      <c r="AO339" s="2">
        <f t="shared" si="164"/>
        <v>0</v>
      </c>
      <c r="AP339" s="2">
        <f t="shared" si="164"/>
        <v>35542.538043395107</v>
      </c>
      <c r="AQ339" s="2">
        <f t="shared" si="164"/>
        <v>34949.338521113132</v>
      </c>
      <c r="AR339" s="2">
        <f t="shared" si="164"/>
        <v>34356.138998831157</v>
      </c>
      <c r="AS339" s="2">
        <f t="shared" si="164"/>
        <v>33762.939476549182</v>
      </c>
      <c r="AT339" s="2">
        <f t="shared" si="164"/>
        <v>33169.739954267206</v>
      </c>
      <c r="AU339" s="2">
        <f t="shared" si="164"/>
        <v>32576.540431985231</v>
      </c>
      <c r="AV339" s="2">
        <f t="shared" si="164"/>
        <v>31983.340909703256</v>
      </c>
      <c r="AW339" s="2">
        <f t="shared" si="164"/>
        <v>31390.141387421281</v>
      </c>
      <c r="AX339" s="2">
        <f t="shared" si="164"/>
        <v>30796.941865139306</v>
      </c>
      <c r="AY339" s="2">
        <f t="shared" si="164"/>
        <v>30203.742342857331</v>
      </c>
      <c r="AZ339" s="2">
        <f t="shared" si="164"/>
        <v>29610.542820575356</v>
      </c>
      <c r="BA339" s="2">
        <f t="shared" si="164"/>
        <v>29017.343298293381</v>
      </c>
      <c r="BB339" s="2">
        <f t="shared" si="164"/>
        <v>28424.143776011406</v>
      </c>
      <c r="BC339" s="2">
        <f t="shared" si="164"/>
        <v>27830.944253729431</v>
      </c>
      <c r="BD339" s="2">
        <f t="shared" si="164"/>
        <v>27237.744731447456</v>
      </c>
      <c r="BE339" s="2">
        <f t="shared" si="164"/>
        <v>26644.545209165481</v>
      </c>
      <c r="BF339" s="2">
        <f t="shared" si="164"/>
        <v>26051.345686883506</v>
      </c>
      <c r="BG339" s="2">
        <f t="shared" si="164"/>
        <v>25458.14616460153</v>
      </c>
      <c r="BH339" s="2">
        <f t="shared" si="164"/>
        <v>24864.946642319555</v>
      </c>
      <c r="BI339" s="2">
        <f t="shared" si="164"/>
        <v>24271.74712003758</v>
      </c>
      <c r="BJ339" s="2">
        <f t="shared" si="164"/>
        <v>23678.547597755605</v>
      </c>
      <c r="BK339" s="2">
        <f t="shared" si="164"/>
        <v>23085.34807547363</v>
      </c>
      <c r="BL339" s="2">
        <f t="shared" si="164"/>
        <v>22492.148553191655</v>
      </c>
      <c r="BM339" s="2">
        <f t="shared" si="164"/>
        <v>21898.94903090968</v>
      </c>
      <c r="BN339" s="2">
        <f t="shared" si="164"/>
        <v>21305.749508627705</v>
      </c>
      <c r="BO339" s="2">
        <f t="shared" si="164"/>
        <v>20712.54998634573</v>
      </c>
    </row>
    <row r="340" spans="1:67">
      <c r="B340" s="64" t="s">
        <v>543</v>
      </c>
      <c r="L340" s="2">
        <f t="shared" ref="L340:BO340" si="165">IF(L$10=$C327,(L337+L339)/2*(13-$D327)/12,(L337+L339)/2)</f>
        <v>0</v>
      </c>
      <c r="M340" s="2">
        <f t="shared" si="165"/>
        <v>0</v>
      </c>
      <c r="N340" s="2">
        <f t="shared" si="165"/>
        <v>0</v>
      </c>
      <c r="O340" s="2">
        <f t="shared" si="165"/>
        <v>0</v>
      </c>
      <c r="P340" s="2">
        <f t="shared" si="165"/>
        <v>0</v>
      </c>
      <c r="Q340" s="2">
        <f t="shared" si="165"/>
        <v>0</v>
      </c>
      <c r="R340" s="2">
        <f t="shared" si="165"/>
        <v>0</v>
      </c>
      <c r="S340" s="2">
        <f t="shared" si="165"/>
        <v>0</v>
      </c>
      <c r="T340" s="2">
        <f t="shared" si="165"/>
        <v>0</v>
      </c>
      <c r="U340" s="2">
        <f t="shared" si="165"/>
        <v>0</v>
      </c>
      <c r="V340" s="2">
        <f t="shared" si="165"/>
        <v>0</v>
      </c>
      <c r="W340" s="2">
        <f t="shared" si="165"/>
        <v>0</v>
      </c>
      <c r="X340" s="2">
        <f t="shared" si="165"/>
        <v>0</v>
      </c>
      <c r="Y340" s="2">
        <f t="shared" si="165"/>
        <v>0</v>
      </c>
      <c r="Z340" s="2">
        <f t="shared" si="165"/>
        <v>0</v>
      </c>
      <c r="AA340" s="2">
        <f t="shared" si="165"/>
        <v>0</v>
      </c>
      <c r="AB340" s="2">
        <f t="shared" si="165"/>
        <v>0</v>
      </c>
      <c r="AC340" s="2">
        <f t="shared" si="165"/>
        <v>0</v>
      </c>
      <c r="AD340" s="2">
        <f t="shared" si="165"/>
        <v>0</v>
      </c>
      <c r="AE340" s="2">
        <f t="shared" si="165"/>
        <v>0</v>
      </c>
      <c r="AF340" s="2">
        <f t="shared" si="165"/>
        <v>0</v>
      </c>
      <c r="AG340" s="2">
        <f t="shared" si="165"/>
        <v>0</v>
      </c>
      <c r="AH340" s="2">
        <f t="shared" si="165"/>
        <v>0</v>
      </c>
      <c r="AI340" s="2">
        <f t="shared" si="165"/>
        <v>0</v>
      </c>
      <c r="AJ340" s="2">
        <f t="shared" si="165"/>
        <v>0</v>
      </c>
      <c r="AK340" s="2">
        <f t="shared" si="165"/>
        <v>0</v>
      </c>
      <c r="AL340" s="2">
        <f t="shared" si="165"/>
        <v>0</v>
      </c>
      <c r="AM340" s="2">
        <f t="shared" si="165"/>
        <v>0</v>
      </c>
      <c r="AN340" s="2">
        <f t="shared" si="165"/>
        <v>0</v>
      </c>
      <c r="AO340" s="2">
        <f t="shared" si="165"/>
        <v>0</v>
      </c>
      <c r="AP340" s="2">
        <f t="shared" si="165"/>
        <v>2963.9378908464046</v>
      </c>
      <c r="AQ340" s="2">
        <f t="shared" si="165"/>
        <v>35245.938282254123</v>
      </c>
      <c r="AR340" s="2">
        <f t="shared" si="165"/>
        <v>34652.738759972141</v>
      </c>
      <c r="AS340" s="2">
        <f t="shared" si="165"/>
        <v>34059.539237690173</v>
      </c>
      <c r="AT340" s="2">
        <f t="shared" si="165"/>
        <v>33466.33971540819</v>
      </c>
      <c r="AU340" s="2">
        <f t="shared" si="165"/>
        <v>32873.140193126223</v>
      </c>
      <c r="AV340" s="2">
        <f t="shared" si="165"/>
        <v>32279.940670844244</v>
      </c>
      <c r="AW340" s="2">
        <f t="shared" si="165"/>
        <v>31686.741148562269</v>
      </c>
      <c r="AX340" s="2">
        <f t="shared" si="165"/>
        <v>31093.541626280294</v>
      </c>
      <c r="AY340" s="2">
        <f t="shared" si="165"/>
        <v>30500.342103998319</v>
      </c>
      <c r="AZ340" s="2">
        <f t="shared" si="165"/>
        <v>29907.142581716344</v>
      </c>
      <c r="BA340" s="2">
        <f t="shared" si="165"/>
        <v>29313.943059434368</v>
      </c>
      <c r="BB340" s="2">
        <f t="shared" si="165"/>
        <v>28720.743537152393</v>
      </c>
      <c r="BC340" s="2">
        <f t="shared" si="165"/>
        <v>28127.544014870418</v>
      </c>
      <c r="BD340" s="2">
        <f t="shared" si="165"/>
        <v>27534.344492588443</v>
      </c>
      <c r="BE340" s="2">
        <f t="shared" si="165"/>
        <v>26941.144970306468</v>
      </c>
      <c r="BF340" s="2">
        <f t="shared" si="165"/>
        <v>26347.945448024493</v>
      </c>
      <c r="BG340" s="2">
        <f t="shared" si="165"/>
        <v>25754.745925742518</v>
      </c>
      <c r="BH340" s="2">
        <f t="shared" si="165"/>
        <v>25161.546403460543</v>
      </c>
      <c r="BI340" s="2">
        <f t="shared" si="165"/>
        <v>24568.346881178568</v>
      </c>
      <c r="BJ340" s="2">
        <f t="shared" si="165"/>
        <v>23975.147358896593</v>
      </c>
      <c r="BK340" s="2">
        <f t="shared" si="165"/>
        <v>23381.947836614618</v>
      </c>
      <c r="BL340" s="2">
        <f t="shared" si="165"/>
        <v>22788.748314332643</v>
      </c>
      <c r="BM340" s="2">
        <f t="shared" si="165"/>
        <v>22195.548792050668</v>
      </c>
      <c r="BN340" s="2">
        <f t="shared" si="165"/>
        <v>21602.349269768692</v>
      </c>
      <c r="BO340" s="2">
        <f t="shared" si="165"/>
        <v>21009.149747486717</v>
      </c>
    </row>
    <row r="341" spans="1:67">
      <c r="B341" s="64" t="s">
        <v>535</v>
      </c>
      <c r="L341" s="171">
        <f t="shared" ref="L341:BO341" si="166">+L340*$C$5</f>
        <v>0</v>
      </c>
      <c r="M341" s="171">
        <f t="shared" si="166"/>
        <v>0</v>
      </c>
      <c r="N341" s="171">
        <f t="shared" si="166"/>
        <v>0</v>
      </c>
      <c r="O341" s="171">
        <f t="shared" si="166"/>
        <v>0</v>
      </c>
      <c r="P341" s="171">
        <f t="shared" si="166"/>
        <v>0</v>
      </c>
      <c r="Q341" s="171">
        <f t="shared" si="166"/>
        <v>0</v>
      </c>
      <c r="R341" s="171">
        <f t="shared" si="166"/>
        <v>0</v>
      </c>
      <c r="S341" s="171">
        <f t="shared" si="166"/>
        <v>0</v>
      </c>
      <c r="T341" s="171">
        <f t="shared" si="166"/>
        <v>0</v>
      </c>
      <c r="U341" s="171">
        <f t="shared" si="166"/>
        <v>0</v>
      </c>
      <c r="V341" s="171">
        <f t="shared" si="166"/>
        <v>0</v>
      </c>
      <c r="W341" s="171">
        <f t="shared" si="166"/>
        <v>0</v>
      </c>
      <c r="X341" s="171">
        <f t="shared" si="166"/>
        <v>0</v>
      </c>
      <c r="Y341" s="171">
        <f t="shared" si="166"/>
        <v>0</v>
      </c>
      <c r="Z341" s="171">
        <f t="shared" si="166"/>
        <v>0</v>
      </c>
      <c r="AA341" s="171">
        <f t="shared" si="166"/>
        <v>0</v>
      </c>
      <c r="AB341" s="171">
        <f t="shared" si="166"/>
        <v>0</v>
      </c>
      <c r="AC341" s="171">
        <f t="shared" si="166"/>
        <v>0</v>
      </c>
      <c r="AD341" s="171">
        <f t="shared" si="166"/>
        <v>0</v>
      </c>
      <c r="AE341" s="171">
        <f t="shared" si="166"/>
        <v>0</v>
      </c>
      <c r="AF341" s="171">
        <f t="shared" si="166"/>
        <v>0</v>
      </c>
      <c r="AG341" s="171">
        <f t="shared" si="166"/>
        <v>0</v>
      </c>
      <c r="AH341" s="171">
        <f t="shared" si="166"/>
        <v>0</v>
      </c>
      <c r="AI341" s="171">
        <f t="shared" si="166"/>
        <v>0</v>
      </c>
      <c r="AJ341" s="171">
        <f t="shared" si="166"/>
        <v>0</v>
      </c>
      <c r="AK341" s="171">
        <f t="shared" si="166"/>
        <v>0</v>
      </c>
      <c r="AL341" s="171">
        <f t="shared" si="166"/>
        <v>0</v>
      </c>
      <c r="AM341" s="171">
        <f t="shared" si="166"/>
        <v>0</v>
      </c>
      <c r="AN341" s="171">
        <f t="shared" si="166"/>
        <v>0</v>
      </c>
      <c r="AO341" s="171">
        <f t="shared" si="166"/>
        <v>0</v>
      </c>
      <c r="AP341" s="171">
        <f t="shared" si="166"/>
        <v>207.47565235924833</v>
      </c>
      <c r="AQ341" s="171">
        <f t="shared" si="166"/>
        <v>2467.2156797577886</v>
      </c>
      <c r="AR341" s="171">
        <f t="shared" si="166"/>
        <v>2425.6917131980499</v>
      </c>
      <c r="AS341" s="171">
        <f t="shared" si="166"/>
        <v>2384.1677466383121</v>
      </c>
      <c r="AT341" s="171">
        <f t="shared" si="166"/>
        <v>2342.6437800785734</v>
      </c>
      <c r="AU341" s="171">
        <f t="shared" si="166"/>
        <v>2301.1198135188356</v>
      </c>
      <c r="AV341" s="171">
        <f t="shared" si="166"/>
        <v>2259.5958469590973</v>
      </c>
      <c r="AW341" s="171">
        <f t="shared" si="166"/>
        <v>2218.0718803993591</v>
      </c>
      <c r="AX341" s="171">
        <f t="shared" si="166"/>
        <v>2176.5479138396208</v>
      </c>
      <c r="AY341" s="171">
        <f t="shared" si="166"/>
        <v>2135.0239472798826</v>
      </c>
      <c r="AZ341" s="171">
        <f t="shared" si="166"/>
        <v>2093.4999807201443</v>
      </c>
      <c r="BA341" s="171">
        <f t="shared" si="166"/>
        <v>2051.9760141604061</v>
      </c>
      <c r="BB341" s="171">
        <f t="shared" si="166"/>
        <v>2010.4520476006678</v>
      </c>
      <c r="BC341" s="171">
        <f t="shared" si="166"/>
        <v>1968.9280810409296</v>
      </c>
      <c r="BD341" s="171">
        <f t="shared" si="166"/>
        <v>1927.4041144811913</v>
      </c>
      <c r="BE341" s="171">
        <f t="shared" si="166"/>
        <v>1885.880147921453</v>
      </c>
      <c r="BF341" s="171">
        <f t="shared" si="166"/>
        <v>1844.3561813617148</v>
      </c>
      <c r="BG341" s="171">
        <f t="shared" si="166"/>
        <v>1802.8322148019765</v>
      </c>
      <c r="BH341" s="171">
        <f t="shared" si="166"/>
        <v>1761.3082482422383</v>
      </c>
      <c r="BI341" s="171">
        <f t="shared" si="166"/>
        <v>1719.7842816825</v>
      </c>
      <c r="BJ341" s="171">
        <f t="shared" si="166"/>
        <v>1678.2603151227618</v>
      </c>
      <c r="BK341" s="171">
        <f t="shared" si="166"/>
        <v>1636.7363485630233</v>
      </c>
      <c r="BL341" s="171">
        <f t="shared" si="166"/>
        <v>1595.212382003285</v>
      </c>
      <c r="BM341" s="171">
        <f t="shared" si="166"/>
        <v>1553.6884154435468</v>
      </c>
      <c r="BN341" s="171">
        <f t="shared" si="166"/>
        <v>1512.1644488838085</v>
      </c>
      <c r="BO341" s="171">
        <f t="shared" si="166"/>
        <v>1470.6404823240703</v>
      </c>
    </row>
    <row r="342" spans="1:67">
      <c r="B342" s="14" t="s">
        <v>560</v>
      </c>
      <c r="L342" s="22">
        <f t="shared" ref="L342:BO342" si="167">IF(OR(L$10&lt;$C327,L$10&gt;$C327+$F334),0,IF(L$10=$C327,$E334*(13-$D327)/12,IF(L$10=$C327+$F334,$E334*($D327-1)/12,$E334)))</f>
        <v>0</v>
      </c>
      <c r="M342" s="22">
        <f t="shared" si="167"/>
        <v>0</v>
      </c>
      <c r="N342" s="22">
        <f t="shared" si="167"/>
        <v>0</v>
      </c>
      <c r="O342" s="22">
        <f t="shared" si="167"/>
        <v>0</v>
      </c>
      <c r="P342" s="22">
        <f t="shared" si="167"/>
        <v>0</v>
      </c>
      <c r="Q342" s="22">
        <f t="shared" si="167"/>
        <v>0</v>
      </c>
      <c r="R342" s="22">
        <f t="shared" si="167"/>
        <v>0</v>
      </c>
      <c r="S342" s="22">
        <f t="shared" si="167"/>
        <v>0</v>
      </c>
      <c r="T342" s="22">
        <f t="shared" si="167"/>
        <v>0</v>
      </c>
      <c r="U342" s="22">
        <f t="shared" si="167"/>
        <v>0</v>
      </c>
      <c r="V342" s="22">
        <f t="shared" si="167"/>
        <v>0</v>
      </c>
      <c r="W342" s="22">
        <f t="shared" si="167"/>
        <v>0</v>
      </c>
      <c r="X342" s="22">
        <f t="shared" si="167"/>
        <v>0</v>
      </c>
      <c r="Y342" s="22">
        <f t="shared" si="167"/>
        <v>0</v>
      </c>
      <c r="Z342" s="22">
        <f t="shared" si="167"/>
        <v>0</v>
      </c>
      <c r="AA342" s="22">
        <f t="shared" si="167"/>
        <v>0</v>
      </c>
      <c r="AB342" s="22">
        <f t="shared" si="167"/>
        <v>0</v>
      </c>
      <c r="AC342" s="22">
        <f t="shared" si="167"/>
        <v>0</v>
      </c>
      <c r="AD342" s="22">
        <f t="shared" si="167"/>
        <v>0</v>
      </c>
      <c r="AE342" s="22">
        <f t="shared" si="167"/>
        <v>0</v>
      </c>
      <c r="AF342" s="22">
        <f t="shared" si="167"/>
        <v>0</v>
      </c>
      <c r="AG342" s="22">
        <f t="shared" si="167"/>
        <v>0</v>
      </c>
      <c r="AH342" s="22">
        <f t="shared" si="167"/>
        <v>0</v>
      </c>
      <c r="AI342" s="22">
        <f t="shared" si="167"/>
        <v>0</v>
      </c>
      <c r="AJ342" s="22">
        <f t="shared" si="167"/>
        <v>0</v>
      </c>
      <c r="AK342" s="22">
        <f t="shared" si="167"/>
        <v>0</v>
      </c>
      <c r="AL342" s="22">
        <f t="shared" si="167"/>
        <v>0</v>
      </c>
      <c r="AM342" s="22">
        <f t="shared" si="167"/>
        <v>0</v>
      </c>
      <c r="AN342" s="22">
        <f t="shared" si="167"/>
        <v>0</v>
      </c>
      <c r="AO342" s="22">
        <f t="shared" si="167"/>
        <v>0</v>
      </c>
      <c r="AP342" s="22">
        <f t="shared" si="167"/>
        <v>2965.997611409884</v>
      </c>
      <c r="AQ342" s="22">
        <f t="shared" si="167"/>
        <v>35591.971336918607</v>
      </c>
      <c r="AR342" s="22">
        <f t="shared" si="167"/>
        <v>35591.971336918607</v>
      </c>
      <c r="AS342" s="22">
        <f t="shared" si="167"/>
        <v>35591.971336918607</v>
      </c>
      <c r="AT342" s="22">
        <f t="shared" si="167"/>
        <v>35591.971336918607</v>
      </c>
      <c r="AU342" s="22">
        <f t="shared" si="167"/>
        <v>35591.971336918607</v>
      </c>
      <c r="AV342" s="22">
        <f t="shared" si="167"/>
        <v>35591.971336918607</v>
      </c>
      <c r="AW342" s="22">
        <f t="shared" si="167"/>
        <v>35591.971336918607</v>
      </c>
      <c r="AX342" s="22">
        <f t="shared" si="167"/>
        <v>35591.971336918607</v>
      </c>
      <c r="AY342" s="22">
        <f t="shared" si="167"/>
        <v>35591.971336918607</v>
      </c>
      <c r="AZ342" s="22">
        <f t="shared" si="167"/>
        <v>35591.971336918607</v>
      </c>
      <c r="BA342" s="22">
        <f t="shared" si="167"/>
        <v>35591.971336918607</v>
      </c>
      <c r="BB342" s="22">
        <f t="shared" si="167"/>
        <v>35591.971336918607</v>
      </c>
      <c r="BC342" s="22">
        <f t="shared" si="167"/>
        <v>35591.971336918607</v>
      </c>
      <c r="BD342" s="22">
        <f t="shared" si="167"/>
        <v>35591.971336918607</v>
      </c>
      <c r="BE342" s="22">
        <f t="shared" si="167"/>
        <v>35591.971336918607</v>
      </c>
      <c r="BF342" s="22">
        <f t="shared" si="167"/>
        <v>35591.971336918607</v>
      </c>
      <c r="BG342" s="22">
        <f t="shared" si="167"/>
        <v>35591.971336918607</v>
      </c>
      <c r="BH342" s="22">
        <f t="shared" si="167"/>
        <v>35591.971336918607</v>
      </c>
      <c r="BI342" s="22">
        <f t="shared" si="167"/>
        <v>35591.971336918607</v>
      </c>
      <c r="BJ342" s="22">
        <f t="shared" si="167"/>
        <v>35591.971336918607</v>
      </c>
      <c r="BK342" s="22">
        <f t="shared" si="167"/>
        <v>35591.971336918607</v>
      </c>
      <c r="BL342" s="22">
        <f t="shared" si="167"/>
        <v>35591.971336918607</v>
      </c>
      <c r="BM342" s="22">
        <f t="shared" si="167"/>
        <v>35591.971336918607</v>
      </c>
      <c r="BN342" s="22">
        <f t="shared" si="167"/>
        <v>35591.971336918607</v>
      </c>
      <c r="BO342" s="22">
        <f t="shared" si="167"/>
        <v>35591.971336918607</v>
      </c>
    </row>
    <row r="343" spans="1:67">
      <c r="B343" s="14" t="s">
        <v>536</v>
      </c>
      <c r="J343" s="2"/>
      <c r="L343" s="172">
        <f>+L342*$G334</f>
        <v>0</v>
      </c>
      <c r="M343" s="172">
        <f t="shared" ref="M343:BO343" si="168">+M342*$G334</f>
        <v>0</v>
      </c>
      <c r="N343" s="172">
        <f t="shared" si="168"/>
        <v>0</v>
      </c>
      <c r="O343" s="172">
        <f t="shared" si="168"/>
        <v>0</v>
      </c>
      <c r="P343" s="172">
        <f t="shared" si="168"/>
        <v>0</v>
      </c>
      <c r="Q343" s="172">
        <f t="shared" si="168"/>
        <v>0</v>
      </c>
      <c r="R343" s="172">
        <f t="shared" si="168"/>
        <v>0</v>
      </c>
      <c r="S343" s="172">
        <f t="shared" si="168"/>
        <v>0</v>
      </c>
      <c r="T343" s="172">
        <f t="shared" si="168"/>
        <v>0</v>
      </c>
      <c r="U343" s="172">
        <f t="shared" si="168"/>
        <v>0</v>
      </c>
      <c r="V343" s="172">
        <f t="shared" si="168"/>
        <v>0</v>
      </c>
      <c r="W343" s="172">
        <f t="shared" si="168"/>
        <v>0</v>
      </c>
      <c r="X343" s="172">
        <f t="shared" si="168"/>
        <v>0</v>
      </c>
      <c r="Y343" s="172">
        <f t="shared" si="168"/>
        <v>0</v>
      </c>
      <c r="Z343" s="172">
        <f t="shared" si="168"/>
        <v>0</v>
      </c>
      <c r="AA343" s="172">
        <f t="shared" si="168"/>
        <v>0</v>
      </c>
      <c r="AB343" s="172">
        <f t="shared" si="168"/>
        <v>0</v>
      </c>
      <c r="AC343" s="172">
        <f t="shared" si="168"/>
        <v>0</v>
      </c>
      <c r="AD343" s="172">
        <f t="shared" si="168"/>
        <v>0</v>
      </c>
      <c r="AE343" s="172">
        <f t="shared" si="168"/>
        <v>0</v>
      </c>
      <c r="AF343" s="172">
        <f t="shared" si="168"/>
        <v>0</v>
      </c>
      <c r="AG343" s="172">
        <f t="shared" si="168"/>
        <v>0</v>
      </c>
      <c r="AH343" s="172">
        <f t="shared" si="168"/>
        <v>0</v>
      </c>
      <c r="AI343" s="172">
        <f t="shared" si="168"/>
        <v>0</v>
      </c>
      <c r="AJ343" s="172">
        <f t="shared" si="168"/>
        <v>0</v>
      </c>
      <c r="AK343" s="172">
        <f t="shared" si="168"/>
        <v>0</v>
      </c>
      <c r="AL343" s="172">
        <f t="shared" si="168"/>
        <v>0</v>
      </c>
      <c r="AM343" s="172">
        <f t="shared" si="168"/>
        <v>0</v>
      </c>
      <c r="AN343" s="172">
        <f t="shared" si="168"/>
        <v>0</v>
      </c>
      <c r="AO343" s="172">
        <f t="shared" si="168"/>
        <v>0</v>
      </c>
      <c r="AP343" s="172">
        <f t="shared" si="168"/>
        <v>0.8897992834229651</v>
      </c>
      <c r="AQ343" s="172">
        <f t="shared" si="168"/>
        <v>10.677591401075581</v>
      </c>
      <c r="AR343" s="172">
        <f t="shared" si="168"/>
        <v>10.677591401075581</v>
      </c>
      <c r="AS343" s="172">
        <f t="shared" si="168"/>
        <v>10.677591401075581</v>
      </c>
      <c r="AT343" s="172">
        <f t="shared" si="168"/>
        <v>10.677591401075581</v>
      </c>
      <c r="AU343" s="172">
        <f t="shared" si="168"/>
        <v>10.677591401075581</v>
      </c>
      <c r="AV343" s="172">
        <f t="shared" si="168"/>
        <v>10.677591401075581</v>
      </c>
      <c r="AW343" s="172">
        <f t="shared" si="168"/>
        <v>10.677591401075581</v>
      </c>
      <c r="AX343" s="172">
        <f t="shared" si="168"/>
        <v>10.677591401075581</v>
      </c>
      <c r="AY343" s="172">
        <f t="shared" si="168"/>
        <v>10.677591401075581</v>
      </c>
      <c r="AZ343" s="172">
        <f t="shared" si="168"/>
        <v>10.677591401075581</v>
      </c>
      <c r="BA343" s="172">
        <f t="shared" si="168"/>
        <v>10.677591401075581</v>
      </c>
      <c r="BB343" s="172">
        <f t="shared" si="168"/>
        <v>10.677591401075581</v>
      </c>
      <c r="BC343" s="172">
        <f t="shared" si="168"/>
        <v>10.677591401075581</v>
      </c>
      <c r="BD343" s="172">
        <f t="shared" si="168"/>
        <v>10.677591401075581</v>
      </c>
      <c r="BE343" s="172">
        <f t="shared" si="168"/>
        <v>10.677591401075581</v>
      </c>
      <c r="BF343" s="172">
        <f t="shared" si="168"/>
        <v>10.677591401075581</v>
      </c>
      <c r="BG343" s="172">
        <f t="shared" si="168"/>
        <v>10.677591401075581</v>
      </c>
      <c r="BH343" s="172">
        <f t="shared" si="168"/>
        <v>10.677591401075581</v>
      </c>
      <c r="BI343" s="172">
        <f t="shared" si="168"/>
        <v>10.677591401075581</v>
      </c>
      <c r="BJ343" s="172">
        <f t="shared" si="168"/>
        <v>10.677591401075581</v>
      </c>
      <c r="BK343" s="172">
        <f t="shared" si="168"/>
        <v>10.677591401075581</v>
      </c>
      <c r="BL343" s="172">
        <f t="shared" si="168"/>
        <v>10.677591401075581</v>
      </c>
      <c r="BM343" s="172">
        <f t="shared" si="168"/>
        <v>10.677591401075581</v>
      </c>
      <c r="BN343" s="172">
        <f t="shared" si="168"/>
        <v>10.677591401075581</v>
      </c>
      <c r="BO343" s="172">
        <f t="shared" si="168"/>
        <v>10.677591401075581</v>
      </c>
    </row>
    <row r="344" spans="1:67" ht="13.5" thickBot="1">
      <c r="B344" s="14" t="s">
        <v>561</v>
      </c>
      <c r="J344" s="2"/>
      <c r="L344" s="157">
        <f t="shared" ref="L344:BO344" si="169">SUM(L338,L341,L343)</f>
        <v>0</v>
      </c>
      <c r="M344" s="157">
        <f t="shared" si="169"/>
        <v>0</v>
      </c>
      <c r="N344" s="157">
        <f t="shared" si="169"/>
        <v>0</v>
      </c>
      <c r="O344" s="157">
        <f t="shared" si="169"/>
        <v>0</v>
      </c>
      <c r="P344" s="157">
        <f t="shared" si="169"/>
        <v>0</v>
      </c>
      <c r="Q344" s="157">
        <f t="shared" si="169"/>
        <v>0</v>
      </c>
      <c r="R344" s="157">
        <f t="shared" si="169"/>
        <v>0</v>
      </c>
      <c r="S344" s="157">
        <f t="shared" si="169"/>
        <v>0</v>
      </c>
      <c r="T344" s="157">
        <f t="shared" si="169"/>
        <v>0</v>
      </c>
      <c r="U344" s="157">
        <f t="shared" si="169"/>
        <v>0</v>
      </c>
      <c r="V344" s="157">
        <f t="shared" si="169"/>
        <v>0</v>
      </c>
      <c r="W344" s="157">
        <f t="shared" si="169"/>
        <v>0</v>
      </c>
      <c r="X344" s="157">
        <f t="shared" si="169"/>
        <v>0</v>
      </c>
      <c r="Y344" s="157">
        <f t="shared" si="169"/>
        <v>0</v>
      </c>
      <c r="Z344" s="157">
        <f t="shared" si="169"/>
        <v>0</v>
      </c>
      <c r="AA344" s="157">
        <f t="shared" si="169"/>
        <v>0</v>
      </c>
      <c r="AB344" s="157">
        <f t="shared" si="169"/>
        <v>0</v>
      </c>
      <c r="AC344" s="157">
        <f t="shared" si="169"/>
        <v>0</v>
      </c>
      <c r="AD344" s="157">
        <f t="shared" si="169"/>
        <v>0</v>
      </c>
      <c r="AE344" s="157">
        <f t="shared" si="169"/>
        <v>0</v>
      </c>
      <c r="AF344" s="157">
        <f t="shared" si="169"/>
        <v>0</v>
      </c>
      <c r="AG344" s="157">
        <f t="shared" si="169"/>
        <v>0</v>
      </c>
      <c r="AH344" s="157">
        <f t="shared" si="169"/>
        <v>0</v>
      </c>
      <c r="AI344" s="157">
        <f t="shared" si="169"/>
        <v>0</v>
      </c>
      <c r="AJ344" s="157">
        <f t="shared" si="169"/>
        <v>0</v>
      </c>
      <c r="AK344" s="157">
        <f t="shared" si="169"/>
        <v>0</v>
      </c>
      <c r="AL344" s="157">
        <f t="shared" si="169"/>
        <v>0</v>
      </c>
      <c r="AM344" s="157">
        <f t="shared" si="169"/>
        <v>0</v>
      </c>
      <c r="AN344" s="157">
        <f t="shared" si="169"/>
        <v>0</v>
      </c>
      <c r="AO344" s="157">
        <f t="shared" si="169"/>
        <v>0</v>
      </c>
      <c r="AP344" s="157">
        <f t="shared" si="169"/>
        <v>257.79874516616934</v>
      </c>
      <c r="AQ344" s="157">
        <f t="shared" si="169"/>
        <v>3071.092793440841</v>
      </c>
      <c r="AR344" s="157">
        <f t="shared" si="169"/>
        <v>3029.5688268811023</v>
      </c>
      <c r="AS344" s="157">
        <f t="shared" si="169"/>
        <v>2988.0448603213645</v>
      </c>
      <c r="AT344" s="157">
        <f t="shared" si="169"/>
        <v>2946.5208937616258</v>
      </c>
      <c r="AU344" s="157">
        <f t="shared" si="169"/>
        <v>2904.996927201888</v>
      </c>
      <c r="AV344" s="157">
        <f t="shared" si="169"/>
        <v>2863.4729606421497</v>
      </c>
      <c r="AW344" s="157">
        <f t="shared" si="169"/>
        <v>2821.9489940824114</v>
      </c>
      <c r="AX344" s="157">
        <f t="shared" si="169"/>
        <v>2780.4250275226732</v>
      </c>
      <c r="AY344" s="157">
        <f t="shared" si="169"/>
        <v>2738.9010609629349</v>
      </c>
      <c r="AZ344" s="157">
        <f t="shared" si="169"/>
        <v>2697.3770944031967</v>
      </c>
      <c r="BA344" s="157">
        <f t="shared" si="169"/>
        <v>2655.8531278434584</v>
      </c>
      <c r="BB344" s="157">
        <f t="shared" si="169"/>
        <v>2614.3291612837202</v>
      </c>
      <c r="BC344" s="157">
        <f t="shared" si="169"/>
        <v>2572.8051947239819</v>
      </c>
      <c r="BD344" s="157">
        <f t="shared" si="169"/>
        <v>2531.2812281642437</v>
      </c>
      <c r="BE344" s="157">
        <f t="shared" si="169"/>
        <v>2489.7572616045054</v>
      </c>
      <c r="BF344" s="157">
        <f t="shared" si="169"/>
        <v>2448.2332950447671</v>
      </c>
      <c r="BG344" s="157">
        <f t="shared" si="169"/>
        <v>2406.7093284850289</v>
      </c>
      <c r="BH344" s="157">
        <f t="shared" si="169"/>
        <v>2365.1853619252906</v>
      </c>
      <c r="BI344" s="157">
        <f t="shared" si="169"/>
        <v>2323.6613953655524</v>
      </c>
      <c r="BJ344" s="157">
        <f t="shared" si="169"/>
        <v>2282.1374288058141</v>
      </c>
      <c r="BK344" s="157">
        <f t="shared" si="169"/>
        <v>2240.6134622460754</v>
      </c>
      <c r="BL344" s="157">
        <f t="shared" si="169"/>
        <v>2199.0894956863372</v>
      </c>
      <c r="BM344" s="157">
        <f t="shared" si="169"/>
        <v>2157.5655291265989</v>
      </c>
      <c r="BN344" s="157">
        <f t="shared" si="169"/>
        <v>2116.0415625668606</v>
      </c>
      <c r="BO344" s="157">
        <f t="shared" si="169"/>
        <v>2074.5175960071224</v>
      </c>
    </row>
    <row r="345" spans="1:67">
      <c r="B345" s="14"/>
    </row>
    <row r="346" spans="1:67">
      <c r="B346" s="14"/>
    </row>
    <row r="347" spans="1:67">
      <c r="B347" s="14"/>
    </row>
    <row r="348" spans="1:67">
      <c r="B348" s="14"/>
    </row>
    <row r="349" spans="1:67">
      <c r="B349" s="14"/>
    </row>
    <row r="350" spans="1:67">
      <c r="B350" s="14"/>
    </row>
    <row r="351" spans="1:67">
      <c r="B351" s="14"/>
    </row>
    <row r="352" spans="1:67">
      <c r="A352">
        <f>A322+1</f>
        <v>12</v>
      </c>
      <c r="B352" s="158" t="s">
        <v>565</v>
      </c>
      <c r="C352" s="150"/>
      <c r="G352" s="159" t="s">
        <v>336</v>
      </c>
      <c r="H352" s="1">
        <f>+C357</f>
        <v>2047</v>
      </c>
      <c r="I352" s="2">
        <f>+E364</f>
        <v>40308.350894777752</v>
      </c>
      <c r="J352" s="2">
        <f>NPV($C$4,M352:BO352)+L352</f>
        <v>3137.1003675461707</v>
      </c>
      <c r="L352" s="2">
        <f>+L374</f>
        <v>0</v>
      </c>
      <c r="M352" s="2">
        <f t="shared" ref="M352:BO352" si="170">+M374</f>
        <v>0</v>
      </c>
      <c r="N352" s="2">
        <f t="shared" si="170"/>
        <v>0</v>
      </c>
      <c r="O352" s="2">
        <f t="shared" si="170"/>
        <v>0</v>
      </c>
      <c r="P352" s="2">
        <f t="shared" si="170"/>
        <v>0</v>
      </c>
      <c r="Q352" s="2">
        <f t="shared" si="170"/>
        <v>0</v>
      </c>
      <c r="R352" s="2">
        <f t="shared" si="170"/>
        <v>0</v>
      </c>
      <c r="S352" s="2">
        <f t="shared" si="170"/>
        <v>0</v>
      </c>
      <c r="T352" s="2">
        <f t="shared" si="170"/>
        <v>0</v>
      </c>
      <c r="U352" s="2">
        <f t="shared" si="170"/>
        <v>0</v>
      </c>
      <c r="V352" s="2">
        <f t="shared" si="170"/>
        <v>0</v>
      </c>
      <c r="W352" s="2">
        <f t="shared" si="170"/>
        <v>0</v>
      </c>
      <c r="X352" s="2">
        <f t="shared" si="170"/>
        <v>0</v>
      </c>
      <c r="Y352" s="2">
        <f t="shared" si="170"/>
        <v>0</v>
      </c>
      <c r="Z352" s="2">
        <f t="shared" si="170"/>
        <v>0</v>
      </c>
      <c r="AA352" s="2">
        <f t="shared" si="170"/>
        <v>0</v>
      </c>
      <c r="AB352" s="2">
        <f t="shared" si="170"/>
        <v>0</v>
      </c>
      <c r="AC352" s="2">
        <f t="shared" si="170"/>
        <v>0</v>
      </c>
      <c r="AD352" s="2">
        <f t="shared" si="170"/>
        <v>0</v>
      </c>
      <c r="AE352" s="2">
        <f t="shared" si="170"/>
        <v>0</v>
      </c>
      <c r="AF352" s="2">
        <f t="shared" si="170"/>
        <v>0</v>
      </c>
      <c r="AG352" s="2">
        <f t="shared" si="170"/>
        <v>0</v>
      </c>
      <c r="AH352" s="2">
        <f t="shared" si="170"/>
        <v>0</v>
      </c>
      <c r="AI352" s="2">
        <f t="shared" si="170"/>
        <v>0</v>
      </c>
      <c r="AJ352" s="2">
        <f t="shared" si="170"/>
        <v>0</v>
      </c>
      <c r="AK352" s="2">
        <f t="shared" si="170"/>
        <v>0</v>
      </c>
      <c r="AL352" s="2">
        <f t="shared" si="170"/>
        <v>0</v>
      </c>
      <c r="AM352" s="2">
        <f t="shared" si="170"/>
        <v>0</v>
      </c>
      <c r="AN352" s="2">
        <f t="shared" si="170"/>
        <v>0</v>
      </c>
      <c r="AO352" s="2">
        <f t="shared" si="170"/>
        <v>0</v>
      </c>
      <c r="AP352" s="2">
        <f t="shared" si="170"/>
        <v>0</v>
      </c>
      <c r="AQ352" s="2">
        <f t="shared" si="170"/>
        <v>0</v>
      </c>
      <c r="AR352" s="2">
        <f t="shared" si="170"/>
        <v>0</v>
      </c>
      <c r="AS352" s="2">
        <f t="shared" si="170"/>
        <v>0</v>
      </c>
      <c r="AT352" s="2">
        <f t="shared" si="170"/>
        <v>0</v>
      </c>
      <c r="AU352" s="2">
        <f t="shared" si="170"/>
        <v>291.96029020209335</v>
      </c>
      <c r="AV352" s="2">
        <f t="shared" si="170"/>
        <v>3478.0508440124486</v>
      </c>
      <c r="AW352" s="2">
        <f t="shared" si="170"/>
        <v>3431.0244346352074</v>
      </c>
      <c r="AX352" s="2">
        <f t="shared" si="170"/>
        <v>3383.9980252579671</v>
      </c>
      <c r="AY352" s="2">
        <f t="shared" si="170"/>
        <v>3336.9716158807259</v>
      </c>
      <c r="AZ352" s="2">
        <f t="shared" si="170"/>
        <v>3289.9452065034857</v>
      </c>
      <c r="BA352" s="2">
        <f t="shared" si="170"/>
        <v>3242.9187971262454</v>
      </c>
      <c r="BB352" s="2">
        <f t="shared" si="170"/>
        <v>3195.8923877490042</v>
      </c>
      <c r="BC352" s="2">
        <f t="shared" si="170"/>
        <v>3148.865978371764</v>
      </c>
      <c r="BD352" s="2">
        <f t="shared" si="170"/>
        <v>3101.8395689945228</v>
      </c>
      <c r="BE352" s="2">
        <f t="shared" si="170"/>
        <v>3054.8131596172825</v>
      </c>
      <c r="BF352" s="2">
        <f t="shared" si="170"/>
        <v>3007.7867502400422</v>
      </c>
      <c r="BG352" s="2">
        <f t="shared" si="170"/>
        <v>2960.7603408628011</v>
      </c>
      <c r="BH352" s="2">
        <f t="shared" si="170"/>
        <v>2913.7339314855608</v>
      </c>
      <c r="BI352" s="2">
        <f t="shared" si="170"/>
        <v>2866.7075221083196</v>
      </c>
      <c r="BJ352" s="2">
        <f t="shared" si="170"/>
        <v>2819.6811127310793</v>
      </c>
      <c r="BK352" s="2">
        <f t="shared" si="170"/>
        <v>2772.6547033538391</v>
      </c>
      <c r="BL352" s="2">
        <f t="shared" si="170"/>
        <v>2725.6282939765979</v>
      </c>
      <c r="BM352" s="2">
        <f t="shared" si="170"/>
        <v>2678.6018845993576</v>
      </c>
      <c r="BN352" s="2">
        <f t="shared" si="170"/>
        <v>2631.5754752221164</v>
      </c>
      <c r="BO352" s="2">
        <f t="shared" si="170"/>
        <v>2584.5490658448762</v>
      </c>
    </row>
    <row r="353" spans="1:68">
      <c r="B353" s="160" t="str">
        <f>"Jan "&amp;$L$10&amp;" $"</f>
        <v>Jan 2012 $</v>
      </c>
      <c r="C353" s="161">
        <v>17500</v>
      </c>
      <c r="D353" s="159"/>
      <c r="E353" s="159"/>
      <c r="F353" s="159"/>
      <c r="G353" s="159"/>
      <c r="H353" s="162"/>
    </row>
    <row r="354" spans="1:68">
      <c r="B354" s="14" t="s">
        <v>549</v>
      </c>
      <c r="C354" s="163">
        <v>0.2</v>
      </c>
      <c r="D354" s="163">
        <v>0.2</v>
      </c>
      <c r="E354" s="163">
        <v>0.2</v>
      </c>
      <c r="F354" s="163">
        <v>0.2</v>
      </c>
      <c r="G354" s="163">
        <v>0.2</v>
      </c>
      <c r="H354" s="164"/>
      <c r="J354" s="17"/>
      <c r="K354" s="17"/>
    </row>
    <row r="355" spans="1:68">
      <c r="B355" s="14" t="s">
        <v>323</v>
      </c>
      <c r="C355" s="165">
        <v>2.52E-2</v>
      </c>
      <c r="D355" s="159"/>
      <c r="E355" s="159"/>
      <c r="F355" s="159"/>
      <c r="G355" s="159"/>
    </row>
    <row r="356" spans="1:68">
      <c r="B356" s="14" t="s">
        <v>550</v>
      </c>
      <c r="C356" s="159">
        <v>2043</v>
      </c>
      <c r="D356" s="159">
        <v>1</v>
      </c>
      <c r="E356" s="159"/>
      <c r="F356" s="159"/>
      <c r="G356" s="159"/>
    </row>
    <row r="357" spans="1:68">
      <c r="B357" s="14" t="s">
        <v>551</v>
      </c>
      <c r="C357" s="159">
        <v>2047</v>
      </c>
      <c r="D357" s="159">
        <v>12</v>
      </c>
      <c r="E357" s="159"/>
      <c r="F357" s="159"/>
      <c r="G357" s="159"/>
    </row>
    <row r="358" spans="1:68">
      <c r="B358" s="15" t="s">
        <v>552</v>
      </c>
      <c r="L358" s="166">
        <f t="shared" ref="L358:BO358" si="171">(1+$C355)^L$21</f>
        <v>1.0125216047077712</v>
      </c>
      <c r="M358" s="166">
        <f t="shared" si="171"/>
        <v>1.0380371491464069</v>
      </c>
      <c r="N358" s="166">
        <f t="shared" si="171"/>
        <v>1.0641956853048962</v>
      </c>
      <c r="O358" s="166">
        <f t="shared" si="171"/>
        <v>1.0910134165745795</v>
      </c>
      <c r="P358" s="166">
        <f t="shared" si="171"/>
        <v>1.1185069546722588</v>
      </c>
      <c r="Q358" s="166">
        <f t="shared" si="171"/>
        <v>1.1466933299299995</v>
      </c>
      <c r="R358" s="166">
        <f t="shared" si="171"/>
        <v>1.1755900018442353</v>
      </c>
      <c r="S358" s="166">
        <f t="shared" si="171"/>
        <v>1.2052148698907099</v>
      </c>
      <c r="T358" s="166">
        <f t="shared" si="171"/>
        <v>1.2355862846119556</v>
      </c>
      <c r="U358" s="166">
        <f t="shared" si="171"/>
        <v>1.2667230589841769</v>
      </c>
      <c r="V358" s="166">
        <f t="shared" si="171"/>
        <v>1.2986444800705779</v>
      </c>
      <c r="W358" s="166">
        <f t="shared" si="171"/>
        <v>1.3313703209683565</v>
      </c>
      <c r="X358" s="166">
        <f t="shared" si="171"/>
        <v>1.3649208530567589</v>
      </c>
      <c r="Y358" s="166">
        <f t="shared" si="171"/>
        <v>1.399316858553789</v>
      </c>
      <c r="Z358" s="166">
        <f t="shared" si="171"/>
        <v>1.4345796433893443</v>
      </c>
      <c r="AA358" s="166">
        <f t="shared" si="171"/>
        <v>1.4707310504027555</v>
      </c>
      <c r="AB358" s="166">
        <f t="shared" si="171"/>
        <v>1.507793472872905</v>
      </c>
      <c r="AC358" s="166">
        <f t="shared" si="171"/>
        <v>1.5457898683893019</v>
      </c>
      <c r="AD358" s="166">
        <f t="shared" si="171"/>
        <v>1.5847437730727121</v>
      </c>
      <c r="AE358" s="166">
        <f t="shared" si="171"/>
        <v>1.6246793161541444</v>
      </c>
      <c r="AF358" s="166">
        <f t="shared" si="171"/>
        <v>1.6656212349212287</v>
      </c>
      <c r="AG358" s="166">
        <f t="shared" si="171"/>
        <v>1.7075948900412434</v>
      </c>
      <c r="AH358" s="166">
        <f t="shared" si="171"/>
        <v>1.7506262812702824</v>
      </c>
      <c r="AI358" s="166">
        <f t="shared" si="171"/>
        <v>1.7947420635582936</v>
      </c>
      <c r="AJ358" s="166">
        <f t="shared" si="171"/>
        <v>1.8399695635599622</v>
      </c>
      <c r="AK358" s="166">
        <f t="shared" si="171"/>
        <v>1.8863367965616731</v>
      </c>
      <c r="AL358" s="166">
        <f t="shared" si="171"/>
        <v>1.933872483835027</v>
      </c>
      <c r="AM358" s="166">
        <f t="shared" si="171"/>
        <v>1.9826060704276696</v>
      </c>
      <c r="AN358" s="166">
        <f t="shared" si="171"/>
        <v>2.0325677434024465</v>
      </c>
      <c r="AO358" s="166">
        <f t="shared" si="171"/>
        <v>2.0837884505361881</v>
      </c>
      <c r="AP358" s="166">
        <f t="shared" si="171"/>
        <v>2.1362999194896997</v>
      </c>
      <c r="AQ358" s="166">
        <f t="shared" si="171"/>
        <v>2.1901346774608399</v>
      </c>
      <c r="AR358" s="166">
        <f t="shared" si="171"/>
        <v>2.2453260713328529</v>
      </c>
      <c r="AS358" s="166">
        <f t="shared" si="171"/>
        <v>2.3019082883304405</v>
      </c>
      <c r="AT358" s="166">
        <f t="shared" si="171"/>
        <v>2.3599163771963672</v>
      </c>
      <c r="AU358" s="166">
        <f t="shared" si="171"/>
        <v>2.4193862699017155</v>
      </c>
      <c r="AV358" s="166">
        <f t="shared" si="171"/>
        <v>2.4803548039032384</v>
      </c>
      <c r="AW358" s="166">
        <f t="shared" si="171"/>
        <v>2.5428597449615999</v>
      </c>
      <c r="AX358" s="166">
        <f t="shared" si="171"/>
        <v>2.606939810534632</v>
      </c>
      <c r="AY358" s="166">
        <f t="shared" si="171"/>
        <v>2.672634693760104</v>
      </c>
      <c r="AZ358" s="166">
        <f t="shared" si="171"/>
        <v>2.7399850880428587</v>
      </c>
      <c r="BA358" s="166">
        <f t="shared" si="171"/>
        <v>2.8090327122615379</v>
      </c>
      <c r="BB358" s="166">
        <f t="shared" si="171"/>
        <v>2.8798203366105284</v>
      </c>
      <c r="BC358" s="166">
        <f t="shared" si="171"/>
        <v>2.9523918090931134</v>
      </c>
      <c r="BD358" s="166">
        <f t="shared" si="171"/>
        <v>3.0267920826822596</v>
      </c>
      <c r="BE358" s="166">
        <f t="shared" si="171"/>
        <v>3.1030672431658526</v>
      </c>
      <c r="BF358" s="166">
        <f t="shared" si="171"/>
        <v>3.1812645376936315</v>
      </c>
      <c r="BG358" s="166">
        <f t="shared" si="171"/>
        <v>3.2614324040435108</v>
      </c>
      <c r="BH358" s="166">
        <f t="shared" si="171"/>
        <v>3.3436205006254069</v>
      </c>
      <c r="BI358" s="166">
        <f t="shared" si="171"/>
        <v>3.4278797372411671</v>
      </c>
      <c r="BJ358" s="166">
        <f t="shared" si="171"/>
        <v>3.5142623066196435</v>
      </c>
      <c r="BK358" s="166">
        <f t="shared" si="171"/>
        <v>3.6028217167464582</v>
      </c>
      <c r="BL358" s="166">
        <f t="shared" si="171"/>
        <v>3.6936128240084685</v>
      </c>
      <c r="BM358" s="166">
        <f t="shared" si="171"/>
        <v>3.7866918671734817</v>
      </c>
      <c r="BN358" s="166">
        <f t="shared" si="171"/>
        <v>3.8821165022262529</v>
      </c>
      <c r="BO358" s="166">
        <f t="shared" si="171"/>
        <v>3.979945838082354</v>
      </c>
    </row>
    <row r="359" spans="1:68">
      <c r="B359" s="14" t="s">
        <v>553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1:68">
      <c r="B360" s="64" t="s">
        <v>554</v>
      </c>
      <c r="L360" s="2">
        <f t="shared" ref="L360:BO360" si="172">IF(L$10&gt;$C357,0,+K363)</f>
        <v>0</v>
      </c>
      <c r="M360" s="2">
        <f t="shared" si="172"/>
        <v>0</v>
      </c>
      <c r="N360" s="2">
        <f t="shared" si="172"/>
        <v>0</v>
      </c>
      <c r="O360" s="2">
        <f t="shared" si="172"/>
        <v>0</v>
      </c>
      <c r="P360" s="2">
        <f t="shared" si="172"/>
        <v>0</v>
      </c>
      <c r="Q360" s="2">
        <f t="shared" si="172"/>
        <v>0</v>
      </c>
      <c r="R360" s="2">
        <f t="shared" si="172"/>
        <v>0</v>
      </c>
      <c r="S360" s="2">
        <f t="shared" si="172"/>
        <v>0</v>
      </c>
      <c r="T360" s="2">
        <f t="shared" si="172"/>
        <v>0</v>
      </c>
      <c r="U360" s="2">
        <f t="shared" si="172"/>
        <v>0</v>
      </c>
      <c r="V360" s="2">
        <f t="shared" si="172"/>
        <v>0</v>
      </c>
      <c r="W360" s="2">
        <f t="shared" si="172"/>
        <v>0</v>
      </c>
      <c r="X360" s="2">
        <f t="shared" si="172"/>
        <v>0</v>
      </c>
      <c r="Y360" s="2">
        <f t="shared" si="172"/>
        <v>0</v>
      </c>
      <c r="Z360" s="2">
        <f t="shared" si="172"/>
        <v>0</v>
      </c>
      <c r="AA360" s="2">
        <f t="shared" si="172"/>
        <v>0</v>
      </c>
      <c r="AB360" s="2">
        <f t="shared" si="172"/>
        <v>0</v>
      </c>
      <c r="AC360" s="2">
        <f t="shared" si="172"/>
        <v>0</v>
      </c>
      <c r="AD360" s="2">
        <f t="shared" si="172"/>
        <v>0</v>
      </c>
      <c r="AE360" s="2">
        <f t="shared" si="172"/>
        <v>0</v>
      </c>
      <c r="AF360" s="2">
        <f t="shared" si="172"/>
        <v>0</v>
      </c>
      <c r="AG360" s="2">
        <f t="shared" si="172"/>
        <v>0</v>
      </c>
      <c r="AH360" s="2">
        <f t="shared" si="172"/>
        <v>0</v>
      </c>
      <c r="AI360" s="2">
        <f t="shared" si="172"/>
        <v>0</v>
      </c>
      <c r="AJ360" s="2">
        <f t="shared" si="172"/>
        <v>0</v>
      </c>
      <c r="AK360" s="2">
        <f t="shared" si="172"/>
        <v>0</v>
      </c>
      <c r="AL360" s="2">
        <f t="shared" si="172"/>
        <v>0</v>
      </c>
      <c r="AM360" s="2">
        <f t="shared" si="172"/>
        <v>0</v>
      </c>
      <c r="AN360" s="2">
        <f t="shared" si="172"/>
        <v>0</v>
      </c>
      <c r="AO360" s="2">
        <f t="shared" si="172"/>
        <v>0</v>
      </c>
      <c r="AP360" s="2">
        <f t="shared" si="172"/>
        <v>0</v>
      </c>
      <c r="AQ360" s="2">
        <f t="shared" si="172"/>
        <v>0</v>
      </c>
      <c r="AR360" s="2">
        <f t="shared" si="172"/>
        <v>7665.4713711129398</v>
      </c>
      <c r="AS360" s="2">
        <f t="shared" si="172"/>
        <v>15524.112620777925</v>
      </c>
      <c r="AT360" s="2">
        <f t="shared" si="172"/>
        <v>23580.791629934465</v>
      </c>
      <c r="AU360" s="2">
        <f t="shared" si="172"/>
        <v>31840.49895012175</v>
      </c>
      <c r="AV360" s="2">
        <f t="shared" si="172"/>
        <v>0</v>
      </c>
      <c r="AW360" s="2">
        <f t="shared" si="172"/>
        <v>0</v>
      </c>
      <c r="AX360" s="2">
        <f t="shared" si="172"/>
        <v>0</v>
      </c>
      <c r="AY360" s="2">
        <f t="shared" si="172"/>
        <v>0</v>
      </c>
      <c r="AZ360" s="2">
        <f t="shared" si="172"/>
        <v>0</v>
      </c>
      <c r="BA360" s="2">
        <f t="shared" si="172"/>
        <v>0</v>
      </c>
      <c r="BB360" s="2">
        <f t="shared" si="172"/>
        <v>0</v>
      </c>
      <c r="BC360" s="2">
        <f t="shared" si="172"/>
        <v>0</v>
      </c>
      <c r="BD360" s="2">
        <f t="shared" si="172"/>
        <v>0</v>
      </c>
      <c r="BE360" s="2">
        <f t="shared" si="172"/>
        <v>0</v>
      </c>
      <c r="BF360" s="2">
        <f t="shared" si="172"/>
        <v>0</v>
      </c>
      <c r="BG360" s="2">
        <f t="shared" si="172"/>
        <v>0</v>
      </c>
      <c r="BH360" s="2">
        <f t="shared" si="172"/>
        <v>0</v>
      </c>
      <c r="BI360" s="2">
        <f t="shared" si="172"/>
        <v>0</v>
      </c>
      <c r="BJ360" s="2">
        <f t="shared" si="172"/>
        <v>0</v>
      </c>
      <c r="BK360" s="2">
        <f t="shared" si="172"/>
        <v>0</v>
      </c>
      <c r="BL360" s="2">
        <f t="shared" si="172"/>
        <v>0</v>
      </c>
      <c r="BM360" s="2">
        <f t="shared" si="172"/>
        <v>0</v>
      </c>
      <c r="BN360" s="2">
        <f t="shared" si="172"/>
        <v>0</v>
      </c>
      <c r="BO360" s="2">
        <f t="shared" si="172"/>
        <v>0</v>
      </c>
    </row>
    <row r="361" spans="1:68">
      <c r="A361" t="s">
        <v>336</v>
      </c>
      <c r="B361" s="64" t="s">
        <v>555</v>
      </c>
      <c r="L361" s="2">
        <f t="shared" ref="L361:BO361" si="173">IF(AND(L$10&gt;=$C356,L$10&lt;=$C357),INDEX($C354:$G354,1,L$10-$C356+1)*$C353*L358,0)</f>
        <v>0</v>
      </c>
      <c r="M361" s="2">
        <f t="shared" si="173"/>
        <v>0</v>
      </c>
      <c r="N361" s="2">
        <f t="shared" si="173"/>
        <v>0</v>
      </c>
      <c r="O361" s="2">
        <f t="shared" si="173"/>
        <v>0</v>
      </c>
      <c r="P361" s="2">
        <f t="shared" si="173"/>
        <v>0</v>
      </c>
      <c r="Q361" s="2">
        <f t="shared" si="173"/>
        <v>0</v>
      </c>
      <c r="R361" s="2">
        <f t="shared" si="173"/>
        <v>0</v>
      </c>
      <c r="S361" s="2">
        <f t="shared" si="173"/>
        <v>0</v>
      </c>
      <c r="T361" s="2">
        <f t="shared" si="173"/>
        <v>0</v>
      </c>
      <c r="U361" s="2">
        <f t="shared" si="173"/>
        <v>0</v>
      </c>
      <c r="V361" s="2">
        <f t="shared" si="173"/>
        <v>0</v>
      </c>
      <c r="W361" s="2">
        <f t="shared" si="173"/>
        <v>0</v>
      </c>
      <c r="X361" s="2">
        <f t="shared" si="173"/>
        <v>0</v>
      </c>
      <c r="Y361" s="2">
        <f t="shared" si="173"/>
        <v>0</v>
      </c>
      <c r="Z361" s="2">
        <f t="shared" si="173"/>
        <v>0</v>
      </c>
      <c r="AA361" s="2">
        <f t="shared" si="173"/>
        <v>0</v>
      </c>
      <c r="AB361" s="2">
        <f t="shared" si="173"/>
        <v>0</v>
      </c>
      <c r="AC361" s="2">
        <f t="shared" si="173"/>
        <v>0</v>
      </c>
      <c r="AD361" s="2">
        <f t="shared" si="173"/>
        <v>0</v>
      </c>
      <c r="AE361" s="2">
        <f t="shared" si="173"/>
        <v>0</v>
      </c>
      <c r="AF361" s="2">
        <f t="shared" si="173"/>
        <v>0</v>
      </c>
      <c r="AG361" s="2">
        <f t="shared" si="173"/>
        <v>0</v>
      </c>
      <c r="AH361" s="2">
        <f t="shared" si="173"/>
        <v>0</v>
      </c>
      <c r="AI361" s="2">
        <f t="shared" si="173"/>
        <v>0</v>
      </c>
      <c r="AJ361" s="2">
        <f t="shared" si="173"/>
        <v>0</v>
      </c>
      <c r="AK361" s="2">
        <f t="shared" si="173"/>
        <v>0</v>
      </c>
      <c r="AL361" s="2">
        <f t="shared" si="173"/>
        <v>0</v>
      </c>
      <c r="AM361" s="2">
        <f t="shared" si="173"/>
        <v>0</v>
      </c>
      <c r="AN361" s="2">
        <f t="shared" si="173"/>
        <v>0</v>
      </c>
      <c r="AO361" s="2">
        <f t="shared" si="173"/>
        <v>0</v>
      </c>
      <c r="AP361" s="2">
        <f t="shared" si="173"/>
        <v>0</v>
      </c>
      <c r="AQ361" s="2">
        <f t="shared" si="173"/>
        <v>7665.4713711129398</v>
      </c>
      <c r="AR361" s="2">
        <f t="shared" si="173"/>
        <v>7858.6412496649855</v>
      </c>
      <c r="AS361" s="2">
        <f t="shared" si="173"/>
        <v>8056.6790091565417</v>
      </c>
      <c r="AT361" s="2">
        <f t="shared" si="173"/>
        <v>8259.7073201872845</v>
      </c>
      <c r="AU361" s="2">
        <f t="shared" si="173"/>
        <v>8467.851944656004</v>
      </c>
      <c r="AV361" s="2">
        <f t="shared" si="173"/>
        <v>0</v>
      </c>
      <c r="AW361" s="2">
        <f t="shared" si="173"/>
        <v>0</v>
      </c>
      <c r="AX361" s="2">
        <f t="shared" si="173"/>
        <v>0</v>
      </c>
      <c r="AY361" s="2">
        <f t="shared" si="173"/>
        <v>0</v>
      </c>
      <c r="AZ361" s="2">
        <f t="shared" si="173"/>
        <v>0</v>
      </c>
      <c r="BA361" s="2">
        <f t="shared" si="173"/>
        <v>0</v>
      </c>
      <c r="BB361" s="2">
        <f t="shared" si="173"/>
        <v>0</v>
      </c>
      <c r="BC361" s="2">
        <f t="shared" si="173"/>
        <v>0</v>
      </c>
      <c r="BD361" s="2">
        <f t="shared" si="173"/>
        <v>0</v>
      </c>
      <c r="BE361" s="2">
        <f t="shared" si="173"/>
        <v>0</v>
      </c>
      <c r="BF361" s="2">
        <f t="shared" si="173"/>
        <v>0</v>
      </c>
      <c r="BG361" s="2">
        <f t="shared" si="173"/>
        <v>0</v>
      </c>
      <c r="BH361" s="2">
        <f t="shared" si="173"/>
        <v>0</v>
      </c>
      <c r="BI361" s="2">
        <f t="shared" si="173"/>
        <v>0</v>
      </c>
      <c r="BJ361" s="2">
        <f t="shared" si="173"/>
        <v>0</v>
      </c>
      <c r="BK361" s="2">
        <f t="shared" si="173"/>
        <v>0</v>
      </c>
      <c r="BL361" s="2">
        <f t="shared" si="173"/>
        <v>0</v>
      </c>
      <c r="BM361" s="2">
        <f t="shared" si="173"/>
        <v>0</v>
      </c>
      <c r="BN361" s="2">
        <f t="shared" si="173"/>
        <v>0</v>
      </c>
      <c r="BO361" s="2">
        <f t="shared" si="173"/>
        <v>0</v>
      </c>
      <c r="BP361" s="65">
        <f>SUM(L361:BO361)</f>
        <v>40308.350894777752</v>
      </c>
    </row>
    <row r="362" spans="1:68">
      <c r="B362" s="64" t="s">
        <v>3</v>
      </c>
      <c r="C362" s="165">
        <v>0</v>
      </c>
      <c r="L362" s="2">
        <f t="shared" ref="L362:BO362" si="174">SUM(L360,L361/2)*$C362*IF(L$10=$C356,(13-$D356)/12,IF(L$10=$C357,($D357-1)/12,1))</f>
        <v>0</v>
      </c>
      <c r="M362" s="2">
        <f t="shared" si="174"/>
        <v>0</v>
      </c>
      <c r="N362" s="2">
        <f t="shared" si="174"/>
        <v>0</v>
      </c>
      <c r="O362" s="2">
        <f t="shared" si="174"/>
        <v>0</v>
      </c>
      <c r="P362" s="2">
        <f t="shared" si="174"/>
        <v>0</v>
      </c>
      <c r="Q362" s="2">
        <f t="shared" si="174"/>
        <v>0</v>
      </c>
      <c r="R362" s="2">
        <f t="shared" si="174"/>
        <v>0</v>
      </c>
      <c r="S362" s="2">
        <f t="shared" si="174"/>
        <v>0</v>
      </c>
      <c r="T362" s="2">
        <f t="shared" si="174"/>
        <v>0</v>
      </c>
      <c r="U362" s="2">
        <f t="shared" si="174"/>
        <v>0</v>
      </c>
      <c r="V362" s="2">
        <f t="shared" si="174"/>
        <v>0</v>
      </c>
      <c r="W362" s="2">
        <f t="shared" si="174"/>
        <v>0</v>
      </c>
      <c r="X362" s="2">
        <f t="shared" si="174"/>
        <v>0</v>
      </c>
      <c r="Y362" s="2">
        <f t="shared" si="174"/>
        <v>0</v>
      </c>
      <c r="Z362" s="2">
        <f t="shared" si="174"/>
        <v>0</v>
      </c>
      <c r="AA362" s="2">
        <f t="shared" si="174"/>
        <v>0</v>
      </c>
      <c r="AB362" s="2">
        <f t="shared" si="174"/>
        <v>0</v>
      </c>
      <c r="AC362" s="2">
        <f t="shared" si="174"/>
        <v>0</v>
      </c>
      <c r="AD362" s="2">
        <f t="shared" si="174"/>
        <v>0</v>
      </c>
      <c r="AE362" s="2">
        <f t="shared" si="174"/>
        <v>0</v>
      </c>
      <c r="AF362" s="2">
        <f t="shared" si="174"/>
        <v>0</v>
      </c>
      <c r="AG362" s="2">
        <f t="shared" si="174"/>
        <v>0</v>
      </c>
      <c r="AH362" s="2">
        <f t="shared" si="174"/>
        <v>0</v>
      </c>
      <c r="AI362" s="2">
        <f t="shared" si="174"/>
        <v>0</v>
      </c>
      <c r="AJ362" s="2">
        <f t="shared" si="174"/>
        <v>0</v>
      </c>
      <c r="AK362" s="2">
        <f t="shared" si="174"/>
        <v>0</v>
      </c>
      <c r="AL362" s="2">
        <f t="shared" si="174"/>
        <v>0</v>
      </c>
      <c r="AM362" s="2">
        <f t="shared" si="174"/>
        <v>0</v>
      </c>
      <c r="AN362" s="2">
        <f t="shared" si="174"/>
        <v>0</v>
      </c>
      <c r="AO362" s="2">
        <f t="shared" si="174"/>
        <v>0</v>
      </c>
      <c r="AP362" s="2">
        <f t="shared" si="174"/>
        <v>0</v>
      </c>
      <c r="AQ362" s="2">
        <f t="shared" si="174"/>
        <v>0</v>
      </c>
      <c r="AR362" s="2">
        <f t="shared" si="174"/>
        <v>0</v>
      </c>
      <c r="AS362" s="2">
        <f t="shared" si="174"/>
        <v>0</v>
      </c>
      <c r="AT362" s="2">
        <f t="shared" si="174"/>
        <v>0</v>
      </c>
      <c r="AU362" s="2">
        <f t="shared" si="174"/>
        <v>0</v>
      </c>
      <c r="AV362" s="2">
        <f t="shared" si="174"/>
        <v>0</v>
      </c>
      <c r="AW362" s="2">
        <f t="shared" si="174"/>
        <v>0</v>
      </c>
      <c r="AX362" s="2">
        <f t="shared" si="174"/>
        <v>0</v>
      </c>
      <c r="AY362" s="2">
        <f t="shared" si="174"/>
        <v>0</v>
      </c>
      <c r="AZ362" s="2">
        <f t="shared" si="174"/>
        <v>0</v>
      </c>
      <c r="BA362" s="2">
        <f t="shared" si="174"/>
        <v>0</v>
      </c>
      <c r="BB362" s="2">
        <f t="shared" si="174"/>
        <v>0</v>
      </c>
      <c r="BC362" s="2">
        <f t="shared" si="174"/>
        <v>0</v>
      </c>
      <c r="BD362" s="2">
        <f t="shared" si="174"/>
        <v>0</v>
      </c>
      <c r="BE362" s="2">
        <f t="shared" si="174"/>
        <v>0</v>
      </c>
      <c r="BF362" s="2">
        <f t="shared" si="174"/>
        <v>0</v>
      </c>
      <c r="BG362" s="2">
        <f t="shared" si="174"/>
        <v>0</v>
      </c>
      <c r="BH362" s="2">
        <f t="shared" si="174"/>
        <v>0</v>
      </c>
      <c r="BI362" s="2">
        <f t="shared" si="174"/>
        <v>0</v>
      </c>
      <c r="BJ362" s="2">
        <f t="shared" si="174"/>
        <v>0</v>
      </c>
      <c r="BK362" s="2">
        <f t="shared" si="174"/>
        <v>0</v>
      </c>
      <c r="BL362" s="2">
        <f t="shared" si="174"/>
        <v>0</v>
      </c>
      <c r="BM362" s="2">
        <f t="shared" si="174"/>
        <v>0</v>
      </c>
      <c r="BN362" s="2">
        <f t="shared" si="174"/>
        <v>0</v>
      </c>
      <c r="BO362" s="2">
        <f t="shared" si="174"/>
        <v>0</v>
      </c>
    </row>
    <row r="363" spans="1:68">
      <c r="B363" s="64" t="s">
        <v>556</v>
      </c>
      <c r="K363" s="167"/>
      <c r="L363" s="2">
        <f t="shared" ref="L363" si="175">SUM(L360:L362)</f>
        <v>0</v>
      </c>
      <c r="M363" s="2">
        <f t="shared" ref="M363:BO363" si="176">SUM(M360:M362)</f>
        <v>0</v>
      </c>
      <c r="N363" s="2">
        <f t="shared" si="176"/>
        <v>0</v>
      </c>
      <c r="O363" s="2">
        <f t="shared" si="176"/>
        <v>0</v>
      </c>
      <c r="P363" s="2">
        <f t="shared" si="176"/>
        <v>0</v>
      </c>
      <c r="Q363" s="2">
        <f t="shared" si="176"/>
        <v>0</v>
      </c>
      <c r="R363" s="2">
        <f t="shared" si="176"/>
        <v>0</v>
      </c>
      <c r="S363" s="2">
        <f t="shared" si="176"/>
        <v>0</v>
      </c>
      <c r="T363" s="2">
        <f t="shared" si="176"/>
        <v>0</v>
      </c>
      <c r="U363" s="2">
        <f t="shared" si="176"/>
        <v>0</v>
      </c>
      <c r="V363" s="2">
        <f t="shared" si="176"/>
        <v>0</v>
      </c>
      <c r="W363" s="2">
        <f t="shared" si="176"/>
        <v>0</v>
      </c>
      <c r="X363" s="2">
        <f t="shared" si="176"/>
        <v>0</v>
      </c>
      <c r="Y363" s="2">
        <f t="shared" si="176"/>
        <v>0</v>
      </c>
      <c r="Z363" s="2">
        <f t="shared" si="176"/>
        <v>0</v>
      </c>
      <c r="AA363" s="2">
        <f t="shared" si="176"/>
        <v>0</v>
      </c>
      <c r="AB363" s="2">
        <f t="shared" si="176"/>
        <v>0</v>
      </c>
      <c r="AC363" s="2">
        <f t="shared" si="176"/>
        <v>0</v>
      </c>
      <c r="AD363" s="2">
        <f t="shared" si="176"/>
        <v>0</v>
      </c>
      <c r="AE363" s="2">
        <f t="shared" si="176"/>
        <v>0</v>
      </c>
      <c r="AF363" s="2">
        <f t="shared" si="176"/>
        <v>0</v>
      </c>
      <c r="AG363" s="2">
        <f t="shared" si="176"/>
        <v>0</v>
      </c>
      <c r="AH363" s="2">
        <f t="shared" si="176"/>
        <v>0</v>
      </c>
      <c r="AI363" s="2">
        <f t="shared" si="176"/>
        <v>0</v>
      </c>
      <c r="AJ363" s="2">
        <f t="shared" si="176"/>
        <v>0</v>
      </c>
      <c r="AK363" s="2">
        <f t="shared" si="176"/>
        <v>0</v>
      </c>
      <c r="AL363" s="2">
        <f t="shared" si="176"/>
        <v>0</v>
      </c>
      <c r="AM363" s="2">
        <f t="shared" si="176"/>
        <v>0</v>
      </c>
      <c r="AN363" s="2">
        <f t="shared" si="176"/>
        <v>0</v>
      </c>
      <c r="AO363" s="2">
        <f t="shared" si="176"/>
        <v>0</v>
      </c>
      <c r="AP363" s="2">
        <f t="shared" si="176"/>
        <v>0</v>
      </c>
      <c r="AQ363" s="2">
        <f t="shared" si="176"/>
        <v>7665.4713711129398</v>
      </c>
      <c r="AR363" s="2">
        <f t="shared" si="176"/>
        <v>15524.112620777925</v>
      </c>
      <c r="AS363" s="2">
        <f t="shared" si="176"/>
        <v>23580.791629934465</v>
      </c>
      <c r="AT363" s="2">
        <f t="shared" si="176"/>
        <v>31840.49895012175</v>
      </c>
      <c r="AU363" s="2">
        <f t="shared" si="176"/>
        <v>40308.350894777752</v>
      </c>
      <c r="AV363" s="2">
        <f t="shared" si="176"/>
        <v>0</v>
      </c>
      <c r="AW363" s="2">
        <f t="shared" si="176"/>
        <v>0</v>
      </c>
      <c r="AX363" s="2">
        <f t="shared" si="176"/>
        <v>0</v>
      </c>
      <c r="AY363" s="2">
        <f t="shared" si="176"/>
        <v>0</v>
      </c>
      <c r="AZ363" s="2">
        <f t="shared" si="176"/>
        <v>0</v>
      </c>
      <c r="BA363" s="2">
        <f t="shared" si="176"/>
        <v>0</v>
      </c>
      <c r="BB363" s="2">
        <f t="shared" si="176"/>
        <v>0</v>
      </c>
      <c r="BC363" s="2">
        <f t="shared" si="176"/>
        <v>0</v>
      </c>
      <c r="BD363" s="2">
        <f t="shared" si="176"/>
        <v>0</v>
      </c>
      <c r="BE363" s="2">
        <f t="shared" si="176"/>
        <v>0</v>
      </c>
      <c r="BF363" s="2">
        <f t="shared" si="176"/>
        <v>0</v>
      </c>
      <c r="BG363" s="2">
        <f t="shared" si="176"/>
        <v>0</v>
      </c>
      <c r="BH363" s="2">
        <f t="shared" si="176"/>
        <v>0</v>
      </c>
      <c r="BI363" s="2">
        <f t="shared" si="176"/>
        <v>0</v>
      </c>
      <c r="BJ363" s="2">
        <f t="shared" si="176"/>
        <v>0</v>
      </c>
      <c r="BK363" s="2">
        <f t="shared" si="176"/>
        <v>0</v>
      </c>
      <c r="BL363" s="2">
        <f t="shared" si="176"/>
        <v>0</v>
      </c>
      <c r="BM363" s="2">
        <f t="shared" si="176"/>
        <v>0</v>
      </c>
      <c r="BN363" s="2">
        <f t="shared" si="176"/>
        <v>0</v>
      </c>
      <c r="BO363" s="2">
        <f t="shared" si="176"/>
        <v>0</v>
      </c>
    </row>
    <row r="364" spans="1:68">
      <c r="B364" s="168" t="s">
        <v>557</v>
      </c>
      <c r="E364" s="2">
        <f>MAX(L363:BO363)*(1+$C$8)</f>
        <v>40308.350894777752</v>
      </c>
      <c r="F364" s="159">
        <v>60</v>
      </c>
      <c r="G364" s="169">
        <f>+$C$6</f>
        <v>2.9999999999999997E-4</v>
      </c>
      <c r="H364" s="151"/>
      <c r="L364" s="2"/>
      <c r="M364" s="2"/>
      <c r="N364" s="2"/>
      <c r="O364" s="2"/>
      <c r="P364" s="2"/>
      <c r="Q364" s="2"/>
    </row>
    <row r="365" spans="1:68">
      <c r="B365" s="14"/>
    </row>
    <row r="366" spans="1:68">
      <c r="B366" s="170" t="s">
        <v>558</v>
      </c>
    </row>
    <row r="367" spans="1:68">
      <c r="B367" s="168" t="s">
        <v>559</v>
      </c>
      <c r="K367" s="2"/>
      <c r="L367" s="2">
        <f t="shared" ref="L367:BO367" si="177">IF(L$10=$C357,$E364,K369)</f>
        <v>0</v>
      </c>
      <c r="M367" s="2">
        <f t="shared" si="177"/>
        <v>0</v>
      </c>
      <c r="N367" s="2">
        <f t="shared" si="177"/>
        <v>0</v>
      </c>
      <c r="O367" s="2">
        <f t="shared" si="177"/>
        <v>0</v>
      </c>
      <c r="P367" s="2">
        <f t="shared" si="177"/>
        <v>0</v>
      </c>
      <c r="Q367" s="2">
        <f t="shared" si="177"/>
        <v>0</v>
      </c>
      <c r="R367" s="2">
        <f t="shared" si="177"/>
        <v>0</v>
      </c>
      <c r="S367" s="2">
        <f t="shared" si="177"/>
        <v>0</v>
      </c>
      <c r="T367" s="2">
        <f t="shared" si="177"/>
        <v>0</v>
      </c>
      <c r="U367" s="2">
        <f t="shared" si="177"/>
        <v>0</v>
      </c>
      <c r="V367" s="2">
        <f t="shared" si="177"/>
        <v>0</v>
      </c>
      <c r="W367" s="2">
        <f t="shared" si="177"/>
        <v>0</v>
      </c>
      <c r="X367" s="2">
        <f t="shared" si="177"/>
        <v>0</v>
      </c>
      <c r="Y367" s="2">
        <f t="shared" si="177"/>
        <v>0</v>
      </c>
      <c r="Z367" s="2">
        <f t="shared" si="177"/>
        <v>0</v>
      </c>
      <c r="AA367" s="2">
        <f t="shared" si="177"/>
        <v>0</v>
      </c>
      <c r="AB367" s="2">
        <f t="shared" si="177"/>
        <v>0</v>
      </c>
      <c r="AC367" s="2">
        <f t="shared" si="177"/>
        <v>0</v>
      </c>
      <c r="AD367" s="2">
        <f t="shared" si="177"/>
        <v>0</v>
      </c>
      <c r="AE367" s="2">
        <f t="shared" si="177"/>
        <v>0</v>
      </c>
      <c r="AF367" s="2">
        <f t="shared" si="177"/>
        <v>0</v>
      </c>
      <c r="AG367" s="2">
        <f t="shared" si="177"/>
        <v>0</v>
      </c>
      <c r="AH367" s="2">
        <f t="shared" si="177"/>
        <v>0</v>
      </c>
      <c r="AI367" s="2">
        <f t="shared" si="177"/>
        <v>0</v>
      </c>
      <c r="AJ367" s="2">
        <f t="shared" si="177"/>
        <v>0</v>
      </c>
      <c r="AK367" s="2">
        <f t="shared" si="177"/>
        <v>0</v>
      </c>
      <c r="AL367" s="2">
        <f t="shared" si="177"/>
        <v>0</v>
      </c>
      <c r="AM367" s="2">
        <f t="shared" si="177"/>
        <v>0</v>
      </c>
      <c r="AN367" s="2">
        <f t="shared" si="177"/>
        <v>0</v>
      </c>
      <c r="AO367" s="2">
        <f t="shared" si="177"/>
        <v>0</v>
      </c>
      <c r="AP367" s="2">
        <f t="shared" si="177"/>
        <v>0</v>
      </c>
      <c r="AQ367" s="2">
        <f t="shared" si="177"/>
        <v>0</v>
      </c>
      <c r="AR367" s="2">
        <f t="shared" si="177"/>
        <v>0</v>
      </c>
      <c r="AS367" s="2">
        <f t="shared" si="177"/>
        <v>0</v>
      </c>
      <c r="AT367" s="2">
        <f t="shared" si="177"/>
        <v>0</v>
      </c>
      <c r="AU367" s="2">
        <f t="shared" si="177"/>
        <v>40308.350894777752</v>
      </c>
      <c r="AV367" s="2">
        <f t="shared" si="177"/>
        <v>40252.367074090558</v>
      </c>
      <c r="AW367" s="2">
        <f t="shared" si="177"/>
        <v>39580.561225844263</v>
      </c>
      <c r="AX367" s="2">
        <f t="shared" si="177"/>
        <v>38908.755377597969</v>
      </c>
      <c r="AY367" s="2">
        <f t="shared" si="177"/>
        <v>38236.949529351674</v>
      </c>
      <c r="AZ367" s="2">
        <f t="shared" si="177"/>
        <v>37565.143681105379</v>
      </c>
      <c r="BA367" s="2">
        <f t="shared" si="177"/>
        <v>36893.337832859084</v>
      </c>
      <c r="BB367" s="2">
        <f t="shared" si="177"/>
        <v>36221.53198461279</v>
      </c>
      <c r="BC367" s="2">
        <f t="shared" si="177"/>
        <v>35549.726136366495</v>
      </c>
      <c r="BD367" s="2">
        <f t="shared" si="177"/>
        <v>34877.9202881202</v>
      </c>
      <c r="BE367" s="2">
        <f t="shared" si="177"/>
        <v>34206.114439873905</v>
      </c>
      <c r="BF367" s="2">
        <f t="shared" si="177"/>
        <v>33534.30859162761</v>
      </c>
      <c r="BG367" s="2">
        <f t="shared" si="177"/>
        <v>32862.502743381316</v>
      </c>
      <c r="BH367" s="2">
        <f t="shared" si="177"/>
        <v>32190.696895135021</v>
      </c>
      <c r="BI367" s="2">
        <f t="shared" si="177"/>
        <v>31518.891046888726</v>
      </c>
      <c r="BJ367" s="2">
        <f t="shared" si="177"/>
        <v>30847.085198642431</v>
      </c>
      <c r="BK367" s="2">
        <f t="shared" si="177"/>
        <v>30175.279350396137</v>
      </c>
      <c r="BL367" s="2">
        <f t="shared" si="177"/>
        <v>29503.473502149842</v>
      </c>
      <c r="BM367" s="2">
        <f t="shared" si="177"/>
        <v>28831.667653903547</v>
      </c>
      <c r="BN367" s="2">
        <f t="shared" si="177"/>
        <v>28159.861805657252</v>
      </c>
      <c r="BO367" s="2">
        <f t="shared" si="177"/>
        <v>27488.055957410957</v>
      </c>
    </row>
    <row r="368" spans="1:68">
      <c r="B368" s="64" t="s">
        <v>541</v>
      </c>
      <c r="K368" s="2"/>
      <c r="L368" s="2">
        <f t="shared" ref="L368:BO368" si="178">IF(L$10=$C357,$E364/$F364*(13-$D357)/12,MIN(K369,$E364/$F364))</f>
        <v>0</v>
      </c>
      <c r="M368" s="2">
        <f t="shared" si="178"/>
        <v>0</v>
      </c>
      <c r="N368" s="2">
        <f t="shared" si="178"/>
        <v>0</v>
      </c>
      <c r="O368" s="2">
        <f t="shared" si="178"/>
        <v>0</v>
      </c>
      <c r="P368" s="2">
        <f t="shared" si="178"/>
        <v>0</v>
      </c>
      <c r="Q368" s="2">
        <f t="shared" si="178"/>
        <v>0</v>
      </c>
      <c r="R368" s="2">
        <f t="shared" si="178"/>
        <v>0</v>
      </c>
      <c r="S368" s="2">
        <f t="shared" si="178"/>
        <v>0</v>
      </c>
      <c r="T368" s="2">
        <f t="shared" si="178"/>
        <v>0</v>
      </c>
      <c r="U368" s="2">
        <f t="shared" si="178"/>
        <v>0</v>
      </c>
      <c r="V368" s="2">
        <f t="shared" si="178"/>
        <v>0</v>
      </c>
      <c r="W368" s="2">
        <f t="shared" si="178"/>
        <v>0</v>
      </c>
      <c r="X368" s="2">
        <f t="shared" si="178"/>
        <v>0</v>
      </c>
      <c r="Y368" s="2">
        <f t="shared" si="178"/>
        <v>0</v>
      </c>
      <c r="Z368" s="2">
        <f t="shared" si="178"/>
        <v>0</v>
      </c>
      <c r="AA368" s="2">
        <f t="shared" si="178"/>
        <v>0</v>
      </c>
      <c r="AB368" s="2">
        <f t="shared" si="178"/>
        <v>0</v>
      </c>
      <c r="AC368" s="2">
        <f t="shared" si="178"/>
        <v>0</v>
      </c>
      <c r="AD368" s="2">
        <f t="shared" si="178"/>
        <v>0</v>
      </c>
      <c r="AE368" s="2">
        <f t="shared" si="178"/>
        <v>0</v>
      </c>
      <c r="AF368" s="2">
        <f t="shared" si="178"/>
        <v>0</v>
      </c>
      <c r="AG368" s="2">
        <f t="shared" si="178"/>
        <v>0</v>
      </c>
      <c r="AH368" s="2">
        <f t="shared" si="178"/>
        <v>0</v>
      </c>
      <c r="AI368" s="2">
        <f t="shared" si="178"/>
        <v>0</v>
      </c>
      <c r="AJ368" s="2">
        <f t="shared" si="178"/>
        <v>0</v>
      </c>
      <c r="AK368" s="2">
        <f t="shared" si="178"/>
        <v>0</v>
      </c>
      <c r="AL368" s="2">
        <f t="shared" si="178"/>
        <v>0</v>
      </c>
      <c r="AM368" s="2">
        <f t="shared" si="178"/>
        <v>0</v>
      </c>
      <c r="AN368" s="2">
        <f t="shared" si="178"/>
        <v>0</v>
      </c>
      <c r="AO368" s="2">
        <f t="shared" si="178"/>
        <v>0</v>
      </c>
      <c r="AP368" s="2">
        <f t="shared" si="178"/>
        <v>0</v>
      </c>
      <c r="AQ368" s="2">
        <f t="shared" si="178"/>
        <v>0</v>
      </c>
      <c r="AR368" s="2">
        <f t="shared" si="178"/>
        <v>0</v>
      </c>
      <c r="AS368" s="2">
        <f t="shared" si="178"/>
        <v>0</v>
      </c>
      <c r="AT368" s="2">
        <f t="shared" si="178"/>
        <v>0</v>
      </c>
      <c r="AU368" s="2">
        <f t="shared" si="178"/>
        <v>55.983820687191326</v>
      </c>
      <c r="AV368" s="2">
        <f t="shared" si="178"/>
        <v>671.80584824629591</v>
      </c>
      <c r="AW368" s="2">
        <f t="shared" si="178"/>
        <v>671.80584824629591</v>
      </c>
      <c r="AX368" s="2">
        <f t="shared" si="178"/>
        <v>671.80584824629591</v>
      </c>
      <c r="AY368" s="2">
        <f t="shared" si="178"/>
        <v>671.80584824629591</v>
      </c>
      <c r="AZ368" s="2">
        <f t="shared" si="178"/>
        <v>671.80584824629591</v>
      </c>
      <c r="BA368" s="2">
        <f t="shared" si="178"/>
        <v>671.80584824629591</v>
      </c>
      <c r="BB368" s="2">
        <f t="shared" si="178"/>
        <v>671.80584824629591</v>
      </c>
      <c r="BC368" s="2">
        <f t="shared" si="178"/>
        <v>671.80584824629591</v>
      </c>
      <c r="BD368" s="2">
        <f t="shared" si="178"/>
        <v>671.80584824629591</v>
      </c>
      <c r="BE368" s="2">
        <f t="shared" si="178"/>
        <v>671.80584824629591</v>
      </c>
      <c r="BF368" s="2">
        <f t="shared" si="178"/>
        <v>671.80584824629591</v>
      </c>
      <c r="BG368" s="2">
        <f t="shared" si="178"/>
        <v>671.80584824629591</v>
      </c>
      <c r="BH368" s="2">
        <f t="shared" si="178"/>
        <v>671.80584824629591</v>
      </c>
      <c r="BI368" s="2">
        <f t="shared" si="178"/>
        <v>671.80584824629591</v>
      </c>
      <c r="BJ368" s="2">
        <f t="shared" si="178"/>
        <v>671.80584824629591</v>
      </c>
      <c r="BK368" s="2">
        <f t="shared" si="178"/>
        <v>671.80584824629591</v>
      </c>
      <c r="BL368" s="2">
        <f t="shared" si="178"/>
        <v>671.80584824629591</v>
      </c>
      <c r="BM368" s="2">
        <f t="shared" si="178"/>
        <v>671.80584824629591</v>
      </c>
      <c r="BN368" s="2">
        <f t="shared" si="178"/>
        <v>671.80584824629591</v>
      </c>
      <c r="BO368" s="2">
        <f t="shared" si="178"/>
        <v>671.80584824629591</v>
      </c>
    </row>
    <row r="369" spans="1:67">
      <c r="B369" s="168" t="s">
        <v>542</v>
      </c>
      <c r="K369" s="167">
        <v>0</v>
      </c>
      <c r="L369" s="2">
        <f t="shared" ref="L369:BO369" si="179">+L367-L368</f>
        <v>0</v>
      </c>
      <c r="M369" s="2">
        <f t="shared" si="179"/>
        <v>0</v>
      </c>
      <c r="N369" s="2">
        <f t="shared" si="179"/>
        <v>0</v>
      </c>
      <c r="O369" s="2">
        <f t="shared" si="179"/>
        <v>0</v>
      </c>
      <c r="P369" s="2">
        <f t="shared" si="179"/>
        <v>0</v>
      </c>
      <c r="Q369" s="2">
        <f t="shared" si="179"/>
        <v>0</v>
      </c>
      <c r="R369" s="2">
        <f t="shared" si="179"/>
        <v>0</v>
      </c>
      <c r="S369" s="2">
        <f t="shared" si="179"/>
        <v>0</v>
      </c>
      <c r="T369" s="2">
        <f t="shared" si="179"/>
        <v>0</v>
      </c>
      <c r="U369" s="2">
        <f t="shared" si="179"/>
        <v>0</v>
      </c>
      <c r="V369" s="2">
        <f t="shared" si="179"/>
        <v>0</v>
      </c>
      <c r="W369" s="2">
        <f t="shared" si="179"/>
        <v>0</v>
      </c>
      <c r="X369" s="2">
        <f t="shared" si="179"/>
        <v>0</v>
      </c>
      <c r="Y369" s="2">
        <f t="shared" si="179"/>
        <v>0</v>
      </c>
      <c r="Z369" s="2">
        <f t="shared" si="179"/>
        <v>0</v>
      </c>
      <c r="AA369" s="2">
        <f t="shared" si="179"/>
        <v>0</v>
      </c>
      <c r="AB369" s="2">
        <f t="shared" si="179"/>
        <v>0</v>
      </c>
      <c r="AC369" s="2">
        <f t="shared" si="179"/>
        <v>0</v>
      </c>
      <c r="AD369" s="2">
        <f t="shared" si="179"/>
        <v>0</v>
      </c>
      <c r="AE369" s="2">
        <f t="shared" si="179"/>
        <v>0</v>
      </c>
      <c r="AF369" s="2">
        <f t="shared" si="179"/>
        <v>0</v>
      </c>
      <c r="AG369" s="2">
        <f t="shared" si="179"/>
        <v>0</v>
      </c>
      <c r="AH369" s="2">
        <f t="shared" si="179"/>
        <v>0</v>
      </c>
      <c r="AI369" s="2">
        <f t="shared" si="179"/>
        <v>0</v>
      </c>
      <c r="AJ369" s="2">
        <f t="shared" si="179"/>
        <v>0</v>
      </c>
      <c r="AK369" s="2">
        <f t="shared" si="179"/>
        <v>0</v>
      </c>
      <c r="AL369" s="2">
        <f t="shared" si="179"/>
        <v>0</v>
      </c>
      <c r="AM369" s="2">
        <f t="shared" si="179"/>
        <v>0</v>
      </c>
      <c r="AN369" s="2">
        <f t="shared" si="179"/>
        <v>0</v>
      </c>
      <c r="AO369" s="2">
        <f t="shared" si="179"/>
        <v>0</v>
      </c>
      <c r="AP369" s="2">
        <f t="shared" si="179"/>
        <v>0</v>
      </c>
      <c r="AQ369" s="2">
        <f t="shared" si="179"/>
        <v>0</v>
      </c>
      <c r="AR369" s="2">
        <f t="shared" si="179"/>
        <v>0</v>
      </c>
      <c r="AS369" s="2">
        <f t="shared" si="179"/>
        <v>0</v>
      </c>
      <c r="AT369" s="2">
        <f t="shared" si="179"/>
        <v>0</v>
      </c>
      <c r="AU369" s="2">
        <f t="shared" si="179"/>
        <v>40252.367074090558</v>
      </c>
      <c r="AV369" s="2">
        <f t="shared" si="179"/>
        <v>39580.561225844263</v>
      </c>
      <c r="AW369" s="2">
        <f t="shared" si="179"/>
        <v>38908.755377597969</v>
      </c>
      <c r="AX369" s="2">
        <f t="shared" si="179"/>
        <v>38236.949529351674</v>
      </c>
      <c r="AY369" s="2">
        <f t="shared" si="179"/>
        <v>37565.143681105379</v>
      </c>
      <c r="AZ369" s="2">
        <f t="shared" si="179"/>
        <v>36893.337832859084</v>
      </c>
      <c r="BA369" s="2">
        <f t="shared" si="179"/>
        <v>36221.53198461279</v>
      </c>
      <c r="BB369" s="2">
        <f t="shared" si="179"/>
        <v>35549.726136366495</v>
      </c>
      <c r="BC369" s="2">
        <f t="shared" si="179"/>
        <v>34877.9202881202</v>
      </c>
      <c r="BD369" s="2">
        <f t="shared" si="179"/>
        <v>34206.114439873905</v>
      </c>
      <c r="BE369" s="2">
        <f t="shared" si="179"/>
        <v>33534.30859162761</v>
      </c>
      <c r="BF369" s="2">
        <f t="shared" si="179"/>
        <v>32862.502743381316</v>
      </c>
      <c r="BG369" s="2">
        <f t="shared" si="179"/>
        <v>32190.696895135021</v>
      </c>
      <c r="BH369" s="2">
        <f t="shared" si="179"/>
        <v>31518.891046888726</v>
      </c>
      <c r="BI369" s="2">
        <f t="shared" si="179"/>
        <v>30847.085198642431</v>
      </c>
      <c r="BJ369" s="2">
        <f t="shared" si="179"/>
        <v>30175.279350396137</v>
      </c>
      <c r="BK369" s="2">
        <f t="shared" si="179"/>
        <v>29503.473502149842</v>
      </c>
      <c r="BL369" s="2">
        <f t="shared" si="179"/>
        <v>28831.667653903547</v>
      </c>
      <c r="BM369" s="2">
        <f t="shared" si="179"/>
        <v>28159.861805657252</v>
      </c>
      <c r="BN369" s="2">
        <f t="shared" si="179"/>
        <v>27488.055957410957</v>
      </c>
      <c r="BO369" s="2">
        <f t="shared" si="179"/>
        <v>26816.250109164663</v>
      </c>
    </row>
    <row r="370" spans="1:67">
      <c r="B370" s="64" t="s">
        <v>543</v>
      </c>
      <c r="L370" s="2">
        <f t="shared" ref="L370:BO370" si="180">IF(L$10=$C357,(L367+L369)/2*(13-$D357)/12,(L367+L369)/2)</f>
        <v>0</v>
      </c>
      <c r="M370" s="2">
        <f t="shared" si="180"/>
        <v>0</v>
      </c>
      <c r="N370" s="2">
        <f t="shared" si="180"/>
        <v>0</v>
      </c>
      <c r="O370" s="2">
        <f t="shared" si="180"/>
        <v>0</v>
      </c>
      <c r="P370" s="2">
        <f t="shared" si="180"/>
        <v>0</v>
      </c>
      <c r="Q370" s="2">
        <f t="shared" si="180"/>
        <v>0</v>
      </c>
      <c r="R370" s="2">
        <f t="shared" si="180"/>
        <v>0</v>
      </c>
      <c r="S370" s="2">
        <f t="shared" si="180"/>
        <v>0</v>
      </c>
      <c r="T370" s="2">
        <f t="shared" si="180"/>
        <v>0</v>
      </c>
      <c r="U370" s="2">
        <f t="shared" si="180"/>
        <v>0</v>
      </c>
      <c r="V370" s="2">
        <f t="shared" si="180"/>
        <v>0</v>
      </c>
      <c r="W370" s="2">
        <f t="shared" si="180"/>
        <v>0</v>
      </c>
      <c r="X370" s="2">
        <f t="shared" si="180"/>
        <v>0</v>
      </c>
      <c r="Y370" s="2">
        <f t="shared" si="180"/>
        <v>0</v>
      </c>
      <c r="Z370" s="2">
        <f t="shared" si="180"/>
        <v>0</v>
      </c>
      <c r="AA370" s="2">
        <f t="shared" si="180"/>
        <v>0</v>
      </c>
      <c r="AB370" s="2">
        <f t="shared" si="180"/>
        <v>0</v>
      </c>
      <c r="AC370" s="2">
        <f t="shared" si="180"/>
        <v>0</v>
      </c>
      <c r="AD370" s="2">
        <f t="shared" si="180"/>
        <v>0</v>
      </c>
      <c r="AE370" s="2">
        <f t="shared" si="180"/>
        <v>0</v>
      </c>
      <c r="AF370" s="2">
        <f t="shared" si="180"/>
        <v>0</v>
      </c>
      <c r="AG370" s="2">
        <f t="shared" si="180"/>
        <v>0</v>
      </c>
      <c r="AH370" s="2">
        <f t="shared" si="180"/>
        <v>0</v>
      </c>
      <c r="AI370" s="2">
        <f t="shared" si="180"/>
        <v>0</v>
      </c>
      <c r="AJ370" s="2">
        <f t="shared" si="180"/>
        <v>0</v>
      </c>
      <c r="AK370" s="2">
        <f t="shared" si="180"/>
        <v>0</v>
      </c>
      <c r="AL370" s="2">
        <f t="shared" si="180"/>
        <v>0</v>
      </c>
      <c r="AM370" s="2">
        <f t="shared" si="180"/>
        <v>0</v>
      </c>
      <c r="AN370" s="2">
        <f t="shared" si="180"/>
        <v>0</v>
      </c>
      <c r="AO370" s="2">
        <f t="shared" si="180"/>
        <v>0</v>
      </c>
      <c r="AP370" s="2">
        <f t="shared" si="180"/>
        <v>0</v>
      </c>
      <c r="AQ370" s="2">
        <f t="shared" si="180"/>
        <v>0</v>
      </c>
      <c r="AR370" s="2">
        <f t="shared" si="180"/>
        <v>0</v>
      </c>
      <c r="AS370" s="2">
        <f t="shared" si="180"/>
        <v>0</v>
      </c>
      <c r="AT370" s="2">
        <f t="shared" si="180"/>
        <v>0</v>
      </c>
      <c r="AU370" s="2">
        <f t="shared" si="180"/>
        <v>3356.6965820361797</v>
      </c>
      <c r="AV370" s="2">
        <f t="shared" si="180"/>
        <v>39916.464149967411</v>
      </c>
      <c r="AW370" s="2">
        <f t="shared" si="180"/>
        <v>39244.658301721116</v>
      </c>
      <c r="AX370" s="2">
        <f t="shared" si="180"/>
        <v>38572.852453474821</v>
      </c>
      <c r="AY370" s="2">
        <f t="shared" si="180"/>
        <v>37901.046605228526</v>
      </c>
      <c r="AZ370" s="2">
        <f t="shared" si="180"/>
        <v>37229.240756982232</v>
      </c>
      <c r="BA370" s="2">
        <f t="shared" si="180"/>
        <v>36557.434908735937</v>
      </c>
      <c r="BB370" s="2">
        <f t="shared" si="180"/>
        <v>35885.629060489642</v>
      </c>
      <c r="BC370" s="2">
        <f t="shared" si="180"/>
        <v>35213.823212243347</v>
      </c>
      <c r="BD370" s="2">
        <f t="shared" si="180"/>
        <v>34542.017363997053</v>
      </c>
      <c r="BE370" s="2">
        <f t="shared" si="180"/>
        <v>33870.211515750758</v>
      </c>
      <c r="BF370" s="2">
        <f t="shared" si="180"/>
        <v>33198.405667504463</v>
      </c>
      <c r="BG370" s="2">
        <f t="shared" si="180"/>
        <v>32526.599819258168</v>
      </c>
      <c r="BH370" s="2">
        <f t="shared" si="180"/>
        <v>31854.793971011874</v>
      </c>
      <c r="BI370" s="2">
        <f t="shared" si="180"/>
        <v>31182.988122765579</v>
      </c>
      <c r="BJ370" s="2">
        <f t="shared" si="180"/>
        <v>30511.182274519284</v>
      </c>
      <c r="BK370" s="2">
        <f t="shared" si="180"/>
        <v>29839.376426272989</v>
      </c>
      <c r="BL370" s="2">
        <f t="shared" si="180"/>
        <v>29167.570578026694</v>
      </c>
      <c r="BM370" s="2">
        <f t="shared" si="180"/>
        <v>28495.7647297804</v>
      </c>
      <c r="BN370" s="2">
        <f t="shared" si="180"/>
        <v>27823.958881534105</v>
      </c>
      <c r="BO370" s="2">
        <f t="shared" si="180"/>
        <v>27152.15303328781</v>
      </c>
    </row>
    <row r="371" spans="1:67">
      <c r="B371" s="64" t="s">
        <v>535</v>
      </c>
      <c r="L371" s="171">
        <f t="shared" ref="L371:BO371" si="181">+L370*$C$5</f>
        <v>0</v>
      </c>
      <c r="M371" s="171">
        <f t="shared" si="181"/>
        <v>0</v>
      </c>
      <c r="N371" s="171">
        <f t="shared" si="181"/>
        <v>0</v>
      </c>
      <c r="O371" s="171">
        <f t="shared" si="181"/>
        <v>0</v>
      </c>
      <c r="P371" s="171">
        <f t="shared" si="181"/>
        <v>0</v>
      </c>
      <c r="Q371" s="171">
        <f t="shared" si="181"/>
        <v>0</v>
      </c>
      <c r="R371" s="171">
        <f t="shared" si="181"/>
        <v>0</v>
      </c>
      <c r="S371" s="171">
        <f t="shared" si="181"/>
        <v>0</v>
      </c>
      <c r="T371" s="171">
        <f t="shared" si="181"/>
        <v>0</v>
      </c>
      <c r="U371" s="171">
        <f t="shared" si="181"/>
        <v>0</v>
      </c>
      <c r="V371" s="171">
        <f t="shared" si="181"/>
        <v>0</v>
      </c>
      <c r="W371" s="171">
        <f t="shared" si="181"/>
        <v>0</v>
      </c>
      <c r="X371" s="171">
        <f t="shared" si="181"/>
        <v>0</v>
      </c>
      <c r="Y371" s="171">
        <f t="shared" si="181"/>
        <v>0</v>
      </c>
      <c r="Z371" s="171">
        <f t="shared" si="181"/>
        <v>0</v>
      </c>
      <c r="AA371" s="171">
        <f t="shared" si="181"/>
        <v>0</v>
      </c>
      <c r="AB371" s="171">
        <f t="shared" si="181"/>
        <v>0</v>
      </c>
      <c r="AC371" s="171">
        <f t="shared" si="181"/>
        <v>0</v>
      </c>
      <c r="AD371" s="171">
        <f t="shared" si="181"/>
        <v>0</v>
      </c>
      <c r="AE371" s="171">
        <f t="shared" si="181"/>
        <v>0</v>
      </c>
      <c r="AF371" s="171">
        <f t="shared" si="181"/>
        <v>0</v>
      </c>
      <c r="AG371" s="171">
        <f t="shared" si="181"/>
        <v>0</v>
      </c>
      <c r="AH371" s="171">
        <f t="shared" si="181"/>
        <v>0</v>
      </c>
      <c r="AI371" s="171">
        <f t="shared" si="181"/>
        <v>0</v>
      </c>
      <c r="AJ371" s="171">
        <f t="shared" si="181"/>
        <v>0</v>
      </c>
      <c r="AK371" s="171">
        <f t="shared" si="181"/>
        <v>0</v>
      </c>
      <c r="AL371" s="171">
        <f t="shared" si="181"/>
        <v>0</v>
      </c>
      <c r="AM371" s="171">
        <f t="shared" si="181"/>
        <v>0</v>
      </c>
      <c r="AN371" s="171">
        <f t="shared" si="181"/>
        <v>0</v>
      </c>
      <c r="AO371" s="171">
        <f t="shared" si="181"/>
        <v>0</v>
      </c>
      <c r="AP371" s="171">
        <f t="shared" si="181"/>
        <v>0</v>
      </c>
      <c r="AQ371" s="171">
        <f t="shared" si="181"/>
        <v>0</v>
      </c>
      <c r="AR371" s="171">
        <f t="shared" si="181"/>
        <v>0</v>
      </c>
      <c r="AS371" s="171">
        <f t="shared" si="181"/>
        <v>0</v>
      </c>
      <c r="AT371" s="171">
        <f t="shared" si="181"/>
        <v>0</v>
      </c>
      <c r="AU371" s="171">
        <f t="shared" si="181"/>
        <v>234.9687607425326</v>
      </c>
      <c r="AV371" s="171">
        <f t="shared" si="181"/>
        <v>2794.1524904977191</v>
      </c>
      <c r="AW371" s="171">
        <f t="shared" si="181"/>
        <v>2747.1260811204784</v>
      </c>
      <c r="AX371" s="171">
        <f t="shared" si="181"/>
        <v>2700.0996717432376</v>
      </c>
      <c r="AY371" s="171">
        <f t="shared" si="181"/>
        <v>2653.0732623659969</v>
      </c>
      <c r="AZ371" s="171">
        <f t="shared" si="181"/>
        <v>2606.0468529887567</v>
      </c>
      <c r="BA371" s="171">
        <f t="shared" si="181"/>
        <v>2559.0204436115159</v>
      </c>
      <c r="BB371" s="171">
        <f t="shared" si="181"/>
        <v>2511.9940342342752</v>
      </c>
      <c r="BC371" s="171">
        <f t="shared" si="181"/>
        <v>2464.9676248570345</v>
      </c>
      <c r="BD371" s="171">
        <f t="shared" si="181"/>
        <v>2417.9412154797938</v>
      </c>
      <c r="BE371" s="171">
        <f t="shared" si="181"/>
        <v>2370.9148061025535</v>
      </c>
      <c r="BF371" s="171">
        <f t="shared" si="181"/>
        <v>2323.8883967253128</v>
      </c>
      <c r="BG371" s="171">
        <f t="shared" si="181"/>
        <v>2276.861987348072</v>
      </c>
      <c r="BH371" s="171">
        <f t="shared" si="181"/>
        <v>2229.8355779708313</v>
      </c>
      <c r="BI371" s="171">
        <f t="shared" si="181"/>
        <v>2182.8091685935906</v>
      </c>
      <c r="BJ371" s="171">
        <f t="shared" si="181"/>
        <v>2135.7827592163499</v>
      </c>
      <c r="BK371" s="171">
        <f t="shared" si="181"/>
        <v>2088.7563498391096</v>
      </c>
      <c r="BL371" s="171">
        <f t="shared" si="181"/>
        <v>2041.7299404618689</v>
      </c>
      <c r="BM371" s="171">
        <f t="shared" si="181"/>
        <v>1994.7035310846281</v>
      </c>
      <c r="BN371" s="171">
        <f t="shared" si="181"/>
        <v>1947.6771217073874</v>
      </c>
      <c r="BO371" s="171">
        <f t="shared" si="181"/>
        <v>1900.6507123301469</v>
      </c>
    </row>
    <row r="372" spans="1:67">
      <c r="B372" s="14" t="s">
        <v>560</v>
      </c>
      <c r="L372" s="22">
        <f t="shared" ref="L372:BO372" si="182">IF(OR(L$10&lt;$C357,L$10&gt;$C357+$F364),0,IF(L$10=$C357,$E364*(13-$D357)/12,IF(L$10=$C357+$F364,$E364*($D357-1)/12,$E364)))</f>
        <v>0</v>
      </c>
      <c r="M372" s="22">
        <f t="shared" si="182"/>
        <v>0</v>
      </c>
      <c r="N372" s="22">
        <f t="shared" si="182"/>
        <v>0</v>
      </c>
      <c r="O372" s="22">
        <f t="shared" si="182"/>
        <v>0</v>
      </c>
      <c r="P372" s="22">
        <f t="shared" si="182"/>
        <v>0</v>
      </c>
      <c r="Q372" s="22">
        <f t="shared" si="182"/>
        <v>0</v>
      </c>
      <c r="R372" s="22">
        <f t="shared" si="182"/>
        <v>0</v>
      </c>
      <c r="S372" s="22">
        <f t="shared" si="182"/>
        <v>0</v>
      </c>
      <c r="T372" s="22">
        <f t="shared" si="182"/>
        <v>0</v>
      </c>
      <c r="U372" s="22">
        <f t="shared" si="182"/>
        <v>0</v>
      </c>
      <c r="V372" s="22">
        <f t="shared" si="182"/>
        <v>0</v>
      </c>
      <c r="W372" s="22">
        <f t="shared" si="182"/>
        <v>0</v>
      </c>
      <c r="X372" s="22">
        <f t="shared" si="182"/>
        <v>0</v>
      </c>
      <c r="Y372" s="22">
        <f t="shared" si="182"/>
        <v>0</v>
      </c>
      <c r="Z372" s="22">
        <f t="shared" si="182"/>
        <v>0</v>
      </c>
      <c r="AA372" s="22">
        <f t="shared" si="182"/>
        <v>0</v>
      </c>
      <c r="AB372" s="22">
        <f t="shared" si="182"/>
        <v>0</v>
      </c>
      <c r="AC372" s="22">
        <f t="shared" si="182"/>
        <v>0</v>
      </c>
      <c r="AD372" s="22">
        <f t="shared" si="182"/>
        <v>0</v>
      </c>
      <c r="AE372" s="22">
        <f t="shared" si="182"/>
        <v>0</v>
      </c>
      <c r="AF372" s="22">
        <f t="shared" si="182"/>
        <v>0</v>
      </c>
      <c r="AG372" s="22">
        <f t="shared" si="182"/>
        <v>0</v>
      </c>
      <c r="AH372" s="22">
        <f t="shared" si="182"/>
        <v>0</v>
      </c>
      <c r="AI372" s="22">
        <f t="shared" si="182"/>
        <v>0</v>
      </c>
      <c r="AJ372" s="22">
        <f t="shared" si="182"/>
        <v>0</v>
      </c>
      <c r="AK372" s="22">
        <f t="shared" si="182"/>
        <v>0</v>
      </c>
      <c r="AL372" s="22">
        <f t="shared" si="182"/>
        <v>0</v>
      </c>
      <c r="AM372" s="22">
        <f t="shared" si="182"/>
        <v>0</v>
      </c>
      <c r="AN372" s="22">
        <f t="shared" si="182"/>
        <v>0</v>
      </c>
      <c r="AO372" s="22">
        <f t="shared" si="182"/>
        <v>0</v>
      </c>
      <c r="AP372" s="22">
        <f t="shared" si="182"/>
        <v>0</v>
      </c>
      <c r="AQ372" s="22">
        <f t="shared" si="182"/>
        <v>0</v>
      </c>
      <c r="AR372" s="22">
        <f t="shared" si="182"/>
        <v>0</v>
      </c>
      <c r="AS372" s="22">
        <f t="shared" si="182"/>
        <v>0</v>
      </c>
      <c r="AT372" s="22">
        <f t="shared" si="182"/>
        <v>0</v>
      </c>
      <c r="AU372" s="22">
        <f t="shared" si="182"/>
        <v>3359.0292412314793</v>
      </c>
      <c r="AV372" s="22">
        <f t="shared" si="182"/>
        <v>40308.350894777752</v>
      </c>
      <c r="AW372" s="22">
        <f t="shared" si="182"/>
        <v>40308.350894777752</v>
      </c>
      <c r="AX372" s="22">
        <f t="shared" si="182"/>
        <v>40308.350894777752</v>
      </c>
      <c r="AY372" s="22">
        <f t="shared" si="182"/>
        <v>40308.350894777752</v>
      </c>
      <c r="AZ372" s="22">
        <f t="shared" si="182"/>
        <v>40308.350894777752</v>
      </c>
      <c r="BA372" s="22">
        <f t="shared" si="182"/>
        <v>40308.350894777752</v>
      </c>
      <c r="BB372" s="22">
        <f t="shared" si="182"/>
        <v>40308.350894777752</v>
      </c>
      <c r="BC372" s="22">
        <f t="shared" si="182"/>
        <v>40308.350894777752</v>
      </c>
      <c r="BD372" s="22">
        <f t="shared" si="182"/>
        <v>40308.350894777752</v>
      </c>
      <c r="BE372" s="22">
        <f t="shared" si="182"/>
        <v>40308.350894777752</v>
      </c>
      <c r="BF372" s="22">
        <f t="shared" si="182"/>
        <v>40308.350894777752</v>
      </c>
      <c r="BG372" s="22">
        <f t="shared" si="182"/>
        <v>40308.350894777752</v>
      </c>
      <c r="BH372" s="22">
        <f t="shared" si="182"/>
        <v>40308.350894777752</v>
      </c>
      <c r="BI372" s="22">
        <f t="shared" si="182"/>
        <v>40308.350894777752</v>
      </c>
      <c r="BJ372" s="22">
        <f t="shared" si="182"/>
        <v>40308.350894777752</v>
      </c>
      <c r="BK372" s="22">
        <f t="shared" si="182"/>
        <v>40308.350894777752</v>
      </c>
      <c r="BL372" s="22">
        <f t="shared" si="182"/>
        <v>40308.350894777752</v>
      </c>
      <c r="BM372" s="22">
        <f t="shared" si="182"/>
        <v>40308.350894777752</v>
      </c>
      <c r="BN372" s="22">
        <f t="shared" si="182"/>
        <v>40308.350894777752</v>
      </c>
      <c r="BO372" s="22">
        <f t="shared" si="182"/>
        <v>40308.350894777752</v>
      </c>
    </row>
    <row r="373" spans="1:67">
      <c r="B373" s="14" t="s">
        <v>536</v>
      </c>
      <c r="J373" s="2"/>
      <c r="L373" s="172">
        <f>+L372*$G364</f>
        <v>0</v>
      </c>
      <c r="M373" s="172">
        <f t="shared" ref="M373:BO373" si="183">+M372*$G364</f>
        <v>0</v>
      </c>
      <c r="N373" s="172">
        <f t="shared" si="183"/>
        <v>0</v>
      </c>
      <c r="O373" s="172">
        <f t="shared" si="183"/>
        <v>0</v>
      </c>
      <c r="P373" s="172">
        <f t="shared" si="183"/>
        <v>0</v>
      </c>
      <c r="Q373" s="172">
        <f t="shared" si="183"/>
        <v>0</v>
      </c>
      <c r="R373" s="172">
        <f t="shared" si="183"/>
        <v>0</v>
      </c>
      <c r="S373" s="172">
        <f t="shared" si="183"/>
        <v>0</v>
      </c>
      <c r="T373" s="172">
        <f t="shared" si="183"/>
        <v>0</v>
      </c>
      <c r="U373" s="172">
        <f t="shared" si="183"/>
        <v>0</v>
      </c>
      <c r="V373" s="172">
        <f t="shared" si="183"/>
        <v>0</v>
      </c>
      <c r="W373" s="172">
        <f t="shared" si="183"/>
        <v>0</v>
      </c>
      <c r="X373" s="172">
        <f t="shared" si="183"/>
        <v>0</v>
      </c>
      <c r="Y373" s="172">
        <f t="shared" si="183"/>
        <v>0</v>
      </c>
      <c r="Z373" s="172">
        <f t="shared" si="183"/>
        <v>0</v>
      </c>
      <c r="AA373" s="172">
        <f t="shared" si="183"/>
        <v>0</v>
      </c>
      <c r="AB373" s="172">
        <f t="shared" si="183"/>
        <v>0</v>
      </c>
      <c r="AC373" s="172">
        <f t="shared" si="183"/>
        <v>0</v>
      </c>
      <c r="AD373" s="172">
        <f t="shared" si="183"/>
        <v>0</v>
      </c>
      <c r="AE373" s="172">
        <f t="shared" si="183"/>
        <v>0</v>
      </c>
      <c r="AF373" s="172">
        <f t="shared" si="183"/>
        <v>0</v>
      </c>
      <c r="AG373" s="172">
        <f t="shared" si="183"/>
        <v>0</v>
      </c>
      <c r="AH373" s="172">
        <f t="shared" si="183"/>
        <v>0</v>
      </c>
      <c r="AI373" s="172">
        <f t="shared" si="183"/>
        <v>0</v>
      </c>
      <c r="AJ373" s="172">
        <f t="shared" si="183"/>
        <v>0</v>
      </c>
      <c r="AK373" s="172">
        <f t="shared" si="183"/>
        <v>0</v>
      </c>
      <c r="AL373" s="172">
        <f t="shared" si="183"/>
        <v>0</v>
      </c>
      <c r="AM373" s="172">
        <f t="shared" si="183"/>
        <v>0</v>
      </c>
      <c r="AN373" s="172">
        <f t="shared" si="183"/>
        <v>0</v>
      </c>
      <c r="AO373" s="172">
        <f t="shared" si="183"/>
        <v>0</v>
      </c>
      <c r="AP373" s="172">
        <f t="shared" si="183"/>
        <v>0</v>
      </c>
      <c r="AQ373" s="172">
        <f t="shared" si="183"/>
        <v>0</v>
      </c>
      <c r="AR373" s="172">
        <f t="shared" si="183"/>
        <v>0</v>
      </c>
      <c r="AS373" s="172">
        <f t="shared" si="183"/>
        <v>0</v>
      </c>
      <c r="AT373" s="172">
        <f t="shared" si="183"/>
        <v>0</v>
      </c>
      <c r="AU373" s="172">
        <f t="shared" si="183"/>
        <v>1.0077087723694438</v>
      </c>
      <c r="AV373" s="172">
        <f t="shared" si="183"/>
        <v>12.092505268433325</v>
      </c>
      <c r="AW373" s="172">
        <f t="shared" si="183"/>
        <v>12.092505268433325</v>
      </c>
      <c r="AX373" s="172">
        <f t="shared" si="183"/>
        <v>12.092505268433325</v>
      </c>
      <c r="AY373" s="172">
        <f t="shared" si="183"/>
        <v>12.092505268433325</v>
      </c>
      <c r="AZ373" s="172">
        <f t="shared" si="183"/>
        <v>12.092505268433325</v>
      </c>
      <c r="BA373" s="172">
        <f t="shared" si="183"/>
        <v>12.092505268433325</v>
      </c>
      <c r="BB373" s="172">
        <f t="shared" si="183"/>
        <v>12.092505268433325</v>
      </c>
      <c r="BC373" s="172">
        <f t="shared" si="183"/>
        <v>12.092505268433325</v>
      </c>
      <c r="BD373" s="172">
        <f t="shared" si="183"/>
        <v>12.092505268433325</v>
      </c>
      <c r="BE373" s="172">
        <f t="shared" si="183"/>
        <v>12.092505268433325</v>
      </c>
      <c r="BF373" s="172">
        <f t="shared" si="183"/>
        <v>12.092505268433325</v>
      </c>
      <c r="BG373" s="172">
        <f t="shared" si="183"/>
        <v>12.092505268433325</v>
      </c>
      <c r="BH373" s="172">
        <f t="shared" si="183"/>
        <v>12.092505268433325</v>
      </c>
      <c r="BI373" s="172">
        <f t="shared" si="183"/>
        <v>12.092505268433325</v>
      </c>
      <c r="BJ373" s="172">
        <f t="shared" si="183"/>
        <v>12.092505268433325</v>
      </c>
      <c r="BK373" s="172">
        <f t="shared" si="183"/>
        <v>12.092505268433325</v>
      </c>
      <c r="BL373" s="172">
        <f t="shared" si="183"/>
        <v>12.092505268433325</v>
      </c>
      <c r="BM373" s="172">
        <f t="shared" si="183"/>
        <v>12.092505268433325</v>
      </c>
      <c r="BN373" s="172">
        <f t="shared" si="183"/>
        <v>12.092505268433325</v>
      </c>
      <c r="BO373" s="172">
        <f t="shared" si="183"/>
        <v>12.092505268433325</v>
      </c>
    </row>
    <row r="374" spans="1:67" ht="13.5" thickBot="1">
      <c r="B374" s="14" t="s">
        <v>561</v>
      </c>
      <c r="J374" s="2"/>
      <c r="L374" s="157">
        <f t="shared" ref="L374:BO374" si="184">SUM(L368,L371,L373)</f>
        <v>0</v>
      </c>
      <c r="M374" s="157">
        <f t="shared" si="184"/>
        <v>0</v>
      </c>
      <c r="N374" s="157">
        <f t="shared" si="184"/>
        <v>0</v>
      </c>
      <c r="O374" s="157">
        <f t="shared" si="184"/>
        <v>0</v>
      </c>
      <c r="P374" s="157">
        <f t="shared" si="184"/>
        <v>0</v>
      </c>
      <c r="Q374" s="157">
        <f t="shared" si="184"/>
        <v>0</v>
      </c>
      <c r="R374" s="157">
        <f t="shared" si="184"/>
        <v>0</v>
      </c>
      <c r="S374" s="157">
        <f t="shared" si="184"/>
        <v>0</v>
      </c>
      <c r="T374" s="157">
        <f t="shared" si="184"/>
        <v>0</v>
      </c>
      <c r="U374" s="157">
        <f t="shared" si="184"/>
        <v>0</v>
      </c>
      <c r="V374" s="157">
        <f t="shared" si="184"/>
        <v>0</v>
      </c>
      <c r="W374" s="157">
        <f t="shared" si="184"/>
        <v>0</v>
      </c>
      <c r="X374" s="157">
        <f t="shared" si="184"/>
        <v>0</v>
      </c>
      <c r="Y374" s="157">
        <f t="shared" si="184"/>
        <v>0</v>
      </c>
      <c r="Z374" s="157">
        <f t="shared" si="184"/>
        <v>0</v>
      </c>
      <c r="AA374" s="157">
        <f t="shared" si="184"/>
        <v>0</v>
      </c>
      <c r="AB374" s="157">
        <f t="shared" si="184"/>
        <v>0</v>
      </c>
      <c r="AC374" s="157">
        <f t="shared" si="184"/>
        <v>0</v>
      </c>
      <c r="AD374" s="157">
        <f t="shared" si="184"/>
        <v>0</v>
      </c>
      <c r="AE374" s="157">
        <f t="shared" si="184"/>
        <v>0</v>
      </c>
      <c r="AF374" s="157">
        <f t="shared" si="184"/>
        <v>0</v>
      </c>
      <c r="AG374" s="157">
        <f t="shared" si="184"/>
        <v>0</v>
      </c>
      <c r="AH374" s="157">
        <f t="shared" si="184"/>
        <v>0</v>
      </c>
      <c r="AI374" s="157">
        <f t="shared" si="184"/>
        <v>0</v>
      </c>
      <c r="AJ374" s="157">
        <f t="shared" si="184"/>
        <v>0</v>
      </c>
      <c r="AK374" s="157">
        <f t="shared" si="184"/>
        <v>0</v>
      </c>
      <c r="AL374" s="157">
        <f t="shared" si="184"/>
        <v>0</v>
      </c>
      <c r="AM374" s="157">
        <f t="shared" si="184"/>
        <v>0</v>
      </c>
      <c r="AN374" s="157">
        <f t="shared" si="184"/>
        <v>0</v>
      </c>
      <c r="AO374" s="157">
        <f t="shared" si="184"/>
        <v>0</v>
      </c>
      <c r="AP374" s="157">
        <f t="shared" si="184"/>
        <v>0</v>
      </c>
      <c r="AQ374" s="157">
        <f t="shared" si="184"/>
        <v>0</v>
      </c>
      <c r="AR374" s="157">
        <f t="shared" si="184"/>
        <v>0</v>
      </c>
      <c r="AS374" s="157">
        <f t="shared" si="184"/>
        <v>0</v>
      </c>
      <c r="AT374" s="157">
        <f t="shared" si="184"/>
        <v>0</v>
      </c>
      <c r="AU374" s="157">
        <f t="shared" si="184"/>
        <v>291.96029020209335</v>
      </c>
      <c r="AV374" s="157">
        <f t="shared" si="184"/>
        <v>3478.0508440124486</v>
      </c>
      <c r="AW374" s="157">
        <f t="shared" si="184"/>
        <v>3431.0244346352074</v>
      </c>
      <c r="AX374" s="157">
        <f t="shared" si="184"/>
        <v>3383.9980252579671</v>
      </c>
      <c r="AY374" s="157">
        <f t="shared" si="184"/>
        <v>3336.9716158807259</v>
      </c>
      <c r="AZ374" s="157">
        <f t="shared" si="184"/>
        <v>3289.9452065034857</v>
      </c>
      <c r="BA374" s="157">
        <f t="shared" si="184"/>
        <v>3242.9187971262454</v>
      </c>
      <c r="BB374" s="157">
        <f t="shared" si="184"/>
        <v>3195.8923877490042</v>
      </c>
      <c r="BC374" s="157">
        <f t="shared" si="184"/>
        <v>3148.865978371764</v>
      </c>
      <c r="BD374" s="157">
        <f t="shared" si="184"/>
        <v>3101.8395689945228</v>
      </c>
      <c r="BE374" s="157">
        <f t="shared" si="184"/>
        <v>3054.8131596172825</v>
      </c>
      <c r="BF374" s="157">
        <f t="shared" si="184"/>
        <v>3007.7867502400422</v>
      </c>
      <c r="BG374" s="157">
        <f t="shared" si="184"/>
        <v>2960.7603408628011</v>
      </c>
      <c r="BH374" s="157">
        <f t="shared" si="184"/>
        <v>2913.7339314855608</v>
      </c>
      <c r="BI374" s="157">
        <f t="shared" si="184"/>
        <v>2866.7075221083196</v>
      </c>
      <c r="BJ374" s="157">
        <f t="shared" si="184"/>
        <v>2819.6811127310793</v>
      </c>
      <c r="BK374" s="157">
        <f t="shared" si="184"/>
        <v>2772.6547033538391</v>
      </c>
      <c r="BL374" s="157">
        <f t="shared" si="184"/>
        <v>2725.6282939765979</v>
      </c>
      <c r="BM374" s="157">
        <f t="shared" si="184"/>
        <v>2678.6018845993576</v>
      </c>
      <c r="BN374" s="157">
        <f t="shared" si="184"/>
        <v>2631.5754752221164</v>
      </c>
      <c r="BO374" s="157">
        <f t="shared" si="184"/>
        <v>2584.5490658448762</v>
      </c>
    </row>
    <row r="375" spans="1:67">
      <c r="B375" s="14"/>
    </row>
    <row r="376" spans="1:67">
      <c r="B376" s="14"/>
    </row>
    <row r="377" spans="1:67">
      <c r="B377" s="14"/>
    </row>
    <row r="378" spans="1:67">
      <c r="B378" s="14"/>
    </row>
    <row r="379" spans="1:67">
      <c r="B379" s="14"/>
    </row>
    <row r="380" spans="1:67">
      <c r="B380" s="14"/>
    </row>
    <row r="381" spans="1:67">
      <c r="B381" s="14"/>
    </row>
    <row r="382" spans="1:67">
      <c r="A382">
        <f>A352+1</f>
        <v>13</v>
      </c>
      <c r="B382" s="158" t="s">
        <v>547</v>
      </c>
      <c r="C382" s="150"/>
      <c r="G382" s="159" t="s">
        <v>548</v>
      </c>
      <c r="H382" s="1">
        <f>+C387</f>
        <v>2049</v>
      </c>
      <c r="I382" s="2">
        <f>+E394</f>
        <v>192511.1814628664</v>
      </c>
      <c r="J382" s="2">
        <f>NPV($C$4,M382:BO382)+L382</f>
        <v>14377.808005855175</v>
      </c>
      <c r="L382" s="2">
        <f>+L404</f>
        <v>0</v>
      </c>
      <c r="M382" s="2">
        <f t="shared" ref="M382:BO382" si="185">+M404</f>
        <v>0</v>
      </c>
      <c r="N382" s="2">
        <f t="shared" si="185"/>
        <v>0</v>
      </c>
      <c r="O382" s="2">
        <f t="shared" si="185"/>
        <v>0</v>
      </c>
      <c r="P382" s="2">
        <f t="shared" si="185"/>
        <v>0</v>
      </c>
      <c r="Q382" s="2">
        <f t="shared" si="185"/>
        <v>0</v>
      </c>
      <c r="R382" s="2">
        <f t="shared" si="185"/>
        <v>0</v>
      </c>
      <c r="S382" s="2">
        <f t="shared" si="185"/>
        <v>0</v>
      </c>
      <c r="T382" s="2">
        <f t="shared" si="185"/>
        <v>0</v>
      </c>
      <c r="U382" s="2">
        <f t="shared" si="185"/>
        <v>0</v>
      </c>
      <c r="V382" s="2">
        <f t="shared" si="185"/>
        <v>0</v>
      </c>
      <c r="W382" s="2">
        <f t="shared" si="185"/>
        <v>0</v>
      </c>
      <c r="X382" s="2">
        <f t="shared" si="185"/>
        <v>0</v>
      </c>
      <c r="Y382" s="2">
        <f t="shared" si="185"/>
        <v>0</v>
      </c>
      <c r="Z382" s="2">
        <f t="shared" si="185"/>
        <v>0</v>
      </c>
      <c r="AA382" s="2">
        <f t="shared" si="185"/>
        <v>0</v>
      </c>
      <c r="AB382" s="2">
        <f t="shared" si="185"/>
        <v>0</v>
      </c>
      <c r="AC382" s="2">
        <f t="shared" si="185"/>
        <v>0</v>
      </c>
      <c r="AD382" s="2">
        <f t="shared" si="185"/>
        <v>0</v>
      </c>
      <c r="AE382" s="2">
        <f t="shared" si="185"/>
        <v>0</v>
      </c>
      <c r="AF382" s="2">
        <f t="shared" si="185"/>
        <v>0</v>
      </c>
      <c r="AG382" s="2">
        <f t="shared" si="185"/>
        <v>0</v>
      </c>
      <c r="AH382" s="2">
        <f t="shared" si="185"/>
        <v>0</v>
      </c>
      <c r="AI382" s="2">
        <f t="shared" si="185"/>
        <v>0</v>
      </c>
      <c r="AJ382" s="2">
        <f t="shared" si="185"/>
        <v>0</v>
      </c>
      <c r="AK382" s="2">
        <f t="shared" si="185"/>
        <v>0</v>
      </c>
      <c r="AL382" s="2">
        <f t="shared" si="185"/>
        <v>0</v>
      </c>
      <c r="AM382" s="2">
        <f t="shared" si="185"/>
        <v>0</v>
      </c>
      <c r="AN382" s="2">
        <f t="shared" si="185"/>
        <v>0</v>
      </c>
      <c r="AO382" s="2">
        <f t="shared" si="185"/>
        <v>0</v>
      </c>
      <c r="AP382" s="2">
        <f t="shared" si="185"/>
        <v>0</v>
      </c>
      <c r="AQ382" s="2">
        <f t="shared" si="185"/>
        <v>0</v>
      </c>
      <c r="AR382" s="2">
        <f t="shared" si="185"/>
        <v>0</v>
      </c>
      <c r="AS382" s="2">
        <f t="shared" si="185"/>
        <v>0</v>
      </c>
      <c r="AT382" s="2">
        <f t="shared" si="185"/>
        <v>0</v>
      </c>
      <c r="AU382" s="2">
        <f t="shared" si="185"/>
        <v>0</v>
      </c>
      <c r="AV382" s="2">
        <f t="shared" si="185"/>
        <v>0</v>
      </c>
      <c r="AW382" s="2">
        <f t="shared" si="185"/>
        <v>1767.6269731264024</v>
      </c>
      <c r="AX382" s="2">
        <f t="shared" si="185"/>
        <v>20919.548385631486</v>
      </c>
      <c r="AY382" s="2">
        <f t="shared" si="185"/>
        <v>20380.51707753546</v>
      </c>
      <c r="AZ382" s="2">
        <f t="shared" si="185"/>
        <v>19841.485769439434</v>
      </c>
      <c r="BA382" s="2">
        <f t="shared" si="185"/>
        <v>19302.454461343408</v>
      </c>
      <c r="BB382" s="2">
        <f t="shared" si="185"/>
        <v>18763.423153247382</v>
      </c>
      <c r="BC382" s="2">
        <f t="shared" si="185"/>
        <v>18224.391845151356</v>
      </c>
      <c r="BD382" s="2">
        <f t="shared" si="185"/>
        <v>17685.36053705533</v>
      </c>
      <c r="BE382" s="2">
        <f t="shared" si="185"/>
        <v>17146.329228959308</v>
      </c>
      <c r="BF382" s="2">
        <f t="shared" si="185"/>
        <v>16607.297920863279</v>
      </c>
      <c r="BG382" s="2">
        <f t="shared" si="185"/>
        <v>16068.266612767256</v>
      </c>
      <c r="BH382" s="2">
        <f t="shared" si="185"/>
        <v>15529.235304671229</v>
      </c>
      <c r="BI382" s="2">
        <f t="shared" si="185"/>
        <v>14990.203996575205</v>
      </c>
      <c r="BJ382" s="2">
        <f t="shared" si="185"/>
        <v>14451.172688479177</v>
      </c>
      <c r="BK382" s="2">
        <f t="shared" si="185"/>
        <v>13912.141380383151</v>
      </c>
      <c r="BL382" s="2">
        <f t="shared" si="185"/>
        <v>13373.110072287123</v>
      </c>
      <c r="BM382" s="2">
        <f t="shared" si="185"/>
        <v>12834.078764191099</v>
      </c>
      <c r="BN382" s="2">
        <f t="shared" si="185"/>
        <v>12295.047456095072</v>
      </c>
      <c r="BO382" s="2">
        <f t="shared" si="185"/>
        <v>11756.016147999046</v>
      </c>
    </row>
    <row r="383" spans="1:67">
      <c r="B383" s="160" t="str">
        <f>"Jan "&amp;$L$10&amp;" $"</f>
        <v>Jan 2012 $</v>
      </c>
      <c r="C383" s="161">
        <v>72099.644</v>
      </c>
      <c r="D383" s="159"/>
      <c r="E383" s="159"/>
      <c r="F383" s="159"/>
      <c r="G383" s="159"/>
      <c r="H383" s="162"/>
    </row>
    <row r="384" spans="1:67">
      <c r="B384" s="14" t="s">
        <v>549</v>
      </c>
      <c r="C384" s="163">
        <v>1.0500000000000001E-2</v>
      </c>
      <c r="D384" s="163">
        <v>0.26740000000000003</v>
      </c>
      <c r="E384" s="163">
        <v>0.72209999999999996</v>
      </c>
      <c r="F384" s="163">
        <v>0</v>
      </c>
      <c r="G384" s="163">
        <v>0</v>
      </c>
      <c r="H384" s="164"/>
      <c r="I384" s="17"/>
      <c r="J384" s="17"/>
      <c r="K384" s="17"/>
    </row>
    <row r="385" spans="1:68">
      <c r="B385" s="14" t="s">
        <v>323</v>
      </c>
      <c r="C385" s="165">
        <v>2.5499999999999998E-2</v>
      </c>
      <c r="D385" s="159"/>
      <c r="E385" s="159"/>
      <c r="F385" s="159"/>
      <c r="G385" s="159"/>
    </row>
    <row r="386" spans="1:68">
      <c r="B386" s="14" t="s">
        <v>550</v>
      </c>
      <c r="C386" s="159">
        <v>2047</v>
      </c>
      <c r="D386" s="159">
        <v>4</v>
      </c>
      <c r="E386" s="159"/>
      <c r="F386" s="159"/>
      <c r="G386" s="159"/>
    </row>
    <row r="387" spans="1:68">
      <c r="B387" s="14" t="s">
        <v>551</v>
      </c>
      <c r="C387" s="159">
        <v>2049</v>
      </c>
      <c r="D387" s="159">
        <v>12</v>
      </c>
      <c r="E387" s="159"/>
      <c r="F387" s="159"/>
      <c r="G387" s="159"/>
    </row>
    <row r="388" spans="1:68">
      <c r="B388" s="15" t="s">
        <v>552</v>
      </c>
      <c r="L388" s="166">
        <f t="shared" ref="L388:BO388" si="186">(1+$C385)^L$21</f>
        <v>1.0126697388586272</v>
      </c>
      <c r="M388" s="166">
        <f t="shared" si="186"/>
        <v>1.0384928171995222</v>
      </c>
      <c r="N388" s="166">
        <f t="shared" si="186"/>
        <v>1.0649743840381101</v>
      </c>
      <c r="O388" s="166">
        <f t="shared" si="186"/>
        <v>1.092131230831082</v>
      </c>
      <c r="P388" s="166">
        <f t="shared" si="186"/>
        <v>1.1199805772172746</v>
      </c>
      <c r="Q388" s="166">
        <f t="shared" si="186"/>
        <v>1.1485400819363152</v>
      </c>
      <c r="R388" s="166">
        <f t="shared" si="186"/>
        <v>1.1778278540256915</v>
      </c>
      <c r="S388" s="166">
        <f t="shared" si="186"/>
        <v>1.2078624643033467</v>
      </c>
      <c r="T388" s="166">
        <f t="shared" si="186"/>
        <v>1.2386629571430821</v>
      </c>
      <c r="U388" s="166">
        <f t="shared" si="186"/>
        <v>1.2702488625502308</v>
      </c>
      <c r="V388" s="166">
        <f t="shared" si="186"/>
        <v>1.3026402085452617</v>
      </c>
      <c r="W388" s="166">
        <f t="shared" si="186"/>
        <v>1.335857533863166</v>
      </c>
      <c r="X388" s="166">
        <f t="shared" si="186"/>
        <v>1.369921900976677</v>
      </c>
      <c r="Y388" s="166">
        <f t="shared" si="186"/>
        <v>1.4048549094515823</v>
      </c>
      <c r="Z388" s="166">
        <f t="shared" si="186"/>
        <v>1.4406787096425977</v>
      </c>
      <c r="AA388" s="166">
        <f t="shared" si="186"/>
        <v>1.477416016738484</v>
      </c>
      <c r="AB388" s="166">
        <f t="shared" si="186"/>
        <v>1.5150901251653155</v>
      </c>
      <c r="AC388" s="166">
        <f t="shared" si="186"/>
        <v>1.5537249233570312</v>
      </c>
      <c r="AD388" s="166">
        <f t="shared" si="186"/>
        <v>1.5933449089026355</v>
      </c>
      <c r="AE388" s="166">
        <f t="shared" si="186"/>
        <v>1.6339752040796529</v>
      </c>
      <c r="AF388" s="166">
        <f t="shared" si="186"/>
        <v>1.6756415717836841</v>
      </c>
      <c r="AG388" s="166">
        <f t="shared" si="186"/>
        <v>1.7183704318641684</v>
      </c>
      <c r="AH388" s="166">
        <f t="shared" si="186"/>
        <v>1.7621888778767048</v>
      </c>
      <c r="AI388" s="166">
        <f t="shared" si="186"/>
        <v>1.8071246942625607</v>
      </c>
      <c r="AJ388" s="166">
        <f t="shared" si="186"/>
        <v>1.8532063739662561</v>
      </c>
      <c r="AK388" s="166">
        <f t="shared" si="186"/>
        <v>1.9004631365023958</v>
      </c>
      <c r="AL388" s="166">
        <f t="shared" si="186"/>
        <v>1.9489249464832072</v>
      </c>
      <c r="AM388" s="166">
        <f t="shared" si="186"/>
        <v>1.998622532618529</v>
      </c>
      <c r="AN388" s="166">
        <f t="shared" si="186"/>
        <v>2.0495874072003017</v>
      </c>
      <c r="AO388" s="166">
        <f t="shared" si="186"/>
        <v>2.1018518860839097</v>
      </c>
      <c r="AP388" s="166">
        <f t="shared" si="186"/>
        <v>2.1554491091790493</v>
      </c>
      <c r="AQ388" s="166">
        <f t="shared" si="186"/>
        <v>2.2104130614631154</v>
      </c>
      <c r="AR388" s="166">
        <f t="shared" si="186"/>
        <v>2.2667785945304249</v>
      </c>
      <c r="AS388" s="166">
        <f t="shared" si="186"/>
        <v>2.3245814486909508</v>
      </c>
      <c r="AT388" s="166">
        <f t="shared" si="186"/>
        <v>2.3838582756325706</v>
      </c>
      <c r="AU388" s="166">
        <f t="shared" si="186"/>
        <v>2.444646661661201</v>
      </c>
      <c r="AV388" s="166">
        <f t="shared" si="186"/>
        <v>2.5069851515335619</v>
      </c>
      <c r="AW388" s="166">
        <f t="shared" si="186"/>
        <v>2.570913272897668</v>
      </c>
      <c r="AX388" s="166">
        <f t="shared" si="186"/>
        <v>2.6364715613565588</v>
      </c>
      <c r="AY388" s="166">
        <f t="shared" si="186"/>
        <v>2.7037015861711513</v>
      </c>
      <c r="AZ388" s="166">
        <f t="shared" si="186"/>
        <v>2.7726459766185156</v>
      </c>
      <c r="BA388" s="166">
        <f t="shared" si="186"/>
        <v>2.8433484490222884</v>
      </c>
      <c r="BB388" s="166">
        <f t="shared" si="186"/>
        <v>2.9158538344723568</v>
      </c>
      <c r="BC388" s="166">
        <f t="shared" si="186"/>
        <v>2.9902081072514015</v>
      </c>
      <c r="BD388" s="166">
        <f t="shared" si="186"/>
        <v>3.0664584139863131</v>
      </c>
      <c r="BE388" s="166">
        <f t="shared" si="186"/>
        <v>3.1446531035429639</v>
      </c>
      <c r="BF388" s="166">
        <f t="shared" si="186"/>
        <v>3.2248417576833104</v>
      </c>
      <c r="BG388" s="166">
        <f t="shared" si="186"/>
        <v>3.3070752225042348</v>
      </c>
      <c r="BH388" s="166">
        <f t="shared" si="186"/>
        <v>3.3914056406780926</v>
      </c>
      <c r="BI388" s="166">
        <f t="shared" si="186"/>
        <v>3.477886484515385</v>
      </c>
      <c r="BJ388" s="166">
        <f t="shared" si="186"/>
        <v>3.5665725898705269</v>
      </c>
      <c r="BK388" s="166">
        <f t="shared" si="186"/>
        <v>3.6575201909122264</v>
      </c>
      <c r="BL388" s="166">
        <f t="shared" si="186"/>
        <v>3.7507869557804878</v>
      </c>
      <c r="BM388" s="166">
        <f t="shared" si="186"/>
        <v>3.8464320231528903</v>
      </c>
      <c r="BN388" s="166">
        <f t="shared" si="186"/>
        <v>3.9445160397432901</v>
      </c>
      <c r="BO388" s="166">
        <f t="shared" si="186"/>
        <v>4.0451011987567442</v>
      </c>
    </row>
    <row r="389" spans="1:68">
      <c r="B389" s="14" t="s">
        <v>553</v>
      </c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1:68">
      <c r="B390" s="64" t="s">
        <v>554</v>
      </c>
      <c r="L390" s="2">
        <f t="shared" ref="L390:BO390" si="187">IF(L$10&gt;$C387,0,+K393)</f>
        <v>0</v>
      </c>
      <c r="M390" s="2">
        <f t="shared" si="187"/>
        <v>0</v>
      </c>
      <c r="N390" s="2">
        <f t="shared" si="187"/>
        <v>0</v>
      </c>
      <c r="O390" s="2">
        <f t="shared" si="187"/>
        <v>0</v>
      </c>
      <c r="P390" s="2">
        <f t="shared" si="187"/>
        <v>0</v>
      </c>
      <c r="Q390" s="2">
        <f t="shared" si="187"/>
        <v>0</v>
      </c>
      <c r="R390" s="2">
        <f t="shared" si="187"/>
        <v>0</v>
      </c>
      <c r="S390" s="2">
        <f t="shared" si="187"/>
        <v>0</v>
      </c>
      <c r="T390" s="2">
        <f t="shared" si="187"/>
        <v>0</v>
      </c>
      <c r="U390" s="2">
        <f t="shared" si="187"/>
        <v>0</v>
      </c>
      <c r="V390" s="2">
        <f t="shared" si="187"/>
        <v>0</v>
      </c>
      <c r="W390" s="2">
        <f t="shared" si="187"/>
        <v>0</v>
      </c>
      <c r="X390" s="2">
        <f t="shared" si="187"/>
        <v>0</v>
      </c>
      <c r="Y390" s="2">
        <f t="shared" si="187"/>
        <v>0</v>
      </c>
      <c r="Z390" s="2">
        <f t="shared" si="187"/>
        <v>0</v>
      </c>
      <c r="AA390" s="2">
        <f t="shared" si="187"/>
        <v>0</v>
      </c>
      <c r="AB390" s="2">
        <f t="shared" si="187"/>
        <v>0</v>
      </c>
      <c r="AC390" s="2">
        <f t="shared" si="187"/>
        <v>0</v>
      </c>
      <c r="AD390" s="2">
        <f t="shared" si="187"/>
        <v>0</v>
      </c>
      <c r="AE390" s="2">
        <f t="shared" si="187"/>
        <v>0</v>
      </c>
      <c r="AF390" s="2">
        <f t="shared" si="187"/>
        <v>0</v>
      </c>
      <c r="AG390" s="2">
        <f t="shared" si="187"/>
        <v>0</v>
      </c>
      <c r="AH390" s="2">
        <f t="shared" si="187"/>
        <v>0</v>
      </c>
      <c r="AI390" s="2">
        <f t="shared" si="187"/>
        <v>0</v>
      </c>
      <c r="AJ390" s="2">
        <f t="shared" si="187"/>
        <v>0</v>
      </c>
      <c r="AK390" s="2">
        <f t="shared" si="187"/>
        <v>0</v>
      </c>
      <c r="AL390" s="2">
        <f t="shared" si="187"/>
        <v>0</v>
      </c>
      <c r="AM390" s="2">
        <f t="shared" si="187"/>
        <v>0</v>
      </c>
      <c r="AN390" s="2">
        <f t="shared" si="187"/>
        <v>0</v>
      </c>
      <c r="AO390" s="2">
        <f t="shared" si="187"/>
        <v>0</v>
      </c>
      <c r="AP390" s="2">
        <f t="shared" si="187"/>
        <v>0</v>
      </c>
      <c r="AQ390" s="2">
        <f t="shared" si="187"/>
        <v>0</v>
      </c>
      <c r="AR390" s="2">
        <f t="shared" si="187"/>
        <v>0</v>
      </c>
      <c r="AS390" s="2">
        <f t="shared" si="187"/>
        <v>0</v>
      </c>
      <c r="AT390" s="2">
        <f t="shared" si="187"/>
        <v>0</v>
      </c>
      <c r="AU390" s="2">
        <f t="shared" si="187"/>
        <v>0</v>
      </c>
      <c r="AV390" s="2">
        <f t="shared" si="187"/>
        <v>1894.0866472101736</v>
      </c>
      <c r="AW390" s="2">
        <f t="shared" si="187"/>
        <v>51856.163978156197</v>
      </c>
      <c r="AX390" s="2">
        <f t="shared" si="187"/>
        <v>0</v>
      </c>
      <c r="AY390" s="2">
        <f t="shared" si="187"/>
        <v>0</v>
      </c>
      <c r="AZ390" s="2">
        <f t="shared" si="187"/>
        <v>0</v>
      </c>
      <c r="BA390" s="2">
        <f t="shared" si="187"/>
        <v>0</v>
      </c>
      <c r="BB390" s="2">
        <f t="shared" si="187"/>
        <v>0</v>
      </c>
      <c r="BC390" s="2">
        <f t="shared" si="187"/>
        <v>0</v>
      </c>
      <c r="BD390" s="2">
        <f t="shared" si="187"/>
        <v>0</v>
      </c>
      <c r="BE390" s="2">
        <f t="shared" si="187"/>
        <v>0</v>
      </c>
      <c r="BF390" s="2">
        <f t="shared" si="187"/>
        <v>0</v>
      </c>
      <c r="BG390" s="2">
        <f t="shared" si="187"/>
        <v>0</v>
      </c>
      <c r="BH390" s="2">
        <f t="shared" si="187"/>
        <v>0</v>
      </c>
      <c r="BI390" s="2">
        <f t="shared" si="187"/>
        <v>0</v>
      </c>
      <c r="BJ390" s="2">
        <f t="shared" si="187"/>
        <v>0</v>
      </c>
      <c r="BK390" s="2">
        <f t="shared" si="187"/>
        <v>0</v>
      </c>
      <c r="BL390" s="2">
        <f t="shared" si="187"/>
        <v>0</v>
      </c>
      <c r="BM390" s="2">
        <f t="shared" si="187"/>
        <v>0</v>
      </c>
      <c r="BN390" s="2">
        <f t="shared" si="187"/>
        <v>0</v>
      </c>
      <c r="BO390" s="2">
        <f t="shared" si="187"/>
        <v>0</v>
      </c>
    </row>
    <row r="391" spans="1:68">
      <c r="A391" t="s">
        <v>399</v>
      </c>
      <c r="B391" s="64" t="s">
        <v>555</v>
      </c>
      <c r="L391" s="2">
        <f t="shared" ref="L391:BO391" si="188">IF(AND(L$10&gt;=$C386,L$10&lt;=$C387),INDEX($C384:$G384,1,L$10-$C386+1)*$C383*L388,0)</f>
        <v>0</v>
      </c>
      <c r="M391" s="2">
        <f t="shared" si="188"/>
        <v>0</v>
      </c>
      <c r="N391" s="2">
        <f t="shared" si="188"/>
        <v>0</v>
      </c>
      <c r="O391" s="2">
        <f t="shared" si="188"/>
        <v>0</v>
      </c>
      <c r="P391" s="2">
        <f t="shared" si="188"/>
        <v>0</v>
      </c>
      <c r="Q391" s="2">
        <f t="shared" si="188"/>
        <v>0</v>
      </c>
      <c r="R391" s="2">
        <f t="shared" si="188"/>
        <v>0</v>
      </c>
      <c r="S391" s="2">
        <f t="shared" si="188"/>
        <v>0</v>
      </c>
      <c r="T391" s="2">
        <f t="shared" si="188"/>
        <v>0</v>
      </c>
      <c r="U391" s="2">
        <f t="shared" si="188"/>
        <v>0</v>
      </c>
      <c r="V391" s="2">
        <f t="shared" si="188"/>
        <v>0</v>
      </c>
      <c r="W391" s="2">
        <f t="shared" si="188"/>
        <v>0</v>
      </c>
      <c r="X391" s="2">
        <f t="shared" si="188"/>
        <v>0</v>
      </c>
      <c r="Y391" s="2">
        <f t="shared" si="188"/>
        <v>0</v>
      </c>
      <c r="Z391" s="2">
        <f t="shared" si="188"/>
        <v>0</v>
      </c>
      <c r="AA391" s="2">
        <f t="shared" si="188"/>
        <v>0</v>
      </c>
      <c r="AB391" s="2">
        <f t="shared" si="188"/>
        <v>0</v>
      </c>
      <c r="AC391" s="2">
        <f t="shared" si="188"/>
        <v>0</v>
      </c>
      <c r="AD391" s="2">
        <f t="shared" si="188"/>
        <v>0</v>
      </c>
      <c r="AE391" s="2">
        <f t="shared" si="188"/>
        <v>0</v>
      </c>
      <c r="AF391" s="2">
        <f t="shared" si="188"/>
        <v>0</v>
      </c>
      <c r="AG391" s="2">
        <f t="shared" si="188"/>
        <v>0</v>
      </c>
      <c r="AH391" s="2">
        <f t="shared" si="188"/>
        <v>0</v>
      </c>
      <c r="AI391" s="2">
        <f t="shared" si="188"/>
        <v>0</v>
      </c>
      <c r="AJ391" s="2">
        <f t="shared" si="188"/>
        <v>0</v>
      </c>
      <c r="AK391" s="2">
        <f t="shared" si="188"/>
        <v>0</v>
      </c>
      <c r="AL391" s="2">
        <f t="shared" si="188"/>
        <v>0</v>
      </c>
      <c r="AM391" s="2">
        <f t="shared" si="188"/>
        <v>0</v>
      </c>
      <c r="AN391" s="2">
        <f t="shared" si="188"/>
        <v>0</v>
      </c>
      <c r="AO391" s="2">
        <f t="shared" si="188"/>
        <v>0</v>
      </c>
      <c r="AP391" s="2">
        <f t="shared" si="188"/>
        <v>0</v>
      </c>
      <c r="AQ391" s="2">
        <f t="shared" si="188"/>
        <v>0</v>
      </c>
      <c r="AR391" s="2">
        <f t="shared" si="188"/>
        <v>0</v>
      </c>
      <c r="AS391" s="2">
        <f t="shared" si="188"/>
        <v>0</v>
      </c>
      <c r="AT391" s="2">
        <f t="shared" si="188"/>
        <v>0</v>
      </c>
      <c r="AU391" s="2">
        <f t="shared" si="188"/>
        <v>1850.7106171213911</v>
      </c>
      <c r="AV391" s="2">
        <f t="shared" si="188"/>
        <v>48333.281857450071</v>
      </c>
      <c r="AW391" s="2">
        <f t="shared" si="188"/>
        <v>133849.85090280831</v>
      </c>
      <c r="AX391" s="2">
        <f t="shared" si="188"/>
        <v>0</v>
      </c>
      <c r="AY391" s="2">
        <f t="shared" si="188"/>
        <v>0</v>
      </c>
      <c r="AZ391" s="2">
        <f t="shared" si="188"/>
        <v>0</v>
      </c>
      <c r="BA391" s="2">
        <f t="shared" si="188"/>
        <v>0</v>
      </c>
      <c r="BB391" s="2">
        <f t="shared" si="188"/>
        <v>0</v>
      </c>
      <c r="BC391" s="2">
        <f t="shared" si="188"/>
        <v>0</v>
      </c>
      <c r="BD391" s="2">
        <f t="shared" si="188"/>
        <v>0</v>
      </c>
      <c r="BE391" s="2">
        <f t="shared" si="188"/>
        <v>0</v>
      </c>
      <c r="BF391" s="2">
        <f t="shared" si="188"/>
        <v>0</v>
      </c>
      <c r="BG391" s="2">
        <f t="shared" si="188"/>
        <v>0</v>
      </c>
      <c r="BH391" s="2">
        <f t="shared" si="188"/>
        <v>0</v>
      </c>
      <c r="BI391" s="2">
        <f t="shared" si="188"/>
        <v>0</v>
      </c>
      <c r="BJ391" s="2">
        <f t="shared" si="188"/>
        <v>0</v>
      </c>
      <c r="BK391" s="2">
        <f t="shared" si="188"/>
        <v>0</v>
      </c>
      <c r="BL391" s="2">
        <f t="shared" si="188"/>
        <v>0</v>
      </c>
      <c r="BM391" s="2">
        <f t="shared" si="188"/>
        <v>0</v>
      </c>
      <c r="BN391" s="2">
        <f t="shared" si="188"/>
        <v>0</v>
      </c>
      <c r="BO391" s="2">
        <f t="shared" si="188"/>
        <v>0</v>
      </c>
      <c r="BP391" s="65">
        <f>SUM(L391:BO391)</f>
        <v>184033.84337737976</v>
      </c>
    </row>
    <row r="392" spans="1:68">
      <c r="B392" s="64" t="s">
        <v>3</v>
      </c>
      <c r="C392" s="165">
        <v>6.25E-2</v>
      </c>
      <c r="L392" s="2">
        <f t="shared" ref="L392:BO392" si="189">SUM(L390,L391/2)*$C392*IF(L$10=$C386,(13-$D386)/12,IF(L$10=$C387,($D387-1)/12,1))</f>
        <v>0</v>
      </c>
      <c r="M392" s="2">
        <f t="shared" si="189"/>
        <v>0</v>
      </c>
      <c r="N392" s="2">
        <f t="shared" si="189"/>
        <v>0</v>
      </c>
      <c r="O392" s="2">
        <f t="shared" si="189"/>
        <v>0</v>
      </c>
      <c r="P392" s="2">
        <f t="shared" si="189"/>
        <v>0</v>
      </c>
      <c r="Q392" s="2">
        <f t="shared" si="189"/>
        <v>0</v>
      </c>
      <c r="R392" s="2">
        <f t="shared" si="189"/>
        <v>0</v>
      </c>
      <c r="S392" s="2">
        <f t="shared" si="189"/>
        <v>0</v>
      </c>
      <c r="T392" s="2">
        <f t="shared" si="189"/>
        <v>0</v>
      </c>
      <c r="U392" s="2">
        <f t="shared" si="189"/>
        <v>0</v>
      </c>
      <c r="V392" s="2">
        <f t="shared" si="189"/>
        <v>0</v>
      </c>
      <c r="W392" s="2">
        <f t="shared" si="189"/>
        <v>0</v>
      </c>
      <c r="X392" s="2">
        <f t="shared" si="189"/>
        <v>0</v>
      </c>
      <c r="Y392" s="2">
        <f t="shared" si="189"/>
        <v>0</v>
      </c>
      <c r="Z392" s="2">
        <f t="shared" si="189"/>
        <v>0</v>
      </c>
      <c r="AA392" s="2">
        <f t="shared" si="189"/>
        <v>0</v>
      </c>
      <c r="AB392" s="2">
        <f t="shared" si="189"/>
        <v>0</v>
      </c>
      <c r="AC392" s="2">
        <f t="shared" si="189"/>
        <v>0</v>
      </c>
      <c r="AD392" s="2">
        <f t="shared" si="189"/>
        <v>0</v>
      </c>
      <c r="AE392" s="2">
        <f t="shared" si="189"/>
        <v>0</v>
      </c>
      <c r="AF392" s="2">
        <f t="shared" si="189"/>
        <v>0</v>
      </c>
      <c r="AG392" s="2">
        <f t="shared" si="189"/>
        <v>0</v>
      </c>
      <c r="AH392" s="2">
        <f t="shared" si="189"/>
        <v>0</v>
      </c>
      <c r="AI392" s="2">
        <f t="shared" si="189"/>
        <v>0</v>
      </c>
      <c r="AJ392" s="2">
        <f t="shared" si="189"/>
        <v>0</v>
      </c>
      <c r="AK392" s="2">
        <f t="shared" si="189"/>
        <v>0</v>
      </c>
      <c r="AL392" s="2">
        <f t="shared" si="189"/>
        <v>0</v>
      </c>
      <c r="AM392" s="2">
        <f t="shared" si="189"/>
        <v>0</v>
      </c>
      <c r="AN392" s="2">
        <f t="shared" si="189"/>
        <v>0</v>
      </c>
      <c r="AO392" s="2">
        <f t="shared" si="189"/>
        <v>0</v>
      </c>
      <c r="AP392" s="2">
        <f t="shared" si="189"/>
        <v>0</v>
      </c>
      <c r="AQ392" s="2">
        <f t="shared" si="189"/>
        <v>0</v>
      </c>
      <c r="AR392" s="2">
        <f t="shared" si="189"/>
        <v>0</v>
      </c>
      <c r="AS392" s="2">
        <f t="shared" si="189"/>
        <v>0</v>
      </c>
      <c r="AT392" s="2">
        <f t="shared" si="189"/>
        <v>0</v>
      </c>
      <c r="AU392" s="2">
        <f t="shared" si="189"/>
        <v>43.376030088782606</v>
      </c>
      <c r="AV392" s="2">
        <f t="shared" si="189"/>
        <v>1628.7954734959505</v>
      </c>
      <c r="AW392" s="2">
        <f t="shared" si="189"/>
        <v>6805.1665819018945</v>
      </c>
      <c r="AX392" s="2">
        <f t="shared" si="189"/>
        <v>0</v>
      </c>
      <c r="AY392" s="2">
        <f t="shared" si="189"/>
        <v>0</v>
      </c>
      <c r="AZ392" s="2">
        <f t="shared" si="189"/>
        <v>0</v>
      </c>
      <c r="BA392" s="2">
        <f t="shared" si="189"/>
        <v>0</v>
      </c>
      <c r="BB392" s="2">
        <f t="shared" si="189"/>
        <v>0</v>
      </c>
      <c r="BC392" s="2">
        <f t="shared" si="189"/>
        <v>0</v>
      </c>
      <c r="BD392" s="2">
        <f t="shared" si="189"/>
        <v>0</v>
      </c>
      <c r="BE392" s="2">
        <f t="shared" si="189"/>
        <v>0</v>
      </c>
      <c r="BF392" s="2">
        <f t="shared" si="189"/>
        <v>0</v>
      </c>
      <c r="BG392" s="2">
        <f t="shared" si="189"/>
        <v>0</v>
      </c>
      <c r="BH392" s="2">
        <f t="shared" si="189"/>
        <v>0</v>
      </c>
      <c r="BI392" s="2">
        <f t="shared" si="189"/>
        <v>0</v>
      </c>
      <c r="BJ392" s="2">
        <f t="shared" si="189"/>
        <v>0</v>
      </c>
      <c r="BK392" s="2">
        <f t="shared" si="189"/>
        <v>0</v>
      </c>
      <c r="BL392" s="2">
        <f t="shared" si="189"/>
        <v>0</v>
      </c>
      <c r="BM392" s="2">
        <f t="shared" si="189"/>
        <v>0</v>
      </c>
      <c r="BN392" s="2">
        <f t="shared" si="189"/>
        <v>0</v>
      </c>
      <c r="BO392" s="2">
        <f t="shared" si="189"/>
        <v>0</v>
      </c>
    </row>
    <row r="393" spans="1:68">
      <c r="B393" s="64" t="s">
        <v>556</v>
      </c>
      <c r="K393" s="167"/>
      <c r="L393" s="2">
        <f t="shared" ref="L393" si="190">SUM(L390:L392)</f>
        <v>0</v>
      </c>
      <c r="M393" s="2">
        <f t="shared" ref="M393:BO393" si="191">SUM(M390:M392)</f>
        <v>0</v>
      </c>
      <c r="N393" s="2">
        <f t="shared" si="191"/>
        <v>0</v>
      </c>
      <c r="O393" s="2">
        <f t="shared" si="191"/>
        <v>0</v>
      </c>
      <c r="P393" s="2">
        <f t="shared" si="191"/>
        <v>0</v>
      </c>
      <c r="Q393" s="2">
        <f t="shared" si="191"/>
        <v>0</v>
      </c>
      <c r="R393" s="2">
        <f t="shared" si="191"/>
        <v>0</v>
      </c>
      <c r="S393" s="2">
        <f t="shared" si="191"/>
        <v>0</v>
      </c>
      <c r="T393" s="2">
        <f t="shared" si="191"/>
        <v>0</v>
      </c>
      <c r="U393" s="2">
        <f t="shared" si="191"/>
        <v>0</v>
      </c>
      <c r="V393" s="2">
        <f t="shared" si="191"/>
        <v>0</v>
      </c>
      <c r="W393" s="2">
        <f t="shared" si="191"/>
        <v>0</v>
      </c>
      <c r="X393" s="2">
        <f t="shared" si="191"/>
        <v>0</v>
      </c>
      <c r="Y393" s="2">
        <f t="shared" si="191"/>
        <v>0</v>
      </c>
      <c r="Z393" s="2">
        <f t="shared" si="191"/>
        <v>0</v>
      </c>
      <c r="AA393" s="2">
        <f t="shared" si="191"/>
        <v>0</v>
      </c>
      <c r="AB393" s="2">
        <f t="shared" si="191"/>
        <v>0</v>
      </c>
      <c r="AC393" s="2">
        <f t="shared" si="191"/>
        <v>0</v>
      </c>
      <c r="AD393" s="2">
        <f t="shared" si="191"/>
        <v>0</v>
      </c>
      <c r="AE393" s="2">
        <f t="shared" si="191"/>
        <v>0</v>
      </c>
      <c r="AF393" s="2">
        <f t="shared" si="191"/>
        <v>0</v>
      </c>
      <c r="AG393" s="2">
        <f t="shared" si="191"/>
        <v>0</v>
      </c>
      <c r="AH393" s="2">
        <f t="shared" si="191"/>
        <v>0</v>
      </c>
      <c r="AI393" s="2">
        <f t="shared" si="191"/>
        <v>0</v>
      </c>
      <c r="AJ393" s="2">
        <f t="shared" si="191"/>
        <v>0</v>
      </c>
      <c r="AK393" s="2">
        <f t="shared" si="191"/>
        <v>0</v>
      </c>
      <c r="AL393" s="2">
        <f t="shared" si="191"/>
        <v>0</v>
      </c>
      <c r="AM393" s="2">
        <f t="shared" si="191"/>
        <v>0</v>
      </c>
      <c r="AN393" s="2">
        <f t="shared" si="191"/>
        <v>0</v>
      </c>
      <c r="AO393" s="2">
        <f t="shared" si="191"/>
        <v>0</v>
      </c>
      <c r="AP393" s="2">
        <f t="shared" si="191"/>
        <v>0</v>
      </c>
      <c r="AQ393" s="2">
        <f t="shared" si="191"/>
        <v>0</v>
      </c>
      <c r="AR393" s="2">
        <f t="shared" si="191"/>
        <v>0</v>
      </c>
      <c r="AS393" s="2">
        <f t="shared" si="191"/>
        <v>0</v>
      </c>
      <c r="AT393" s="2">
        <f t="shared" si="191"/>
        <v>0</v>
      </c>
      <c r="AU393" s="2">
        <f t="shared" si="191"/>
        <v>1894.0866472101736</v>
      </c>
      <c r="AV393" s="2">
        <f t="shared" si="191"/>
        <v>51856.163978156197</v>
      </c>
      <c r="AW393" s="2">
        <f t="shared" si="191"/>
        <v>192511.1814628664</v>
      </c>
      <c r="AX393" s="2">
        <f t="shared" si="191"/>
        <v>0</v>
      </c>
      <c r="AY393" s="2">
        <f t="shared" si="191"/>
        <v>0</v>
      </c>
      <c r="AZ393" s="2">
        <f t="shared" si="191"/>
        <v>0</v>
      </c>
      <c r="BA393" s="2">
        <f t="shared" si="191"/>
        <v>0</v>
      </c>
      <c r="BB393" s="2">
        <f t="shared" si="191"/>
        <v>0</v>
      </c>
      <c r="BC393" s="2">
        <f t="shared" si="191"/>
        <v>0</v>
      </c>
      <c r="BD393" s="2">
        <f t="shared" si="191"/>
        <v>0</v>
      </c>
      <c r="BE393" s="2">
        <f t="shared" si="191"/>
        <v>0</v>
      </c>
      <c r="BF393" s="2">
        <f t="shared" si="191"/>
        <v>0</v>
      </c>
      <c r="BG393" s="2">
        <f t="shared" si="191"/>
        <v>0</v>
      </c>
      <c r="BH393" s="2">
        <f t="shared" si="191"/>
        <v>0</v>
      </c>
      <c r="BI393" s="2">
        <f t="shared" si="191"/>
        <v>0</v>
      </c>
      <c r="BJ393" s="2">
        <f t="shared" si="191"/>
        <v>0</v>
      </c>
      <c r="BK393" s="2">
        <f t="shared" si="191"/>
        <v>0</v>
      </c>
      <c r="BL393" s="2">
        <f t="shared" si="191"/>
        <v>0</v>
      </c>
      <c r="BM393" s="2">
        <f t="shared" si="191"/>
        <v>0</v>
      </c>
      <c r="BN393" s="2">
        <f t="shared" si="191"/>
        <v>0</v>
      </c>
      <c r="BO393" s="2">
        <f t="shared" si="191"/>
        <v>0</v>
      </c>
    </row>
    <row r="394" spans="1:68">
      <c r="B394" s="168" t="s">
        <v>557</v>
      </c>
      <c r="E394" s="2">
        <f>MAX(L393:BO393)*(1+$C$8)</f>
        <v>192511.1814628664</v>
      </c>
      <c r="F394" s="159">
        <v>25</v>
      </c>
      <c r="G394" s="169">
        <f>+$C$6</f>
        <v>2.9999999999999997E-4</v>
      </c>
      <c r="H394" s="151"/>
      <c r="L394" s="2"/>
      <c r="M394" s="2"/>
      <c r="N394" s="2"/>
      <c r="O394" s="2"/>
      <c r="P394" s="2"/>
      <c r="Q394" s="2"/>
    </row>
    <row r="395" spans="1:68">
      <c r="B395" s="14"/>
    </row>
    <row r="396" spans="1:68">
      <c r="B396" s="170" t="s">
        <v>558</v>
      </c>
    </row>
    <row r="397" spans="1:68">
      <c r="B397" s="168" t="s">
        <v>559</v>
      </c>
      <c r="K397" s="2"/>
      <c r="L397" s="2">
        <f t="shared" ref="L397:BO397" si="192">IF(L$10=$C387,$E394,K399)</f>
        <v>0</v>
      </c>
      <c r="M397" s="2">
        <f t="shared" si="192"/>
        <v>0</v>
      </c>
      <c r="N397" s="2">
        <f t="shared" si="192"/>
        <v>0</v>
      </c>
      <c r="O397" s="2">
        <f t="shared" si="192"/>
        <v>0</v>
      </c>
      <c r="P397" s="2">
        <f t="shared" si="192"/>
        <v>0</v>
      </c>
      <c r="Q397" s="2">
        <f t="shared" si="192"/>
        <v>0</v>
      </c>
      <c r="R397" s="2">
        <f t="shared" si="192"/>
        <v>0</v>
      </c>
      <c r="S397" s="2">
        <f t="shared" si="192"/>
        <v>0</v>
      </c>
      <c r="T397" s="2">
        <f t="shared" si="192"/>
        <v>0</v>
      </c>
      <c r="U397" s="2">
        <f t="shared" si="192"/>
        <v>0</v>
      </c>
      <c r="V397" s="2">
        <f t="shared" si="192"/>
        <v>0</v>
      </c>
      <c r="W397" s="2">
        <f t="shared" si="192"/>
        <v>0</v>
      </c>
      <c r="X397" s="2">
        <f t="shared" si="192"/>
        <v>0</v>
      </c>
      <c r="Y397" s="2">
        <f t="shared" si="192"/>
        <v>0</v>
      </c>
      <c r="Z397" s="2">
        <f t="shared" si="192"/>
        <v>0</v>
      </c>
      <c r="AA397" s="2">
        <f t="shared" si="192"/>
        <v>0</v>
      </c>
      <c r="AB397" s="2">
        <f t="shared" si="192"/>
        <v>0</v>
      </c>
      <c r="AC397" s="2">
        <f t="shared" si="192"/>
        <v>0</v>
      </c>
      <c r="AD397" s="2">
        <f t="shared" si="192"/>
        <v>0</v>
      </c>
      <c r="AE397" s="2">
        <f t="shared" si="192"/>
        <v>0</v>
      </c>
      <c r="AF397" s="2">
        <f t="shared" si="192"/>
        <v>0</v>
      </c>
      <c r="AG397" s="2">
        <f t="shared" si="192"/>
        <v>0</v>
      </c>
      <c r="AH397" s="2">
        <f t="shared" si="192"/>
        <v>0</v>
      </c>
      <c r="AI397" s="2">
        <f t="shared" si="192"/>
        <v>0</v>
      </c>
      <c r="AJ397" s="2">
        <f t="shared" si="192"/>
        <v>0</v>
      </c>
      <c r="AK397" s="2">
        <f t="shared" si="192"/>
        <v>0</v>
      </c>
      <c r="AL397" s="2">
        <f t="shared" si="192"/>
        <v>0</v>
      </c>
      <c r="AM397" s="2">
        <f t="shared" si="192"/>
        <v>0</v>
      </c>
      <c r="AN397" s="2">
        <f t="shared" si="192"/>
        <v>0</v>
      </c>
      <c r="AO397" s="2">
        <f t="shared" si="192"/>
        <v>0</v>
      </c>
      <c r="AP397" s="2">
        <f t="shared" si="192"/>
        <v>0</v>
      </c>
      <c r="AQ397" s="2">
        <f t="shared" si="192"/>
        <v>0</v>
      </c>
      <c r="AR397" s="2">
        <f t="shared" si="192"/>
        <v>0</v>
      </c>
      <c r="AS397" s="2">
        <f t="shared" si="192"/>
        <v>0</v>
      </c>
      <c r="AT397" s="2">
        <f t="shared" si="192"/>
        <v>0</v>
      </c>
      <c r="AU397" s="2">
        <f t="shared" si="192"/>
        <v>0</v>
      </c>
      <c r="AV397" s="2">
        <f t="shared" si="192"/>
        <v>0</v>
      </c>
      <c r="AW397" s="2">
        <f t="shared" si="192"/>
        <v>192511.1814628664</v>
      </c>
      <c r="AX397" s="2">
        <f t="shared" si="192"/>
        <v>191869.47752465683</v>
      </c>
      <c r="AY397" s="2">
        <f t="shared" si="192"/>
        <v>184169.03026614219</v>
      </c>
      <c r="AZ397" s="2">
        <f t="shared" si="192"/>
        <v>176468.58300762755</v>
      </c>
      <c r="BA397" s="2">
        <f t="shared" si="192"/>
        <v>168768.1357491129</v>
      </c>
      <c r="BB397" s="2">
        <f t="shared" si="192"/>
        <v>161067.68849059826</v>
      </c>
      <c r="BC397" s="2">
        <f t="shared" si="192"/>
        <v>153367.24123208362</v>
      </c>
      <c r="BD397" s="2">
        <f t="shared" si="192"/>
        <v>145666.79397356897</v>
      </c>
      <c r="BE397" s="2">
        <f t="shared" si="192"/>
        <v>137966.34671505433</v>
      </c>
      <c r="BF397" s="2">
        <f t="shared" si="192"/>
        <v>130265.89945653967</v>
      </c>
      <c r="BG397" s="2">
        <f t="shared" si="192"/>
        <v>122565.45219802501</v>
      </c>
      <c r="BH397" s="2">
        <f t="shared" si="192"/>
        <v>114865.00493951036</v>
      </c>
      <c r="BI397" s="2">
        <f t="shared" si="192"/>
        <v>107164.5576809957</v>
      </c>
      <c r="BJ397" s="2">
        <f t="shared" si="192"/>
        <v>99464.110422481041</v>
      </c>
      <c r="BK397" s="2">
        <f t="shared" si="192"/>
        <v>91763.663163966383</v>
      </c>
      <c r="BL397" s="2">
        <f t="shared" si="192"/>
        <v>84063.215905451725</v>
      </c>
      <c r="BM397" s="2">
        <f t="shared" si="192"/>
        <v>76362.768646937067</v>
      </c>
      <c r="BN397" s="2">
        <f t="shared" si="192"/>
        <v>68662.32138842241</v>
      </c>
      <c r="BO397" s="2">
        <f t="shared" si="192"/>
        <v>60961.874129907752</v>
      </c>
    </row>
    <row r="398" spans="1:68">
      <c r="B398" s="64" t="s">
        <v>541</v>
      </c>
      <c r="K398" s="2"/>
      <c r="L398" s="2">
        <f t="shared" ref="L398:BO398" si="193">IF(L$10=$C387,$E394/$F394*(13-$D387)/12,MIN(K399,$E394/$F394))</f>
        <v>0</v>
      </c>
      <c r="M398" s="2">
        <f t="shared" si="193"/>
        <v>0</v>
      </c>
      <c r="N398" s="2">
        <f t="shared" si="193"/>
        <v>0</v>
      </c>
      <c r="O398" s="2">
        <f t="shared" si="193"/>
        <v>0</v>
      </c>
      <c r="P398" s="2">
        <f t="shared" si="193"/>
        <v>0</v>
      </c>
      <c r="Q398" s="2">
        <f t="shared" si="193"/>
        <v>0</v>
      </c>
      <c r="R398" s="2">
        <f t="shared" si="193"/>
        <v>0</v>
      </c>
      <c r="S398" s="2">
        <f t="shared" si="193"/>
        <v>0</v>
      </c>
      <c r="T398" s="2">
        <f t="shared" si="193"/>
        <v>0</v>
      </c>
      <c r="U398" s="2">
        <f t="shared" si="193"/>
        <v>0</v>
      </c>
      <c r="V398" s="2">
        <f t="shared" si="193"/>
        <v>0</v>
      </c>
      <c r="W398" s="2">
        <f t="shared" si="193"/>
        <v>0</v>
      </c>
      <c r="X398" s="2">
        <f t="shared" si="193"/>
        <v>0</v>
      </c>
      <c r="Y398" s="2">
        <f t="shared" si="193"/>
        <v>0</v>
      </c>
      <c r="Z398" s="2">
        <f t="shared" si="193"/>
        <v>0</v>
      </c>
      <c r="AA398" s="2">
        <f t="shared" si="193"/>
        <v>0</v>
      </c>
      <c r="AB398" s="2">
        <f t="shared" si="193"/>
        <v>0</v>
      </c>
      <c r="AC398" s="2">
        <f t="shared" si="193"/>
        <v>0</v>
      </c>
      <c r="AD398" s="2">
        <f t="shared" si="193"/>
        <v>0</v>
      </c>
      <c r="AE398" s="2">
        <f t="shared" si="193"/>
        <v>0</v>
      </c>
      <c r="AF398" s="2">
        <f t="shared" si="193"/>
        <v>0</v>
      </c>
      <c r="AG398" s="2">
        <f t="shared" si="193"/>
        <v>0</v>
      </c>
      <c r="AH398" s="2">
        <f t="shared" si="193"/>
        <v>0</v>
      </c>
      <c r="AI398" s="2">
        <f t="shared" si="193"/>
        <v>0</v>
      </c>
      <c r="AJ398" s="2">
        <f t="shared" si="193"/>
        <v>0</v>
      </c>
      <c r="AK398" s="2">
        <f t="shared" si="193"/>
        <v>0</v>
      </c>
      <c r="AL398" s="2">
        <f t="shared" si="193"/>
        <v>0</v>
      </c>
      <c r="AM398" s="2">
        <f t="shared" si="193"/>
        <v>0</v>
      </c>
      <c r="AN398" s="2">
        <f t="shared" si="193"/>
        <v>0</v>
      </c>
      <c r="AO398" s="2">
        <f t="shared" si="193"/>
        <v>0</v>
      </c>
      <c r="AP398" s="2">
        <f t="shared" si="193"/>
        <v>0</v>
      </c>
      <c r="AQ398" s="2">
        <f t="shared" si="193"/>
        <v>0</v>
      </c>
      <c r="AR398" s="2">
        <f t="shared" si="193"/>
        <v>0</v>
      </c>
      <c r="AS398" s="2">
        <f t="shared" si="193"/>
        <v>0</v>
      </c>
      <c r="AT398" s="2">
        <f t="shared" si="193"/>
        <v>0</v>
      </c>
      <c r="AU398" s="2">
        <f t="shared" si="193"/>
        <v>0</v>
      </c>
      <c r="AV398" s="2">
        <f t="shared" si="193"/>
        <v>0</v>
      </c>
      <c r="AW398" s="2">
        <f t="shared" si="193"/>
        <v>641.70393820955462</v>
      </c>
      <c r="AX398" s="2">
        <f t="shared" si="193"/>
        <v>7700.4472585146559</v>
      </c>
      <c r="AY398" s="2">
        <f t="shared" si="193"/>
        <v>7700.4472585146559</v>
      </c>
      <c r="AZ398" s="2">
        <f t="shared" si="193"/>
        <v>7700.4472585146559</v>
      </c>
      <c r="BA398" s="2">
        <f t="shared" si="193"/>
        <v>7700.4472585146559</v>
      </c>
      <c r="BB398" s="2">
        <f t="shared" si="193"/>
        <v>7700.4472585146559</v>
      </c>
      <c r="BC398" s="2">
        <f t="shared" si="193"/>
        <v>7700.4472585146559</v>
      </c>
      <c r="BD398" s="2">
        <f t="shared" si="193"/>
        <v>7700.4472585146559</v>
      </c>
      <c r="BE398" s="2">
        <f t="shared" si="193"/>
        <v>7700.4472585146559</v>
      </c>
      <c r="BF398" s="2">
        <f t="shared" si="193"/>
        <v>7700.4472585146559</v>
      </c>
      <c r="BG398" s="2">
        <f t="shared" si="193"/>
        <v>7700.4472585146559</v>
      </c>
      <c r="BH398" s="2">
        <f t="shared" si="193"/>
        <v>7700.4472585146559</v>
      </c>
      <c r="BI398" s="2">
        <f t="shared" si="193"/>
        <v>7700.4472585146559</v>
      </c>
      <c r="BJ398" s="2">
        <f t="shared" si="193"/>
        <v>7700.4472585146559</v>
      </c>
      <c r="BK398" s="2">
        <f t="shared" si="193"/>
        <v>7700.4472585146559</v>
      </c>
      <c r="BL398" s="2">
        <f t="shared" si="193"/>
        <v>7700.4472585146559</v>
      </c>
      <c r="BM398" s="2">
        <f t="shared" si="193"/>
        <v>7700.4472585146559</v>
      </c>
      <c r="BN398" s="2">
        <f t="shared" si="193"/>
        <v>7700.4472585146559</v>
      </c>
      <c r="BO398" s="2">
        <f t="shared" si="193"/>
        <v>7700.4472585146559</v>
      </c>
    </row>
    <row r="399" spans="1:68">
      <c r="B399" s="168" t="s">
        <v>542</v>
      </c>
      <c r="K399" s="167">
        <v>0</v>
      </c>
      <c r="L399" s="2">
        <f t="shared" ref="L399:BO399" si="194">+L397-L398</f>
        <v>0</v>
      </c>
      <c r="M399" s="2">
        <f t="shared" si="194"/>
        <v>0</v>
      </c>
      <c r="N399" s="2">
        <f t="shared" si="194"/>
        <v>0</v>
      </c>
      <c r="O399" s="2">
        <f t="shared" si="194"/>
        <v>0</v>
      </c>
      <c r="P399" s="2">
        <f t="shared" si="194"/>
        <v>0</v>
      </c>
      <c r="Q399" s="2">
        <f t="shared" si="194"/>
        <v>0</v>
      </c>
      <c r="R399" s="2">
        <f t="shared" si="194"/>
        <v>0</v>
      </c>
      <c r="S399" s="2">
        <f t="shared" si="194"/>
        <v>0</v>
      </c>
      <c r="T399" s="2">
        <f t="shared" si="194"/>
        <v>0</v>
      </c>
      <c r="U399" s="2">
        <f t="shared" si="194"/>
        <v>0</v>
      </c>
      <c r="V399" s="2">
        <f t="shared" si="194"/>
        <v>0</v>
      </c>
      <c r="W399" s="2">
        <f t="shared" si="194"/>
        <v>0</v>
      </c>
      <c r="X399" s="2">
        <f t="shared" si="194"/>
        <v>0</v>
      </c>
      <c r="Y399" s="2">
        <f t="shared" si="194"/>
        <v>0</v>
      </c>
      <c r="Z399" s="2">
        <f t="shared" si="194"/>
        <v>0</v>
      </c>
      <c r="AA399" s="2">
        <f t="shared" si="194"/>
        <v>0</v>
      </c>
      <c r="AB399" s="2">
        <f t="shared" si="194"/>
        <v>0</v>
      </c>
      <c r="AC399" s="2">
        <f t="shared" si="194"/>
        <v>0</v>
      </c>
      <c r="AD399" s="2">
        <f t="shared" si="194"/>
        <v>0</v>
      </c>
      <c r="AE399" s="2">
        <f t="shared" si="194"/>
        <v>0</v>
      </c>
      <c r="AF399" s="2">
        <f t="shared" si="194"/>
        <v>0</v>
      </c>
      <c r="AG399" s="2">
        <f t="shared" si="194"/>
        <v>0</v>
      </c>
      <c r="AH399" s="2">
        <f t="shared" si="194"/>
        <v>0</v>
      </c>
      <c r="AI399" s="2">
        <f t="shared" si="194"/>
        <v>0</v>
      </c>
      <c r="AJ399" s="2">
        <f t="shared" si="194"/>
        <v>0</v>
      </c>
      <c r="AK399" s="2">
        <f t="shared" si="194"/>
        <v>0</v>
      </c>
      <c r="AL399" s="2">
        <f t="shared" si="194"/>
        <v>0</v>
      </c>
      <c r="AM399" s="2">
        <f t="shared" si="194"/>
        <v>0</v>
      </c>
      <c r="AN399" s="2">
        <f t="shared" si="194"/>
        <v>0</v>
      </c>
      <c r="AO399" s="2">
        <f t="shared" si="194"/>
        <v>0</v>
      </c>
      <c r="AP399" s="2">
        <f t="shared" si="194"/>
        <v>0</v>
      </c>
      <c r="AQ399" s="2">
        <f t="shared" si="194"/>
        <v>0</v>
      </c>
      <c r="AR399" s="2">
        <f t="shared" si="194"/>
        <v>0</v>
      </c>
      <c r="AS399" s="2">
        <f t="shared" si="194"/>
        <v>0</v>
      </c>
      <c r="AT399" s="2">
        <f t="shared" si="194"/>
        <v>0</v>
      </c>
      <c r="AU399" s="2">
        <f t="shared" si="194"/>
        <v>0</v>
      </c>
      <c r="AV399" s="2">
        <f t="shared" si="194"/>
        <v>0</v>
      </c>
      <c r="AW399" s="2">
        <f t="shared" si="194"/>
        <v>191869.47752465683</v>
      </c>
      <c r="AX399" s="2">
        <f t="shared" si="194"/>
        <v>184169.03026614219</v>
      </c>
      <c r="AY399" s="2">
        <f t="shared" si="194"/>
        <v>176468.58300762755</v>
      </c>
      <c r="AZ399" s="2">
        <f t="shared" si="194"/>
        <v>168768.1357491129</v>
      </c>
      <c r="BA399" s="2">
        <f t="shared" si="194"/>
        <v>161067.68849059826</v>
      </c>
      <c r="BB399" s="2">
        <f t="shared" si="194"/>
        <v>153367.24123208362</v>
      </c>
      <c r="BC399" s="2">
        <f t="shared" si="194"/>
        <v>145666.79397356897</v>
      </c>
      <c r="BD399" s="2">
        <f t="shared" si="194"/>
        <v>137966.34671505433</v>
      </c>
      <c r="BE399" s="2">
        <f t="shared" si="194"/>
        <v>130265.89945653967</v>
      </c>
      <c r="BF399" s="2">
        <f t="shared" si="194"/>
        <v>122565.45219802501</v>
      </c>
      <c r="BG399" s="2">
        <f t="shared" si="194"/>
        <v>114865.00493951036</v>
      </c>
      <c r="BH399" s="2">
        <f t="shared" si="194"/>
        <v>107164.5576809957</v>
      </c>
      <c r="BI399" s="2">
        <f t="shared" si="194"/>
        <v>99464.110422481041</v>
      </c>
      <c r="BJ399" s="2">
        <f t="shared" si="194"/>
        <v>91763.663163966383</v>
      </c>
      <c r="BK399" s="2">
        <f t="shared" si="194"/>
        <v>84063.215905451725</v>
      </c>
      <c r="BL399" s="2">
        <f t="shared" si="194"/>
        <v>76362.768646937067</v>
      </c>
      <c r="BM399" s="2">
        <f t="shared" si="194"/>
        <v>68662.32138842241</v>
      </c>
      <c r="BN399" s="2">
        <f t="shared" si="194"/>
        <v>60961.874129907752</v>
      </c>
      <c r="BO399" s="2">
        <f t="shared" si="194"/>
        <v>53261.426871393094</v>
      </c>
    </row>
    <row r="400" spans="1:68">
      <c r="B400" s="64" t="s">
        <v>543</v>
      </c>
      <c r="L400" s="2">
        <f t="shared" ref="L400:BO400" si="195">IF(L$10=$C387,(L397+L399)/2*(13-$D387)/12,(L397+L399)/2)</f>
        <v>0</v>
      </c>
      <c r="M400" s="2">
        <f t="shared" si="195"/>
        <v>0</v>
      </c>
      <c r="N400" s="2">
        <f t="shared" si="195"/>
        <v>0</v>
      </c>
      <c r="O400" s="2">
        <f t="shared" si="195"/>
        <v>0</v>
      </c>
      <c r="P400" s="2">
        <f t="shared" si="195"/>
        <v>0</v>
      </c>
      <c r="Q400" s="2">
        <f t="shared" si="195"/>
        <v>0</v>
      </c>
      <c r="R400" s="2">
        <f t="shared" si="195"/>
        <v>0</v>
      </c>
      <c r="S400" s="2">
        <f t="shared" si="195"/>
        <v>0</v>
      </c>
      <c r="T400" s="2">
        <f t="shared" si="195"/>
        <v>0</v>
      </c>
      <c r="U400" s="2">
        <f t="shared" si="195"/>
        <v>0</v>
      </c>
      <c r="V400" s="2">
        <f t="shared" si="195"/>
        <v>0</v>
      </c>
      <c r="W400" s="2">
        <f t="shared" si="195"/>
        <v>0</v>
      </c>
      <c r="X400" s="2">
        <f t="shared" si="195"/>
        <v>0</v>
      </c>
      <c r="Y400" s="2">
        <f t="shared" si="195"/>
        <v>0</v>
      </c>
      <c r="Z400" s="2">
        <f t="shared" si="195"/>
        <v>0</v>
      </c>
      <c r="AA400" s="2">
        <f t="shared" si="195"/>
        <v>0</v>
      </c>
      <c r="AB400" s="2">
        <f t="shared" si="195"/>
        <v>0</v>
      </c>
      <c r="AC400" s="2">
        <f t="shared" si="195"/>
        <v>0</v>
      </c>
      <c r="AD400" s="2">
        <f t="shared" si="195"/>
        <v>0</v>
      </c>
      <c r="AE400" s="2">
        <f t="shared" si="195"/>
        <v>0</v>
      </c>
      <c r="AF400" s="2">
        <f t="shared" si="195"/>
        <v>0</v>
      </c>
      <c r="AG400" s="2">
        <f t="shared" si="195"/>
        <v>0</v>
      </c>
      <c r="AH400" s="2">
        <f t="shared" si="195"/>
        <v>0</v>
      </c>
      <c r="AI400" s="2">
        <f t="shared" si="195"/>
        <v>0</v>
      </c>
      <c r="AJ400" s="2">
        <f t="shared" si="195"/>
        <v>0</v>
      </c>
      <c r="AK400" s="2">
        <f t="shared" si="195"/>
        <v>0</v>
      </c>
      <c r="AL400" s="2">
        <f t="shared" si="195"/>
        <v>0</v>
      </c>
      <c r="AM400" s="2">
        <f t="shared" si="195"/>
        <v>0</v>
      </c>
      <c r="AN400" s="2">
        <f t="shared" si="195"/>
        <v>0</v>
      </c>
      <c r="AO400" s="2">
        <f t="shared" si="195"/>
        <v>0</v>
      </c>
      <c r="AP400" s="2">
        <f t="shared" si="195"/>
        <v>0</v>
      </c>
      <c r="AQ400" s="2">
        <f t="shared" si="195"/>
        <v>0</v>
      </c>
      <c r="AR400" s="2">
        <f t="shared" si="195"/>
        <v>0</v>
      </c>
      <c r="AS400" s="2">
        <f t="shared" si="195"/>
        <v>0</v>
      </c>
      <c r="AT400" s="2">
        <f t="shared" si="195"/>
        <v>0</v>
      </c>
      <c r="AU400" s="2">
        <f t="shared" si="195"/>
        <v>0</v>
      </c>
      <c r="AV400" s="2">
        <f t="shared" si="195"/>
        <v>0</v>
      </c>
      <c r="AW400" s="2">
        <f t="shared" si="195"/>
        <v>16015.860791146801</v>
      </c>
      <c r="AX400" s="2">
        <f t="shared" si="195"/>
        <v>188019.25389539951</v>
      </c>
      <c r="AY400" s="2">
        <f t="shared" si="195"/>
        <v>180318.80663688487</v>
      </c>
      <c r="AZ400" s="2">
        <f t="shared" si="195"/>
        <v>172618.35937837022</v>
      </c>
      <c r="BA400" s="2">
        <f t="shared" si="195"/>
        <v>164917.91211985558</v>
      </c>
      <c r="BB400" s="2">
        <f t="shared" si="195"/>
        <v>157217.46486134094</v>
      </c>
      <c r="BC400" s="2">
        <f t="shared" si="195"/>
        <v>149517.01760282629</v>
      </c>
      <c r="BD400" s="2">
        <f t="shared" si="195"/>
        <v>141816.57034431165</v>
      </c>
      <c r="BE400" s="2">
        <f t="shared" si="195"/>
        <v>134116.12308579701</v>
      </c>
      <c r="BF400" s="2">
        <f t="shared" si="195"/>
        <v>126415.67582728234</v>
      </c>
      <c r="BG400" s="2">
        <f t="shared" si="195"/>
        <v>118715.22856876769</v>
      </c>
      <c r="BH400" s="2">
        <f t="shared" si="195"/>
        <v>111014.78131025302</v>
      </c>
      <c r="BI400" s="2">
        <f t="shared" si="195"/>
        <v>103314.33405173838</v>
      </c>
      <c r="BJ400" s="2">
        <f t="shared" si="195"/>
        <v>95613.886793223704</v>
      </c>
      <c r="BK400" s="2">
        <f t="shared" si="195"/>
        <v>87913.439534709061</v>
      </c>
      <c r="BL400" s="2">
        <f t="shared" si="195"/>
        <v>80212.992276194389</v>
      </c>
      <c r="BM400" s="2">
        <f t="shared" si="195"/>
        <v>72512.545017679746</v>
      </c>
      <c r="BN400" s="2">
        <f t="shared" si="195"/>
        <v>64812.097759165081</v>
      </c>
      <c r="BO400" s="2">
        <f t="shared" si="195"/>
        <v>57111.650500650423</v>
      </c>
    </row>
    <row r="401" spans="1:67">
      <c r="B401" s="64" t="s">
        <v>535</v>
      </c>
      <c r="L401" s="171">
        <f t="shared" ref="L401:BO401" si="196">+L400*$C$5</f>
        <v>0</v>
      </c>
      <c r="M401" s="171">
        <f t="shared" si="196"/>
        <v>0</v>
      </c>
      <c r="N401" s="171">
        <f t="shared" si="196"/>
        <v>0</v>
      </c>
      <c r="O401" s="171">
        <f t="shared" si="196"/>
        <v>0</v>
      </c>
      <c r="P401" s="171">
        <f t="shared" si="196"/>
        <v>0</v>
      </c>
      <c r="Q401" s="171">
        <f t="shared" si="196"/>
        <v>0</v>
      </c>
      <c r="R401" s="171">
        <f t="shared" si="196"/>
        <v>0</v>
      </c>
      <c r="S401" s="171">
        <f t="shared" si="196"/>
        <v>0</v>
      </c>
      <c r="T401" s="171">
        <f t="shared" si="196"/>
        <v>0</v>
      </c>
      <c r="U401" s="171">
        <f t="shared" si="196"/>
        <v>0</v>
      </c>
      <c r="V401" s="171">
        <f t="shared" si="196"/>
        <v>0</v>
      </c>
      <c r="W401" s="171">
        <f t="shared" si="196"/>
        <v>0</v>
      </c>
      <c r="X401" s="171">
        <f t="shared" si="196"/>
        <v>0</v>
      </c>
      <c r="Y401" s="171">
        <f t="shared" si="196"/>
        <v>0</v>
      </c>
      <c r="Z401" s="171">
        <f t="shared" si="196"/>
        <v>0</v>
      </c>
      <c r="AA401" s="171">
        <f t="shared" si="196"/>
        <v>0</v>
      </c>
      <c r="AB401" s="171">
        <f t="shared" si="196"/>
        <v>0</v>
      </c>
      <c r="AC401" s="171">
        <f t="shared" si="196"/>
        <v>0</v>
      </c>
      <c r="AD401" s="171">
        <f t="shared" si="196"/>
        <v>0</v>
      </c>
      <c r="AE401" s="171">
        <f t="shared" si="196"/>
        <v>0</v>
      </c>
      <c r="AF401" s="171">
        <f t="shared" si="196"/>
        <v>0</v>
      </c>
      <c r="AG401" s="171">
        <f t="shared" si="196"/>
        <v>0</v>
      </c>
      <c r="AH401" s="171">
        <f t="shared" si="196"/>
        <v>0</v>
      </c>
      <c r="AI401" s="171">
        <f t="shared" si="196"/>
        <v>0</v>
      </c>
      <c r="AJ401" s="171">
        <f t="shared" si="196"/>
        <v>0</v>
      </c>
      <c r="AK401" s="171">
        <f t="shared" si="196"/>
        <v>0</v>
      </c>
      <c r="AL401" s="171">
        <f t="shared" si="196"/>
        <v>0</v>
      </c>
      <c r="AM401" s="171">
        <f t="shared" si="196"/>
        <v>0</v>
      </c>
      <c r="AN401" s="171">
        <f t="shared" si="196"/>
        <v>0</v>
      </c>
      <c r="AO401" s="171">
        <f t="shared" si="196"/>
        <v>0</v>
      </c>
      <c r="AP401" s="171">
        <f t="shared" si="196"/>
        <v>0</v>
      </c>
      <c r="AQ401" s="171">
        <f t="shared" si="196"/>
        <v>0</v>
      </c>
      <c r="AR401" s="171">
        <f t="shared" si="196"/>
        <v>0</v>
      </c>
      <c r="AS401" s="171">
        <f t="shared" si="196"/>
        <v>0</v>
      </c>
      <c r="AT401" s="171">
        <f t="shared" si="196"/>
        <v>0</v>
      </c>
      <c r="AU401" s="171">
        <f t="shared" si="196"/>
        <v>0</v>
      </c>
      <c r="AV401" s="171">
        <f t="shared" si="196"/>
        <v>0</v>
      </c>
      <c r="AW401" s="171">
        <f t="shared" si="196"/>
        <v>1121.1102553802762</v>
      </c>
      <c r="AX401" s="171">
        <f t="shared" si="196"/>
        <v>13161.347772677967</v>
      </c>
      <c r="AY401" s="171">
        <f t="shared" si="196"/>
        <v>12622.316464581942</v>
      </c>
      <c r="AZ401" s="171">
        <f t="shared" si="196"/>
        <v>12083.285156485917</v>
      </c>
      <c r="BA401" s="171">
        <f t="shared" si="196"/>
        <v>11544.253848389892</v>
      </c>
      <c r="BB401" s="171">
        <f t="shared" si="196"/>
        <v>11005.222540293867</v>
      </c>
      <c r="BC401" s="171">
        <f t="shared" si="196"/>
        <v>10466.191232197842</v>
      </c>
      <c r="BD401" s="171">
        <f t="shared" si="196"/>
        <v>9927.1599241018157</v>
      </c>
      <c r="BE401" s="171">
        <f t="shared" si="196"/>
        <v>9388.1286160057916</v>
      </c>
      <c r="BF401" s="171">
        <f t="shared" si="196"/>
        <v>8849.0973079097639</v>
      </c>
      <c r="BG401" s="171">
        <f t="shared" si="196"/>
        <v>8310.0659998137398</v>
      </c>
      <c r="BH401" s="171">
        <f t="shared" si="196"/>
        <v>7771.0346917177121</v>
      </c>
      <c r="BI401" s="171">
        <f t="shared" si="196"/>
        <v>7232.0033836216871</v>
      </c>
      <c r="BJ401" s="171">
        <f t="shared" si="196"/>
        <v>6692.9720755256603</v>
      </c>
      <c r="BK401" s="171">
        <f t="shared" si="196"/>
        <v>6153.9407674296344</v>
      </c>
      <c r="BL401" s="171">
        <f t="shared" si="196"/>
        <v>5614.9094593336076</v>
      </c>
      <c r="BM401" s="171">
        <f t="shared" si="196"/>
        <v>5075.8781512375826</v>
      </c>
      <c r="BN401" s="171">
        <f t="shared" si="196"/>
        <v>4536.8468431415558</v>
      </c>
      <c r="BO401" s="171">
        <f t="shared" si="196"/>
        <v>3997.8155350455299</v>
      </c>
    </row>
    <row r="402" spans="1:67">
      <c r="B402" s="14" t="s">
        <v>560</v>
      </c>
      <c r="L402" s="22">
        <f t="shared" ref="L402:BO402" si="197">IF(OR(L$10&lt;$C387,L$10&gt;$C387+$F394),0,IF(L$10=$C387,$E394*(13-$D387)/12,IF(L$10=$C387+$F394,$E394*($D387-1)/12,$E394)))</f>
        <v>0</v>
      </c>
      <c r="M402" s="22">
        <f t="shared" si="197"/>
        <v>0</v>
      </c>
      <c r="N402" s="22">
        <f t="shared" si="197"/>
        <v>0</v>
      </c>
      <c r="O402" s="22">
        <f t="shared" si="197"/>
        <v>0</v>
      </c>
      <c r="P402" s="22">
        <f t="shared" si="197"/>
        <v>0</v>
      </c>
      <c r="Q402" s="22">
        <f t="shared" si="197"/>
        <v>0</v>
      </c>
      <c r="R402" s="22">
        <f t="shared" si="197"/>
        <v>0</v>
      </c>
      <c r="S402" s="22">
        <f t="shared" si="197"/>
        <v>0</v>
      </c>
      <c r="T402" s="22">
        <f t="shared" si="197"/>
        <v>0</v>
      </c>
      <c r="U402" s="22">
        <f t="shared" si="197"/>
        <v>0</v>
      </c>
      <c r="V402" s="22">
        <f t="shared" si="197"/>
        <v>0</v>
      </c>
      <c r="W402" s="22">
        <f t="shared" si="197"/>
        <v>0</v>
      </c>
      <c r="X402" s="22">
        <f t="shared" si="197"/>
        <v>0</v>
      </c>
      <c r="Y402" s="22">
        <f t="shared" si="197"/>
        <v>0</v>
      </c>
      <c r="Z402" s="22">
        <f t="shared" si="197"/>
        <v>0</v>
      </c>
      <c r="AA402" s="22">
        <f t="shared" si="197"/>
        <v>0</v>
      </c>
      <c r="AB402" s="22">
        <f t="shared" si="197"/>
        <v>0</v>
      </c>
      <c r="AC402" s="22">
        <f t="shared" si="197"/>
        <v>0</v>
      </c>
      <c r="AD402" s="22">
        <f t="shared" si="197"/>
        <v>0</v>
      </c>
      <c r="AE402" s="22">
        <f t="shared" si="197"/>
        <v>0</v>
      </c>
      <c r="AF402" s="22">
        <f t="shared" si="197"/>
        <v>0</v>
      </c>
      <c r="AG402" s="22">
        <f t="shared" si="197"/>
        <v>0</v>
      </c>
      <c r="AH402" s="22">
        <f t="shared" si="197"/>
        <v>0</v>
      </c>
      <c r="AI402" s="22">
        <f t="shared" si="197"/>
        <v>0</v>
      </c>
      <c r="AJ402" s="22">
        <f t="shared" si="197"/>
        <v>0</v>
      </c>
      <c r="AK402" s="22">
        <f t="shared" si="197"/>
        <v>0</v>
      </c>
      <c r="AL402" s="22">
        <f t="shared" si="197"/>
        <v>0</v>
      </c>
      <c r="AM402" s="22">
        <f t="shared" si="197"/>
        <v>0</v>
      </c>
      <c r="AN402" s="22">
        <f t="shared" si="197"/>
        <v>0</v>
      </c>
      <c r="AO402" s="22">
        <f t="shared" si="197"/>
        <v>0</v>
      </c>
      <c r="AP402" s="22">
        <f t="shared" si="197"/>
        <v>0</v>
      </c>
      <c r="AQ402" s="22">
        <f t="shared" si="197"/>
        <v>0</v>
      </c>
      <c r="AR402" s="22">
        <f t="shared" si="197"/>
        <v>0</v>
      </c>
      <c r="AS402" s="22">
        <f t="shared" si="197"/>
        <v>0</v>
      </c>
      <c r="AT402" s="22">
        <f t="shared" si="197"/>
        <v>0</v>
      </c>
      <c r="AU402" s="22">
        <f t="shared" si="197"/>
        <v>0</v>
      </c>
      <c r="AV402" s="22">
        <f t="shared" si="197"/>
        <v>0</v>
      </c>
      <c r="AW402" s="22">
        <f t="shared" si="197"/>
        <v>16042.598455238867</v>
      </c>
      <c r="AX402" s="22">
        <f t="shared" si="197"/>
        <v>192511.1814628664</v>
      </c>
      <c r="AY402" s="22">
        <f t="shared" si="197"/>
        <v>192511.1814628664</v>
      </c>
      <c r="AZ402" s="22">
        <f t="shared" si="197"/>
        <v>192511.1814628664</v>
      </c>
      <c r="BA402" s="22">
        <f t="shared" si="197"/>
        <v>192511.1814628664</v>
      </c>
      <c r="BB402" s="22">
        <f t="shared" si="197"/>
        <v>192511.1814628664</v>
      </c>
      <c r="BC402" s="22">
        <f t="shared" si="197"/>
        <v>192511.1814628664</v>
      </c>
      <c r="BD402" s="22">
        <f t="shared" si="197"/>
        <v>192511.1814628664</v>
      </c>
      <c r="BE402" s="22">
        <f t="shared" si="197"/>
        <v>192511.1814628664</v>
      </c>
      <c r="BF402" s="22">
        <f t="shared" si="197"/>
        <v>192511.1814628664</v>
      </c>
      <c r="BG402" s="22">
        <f t="shared" si="197"/>
        <v>192511.1814628664</v>
      </c>
      <c r="BH402" s="22">
        <f t="shared" si="197"/>
        <v>192511.1814628664</v>
      </c>
      <c r="BI402" s="22">
        <f t="shared" si="197"/>
        <v>192511.1814628664</v>
      </c>
      <c r="BJ402" s="22">
        <f t="shared" si="197"/>
        <v>192511.1814628664</v>
      </c>
      <c r="BK402" s="22">
        <f t="shared" si="197"/>
        <v>192511.1814628664</v>
      </c>
      <c r="BL402" s="22">
        <f t="shared" si="197"/>
        <v>192511.1814628664</v>
      </c>
      <c r="BM402" s="22">
        <f t="shared" si="197"/>
        <v>192511.1814628664</v>
      </c>
      <c r="BN402" s="22">
        <f t="shared" si="197"/>
        <v>192511.1814628664</v>
      </c>
      <c r="BO402" s="22">
        <f t="shared" si="197"/>
        <v>192511.1814628664</v>
      </c>
    </row>
    <row r="403" spans="1:67">
      <c r="B403" s="14" t="s">
        <v>536</v>
      </c>
      <c r="I403" s="2"/>
      <c r="J403" s="2"/>
      <c r="L403" s="172">
        <f>+L402*$G394</f>
        <v>0</v>
      </c>
      <c r="M403" s="172">
        <f t="shared" ref="M403:BO403" si="198">+M402*$G394</f>
        <v>0</v>
      </c>
      <c r="N403" s="172">
        <f t="shared" si="198"/>
        <v>0</v>
      </c>
      <c r="O403" s="172">
        <f t="shared" si="198"/>
        <v>0</v>
      </c>
      <c r="P403" s="172">
        <f t="shared" si="198"/>
        <v>0</v>
      </c>
      <c r="Q403" s="172">
        <f t="shared" si="198"/>
        <v>0</v>
      </c>
      <c r="R403" s="172">
        <f t="shared" si="198"/>
        <v>0</v>
      </c>
      <c r="S403" s="172">
        <f t="shared" si="198"/>
        <v>0</v>
      </c>
      <c r="T403" s="172">
        <f t="shared" si="198"/>
        <v>0</v>
      </c>
      <c r="U403" s="172">
        <f t="shared" si="198"/>
        <v>0</v>
      </c>
      <c r="V403" s="172">
        <f t="shared" si="198"/>
        <v>0</v>
      </c>
      <c r="W403" s="172">
        <f t="shared" si="198"/>
        <v>0</v>
      </c>
      <c r="X403" s="172">
        <f t="shared" si="198"/>
        <v>0</v>
      </c>
      <c r="Y403" s="172">
        <f t="shared" si="198"/>
        <v>0</v>
      </c>
      <c r="Z403" s="172">
        <f t="shared" si="198"/>
        <v>0</v>
      </c>
      <c r="AA403" s="172">
        <f t="shared" si="198"/>
        <v>0</v>
      </c>
      <c r="AB403" s="172">
        <f t="shared" si="198"/>
        <v>0</v>
      </c>
      <c r="AC403" s="172">
        <f t="shared" si="198"/>
        <v>0</v>
      </c>
      <c r="AD403" s="172">
        <f t="shared" si="198"/>
        <v>0</v>
      </c>
      <c r="AE403" s="172">
        <f t="shared" si="198"/>
        <v>0</v>
      </c>
      <c r="AF403" s="172">
        <f t="shared" si="198"/>
        <v>0</v>
      </c>
      <c r="AG403" s="172">
        <f t="shared" si="198"/>
        <v>0</v>
      </c>
      <c r="AH403" s="172">
        <f t="shared" si="198"/>
        <v>0</v>
      </c>
      <c r="AI403" s="172">
        <f t="shared" si="198"/>
        <v>0</v>
      </c>
      <c r="AJ403" s="172">
        <f t="shared" si="198"/>
        <v>0</v>
      </c>
      <c r="AK403" s="172">
        <f t="shared" si="198"/>
        <v>0</v>
      </c>
      <c r="AL403" s="172">
        <f t="shared" si="198"/>
        <v>0</v>
      </c>
      <c r="AM403" s="172">
        <f t="shared" si="198"/>
        <v>0</v>
      </c>
      <c r="AN403" s="172">
        <f t="shared" si="198"/>
        <v>0</v>
      </c>
      <c r="AO403" s="172">
        <f t="shared" si="198"/>
        <v>0</v>
      </c>
      <c r="AP403" s="172">
        <f t="shared" si="198"/>
        <v>0</v>
      </c>
      <c r="AQ403" s="172">
        <f t="shared" si="198"/>
        <v>0</v>
      </c>
      <c r="AR403" s="172">
        <f t="shared" si="198"/>
        <v>0</v>
      </c>
      <c r="AS403" s="172">
        <f t="shared" si="198"/>
        <v>0</v>
      </c>
      <c r="AT403" s="172">
        <f t="shared" si="198"/>
        <v>0</v>
      </c>
      <c r="AU403" s="172">
        <f t="shared" si="198"/>
        <v>0</v>
      </c>
      <c r="AV403" s="172">
        <f t="shared" si="198"/>
        <v>0</v>
      </c>
      <c r="AW403" s="172">
        <f t="shared" si="198"/>
        <v>4.8127795365716599</v>
      </c>
      <c r="AX403" s="172">
        <f t="shared" si="198"/>
        <v>57.753354438859915</v>
      </c>
      <c r="AY403" s="172">
        <f t="shared" si="198"/>
        <v>57.753354438859915</v>
      </c>
      <c r="AZ403" s="172">
        <f t="shared" si="198"/>
        <v>57.753354438859915</v>
      </c>
      <c r="BA403" s="172">
        <f t="shared" si="198"/>
        <v>57.753354438859915</v>
      </c>
      <c r="BB403" s="172">
        <f t="shared" si="198"/>
        <v>57.753354438859915</v>
      </c>
      <c r="BC403" s="172">
        <f t="shared" si="198"/>
        <v>57.753354438859915</v>
      </c>
      <c r="BD403" s="172">
        <f t="shared" si="198"/>
        <v>57.753354438859915</v>
      </c>
      <c r="BE403" s="172">
        <f t="shared" si="198"/>
        <v>57.753354438859915</v>
      </c>
      <c r="BF403" s="172">
        <f t="shared" si="198"/>
        <v>57.753354438859915</v>
      </c>
      <c r="BG403" s="172">
        <f t="shared" si="198"/>
        <v>57.753354438859915</v>
      </c>
      <c r="BH403" s="172">
        <f t="shared" si="198"/>
        <v>57.753354438859915</v>
      </c>
      <c r="BI403" s="172">
        <f t="shared" si="198"/>
        <v>57.753354438859915</v>
      </c>
      <c r="BJ403" s="172">
        <f t="shared" si="198"/>
        <v>57.753354438859915</v>
      </c>
      <c r="BK403" s="172">
        <f t="shared" si="198"/>
        <v>57.753354438859915</v>
      </c>
      <c r="BL403" s="172">
        <f t="shared" si="198"/>
        <v>57.753354438859915</v>
      </c>
      <c r="BM403" s="172">
        <f t="shared" si="198"/>
        <v>57.753354438859915</v>
      </c>
      <c r="BN403" s="172">
        <f t="shared" si="198"/>
        <v>57.753354438859915</v>
      </c>
      <c r="BO403" s="172">
        <f t="shared" si="198"/>
        <v>57.753354438859915</v>
      </c>
    </row>
    <row r="404" spans="1:67" ht="13.5" thickBot="1">
      <c r="B404" s="14" t="s">
        <v>561</v>
      </c>
      <c r="I404" s="2"/>
      <c r="J404" s="2"/>
      <c r="L404" s="157">
        <f t="shared" ref="L404:BO404" si="199">SUM(L398,L401,L403)</f>
        <v>0</v>
      </c>
      <c r="M404" s="157">
        <f t="shared" si="199"/>
        <v>0</v>
      </c>
      <c r="N404" s="157">
        <f t="shared" si="199"/>
        <v>0</v>
      </c>
      <c r="O404" s="157">
        <f t="shared" si="199"/>
        <v>0</v>
      </c>
      <c r="P404" s="157">
        <f t="shared" si="199"/>
        <v>0</v>
      </c>
      <c r="Q404" s="157">
        <f t="shared" si="199"/>
        <v>0</v>
      </c>
      <c r="R404" s="157">
        <f t="shared" si="199"/>
        <v>0</v>
      </c>
      <c r="S404" s="157">
        <f t="shared" si="199"/>
        <v>0</v>
      </c>
      <c r="T404" s="157">
        <f t="shared" si="199"/>
        <v>0</v>
      </c>
      <c r="U404" s="157">
        <f t="shared" si="199"/>
        <v>0</v>
      </c>
      <c r="V404" s="157">
        <f t="shared" si="199"/>
        <v>0</v>
      </c>
      <c r="W404" s="157">
        <f t="shared" si="199"/>
        <v>0</v>
      </c>
      <c r="X404" s="157">
        <f t="shared" si="199"/>
        <v>0</v>
      </c>
      <c r="Y404" s="157">
        <f t="shared" si="199"/>
        <v>0</v>
      </c>
      <c r="Z404" s="157">
        <f t="shared" si="199"/>
        <v>0</v>
      </c>
      <c r="AA404" s="157">
        <f t="shared" si="199"/>
        <v>0</v>
      </c>
      <c r="AB404" s="157">
        <f t="shared" si="199"/>
        <v>0</v>
      </c>
      <c r="AC404" s="157">
        <f t="shared" si="199"/>
        <v>0</v>
      </c>
      <c r="AD404" s="157">
        <f t="shared" si="199"/>
        <v>0</v>
      </c>
      <c r="AE404" s="157">
        <f t="shared" si="199"/>
        <v>0</v>
      </c>
      <c r="AF404" s="157">
        <f t="shared" si="199"/>
        <v>0</v>
      </c>
      <c r="AG404" s="157">
        <f t="shared" si="199"/>
        <v>0</v>
      </c>
      <c r="AH404" s="157">
        <f t="shared" si="199"/>
        <v>0</v>
      </c>
      <c r="AI404" s="157">
        <f t="shared" si="199"/>
        <v>0</v>
      </c>
      <c r="AJ404" s="157">
        <f t="shared" si="199"/>
        <v>0</v>
      </c>
      <c r="AK404" s="157">
        <f t="shared" si="199"/>
        <v>0</v>
      </c>
      <c r="AL404" s="157">
        <f t="shared" si="199"/>
        <v>0</v>
      </c>
      <c r="AM404" s="157">
        <f t="shared" si="199"/>
        <v>0</v>
      </c>
      <c r="AN404" s="157">
        <f t="shared" si="199"/>
        <v>0</v>
      </c>
      <c r="AO404" s="157">
        <f t="shared" si="199"/>
        <v>0</v>
      </c>
      <c r="AP404" s="157">
        <f t="shared" si="199"/>
        <v>0</v>
      </c>
      <c r="AQ404" s="157">
        <f t="shared" si="199"/>
        <v>0</v>
      </c>
      <c r="AR404" s="157">
        <f t="shared" si="199"/>
        <v>0</v>
      </c>
      <c r="AS404" s="157">
        <f t="shared" si="199"/>
        <v>0</v>
      </c>
      <c r="AT404" s="157">
        <f t="shared" si="199"/>
        <v>0</v>
      </c>
      <c r="AU404" s="157">
        <f t="shared" si="199"/>
        <v>0</v>
      </c>
      <c r="AV404" s="157">
        <f t="shared" si="199"/>
        <v>0</v>
      </c>
      <c r="AW404" s="157">
        <f t="shared" si="199"/>
        <v>1767.6269731264024</v>
      </c>
      <c r="AX404" s="157">
        <f t="shared" si="199"/>
        <v>20919.548385631486</v>
      </c>
      <c r="AY404" s="157">
        <f t="shared" si="199"/>
        <v>20380.51707753546</v>
      </c>
      <c r="AZ404" s="157">
        <f t="shared" si="199"/>
        <v>19841.485769439434</v>
      </c>
      <c r="BA404" s="157">
        <f t="shared" si="199"/>
        <v>19302.454461343408</v>
      </c>
      <c r="BB404" s="157">
        <f t="shared" si="199"/>
        <v>18763.423153247382</v>
      </c>
      <c r="BC404" s="157">
        <f t="shared" si="199"/>
        <v>18224.391845151356</v>
      </c>
      <c r="BD404" s="157">
        <f t="shared" si="199"/>
        <v>17685.36053705533</v>
      </c>
      <c r="BE404" s="157">
        <f t="shared" si="199"/>
        <v>17146.329228959308</v>
      </c>
      <c r="BF404" s="157">
        <f t="shared" si="199"/>
        <v>16607.297920863279</v>
      </c>
      <c r="BG404" s="157">
        <f t="shared" si="199"/>
        <v>16068.266612767256</v>
      </c>
      <c r="BH404" s="157">
        <f t="shared" si="199"/>
        <v>15529.235304671229</v>
      </c>
      <c r="BI404" s="157">
        <f t="shared" si="199"/>
        <v>14990.203996575205</v>
      </c>
      <c r="BJ404" s="157">
        <f t="shared" si="199"/>
        <v>14451.172688479177</v>
      </c>
      <c r="BK404" s="157">
        <f t="shared" si="199"/>
        <v>13912.141380383151</v>
      </c>
      <c r="BL404" s="157">
        <f t="shared" si="199"/>
        <v>13373.110072287123</v>
      </c>
      <c r="BM404" s="157">
        <f t="shared" si="199"/>
        <v>12834.078764191099</v>
      </c>
      <c r="BN404" s="157">
        <f t="shared" si="199"/>
        <v>12295.047456095072</v>
      </c>
      <c r="BO404" s="157">
        <f t="shared" si="199"/>
        <v>11756.016147999046</v>
      </c>
    </row>
    <row r="412" spans="1:67">
      <c r="A412">
        <f>A382+1</f>
        <v>14</v>
      </c>
      <c r="B412" s="158" t="s">
        <v>565</v>
      </c>
      <c r="C412" s="150"/>
      <c r="G412" s="159" t="s">
        <v>336</v>
      </c>
      <c r="H412" s="1">
        <f>+C417</f>
        <v>2052</v>
      </c>
      <c r="I412" s="2">
        <f>+E424</f>
        <v>45649.709494208517</v>
      </c>
      <c r="J412" s="2">
        <f>NPV($C$4,M412:BO412)+L412</f>
        <v>2231.3306382325195</v>
      </c>
      <c r="L412" s="2">
        <f>+L434</f>
        <v>0</v>
      </c>
      <c r="M412" s="2">
        <f t="shared" ref="M412:BO412" si="200">+M434</f>
        <v>0</v>
      </c>
      <c r="N412" s="2">
        <f t="shared" si="200"/>
        <v>0</v>
      </c>
      <c r="O412" s="2">
        <f t="shared" si="200"/>
        <v>0</v>
      </c>
      <c r="P412" s="2">
        <f t="shared" si="200"/>
        <v>0</v>
      </c>
      <c r="Q412" s="2">
        <f t="shared" si="200"/>
        <v>0</v>
      </c>
      <c r="R412" s="2">
        <f t="shared" si="200"/>
        <v>0</v>
      </c>
      <c r="S412" s="2">
        <f t="shared" si="200"/>
        <v>0</v>
      </c>
      <c r="T412" s="2">
        <f t="shared" si="200"/>
        <v>0</v>
      </c>
      <c r="U412" s="2">
        <f t="shared" si="200"/>
        <v>0</v>
      </c>
      <c r="V412" s="2">
        <f t="shared" si="200"/>
        <v>0</v>
      </c>
      <c r="W412" s="2">
        <f t="shared" si="200"/>
        <v>0</v>
      </c>
      <c r="X412" s="2">
        <f t="shared" si="200"/>
        <v>0</v>
      </c>
      <c r="Y412" s="2">
        <f t="shared" si="200"/>
        <v>0</v>
      </c>
      <c r="Z412" s="2">
        <f t="shared" si="200"/>
        <v>0</v>
      </c>
      <c r="AA412" s="2">
        <f t="shared" si="200"/>
        <v>0</v>
      </c>
      <c r="AB412" s="2">
        <f t="shared" si="200"/>
        <v>0</v>
      </c>
      <c r="AC412" s="2">
        <f t="shared" si="200"/>
        <v>0</v>
      </c>
      <c r="AD412" s="2">
        <f t="shared" si="200"/>
        <v>0</v>
      </c>
      <c r="AE412" s="2">
        <f t="shared" si="200"/>
        <v>0</v>
      </c>
      <c r="AF412" s="2">
        <f t="shared" si="200"/>
        <v>0</v>
      </c>
      <c r="AG412" s="2">
        <f t="shared" si="200"/>
        <v>0</v>
      </c>
      <c r="AH412" s="2">
        <f t="shared" si="200"/>
        <v>0</v>
      </c>
      <c r="AI412" s="2">
        <f t="shared" si="200"/>
        <v>0</v>
      </c>
      <c r="AJ412" s="2">
        <f t="shared" si="200"/>
        <v>0</v>
      </c>
      <c r="AK412" s="2">
        <f t="shared" si="200"/>
        <v>0</v>
      </c>
      <c r="AL412" s="2">
        <f t="shared" si="200"/>
        <v>0</v>
      </c>
      <c r="AM412" s="2">
        <f t="shared" si="200"/>
        <v>0</v>
      </c>
      <c r="AN412" s="2">
        <f t="shared" si="200"/>
        <v>0</v>
      </c>
      <c r="AO412" s="2">
        <f t="shared" si="200"/>
        <v>0</v>
      </c>
      <c r="AP412" s="2">
        <f t="shared" si="200"/>
        <v>0</v>
      </c>
      <c r="AQ412" s="2">
        <f t="shared" si="200"/>
        <v>0</v>
      </c>
      <c r="AR412" s="2">
        <f t="shared" si="200"/>
        <v>0</v>
      </c>
      <c r="AS412" s="2">
        <f t="shared" si="200"/>
        <v>0</v>
      </c>
      <c r="AT412" s="2">
        <f t="shared" si="200"/>
        <v>0</v>
      </c>
      <c r="AU412" s="2">
        <f t="shared" si="200"/>
        <v>0</v>
      </c>
      <c r="AV412" s="2">
        <f t="shared" si="200"/>
        <v>0</v>
      </c>
      <c r="AW412" s="2">
        <f t="shared" si="200"/>
        <v>0</v>
      </c>
      <c r="AX412" s="2">
        <f t="shared" si="200"/>
        <v>0</v>
      </c>
      <c r="AY412" s="2">
        <f t="shared" si="200"/>
        <v>0</v>
      </c>
      <c r="AZ412" s="2">
        <f t="shared" si="200"/>
        <v>330.64866549271562</v>
      </c>
      <c r="BA412" s="2">
        <f t="shared" si="200"/>
        <v>3938.9359056072199</v>
      </c>
      <c r="BB412" s="2">
        <f t="shared" si="200"/>
        <v>3885.6779111973101</v>
      </c>
      <c r="BC412" s="2">
        <f t="shared" si="200"/>
        <v>3832.4199167873994</v>
      </c>
      <c r="BD412" s="2">
        <f t="shared" si="200"/>
        <v>3779.1619223774901</v>
      </c>
      <c r="BE412" s="2">
        <f t="shared" si="200"/>
        <v>3725.9039279675794</v>
      </c>
      <c r="BF412" s="2">
        <f t="shared" si="200"/>
        <v>3672.6459335576697</v>
      </c>
      <c r="BG412" s="2">
        <f t="shared" si="200"/>
        <v>3619.387939147759</v>
      </c>
      <c r="BH412" s="2">
        <f t="shared" si="200"/>
        <v>3566.1299447378497</v>
      </c>
      <c r="BI412" s="2">
        <f t="shared" si="200"/>
        <v>3512.871950327939</v>
      </c>
      <c r="BJ412" s="2">
        <f t="shared" si="200"/>
        <v>3459.6139559180292</v>
      </c>
      <c r="BK412" s="2">
        <f t="shared" si="200"/>
        <v>3406.355961508119</v>
      </c>
      <c r="BL412" s="2">
        <f t="shared" si="200"/>
        <v>3353.0979670982092</v>
      </c>
      <c r="BM412" s="2">
        <f t="shared" si="200"/>
        <v>3299.8399726882985</v>
      </c>
      <c r="BN412" s="2">
        <f t="shared" si="200"/>
        <v>3246.5819782783888</v>
      </c>
      <c r="BO412" s="2">
        <f t="shared" si="200"/>
        <v>3193.3239838684785</v>
      </c>
    </row>
    <row r="413" spans="1:67">
      <c r="B413" s="160" t="str">
        <f>"Jan "&amp;$L$10&amp;" $"</f>
        <v>Jan 2012 $</v>
      </c>
      <c r="C413" s="161">
        <v>17500</v>
      </c>
      <c r="D413" s="159"/>
      <c r="E413" s="159"/>
      <c r="F413" s="159"/>
      <c r="G413" s="159"/>
      <c r="H413" s="162"/>
    </row>
    <row r="414" spans="1:67">
      <c r="B414" s="14" t="s">
        <v>549</v>
      </c>
      <c r="C414" s="163">
        <v>0.2</v>
      </c>
      <c r="D414" s="163">
        <v>0.2</v>
      </c>
      <c r="E414" s="163">
        <v>0.2</v>
      </c>
      <c r="F414" s="163">
        <v>0.2</v>
      </c>
      <c r="G414" s="163">
        <v>0.2</v>
      </c>
      <c r="H414" s="164"/>
      <c r="J414" s="17"/>
      <c r="K414" s="17"/>
    </row>
    <row r="415" spans="1:67">
      <c r="B415" s="14" t="s">
        <v>323</v>
      </c>
      <c r="C415" s="165">
        <v>2.52E-2</v>
      </c>
      <c r="D415" s="159"/>
      <c r="E415" s="159"/>
      <c r="F415" s="159"/>
      <c r="G415" s="159"/>
    </row>
    <row r="416" spans="1:67">
      <c r="B416" s="14" t="s">
        <v>550</v>
      </c>
      <c r="C416" s="159">
        <v>2048</v>
      </c>
      <c r="D416" s="159">
        <v>1</v>
      </c>
      <c r="E416" s="159"/>
      <c r="F416" s="159"/>
      <c r="G416" s="159"/>
    </row>
    <row r="417" spans="1:68">
      <c r="B417" s="14" t="s">
        <v>551</v>
      </c>
      <c r="C417" s="159">
        <v>2052</v>
      </c>
      <c r="D417" s="159">
        <v>12</v>
      </c>
      <c r="E417" s="159"/>
      <c r="F417" s="159"/>
      <c r="G417" s="159"/>
    </row>
    <row r="418" spans="1:68">
      <c r="B418" s="15" t="s">
        <v>552</v>
      </c>
      <c r="L418" s="166">
        <f t="shared" ref="L418:BO418" si="201">(1+$C415)^L$21</f>
        <v>1.0125216047077712</v>
      </c>
      <c r="M418" s="166">
        <f t="shared" si="201"/>
        <v>1.0380371491464069</v>
      </c>
      <c r="N418" s="166">
        <f t="shared" si="201"/>
        <v>1.0641956853048962</v>
      </c>
      <c r="O418" s="166">
        <f t="shared" si="201"/>
        <v>1.0910134165745795</v>
      </c>
      <c r="P418" s="166">
        <f t="shared" si="201"/>
        <v>1.1185069546722588</v>
      </c>
      <c r="Q418" s="166">
        <f t="shared" si="201"/>
        <v>1.1466933299299995</v>
      </c>
      <c r="R418" s="166">
        <f t="shared" si="201"/>
        <v>1.1755900018442353</v>
      </c>
      <c r="S418" s="166">
        <f t="shared" si="201"/>
        <v>1.2052148698907099</v>
      </c>
      <c r="T418" s="166">
        <f t="shared" si="201"/>
        <v>1.2355862846119556</v>
      </c>
      <c r="U418" s="166">
        <f t="shared" si="201"/>
        <v>1.2667230589841769</v>
      </c>
      <c r="V418" s="166">
        <f t="shared" si="201"/>
        <v>1.2986444800705779</v>
      </c>
      <c r="W418" s="166">
        <f t="shared" si="201"/>
        <v>1.3313703209683565</v>
      </c>
      <c r="X418" s="166">
        <f t="shared" si="201"/>
        <v>1.3649208530567589</v>
      </c>
      <c r="Y418" s="166">
        <f t="shared" si="201"/>
        <v>1.399316858553789</v>
      </c>
      <c r="Z418" s="166">
        <f t="shared" si="201"/>
        <v>1.4345796433893443</v>
      </c>
      <c r="AA418" s="166">
        <f t="shared" si="201"/>
        <v>1.4707310504027555</v>
      </c>
      <c r="AB418" s="166">
        <f t="shared" si="201"/>
        <v>1.507793472872905</v>
      </c>
      <c r="AC418" s="166">
        <f t="shared" si="201"/>
        <v>1.5457898683893019</v>
      </c>
      <c r="AD418" s="166">
        <f t="shared" si="201"/>
        <v>1.5847437730727121</v>
      </c>
      <c r="AE418" s="166">
        <f t="shared" si="201"/>
        <v>1.6246793161541444</v>
      </c>
      <c r="AF418" s="166">
        <f t="shared" si="201"/>
        <v>1.6656212349212287</v>
      </c>
      <c r="AG418" s="166">
        <f t="shared" si="201"/>
        <v>1.7075948900412434</v>
      </c>
      <c r="AH418" s="166">
        <f t="shared" si="201"/>
        <v>1.7506262812702824</v>
      </c>
      <c r="AI418" s="166">
        <f t="shared" si="201"/>
        <v>1.7947420635582936</v>
      </c>
      <c r="AJ418" s="166">
        <f t="shared" si="201"/>
        <v>1.8399695635599622</v>
      </c>
      <c r="AK418" s="166">
        <f t="shared" si="201"/>
        <v>1.8863367965616731</v>
      </c>
      <c r="AL418" s="166">
        <f t="shared" si="201"/>
        <v>1.933872483835027</v>
      </c>
      <c r="AM418" s="166">
        <f t="shared" si="201"/>
        <v>1.9826060704276696</v>
      </c>
      <c r="AN418" s="166">
        <f t="shared" si="201"/>
        <v>2.0325677434024465</v>
      </c>
      <c r="AO418" s="166">
        <f t="shared" si="201"/>
        <v>2.0837884505361881</v>
      </c>
      <c r="AP418" s="166">
        <f t="shared" si="201"/>
        <v>2.1362999194896997</v>
      </c>
      <c r="AQ418" s="166">
        <f t="shared" si="201"/>
        <v>2.1901346774608399</v>
      </c>
      <c r="AR418" s="166">
        <f t="shared" si="201"/>
        <v>2.2453260713328529</v>
      </c>
      <c r="AS418" s="166">
        <f t="shared" si="201"/>
        <v>2.3019082883304405</v>
      </c>
      <c r="AT418" s="166">
        <f t="shared" si="201"/>
        <v>2.3599163771963672</v>
      </c>
      <c r="AU418" s="166">
        <f t="shared" si="201"/>
        <v>2.4193862699017155</v>
      </c>
      <c r="AV418" s="166">
        <f t="shared" si="201"/>
        <v>2.4803548039032384</v>
      </c>
      <c r="AW418" s="166">
        <f t="shared" si="201"/>
        <v>2.5428597449615999</v>
      </c>
      <c r="AX418" s="166">
        <f t="shared" si="201"/>
        <v>2.606939810534632</v>
      </c>
      <c r="AY418" s="166">
        <f t="shared" si="201"/>
        <v>2.672634693760104</v>
      </c>
      <c r="AZ418" s="166">
        <f t="shared" si="201"/>
        <v>2.7399850880428587</v>
      </c>
      <c r="BA418" s="166">
        <f t="shared" si="201"/>
        <v>2.8090327122615379</v>
      </c>
      <c r="BB418" s="166">
        <f t="shared" si="201"/>
        <v>2.8798203366105284</v>
      </c>
      <c r="BC418" s="166">
        <f t="shared" si="201"/>
        <v>2.9523918090931134</v>
      </c>
      <c r="BD418" s="166">
        <f t="shared" si="201"/>
        <v>3.0267920826822596</v>
      </c>
      <c r="BE418" s="166">
        <f t="shared" si="201"/>
        <v>3.1030672431658526</v>
      </c>
      <c r="BF418" s="166">
        <f t="shared" si="201"/>
        <v>3.1812645376936315</v>
      </c>
      <c r="BG418" s="166">
        <f t="shared" si="201"/>
        <v>3.2614324040435108</v>
      </c>
      <c r="BH418" s="166">
        <f t="shared" si="201"/>
        <v>3.3436205006254069</v>
      </c>
      <c r="BI418" s="166">
        <f t="shared" si="201"/>
        <v>3.4278797372411671</v>
      </c>
      <c r="BJ418" s="166">
        <f t="shared" si="201"/>
        <v>3.5142623066196435</v>
      </c>
      <c r="BK418" s="166">
        <f t="shared" si="201"/>
        <v>3.6028217167464582</v>
      </c>
      <c r="BL418" s="166">
        <f t="shared" si="201"/>
        <v>3.6936128240084685</v>
      </c>
      <c r="BM418" s="166">
        <f t="shared" si="201"/>
        <v>3.7866918671734817</v>
      </c>
      <c r="BN418" s="166">
        <f t="shared" si="201"/>
        <v>3.8821165022262529</v>
      </c>
      <c r="BO418" s="166">
        <f t="shared" si="201"/>
        <v>3.979945838082354</v>
      </c>
    </row>
    <row r="419" spans="1:68">
      <c r="B419" s="14" t="s">
        <v>553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1:68">
      <c r="B420" s="64" t="s">
        <v>554</v>
      </c>
      <c r="L420" s="2">
        <f t="shared" ref="L420:BO420" si="202">IF(L$10&gt;$C417,0,+K423)</f>
        <v>0</v>
      </c>
      <c r="M420" s="2">
        <f t="shared" si="202"/>
        <v>0</v>
      </c>
      <c r="N420" s="2">
        <f t="shared" si="202"/>
        <v>0</v>
      </c>
      <c r="O420" s="2">
        <f t="shared" si="202"/>
        <v>0</v>
      </c>
      <c r="P420" s="2">
        <f t="shared" si="202"/>
        <v>0</v>
      </c>
      <c r="Q420" s="2">
        <f t="shared" si="202"/>
        <v>0</v>
      </c>
      <c r="R420" s="2">
        <f t="shared" si="202"/>
        <v>0</v>
      </c>
      <c r="S420" s="2">
        <f t="shared" si="202"/>
        <v>0</v>
      </c>
      <c r="T420" s="2">
        <f t="shared" si="202"/>
        <v>0</v>
      </c>
      <c r="U420" s="2">
        <f t="shared" si="202"/>
        <v>0</v>
      </c>
      <c r="V420" s="2">
        <f t="shared" si="202"/>
        <v>0</v>
      </c>
      <c r="W420" s="2">
        <f t="shared" si="202"/>
        <v>0</v>
      </c>
      <c r="X420" s="2">
        <f t="shared" si="202"/>
        <v>0</v>
      </c>
      <c r="Y420" s="2">
        <f t="shared" si="202"/>
        <v>0</v>
      </c>
      <c r="Z420" s="2">
        <f t="shared" si="202"/>
        <v>0</v>
      </c>
      <c r="AA420" s="2">
        <f t="shared" si="202"/>
        <v>0</v>
      </c>
      <c r="AB420" s="2">
        <f t="shared" si="202"/>
        <v>0</v>
      </c>
      <c r="AC420" s="2">
        <f t="shared" si="202"/>
        <v>0</v>
      </c>
      <c r="AD420" s="2">
        <f t="shared" si="202"/>
        <v>0</v>
      </c>
      <c r="AE420" s="2">
        <f t="shared" si="202"/>
        <v>0</v>
      </c>
      <c r="AF420" s="2">
        <f t="shared" si="202"/>
        <v>0</v>
      </c>
      <c r="AG420" s="2">
        <f t="shared" si="202"/>
        <v>0</v>
      </c>
      <c r="AH420" s="2">
        <f t="shared" si="202"/>
        <v>0</v>
      </c>
      <c r="AI420" s="2">
        <f t="shared" si="202"/>
        <v>0</v>
      </c>
      <c r="AJ420" s="2">
        <f t="shared" si="202"/>
        <v>0</v>
      </c>
      <c r="AK420" s="2">
        <f t="shared" si="202"/>
        <v>0</v>
      </c>
      <c r="AL420" s="2">
        <f t="shared" si="202"/>
        <v>0</v>
      </c>
      <c r="AM420" s="2">
        <f t="shared" si="202"/>
        <v>0</v>
      </c>
      <c r="AN420" s="2">
        <f t="shared" si="202"/>
        <v>0</v>
      </c>
      <c r="AO420" s="2">
        <f t="shared" si="202"/>
        <v>0</v>
      </c>
      <c r="AP420" s="2">
        <f t="shared" si="202"/>
        <v>0</v>
      </c>
      <c r="AQ420" s="2">
        <f t="shared" si="202"/>
        <v>0</v>
      </c>
      <c r="AR420" s="2">
        <f t="shared" si="202"/>
        <v>0</v>
      </c>
      <c r="AS420" s="2">
        <f t="shared" si="202"/>
        <v>0</v>
      </c>
      <c r="AT420" s="2">
        <f t="shared" si="202"/>
        <v>0</v>
      </c>
      <c r="AU420" s="2">
        <f t="shared" si="202"/>
        <v>0</v>
      </c>
      <c r="AV420" s="2">
        <f t="shared" si="202"/>
        <v>0</v>
      </c>
      <c r="AW420" s="2">
        <f t="shared" si="202"/>
        <v>8681.2418136613342</v>
      </c>
      <c r="AX420" s="2">
        <f t="shared" si="202"/>
        <v>17581.250921026935</v>
      </c>
      <c r="AY420" s="2">
        <f t="shared" si="202"/>
        <v>26705.540257898145</v>
      </c>
      <c r="AZ420" s="2">
        <f t="shared" si="202"/>
        <v>36059.761686058511</v>
      </c>
      <c r="BA420" s="2">
        <f t="shared" si="202"/>
        <v>0</v>
      </c>
      <c r="BB420" s="2">
        <f t="shared" si="202"/>
        <v>0</v>
      </c>
      <c r="BC420" s="2">
        <f t="shared" si="202"/>
        <v>0</v>
      </c>
      <c r="BD420" s="2">
        <f t="shared" si="202"/>
        <v>0</v>
      </c>
      <c r="BE420" s="2">
        <f t="shared" si="202"/>
        <v>0</v>
      </c>
      <c r="BF420" s="2">
        <f t="shared" si="202"/>
        <v>0</v>
      </c>
      <c r="BG420" s="2">
        <f t="shared" si="202"/>
        <v>0</v>
      </c>
      <c r="BH420" s="2">
        <f t="shared" si="202"/>
        <v>0</v>
      </c>
      <c r="BI420" s="2">
        <f t="shared" si="202"/>
        <v>0</v>
      </c>
      <c r="BJ420" s="2">
        <f t="shared" si="202"/>
        <v>0</v>
      </c>
      <c r="BK420" s="2">
        <f t="shared" si="202"/>
        <v>0</v>
      </c>
      <c r="BL420" s="2">
        <f t="shared" si="202"/>
        <v>0</v>
      </c>
      <c r="BM420" s="2">
        <f t="shared" si="202"/>
        <v>0</v>
      </c>
      <c r="BN420" s="2">
        <f t="shared" si="202"/>
        <v>0</v>
      </c>
      <c r="BO420" s="2">
        <f t="shared" si="202"/>
        <v>0</v>
      </c>
    </row>
    <row r="421" spans="1:68">
      <c r="A421" t="s">
        <v>336</v>
      </c>
      <c r="B421" s="64" t="s">
        <v>555</v>
      </c>
      <c r="L421" s="2">
        <f t="shared" ref="L421:BO421" si="203">IF(AND(L$10&gt;=$C416,L$10&lt;=$C417),INDEX($C414:$G414,1,L$10-$C416+1)*$C413*L418,0)</f>
        <v>0</v>
      </c>
      <c r="M421" s="2">
        <f t="shared" si="203"/>
        <v>0</v>
      </c>
      <c r="N421" s="2">
        <f t="shared" si="203"/>
        <v>0</v>
      </c>
      <c r="O421" s="2">
        <f t="shared" si="203"/>
        <v>0</v>
      </c>
      <c r="P421" s="2">
        <f t="shared" si="203"/>
        <v>0</v>
      </c>
      <c r="Q421" s="2">
        <f t="shared" si="203"/>
        <v>0</v>
      </c>
      <c r="R421" s="2">
        <f t="shared" si="203"/>
        <v>0</v>
      </c>
      <c r="S421" s="2">
        <f t="shared" si="203"/>
        <v>0</v>
      </c>
      <c r="T421" s="2">
        <f t="shared" si="203"/>
        <v>0</v>
      </c>
      <c r="U421" s="2">
        <f t="shared" si="203"/>
        <v>0</v>
      </c>
      <c r="V421" s="2">
        <f t="shared" si="203"/>
        <v>0</v>
      </c>
      <c r="W421" s="2">
        <f t="shared" si="203"/>
        <v>0</v>
      </c>
      <c r="X421" s="2">
        <f t="shared" si="203"/>
        <v>0</v>
      </c>
      <c r="Y421" s="2">
        <f t="shared" si="203"/>
        <v>0</v>
      </c>
      <c r="Z421" s="2">
        <f t="shared" si="203"/>
        <v>0</v>
      </c>
      <c r="AA421" s="2">
        <f t="shared" si="203"/>
        <v>0</v>
      </c>
      <c r="AB421" s="2">
        <f t="shared" si="203"/>
        <v>0</v>
      </c>
      <c r="AC421" s="2">
        <f t="shared" si="203"/>
        <v>0</v>
      </c>
      <c r="AD421" s="2">
        <f t="shared" si="203"/>
        <v>0</v>
      </c>
      <c r="AE421" s="2">
        <f t="shared" si="203"/>
        <v>0</v>
      </c>
      <c r="AF421" s="2">
        <f t="shared" si="203"/>
        <v>0</v>
      </c>
      <c r="AG421" s="2">
        <f t="shared" si="203"/>
        <v>0</v>
      </c>
      <c r="AH421" s="2">
        <f t="shared" si="203"/>
        <v>0</v>
      </c>
      <c r="AI421" s="2">
        <f t="shared" si="203"/>
        <v>0</v>
      </c>
      <c r="AJ421" s="2">
        <f t="shared" si="203"/>
        <v>0</v>
      </c>
      <c r="AK421" s="2">
        <f t="shared" si="203"/>
        <v>0</v>
      </c>
      <c r="AL421" s="2">
        <f t="shared" si="203"/>
        <v>0</v>
      </c>
      <c r="AM421" s="2">
        <f t="shared" si="203"/>
        <v>0</v>
      </c>
      <c r="AN421" s="2">
        <f t="shared" si="203"/>
        <v>0</v>
      </c>
      <c r="AO421" s="2">
        <f t="shared" si="203"/>
        <v>0</v>
      </c>
      <c r="AP421" s="2">
        <f t="shared" si="203"/>
        <v>0</v>
      </c>
      <c r="AQ421" s="2">
        <f t="shared" si="203"/>
        <v>0</v>
      </c>
      <c r="AR421" s="2">
        <f t="shared" si="203"/>
        <v>0</v>
      </c>
      <c r="AS421" s="2">
        <f t="shared" si="203"/>
        <v>0</v>
      </c>
      <c r="AT421" s="2">
        <f t="shared" si="203"/>
        <v>0</v>
      </c>
      <c r="AU421" s="2">
        <f t="shared" si="203"/>
        <v>0</v>
      </c>
      <c r="AV421" s="2">
        <f t="shared" si="203"/>
        <v>8681.2418136613342</v>
      </c>
      <c r="AW421" s="2">
        <f t="shared" si="203"/>
        <v>8900.0091073656004</v>
      </c>
      <c r="AX421" s="2">
        <f t="shared" si="203"/>
        <v>9124.2893368712121</v>
      </c>
      <c r="AY421" s="2">
        <f t="shared" si="203"/>
        <v>9354.2214281603647</v>
      </c>
      <c r="AZ421" s="2">
        <f t="shared" si="203"/>
        <v>9589.9478081500056</v>
      </c>
      <c r="BA421" s="2">
        <f t="shared" si="203"/>
        <v>0</v>
      </c>
      <c r="BB421" s="2">
        <f t="shared" si="203"/>
        <v>0</v>
      </c>
      <c r="BC421" s="2">
        <f t="shared" si="203"/>
        <v>0</v>
      </c>
      <c r="BD421" s="2">
        <f t="shared" si="203"/>
        <v>0</v>
      </c>
      <c r="BE421" s="2">
        <f t="shared" si="203"/>
        <v>0</v>
      </c>
      <c r="BF421" s="2">
        <f t="shared" si="203"/>
        <v>0</v>
      </c>
      <c r="BG421" s="2">
        <f t="shared" si="203"/>
        <v>0</v>
      </c>
      <c r="BH421" s="2">
        <f t="shared" si="203"/>
        <v>0</v>
      </c>
      <c r="BI421" s="2">
        <f t="shared" si="203"/>
        <v>0</v>
      </c>
      <c r="BJ421" s="2">
        <f t="shared" si="203"/>
        <v>0</v>
      </c>
      <c r="BK421" s="2">
        <f t="shared" si="203"/>
        <v>0</v>
      </c>
      <c r="BL421" s="2">
        <f t="shared" si="203"/>
        <v>0</v>
      </c>
      <c r="BM421" s="2">
        <f t="shared" si="203"/>
        <v>0</v>
      </c>
      <c r="BN421" s="2">
        <f t="shared" si="203"/>
        <v>0</v>
      </c>
      <c r="BO421" s="2">
        <f t="shared" si="203"/>
        <v>0</v>
      </c>
      <c r="BP421" s="65">
        <f>SUM(L421:BO421)</f>
        <v>45649.709494208517</v>
      </c>
    </row>
    <row r="422" spans="1:68">
      <c r="B422" s="64" t="s">
        <v>3</v>
      </c>
      <c r="C422" s="165">
        <v>0</v>
      </c>
      <c r="L422" s="2">
        <f t="shared" ref="L422:BO422" si="204">SUM(L420,L421/2)*$C422*IF(L$10=$C416,(13-$D416)/12,IF(L$10=$C417,($D417-1)/12,1))</f>
        <v>0</v>
      </c>
      <c r="M422" s="2">
        <f t="shared" si="204"/>
        <v>0</v>
      </c>
      <c r="N422" s="2">
        <f t="shared" si="204"/>
        <v>0</v>
      </c>
      <c r="O422" s="2">
        <f t="shared" si="204"/>
        <v>0</v>
      </c>
      <c r="P422" s="2">
        <f t="shared" si="204"/>
        <v>0</v>
      </c>
      <c r="Q422" s="2">
        <f t="shared" si="204"/>
        <v>0</v>
      </c>
      <c r="R422" s="2">
        <f t="shared" si="204"/>
        <v>0</v>
      </c>
      <c r="S422" s="2">
        <f t="shared" si="204"/>
        <v>0</v>
      </c>
      <c r="T422" s="2">
        <f t="shared" si="204"/>
        <v>0</v>
      </c>
      <c r="U422" s="2">
        <f t="shared" si="204"/>
        <v>0</v>
      </c>
      <c r="V422" s="2">
        <f t="shared" si="204"/>
        <v>0</v>
      </c>
      <c r="W422" s="2">
        <f t="shared" si="204"/>
        <v>0</v>
      </c>
      <c r="X422" s="2">
        <f t="shared" si="204"/>
        <v>0</v>
      </c>
      <c r="Y422" s="2">
        <f t="shared" si="204"/>
        <v>0</v>
      </c>
      <c r="Z422" s="2">
        <f t="shared" si="204"/>
        <v>0</v>
      </c>
      <c r="AA422" s="2">
        <f t="shared" si="204"/>
        <v>0</v>
      </c>
      <c r="AB422" s="2">
        <f t="shared" si="204"/>
        <v>0</v>
      </c>
      <c r="AC422" s="2">
        <f t="shared" si="204"/>
        <v>0</v>
      </c>
      <c r="AD422" s="2">
        <f t="shared" si="204"/>
        <v>0</v>
      </c>
      <c r="AE422" s="2">
        <f t="shared" si="204"/>
        <v>0</v>
      </c>
      <c r="AF422" s="2">
        <f t="shared" si="204"/>
        <v>0</v>
      </c>
      <c r="AG422" s="2">
        <f t="shared" si="204"/>
        <v>0</v>
      </c>
      <c r="AH422" s="2">
        <f t="shared" si="204"/>
        <v>0</v>
      </c>
      <c r="AI422" s="2">
        <f t="shared" si="204"/>
        <v>0</v>
      </c>
      <c r="AJ422" s="2">
        <f t="shared" si="204"/>
        <v>0</v>
      </c>
      <c r="AK422" s="2">
        <f t="shared" si="204"/>
        <v>0</v>
      </c>
      <c r="AL422" s="2">
        <f t="shared" si="204"/>
        <v>0</v>
      </c>
      <c r="AM422" s="2">
        <f t="shared" si="204"/>
        <v>0</v>
      </c>
      <c r="AN422" s="2">
        <f t="shared" si="204"/>
        <v>0</v>
      </c>
      <c r="AO422" s="2">
        <f t="shared" si="204"/>
        <v>0</v>
      </c>
      <c r="AP422" s="2">
        <f t="shared" si="204"/>
        <v>0</v>
      </c>
      <c r="AQ422" s="2">
        <f t="shared" si="204"/>
        <v>0</v>
      </c>
      <c r="AR422" s="2">
        <f t="shared" si="204"/>
        <v>0</v>
      </c>
      <c r="AS422" s="2">
        <f t="shared" si="204"/>
        <v>0</v>
      </c>
      <c r="AT422" s="2">
        <f t="shared" si="204"/>
        <v>0</v>
      </c>
      <c r="AU422" s="2">
        <f t="shared" si="204"/>
        <v>0</v>
      </c>
      <c r="AV422" s="2">
        <f t="shared" si="204"/>
        <v>0</v>
      </c>
      <c r="AW422" s="2">
        <f t="shared" si="204"/>
        <v>0</v>
      </c>
      <c r="AX422" s="2">
        <f t="shared" si="204"/>
        <v>0</v>
      </c>
      <c r="AY422" s="2">
        <f t="shared" si="204"/>
        <v>0</v>
      </c>
      <c r="AZ422" s="2">
        <f t="shared" si="204"/>
        <v>0</v>
      </c>
      <c r="BA422" s="2">
        <f t="shared" si="204"/>
        <v>0</v>
      </c>
      <c r="BB422" s="2">
        <f t="shared" si="204"/>
        <v>0</v>
      </c>
      <c r="BC422" s="2">
        <f t="shared" si="204"/>
        <v>0</v>
      </c>
      <c r="BD422" s="2">
        <f t="shared" si="204"/>
        <v>0</v>
      </c>
      <c r="BE422" s="2">
        <f t="shared" si="204"/>
        <v>0</v>
      </c>
      <c r="BF422" s="2">
        <f t="shared" si="204"/>
        <v>0</v>
      </c>
      <c r="BG422" s="2">
        <f t="shared" si="204"/>
        <v>0</v>
      </c>
      <c r="BH422" s="2">
        <f t="shared" si="204"/>
        <v>0</v>
      </c>
      <c r="BI422" s="2">
        <f t="shared" si="204"/>
        <v>0</v>
      </c>
      <c r="BJ422" s="2">
        <f t="shared" si="204"/>
        <v>0</v>
      </c>
      <c r="BK422" s="2">
        <f t="shared" si="204"/>
        <v>0</v>
      </c>
      <c r="BL422" s="2">
        <f t="shared" si="204"/>
        <v>0</v>
      </c>
      <c r="BM422" s="2">
        <f t="shared" si="204"/>
        <v>0</v>
      </c>
      <c r="BN422" s="2">
        <f t="shared" si="204"/>
        <v>0</v>
      </c>
      <c r="BO422" s="2">
        <f t="shared" si="204"/>
        <v>0</v>
      </c>
    </row>
    <row r="423" spans="1:68">
      <c r="B423" s="64" t="s">
        <v>556</v>
      </c>
      <c r="K423" s="167"/>
      <c r="L423" s="2">
        <f t="shared" ref="L423" si="205">SUM(L420:L422)</f>
        <v>0</v>
      </c>
      <c r="M423" s="2">
        <f t="shared" ref="M423:BO423" si="206">SUM(M420:M422)</f>
        <v>0</v>
      </c>
      <c r="N423" s="2">
        <f t="shared" si="206"/>
        <v>0</v>
      </c>
      <c r="O423" s="2">
        <f t="shared" si="206"/>
        <v>0</v>
      </c>
      <c r="P423" s="2">
        <f t="shared" si="206"/>
        <v>0</v>
      </c>
      <c r="Q423" s="2">
        <f t="shared" si="206"/>
        <v>0</v>
      </c>
      <c r="R423" s="2">
        <f t="shared" si="206"/>
        <v>0</v>
      </c>
      <c r="S423" s="2">
        <f t="shared" si="206"/>
        <v>0</v>
      </c>
      <c r="T423" s="2">
        <f t="shared" si="206"/>
        <v>0</v>
      </c>
      <c r="U423" s="2">
        <f t="shared" si="206"/>
        <v>0</v>
      </c>
      <c r="V423" s="2">
        <f t="shared" si="206"/>
        <v>0</v>
      </c>
      <c r="W423" s="2">
        <f t="shared" si="206"/>
        <v>0</v>
      </c>
      <c r="X423" s="2">
        <f t="shared" si="206"/>
        <v>0</v>
      </c>
      <c r="Y423" s="2">
        <f t="shared" si="206"/>
        <v>0</v>
      </c>
      <c r="Z423" s="2">
        <f t="shared" si="206"/>
        <v>0</v>
      </c>
      <c r="AA423" s="2">
        <f t="shared" si="206"/>
        <v>0</v>
      </c>
      <c r="AB423" s="2">
        <f t="shared" si="206"/>
        <v>0</v>
      </c>
      <c r="AC423" s="2">
        <f t="shared" si="206"/>
        <v>0</v>
      </c>
      <c r="AD423" s="2">
        <f t="shared" si="206"/>
        <v>0</v>
      </c>
      <c r="AE423" s="2">
        <f t="shared" si="206"/>
        <v>0</v>
      </c>
      <c r="AF423" s="2">
        <f t="shared" si="206"/>
        <v>0</v>
      </c>
      <c r="AG423" s="2">
        <f t="shared" si="206"/>
        <v>0</v>
      </c>
      <c r="AH423" s="2">
        <f t="shared" si="206"/>
        <v>0</v>
      </c>
      <c r="AI423" s="2">
        <f t="shared" si="206"/>
        <v>0</v>
      </c>
      <c r="AJ423" s="2">
        <f t="shared" si="206"/>
        <v>0</v>
      </c>
      <c r="AK423" s="2">
        <f t="shared" si="206"/>
        <v>0</v>
      </c>
      <c r="AL423" s="2">
        <f t="shared" si="206"/>
        <v>0</v>
      </c>
      <c r="AM423" s="2">
        <f t="shared" si="206"/>
        <v>0</v>
      </c>
      <c r="AN423" s="2">
        <f t="shared" si="206"/>
        <v>0</v>
      </c>
      <c r="AO423" s="2">
        <f t="shared" si="206"/>
        <v>0</v>
      </c>
      <c r="AP423" s="2">
        <f t="shared" si="206"/>
        <v>0</v>
      </c>
      <c r="AQ423" s="2">
        <f t="shared" si="206"/>
        <v>0</v>
      </c>
      <c r="AR423" s="2">
        <f t="shared" si="206"/>
        <v>0</v>
      </c>
      <c r="AS423" s="2">
        <f t="shared" si="206"/>
        <v>0</v>
      </c>
      <c r="AT423" s="2">
        <f t="shared" si="206"/>
        <v>0</v>
      </c>
      <c r="AU423" s="2">
        <f t="shared" si="206"/>
        <v>0</v>
      </c>
      <c r="AV423" s="2">
        <f t="shared" si="206"/>
        <v>8681.2418136613342</v>
      </c>
      <c r="AW423" s="2">
        <f t="shared" si="206"/>
        <v>17581.250921026935</v>
      </c>
      <c r="AX423" s="2">
        <f t="shared" si="206"/>
        <v>26705.540257898145</v>
      </c>
      <c r="AY423" s="2">
        <f t="shared" si="206"/>
        <v>36059.761686058511</v>
      </c>
      <c r="AZ423" s="2">
        <f t="shared" si="206"/>
        <v>45649.709494208517</v>
      </c>
      <c r="BA423" s="2">
        <f t="shared" si="206"/>
        <v>0</v>
      </c>
      <c r="BB423" s="2">
        <f t="shared" si="206"/>
        <v>0</v>
      </c>
      <c r="BC423" s="2">
        <f t="shared" si="206"/>
        <v>0</v>
      </c>
      <c r="BD423" s="2">
        <f t="shared" si="206"/>
        <v>0</v>
      </c>
      <c r="BE423" s="2">
        <f t="shared" si="206"/>
        <v>0</v>
      </c>
      <c r="BF423" s="2">
        <f t="shared" si="206"/>
        <v>0</v>
      </c>
      <c r="BG423" s="2">
        <f t="shared" si="206"/>
        <v>0</v>
      </c>
      <c r="BH423" s="2">
        <f t="shared" si="206"/>
        <v>0</v>
      </c>
      <c r="BI423" s="2">
        <f t="shared" si="206"/>
        <v>0</v>
      </c>
      <c r="BJ423" s="2">
        <f t="shared" si="206"/>
        <v>0</v>
      </c>
      <c r="BK423" s="2">
        <f t="shared" si="206"/>
        <v>0</v>
      </c>
      <c r="BL423" s="2">
        <f t="shared" si="206"/>
        <v>0</v>
      </c>
      <c r="BM423" s="2">
        <f t="shared" si="206"/>
        <v>0</v>
      </c>
      <c r="BN423" s="2">
        <f t="shared" si="206"/>
        <v>0</v>
      </c>
      <c r="BO423" s="2">
        <f t="shared" si="206"/>
        <v>0</v>
      </c>
    </row>
    <row r="424" spans="1:68">
      <c r="B424" s="168" t="s">
        <v>557</v>
      </c>
      <c r="E424" s="2">
        <f>MAX(L423:BO423)*(1+$C$8)</f>
        <v>45649.709494208517</v>
      </c>
      <c r="F424" s="159">
        <v>60</v>
      </c>
      <c r="G424" s="169">
        <f>+$C$6</f>
        <v>2.9999999999999997E-4</v>
      </c>
      <c r="H424" s="151"/>
      <c r="L424" s="2"/>
      <c r="M424" s="2"/>
      <c r="N424" s="2"/>
      <c r="O424" s="2"/>
      <c r="P424" s="2"/>
      <c r="Q424" s="2"/>
    </row>
    <row r="425" spans="1:68">
      <c r="B425" s="14"/>
    </row>
    <row r="426" spans="1:68">
      <c r="B426" s="170" t="s">
        <v>558</v>
      </c>
    </row>
    <row r="427" spans="1:68">
      <c r="B427" s="168" t="s">
        <v>559</v>
      </c>
      <c r="K427" s="2"/>
      <c r="L427" s="2">
        <f t="shared" ref="L427:BO427" si="207">IF(L$10=$C417,$E424,K429)</f>
        <v>0</v>
      </c>
      <c r="M427" s="2">
        <f t="shared" si="207"/>
        <v>0</v>
      </c>
      <c r="N427" s="2">
        <f t="shared" si="207"/>
        <v>0</v>
      </c>
      <c r="O427" s="2">
        <f t="shared" si="207"/>
        <v>0</v>
      </c>
      <c r="P427" s="2">
        <f t="shared" si="207"/>
        <v>0</v>
      </c>
      <c r="Q427" s="2">
        <f t="shared" si="207"/>
        <v>0</v>
      </c>
      <c r="R427" s="2">
        <f t="shared" si="207"/>
        <v>0</v>
      </c>
      <c r="S427" s="2">
        <f t="shared" si="207"/>
        <v>0</v>
      </c>
      <c r="T427" s="2">
        <f t="shared" si="207"/>
        <v>0</v>
      </c>
      <c r="U427" s="2">
        <f t="shared" si="207"/>
        <v>0</v>
      </c>
      <c r="V427" s="2">
        <f t="shared" si="207"/>
        <v>0</v>
      </c>
      <c r="W427" s="2">
        <f t="shared" si="207"/>
        <v>0</v>
      </c>
      <c r="X427" s="2">
        <f t="shared" si="207"/>
        <v>0</v>
      </c>
      <c r="Y427" s="2">
        <f t="shared" si="207"/>
        <v>0</v>
      </c>
      <c r="Z427" s="2">
        <f t="shared" si="207"/>
        <v>0</v>
      </c>
      <c r="AA427" s="2">
        <f t="shared" si="207"/>
        <v>0</v>
      </c>
      <c r="AB427" s="2">
        <f t="shared" si="207"/>
        <v>0</v>
      </c>
      <c r="AC427" s="2">
        <f t="shared" si="207"/>
        <v>0</v>
      </c>
      <c r="AD427" s="2">
        <f t="shared" si="207"/>
        <v>0</v>
      </c>
      <c r="AE427" s="2">
        <f t="shared" si="207"/>
        <v>0</v>
      </c>
      <c r="AF427" s="2">
        <f t="shared" si="207"/>
        <v>0</v>
      </c>
      <c r="AG427" s="2">
        <f t="shared" si="207"/>
        <v>0</v>
      </c>
      <c r="AH427" s="2">
        <f t="shared" si="207"/>
        <v>0</v>
      </c>
      <c r="AI427" s="2">
        <f t="shared" si="207"/>
        <v>0</v>
      </c>
      <c r="AJ427" s="2">
        <f t="shared" si="207"/>
        <v>0</v>
      </c>
      <c r="AK427" s="2">
        <f t="shared" si="207"/>
        <v>0</v>
      </c>
      <c r="AL427" s="2">
        <f t="shared" si="207"/>
        <v>0</v>
      </c>
      <c r="AM427" s="2">
        <f t="shared" si="207"/>
        <v>0</v>
      </c>
      <c r="AN427" s="2">
        <f t="shared" si="207"/>
        <v>0</v>
      </c>
      <c r="AO427" s="2">
        <f t="shared" si="207"/>
        <v>0</v>
      </c>
      <c r="AP427" s="2">
        <f t="shared" si="207"/>
        <v>0</v>
      </c>
      <c r="AQ427" s="2">
        <f t="shared" si="207"/>
        <v>0</v>
      </c>
      <c r="AR427" s="2">
        <f t="shared" si="207"/>
        <v>0</v>
      </c>
      <c r="AS427" s="2">
        <f t="shared" si="207"/>
        <v>0</v>
      </c>
      <c r="AT427" s="2">
        <f t="shared" si="207"/>
        <v>0</v>
      </c>
      <c r="AU427" s="2">
        <f t="shared" si="207"/>
        <v>0</v>
      </c>
      <c r="AV427" s="2">
        <f t="shared" si="207"/>
        <v>0</v>
      </c>
      <c r="AW427" s="2">
        <f t="shared" si="207"/>
        <v>0</v>
      </c>
      <c r="AX427" s="2">
        <f t="shared" si="207"/>
        <v>0</v>
      </c>
      <c r="AY427" s="2">
        <f t="shared" si="207"/>
        <v>0</v>
      </c>
      <c r="AZ427" s="2">
        <f t="shared" si="207"/>
        <v>45649.709494208517</v>
      </c>
      <c r="BA427" s="2">
        <f t="shared" si="207"/>
        <v>45586.307119911005</v>
      </c>
      <c r="BB427" s="2">
        <f t="shared" si="207"/>
        <v>44825.478628340861</v>
      </c>
      <c r="BC427" s="2">
        <f t="shared" si="207"/>
        <v>44064.650136770717</v>
      </c>
      <c r="BD427" s="2">
        <f t="shared" si="207"/>
        <v>43303.821645200573</v>
      </c>
      <c r="BE427" s="2">
        <f t="shared" si="207"/>
        <v>42542.993153630428</v>
      </c>
      <c r="BF427" s="2">
        <f t="shared" si="207"/>
        <v>41782.164662060284</v>
      </c>
      <c r="BG427" s="2">
        <f t="shared" si="207"/>
        <v>41021.33617049014</v>
      </c>
      <c r="BH427" s="2">
        <f t="shared" si="207"/>
        <v>40260.507678919996</v>
      </c>
      <c r="BI427" s="2">
        <f t="shared" si="207"/>
        <v>39499.679187349851</v>
      </c>
      <c r="BJ427" s="2">
        <f t="shared" si="207"/>
        <v>38738.850695779707</v>
      </c>
      <c r="BK427" s="2">
        <f t="shared" si="207"/>
        <v>37978.022204209563</v>
      </c>
      <c r="BL427" s="2">
        <f t="shared" si="207"/>
        <v>37217.193712639419</v>
      </c>
      <c r="BM427" s="2">
        <f t="shared" si="207"/>
        <v>36456.365221069274</v>
      </c>
      <c r="BN427" s="2">
        <f t="shared" si="207"/>
        <v>35695.53672949913</v>
      </c>
      <c r="BO427" s="2">
        <f t="shared" si="207"/>
        <v>34934.708237928986</v>
      </c>
    </row>
    <row r="428" spans="1:68">
      <c r="B428" s="64" t="s">
        <v>541</v>
      </c>
      <c r="K428" s="2"/>
      <c r="L428" s="2">
        <f t="shared" ref="L428:BO428" si="208">IF(L$10=$C417,$E424/$F424*(13-$D417)/12,MIN(K429,$E424/$F424))</f>
        <v>0</v>
      </c>
      <c r="M428" s="2">
        <f t="shared" si="208"/>
        <v>0</v>
      </c>
      <c r="N428" s="2">
        <f t="shared" si="208"/>
        <v>0</v>
      </c>
      <c r="O428" s="2">
        <f t="shared" si="208"/>
        <v>0</v>
      </c>
      <c r="P428" s="2">
        <f t="shared" si="208"/>
        <v>0</v>
      </c>
      <c r="Q428" s="2">
        <f t="shared" si="208"/>
        <v>0</v>
      </c>
      <c r="R428" s="2">
        <f t="shared" si="208"/>
        <v>0</v>
      </c>
      <c r="S428" s="2">
        <f t="shared" si="208"/>
        <v>0</v>
      </c>
      <c r="T428" s="2">
        <f t="shared" si="208"/>
        <v>0</v>
      </c>
      <c r="U428" s="2">
        <f t="shared" si="208"/>
        <v>0</v>
      </c>
      <c r="V428" s="2">
        <f t="shared" si="208"/>
        <v>0</v>
      </c>
      <c r="W428" s="2">
        <f t="shared" si="208"/>
        <v>0</v>
      </c>
      <c r="X428" s="2">
        <f t="shared" si="208"/>
        <v>0</v>
      </c>
      <c r="Y428" s="2">
        <f t="shared" si="208"/>
        <v>0</v>
      </c>
      <c r="Z428" s="2">
        <f t="shared" si="208"/>
        <v>0</v>
      </c>
      <c r="AA428" s="2">
        <f t="shared" si="208"/>
        <v>0</v>
      </c>
      <c r="AB428" s="2">
        <f t="shared" si="208"/>
        <v>0</v>
      </c>
      <c r="AC428" s="2">
        <f t="shared" si="208"/>
        <v>0</v>
      </c>
      <c r="AD428" s="2">
        <f t="shared" si="208"/>
        <v>0</v>
      </c>
      <c r="AE428" s="2">
        <f t="shared" si="208"/>
        <v>0</v>
      </c>
      <c r="AF428" s="2">
        <f t="shared" si="208"/>
        <v>0</v>
      </c>
      <c r="AG428" s="2">
        <f t="shared" si="208"/>
        <v>0</v>
      </c>
      <c r="AH428" s="2">
        <f t="shared" si="208"/>
        <v>0</v>
      </c>
      <c r="AI428" s="2">
        <f t="shared" si="208"/>
        <v>0</v>
      </c>
      <c r="AJ428" s="2">
        <f t="shared" si="208"/>
        <v>0</v>
      </c>
      <c r="AK428" s="2">
        <f t="shared" si="208"/>
        <v>0</v>
      </c>
      <c r="AL428" s="2">
        <f t="shared" si="208"/>
        <v>0</v>
      </c>
      <c r="AM428" s="2">
        <f t="shared" si="208"/>
        <v>0</v>
      </c>
      <c r="AN428" s="2">
        <f t="shared" si="208"/>
        <v>0</v>
      </c>
      <c r="AO428" s="2">
        <f t="shared" si="208"/>
        <v>0</v>
      </c>
      <c r="AP428" s="2">
        <f t="shared" si="208"/>
        <v>0</v>
      </c>
      <c r="AQ428" s="2">
        <f t="shared" si="208"/>
        <v>0</v>
      </c>
      <c r="AR428" s="2">
        <f t="shared" si="208"/>
        <v>0</v>
      </c>
      <c r="AS428" s="2">
        <f t="shared" si="208"/>
        <v>0</v>
      </c>
      <c r="AT428" s="2">
        <f t="shared" si="208"/>
        <v>0</v>
      </c>
      <c r="AU428" s="2">
        <f t="shared" si="208"/>
        <v>0</v>
      </c>
      <c r="AV428" s="2">
        <f t="shared" si="208"/>
        <v>0</v>
      </c>
      <c r="AW428" s="2">
        <f t="shared" si="208"/>
        <v>0</v>
      </c>
      <c r="AX428" s="2">
        <f t="shared" si="208"/>
        <v>0</v>
      </c>
      <c r="AY428" s="2">
        <f t="shared" si="208"/>
        <v>0</v>
      </c>
      <c r="AZ428" s="2">
        <f t="shared" si="208"/>
        <v>63.402374297511834</v>
      </c>
      <c r="BA428" s="2">
        <f t="shared" si="208"/>
        <v>760.82849157014198</v>
      </c>
      <c r="BB428" s="2">
        <f t="shared" si="208"/>
        <v>760.82849157014198</v>
      </c>
      <c r="BC428" s="2">
        <f t="shared" si="208"/>
        <v>760.82849157014198</v>
      </c>
      <c r="BD428" s="2">
        <f t="shared" si="208"/>
        <v>760.82849157014198</v>
      </c>
      <c r="BE428" s="2">
        <f t="shared" si="208"/>
        <v>760.82849157014198</v>
      </c>
      <c r="BF428" s="2">
        <f t="shared" si="208"/>
        <v>760.82849157014198</v>
      </c>
      <c r="BG428" s="2">
        <f t="shared" si="208"/>
        <v>760.82849157014198</v>
      </c>
      <c r="BH428" s="2">
        <f t="shared" si="208"/>
        <v>760.82849157014198</v>
      </c>
      <c r="BI428" s="2">
        <f t="shared" si="208"/>
        <v>760.82849157014198</v>
      </c>
      <c r="BJ428" s="2">
        <f t="shared" si="208"/>
        <v>760.82849157014198</v>
      </c>
      <c r="BK428" s="2">
        <f t="shared" si="208"/>
        <v>760.82849157014198</v>
      </c>
      <c r="BL428" s="2">
        <f t="shared" si="208"/>
        <v>760.82849157014198</v>
      </c>
      <c r="BM428" s="2">
        <f t="shared" si="208"/>
        <v>760.82849157014198</v>
      </c>
      <c r="BN428" s="2">
        <f t="shared" si="208"/>
        <v>760.82849157014198</v>
      </c>
      <c r="BO428" s="2">
        <f t="shared" si="208"/>
        <v>760.82849157014198</v>
      </c>
    </row>
    <row r="429" spans="1:68">
      <c r="B429" s="168" t="s">
        <v>542</v>
      </c>
      <c r="K429" s="167">
        <v>0</v>
      </c>
      <c r="L429" s="2">
        <f t="shared" ref="L429:BO429" si="209">+L427-L428</f>
        <v>0</v>
      </c>
      <c r="M429" s="2">
        <f t="shared" si="209"/>
        <v>0</v>
      </c>
      <c r="N429" s="2">
        <f t="shared" si="209"/>
        <v>0</v>
      </c>
      <c r="O429" s="2">
        <f t="shared" si="209"/>
        <v>0</v>
      </c>
      <c r="P429" s="2">
        <f t="shared" si="209"/>
        <v>0</v>
      </c>
      <c r="Q429" s="2">
        <f t="shared" si="209"/>
        <v>0</v>
      </c>
      <c r="R429" s="2">
        <f t="shared" si="209"/>
        <v>0</v>
      </c>
      <c r="S429" s="2">
        <f t="shared" si="209"/>
        <v>0</v>
      </c>
      <c r="T429" s="2">
        <f t="shared" si="209"/>
        <v>0</v>
      </c>
      <c r="U429" s="2">
        <f t="shared" si="209"/>
        <v>0</v>
      </c>
      <c r="V429" s="2">
        <f t="shared" si="209"/>
        <v>0</v>
      </c>
      <c r="W429" s="2">
        <f t="shared" si="209"/>
        <v>0</v>
      </c>
      <c r="X429" s="2">
        <f t="shared" si="209"/>
        <v>0</v>
      </c>
      <c r="Y429" s="2">
        <f t="shared" si="209"/>
        <v>0</v>
      </c>
      <c r="Z429" s="2">
        <f t="shared" si="209"/>
        <v>0</v>
      </c>
      <c r="AA429" s="2">
        <f t="shared" si="209"/>
        <v>0</v>
      </c>
      <c r="AB429" s="2">
        <f t="shared" si="209"/>
        <v>0</v>
      </c>
      <c r="AC429" s="2">
        <f t="shared" si="209"/>
        <v>0</v>
      </c>
      <c r="AD429" s="2">
        <f t="shared" si="209"/>
        <v>0</v>
      </c>
      <c r="AE429" s="2">
        <f t="shared" si="209"/>
        <v>0</v>
      </c>
      <c r="AF429" s="2">
        <f t="shared" si="209"/>
        <v>0</v>
      </c>
      <c r="AG429" s="2">
        <f t="shared" si="209"/>
        <v>0</v>
      </c>
      <c r="AH429" s="2">
        <f t="shared" si="209"/>
        <v>0</v>
      </c>
      <c r="AI429" s="2">
        <f t="shared" si="209"/>
        <v>0</v>
      </c>
      <c r="AJ429" s="2">
        <f t="shared" si="209"/>
        <v>0</v>
      </c>
      <c r="AK429" s="2">
        <f t="shared" si="209"/>
        <v>0</v>
      </c>
      <c r="AL429" s="2">
        <f t="shared" si="209"/>
        <v>0</v>
      </c>
      <c r="AM429" s="2">
        <f t="shared" si="209"/>
        <v>0</v>
      </c>
      <c r="AN429" s="2">
        <f t="shared" si="209"/>
        <v>0</v>
      </c>
      <c r="AO429" s="2">
        <f t="shared" si="209"/>
        <v>0</v>
      </c>
      <c r="AP429" s="2">
        <f t="shared" si="209"/>
        <v>0</v>
      </c>
      <c r="AQ429" s="2">
        <f t="shared" si="209"/>
        <v>0</v>
      </c>
      <c r="AR429" s="2">
        <f t="shared" si="209"/>
        <v>0</v>
      </c>
      <c r="AS429" s="2">
        <f t="shared" si="209"/>
        <v>0</v>
      </c>
      <c r="AT429" s="2">
        <f t="shared" si="209"/>
        <v>0</v>
      </c>
      <c r="AU429" s="2">
        <f t="shared" si="209"/>
        <v>0</v>
      </c>
      <c r="AV429" s="2">
        <f t="shared" si="209"/>
        <v>0</v>
      </c>
      <c r="AW429" s="2">
        <f t="shared" si="209"/>
        <v>0</v>
      </c>
      <c r="AX429" s="2">
        <f t="shared" si="209"/>
        <v>0</v>
      </c>
      <c r="AY429" s="2">
        <f t="shared" si="209"/>
        <v>0</v>
      </c>
      <c r="AZ429" s="2">
        <f t="shared" si="209"/>
        <v>45586.307119911005</v>
      </c>
      <c r="BA429" s="2">
        <f t="shared" si="209"/>
        <v>44825.478628340861</v>
      </c>
      <c r="BB429" s="2">
        <f t="shared" si="209"/>
        <v>44064.650136770717</v>
      </c>
      <c r="BC429" s="2">
        <f t="shared" si="209"/>
        <v>43303.821645200573</v>
      </c>
      <c r="BD429" s="2">
        <f t="shared" si="209"/>
        <v>42542.993153630428</v>
      </c>
      <c r="BE429" s="2">
        <f t="shared" si="209"/>
        <v>41782.164662060284</v>
      </c>
      <c r="BF429" s="2">
        <f t="shared" si="209"/>
        <v>41021.33617049014</v>
      </c>
      <c r="BG429" s="2">
        <f t="shared" si="209"/>
        <v>40260.507678919996</v>
      </c>
      <c r="BH429" s="2">
        <f t="shared" si="209"/>
        <v>39499.679187349851</v>
      </c>
      <c r="BI429" s="2">
        <f t="shared" si="209"/>
        <v>38738.850695779707</v>
      </c>
      <c r="BJ429" s="2">
        <f t="shared" si="209"/>
        <v>37978.022204209563</v>
      </c>
      <c r="BK429" s="2">
        <f t="shared" si="209"/>
        <v>37217.193712639419</v>
      </c>
      <c r="BL429" s="2">
        <f t="shared" si="209"/>
        <v>36456.365221069274</v>
      </c>
      <c r="BM429" s="2">
        <f t="shared" si="209"/>
        <v>35695.53672949913</v>
      </c>
      <c r="BN429" s="2">
        <f t="shared" si="209"/>
        <v>34934.708237928986</v>
      </c>
      <c r="BO429" s="2">
        <f t="shared" si="209"/>
        <v>34173.879746358842</v>
      </c>
    </row>
    <row r="430" spans="1:68">
      <c r="B430" s="64" t="s">
        <v>543</v>
      </c>
      <c r="L430" s="2">
        <f t="shared" ref="L430:BO430" si="210">IF(L$10=$C417,(L427+L429)/2*(13-$D417)/12,(L427+L429)/2)</f>
        <v>0</v>
      </c>
      <c r="M430" s="2">
        <f t="shared" si="210"/>
        <v>0</v>
      </c>
      <c r="N430" s="2">
        <f t="shared" si="210"/>
        <v>0</v>
      </c>
      <c r="O430" s="2">
        <f t="shared" si="210"/>
        <v>0</v>
      </c>
      <c r="P430" s="2">
        <f t="shared" si="210"/>
        <v>0</v>
      </c>
      <c r="Q430" s="2">
        <f t="shared" si="210"/>
        <v>0</v>
      </c>
      <c r="R430" s="2">
        <f t="shared" si="210"/>
        <v>0</v>
      </c>
      <c r="S430" s="2">
        <f t="shared" si="210"/>
        <v>0</v>
      </c>
      <c r="T430" s="2">
        <f t="shared" si="210"/>
        <v>0</v>
      </c>
      <c r="U430" s="2">
        <f t="shared" si="210"/>
        <v>0</v>
      </c>
      <c r="V430" s="2">
        <f t="shared" si="210"/>
        <v>0</v>
      </c>
      <c r="W430" s="2">
        <f t="shared" si="210"/>
        <v>0</v>
      </c>
      <c r="X430" s="2">
        <f t="shared" si="210"/>
        <v>0</v>
      </c>
      <c r="Y430" s="2">
        <f t="shared" si="210"/>
        <v>0</v>
      </c>
      <c r="Z430" s="2">
        <f t="shared" si="210"/>
        <v>0</v>
      </c>
      <c r="AA430" s="2">
        <f t="shared" si="210"/>
        <v>0</v>
      </c>
      <c r="AB430" s="2">
        <f t="shared" si="210"/>
        <v>0</v>
      </c>
      <c r="AC430" s="2">
        <f t="shared" si="210"/>
        <v>0</v>
      </c>
      <c r="AD430" s="2">
        <f t="shared" si="210"/>
        <v>0</v>
      </c>
      <c r="AE430" s="2">
        <f t="shared" si="210"/>
        <v>0</v>
      </c>
      <c r="AF430" s="2">
        <f t="shared" si="210"/>
        <v>0</v>
      </c>
      <c r="AG430" s="2">
        <f t="shared" si="210"/>
        <v>0</v>
      </c>
      <c r="AH430" s="2">
        <f t="shared" si="210"/>
        <v>0</v>
      </c>
      <c r="AI430" s="2">
        <f t="shared" si="210"/>
        <v>0</v>
      </c>
      <c r="AJ430" s="2">
        <f t="shared" si="210"/>
        <v>0</v>
      </c>
      <c r="AK430" s="2">
        <f t="shared" si="210"/>
        <v>0</v>
      </c>
      <c r="AL430" s="2">
        <f t="shared" si="210"/>
        <v>0</v>
      </c>
      <c r="AM430" s="2">
        <f t="shared" si="210"/>
        <v>0</v>
      </c>
      <c r="AN430" s="2">
        <f t="shared" si="210"/>
        <v>0</v>
      </c>
      <c r="AO430" s="2">
        <f t="shared" si="210"/>
        <v>0</v>
      </c>
      <c r="AP430" s="2">
        <f t="shared" si="210"/>
        <v>0</v>
      </c>
      <c r="AQ430" s="2">
        <f t="shared" si="210"/>
        <v>0</v>
      </c>
      <c r="AR430" s="2">
        <f t="shared" si="210"/>
        <v>0</v>
      </c>
      <c r="AS430" s="2">
        <f t="shared" si="210"/>
        <v>0</v>
      </c>
      <c r="AT430" s="2">
        <f t="shared" si="210"/>
        <v>0</v>
      </c>
      <c r="AU430" s="2">
        <f t="shared" si="210"/>
        <v>0</v>
      </c>
      <c r="AV430" s="2">
        <f t="shared" si="210"/>
        <v>0</v>
      </c>
      <c r="AW430" s="2">
        <f t="shared" si="210"/>
        <v>0</v>
      </c>
      <c r="AX430" s="2">
        <f t="shared" si="210"/>
        <v>0</v>
      </c>
      <c r="AY430" s="2">
        <f t="shared" si="210"/>
        <v>0</v>
      </c>
      <c r="AZ430" s="2">
        <f t="shared" si="210"/>
        <v>3801.5006922549801</v>
      </c>
      <c r="BA430" s="2">
        <f t="shared" si="210"/>
        <v>45205.89287412593</v>
      </c>
      <c r="BB430" s="2">
        <f t="shared" si="210"/>
        <v>44445.064382555793</v>
      </c>
      <c r="BC430" s="2">
        <f t="shared" si="210"/>
        <v>43684.235890985641</v>
      </c>
      <c r="BD430" s="2">
        <f t="shared" si="210"/>
        <v>42923.407399415504</v>
      </c>
      <c r="BE430" s="2">
        <f t="shared" si="210"/>
        <v>42162.578907845353</v>
      </c>
      <c r="BF430" s="2">
        <f t="shared" si="210"/>
        <v>41401.750416275216</v>
      </c>
      <c r="BG430" s="2">
        <f t="shared" si="210"/>
        <v>40640.921924705064</v>
      </c>
      <c r="BH430" s="2">
        <f t="shared" si="210"/>
        <v>39880.093433134927</v>
      </c>
      <c r="BI430" s="2">
        <f t="shared" si="210"/>
        <v>39119.264941564776</v>
      </c>
      <c r="BJ430" s="2">
        <f t="shared" si="210"/>
        <v>38358.436449994639</v>
      </c>
      <c r="BK430" s="2">
        <f t="shared" si="210"/>
        <v>37597.607958424487</v>
      </c>
      <c r="BL430" s="2">
        <f t="shared" si="210"/>
        <v>36836.77946685435</v>
      </c>
      <c r="BM430" s="2">
        <f t="shared" si="210"/>
        <v>36075.950975284199</v>
      </c>
      <c r="BN430" s="2">
        <f t="shared" si="210"/>
        <v>35315.122483714062</v>
      </c>
      <c r="BO430" s="2">
        <f t="shared" si="210"/>
        <v>34554.29399214391</v>
      </c>
    </row>
    <row r="431" spans="1:68">
      <c r="B431" s="64" t="s">
        <v>535</v>
      </c>
      <c r="L431" s="171">
        <f t="shared" ref="L431:BO431" si="211">+L430*$C$5</f>
        <v>0</v>
      </c>
      <c r="M431" s="171">
        <f t="shared" si="211"/>
        <v>0</v>
      </c>
      <c r="N431" s="171">
        <f t="shared" si="211"/>
        <v>0</v>
      </c>
      <c r="O431" s="171">
        <f t="shared" si="211"/>
        <v>0</v>
      </c>
      <c r="P431" s="171">
        <f t="shared" si="211"/>
        <v>0</v>
      </c>
      <c r="Q431" s="171">
        <f t="shared" si="211"/>
        <v>0</v>
      </c>
      <c r="R431" s="171">
        <f t="shared" si="211"/>
        <v>0</v>
      </c>
      <c r="S431" s="171">
        <f t="shared" si="211"/>
        <v>0</v>
      </c>
      <c r="T431" s="171">
        <f t="shared" si="211"/>
        <v>0</v>
      </c>
      <c r="U431" s="171">
        <f t="shared" si="211"/>
        <v>0</v>
      </c>
      <c r="V431" s="171">
        <f t="shared" si="211"/>
        <v>0</v>
      </c>
      <c r="W431" s="171">
        <f t="shared" si="211"/>
        <v>0</v>
      </c>
      <c r="X431" s="171">
        <f t="shared" si="211"/>
        <v>0</v>
      </c>
      <c r="Y431" s="171">
        <f t="shared" si="211"/>
        <v>0</v>
      </c>
      <c r="Z431" s="171">
        <f t="shared" si="211"/>
        <v>0</v>
      </c>
      <c r="AA431" s="171">
        <f t="shared" si="211"/>
        <v>0</v>
      </c>
      <c r="AB431" s="171">
        <f t="shared" si="211"/>
        <v>0</v>
      </c>
      <c r="AC431" s="171">
        <f t="shared" si="211"/>
        <v>0</v>
      </c>
      <c r="AD431" s="171">
        <f t="shared" si="211"/>
        <v>0</v>
      </c>
      <c r="AE431" s="171">
        <f t="shared" si="211"/>
        <v>0</v>
      </c>
      <c r="AF431" s="171">
        <f t="shared" si="211"/>
        <v>0</v>
      </c>
      <c r="AG431" s="171">
        <f t="shared" si="211"/>
        <v>0</v>
      </c>
      <c r="AH431" s="171">
        <f t="shared" si="211"/>
        <v>0</v>
      </c>
      <c r="AI431" s="171">
        <f t="shared" si="211"/>
        <v>0</v>
      </c>
      <c r="AJ431" s="171">
        <f t="shared" si="211"/>
        <v>0</v>
      </c>
      <c r="AK431" s="171">
        <f t="shared" si="211"/>
        <v>0</v>
      </c>
      <c r="AL431" s="171">
        <f t="shared" si="211"/>
        <v>0</v>
      </c>
      <c r="AM431" s="171">
        <f t="shared" si="211"/>
        <v>0</v>
      </c>
      <c r="AN431" s="171">
        <f t="shared" si="211"/>
        <v>0</v>
      </c>
      <c r="AO431" s="171">
        <f t="shared" si="211"/>
        <v>0</v>
      </c>
      <c r="AP431" s="171">
        <f t="shared" si="211"/>
        <v>0</v>
      </c>
      <c r="AQ431" s="171">
        <f t="shared" si="211"/>
        <v>0</v>
      </c>
      <c r="AR431" s="171">
        <f t="shared" si="211"/>
        <v>0</v>
      </c>
      <c r="AS431" s="171">
        <f t="shared" si="211"/>
        <v>0</v>
      </c>
      <c r="AT431" s="171">
        <f t="shared" si="211"/>
        <v>0</v>
      </c>
      <c r="AU431" s="171">
        <f t="shared" si="211"/>
        <v>0</v>
      </c>
      <c r="AV431" s="171">
        <f t="shared" si="211"/>
        <v>0</v>
      </c>
      <c r="AW431" s="171">
        <f t="shared" si="211"/>
        <v>0</v>
      </c>
      <c r="AX431" s="171">
        <f t="shared" si="211"/>
        <v>0</v>
      </c>
      <c r="AY431" s="171">
        <f t="shared" si="211"/>
        <v>0</v>
      </c>
      <c r="AZ431" s="171">
        <f t="shared" si="211"/>
        <v>266.10504845784862</v>
      </c>
      <c r="BA431" s="171">
        <f t="shared" si="211"/>
        <v>3164.4125011888154</v>
      </c>
      <c r="BB431" s="171">
        <f t="shared" si="211"/>
        <v>3111.1545067789057</v>
      </c>
      <c r="BC431" s="171">
        <f t="shared" si="211"/>
        <v>3057.896512368995</v>
      </c>
      <c r="BD431" s="171">
        <f t="shared" si="211"/>
        <v>3004.6385179590857</v>
      </c>
      <c r="BE431" s="171">
        <f t="shared" si="211"/>
        <v>2951.380523549175</v>
      </c>
      <c r="BF431" s="171">
        <f t="shared" si="211"/>
        <v>2898.1225291392652</v>
      </c>
      <c r="BG431" s="171">
        <f t="shared" si="211"/>
        <v>2844.8645347293545</v>
      </c>
      <c r="BH431" s="171">
        <f t="shared" si="211"/>
        <v>2791.6065403194452</v>
      </c>
      <c r="BI431" s="171">
        <f t="shared" si="211"/>
        <v>2738.3485459095346</v>
      </c>
      <c r="BJ431" s="171">
        <f t="shared" si="211"/>
        <v>2685.0905514996248</v>
      </c>
      <c r="BK431" s="171">
        <f t="shared" si="211"/>
        <v>2631.8325570897146</v>
      </c>
      <c r="BL431" s="171">
        <f t="shared" si="211"/>
        <v>2578.5745626798048</v>
      </c>
      <c r="BM431" s="171">
        <f t="shared" si="211"/>
        <v>2525.3165682698941</v>
      </c>
      <c r="BN431" s="171">
        <f t="shared" si="211"/>
        <v>2472.0585738599843</v>
      </c>
      <c r="BO431" s="171">
        <f t="shared" si="211"/>
        <v>2418.8005794500741</v>
      </c>
    </row>
    <row r="432" spans="1:68">
      <c r="B432" s="14" t="s">
        <v>560</v>
      </c>
      <c r="L432" s="22">
        <f t="shared" ref="L432:BO432" si="212">IF(OR(L$10&lt;$C417,L$10&gt;$C417+$F424),0,IF(L$10=$C417,$E424*(13-$D417)/12,IF(L$10=$C417+$F424,$E424*($D417-1)/12,$E424)))</f>
        <v>0</v>
      </c>
      <c r="M432" s="22">
        <f t="shared" si="212"/>
        <v>0</v>
      </c>
      <c r="N432" s="22">
        <f t="shared" si="212"/>
        <v>0</v>
      </c>
      <c r="O432" s="22">
        <f t="shared" si="212"/>
        <v>0</v>
      </c>
      <c r="P432" s="22">
        <f t="shared" si="212"/>
        <v>0</v>
      </c>
      <c r="Q432" s="22">
        <f t="shared" si="212"/>
        <v>0</v>
      </c>
      <c r="R432" s="22">
        <f t="shared" si="212"/>
        <v>0</v>
      </c>
      <c r="S432" s="22">
        <f t="shared" si="212"/>
        <v>0</v>
      </c>
      <c r="T432" s="22">
        <f t="shared" si="212"/>
        <v>0</v>
      </c>
      <c r="U432" s="22">
        <f t="shared" si="212"/>
        <v>0</v>
      </c>
      <c r="V432" s="22">
        <f t="shared" si="212"/>
        <v>0</v>
      </c>
      <c r="W432" s="22">
        <f t="shared" si="212"/>
        <v>0</v>
      </c>
      <c r="X432" s="22">
        <f t="shared" si="212"/>
        <v>0</v>
      </c>
      <c r="Y432" s="22">
        <f t="shared" si="212"/>
        <v>0</v>
      </c>
      <c r="Z432" s="22">
        <f t="shared" si="212"/>
        <v>0</v>
      </c>
      <c r="AA432" s="22">
        <f t="shared" si="212"/>
        <v>0</v>
      </c>
      <c r="AB432" s="22">
        <f t="shared" si="212"/>
        <v>0</v>
      </c>
      <c r="AC432" s="22">
        <f t="shared" si="212"/>
        <v>0</v>
      </c>
      <c r="AD432" s="22">
        <f t="shared" si="212"/>
        <v>0</v>
      </c>
      <c r="AE432" s="22">
        <f t="shared" si="212"/>
        <v>0</v>
      </c>
      <c r="AF432" s="22">
        <f t="shared" si="212"/>
        <v>0</v>
      </c>
      <c r="AG432" s="22">
        <f t="shared" si="212"/>
        <v>0</v>
      </c>
      <c r="AH432" s="22">
        <f t="shared" si="212"/>
        <v>0</v>
      </c>
      <c r="AI432" s="22">
        <f t="shared" si="212"/>
        <v>0</v>
      </c>
      <c r="AJ432" s="22">
        <f t="shared" si="212"/>
        <v>0</v>
      </c>
      <c r="AK432" s="22">
        <f t="shared" si="212"/>
        <v>0</v>
      </c>
      <c r="AL432" s="22">
        <f t="shared" si="212"/>
        <v>0</v>
      </c>
      <c r="AM432" s="22">
        <f t="shared" si="212"/>
        <v>0</v>
      </c>
      <c r="AN432" s="22">
        <f t="shared" si="212"/>
        <v>0</v>
      </c>
      <c r="AO432" s="22">
        <f t="shared" si="212"/>
        <v>0</v>
      </c>
      <c r="AP432" s="22">
        <f t="shared" si="212"/>
        <v>0</v>
      </c>
      <c r="AQ432" s="22">
        <f t="shared" si="212"/>
        <v>0</v>
      </c>
      <c r="AR432" s="22">
        <f t="shared" si="212"/>
        <v>0</v>
      </c>
      <c r="AS432" s="22">
        <f t="shared" si="212"/>
        <v>0</v>
      </c>
      <c r="AT432" s="22">
        <f t="shared" si="212"/>
        <v>0</v>
      </c>
      <c r="AU432" s="22">
        <f t="shared" si="212"/>
        <v>0</v>
      </c>
      <c r="AV432" s="22">
        <f t="shared" si="212"/>
        <v>0</v>
      </c>
      <c r="AW432" s="22">
        <f t="shared" si="212"/>
        <v>0</v>
      </c>
      <c r="AX432" s="22">
        <f t="shared" si="212"/>
        <v>0</v>
      </c>
      <c r="AY432" s="22">
        <f t="shared" si="212"/>
        <v>0</v>
      </c>
      <c r="AZ432" s="22">
        <f t="shared" si="212"/>
        <v>3804.1424578507099</v>
      </c>
      <c r="BA432" s="22">
        <f t="shared" si="212"/>
        <v>45649.709494208517</v>
      </c>
      <c r="BB432" s="22">
        <f t="shared" si="212"/>
        <v>45649.709494208517</v>
      </c>
      <c r="BC432" s="22">
        <f t="shared" si="212"/>
        <v>45649.709494208517</v>
      </c>
      <c r="BD432" s="22">
        <f t="shared" si="212"/>
        <v>45649.709494208517</v>
      </c>
      <c r="BE432" s="22">
        <f t="shared" si="212"/>
        <v>45649.709494208517</v>
      </c>
      <c r="BF432" s="22">
        <f t="shared" si="212"/>
        <v>45649.709494208517</v>
      </c>
      <c r="BG432" s="22">
        <f t="shared" si="212"/>
        <v>45649.709494208517</v>
      </c>
      <c r="BH432" s="22">
        <f t="shared" si="212"/>
        <v>45649.709494208517</v>
      </c>
      <c r="BI432" s="22">
        <f t="shared" si="212"/>
        <v>45649.709494208517</v>
      </c>
      <c r="BJ432" s="22">
        <f t="shared" si="212"/>
        <v>45649.709494208517</v>
      </c>
      <c r="BK432" s="22">
        <f t="shared" si="212"/>
        <v>45649.709494208517</v>
      </c>
      <c r="BL432" s="22">
        <f t="shared" si="212"/>
        <v>45649.709494208517</v>
      </c>
      <c r="BM432" s="22">
        <f t="shared" si="212"/>
        <v>45649.709494208517</v>
      </c>
      <c r="BN432" s="22">
        <f t="shared" si="212"/>
        <v>45649.709494208517</v>
      </c>
      <c r="BO432" s="22">
        <f t="shared" si="212"/>
        <v>45649.709494208517</v>
      </c>
    </row>
    <row r="433" spans="1:67">
      <c r="B433" s="14" t="s">
        <v>536</v>
      </c>
      <c r="J433" s="2"/>
      <c r="L433" s="172">
        <f>+L432*$G424</f>
        <v>0</v>
      </c>
      <c r="M433" s="172">
        <f t="shared" ref="M433:BO433" si="213">+M432*$G424</f>
        <v>0</v>
      </c>
      <c r="N433" s="172">
        <f t="shared" si="213"/>
        <v>0</v>
      </c>
      <c r="O433" s="172">
        <f t="shared" si="213"/>
        <v>0</v>
      </c>
      <c r="P433" s="172">
        <f t="shared" si="213"/>
        <v>0</v>
      </c>
      <c r="Q433" s="172">
        <f t="shared" si="213"/>
        <v>0</v>
      </c>
      <c r="R433" s="172">
        <f t="shared" si="213"/>
        <v>0</v>
      </c>
      <c r="S433" s="172">
        <f t="shared" si="213"/>
        <v>0</v>
      </c>
      <c r="T433" s="172">
        <f t="shared" si="213"/>
        <v>0</v>
      </c>
      <c r="U433" s="172">
        <f t="shared" si="213"/>
        <v>0</v>
      </c>
      <c r="V433" s="172">
        <f t="shared" si="213"/>
        <v>0</v>
      </c>
      <c r="W433" s="172">
        <f t="shared" si="213"/>
        <v>0</v>
      </c>
      <c r="X433" s="172">
        <f t="shared" si="213"/>
        <v>0</v>
      </c>
      <c r="Y433" s="172">
        <f t="shared" si="213"/>
        <v>0</v>
      </c>
      <c r="Z433" s="172">
        <f t="shared" si="213"/>
        <v>0</v>
      </c>
      <c r="AA433" s="172">
        <f t="shared" si="213"/>
        <v>0</v>
      </c>
      <c r="AB433" s="172">
        <f t="shared" si="213"/>
        <v>0</v>
      </c>
      <c r="AC433" s="172">
        <f t="shared" si="213"/>
        <v>0</v>
      </c>
      <c r="AD433" s="172">
        <f t="shared" si="213"/>
        <v>0</v>
      </c>
      <c r="AE433" s="172">
        <f t="shared" si="213"/>
        <v>0</v>
      </c>
      <c r="AF433" s="172">
        <f t="shared" si="213"/>
        <v>0</v>
      </c>
      <c r="AG433" s="172">
        <f t="shared" si="213"/>
        <v>0</v>
      </c>
      <c r="AH433" s="172">
        <f t="shared" si="213"/>
        <v>0</v>
      </c>
      <c r="AI433" s="172">
        <f t="shared" si="213"/>
        <v>0</v>
      </c>
      <c r="AJ433" s="172">
        <f t="shared" si="213"/>
        <v>0</v>
      </c>
      <c r="AK433" s="172">
        <f t="shared" si="213"/>
        <v>0</v>
      </c>
      <c r="AL433" s="172">
        <f t="shared" si="213"/>
        <v>0</v>
      </c>
      <c r="AM433" s="172">
        <f t="shared" si="213"/>
        <v>0</v>
      </c>
      <c r="AN433" s="172">
        <f t="shared" si="213"/>
        <v>0</v>
      </c>
      <c r="AO433" s="172">
        <f t="shared" si="213"/>
        <v>0</v>
      </c>
      <c r="AP433" s="172">
        <f t="shared" si="213"/>
        <v>0</v>
      </c>
      <c r="AQ433" s="172">
        <f t="shared" si="213"/>
        <v>0</v>
      </c>
      <c r="AR433" s="172">
        <f t="shared" si="213"/>
        <v>0</v>
      </c>
      <c r="AS433" s="172">
        <f t="shared" si="213"/>
        <v>0</v>
      </c>
      <c r="AT433" s="172">
        <f t="shared" si="213"/>
        <v>0</v>
      </c>
      <c r="AU433" s="172">
        <f t="shared" si="213"/>
        <v>0</v>
      </c>
      <c r="AV433" s="172">
        <f t="shared" si="213"/>
        <v>0</v>
      </c>
      <c r="AW433" s="172">
        <f t="shared" si="213"/>
        <v>0</v>
      </c>
      <c r="AX433" s="172">
        <f t="shared" si="213"/>
        <v>0</v>
      </c>
      <c r="AY433" s="172">
        <f t="shared" si="213"/>
        <v>0</v>
      </c>
      <c r="AZ433" s="172">
        <f t="shared" si="213"/>
        <v>1.141242737355213</v>
      </c>
      <c r="BA433" s="172">
        <f t="shared" si="213"/>
        <v>13.694912848262554</v>
      </c>
      <c r="BB433" s="172">
        <f t="shared" si="213"/>
        <v>13.694912848262554</v>
      </c>
      <c r="BC433" s="172">
        <f t="shared" si="213"/>
        <v>13.694912848262554</v>
      </c>
      <c r="BD433" s="172">
        <f t="shared" si="213"/>
        <v>13.694912848262554</v>
      </c>
      <c r="BE433" s="172">
        <f t="shared" si="213"/>
        <v>13.694912848262554</v>
      </c>
      <c r="BF433" s="172">
        <f t="shared" si="213"/>
        <v>13.694912848262554</v>
      </c>
      <c r="BG433" s="172">
        <f t="shared" si="213"/>
        <v>13.694912848262554</v>
      </c>
      <c r="BH433" s="172">
        <f t="shared" si="213"/>
        <v>13.694912848262554</v>
      </c>
      <c r="BI433" s="172">
        <f t="shared" si="213"/>
        <v>13.694912848262554</v>
      </c>
      <c r="BJ433" s="172">
        <f t="shared" si="213"/>
        <v>13.694912848262554</v>
      </c>
      <c r="BK433" s="172">
        <f t="shared" si="213"/>
        <v>13.694912848262554</v>
      </c>
      <c r="BL433" s="172">
        <f t="shared" si="213"/>
        <v>13.694912848262554</v>
      </c>
      <c r="BM433" s="172">
        <f t="shared" si="213"/>
        <v>13.694912848262554</v>
      </c>
      <c r="BN433" s="172">
        <f t="shared" si="213"/>
        <v>13.694912848262554</v>
      </c>
      <c r="BO433" s="172">
        <f t="shared" si="213"/>
        <v>13.694912848262554</v>
      </c>
    </row>
    <row r="434" spans="1:67" ht="13.5" thickBot="1">
      <c r="B434" s="14" t="s">
        <v>561</v>
      </c>
      <c r="J434" s="2"/>
      <c r="L434" s="157">
        <f t="shared" ref="L434:BO434" si="214">SUM(L428,L431,L433)</f>
        <v>0</v>
      </c>
      <c r="M434" s="157">
        <f t="shared" si="214"/>
        <v>0</v>
      </c>
      <c r="N434" s="157">
        <f t="shared" si="214"/>
        <v>0</v>
      </c>
      <c r="O434" s="157">
        <f t="shared" si="214"/>
        <v>0</v>
      </c>
      <c r="P434" s="157">
        <f t="shared" si="214"/>
        <v>0</v>
      </c>
      <c r="Q434" s="157">
        <f t="shared" si="214"/>
        <v>0</v>
      </c>
      <c r="R434" s="157">
        <f t="shared" si="214"/>
        <v>0</v>
      </c>
      <c r="S434" s="157">
        <f t="shared" si="214"/>
        <v>0</v>
      </c>
      <c r="T434" s="157">
        <f t="shared" si="214"/>
        <v>0</v>
      </c>
      <c r="U434" s="157">
        <f t="shared" si="214"/>
        <v>0</v>
      </c>
      <c r="V434" s="157">
        <f t="shared" si="214"/>
        <v>0</v>
      </c>
      <c r="W434" s="157">
        <f t="shared" si="214"/>
        <v>0</v>
      </c>
      <c r="X434" s="157">
        <f t="shared" si="214"/>
        <v>0</v>
      </c>
      <c r="Y434" s="157">
        <f t="shared" si="214"/>
        <v>0</v>
      </c>
      <c r="Z434" s="157">
        <f t="shared" si="214"/>
        <v>0</v>
      </c>
      <c r="AA434" s="157">
        <f t="shared" si="214"/>
        <v>0</v>
      </c>
      <c r="AB434" s="157">
        <f t="shared" si="214"/>
        <v>0</v>
      </c>
      <c r="AC434" s="157">
        <f t="shared" si="214"/>
        <v>0</v>
      </c>
      <c r="AD434" s="157">
        <f t="shared" si="214"/>
        <v>0</v>
      </c>
      <c r="AE434" s="157">
        <f t="shared" si="214"/>
        <v>0</v>
      </c>
      <c r="AF434" s="157">
        <f t="shared" si="214"/>
        <v>0</v>
      </c>
      <c r="AG434" s="157">
        <f t="shared" si="214"/>
        <v>0</v>
      </c>
      <c r="AH434" s="157">
        <f t="shared" si="214"/>
        <v>0</v>
      </c>
      <c r="AI434" s="157">
        <f t="shared" si="214"/>
        <v>0</v>
      </c>
      <c r="AJ434" s="157">
        <f t="shared" si="214"/>
        <v>0</v>
      </c>
      <c r="AK434" s="157">
        <f t="shared" si="214"/>
        <v>0</v>
      </c>
      <c r="AL434" s="157">
        <f t="shared" si="214"/>
        <v>0</v>
      </c>
      <c r="AM434" s="157">
        <f t="shared" si="214"/>
        <v>0</v>
      </c>
      <c r="AN434" s="157">
        <f t="shared" si="214"/>
        <v>0</v>
      </c>
      <c r="AO434" s="157">
        <f t="shared" si="214"/>
        <v>0</v>
      </c>
      <c r="AP434" s="157">
        <f t="shared" si="214"/>
        <v>0</v>
      </c>
      <c r="AQ434" s="157">
        <f t="shared" si="214"/>
        <v>0</v>
      </c>
      <c r="AR434" s="157">
        <f t="shared" si="214"/>
        <v>0</v>
      </c>
      <c r="AS434" s="157">
        <f t="shared" si="214"/>
        <v>0</v>
      </c>
      <c r="AT434" s="157">
        <f t="shared" si="214"/>
        <v>0</v>
      </c>
      <c r="AU434" s="157">
        <f t="shared" si="214"/>
        <v>0</v>
      </c>
      <c r="AV434" s="157">
        <f t="shared" si="214"/>
        <v>0</v>
      </c>
      <c r="AW434" s="157">
        <f t="shared" si="214"/>
        <v>0</v>
      </c>
      <c r="AX434" s="157">
        <f t="shared" si="214"/>
        <v>0</v>
      </c>
      <c r="AY434" s="157">
        <f t="shared" si="214"/>
        <v>0</v>
      </c>
      <c r="AZ434" s="157">
        <f t="shared" si="214"/>
        <v>330.64866549271562</v>
      </c>
      <c r="BA434" s="157">
        <f t="shared" si="214"/>
        <v>3938.9359056072199</v>
      </c>
      <c r="BB434" s="157">
        <f t="shared" si="214"/>
        <v>3885.6779111973101</v>
      </c>
      <c r="BC434" s="157">
        <f t="shared" si="214"/>
        <v>3832.4199167873994</v>
      </c>
      <c r="BD434" s="157">
        <f t="shared" si="214"/>
        <v>3779.1619223774901</v>
      </c>
      <c r="BE434" s="157">
        <f t="shared" si="214"/>
        <v>3725.9039279675794</v>
      </c>
      <c r="BF434" s="157">
        <f t="shared" si="214"/>
        <v>3672.6459335576697</v>
      </c>
      <c r="BG434" s="157">
        <f t="shared" si="214"/>
        <v>3619.387939147759</v>
      </c>
      <c r="BH434" s="157">
        <f t="shared" si="214"/>
        <v>3566.1299447378497</v>
      </c>
      <c r="BI434" s="157">
        <f t="shared" si="214"/>
        <v>3512.871950327939</v>
      </c>
      <c r="BJ434" s="157">
        <f t="shared" si="214"/>
        <v>3459.6139559180292</v>
      </c>
      <c r="BK434" s="157">
        <f t="shared" si="214"/>
        <v>3406.355961508119</v>
      </c>
      <c r="BL434" s="157">
        <f t="shared" si="214"/>
        <v>3353.0979670982092</v>
      </c>
      <c r="BM434" s="157">
        <f t="shared" si="214"/>
        <v>3299.8399726882985</v>
      </c>
      <c r="BN434" s="157">
        <f t="shared" si="214"/>
        <v>3246.5819782783888</v>
      </c>
      <c r="BO434" s="157">
        <f t="shared" si="214"/>
        <v>3193.3239838684785</v>
      </c>
    </row>
    <row r="435" spans="1:67">
      <c r="B435" s="14"/>
    </row>
    <row r="436" spans="1:67">
      <c r="B436" s="14"/>
    </row>
    <row r="437" spans="1:67">
      <c r="B437" s="14"/>
    </row>
    <row r="438" spans="1:67">
      <c r="B438" s="14"/>
    </row>
    <row r="439" spans="1:67">
      <c r="B439" s="14"/>
    </row>
    <row r="440" spans="1:67">
      <c r="B440" s="14"/>
    </row>
    <row r="441" spans="1:67">
      <c r="B441" s="14"/>
    </row>
    <row r="442" spans="1:67">
      <c r="A442">
        <f>A412+1</f>
        <v>15</v>
      </c>
      <c r="B442" s="158" t="s">
        <v>547</v>
      </c>
      <c r="C442" s="150"/>
      <c r="G442" s="159" t="s">
        <v>548</v>
      </c>
      <c r="H442" s="1">
        <f>+C447</f>
        <v>2054</v>
      </c>
      <c r="I442" s="2">
        <f>+E454</f>
        <v>218340.49112618429</v>
      </c>
      <c r="J442" s="2">
        <f>NPV($C$4,M442:BO442)+L442</f>
        <v>10173.81499917464</v>
      </c>
      <c r="L442" s="2">
        <f>+L464</f>
        <v>0</v>
      </c>
      <c r="M442" s="2">
        <f t="shared" ref="M442:BO442" si="215">+M464</f>
        <v>0</v>
      </c>
      <c r="N442" s="2">
        <f t="shared" si="215"/>
        <v>0</v>
      </c>
      <c r="O442" s="2">
        <f t="shared" si="215"/>
        <v>0</v>
      </c>
      <c r="P442" s="2">
        <f t="shared" si="215"/>
        <v>0</v>
      </c>
      <c r="Q442" s="2">
        <f t="shared" si="215"/>
        <v>0</v>
      </c>
      <c r="R442" s="2">
        <f t="shared" si="215"/>
        <v>0</v>
      </c>
      <c r="S442" s="2">
        <f t="shared" si="215"/>
        <v>0</v>
      </c>
      <c r="T442" s="2">
        <f t="shared" si="215"/>
        <v>0</v>
      </c>
      <c r="U442" s="2">
        <f t="shared" si="215"/>
        <v>0</v>
      </c>
      <c r="V442" s="2">
        <f t="shared" si="215"/>
        <v>0</v>
      </c>
      <c r="W442" s="2">
        <f t="shared" si="215"/>
        <v>0</v>
      </c>
      <c r="X442" s="2">
        <f t="shared" si="215"/>
        <v>0</v>
      </c>
      <c r="Y442" s="2">
        <f t="shared" si="215"/>
        <v>0</v>
      </c>
      <c r="Z442" s="2">
        <f t="shared" si="215"/>
        <v>0</v>
      </c>
      <c r="AA442" s="2">
        <f t="shared" si="215"/>
        <v>0</v>
      </c>
      <c r="AB442" s="2">
        <f t="shared" si="215"/>
        <v>0</v>
      </c>
      <c r="AC442" s="2">
        <f t="shared" si="215"/>
        <v>0</v>
      </c>
      <c r="AD442" s="2">
        <f t="shared" si="215"/>
        <v>0</v>
      </c>
      <c r="AE442" s="2">
        <f t="shared" si="215"/>
        <v>0</v>
      </c>
      <c r="AF442" s="2">
        <f t="shared" si="215"/>
        <v>0</v>
      </c>
      <c r="AG442" s="2">
        <f t="shared" si="215"/>
        <v>0</v>
      </c>
      <c r="AH442" s="2">
        <f t="shared" si="215"/>
        <v>0</v>
      </c>
      <c r="AI442" s="2">
        <f t="shared" si="215"/>
        <v>0</v>
      </c>
      <c r="AJ442" s="2">
        <f t="shared" si="215"/>
        <v>0</v>
      </c>
      <c r="AK442" s="2">
        <f t="shared" si="215"/>
        <v>0</v>
      </c>
      <c r="AL442" s="2">
        <f t="shared" si="215"/>
        <v>0</v>
      </c>
      <c r="AM442" s="2">
        <f t="shared" si="215"/>
        <v>0</v>
      </c>
      <c r="AN442" s="2">
        <f t="shared" si="215"/>
        <v>0</v>
      </c>
      <c r="AO442" s="2">
        <f t="shared" si="215"/>
        <v>0</v>
      </c>
      <c r="AP442" s="2">
        <f t="shared" si="215"/>
        <v>0</v>
      </c>
      <c r="AQ442" s="2">
        <f t="shared" si="215"/>
        <v>0</v>
      </c>
      <c r="AR442" s="2">
        <f t="shared" si="215"/>
        <v>0</v>
      </c>
      <c r="AS442" s="2">
        <f t="shared" si="215"/>
        <v>0</v>
      </c>
      <c r="AT442" s="2">
        <f t="shared" si="215"/>
        <v>0</v>
      </c>
      <c r="AU442" s="2">
        <f t="shared" si="215"/>
        <v>0</v>
      </c>
      <c r="AV442" s="2">
        <f t="shared" si="215"/>
        <v>0</v>
      </c>
      <c r="AW442" s="2">
        <f t="shared" si="215"/>
        <v>0</v>
      </c>
      <c r="AX442" s="2">
        <f t="shared" si="215"/>
        <v>0</v>
      </c>
      <c r="AY442" s="2">
        <f t="shared" si="215"/>
        <v>0</v>
      </c>
      <c r="AZ442" s="2">
        <f t="shared" si="215"/>
        <v>0</v>
      </c>
      <c r="BA442" s="2">
        <f t="shared" si="215"/>
        <v>0</v>
      </c>
      <c r="BB442" s="2">
        <f t="shared" si="215"/>
        <v>2004.7902594933396</v>
      </c>
      <c r="BC442" s="2">
        <f t="shared" si="215"/>
        <v>23726.333369045362</v>
      </c>
      <c r="BD442" s="2">
        <f t="shared" si="215"/>
        <v>23114.979993892044</v>
      </c>
      <c r="BE442" s="2">
        <f t="shared" si="215"/>
        <v>22503.626618738726</v>
      </c>
      <c r="BF442" s="2">
        <f t="shared" si="215"/>
        <v>21892.273243585412</v>
      </c>
      <c r="BG442" s="2">
        <f t="shared" si="215"/>
        <v>21280.919868432095</v>
      </c>
      <c r="BH442" s="2">
        <f t="shared" si="215"/>
        <v>20669.56649327878</v>
      </c>
      <c r="BI442" s="2">
        <f t="shared" si="215"/>
        <v>20058.213118125463</v>
      </c>
      <c r="BJ442" s="2">
        <f t="shared" si="215"/>
        <v>19446.859742972145</v>
      </c>
      <c r="BK442" s="2">
        <f t="shared" si="215"/>
        <v>18835.506367818827</v>
      </c>
      <c r="BL442" s="2">
        <f t="shared" si="215"/>
        <v>18224.152992665513</v>
      </c>
      <c r="BM442" s="2">
        <f t="shared" si="215"/>
        <v>17612.799617512195</v>
      </c>
      <c r="BN442" s="2">
        <f t="shared" si="215"/>
        <v>17001.446242358877</v>
      </c>
      <c r="BO442" s="2">
        <f t="shared" si="215"/>
        <v>16390.092867205563</v>
      </c>
    </row>
    <row r="443" spans="1:67">
      <c r="B443" s="160" t="str">
        <f>"Jan "&amp;$L$10&amp;" $"</f>
        <v>Jan 2012 $</v>
      </c>
      <c r="C443" s="161">
        <v>72099.644</v>
      </c>
      <c r="D443" s="159"/>
      <c r="E443" s="159"/>
      <c r="F443" s="159"/>
      <c r="G443" s="159"/>
      <c r="H443" s="162"/>
    </row>
    <row r="444" spans="1:67">
      <c r="B444" s="14" t="s">
        <v>549</v>
      </c>
      <c r="C444" s="163">
        <v>1.0500000000000001E-2</v>
      </c>
      <c r="D444" s="163">
        <v>0.26740000000000003</v>
      </c>
      <c r="E444" s="163">
        <v>0.72209999999999996</v>
      </c>
      <c r="F444" s="163">
        <v>0</v>
      </c>
      <c r="G444" s="163">
        <v>0</v>
      </c>
      <c r="H444" s="164"/>
      <c r="J444" s="17"/>
      <c r="K444" s="17"/>
    </row>
    <row r="445" spans="1:67">
      <c r="B445" s="14" t="s">
        <v>323</v>
      </c>
      <c r="C445" s="165">
        <v>2.5499999999999998E-2</v>
      </c>
      <c r="D445" s="159"/>
      <c r="E445" s="159"/>
      <c r="F445" s="159"/>
      <c r="G445" s="159"/>
    </row>
    <row r="446" spans="1:67">
      <c r="B446" s="14" t="s">
        <v>550</v>
      </c>
      <c r="C446" s="159">
        <v>2052</v>
      </c>
      <c r="D446" s="159">
        <v>4</v>
      </c>
      <c r="E446" s="159"/>
      <c r="F446" s="159"/>
      <c r="G446" s="159"/>
    </row>
    <row r="447" spans="1:67">
      <c r="B447" s="14" t="s">
        <v>551</v>
      </c>
      <c r="C447" s="159">
        <v>2054</v>
      </c>
      <c r="D447" s="159">
        <v>12</v>
      </c>
      <c r="E447" s="159"/>
      <c r="F447" s="159"/>
      <c r="G447" s="159"/>
    </row>
    <row r="448" spans="1:67">
      <c r="B448" s="15" t="s">
        <v>552</v>
      </c>
      <c r="L448" s="166">
        <f t="shared" ref="L448:BO448" si="216">(1+$C445)^L$21</f>
        <v>1.0126697388586272</v>
      </c>
      <c r="M448" s="166">
        <f t="shared" si="216"/>
        <v>1.0384928171995222</v>
      </c>
      <c r="N448" s="166">
        <f t="shared" si="216"/>
        <v>1.0649743840381101</v>
      </c>
      <c r="O448" s="166">
        <f t="shared" si="216"/>
        <v>1.092131230831082</v>
      </c>
      <c r="P448" s="166">
        <f t="shared" si="216"/>
        <v>1.1199805772172746</v>
      </c>
      <c r="Q448" s="166">
        <f t="shared" si="216"/>
        <v>1.1485400819363152</v>
      </c>
      <c r="R448" s="166">
        <f t="shared" si="216"/>
        <v>1.1778278540256915</v>
      </c>
      <c r="S448" s="166">
        <f t="shared" si="216"/>
        <v>1.2078624643033467</v>
      </c>
      <c r="T448" s="166">
        <f t="shared" si="216"/>
        <v>1.2386629571430821</v>
      </c>
      <c r="U448" s="166">
        <f t="shared" si="216"/>
        <v>1.2702488625502308</v>
      </c>
      <c r="V448" s="166">
        <f t="shared" si="216"/>
        <v>1.3026402085452617</v>
      </c>
      <c r="W448" s="166">
        <f t="shared" si="216"/>
        <v>1.335857533863166</v>
      </c>
      <c r="X448" s="166">
        <f t="shared" si="216"/>
        <v>1.369921900976677</v>
      </c>
      <c r="Y448" s="166">
        <f t="shared" si="216"/>
        <v>1.4048549094515823</v>
      </c>
      <c r="Z448" s="166">
        <f t="shared" si="216"/>
        <v>1.4406787096425977</v>
      </c>
      <c r="AA448" s="166">
        <f t="shared" si="216"/>
        <v>1.477416016738484</v>
      </c>
      <c r="AB448" s="166">
        <f t="shared" si="216"/>
        <v>1.5150901251653155</v>
      </c>
      <c r="AC448" s="166">
        <f t="shared" si="216"/>
        <v>1.5537249233570312</v>
      </c>
      <c r="AD448" s="166">
        <f t="shared" si="216"/>
        <v>1.5933449089026355</v>
      </c>
      <c r="AE448" s="166">
        <f t="shared" si="216"/>
        <v>1.6339752040796529</v>
      </c>
      <c r="AF448" s="166">
        <f t="shared" si="216"/>
        <v>1.6756415717836841</v>
      </c>
      <c r="AG448" s="166">
        <f t="shared" si="216"/>
        <v>1.7183704318641684</v>
      </c>
      <c r="AH448" s="166">
        <f t="shared" si="216"/>
        <v>1.7621888778767048</v>
      </c>
      <c r="AI448" s="166">
        <f t="shared" si="216"/>
        <v>1.8071246942625607</v>
      </c>
      <c r="AJ448" s="166">
        <f t="shared" si="216"/>
        <v>1.8532063739662561</v>
      </c>
      <c r="AK448" s="166">
        <f t="shared" si="216"/>
        <v>1.9004631365023958</v>
      </c>
      <c r="AL448" s="166">
        <f t="shared" si="216"/>
        <v>1.9489249464832072</v>
      </c>
      <c r="AM448" s="166">
        <f t="shared" si="216"/>
        <v>1.998622532618529</v>
      </c>
      <c r="AN448" s="166">
        <f t="shared" si="216"/>
        <v>2.0495874072003017</v>
      </c>
      <c r="AO448" s="166">
        <f t="shared" si="216"/>
        <v>2.1018518860839097</v>
      </c>
      <c r="AP448" s="166">
        <f t="shared" si="216"/>
        <v>2.1554491091790493</v>
      </c>
      <c r="AQ448" s="166">
        <f t="shared" si="216"/>
        <v>2.2104130614631154</v>
      </c>
      <c r="AR448" s="166">
        <f t="shared" si="216"/>
        <v>2.2667785945304249</v>
      </c>
      <c r="AS448" s="166">
        <f t="shared" si="216"/>
        <v>2.3245814486909508</v>
      </c>
      <c r="AT448" s="166">
        <f t="shared" si="216"/>
        <v>2.3838582756325706</v>
      </c>
      <c r="AU448" s="166">
        <f t="shared" si="216"/>
        <v>2.444646661661201</v>
      </c>
      <c r="AV448" s="166">
        <f t="shared" si="216"/>
        <v>2.5069851515335619</v>
      </c>
      <c r="AW448" s="166">
        <f t="shared" si="216"/>
        <v>2.570913272897668</v>
      </c>
      <c r="AX448" s="166">
        <f t="shared" si="216"/>
        <v>2.6364715613565588</v>
      </c>
      <c r="AY448" s="166">
        <f t="shared" si="216"/>
        <v>2.7037015861711513</v>
      </c>
      <c r="AZ448" s="166">
        <f t="shared" si="216"/>
        <v>2.7726459766185156</v>
      </c>
      <c r="BA448" s="166">
        <f t="shared" si="216"/>
        <v>2.8433484490222884</v>
      </c>
      <c r="BB448" s="166">
        <f t="shared" si="216"/>
        <v>2.9158538344723568</v>
      </c>
      <c r="BC448" s="166">
        <f t="shared" si="216"/>
        <v>2.9902081072514015</v>
      </c>
      <c r="BD448" s="166">
        <f t="shared" si="216"/>
        <v>3.0664584139863131</v>
      </c>
      <c r="BE448" s="166">
        <f t="shared" si="216"/>
        <v>3.1446531035429639</v>
      </c>
      <c r="BF448" s="166">
        <f t="shared" si="216"/>
        <v>3.2248417576833104</v>
      </c>
      <c r="BG448" s="166">
        <f t="shared" si="216"/>
        <v>3.3070752225042348</v>
      </c>
      <c r="BH448" s="166">
        <f t="shared" si="216"/>
        <v>3.3914056406780926</v>
      </c>
      <c r="BI448" s="166">
        <f t="shared" si="216"/>
        <v>3.477886484515385</v>
      </c>
      <c r="BJ448" s="166">
        <f t="shared" si="216"/>
        <v>3.5665725898705269</v>
      </c>
      <c r="BK448" s="166">
        <f t="shared" si="216"/>
        <v>3.6575201909122264</v>
      </c>
      <c r="BL448" s="166">
        <f t="shared" si="216"/>
        <v>3.7507869557804878</v>
      </c>
      <c r="BM448" s="166">
        <f t="shared" si="216"/>
        <v>3.8464320231528903</v>
      </c>
      <c r="BN448" s="166">
        <f t="shared" si="216"/>
        <v>3.9445160397432901</v>
      </c>
      <c r="BO448" s="166">
        <f t="shared" si="216"/>
        <v>4.0451011987567442</v>
      </c>
    </row>
    <row r="449" spans="1:68">
      <c r="B449" s="14" t="s">
        <v>553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1:68">
      <c r="B450" s="64" t="s">
        <v>554</v>
      </c>
      <c r="L450" s="2">
        <f t="shared" ref="L450:BO450" si="217">IF(L$10&gt;$C447,0,+K453)</f>
        <v>0</v>
      </c>
      <c r="M450" s="2">
        <f t="shared" si="217"/>
        <v>0</v>
      </c>
      <c r="N450" s="2">
        <f t="shared" si="217"/>
        <v>0</v>
      </c>
      <c r="O450" s="2">
        <f t="shared" si="217"/>
        <v>0</v>
      </c>
      <c r="P450" s="2">
        <f t="shared" si="217"/>
        <v>0</v>
      </c>
      <c r="Q450" s="2">
        <f t="shared" si="217"/>
        <v>0</v>
      </c>
      <c r="R450" s="2">
        <f t="shared" si="217"/>
        <v>0</v>
      </c>
      <c r="S450" s="2">
        <f t="shared" si="217"/>
        <v>0</v>
      </c>
      <c r="T450" s="2">
        <f t="shared" si="217"/>
        <v>0</v>
      </c>
      <c r="U450" s="2">
        <f t="shared" si="217"/>
        <v>0</v>
      </c>
      <c r="V450" s="2">
        <f t="shared" si="217"/>
        <v>0</v>
      </c>
      <c r="W450" s="2">
        <f t="shared" si="217"/>
        <v>0</v>
      </c>
      <c r="X450" s="2">
        <f t="shared" si="217"/>
        <v>0</v>
      </c>
      <c r="Y450" s="2">
        <f t="shared" si="217"/>
        <v>0</v>
      </c>
      <c r="Z450" s="2">
        <f t="shared" si="217"/>
        <v>0</v>
      </c>
      <c r="AA450" s="2">
        <f t="shared" si="217"/>
        <v>0</v>
      </c>
      <c r="AB450" s="2">
        <f t="shared" si="217"/>
        <v>0</v>
      </c>
      <c r="AC450" s="2">
        <f t="shared" si="217"/>
        <v>0</v>
      </c>
      <c r="AD450" s="2">
        <f t="shared" si="217"/>
        <v>0</v>
      </c>
      <c r="AE450" s="2">
        <f t="shared" si="217"/>
        <v>0</v>
      </c>
      <c r="AF450" s="2">
        <f t="shared" si="217"/>
        <v>0</v>
      </c>
      <c r="AG450" s="2">
        <f t="shared" si="217"/>
        <v>0</v>
      </c>
      <c r="AH450" s="2">
        <f t="shared" si="217"/>
        <v>0</v>
      </c>
      <c r="AI450" s="2">
        <f t="shared" si="217"/>
        <v>0</v>
      </c>
      <c r="AJ450" s="2">
        <f t="shared" si="217"/>
        <v>0</v>
      </c>
      <c r="AK450" s="2">
        <f t="shared" si="217"/>
        <v>0</v>
      </c>
      <c r="AL450" s="2">
        <f t="shared" si="217"/>
        <v>0</v>
      </c>
      <c r="AM450" s="2">
        <f t="shared" si="217"/>
        <v>0</v>
      </c>
      <c r="AN450" s="2">
        <f t="shared" si="217"/>
        <v>0</v>
      </c>
      <c r="AO450" s="2">
        <f t="shared" si="217"/>
        <v>0</v>
      </c>
      <c r="AP450" s="2">
        <f t="shared" si="217"/>
        <v>0</v>
      </c>
      <c r="AQ450" s="2">
        <f t="shared" si="217"/>
        <v>0</v>
      </c>
      <c r="AR450" s="2">
        <f t="shared" si="217"/>
        <v>0</v>
      </c>
      <c r="AS450" s="2">
        <f t="shared" si="217"/>
        <v>0</v>
      </c>
      <c r="AT450" s="2">
        <f t="shared" si="217"/>
        <v>0</v>
      </c>
      <c r="AU450" s="2">
        <f t="shared" si="217"/>
        <v>0</v>
      </c>
      <c r="AV450" s="2">
        <f t="shared" si="217"/>
        <v>0</v>
      </c>
      <c r="AW450" s="2">
        <f t="shared" si="217"/>
        <v>0</v>
      </c>
      <c r="AX450" s="2">
        <f t="shared" si="217"/>
        <v>0</v>
      </c>
      <c r="AY450" s="2">
        <f t="shared" si="217"/>
        <v>0</v>
      </c>
      <c r="AZ450" s="2">
        <f t="shared" si="217"/>
        <v>0</v>
      </c>
      <c r="BA450" s="2">
        <f t="shared" si="217"/>
        <v>2148.217083521396</v>
      </c>
      <c r="BB450" s="2">
        <f t="shared" si="217"/>
        <v>58813.728246192994</v>
      </c>
      <c r="BC450" s="2">
        <f t="shared" si="217"/>
        <v>0</v>
      </c>
      <c r="BD450" s="2">
        <f t="shared" si="217"/>
        <v>0</v>
      </c>
      <c r="BE450" s="2">
        <f t="shared" si="217"/>
        <v>0</v>
      </c>
      <c r="BF450" s="2">
        <f t="shared" si="217"/>
        <v>0</v>
      </c>
      <c r="BG450" s="2">
        <f t="shared" si="217"/>
        <v>0</v>
      </c>
      <c r="BH450" s="2">
        <f t="shared" si="217"/>
        <v>0</v>
      </c>
      <c r="BI450" s="2">
        <f t="shared" si="217"/>
        <v>0</v>
      </c>
      <c r="BJ450" s="2">
        <f t="shared" si="217"/>
        <v>0</v>
      </c>
      <c r="BK450" s="2">
        <f t="shared" si="217"/>
        <v>0</v>
      </c>
      <c r="BL450" s="2">
        <f t="shared" si="217"/>
        <v>0</v>
      </c>
      <c r="BM450" s="2">
        <f t="shared" si="217"/>
        <v>0</v>
      </c>
      <c r="BN450" s="2">
        <f t="shared" si="217"/>
        <v>0</v>
      </c>
      <c r="BO450" s="2">
        <f t="shared" si="217"/>
        <v>0</v>
      </c>
    </row>
    <row r="451" spans="1:68">
      <c r="A451" t="s">
        <v>399</v>
      </c>
      <c r="B451" s="64" t="s">
        <v>555</v>
      </c>
      <c r="L451" s="2">
        <f t="shared" ref="L451:BO451" si="218">IF(AND(L$10&gt;=$C446,L$10&lt;=$C447),INDEX($C444:$G444,1,L$10-$C446+1)*$C443*L448,0)</f>
        <v>0</v>
      </c>
      <c r="M451" s="2">
        <f t="shared" si="218"/>
        <v>0</v>
      </c>
      <c r="N451" s="2">
        <f t="shared" si="218"/>
        <v>0</v>
      </c>
      <c r="O451" s="2">
        <f t="shared" si="218"/>
        <v>0</v>
      </c>
      <c r="P451" s="2">
        <f t="shared" si="218"/>
        <v>0</v>
      </c>
      <c r="Q451" s="2">
        <f t="shared" si="218"/>
        <v>0</v>
      </c>
      <c r="R451" s="2">
        <f t="shared" si="218"/>
        <v>0</v>
      </c>
      <c r="S451" s="2">
        <f t="shared" si="218"/>
        <v>0</v>
      </c>
      <c r="T451" s="2">
        <f t="shared" si="218"/>
        <v>0</v>
      </c>
      <c r="U451" s="2">
        <f t="shared" si="218"/>
        <v>0</v>
      </c>
      <c r="V451" s="2">
        <f t="shared" si="218"/>
        <v>0</v>
      </c>
      <c r="W451" s="2">
        <f t="shared" si="218"/>
        <v>0</v>
      </c>
      <c r="X451" s="2">
        <f t="shared" si="218"/>
        <v>0</v>
      </c>
      <c r="Y451" s="2">
        <f t="shared" si="218"/>
        <v>0</v>
      </c>
      <c r="Z451" s="2">
        <f t="shared" si="218"/>
        <v>0</v>
      </c>
      <c r="AA451" s="2">
        <f t="shared" si="218"/>
        <v>0</v>
      </c>
      <c r="AB451" s="2">
        <f t="shared" si="218"/>
        <v>0</v>
      </c>
      <c r="AC451" s="2">
        <f t="shared" si="218"/>
        <v>0</v>
      </c>
      <c r="AD451" s="2">
        <f t="shared" si="218"/>
        <v>0</v>
      </c>
      <c r="AE451" s="2">
        <f t="shared" si="218"/>
        <v>0</v>
      </c>
      <c r="AF451" s="2">
        <f t="shared" si="218"/>
        <v>0</v>
      </c>
      <c r="AG451" s="2">
        <f t="shared" si="218"/>
        <v>0</v>
      </c>
      <c r="AH451" s="2">
        <f t="shared" si="218"/>
        <v>0</v>
      </c>
      <c r="AI451" s="2">
        <f t="shared" si="218"/>
        <v>0</v>
      </c>
      <c r="AJ451" s="2">
        <f t="shared" si="218"/>
        <v>0</v>
      </c>
      <c r="AK451" s="2">
        <f t="shared" si="218"/>
        <v>0</v>
      </c>
      <c r="AL451" s="2">
        <f t="shared" si="218"/>
        <v>0</v>
      </c>
      <c r="AM451" s="2">
        <f t="shared" si="218"/>
        <v>0</v>
      </c>
      <c r="AN451" s="2">
        <f t="shared" si="218"/>
        <v>0</v>
      </c>
      <c r="AO451" s="2">
        <f t="shared" si="218"/>
        <v>0</v>
      </c>
      <c r="AP451" s="2">
        <f t="shared" si="218"/>
        <v>0</v>
      </c>
      <c r="AQ451" s="2">
        <f t="shared" si="218"/>
        <v>0</v>
      </c>
      <c r="AR451" s="2">
        <f t="shared" si="218"/>
        <v>0</v>
      </c>
      <c r="AS451" s="2">
        <f t="shared" si="218"/>
        <v>0</v>
      </c>
      <c r="AT451" s="2">
        <f t="shared" si="218"/>
        <v>0</v>
      </c>
      <c r="AU451" s="2">
        <f t="shared" si="218"/>
        <v>0</v>
      </c>
      <c r="AV451" s="2">
        <f t="shared" si="218"/>
        <v>0</v>
      </c>
      <c r="AW451" s="2">
        <f t="shared" si="218"/>
        <v>0</v>
      </c>
      <c r="AX451" s="2">
        <f t="shared" si="218"/>
        <v>0</v>
      </c>
      <c r="AY451" s="2">
        <f t="shared" si="218"/>
        <v>0</v>
      </c>
      <c r="AZ451" s="2">
        <f t="shared" si="218"/>
        <v>2099.0212724483868</v>
      </c>
      <c r="BA451" s="2">
        <f t="shared" si="218"/>
        <v>54818.179486013585</v>
      </c>
      <c r="BB451" s="2">
        <f t="shared" si="218"/>
        <v>151808.54411265926</v>
      </c>
      <c r="BC451" s="2">
        <f t="shared" si="218"/>
        <v>0</v>
      </c>
      <c r="BD451" s="2">
        <f t="shared" si="218"/>
        <v>0</v>
      </c>
      <c r="BE451" s="2">
        <f t="shared" si="218"/>
        <v>0</v>
      </c>
      <c r="BF451" s="2">
        <f t="shared" si="218"/>
        <v>0</v>
      </c>
      <c r="BG451" s="2">
        <f t="shared" si="218"/>
        <v>0</v>
      </c>
      <c r="BH451" s="2">
        <f t="shared" si="218"/>
        <v>0</v>
      </c>
      <c r="BI451" s="2">
        <f t="shared" si="218"/>
        <v>0</v>
      </c>
      <c r="BJ451" s="2">
        <f t="shared" si="218"/>
        <v>0</v>
      </c>
      <c r="BK451" s="2">
        <f t="shared" si="218"/>
        <v>0</v>
      </c>
      <c r="BL451" s="2">
        <f t="shared" si="218"/>
        <v>0</v>
      </c>
      <c r="BM451" s="2">
        <f t="shared" si="218"/>
        <v>0</v>
      </c>
      <c r="BN451" s="2">
        <f t="shared" si="218"/>
        <v>0</v>
      </c>
      <c r="BO451" s="2">
        <f t="shared" si="218"/>
        <v>0</v>
      </c>
      <c r="BP451" s="65">
        <f>SUM(L451:BO451)</f>
        <v>208725.74487112125</v>
      </c>
    </row>
    <row r="452" spans="1:68">
      <c r="B452" s="64" t="s">
        <v>3</v>
      </c>
      <c r="C452" s="165">
        <v>6.25E-2</v>
      </c>
      <c r="L452" s="2">
        <f t="shared" ref="L452:BO452" si="219">SUM(L450,L451/2)*$C452*IF(L$10=$C446,(13-$D446)/12,IF(L$10=$C447,($D447-1)/12,1))</f>
        <v>0</v>
      </c>
      <c r="M452" s="2">
        <f t="shared" si="219"/>
        <v>0</v>
      </c>
      <c r="N452" s="2">
        <f t="shared" si="219"/>
        <v>0</v>
      </c>
      <c r="O452" s="2">
        <f t="shared" si="219"/>
        <v>0</v>
      </c>
      <c r="P452" s="2">
        <f t="shared" si="219"/>
        <v>0</v>
      </c>
      <c r="Q452" s="2">
        <f t="shared" si="219"/>
        <v>0</v>
      </c>
      <c r="R452" s="2">
        <f t="shared" si="219"/>
        <v>0</v>
      </c>
      <c r="S452" s="2">
        <f t="shared" si="219"/>
        <v>0</v>
      </c>
      <c r="T452" s="2">
        <f t="shared" si="219"/>
        <v>0</v>
      </c>
      <c r="U452" s="2">
        <f t="shared" si="219"/>
        <v>0</v>
      </c>
      <c r="V452" s="2">
        <f t="shared" si="219"/>
        <v>0</v>
      </c>
      <c r="W452" s="2">
        <f t="shared" si="219"/>
        <v>0</v>
      </c>
      <c r="X452" s="2">
        <f t="shared" si="219"/>
        <v>0</v>
      </c>
      <c r="Y452" s="2">
        <f t="shared" si="219"/>
        <v>0</v>
      </c>
      <c r="Z452" s="2">
        <f t="shared" si="219"/>
        <v>0</v>
      </c>
      <c r="AA452" s="2">
        <f t="shared" si="219"/>
        <v>0</v>
      </c>
      <c r="AB452" s="2">
        <f t="shared" si="219"/>
        <v>0</v>
      </c>
      <c r="AC452" s="2">
        <f t="shared" si="219"/>
        <v>0</v>
      </c>
      <c r="AD452" s="2">
        <f t="shared" si="219"/>
        <v>0</v>
      </c>
      <c r="AE452" s="2">
        <f t="shared" si="219"/>
        <v>0</v>
      </c>
      <c r="AF452" s="2">
        <f t="shared" si="219"/>
        <v>0</v>
      </c>
      <c r="AG452" s="2">
        <f t="shared" si="219"/>
        <v>0</v>
      </c>
      <c r="AH452" s="2">
        <f t="shared" si="219"/>
        <v>0</v>
      </c>
      <c r="AI452" s="2">
        <f t="shared" si="219"/>
        <v>0</v>
      </c>
      <c r="AJ452" s="2">
        <f t="shared" si="219"/>
        <v>0</v>
      </c>
      <c r="AK452" s="2">
        <f t="shared" si="219"/>
        <v>0</v>
      </c>
      <c r="AL452" s="2">
        <f t="shared" si="219"/>
        <v>0</v>
      </c>
      <c r="AM452" s="2">
        <f t="shared" si="219"/>
        <v>0</v>
      </c>
      <c r="AN452" s="2">
        <f t="shared" si="219"/>
        <v>0</v>
      </c>
      <c r="AO452" s="2">
        <f t="shared" si="219"/>
        <v>0</v>
      </c>
      <c r="AP452" s="2">
        <f t="shared" si="219"/>
        <v>0</v>
      </c>
      <c r="AQ452" s="2">
        <f t="shared" si="219"/>
        <v>0</v>
      </c>
      <c r="AR452" s="2">
        <f t="shared" si="219"/>
        <v>0</v>
      </c>
      <c r="AS452" s="2">
        <f t="shared" si="219"/>
        <v>0</v>
      </c>
      <c r="AT452" s="2">
        <f t="shared" si="219"/>
        <v>0</v>
      </c>
      <c r="AU452" s="2">
        <f t="shared" si="219"/>
        <v>0</v>
      </c>
      <c r="AV452" s="2">
        <f t="shared" si="219"/>
        <v>0</v>
      </c>
      <c r="AW452" s="2">
        <f t="shared" si="219"/>
        <v>0</v>
      </c>
      <c r="AX452" s="2">
        <f t="shared" si="219"/>
        <v>0</v>
      </c>
      <c r="AY452" s="2">
        <f t="shared" si="219"/>
        <v>0</v>
      </c>
      <c r="AZ452" s="2">
        <f t="shared" si="219"/>
        <v>49.195811073009068</v>
      </c>
      <c r="BA452" s="2">
        <f t="shared" si="219"/>
        <v>1847.3316766580117</v>
      </c>
      <c r="BB452" s="2">
        <f t="shared" si="219"/>
        <v>7718.218767332025</v>
      </c>
      <c r="BC452" s="2">
        <f t="shared" si="219"/>
        <v>0</v>
      </c>
      <c r="BD452" s="2">
        <f t="shared" si="219"/>
        <v>0</v>
      </c>
      <c r="BE452" s="2">
        <f t="shared" si="219"/>
        <v>0</v>
      </c>
      <c r="BF452" s="2">
        <f t="shared" si="219"/>
        <v>0</v>
      </c>
      <c r="BG452" s="2">
        <f t="shared" si="219"/>
        <v>0</v>
      </c>
      <c r="BH452" s="2">
        <f t="shared" si="219"/>
        <v>0</v>
      </c>
      <c r="BI452" s="2">
        <f t="shared" si="219"/>
        <v>0</v>
      </c>
      <c r="BJ452" s="2">
        <f t="shared" si="219"/>
        <v>0</v>
      </c>
      <c r="BK452" s="2">
        <f t="shared" si="219"/>
        <v>0</v>
      </c>
      <c r="BL452" s="2">
        <f t="shared" si="219"/>
        <v>0</v>
      </c>
      <c r="BM452" s="2">
        <f t="shared" si="219"/>
        <v>0</v>
      </c>
      <c r="BN452" s="2">
        <f t="shared" si="219"/>
        <v>0</v>
      </c>
      <c r="BO452" s="2">
        <f t="shared" si="219"/>
        <v>0</v>
      </c>
    </row>
    <row r="453" spans="1:68">
      <c r="B453" s="64" t="s">
        <v>556</v>
      </c>
      <c r="K453" s="167"/>
      <c r="L453" s="2">
        <f t="shared" ref="L453" si="220">SUM(L450:L452)</f>
        <v>0</v>
      </c>
      <c r="M453" s="2">
        <f t="shared" ref="M453:BO453" si="221">SUM(M450:M452)</f>
        <v>0</v>
      </c>
      <c r="N453" s="2">
        <f t="shared" si="221"/>
        <v>0</v>
      </c>
      <c r="O453" s="2">
        <f t="shared" si="221"/>
        <v>0</v>
      </c>
      <c r="P453" s="2">
        <f t="shared" si="221"/>
        <v>0</v>
      </c>
      <c r="Q453" s="2">
        <f t="shared" si="221"/>
        <v>0</v>
      </c>
      <c r="R453" s="2">
        <f t="shared" si="221"/>
        <v>0</v>
      </c>
      <c r="S453" s="2">
        <f t="shared" si="221"/>
        <v>0</v>
      </c>
      <c r="T453" s="2">
        <f t="shared" si="221"/>
        <v>0</v>
      </c>
      <c r="U453" s="2">
        <f t="shared" si="221"/>
        <v>0</v>
      </c>
      <c r="V453" s="2">
        <f t="shared" si="221"/>
        <v>0</v>
      </c>
      <c r="W453" s="2">
        <f t="shared" si="221"/>
        <v>0</v>
      </c>
      <c r="X453" s="2">
        <f t="shared" si="221"/>
        <v>0</v>
      </c>
      <c r="Y453" s="2">
        <f t="shared" si="221"/>
        <v>0</v>
      </c>
      <c r="Z453" s="2">
        <f t="shared" si="221"/>
        <v>0</v>
      </c>
      <c r="AA453" s="2">
        <f t="shared" si="221"/>
        <v>0</v>
      </c>
      <c r="AB453" s="2">
        <f t="shared" si="221"/>
        <v>0</v>
      </c>
      <c r="AC453" s="2">
        <f t="shared" si="221"/>
        <v>0</v>
      </c>
      <c r="AD453" s="2">
        <f t="shared" si="221"/>
        <v>0</v>
      </c>
      <c r="AE453" s="2">
        <f t="shared" si="221"/>
        <v>0</v>
      </c>
      <c r="AF453" s="2">
        <f t="shared" si="221"/>
        <v>0</v>
      </c>
      <c r="AG453" s="2">
        <f t="shared" si="221"/>
        <v>0</v>
      </c>
      <c r="AH453" s="2">
        <f t="shared" si="221"/>
        <v>0</v>
      </c>
      <c r="AI453" s="2">
        <f t="shared" si="221"/>
        <v>0</v>
      </c>
      <c r="AJ453" s="2">
        <f t="shared" si="221"/>
        <v>0</v>
      </c>
      <c r="AK453" s="2">
        <f t="shared" si="221"/>
        <v>0</v>
      </c>
      <c r="AL453" s="2">
        <f t="shared" si="221"/>
        <v>0</v>
      </c>
      <c r="AM453" s="2">
        <f t="shared" si="221"/>
        <v>0</v>
      </c>
      <c r="AN453" s="2">
        <f t="shared" si="221"/>
        <v>0</v>
      </c>
      <c r="AO453" s="2">
        <f t="shared" si="221"/>
        <v>0</v>
      </c>
      <c r="AP453" s="2">
        <f t="shared" si="221"/>
        <v>0</v>
      </c>
      <c r="AQ453" s="2">
        <f t="shared" si="221"/>
        <v>0</v>
      </c>
      <c r="AR453" s="2">
        <f t="shared" si="221"/>
        <v>0</v>
      </c>
      <c r="AS453" s="2">
        <f t="shared" si="221"/>
        <v>0</v>
      </c>
      <c r="AT453" s="2">
        <f t="shared" si="221"/>
        <v>0</v>
      </c>
      <c r="AU453" s="2">
        <f t="shared" si="221"/>
        <v>0</v>
      </c>
      <c r="AV453" s="2">
        <f t="shared" si="221"/>
        <v>0</v>
      </c>
      <c r="AW453" s="2">
        <f t="shared" si="221"/>
        <v>0</v>
      </c>
      <c r="AX453" s="2">
        <f t="shared" si="221"/>
        <v>0</v>
      </c>
      <c r="AY453" s="2">
        <f t="shared" si="221"/>
        <v>0</v>
      </c>
      <c r="AZ453" s="2">
        <f t="shared" si="221"/>
        <v>2148.217083521396</v>
      </c>
      <c r="BA453" s="2">
        <f t="shared" si="221"/>
        <v>58813.728246192994</v>
      </c>
      <c r="BB453" s="2">
        <f t="shared" si="221"/>
        <v>218340.49112618429</v>
      </c>
      <c r="BC453" s="2">
        <f t="shared" si="221"/>
        <v>0</v>
      </c>
      <c r="BD453" s="2">
        <f t="shared" si="221"/>
        <v>0</v>
      </c>
      <c r="BE453" s="2">
        <f t="shared" si="221"/>
        <v>0</v>
      </c>
      <c r="BF453" s="2">
        <f t="shared" si="221"/>
        <v>0</v>
      </c>
      <c r="BG453" s="2">
        <f t="shared" si="221"/>
        <v>0</v>
      </c>
      <c r="BH453" s="2">
        <f t="shared" si="221"/>
        <v>0</v>
      </c>
      <c r="BI453" s="2">
        <f t="shared" si="221"/>
        <v>0</v>
      </c>
      <c r="BJ453" s="2">
        <f t="shared" si="221"/>
        <v>0</v>
      </c>
      <c r="BK453" s="2">
        <f t="shared" si="221"/>
        <v>0</v>
      </c>
      <c r="BL453" s="2">
        <f t="shared" si="221"/>
        <v>0</v>
      </c>
      <c r="BM453" s="2">
        <f t="shared" si="221"/>
        <v>0</v>
      </c>
      <c r="BN453" s="2">
        <f t="shared" si="221"/>
        <v>0</v>
      </c>
      <c r="BO453" s="2">
        <f t="shared" si="221"/>
        <v>0</v>
      </c>
    </row>
    <row r="454" spans="1:68">
      <c r="B454" s="168" t="s">
        <v>557</v>
      </c>
      <c r="E454" s="2">
        <f>MAX(L453:BO453)*(1+$C$8)</f>
        <v>218340.49112618429</v>
      </c>
      <c r="F454" s="159">
        <v>25</v>
      </c>
      <c r="G454" s="169">
        <f>+$C$6</f>
        <v>2.9999999999999997E-4</v>
      </c>
      <c r="H454" s="151"/>
      <c r="L454" s="2"/>
      <c r="M454" s="2"/>
      <c r="N454" s="2"/>
      <c r="O454" s="2"/>
      <c r="P454" s="2"/>
      <c r="Q454" s="2"/>
    </row>
    <row r="455" spans="1:68">
      <c r="B455" s="14"/>
    </row>
    <row r="456" spans="1:68">
      <c r="B456" s="170" t="s">
        <v>558</v>
      </c>
    </row>
    <row r="457" spans="1:68">
      <c r="B457" s="168" t="s">
        <v>559</v>
      </c>
      <c r="K457" s="2"/>
      <c r="L457" s="2">
        <f t="shared" ref="L457:BO457" si="222">IF(L$10=$C447,$E454,K459)</f>
        <v>0</v>
      </c>
      <c r="M457" s="2">
        <f t="shared" si="222"/>
        <v>0</v>
      </c>
      <c r="N457" s="2">
        <f t="shared" si="222"/>
        <v>0</v>
      </c>
      <c r="O457" s="2">
        <f t="shared" si="222"/>
        <v>0</v>
      </c>
      <c r="P457" s="2">
        <f t="shared" si="222"/>
        <v>0</v>
      </c>
      <c r="Q457" s="2">
        <f t="shared" si="222"/>
        <v>0</v>
      </c>
      <c r="R457" s="2">
        <f t="shared" si="222"/>
        <v>0</v>
      </c>
      <c r="S457" s="2">
        <f t="shared" si="222"/>
        <v>0</v>
      </c>
      <c r="T457" s="2">
        <f t="shared" si="222"/>
        <v>0</v>
      </c>
      <c r="U457" s="2">
        <f t="shared" si="222"/>
        <v>0</v>
      </c>
      <c r="V457" s="2">
        <f t="shared" si="222"/>
        <v>0</v>
      </c>
      <c r="W457" s="2">
        <f t="shared" si="222"/>
        <v>0</v>
      </c>
      <c r="X457" s="2">
        <f t="shared" si="222"/>
        <v>0</v>
      </c>
      <c r="Y457" s="2">
        <f t="shared" si="222"/>
        <v>0</v>
      </c>
      <c r="Z457" s="2">
        <f t="shared" si="222"/>
        <v>0</v>
      </c>
      <c r="AA457" s="2">
        <f t="shared" si="222"/>
        <v>0</v>
      </c>
      <c r="AB457" s="2">
        <f t="shared" si="222"/>
        <v>0</v>
      </c>
      <c r="AC457" s="2">
        <f t="shared" si="222"/>
        <v>0</v>
      </c>
      <c r="AD457" s="2">
        <f t="shared" si="222"/>
        <v>0</v>
      </c>
      <c r="AE457" s="2">
        <f t="shared" si="222"/>
        <v>0</v>
      </c>
      <c r="AF457" s="2">
        <f t="shared" si="222"/>
        <v>0</v>
      </c>
      <c r="AG457" s="2">
        <f t="shared" si="222"/>
        <v>0</v>
      </c>
      <c r="AH457" s="2">
        <f t="shared" si="222"/>
        <v>0</v>
      </c>
      <c r="AI457" s="2">
        <f t="shared" si="222"/>
        <v>0</v>
      </c>
      <c r="AJ457" s="2">
        <f t="shared" si="222"/>
        <v>0</v>
      </c>
      <c r="AK457" s="2">
        <f t="shared" si="222"/>
        <v>0</v>
      </c>
      <c r="AL457" s="2">
        <f t="shared" si="222"/>
        <v>0</v>
      </c>
      <c r="AM457" s="2">
        <f t="shared" si="222"/>
        <v>0</v>
      </c>
      <c r="AN457" s="2">
        <f t="shared" si="222"/>
        <v>0</v>
      </c>
      <c r="AO457" s="2">
        <f t="shared" si="222"/>
        <v>0</v>
      </c>
      <c r="AP457" s="2">
        <f t="shared" si="222"/>
        <v>0</v>
      </c>
      <c r="AQ457" s="2">
        <f t="shared" si="222"/>
        <v>0</v>
      </c>
      <c r="AR457" s="2">
        <f t="shared" si="222"/>
        <v>0</v>
      </c>
      <c r="AS457" s="2">
        <f t="shared" si="222"/>
        <v>0</v>
      </c>
      <c r="AT457" s="2">
        <f t="shared" si="222"/>
        <v>0</v>
      </c>
      <c r="AU457" s="2">
        <f t="shared" si="222"/>
        <v>0</v>
      </c>
      <c r="AV457" s="2">
        <f t="shared" si="222"/>
        <v>0</v>
      </c>
      <c r="AW457" s="2">
        <f t="shared" si="222"/>
        <v>0</v>
      </c>
      <c r="AX457" s="2">
        <f t="shared" si="222"/>
        <v>0</v>
      </c>
      <c r="AY457" s="2">
        <f t="shared" si="222"/>
        <v>0</v>
      </c>
      <c r="AZ457" s="2">
        <f t="shared" si="222"/>
        <v>0</v>
      </c>
      <c r="BA457" s="2">
        <f t="shared" si="222"/>
        <v>0</v>
      </c>
      <c r="BB457" s="2">
        <f t="shared" si="222"/>
        <v>218340.49112618429</v>
      </c>
      <c r="BC457" s="2">
        <f t="shared" si="222"/>
        <v>217612.68948909701</v>
      </c>
      <c r="BD457" s="2">
        <f t="shared" si="222"/>
        <v>208879.06984404963</v>
      </c>
      <c r="BE457" s="2">
        <f t="shared" si="222"/>
        <v>200145.45019900225</v>
      </c>
      <c r="BF457" s="2">
        <f t="shared" si="222"/>
        <v>191411.83055395487</v>
      </c>
      <c r="BG457" s="2">
        <f t="shared" si="222"/>
        <v>182678.21090890749</v>
      </c>
      <c r="BH457" s="2">
        <f t="shared" si="222"/>
        <v>173944.59126386011</v>
      </c>
      <c r="BI457" s="2">
        <f t="shared" si="222"/>
        <v>165210.97161881273</v>
      </c>
      <c r="BJ457" s="2">
        <f t="shared" si="222"/>
        <v>156477.35197376536</v>
      </c>
      <c r="BK457" s="2">
        <f t="shared" si="222"/>
        <v>147743.73232871798</v>
      </c>
      <c r="BL457" s="2">
        <f t="shared" si="222"/>
        <v>139010.1126836706</v>
      </c>
      <c r="BM457" s="2">
        <f t="shared" si="222"/>
        <v>130276.49303862322</v>
      </c>
      <c r="BN457" s="2">
        <f t="shared" si="222"/>
        <v>121542.87339357584</v>
      </c>
      <c r="BO457" s="2">
        <f t="shared" si="222"/>
        <v>112809.25374852846</v>
      </c>
    </row>
    <row r="458" spans="1:68">
      <c r="B458" s="64" t="s">
        <v>541</v>
      </c>
      <c r="K458" s="2"/>
      <c r="L458" s="2">
        <f t="shared" ref="L458:BO458" si="223">IF(L$10=$C447,$E454/$F454*(13-$D447)/12,MIN(K459,$E454/$F454))</f>
        <v>0</v>
      </c>
      <c r="M458" s="2">
        <f t="shared" si="223"/>
        <v>0</v>
      </c>
      <c r="N458" s="2">
        <f t="shared" si="223"/>
        <v>0</v>
      </c>
      <c r="O458" s="2">
        <f t="shared" si="223"/>
        <v>0</v>
      </c>
      <c r="P458" s="2">
        <f t="shared" si="223"/>
        <v>0</v>
      </c>
      <c r="Q458" s="2">
        <f t="shared" si="223"/>
        <v>0</v>
      </c>
      <c r="R458" s="2">
        <f t="shared" si="223"/>
        <v>0</v>
      </c>
      <c r="S458" s="2">
        <f t="shared" si="223"/>
        <v>0</v>
      </c>
      <c r="T458" s="2">
        <f t="shared" si="223"/>
        <v>0</v>
      </c>
      <c r="U458" s="2">
        <f t="shared" si="223"/>
        <v>0</v>
      </c>
      <c r="V458" s="2">
        <f t="shared" si="223"/>
        <v>0</v>
      </c>
      <c r="W458" s="2">
        <f t="shared" si="223"/>
        <v>0</v>
      </c>
      <c r="X458" s="2">
        <f t="shared" si="223"/>
        <v>0</v>
      </c>
      <c r="Y458" s="2">
        <f t="shared" si="223"/>
        <v>0</v>
      </c>
      <c r="Z458" s="2">
        <f t="shared" si="223"/>
        <v>0</v>
      </c>
      <c r="AA458" s="2">
        <f t="shared" si="223"/>
        <v>0</v>
      </c>
      <c r="AB458" s="2">
        <f t="shared" si="223"/>
        <v>0</v>
      </c>
      <c r="AC458" s="2">
        <f t="shared" si="223"/>
        <v>0</v>
      </c>
      <c r="AD458" s="2">
        <f t="shared" si="223"/>
        <v>0</v>
      </c>
      <c r="AE458" s="2">
        <f t="shared" si="223"/>
        <v>0</v>
      </c>
      <c r="AF458" s="2">
        <f t="shared" si="223"/>
        <v>0</v>
      </c>
      <c r="AG458" s="2">
        <f t="shared" si="223"/>
        <v>0</v>
      </c>
      <c r="AH458" s="2">
        <f t="shared" si="223"/>
        <v>0</v>
      </c>
      <c r="AI458" s="2">
        <f t="shared" si="223"/>
        <v>0</v>
      </c>
      <c r="AJ458" s="2">
        <f t="shared" si="223"/>
        <v>0</v>
      </c>
      <c r="AK458" s="2">
        <f t="shared" si="223"/>
        <v>0</v>
      </c>
      <c r="AL458" s="2">
        <f t="shared" si="223"/>
        <v>0</v>
      </c>
      <c r="AM458" s="2">
        <f t="shared" si="223"/>
        <v>0</v>
      </c>
      <c r="AN458" s="2">
        <f t="shared" si="223"/>
        <v>0</v>
      </c>
      <c r="AO458" s="2">
        <f t="shared" si="223"/>
        <v>0</v>
      </c>
      <c r="AP458" s="2">
        <f t="shared" si="223"/>
        <v>0</v>
      </c>
      <c r="AQ458" s="2">
        <f t="shared" si="223"/>
        <v>0</v>
      </c>
      <c r="AR458" s="2">
        <f t="shared" si="223"/>
        <v>0</v>
      </c>
      <c r="AS458" s="2">
        <f t="shared" si="223"/>
        <v>0</v>
      </c>
      <c r="AT458" s="2">
        <f t="shared" si="223"/>
        <v>0</v>
      </c>
      <c r="AU458" s="2">
        <f t="shared" si="223"/>
        <v>0</v>
      </c>
      <c r="AV458" s="2">
        <f t="shared" si="223"/>
        <v>0</v>
      </c>
      <c r="AW458" s="2">
        <f t="shared" si="223"/>
        <v>0</v>
      </c>
      <c r="AX458" s="2">
        <f t="shared" si="223"/>
        <v>0</v>
      </c>
      <c r="AY458" s="2">
        <f t="shared" si="223"/>
        <v>0</v>
      </c>
      <c r="AZ458" s="2">
        <f t="shared" si="223"/>
        <v>0</v>
      </c>
      <c r="BA458" s="2">
        <f t="shared" si="223"/>
        <v>0</v>
      </c>
      <c r="BB458" s="2">
        <f t="shared" si="223"/>
        <v>727.80163708728105</v>
      </c>
      <c r="BC458" s="2">
        <f t="shared" si="223"/>
        <v>8733.6196450473726</v>
      </c>
      <c r="BD458" s="2">
        <f t="shared" si="223"/>
        <v>8733.6196450473726</v>
      </c>
      <c r="BE458" s="2">
        <f t="shared" si="223"/>
        <v>8733.6196450473726</v>
      </c>
      <c r="BF458" s="2">
        <f t="shared" si="223"/>
        <v>8733.6196450473726</v>
      </c>
      <c r="BG458" s="2">
        <f t="shared" si="223"/>
        <v>8733.6196450473726</v>
      </c>
      <c r="BH458" s="2">
        <f t="shared" si="223"/>
        <v>8733.6196450473726</v>
      </c>
      <c r="BI458" s="2">
        <f t="shared" si="223"/>
        <v>8733.6196450473726</v>
      </c>
      <c r="BJ458" s="2">
        <f t="shared" si="223"/>
        <v>8733.6196450473726</v>
      </c>
      <c r="BK458" s="2">
        <f t="shared" si="223"/>
        <v>8733.6196450473726</v>
      </c>
      <c r="BL458" s="2">
        <f t="shared" si="223"/>
        <v>8733.6196450473726</v>
      </c>
      <c r="BM458" s="2">
        <f t="shared" si="223"/>
        <v>8733.6196450473726</v>
      </c>
      <c r="BN458" s="2">
        <f t="shared" si="223"/>
        <v>8733.6196450473726</v>
      </c>
      <c r="BO458" s="2">
        <f t="shared" si="223"/>
        <v>8733.6196450473726</v>
      </c>
    </row>
    <row r="459" spans="1:68">
      <c r="B459" s="168" t="s">
        <v>542</v>
      </c>
      <c r="K459" s="167">
        <v>0</v>
      </c>
      <c r="L459" s="2">
        <f t="shared" ref="L459:BO459" si="224">+L457-L458</f>
        <v>0</v>
      </c>
      <c r="M459" s="2">
        <f t="shared" si="224"/>
        <v>0</v>
      </c>
      <c r="N459" s="2">
        <f t="shared" si="224"/>
        <v>0</v>
      </c>
      <c r="O459" s="2">
        <f t="shared" si="224"/>
        <v>0</v>
      </c>
      <c r="P459" s="2">
        <f t="shared" si="224"/>
        <v>0</v>
      </c>
      <c r="Q459" s="2">
        <f t="shared" si="224"/>
        <v>0</v>
      </c>
      <c r="R459" s="2">
        <f t="shared" si="224"/>
        <v>0</v>
      </c>
      <c r="S459" s="2">
        <f t="shared" si="224"/>
        <v>0</v>
      </c>
      <c r="T459" s="2">
        <f t="shared" si="224"/>
        <v>0</v>
      </c>
      <c r="U459" s="2">
        <f t="shared" si="224"/>
        <v>0</v>
      </c>
      <c r="V459" s="2">
        <f t="shared" si="224"/>
        <v>0</v>
      </c>
      <c r="W459" s="2">
        <f t="shared" si="224"/>
        <v>0</v>
      </c>
      <c r="X459" s="2">
        <f t="shared" si="224"/>
        <v>0</v>
      </c>
      <c r="Y459" s="2">
        <f t="shared" si="224"/>
        <v>0</v>
      </c>
      <c r="Z459" s="2">
        <f t="shared" si="224"/>
        <v>0</v>
      </c>
      <c r="AA459" s="2">
        <f t="shared" si="224"/>
        <v>0</v>
      </c>
      <c r="AB459" s="2">
        <f t="shared" si="224"/>
        <v>0</v>
      </c>
      <c r="AC459" s="2">
        <f t="shared" si="224"/>
        <v>0</v>
      </c>
      <c r="AD459" s="2">
        <f t="shared" si="224"/>
        <v>0</v>
      </c>
      <c r="AE459" s="2">
        <f t="shared" si="224"/>
        <v>0</v>
      </c>
      <c r="AF459" s="2">
        <f t="shared" si="224"/>
        <v>0</v>
      </c>
      <c r="AG459" s="2">
        <f t="shared" si="224"/>
        <v>0</v>
      </c>
      <c r="AH459" s="2">
        <f t="shared" si="224"/>
        <v>0</v>
      </c>
      <c r="AI459" s="2">
        <f t="shared" si="224"/>
        <v>0</v>
      </c>
      <c r="AJ459" s="2">
        <f t="shared" si="224"/>
        <v>0</v>
      </c>
      <c r="AK459" s="2">
        <f t="shared" si="224"/>
        <v>0</v>
      </c>
      <c r="AL459" s="2">
        <f t="shared" si="224"/>
        <v>0</v>
      </c>
      <c r="AM459" s="2">
        <f t="shared" si="224"/>
        <v>0</v>
      </c>
      <c r="AN459" s="2">
        <f t="shared" si="224"/>
        <v>0</v>
      </c>
      <c r="AO459" s="2">
        <f t="shared" si="224"/>
        <v>0</v>
      </c>
      <c r="AP459" s="2">
        <f t="shared" si="224"/>
        <v>0</v>
      </c>
      <c r="AQ459" s="2">
        <f t="shared" si="224"/>
        <v>0</v>
      </c>
      <c r="AR459" s="2">
        <f t="shared" si="224"/>
        <v>0</v>
      </c>
      <c r="AS459" s="2">
        <f t="shared" si="224"/>
        <v>0</v>
      </c>
      <c r="AT459" s="2">
        <f t="shared" si="224"/>
        <v>0</v>
      </c>
      <c r="AU459" s="2">
        <f t="shared" si="224"/>
        <v>0</v>
      </c>
      <c r="AV459" s="2">
        <f t="shared" si="224"/>
        <v>0</v>
      </c>
      <c r="AW459" s="2">
        <f t="shared" si="224"/>
        <v>0</v>
      </c>
      <c r="AX459" s="2">
        <f t="shared" si="224"/>
        <v>0</v>
      </c>
      <c r="AY459" s="2">
        <f t="shared" si="224"/>
        <v>0</v>
      </c>
      <c r="AZ459" s="2">
        <f t="shared" si="224"/>
        <v>0</v>
      </c>
      <c r="BA459" s="2">
        <f t="shared" si="224"/>
        <v>0</v>
      </c>
      <c r="BB459" s="2">
        <f t="shared" si="224"/>
        <v>217612.68948909701</v>
      </c>
      <c r="BC459" s="2">
        <f t="shared" si="224"/>
        <v>208879.06984404963</v>
      </c>
      <c r="BD459" s="2">
        <f t="shared" si="224"/>
        <v>200145.45019900225</v>
      </c>
      <c r="BE459" s="2">
        <f t="shared" si="224"/>
        <v>191411.83055395487</v>
      </c>
      <c r="BF459" s="2">
        <f t="shared" si="224"/>
        <v>182678.21090890749</v>
      </c>
      <c r="BG459" s="2">
        <f t="shared" si="224"/>
        <v>173944.59126386011</v>
      </c>
      <c r="BH459" s="2">
        <f t="shared" si="224"/>
        <v>165210.97161881273</v>
      </c>
      <c r="BI459" s="2">
        <f t="shared" si="224"/>
        <v>156477.35197376536</v>
      </c>
      <c r="BJ459" s="2">
        <f t="shared" si="224"/>
        <v>147743.73232871798</v>
      </c>
      <c r="BK459" s="2">
        <f t="shared" si="224"/>
        <v>139010.1126836706</v>
      </c>
      <c r="BL459" s="2">
        <f t="shared" si="224"/>
        <v>130276.49303862322</v>
      </c>
      <c r="BM459" s="2">
        <f t="shared" si="224"/>
        <v>121542.87339357584</v>
      </c>
      <c r="BN459" s="2">
        <f t="shared" si="224"/>
        <v>112809.25374852846</v>
      </c>
      <c r="BO459" s="2">
        <f t="shared" si="224"/>
        <v>104075.63410348108</v>
      </c>
    </row>
    <row r="460" spans="1:68">
      <c r="B460" s="64" t="s">
        <v>543</v>
      </c>
      <c r="L460" s="2">
        <f t="shared" ref="L460:BO460" si="225">IF(L$10=$C447,(L457+L459)/2*(13-$D447)/12,(L457+L459)/2)</f>
        <v>0</v>
      </c>
      <c r="M460" s="2">
        <f t="shared" si="225"/>
        <v>0</v>
      </c>
      <c r="N460" s="2">
        <f t="shared" si="225"/>
        <v>0</v>
      </c>
      <c r="O460" s="2">
        <f t="shared" si="225"/>
        <v>0</v>
      </c>
      <c r="P460" s="2">
        <f t="shared" si="225"/>
        <v>0</v>
      </c>
      <c r="Q460" s="2">
        <f t="shared" si="225"/>
        <v>0</v>
      </c>
      <c r="R460" s="2">
        <f t="shared" si="225"/>
        <v>0</v>
      </c>
      <c r="S460" s="2">
        <f t="shared" si="225"/>
        <v>0</v>
      </c>
      <c r="T460" s="2">
        <f t="shared" si="225"/>
        <v>0</v>
      </c>
      <c r="U460" s="2">
        <f t="shared" si="225"/>
        <v>0</v>
      </c>
      <c r="V460" s="2">
        <f t="shared" si="225"/>
        <v>0</v>
      </c>
      <c r="W460" s="2">
        <f t="shared" si="225"/>
        <v>0</v>
      </c>
      <c r="X460" s="2">
        <f t="shared" si="225"/>
        <v>0</v>
      </c>
      <c r="Y460" s="2">
        <f t="shared" si="225"/>
        <v>0</v>
      </c>
      <c r="Z460" s="2">
        <f t="shared" si="225"/>
        <v>0</v>
      </c>
      <c r="AA460" s="2">
        <f t="shared" si="225"/>
        <v>0</v>
      </c>
      <c r="AB460" s="2">
        <f t="shared" si="225"/>
        <v>0</v>
      </c>
      <c r="AC460" s="2">
        <f t="shared" si="225"/>
        <v>0</v>
      </c>
      <c r="AD460" s="2">
        <f t="shared" si="225"/>
        <v>0</v>
      </c>
      <c r="AE460" s="2">
        <f t="shared" si="225"/>
        <v>0</v>
      </c>
      <c r="AF460" s="2">
        <f t="shared" si="225"/>
        <v>0</v>
      </c>
      <c r="AG460" s="2">
        <f t="shared" si="225"/>
        <v>0</v>
      </c>
      <c r="AH460" s="2">
        <f t="shared" si="225"/>
        <v>0</v>
      </c>
      <c r="AI460" s="2">
        <f t="shared" si="225"/>
        <v>0</v>
      </c>
      <c r="AJ460" s="2">
        <f t="shared" si="225"/>
        <v>0</v>
      </c>
      <c r="AK460" s="2">
        <f t="shared" si="225"/>
        <v>0</v>
      </c>
      <c r="AL460" s="2">
        <f t="shared" si="225"/>
        <v>0</v>
      </c>
      <c r="AM460" s="2">
        <f t="shared" si="225"/>
        <v>0</v>
      </c>
      <c r="AN460" s="2">
        <f t="shared" si="225"/>
        <v>0</v>
      </c>
      <c r="AO460" s="2">
        <f t="shared" si="225"/>
        <v>0</v>
      </c>
      <c r="AP460" s="2">
        <f t="shared" si="225"/>
        <v>0</v>
      </c>
      <c r="AQ460" s="2">
        <f t="shared" si="225"/>
        <v>0</v>
      </c>
      <c r="AR460" s="2">
        <f t="shared" si="225"/>
        <v>0</v>
      </c>
      <c r="AS460" s="2">
        <f t="shared" si="225"/>
        <v>0</v>
      </c>
      <c r="AT460" s="2">
        <f t="shared" si="225"/>
        <v>0</v>
      </c>
      <c r="AU460" s="2">
        <f t="shared" si="225"/>
        <v>0</v>
      </c>
      <c r="AV460" s="2">
        <f t="shared" si="225"/>
        <v>0</v>
      </c>
      <c r="AW460" s="2">
        <f t="shared" si="225"/>
        <v>0</v>
      </c>
      <c r="AX460" s="2">
        <f t="shared" si="225"/>
        <v>0</v>
      </c>
      <c r="AY460" s="2">
        <f t="shared" si="225"/>
        <v>0</v>
      </c>
      <c r="AZ460" s="2">
        <f t="shared" si="225"/>
        <v>0</v>
      </c>
      <c r="BA460" s="2">
        <f t="shared" si="225"/>
        <v>0</v>
      </c>
      <c r="BB460" s="2">
        <f t="shared" si="225"/>
        <v>18164.715858970056</v>
      </c>
      <c r="BC460" s="2">
        <f t="shared" si="225"/>
        <v>213245.87966657331</v>
      </c>
      <c r="BD460" s="2">
        <f t="shared" si="225"/>
        <v>204512.26002152596</v>
      </c>
      <c r="BE460" s="2">
        <f t="shared" si="225"/>
        <v>195778.64037647855</v>
      </c>
      <c r="BF460" s="2">
        <f t="shared" si="225"/>
        <v>187045.0207314312</v>
      </c>
      <c r="BG460" s="2">
        <f t="shared" si="225"/>
        <v>178311.40108638379</v>
      </c>
      <c r="BH460" s="2">
        <f t="shared" si="225"/>
        <v>169577.78144133644</v>
      </c>
      <c r="BI460" s="2">
        <f t="shared" si="225"/>
        <v>160844.16179628903</v>
      </c>
      <c r="BJ460" s="2">
        <f t="shared" si="225"/>
        <v>152110.54215124168</v>
      </c>
      <c r="BK460" s="2">
        <f t="shared" si="225"/>
        <v>143376.92250619427</v>
      </c>
      <c r="BL460" s="2">
        <f t="shared" si="225"/>
        <v>134643.30286114692</v>
      </c>
      <c r="BM460" s="2">
        <f t="shared" si="225"/>
        <v>125909.68321609953</v>
      </c>
      <c r="BN460" s="2">
        <f t="shared" si="225"/>
        <v>117176.06357105215</v>
      </c>
      <c r="BO460" s="2">
        <f t="shared" si="225"/>
        <v>108442.44392600477</v>
      </c>
    </row>
    <row r="461" spans="1:68">
      <c r="B461" s="64" t="s">
        <v>535</v>
      </c>
      <c r="L461" s="171">
        <f t="shared" ref="L461:BO461" si="226">+L460*$C$5</f>
        <v>0</v>
      </c>
      <c r="M461" s="171">
        <f t="shared" si="226"/>
        <v>0</v>
      </c>
      <c r="N461" s="171">
        <f t="shared" si="226"/>
        <v>0</v>
      </c>
      <c r="O461" s="171">
        <f t="shared" si="226"/>
        <v>0</v>
      </c>
      <c r="P461" s="171">
        <f t="shared" si="226"/>
        <v>0</v>
      </c>
      <c r="Q461" s="171">
        <f t="shared" si="226"/>
        <v>0</v>
      </c>
      <c r="R461" s="171">
        <f t="shared" si="226"/>
        <v>0</v>
      </c>
      <c r="S461" s="171">
        <f t="shared" si="226"/>
        <v>0</v>
      </c>
      <c r="T461" s="171">
        <f t="shared" si="226"/>
        <v>0</v>
      </c>
      <c r="U461" s="171">
        <f t="shared" si="226"/>
        <v>0</v>
      </c>
      <c r="V461" s="171">
        <f t="shared" si="226"/>
        <v>0</v>
      </c>
      <c r="W461" s="171">
        <f t="shared" si="226"/>
        <v>0</v>
      </c>
      <c r="X461" s="171">
        <f t="shared" si="226"/>
        <v>0</v>
      </c>
      <c r="Y461" s="171">
        <f t="shared" si="226"/>
        <v>0</v>
      </c>
      <c r="Z461" s="171">
        <f t="shared" si="226"/>
        <v>0</v>
      </c>
      <c r="AA461" s="171">
        <f t="shared" si="226"/>
        <v>0</v>
      </c>
      <c r="AB461" s="171">
        <f t="shared" si="226"/>
        <v>0</v>
      </c>
      <c r="AC461" s="171">
        <f t="shared" si="226"/>
        <v>0</v>
      </c>
      <c r="AD461" s="171">
        <f t="shared" si="226"/>
        <v>0</v>
      </c>
      <c r="AE461" s="171">
        <f t="shared" si="226"/>
        <v>0</v>
      </c>
      <c r="AF461" s="171">
        <f t="shared" si="226"/>
        <v>0</v>
      </c>
      <c r="AG461" s="171">
        <f t="shared" si="226"/>
        <v>0</v>
      </c>
      <c r="AH461" s="171">
        <f t="shared" si="226"/>
        <v>0</v>
      </c>
      <c r="AI461" s="171">
        <f t="shared" si="226"/>
        <v>0</v>
      </c>
      <c r="AJ461" s="171">
        <f t="shared" si="226"/>
        <v>0</v>
      </c>
      <c r="AK461" s="171">
        <f t="shared" si="226"/>
        <v>0</v>
      </c>
      <c r="AL461" s="171">
        <f t="shared" si="226"/>
        <v>0</v>
      </c>
      <c r="AM461" s="171">
        <f t="shared" si="226"/>
        <v>0</v>
      </c>
      <c r="AN461" s="171">
        <f t="shared" si="226"/>
        <v>0</v>
      </c>
      <c r="AO461" s="171">
        <f t="shared" si="226"/>
        <v>0</v>
      </c>
      <c r="AP461" s="171">
        <f t="shared" si="226"/>
        <v>0</v>
      </c>
      <c r="AQ461" s="171">
        <f t="shared" si="226"/>
        <v>0</v>
      </c>
      <c r="AR461" s="171">
        <f t="shared" si="226"/>
        <v>0</v>
      </c>
      <c r="AS461" s="171">
        <f t="shared" si="226"/>
        <v>0</v>
      </c>
      <c r="AT461" s="171">
        <f t="shared" si="226"/>
        <v>0</v>
      </c>
      <c r="AU461" s="171">
        <f t="shared" si="226"/>
        <v>0</v>
      </c>
      <c r="AV461" s="171">
        <f t="shared" si="226"/>
        <v>0</v>
      </c>
      <c r="AW461" s="171">
        <f t="shared" si="226"/>
        <v>0</v>
      </c>
      <c r="AX461" s="171">
        <f t="shared" si="226"/>
        <v>0</v>
      </c>
      <c r="AY461" s="171">
        <f t="shared" si="226"/>
        <v>0</v>
      </c>
      <c r="AZ461" s="171">
        <f t="shared" si="226"/>
        <v>0</v>
      </c>
      <c r="BA461" s="171">
        <f t="shared" si="226"/>
        <v>0</v>
      </c>
      <c r="BB461" s="171">
        <f t="shared" si="226"/>
        <v>1271.530110127904</v>
      </c>
      <c r="BC461" s="171">
        <f t="shared" si="226"/>
        <v>14927.211576660133</v>
      </c>
      <c r="BD461" s="171">
        <f t="shared" si="226"/>
        <v>14315.858201506819</v>
      </c>
      <c r="BE461" s="171">
        <f t="shared" si="226"/>
        <v>13704.504826353499</v>
      </c>
      <c r="BF461" s="171">
        <f t="shared" si="226"/>
        <v>13093.151451200185</v>
      </c>
      <c r="BG461" s="171">
        <f t="shared" si="226"/>
        <v>12481.798076046867</v>
      </c>
      <c r="BH461" s="171">
        <f t="shared" si="226"/>
        <v>11870.444700893551</v>
      </c>
      <c r="BI461" s="171">
        <f t="shared" si="226"/>
        <v>11259.091325740234</v>
      </c>
      <c r="BJ461" s="171">
        <f t="shared" si="226"/>
        <v>10647.737950586919</v>
      </c>
      <c r="BK461" s="171">
        <f t="shared" si="226"/>
        <v>10036.3845754336</v>
      </c>
      <c r="BL461" s="171">
        <f t="shared" si="226"/>
        <v>9425.0312002802857</v>
      </c>
      <c r="BM461" s="171">
        <f t="shared" si="226"/>
        <v>8813.6778251269679</v>
      </c>
      <c r="BN461" s="171">
        <f t="shared" si="226"/>
        <v>8202.3244499736502</v>
      </c>
      <c r="BO461" s="171">
        <f t="shared" si="226"/>
        <v>7590.9710748203343</v>
      </c>
    </row>
    <row r="462" spans="1:68">
      <c r="B462" s="14" t="s">
        <v>560</v>
      </c>
      <c r="L462" s="22">
        <f t="shared" ref="L462:BO462" si="227">IF(OR(L$10&lt;$C447,L$10&gt;$C447+$F454),0,IF(L$10=$C447,$E454*(13-$D447)/12,IF(L$10=$C447+$F454,$E454*($D447-1)/12,$E454)))</f>
        <v>0</v>
      </c>
      <c r="M462" s="22">
        <f t="shared" si="227"/>
        <v>0</v>
      </c>
      <c r="N462" s="22">
        <f t="shared" si="227"/>
        <v>0</v>
      </c>
      <c r="O462" s="22">
        <f t="shared" si="227"/>
        <v>0</v>
      </c>
      <c r="P462" s="22">
        <f t="shared" si="227"/>
        <v>0</v>
      </c>
      <c r="Q462" s="22">
        <f t="shared" si="227"/>
        <v>0</v>
      </c>
      <c r="R462" s="22">
        <f t="shared" si="227"/>
        <v>0</v>
      </c>
      <c r="S462" s="22">
        <f t="shared" si="227"/>
        <v>0</v>
      </c>
      <c r="T462" s="22">
        <f t="shared" si="227"/>
        <v>0</v>
      </c>
      <c r="U462" s="22">
        <f t="shared" si="227"/>
        <v>0</v>
      </c>
      <c r="V462" s="22">
        <f t="shared" si="227"/>
        <v>0</v>
      </c>
      <c r="W462" s="22">
        <f t="shared" si="227"/>
        <v>0</v>
      </c>
      <c r="X462" s="22">
        <f t="shared" si="227"/>
        <v>0</v>
      </c>
      <c r="Y462" s="22">
        <f t="shared" si="227"/>
        <v>0</v>
      </c>
      <c r="Z462" s="22">
        <f t="shared" si="227"/>
        <v>0</v>
      </c>
      <c r="AA462" s="22">
        <f t="shared" si="227"/>
        <v>0</v>
      </c>
      <c r="AB462" s="22">
        <f t="shared" si="227"/>
        <v>0</v>
      </c>
      <c r="AC462" s="22">
        <f t="shared" si="227"/>
        <v>0</v>
      </c>
      <c r="AD462" s="22">
        <f t="shared" si="227"/>
        <v>0</v>
      </c>
      <c r="AE462" s="22">
        <f t="shared" si="227"/>
        <v>0</v>
      </c>
      <c r="AF462" s="22">
        <f t="shared" si="227"/>
        <v>0</v>
      </c>
      <c r="AG462" s="22">
        <f t="shared" si="227"/>
        <v>0</v>
      </c>
      <c r="AH462" s="22">
        <f t="shared" si="227"/>
        <v>0</v>
      </c>
      <c r="AI462" s="22">
        <f t="shared" si="227"/>
        <v>0</v>
      </c>
      <c r="AJ462" s="22">
        <f t="shared" si="227"/>
        <v>0</v>
      </c>
      <c r="AK462" s="22">
        <f t="shared" si="227"/>
        <v>0</v>
      </c>
      <c r="AL462" s="22">
        <f t="shared" si="227"/>
        <v>0</v>
      </c>
      <c r="AM462" s="22">
        <f t="shared" si="227"/>
        <v>0</v>
      </c>
      <c r="AN462" s="22">
        <f t="shared" si="227"/>
        <v>0</v>
      </c>
      <c r="AO462" s="22">
        <f t="shared" si="227"/>
        <v>0</v>
      </c>
      <c r="AP462" s="22">
        <f t="shared" si="227"/>
        <v>0</v>
      </c>
      <c r="AQ462" s="22">
        <f t="shared" si="227"/>
        <v>0</v>
      </c>
      <c r="AR462" s="22">
        <f t="shared" si="227"/>
        <v>0</v>
      </c>
      <c r="AS462" s="22">
        <f t="shared" si="227"/>
        <v>0</v>
      </c>
      <c r="AT462" s="22">
        <f t="shared" si="227"/>
        <v>0</v>
      </c>
      <c r="AU462" s="22">
        <f t="shared" si="227"/>
        <v>0</v>
      </c>
      <c r="AV462" s="22">
        <f t="shared" si="227"/>
        <v>0</v>
      </c>
      <c r="AW462" s="22">
        <f t="shared" si="227"/>
        <v>0</v>
      </c>
      <c r="AX462" s="22">
        <f t="shared" si="227"/>
        <v>0</v>
      </c>
      <c r="AY462" s="22">
        <f t="shared" si="227"/>
        <v>0</v>
      </c>
      <c r="AZ462" s="22">
        <f t="shared" si="227"/>
        <v>0</v>
      </c>
      <c r="BA462" s="22">
        <f t="shared" si="227"/>
        <v>0</v>
      </c>
      <c r="BB462" s="22">
        <f t="shared" si="227"/>
        <v>18195.040927182024</v>
      </c>
      <c r="BC462" s="22">
        <f t="shared" si="227"/>
        <v>218340.49112618429</v>
      </c>
      <c r="BD462" s="22">
        <f t="shared" si="227"/>
        <v>218340.49112618429</v>
      </c>
      <c r="BE462" s="22">
        <f t="shared" si="227"/>
        <v>218340.49112618429</v>
      </c>
      <c r="BF462" s="22">
        <f t="shared" si="227"/>
        <v>218340.49112618429</v>
      </c>
      <c r="BG462" s="22">
        <f t="shared" si="227"/>
        <v>218340.49112618429</v>
      </c>
      <c r="BH462" s="22">
        <f t="shared" si="227"/>
        <v>218340.49112618429</v>
      </c>
      <c r="BI462" s="22">
        <f t="shared" si="227"/>
        <v>218340.49112618429</v>
      </c>
      <c r="BJ462" s="22">
        <f t="shared" si="227"/>
        <v>218340.49112618429</v>
      </c>
      <c r="BK462" s="22">
        <f t="shared" si="227"/>
        <v>218340.49112618429</v>
      </c>
      <c r="BL462" s="22">
        <f t="shared" si="227"/>
        <v>218340.49112618429</v>
      </c>
      <c r="BM462" s="22">
        <f t="shared" si="227"/>
        <v>218340.49112618429</v>
      </c>
      <c r="BN462" s="22">
        <f t="shared" si="227"/>
        <v>218340.49112618429</v>
      </c>
      <c r="BO462" s="22">
        <f t="shared" si="227"/>
        <v>218340.49112618429</v>
      </c>
    </row>
    <row r="463" spans="1:68">
      <c r="B463" s="14" t="s">
        <v>536</v>
      </c>
      <c r="J463" s="2"/>
      <c r="L463" s="172">
        <f>+L462*$G454</f>
        <v>0</v>
      </c>
      <c r="M463" s="172">
        <f t="shared" ref="M463:BO463" si="228">+M462*$G454</f>
        <v>0</v>
      </c>
      <c r="N463" s="172">
        <f t="shared" si="228"/>
        <v>0</v>
      </c>
      <c r="O463" s="172">
        <f t="shared" si="228"/>
        <v>0</v>
      </c>
      <c r="P463" s="172">
        <f t="shared" si="228"/>
        <v>0</v>
      </c>
      <c r="Q463" s="172">
        <f t="shared" si="228"/>
        <v>0</v>
      </c>
      <c r="R463" s="172">
        <f t="shared" si="228"/>
        <v>0</v>
      </c>
      <c r="S463" s="172">
        <f t="shared" si="228"/>
        <v>0</v>
      </c>
      <c r="T463" s="172">
        <f t="shared" si="228"/>
        <v>0</v>
      </c>
      <c r="U463" s="172">
        <f t="shared" si="228"/>
        <v>0</v>
      </c>
      <c r="V463" s="172">
        <f t="shared" si="228"/>
        <v>0</v>
      </c>
      <c r="W463" s="172">
        <f t="shared" si="228"/>
        <v>0</v>
      </c>
      <c r="X463" s="172">
        <f t="shared" si="228"/>
        <v>0</v>
      </c>
      <c r="Y463" s="172">
        <f t="shared" si="228"/>
        <v>0</v>
      </c>
      <c r="Z463" s="172">
        <f t="shared" si="228"/>
        <v>0</v>
      </c>
      <c r="AA463" s="172">
        <f t="shared" si="228"/>
        <v>0</v>
      </c>
      <c r="AB463" s="172">
        <f t="shared" si="228"/>
        <v>0</v>
      </c>
      <c r="AC463" s="172">
        <f t="shared" si="228"/>
        <v>0</v>
      </c>
      <c r="AD463" s="172">
        <f t="shared" si="228"/>
        <v>0</v>
      </c>
      <c r="AE463" s="172">
        <f t="shared" si="228"/>
        <v>0</v>
      </c>
      <c r="AF463" s="172">
        <f t="shared" si="228"/>
        <v>0</v>
      </c>
      <c r="AG463" s="172">
        <f t="shared" si="228"/>
        <v>0</v>
      </c>
      <c r="AH463" s="172">
        <f t="shared" si="228"/>
        <v>0</v>
      </c>
      <c r="AI463" s="172">
        <f t="shared" si="228"/>
        <v>0</v>
      </c>
      <c r="AJ463" s="172">
        <f t="shared" si="228"/>
        <v>0</v>
      </c>
      <c r="AK463" s="172">
        <f t="shared" si="228"/>
        <v>0</v>
      </c>
      <c r="AL463" s="172">
        <f t="shared" si="228"/>
        <v>0</v>
      </c>
      <c r="AM463" s="172">
        <f t="shared" si="228"/>
        <v>0</v>
      </c>
      <c r="AN463" s="172">
        <f t="shared" si="228"/>
        <v>0</v>
      </c>
      <c r="AO463" s="172">
        <f t="shared" si="228"/>
        <v>0</v>
      </c>
      <c r="AP463" s="172">
        <f t="shared" si="228"/>
        <v>0</v>
      </c>
      <c r="AQ463" s="172">
        <f t="shared" si="228"/>
        <v>0</v>
      </c>
      <c r="AR463" s="172">
        <f t="shared" si="228"/>
        <v>0</v>
      </c>
      <c r="AS463" s="172">
        <f t="shared" si="228"/>
        <v>0</v>
      </c>
      <c r="AT463" s="172">
        <f t="shared" si="228"/>
        <v>0</v>
      </c>
      <c r="AU463" s="172">
        <f t="shared" si="228"/>
        <v>0</v>
      </c>
      <c r="AV463" s="172">
        <f t="shared" si="228"/>
        <v>0</v>
      </c>
      <c r="AW463" s="172">
        <f t="shared" si="228"/>
        <v>0</v>
      </c>
      <c r="AX463" s="172">
        <f t="shared" si="228"/>
        <v>0</v>
      </c>
      <c r="AY463" s="172">
        <f t="shared" si="228"/>
        <v>0</v>
      </c>
      <c r="AZ463" s="172">
        <f t="shared" si="228"/>
        <v>0</v>
      </c>
      <c r="BA463" s="172">
        <f t="shared" si="228"/>
        <v>0</v>
      </c>
      <c r="BB463" s="172">
        <f t="shared" si="228"/>
        <v>5.4585122781546067</v>
      </c>
      <c r="BC463" s="172">
        <f t="shared" si="228"/>
        <v>65.502147337855277</v>
      </c>
      <c r="BD463" s="172">
        <f t="shared" si="228"/>
        <v>65.502147337855277</v>
      </c>
      <c r="BE463" s="172">
        <f t="shared" si="228"/>
        <v>65.502147337855277</v>
      </c>
      <c r="BF463" s="172">
        <f t="shared" si="228"/>
        <v>65.502147337855277</v>
      </c>
      <c r="BG463" s="172">
        <f t="shared" si="228"/>
        <v>65.502147337855277</v>
      </c>
      <c r="BH463" s="172">
        <f t="shared" si="228"/>
        <v>65.502147337855277</v>
      </c>
      <c r="BI463" s="172">
        <f t="shared" si="228"/>
        <v>65.502147337855277</v>
      </c>
      <c r="BJ463" s="172">
        <f t="shared" si="228"/>
        <v>65.502147337855277</v>
      </c>
      <c r="BK463" s="172">
        <f t="shared" si="228"/>
        <v>65.502147337855277</v>
      </c>
      <c r="BL463" s="172">
        <f t="shared" si="228"/>
        <v>65.502147337855277</v>
      </c>
      <c r="BM463" s="172">
        <f t="shared" si="228"/>
        <v>65.502147337855277</v>
      </c>
      <c r="BN463" s="172">
        <f t="shared" si="228"/>
        <v>65.502147337855277</v>
      </c>
      <c r="BO463" s="172">
        <f t="shared" si="228"/>
        <v>65.502147337855277</v>
      </c>
    </row>
    <row r="464" spans="1:68" ht="13.5" thickBot="1">
      <c r="B464" s="14" t="s">
        <v>561</v>
      </c>
      <c r="J464" s="2"/>
      <c r="L464" s="157">
        <f t="shared" ref="L464:BO464" si="229">SUM(L458,L461,L463)</f>
        <v>0</v>
      </c>
      <c r="M464" s="157">
        <f t="shared" si="229"/>
        <v>0</v>
      </c>
      <c r="N464" s="157">
        <f t="shared" si="229"/>
        <v>0</v>
      </c>
      <c r="O464" s="157">
        <f t="shared" si="229"/>
        <v>0</v>
      </c>
      <c r="P464" s="157">
        <f t="shared" si="229"/>
        <v>0</v>
      </c>
      <c r="Q464" s="157">
        <f t="shared" si="229"/>
        <v>0</v>
      </c>
      <c r="R464" s="157">
        <f t="shared" si="229"/>
        <v>0</v>
      </c>
      <c r="S464" s="157">
        <f t="shared" si="229"/>
        <v>0</v>
      </c>
      <c r="T464" s="157">
        <f t="shared" si="229"/>
        <v>0</v>
      </c>
      <c r="U464" s="157">
        <f t="shared" si="229"/>
        <v>0</v>
      </c>
      <c r="V464" s="157">
        <f t="shared" si="229"/>
        <v>0</v>
      </c>
      <c r="W464" s="157">
        <f t="shared" si="229"/>
        <v>0</v>
      </c>
      <c r="X464" s="157">
        <f t="shared" si="229"/>
        <v>0</v>
      </c>
      <c r="Y464" s="157">
        <f t="shared" si="229"/>
        <v>0</v>
      </c>
      <c r="Z464" s="157">
        <f t="shared" si="229"/>
        <v>0</v>
      </c>
      <c r="AA464" s="157">
        <f t="shared" si="229"/>
        <v>0</v>
      </c>
      <c r="AB464" s="157">
        <f t="shared" si="229"/>
        <v>0</v>
      </c>
      <c r="AC464" s="157">
        <f t="shared" si="229"/>
        <v>0</v>
      </c>
      <c r="AD464" s="157">
        <f t="shared" si="229"/>
        <v>0</v>
      </c>
      <c r="AE464" s="157">
        <f t="shared" si="229"/>
        <v>0</v>
      </c>
      <c r="AF464" s="157">
        <f t="shared" si="229"/>
        <v>0</v>
      </c>
      <c r="AG464" s="157">
        <f t="shared" si="229"/>
        <v>0</v>
      </c>
      <c r="AH464" s="157">
        <f t="shared" si="229"/>
        <v>0</v>
      </c>
      <c r="AI464" s="157">
        <f t="shared" si="229"/>
        <v>0</v>
      </c>
      <c r="AJ464" s="157">
        <f t="shared" si="229"/>
        <v>0</v>
      </c>
      <c r="AK464" s="157">
        <f t="shared" si="229"/>
        <v>0</v>
      </c>
      <c r="AL464" s="157">
        <f t="shared" si="229"/>
        <v>0</v>
      </c>
      <c r="AM464" s="157">
        <f t="shared" si="229"/>
        <v>0</v>
      </c>
      <c r="AN464" s="157">
        <f t="shared" si="229"/>
        <v>0</v>
      </c>
      <c r="AO464" s="157">
        <f t="shared" si="229"/>
        <v>0</v>
      </c>
      <c r="AP464" s="157">
        <f t="shared" si="229"/>
        <v>0</v>
      </c>
      <c r="AQ464" s="157">
        <f t="shared" si="229"/>
        <v>0</v>
      </c>
      <c r="AR464" s="157">
        <f t="shared" si="229"/>
        <v>0</v>
      </c>
      <c r="AS464" s="157">
        <f t="shared" si="229"/>
        <v>0</v>
      </c>
      <c r="AT464" s="157">
        <f t="shared" si="229"/>
        <v>0</v>
      </c>
      <c r="AU464" s="157">
        <f t="shared" si="229"/>
        <v>0</v>
      </c>
      <c r="AV464" s="157">
        <f t="shared" si="229"/>
        <v>0</v>
      </c>
      <c r="AW464" s="157">
        <f t="shared" si="229"/>
        <v>0</v>
      </c>
      <c r="AX464" s="157">
        <f t="shared" si="229"/>
        <v>0</v>
      </c>
      <c r="AY464" s="157">
        <f t="shared" si="229"/>
        <v>0</v>
      </c>
      <c r="AZ464" s="157">
        <f t="shared" si="229"/>
        <v>0</v>
      </c>
      <c r="BA464" s="157">
        <f t="shared" si="229"/>
        <v>0</v>
      </c>
      <c r="BB464" s="157">
        <f t="shared" si="229"/>
        <v>2004.7902594933396</v>
      </c>
      <c r="BC464" s="157">
        <f t="shared" si="229"/>
        <v>23726.333369045362</v>
      </c>
      <c r="BD464" s="157">
        <f t="shared" si="229"/>
        <v>23114.979993892044</v>
      </c>
      <c r="BE464" s="157">
        <f t="shared" si="229"/>
        <v>22503.626618738726</v>
      </c>
      <c r="BF464" s="157">
        <f t="shared" si="229"/>
        <v>21892.273243585412</v>
      </c>
      <c r="BG464" s="157">
        <f t="shared" si="229"/>
        <v>21280.919868432095</v>
      </c>
      <c r="BH464" s="157">
        <f t="shared" si="229"/>
        <v>20669.56649327878</v>
      </c>
      <c r="BI464" s="157">
        <f t="shared" si="229"/>
        <v>20058.213118125463</v>
      </c>
      <c r="BJ464" s="157">
        <f t="shared" si="229"/>
        <v>19446.859742972145</v>
      </c>
      <c r="BK464" s="157">
        <f t="shared" si="229"/>
        <v>18835.506367818827</v>
      </c>
      <c r="BL464" s="157">
        <f t="shared" si="229"/>
        <v>18224.152992665513</v>
      </c>
      <c r="BM464" s="157">
        <f t="shared" si="229"/>
        <v>17612.799617512195</v>
      </c>
      <c r="BN464" s="157">
        <f t="shared" si="229"/>
        <v>17001.446242358877</v>
      </c>
      <c r="BO464" s="157">
        <f t="shared" si="229"/>
        <v>16390.092867205563</v>
      </c>
    </row>
    <row r="465" spans="1:67">
      <c r="B465" s="14"/>
    </row>
    <row r="466" spans="1:67">
      <c r="B466" s="14"/>
    </row>
    <row r="467" spans="1:67">
      <c r="B467" s="14"/>
    </row>
    <row r="468" spans="1:67">
      <c r="B468" s="14"/>
    </row>
    <row r="469" spans="1:67">
      <c r="B469" s="14"/>
    </row>
    <row r="470" spans="1:67">
      <c r="B470" s="14"/>
    </row>
    <row r="471" spans="1:67">
      <c r="B471" s="14"/>
    </row>
    <row r="472" spans="1:67">
      <c r="A472">
        <f>A442+1</f>
        <v>16</v>
      </c>
      <c r="B472" s="158" t="s">
        <v>547</v>
      </c>
      <c r="C472" s="150"/>
      <c r="G472" s="159" t="s">
        <v>548</v>
      </c>
      <c r="H472" s="1">
        <f>+C477</f>
        <v>2057</v>
      </c>
      <c r="I472" s="2">
        <f>+E484</f>
        <v>235473.08679596288</v>
      </c>
      <c r="J472" s="2">
        <f>NPV($C$4,M472:BO472)+L472</f>
        <v>7789.9709384201069</v>
      </c>
      <c r="L472" s="2">
        <f>+L494</f>
        <v>0</v>
      </c>
      <c r="M472" s="2">
        <f t="shared" ref="M472:BO472" si="230">+M494</f>
        <v>0</v>
      </c>
      <c r="N472" s="2">
        <f t="shared" si="230"/>
        <v>0</v>
      </c>
      <c r="O472" s="2">
        <f t="shared" si="230"/>
        <v>0</v>
      </c>
      <c r="P472" s="2">
        <f t="shared" si="230"/>
        <v>0</v>
      </c>
      <c r="Q472" s="2">
        <f t="shared" si="230"/>
        <v>0</v>
      </c>
      <c r="R472" s="2">
        <f t="shared" si="230"/>
        <v>0</v>
      </c>
      <c r="S472" s="2">
        <f t="shared" si="230"/>
        <v>0</v>
      </c>
      <c r="T472" s="2">
        <f t="shared" si="230"/>
        <v>0</v>
      </c>
      <c r="U472" s="2">
        <f t="shared" si="230"/>
        <v>0</v>
      </c>
      <c r="V472" s="2">
        <f t="shared" si="230"/>
        <v>0</v>
      </c>
      <c r="W472" s="2">
        <f t="shared" si="230"/>
        <v>0</v>
      </c>
      <c r="X472" s="2">
        <f t="shared" si="230"/>
        <v>0</v>
      </c>
      <c r="Y472" s="2">
        <f t="shared" si="230"/>
        <v>0</v>
      </c>
      <c r="Z472" s="2">
        <f t="shared" si="230"/>
        <v>0</v>
      </c>
      <c r="AA472" s="2">
        <f t="shared" si="230"/>
        <v>0</v>
      </c>
      <c r="AB472" s="2">
        <f t="shared" si="230"/>
        <v>0</v>
      </c>
      <c r="AC472" s="2">
        <f t="shared" si="230"/>
        <v>0</v>
      </c>
      <c r="AD472" s="2">
        <f t="shared" si="230"/>
        <v>0</v>
      </c>
      <c r="AE472" s="2">
        <f t="shared" si="230"/>
        <v>0</v>
      </c>
      <c r="AF472" s="2">
        <f t="shared" si="230"/>
        <v>0</v>
      </c>
      <c r="AG472" s="2">
        <f t="shared" si="230"/>
        <v>0</v>
      </c>
      <c r="AH472" s="2">
        <f t="shared" si="230"/>
        <v>0</v>
      </c>
      <c r="AI472" s="2">
        <f t="shared" si="230"/>
        <v>0</v>
      </c>
      <c r="AJ472" s="2">
        <f t="shared" si="230"/>
        <v>0</v>
      </c>
      <c r="AK472" s="2">
        <f t="shared" si="230"/>
        <v>0</v>
      </c>
      <c r="AL472" s="2">
        <f t="shared" si="230"/>
        <v>0</v>
      </c>
      <c r="AM472" s="2">
        <f t="shared" si="230"/>
        <v>0</v>
      </c>
      <c r="AN472" s="2">
        <f t="shared" si="230"/>
        <v>0</v>
      </c>
      <c r="AO472" s="2">
        <f t="shared" si="230"/>
        <v>0</v>
      </c>
      <c r="AP472" s="2">
        <f t="shared" si="230"/>
        <v>0</v>
      </c>
      <c r="AQ472" s="2">
        <f t="shared" si="230"/>
        <v>0</v>
      </c>
      <c r="AR472" s="2">
        <f t="shared" si="230"/>
        <v>0</v>
      </c>
      <c r="AS472" s="2">
        <f t="shared" si="230"/>
        <v>0</v>
      </c>
      <c r="AT472" s="2">
        <f t="shared" si="230"/>
        <v>0</v>
      </c>
      <c r="AU472" s="2">
        <f t="shared" si="230"/>
        <v>0</v>
      </c>
      <c r="AV472" s="2">
        <f t="shared" si="230"/>
        <v>0</v>
      </c>
      <c r="AW472" s="2">
        <f t="shared" si="230"/>
        <v>0</v>
      </c>
      <c r="AX472" s="2">
        <f t="shared" si="230"/>
        <v>0</v>
      </c>
      <c r="AY472" s="2">
        <f t="shared" si="230"/>
        <v>0</v>
      </c>
      <c r="AZ472" s="2">
        <f t="shared" si="230"/>
        <v>0</v>
      </c>
      <c r="BA472" s="2">
        <f t="shared" si="230"/>
        <v>0</v>
      </c>
      <c r="BB472" s="2">
        <f t="shared" si="230"/>
        <v>0</v>
      </c>
      <c r="BC472" s="2">
        <f t="shared" si="230"/>
        <v>0</v>
      </c>
      <c r="BD472" s="2">
        <f t="shared" si="230"/>
        <v>0</v>
      </c>
      <c r="BE472" s="2">
        <f t="shared" si="230"/>
        <v>2162.1008011223762</v>
      </c>
      <c r="BF472" s="2">
        <f t="shared" si="230"/>
        <v>25588.075431827969</v>
      </c>
      <c r="BG472" s="2">
        <f t="shared" si="230"/>
        <v>24928.750788799272</v>
      </c>
      <c r="BH472" s="2">
        <f t="shared" si="230"/>
        <v>24269.426145770576</v>
      </c>
      <c r="BI472" s="2">
        <f t="shared" si="230"/>
        <v>23610.10150274188</v>
      </c>
      <c r="BJ472" s="2">
        <f t="shared" si="230"/>
        <v>22950.77685971318</v>
      </c>
      <c r="BK472" s="2">
        <f t="shared" si="230"/>
        <v>22291.452216684484</v>
      </c>
      <c r="BL472" s="2">
        <f t="shared" si="230"/>
        <v>21632.127573655787</v>
      </c>
      <c r="BM472" s="2">
        <f t="shared" si="230"/>
        <v>20972.802930627087</v>
      </c>
      <c r="BN472" s="2">
        <f t="shared" si="230"/>
        <v>20313.478287598391</v>
      </c>
      <c r="BO472" s="2">
        <f t="shared" si="230"/>
        <v>19654.153644569695</v>
      </c>
    </row>
    <row r="473" spans="1:67">
      <c r="B473" s="160" t="str">
        <f>"Jan "&amp;$L$10&amp;" $"</f>
        <v>Jan 2012 $</v>
      </c>
      <c r="C473" s="161">
        <v>72099.644</v>
      </c>
      <c r="D473" s="159"/>
      <c r="E473" s="159"/>
      <c r="F473" s="159"/>
      <c r="G473" s="159"/>
      <c r="H473" s="162"/>
    </row>
    <row r="474" spans="1:67">
      <c r="B474" s="14" t="s">
        <v>549</v>
      </c>
      <c r="C474" s="163">
        <v>1.0500000000000001E-2</v>
      </c>
      <c r="D474" s="163">
        <v>0.26740000000000003</v>
      </c>
      <c r="E474" s="163">
        <v>0.72209999999999996</v>
      </c>
      <c r="F474" s="163">
        <v>0</v>
      </c>
      <c r="G474" s="163">
        <v>0</v>
      </c>
      <c r="H474" s="164"/>
      <c r="J474" s="17"/>
      <c r="K474" s="17"/>
    </row>
    <row r="475" spans="1:67">
      <c r="B475" s="14" t="s">
        <v>323</v>
      </c>
      <c r="C475" s="165">
        <v>2.5499999999999998E-2</v>
      </c>
      <c r="D475" s="159"/>
      <c r="E475" s="159"/>
      <c r="F475" s="159"/>
      <c r="G475" s="159"/>
    </row>
    <row r="476" spans="1:67">
      <c r="B476" s="14" t="s">
        <v>550</v>
      </c>
      <c r="C476" s="159">
        <v>2055</v>
      </c>
      <c r="D476" s="159">
        <v>4</v>
      </c>
      <c r="E476" s="159"/>
      <c r="F476" s="159"/>
      <c r="G476" s="159"/>
    </row>
    <row r="477" spans="1:67">
      <c r="B477" s="14" t="s">
        <v>551</v>
      </c>
      <c r="C477" s="159">
        <v>2057</v>
      </c>
      <c r="D477" s="159">
        <v>12</v>
      </c>
      <c r="E477" s="159"/>
      <c r="F477" s="159"/>
      <c r="G477" s="159"/>
    </row>
    <row r="478" spans="1:67">
      <c r="B478" s="15" t="s">
        <v>552</v>
      </c>
      <c r="L478" s="166">
        <f t="shared" ref="L478:BO478" si="231">(1+$C475)^L$21</f>
        <v>1.0126697388586272</v>
      </c>
      <c r="M478" s="166">
        <f t="shared" si="231"/>
        <v>1.0384928171995222</v>
      </c>
      <c r="N478" s="166">
        <f t="shared" si="231"/>
        <v>1.0649743840381101</v>
      </c>
      <c r="O478" s="166">
        <f t="shared" si="231"/>
        <v>1.092131230831082</v>
      </c>
      <c r="P478" s="166">
        <f t="shared" si="231"/>
        <v>1.1199805772172746</v>
      </c>
      <c r="Q478" s="166">
        <f t="shared" si="231"/>
        <v>1.1485400819363152</v>
      </c>
      <c r="R478" s="166">
        <f t="shared" si="231"/>
        <v>1.1778278540256915</v>
      </c>
      <c r="S478" s="166">
        <f t="shared" si="231"/>
        <v>1.2078624643033467</v>
      </c>
      <c r="T478" s="166">
        <f t="shared" si="231"/>
        <v>1.2386629571430821</v>
      </c>
      <c r="U478" s="166">
        <f t="shared" si="231"/>
        <v>1.2702488625502308</v>
      </c>
      <c r="V478" s="166">
        <f t="shared" si="231"/>
        <v>1.3026402085452617</v>
      </c>
      <c r="W478" s="166">
        <f t="shared" si="231"/>
        <v>1.335857533863166</v>
      </c>
      <c r="X478" s="166">
        <f t="shared" si="231"/>
        <v>1.369921900976677</v>
      </c>
      <c r="Y478" s="166">
        <f t="shared" si="231"/>
        <v>1.4048549094515823</v>
      </c>
      <c r="Z478" s="166">
        <f t="shared" si="231"/>
        <v>1.4406787096425977</v>
      </c>
      <c r="AA478" s="166">
        <f t="shared" si="231"/>
        <v>1.477416016738484</v>
      </c>
      <c r="AB478" s="166">
        <f t="shared" si="231"/>
        <v>1.5150901251653155</v>
      </c>
      <c r="AC478" s="166">
        <f t="shared" si="231"/>
        <v>1.5537249233570312</v>
      </c>
      <c r="AD478" s="166">
        <f t="shared" si="231"/>
        <v>1.5933449089026355</v>
      </c>
      <c r="AE478" s="166">
        <f t="shared" si="231"/>
        <v>1.6339752040796529</v>
      </c>
      <c r="AF478" s="166">
        <f t="shared" si="231"/>
        <v>1.6756415717836841</v>
      </c>
      <c r="AG478" s="166">
        <f t="shared" si="231"/>
        <v>1.7183704318641684</v>
      </c>
      <c r="AH478" s="166">
        <f t="shared" si="231"/>
        <v>1.7621888778767048</v>
      </c>
      <c r="AI478" s="166">
        <f t="shared" si="231"/>
        <v>1.8071246942625607</v>
      </c>
      <c r="AJ478" s="166">
        <f t="shared" si="231"/>
        <v>1.8532063739662561</v>
      </c>
      <c r="AK478" s="166">
        <f t="shared" si="231"/>
        <v>1.9004631365023958</v>
      </c>
      <c r="AL478" s="166">
        <f t="shared" si="231"/>
        <v>1.9489249464832072</v>
      </c>
      <c r="AM478" s="166">
        <f t="shared" si="231"/>
        <v>1.998622532618529</v>
      </c>
      <c r="AN478" s="166">
        <f t="shared" si="231"/>
        <v>2.0495874072003017</v>
      </c>
      <c r="AO478" s="166">
        <f t="shared" si="231"/>
        <v>2.1018518860839097</v>
      </c>
      <c r="AP478" s="166">
        <f t="shared" si="231"/>
        <v>2.1554491091790493</v>
      </c>
      <c r="AQ478" s="166">
        <f t="shared" si="231"/>
        <v>2.2104130614631154</v>
      </c>
      <c r="AR478" s="166">
        <f t="shared" si="231"/>
        <v>2.2667785945304249</v>
      </c>
      <c r="AS478" s="166">
        <f t="shared" si="231"/>
        <v>2.3245814486909508</v>
      </c>
      <c r="AT478" s="166">
        <f t="shared" si="231"/>
        <v>2.3838582756325706</v>
      </c>
      <c r="AU478" s="166">
        <f t="shared" si="231"/>
        <v>2.444646661661201</v>
      </c>
      <c r="AV478" s="166">
        <f t="shared" si="231"/>
        <v>2.5069851515335619</v>
      </c>
      <c r="AW478" s="166">
        <f t="shared" si="231"/>
        <v>2.570913272897668</v>
      </c>
      <c r="AX478" s="166">
        <f t="shared" si="231"/>
        <v>2.6364715613565588</v>
      </c>
      <c r="AY478" s="166">
        <f t="shared" si="231"/>
        <v>2.7037015861711513</v>
      </c>
      <c r="AZ478" s="166">
        <f t="shared" si="231"/>
        <v>2.7726459766185156</v>
      </c>
      <c r="BA478" s="166">
        <f t="shared" si="231"/>
        <v>2.8433484490222884</v>
      </c>
      <c r="BB478" s="166">
        <f t="shared" si="231"/>
        <v>2.9158538344723568</v>
      </c>
      <c r="BC478" s="166">
        <f t="shared" si="231"/>
        <v>2.9902081072514015</v>
      </c>
      <c r="BD478" s="166">
        <f t="shared" si="231"/>
        <v>3.0664584139863131</v>
      </c>
      <c r="BE478" s="166">
        <f t="shared" si="231"/>
        <v>3.1446531035429639</v>
      </c>
      <c r="BF478" s="166">
        <f t="shared" si="231"/>
        <v>3.2248417576833104</v>
      </c>
      <c r="BG478" s="166">
        <f t="shared" si="231"/>
        <v>3.3070752225042348</v>
      </c>
      <c r="BH478" s="166">
        <f t="shared" si="231"/>
        <v>3.3914056406780926</v>
      </c>
      <c r="BI478" s="166">
        <f t="shared" si="231"/>
        <v>3.477886484515385</v>
      </c>
      <c r="BJ478" s="166">
        <f t="shared" si="231"/>
        <v>3.5665725898705269</v>
      </c>
      <c r="BK478" s="166">
        <f t="shared" si="231"/>
        <v>3.6575201909122264</v>
      </c>
      <c r="BL478" s="166">
        <f t="shared" si="231"/>
        <v>3.7507869557804878</v>
      </c>
      <c r="BM478" s="166">
        <f t="shared" si="231"/>
        <v>3.8464320231528903</v>
      </c>
      <c r="BN478" s="166">
        <f t="shared" si="231"/>
        <v>3.9445160397432901</v>
      </c>
      <c r="BO478" s="166">
        <f t="shared" si="231"/>
        <v>4.0451011987567442</v>
      </c>
    </row>
    <row r="479" spans="1:67">
      <c r="B479" s="14" t="s">
        <v>553</v>
      </c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1:67">
      <c r="B480" s="64" t="s">
        <v>554</v>
      </c>
      <c r="L480" s="2">
        <f t="shared" ref="L480:BO480" si="232">IF(L$10&gt;$C477,0,+K483)</f>
        <v>0</v>
      </c>
      <c r="M480" s="2">
        <f t="shared" si="232"/>
        <v>0</v>
      </c>
      <c r="N480" s="2">
        <f t="shared" si="232"/>
        <v>0</v>
      </c>
      <c r="O480" s="2">
        <f t="shared" si="232"/>
        <v>0</v>
      </c>
      <c r="P480" s="2">
        <f t="shared" si="232"/>
        <v>0</v>
      </c>
      <c r="Q480" s="2">
        <f t="shared" si="232"/>
        <v>0</v>
      </c>
      <c r="R480" s="2">
        <f t="shared" si="232"/>
        <v>0</v>
      </c>
      <c r="S480" s="2">
        <f t="shared" si="232"/>
        <v>0</v>
      </c>
      <c r="T480" s="2">
        <f t="shared" si="232"/>
        <v>0</v>
      </c>
      <c r="U480" s="2">
        <f t="shared" si="232"/>
        <v>0</v>
      </c>
      <c r="V480" s="2">
        <f t="shared" si="232"/>
        <v>0</v>
      </c>
      <c r="W480" s="2">
        <f t="shared" si="232"/>
        <v>0</v>
      </c>
      <c r="X480" s="2">
        <f t="shared" si="232"/>
        <v>0</v>
      </c>
      <c r="Y480" s="2">
        <f t="shared" si="232"/>
        <v>0</v>
      </c>
      <c r="Z480" s="2">
        <f t="shared" si="232"/>
        <v>0</v>
      </c>
      <c r="AA480" s="2">
        <f t="shared" si="232"/>
        <v>0</v>
      </c>
      <c r="AB480" s="2">
        <f t="shared" si="232"/>
        <v>0</v>
      </c>
      <c r="AC480" s="2">
        <f t="shared" si="232"/>
        <v>0</v>
      </c>
      <c r="AD480" s="2">
        <f t="shared" si="232"/>
        <v>0</v>
      </c>
      <c r="AE480" s="2">
        <f t="shared" si="232"/>
        <v>0</v>
      </c>
      <c r="AF480" s="2">
        <f t="shared" si="232"/>
        <v>0</v>
      </c>
      <c r="AG480" s="2">
        <f t="shared" si="232"/>
        <v>0</v>
      </c>
      <c r="AH480" s="2">
        <f t="shared" si="232"/>
        <v>0</v>
      </c>
      <c r="AI480" s="2">
        <f t="shared" si="232"/>
        <v>0</v>
      </c>
      <c r="AJ480" s="2">
        <f t="shared" si="232"/>
        <v>0</v>
      </c>
      <c r="AK480" s="2">
        <f t="shared" si="232"/>
        <v>0</v>
      </c>
      <c r="AL480" s="2">
        <f t="shared" si="232"/>
        <v>0</v>
      </c>
      <c r="AM480" s="2">
        <f t="shared" si="232"/>
        <v>0</v>
      </c>
      <c r="AN480" s="2">
        <f t="shared" si="232"/>
        <v>0</v>
      </c>
      <c r="AO480" s="2">
        <f t="shared" si="232"/>
        <v>0</v>
      </c>
      <c r="AP480" s="2">
        <f t="shared" si="232"/>
        <v>0</v>
      </c>
      <c r="AQ480" s="2">
        <f t="shared" si="232"/>
        <v>0</v>
      </c>
      <c r="AR480" s="2">
        <f t="shared" si="232"/>
        <v>0</v>
      </c>
      <c r="AS480" s="2">
        <f t="shared" si="232"/>
        <v>0</v>
      </c>
      <c r="AT480" s="2">
        <f t="shared" si="232"/>
        <v>0</v>
      </c>
      <c r="AU480" s="2">
        <f t="shared" si="232"/>
        <v>0</v>
      </c>
      <c r="AV480" s="2">
        <f t="shared" si="232"/>
        <v>0</v>
      </c>
      <c r="AW480" s="2">
        <f t="shared" si="232"/>
        <v>0</v>
      </c>
      <c r="AX480" s="2">
        <f t="shared" si="232"/>
        <v>0</v>
      </c>
      <c r="AY480" s="2">
        <f t="shared" si="232"/>
        <v>0</v>
      </c>
      <c r="AZ480" s="2">
        <f t="shared" si="232"/>
        <v>0</v>
      </c>
      <c r="BA480" s="2">
        <f t="shared" si="232"/>
        <v>0</v>
      </c>
      <c r="BB480" s="2">
        <f t="shared" si="232"/>
        <v>0</v>
      </c>
      <c r="BC480" s="2">
        <f t="shared" si="232"/>
        <v>0</v>
      </c>
      <c r="BD480" s="2">
        <f t="shared" si="232"/>
        <v>2316.7819452795056</v>
      </c>
      <c r="BE480" s="2">
        <f t="shared" si="232"/>
        <v>63428.684549886231</v>
      </c>
      <c r="BF480" s="2">
        <f t="shared" si="232"/>
        <v>0</v>
      </c>
      <c r="BG480" s="2">
        <f t="shared" si="232"/>
        <v>0</v>
      </c>
      <c r="BH480" s="2">
        <f t="shared" si="232"/>
        <v>0</v>
      </c>
      <c r="BI480" s="2">
        <f t="shared" si="232"/>
        <v>0</v>
      </c>
      <c r="BJ480" s="2">
        <f t="shared" si="232"/>
        <v>0</v>
      </c>
      <c r="BK480" s="2">
        <f t="shared" si="232"/>
        <v>0</v>
      </c>
      <c r="BL480" s="2">
        <f t="shared" si="232"/>
        <v>0</v>
      </c>
      <c r="BM480" s="2">
        <f t="shared" si="232"/>
        <v>0</v>
      </c>
      <c r="BN480" s="2">
        <f t="shared" si="232"/>
        <v>0</v>
      </c>
      <c r="BO480" s="2">
        <f t="shared" si="232"/>
        <v>0</v>
      </c>
    </row>
    <row r="481" spans="1:68">
      <c r="A481" t="s">
        <v>399</v>
      </c>
      <c r="B481" s="64" t="s">
        <v>555</v>
      </c>
      <c r="L481" s="2">
        <f t="shared" ref="L481:BO481" si="233">IF(AND(L$10&gt;=$C476,L$10&lt;=$C477),INDEX($C474:$G474,1,L$10-$C476+1)*$C473*L478,0)</f>
        <v>0</v>
      </c>
      <c r="M481" s="2">
        <f t="shared" si="233"/>
        <v>0</v>
      </c>
      <c r="N481" s="2">
        <f t="shared" si="233"/>
        <v>0</v>
      </c>
      <c r="O481" s="2">
        <f t="shared" si="233"/>
        <v>0</v>
      </c>
      <c r="P481" s="2">
        <f t="shared" si="233"/>
        <v>0</v>
      </c>
      <c r="Q481" s="2">
        <f t="shared" si="233"/>
        <v>0</v>
      </c>
      <c r="R481" s="2">
        <f t="shared" si="233"/>
        <v>0</v>
      </c>
      <c r="S481" s="2">
        <f t="shared" si="233"/>
        <v>0</v>
      </c>
      <c r="T481" s="2">
        <f t="shared" si="233"/>
        <v>0</v>
      </c>
      <c r="U481" s="2">
        <f t="shared" si="233"/>
        <v>0</v>
      </c>
      <c r="V481" s="2">
        <f t="shared" si="233"/>
        <v>0</v>
      </c>
      <c r="W481" s="2">
        <f t="shared" si="233"/>
        <v>0</v>
      </c>
      <c r="X481" s="2">
        <f t="shared" si="233"/>
        <v>0</v>
      </c>
      <c r="Y481" s="2">
        <f t="shared" si="233"/>
        <v>0</v>
      </c>
      <c r="Z481" s="2">
        <f t="shared" si="233"/>
        <v>0</v>
      </c>
      <c r="AA481" s="2">
        <f t="shared" si="233"/>
        <v>0</v>
      </c>
      <c r="AB481" s="2">
        <f t="shared" si="233"/>
        <v>0</v>
      </c>
      <c r="AC481" s="2">
        <f t="shared" si="233"/>
        <v>0</v>
      </c>
      <c r="AD481" s="2">
        <f t="shared" si="233"/>
        <v>0</v>
      </c>
      <c r="AE481" s="2">
        <f t="shared" si="233"/>
        <v>0</v>
      </c>
      <c r="AF481" s="2">
        <f t="shared" si="233"/>
        <v>0</v>
      </c>
      <c r="AG481" s="2">
        <f t="shared" si="233"/>
        <v>0</v>
      </c>
      <c r="AH481" s="2">
        <f t="shared" si="233"/>
        <v>0</v>
      </c>
      <c r="AI481" s="2">
        <f t="shared" si="233"/>
        <v>0</v>
      </c>
      <c r="AJ481" s="2">
        <f t="shared" si="233"/>
        <v>0</v>
      </c>
      <c r="AK481" s="2">
        <f t="shared" si="233"/>
        <v>0</v>
      </c>
      <c r="AL481" s="2">
        <f t="shared" si="233"/>
        <v>0</v>
      </c>
      <c r="AM481" s="2">
        <f t="shared" si="233"/>
        <v>0</v>
      </c>
      <c r="AN481" s="2">
        <f t="shared" si="233"/>
        <v>0</v>
      </c>
      <c r="AO481" s="2">
        <f t="shared" si="233"/>
        <v>0</v>
      </c>
      <c r="AP481" s="2">
        <f t="shared" si="233"/>
        <v>0</v>
      </c>
      <c r="AQ481" s="2">
        <f t="shared" si="233"/>
        <v>0</v>
      </c>
      <c r="AR481" s="2">
        <f t="shared" si="233"/>
        <v>0</v>
      </c>
      <c r="AS481" s="2">
        <f t="shared" si="233"/>
        <v>0</v>
      </c>
      <c r="AT481" s="2">
        <f t="shared" si="233"/>
        <v>0</v>
      </c>
      <c r="AU481" s="2">
        <f t="shared" si="233"/>
        <v>0</v>
      </c>
      <c r="AV481" s="2">
        <f t="shared" si="233"/>
        <v>0</v>
      </c>
      <c r="AW481" s="2">
        <f t="shared" si="233"/>
        <v>0</v>
      </c>
      <c r="AX481" s="2">
        <f t="shared" si="233"/>
        <v>0</v>
      </c>
      <c r="AY481" s="2">
        <f t="shared" si="233"/>
        <v>0</v>
      </c>
      <c r="AZ481" s="2">
        <f t="shared" si="233"/>
        <v>0</v>
      </c>
      <c r="BA481" s="2">
        <f t="shared" si="233"/>
        <v>0</v>
      </c>
      <c r="BB481" s="2">
        <f t="shared" si="233"/>
        <v>0</v>
      </c>
      <c r="BC481" s="2">
        <f t="shared" si="233"/>
        <v>2263.7258701967689</v>
      </c>
      <c r="BD481" s="2">
        <f t="shared" si="233"/>
        <v>59119.615741116853</v>
      </c>
      <c r="BE481" s="2">
        <f t="shared" si="233"/>
        <v>163720.55544910362</v>
      </c>
      <c r="BF481" s="2">
        <f t="shared" si="233"/>
        <v>0</v>
      </c>
      <c r="BG481" s="2">
        <f t="shared" si="233"/>
        <v>0</v>
      </c>
      <c r="BH481" s="2">
        <f t="shared" si="233"/>
        <v>0</v>
      </c>
      <c r="BI481" s="2">
        <f t="shared" si="233"/>
        <v>0</v>
      </c>
      <c r="BJ481" s="2">
        <f t="shared" si="233"/>
        <v>0</v>
      </c>
      <c r="BK481" s="2">
        <f t="shared" si="233"/>
        <v>0</v>
      </c>
      <c r="BL481" s="2">
        <f t="shared" si="233"/>
        <v>0</v>
      </c>
      <c r="BM481" s="2">
        <f t="shared" si="233"/>
        <v>0</v>
      </c>
      <c r="BN481" s="2">
        <f t="shared" si="233"/>
        <v>0</v>
      </c>
      <c r="BO481" s="2">
        <f t="shared" si="233"/>
        <v>0</v>
      </c>
      <c r="BP481" s="65">
        <f>SUM(L481:BO481)</f>
        <v>225103.89706041722</v>
      </c>
    </row>
    <row r="482" spans="1:68">
      <c r="B482" s="64" t="s">
        <v>3</v>
      </c>
      <c r="C482" s="165">
        <v>6.25E-2</v>
      </c>
      <c r="L482" s="2">
        <f t="shared" ref="L482:BO482" si="234">SUM(L480,L481/2)*$C482*IF(L$10=$C476,(13-$D476)/12,IF(L$10=$C477,($D477-1)/12,1))</f>
        <v>0</v>
      </c>
      <c r="M482" s="2">
        <f t="shared" si="234"/>
        <v>0</v>
      </c>
      <c r="N482" s="2">
        <f t="shared" si="234"/>
        <v>0</v>
      </c>
      <c r="O482" s="2">
        <f t="shared" si="234"/>
        <v>0</v>
      </c>
      <c r="P482" s="2">
        <f t="shared" si="234"/>
        <v>0</v>
      </c>
      <c r="Q482" s="2">
        <f t="shared" si="234"/>
        <v>0</v>
      </c>
      <c r="R482" s="2">
        <f t="shared" si="234"/>
        <v>0</v>
      </c>
      <c r="S482" s="2">
        <f t="shared" si="234"/>
        <v>0</v>
      </c>
      <c r="T482" s="2">
        <f t="shared" si="234"/>
        <v>0</v>
      </c>
      <c r="U482" s="2">
        <f t="shared" si="234"/>
        <v>0</v>
      </c>
      <c r="V482" s="2">
        <f t="shared" si="234"/>
        <v>0</v>
      </c>
      <c r="W482" s="2">
        <f t="shared" si="234"/>
        <v>0</v>
      </c>
      <c r="X482" s="2">
        <f t="shared" si="234"/>
        <v>0</v>
      </c>
      <c r="Y482" s="2">
        <f t="shared" si="234"/>
        <v>0</v>
      </c>
      <c r="Z482" s="2">
        <f t="shared" si="234"/>
        <v>0</v>
      </c>
      <c r="AA482" s="2">
        <f t="shared" si="234"/>
        <v>0</v>
      </c>
      <c r="AB482" s="2">
        <f t="shared" si="234"/>
        <v>0</v>
      </c>
      <c r="AC482" s="2">
        <f t="shared" si="234"/>
        <v>0</v>
      </c>
      <c r="AD482" s="2">
        <f t="shared" si="234"/>
        <v>0</v>
      </c>
      <c r="AE482" s="2">
        <f t="shared" si="234"/>
        <v>0</v>
      </c>
      <c r="AF482" s="2">
        <f t="shared" si="234"/>
        <v>0</v>
      </c>
      <c r="AG482" s="2">
        <f t="shared" si="234"/>
        <v>0</v>
      </c>
      <c r="AH482" s="2">
        <f t="shared" si="234"/>
        <v>0</v>
      </c>
      <c r="AI482" s="2">
        <f t="shared" si="234"/>
        <v>0</v>
      </c>
      <c r="AJ482" s="2">
        <f t="shared" si="234"/>
        <v>0</v>
      </c>
      <c r="AK482" s="2">
        <f t="shared" si="234"/>
        <v>0</v>
      </c>
      <c r="AL482" s="2">
        <f t="shared" si="234"/>
        <v>0</v>
      </c>
      <c r="AM482" s="2">
        <f t="shared" si="234"/>
        <v>0</v>
      </c>
      <c r="AN482" s="2">
        <f t="shared" si="234"/>
        <v>0</v>
      </c>
      <c r="AO482" s="2">
        <f t="shared" si="234"/>
        <v>0</v>
      </c>
      <c r="AP482" s="2">
        <f t="shared" si="234"/>
        <v>0</v>
      </c>
      <c r="AQ482" s="2">
        <f t="shared" si="234"/>
        <v>0</v>
      </c>
      <c r="AR482" s="2">
        <f t="shared" si="234"/>
        <v>0</v>
      </c>
      <c r="AS482" s="2">
        <f t="shared" si="234"/>
        <v>0</v>
      </c>
      <c r="AT482" s="2">
        <f t="shared" si="234"/>
        <v>0</v>
      </c>
      <c r="AU482" s="2">
        <f t="shared" si="234"/>
        <v>0</v>
      </c>
      <c r="AV482" s="2">
        <f t="shared" si="234"/>
        <v>0</v>
      </c>
      <c r="AW482" s="2">
        <f t="shared" si="234"/>
        <v>0</v>
      </c>
      <c r="AX482" s="2">
        <f t="shared" si="234"/>
        <v>0</v>
      </c>
      <c r="AY482" s="2">
        <f t="shared" si="234"/>
        <v>0</v>
      </c>
      <c r="AZ482" s="2">
        <f t="shared" si="234"/>
        <v>0</v>
      </c>
      <c r="BA482" s="2">
        <f t="shared" si="234"/>
        <v>0</v>
      </c>
      <c r="BB482" s="2">
        <f t="shared" si="234"/>
        <v>0</v>
      </c>
      <c r="BC482" s="2">
        <f t="shared" si="234"/>
        <v>53.056075082736768</v>
      </c>
      <c r="BD482" s="2">
        <f t="shared" si="234"/>
        <v>1992.2868634898707</v>
      </c>
      <c r="BE482" s="2">
        <f t="shared" si="234"/>
        <v>8323.8467969730118</v>
      </c>
      <c r="BF482" s="2">
        <f t="shared" si="234"/>
        <v>0</v>
      </c>
      <c r="BG482" s="2">
        <f t="shared" si="234"/>
        <v>0</v>
      </c>
      <c r="BH482" s="2">
        <f t="shared" si="234"/>
        <v>0</v>
      </c>
      <c r="BI482" s="2">
        <f t="shared" si="234"/>
        <v>0</v>
      </c>
      <c r="BJ482" s="2">
        <f t="shared" si="234"/>
        <v>0</v>
      </c>
      <c r="BK482" s="2">
        <f t="shared" si="234"/>
        <v>0</v>
      </c>
      <c r="BL482" s="2">
        <f t="shared" si="234"/>
        <v>0</v>
      </c>
      <c r="BM482" s="2">
        <f t="shared" si="234"/>
        <v>0</v>
      </c>
      <c r="BN482" s="2">
        <f t="shared" si="234"/>
        <v>0</v>
      </c>
      <c r="BO482" s="2">
        <f t="shared" si="234"/>
        <v>0</v>
      </c>
    </row>
    <row r="483" spans="1:68">
      <c r="B483" s="64" t="s">
        <v>556</v>
      </c>
      <c r="K483" s="167"/>
      <c r="L483" s="2">
        <f t="shared" ref="L483" si="235">SUM(L480:L482)</f>
        <v>0</v>
      </c>
      <c r="M483" s="2">
        <f t="shared" ref="M483:BO483" si="236">SUM(M480:M482)</f>
        <v>0</v>
      </c>
      <c r="N483" s="2">
        <f t="shared" si="236"/>
        <v>0</v>
      </c>
      <c r="O483" s="2">
        <f t="shared" si="236"/>
        <v>0</v>
      </c>
      <c r="P483" s="2">
        <f t="shared" si="236"/>
        <v>0</v>
      </c>
      <c r="Q483" s="2">
        <f t="shared" si="236"/>
        <v>0</v>
      </c>
      <c r="R483" s="2">
        <f t="shared" si="236"/>
        <v>0</v>
      </c>
      <c r="S483" s="2">
        <f t="shared" si="236"/>
        <v>0</v>
      </c>
      <c r="T483" s="2">
        <f t="shared" si="236"/>
        <v>0</v>
      </c>
      <c r="U483" s="2">
        <f t="shared" si="236"/>
        <v>0</v>
      </c>
      <c r="V483" s="2">
        <f t="shared" si="236"/>
        <v>0</v>
      </c>
      <c r="W483" s="2">
        <f t="shared" si="236"/>
        <v>0</v>
      </c>
      <c r="X483" s="2">
        <f t="shared" si="236"/>
        <v>0</v>
      </c>
      <c r="Y483" s="2">
        <f t="shared" si="236"/>
        <v>0</v>
      </c>
      <c r="Z483" s="2">
        <f t="shared" si="236"/>
        <v>0</v>
      </c>
      <c r="AA483" s="2">
        <f t="shared" si="236"/>
        <v>0</v>
      </c>
      <c r="AB483" s="2">
        <f t="shared" si="236"/>
        <v>0</v>
      </c>
      <c r="AC483" s="2">
        <f t="shared" si="236"/>
        <v>0</v>
      </c>
      <c r="AD483" s="2">
        <f t="shared" si="236"/>
        <v>0</v>
      </c>
      <c r="AE483" s="2">
        <f t="shared" si="236"/>
        <v>0</v>
      </c>
      <c r="AF483" s="2">
        <f t="shared" si="236"/>
        <v>0</v>
      </c>
      <c r="AG483" s="2">
        <f t="shared" si="236"/>
        <v>0</v>
      </c>
      <c r="AH483" s="2">
        <f t="shared" si="236"/>
        <v>0</v>
      </c>
      <c r="AI483" s="2">
        <f t="shared" si="236"/>
        <v>0</v>
      </c>
      <c r="AJ483" s="2">
        <f t="shared" si="236"/>
        <v>0</v>
      </c>
      <c r="AK483" s="2">
        <f t="shared" si="236"/>
        <v>0</v>
      </c>
      <c r="AL483" s="2">
        <f t="shared" si="236"/>
        <v>0</v>
      </c>
      <c r="AM483" s="2">
        <f t="shared" si="236"/>
        <v>0</v>
      </c>
      <c r="AN483" s="2">
        <f t="shared" si="236"/>
        <v>0</v>
      </c>
      <c r="AO483" s="2">
        <f t="shared" si="236"/>
        <v>0</v>
      </c>
      <c r="AP483" s="2">
        <f t="shared" si="236"/>
        <v>0</v>
      </c>
      <c r="AQ483" s="2">
        <f t="shared" si="236"/>
        <v>0</v>
      </c>
      <c r="AR483" s="2">
        <f t="shared" si="236"/>
        <v>0</v>
      </c>
      <c r="AS483" s="2">
        <f t="shared" si="236"/>
        <v>0</v>
      </c>
      <c r="AT483" s="2">
        <f t="shared" si="236"/>
        <v>0</v>
      </c>
      <c r="AU483" s="2">
        <f t="shared" si="236"/>
        <v>0</v>
      </c>
      <c r="AV483" s="2">
        <f t="shared" si="236"/>
        <v>0</v>
      </c>
      <c r="AW483" s="2">
        <f t="shared" si="236"/>
        <v>0</v>
      </c>
      <c r="AX483" s="2">
        <f t="shared" si="236"/>
        <v>0</v>
      </c>
      <c r="AY483" s="2">
        <f t="shared" si="236"/>
        <v>0</v>
      </c>
      <c r="AZ483" s="2">
        <f t="shared" si="236"/>
        <v>0</v>
      </c>
      <c r="BA483" s="2">
        <f t="shared" si="236"/>
        <v>0</v>
      </c>
      <c r="BB483" s="2">
        <f t="shared" si="236"/>
        <v>0</v>
      </c>
      <c r="BC483" s="2">
        <f t="shared" si="236"/>
        <v>2316.7819452795056</v>
      </c>
      <c r="BD483" s="2">
        <f t="shared" si="236"/>
        <v>63428.684549886231</v>
      </c>
      <c r="BE483" s="2">
        <f t="shared" si="236"/>
        <v>235473.08679596288</v>
      </c>
      <c r="BF483" s="2">
        <f t="shared" si="236"/>
        <v>0</v>
      </c>
      <c r="BG483" s="2">
        <f t="shared" si="236"/>
        <v>0</v>
      </c>
      <c r="BH483" s="2">
        <f t="shared" si="236"/>
        <v>0</v>
      </c>
      <c r="BI483" s="2">
        <f t="shared" si="236"/>
        <v>0</v>
      </c>
      <c r="BJ483" s="2">
        <f t="shared" si="236"/>
        <v>0</v>
      </c>
      <c r="BK483" s="2">
        <f t="shared" si="236"/>
        <v>0</v>
      </c>
      <c r="BL483" s="2">
        <f t="shared" si="236"/>
        <v>0</v>
      </c>
      <c r="BM483" s="2">
        <f t="shared" si="236"/>
        <v>0</v>
      </c>
      <c r="BN483" s="2">
        <f t="shared" si="236"/>
        <v>0</v>
      </c>
      <c r="BO483" s="2">
        <f t="shared" si="236"/>
        <v>0</v>
      </c>
    </row>
    <row r="484" spans="1:68">
      <c r="B484" s="168" t="s">
        <v>557</v>
      </c>
      <c r="E484" s="2">
        <f>MAX(L483:BO483)*(1+$C$8)</f>
        <v>235473.08679596288</v>
      </c>
      <c r="F484" s="159">
        <v>25</v>
      </c>
      <c r="G484" s="169">
        <f>+$C$6</f>
        <v>2.9999999999999997E-4</v>
      </c>
      <c r="H484" s="151"/>
      <c r="L484" s="2"/>
      <c r="M484" s="2"/>
      <c r="N484" s="2"/>
      <c r="O484" s="2"/>
      <c r="P484" s="2"/>
      <c r="Q484" s="2"/>
    </row>
    <row r="485" spans="1:68">
      <c r="B485" s="14"/>
    </row>
    <row r="486" spans="1:68">
      <c r="B486" s="170" t="s">
        <v>558</v>
      </c>
    </row>
    <row r="487" spans="1:68">
      <c r="B487" s="168" t="s">
        <v>559</v>
      </c>
      <c r="K487" s="2"/>
      <c r="L487" s="2">
        <f t="shared" ref="L487:BO487" si="237">IF(L$10=$C477,$E484,K489)</f>
        <v>0</v>
      </c>
      <c r="M487" s="2">
        <f t="shared" si="237"/>
        <v>0</v>
      </c>
      <c r="N487" s="2">
        <f t="shared" si="237"/>
        <v>0</v>
      </c>
      <c r="O487" s="2">
        <f t="shared" si="237"/>
        <v>0</v>
      </c>
      <c r="P487" s="2">
        <f t="shared" si="237"/>
        <v>0</v>
      </c>
      <c r="Q487" s="2">
        <f t="shared" si="237"/>
        <v>0</v>
      </c>
      <c r="R487" s="2">
        <f t="shared" si="237"/>
        <v>0</v>
      </c>
      <c r="S487" s="2">
        <f t="shared" si="237"/>
        <v>0</v>
      </c>
      <c r="T487" s="2">
        <f t="shared" si="237"/>
        <v>0</v>
      </c>
      <c r="U487" s="2">
        <f t="shared" si="237"/>
        <v>0</v>
      </c>
      <c r="V487" s="2">
        <f t="shared" si="237"/>
        <v>0</v>
      </c>
      <c r="W487" s="2">
        <f t="shared" si="237"/>
        <v>0</v>
      </c>
      <c r="X487" s="2">
        <f t="shared" si="237"/>
        <v>0</v>
      </c>
      <c r="Y487" s="2">
        <f t="shared" si="237"/>
        <v>0</v>
      </c>
      <c r="Z487" s="2">
        <f t="shared" si="237"/>
        <v>0</v>
      </c>
      <c r="AA487" s="2">
        <f t="shared" si="237"/>
        <v>0</v>
      </c>
      <c r="AB487" s="2">
        <f t="shared" si="237"/>
        <v>0</v>
      </c>
      <c r="AC487" s="2">
        <f t="shared" si="237"/>
        <v>0</v>
      </c>
      <c r="AD487" s="2">
        <f t="shared" si="237"/>
        <v>0</v>
      </c>
      <c r="AE487" s="2">
        <f t="shared" si="237"/>
        <v>0</v>
      </c>
      <c r="AF487" s="2">
        <f t="shared" si="237"/>
        <v>0</v>
      </c>
      <c r="AG487" s="2">
        <f t="shared" si="237"/>
        <v>0</v>
      </c>
      <c r="AH487" s="2">
        <f t="shared" si="237"/>
        <v>0</v>
      </c>
      <c r="AI487" s="2">
        <f t="shared" si="237"/>
        <v>0</v>
      </c>
      <c r="AJ487" s="2">
        <f t="shared" si="237"/>
        <v>0</v>
      </c>
      <c r="AK487" s="2">
        <f t="shared" si="237"/>
        <v>0</v>
      </c>
      <c r="AL487" s="2">
        <f t="shared" si="237"/>
        <v>0</v>
      </c>
      <c r="AM487" s="2">
        <f t="shared" si="237"/>
        <v>0</v>
      </c>
      <c r="AN487" s="2">
        <f t="shared" si="237"/>
        <v>0</v>
      </c>
      <c r="AO487" s="2">
        <f t="shared" si="237"/>
        <v>0</v>
      </c>
      <c r="AP487" s="2">
        <f t="shared" si="237"/>
        <v>0</v>
      </c>
      <c r="AQ487" s="2">
        <f t="shared" si="237"/>
        <v>0</v>
      </c>
      <c r="AR487" s="2">
        <f t="shared" si="237"/>
        <v>0</v>
      </c>
      <c r="AS487" s="2">
        <f t="shared" si="237"/>
        <v>0</v>
      </c>
      <c r="AT487" s="2">
        <f t="shared" si="237"/>
        <v>0</v>
      </c>
      <c r="AU487" s="2">
        <f t="shared" si="237"/>
        <v>0</v>
      </c>
      <c r="AV487" s="2">
        <f t="shared" si="237"/>
        <v>0</v>
      </c>
      <c r="AW487" s="2">
        <f t="shared" si="237"/>
        <v>0</v>
      </c>
      <c r="AX487" s="2">
        <f t="shared" si="237"/>
        <v>0</v>
      </c>
      <c r="AY487" s="2">
        <f t="shared" si="237"/>
        <v>0</v>
      </c>
      <c r="AZ487" s="2">
        <f t="shared" si="237"/>
        <v>0</v>
      </c>
      <c r="BA487" s="2">
        <f t="shared" si="237"/>
        <v>0</v>
      </c>
      <c r="BB487" s="2">
        <f t="shared" si="237"/>
        <v>0</v>
      </c>
      <c r="BC487" s="2">
        <f t="shared" si="237"/>
        <v>0</v>
      </c>
      <c r="BD487" s="2">
        <f t="shared" si="237"/>
        <v>0</v>
      </c>
      <c r="BE487" s="2">
        <f t="shared" si="237"/>
        <v>235473.08679596288</v>
      </c>
      <c r="BF487" s="2">
        <f t="shared" si="237"/>
        <v>234688.17650664301</v>
      </c>
      <c r="BG487" s="2">
        <f t="shared" si="237"/>
        <v>225269.25303480448</v>
      </c>
      <c r="BH487" s="2">
        <f t="shared" si="237"/>
        <v>215850.32956296596</v>
      </c>
      <c r="BI487" s="2">
        <f t="shared" si="237"/>
        <v>206431.40609112743</v>
      </c>
      <c r="BJ487" s="2">
        <f t="shared" si="237"/>
        <v>197012.4826192889</v>
      </c>
      <c r="BK487" s="2">
        <f t="shared" si="237"/>
        <v>187593.55914745037</v>
      </c>
      <c r="BL487" s="2">
        <f t="shared" si="237"/>
        <v>178174.63567561185</v>
      </c>
      <c r="BM487" s="2">
        <f t="shared" si="237"/>
        <v>168755.71220377332</v>
      </c>
      <c r="BN487" s="2">
        <f t="shared" si="237"/>
        <v>159336.78873193479</v>
      </c>
      <c r="BO487" s="2">
        <f t="shared" si="237"/>
        <v>149917.86526009627</v>
      </c>
    </row>
    <row r="488" spans="1:68">
      <c r="B488" s="64" t="s">
        <v>541</v>
      </c>
      <c r="K488" s="2"/>
      <c r="L488" s="2">
        <f t="shared" ref="L488:BO488" si="238">IF(L$10=$C477,$E484/$F484*(13-$D477)/12,MIN(K489,$E484/$F484))</f>
        <v>0</v>
      </c>
      <c r="M488" s="2">
        <f t="shared" si="238"/>
        <v>0</v>
      </c>
      <c r="N488" s="2">
        <f t="shared" si="238"/>
        <v>0</v>
      </c>
      <c r="O488" s="2">
        <f t="shared" si="238"/>
        <v>0</v>
      </c>
      <c r="P488" s="2">
        <f t="shared" si="238"/>
        <v>0</v>
      </c>
      <c r="Q488" s="2">
        <f t="shared" si="238"/>
        <v>0</v>
      </c>
      <c r="R488" s="2">
        <f t="shared" si="238"/>
        <v>0</v>
      </c>
      <c r="S488" s="2">
        <f t="shared" si="238"/>
        <v>0</v>
      </c>
      <c r="T488" s="2">
        <f t="shared" si="238"/>
        <v>0</v>
      </c>
      <c r="U488" s="2">
        <f t="shared" si="238"/>
        <v>0</v>
      </c>
      <c r="V488" s="2">
        <f t="shared" si="238"/>
        <v>0</v>
      </c>
      <c r="W488" s="2">
        <f t="shared" si="238"/>
        <v>0</v>
      </c>
      <c r="X488" s="2">
        <f t="shared" si="238"/>
        <v>0</v>
      </c>
      <c r="Y488" s="2">
        <f t="shared" si="238"/>
        <v>0</v>
      </c>
      <c r="Z488" s="2">
        <f t="shared" si="238"/>
        <v>0</v>
      </c>
      <c r="AA488" s="2">
        <f t="shared" si="238"/>
        <v>0</v>
      </c>
      <c r="AB488" s="2">
        <f t="shared" si="238"/>
        <v>0</v>
      </c>
      <c r="AC488" s="2">
        <f t="shared" si="238"/>
        <v>0</v>
      </c>
      <c r="AD488" s="2">
        <f t="shared" si="238"/>
        <v>0</v>
      </c>
      <c r="AE488" s="2">
        <f t="shared" si="238"/>
        <v>0</v>
      </c>
      <c r="AF488" s="2">
        <f t="shared" si="238"/>
        <v>0</v>
      </c>
      <c r="AG488" s="2">
        <f t="shared" si="238"/>
        <v>0</v>
      </c>
      <c r="AH488" s="2">
        <f t="shared" si="238"/>
        <v>0</v>
      </c>
      <c r="AI488" s="2">
        <f t="shared" si="238"/>
        <v>0</v>
      </c>
      <c r="AJ488" s="2">
        <f t="shared" si="238"/>
        <v>0</v>
      </c>
      <c r="AK488" s="2">
        <f t="shared" si="238"/>
        <v>0</v>
      </c>
      <c r="AL488" s="2">
        <f t="shared" si="238"/>
        <v>0</v>
      </c>
      <c r="AM488" s="2">
        <f t="shared" si="238"/>
        <v>0</v>
      </c>
      <c r="AN488" s="2">
        <f t="shared" si="238"/>
        <v>0</v>
      </c>
      <c r="AO488" s="2">
        <f t="shared" si="238"/>
        <v>0</v>
      </c>
      <c r="AP488" s="2">
        <f t="shared" si="238"/>
        <v>0</v>
      </c>
      <c r="AQ488" s="2">
        <f t="shared" si="238"/>
        <v>0</v>
      </c>
      <c r="AR488" s="2">
        <f t="shared" si="238"/>
        <v>0</v>
      </c>
      <c r="AS488" s="2">
        <f t="shared" si="238"/>
        <v>0</v>
      </c>
      <c r="AT488" s="2">
        <f t="shared" si="238"/>
        <v>0</v>
      </c>
      <c r="AU488" s="2">
        <f t="shared" si="238"/>
        <v>0</v>
      </c>
      <c r="AV488" s="2">
        <f t="shared" si="238"/>
        <v>0</v>
      </c>
      <c r="AW488" s="2">
        <f t="shared" si="238"/>
        <v>0</v>
      </c>
      <c r="AX488" s="2">
        <f t="shared" si="238"/>
        <v>0</v>
      </c>
      <c r="AY488" s="2">
        <f t="shared" si="238"/>
        <v>0</v>
      </c>
      <c r="AZ488" s="2">
        <f t="shared" si="238"/>
        <v>0</v>
      </c>
      <c r="BA488" s="2">
        <f t="shared" si="238"/>
        <v>0</v>
      </c>
      <c r="BB488" s="2">
        <f t="shared" si="238"/>
        <v>0</v>
      </c>
      <c r="BC488" s="2">
        <f t="shared" si="238"/>
        <v>0</v>
      </c>
      <c r="BD488" s="2">
        <f t="shared" si="238"/>
        <v>0</v>
      </c>
      <c r="BE488" s="2">
        <f t="shared" si="238"/>
        <v>784.91028931987637</v>
      </c>
      <c r="BF488" s="2">
        <f t="shared" si="238"/>
        <v>9418.923471838516</v>
      </c>
      <c r="BG488" s="2">
        <f t="shared" si="238"/>
        <v>9418.923471838516</v>
      </c>
      <c r="BH488" s="2">
        <f t="shared" si="238"/>
        <v>9418.923471838516</v>
      </c>
      <c r="BI488" s="2">
        <f t="shared" si="238"/>
        <v>9418.923471838516</v>
      </c>
      <c r="BJ488" s="2">
        <f t="shared" si="238"/>
        <v>9418.923471838516</v>
      </c>
      <c r="BK488" s="2">
        <f t="shared" si="238"/>
        <v>9418.923471838516</v>
      </c>
      <c r="BL488" s="2">
        <f t="shared" si="238"/>
        <v>9418.923471838516</v>
      </c>
      <c r="BM488" s="2">
        <f t="shared" si="238"/>
        <v>9418.923471838516</v>
      </c>
      <c r="BN488" s="2">
        <f t="shared" si="238"/>
        <v>9418.923471838516</v>
      </c>
      <c r="BO488" s="2">
        <f t="shared" si="238"/>
        <v>9418.923471838516</v>
      </c>
    </row>
    <row r="489" spans="1:68">
      <c r="B489" s="168" t="s">
        <v>542</v>
      </c>
      <c r="K489" s="167">
        <v>0</v>
      </c>
      <c r="L489" s="2">
        <f t="shared" ref="L489:BO489" si="239">+L487-L488</f>
        <v>0</v>
      </c>
      <c r="M489" s="2">
        <f t="shared" si="239"/>
        <v>0</v>
      </c>
      <c r="N489" s="2">
        <f t="shared" si="239"/>
        <v>0</v>
      </c>
      <c r="O489" s="2">
        <f t="shared" si="239"/>
        <v>0</v>
      </c>
      <c r="P489" s="2">
        <f t="shared" si="239"/>
        <v>0</v>
      </c>
      <c r="Q489" s="2">
        <f t="shared" si="239"/>
        <v>0</v>
      </c>
      <c r="R489" s="2">
        <f t="shared" si="239"/>
        <v>0</v>
      </c>
      <c r="S489" s="2">
        <f t="shared" si="239"/>
        <v>0</v>
      </c>
      <c r="T489" s="2">
        <f t="shared" si="239"/>
        <v>0</v>
      </c>
      <c r="U489" s="2">
        <f t="shared" si="239"/>
        <v>0</v>
      </c>
      <c r="V489" s="2">
        <f t="shared" si="239"/>
        <v>0</v>
      </c>
      <c r="W489" s="2">
        <f t="shared" si="239"/>
        <v>0</v>
      </c>
      <c r="X489" s="2">
        <f t="shared" si="239"/>
        <v>0</v>
      </c>
      <c r="Y489" s="2">
        <f t="shared" si="239"/>
        <v>0</v>
      </c>
      <c r="Z489" s="2">
        <f t="shared" si="239"/>
        <v>0</v>
      </c>
      <c r="AA489" s="2">
        <f t="shared" si="239"/>
        <v>0</v>
      </c>
      <c r="AB489" s="2">
        <f t="shared" si="239"/>
        <v>0</v>
      </c>
      <c r="AC489" s="2">
        <f t="shared" si="239"/>
        <v>0</v>
      </c>
      <c r="AD489" s="2">
        <f t="shared" si="239"/>
        <v>0</v>
      </c>
      <c r="AE489" s="2">
        <f t="shared" si="239"/>
        <v>0</v>
      </c>
      <c r="AF489" s="2">
        <f t="shared" si="239"/>
        <v>0</v>
      </c>
      <c r="AG489" s="2">
        <f t="shared" si="239"/>
        <v>0</v>
      </c>
      <c r="AH489" s="2">
        <f t="shared" si="239"/>
        <v>0</v>
      </c>
      <c r="AI489" s="2">
        <f t="shared" si="239"/>
        <v>0</v>
      </c>
      <c r="AJ489" s="2">
        <f t="shared" si="239"/>
        <v>0</v>
      </c>
      <c r="AK489" s="2">
        <f t="shared" si="239"/>
        <v>0</v>
      </c>
      <c r="AL489" s="2">
        <f t="shared" si="239"/>
        <v>0</v>
      </c>
      <c r="AM489" s="2">
        <f t="shared" si="239"/>
        <v>0</v>
      </c>
      <c r="AN489" s="2">
        <f t="shared" si="239"/>
        <v>0</v>
      </c>
      <c r="AO489" s="2">
        <f t="shared" si="239"/>
        <v>0</v>
      </c>
      <c r="AP489" s="2">
        <f t="shared" si="239"/>
        <v>0</v>
      </c>
      <c r="AQ489" s="2">
        <f t="shared" si="239"/>
        <v>0</v>
      </c>
      <c r="AR489" s="2">
        <f t="shared" si="239"/>
        <v>0</v>
      </c>
      <c r="AS489" s="2">
        <f t="shared" si="239"/>
        <v>0</v>
      </c>
      <c r="AT489" s="2">
        <f t="shared" si="239"/>
        <v>0</v>
      </c>
      <c r="AU489" s="2">
        <f t="shared" si="239"/>
        <v>0</v>
      </c>
      <c r="AV489" s="2">
        <f t="shared" si="239"/>
        <v>0</v>
      </c>
      <c r="AW489" s="2">
        <f t="shared" si="239"/>
        <v>0</v>
      </c>
      <c r="AX489" s="2">
        <f t="shared" si="239"/>
        <v>0</v>
      </c>
      <c r="AY489" s="2">
        <f t="shared" si="239"/>
        <v>0</v>
      </c>
      <c r="AZ489" s="2">
        <f t="shared" si="239"/>
        <v>0</v>
      </c>
      <c r="BA489" s="2">
        <f t="shared" si="239"/>
        <v>0</v>
      </c>
      <c r="BB489" s="2">
        <f t="shared" si="239"/>
        <v>0</v>
      </c>
      <c r="BC489" s="2">
        <f t="shared" si="239"/>
        <v>0</v>
      </c>
      <c r="BD489" s="2">
        <f t="shared" si="239"/>
        <v>0</v>
      </c>
      <c r="BE489" s="2">
        <f t="shared" si="239"/>
        <v>234688.17650664301</v>
      </c>
      <c r="BF489" s="2">
        <f t="shared" si="239"/>
        <v>225269.25303480448</v>
      </c>
      <c r="BG489" s="2">
        <f t="shared" si="239"/>
        <v>215850.32956296596</v>
      </c>
      <c r="BH489" s="2">
        <f t="shared" si="239"/>
        <v>206431.40609112743</v>
      </c>
      <c r="BI489" s="2">
        <f t="shared" si="239"/>
        <v>197012.4826192889</v>
      </c>
      <c r="BJ489" s="2">
        <f t="shared" si="239"/>
        <v>187593.55914745037</v>
      </c>
      <c r="BK489" s="2">
        <f t="shared" si="239"/>
        <v>178174.63567561185</v>
      </c>
      <c r="BL489" s="2">
        <f t="shared" si="239"/>
        <v>168755.71220377332</v>
      </c>
      <c r="BM489" s="2">
        <f t="shared" si="239"/>
        <v>159336.78873193479</v>
      </c>
      <c r="BN489" s="2">
        <f t="shared" si="239"/>
        <v>149917.86526009627</v>
      </c>
      <c r="BO489" s="2">
        <f t="shared" si="239"/>
        <v>140498.94178825774</v>
      </c>
    </row>
    <row r="490" spans="1:68">
      <c r="B490" s="64" t="s">
        <v>543</v>
      </c>
      <c r="L490" s="2">
        <f t="shared" ref="L490:BO490" si="240">IF(L$10=$C477,(L487+L489)/2*(13-$D477)/12,(L487+L489)/2)</f>
        <v>0</v>
      </c>
      <c r="M490" s="2">
        <f t="shared" si="240"/>
        <v>0</v>
      </c>
      <c r="N490" s="2">
        <f t="shared" si="240"/>
        <v>0</v>
      </c>
      <c r="O490" s="2">
        <f t="shared" si="240"/>
        <v>0</v>
      </c>
      <c r="P490" s="2">
        <f t="shared" si="240"/>
        <v>0</v>
      </c>
      <c r="Q490" s="2">
        <f t="shared" si="240"/>
        <v>0</v>
      </c>
      <c r="R490" s="2">
        <f t="shared" si="240"/>
        <v>0</v>
      </c>
      <c r="S490" s="2">
        <f t="shared" si="240"/>
        <v>0</v>
      </c>
      <c r="T490" s="2">
        <f t="shared" si="240"/>
        <v>0</v>
      </c>
      <c r="U490" s="2">
        <f t="shared" si="240"/>
        <v>0</v>
      </c>
      <c r="V490" s="2">
        <f t="shared" si="240"/>
        <v>0</v>
      </c>
      <c r="W490" s="2">
        <f t="shared" si="240"/>
        <v>0</v>
      </c>
      <c r="X490" s="2">
        <f t="shared" si="240"/>
        <v>0</v>
      </c>
      <c r="Y490" s="2">
        <f t="shared" si="240"/>
        <v>0</v>
      </c>
      <c r="Z490" s="2">
        <f t="shared" si="240"/>
        <v>0</v>
      </c>
      <c r="AA490" s="2">
        <f t="shared" si="240"/>
        <v>0</v>
      </c>
      <c r="AB490" s="2">
        <f t="shared" si="240"/>
        <v>0</v>
      </c>
      <c r="AC490" s="2">
        <f t="shared" si="240"/>
        <v>0</v>
      </c>
      <c r="AD490" s="2">
        <f t="shared" si="240"/>
        <v>0</v>
      </c>
      <c r="AE490" s="2">
        <f t="shared" si="240"/>
        <v>0</v>
      </c>
      <c r="AF490" s="2">
        <f t="shared" si="240"/>
        <v>0</v>
      </c>
      <c r="AG490" s="2">
        <f t="shared" si="240"/>
        <v>0</v>
      </c>
      <c r="AH490" s="2">
        <f t="shared" si="240"/>
        <v>0</v>
      </c>
      <c r="AI490" s="2">
        <f t="shared" si="240"/>
        <v>0</v>
      </c>
      <c r="AJ490" s="2">
        <f t="shared" si="240"/>
        <v>0</v>
      </c>
      <c r="AK490" s="2">
        <f t="shared" si="240"/>
        <v>0</v>
      </c>
      <c r="AL490" s="2">
        <f t="shared" si="240"/>
        <v>0</v>
      </c>
      <c r="AM490" s="2">
        <f t="shared" si="240"/>
        <v>0</v>
      </c>
      <c r="AN490" s="2">
        <f t="shared" si="240"/>
        <v>0</v>
      </c>
      <c r="AO490" s="2">
        <f t="shared" si="240"/>
        <v>0</v>
      </c>
      <c r="AP490" s="2">
        <f t="shared" si="240"/>
        <v>0</v>
      </c>
      <c r="AQ490" s="2">
        <f t="shared" si="240"/>
        <v>0</v>
      </c>
      <c r="AR490" s="2">
        <f t="shared" si="240"/>
        <v>0</v>
      </c>
      <c r="AS490" s="2">
        <f t="shared" si="240"/>
        <v>0</v>
      </c>
      <c r="AT490" s="2">
        <f t="shared" si="240"/>
        <v>0</v>
      </c>
      <c r="AU490" s="2">
        <f t="shared" si="240"/>
        <v>0</v>
      </c>
      <c r="AV490" s="2">
        <f t="shared" si="240"/>
        <v>0</v>
      </c>
      <c r="AW490" s="2">
        <f t="shared" si="240"/>
        <v>0</v>
      </c>
      <c r="AX490" s="2">
        <f t="shared" si="240"/>
        <v>0</v>
      </c>
      <c r="AY490" s="2">
        <f t="shared" si="240"/>
        <v>0</v>
      </c>
      <c r="AZ490" s="2">
        <f t="shared" si="240"/>
        <v>0</v>
      </c>
      <c r="BA490" s="2">
        <f t="shared" si="240"/>
        <v>0</v>
      </c>
      <c r="BB490" s="2">
        <f t="shared" si="240"/>
        <v>0</v>
      </c>
      <c r="BC490" s="2">
        <f t="shared" si="240"/>
        <v>0</v>
      </c>
      <c r="BD490" s="2">
        <f t="shared" si="240"/>
        <v>0</v>
      </c>
      <c r="BE490" s="2">
        <f t="shared" si="240"/>
        <v>19590.05263760858</v>
      </c>
      <c r="BF490" s="2">
        <f t="shared" si="240"/>
        <v>229978.71477072375</v>
      </c>
      <c r="BG490" s="2">
        <f t="shared" si="240"/>
        <v>220559.79129888522</v>
      </c>
      <c r="BH490" s="2">
        <f t="shared" si="240"/>
        <v>211140.86782704669</v>
      </c>
      <c r="BI490" s="2">
        <f t="shared" si="240"/>
        <v>201721.94435520816</v>
      </c>
      <c r="BJ490" s="2">
        <f t="shared" si="240"/>
        <v>192303.02088336964</v>
      </c>
      <c r="BK490" s="2">
        <f t="shared" si="240"/>
        <v>182884.09741153111</v>
      </c>
      <c r="BL490" s="2">
        <f t="shared" si="240"/>
        <v>173465.17393969258</v>
      </c>
      <c r="BM490" s="2">
        <f t="shared" si="240"/>
        <v>164046.25046785406</v>
      </c>
      <c r="BN490" s="2">
        <f t="shared" si="240"/>
        <v>154627.32699601553</v>
      </c>
      <c r="BO490" s="2">
        <f t="shared" si="240"/>
        <v>145208.403524177</v>
      </c>
    </row>
    <row r="491" spans="1:68">
      <c r="B491" s="64" t="s">
        <v>535</v>
      </c>
      <c r="L491" s="171">
        <f t="shared" ref="L491:BO491" si="241">+L490*$C$5</f>
        <v>0</v>
      </c>
      <c r="M491" s="171">
        <f t="shared" si="241"/>
        <v>0</v>
      </c>
      <c r="N491" s="171">
        <f t="shared" si="241"/>
        <v>0</v>
      </c>
      <c r="O491" s="171">
        <f t="shared" si="241"/>
        <v>0</v>
      </c>
      <c r="P491" s="171">
        <f t="shared" si="241"/>
        <v>0</v>
      </c>
      <c r="Q491" s="171">
        <f t="shared" si="241"/>
        <v>0</v>
      </c>
      <c r="R491" s="171">
        <f t="shared" si="241"/>
        <v>0</v>
      </c>
      <c r="S491" s="171">
        <f t="shared" si="241"/>
        <v>0</v>
      </c>
      <c r="T491" s="171">
        <f t="shared" si="241"/>
        <v>0</v>
      </c>
      <c r="U491" s="171">
        <f t="shared" si="241"/>
        <v>0</v>
      </c>
      <c r="V491" s="171">
        <f t="shared" si="241"/>
        <v>0</v>
      </c>
      <c r="W491" s="171">
        <f t="shared" si="241"/>
        <v>0</v>
      </c>
      <c r="X491" s="171">
        <f t="shared" si="241"/>
        <v>0</v>
      </c>
      <c r="Y491" s="171">
        <f t="shared" si="241"/>
        <v>0</v>
      </c>
      <c r="Z491" s="171">
        <f t="shared" si="241"/>
        <v>0</v>
      </c>
      <c r="AA491" s="171">
        <f t="shared" si="241"/>
        <v>0</v>
      </c>
      <c r="AB491" s="171">
        <f t="shared" si="241"/>
        <v>0</v>
      </c>
      <c r="AC491" s="171">
        <f t="shared" si="241"/>
        <v>0</v>
      </c>
      <c r="AD491" s="171">
        <f t="shared" si="241"/>
        <v>0</v>
      </c>
      <c r="AE491" s="171">
        <f t="shared" si="241"/>
        <v>0</v>
      </c>
      <c r="AF491" s="171">
        <f t="shared" si="241"/>
        <v>0</v>
      </c>
      <c r="AG491" s="171">
        <f t="shared" si="241"/>
        <v>0</v>
      </c>
      <c r="AH491" s="171">
        <f t="shared" si="241"/>
        <v>0</v>
      </c>
      <c r="AI491" s="171">
        <f t="shared" si="241"/>
        <v>0</v>
      </c>
      <c r="AJ491" s="171">
        <f t="shared" si="241"/>
        <v>0</v>
      </c>
      <c r="AK491" s="171">
        <f t="shared" si="241"/>
        <v>0</v>
      </c>
      <c r="AL491" s="171">
        <f t="shared" si="241"/>
        <v>0</v>
      </c>
      <c r="AM491" s="171">
        <f t="shared" si="241"/>
        <v>0</v>
      </c>
      <c r="AN491" s="171">
        <f t="shared" si="241"/>
        <v>0</v>
      </c>
      <c r="AO491" s="171">
        <f t="shared" si="241"/>
        <v>0</v>
      </c>
      <c r="AP491" s="171">
        <f t="shared" si="241"/>
        <v>0</v>
      </c>
      <c r="AQ491" s="171">
        <f t="shared" si="241"/>
        <v>0</v>
      </c>
      <c r="AR491" s="171">
        <f t="shared" si="241"/>
        <v>0</v>
      </c>
      <c r="AS491" s="171">
        <f t="shared" si="241"/>
        <v>0</v>
      </c>
      <c r="AT491" s="171">
        <f t="shared" si="241"/>
        <v>0</v>
      </c>
      <c r="AU491" s="171">
        <f t="shared" si="241"/>
        <v>0</v>
      </c>
      <c r="AV491" s="171">
        <f t="shared" si="241"/>
        <v>0</v>
      </c>
      <c r="AW491" s="171">
        <f t="shared" si="241"/>
        <v>0</v>
      </c>
      <c r="AX491" s="171">
        <f t="shared" si="241"/>
        <v>0</v>
      </c>
      <c r="AY491" s="171">
        <f t="shared" si="241"/>
        <v>0</v>
      </c>
      <c r="AZ491" s="171">
        <f t="shared" si="241"/>
        <v>0</v>
      </c>
      <c r="BA491" s="171">
        <f t="shared" si="241"/>
        <v>0</v>
      </c>
      <c r="BB491" s="171">
        <f t="shared" si="241"/>
        <v>0</v>
      </c>
      <c r="BC491" s="171">
        <f t="shared" si="241"/>
        <v>0</v>
      </c>
      <c r="BD491" s="171">
        <f t="shared" si="241"/>
        <v>0</v>
      </c>
      <c r="BE491" s="171">
        <f t="shared" si="241"/>
        <v>1371.3036846326008</v>
      </c>
      <c r="BF491" s="171">
        <f t="shared" si="241"/>
        <v>16098.510033950664</v>
      </c>
      <c r="BG491" s="171">
        <f t="shared" si="241"/>
        <v>15439.185390921966</v>
      </c>
      <c r="BH491" s="171">
        <f t="shared" si="241"/>
        <v>14779.86074789327</v>
      </c>
      <c r="BI491" s="171">
        <f t="shared" si="241"/>
        <v>14120.536104864574</v>
      </c>
      <c r="BJ491" s="171">
        <f t="shared" si="241"/>
        <v>13461.211461835876</v>
      </c>
      <c r="BK491" s="171">
        <f t="shared" si="241"/>
        <v>12801.886818807179</v>
      </c>
      <c r="BL491" s="171">
        <f t="shared" si="241"/>
        <v>12142.562175778483</v>
      </c>
      <c r="BM491" s="171">
        <f t="shared" si="241"/>
        <v>11483.237532749785</v>
      </c>
      <c r="BN491" s="171">
        <f t="shared" si="241"/>
        <v>10823.912889721089</v>
      </c>
      <c r="BO491" s="171">
        <f t="shared" si="241"/>
        <v>10164.58824669239</v>
      </c>
    </row>
    <row r="492" spans="1:68">
      <c r="B492" s="14" t="s">
        <v>560</v>
      </c>
      <c r="L492" s="22">
        <f t="shared" ref="L492:BO492" si="242">IF(OR(L$10&lt;$C477,L$10&gt;$C477+$F484),0,IF(L$10=$C477,$E484*(13-$D477)/12,IF(L$10=$C477+$F484,$E484*($D477-1)/12,$E484)))</f>
        <v>0</v>
      </c>
      <c r="M492" s="22">
        <f t="shared" si="242"/>
        <v>0</v>
      </c>
      <c r="N492" s="22">
        <f t="shared" si="242"/>
        <v>0</v>
      </c>
      <c r="O492" s="22">
        <f t="shared" si="242"/>
        <v>0</v>
      </c>
      <c r="P492" s="22">
        <f t="shared" si="242"/>
        <v>0</v>
      </c>
      <c r="Q492" s="22">
        <f t="shared" si="242"/>
        <v>0</v>
      </c>
      <c r="R492" s="22">
        <f t="shared" si="242"/>
        <v>0</v>
      </c>
      <c r="S492" s="22">
        <f t="shared" si="242"/>
        <v>0</v>
      </c>
      <c r="T492" s="22">
        <f t="shared" si="242"/>
        <v>0</v>
      </c>
      <c r="U492" s="22">
        <f t="shared" si="242"/>
        <v>0</v>
      </c>
      <c r="V492" s="22">
        <f t="shared" si="242"/>
        <v>0</v>
      </c>
      <c r="W492" s="22">
        <f t="shared" si="242"/>
        <v>0</v>
      </c>
      <c r="X492" s="22">
        <f t="shared" si="242"/>
        <v>0</v>
      </c>
      <c r="Y492" s="22">
        <f t="shared" si="242"/>
        <v>0</v>
      </c>
      <c r="Z492" s="22">
        <f t="shared" si="242"/>
        <v>0</v>
      </c>
      <c r="AA492" s="22">
        <f t="shared" si="242"/>
        <v>0</v>
      </c>
      <c r="AB492" s="22">
        <f t="shared" si="242"/>
        <v>0</v>
      </c>
      <c r="AC492" s="22">
        <f t="shared" si="242"/>
        <v>0</v>
      </c>
      <c r="AD492" s="22">
        <f t="shared" si="242"/>
        <v>0</v>
      </c>
      <c r="AE492" s="22">
        <f t="shared" si="242"/>
        <v>0</v>
      </c>
      <c r="AF492" s="22">
        <f t="shared" si="242"/>
        <v>0</v>
      </c>
      <c r="AG492" s="22">
        <f t="shared" si="242"/>
        <v>0</v>
      </c>
      <c r="AH492" s="22">
        <f t="shared" si="242"/>
        <v>0</v>
      </c>
      <c r="AI492" s="22">
        <f t="shared" si="242"/>
        <v>0</v>
      </c>
      <c r="AJ492" s="22">
        <f t="shared" si="242"/>
        <v>0</v>
      </c>
      <c r="AK492" s="22">
        <f t="shared" si="242"/>
        <v>0</v>
      </c>
      <c r="AL492" s="22">
        <f t="shared" si="242"/>
        <v>0</v>
      </c>
      <c r="AM492" s="22">
        <f t="shared" si="242"/>
        <v>0</v>
      </c>
      <c r="AN492" s="22">
        <f t="shared" si="242"/>
        <v>0</v>
      </c>
      <c r="AO492" s="22">
        <f t="shared" si="242"/>
        <v>0</v>
      </c>
      <c r="AP492" s="22">
        <f t="shared" si="242"/>
        <v>0</v>
      </c>
      <c r="AQ492" s="22">
        <f t="shared" si="242"/>
        <v>0</v>
      </c>
      <c r="AR492" s="22">
        <f t="shared" si="242"/>
        <v>0</v>
      </c>
      <c r="AS492" s="22">
        <f t="shared" si="242"/>
        <v>0</v>
      </c>
      <c r="AT492" s="22">
        <f t="shared" si="242"/>
        <v>0</v>
      </c>
      <c r="AU492" s="22">
        <f t="shared" si="242"/>
        <v>0</v>
      </c>
      <c r="AV492" s="22">
        <f t="shared" si="242"/>
        <v>0</v>
      </c>
      <c r="AW492" s="22">
        <f t="shared" si="242"/>
        <v>0</v>
      </c>
      <c r="AX492" s="22">
        <f t="shared" si="242"/>
        <v>0</v>
      </c>
      <c r="AY492" s="22">
        <f t="shared" si="242"/>
        <v>0</v>
      </c>
      <c r="AZ492" s="22">
        <f t="shared" si="242"/>
        <v>0</v>
      </c>
      <c r="BA492" s="22">
        <f t="shared" si="242"/>
        <v>0</v>
      </c>
      <c r="BB492" s="22">
        <f t="shared" si="242"/>
        <v>0</v>
      </c>
      <c r="BC492" s="22">
        <f t="shared" si="242"/>
        <v>0</v>
      </c>
      <c r="BD492" s="22">
        <f t="shared" si="242"/>
        <v>0</v>
      </c>
      <c r="BE492" s="22">
        <f t="shared" si="242"/>
        <v>19622.757232996908</v>
      </c>
      <c r="BF492" s="22">
        <f t="shared" si="242"/>
        <v>235473.08679596288</v>
      </c>
      <c r="BG492" s="22">
        <f t="shared" si="242"/>
        <v>235473.08679596288</v>
      </c>
      <c r="BH492" s="22">
        <f t="shared" si="242"/>
        <v>235473.08679596288</v>
      </c>
      <c r="BI492" s="22">
        <f t="shared" si="242"/>
        <v>235473.08679596288</v>
      </c>
      <c r="BJ492" s="22">
        <f t="shared" si="242"/>
        <v>235473.08679596288</v>
      </c>
      <c r="BK492" s="22">
        <f t="shared" si="242"/>
        <v>235473.08679596288</v>
      </c>
      <c r="BL492" s="22">
        <f t="shared" si="242"/>
        <v>235473.08679596288</v>
      </c>
      <c r="BM492" s="22">
        <f t="shared" si="242"/>
        <v>235473.08679596288</v>
      </c>
      <c r="BN492" s="22">
        <f t="shared" si="242"/>
        <v>235473.08679596288</v>
      </c>
      <c r="BO492" s="22">
        <f t="shared" si="242"/>
        <v>235473.08679596288</v>
      </c>
    </row>
    <row r="493" spans="1:68">
      <c r="B493" s="14" t="s">
        <v>536</v>
      </c>
      <c r="J493" s="2"/>
      <c r="L493" s="172">
        <f>+L492*$G484</f>
        <v>0</v>
      </c>
      <c r="M493" s="172">
        <f t="shared" ref="M493:BO493" si="243">+M492*$G484</f>
        <v>0</v>
      </c>
      <c r="N493" s="172">
        <f t="shared" si="243"/>
        <v>0</v>
      </c>
      <c r="O493" s="172">
        <f t="shared" si="243"/>
        <v>0</v>
      </c>
      <c r="P493" s="172">
        <f t="shared" si="243"/>
        <v>0</v>
      </c>
      <c r="Q493" s="172">
        <f t="shared" si="243"/>
        <v>0</v>
      </c>
      <c r="R493" s="172">
        <f t="shared" si="243"/>
        <v>0</v>
      </c>
      <c r="S493" s="172">
        <f t="shared" si="243"/>
        <v>0</v>
      </c>
      <c r="T493" s="172">
        <f t="shared" si="243"/>
        <v>0</v>
      </c>
      <c r="U493" s="172">
        <f t="shared" si="243"/>
        <v>0</v>
      </c>
      <c r="V493" s="172">
        <f t="shared" si="243"/>
        <v>0</v>
      </c>
      <c r="W493" s="172">
        <f t="shared" si="243"/>
        <v>0</v>
      </c>
      <c r="X493" s="172">
        <f t="shared" si="243"/>
        <v>0</v>
      </c>
      <c r="Y493" s="172">
        <f t="shared" si="243"/>
        <v>0</v>
      </c>
      <c r="Z493" s="172">
        <f t="shared" si="243"/>
        <v>0</v>
      </c>
      <c r="AA493" s="172">
        <f t="shared" si="243"/>
        <v>0</v>
      </c>
      <c r="AB493" s="172">
        <f t="shared" si="243"/>
        <v>0</v>
      </c>
      <c r="AC493" s="172">
        <f t="shared" si="243"/>
        <v>0</v>
      </c>
      <c r="AD493" s="172">
        <f t="shared" si="243"/>
        <v>0</v>
      </c>
      <c r="AE493" s="172">
        <f t="shared" si="243"/>
        <v>0</v>
      </c>
      <c r="AF493" s="172">
        <f t="shared" si="243"/>
        <v>0</v>
      </c>
      <c r="AG493" s="172">
        <f t="shared" si="243"/>
        <v>0</v>
      </c>
      <c r="AH493" s="172">
        <f t="shared" si="243"/>
        <v>0</v>
      </c>
      <c r="AI493" s="172">
        <f t="shared" si="243"/>
        <v>0</v>
      </c>
      <c r="AJ493" s="172">
        <f t="shared" si="243"/>
        <v>0</v>
      </c>
      <c r="AK493" s="172">
        <f t="shared" si="243"/>
        <v>0</v>
      </c>
      <c r="AL493" s="172">
        <f t="shared" si="243"/>
        <v>0</v>
      </c>
      <c r="AM493" s="172">
        <f t="shared" si="243"/>
        <v>0</v>
      </c>
      <c r="AN493" s="172">
        <f t="shared" si="243"/>
        <v>0</v>
      </c>
      <c r="AO493" s="172">
        <f t="shared" si="243"/>
        <v>0</v>
      </c>
      <c r="AP493" s="172">
        <f t="shared" si="243"/>
        <v>0</v>
      </c>
      <c r="AQ493" s="172">
        <f t="shared" si="243"/>
        <v>0</v>
      </c>
      <c r="AR493" s="172">
        <f t="shared" si="243"/>
        <v>0</v>
      </c>
      <c r="AS493" s="172">
        <f t="shared" si="243"/>
        <v>0</v>
      </c>
      <c r="AT493" s="172">
        <f t="shared" si="243"/>
        <v>0</v>
      </c>
      <c r="AU493" s="172">
        <f t="shared" si="243"/>
        <v>0</v>
      </c>
      <c r="AV493" s="172">
        <f t="shared" si="243"/>
        <v>0</v>
      </c>
      <c r="AW493" s="172">
        <f t="shared" si="243"/>
        <v>0</v>
      </c>
      <c r="AX493" s="172">
        <f t="shared" si="243"/>
        <v>0</v>
      </c>
      <c r="AY493" s="172">
        <f t="shared" si="243"/>
        <v>0</v>
      </c>
      <c r="AZ493" s="172">
        <f t="shared" si="243"/>
        <v>0</v>
      </c>
      <c r="BA493" s="172">
        <f t="shared" si="243"/>
        <v>0</v>
      </c>
      <c r="BB493" s="172">
        <f t="shared" si="243"/>
        <v>0</v>
      </c>
      <c r="BC493" s="172">
        <f t="shared" si="243"/>
        <v>0</v>
      </c>
      <c r="BD493" s="172">
        <f t="shared" si="243"/>
        <v>0</v>
      </c>
      <c r="BE493" s="172">
        <f t="shared" si="243"/>
        <v>5.886827169899072</v>
      </c>
      <c r="BF493" s="172">
        <f t="shared" si="243"/>
        <v>70.641926038788853</v>
      </c>
      <c r="BG493" s="172">
        <f t="shared" si="243"/>
        <v>70.641926038788853</v>
      </c>
      <c r="BH493" s="172">
        <f t="shared" si="243"/>
        <v>70.641926038788853</v>
      </c>
      <c r="BI493" s="172">
        <f t="shared" si="243"/>
        <v>70.641926038788853</v>
      </c>
      <c r="BJ493" s="172">
        <f t="shared" si="243"/>
        <v>70.641926038788853</v>
      </c>
      <c r="BK493" s="172">
        <f t="shared" si="243"/>
        <v>70.641926038788853</v>
      </c>
      <c r="BL493" s="172">
        <f t="shared" si="243"/>
        <v>70.641926038788853</v>
      </c>
      <c r="BM493" s="172">
        <f t="shared" si="243"/>
        <v>70.641926038788853</v>
      </c>
      <c r="BN493" s="172">
        <f t="shared" si="243"/>
        <v>70.641926038788853</v>
      </c>
      <c r="BO493" s="172">
        <f t="shared" si="243"/>
        <v>70.641926038788853</v>
      </c>
    </row>
    <row r="494" spans="1:68" ht="13.5" thickBot="1">
      <c r="B494" s="14" t="s">
        <v>561</v>
      </c>
      <c r="J494" s="2"/>
      <c r="L494" s="157">
        <f t="shared" ref="L494:BO494" si="244">SUM(L488,L491,L493)</f>
        <v>0</v>
      </c>
      <c r="M494" s="157">
        <f t="shared" si="244"/>
        <v>0</v>
      </c>
      <c r="N494" s="157">
        <f t="shared" si="244"/>
        <v>0</v>
      </c>
      <c r="O494" s="157">
        <f t="shared" si="244"/>
        <v>0</v>
      </c>
      <c r="P494" s="157">
        <f t="shared" si="244"/>
        <v>0</v>
      </c>
      <c r="Q494" s="157">
        <f t="shared" si="244"/>
        <v>0</v>
      </c>
      <c r="R494" s="157">
        <f t="shared" si="244"/>
        <v>0</v>
      </c>
      <c r="S494" s="157">
        <f t="shared" si="244"/>
        <v>0</v>
      </c>
      <c r="T494" s="157">
        <f t="shared" si="244"/>
        <v>0</v>
      </c>
      <c r="U494" s="157">
        <f t="shared" si="244"/>
        <v>0</v>
      </c>
      <c r="V494" s="157">
        <f t="shared" si="244"/>
        <v>0</v>
      </c>
      <c r="W494" s="157">
        <f t="shared" si="244"/>
        <v>0</v>
      </c>
      <c r="X494" s="157">
        <f t="shared" si="244"/>
        <v>0</v>
      </c>
      <c r="Y494" s="157">
        <f t="shared" si="244"/>
        <v>0</v>
      </c>
      <c r="Z494" s="157">
        <f t="shared" si="244"/>
        <v>0</v>
      </c>
      <c r="AA494" s="157">
        <f t="shared" si="244"/>
        <v>0</v>
      </c>
      <c r="AB494" s="157">
        <f t="shared" si="244"/>
        <v>0</v>
      </c>
      <c r="AC494" s="157">
        <f t="shared" si="244"/>
        <v>0</v>
      </c>
      <c r="AD494" s="157">
        <f t="shared" si="244"/>
        <v>0</v>
      </c>
      <c r="AE494" s="157">
        <f t="shared" si="244"/>
        <v>0</v>
      </c>
      <c r="AF494" s="157">
        <f t="shared" si="244"/>
        <v>0</v>
      </c>
      <c r="AG494" s="157">
        <f t="shared" si="244"/>
        <v>0</v>
      </c>
      <c r="AH494" s="157">
        <f t="shared" si="244"/>
        <v>0</v>
      </c>
      <c r="AI494" s="157">
        <f t="shared" si="244"/>
        <v>0</v>
      </c>
      <c r="AJ494" s="157">
        <f t="shared" si="244"/>
        <v>0</v>
      </c>
      <c r="AK494" s="157">
        <f t="shared" si="244"/>
        <v>0</v>
      </c>
      <c r="AL494" s="157">
        <f t="shared" si="244"/>
        <v>0</v>
      </c>
      <c r="AM494" s="157">
        <f t="shared" si="244"/>
        <v>0</v>
      </c>
      <c r="AN494" s="157">
        <f t="shared" si="244"/>
        <v>0</v>
      </c>
      <c r="AO494" s="157">
        <f t="shared" si="244"/>
        <v>0</v>
      </c>
      <c r="AP494" s="157">
        <f t="shared" si="244"/>
        <v>0</v>
      </c>
      <c r="AQ494" s="157">
        <f t="shared" si="244"/>
        <v>0</v>
      </c>
      <c r="AR494" s="157">
        <f t="shared" si="244"/>
        <v>0</v>
      </c>
      <c r="AS494" s="157">
        <f t="shared" si="244"/>
        <v>0</v>
      </c>
      <c r="AT494" s="157">
        <f t="shared" si="244"/>
        <v>0</v>
      </c>
      <c r="AU494" s="157">
        <f t="shared" si="244"/>
        <v>0</v>
      </c>
      <c r="AV494" s="157">
        <f t="shared" si="244"/>
        <v>0</v>
      </c>
      <c r="AW494" s="157">
        <f t="shared" si="244"/>
        <v>0</v>
      </c>
      <c r="AX494" s="157">
        <f t="shared" si="244"/>
        <v>0</v>
      </c>
      <c r="AY494" s="157">
        <f t="shared" si="244"/>
        <v>0</v>
      </c>
      <c r="AZ494" s="157">
        <f t="shared" si="244"/>
        <v>0</v>
      </c>
      <c r="BA494" s="157">
        <f t="shared" si="244"/>
        <v>0</v>
      </c>
      <c r="BB494" s="157">
        <f t="shared" si="244"/>
        <v>0</v>
      </c>
      <c r="BC494" s="157">
        <f t="shared" si="244"/>
        <v>0</v>
      </c>
      <c r="BD494" s="157">
        <f t="shared" si="244"/>
        <v>0</v>
      </c>
      <c r="BE494" s="157">
        <f t="shared" si="244"/>
        <v>2162.1008011223762</v>
      </c>
      <c r="BF494" s="157">
        <f t="shared" si="244"/>
        <v>25588.075431827969</v>
      </c>
      <c r="BG494" s="157">
        <f t="shared" si="244"/>
        <v>24928.750788799272</v>
      </c>
      <c r="BH494" s="157">
        <f t="shared" si="244"/>
        <v>24269.426145770576</v>
      </c>
      <c r="BI494" s="157">
        <f t="shared" si="244"/>
        <v>23610.10150274188</v>
      </c>
      <c r="BJ494" s="157">
        <f t="shared" si="244"/>
        <v>22950.77685971318</v>
      </c>
      <c r="BK494" s="157">
        <f t="shared" si="244"/>
        <v>22291.452216684484</v>
      </c>
      <c r="BL494" s="157">
        <f t="shared" si="244"/>
        <v>21632.127573655787</v>
      </c>
      <c r="BM494" s="157">
        <f t="shared" si="244"/>
        <v>20972.802930627087</v>
      </c>
      <c r="BN494" s="157">
        <f t="shared" si="244"/>
        <v>20313.478287598391</v>
      </c>
      <c r="BO494" s="157">
        <f t="shared" si="244"/>
        <v>19654.153644569695</v>
      </c>
    </row>
    <row r="495" spans="1:68">
      <c r="B495" s="14"/>
    </row>
    <row r="496" spans="1:68">
      <c r="B496" s="14"/>
    </row>
    <row r="497" spans="1:68">
      <c r="B497" s="14"/>
    </row>
    <row r="498" spans="1:68">
      <c r="B498" s="14"/>
    </row>
    <row r="499" spans="1:68">
      <c r="B499" s="14"/>
    </row>
    <row r="500" spans="1:68">
      <c r="B500" s="14"/>
    </row>
    <row r="501" spans="1:68">
      <c r="B501" s="14"/>
    </row>
    <row r="502" spans="1:68">
      <c r="A502">
        <f>A472+1</f>
        <v>17</v>
      </c>
      <c r="B502" s="158" t="s">
        <v>565</v>
      </c>
      <c r="C502" s="150"/>
      <c r="G502" s="159" t="s">
        <v>336</v>
      </c>
      <c r="H502" s="1">
        <f>+C507</f>
        <v>2057</v>
      </c>
      <c r="I502" s="2">
        <f>+E514</f>
        <v>51698.864643346518</v>
      </c>
      <c r="J502" s="2">
        <f>NPV($C$4,M502:BO502)+L502</f>
        <v>1430.035107410569</v>
      </c>
      <c r="L502" s="2">
        <f>+L524</f>
        <v>0</v>
      </c>
      <c r="M502" s="2">
        <f t="shared" ref="M502:BO502" si="245">+M524</f>
        <v>0</v>
      </c>
      <c r="N502" s="2">
        <f t="shared" si="245"/>
        <v>0</v>
      </c>
      <c r="O502" s="2">
        <f t="shared" si="245"/>
        <v>0</v>
      </c>
      <c r="P502" s="2">
        <f t="shared" si="245"/>
        <v>0</v>
      </c>
      <c r="Q502" s="2">
        <f t="shared" si="245"/>
        <v>0</v>
      </c>
      <c r="R502" s="2">
        <f t="shared" si="245"/>
        <v>0</v>
      </c>
      <c r="S502" s="2">
        <f t="shared" si="245"/>
        <v>0</v>
      </c>
      <c r="T502" s="2">
        <f t="shared" si="245"/>
        <v>0</v>
      </c>
      <c r="U502" s="2">
        <f t="shared" si="245"/>
        <v>0</v>
      </c>
      <c r="V502" s="2">
        <f t="shared" si="245"/>
        <v>0</v>
      </c>
      <c r="W502" s="2">
        <f t="shared" si="245"/>
        <v>0</v>
      </c>
      <c r="X502" s="2">
        <f t="shared" si="245"/>
        <v>0</v>
      </c>
      <c r="Y502" s="2">
        <f t="shared" si="245"/>
        <v>0</v>
      </c>
      <c r="Z502" s="2">
        <f t="shared" si="245"/>
        <v>0</v>
      </c>
      <c r="AA502" s="2">
        <f t="shared" si="245"/>
        <v>0</v>
      </c>
      <c r="AB502" s="2">
        <f t="shared" si="245"/>
        <v>0</v>
      </c>
      <c r="AC502" s="2">
        <f t="shared" si="245"/>
        <v>0</v>
      </c>
      <c r="AD502" s="2">
        <f t="shared" si="245"/>
        <v>0</v>
      </c>
      <c r="AE502" s="2">
        <f t="shared" si="245"/>
        <v>0</v>
      </c>
      <c r="AF502" s="2">
        <f t="shared" si="245"/>
        <v>0</v>
      </c>
      <c r="AG502" s="2">
        <f t="shared" si="245"/>
        <v>0</v>
      </c>
      <c r="AH502" s="2">
        <f t="shared" si="245"/>
        <v>0</v>
      </c>
      <c r="AI502" s="2">
        <f t="shared" si="245"/>
        <v>0</v>
      </c>
      <c r="AJ502" s="2">
        <f t="shared" si="245"/>
        <v>0</v>
      </c>
      <c r="AK502" s="2">
        <f t="shared" si="245"/>
        <v>0</v>
      </c>
      <c r="AL502" s="2">
        <f t="shared" si="245"/>
        <v>0</v>
      </c>
      <c r="AM502" s="2">
        <f t="shared" si="245"/>
        <v>0</v>
      </c>
      <c r="AN502" s="2">
        <f t="shared" si="245"/>
        <v>0</v>
      </c>
      <c r="AO502" s="2">
        <f t="shared" si="245"/>
        <v>0</v>
      </c>
      <c r="AP502" s="2">
        <f t="shared" si="245"/>
        <v>0</v>
      </c>
      <c r="AQ502" s="2">
        <f t="shared" si="245"/>
        <v>0</v>
      </c>
      <c r="AR502" s="2">
        <f t="shared" si="245"/>
        <v>0</v>
      </c>
      <c r="AS502" s="2">
        <f t="shared" si="245"/>
        <v>0</v>
      </c>
      <c r="AT502" s="2">
        <f t="shared" si="245"/>
        <v>0</v>
      </c>
      <c r="AU502" s="2">
        <f t="shared" si="245"/>
        <v>0</v>
      </c>
      <c r="AV502" s="2">
        <f t="shared" si="245"/>
        <v>0</v>
      </c>
      <c r="AW502" s="2">
        <f t="shared" si="245"/>
        <v>0</v>
      </c>
      <c r="AX502" s="2">
        <f t="shared" si="245"/>
        <v>0</v>
      </c>
      <c r="AY502" s="2">
        <f t="shared" si="245"/>
        <v>0</v>
      </c>
      <c r="AZ502" s="2">
        <f t="shared" si="245"/>
        <v>0</v>
      </c>
      <c r="BA502" s="2">
        <f t="shared" si="245"/>
        <v>0</v>
      </c>
      <c r="BB502" s="2">
        <f t="shared" si="245"/>
        <v>0</v>
      </c>
      <c r="BC502" s="2">
        <f t="shared" si="245"/>
        <v>0</v>
      </c>
      <c r="BD502" s="2">
        <f t="shared" si="245"/>
        <v>0</v>
      </c>
      <c r="BE502" s="2">
        <f t="shared" si="245"/>
        <v>374.46373243579495</v>
      </c>
      <c r="BF502" s="2">
        <f t="shared" si="245"/>
        <v>4460.893978934092</v>
      </c>
      <c r="BG502" s="2">
        <f t="shared" si="245"/>
        <v>4400.5786368501876</v>
      </c>
      <c r="BH502" s="2">
        <f t="shared" si="245"/>
        <v>4340.2632947662842</v>
      </c>
      <c r="BI502" s="2">
        <f t="shared" si="245"/>
        <v>4279.9479526823798</v>
      </c>
      <c r="BJ502" s="2">
        <f t="shared" si="245"/>
        <v>4219.6326105984763</v>
      </c>
      <c r="BK502" s="2">
        <f t="shared" si="245"/>
        <v>4159.3172685145719</v>
      </c>
      <c r="BL502" s="2">
        <f t="shared" si="245"/>
        <v>4099.0019264306675</v>
      </c>
      <c r="BM502" s="2">
        <f t="shared" si="245"/>
        <v>4038.6865843467631</v>
      </c>
      <c r="BN502" s="2">
        <f t="shared" si="245"/>
        <v>3978.3712422628596</v>
      </c>
      <c r="BO502" s="2">
        <f t="shared" si="245"/>
        <v>3918.0559001789552</v>
      </c>
    </row>
    <row r="503" spans="1:68">
      <c r="B503" s="160" t="str">
        <f>"Jan "&amp;$L$10&amp;" $"</f>
        <v>Jan 2012 $</v>
      </c>
      <c r="C503" s="161">
        <v>17500</v>
      </c>
      <c r="D503" s="159"/>
      <c r="E503" s="159"/>
      <c r="F503" s="159"/>
      <c r="G503" s="159"/>
      <c r="H503" s="162"/>
    </row>
    <row r="504" spans="1:68">
      <c r="B504" s="14" t="s">
        <v>549</v>
      </c>
      <c r="C504" s="163">
        <v>0.2</v>
      </c>
      <c r="D504" s="163">
        <v>0.2</v>
      </c>
      <c r="E504" s="163">
        <v>0.2</v>
      </c>
      <c r="F504" s="163">
        <v>0.2</v>
      </c>
      <c r="G504" s="163">
        <v>0.2</v>
      </c>
      <c r="H504" s="164"/>
      <c r="J504" s="17"/>
      <c r="K504" s="17"/>
    </row>
    <row r="505" spans="1:68">
      <c r="B505" s="14" t="s">
        <v>323</v>
      </c>
      <c r="C505" s="165">
        <v>2.52E-2</v>
      </c>
      <c r="D505" s="159"/>
      <c r="E505" s="159"/>
      <c r="F505" s="159"/>
      <c r="G505" s="159"/>
    </row>
    <row r="506" spans="1:68">
      <c r="B506" s="14" t="s">
        <v>550</v>
      </c>
      <c r="C506" s="159">
        <v>2053</v>
      </c>
      <c r="D506" s="159">
        <v>1</v>
      </c>
      <c r="E506" s="159"/>
      <c r="F506" s="159"/>
      <c r="G506" s="159"/>
    </row>
    <row r="507" spans="1:68">
      <c r="B507" s="14" t="s">
        <v>551</v>
      </c>
      <c r="C507" s="159">
        <v>2057</v>
      </c>
      <c r="D507" s="159">
        <v>12</v>
      </c>
      <c r="E507" s="159"/>
      <c r="F507" s="159"/>
      <c r="G507" s="159"/>
    </row>
    <row r="508" spans="1:68">
      <c r="B508" s="15" t="s">
        <v>552</v>
      </c>
      <c r="L508" s="166">
        <f t="shared" ref="L508:BO508" si="246">(1+$C505)^L$21</f>
        <v>1.0125216047077712</v>
      </c>
      <c r="M508" s="166">
        <f t="shared" si="246"/>
        <v>1.0380371491464069</v>
      </c>
      <c r="N508" s="166">
        <f t="shared" si="246"/>
        <v>1.0641956853048962</v>
      </c>
      <c r="O508" s="166">
        <f t="shared" si="246"/>
        <v>1.0910134165745795</v>
      </c>
      <c r="P508" s="166">
        <f t="shared" si="246"/>
        <v>1.1185069546722588</v>
      </c>
      <c r="Q508" s="166">
        <f t="shared" si="246"/>
        <v>1.1466933299299995</v>
      </c>
      <c r="R508" s="166">
        <f t="shared" si="246"/>
        <v>1.1755900018442353</v>
      </c>
      <c r="S508" s="166">
        <f t="shared" si="246"/>
        <v>1.2052148698907099</v>
      </c>
      <c r="T508" s="166">
        <f t="shared" si="246"/>
        <v>1.2355862846119556</v>
      </c>
      <c r="U508" s="166">
        <f t="shared" si="246"/>
        <v>1.2667230589841769</v>
      </c>
      <c r="V508" s="166">
        <f t="shared" si="246"/>
        <v>1.2986444800705779</v>
      </c>
      <c r="W508" s="166">
        <f t="shared" si="246"/>
        <v>1.3313703209683565</v>
      </c>
      <c r="X508" s="166">
        <f t="shared" si="246"/>
        <v>1.3649208530567589</v>
      </c>
      <c r="Y508" s="166">
        <f t="shared" si="246"/>
        <v>1.399316858553789</v>
      </c>
      <c r="Z508" s="166">
        <f t="shared" si="246"/>
        <v>1.4345796433893443</v>
      </c>
      <c r="AA508" s="166">
        <f t="shared" si="246"/>
        <v>1.4707310504027555</v>
      </c>
      <c r="AB508" s="166">
        <f t="shared" si="246"/>
        <v>1.507793472872905</v>
      </c>
      <c r="AC508" s="166">
        <f t="shared" si="246"/>
        <v>1.5457898683893019</v>
      </c>
      <c r="AD508" s="166">
        <f t="shared" si="246"/>
        <v>1.5847437730727121</v>
      </c>
      <c r="AE508" s="166">
        <f t="shared" si="246"/>
        <v>1.6246793161541444</v>
      </c>
      <c r="AF508" s="166">
        <f t="shared" si="246"/>
        <v>1.6656212349212287</v>
      </c>
      <c r="AG508" s="166">
        <f t="shared" si="246"/>
        <v>1.7075948900412434</v>
      </c>
      <c r="AH508" s="166">
        <f t="shared" si="246"/>
        <v>1.7506262812702824</v>
      </c>
      <c r="AI508" s="166">
        <f t="shared" si="246"/>
        <v>1.7947420635582936</v>
      </c>
      <c r="AJ508" s="166">
        <f t="shared" si="246"/>
        <v>1.8399695635599622</v>
      </c>
      <c r="AK508" s="166">
        <f t="shared" si="246"/>
        <v>1.8863367965616731</v>
      </c>
      <c r="AL508" s="166">
        <f t="shared" si="246"/>
        <v>1.933872483835027</v>
      </c>
      <c r="AM508" s="166">
        <f t="shared" si="246"/>
        <v>1.9826060704276696</v>
      </c>
      <c r="AN508" s="166">
        <f t="shared" si="246"/>
        <v>2.0325677434024465</v>
      </c>
      <c r="AO508" s="166">
        <f t="shared" si="246"/>
        <v>2.0837884505361881</v>
      </c>
      <c r="AP508" s="166">
        <f t="shared" si="246"/>
        <v>2.1362999194896997</v>
      </c>
      <c r="AQ508" s="166">
        <f t="shared" si="246"/>
        <v>2.1901346774608399</v>
      </c>
      <c r="AR508" s="166">
        <f t="shared" si="246"/>
        <v>2.2453260713328529</v>
      </c>
      <c r="AS508" s="166">
        <f t="shared" si="246"/>
        <v>2.3019082883304405</v>
      </c>
      <c r="AT508" s="166">
        <f t="shared" si="246"/>
        <v>2.3599163771963672</v>
      </c>
      <c r="AU508" s="166">
        <f t="shared" si="246"/>
        <v>2.4193862699017155</v>
      </c>
      <c r="AV508" s="166">
        <f t="shared" si="246"/>
        <v>2.4803548039032384</v>
      </c>
      <c r="AW508" s="166">
        <f t="shared" si="246"/>
        <v>2.5428597449615999</v>
      </c>
      <c r="AX508" s="166">
        <f t="shared" si="246"/>
        <v>2.606939810534632</v>
      </c>
      <c r="AY508" s="166">
        <f t="shared" si="246"/>
        <v>2.672634693760104</v>
      </c>
      <c r="AZ508" s="166">
        <f t="shared" si="246"/>
        <v>2.7399850880428587</v>
      </c>
      <c r="BA508" s="166">
        <f t="shared" si="246"/>
        <v>2.8090327122615379</v>
      </c>
      <c r="BB508" s="166">
        <f t="shared" si="246"/>
        <v>2.8798203366105284</v>
      </c>
      <c r="BC508" s="166">
        <f t="shared" si="246"/>
        <v>2.9523918090931134</v>
      </c>
      <c r="BD508" s="166">
        <f t="shared" si="246"/>
        <v>3.0267920826822596</v>
      </c>
      <c r="BE508" s="166">
        <f t="shared" si="246"/>
        <v>3.1030672431658526</v>
      </c>
      <c r="BF508" s="166">
        <f t="shared" si="246"/>
        <v>3.1812645376936315</v>
      </c>
      <c r="BG508" s="166">
        <f t="shared" si="246"/>
        <v>3.2614324040435108</v>
      </c>
      <c r="BH508" s="166">
        <f t="shared" si="246"/>
        <v>3.3436205006254069</v>
      </c>
      <c r="BI508" s="166">
        <f t="shared" si="246"/>
        <v>3.4278797372411671</v>
      </c>
      <c r="BJ508" s="166">
        <f t="shared" si="246"/>
        <v>3.5142623066196435</v>
      </c>
      <c r="BK508" s="166">
        <f t="shared" si="246"/>
        <v>3.6028217167464582</v>
      </c>
      <c r="BL508" s="166">
        <f t="shared" si="246"/>
        <v>3.6936128240084685</v>
      </c>
      <c r="BM508" s="166">
        <f t="shared" si="246"/>
        <v>3.7866918671734817</v>
      </c>
      <c r="BN508" s="166">
        <f t="shared" si="246"/>
        <v>3.8821165022262529</v>
      </c>
      <c r="BO508" s="166">
        <f t="shared" si="246"/>
        <v>3.979945838082354</v>
      </c>
    </row>
    <row r="509" spans="1:68">
      <c r="B509" s="14" t="s">
        <v>553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1:68">
      <c r="B510" s="64" t="s">
        <v>554</v>
      </c>
      <c r="L510" s="2">
        <f t="shared" ref="L510:BO510" si="247">IF(L$10&gt;$C507,0,+K513)</f>
        <v>0</v>
      </c>
      <c r="M510" s="2">
        <f t="shared" si="247"/>
        <v>0</v>
      </c>
      <c r="N510" s="2">
        <f t="shared" si="247"/>
        <v>0</v>
      </c>
      <c r="O510" s="2">
        <f t="shared" si="247"/>
        <v>0</v>
      </c>
      <c r="P510" s="2">
        <f t="shared" si="247"/>
        <v>0</v>
      </c>
      <c r="Q510" s="2">
        <f t="shared" si="247"/>
        <v>0</v>
      </c>
      <c r="R510" s="2">
        <f t="shared" si="247"/>
        <v>0</v>
      </c>
      <c r="S510" s="2">
        <f t="shared" si="247"/>
        <v>0</v>
      </c>
      <c r="T510" s="2">
        <f t="shared" si="247"/>
        <v>0</v>
      </c>
      <c r="U510" s="2">
        <f t="shared" si="247"/>
        <v>0</v>
      </c>
      <c r="V510" s="2">
        <f t="shared" si="247"/>
        <v>0</v>
      </c>
      <c r="W510" s="2">
        <f t="shared" si="247"/>
        <v>0</v>
      </c>
      <c r="X510" s="2">
        <f t="shared" si="247"/>
        <v>0</v>
      </c>
      <c r="Y510" s="2">
        <f t="shared" si="247"/>
        <v>0</v>
      </c>
      <c r="Z510" s="2">
        <f t="shared" si="247"/>
        <v>0</v>
      </c>
      <c r="AA510" s="2">
        <f t="shared" si="247"/>
        <v>0</v>
      </c>
      <c r="AB510" s="2">
        <f t="shared" si="247"/>
        <v>0</v>
      </c>
      <c r="AC510" s="2">
        <f t="shared" si="247"/>
        <v>0</v>
      </c>
      <c r="AD510" s="2">
        <f t="shared" si="247"/>
        <v>0</v>
      </c>
      <c r="AE510" s="2">
        <f t="shared" si="247"/>
        <v>0</v>
      </c>
      <c r="AF510" s="2">
        <f t="shared" si="247"/>
        <v>0</v>
      </c>
      <c r="AG510" s="2">
        <f t="shared" si="247"/>
        <v>0</v>
      </c>
      <c r="AH510" s="2">
        <f t="shared" si="247"/>
        <v>0</v>
      </c>
      <c r="AI510" s="2">
        <f t="shared" si="247"/>
        <v>0</v>
      </c>
      <c r="AJ510" s="2">
        <f t="shared" si="247"/>
        <v>0</v>
      </c>
      <c r="AK510" s="2">
        <f t="shared" si="247"/>
        <v>0</v>
      </c>
      <c r="AL510" s="2">
        <f t="shared" si="247"/>
        <v>0</v>
      </c>
      <c r="AM510" s="2">
        <f t="shared" si="247"/>
        <v>0</v>
      </c>
      <c r="AN510" s="2">
        <f t="shared" si="247"/>
        <v>0</v>
      </c>
      <c r="AO510" s="2">
        <f t="shared" si="247"/>
        <v>0</v>
      </c>
      <c r="AP510" s="2">
        <f t="shared" si="247"/>
        <v>0</v>
      </c>
      <c r="AQ510" s="2">
        <f t="shared" si="247"/>
        <v>0</v>
      </c>
      <c r="AR510" s="2">
        <f t="shared" si="247"/>
        <v>0</v>
      </c>
      <c r="AS510" s="2">
        <f t="shared" si="247"/>
        <v>0</v>
      </c>
      <c r="AT510" s="2">
        <f t="shared" si="247"/>
        <v>0</v>
      </c>
      <c r="AU510" s="2">
        <f t="shared" si="247"/>
        <v>0</v>
      </c>
      <c r="AV510" s="2">
        <f t="shared" si="247"/>
        <v>0</v>
      </c>
      <c r="AW510" s="2">
        <f t="shared" si="247"/>
        <v>0</v>
      </c>
      <c r="AX510" s="2">
        <f t="shared" si="247"/>
        <v>0</v>
      </c>
      <c r="AY510" s="2">
        <f t="shared" si="247"/>
        <v>0</v>
      </c>
      <c r="AZ510" s="2">
        <f t="shared" si="247"/>
        <v>0</v>
      </c>
      <c r="BA510" s="2">
        <f t="shared" si="247"/>
        <v>0</v>
      </c>
      <c r="BB510" s="2">
        <f t="shared" si="247"/>
        <v>9831.6144929153834</v>
      </c>
      <c r="BC510" s="2">
        <f t="shared" si="247"/>
        <v>19910.985671052233</v>
      </c>
      <c r="BD510" s="2">
        <f t="shared" si="247"/>
        <v>30244.357002878129</v>
      </c>
      <c r="BE510" s="2">
        <f t="shared" si="247"/>
        <v>40838.129292266036</v>
      </c>
      <c r="BF510" s="2">
        <f t="shared" si="247"/>
        <v>0</v>
      </c>
      <c r="BG510" s="2">
        <f t="shared" si="247"/>
        <v>0</v>
      </c>
      <c r="BH510" s="2">
        <f t="shared" si="247"/>
        <v>0</v>
      </c>
      <c r="BI510" s="2">
        <f t="shared" si="247"/>
        <v>0</v>
      </c>
      <c r="BJ510" s="2">
        <f t="shared" si="247"/>
        <v>0</v>
      </c>
      <c r="BK510" s="2">
        <f t="shared" si="247"/>
        <v>0</v>
      </c>
      <c r="BL510" s="2">
        <f t="shared" si="247"/>
        <v>0</v>
      </c>
      <c r="BM510" s="2">
        <f t="shared" si="247"/>
        <v>0</v>
      </c>
      <c r="BN510" s="2">
        <f t="shared" si="247"/>
        <v>0</v>
      </c>
      <c r="BO510" s="2">
        <f t="shared" si="247"/>
        <v>0</v>
      </c>
    </row>
    <row r="511" spans="1:68">
      <c r="A511" t="s">
        <v>336</v>
      </c>
      <c r="B511" s="64" t="s">
        <v>555</v>
      </c>
      <c r="L511" s="2">
        <f t="shared" ref="L511:BO511" si="248">IF(AND(L$10&gt;=$C506,L$10&lt;=$C507),INDEX($C504:$G504,1,L$10-$C506+1)*$C503*L508,0)</f>
        <v>0</v>
      </c>
      <c r="M511" s="2">
        <f t="shared" si="248"/>
        <v>0</v>
      </c>
      <c r="N511" s="2">
        <f t="shared" si="248"/>
        <v>0</v>
      </c>
      <c r="O511" s="2">
        <f t="shared" si="248"/>
        <v>0</v>
      </c>
      <c r="P511" s="2">
        <f t="shared" si="248"/>
        <v>0</v>
      </c>
      <c r="Q511" s="2">
        <f t="shared" si="248"/>
        <v>0</v>
      </c>
      <c r="R511" s="2">
        <f t="shared" si="248"/>
        <v>0</v>
      </c>
      <c r="S511" s="2">
        <f t="shared" si="248"/>
        <v>0</v>
      </c>
      <c r="T511" s="2">
        <f t="shared" si="248"/>
        <v>0</v>
      </c>
      <c r="U511" s="2">
        <f t="shared" si="248"/>
        <v>0</v>
      </c>
      <c r="V511" s="2">
        <f t="shared" si="248"/>
        <v>0</v>
      </c>
      <c r="W511" s="2">
        <f t="shared" si="248"/>
        <v>0</v>
      </c>
      <c r="X511" s="2">
        <f t="shared" si="248"/>
        <v>0</v>
      </c>
      <c r="Y511" s="2">
        <f t="shared" si="248"/>
        <v>0</v>
      </c>
      <c r="Z511" s="2">
        <f t="shared" si="248"/>
        <v>0</v>
      </c>
      <c r="AA511" s="2">
        <f t="shared" si="248"/>
        <v>0</v>
      </c>
      <c r="AB511" s="2">
        <f t="shared" si="248"/>
        <v>0</v>
      </c>
      <c r="AC511" s="2">
        <f t="shared" si="248"/>
        <v>0</v>
      </c>
      <c r="AD511" s="2">
        <f t="shared" si="248"/>
        <v>0</v>
      </c>
      <c r="AE511" s="2">
        <f t="shared" si="248"/>
        <v>0</v>
      </c>
      <c r="AF511" s="2">
        <f t="shared" si="248"/>
        <v>0</v>
      </c>
      <c r="AG511" s="2">
        <f t="shared" si="248"/>
        <v>0</v>
      </c>
      <c r="AH511" s="2">
        <f t="shared" si="248"/>
        <v>0</v>
      </c>
      <c r="AI511" s="2">
        <f t="shared" si="248"/>
        <v>0</v>
      </c>
      <c r="AJ511" s="2">
        <f t="shared" si="248"/>
        <v>0</v>
      </c>
      <c r="AK511" s="2">
        <f t="shared" si="248"/>
        <v>0</v>
      </c>
      <c r="AL511" s="2">
        <f t="shared" si="248"/>
        <v>0</v>
      </c>
      <c r="AM511" s="2">
        <f t="shared" si="248"/>
        <v>0</v>
      </c>
      <c r="AN511" s="2">
        <f t="shared" si="248"/>
        <v>0</v>
      </c>
      <c r="AO511" s="2">
        <f t="shared" si="248"/>
        <v>0</v>
      </c>
      <c r="AP511" s="2">
        <f t="shared" si="248"/>
        <v>0</v>
      </c>
      <c r="AQ511" s="2">
        <f t="shared" si="248"/>
        <v>0</v>
      </c>
      <c r="AR511" s="2">
        <f t="shared" si="248"/>
        <v>0</v>
      </c>
      <c r="AS511" s="2">
        <f t="shared" si="248"/>
        <v>0</v>
      </c>
      <c r="AT511" s="2">
        <f t="shared" si="248"/>
        <v>0</v>
      </c>
      <c r="AU511" s="2">
        <f t="shared" si="248"/>
        <v>0</v>
      </c>
      <c r="AV511" s="2">
        <f t="shared" si="248"/>
        <v>0</v>
      </c>
      <c r="AW511" s="2">
        <f t="shared" si="248"/>
        <v>0</v>
      </c>
      <c r="AX511" s="2">
        <f t="shared" si="248"/>
        <v>0</v>
      </c>
      <c r="AY511" s="2">
        <f t="shared" si="248"/>
        <v>0</v>
      </c>
      <c r="AZ511" s="2">
        <f t="shared" si="248"/>
        <v>0</v>
      </c>
      <c r="BA511" s="2">
        <f t="shared" si="248"/>
        <v>9831.6144929153834</v>
      </c>
      <c r="BB511" s="2">
        <f t="shared" si="248"/>
        <v>10079.371178136849</v>
      </c>
      <c r="BC511" s="2">
        <f t="shared" si="248"/>
        <v>10333.371331825896</v>
      </c>
      <c r="BD511" s="2">
        <f t="shared" si="248"/>
        <v>10593.772289387909</v>
      </c>
      <c r="BE511" s="2">
        <f t="shared" si="248"/>
        <v>10860.735351080484</v>
      </c>
      <c r="BF511" s="2">
        <f t="shared" si="248"/>
        <v>0</v>
      </c>
      <c r="BG511" s="2">
        <f t="shared" si="248"/>
        <v>0</v>
      </c>
      <c r="BH511" s="2">
        <f t="shared" si="248"/>
        <v>0</v>
      </c>
      <c r="BI511" s="2">
        <f t="shared" si="248"/>
        <v>0</v>
      </c>
      <c r="BJ511" s="2">
        <f t="shared" si="248"/>
        <v>0</v>
      </c>
      <c r="BK511" s="2">
        <f t="shared" si="248"/>
        <v>0</v>
      </c>
      <c r="BL511" s="2">
        <f t="shared" si="248"/>
        <v>0</v>
      </c>
      <c r="BM511" s="2">
        <f t="shared" si="248"/>
        <v>0</v>
      </c>
      <c r="BN511" s="2">
        <f t="shared" si="248"/>
        <v>0</v>
      </c>
      <c r="BO511" s="2">
        <f t="shared" si="248"/>
        <v>0</v>
      </c>
      <c r="BP511" s="65">
        <f>SUM(L511:BO511)</f>
        <v>51698.864643346518</v>
      </c>
    </row>
    <row r="512" spans="1:68">
      <c r="B512" s="64" t="s">
        <v>3</v>
      </c>
      <c r="C512" s="165">
        <v>0</v>
      </c>
      <c r="L512" s="2">
        <f t="shared" ref="L512:BO512" si="249">SUM(L510,L511/2)*$C512*IF(L$10=$C506,(13-$D506)/12,IF(L$10=$C507,($D507-1)/12,1))</f>
        <v>0</v>
      </c>
      <c r="M512" s="2">
        <f t="shared" si="249"/>
        <v>0</v>
      </c>
      <c r="N512" s="2">
        <f t="shared" si="249"/>
        <v>0</v>
      </c>
      <c r="O512" s="2">
        <f t="shared" si="249"/>
        <v>0</v>
      </c>
      <c r="P512" s="2">
        <f t="shared" si="249"/>
        <v>0</v>
      </c>
      <c r="Q512" s="2">
        <f t="shared" si="249"/>
        <v>0</v>
      </c>
      <c r="R512" s="2">
        <f t="shared" si="249"/>
        <v>0</v>
      </c>
      <c r="S512" s="2">
        <f t="shared" si="249"/>
        <v>0</v>
      </c>
      <c r="T512" s="2">
        <f t="shared" si="249"/>
        <v>0</v>
      </c>
      <c r="U512" s="2">
        <f t="shared" si="249"/>
        <v>0</v>
      </c>
      <c r="V512" s="2">
        <f t="shared" si="249"/>
        <v>0</v>
      </c>
      <c r="W512" s="2">
        <f t="shared" si="249"/>
        <v>0</v>
      </c>
      <c r="X512" s="2">
        <f t="shared" si="249"/>
        <v>0</v>
      </c>
      <c r="Y512" s="2">
        <f t="shared" si="249"/>
        <v>0</v>
      </c>
      <c r="Z512" s="2">
        <f t="shared" si="249"/>
        <v>0</v>
      </c>
      <c r="AA512" s="2">
        <f t="shared" si="249"/>
        <v>0</v>
      </c>
      <c r="AB512" s="2">
        <f t="shared" si="249"/>
        <v>0</v>
      </c>
      <c r="AC512" s="2">
        <f t="shared" si="249"/>
        <v>0</v>
      </c>
      <c r="AD512" s="2">
        <f t="shared" si="249"/>
        <v>0</v>
      </c>
      <c r="AE512" s="2">
        <f t="shared" si="249"/>
        <v>0</v>
      </c>
      <c r="AF512" s="2">
        <f t="shared" si="249"/>
        <v>0</v>
      </c>
      <c r="AG512" s="2">
        <f t="shared" si="249"/>
        <v>0</v>
      </c>
      <c r="AH512" s="2">
        <f t="shared" si="249"/>
        <v>0</v>
      </c>
      <c r="AI512" s="2">
        <f t="shared" si="249"/>
        <v>0</v>
      </c>
      <c r="AJ512" s="2">
        <f t="shared" si="249"/>
        <v>0</v>
      </c>
      <c r="AK512" s="2">
        <f t="shared" si="249"/>
        <v>0</v>
      </c>
      <c r="AL512" s="2">
        <f t="shared" si="249"/>
        <v>0</v>
      </c>
      <c r="AM512" s="2">
        <f t="shared" si="249"/>
        <v>0</v>
      </c>
      <c r="AN512" s="2">
        <f t="shared" si="249"/>
        <v>0</v>
      </c>
      <c r="AO512" s="2">
        <f t="shared" si="249"/>
        <v>0</v>
      </c>
      <c r="AP512" s="2">
        <f t="shared" si="249"/>
        <v>0</v>
      </c>
      <c r="AQ512" s="2">
        <f t="shared" si="249"/>
        <v>0</v>
      </c>
      <c r="AR512" s="2">
        <f t="shared" si="249"/>
        <v>0</v>
      </c>
      <c r="AS512" s="2">
        <f t="shared" si="249"/>
        <v>0</v>
      </c>
      <c r="AT512" s="2">
        <f t="shared" si="249"/>
        <v>0</v>
      </c>
      <c r="AU512" s="2">
        <f t="shared" si="249"/>
        <v>0</v>
      </c>
      <c r="AV512" s="2">
        <f t="shared" si="249"/>
        <v>0</v>
      </c>
      <c r="AW512" s="2">
        <f t="shared" si="249"/>
        <v>0</v>
      </c>
      <c r="AX512" s="2">
        <f t="shared" si="249"/>
        <v>0</v>
      </c>
      <c r="AY512" s="2">
        <f t="shared" si="249"/>
        <v>0</v>
      </c>
      <c r="AZ512" s="2">
        <f t="shared" si="249"/>
        <v>0</v>
      </c>
      <c r="BA512" s="2">
        <f t="shared" si="249"/>
        <v>0</v>
      </c>
      <c r="BB512" s="2">
        <f t="shared" si="249"/>
        <v>0</v>
      </c>
      <c r="BC512" s="2">
        <f t="shared" si="249"/>
        <v>0</v>
      </c>
      <c r="BD512" s="2">
        <f t="shared" si="249"/>
        <v>0</v>
      </c>
      <c r="BE512" s="2">
        <f t="shared" si="249"/>
        <v>0</v>
      </c>
      <c r="BF512" s="2">
        <f t="shared" si="249"/>
        <v>0</v>
      </c>
      <c r="BG512" s="2">
        <f t="shared" si="249"/>
        <v>0</v>
      </c>
      <c r="BH512" s="2">
        <f t="shared" si="249"/>
        <v>0</v>
      </c>
      <c r="BI512" s="2">
        <f t="shared" si="249"/>
        <v>0</v>
      </c>
      <c r="BJ512" s="2">
        <f t="shared" si="249"/>
        <v>0</v>
      </c>
      <c r="BK512" s="2">
        <f t="shared" si="249"/>
        <v>0</v>
      </c>
      <c r="BL512" s="2">
        <f t="shared" si="249"/>
        <v>0</v>
      </c>
      <c r="BM512" s="2">
        <f t="shared" si="249"/>
        <v>0</v>
      </c>
      <c r="BN512" s="2">
        <f t="shared" si="249"/>
        <v>0</v>
      </c>
      <c r="BO512" s="2">
        <f t="shared" si="249"/>
        <v>0</v>
      </c>
    </row>
    <row r="513" spans="2:67">
      <c r="B513" s="64" t="s">
        <v>556</v>
      </c>
      <c r="K513" s="167"/>
      <c r="L513" s="2">
        <f t="shared" ref="L513" si="250">SUM(L510:L512)</f>
        <v>0</v>
      </c>
      <c r="M513" s="2">
        <f t="shared" ref="M513:BO513" si="251">SUM(M510:M512)</f>
        <v>0</v>
      </c>
      <c r="N513" s="2">
        <f t="shared" si="251"/>
        <v>0</v>
      </c>
      <c r="O513" s="2">
        <f t="shared" si="251"/>
        <v>0</v>
      </c>
      <c r="P513" s="2">
        <f t="shared" si="251"/>
        <v>0</v>
      </c>
      <c r="Q513" s="2">
        <f t="shared" si="251"/>
        <v>0</v>
      </c>
      <c r="R513" s="2">
        <f t="shared" si="251"/>
        <v>0</v>
      </c>
      <c r="S513" s="2">
        <f t="shared" si="251"/>
        <v>0</v>
      </c>
      <c r="T513" s="2">
        <f t="shared" si="251"/>
        <v>0</v>
      </c>
      <c r="U513" s="2">
        <f t="shared" si="251"/>
        <v>0</v>
      </c>
      <c r="V513" s="2">
        <f t="shared" si="251"/>
        <v>0</v>
      </c>
      <c r="W513" s="2">
        <f t="shared" si="251"/>
        <v>0</v>
      </c>
      <c r="X513" s="2">
        <f t="shared" si="251"/>
        <v>0</v>
      </c>
      <c r="Y513" s="2">
        <f t="shared" si="251"/>
        <v>0</v>
      </c>
      <c r="Z513" s="2">
        <f t="shared" si="251"/>
        <v>0</v>
      </c>
      <c r="AA513" s="2">
        <f t="shared" si="251"/>
        <v>0</v>
      </c>
      <c r="AB513" s="2">
        <f t="shared" si="251"/>
        <v>0</v>
      </c>
      <c r="AC513" s="2">
        <f t="shared" si="251"/>
        <v>0</v>
      </c>
      <c r="AD513" s="2">
        <f t="shared" si="251"/>
        <v>0</v>
      </c>
      <c r="AE513" s="2">
        <f t="shared" si="251"/>
        <v>0</v>
      </c>
      <c r="AF513" s="2">
        <f t="shared" si="251"/>
        <v>0</v>
      </c>
      <c r="AG513" s="2">
        <f t="shared" si="251"/>
        <v>0</v>
      </c>
      <c r="AH513" s="2">
        <f t="shared" si="251"/>
        <v>0</v>
      </c>
      <c r="AI513" s="2">
        <f t="shared" si="251"/>
        <v>0</v>
      </c>
      <c r="AJ513" s="2">
        <f t="shared" si="251"/>
        <v>0</v>
      </c>
      <c r="AK513" s="2">
        <f t="shared" si="251"/>
        <v>0</v>
      </c>
      <c r="AL513" s="2">
        <f t="shared" si="251"/>
        <v>0</v>
      </c>
      <c r="AM513" s="2">
        <f t="shared" si="251"/>
        <v>0</v>
      </c>
      <c r="AN513" s="2">
        <f t="shared" si="251"/>
        <v>0</v>
      </c>
      <c r="AO513" s="2">
        <f t="shared" si="251"/>
        <v>0</v>
      </c>
      <c r="AP513" s="2">
        <f t="shared" si="251"/>
        <v>0</v>
      </c>
      <c r="AQ513" s="2">
        <f t="shared" si="251"/>
        <v>0</v>
      </c>
      <c r="AR513" s="2">
        <f t="shared" si="251"/>
        <v>0</v>
      </c>
      <c r="AS513" s="2">
        <f t="shared" si="251"/>
        <v>0</v>
      </c>
      <c r="AT513" s="2">
        <f t="shared" si="251"/>
        <v>0</v>
      </c>
      <c r="AU513" s="2">
        <f t="shared" si="251"/>
        <v>0</v>
      </c>
      <c r="AV513" s="2">
        <f t="shared" si="251"/>
        <v>0</v>
      </c>
      <c r="AW513" s="2">
        <f t="shared" si="251"/>
        <v>0</v>
      </c>
      <c r="AX513" s="2">
        <f t="shared" si="251"/>
        <v>0</v>
      </c>
      <c r="AY513" s="2">
        <f t="shared" si="251"/>
        <v>0</v>
      </c>
      <c r="AZ513" s="2">
        <f t="shared" si="251"/>
        <v>0</v>
      </c>
      <c r="BA513" s="2">
        <f t="shared" si="251"/>
        <v>9831.6144929153834</v>
      </c>
      <c r="BB513" s="2">
        <f t="shared" si="251"/>
        <v>19910.985671052233</v>
      </c>
      <c r="BC513" s="2">
        <f t="shared" si="251"/>
        <v>30244.357002878129</v>
      </c>
      <c r="BD513" s="2">
        <f t="shared" si="251"/>
        <v>40838.129292266036</v>
      </c>
      <c r="BE513" s="2">
        <f t="shared" si="251"/>
        <v>51698.864643346518</v>
      </c>
      <c r="BF513" s="2">
        <f t="shared" si="251"/>
        <v>0</v>
      </c>
      <c r="BG513" s="2">
        <f t="shared" si="251"/>
        <v>0</v>
      </c>
      <c r="BH513" s="2">
        <f t="shared" si="251"/>
        <v>0</v>
      </c>
      <c r="BI513" s="2">
        <f t="shared" si="251"/>
        <v>0</v>
      </c>
      <c r="BJ513" s="2">
        <f t="shared" si="251"/>
        <v>0</v>
      </c>
      <c r="BK513" s="2">
        <f t="shared" si="251"/>
        <v>0</v>
      </c>
      <c r="BL513" s="2">
        <f t="shared" si="251"/>
        <v>0</v>
      </c>
      <c r="BM513" s="2">
        <f t="shared" si="251"/>
        <v>0</v>
      </c>
      <c r="BN513" s="2">
        <f t="shared" si="251"/>
        <v>0</v>
      </c>
      <c r="BO513" s="2">
        <f t="shared" si="251"/>
        <v>0</v>
      </c>
    </row>
    <row r="514" spans="2:67">
      <c r="B514" s="168" t="s">
        <v>557</v>
      </c>
      <c r="E514" s="2">
        <f>MAX(L513:BO513)*(1+$C$8)</f>
        <v>51698.864643346518</v>
      </c>
      <c r="F514" s="159">
        <v>60</v>
      </c>
      <c r="G514" s="169">
        <f>+$C$6</f>
        <v>2.9999999999999997E-4</v>
      </c>
      <c r="H514" s="151"/>
      <c r="L514" s="2"/>
      <c r="M514" s="2"/>
      <c r="N514" s="2"/>
      <c r="O514" s="2"/>
      <c r="P514" s="2"/>
      <c r="Q514" s="2"/>
    </row>
    <row r="515" spans="2:67">
      <c r="B515" s="14"/>
    </row>
    <row r="516" spans="2:67">
      <c r="B516" s="170" t="s">
        <v>558</v>
      </c>
    </row>
    <row r="517" spans="2:67">
      <c r="B517" s="168" t="s">
        <v>559</v>
      </c>
      <c r="K517" s="2"/>
      <c r="L517" s="2">
        <f t="shared" ref="L517:BO517" si="252">IF(L$10=$C507,$E514,K519)</f>
        <v>0</v>
      </c>
      <c r="M517" s="2">
        <f t="shared" si="252"/>
        <v>0</v>
      </c>
      <c r="N517" s="2">
        <f t="shared" si="252"/>
        <v>0</v>
      </c>
      <c r="O517" s="2">
        <f t="shared" si="252"/>
        <v>0</v>
      </c>
      <c r="P517" s="2">
        <f t="shared" si="252"/>
        <v>0</v>
      </c>
      <c r="Q517" s="2">
        <f t="shared" si="252"/>
        <v>0</v>
      </c>
      <c r="R517" s="2">
        <f t="shared" si="252"/>
        <v>0</v>
      </c>
      <c r="S517" s="2">
        <f t="shared" si="252"/>
        <v>0</v>
      </c>
      <c r="T517" s="2">
        <f t="shared" si="252"/>
        <v>0</v>
      </c>
      <c r="U517" s="2">
        <f t="shared" si="252"/>
        <v>0</v>
      </c>
      <c r="V517" s="2">
        <f t="shared" si="252"/>
        <v>0</v>
      </c>
      <c r="W517" s="2">
        <f t="shared" si="252"/>
        <v>0</v>
      </c>
      <c r="X517" s="2">
        <f t="shared" si="252"/>
        <v>0</v>
      </c>
      <c r="Y517" s="2">
        <f t="shared" si="252"/>
        <v>0</v>
      </c>
      <c r="Z517" s="2">
        <f t="shared" si="252"/>
        <v>0</v>
      </c>
      <c r="AA517" s="2">
        <f t="shared" si="252"/>
        <v>0</v>
      </c>
      <c r="AB517" s="2">
        <f t="shared" si="252"/>
        <v>0</v>
      </c>
      <c r="AC517" s="2">
        <f t="shared" si="252"/>
        <v>0</v>
      </c>
      <c r="AD517" s="2">
        <f t="shared" si="252"/>
        <v>0</v>
      </c>
      <c r="AE517" s="2">
        <f t="shared" si="252"/>
        <v>0</v>
      </c>
      <c r="AF517" s="2">
        <f t="shared" si="252"/>
        <v>0</v>
      </c>
      <c r="AG517" s="2">
        <f t="shared" si="252"/>
        <v>0</v>
      </c>
      <c r="AH517" s="2">
        <f t="shared" si="252"/>
        <v>0</v>
      </c>
      <c r="AI517" s="2">
        <f t="shared" si="252"/>
        <v>0</v>
      </c>
      <c r="AJ517" s="2">
        <f t="shared" si="252"/>
        <v>0</v>
      </c>
      <c r="AK517" s="2">
        <f t="shared" si="252"/>
        <v>0</v>
      </c>
      <c r="AL517" s="2">
        <f t="shared" si="252"/>
        <v>0</v>
      </c>
      <c r="AM517" s="2">
        <f t="shared" si="252"/>
        <v>0</v>
      </c>
      <c r="AN517" s="2">
        <f t="shared" si="252"/>
        <v>0</v>
      </c>
      <c r="AO517" s="2">
        <f t="shared" si="252"/>
        <v>0</v>
      </c>
      <c r="AP517" s="2">
        <f t="shared" si="252"/>
        <v>0</v>
      </c>
      <c r="AQ517" s="2">
        <f t="shared" si="252"/>
        <v>0</v>
      </c>
      <c r="AR517" s="2">
        <f t="shared" si="252"/>
        <v>0</v>
      </c>
      <c r="AS517" s="2">
        <f t="shared" si="252"/>
        <v>0</v>
      </c>
      <c r="AT517" s="2">
        <f t="shared" si="252"/>
        <v>0</v>
      </c>
      <c r="AU517" s="2">
        <f t="shared" si="252"/>
        <v>0</v>
      </c>
      <c r="AV517" s="2">
        <f t="shared" si="252"/>
        <v>0</v>
      </c>
      <c r="AW517" s="2">
        <f t="shared" si="252"/>
        <v>0</v>
      </c>
      <c r="AX517" s="2">
        <f t="shared" si="252"/>
        <v>0</v>
      </c>
      <c r="AY517" s="2">
        <f t="shared" si="252"/>
        <v>0</v>
      </c>
      <c r="AZ517" s="2">
        <f t="shared" si="252"/>
        <v>0</v>
      </c>
      <c r="BA517" s="2">
        <f t="shared" si="252"/>
        <v>0</v>
      </c>
      <c r="BB517" s="2">
        <f t="shared" si="252"/>
        <v>0</v>
      </c>
      <c r="BC517" s="2">
        <f t="shared" si="252"/>
        <v>0</v>
      </c>
      <c r="BD517" s="2">
        <f t="shared" si="252"/>
        <v>0</v>
      </c>
      <c r="BE517" s="2">
        <f t="shared" si="252"/>
        <v>51698.864643346518</v>
      </c>
      <c r="BF517" s="2">
        <f t="shared" si="252"/>
        <v>51627.060664675206</v>
      </c>
      <c r="BG517" s="2">
        <f t="shared" si="252"/>
        <v>50765.412920619434</v>
      </c>
      <c r="BH517" s="2">
        <f t="shared" si="252"/>
        <v>49903.765176563662</v>
      </c>
      <c r="BI517" s="2">
        <f t="shared" si="252"/>
        <v>49042.11743250789</v>
      </c>
      <c r="BJ517" s="2">
        <f t="shared" si="252"/>
        <v>48180.469688452118</v>
      </c>
      <c r="BK517" s="2">
        <f t="shared" si="252"/>
        <v>47318.821944396346</v>
      </c>
      <c r="BL517" s="2">
        <f t="shared" si="252"/>
        <v>46457.174200340574</v>
      </c>
      <c r="BM517" s="2">
        <f t="shared" si="252"/>
        <v>45595.526456284802</v>
      </c>
      <c r="BN517" s="2">
        <f t="shared" si="252"/>
        <v>44733.87871222903</v>
      </c>
      <c r="BO517" s="2">
        <f t="shared" si="252"/>
        <v>43872.230968173259</v>
      </c>
    </row>
    <row r="518" spans="2:67">
      <c r="B518" s="64" t="s">
        <v>541</v>
      </c>
      <c r="K518" s="2"/>
      <c r="L518" s="2">
        <f t="shared" ref="L518:BO518" si="253">IF(L$10=$C507,$E514/$F514*(13-$D507)/12,MIN(K519,$E514/$F514))</f>
        <v>0</v>
      </c>
      <c r="M518" s="2">
        <f t="shared" si="253"/>
        <v>0</v>
      </c>
      <c r="N518" s="2">
        <f t="shared" si="253"/>
        <v>0</v>
      </c>
      <c r="O518" s="2">
        <f t="shared" si="253"/>
        <v>0</v>
      </c>
      <c r="P518" s="2">
        <f t="shared" si="253"/>
        <v>0</v>
      </c>
      <c r="Q518" s="2">
        <f t="shared" si="253"/>
        <v>0</v>
      </c>
      <c r="R518" s="2">
        <f t="shared" si="253"/>
        <v>0</v>
      </c>
      <c r="S518" s="2">
        <f t="shared" si="253"/>
        <v>0</v>
      </c>
      <c r="T518" s="2">
        <f t="shared" si="253"/>
        <v>0</v>
      </c>
      <c r="U518" s="2">
        <f t="shared" si="253"/>
        <v>0</v>
      </c>
      <c r="V518" s="2">
        <f t="shared" si="253"/>
        <v>0</v>
      </c>
      <c r="W518" s="2">
        <f t="shared" si="253"/>
        <v>0</v>
      </c>
      <c r="X518" s="2">
        <f t="shared" si="253"/>
        <v>0</v>
      </c>
      <c r="Y518" s="2">
        <f t="shared" si="253"/>
        <v>0</v>
      </c>
      <c r="Z518" s="2">
        <f t="shared" si="253"/>
        <v>0</v>
      </c>
      <c r="AA518" s="2">
        <f t="shared" si="253"/>
        <v>0</v>
      </c>
      <c r="AB518" s="2">
        <f t="shared" si="253"/>
        <v>0</v>
      </c>
      <c r="AC518" s="2">
        <f t="shared" si="253"/>
        <v>0</v>
      </c>
      <c r="AD518" s="2">
        <f t="shared" si="253"/>
        <v>0</v>
      </c>
      <c r="AE518" s="2">
        <f t="shared" si="253"/>
        <v>0</v>
      </c>
      <c r="AF518" s="2">
        <f t="shared" si="253"/>
        <v>0</v>
      </c>
      <c r="AG518" s="2">
        <f t="shared" si="253"/>
        <v>0</v>
      </c>
      <c r="AH518" s="2">
        <f t="shared" si="253"/>
        <v>0</v>
      </c>
      <c r="AI518" s="2">
        <f t="shared" si="253"/>
        <v>0</v>
      </c>
      <c r="AJ518" s="2">
        <f t="shared" si="253"/>
        <v>0</v>
      </c>
      <c r="AK518" s="2">
        <f t="shared" si="253"/>
        <v>0</v>
      </c>
      <c r="AL518" s="2">
        <f t="shared" si="253"/>
        <v>0</v>
      </c>
      <c r="AM518" s="2">
        <f t="shared" si="253"/>
        <v>0</v>
      </c>
      <c r="AN518" s="2">
        <f t="shared" si="253"/>
        <v>0</v>
      </c>
      <c r="AO518" s="2">
        <f t="shared" si="253"/>
        <v>0</v>
      </c>
      <c r="AP518" s="2">
        <f t="shared" si="253"/>
        <v>0</v>
      </c>
      <c r="AQ518" s="2">
        <f t="shared" si="253"/>
        <v>0</v>
      </c>
      <c r="AR518" s="2">
        <f t="shared" si="253"/>
        <v>0</v>
      </c>
      <c r="AS518" s="2">
        <f t="shared" si="253"/>
        <v>0</v>
      </c>
      <c r="AT518" s="2">
        <f t="shared" si="253"/>
        <v>0</v>
      </c>
      <c r="AU518" s="2">
        <f t="shared" si="253"/>
        <v>0</v>
      </c>
      <c r="AV518" s="2">
        <f t="shared" si="253"/>
        <v>0</v>
      </c>
      <c r="AW518" s="2">
        <f t="shared" si="253"/>
        <v>0</v>
      </c>
      <c r="AX518" s="2">
        <f t="shared" si="253"/>
        <v>0</v>
      </c>
      <c r="AY518" s="2">
        <f t="shared" si="253"/>
        <v>0</v>
      </c>
      <c r="AZ518" s="2">
        <f t="shared" si="253"/>
        <v>0</v>
      </c>
      <c r="BA518" s="2">
        <f t="shared" si="253"/>
        <v>0</v>
      </c>
      <c r="BB518" s="2">
        <f t="shared" si="253"/>
        <v>0</v>
      </c>
      <c r="BC518" s="2">
        <f t="shared" si="253"/>
        <v>0</v>
      </c>
      <c r="BD518" s="2">
        <f t="shared" si="253"/>
        <v>0</v>
      </c>
      <c r="BE518" s="2">
        <f t="shared" si="253"/>
        <v>71.80397867131461</v>
      </c>
      <c r="BF518" s="2">
        <f t="shared" si="253"/>
        <v>861.64774405577532</v>
      </c>
      <c r="BG518" s="2">
        <f t="shared" si="253"/>
        <v>861.64774405577532</v>
      </c>
      <c r="BH518" s="2">
        <f t="shared" si="253"/>
        <v>861.64774405577532</v>
      </c>
      <c r="BI518" s="2">
        <f t="shared" si="253"/>
        <v>861.64774405577532</v>
      </c>
      <c r="BJ518" s="2">
        <f t="shared" si="253"/>
        <v>861.64774405577532</v>
      </c>
      <c r="BK518" s="2">
        <f t="shared" si="253"/>
        <v>861.64774405577532</v>
      </c>
      <c r="BL518" s="2">
        <f t="shared" si="253"/>
        <v>861.64774405577532</v>
      </c>
      <c r="BM518" s="2">
        <f t="shared" si="253"/>
        <v>861.64774405577532</v>
      </c>
      <c r="BN518" s="2">
        <f t="shared" si="253"/>
        <v>861.64774405577532</v>
      </c>
      <c r="BO518" s="2">
        <f t="shared" si="253"/>
        <v>861.64774405577532</v>
      </c>
    </row>
    <row r="519" spans="2:67">
      <c r="B519" s="168" t="s">
        <v>542</v>
      </c>
      <c r="K519" s="167">
        <v>0</v>
      </c>
      <c r="L519" s="2">
        <f t="shared" ref="L519:BO519" si="254">+L517-L518</f>
        <v>0</v>
      </c>
      <c r="M519" s="2">
        <f t="shared" si="254"/>
        <v>0</v>
      </c>
      <c r="N519" s="2">
        <f t="shared" si="254"/>
        <v>0</v>
      </c>
      <c r="O519" s="2">
        <f t="shared" si="254"/>
        <v>0</v>
      </c>
      <c r="P519" s="2">
        <f t="shared" si="254"/>
        <v>0</v>
      </c>
      <c r="Q519" s="2">
        <f t="shared" si="254"/>
        <v>0</v>
      </c>
      <c r="R519" s="2">
        <f t="shared" si="254"/>
        <v>0</v>
      </c>
      <c r="S519" s="2">
        <f t="shared" si="254"/>
        <v>0</v>
      </c>
      <c r="T519" s="2">
        <f t="shared" si="254"/>
        <v>0</v>
      </c>
      <c r="U519" s="2">
        <f t="shared" si="254"/>
        <v>0</v>
      </c>
      <c r="V519" s="2">
        <f t="shared" si="254"/>
        <v>0</v>
      </c>
      <c r="W519" s="2">
        <f t="shared" si="254"/>
        <v>0</v>
      </c>
      <c r="X519" s="2">
        <f t="shared" si="254"/>
        <v>0</v>
      </c>
      <c r="Y519" s="2">
        <f t="shared" si="254"/>
        <v>0</v>
      </c>
      <c r="Z519" s="2">
        <f t="shared" si="254"/>
        <v>0</v>
      </c>
      <c r="AA519" s="2">
        <f t="shared" si="254"/>
        <v>0</v>
      </c>
      <c r="AB519" s="2">
        <f t="shared" si="254"/>
        <v>0</v>
      </c>
      <c r="AC519" s="2">
        <f t="shared" si="254"/>
        <v>0</v>
      </c>
      <c r="AD519" s="2">
        <f t="shared" si="254"/>
        <v>0</v>
      </c>
      <c r="AE519" s="2">
        <f t="shared" si="254"/>
        <v>0</v>
      </c>
      <c r="AF519" s="2">
        <f t="shared" si="254"/>
        <v>0</v>
      </c>
      <c r="AG519" s="2">
        <f t="shared" si="254"/>
        <v>0</v>
      </c>
      <c r="AH519" s="2">
        <f t="shared" si="254"/>
        <v>0</v>
      </c>
      <c r="AI519" s="2">
        <f t="shared" si="254"/>
        <v>0</v>
      </c>
      <c r="AJ519" s="2">
        <f t="shared" si="254"/>
        <v>0</v>
      </c>
      <c r="AK519" s="2">
        <f t="shared" si="254"/>
        <v>0</v>
      </c>
      <c r="AL519" s="2">
        <f t="shared" si="254"/>
        <v>0</v>
      </c>
      <c r="AM519" s="2">
        <f t="shared" si="254"/>
        <v>0</v>
      </c>
      <c r="AN519" s="2">
        <f t="shared" si="254"/>
        <v>0</v>
      </c>
      <c r="AO519" s="2">
        <f t="shared" si="254"/>
        <v>0</v>
      </c>
      <c r="AP519" s="2">
        <f t="shared" si="254"/>
        <v>0</v>
      </c>
      <c r="AQ519" s="2">
        <f t="shared" si="254"/>
        <v>0</v>
      </c>
      <c r="AR519" s="2">
        <f t="shared" si="254"/>
        <v>0</v>
      </c>
      <c r="AS519" s="2">
        <f t="shared" si="254"/>
        <v>0</v>
      </c>
      <c r="AT519" s="2">
        <f t="shared" si="254"/>
        <v>0</v>
      </c>
      <c r="AU519" s="2">
        <f t="shared" si="254"/>
        <v>0</v>
      </c>
      <c r="AV519" s="2">
        <f t="shared" si="254"/>
        <v>0</v>
      </c>
      <c r="AW519" s="2">
        <f t="shared" si="254"/>
        <v>0</v>
      </c>
      <c r="AX519" s="2">
        <f t="shared" si="254"/>
        <v>0</v>
      </c>
      <c r="AY519" s="2">
        <f t="shared" si="254"/>
        <v>0</v>
      </c>
      <c r="AZ519" s="2">
        <f t="shared" si="254"/>
        <v>0</v>
      </c>
      <c r="BA519" s="2">
        <f t="shared" si="254"/>
        <v>0</v>
      </c>
      <c r="BB519" s="2">
        <f t="shared" si="254"/>
        <v>0</v>
      </c>
      <c r="BC519" s="2">
        <f t="shared" si="254"/>
        <v>0</v>
      </c>
      <c r="BD519" s="2">
        <f t="shared" si="254"/>
        <v>0</v>
      </c>
      <c r="BE519" s="2">
        <f t="shared" si="254"/>
        <v>51627.060664675206</v>
      </c>
      <c r="BF519" s="2">
        <f t="shared" si="254"/>
        <v>50765.412920619434</v>
      </c>
      <c r="BG519" s="2">
        <f t="shared" si="254"/>
        <v>49903.765176563662</v>
      </c>
      <c r="BH519" s="2">
        <f t="shared" si="254"/>
        <v>49042.11743250789</v>
      </c>
      <c r="BI519" s="2">
        <f t="shared" si="254"/>
        <v>48180.469688452118</v>
      </c>
      <c r="BJ519" s="2">
        <f t="shared" si="254"/>
        <v>47318.821944396346</v>
      </c>
      <c r="BK519" s="2">
        <f t="shared" si="254"/>
        <v>46457.174200340574</v>
      </c>
      <c r="BL519" s="2">
        <f t="shared" si="254"/>
        <v>45595.526456284802</v>
      </c>
      <c r="BM519" s="2">
        <f t="shared" si="254"/>
        <v>44733.87871222903</v>
      </c>
      <c r="BN519" s="2">
        <f t="shared" si="254"/>
        <v>43872.230968173259</v>
      </c>
      <c r="BO519" s="2">
        <f t="shared" si="254"/>
        <v>43010.583224117487</v>
      </c>
    </row>
    <row r="520" spans="2:67">
      <c r="B520" s="64" t="s">
        <v>543</v>
      </c>
      <c r="L520" s="2">
        <f t="shared" ref="L520:BO520" si="255">IF(L$10=$C507,(L517+L519)/2*(13-$D507)/12,(L517+L519)/2)</f>
        <v>0</v>
      </c>
      <c r="M520" s="2">
        <f t="shared" si="255"/>
        <v>0</v>
      </c>
      <c r="N520" s="2">
        <f t="shared" si="255"/>
        <v>0</v>
      </c>
      <c r="O520" s="2">
        <f t="shared" si="255"/>
        <v>0</v>
      </c>
      <c r="P520" s="2">
        <f t="shared" si="255"/>
        <v>0</v>
      </c>
      <c r="Q520" s="2">
        <f t="shared" si="255"/>
        <v>0</v>
      </c>
      <c r="R520" s="2">
        <f t="shared" si="255"/>
        <v>0</v>
      </c>
      <c r="S520" s="2">
        <f t="shared" si="255"/>
        <v>0</v>
      </c>
      <c r="T520" s="2">
        <f t="shared" si="255"/>
        <v>0</v>
      </c>
      <c r="U520" s="2">
        <f t="shared" si="255"/>
        <v>0</v>
      </c>
      <c r="V520" s="2">
        <f t="shared" si="255"/>
        <v>0</v>
      </c>
      <c r="W520" s="2">
        <f t="shared" si="255"/>
        <v>0</v>
      </c>
      <c r="X520" s="2">
        <f t="shared" si="255"/>
        <v>0</v>
      </c>
      <c r="Y520" s="2">
        <f t="shared" si="255"/>
        <v>0</v>
      </c>
      <c r="Z520" s="2">
        <f t="shared" si="255"/>
        <v>0</v>
      </c>
      <c r="AA520" s="2">
        <f t="shared" si="255"/>
        <v>0</v>
      </c>
      <c r="AB520" s="2">
        <f t="shared" si="255"/>
        <v>0</v>
      </c>
      <c r="AC520" s="2">
        <f t="shared" si="255"/>
        <v>0</v>
      </c>
      <c r="AD520" s="2">
        <f t="shared" si="255"/>
        <v>0</v>
      </c>
      <c r="AE520" s="2">
        <f t="shared" si="255"/>
        <v>0</v>
      </c>
      <c r="AF520" s="2">
        <f t="shared" si="255"/>
        <v>0</v>
      </c>
      <c r="AG520" s="2">
        <f t="shared" si="255"/>
        <v>0</v>
      </c>
      <c r="AH520" s="2">
        <f t="shared" si="255"/>
        <v>0</v>
      </c>
      <c r="AI520" s="2">
        <f t="shared" si="255"/>
        <v>0</v>
      </c>
      <c r="AJ520" s="2">
        <f t="shared" si="255"/>
        <v>0</v>
      </c>
      <c r="AK520" s="2">
        <f t="shared" si="255"/>
        <v>0</v>
      </c>
      <c r="AL520" s="2">
        <f t="shared" si="255"/>
        <v>0</v>
      </c>
      <c r="AM520" s="2">
        <f t="shared" si="255"/>
        <v>0</v>
      </c>
      <c r="AN520" s="2">
        <f t="shared" si="255"/>
        <v>0</v>
      </c>
      <c r="AO520" s="2">
        <f t="shared" si="255"/>
        <v>0</v>
      </c>
      <c r="AP520" s="2">
        <f t="shared" si="255"/>
        <v>0</v>
      </c>
      <c r="AQ520" s="2">
        <f t="shared" si="255"/>
        <v>0</v>
      </c>
      <c r="AR520" s="2">
        <f t="shared" si="255"/>
        <v>0</v>
      </c>
      <c r="AS520" s="2">
        <f t="shared" si="255"/>
        <v>0</v>
      </c>
      <c r="AT520" s="2">
        <f t="shared" si="255"/>
        <v>0</v>
      </c>
      <c r="AU520" s="2">
        <f t="shared" si="255"/>
        <v>0</v>
      </c>
      <c r="AV520" s="2">
        <f t="shared" si="255"/>
        <v>0</v>
      </c>
      <c r="AW520" s="2">
        <f t="shared" si="255"/>
        <v>0</v>
      </c>
      <c r="AX520" s="2">
        <f t="shared" si="255"/>
        <v>0</v>
      </c>
      <c r="AY520" s="2">
        <f t="shared" si="255"/>
        <v>0</v>
      </c>
      <c r="AZ520" s="2">
        <f t="shared" si="255"/>
        <v>0</v>
      </c>
      <c r="BA520" s="2">
        <f t="shared" si="255"/>
        <v>0</v>
      </c>
      <c r="BB520" s="2">
        <f t="shared" si="255"/>
        <v>0</v>
      </c>
      <c r="BC520" s="2">
        <f t="shared" si="255"/>
        <v>0</v>
      </c>
      <c r="BD520" s="2">
        <f t="shared" si="255"/>
        <v>0</v>
      </c>
      <c r="BE520" s="2">
        <f t="shared" si="255"/>
        <v>4305.2468878342379</v>
      </c>
      <c r="BF520" s="2">
        <f t="shared" si="255"/>
        <v>51196.236792647323</v>
      </c>
      <c r="BG520" s="2">
        <f t="shared" si="255"/>
        <v>50334.589048591544</v>
      </c>
      <c r="BH520" s="2">
        <f t="shared" si="255"/>
        <v>49472.94130453578</v>
      </c>
      <c r="BI520" s="2">
        <f t="shared" si="255"/>
        <v>48611.29356048</v>
      </c>
      <c r="BJ520" s="2">
        <f t="shared" si="255"/>
        <v>47749.645816424236</v>
      </c>
      <c r="BK520" s="2">
        <f t="shared" si="255"/>
        <v>46887.998072368457</v>
      </c>
      <c r="BL520" s="2">
        <f t="shared" si="255"/>
        <v>46026.350328312692</v>
      </c>
      <c r="BM520" s="2">
        <f t="shared" si="255"/>
        <v>45164.702584256913</v>
      </c>
      <c r="BN520" s="2">
        <f t="shared" si="255"/>
        <v>44303.054840201148</v>
      </c>
      <c r="BO520" s="2">
        <f t="shared" si="255"/>
        <v>43441.407096145369</v>
      </c>
    </row>
    <row r="521" spans="2:67">
      <c r="B521" s="64" t="s">
        <v>535</v>
      </c>
      <c r="L521" s="171">
        <f t="shared" ref="L521:BO521" si="256">+L520*$C$5</f>
        <v>0</v>
      </c>
      <c r="M521" s="171">
        <f t="shared" si="256"/>
        <v>0</v>
      </c>
      <c r="N521" s="171">
        <f t="shared" si="256"/>
        <v>0</v>
      </c>
      <c r="O521" s="171">
        <f t="shared" si="256"/>
        <v>0</v>
      </c>
      <c r="P521" s="171">
        <f t="shared" si="256"/>
        <v>0</v>
      </c>
      <c r="Q521" s="171">
        <f t="shared" si="256"/>
        <v>0</v>
      </c>
      <c r="R521" s="171">
        <f t="shared" si="256"/>
        <v>0</v>
      </c>
      <c r="S521" s="171">
        <f t="shared" si="256"/>
        <v>0</v>
      </c>
      <c r="T521" s="171">
        <f t="shared" si="256"/>
        <v>0</v>
      </c>
      <c r="U521" s="171">
        <f t="shared" si="256"/>
        <v>0</v>
      </c>
      <c r="V521" s="171">
        <f t="shared" si="256"/>
        <v>0</v>
      </c>
      <c r="W521" s="171">
        <f t="shared" si="256"/>
        <v>0</v>
      </c>
      <c r="X521" s="171">
        <f t="shared" si="256"/>
        <v>0</v>
      </c>
      <c r="Y521" s="171">
        <f t="shared" si="256"/>
        <v>0</v>
      </c>
      <c r="Z521" s="171">
        <f t="shared" si="256"/>
        <v>0</v>
      </c>
      <c r="AA521" s="171">
        <f t="shared" si="256"/>
        <v>0</v>
      </c>
      <c r="AB521" s="171">
        <f t="shared" si="256"/>
        <v>0</v>
      </c>
      <c r="AC521" s="171">
        <f t="shared" si="256"/>
        <v>0</v>
      </c>
      <c r="AD521" s="171">
        <f t="shared" si="256"/>
        <v>0</v>
      </c>
      <c r="AE521" s="171">
        <f t="shared" si="256"/>
        <v>0</v>
      </c>
      <c r="AF521" s="171">
        <f t="shared" si="256"/>
        <v>0</v>
      </c>
      <c r="AG521" s="171">
        <f t="shared" si="256"/>
        <v>0</v>
      </c>
      <c r="AH521" s="171">
        <f t="shared" si="256"/>
        <v>0</v>
      </c>
      <c r="AI521" s="171">
        <f t="shared" si="256"/>
        <v>0</v>
      </c>
      <c r="AJ521" s="171">
        <f t="shared" si="256"/>
        <v>0</v>
      </c>
      <c r="AK521" s="171">
        <f t="shared" si="256"/>
        <v>0</v>
      </c>
      <c r="AL521" s="171">
        <f t="shared" si="256"/>
        <v>0</v>
      </c>
      <c r="AM521" s="171">
        <f t="shared" si="256"/>
        <v>0</v>
      </c>
      <c r="AN521" s="171">
        <f t="shared" si="256"/>
        <v>0</v>
      </c>
      <c r="AO521" s="171">
        <f t="shared" si="256"/>
        <v>0</v>
      </c>
      <c r="AP521" s="171">
        <f t="shared" si="256"/>
        <v>0</v>
      </c>
      <c r="AQ521" s="171">
        <f t="shared" si="256"/>
        <v>0</v>
      </c>
      <c r="AR521" s="171">
        <f t="shared" si="256"/>
        <v>0</v>
      </c>
      <c r="AS521" s="171">
        <f t="shared" si="256"/>
        <v>0</v>
      </c>
      <c r="AT521" s="171">
        <f t="shared" si="256"/>
        <v>0</v>
      </c>
      <c r="AU521" s="171">
        <f t="shared" si="256"/>
        <v>0</v>
      </c>
      <c r="AV521" s="171">
        <f t="shared" si="256"/>
        <v>0</v>
      </c>
      <c r="AW521" s="171">
        <f t="shared" si="256"/>
        <v>0</v>
      </c>
      <c r="AX521" s="171">
        <f t="shared" si="256"/>
        <v>0</v>
      </c>
      <c r="AY521" s="171">
        <f t="shared" si="256"/>
        <v>0</v>
      </c>
      <c r="AZ521" s="171">
        <f t="shared" si="256"/>
        <v>0</v>
      </c>
      <c r="BA521" s="171">
        <f t="shared" si="256"/>
        <v>0</v>
      </c>
      <c r="BB521" s="171">
        <f t="shared" si="256"/>
        <v>0</v>
      </c>
      <c r="BC521" s="171">
        <f t="shared" si="256"/>
        <v>0</v>
      </c>
      <c r="BD521" s="171">
        <f t="shared" si="256"/>
        <v>0</v>
      </c>
      <c r="BE521" s="171">
        <f t="shared" si="256"/>
        <v>301.36728214839667</v>
      </c>
      <c r="BF521" s="171">
        <f t="shared" si="256"/>
        <v>3583.7365754853131</v>
      </c>
      <c r="BG521" s="171">
        <f t="shared" si="256"/>
        <v>3523.4212334014082</v>
      </c>
      <c r="BH521" s="171">
        <f t="shared" si="256"/>
        <v>3463.1058913175048</v>
      </c>
      <c r="BI521" s="171">
        <f t="shared" si="256"/>
        <v>3402.7905492336004</v>
      </c>
      <c r="BJ521" s="171">
        <f t="shared" si="256"/>
        <v>3342.4752071496969</v>
      </c>
      <c r="BK521" s="171">
        <f t="shared" si="256"/>
        <v>3282.1598650657925</v>
      </c>
      <c r="BL521" s="171">
        <f t="shared" si="256"/>
        <v>3221.8445229818885</v>
      </c>
      <c r="BM521" s="171">
        <f t="shared" si="256"/>
        <v>3161.5291808979841</v>
      </c>
      <c r="BN521" s="171">
        <f t="shared" si="256"/>
        <v>3101.2138388140806</v>
      </c>
      <c r="BO521" s="171">
        <f t="shared" si="256"/>
        <v>3040.8984967301762</v>
      </c>
    </row>
    <row r="522" spans="2:67">
      <c r="B522" s="14" t="s">
        <v>560</v>
      </c>
      <c r="L522" s="22">
        <f t="shared" ref="L522:BO522" si="257">IF(OR(L$10&lt;$C507,L$10&gt;$C507+$F514),0,IF(L$10=$C507,$E514*(13-$D507)/12,IF(L$10=$C507+$F514,$E514*($D507-1)/12,$E514)))</f>
        <v>0</v>
      </c>
      <c r="M522" s="22">
        <f t="shared" si="257"/>
        <v>0</v>
      </c>
      <c r="N522" s="22">
        <f t="shared" si="257"/>
        <v>0</v>
      </c>
      <c r="O522" s="22">
        <f t="shared" si="257"/>
        <v>0</v>
      </c>
      <c r="P522" s="22">
        <f t="shared" si="257"/>
        <v>0</v>
      </c>
      <c r="Q522" s="22">
        <f t="shared" si="257"/>
        <v>0</v>
      </c>
      <c r="R522" s="22">
        <f t="shared" si="257"/>
        <v>0</v>
      </c>
      <c r="S522" s="22">
        <f t="shared" si="257"/>
        <v>0</v>
      </c>
      <c r="T522" s="22">
        <f t="shared" si="257"/>
        <v>0</v>
      </c>
      <c r="U522" s="22">
        <f t="shared" si="257"/>
        <v>0</v>
      </c>
      <c r="V522" s="22">
        <f t="shared" si="257"/>
        <v>0</v>
      </c>
      <c r="W522" s="22">
        <f t="shared" si="257"/>
        <v>0</v>
      </c>
      <c r="X522" s="22">
        <f t="shared" si="257"/>
        <v>0</v>
      </c>
      <c r="Y522" s="22">
        <f t="shared" si="257"/>
        <v>0</v>
      </c>
      <c r="Z522" s="22">
        <f t="shared" si="257"/>
        <v>0</v>
      </c>
      <c r="AA522" s="22">
        <f t="shared" si="257"/>
        <v>0</v>
      </c>
      <c r="AB522" s="22">
        <f t="shared" si="257"/>
        <v>0</v>
      </c>
      <c r="AC522" s="22">
        <f t="shared" si="257"/>
        <v>0</v>
      </c>
      <c r="AD522" s="22">
        <f t="shared" si="257"/>
        <v>0</v>
      </c>
      <c r="AE522" s="22">
        <f t="shared" si="257"/>
        <v>0</v>
      </c>
      <c r="AF522" s="22">
        <f t="shared" si="257"/>
        <v>0</v>
      </c>
      <c r="AG522" s="22">
        <f t="shared" si="257"/>
        <v>0</v>
      </c>
      <c r="AH522" s="22">
        <f t="shared" si="257"/>
        <v>0</v>
      </c>
      <c r="AI522" s="22">
        <f t="shared" si="257"/>
        <v>0</v>
      </c>
      <c r="AJ522" s="22">
        <f t="shared" si="257"/>
        <v>0</v>
      </c>
      <c r="AK522" s="22">
        <f t="shared" si="257"/>
        <v>0</v>
      </c>
      <c r="AL522" s="22">
        <f t="shared" si="257"/>
        <v>0</v>
      </c>
      <c r="AM522" s="22">
        <f t="shared" si="257"/>
        <v>0</v>
      </c>
      <c r="AN522" s="22">
        <f t="shared" si="257"/>
        <v>0</v>
      </c>
      <c r="AO522" s="22">
        <f t="shared" si="257"/>
        <v>0</v>
      </c>
      <c r="AP522" s="22">
        <f t="shared" si="257"/>
        <v>0</v>
      </c>
      <c r="AQ522" s="22">
        <f t="shared" si="257"/>
        <v>0</v>
      </c>
      <c r="AR522" s="22">
        <f t="shared" si="257"/>
        <v>0</v>
      </c>
      <c r="AS522" s="22">
        <f t="shared" si="257"/>
        <v>0</v>
      </c>
      <c r="AT522" s="22">
        <f t="shared" si="257"/>
        <v>0</v>
      </c>
      <c r="AU522" s="22">
        <f t="shared" si="257"/>
        <v>0</v>
      </c>
      <c r="AV522" s="22">
        <f t="shared" si="257"/>
        <v>0</v>
      </c>
      <c r="AW522" s="22">
        <f t="shared" si="257"/>
        <v>0</v>
      </c>
      <c r="AX522" s="22">
        <f t="shared" si="257"/>
        <v>0</v>
      </c>
      <c r="AY522" s="22">
        <f t="shared" si="257"/>
        <v>0</v>
      </c>
      <c r="AZ522" s="22">
        <f t="shared" si="257"/>
        <v>0</v>
      </c>
      <c r="BA522" s="22">
        <f t="shared" si="257"/>
        <v>0</v>
      </c>
      <c r="BB522" s="22">
        <f t="shared" si="257"/>
        <v>0</v>
      </c>
      <c r="BC522" s="22">
        <f t="shared" si="257"/>
        <v>0</v>
      </c>
      <c r="BD522" s="22">
        <f t="shared" si="257"/>
        <v>0</v>
      </c>
      <c r="BE522" s="22">
        <f t="shared" si="257"/>
        <v>4308.2387202788768</v>
      </c>
      <c r="BF522" s="22">
        <f t="shared" si="257"/>
        <v>51698.864643346518</v>
      </c>
      <c r="BG522" s="22">
        <f t="shared" si="257"/>
        <v>51698.864643346518</v>
      </c>
      <c r="BH522" s="22">
        <f t="shared" si="257"/>
        <v>51698.864643346518</v>
      </c>
      <c r="BI522" s="22">
        <f t="shared" si="257"/>
        <v>51698.864643346518</v>
      </c>
      <c r="BJ522" s="22">
        <f t="shared" si="257"/>
        <v>51698.864643346518</v>
      </c>
      <c r="BK522" s="22">
        <f t="shared" si="257"/>
        <v>51698.864643346518</v>
      </c>
      <c r="BL522" s="22">
        <f t="shared" si="257"/>
        <v>51698.864643346518</v>
      </c>
      <c r="BM522" s="22">
        <f t="shared" si="257"/>
        <v>51698.864643346518</v>
      </c>
      <c r="BN522" s="22">
        <f t="shared" si="257"/>
        <v>51698.864643346518</v>
      </c>
      <c r="BO522" s="22">
        <f t="shared" si="257"/>
        <v>51698.864643346518</v>
      </c>
    </row>
    <row r="523" spans="2:67">
      <c r="B523" s="14" t="s">
        <v>536</v>
      </c>
      <c r="J523" s="2"/>
      <c r="L523" s="172">
        <f>+L522*$G514</f>
        <v>0</v>
      </c>
      <c r="M523" s="172">
        <f t="shared" ref="M523:BO523" si="258">+M522*$G514</f>
        <v>0</v>
      </c>
      <c r="N523" s="172">
        <f t="shared" si="258"/>
        <v>0</v>
      </c>
      <c r="O523" s="172">
        <f t="shared" si="258"/>
        <v>0</v>
      </c>
      <c r="P523" s="172">
        <f t="shared" si="258"/>
        <v>0</v>
      </c>
      <c r="Q523" s="172">
        <f t="shared" si="258"/>
        <v>0</v>
      </c>
      <c r="R523" s="172">
        <f t="shared" si="258"/>
        <v>0</v>
      </c>
      <c r="S523" s="172">
        <f t="shared" si="258"/>
        <v>0</v>
      </c>
      <c r="T523" s="172">
        <f t="shared" si="258"/>
        <v>0</v>
      </c>
      <c r="U523" s="172">
        <f t="shared" si="258"/>
        <v>0</v>
      </c>
      <c r="V523" s="172">
        <f t="shared" si="258"/>
        <v>0</v>
      </c>
      <c r="W523" s="172">
        <f t="shared" si="258"/>
        <v>0</v>
      </c>
      <c r="X523" s="172">
        <f t="shared" si="258"/>
        <v>0</v>
      </c>
      <c r="Y523" s="172">
        <f t="shared" si="258"/>
        <v>0</v>
      </c>
      <c r="Z523" s="172">
        <f t="shared" si="258"/>
        <v>0</v>
      </c>
      <c r="AA523" s="172">
        <f t="shared" si="258"/>
        <v>0</v>
      </c>
      <c r="AB523" s="172">
        <f t="shared" si="258"/>
        <v>0</v>
      </c>
      <c r="AC523" s="172">
        <f t="shared" si="258"/>
        <v>0</v>
      </c>
      <c r="AD523" s="172">
        <f t="shared" si="258"/>
        <v>0</v>
      </c>
      <c r="AE523" s="172">
        <f t="shared" si="258"/>
        <v>0</v>
      </c>
      <c r="AF523" s="172">
        <f t="shared" si="258"/>
        <v>0</v>
      </c>
      <c r="AG523" s="172">
        <f t="shared" si="258"/>
        <v>0</v>
      </c>
      <c r="AH523" s="172">
        <f t="shared" si="258"/>
        <v>0</v>
      </c>
      <c r="AI523" s="172">
        <f t="shared" si="258"/>
        <v>0</v>
      </c>
      <c r="AJ523" s="172">
        <f t="shared" si="258"/>
        <v>0</v>
      </c>
      <c r="AK523" s="172">
        <f t="shared" si="258"/>
        <v>0</v>
      </c>
      <c r="AL523" s="172">
        <f t="shared" si="258"/>
        <v>0</v>
      </c>
      <c r="AM523" s="172">
        <f t="shared" si="258"/>
        <v>0</v>
      </c>
      <c r="AN523" s="172">
        <f t="shared" si="258"/>
        <v>0</v>
      </c>
      <c r="AO523" s="172">
        <f t="shared" si="258"/>
        <v>0</v>
      </c>
      <c r="AP523" s="172">
        <f t="shared" si="258"/>
        <v>0</v>
      </c>
      <c r="AQ523" s="172">
        <f t="shared" si="258"/>
        <v>0</v>
      </c>
      <c r="AR523" s="172">
        <f t="shared" si="258"/>
        <v>0</v>
      </c>
      <c r="AS523" s="172">
        <f t="shared" si="258"/>
        <v>0</v>
      </c>
      <c r="AT523" s="172">
        <f t="shared" si="258"/>
        <v>0</v>
      </c>
      <c r="AU523" s="172">
        <f t="shared" si="258"/>
        <v>0</v>
      </c>
      <c r="AV523" s="172">
        <f t="shared" si="258"/>
        <v>0</v>
      </c>
      <c r="AW523" s="172">
        <f t="shared" si="258"/>
        <v>0</v>
      </c>
      <c r="AX523" s="172">
        <f t="shared" si="258"/>
        <v>0</v>
      </c>
      <c r="AY523" s="172">
        <f t="shared" si="258"/>
        <v>0</v>
      </c>
      <c r="AZ523" s="172">
        <f t="shared" si="258"/>
        <v>0</v>
      </c>
      <c r="BA523" s="172">
        <f t="shared" si="258"/>
        <v>0</v>
      </c>
      <c r="BB523" s="172">
        <f t="shared" si="258"/>
        <v>0</v>
      </c>
      <c r="BC523" s="172">
        <f t="shared" si="258"/>
        <v>0</v>
      </c>
      <c r="BD523" s="172">
        <f t="shared" si="258"/>
        <v>0</v>
      </c>
      <c r="BE523" s="172">
        <f t="shared" si="258"/>
        <v>1.2924716160836629</v>
      </c>
      <c r="BF523" s="172">
        <f t="shared" si="258"/>
        <v>15.509659393003954</v>
      </c>
      <c r="BG523" s="172">
        <f t="shared" si="258"/>
        <v>15.509659393003954</v>
      </c>
      <c r="BH523" s="172">
        <f t="shared" si="258"/>
        <v>15.509659393003954</v>
      </c>
      <c r="BI523" s="172">
        <f t="shared" si="258"/>
        <v>15.509659393003954</v>
      </c>
      <c r="BJ523" s="172">
        <f t="shared" si="258"/>
        <v>15.509659393003954</v>
      </c>
      <c r="BK523" s="172">
        <f t="shared" si="258"/>
        <v>15.509659393003954</v>
      </c>
      <c r="BL523" s="172">
        <f t="shared" si="258"/>
        <v>15.509659393003954</v>
      </c>
      <c r="BM523" s="172">
        <f t="shared" si="258"/>
        <v>15.509659393003954</v>
      </c>
      <c r="BN523" s="172">
        <f t="shared" si="258"/>
        <v>15.509659393003954</v>
      </c>
      <c r="BO523" s="172">
        <f t="shared" si="258"/>
        <v>15.509659393003954</v>
      </c>
    </row>
    <row r="524" spans="2:67" ht="13.5" thickBot="1">
      <c r="B524" s="14" t="s">
        <v>561</v>
      </c>
      <c r="J524" s="2"/>
      <c r="L524" s="157">
        <f t="shared" ref="L524:BO524" si="259">SUM(L518,L521,L523)</f>
        <v>0</v>
      </c>
      <c r="M524" s="157">
        <f t="shared" si="259"/>
        <v>0</v>
      </c>
      <c r="N524" s="157">
        <f t="shared" si="259"/>
        <v>0</v>
      </c>
      <c r="O524" s="157">
        <f t="shared" si="259"/>
        <v>0</v>
      </c>
      <c r="P524" s="157">
        <f t="shared" si="259"/>
        <v>0</v>
      </c>
      <c r="Q524" s="157">
        <f t="shared" si="259"/>
        <v>0</v>
      </c>
      <c r="R524" s="157">
        <f t="shared" si="259"/>
        <v>0</v>
      </c>
      <c r="S524" s="157">
        <f t="shared" si="259"/>
        <v>0</v>
      </c>
      <c r="T524" s="157">
        <f t="shared" si="259"/>
        <v>0</v>
      </c>
      <c r="U524" s="157">
        <f t="shared" si="259"/>
        <v>0</v>
      </c>
      <c r="V524" s="157">
        <f t="shared" si="259"/>
        <v>0</v>
      </c>
      <c r="W524" s="157">
        <f t="shared" si="259"/>
        <v>0</v>
      </c>
      <c r="X524" s="157">
        <f t="shared" si="259"/>
        <v>0</v>
      </c>
      <c r="Y524" s="157">
        <f t="shared" si="259"/>
        <v>0</v>
      </c>
      <c r="Z524" s="157">
        <f t="shared" si="259"/>
        <v>0</v>
      </c>
      <c r="AA524" s="157">
        <f t="shared" si="259"/>
        <v>0</v>
      </c>
      <c r="AB524" s="157">
        <f t="shared" si="259"/>
        <v>0</v>
      </c>
      <c r="AC524" s="157">
        <f t="shared" si="259"/>
        <v>0</v>
      </c>
      <c r="AD524" s="157">
        <f t="shared" si="259"/>
        <v>0</v>
      </c>
      <c r="AE524" s="157">
        <f t="shared" si="259"/>
        <v>0</v>
      </c>
      <c r="AF524" s="157">
        <f t="shared" si="259"/>
        <v>0</v>
      </c>
      <c r="AG524" s="157">
        <f t="shared" si="259"/>
        <v>0</v>
      </c>
      <c r="AH524" s="157">
        <f t="shared" si="259"/>
        <v>0</v>
      </c>
      <c r="AI524" s="157">
        <f t="shared" si="259"/>
        <v>0</v>
      </c>
      <c r="AJ524" s="157">
        <f t="shared" si="259"/>
        <v>0</v>
      </c>
      <c r="AK524" s="157">
        <f t="shared" si="259"/>
        <v>0</v>
      </c>
      <c r="AL524" s="157">
        <f t="shared" si="259"/>
        <v>0</v>
      </c>
      <c r="AM524" s="157">
        <f t="shared" si="259"/>
        <v>0</v>
      </c>
      <c r="AN524" s="157">
        <f t="shared" si="259"/>
        <v>0</v>
      </c>
      <c r="AO524" s="157">
        <f t="shared" si="259"/>
        <v>0</v>
      </c>
      <c r="AP524" s="157">
        <f t="shared" si="259"/>
        <v>0</v>
      </c>
      <c r="AQ524" s="157">
        <f t="shared" si="259"/>
        <v>0</v>
      </c>
      <c r="AR524" s="157">
        <f t="shared" si="259"/>
        <v>0</v>
      </c>
      <c r="AS524" s="157">
        <f t="shared" si="259"/>
        <v>0</v>
      </c>
      <c r="AT524" s="157">
        <f t="shared" si="259"/>
        <v>0</v>
      </c>
      <c r="AU524" s="157">
        <f t="shared" si="259"/>
        <v>0</v>
      </c>
      <c r="AV524" s="157">
        <f t="shared" si="259"/>
        <v>0</v>
      </c>
      <c r="AW524" s="157">
        <f t="shared" si="259"/>
        <v>0</v>
      </c>
      <c r="AX524" s="157">
        <f t="shared" si="259"/>
        <v>0</v>
      </c>
      <c r="AY524" s="157">
        <f t="shared" si="259"/>
        <v>0</v>
      </c>
      <c r="AZ524" s="157">
        <f t="shared" si="259"/>
        <v>0</v>
      </c>
      <c r="BA524" s="157">
        <f t="shared" si="259"/>
        <v>0</v>
      </c>
      <c r="BB524" s="157">
        <f t="shared" si="259"/>
        <v>0</v>
      </c>
      <c r="BC524" s="157">
        <f t="shared" si="259"/>
        <v>0</v>
      </c>
      <c r="BD524" s="157">
        <f t="shared" si="259"/>
        <v>0</v>
      </c>
      <c r="BE524" s="157">
        <f t="shared" si="259"/>
        <v>374.46373243579495</v>
      </c>
      <c r="BF524" s="157">
        <f t="shared" si="259"/>
        <v>4460.893978934092</v>
      </c>
      <c r="BG524" s="157">
        <f t="shared" si="259"/>
        <v>4400.5786368501876</v>
      </c>
      <c r="BH524" s="157">
        <f t="shared" si="259"/>
        <v>4340.2632947662842</v>
      </c>
      <c r="BI524" s="157">
        <f t="shared" si="259"/>
        <v>4279.9479526823798</v>
      </c>
      <c r="BJ524" s="157">
        <f t="shared" si="259"/>
        <v>4219.6326105984763</v>
      </c>
      <c r="BK524" s="157">
        <f t="shared" si="259"/>
        <v>4159.3172685145719</v>
      </c>
      <c r="BL524" s="157">
        <f t="shared" si="259"/>
        <v>4099.0019264306675</v>
      </c>
      <c r="BM524" s="157">
        <f t="shared" si="259"/>
        <v>4038.6865843467631</v>
      </c>
      <c r="BN524" s="157">
        <f t="shared" si="259"/>
        <v>3978.3712422628596</v>
      </c>
      <c r="BO524" s="157">
        <f t="shared" si="259"/>
        <v>3918.0559001789552</v>
      </c>
    </row>
    <row r="525" spans="2:67">
      <c r="B525" s="14"/>
    </row>
    <row r="526" spans="2:67">
      <c r="B526" s="14"/>
    </row>
    <row r="527" spans="2:67">
      <c r="B527" s="14"/>
    </row>
    <row r="528" spans="2:67">
      <c r="B528" s="14"/>
    </row>
    <row r="529" spans="1:68">
      <c r="B529" s="14"/>
    </row>
    <row r="530" spans="1:68">
      <c r="B530" s="14"/>
    </row>
    <row r="531" spans="1:68">
      <c r="B531" s="14"/>
    </row>
    <row r="532" spans="1:68">
      <c r="A532">
        <f>A502+1</f>
        <v>18</v>
      </c>
      <c r="B532" s="158" t="s">
        <v>566</v>
      </c>
      <c r="C532" s="150"/>
      <c r="G532" s="159" t="s">
        <v>567</v>
      </c>
      <c r="H532" s="1">
        <f>+C537</f>
        <v>2060</v>
      </c>
      <c r="I532" s="2">
        <f>+E544</f>
        <v>926039.3090180743</v>
      </c>
      <c r="J532" s="2">
        <f>NPV($C$4,M532:BO532)+L532</f>
        <v>18912.732884409146</v>
      </c>
      <c r="L532" s="2">
        <f>+L554</f>
        <v>0</v>
      </c>
      <c r="M532" s="2">
        <f t="shared" ref="M532:BO532" si="260">+M554</f>
        <v>0</v>
      </c>
      <c r="N532" s="2">
        <f t="shared" si="260"/>
        <v>0</v>
      </c>
      <c r="O532" s="2">
        <f t="shared" si="260"/>
        <v>0</v>
      </c>
      <c r="P532" s="2">
        <f t="shared" si="260"/>
        <v>0</v>
      </c>
      <c r="Q532" s="2">
        <f t="shared" si="260"/>
        <v>0</v>
      </c>
      <c r="R532" s="2">
        <f t="shared" si="260"/>
        <v>0</v>
      </c>
      <c r="S532" s="2">
        <f t="shared" si="260"/>
        <v>0</v>
      </c>
      <c r="T532" s="2">
        <f t="shared" si="260"/>
        <v>0</v>
      </c>
      <c r="U532" s="2">
        <f t="shared" si="260"/>
        <v>0</v>
      </c>
      <c r="V532" s="2">
        <f t="shared" si="260"/>
        <v>0</v>
      </c>
      <c r="W532" s="2">
        <f t="shared" si="260"/>
        <v>0</v>
      </c>
      <c r="X532" s="2">
        <f t="shared" si="260"/>
        <v>0</v>
      </c>
      <c r="Y532" s="2">
        <f t="shared" si="260"/>
        <v>0</v>
      </c>
      <c r="Z532" s="2">
        <f t="shared" si="260"/>
        <v>0</v>
      </c>
      <c r="AA532" s="2">
        <f t="shared" si="260"/>
        <v>0</v>
      </c>
      <c r="AB532" s="2">
        <f t="shared" si="260"/>
        <v>0</v>
      </c>
      <c r="AC532" s="2">
        <f t="shared" si="260"/>
        <v>0</v>
      </c>
      <c r="AD532" s="2">
        <f t="shared" si="260"/>
        <v>0</v>
      </c>
      <c r="AE532" s="2">
        <f t="shared" si="260"/>
        <v>0</v>
      </c>
      <c r="AF532" s="2">
        <f t="shared" si="260"/>
        <v>0</v>
      </c>
      <c r="AG532" s="2">
        <f t="shared" si="260"/>
        <v>0</v>
      </c>
      <c r="AH532" s="2">
        <f t="shared" si="260"/>
        <v>0</v>
      </c>
      <c r="AI532" s="2">
        <f t="shared" si="260"/>
        <v>0</v>
      </c>
      <c r="AJ532" s="2">
        <f t="shared" si="260"/>
        <v>0</v>
      </c>
      <c r="AK532" s="2">
        <f t="shared" si="260"/>
        <v>0</v>
      </c>
      <c r="AL532" s="2">
        <f t="shared" si="260"/>
        <v>0</v>
      </c>
      <c r="AM532" s="2">
        <f t="shared" si="260"/>
        <v>0</v>
      </c>
      <c r="AN532" s="2">
        <f t="shared" si="260"/>
        <v>0</v>
      </c>
      <c r="AO532" s="2">
        <f t="shared" si="260"/>
        <v>0</v>
      </c>
      <c r="AP532" s="2">
        <f t="shared" si="260"/>
        <v>0</v>
      </c>
      <c r="AQ532" s="2">
        <f t="shared" si="260"/>
        <v>0</v>
      </c>
      <c r="AR532" s="2">
        <f t="shared" si="260"/>
        <v>0</v>
      </c>
      <c r="AS532" s="2">
        <f t="shared" si="260"/>
        <v>0</v>
      </c>
      <c r="AT532" s="2">
        <f t="shared" si="260"/>
        <v>0</v>
      </c>
      <c r="AU532" s="2">
        <f t="shared" si="260"/>
        <v>0</v>
      </c>
      <c r="AV532" s="2">
        <f t="shared" si="260"/>
        <v>0</v>
      </c>
      <c r="AW532" s="2">
        <f t="shared" si="260"/>
        <v>0</v>
      </c>
      <c r="AX532" s="2">
        <f t="shared" si="260"/>
        <v>0</v>
      </c>
      <c r="AY532" s="2">
        <f t="shared" si="260"/>
        <v>0</v>
      </c>
      <c r="AZ532" s="2">
        <f t="shared" si="260"/>
        <v>0</v>
      </c>
      <c r="BA532" s="2">
        <f t="shared" si="260"/>
        <v>0</v>
      </c>
      <c r="BB532" s="2">
        <f t="shared" si="260"/>
        <v>0</v>
      </c>
      <c r="BC532" s="2">
        <f t="shared" si="260"/>
        <v>0</v>
      </c>
      <c r="BD532" s="2">
        <f t="shared" si="260"/>
        <v>0</v>
      </c>
      <c r="BE532" s="2">
        <f t="shared" si="260"/>
        <v>0</v>
      </c>
      <c r="BF532" s="2">
        <f t="shared" si="260"/>
        <v>0</v>
      </c>
      <c r="BG532" s="2">
        <f t="shared" si="260"/>
        <v>0</v>
      </c>
      <c r="BH532" s="2">
        <f t="shared" si="260"/>
        <v>7989.8757326459927</v>
      </c>
      <c r="BI532" s="2">
        <f t="shared" si="260"/>
        <v>94708.097998409619</v>
      </c>
      <c r="BJ532" s="2">
        <f t="shared" si="260"/>
        <v>92547.339610700787</v>
      </c>
      <c r="BK532" s="2">
        <f t="shared" si="260"/>
        <v>90386.581222991954</v>
      </c>
      <c r="BL532" s="2">
        <f t="shared" si="260"/>
        <v>88225.822835283107</v>
      </c>
      <c r="BM532" s="2">
        <f t="shared" si="260"/>
        <v>86065.064447574274</v>
      </c>
      <c r="BN532" s="2">
        <f t="shared" si="260"/>
        <v>83904.306059865441</v>
      </c>
      <c r="BO532" s="2">
        <f t="shared" si="260"/>
        <v>81743.547672156608</v>
      </c>
    </row>
    <row r="533" spans="1:68">
      <c r="B533" s="160" t="str">
        <f>"Jan "&amp;$L$10&amp;" $"</f>
        <v>Jan 2012 $</v>
      </c>
      <c r="C533" s="161">
        <v>261894.592</v>
      </c>
      <c r="D533" s="159"/>
      <c r="E533" s="159"/>
      <c r="F533" s="159"/>
      <c r="G533" s="159"/>
      <c r="H533" s="162"/>
    </row>
    <row r="534" spans="1:68">
      <c r="B534" s="14" t="s">
        <v>549</v>
      </c>
      <c r="C534" s="163">
        <v>0.13739999999999999</v>
      </c>
      <c r="D534" s="163">
        <v>0.53769999999999996</v>
      </c>
      <c r="E534" s="163">
        <v>0.32490000000000002</v>
      </c>
      <c r="F534" s="163">
        <v>0</v>
      </c>
      <c r="G534" s="163">
        <v>0</v>
      </c>
      <c r="H534" s="164"/>
      <c r="J534" s="17"/>
      <c r="K534" s="17"/>
    </row>
    <row r="535" spans="1:68">
      <c r="B535" s="14" t="s">
        <v>323</v>
      </c>
      <c r="C535" s="165">
        <v>2.52E-2</v>
      </c>
      <c r="D535" s="159"/>
      <c r="E535" s="159"/>
      <c r="F535" s="159"/>
      <c r="G535" s="159"/>
    </row>
    <row r="536" spans="1:68">
      <c r="B536" s="14" t="s">
        <v>550</v>
      </c>
      <c r="C536" s="159">
        <v>2058</v>
      </c>
      <c r="D536" s="159">
        <v>1</v>
      </c>
      <c r="E536" s="159"/>
      <c r="F536" s="159"/>
      <c r="G536" s="159"/>
    </row>
    <row r="537" spans="1:68">
      <c r="B537" s="14" t="s">
        <v>551</v>
      </c>
      <c r="C537" s="159">
        <v>2060</v>
      </c>
      <c r="D537" s="159">
        <v>12</v>
      </c>
      <c r="E537" s="159"/>
      <c r="F537" s="159"/>
      <c r="G537" s="159"/>
    </row>
    <row r="538" spans="1:68">
      <c r="B538" s="15" t="s">
        <v>552</v>
      </c>
      <c r="L538" s="166">
        <f t="shared" ref="L538:BO538" si="261">(1+$C535)^L$21</f>
        <v>1.0125216047077712</v>
      </c>
      <c r="M538" s="166">
        <f t="shared" si="261"/>
        <v>1.0380371491464069</v>
      </c>
      <c r="N538" s="166">
        <f t="shared" si="261"/>
        <v>1.0641956853048962</v>
      </c>
      <c r="O538" s="166">
        <f t="shared" si="261"/>
        <v>1.0910134165745795</v>
      </c>
      <c r="P538" s="166">
        <f t="shared" si="261"/>
        <v>1.1185069546722588</v>
      </c>
      <c r="Q538" s="166">
        <f t="shared" si="261"/>
        <v>1.1466933299299995</v>
      </c>
      <c r="R538" s="166">
        <f t="shared" si="261"/>
        <v>1.1755900018442353</v>
      </c>
      <c r="S538" s="166">
        <f t="shared" si="261"/>
        <v>1.2052148698907099</v>
      </c>
      <c r="T538" s="166">
        <f t="shared" si="261"/>
        <v>1.2355862846119556</v>
      </c>
      <c r="U538" s="166">
        <f t="shared" si="261"/>
        <v>1.2667230589841769</v>
      </c>
      <c r="V538" s="166">
        <f t="shared" si="261"/>
        <v>1.2986444800705779</v>
      </c>
      <c r="W538" s="166">
        <f t="shared" si="261"/>
        <v>1.3313703209683565</v>
      </c>
      <c r="X538" s="166">
        <f t="shared" si="261"/>
        <v>1.3649208530567589</v>
      </c>
      <c r="Y538" s="166">
        <f t="shared" si="261"/>
        <v>1.399316858553789</v>
      </c>
      <c r="Z538" s="166">
        <f t="shared" si="261"/>
        <v>1.4345796433893443</v>
      </c>
      <c r="AA538" s="166">
        <f t="shared" si="261"/>
        <v>1.4707310504027555</v>
      </c>
      <c r="AB538" s="166">
        <f t="shared" si="261"/>
        <v>1.507793472872905</v>
      </c>
      <c r="AC538" s="166">
        <f t="shared" si="261"/>
        <v>1.5457898683893019</v>
      </c>
      <c r="AD538" s="166">
        <f t="shared" si="261"/>
        <v>1.5847437730727121</v>
      </c>
      <c r="AE538" s="166">
        <f t="shared" si="261"/>
        <v>1.6246793161541444</v>
      </c>
      <c r="AF538" s="166">
        <f t="shared" si="261"/>
        <v>1.6656212349212287</v>
      </c>
      <c r="AG538" s="166">
        <f t="shared" si="261"/>
        <v>1.7075948900412434</v>
      </c>
      <c r="AH538" s="166">
        <f t="shared" si="261"/>
        <v>1.7506262812702824</v>
      </c>
      <c r="AI538" s="166">
        <f t="shared" si="261"/>
        <v>1.7947420635582936</v>
      </c>
      <c r="AJ538" s="166">
        <f t="shared" si="261"/>
        <v>1.8399695635599622</v>
      </c>
      <c r="AK538" s="166">
        <f t="shared" si="261"/>
        <v>1.8863367965616731</v>
      </c>
      <c r="AL538" s="166">
        <f t="shared" si="261"/>
        <v>1.933872483835027</v>
      </c>
      <c r="AM538" s="166">
        <f t="shared" si="261"/>
        <v>1.9826060704276696</v>
      </c>
      <c r="AN538" s="166">
        <f t="shared" si="261"/>
        <v>2.0325677434024465</v>
      </c>
      <c r="AO538" s="166">
        <f t="shared" si="261"/>
        <v>2.0837884505361881</v>
      </c>
      <c r="AP538" s="166">
        <f t="shared" si="261"/>
        <v>2.1362999194896997</v>
      </c>
      <c r="AQ538" s="166">
        <f t="shared" si="261"/>
        <v>2.1901346774608399</v>
      </c>
      <c r="AR538" s="166">
        <f t="shared" si="261"/>
        <v>2.2453260713328529</v>
      </c>
      <c r="AS538" s="166">
        <f t="shared" si="261"/>
        <v>2.3019082883304405</v>
      </c>
      <c r="AT538" s="166">
        <f t="shared" si="261"/>
        <v>2.3599163771963672</v>
      </c>
      <c r="AU538" s="166">
        <f t="shared" si="261"/>
        <v>2.4193862699017155</v>
      </c>
      <c r="AV538" s="166">
        <f t="shared" si="261"/>
        <v>2.4803548039032384</v>
      </c>
      <c r="AW538" s="166">
        <f t="shared" si="261"/>
        <v>2.5428597449615999</v>
      </c>
      <c r="AX538" s="166">
        <f t="shared" si="261"/>
        <v>2.606939810534632</v>
      </c>
      <c r="AY538" s="166">
        <f t="shared" si="261"/>
        <v>2.672634693760104</v>
      </c>
      <c r="AZ538" s="166">
        <f t="shared" si="261"/>
        <v>2.7399850880428587</v>
      </c>
      <c r="BA538" s="166">
        <f t="shared" si="261"/>
        <v>2.8090327122615379</v>
      </c>
      <c r="BB538" s="166">
        <f t="shared" si="261"/>
        <v>2.8798203366105284</v>
      </c>
      <c r="BC538" s="166">
        <f t="shared" si="261"/>
        <v>2.9523918090931134</v>
      </c>
      <c r="BD538" s="166">
        <f t="shared" si="261"/>
        <v>3.0267920826822596</v>
      </c>
      <c r="BE538" s="166">
        <f t="shared" si="261"/>
        <v>3.1030672431658526</v>
      </c>
      <c r="BF538" s="166">
        <f t="shared" si="261"/>
        <v>3.1812645376936315</v>
      </c>
      <c r="BG538" s="166">
        <f t="shared" si="261"/>
        <v>3.2614324040435108</v>
      </c>
      <c r="BH538" s="166">
        <f t="shared" si="261"/>
        <v>3.3436205006254069</v>
      </c>
      <c r="BI538" s="166">
        <f t="shared" si="261"/>
        <v>3.4278797372411671</v>
      </c>
      <c r="BJ538" s="166">
        <f t="shared" si="261"/>
        <v>3.5142623066196435</v>
      </c>
      <c r="BK538" s="166">
        <f t="shared" si="261"/>
        <v>3.6028217167464582</v>
      </c>
      <c r="BL538" s="166">
        <f t="shared" si="261"/>
        <v>3.6936128240084685</v>
      </c>
      <c r="BM538" s="166">
        <f t="shared" si="261"/>
        <v>3.7866918671734817</v>
      </c>
      <c r="BN538" s="166">
        <f t="shared" si="261"/>
        <v>3.8821165022262529</v>
      </c>
      <c r="BO538" s="166">
        <f t="shared" si="261"/>
        <v>3.979945838082354</v>
      </c>
    </row>
    <row r="539" spans="1:68">
      <c r="B539" s="14" t="s">
        <v>553</v>
      </c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1:68">
      <c r="B540" s="64" t="s">
        <v>554</v>
      </c>
      <c r="L540" s="2">
        <f t="shared" ref="L540:BO540" si="262">IF(L$10&gt;$C537,0,+K543)</f>
        <v>0</v>
      </c>
      <c r="M540" s="2">
        <f t="shared" si="262"/>
        <v>0</v>
      </c>
      <c r="N540" s="2">
        <f t="shared" si="262"/>
        <v>0</v>
      </c>
      <c r="O540" s="2">
        <f t="shared" si="262"/>
        <v>0</v>
      </c>
      <c r="P540" s="2">
        <f t="shared" si="262"/>
        <v>0</v>
      </c>
      <c r="Q540" s="2">
        <f t="shared" si="262"/>
        <v>0</v>
      </c>
      <c r="R540" s="2">
        <f t="shared" si="262"/>
        <v>0</v>
      </c>
      <c r="S540" s="2">
        <f t="shared" si="262"/>
        <v>0</v>
      </c>
      <c r="T540" s="2">
        <f t="shared" si="262"/>
        <v>0</v>
      </c>
      <c r="U540" s="2">
        <f t="shared" si="262"/>
        <v>0</v>
      </c>
      <c r="V540" s="2">
        <f t="shared" si="262"/>
        <v>0</v>
      </c>
      <c r="W540" s="2">
        <f t="shared" si="262"/>
        <v>0</v>
      </c>
      <c r="X540" s="2">
        <f t="shared" si="262"/>
        <v>0</v>
      </c>
      <c r="Y540" s="2">
        <f t="shared" si="262"/>
        <v>0</v>
      </c>
      <c r="Z540" s="2">
        <f t="shared" si="262"/>
        <v>0</v>
      </c>
      <c r="AA540" s="2">
        <f t="shared" si="262"/>
        <v>0</v>
      </c>
      <c r="AB540" s="2">
        <f t="shared" si="262"/>
        <v>0</v>
      </c>
      <c r="AC540" s="2">
        <f t="shared" si="262"/>
        <v>0</v>
      </c>
      <c r="AD540" s="2">
        <f t="shared" si="262"/>
        <v>0</v>
      </c>
      <c r="AE540" s="2">
        <f t="shared" si="262"/>
        <v>0</v>
      </c>
      <c r="AF540" s="2">
        <f t="shared" si="262"/>
        <v>0</v>
      </c>
      <c r="AG540" s="2">
        <f t="shared" si="262"/>
        <v>0</v>
      </c>
      <c r="AH540" s="2">
        <f t="shared" si="262"/>
        <v>0</v>
      </c>
      <c r="AI540" s="2">
        <f t="shared" si="262"/>
        <v>0</v>
      </c>
      <c r="AJ540" s="2">
        <f t="shared" si="262"/>
        <v>0</v>
      </c>
      <c r="AK540" s="2">
        <f t="shared" si="262"/>
        <v>0</v>
      </c>
      <c r="AL540" s="2">
        <f t="shared" si="262"/>
        <v>0</v>
      </c>
      <c r="AM540" s="2">
        <f t="shared" si="262"/>
        <v>0</v>
      </c>
      <c r="AN540" s="2">
        <f t="shared" si="262"/>
        <v>0</v>
      </c>
      <c r="AO540" s="2">
        <f t="shared" si="262"/>
        <v>0</v>
      </c>
      <c r="AP540" s="2">
        <f t="shared" si="262"/>
        <v>0</v>
      </c>
      <c r="AQ540" s="2">
        <f t="shared" si="262"/>
        <v>0</v>
      </c>
      <c r="AR540" s="2">
        <f t="shared" si="262"/>
        <v>0</v>
      </c>
      <c r="AS540" s="2">
        <f t="shared" si="262"/>
        <v>0</v>
      </c>
      <c r="AT540" s="2">
        <f t="shared" si="262"/>
        <v>0</v>
      </c>
      <c r="AU540" s="2">
        <f t="shared" si="262"/>
        <v>0</v>
      </c>
      <c r="AV540" s="2">
        <f t="shared" si="262"/>
        <v>0</v>
      </c>
      <c r="AW540" s="2">
        <f t="shared" si="262"/>
        <v>0</v>
      </c>
      <c r="AX540" s="2">
        <f t="shared" si="262"/>
        <v>0</v>
      </c>
      <c r="AY540" s="2">
        <f t="shared" si="262"/>
        <v>0</v>
      </c>
      <c r="AZ540" s="2">
        <f t="shared" si="262"/>
        <v>0</v>
      </c>
      <c r="BA540" s="2">
        <f t="shared" si="262"/>
        <v>0</v>
      </c>
      <c r="BB540" s="2">
        <f t="shared" si="262"/>
        <v>0</v>
      </c>
      <c r="BC540" s="2">
        <f t="shared" si="262"/>
        <v>0</v>
      </c>
      <c r="BD540" s="2">
        <f t="shared" si="262"/>
        <v>0</v>
      </c>
      <c r="BE540" s="2">
        <f t="shared" si="262"/>
        <v>0</v>
      </c>
      <c r="BF540" s="2">
        <f t="shared" si="262"/>
        <v>0</v>
      </c>
      <c r="BG540" s="2">
        <f t="shared" si="262"/>
        <v>118052.99487804819</v>
      </c>
      <c r="BH540" s="2">
        <f t="shared" si="262"/>
        <v>599060.98790686252</v>
      </c>
      <c r="BI540" s="2">
        <f t="shared" si="262"/>
        <v>0</v>
      </c>
      <c r="BJ540" s="2">
        <f t="shared" si="262"/>
        <v>0</v>
      </c>
      <c r="BK540" s="2">
        <f t="shared" si="262"/>
        <v>0</v>
      </c>
      <c r="BL540" s="2">
        <f t="shared" si="262"/>
        <v>0</v>
      </c>
      <c r="BM540" s="2">
        <f t="shared" si="262"/>
        <v>0</v>
      </c>
      <c r="BN540" s="2">
        <f t="shared" si="262"/>
        <v>0</v>
      </c>
      <c r="BO540" s="2">
        <f t="shared" si="262"/>
        <v>0</v>
      </c>
    </row>
    <row r="541" spans="1:68">
      <c r="A541" t="s">
        <v>335</v>
      </c>
      <c r="B541" s="64" t="s">
        <v>555</v>
      </c>
      <c r="L541" s="2">
        <f t="shared" ref="L541:BO541" si="263">IF(AND(L$10&gt;=$C536,L$10&lt;=$C537),INDEX($C534:$G534,1,L$10-$C536+1)*$C533*L538,0)</f>
        <v>0</v>
      </c>
      <c r="M541" s="2">
        <f t="shared" si="263"/>
        <v>0</v>
      </c>
      <c r="N541" s="2">
        <f t="shared" si="263"/>
        <v>0</v>
      </c>
      <c r="O541" s="2">
        <f t="shared" si="263"/>
        <v>0</v>
      </c>
      <c r="P541" s="2">
        <f t="shared" si="263"/>
        <v>0</v>
      </c>
      <c r="Q541" s="2">
        <f t="shared" si="263"/>
        <v>0</v>
      </c>
      <c r="R541" s="2">
        <f t="shared" si="263"/>
        <v>0</v>
      </c>
      <c r="S541" s="2">
        <f t="shared" si="263"/>
        <v>0</v>
      </c>
      <c r="T541" s="2">
        <f t="shared" si="263"/>
        <v>0</v>
      </c>
      <c r="U541" s="2">
        <f t="shared" si="263"/>
        <v>0</v>
      </c>
      <c r="V541" s="2">
        <f t="shared" si="263"/>
        <v>0</v>
      </c>
      <c r="W541" s="2">
        <f t="shared" si="263"/>
        <v>0</v>
      </c>
      <c r="X541" s="2">
        <f t="shared" si="263"/>
        <v>0</v>
      </c>
      <c r="Y541" s="2">
        <f t="shared" si="263"/>
        <v>0</v>
      </c>
      <c r="Z541" s="2">
        <f t="shared" si="263"/>
        <v>0</v>
      </c>
      <c r="AA541" s="2">
        <f t="shared" si="263"/>
        <v>0</v>
      </c>
      <c r="AB541" s="2">
        <f t="shared" si="263"/>
        <v>0</v>
      </c>
      <c r="AC541" s="2">
        <f t="shared" si="263"/>
        <v>0</v>
      </c>
      <c r="AD541" s="2">
        <f t="shared" si="263"/>
        <v>0</v>
      </c>
      <c r="AE541" s="2">
        <f t="shared" si="263"/>
        <v>0</v>
      </c>
      <c r="AF541" s="2">
        <f t="shared" si="263"/>
        <v>0</v>
      </c>
      <c r="AG541" s="2">
        <f t="shared" si="263"/>
        <v>0</v>
      </c>
      <c r="AH541" s="2">
        <f t="shared" si="263"/>
        <v>0</v>
      </c>
      <c r="AI541" s="2">
        <f t="shared" si="263"/>
        <v>0</v>
      </c>
      <c r="AJ541" s="2">
        <f t="shared" si="263"/>
        <v>0</v>
      </c>
      <c r="AK541" s="2">
        <f t="shared" si="263"/>
        <v>0</v>
      </c>
      <c r="AL541" s="2">
        <f t="shared" si="263"/>
        <v>0</v>
      </c>
      <c r="AM541" s="2">
        <f t="shared" si="263"/>
        <v>0</v>
      </c>
      <c r="AN541" s="2">
        <f t="shared" si="263"/>
        <v>0</v>
      </c>
      <c r="AO541" s="2">
        <f t="shared" si="263"/>
        <v>0</v>
      </c>
      <c r="AP541" s="2">
        <f t="shared" si="263"/>
        <v>0</v>
      </c>
      <c r="AQ541" s="2">
        <f t="shared" si="263"/>
        <v>0</v>
      </c>
      <c r="AR541" s="2">
        <f t="shared" si="263"/>
        <v>0</v>
      </c>
      <c r="AS541" s="2">
        <f t="shared" si="263"/>
        <v>0</v>
      </c>
      <c r="AT541" s="2">
        <f t="shared" si="263"/>
        <v>0</v>
      </c>
      <c r="AU541" s="2">
        <f t="shared" si="263"/>
        <v>0</v>
      </c>
      <c r="AV541" s="2">
        <f t="shared" si="263"/>
        <v>0</v>
      </c>
      <c r="AW541" s="2">
        <f t="shared" si="263"/>
        <v>0</v>
      </c>
      <c r="AX541" s="2">
        <f t="shared" si="263"/>
        <v>0</v>
      </c>
      <c r="AY541" s="2">
        <f t="shared" si="263"/>
        <v>0</v>
      </c>
      <c r="AZ541" s="2">
        <f t="shared" si="263"/>
        <v>0</v>
      </c>
      <c r="BA541" s="2">
        <f t="shared" si="263"/>
        <v>0</v>
      </c>
      <c r="BB541" s="2">
        <f t="shared" si="263"/>
        <v>0</v>
      </c>
      <c r="BC541" s="2">
        <f t="shared" si="263"/>
        <v>0</v>
      </c>
      <c r="BD541" s="2">
        <f t="shared" si="263"/>
        <v>0</v>
      </c>
      <c r="BE541" s="2">
        <f t="shared" si="263"/>
        <v>0</v>
      </c>
      <c r="BF541" s="2">
        <f t="shared" si="263"/>
        <v>114475.63139689522</v>
      </c>
      <c r="BG541" s="2">
        <f t="shared" si="263"/>
        <v>459277.26627775643</v>
      </c>
      <c r="BH541" s="2">
        <f t="shared" si="263"/>
        <v>284507.17360190977</v>
      </c>
      <c r="BI541" s="2">
        <f t="shared" si="263"/>
        <v>0</v>
      </c>
      <c r="BJ541" s="2">
        <f t="shared" si="263"/>
        <v>0</v>
      </c>
      <c r="BK541" s="2">
        <f t="shared" si="263"/>
        <v>0</v>
      </c>
      <c r="BL541" s="2">
        <f t="shared" si="263"/>
        <v>0</v>
      </c>
      <c r="BM541" s="2">
        <f t="shared" si="263"/>
        <v>0</v>
      </c>
      <c r="BN541" s="2">
        <f t="shared" si="263"/>
        <v>0</v>
      </c>
      <c r="BO541" s="2">
        <f t="shared" si="263"/>
        <v>0</v>
      </c>
      <c r="BP541" s="65">
        <f>SUM(L541:BO541)</f>
        <v>858260.07127656136</v>
      </c>
    </row>
    <row r="542" spans="1:68">
      <c r="B542" s="64" t="s">
        <v>3</v>
      </c>
      <c r="C542" s="165">
        <v>6.25E-2</v>
      </c>
      <c r="L542" s="2">
        <f t="shared" ref="L542:BO542" si="264">SUM(L540,L541/2)*$C542*IF(L$10=$C536,(13-$D536)/12,IF(L$10=$C537,($D537-1)/12,1))</f>
        <v>0</v>
      </c>
      <c r="M542" s="2">
        <f t="shared" si="264"/>
        <v>0</v>
      </c>
      <c r="N542" s="2">
        <f t="shared" si="264"/>
        <v>0</v>
      </c>
      <c r="O542" s="2">
        <f t="shared" si="264"/>
        <v>0</v>
      </c>
      <c r="P542" s="2">
        <f t="shared" si="264"/>
        <v>0</v>
      </c>
      <c r="Q542" s="2">
        <f t="shared" si="264"/>
        <v>0</v>
      </c>
      <c r="R542" s="2">
        <f t="shared" si="264"/>
        <v>0</v>
      </c>
      <c r="S542" s="2">
        <f t="shared" si="264"/>
        <v>0</v>
      </c>
      <c r="T542" s="2">
        <f t="shared" si="264"/>
        <v>0</v>
      </c>
      <c r="U542" s="2">
        <f t="shared" si="264"/>
        <v>0</v>
      </c>
      <c r="V542" s="2">
        <f t="shared" si="264"/>
        <v>0</v>
      </c>
      <c r="W542" s="2">
        <f t="shared" si="264"/>
        <v>0</v>
      </c>
      <c r="X542" s="2">
        <f t="shared" si="264"/>
        <v>0</v>
      </c>
      <c r="Y542" s="2">
        <f t="shared" si="264"/>
        <v>0</v>
      </c>
      <c r="Z542" s="2">
        <f t="shared" si="264"/>
        <v>0</v>
      </c>
      <c r="AA542" s="2">
        <f t="shared" si="264"/>
        <v>0</v>
      </c>
      <c r="AB542" s="2">
        <f t="shared" si="264"/>
        <v>0</v>
      </c>
      <c r="AC542" s="2">
        <f t="shared" si="264"/>
        <v>0</v>
      </c>
      <c r="AD542" s="2">
        <f t="shared" si="264"/>
        <v>0</v>
      </c>
      <c r="AE542" s="2">
        <f t="shared" si="264"/>
        <v>0</v>
      </c>
      <c r="AF542" s="2">
        <f t="shared" si="264"/>
        <v>0</v>
      </c>
      <c r="AG542" s="2">
        <f t="shared" si="264"/>
        <v>0</v>
      </c>
      <c r="AH542" s="2">
        <f t="shared" si="264"/>
        <v>0</v>
      </c>
      <c r="AI542" s="2">
        <f t="shared" si="264"/>
        <v>0</v>
      </c>
      <c r="AJ542" s="2">
        <f t="shared" si="264"/>
        <v>0</v>
      </c>
      <c r="AK542" s="2">
        <f t="shared" si="264"/>
        <v>0</v>
      </c>
      <c r="AL542" s="2">
        <f t="shared" si="264"/>
        <v>0</v>
      </c>
      <c r="AM542" s="2">
        <f t="shared" si="264"/>
        <v>0</v>
      </c>
      <c r="AN542" s="2">
        <f t="shared" si="264"/>
        <v>0</v>
      </c>
      <c r="AO542" s="2">
        <f t="shared" si="264"/>
        <v>0</v>
      </c>
      <c r="AP542" s="2">
        <f t="shared" si="264"/>
        <v>0</v>
      </c>
      <c r="AQ542" s="2">
        <f t="shared" si="264"/>
        <v>0</v>
      </c>
      <c r="AR542" s="2">
        <f t="shared" si="264"/>
        <v>0</v>
      </c>
      <c r="AS542" s="2">
        <f t="shared" si="264"/>
        <v>0</v>
      </c>
      <c r="AT542" s="2">
        <f t="shared" si="264"/>
        <v>0</v>
      </c>
      <c r="AU542" s="2">
        <f t="shared" si="264"/>
        <v>0</v>
      </c>
      <c r="AV542" s="2">
        <f t="shared" si="264"/>
        <v>0</v>
      </c>
      <c r="AW542" s="2">
        <f t="shared" si="264"/>
        <v>0</v>
      </c>
      <c r="AX542" s="2">
        <f t="shared" si="264"/>
        <v>0</v>
      </c>
      <c r="AY542" s="2">
        <f t="shared" si="264"/>
        <v>0</v>
      </c>
      <c r="AZ542" s="2">
        <f t="shared" si="264"/>
        <v>0</v>
      </c>
      <c r="BA542" s="2">
        <f t="shared" si="264"/>
        <v>0</v>
      </c>
      <c r="BB542" s="2">
        <f t="shared" si="264"/>
        <v>0</v>
      </c>
      <c r="BC542" s="2">
        <f t="shared" si="264"/>
        <v>0</v>
      </c>
      <c r="BD542" s="2">
        <f t="shared" si="264"/>
        <v>0</v>
      </c>
      <c r="BE542" s="2">
        <f t="shared" si="264"/>
        <v>0</v>
      </c>
      <c r="BF542" s="2">
        <f t="shared" si="264"/>
        <v>3577.3634811529755</v>
      </c>
      <c r="BG542" s="2">
        <f t="shared" si="264"/>
        <v>21730.7267510579</v>
      </c>
      <c r="BH542" s="2">
        <f t="shared" si="264"/>
        <v>42471.147509302034</v>
      </c>
      <c r="BI542" s="2">
        <f t="shared" si="264"/>
        <v>0</v>
      </c>
      <c r="BJ542" s="2">
        <f t="shared" si="264"/>
        <v>0</v>
      </c>
      <c r="BK542" s="2">
        <f t="shared" si="264"/>
        <v>0</v>
      </c>
      <c r="BL542" s="2">
        <f t="shared" si="264"/>
        <v>0</v>
      </c>
      <c r="BM542" s="2">
        <f t="shared" si="264"/>
        <v>0</v>
      </c>
      <c r="BN542" s="2">
        <f t="shared" si="264"/>
        <v>0</v>
      </c>
      <c r="BO542" s="2">
        <f t="shared" si="264"/>
        <v>0</v>
      </c>
    </row>
    <row r="543" spans="1:68">
      <c r="B543" s="64" t="s">
        <v>556</v>
      </c>
      <c r="K543" s="167"/>
      <c r="L543" s="2">
        <f t="shared" ref="L543" si="265">SUM(L540:L542)</f>
        <v>0</v>
      </c>
      <c r="M543" s="2">
        <f t="shared" ref="M543:BO543" si="266">SUM(M540:M542)</f>
        <v>0</v>
      </c>
      <c r="N543" s="2">
        <f t="shared" si="266"/>
        <v>0</v>
      </c>
      <c r="O543" s="2">
        <f t="shared" si="266"/>
        <v>0</v>
      </c>
      <c r="P543" s="2">
        <f t="shared" si="266"/>
        <v>0</v>
      </c>
      <c r="Q543" s="2">
        <f t="shared" si="266"/>
        <v>0</v>
      </c>
      <c r="R543" s="2">
        <f t="shared" si="266"/>
        <v>0</v>
      </c>
      <c r="S543" s="2">
        <f t="shared" si="266"/>
        <v>0</v>
      </c>
      <c r="T543" s="2">
        <f t="shared" si="266"/>
        <v>0</v>
      </c>
      <c r="U543" s="2">
        <f t="shared" si="266"/>
        <v>0</v>
      </c>
      <c r="V543" s="2">
        <f t="shared" si="266"/>
        <v>0</v>
      </c>
      <c r="W543" s="2">
        <f t="shared" si="266"/>
        <v>0</v>
      </c>
      <c r="X543" s="2">
        <f t="shared" si="266"/>
        <v>0</v>
      </c>
      <c r="Y543" s="2">
        <f t="shared" si="266"/>
        <v>0</v>
      </c>
      <c r="Z543" s="2">
        <f t="shared" si="266"/>
        <v>0</v>
      </c>
      <c r="AA543" s="2">
        <f t="shared" si="266"/>
        <v>0</v>
      </c>
      <c r="AB543" s="2">
        <f t="shared" si="266"/>
        <v>0</v>
      </c>
      <c r="AC543" s="2">
        <f t="shared" si="266"/>
        <v>0</v>
      </c>
      <c r="AD543" s="2">
        <f t="shared" si="266"/>
        <v>0</v>
      </c>
      <c r="AE543" s="2">
        <f t="shared" si="266"/>
        <v>0</v>
      </c>
      <c r="AF543" s="2">
        <f t="shared" si="266"/>
        <v>0</v>
      </c>
      <c r="AG543" s="2">
        <f t="shared" si="266"/>
        <v>0</v>
      </c>
      <c r="AH543" s="2">
        <f t="shared" si="266"/>
        <v>0</v>
      </c>
      <c r="AI543" s="2">
        <f t="shared" si="266"/>
        <v>0</v>
      </c>
      <c r="AJ543" s="2">
        <f t="shared" si="266"/>
        <v>0</v>
      </c>
      <c r="AK543" s="2">
        <f t="shared" si="266"/>
        <v>0</v>
      </c>
      <c r="AL543" s="2">
        <f t="shared" si="266"/>
        <v>0</v>
      </c>
      <c r="AM543" s="2">
        <f t="shared" si="266"/>
        <v>0</v>
      </c>
      <c r="AN543" s="2">
        <f t="shared" si="266"/>
        <v>0</v>
      </c>
      <c r="AO543" s="2">
        <f t="shared" si="266"/>
        <v>0</v>
      </c>
      <c r="AP543" s="2">
        <f t="shared" si="266"/>
        <v>0</v>
      </c>
      <c r="AQ543" s="2">
        <f t="shared" si="266"/>
        <v>0</v>
      </c>
      <c r="AR543" s="2">
        <f t="shared" si="266"/>
        <v>0</v>
      </c>
      <c r="AS543" s="2">
        <f t="shared" si="266"/>
        <v>0</v>
      </c>
      <c r="AT543" s="2">
        <f t="shared" si="266"/>
        <v>0</v>
      </c>
      <c r="AU543" s="2">
        <f t="shared" si="266"/>
        <v>0</v>
      </c>
      <c r="AV543" s="2">
        <f t="shared" si="266"/>
        <v>0</v>
      </c>
      <c r="AW543" s="2">
        <f t="shared" si="266"/>
        <v>0</v>
      </c>
      <c r="AX543" s="2">
        <f t="shared" si="266"/>
        <v>0</v>
      </c>
      <c r="AY543" s="2">
        <f t="shared" si="266"/>
        <v>0</v>
      </c>
      <c r="AZ543" s="2">
        <f t="shared" si="266"/>
        <v>0</v>
      </c>
      <c r="BA543" s="2">
        <f t="shared" si="266"/>
        <v>0</v>
      </c>
      <c r="BB543" s="2">
        <f t="shared" si="266"/>
        <v>0</v>
      </c>
      <c r="BC543" s="2">
        <f t="shared" si="266"/>
        <v>0</v>
      </c>
      <c r="BD543" s="2">
        <f t="shared" si="266"/>
        <v>0</v>
      </c>
      <c r="BE543" s="2">
        <f t="shared" si="266"/>
        <v>0</v>
      </c>
      <c r="BF543" s="2">
        <f t="shared" si="266"/>
        <v>118052.99487804819</v>
      </c>
      <c r="BG543" s="2">
        <f t="shared" si="266"/>
        <v>599060.98790686252</v>
      </c>
      <c r="BH543" s="2">
        <f t="shared" si="266"/>
        <v>926039.3090180743</v>
      </c>
      <c r="BI543" s="2">
        <f t="shared" si="266"/>
        <v>0</v>
      </c>
      <c r="BJ543" s="2">
        <f t="shared" si="266"/>
        <v>0</v>
      </c>
      <c r="BK543" s="2">
        <f t="shared" si="266"/>
        <v>0</v>
      </c>
      <c r="BL543" s="2">
        <f t="shared" si="266"/>
        <v>0</v>
      </c>
      <c r="BM543" s="2">
        <f t="shared" si="266"/>
        <v>0</v>
      </c>
      <c r="BN543" s="2">
        <f t="shared" si="266"/>
        <v>0</v>
      </c>
      <c r="BO543" s="2">
        <f t="shared" si="266"/>
        <v>0</v>
      </c>
    </row>
    <row r="544" spans="1:68">
      <c r="B544" s="168" t="s">
        <v>557</v>
      </c>
      <c r="E544" s="2">
        <f>MAX(L543:BO543)*(1+$C$8)</f>
        <v>926039.3090180743</v>
      </c>
      <c r="F544" s="159">
        <v>30</v>
      </c>
      <c r="G544" s="169">
        <f>+$C$6</f>
        <v>2.9999999999999997E-4</v>
      </c>
      <c r="H544" s="151"/>
      <c r="L544" s="2"/>
      <c r="M544" s="2"/>
      <c r="N544" s="2"/>
      <c r="O544" s="2"/>
      <c r="P544" s="2"/>
      <c r="Q544" s="2"/>
    </row>
    <row r="545" spans="2:67">
      <c r="B545" s="14"/>
    </row>
    <row r="546" spans="2:67">
      <c r="B546" s="170" t="s">
        <v>558</v>
      </c>
    </row>
    <row r="547" spans="2:67">
      <c r="B547" s="168" t="s">
        <v>559</v>
      </c>
      <c r="K547" s="2"/>
      <c r="L547" s="2">
        <f t="shared" ref="L547:BO547" si="267">IF(L$10=$C537,$E544,K549)</f>
        <v>0</v>
      </c>
      <c r="M547" s="2">
        <f t="shared" si="267"/>
        <v>0</v>
      </c>
      <c r="N547" s="2">
        <f t="shared" si="267"/>
        <v>0</v>
      </c>
      <c r="O547" s="2">
        <f t="shared" si="267"/>
        <v>0</v>
      </c>
      <c r="P547" s="2">
        <f t="shared" si="267"/>
        <v>0</v>
      </c>
      <c r="Q547" s="2">
        <f t="shared" si="267"/>
        <v>0</v>
      </c>
      <c r="R547" s="2">
        <f t="shared" si="267"/>
        <v>0</v>
      </c>
      <c r="S547" s="2">
        <f t="shared" si="267"/>
        <v>0</v>
      </c>
      <c r="T547" s="2">
        <f t="shared" si="267"/>
        <v>0</v>
      </c>
      <c r="U547" s="2">
        <f t="shared" si="267"/>
        <v>0</v>
      </c>
      <c r="V547" s="2">
        <f t="shared" si="267"/>
        <v>0</v>
      </c>
      <c r="W547" s="2">
        <f t="shared" si="267"/>
        <v>0</v>
      </c>
      <c r="X547" s="2">
        <f t="shared" si="267"/>
        <v>0</v>
      </c>
      <c r="Y547" s="2">
        <f t="shared" si="267"/>
        <v>0</v>
      </c>
      <c r="Z547" s="2">
        <f t="shared" si="267"/>
        <v>0</v>
      </c>
      <c r="AA547" s="2">
        <f t="shared" si="267"/>
        <v>0</v>
      </c>
      <c r="AB547" s="2">
        <f t="shared" si="267"/>
        <v>0</v>
      </c>
      <c r="AC547" s="2">
        <f t="shared" si="267"/>
        <v>0</v>
      </c>
      <c r="AD547" s="2">
        <f t="shared" si="267"/>
        <v>0</v>
      </c>
      <c r="AE547" s="2">
        <f t="shared" si="267"/>
        <v>0</v>
      </c>
      <c r="AF547" s="2">
        <f t="shared" si="267"/>
        <v>0</v>
      </c>
      <c r="AG547" s="2">
        <f t="shared" si="267"/>
        <v>0</v>
      </c>
      <c r="AH547" s="2">
        <f t="shared" si="267"/>
        <v>0</v>
      </c>
      <c r="AI547" s="2">
        <f t="shared" si="267"/>
        <v>0</v>
      </c>
      <c r="AJ547" s="2">
        <f t="shared" si="267"/>
        <v>0</v>
      </c>
      <c r="AK547" s="2">
        <f t="shared" si="267"/>
        <v>0</v>
      </c>
      <c r="AL547" s="2">
        <f t="shared" si="267"/>
        <v>0</v>
      </c>
      <c r="AM547" s="2">
        <f t="shared" si="267"/>
        <v>0</v>
      </c>
      <c r="AN547" s="2">
        <f t="shared" si="267"/>
        <v>0</v>
      </c>
      <c r="AO547" s="2">
        <f t="shared" si="267"/>
        <v>0</v>
      </c>
      <c r="AP547" s="2">
        <f t="shared" si="267"/>
        <v>0</v>
      </c>
      <c r="AQ547" s="2">
        <f t="shared" si="267"/>
        <v>0</v>
      </c>
      <c r="AR547" s="2">
        <f t="shared" si="267"/>
        <v>0</v>
      </c>
      <c r="AS547" s="2">
        <f t="shared" si="267"/>
        <v>0</v>
      </c>
      <c r="AT547" s="2">
        <f t="shared" si="267"/>
        <v>0</v>
      </c>
      <c r="AU547" s="2">
        <f t="shared" si="267"/>
        <v>0</v>
      </c>
      <c r="AV547" s="2">
        <f t="shared" si="267"/>
        <v>0</v>
      </c>
      <c r="AW547" s="2">
        <f t="shared" si="267"/>
        <v>0</v>
      </c>
      <c r="AX547" s="2">
        <f t="shared" si="267"/>
        <v>0</v>
      </c>
      <c r="AY547" s="2">
        <f t="shared" si="267"/>
        <v>0</v>
      </c>
      <c r="AZ547" s="2">
        <f t="shared" si="267"/>
        <v>0</v>
      </c>
      <c r="BA547" s="2">
        <f t="shared" si="267"/>
        <v>0</v>
      </c>
      <c r="BB547" s="2">
        <f t="shared" si="267"/>
        <v>0</v>
      </c>
      <c r="BC547" s="2">
        <f t="shared" si="267"/>
        <v>0</v>
      </c>
      <c r="BD547" s="2">
        <f t="shared" si="267"/>
        <v>0</v>
      </c>
      <c r="BE547" s="2">
        <f t="shared" si="267"/>
        <v>0</v>
      </c>
      <c r="BF547" s="2">
        <f t="shared" si="267"/>
        <v>0</v>
      </c>
      <c r="BG547" s="2">
        <f t="shared" si="267"/>
        <v>0</v>
      </c>
      <c r="BH547" s="2">
        <f t="shared" si="267"/>
        <v>926039.3090180743</v>
      </c>
      <c r="BI547" s="2">
        <f t="shared" si="267"/>
        <v>923466.97760413517</v>
      </c>
      <c r="BJ547" s="2">
        <f t="shared" si="267"/>
        <v>892599.00063686608</v>
      </c>
      <c r="BK547" s="2">
        <f t="shared" si="267"/>
        <v>861731.02366959699</v>
      </c>
      <c r="BL547" s="2">
        <f t="shared" si="267"/>
        <v>830863.04670232791</v>
      </c>
      <c r="BM547" s="2">
        <f t="shared" si="267"/>
        <v>799995.06973505882</v>
      </c>
      <c r="BN547" s="2">
        <f t="shared" si="267"/>
        <v>769127.09276778973</v>
      </c>
      <c r="BO547" s="2">
        <f t="shared" si="267"/>
        <v>738259.11580052064</v>
      </c>
    </row>
    <row r="548" spans="2:67">
      <c r="B548" s="64" t="s">
        <v>541</v>
      </c>
      <c r="K548" s="2"/>
      <c r="L548" s="2">
        <f t="shared" ref="L548:BO548" si="268">IF(L$10=$C537,$E544/$F544*(13-$D537)/12,MIN(K549,$E544/$F544))</f>
        <v>0</v>
      </c>
      <c r="M548" s="2">
        <f t="shared" si="268"/>
        <v>0</v>
      </c>
      <c r="N548" s="2">
        <f t="shared" si="268"/>
        <v>0</v>
      </c>
      <c r="O548" s="2">
        <f t="shared" si="268"/>
        <v>0</v>
      </c>
      <c r="P548" s="2">
        <f t="shared" si="268"/>
        <v>0</v>
      </c>
      <c r="Q548" s="2">
        <f t="shared" si="268"/>
        <v>0</v>
      </c>
      <c r="R548" s="2">
        <f t="shared" si="268"/>
        <v>0</v>
      </c>
      <c r="S548" s="2">
        <f t="shared" si="268"/>
        <v>0</v>
      </c>
      <c r="T548" s="2">
        <f t="shared" si="268"/>
        <v>0</v>
      </c>
      <c r="U548" s="2">
        <f t="shared" si="268"/>
        <v>0</v>
      </c>
      <c r="V548" s="2">
        <f t="shared" si="268"/>
        <v>0</v>
      </c>
      <c r="W548" s="2">
        <f t="shared" si="268"/>
        <v>0</v>
      </c>
      <c r="X548" s="2">
        <f t="shared" si="268"/>
        <v>0</v>
      </c>
      <c r="Y548" s="2">
        <f t="shared" si="268"/>
        <v>0</v>
      </c>
      <c r="Z548" s="2">
        <f t="shared" si="268"/>
        <v>0</v>
      </c>
      <c r="AA548" s="2">
        <f t="shared" si="268"/>
        <v>0</v>
      </c>
      <c r="AB548" s="2">
        <f t="shared" si="268"/>
        <v>0</v>
      </c>
      <c r="AC548" s="2">
        <f t="shared" si="268"/>
        <v>0</v>
      </c>
      <c r="AD548" s="2">
        <f t="shared" si="268"/>
        <v>0</v>
      </c>
      <c r="AE548" s="2">
        <f t="shared" si="268"/>
        <v>0</v>
      </c>
      <c r="AF548" s="2">
        <f t="shared" si="268"/>
        <v>0</v>
      </c>
      <c r="AG548" s="2">
        <f t="shared" si="268"/>
        <v>0</v>
      </c>
      <c r="AH548" s="2">
        <f t="shared" si="268"/>
        <v>0</v>
      </c>
      <c r="AI548" s="2">
        <f t="shared" si="268"/>
        <v>0</v>
      </c>
      <c r="AJ548" s="2">
        <f t="shared" si="268"/>
        <v>0</v>
      </c>
      <c r="AK548" s="2">
        <f t="shared" si="268"/>
        <v>0</v>
      </c>
      <c r="AL548" s="2">
        <f t="shared" si="268"/>
        <v>0</v>
      </c>
      <c r="AM548" s="2">
        <f t="shared" si="268"/>
        <v>0</v>
      </c>
      <c r="AN548" s="2">
        <f t="shared" si="268"/>
        <v>0</v>
      </c>
      <c r="AO548" s="2">
        <f t="shared" si="268"/>
        <v>0</v>
      </c>
      <c r="AP548" s="2">
        <f t="shared" si="268"/>
        <v>0</v>
      </c>
      <c r="AQ548" s="2">
        <f t="shared" si="268"/>
        <v>0</v>
      </c>
      <c r="AR548" s="2">
        <f t="shared" si="268"/>
        <v>0</v>
      </c>
      <c r="AS548" s="2">
        <f t="shared" si="268"/>
        <v>0</v>
      </c>
      <c r="AT548" s="2">
        <f t="shared" si="268"/>
        <v>0</v>
      </c>
      <c r="AU548" s="2">
        <f t="shared" si="268"/>
        <v>0</v>
      </c>
      <c r="AV548" s="2">
        <f t="shared" si="268"/>
        <v>0</v>
      </c>
      <c r="AW548" s="2">
        <f t="shared" si="268"/>
        <v>0</v>
      </c>
      <c r="AX548" s="2">
        <f t="shared" si="268"/>
        <v>0</v>
      </c>
      <c r="AY548" s="2">
        <f t="shared" si="268"/>
        <v>0</v>
      </c>
      <c r="AZ548" s="2">
        <f t="shared" si="268"/>
        <v>0</v>
      </c>
      <c r="BA548" s="2">
        <f t="shared" si="268"/>
        <v>0</v>
      </c>
      <c r="BB548" s="2">
        <f t="shared" si="268"/>
        <v>0</v>
      </c>
      <c r="BC548" s="2">
        <f t="shared" si="268"/>
        <v>0</v>
      </c>
      <c r="BD548" s="2">
        <f t="shared" si="268"/>
        <v>0</v>
      </c>
      <c r="BE548" s="2">
        <f t="shared" si="268"/>
        <v>0</v>
      </c>
      <c r="BF548" s="2">
        <f t="shared" si="268"/>
        <v>0</v>
      </c>
      <c r="BG548" s="2">
        <f t="shared" si="268"/>
        <v>0</v>
      </c>
      <c r="BH548" s="2">
        <f t="shared" si="268"/>
        <v>2572.3314139390955</v>
      </c>
      <c r="BI548" s="2">
        <f t="shared" si="268"/>
        <v>30867.976967269144</v>
      </c>
      <c r="BJ548" s="2">
        <f t="shared" si="268"/>
        <v>30867.976967269144</v>
      </c>
      <c r="BK548" s="2">
        <f t="shared" si="268"/>
        <v>30867.976967269144</v>
      </c>
      <c r="BL548" s="2">
        <f t="shared" si="268"/>
        <v>30867.976967269144</v>
      </c>
      <c r="BM548" s="2">
        <f t="shared" si="268"/>
        <v>30867.976967269144</v>
      </c>
      <c r="BN548" s="2">
        <f t="shared" si="268"/>
        <v>30867.976967269144</v>
      </c>
      <c r="BO548" s="2">
        <f t="shared" si="268"/>
        <v>30867.976967269144</v>
      </c>
    </row>
    <row r="549" spans="2:67">
      <c r="B549" s="168" t="s">
        <v>542</v>
      </c>
      <c r="K549" s="167">
        <v>0</v>
      </c>
      <c r="L549" s="2">
        <f t="shared" ref="L549:BO549" si="269">+L547-L548</f>
        <v>0</v>
      </c>
      <c r="M549" s="2">
        <f t="shared" si="269"/>
        <v>0</v>
      </c>
      <c r="N549" s="2">
        <f t="shared" si="269"/>
        <v>0</v>
      </c>
      <c r="O549" s="2">
        <f t="shared" si="269"/>
        <v>0</v>
      </c>
      <c r="P549" s="2">
        <f t="shared" si="269"/>
        <v>0</v>
      </c>
      <c r="Q549" s="2">
        <f t="shared" si="269"/>
        <v>0</v>
      </c>
      <c r="R549" s="2">
        <f t="shared" si="269"/>
        <v>0</v>
      </c>
      <c r="S549" s="2">
        <f t="shared" si="269"/>
        <v>0</v>
      </c>
      <c r="T549" s="2">
        <f t="shared" si="269"/>
        <v>0</v>
      </c>
      <c r="U549" s="2">
        <f t="shared" si="269"/>
        <v>0</v>
      </c>
      <c r="V549" s="2">
        <f t="shared" si="269"/>
        <v>0</v>
      </c>
      <c r="W549" s="2">
        <f t="shared" si="269"/>
        <v>0</v>
      </c>
      <c r="X549" s="2">
        <f t="shared" si="269"/>
        <v>0</v>
      </c>
      <c r="Y549" s="2">
        <f t="shared" si="269"/>
        <v>0</v>
      </c>
      <c r="Z549" s="2">
        <f t="shared" si="269"/>
        <v>0</v>
      </c>
      <c r="AA549" s="2">
        <f t="shared" si="269"/>
        <v>0</v>
      </c>
      <c r="AB549" s="2">
        <f t="shared" si="269"/>
        <v>0</v>
      </c>
      <c r="AC549" s="2">
        <f t="shared" si="269"/>
        <v>0</v>
      </c>
      <c r="AD549" s="2">
        <f t="shared" si="269"/>
        <v>0</v>
      </c>
      <c r="AE549" s="2">
        <f t="shared" si="269"/>
        <v>0</v>
      </c>
      <c r="AF549" s="2">
        <f t="shared" si="269"/>
        <v>0</v>
      </c>
      <c r="AG549" s="2">
        <f t="shared" si="269"/>
        <v>0</v>
      </c>
      <c r="AH549" s="2">
        <f t="shared" si="269"/>
        <v>0</v>
      </c>
      <c r="AI549" s="2">
        <f t="shared" si="269"/>
        <v>0</v>
      </c>
      <c r="AJ549" s="2">
        <f t="shared" si="269"/>
        <v>0</v>
      </c>
      <c r="AK549" s="2">
        <f t="shared" si="269"/>
        <v>0</v>
      </c>
      <c r="AL549" s="2">
        <f t="shared" si="269"/>
        <v>0</v>
      </c>
      <c r="AM549" s="2">
        <f t="shared" si="269"/>
        <v>0</v>
      </c>
      <c r="AN549" s="2">
        <f t="shared" si="269"/>
        <v>0</v>
      </c>
      <c r="AO549" s="2">
        <f t="shared" si="269"/>
        <v>0</v>
      </c>
      <c r="AP549" s="2">
        <f t="shared" si="269"/>
        <v>0</v>
      </c>
      <c r="AQ549" s="2">
        <f t="shared" si="269"/>
        <v>0</v>
      </c>
      <c r="AR549" s="2">
        <f t="shared" si="269"/>
        <v>0</v>
      </c>
      <c r="AS549" s="2">
        <f t="shared" si="269"/>
        <v>0</v>
      </c>
      <c r="AT549" s="2">
        <f t="shared" si="269"/>
        <v>0</v>
      </c>
      <c r="AU549" s="2">
        <f t="shared" si="269"/>
        <v>0</v>
      </c>
      <c r="AV549" s="2">
        <f t="shared" si="269"/>
        <v>0</v>
      </c>
      <c r="AW549" s="2">
        <f t="shared" si="269"/>
        <v>0</v>
      </c>
      <c r="AX549" s="2">
        <f t="shared" si="269"/>
        <v>0</v>
      </c>
      <c r="AY549" s="2">
        <f t="shared" si="269"/>
        <v>0</v>
      </c>
      <c r="AZ549" s="2">
        <f t="shared" si="269"/>
        <v>0</v>
      </c>
      <c r="BA549" s="2">
        <f t="shared" si="269"/>
        <v>0</v>
      </c>
      <c r="BB549" s="2">
        <f t="shared" si="269"/>
        <v>0</v>
      </c>
      <c r="BC549" s="2">
        <f t="shared" si="269"/>
        <v>0</v>
      </c>
      <c r="BD549" s="2">
        <f t="shared" si="269"/>
        <v>0</v>
      </c>
      <c r="BE549" s="2">
        <f t="shared" si="269"/>
        <v>0</v>
      </c>
      <c r="BF549" s="2">
        <f t="shared" si="269"/>
        <v>0</v>
      </c>
      <c r="BG549" s="2">
        <f t="shared" si="269"/>
        <v>0</v>
      </c>
      <c r="BH549" s="2">
        <f t="shared" si="269"/>
        <v>923466.97760413517</v>
      </c>
      <c r="BI549" s="2">
        <f t="shared" si="269"/>
        <v>892599.00063686608</v>
      </c>
      <c r="BJ549" s="2">
        <f t="shared" si="269"/>
        <v>861731.02366959699</v>
      </c>
      <c r="BK549" s="2">
        <f t="shared" si="269"/>
        <v>830863.04670232791</v>
      </c>
      <c r="BL549" s="2">
        <f t="shared" si="269"/>
        <v>799995.06973505882</v>
      </c>
      <c r="BM549" s="2">
        <f t="shared" si="269"/>
        <v>769127.09276778973</v>
      </c>
      <c r="BN549" s="2">
        <f t="shared" si="269"/>
        <v>738259.11580052064</v>
      </c>
      <c r="BO549" s="2">
        <f t="shared" si="269"/>
        <v>707391.13883325155</v>
      </c>
    </row>
    <row r="550" spans="2:67">
      <c r="B550" s="64" t="s">
        <v>543</v>
      </c>
      <c r="L550" s="2">
        <f t="shared" ref="L550:BO550" si="270">IF(L$10=$C537,(L547+L549)/2*(13-$D537)/12,(L547+L549)/2)</f>
        <v>0</v>
      </c>
      <c r="M550" s="2">
        <f t="shared" si="270"/>
        <v>0</v>
      </c>
      <c r="N550" s="2">
        <f t="shared" si="270"/>
        <v>0</v>
      </c>
      <c r="O550" s="2">
        <f t="shared" si="270"/>
        <v>0</v>
      </c>
      <c r="P550" s="2">
        <f t="shared" si="270"/>
        <v>0</v>
      </c>
      <c r="Q550" s="2">
        <f t="shared" si="270"/>
        <v>0</v>
      </c>
      <c r="R550" s="2">
        <f t="shared" si="270"/>
        <v>0</v>
      </c>
      <c r="S550" s="2">
        <f t="shared" si="270"/>
        <v>0</v>
      </c>
      <c r="T550" s="2">
        <f t="shared" si="270"/>
        <v>0</v>
      </c>
      <c r="U550" s="2">
        <f t="shared" si="270"/>
        <v>0</v>
      </c>
      <c r="V550" s="2">
        <f t="shared" si="270"/>
        <v>0</v>
      </c>
      <c r="W550" s="2">
        <f t="shared" si="270"/>
        <v>0</v>
      </c>
      <c r="X550" s="2">
        <f t="shared" si="270"/>
        <v>0</v>
      </c>
      <c r="Y550" s="2">
        <f t="shared" si="270"/>
        <v>0</v>
      </c>
      <c r="Z550" s="2">
        <f t="shared" si="270"/>
        <v>0</v>
      </c>
      <c r="AA550" s="2">
        <f t="shared" si="270"/>
        <v>0</v>
      </c>
      <c r="AB550" s="2">
        <f t="shared" si="270"/>
        <v>0</v>
      </c>
      <c r="AC550" s="2">
        <f t="shared" si="270"/>
        <v>0</v>
      </c>
      <c r="AD550" s="2">
        <f t="shared" si="270"/>
        <v>0</v>
      </c>
      <c r="AE550" s="2">
        <f t="shared" si="270"/>
        <v>0</v>
      </c>
      <c r="AF550" s="2">
        <f t="shared" si="270"/>
        <v>0</v>
      </c>
      <c r="AG550" s="2">
        <f t="shared" si="270"/>
        <v>0</v>
      </c>
      <c r="AH550" s="2">
        <f t="shared" si="270"/>
        <v>0</v>
      </c>
      <c r="AI550" s="2">
        <f t="shared" si="270"/>
        <v>0</v>
      </c>
      <c r="AJ550" s="2">
        <f t="shared" si="270"/>
        <v>0</v>
      </c>
      <c r="AK550" s="2">
        <f t="shared" si="270"/>
        <v>0</v>
      </c>
      <c r="AL550" s="2">
        <f t="shared" si="270"/>
        <v>0</v>
      </c>
      <c r="AM550" s="2">
        <f t="shared" si="270"/>
        <v>0</v>
      </c>
      <c r="AN550" s="2">
        <f t="shared" si="270"/>
        <v>0</v>
      </c>
      <c r="AO550" s="2">
        <f t="shared" si="270"/>
        <v>0</v>
      </c>
      <c r="AP550" s="2">
        <f t="shared" si="270"/>
        <v>0</v>
      </c>
      <c r="AQ550" s="2">
        <f t="shared" si="270"/>
        <v>0</v>
      </c>
      <c r="AR550" s="2">
        <f t="shared" si="270"/>
        <v>0</v>
      </c>
      <c r="AS550" s="2">
        <f t="shared" si="270"/>
        <v>0</v>
      </c>
      <c r="AT550" s="2">
        <f t="shared" si="270"/>
        <v>0</v>
      </c>
      <c r="AU550" s="2">
        <f t="shared" si="270"/>
        <v>0</v>
      </c>
      <c r="AV550" s="2">
        <f t="shared" si="270"/>
        <v>0</v>
      </c>
      <c r="AW550" s="2">
        <f t="shared" si="270"/>
        <v>0</v>
      </c>
      <c r="AX550" s="2">
        <f t="shared" si="270"/>
        <v>0</v>
      </c>
      <c r="AY550" s="2">
        <f t="shared" si="270"/>
        <v>0</v>
      </c>
      <c r="AZ550" s="2">
        <f t="shared" si="270"/>
        <v>0</v>
      </c>
      <c r="BA550" s="2">
        <f t="shared" si="270"/>
        <v>0</v>
      </c>
      <c r="BB550" s="2">
        <f t="shared" si="270"/>
        <v>0</v>
      </c>
      <c r="BC550" s="2">
        <f t="shared" si="270"/>
        <v>0</v>
      </c>
      <c r="BD550" s="2">
        <f t="shared" si="270"/>
        <v>0</v>
      </c>
      <c r="BE550" s="2">
        <f t="shared" si="270"/>
        <v>0</v>
      </c>
      <c r="BF550" s="2">
        <f t="shared" si="270"/>
        <v>0</v>
      </c>
      <c r="BG550" s="2">
        <f t="shared" si="270"/>
        <v>0</v>
      </c>
      <c r="BH550" s="2">
        <f t="shared" si="270"/>
        <v>77062.761942592057</v>
      </c>
      <c r="BI550" s="2">
        <f t="shared" si="270"/>
        <v>908032.98912050063</v>
      </c>
      <c r="BJ550" s="2">
        <f t="shared" si="270"/>
        <v>877165.01215323154</v>
      </c>
      <c r="BK550" s="2">
        <f t="shared" si="270"/>
        <v>846297.03518596245</v>
      </c>
      <c r="BL550" s="2">
        <f t="shared" si="270"/>
        <v>815429.05821869336</v>
      </c>
      <c r="BM550" s="2">
        <f t="shared" si="270"/>
        <v>784561.08125142427</v>
      </c>
      <c r="BN550" s="2">
        <f t="shared" si="270"/>
        <v>753693.10428415518</v>
      </c>
      <c r="BO550" s="2">
        <f t="shared" si="270"/>
        <v>722825.12731688609</v>
      </c>
    </row>
    <row r="551" spans="2:67">
      <c r="B551" s="64" t="s">
        <v>535</v>
      </c>
      <c r="L551" s="171">
        <f t="shared" ref="L551:BO551" si="271">+L550*$C$5</f>
        <v>0</v>
      </c>
      <c r="M551" s="171">
        <f t="shared" si="271"/>
        <v>0</v>
      </c>
      <c r="N551" s="171">
        <f t="shared" si="271"/>
        <v>0</v>
      </c>
      <c r="O551" s="171">
        <f t="shared" si="271"/>
        <v>0</v>
      </c>
      <c r="P551" s="171">
        <f t="shared" si="271"/>
        <v>0</v>
      </c>
      <c r="Q551" s="171">
        <f t="shared" si="271"/>
        <v>0</v>
      </c>
      <c r="R551" s="171">
        <f t="shared" si="271"/>
        <v>0</v>
      </c>
      <c r="S551" s="171">
        <f t="shared" si="271"/>
        <v>0</v>
      </c>
      <c r="T551" s="171">
        <f t="shared" si="271"/>
        <v>0</v>
      </c>
      <c r="U551" s="171">
        <f t="shared" si="271"/>
        <v>0</v>
      </c>
      <c r="V551" s="171">
        <f t="shared" si="271"/>
        <v>0</v>
      </c>
      <c r="W551" s="171">
        <f t="shared" si="271"/>
        <v>0</v>
      </c>
      <c r="X551" s="171">
        <f t="shared" si="271"/>
        <v>0</v>
      </c>
      <c r="Y551" s="171">
        <f t="shared" si="271"/>
        <v>0</v>
      </c>
      <c r="Z551" s="171">
        <f t="shared" si="271"/>
        <v>0</v>
      </c>
      <c r="AA551" s="171">
        <f t="shared" si="271"/>
        <v>0</v>
      </c>
      <c r="AB551" s="171">
        <f t="shared" si="271"/>
        <v>0</v>
      </c>
      <c r="AC551" s="171">
        <f t="shared" si="271"/>
        <v>0</v>
      </c>
      <c r="AD551" s="171">
        <f t="shared" si="271"/>
        <v>0</v>
      </c>
      <c r="AE551" s="171">
        <f t="shared" si="271"/>
        <v>0</v>
      </c>
      <c r="AF551" s="171">
        <f t="shared" si="271"/>
        <v>0</v>
      </c>
      <c r="AG551" s="171">
        <f t="shared" si="271"/>
        <v>0</v>
      </c>
      <c r="AH551" s="171">
        <f t="shared" si="271"/>
        <v>0</v>
      </c>
      <c r="AI551" s="171">
        <f t="shared" si="271"/>
        <v>0</v>
      </c>
      <c r="AJ551" s="171">
        <f t="shared" si="271"/>
        <v>0</v>
      </c>
      <c r="AK551" s="171">
        <f t="shared" si="271"/>
        <v>0</v>
      </c>
      <c r="AL551" s="171">
        <f t="shared" si="271"/>
        <v>0</v>
      </c>
      <c r="AM551" s="171">
        <f t="shared" si="271"/>
        <v>0</v>
      </c>
      <c r="AN551" s="171">
        <f t="shared" si="271"/>
        <v>0</v>
      </c>
      <c r="AO551" s="171">
        <f t="shared" si="271"/>
        <v>0</v>
      </c>
      <c r="AP551" s="171">
        <f t="shared" si="271"/>
        <v>0</v>
      </c>
      <c r="AQ551" s="171">
        <f t="shared" si="271"/>
        <v>0</v>
      </c>
      <c r="AR551" s="171">
        <f t="shared" si="271"/>
        <v>0</v>
      </c>
      <c r="AS551" s="171">
        <f t="shared" si="271"/>
        <v>0</v>
      </c>
      <c r="AT551" s="171">
        <f t="shared" si="271"/>
        <v>0</v>
      </c>
      <c r="AU551" s="171">
        <f t="shared" si="271"/>
        <v>0</v>
      </c>
      <c r="AV551" s="171">
        <f t="shared" si="271"/>
        <v>0</v>
      </c>
      <c r="AW551" s="171">
        <f t="shared" si="271"/>
        <v>0</v>
      </c>
      <c r="AX551" s="171">
        <f t="shared" si="271"/>
        <v>0</v>
      </c>
      <c r="AY551" s="171">
        <f t="shared" si="271"/>
        <v>0</v>
      </c>
      <c r="AZ551" s="171">
        <f t="shared" si="271"/>
        <v>0</v>
      </c>
      <c r="BA551" s="171">
        <f t="shared" si="271"/>
        <v>0</v>
      </c>
      <c r="BB551" s="171">
        <f t="shared" si="271"/>
        <v>0</v>
      </c>
      <c r="BC551" s="171">
        <f t="shared" si="271"/>
        <v>0</v>
      </c>
      <c r="BD551" s="171">
        <f t="shared" si="271"/>
        <v>0</v>
      </c>
      <c r="BE551" s="171">
        <f t="shared" si="271"/>
        <v>0</v>
      </c>
      <c r="BF551" s="171">
        <f t="shared" si="271"/>
        <v>0</v>
      </c>
      <c r="BG551" s="171">
        <f t="shared" si="271"/>
        <v>0</v>
      </c>
      <c r="BH551" s="171">
        <f t="shared" si="271"/>
        <v>5394.3933359814446</v>
      </c>
      <c r="BI551" s="171">
        <f t="shared" si="271"/>
        <v>63562.309238435053</v>
      </c>
      <c r="BJ551" s="171">
        <f t="shared" si="271"/>
        <v>61401.550850726213</v>
      </c>
      <c r="BK551" s="171">
        <f t="shared" si="271"/>
        <v>59240.79246301738</v>
      </c>
      <c r="BL551" s="171">
        <f t="shared" si="271"/>
        <v>57080.03407530854</v>
      </c>
      <c r="BM551" s="171">
        <f t="shared" si="271"/>
        <v>54919.275687599707</v>
      </c>
      <c r="BN551" s="171">
        <f t="shared" si="271"/>
        <v>52758.517299890867</v>
      </c>
      <c r="BO551" s="171">
        <f t="shared" si="271"/>
        <v>50597.758912182035</v>
      </c>
    </row>
    <row r="552" spans="2:67">
      <c r="B552" s="14" t="s">
        <v>560</v>
      </c>
      <c r="L552" s="22">
        <f t="shared" ref="L552:BO552" si="272">IF(OR(L$10&lt;$C537,L$10&gt;$C537+$F544),0,IF(L$10=$C537,$E544*(13-$D537)/12,IF(L$10=$C537+$F544,$E544*($D537-1)/12,$E544)))</f>
        <v>0</v>
      </c>
      <c r="M552" s="22">
        <f t="shared" si="272"/>
        <v>0</v>
      </c>
      <c r="N552" s="22">
        <f t="shared" si="272"/>
        <v>0</v>
      </c>
      <c r="O552" s="22">
        <f t="shared" si="272"/>
        <v>0</v>
      </c>
      <c r="P552" s="22">
        <f t="shared" si="272"/>
        <v>0</v>
      </c>
      <c r="Q552" s="22">
        <f t="shared" si="272"/>
        <v>0</v>
      </c>
      <c r="R552" s="22">
        <f t="shared" si="272"/>
        <v>0</v>
      </c>
      <c r="S552" s="22">
        <f t="shared" si="272"/>
        <v>0</v>
      </c>
      <c r="T552" s="22">
        <f t="shared" si="272"/>
        <v>0</v>
      </c>
      <c r="U552" s="22">
        <f t="shared" si="272"/>
        <v>0</v>
      </c>
      <c r="V552" s="22">
        <f t="shared" si="272"/>
        <v>0</v>
      </c>
      <c r="W552" s="22">
        <f t="shared" si="272"/>
        <v>0</v>
      </c>
      <c r="X552" s="22">
        <f t="shared" si="272"/>
        <v>0</v>
      </c>
      <c r="Y552" s="22">
        <f t="shared" si="272"/>
        <v>0</v>
      </c>
      <c r="Z552" s="22">
        <f t="shared" si="272"/>
        <v>0</v>
      </c>
      <c r="AA552" s="22">
        <f t="shared" si="272"/>
        <v>0</v>
      </c>
      <c r="AB552" s="22">
        <f t="shared" si="272"/>
        <v>0</v>
      </c>
      <c r="AC552" s="22">
        <f t="shared" si="272"/>
        <v>0</v>
      </c>
      <c r="AD552" s="22">
        <f t="shared" si="272"/>
        <v>0</v>
      </c>
      <c r="AE552" s="22">
        <f t="shared" si="272"/>
        <v>0</v>
      </c>
      <c r="AF552" s="22">
        <f t="shared" si="272"/>
        <v>0</v>
      </c>
      <c r="AG552" s="22">
        <f t="shared" si="272"/>
        <v>0</v>
      </c>
      <c r="AH552" s="22">
        <f t="shared" si="272"/>
        <v>0</v>
      </c>
      <c r="AI552" s="22">
        <f t="shared" si="272"/>
        <v>0</v>
      </c>
      <c r="AJ552" s="22">
        <f t="shared" si="272"/>
        <v>0</v>
      </c>
      <c r="AK552" s="22">
        <f t="shared" si="272"/>
        <v>0</v>
      </c>
      <c r="AL552" s="22">
        <f t="shared" si="272"/>
        <v>0</v>
      </c>
      <c r="AM552" s="22">
        <f t="shared" si="272"/>
        <v>0</v>
      </c>
      <c r="AN552" s="22">
        <f t="shared" si="272"/>
        <v>0</v>
      </c>
      <c r="AO552" s="22">
        <f t="shared" si="272"/>
        <v>0</v>
      </c>
      <c r="AP552" s="22">
        <f t="shared" si="272"/>
        <v>0</v>
      </c>
      <c r="AQ552" s="22">
        <f t="shared" si="272"/>
        <v>0</v>
      </c>
      <c r="AR552" s="22">
        <f t="shared" si="272"/>
        <v>0</v>
      </c>
      <c r="AS552" s="22">
        <f t="shared" si="272"/>
        <v>0</v>
      </c>
      <c r="AT552" s="22">
        <f t="shared" si="272"/>
        <v>0</v>
      </c>
      <c r="AU552" s="22">
        <f t="shared" si="272"/>
        <v>0</v>
      </c>
      <c r="AV552" s="22">
        <f t="shared" si="272"/>
        <v>0</v>
      </c>
      <c r="AW552" s="22">
        <f t="shared" si="272"/>
        <v>0</v>
      </c>
      <c r="AX552" s="22">
        <f t="shared" si="272"/>
        <v>0</v>
      </c>
      <c r="AY552" s="22">
        <f t="shared" si="272"/>
        <v>0</v>
      </c>
      <c r="AZ552" s="22">
        <f t="shared" si="272"/>
        <v>0</v>
      </c>
      <c r="BA552" s="22">
        <f t="shared" si="272"/>
        <v>0</v>
      </c>
      <c r="BB552" s="22">
        <f t="shared" si="272"/>
        <v>0</v>
      </c>
      <c r="BC552" s="22">
        <f t="shared" si="272"/>
        <v>0</v>
      </c>
      <c r="BD552" s="22">
        <f t="shared" si="272"/>
        <v>0</v>
      </c>
      <c r="BE552" s="22">
        <f t="shared" si="272"/>
        <v>0</v>
      </c>
      <c r="BF552" s="22">
        <f t="shared" si="272"/>
        <v>0</v>
      </c>
      <c r="BG552" s="22">
        <f t="shared" si="272"/>
        <v>0</v>
      </c>
      <c r="BH552" s="22">
        <f t="shared" si="272"/>
        <v>77169.942418172854</v>
      </c>
      <c r="BI552" s="22">
        <f t="shared" si="272"/>
        <v>926039.3090180743</v>
      </c>
      <c r="BJ552" s="22">
        <f t="shared" si="272"/>
        <v>926039.3090180743</v>
      </c>
      <c r="BK552" s="22">
        <f t="shared" si="272"/>
        <v>926039.3090180743</v>
      </c>
      <c r="BL552" s="22">
        <f t="shared" si="272"/>
        <v>926039.3090180743</v>
      </c>
      <c r="BM552" s="22">
        <f t="shared" si="272"/>
        <v>926039.3090180743</v>
      </c>
      <c r="BN552" s="22">
        <f t="shared" si="272"/>
        <v>926039.3090180743</v>
      </c>
      <c r="BO552" s="22">
        <f t="shared" si="272"/>
        <v>926039.3090180743</v>
      </c>
    </row>
    <row r="553" spans="2:67">
      <c r="B553" s="14" t="s">
        <v>536</v>
      </c>
      <c r="J553" s="2"/>
      <c r="L553" s="172">
        <f>+L552*$G544</f>
        <v>0</v>
      </c>
      <c r="M553" s="172">
        <f t="shared" ref="M553:BO553" si="273">+M552*$G544</f>
        <v>0</v>
      </c>
      <c r="N553" s="172">
        <f t="shared" si="273"/>
        <v>0</v>
      </c>
      <c r="O553" s="172">
        <f t="shared" si="273"/>
        <v>0</v>
      </c>
      <c r="P553" s="172">
        <f t="shared" si="273"/>
        <v>0</v>
      </c>
      <c r="Q553" s="172">
        <f t="shared" si="273"/>
        <v>0</v>
      </c>
      <c r="R553" s="172">
        <f t="shared" si="273"/>
        <v>0</v>
      </c>
      <c r="S553" s="172">
        <f t="shared" si="273"/>
        <v>0</v>
      </c>
      <c r="T553" s="172">
        <f t="shared" si="273"/>
        <v>0</v>
      </c>
      <c r="U553" s="172">
        <f t="shared" si="273"/>
        <v>0</v>
      </c>
      <c r="V553" s="172">
        <f t="shared" si="273"/>
        <v>0</v>
      </c>
      <c r="W553" s="172">
        <f t="shared" si="273"/>
        <v>0</v>
      </c>
      <c r="X553" s="172">
        <f t="shared" si="273"/>
        <v>0</v>
      </c>
      <c r="Y553" s="172">
        <f t="shared" si="273"/>
        <v>0</v>
      </c>
      <c r="Z553" s="172">
        <f t="shared" si="273"/>
        <v>0</v>
      </c>
      <c r="AA553" s="172">
        <f t="shared" si="273"/>
        <v>0</v>
      </c>
      <c r="AB553" s="172">
        <f t="shared" si="273"/>
        <v>0</v>
      </c>
      <c r="AC553" s="172">
        <f t="shared" si="273"/>
        <v>0</v>
      </c>
      <c r="AD553" s="172">
        <f t="shared" si="273"/>
        <v>0</v>
      </c>
      <c r="AE553" s="172">
        <f t="shared" si="273"/>
        <v>0</v>
      </c>
      <c r="AF553" s="172">
        <f t="shared" si="273"/>
        <v>0</v>
      </c>
      <c r="AG553" s="172">
        <f t="shared" si="273"/>
        <v>0</v>
      </c>
      <c r="AH553" s="172">
        <f t="shared" si="273"/>
        <v>0</v>
      </c>
      <c r="AI553" s="172">
        <f t="shared" si="273"/>
        <v>0</v>
      </c>
      <c r="AJ553" s="172">
        <f t="shared" si="273"/>
        <v>0</v>
      </c>
      <c r="AK553" s="172">
        <f t="shared" si="273"/>
        <v>0</v>
      </c>
      <c r="AL553" s="172">
        <f t="shared" si="273"/>
        <v>0</v>
      </c>
      <c r="AM553" s="172">
        <f t="shared" si="273"/>
        <v>0</v>
      </c>
      <c r="AN553" s="172">
        <f t="shared" si="273"/>
        <v>0</v>
      </c>
      <c r="AO553" s="172">
        <f t="shared" si="273"/>
        <v>0</v>
      </c>
      <c r="AP553" s="172">
        <f t="shared" si="273"/>
        <v>0</v>
      </c>
      <c r="AQ553" s="172">
        <f t="shared" si="273"/>
        <v>0</v>
      </c>
      <c r="AR553" s="172">
        <f t="shared" si="273"/>
        <v>0</v>
      </c>
      <c r="AS553" s="172">
        <f t="shared" si="273"/>
        <v>0</v>
      </c>
      <c r="AT553" s="172">
        <f t="shared" si="273"/>
        <v>0</v>
      </c>
      <c r="AU553" s="172">
        <f t="shared" si="273"/>
        <v>0</v>
      </c>
      <c r="AV553" s="172">
        <f t="shared" si="273"/>
        <v>0</v>
      </c>
      <c r="AW553" s="172">
        <f t="shared" si="273"/>
        <v>0</v>
      </c>
      <c r="AX553" s="172">
        <f t="shared" si="273"/>
        <v>0</v>
      </c>
      <c r="AY553" s="172">
        <f t="shared" si="273"/>
        <v>0</v>
      </c>
      <c r="AZ553" s="172">
        <f t="shared" si="273"/>
        <v>0</v>
      </c>
      <c r="BA553" s="172">
        <f t="shared" si="273"/>
        <v>0</v>
      </c>
      <c r="BB553" s="172">
        <f t="shared" si="273"/>
        <v>0</v>
      </c>
      <c r="BC553" s="172">
        <f t="shared" si="273"/>
        <v>0</v>
      </c>
      <c r="BD553" s="172">
        <f t="shared" si="273"/>
        <v>0</v>
      </c>
      <c r="BE553" s="172">
        <f t="shared" si="273"/>
        <v>0</v>
      </c>
      <c r="BF553" s="172">
        <f t="shared" si="273"/>
        <v>0</v>
      </c>
      <c r="BG553" s="172">
        <f t="shared" si="273"/>
        <v>0</v>
      </c>
      <c r="BH553" s="172">
        <f t="shared" si="273"/>
        <v>23.150982725451854</v>
      </c>
      <c r="BI553" s="172">
        <f t="shared" si="273"/>
        <v>277.81179270542225</v>
      </c>
      <c r="BJ553" s="172">
        <f t="shared" si="273"/>
        <v>277.81179270542225</v>
      </c>
      <c r="BK553" s="172">
        <f t="shared" si="273"/>
        <v>277.81179270542225</v>
      </c>
      <c r="BL553" s="172">
        <f t="shared" si="273"/>
        <v>277.81179270542225</v>
      </c>
      <c r="BM553" s="172">
        <f t="shared" si="273"/>
        <v>277.81179270542225</v>
      </c>
      <c r="BN553" s="172">
        <f t="shared" si="273"/>
        <v>277.81179270542225</v>
      </c>
      <c r="BO553" s="172">
        <f t="shared" si="273"/>
        <v>277.81179270542225</v>
      </c>
    </row>
    <row r="554" spans="2:67" ht="13.5" thickBot="1">
      <c r="B554" s="14" t="s">
        <v>561</v>
      </c>
      <c r="J554" s="2"/>
      <c r="L554" s="157">
        <f t="shared" ref="L554:BO554" si="274">SUM(L548,L551,L553)</f>
        <v>0</v>
      </c>
      <c r="M554" s="157">
        <f t="shared" si="274"/>
        <v>0</v>
      </c>
      <c r="N554" s="157">
        <f t="shared" si="274"/>
        <v>0</v>
      </c>
      <c r="O554" s="157">
        <f t="shared" si="274"/>
        <v>0</v>
      </c>
      <c r="P554" s="157">
        <f t="shared" si="274"/>
        <v>0</v>
      </c>
      <c r="Q554" s="157">
        <f t="shared" si="274"/>
        <v>0</v>
      </c>
      <c r="R554" s="157">
        <f t="shared" si="274"/>
        <v>0</v>
      </c>
      <c r="S554" s="157">
        <f t="shared" si="274"/>
        <v>0</v>
      </c>
      <c r="T554" s="157">
        <f t="shared" si="274"/>
        <v>0</v>
      </c>
      <c r="U554" s="157">
        <f t="shared" si="274"/>
        <v>0</v>
      </c>
      <c r="V554" s="157">
        <f t="shared" si="274"/>
        <v>0</v>
      </c>
      <c r="W554" s="157">
        <f t="shared" si="274"/>
        <v>0</v>
      </c>
      <c r="X554" s="157">
        <f t="shared" si="274"/>
        <v>0</v>
      </c>
      <c r="Y554" s="157">
        <f t="shared" si="274"/>
        <v>0</v>
      </c>
      <c r="Z554" s="157">
        <f t="shared" si="274"/>
        <v>0</v>
      </c>
      <c r="AA554" s="157">
        <f t="shared" si="274"/>
        <v>0</v>
      </c>
      <c r="AB554" s="157">
        <f t="shared" si="274"/>
        <v>0</v>
      </c>
      <c r="AC554" s="157">
        <f t="shared" si="274"/>
        <v>0</v>
      </c>
      <c r="AD554" s="157">
        <f t="shared" si="274"/>
        <v>0</v>
      </c>
      <c r="AE554" s="157">
        <f t="shared" si="274"/>
        <v>0</v>
      </c>
      <c r="AF554" s="157">
        <f t="shared" si="274"/>
        <v>0</v>
      </c>
      <c r="AG554" s="157">
        <f t="shared" si="274"/>
        <v>0</v>
      </c>
      <c r="AH554" s="157">
        <f t="shared" si="274"/>
        <v>0</v>
      </c>
      <c r="AI554" s="157">
        <f t="shared" si="274"/>
        <v>0</v>
      </c>
      <c r="AJ554" s="157">
        <f t="shared" si="274"/>
        <v>0</v>
      </c>
      <c r="AK554" s="157">
        <f t="shared" si="274"/>
        <v>0</v>
      </c>
      <c r="AL554" s="157">
        <f t="shared" si="274"/>
        <v>0</v>
      </c>
      <c r="AM554" s="157">
        <f t="shared" si="274"/>
        <v>0</v>
      </c>
      <c r="AN554" s="157">
        <f t="shared" si="274"/>
        <v>0</v>
      </c>
      <c r="AO554" s="157">
        <f t="shared" si="274"/>
        <v>0</v>
      </c>
      <c r="AP554" s="157">
        <f t="shared" si="274"/>
        <v>0</v>
      </c>
      <c r="AQ554" s="157">
        <f t="shared" si="274"/>
        <v>0</v>
      </c>
      <c r="AR554" s="157">
        <f t="shared" si="274"/>
        <v>0</v>
      </c>
      <c r="AS554" s="157">
        <f t="shared" si="274"/>
        <v>0</v>
      </c>
      <c r="AT554" s="157">
        <f t="shared" si="274"/>
        <v>0</v>
      </c>
      <c r="AU554" s="157">
        <f t="shared" si="274"/>
        <v>0</v>
      </c>
      <c r="AV554" s="157">
        <f t="shared" si="274"/>
        <v>0</v>
      </c>
      <c r="AW554" s="157">
        <f t="shared" si="274"/>
        <v>0</v>
      </c>
      <c r="AX554" s="157">
        <f t="shared" si="274"/>
        <v>0</v>
      </c>
      <c r="AY554" s="157">
        <f t="shared" si="274"/>
        <v>0</v>
      </c>
      <c r="AZ554" s="157">
        <f t="shared" si="274"/>
        <v>0</v>
      </c>
      <c r="BA554" s="157">
        <f t="shared" si="274"/>
        <v>0</v>
      </c>
      <c r="BB554" s="157">
        <f t="shared" si="274"/>
        <v>0</v>
      </c>
      <c r="BC554" s="157">
        <f t="shared" si="274"/>
        <v>0</v>
      </c>
      <c r="BD554" s="157">
        <f t="shared" si="274"/>
        <v>0</v>
      </c>
      <c r="BE554" s="157">
        <f t="shared" si="274"/>
        <v>0</v>
      </c>
      <c r="BF554" s="157">
        <f t="shared" si="274"/>
        <v>0</v>
      </c>
      <c r="BG554" s="157">
        <f t="shared" si="274"/>
        <v>0</v>
      </c>
      <c r="BH554" s="157">
        <f t="shared" si="274"/>
        <v>7989.8757326459927</v>
      </c>
      <c r="BI554" s="157">
        <f t="shared" si="274"/>
        <v>94708.097998409619</v>
      </c>
      <c r="BJ554" s="157">
        <f t="shared" si="274"/>
        <v>92547.339610700787</v>
      </c>
      <c r="BK554" s="157">
        <f t="shared" si="274"/>
        <v>90386.581222991954</v>
      </c>
      <c r="BL554" s="157">
        <f t="shared" si="274"/>
        <v>88225.822835283107</v>
      </c>
      <c r="BM554" s="157">
        <f t="shared" si="274"/>
        <v>86065.064447574274</v>
      </c>
      <c r="BN554" s="157">
        <f t="shared" si="274"/>
        <v>83904.306059865441</v>
      </c>
      <c r="BO554" s="157">
        <f t="shared" si="274"/>
        <v>81743.547672156608</v>
      </c>
    </row>
    <row r="555" spans="2:67">
      <c r="B555" s="14"/>
    </row>
    <row r="556" spans="2:67">
      <c r="B556" s="14"/>
    </row>
    <row r="557" spans="2:67">
      <c r="B557" s="14"/>
    </row>
    <row r="558" spans="2:67">
      <c r="B558" s="14"/>
    </row>
    <row r="559" spans="2:67">
      <c r="B559" s="14"/>
    </row>
    <row r="560" spans="2:67">
      <c r="B560" s="14"/>
    </row>
    <row r="561" spans="1:68">
      <c r="B561" s="14"/>
    </row>
    <row r="562" spans="1:68">
      <c r="A562">
        <f>A532+1</f>
        <v>19</v>
      </c>
      <c r="B562" s="158" t="s">
        <v>565</v>
      </c>
      <c r="C562" s="150"/>
      <c r="G562" s="159" t="s">
        <v>336</v>
      </c>
      <c r="H562" s="1">
        <f>+C567</f>
        <v>2062</v>
      </c>
      <c r="I562" s="2">
        <f>+E574</f>
        <v>58549.608201781761</v>
      </c>
      <c r="J562" s="2">
        <f>NPV($C$4,M562:BO562)+L562</f>
        <v>699.86798080391623</v>
      </c>
      <c r="L562" s="2">
        <f>+L584</f>
        <v>0</v>
      </c>
      <c r="M562" s="2">
        <f t="shared" ref="M562:BO562" si="275">+M584</f>
        <v>0</v>
      </c>
      <c r="N562" s="2">
        <f t="shared" si="275"/>
        <v>0</v>
      </c>
      <c r="O562" s="2">
        <f t="shared" si="275"/>
        <v>0</v>
      </c>
      <c r="P562" s="2">
        <f t="shared" si="275"/>
        <v>0</v>
      </c>
      <c r="Q562" s="2">
        <f t="shared" si="275"/>
        <v>0</v>
      </c>
      <c r="R562" s="2">
        <f t="shared" si="275"/>
        <v>0</v>
      </c>
      <c r="S562" s="2">
        <f t="shared" si="275"/>
        <v>0</v>
      </c>
      <c r="T562" s="2">
        <f t="shared" si="275"/>
        <v>0</v>
      </c>
      <c r="U562" s="2">
        <f t="shared" si="275"/>
        <v>0</v>
      </c>
      <c r="V562" s="2">
        <f t="shared" si="275"/>
        <v>0</v>
      </c>
      <c r="W562" s="2">
        <f t="shared" si="275"/>
        <v>0</v>
      </c>
      <c r="X562" s="2">
        <f t="shared" si="275"/>
        <v>0</v>
      </c>
      <c r="Y562" s="2">
        <f t="shared" si="275"/>
        <v>0</v>
      </c>
      <c r="Z562" s="2">
        <f t="shared" si="275"/>
        <v>0</v>
      </c>
      <c r="AA562" s="2">
        <f t="shared" si="275"/>
        <v>0</v>
      </c>
      <c r="AB562" s="2">
        <f t="shared" si="275"/>
        <v>0</v>
      </c>
      <c r="AC562" s="2">
        <f t="shared" si="275"/>
        <v>0</v>
      </c>
      <c r="AD562" s="2">
        <f t="shared" si="275"/>
        <v>0</v>
      </c>
      <c r="AE562" s="2">
        <f t="shared" si="275"/>
        <v>0</v>
      </c>
      <c r="AF562" s="2">
        <f t="shared" si="275"/>
        <v>0</v>
      </c>
      <c r="AG562" s="2">
        <f t="shared" si="275"/>
        <v>0</v>
      </c>
      <c r="AH562" s="2">
        <f t="shared" si="275"/>
        <v>0</v>
      </c>
      <c r="AI562" s="2">
        <f t="shared" si="275"/>
        <v>0</v>
      </c>
      <c r="AJ562" s="2">
        <f t="shared" si="275"/>
        <v>0</v>
      </c>
      <c r="AK562" s="2">
        <f t="shared" si="275"/>
        <v>0</v>
      </c>
      <c r="AL562" s="2">
        <f t="shared" si="275"/>
        <v>0</v>
      </c>
      <c r="AM562" s="2">
        <f t="shared" si="275"/>
        <v>0</v>
      </c>
      <c r="AN562" s="2">
        <f t="shared" si="275"/>
        <v>0</v>
      </c>
      <c r="AO562" s="2">
        <f t="shared" si="275"/>
        <v>0</v>
      </c>
      <c r="AP562" s="2">
        <f t="shared" si="275"/>
        <v>0</v>
      </c>
      <c r="AQ562" s="2">
        <f t="shared" si="275"/>
        <v>0</v>
      </c>
      <c r="AR562" s="2">
        <f t="shared" si="275"/>
        <v>0</v>
      </c>
      <c r="AS562" s="2">
        <f t="shared" si="275"/>
        <v>0</v>
      </c>
      <c r="AT562" s="2">
        <f t="shared" si="275"/>
        <v>0</v>
      </c>
      <c r="AU562" s="2">
        <f t="shared" si="275"/>
        <v>0</v>
      </c>
      <c r="AV562" s="2">
        <f t="shared" si="275"/>
        <v>0</v>
      </c>
      <c r="AW562" s="2">
        <f t="shared" si="275"/>
        <v>0</v>
      </c>
      <c r="AX562" s="2">
        <f t="shared" si="275"/>
        <v>0</v>
      </c>
      <c r="AY562" s="2">
        <f t="shared" si="275"/>
        <v>0</v>
      </c>
      <c r="AZ562" s="2">
        <f t="shared" si="275"/>
        <v>0</v>
      </c>
      <c r="BA562" s="2">
        <f t="shared" si="275"/>
        <v>0</v>
      </c>
      <c r="BB562" s="2">
        <f t="shared" si="275"/>
        <v>0</v>
      </c>
      <c r="BC562" s="2">
        <f t="shared" si="275"/>
        <v>0</v>
      </c>
      <c r="BD562" s="2">
        <f t="shared" si="275"/>
        <v>0</v>
      </c>
      <c r="BE562" s="2">
        <f t="shared" si="275"/>
        <v>0</v>
      </c>
      <c r="BF562" s="2">
        <f t="shared" si="275"/>
        <v>0</v>
      </c>
      <c r="BG562" s="2">
        <f t="shared" si="275"/>
        <v>0</v>
      </c>
      <c r="BH562" s="2">
        <f t="shared" si="275"/>
        <v>0</v>
      </c>
      <c r="BI562" s="2">
        <f t="shared" si="275"/>
        <v>0</v>
      </c>
      <c r="BJ562" s="2">
        <f t="shared" si="275"/>
        <v>424.08484153653984</v>
      </c>
      <c r="BK562" s="2">
        <f t="shared" si="275"/>
        <v>5052.017998810963</v>
      </c>
      <c r="BL562" s="2">
        <f t="shared" si="275"/>
        <v>4983.7101225755514</v>
      </c>
      <c r="BM562" s="2">
        <f t="shared" si="275"/>
        <v>4915.4022463401388</v>
      </c>
      <c r="BN562" s="2">
        <f t="shared" si="275"/>
        <v>4847.0943701047272</v>
      </c>
      <c r="BO562" s="2">
        <f t="shared" si="275"/>
        <v>4778.7864938693147</v>
      </c>
    </row>
    <row r="563" spans="1:68">
      <c r="B563" s="160" t="str">
        <f>"Jan "&amp;$L$10&amp;" $"</f>
        <v>Jan 2012 $</v>
      </c>
      <c r="C563" s="161">
        <v>17500</v>
      </c>
      <c r="D563" s="159"/>
      <c r="E563" s="159"/>
      <c r="F563" s="159"/>
      <c r="G563" s="159"/>
      <c r="H563" s="162"/>
    </row>
    <row r="564" spans="1:68">
      <c r="B564" s="14" t="s">
        <v>549</v>
      </c>
      <c r="C564" s="163">
        <v>0.2</v>
      </c>
      <c r="D564" s="163">
        <v>0.2</v>
      </c>
      <c r="E564" s="163">
        <v>0.2</v>
      </c>
      <c r="F564" s="163">
        <v>0.2</v>
      </c>
      <c r="G564" s="163">
        <v>0.2</v>
      </c>
      <c r="H564" s="164"/>
      <c r="I564" s="17"/>
      <c r="J564" s="17"/>
      <c r="K564" s="17"/>
    </row>
    <row r="565" spans="1:68">
      <c r="B565" s="14" t="s">
        <v>323</v>
      </c>
      <c r="C565" s="165">
        <v>2.52E-2</v>
      </c>
      <c r="D565" s="159"/>
      <c r="E565" s="159"/>
      <c r="F565" s="159"/>
      <c r="G565" s="159"/>
    </row>
    <row r="566" spans="1:68">
      <c r="B566" s="14" t="s">
        <v>550</v>
      </c>
      <c r="C566" s="159">
        <v>2058</v>
      </c>
      <c r="D566" s="159">
        <v>1</v>
      </c>
      <c r="E566" s="159"/>
      <c r="F566" s="159"/>
      <c r="G566" s="159"/>
    </row>
    <row r="567" spans="1:68">
      <c r="B567" s="14" t="s">
        <v>551</v>
      </c>
      <c r="C567" s="159">
        <v>2062</v>
      </c>
      <c r="D567" s="159">
        <v>12</v>
      </c>
      <c r="E567" s="159"/>
      <c r="F567" s="159"/>
      <c r="G567" s="159"/>
    </row>
    <row r="568" spans="1:68">
      <c r="B568" s="15" t="s">
        <v>552</v>
      </c>
      <c r="L568" s="166">
        <f t="shared" ref="L568:BO568" si="276">(1+$C565)^L$21</f>
        <v>1.0125216047077712</v>
      </c>
      <c r="M568" s="166">
        <f t="shared" si="276"/>
        <v>1.0380371491464069</v>
      </c>
      <c r="N568" s="166">
        <f t="shared" si="276"/>
        <v>1.0641956853048962</v>
      </c>
      <c r="O568" s="166">
        <f t="shared" si="276"/>
        <v>1.0910134165745795</v>
      </c>
      <c r="P568" s="166">
        <f t="shared" si="276"/>
        <v>1.1185069546722588</v>
      </c>
      <c r="Q568" s="166">
        <f t="shared" si="276"/>
        <v>1.1466933299299995</v>
      </c>
      <c r="R568" s="166">
        <f t="shared" si="276"/>
        <v>1.1755900018442353</v>
      </c>
      <c r="S568" s="166">
        <f t="shared" si="276"/>
        <v>1.2052148698907099</v>
      </c>
      <c r="T568" s="166">
        <f t="shared" si="276"/>
        <v>1.2355862846119556</v>
      </c>
      <c r="U568" s="166">
        <f t="shared" si="276"/>
        <v>1.2667230589841769</v>
      </c>
      <c r="V568" s="166">
        <f t="shared" si="276"/>
        <v>1.2986444800705779</v>
      </c>
      <c r="W568" s="166">
        <f t="shared" si="276"/>
        <v>1.3313703209683565</v>
      </c>
      <c r="X568" s="166">
        <f t="shared" si="276"/>
        <v>1.3649208530567589</v>
      </c>
      <c r="Y568" s="166">
        <f t="shared" si="276"/>
        <v>1.399316858553789</v>
      </c>
      <c r="Z568" s="166">
        <f t="shared" si="276"/>
        <v>1.4345796433893443</v>
      </c>
      <c r="AA568" s="166">
        <f t="shared" si="276"/>
        <v>1.4707310504027555</v>
      </c>
      <c r="AB568" s="166">
        <f t="shared" si="276"/>
        <v>1.507793472872905</v>
      </c>
      <c r="AC568" s="166">
        <f t="shared" si="276"/>
        <v>1.5457898683893019</v>
      </c>
      <c r="AD568" s="166">
        <f t="shared" si="276"/>
        <v>1.5847437730727121</v>
      </c>
      <c r="AE568" s="166">
        <f t="shared" si="276"/>
        <v>1.6246793161541444</v>
      </c>
      <c r="AF568" s="166">
        <f t="shared" si="276"/>
        <v>1.6656212349212287</v>
      </c>
      <c r="AG568" s="166">
        <f t="shared" si="276"/>
        <v>1.7075948900412434</v>
      </c>
      <c r="AH568" s="166">
        <f t="shared" si="276"/>
        <v>1.7506262812702824</v>
      </c>
      <c r="AI568" s="166">
        <f t="shared" si="276"/>
        <v>1.7947420635582936</v>
      </c>
      <c r="AJ568" s="166">
        <f t="shared" si="276"/>
        <v>1.8399695635599622</v>
      </c>
      <c r="AK568" s="166">
        <f t="shared" si="276"/>
        <v>1.8863367965616731</v>
      </c>
      <c r="AL568" s="166">
        <f t="shared" si="276"/>
        <v>1.933872483835027</v>
      </c>
      <c r="AM568" s="166">
        <f t="shared" si="276"/>
        <v>1.9826060704276696</v>
      </c>
      <c r="AN568" s="166">
        <f t="shared" si="276"/>
        <v>2.0325677434024465</v>
      </c>
      <c r="AO568" s="166">
        <f t="shared" si="276"/>
        <v>2.0837884505361881</v>
      </c>
      <c r="AP568" s="166">
        <f t="shared" si="276"/>
        <v>2.1362999194896997</v>
      </c>
      <c r="AQ568" s="166">
        <f t="shared" si="276"/>
        <v>2.1901346774608399</v>
      </c>
      <c r="AR568" s="166">
        <f t="shared" si="276"/>
        <v>2.2453260713328529</v>
      </c>
      <c r="AS568" s="166">
        <f t="shared" si="276"/>
        <v>2.3019082883304405</v>
      </c>
      <c r="AT568" s="166">
        <f t="shared" si="276"/>
        <v>2.3599163771963672</v>
      </c>
      <c r="AU568" s="166">
        <f t="shared" si="276"/>
        <v>2.4193862699017155</v>
      </c>
      <c r="AV568" s="166">
        <f t="shared" si="276"/>
        <v>2.4803548039032384</v>
      </c>
      <c r="AW568" s="166">
        <f t="shared" si="276"/>
        <v>2.5428597449615999</v>
      </c>
      <c r="AX568" s="166">
        <f t="shared" si="276"/>
        <v>2.606939810534632</v>
      </c>
      <c r="AY568" s="166">
        <f t="shared" si="276"/>
        <v>2.672634693760104</v>
      </c>
      <c r="AZ568" s="166">
        <f t="shared" si="276"/>
        <v>2.7399850880428587</v>
      </c>
      <c r="BA568" s="166">
        <f t="shared" si="276"/>
        <v>2.8090327122615379</v>
      </c>
      <c r="BB568" s="166">
        <f t="shared" si="276"/>
        <v>2.8798203366105284</v>
      </c>
      <c r="BC568" s="166">
        <f t="shared" si="276"/>
        <v>2.9523918090931134</v>
      </c>
      <c r="BD568" s="166">
        <f t="shared" si="276"/>
        <v>3.0267920826822596</v>
      </c>
      <c r="BE568" s="166">
        <f t="shared" si="276"/>
        <v>3.1030672431658526</v>
      </c>
      <c r="BF568" s="166">
        <f t="shared" si="276"/>
        <v>3.1812645376936315</v>
      </c>
      <c r="BG568" s="166">
        <f t="shared" si="276"/>
        <v>3.2614324040435108</v>
      </c>
      <c r="BH568" s="166">
        <f t="shared" si="276"/>
        <v>3.3436205006254069</v>
      </c>
      <c r="BI568" s="166">
        <f t="shared" si="276"/>
        <v>3.4278797372411671</v>
      </c>
      <c r="BJ568" s="166">
        <f t="shared" si="276"/>
        <v>3.5142623066196435</v>
      </c>
      <c r="BK568" s="166">
        <f t="shared" si="276"/>
        <v>3.6028217167464582</v>
      </c>
      <c r="BL568" s="166">
        <f t="shared" si="276"/>
        <v>3.6936128240084685</v>
      </c>
      <c r="BM568" s="166">
        <f t="shared" si="276"/>
        <v>3.7866918671734817</v>
      </c>
      <c r="BN568" s="166">
        <f t="shared" si="276"/>
        <v>3.8821165022262529</v>
      </c>
      <c r="BO568" s="166">
        <f t="shared" si="276"/>
        <v>3.979945838082354</v>
      </c>
    </row>
    <row r="569" spans="1:68">
      <c r="B569" s="14" t="s">
        <v>553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1:68">
      <c r="B570" s="64" t="s">
        <v>554</v>
      </c>
      <c r="L570" s="2">
        <f t="shared" ref="L570:BO570" si="277">IF(L$10&gt;$C567,0,+K573)</f>
        <v>0</v>
      </c>
      <c r="M570" s="2">
        <f t="shared" si="277"/>
        <v>0</v>
      </c>
      <c r="N570" s="2">
        <f t="shared" si="277"/>
        <v>0</v>
      </c>
      <c r="O570" s="2">
        <f t="shared" si="277"/>
        <v>0</v>
      </c>
      <c r="P570" s="2">
        <f t="shared" si="277"/>
        <v>0</v>
      </c>
      <c r="Q570" s="2">
        <f t="shared" si="277"/>
        <v>0</v>
      </c>
      <c r="R570" s="2">
        <f t="shared" si="277"/>
        <v>0</v>
      </c>
      <c r="S570" s="2">
        <f t="shared" si="277"/>
        <v>0</v>
      </c>
      <c r="T570" s="2">
        <f t="shared" si="277"/>
        <v>0</v>
      </c>
      <c r="U570" s="2">
        <f t="shared" si="277"/>
        <v>0</v>
      </c>
      <c r="V570" s="2">
        <f t="shared" si="277"/>
        <v>0</v>
      </c>
      <c r="W570" s="2">
        <f t="shared" si="277"/>
        <v>0</v>
      </c>
      <c r="X570" s="2">
        <f t="shared" si="277"/>
        <v>0</v>
      </c>
      <c r="Y570" s="2">
        <f t="shared" si="277"/>
        <v>0</v>
      </c>
      <c r="Z570" s="2">
        <f t="shared" si="277"/>
        <v>0</v>
      </c>
      <c r="AA570" s="2">
        <f t="shared" si="277"/>
        <v>0</v>
      </c>
      <c r="AB570" s="2">
        <f t="shared" si="277"/>
        <v>0</v>
      </c>
      <c r="AC570" s="2">
        <f t="shared" si="277"/>
        <v>0</v>
      </c>
      <c r="AD570" s="2">
        <f t="shared" si="277"/>
        <v>0</v>
      </c>
      <c r="AE570" s="2">
        <f t="shared" si="277"/>
        <v>0</v>
      </c>
      <c r="AF570" s="2">
        <f t="shared" si="277"/>
        <v>0</v>
      </c>
      <c r="AG570" s="2">
        <f t="shared" si="277"/>
        <v>0</v>
      </c>
      <c r="AH570" s="2">
        <f t="shared" si="277"/>
        <v>0</v>
      </c>
      <c r="AI570" s="2">
        <f t="shared" si="277"/>
        <v>0</v>
      </c>
      <c r="AJ570" s="2">
        <f t="shared" si="277"/>
        <v>0</v>
      </c>
      <c r="AK570" s="2">
        <f t="shared" si="277"/>
        <v>0</v>
      </c>
      <c r="AL570" s="2">
        <f t="shared" si="277"/>
        <v>0</v>
      </c>
      <c r="AM570" s="2">
        <f t="shared" si="277"/>
        <v>0</v>
      </c>
      <c r="AN570" s="2">
        <f t="shared" si="277"/>
        <v>0</v>
      </c>
      <c r="AO570" s="2">
        <f t="shared" si="277"/>
        <v>0</v>
      </c>
      <c r="AP570" s="2">
        <f t="shared" si="277"/>
        <v>0</v>
      </c>
      <c r="AQ570" s="2">
        <f t="shared" si="277"/>
        <v>0</v>
      </c>
      <c r="AR570" s="2">
        <f t="shared" si="277"/>
        <v>0</v>
      </c>
      <c r="AS570" s="2">
        <f t="shared" si="277"/>
        <v>0</v>
      </c>
      <c r="AT570" s="2">
        <f t="shared" si="277"/>
        <v>0</v>
      </c>
      <c r="AU570" s="2">
        <f t="shared" si="277"/>
        <v>0</v>
      </c>
      <c r="AV570" s="2">
        <f t="shared" si="277"/>
        <v>0</v>
      </c>
      <c r="AW570" s="2">
        <f t="shared" si="277"/>
        <v>0</v>
      </c>
      <c r="AX570" s="2">
        <f t="shared" si="277"/>
        <v>0</v>
      </c>
      <c r="AY570" s="2">
        <f t="shared" si="277"/>
        <v>0</v>
      </c>
      <c r="AZ570" s="2">
        <f t="shared" si="277"/>
        <v>0</v>
      </c>
      <c r="BA570" s="2">
        <f t="shared" si="277"/>
        <v>0</v>
      </c>
      <c r="BB570" s="2">
        <f t="shared" si="277"/>
        <v>0</v>
      </c>
      <c r="BC570" s="2">
        <f t="shared" si="277"/>
        <v>0</v>
      </c>
      <c r="BD570" s="2">
        <f t="shared" si="277"/>
        <v>0</v>
      </c>
      <c r="BE570" s="2">
        <f t="shared" si="277"/>
        <v>0</v>
      </c>
      <c r="BF570" s="2">
        <f t="shared" si="277"/>
        <v>0</v>
      </c>
      <c r="BG570" s="2">
        <f t="shared" si="277"/>
        <v>11134.425881927711</v>
      </c>
      <c r="BH570" s="2">
        <f t="shared" si="277"/>
        <v>22549.43929608</v>
      </c>
      <c r="BI570" s="2">
        <f t="shared" si="277"/>
        <v>34252.111048268926</v>
      </c>
      <c r="BJ570" s="2">
        <f t="shared" si="277"/>
        <v>46249.690128613009</v>
      </c>
      <c r="BK570" s="2">
        <f t="shared" si="277"/>
        <v>0</v>
      </c>
      <c r="BL570" s="2">
        <f t="shared" si="277"/>
        <v>0</v>
      </c>
      <c r="BM570" s="2">
        <f t="shared" si="277"/>
        <v>0</v>
      </c>
      <c r="BN570" s="2">
        <f t="shared" si="277"/>
        <v>0</v>
      </c>
      <c r="BO570" s="2">
        <f t="shared" si="277"/>
        <v>0</v>
      </c>
    </row>
    <row r="571" spans="1:68">
      <c r="A571" t="s">
        <v>336</v>
      </c>
      <c r="B571" s="64" t="s">
        <v>555</v>
      </c>
      <c r="L571" s="2">
        <f t="shared" ref="L571:BO571" si="278">IF(AND(L$10&gt;=$C566,L$10&lt;=$C567),INDEX($C564:$G564,1,L$10-$C566+1)*$C563*L568,0)</f>
        <v>0</v>
      </c>
      <c r="M571" s="2">
        <f t="shared" si="278"/>
        <v>0</v>
      </c>
      <c r="N571" s="2">
        <f t="shared" si="278"/>
        <v>0</v>
      </c>
      <c r="O571" s="2">
        <f t="shared" si="278"/>
        <v>0</v>
      </c>
      <c r="P571" s="2">
        <f t="shared" si="278"/>
        <v>0</v>
      </c>
      <c r="Q571" s="2">
        <f t="shared" si="278"/>
        <v>0</v>
      </c>
      <c r="R571" s="2">
        <f t="shared" si="278"/>
        <v>0</v>
      </c>
      <c r="S571" s="2">
        <f t="shared" si="278"/>
        <v>0</v>
      </c>
      <c r="T571" s="2">
        <f t="shared" si="278"/>
        <v>0</v>
      </c>
      <c r="U571" s="2">
        <f t="shared" si="278"/>
        <v>0</v>
      </c>
      <c r="V571" s="2">
        <f t="shared" si="278"/>
        <v>0</v>
      </c>
      <c r="W571" s="2">
        <f t="shared" si="278"/>
        <v>0</v>
      </c>
      <c r="X571" s="2">
        <f t="shared" si="278"/>
        <v>0</v>
      </c>
      <c r="Y571" s="2">
        <f t="shared" si="278"/>
        <v>0</v>
      </c>
      <c r="Z571" s="2">
        <f t="shared" si="278"/>
        <v>0</v>
      </c>
      <c r="AA571" s="2">
        <f t="shared" si="278"/>
        <v>0</v>
      </c>
      <c r="AB571" s="2">
        <f t="shared" si="278"/>
        <v>0</v>
      </c>
      <c r="AC571" s="2">
        <f t="shared" si="278"/>
        <v>0</v>
      </c>
      <c r="AD571" s="2">
        <f t="shared" si="278"/>
        <v>0</v>
      </c>
      <c r="AE571" s="2">
        <f t="shared" si="278"/>
        <v>0</v>
      </c>
      <c r="AF571" s="2">
        <f t="shared" si="278"/>
        <v>0</v>
      </c>
      <c r="AG571" s="2">
        <f t="shared" si="278"/>
        <v>0</v>
      </c>
      <c r="AH571" s="2">
        <f t="shared" si="278"/>
        <v>0</v>
      </c>
      <c r="AI571" s="2">
        <f t="shared" si="278"/>
        <v>0</v>
      </c>
      <c r="AJ571" s="2">
        <f t="shared" si="278"/>
        <v>0</v>
      </c>
      <c r="AK571" s="2">
        <f t="shared" si="278"/>
        <v>0</v>
      </c>
      <c r="AL571" s="2">
        <f t="shared" si="278"/>
        <v>0</v>
      </c>
      <c r="AM571" s="2">
        <f t="shared" si="278"/>
        <v>0</v>
      </c>
      <c r="AN571" s="2">
        <f t="shared" si="278"/>
        <v>0</v>
      </c>
      <c r="AO571" s="2">
        <f t="shared" si="278"/>
        <v>0</v>
      </c>
      <c r="AP571" s="2">
        <f t="shared" si="278"/>
        <v>0</v>
      </c>
      <c r="AQ571" s="2">
        <f t="shared" si="278"/>
        <v>0</v>
      </c>
      <c r="AR571" s="2">
        <f t="shared" si="278"/>
        <v>0</v>
      </c>
      <c r="AS571" s="2">
        <f t="shared" si="278"/>
        <v>0</v>
      </c>
      <c r="AT571" s="2">
        <f t="shared" si="278"/>
        <v>0</v>
      </c>
      <c r="AU571" s="2">
        <f t="shared" si="278"/>
        <v>0</v>
      </c>
      <c r="AV571" s="2">
        <f t="shared" si="278"/>
        <v>0</v>
      </c>
      <c r="AW571" s="2">
        <f t="shared" si="278"/>
        <v>0</v>
      </c>
      <c r="AX571" s="2">
        <f t="shared" si="278"/>
        <v>0</v>
      </c>
      <c r="AY571" s="2">
        <f t="shared" si="278"/>
        <v>0</v>
      </c>
      <c r="AZ571" s="2">
        <f t="shared" si="278"/>
        <v>0</v>
      </c>
      <c r="BA571" s="2">
        <f t="shared" si="278"/>
        <v>0</v>
      </c>
      <c r="BB571" s="2">
        <f t="shared" si="278"/>
        <v>0</v>
      </c>
      <c r="BC571" s="2">
        <f t="shared" si="278"/>
        <v>0</v>
      </c>
      <c r="BD571" s="2">
        <f t="shared" si="278"/>
        <v>0</v>
      </c>
      <c r="BE571" s="2">
        <f t="shared" si="278"/>
        <v>0</v>
      </c>
      <c r="BF571" s="2">
        <f t="shared" si="278"/>
        <v>11134.425881927711</v>
      </c>
      <c r="BG571" s="2">
        <f t="shared" si="278"/>
        <v>11415.013414152289</v>
      </c>
      <c r="BH571" s="2">
        <f t="shared" si="278"/>
        <v>11702.671752188924</v>
      </c>
      <c r="BI571" s="2">
        <f t="shared" si="278"/>
        <v>11997.579080344085</v>
      </c>
      <c r="BJ571" s="2">
        <f t="shared" si="278"/>
        <v>12299.918073168752</v>
      </c>
      <c r="BK571" s="2">
        <f t="shared" si="278"/>
        <v>0</v>
      </c>
      <c r="BL571" s="2">
        <f t="shared" si="278"/>
        <v>0</v>
      </c>
      <c r="BM571" s="2">
        <f t="shared" si="278"/>
        <v>0</v>
      </c>
      <c r="BN571" s="2">
        <f t="shared" si="278"/>
        <v>0</v>
      </c>
      <c r="BO571" s="2">
        <f t="shared" si="278"/>
        <v>0</v>
      </c>
      <c r="BP571" s="65">
        <f>SUM(L571:BO571)</f>
        <v>58549.608201781761</v>
      </c>
    </row>
    <row r="572" spans="1:68">
      <c r="B572" s="64" t="s">
        <v>3</v>
      </c>
      <c r="C572" s="165">
        <v>0</v>
      </c>
      <c r="L572" s="2">
        <f t="shared" ref="L572:BO572" si="279">SUM(L570,L571/2)*$C572*IF(L$10=$C566,(13-$D566)/12,IF(L$10=$C567,($D567-1)/12,1))</f>
        <v>0</v>
      </c>
      <c r="M572" s="2">
        <f t="shared" si="279"/>
        <v>0</v>
      </c>
      <c r="N572" s="2">
        <f t="shared" si="279"/>
        <v>0</v>
      </c>
      <c r="O572" s="2">
        <f t="shared" si="279"/>
        <v>0</v>
      </c>
      <c r="P572" s="2">
        <f t="shared" si="279"/>
        <v>0</v>
      </c>
      <c r="Q572" s="2">
        <f t="shared" si="279"/>
        <v>0</v>
      </c>
      <c r="R572" s="2">
        <f t="shared" si="279"/>
        <v>0</v>
      </c>
      <c r="S572" s="2">
        <f t="shared" si="279"/>
        <v>0</v>
      </c>
      <c r="T572" s="2">
        <f t="shared" si="279"/>
        <v>0</v>
      </c>
      <c r="U572" s="2">
        <f t="shared" si="279"/>
        <v>0</v>
      </c>
      <c r="V572" s="2">
        <f t="shared" si="279"/>
        <v>0</v>
      </c>
      <c r="W572" s="2">
        <f t="shared" si="279"/>
        <v>0</v>
      </c>
      <c r="X572" s="2">
        <f t="shared" si="279"/>
        <v>0</v>
      </c>
      <c r="Y572" s="2">
        <f t="shared" si="279"/>
        <v>0</v>
      </c>
      <c r="Z572" s="2">
        <f t="shared" si="279"/>
        <v>0</v>
      </c>
      <c r="AA572" s="2">
        <f t="shared" si="279"/>
        <v>0</v>
      </c>
      <c r="AB572" s="2">
        <f t="shared" si="279"/>
        <v>0</v>
      </c>
      <c r="AC572" s="2">
        <f t="shared" si="279"/>
        <v>0</v>
      </c>
      <c r="AD572" s="2">
        <f t="shared" si="279"/>
        <v>0</v>
      </c>
      <c r="AE572" s="2">
        <f t="shared" si="279"/>
        <v>0</v>
      </c>
      <c r="AF572" s="2">
        <f t="shared" si="279"/>
        <v>0</v>
      </c>
      <c r="AG572" s="2">
        <f t="shared" si="279"/>
        <v>0</v>
      </c>
      <c r="AH572" s="2">
        <f t="shared" si="279"/>
        <v>0</v>
      </c>
      <c r="AI572" s="2">
        <f t="shared" si="279"/>
        <v>0</v>
      </c>
      <c r="AJ572" s="2">
        <f t="shared" si="279"/>
        <v>0</v>
      </c>
      <c r="AK572" s="2">
        <f t="shared" si="279"/>
        <v>0</v>
      </c>
      <c r="AL572" s="2">
        <f t="shared" si="279"/>
        <v>0</v>
      </c>
      <c r="AM572" s="2">
        <f t="shared" si="279"/>
        <v>0</v>
      </c>
      <c r="AN572" s="2">
        <f t="shared" si="279"/>
        <v>0</v>
      </c>
      <c r="AO572" s="2">
        <f t="shared" si="279"/>
        <v>0</v>
      </c>
      <c r="AP572" s="2">
        <f t="shared" si="279"/>
        <v>0</v>
      </c>
      <c r="AQ572" s="2">
        <f t="shared" si="279"/>
        <v>0</v>
      </c>
      <c r="AR572" s="2">
        <f t="shared" si="279"/>
        <v>0</v>
      </c>
      <c r="AS572" s="2">
        <f t="shared" si="279"/>
        <v>0</v>
      </c>
      <c r="AT572" s="2">
        <f t="shared" si="279"/>
        <v>0</v>
      </c>
      <c r="AU572" s="2">
        <f t="shared" si="279"/>
        <v>0</v>
      </c>
      <c r="AV572" s="2">
        <f t="shared" si="279"/>
        <v>0</v>
      </c>
      <c r="AW572" s="2">
        <f t="shared" si="279"/>
        <v>0</v>
      </c>
      <c r="AX572" s="2">
        <f t="shared" si="279"/>
        <v>0</v>
      </c>
      <c r="AY572" s="2">
        <f t="shared" si="279"/>
        <v>0</v>
      </c>
      <c r="AZ572" s="2">
        <f t="shared" si="279"/>
        <v>0</v>
      </c>
      <c r="BA572" s="2">
        <f t="shared" si="279"/>
        <v>0</v>
      </c>
      <c r="BB572" s="2">
        <f t="shared" si="279"/>
        <v>0</v>
      </c>
      <c r="BC572" s="2">
        <f t="shared" si="279"/>
        <v>0</v>
      </c>
      <c r="BD572" s="2">
        <f t="shared" si="279"/>
        <v>0</v>
      </c>
      <c r="BE572" s="2">
        <f t="shared" si="279"/>
        <v>0</v>
      </c>
      <c r="BF572" s="2">
        <f t="shared" si="279"/>
        <v>0</v>
      </c>
      <c r="BG572" s="2">
        <f t="shared" si="279"/>
        <v>0</v>
      </c>
      <c r="BH572" s="2">
        <f t="shared" si="279"/>
        <v>0</v>
      </c>
      <c r="BI572" s="2">
        <f t="shared" si="279"/>
        <v>0</v>
      </c>
      <c r="BJ572" s="2">
        <f t="shared" si="279"/>
        <v>0</v>
      </c>
      <c r="BK572" s="2">
        <f t="shared" si="279"/>
        <v>0</v>
      </c>
      <c r="BL572" s="2">
        <f t="shared" si="279"/>
        <v>0</v>
      </c>
      <c r="BM572" s="2">
        <f t="shared" si="279"/>
        <v>0</v>
      </c>
      <c r="BN572" s="2">
        <f t="shared" si="279"/>
        <v>0</v>
      </c>
      <c r="BO572" s="2">
        <f t="shared" si="279"/>
        <v>0</v>
      </c>
      <c r="BP572" s="65"/>
    </row>
    <row r="573" spans="1:68">
      <c r="B573" s="64" t="s">
        <v>556</v>
      </c>
      <c r="K573" s="167"/>
      <c r="L573" s="2">
        <f t="shared" ref="L573" si="280">SUM(L570:L572)</f>
        <v>0</v>
      </c>
      <c r="M573" s="2">
        <f t="shared" ref="M573:BO573" si="281">SUM(M570:M572)</f>
        <v>0</v>
      </c>
      <c r="N573" s="2">
        <f t="shared" si="281"/>
        <v>0</v>
      </c>
      <c r="O573" s="2">
        <f t="shared" si="281"/>
        <v>0</v>
      </c>
      <c r="P573" s="2">
        <f t="shared" si="281"/>
        <v>0</v>
      </c>
      <c r="Q573" s="2">
        <f t="shared" si="281"/>
        <v>0</v>
      </c>
      <c r="R573" s="2">
        <f t="shared" si="281"/>
        <v>0</v>
      </c>
      <c r="S573" s="2">
        <f t="shared" si="281"/>
        <v>0</v>
      </c>
      <c r="T573" s="2">
        <f t="shared" si="281"/>
        <v>0</v>
      </c>
      <c r="U573" s="2">
        <f t="shared" si="281"/>
        <v>0</v>
      </c>
      <c r="V573" s="2">
        <f t="shared" si="281"/>
        <v>0</v>
      </c>
      <c r="W573" s="2">
        <f t="shared" si="281"/>
        <v>0</v>
      </c>
      <c r="X573" s="2">
        <f t="shared" si="281"/>
        <v>0</v>
      </c>
      <c r="Y573" s="2">
        <f t="shared" si="281"/>
        <v>0</v>
      </c>
      <c r="Z573" s="2">
        <f t="shared" si="281"/>
        <v>0</v>
      </c>
      <c r="AA573" s="2">
        <f t="shared" si="281"/>
        <v>0</v>
      </c>
      <c r="AB573" s="2">
        <f t="shared" si="281"/>
        <v>0</v>
      </c>
      <c r="AC573" s="2">
        <f t="shared" si="281"/>
        <v>0</v>
      </c>
      <c r="AD573" s="2">
        <f t="shared" si="281"/>
        <v>0</v>
      </c>
      <c r="AE573" s="2">
        <f t="shared" si="281"/>
        <v>0</v>
      </c>
      <c r="AF573" s="2">
        <f t="shared" si="281"/>
        <v>0</v>
      </c>
      <c r="AG573" s="2">
        <f t="shared" si="281"/>
        <v>0</v>
      </c>
      <c r="AH573" s="2">
        <f t="shared" si="281"/>
        <v>0</v>
      </c>
      <c r="AI573" s="2">
        <f t="shared" si="281"/>
        <v>0</v>
      </c>
      <c r="AJ573" s="2">
        <f t="shared" si="281"/>
        <v>0</v>
      </c>
      <c r="AK573" s="2">
        <f t="shared" si="281"/>
        <v>0</v>
      </c>
      <c r="AL573" s="2">
        <f t="shared" si="281"/>
        <v>0</v>
      </c>
      <c r="AM573" s="2">
        <f t="shared" si="281"/>
        <v>0</v>
      </c>
      <c r="AN573" s="2">
        <f t="shared" si="281"/>
        <v>0</v>
      </c>
      <c r="AO573" s="2">
        <f t="shared" si="281"/>
        <v>0</v>
      </c>
      <c r="AP573" s="2">
        <f t="shared" si="281"/>
        <v>0</v>
      </c>
      <c r="AQ573" s="2">
        <f t="shared" si="281"/>
        <v>0</v>
      </c>
      <c r="AR573" s="2">
        <f t="shared" si="281"/>
        <v>0</v>
      </c>
      <c r="AS573" s="2">
        <f t="shared" si="281"/>
        <v>0</v>
      </c>
      <c r="AT573" s="2">
        <f t="shared" si="281"/>
        <v>0</v>
      </c>
      <c r="AU573" s="2">
        <f t="shared" si="281"/>
        <v>0</v>
      </c>
      <c r="AV573" s="2">
        <f t="shared" si="281"/>
        <v>0</v>
      </c>
      <c r="AW573" s="2">
        <f t="shared" si="281"/>
        <v>0</v>
      </c>
      <c r="AX573" s="2">
        <f t="shared" si="281"/>
        <v>0</v>
      </c>
      <c r="AY573" s="2">
        <f t="shared" si="281"/>
        <v>0</v>
      </c>
      <c r="AZ573" s="2">
        <f t="shared" si="281"/>
        <v>0</v>
      </c>
      <c r="BA573" s="2">
        <f t="shared" si="281"/>
        <v>0</v>
      </c>
      <c r="BB573" s="2">
        <f t="shared" si="281"/>
        <v>0</v>
      </c>
      <c r="BC573" s="2">
        <f t="shared" si="281"/>
        <v>0</v>
      </c>
      <c r="BD573" s="2">
        <f t="shared" si="281"/>
        <v>0</v>
      </c>
      <c r="BE573" s="2">
        <f t="shared" si="281"/>
        <v>0</v>
      </c>
      <c r="BF573" s="2">
        <f t="shared" si="281"/>
        <v>11134.425881927711</v>
      </c>
      <c r="BG573" s="2">
        <f t="shared" si="281"/>
        <v>22549.43929608</v>
      </c>
      <c r="BH573" s="2">
        <f t="shared" si="281"/>
        <v>34252.111048268926</v>
      </c>
      <c r="BI573" s="2">
        <f t="shared" si="281"/>
        <v>46249.690128613009</v>
      </c>
      <c r="BJ573" s="2">
        <f t="shared" si="281"/>
        <v>58549.608201781761</v>
      </c>
      <c r="BK573" s="2">
        <f t="shared" si="281"/>
        <v>0</v>
      </c>
      <c r="BL573" s="2">
        <f t="shared" si="281"/>
        <v>0</v>
      </c>
      <c r="BM573" s="2">
        <f t="shared" si="281"/>
        <v>0</v>
      </c>
      <c r="BN573" s="2">
        <f t="shared" si="281"/>
        <v>0</v>
      </c>
      <c r="BO573" s="2">
        <f t="shared" si="281"/>
        <v>0</v>
      </c>
    </row>
    <row r="574" spans="1:68">
      <c r="B574" s="168" t="s">
        <v>557</v>
      </c>
      <c r="E574" s="2">
        <f>MAX(L573:BO573)*(1+$C$8)</f>
        <v>58549.608201781761</v>
      </c>
      <c r="F574" s="159">
        <v>60</v>
      </c>
      <c r="G574" s="169">
        <f>+$C$6</f>
        <v>2.9999999999999997E-4</v>
      </c>
      <c r="H574" s="151"/>
      <c r="L574" s="2"/>
      <c r="M574" s="2"/>
      <c r="N574" s="2"/>
      <c r="O574" s="2"/>
      <c r="P574" s="2"/>
      <c r="Q574" s="2"/>
    </row>
    <row r="575" spans="1:68">
      <c r="B575" s="14"/>
    </row>
    <row r="576" spans="1:68">
      <c r="B576" s="170" t="s">
        <v>558</v>
      </c>
    </row>
    <row r="577" spans="1:67">
      <c r="B577" s="168" t="s">
        <v>559</v>
      </c>
      <c r="K577" s="2"/>
      <c r="L577" s="2">
        <f t="shared" ref="L577:BO577" si="282">IF(L$10=$C567,$E574,K579)</f>
        <v>0</v>
      </c>
      <c r="M577" s="2">
        <f t="shared" si="282"/>
        <v>0</v>
      </c>
      <c r="N577" s="2">
        <f t="shared" si="282"/>
        <v>0</v>
      </c>
      <c r="O577" s="2">
        <f t="shared" si="282"/>
        <v>0</v>
      </c>
      <c r="P577" s="2">
        <f t="shared" si="282"/>
        <v>0</v>
      </c>
      <c r="Q577" s="2">
        <f t="shared" si="282"/>
        <v>0</v>
      </c>
      <c r="R577" s="2">
        <f t="shared" si="282"/>
        <v>0</v>
      </c>
      <c r="S577" s="2">
        <f t="shared" si="282"/>
        <v>0</v>
      </c>
      <c r="T577" s="2">
        <f t="shared" si="282"/>
        <v>0</v>
      </c>
      <c r="U577" s="2">
        <f t="shared" si="282"/>
        <v>0</v>
      </c>
      <c r="V577" s="2">
        <f t="shared" si="282"/>
        <v>0</v>
      </c>
      <c r="W577" s="2">
        <f t="shared" si="282"/>
        <v>0</v>
      </c>
      <c r="X577" s="2">
        <f t="shared" si="282"/>
        <v>0</v>
      </c>
      <c r="Y577" s="2">
        <f t="shared" si="282"/>
        <v>0</v>
      </c>
      <c r="Z577" s="2">
        <f t="shared" si="282"/>
        <v>0</v>
      </c>
      <c r="AA577" s="2">
        <f t="shared" si="282"/>
        <v>0</v>
      </c>
      <c r="AB577" s="2">
        <f t="shared" si="282"/>
        <v>0</v>
      </c>
      <c r="AC577" s="2">
        <f t="shared" si="282"/>
        <v>0</v>
      </c>
      <c r="AD577" s="2">
        <f t="shared" si="282"/>
        <v>0</v>
      </c>
      <c r="AE577" s="2">
        <f t="shared" si="282"/>
        <v>0</v>
      </c>
      <c r="AF577" s="2">
        <f t="shared" si="282"/>
        <v>0</v>
      </c>
      <c r="AG577" s="2">
        <f t="shared" si="282"/>
        <v>0</v>
      </c>
      <c r="AH577" s="2">
        <f t="shared" si="282"/>
        <v>0</v>
      </c>
      <c r="AI577" s="2">
        <f t="shared" si="282"/>
        <v>0</v>
      </c>
      <c r="AJ577" s="2">
        <f t="shared" si="282"/>
        <v>0</v>
      </c>
      <c r="AK577" s="2">
        <f t="shared" si="282"/>
        <v>0</v>
      </c>
      <c r="AL577" s="2">
        <f t="shared" si="282"/>
        <v>0</v>
      </c>
      <c r="AM577" s="2">
        <f t="shared" si="282"/>
        <v>0</v>
      </c>
      <c r="AN577" s="2">
        <f t="shared" si="282"/>
        <v>0</v>
      </c>
      <c r="AO577" s="2">
        <f t="shared" si="282"/>
        <v>0</v>
      </c>
      <c r="AP577" s="2">
        <f t="shared" si="282"/>
        <v>0</v>
      </c>
      <c r="AQ577" s="2">
        <f t="shared" si="282"/>
        <v>0</v>
      </c>
      <c r="AR577" s="2">
        <f t="shared" si="282"/>
        <v>0</v>
      </c>
      <c r="AS577" s="2">
        <f t="shared" si="282"/>
        <v>0</v>
      </c>
      <c r="AT577" s="2">
        <f t="shared" si="282"/>
        <v>0</v>
      </c>
      <c r="AU577" s="2">
        <f t="shared" si="282"/>
        <v>0</v>
      </c>
      <c r="AV577" s="2">
        <f t="shared" si="282"/>
        <v>0</v>
      </c>
      <c r="AW577" s="2">
        <f t="shared" si="282"/>
        <v>0</v>
      </c>
      <c r="AX577" s="2">
        <f t="shared" si="282"/>
        <v>0</v>
      </c>
      <c r="AY577" s="2">
        <f t="shared" si="282"/>
        <v>0</v>
      </c>
      <c r="AZ577" s="2">
        <f t="shared" si="282"/>
        <v>0</v>
      </c>
      <c r="BA577" s="2">
        <f t="shared" si="282"/>
        <v>0</v>
      </c>
      <c r="BB577" s="2">
        <f t="shared" si="282"/>
        <v>0</v>
      </c>
      <c r="BC577" s="2">
        <f t="shared" si="282"/>
        <v>0</v>
      </c>
      <c r="BD577" s="2">
        <f t="shared" si="282"/>
        <v>0</v>
      </c>
      <c r="BE577" s="2">
        <f t="shared" si="282"/>
        <v>0</v>
      </c>
      <c r="BF577" s="2">
        <f t="shared" si="282"/>
        <v>0</v>
      </c>
      <c r="BG577" s="2">
        <f t="shared" si="282"/>
        <v>0</v>
      </c>
      <c r="BH577" s="2">
        <f t="shared" si="282"/>
        <v>0</v>
      </c>
      <c r="BI577" s="2">
        <f t="shared" si="282"/>
        <v>0</v>
      </c>
      <c r="BJ577" s="2">
        <f t="shared" si="282"/>
        <v>58549.608201781761</v>
      </c>
      <c r="BK577" s="2">
        <f t="shared" si="282"/>
        <v>58468.289301501507</v>
      </c>
      <c r="BL577" s="2">
        <f t="shared" si="282"/>
        <v>57492.462498138477</v>
      </c>
      <c r="BM577" s="2">
        <f t="shared" si="282"/>
        <v>56516.635694775447</v>
      </c>
      <c r="BN577" s="2">
        <f t="shared" si="282"/>
        <v>55540.808891412416</v>
      </c>
      <c r="BO577" s="2">
        <f t="shared" si="282"/>
        <v>54564.982088049386</v>
      </c>
    </row>
    <row r="578" spans="1:67">
      <c r="B578" s="64" t="s">
        <v>541</v>
      </c>
      <c r="K578" s="2"/>
      <c r="L578" s="2">
        <f t="shared" ref="L578:BO578" si="283">IF(L$10=$C567,$E574/$F574*(13-$D567)/12,MIN(K579,$E574/$F574))</f>
        <v>0</v>
      </c>
      <c r="M578" s="2">
        <f t="shared" si="283"/>
        <v>0</v>
      </c>
      <c r="N578" s="2">
        <f t="shared" si="283"/>
        <v>0</v>
      </c>
      <c r="O578" s="2">
        <f t="shared" si="283"/>
        <v>0</v>
      </c>
      <c r="P578" s="2">
        <f t="shared" si="283"/>
        <v>0</v>
      </c>
      <c r="Q578" s="2">
        <f t="shared" si="283"/>
        <v>0</v>
      </c>
      <c r="R578" s="2">
        <f t="shared" si="283"/>
        <v>0</v>
      </c>
      <c r="S578" s="2">
        <f t="shared" si="283"/>
        <v>0</v>
      </c>
      <c r="T578" s="2">
        <f t="shared" si="283"/>
        <v>0</v>
      </c>
      <c r="U578" s="2">
        <f t="shared" si="283"/>
        <v>0</v>
      </c>
      <c r="V578" s="2">
        <f t="shared" si="283"/>
        <v>0</v>
      </c>
      <c r="W578" s="2">
        <f t="shared" si="283"/>
        <v>0</v>
      </c>
      <c r="X578" s="2">
        <f t="shared" si="283"/>
        <v>0</v>
      </c>
      <c r="Y578" s="2">
        <f t="shared" si="283"/>
        <v>0</v>
      </c>
      <c r="Z578" s="2">
        <f t="shared" si="283"/>
        <v>0</v>
      </c>
      <c r="AA578" s="2">
        <f t="shared" si="283"/>
        <v>0</v>
      </c>
      <c r="AB578" s="2">
        <f t="shared" si="283"/>
        <v>0</v>
      </c>
      <c r="AC578" s="2">
        <f t="shared" si="283"/>
        <v>0</v>
      </c>
      <c r="AD578" s="2">
        <f t="shared" si="283"/>
        <v>0</v>
      </c>
      <c r="AE578" s="2">
        <f t="shared" si="283"/>
        <v>0</v>
      </c>
      <c r="AF578" s="2">
        <f t="shared" si="283"/>
        <v>0</v>
      </c>
      <c r="AG578" s="2">
        <f t="shared" si="283"/>
        <v>0</v>
      </c>
      <c r="AH578" s="2">
        <f t="shared" si="283"/>
        <v>0</v>
      </c>
      <c r="AI578" s="2">
        <f t="shared" si="283"/>
        <v>0</v>
      </c>
      <c r="AJ578" s="2">
        <f t="shared" si="283"/>
        <v>0</v>
      </c>
      <c r="AK578" s="2">
        <f t="shared" si="283"/>
        <v>0</v>
      </c>
      <c r="AL578" s="2">
        <f t="shared" si="283"/>
        <v>0</v>
      </c>
      <c r="AM578" s="2">
        <f t="shared" si="283"/>
        <v>0</v>
      </c>
      <c r="AN578" s="2">
        <f t="shared" si="283"/>
        <v>0</v>
      </c>
      <c r="AO578" s="2">
        <f t="shared" si="283"/>
        <v>0</v>
      </c>
      <c r="AP578" s="2">
        <f t="shared" si="283"/>
        <v>0</v>
      </c>
      <c r="AQ578" s="2">
        <f t="shared" si="283"/>
        <v>0</v>
      </c>
      <c r="AR578" s="2">
        <f t="shared" si="283"/>
        <v>0</v>
      </c>
      <c r="AS578" s="2">
        <f t="shared" si="283"/>
        <v>0</v>
      </c>
      <c r="AT578" s="2">
        <f t="shared" si="283"/>
        <v>0</v>
      </c>
      <c r="AU578" s="2">
        <f t="shared" si="283"/>
        <v>0</v>
      </c>
      <c r="AV578" s="2">
        <f t="shared" si="283"/>
        <v>0</v>
      </c>
      <c r="AW578" s="2">
        <f t="shared" si="283"/>
        <v>0</v>
      </c>
      <c r="AX578" s="2">
        <f t="shared" si="283"/>
        <v>0</v>
      </c>
      <c r="AY578" s="2">
        <f t="shared" si="283"/>
        <v>0</v>
      </c>
      <c r="AZ578" s="2">
        <f t="shared" si="283"/>
        <v>0</v>
      </c>
      <c r="BA578" s="2">
        <f t="shared" si="283"/>
        <v>0</v>
      </c>
      <c r="BB578" s="2">
        <f t="shared" si="283"/>
        <v>0</v>
      </c>
      <c r="BC578" s="2">
        <f t="shared" si="283"/>
        <v>0</v>
      </c>
      <c r="BD578" s="2">
        <f t="shared" si="283"/>
        <v>0</v>
      </c>
      <c r="BE578" s="2">
        <f t="shared" si="283"/>
        <v>0</v>
      </c>
      <c r="BF578" s="2">
        <f t="shared" si="283"/>
        <v>0</v>
      </c>
      <c r="BG578" s="2">
        <f t="shared" si="283"/>
        <v>0</v>
      </c>
      <c r="BH578" s="2">
        <f t="shared" si="283"/>
        <v>0</v>
      </c>
      <c r="BI578" s="2">
        <f t="shared" si="283"/>
        <v>0</v>
      </c>
      <c r="BJ578" s="2">
        <f t="shared" si="283"/>
        <v>81.31890028025245</v>
      </c>
      <c r="BK578" s="2">
        <f t="shared" si="283"/>
        <v>975.8268033630294</v>
      </c>
      <c r="BL578" s="2">
        <f t="shared" si="283"/>
        <v>975.8268033630294</v>
      </c>
      <c r="BM578" s="2">
        <f t="shared" si="283"/>
        <v>975.8268033630294</v>
      </c>
      <c r="BN578" s="2">
        <f t="shared" si="283"/>
        <v>975.8268033630294</v>
      </c>
      <c r="BO578" s="2">
        <f t="shared" si="283"/>
        <v>975.8268033630294</v>
      </c>
    </row>
    <row r="579" spans="1:67">
      <c r="B579" s="168" t="s">
        <v>542</v>
      </c>
      <c r="K579" s="167">
        <v>0</v>
      </c>
      <c r="L579" s="2">
        <f t="shared" ref="L579:BO579" si="284">+L577-L578</f>
        <v>0</v>
      </c>
      <c r="M579" s="2">
        <f t="shared" si="284"/>
        <v>0</v>
      </c>
      <c r="N579" s="2">
        <f t="shared" si="284"/>
        <v>0</v>
      </c>
      <c r="O579" s="2">
        <f t="shared" si="284"/>
        <v>0</v>
      </c>
      <c r="P579" s="2">
        <f t="shared" si="284"/>
        <v>0</v>
      </c>
      <c r="Q579" s="2">
        <f t="shared" si="284"/>
        <v>0</v>
      </c>
      <c r="R579" s="2">
        <f t="shared" si="284"/>
        <v>0</v>
      </c>
      <c r="S579" s="2">
        <f t="shared" si="284"/>
        <v>0</v>
      </c>
      <c r="T579" s="2">
        <f t="shared" si="284"/>
        <v>0</v>
      </c>
      <c r="U579" s="2">
        <f t="shared" si="284"/>
        <v>0</v>
      </c>
      <c r="V579" s="2">
        <f t="shared" si="284"/>
        <v>0</v>
      </c>
      <c r="W579" s="2">
        <f t="shared" si="284"/>
        <v>0</v>
      </c>
      <c r="X579" s="2">
        <f t="shared" si="284"/>
        <v>0</v>
      </c>
      <c r="Y579" s="2">
        <f t="shared" si="284"/>
        <v>0</v>
      </c>
      <c r="Z579" s="2">
        <f t="shared" si="284"/>
        <v>0</v>
      </c>
      <c r="AA579" s="2">
        <f t="shared" si="284"/>
        <v>0</v>
      </c>
      <c r="AB579" s="2">
        <f t="shared" si="284"/>
        <v>0</v>
      </c>
      <c r="AC579" s="2">
        <f t="shared" si="284"/>
        <v>0</v>
      </c>
      <c r="AD579" s="2">
        <f t="shared" si="284"/>
        <v>0</v>
      </c>
      <c r="AE579" s="2">
        <f t="shared" si="284"/>
        <v>0</v>
      </c>
      <c r="AF579" s="2">
        <f t="shared" si="284"/>
        <v>0</v>
      </c>
      <c r="AG579" s="2">
        <f t="shared" si="284"/>
        <v>0</v>
      </c>
      <c r="AH579" s="2">
        <f t="shared" si="284"/>
        <v>0</v>
      </c>
      <c r="AI579" s="2">
        <f t="shared" si="284"/>
        <v>0</v>
      </c>
      <c r="AJ579" s="2">
        <f t="shared" si="284"/>
        <v>0</v>
      </c>
      <c r="AK579" s="2">
        <f t="shared" si="284"/>
        <v>0</v>
      </c>
      <c r="AL579" s="2">
        <f t="shared" si="284"/>
        <v>0</v>
      </c>
      <c r="AM579" s="2">
        <f t="shared" si="284"/>
        <v>0</v>
      </c>
      <c r="AN579" s="2">
        <f t="shared" si="284"/>
        <v>0</v>
      </c>
      <c r="AO579" s="2">
        <f t="shared" si="284"/>
        <v>0</v>
      </c>
      <c r="AP579" s="2">
        <f t="shared" si="284"/>
        <v>0</v>
      </c>
      <c r="AQ579" s="2">
        <f t="shared" si="284"/>
        <v>0</v>
      </c>
      <c r="AR579" s="2">
        <f t="shared" si="284"/>
        <v>0</v>
      </c>
      <c r="AS579" s="2">
        <f t="shared" si="284"/>
        <v>0</v>
      </c>
      <c r="AT579" s="2">
        <f t="shared" si="284"/>
        <v>0</v>
      </c>
      <c r="AU579" s="2">
        <f t="shared" si="284"/>
        <v>0</v>
      </c>
      <c r="AV579" s="2">
        <f t="shared" si="284"/>
        <v>0</v>
      </c>
      <c r="AW579" s="2">
        <f t="shared" si="284"/>
        <v>0</v>
      </c>
      <c r="AX579" s="2">
        <f t="shared" si="284"/>
        <v>0</v>
      </c>
      <c r="AY579" s="2">
        <f t="shared" si="284"/>
        <v>0</v>
      </c>
      <c r="AZ579" s="2">
        <f t="shared" si="284"/>
        <v>0</v>
      </c>
      <c r="BA579" s="2">
        <f t="shared" si="284"/>
        <v>0</v>
      </c>
      <c r="BB579" s="2">
        <f t="shared" si="284"/>
        <v>0</v>
      </c>
      <c r="BC579" s="2">
        <f t="shared" si="284"/>
        <v>0</v>
      </c>
      <c r="BD579" s="2">
        <f t="shared" si="284"/>
        <v>0</v>
      </c>
      <c r="BE579" s="2">
        <f t="shared" si="284"/>
        <v>0</v>
      </c>
      <c r="BF579" s="2">
        <f t="shared" si="284"/>
        <v>0</v>
      </c>
      <c r="BG579" s="2">
        <f t="shared" si="284"/>
        <v>0</v>
      </c>
      <c r="BH579" s="2">
        <f t="shared" si="284"/>
        <v>0</v>
      </c>
      <c r="BI579" s="2">
        <f t="shared" si="284"/>
        <v>0</v>
      </c>
      <c r="BJ579" s="2">
        <f t="shared" si="284"/>
        <v>58468.289301501507</v>
      </c>
      <c r="BK579" s="2">
        <f t="shared" si="284"/>
        <v>57492.462498138477</v>
      </c>
      <c r="BL579" s="2">
        <f t="shared" si="284"/>
        <v>56516.635694775447</v>
      </c>
      <c r="BM579" s="2">
        <f t="shared" si="284"/>
        <v>55540.808891412416</v>
      </c>
      <c r="BN579" s="2">
        <f t="shared" si="284"/>
        <v>54564.982088049386</v>
      </c>
      <c r="BO579" s="2">
        <f t="shared" si="284"/>
        <v>53589.155284686356</v>
      </c>
    </row>
    <row r="580" spans="1:67">
      <c r="B580" s="64" t="s">
        <v>543</v>
      </c>
      <c r="L580" s="2">
        <f t="shared" ref="L580:BO580" si="285">IF(L$10=$C567,(L577+L579)/2*(13-$D567)/12,(L577+L579)/2)</f>
        <v>0</v>
      </c>
      <c r="M580" s="2">
        <f t="shared" si="285"/>
        <v>0</v>
      </c>
      <c r="N580" s="2">
        <f t="shared" si="285"/>
        <v>0</v>
      </c>
      <c r="O580" s="2">
        <f t="shared" si="285"/>
        <v>0</v>
      </c>
      <c r="P580" s="2">
        <f t="shared" si="285"/>
        <v>0</v>
      </c>
      <c r="Q580" s="2">
        <f t="shared" si="285"/>
        <v>0</v>
      </c>
      <c r="R580" s="2">
        <f t="shared" si="285"/>
        <v>0</v>
      </c>
      <c r="S580" s="2">
        <f t="shared" si="285"/>
        <v>0</v>
      </c>
      <c r="T580" s="2">
        <f t="shared" si="285"/>
        <v>0</v>
      </c>
      <c r="U580" s="2">
        <f t="shared" si="285"/>
        <v>0</v>
      </c>
      <c r="V580" s="2">
        <f t="shared" si="285"/>
        <v>0</v>
      </c>
      <c r="W580" s="2">
        <f t="shared" si="285"/>
        <v>0</v>
      </c>
      <c r="X580" s="2">
        <f t="shared" si="285"/>
        <v>0</v>
      </c>
      <c r="Y580" s="2">
        <f t="shared" si="285"/>
        <v>0</v>
      </c>
      <c r="Z580" s="2">
        <f t="shared" si="285"/>
        <v>0</v>
      </c>
      <c r="AA580" s="2">
        <f t="shared" si="285"/>
        <v>0</v>
      </c>
      <c r="AB580" s="2">
        <f t="shared" si="285"/>
        <v>0</v>
      </c>
      <c r="AC580" s="2">
        <f t="shared" si="285"/>
        <v>0</v>
      </c>
      <c r="AD580" s="2">
        <f t="shared" si="285"/>
        <v>0</v>
      </c>
      <c r="AE580" s="2">
        <f t="shared" si="285"/>
        <v>0</v>
      </c>
      <c r="AF580" s="2">
        <f t="shared" si="285"/>
        <v>0</v>
      </c>
      <c r="AG580" s="2">
        <f t="shared" si="285"/>
        <v>0</v>
      </c>
      <c r="AH580" s="2">
        <f t="shared" si="285"/>
        <v>0</v>
      </c>
      <c r="AI580" s="2">
        <f t="shared" si="285"/>
        <v>0</v>
      </c>
      <c r="AJ580" s="2">
        <f t="shared" si="285"/>
        <v>0</v>
      </c>
      <c r="AK580" s="2">
        <f t="shared" si="285"/>
        <v>0</v>
      </c>
      <c r="AL580" s="2">
        <f t="shared" si="285"/>
        <v>0</v>
      </c>
      <c r="AM580" s="2">
        <f t="shared" si="285"/>
        <v>0</v>
      </c>
      <c r="AN580" s="2">
        <f t="shared" si="285"/>
        <v>0</v>
      </c>
      <c r="AO580" s="2">
        <f t="shared" si="285"/>
        <v>0</v>
      </c>
      <c r="AP580" s="2">
        <f t="shared" si="285"/>
        <v>0</v>
      </c>
      <c r="AQ580" s="2">
        <f t="shared" si="285"/>
        <v>0</v>
      </c>
      <c r="AR580" s="2">
        <f t="shared" si="285"/>
        <v>0</v>
      </c>
      <c r="AS580" s="2">
        <f t="shared" si="285"/>
        <v>0</v>
      </c>
      <c r="AT580" s="2">
        <f t="shared" si="285"/>
        <v>0</v>
      </c>
      <c r="AU580" s="2">
        <f t="shared" si="285"/>
        <v>0</v>
      </c>
      <c r="AV580" s="2">
        <f t="shared" si="285"/>
        <v>0</v>
      </c>
      <c r="AW580" s="2">
        <f t="shared" si="285"/>
        <v>0</v>
      </c>
      <c r="AX580" s="2">
        <f t="shared" si="285"/>
        <v>0</v>
      </c>
      <c r="AY580" s="2">
        <f t="shared" si="285"/>
        <v>0</v>
      </c>
      <c r="AZ580" s="2">
        <f t="shared" si="285"/>
        <v>0</v>
      </c>
      <c r="BA580" s="2">
        <f t="shared" si="285"/>
        <v>0</v>
      </c>
      <c r="BB580" s="2">
        <f t="shared" si="285"/>
        <v>0</v>
      </c>
      <c r="BC580" s="2">
        <f t="shared" si="285"/>
        <v>0</v>
      </c>
      <c r="BD580" s="2">
        <f t="shared" si="285"/>
        <v>0</v>
      </c>
      <c r="BE580" s="2">
        <f t="shared" si="285"/>
        <v>0</v>
      </c>
      <c r="BF580" s="2">
        <f t="shared" si="285"/>
        <v>0</v>
      </c>
      <c r="BG580" s="2">
        <f t="shared" si="285"/>
        <v>0</v>
      </c>
      <c r="BH580" s="2">
        <f t="shared" si="285"/>
        <v>0</v>
      </c>
      <c r="BI580" s="2">
        <f t="shared" si="285"/>
        <v>0</v>
      </c>
      <c r="BJ580" s="2">
        <f t="shared" si="285"/>
        <v>4875.7457293034695</v>
      </c>
      <c r="BK580" s="2">
        <f t="shared" si="285"/>
        <v>57980.375899819992</v>
      </c>
      <c r="BL580" s="2">
        <f t="shared" si="285"/>
        <v>57004.549096456962</v>
      </c>
      <c r="BM580" s="2">
        <f t="shared" si="285"/>
        <v>56028.722293093932</v>
      </c>
      <c r="BN580" s="2">
        <f t="shared" si="285"/>
        <v>55052.895489730901</v>
      </c>
      <c r="BO580" s="2">
        <f t="shared" si="285"/>
        <v>54077.068686367871</v>
      </c>
    </row>
    <row r="581" spans="1:67">
      <c r="B581" s="64" t="s">
        <v>535</v>
      </c>
      <c r="L581" s="171">
        <f t="shared" ref="L581:BO581" si="286">+L580*$C$5</f>
        <v>0</v>
      </c>
      <c r="M581" s="171">
        <f t="shared" si="286"/>
        <v>0</v>
      </c>
      <c r="N581" s="171">
        <f t="shared" si="286"/>
        <v>0</v>
      </c>
      <c r="O581" s="171">
        <f t="shared" si="286"/>
        <v>0</v>
      </c>
      <c r="P581" s="171">
        <f t="shared" si="286"/>
        <v>0</v>
      </c>
      <c r="Q581" s="171">
        <f t="shared" si="286"/>
        <v>0</v>
      </c>
      <c r="R581" s="171">
        <f t="shared" si="286"/>
        <v>0</v>
      </c>
      <c r="S581" s="171">
        <f t="shared" si="286"/>
        <v>0</v>
      </c>
      <c r="T581" s="171">
        <f t="shared" si="286"/>
        <v>0</v>
      </c>
      <c r="U581" s="171">
        <f t="shared" si="286"/>
        <v>0</v>
      </c>
      <c r="V581" s="171">
        <f t="shared" si="286"/>
        <v>0</v>
      </c>
      <c r="W581" s="171">
        <f t="shared" si="286"/>
        <v>0</v>
      </c>
      <c r="X581" s="171">
        <f t="shared" si="286"/>
        <v>0</v>
      </c>
      <c r="Y581" s="171">
        <f t="shared" si="286"/>
        <v>0</v>
      </c>
      <c r="Z581" s="171">
        <f t="shared" si="286"/>
        <v>0</v>
      </c>
      <c r="AA581" s="171">
        <f t="shared" si="286"/>
        <v>0</v>
      </c>
      <c r="AB581" s="171">
        <f t="shared" si="286"/>
        <v>0</v>
      </c>
      <c r="AC581" s="171">
        <f t="shared" si="286"/>
        <v>0</v>
      </c>
      <c r="AD581" s="171">
        <f t="shared" si="286"/>
        <v>0</v>
      </c>
      <c r="AE581" s="171">
        <f t="shared" si="286"/>
        <v>0</v>
      </c>
      <c r="AF581" s="171">
        <f t="shared" si="286"/>
        <v>0</v>
      </c>
      <c r="AG581" s="171">
        <f t="shared" si="286"/>
        <v>0</v>
      </c>
      <c r="AH581" s="171">
        <f t="shared" si="286"/>
        <v>0</v>
      </c>
      <c r="AI581" s="171">
        <f t="shared" si="286"/>
        <v>0</v>
      </c>
      <c r="AJ581" s="171">
        <f t="shared" si="286"/>
        <v>0</v>
      </c>
      <c r="AK581" s="171">
        <f t="shared" si="286"/>
        <v>0</v>
      </c>
      <c r="AL581" s="171">
        <f t="shared" si="286"/>
        <v>0</v>
      </c>
      <c r="AM581" s="171">
        <f t="shared" si="286"/>
        <v>0</v>
      </c>
      <c r="AN581" s="171">
        <f t="shared" si="286"/>
        <v>0</v>
      </c>
      <c r="AO581" s="171">
        <f t="shared" si="286"/>
        <v>0</v>
      </c>
      <c r="AP581" s="171">
        <f t="shared" si="286"/>
        <v>0</v>
      </c>
      <c r="AQ581" s="171">
        <f t="shared" si="286"/>
        <v>0</v>
      </c>
      <c r="AR581" s="171">
        <f t="shared" si="286"/>
        <v>0</v>
      </c>
      <c r="AS581" s="171">
        <f t="shared" si="286"/>
        <v>0</v>
      </c>
      <c r="AT581" s="171">
        <f t="shared" si="286"/>
        <v>0</v>
      </c>
      <c r="AU581" s="171">
        <f t="shared" si="286"/>
        <v>0</v>
      </c>
      <c r="AV581" s="171">
        <f t="shared" si="286"/>
        <v>0</v>
      </c>
      <c r="AW581" s="171">
        <f t="shared" si="286"/>
        <v>0</v>
      </c>
      <c r="AX581" s="171">
        <f t="shared" si="286"/>
        <v>0</v>
      </c>
      <c r="AY581" s="171">
        <f t="shared" si="286"/>
        <v>0</v>
      </c>
      <c r="AZ581" s="171">
        <f t="shared" si="286"/>
        <v>0</v>
      </c>
      <c r="BA581" s="171">
        <f t="shared" si="286"/>
        <v>0</v>
      </c>
      <c r="BB581" s="171">
        <f t="shared" si="286"/>
        <v>0</v>
      </c>
      <c r="BC581" s="171">
        <f t="shared" si="286"/>
        <v>0</v>
      </c>
      <c r="BD581" s="171">
        <f t="shared" si="286"/>
        <v>0</v>
      </c>
      <c r="BE581" s="171">
        <f t="shared" si="286"/>
        <v>0</v>
      </c>
      <c r="BF581" s="171">
        <f t="shared" si="286"/>
        <v>0</v>
      </c>
      <c r="BG581" s="171">
        <f t="shared" si="286"/>
        <v>0</v>
      </c>
      <c r="BH581" s="171">
        <f t="shared" si="286"/>
        <v>0</v>
      </c>
      <c r="BI581" s="171">
        <f t="shared" si="286"/>
        <v>0</v>
      </c>
      <c r="BJ581" s="171">
        <f t="shared" si="286"/>
        <v>341.30220105124289</v>
      </c>
      <c r="BK581" s="171">
        <f t="shared" si="286"/>
        <v>4058.6263129873996</v>
      </c>
      <c r="BL581" s="171">
        <f t="shared" si="286"/>
        <v>3990.3184367519875</v>
      </c>
      <c r="BM581" s="171">
        <f t="shared" si="286"/>
        <v>3922.0105605165754</v>
      </c>
      <c r="BN581" s="171">
        <f t="shared" si="286"/>
        <v>3853.7026842811633</v>
      </c>
      <c r="BO581" s="171">
        <f t="shared" si="286"/>
        <v>3785.3948080457512</v>
      </c>
    </row>
    <row r="582" spans="1:67">
      <c r="B582" s="14" t="s">
        <v>560</v>
      </c>
      <c r="L582" s="22">
        <f t="shared" ref="L582:BO582" si="287">IF(OR(L$10&lt;$C567,L$10&gt;$C567+$F574),0,IF(L$10=$C567,$E574*(13-$D567)/12,IF(L$10=$C567+$F574,$E574*($D567-1)/12,$E574)))</f>
        <v>0</v>
      </c>
      <c r="M582" s="22">
        <f t="shared" si="287"/>
        <v>0</v>
      </c>
      <c r="N582" s="22">
        <f t="shared" si="287"/>
        <v>0</v>
      </c>
      <c r="O582" s="22">
        <f t="shared" si="287"/>
        <v>0</v>
      </c>
      <c r="P582" s="22">
        <f t="shared" si="287"/>
        <v>0</v>
      </c>
      <c r="Q582" s="22">
        <f t="shared" si="287"/>
        <v>0</v>
      </c>
      <c r="R582" s="22">
        <f t="shared" si="287"/>
        <v>0</v>
      </c>
      <c r="S582" s="22">
        <f t="shared" si="287"/>
        <v>0</v>
      </c>
      <c r="T582" s="22">
        <f t="shared" si="287"/>
        <v>0</v>
      </c>
      <c r="U582" s="22">
        <f t="shared" si="287"/>
        <v>0</v>
      </c>
      <c r="V582" s="22">
        <f t="shared" si="287"/>
        <v>0</v>
      </c>
      <c r="W582" s="22">
        <f t="shared" si="287"/>
        <v>0</v>
      </c>
      <c r="X582" s="22">
        <f t="shared" si="287"/>
        <v>0</v>
      </c>
      <c r="Y582" s="22">
        <f t="shared" si="287"/>
        <v>0</v>
      </c>
      <c r="Z582" s="22">
        <f t="shared" si="287"/>
        <v>0</v>
      </c>
      <c r="AA582" s="22">
        <f t="shared" si="287"/>
        <v>0</v>
      </c>
      <c r="AB582" s="22">
        <f t="shared" si="287"/>
        <v>0</v>
      </c>
      <c r="AC582" s="22">
        <f t="shared" si="287"/>
        <v>0</v>
      </c>
      <c r="AD582" s="22">
        <f t="shared" si="287"/>
        <v>0</v>
      </c>
      <c r="AE582" s="22">
        <f t="shared" si="287"/>
        <v>0</v>
      </c>
      <c r="AF582" s="22">
        <f t="shared" si="287"/>
        <v>0</v>
      </c>
      <c r="AG582" s="22">
        <f t="shared" si="287"/>
        <v>0</v>
      </c>
      <c r="AH582" s="22">
        <f t="shared" si="287"/>
        <v>0</v>
      </c>
      <c r="AI582" s="22">
        <f t="shared" si="287"/>
        <v>0</v>
      </c>
      <c r="AJ582" s="22">
        <f t="shared" si="287"/>
        <v>0</v>
      </c>
      <c r="AK582" s="22">
        <f t="shared" si="287"/>
        <v>0</v>
      </c>
      <c r="AL582" s="22">
        <f t="shared" si="287"/>
        <v>0</v>
      </c>
      <c r="AM582" s="22">
        <f t="shared" si="287"/>
        <v>0</v>
      </c>
      <c r="AN582" s="22">
        <f t="shared" si="287"/>
        <v>0</v>
      </c>
      <c r="AO582" s="22">
        <f t="shared" si="287"/>
        <v>0</v>
      </c>
      <c r="AP582" s="22">
        <f t="shared" si="287"/>
        <v>0</v>
      </c>
      <c r="AQ582" s="22">
        <f t="shared" si="287"/>
        <v>0</v>
      </c>
      <c r="AR582" s="22">
        <f t="shared" si="287"/>
        <v>0</v>
      </c>
      <c r="AS582" s="22">
        <f t="shared" si="287"/>
        <v>0</v>
      </c>
      <c r="AT582" s="22">
        <f t="shared" si="287"/>
        <v>0</v>
      </c>
      <c r="AU582" s="22">
        <f t="shared" si="287"/>
        <v>0</v>
      </c>
      <c r="AV582" s="22">
        <f t="shared" si="287"/>
        <v>0</v>
      </c>
      <c r="AW582" s="22">
        <f t="shared" si="287"/>
        <v>0</v>
      </c>
      <c r="AX582" s="22">
        <f t="shared" si="287"/>
        <v>0</v>
      </c>
      <c r="AY582" s="22">
        <f t="shared" si="287"/>
        <v>0</v>
      </c>
      <c r="AZ582" s="22">
        <f t="shared" si="287"/>
        <v>0</v>
      </c>
      <c r="BA582" s="22">
        <f t="shared" si="287"/>
        <v>0</v>
      </c>
      <c r="BB582" s="22">
        <f t="shared" si="287"/>
        <v>0</v>
      </c>
      <c r="BC582" s="22">
        <f t="shared" si="287"/>
        <v>0</v>
      </c>
      <c r="BD582" s="22">
        <f t="shared" si="287"/>
        <v>0</v>
      </c>
      <c r="BE582" s="22">
        <f t="shared" si="287"/>
        <v>0</v>
      </c>
      <c r="BF582" s="22">
        <f t="shared" si="287"/>
        <v>0</v>
      </c>
      <c r="BG582" s="22">
        <f t="shared" si="287"/>
        <v>0</v>
      </c>
      <c r="BH582" s="22">
        <f t="shared" si="287"/>
        <v>0</v>
      </c>
      <c r="BI582" s="22">
        <f t="shared" si="287"/>
        <v>0</v>
      </c>
      <c r="BJ582" s="22">
        <f t="shared" si="287"/>
        <v>4879.1340168151464</v>
      </c>
      <c r="BK582" s="22">
        <f t="shared" si="287"/>
        <v>58549.608201781761</v>
      </c>
      <c r="BL582" s="22">
        <f t="shared" si="287"/>
        <v>58549.608201781761</v>
      </c>
      <c r="BM582" s="22">
        <f t="shared" si="287"/>
        <v>58549.608201781761</v>
      </c>
      <c r="BN582" s="22">
        <f t="shared" si="287"/>
        <v>58549.608201781761</v>
      </c>
      <c r="BO582" s="22">
        <f t="shared" si="287"/>
        <v>58549.608201781761</v>
      </c>
    </row>
    <row r="583" spans="1:67">
      <c r="B583" s="14" t="s">
        <v>536</v>
      </c>
      <c r="I583" s="2"/>
      <c r="J583" s="2"/>
      <c r="L583" s="172">
        <f>+L582*$G574</f>
        <v>0</v>
      </c>
      <c r="M583" s="172">
        <f t="shared" ref="M583:BO583" si="288">+M582*$G574</f>
        <v>0</v>
      </c>
      <c r="N583" s="172">
        <f t="shared" si="288"/>
        <v>0</v>
      </c>
      <c r="O583" s="172">
        <f t="shared" si="288"/>
        <v>0</v>
      </c>
      <c r="P583" s="172">
        <f t="shared" si="288"/>
        <v>0</v>
      </c>
      <c r="Q583" s="172">
        <f t="shared" si="288"/>
        <v>0</v>
      </c>
      <c r="R583" s="172">
        <f t="shared" si="288"/>
        <v>0</v>
      </c>
      <c r="S583" s="172">
        <f t="shared" si="288"/>
        <v>0</v>
      </c>
      <c r="T583" s="172">
        <f t="shared" si="288"/>
        <v>0</v>
      </c>
      <c r="U583" s="172">
        <f t="shared" si="288"/>
        <v>0</v>
      </c>
      <c r="V583" s="172">
        <f t="shared" si="288"/>
        <v>0</v>
      </c>
      <c r="W583" s="172">
        <f t="shared" si="288"/>
        <v>0</v>
      </c>
      <c r="X583" s="172">
        <f t="shared" si="288"/>
        <v>0</v>
      </c>
      <c r="Y583" s="172">
        <f t="shared" si="288"/>
        <v>0</v>
      </c>
      <c r="Z583" s="172">
        <f t="shared" si="288"/>
        <v>0</v>
      </c>
      <c r="AA583" s="172">
        <f t="shared" si="288"/>
        <v>0</v>
      </c>
      <c r="AB583" s="172">
        <f t="shared" si="288"/>
        <v>0</v>
      </c>
      <c r="AC583" s="172">
        <f t="shared" si="288"/>
        <v>0</v>
      </c>
      <c r="AD583" s="172">
        <f t="shared" si="288"/>
        <v>0</v>
      </c>
      <c r="AE583" s="172">
        <f t="shared" si="288"/>
        <v>0</v>
      </c>
      <c r="AF583" s="172">
        <f t="shared" si="288"/>
        <v>0</v>
      </c>
      <c r="AG583" s="172">
        <f t="shared" si="288"/>
        <v>0</v>
      </c>
      <c r="AH583" s="172">
        <f t="shared" si="288"/>
        <v>0</v>
      </c>
      <c r="AI583" s="172">
        <f t="shared" si="288"/>
        <v>0</v>
      </c>
      <c r="AJ583" s="172">
        <f t="shared" si="288"/>
        <v>0</v>
      </c>
      <c r="AK583" s="172">
        <f t="shared" si="288"/>
        <v>0</v>
      </c>
      <c r="AL583" s="172">
        <f t="shared" si="288"/>
        <v>0</v>
      </c>
      <c r="AM583" s="172">
        <f t="shared" si="288"/>
        <v>0</v>
      </c>
      <c r="AN583" s="172">
        <f t="shared" si="288"/>
        <v>0</v>
      </c>
      <c r="AO583" s="172">
        <f t="shared" si="288"/>
        <v>0</v>
      </c>
      <c r="AP583" s="172">
        <f t="shared" si="288"/>
        <v>0</v>
      </c>
      <c r="AQ583" s="172">
        <f t="shared" si="288"/>
        <v>0</v>
      </c>
      <c r="AR583" s="172">
        <f t="shared" si="288"/>
        <v>0</v>
      </c>
      <c r="AS583" s="172">
        <f t="shared" si="288"/>
        <v>0</v>
      </c>
      <c r="AT583" s="172">
        <f t="shared" si="288"/>
        <v>0</v>
      </c>
      <c r="AU583" s="172">
        <f t="shared" si="288"/>
        <v>0</v>
      </c>
      <c r="AV583" s="172">
        <f t="shared" si="288"/>
        <v>0</v>
      </c>
      <c r="AW583" s="172">
        <f t="shared" si="288"/>
        <v>0</v>
      </c>
      <c r="AX583" s="172">
        <f t="shared" si="288"/>
        <v>0</v>
      </c>
      <c r="AY583" s="172">
        <f t="shared" si="288"/>
        <v>0</v>
      </c>
      <c r="AZ583" s="172">
        <f t="shared" si="288"/>
        <v>0</v>
      </c>
      <c r="BA583" s="172">
        <f t="shared" si="288"/>
        <v>0</v>
      </c>
      <c r="BB583" s="172">
        <f t="shared" si="288"/>
        <v>0</v>
      </c>
      <c r="BC583" s="172">
        <f t="shared" si="288"/>
        <v>0</v>
      </c>
      <c r="BD583" s="172">
        <f t="shared" si="288"/>
        <v>0</v>
      </c>
      <c r="BE583" s="172">
        <f t="shared" si="288"/>
        <v>0</v>
      </c>
      <c r="BF583" s="172">
        <f t="shared" si="288"/>
        <v>0</v>
      </c>
      <c r="BG583" s="172">
        <f t="shared" si="288"/>
        <v>0</v>
      </c>
      <c r="BH583" s="172">
        <f t="shared" si="288"/>
        <v>0</v>
      </c>
      <c r="BI583" s="172">
        <f t="shared" si="288"/>
        <v>0</v>
      </c>
      <c r="BJ583" s="172">
        <f t="shared" si="288"/>
        <v>1.4637402050445438</v>
      </c>
      <c r="BK583" s="172">
        <f t="shared" si="288"/>
        <v>17.564882460534527</v>
      </c>
      <c r="BL583" s="172">
        <f t="shared" si="288"/>
        <v>17.564882460534527</v>
      </c>
      <c r="BM583" s="172">
        <f t="shared" si="288"/>
        <v>17.564882460534527</v>
      </c>
      <c r="BN583" s="172">
        <f t="shared" si="288"/>
        <v>17.564882460534527</v>
      </c>
      <c r="BO583" s="172">
        <f t="shared" si="288"/>
        <v>17.564882460534527</v>
      </c>
    </row>
    <row r="584" spans="1:67" ht="13.5" thickBot="1">
      <c r="B584" s="14" t="s">
        <v>561</v>
      </c>
      <c r="I584" s="2"/>
      <c r="J584" s="2"/>
      <c r="L584" s="157">
        <f t="shared" ref="L584:BO584" si="289">SUM(L578,L581,L583)</f>
        <v>0</v>
      </c>
      <c r="M584" s="157">
        <f t="shared" si="289"/>
        <v>0</v>
      </c>
      <c r="N584" s="157">
        <f t="shared" si="289"/>
        <v>0</v>
      </c>
      <c r="O584" s="157">
        <f t="shared" si="289"/>
        <v>0</v>
      </c>
      <c r="P584" s="157">
        <f t="shared" si="289"/>
        <v>0</v>
      </c>
      <c r="Q584" s="157">
        <f t="shared" si="289"/>
        <v>0</v>
      </c>
      <c r="R584" s="157">
        <f t="shared" si="289"/>
        <v>0</v>
      </c>
      <c r="S584" s="157">
        <f t="shared" si="289"/>
        <v>0</v>
      </c>
      <c r="T584" s="157">
        <f t="shared" si="289"/>
        <v>0</v>
      </c>
      <c r="U584" s="157">
        <f t="shared" si="289"/>
        <v>0</v>
      </c>
      <c r="V584" s="157">
        <f t="shared" si="289"/>
        <v>0</v>
      </c>
      <c r="W584" s="157">
        <f t="shared" si="289"/>
        <v>0</v>
      </c>
      <c r="X584" s="157">
        <f t="shared" si="289"/>
        <v>0</v>
      </c>
      <c r="Y584" s="157">
        <f t="shared" si="289"/>
        <v>0</v>
      </c>
      <c r="Z584" s="157">
        <f t="shared" si="289"/>
        <v>0</v>
      </c>
      <c r="AA584" s="157">
        <f t="shared" si="289"/>
        <v>0</v>
      </c>
      <c r="AB584" s="157">
        <f t="shared" si="289"/>
        <v>0</v>
      </c>
      <c r="AC584" s="157">
        <f t="shared" si="289"/>
        <v>0</v>
      </c>
      <c r="AD584" s="157">
        <f t="shared" si="289"/>
        <v>0</v>
      </c>
      <c r="AE584" s="157">
        <f t="shared" si="289"/>
        <v>0</v>
      </c>
      <c r="AF584" s="157">
        <f t="shared" si="289"/>
        <v>0</v>
      </c>
      <c r="AG584" s="157">
        <f t="shared" si="289"/>
        <v>0</v>
      </c>
      <c r="AH584" s="157">
        <f t="shared" si="289"/>
        <v>0</v>
      </c>
      <c r="AI584" s="157">
        <f t="shared" si="289"/>
        <v>0</v>
      </c>
      <c r="AJ584" s="157">
        <f t="shared" si="289"/>
        <v>0</v>
      </c>
      <c r="AK584" s="157">
        <f t="shared" si="289"/>
        <v>0</v>
      </c>
      <c r="AL584" s="157">
        <f t="shared" si="289"/>
        <v>0</v>
      </c>
      <c r="AM584" s="157">
        <f t="shared" si="289"/>
        <v>0</v>
      </c>
      <c r="AN584" s="157">
        <f t="shared" si="289"/>
        <v>0</v>
      </c>
      <c r="AO584" s="157">
        <f t="shared" si="289"/>
        <v>0</v>
      </c>
      <c r="AP584" s="157">
        <f t="shared" si="289"/>
        <v>0</v>
      </c>
      <c r="AQ584" s="157">
        <f t="shared" si="289"/>
        <v>0</v>
      </c>
      <c r="AR584" s="157">
        <f t="shared" si="289"/>
        <v>0</v>
      </c>
      <c r="AS584" s="157">
        <f t="shared" si="289"/>
        <v>0</v>
      </c>
      <c r="AT584" s="157">
        <f t="shared" si="289"/>
        <v>0</v>
      </c>
      <c r="AU584" s="157">
        <f t="shared" si="289"/>
        <v>0</v>
      </c>
      <c r="AV584" s="157">
        <f t="shared" si="289"/>
        <v>0</v>
      </c>
      <c r="AW584" s="157">
        <f t="shared" si="289"/>
        <v>0</v>
      </c>
      <c r="AX584" s="157">
        <f t="shared" si="289"/>
        <v>0</v>
      </c>
      <c r="AY584" s="157">
        <f t="shared" si="289"/>
        <v>0</v>
      </c>
      <c r="AZ584" s="157">
        <f t="shared" si="289"/>
        <v>0</v>
      </c>
      <c r="BA584" s="157">
        <f t="shared" si="289"/>
        <v>0</v>
      </c>
      <c r="BB584" s="157">
        <f t="shared" si="289"/>
        <v>0</v>
      </c>
      <c r="BC584" s="157">
        <f t="shared" si="289"/>
        <v>0</v>
      </c>
      <c r="BD584" s="157">
        <f t="shared" si="289"/>
        <v>0</v>
      </c>
      <c r="BE584" s="157">
        <f t="shared" si="289"/>
        <v>0</v>
      </c>
      <c r="BF584" s="157">
        <f t="shared" si="289"/>
        <v>0</v>
      </c>
      <c r="BG584" s="157">
        <f t="shared" si="289"/>
        <v>0</v>
      </c>
      <c r="BH584" s="157">
        <f t="shared" si="289"/>
        <v>0</v>
      </c>
      <c r="BI584" s="157">
        <f t="shared" si="289"/>
        <v>0</v>
      </c>
      <c r="BJ584" s="157">
        <f t="shared" si="289"/>
        <v>424.08484153653984</v>
      </c>
      <c r="BK584" s="157">
        <f t="shared" si="289"/>
        <v>5052.017998810963</v>
      </c>
      <c r="BL584" s="157">
        <f t="shared" si="289"/>
        <v>4983.7101225755514</v>
      </c>
      <c r="BM584" s="157">
        <f t="shared" si="289"/>
        <v>4915.4022463401388</v>
      </c>
      <c r="BN584" s="157">
        <f t="shared" si="289"/>
        <v>4847.0943701047272</v>
      </c>
      <c r="BO584" s="157">
        <f t="shared" si="289"/>
        <v>4778.7864938693147</v>
      </c>
    </row>
    <row r="592" spans="1:67">
      <c r="A592">
        <f>A562+1</f>
        <v>20</v>
      </c>
      <c r="B592" s="158" t="s">
        <v>547</v>
      </c>
      <c r="C592" s="150"/>
      <c r="G592" s="159" t="s">
        <v>548</v>
      </c>
      <c r="H592" s="1">
        <f>+C597</f>
        <v>2065</v>
      </c>
      <c r="I592" s="2">
        <f>+E604</f>
        <v>288022.61865456571</v>
      </c>
      <c r="J592" s="2">
        <f>NPV($C$4,M592:BO592)+L592</f>
        <v>1621.9085910293893</v>
      </c>
      <c r="L592" s="2">
        <f>+L614</f>
        <v>0</v>
      </c>
      <c r="M592" s="2">
        <f t="shared" ref="M592:BO592" si="290">+M614</f>
        <v>0</v>
      </c>
      <c r="N592" s="2">
        <f t="shared" si="290"/>
        <v>0</v>
      </c>
      <c r="O592" s="2">
        <f t="shared" si="290"/>
        <v>0</v>
      </c>
      <c r="P592" s="2">
        <f t="shared" si="290"/>
        <v>0</v>
      </c>
      <c r="Q592" s="2">
        <f t="shared" si="290"/>
        <v>0</v>
      </c>
      <c r="R592" s="2">
        <f t="shared" si="290"/>
        <v>0</v>
      </c>
      <c r="S592" s="2">
        <f t="shared" si="290"/>
        <v>0</v>
      </c>
      <c r="T592" s="2">
        <f t="shared" si="290"/>
        <v>0</v>
      </c>
      <c r="U592" s="2">
        <f t="shared" si="290"/>
        <v>0</v>
      </c>
      <c r="V592" s="2">
        <f t="shared" si="290"/>
        <v>0</v>
      </c>
      <c r="W592" s="2">
        <f t="shared" si="290"/>
        <v>0</v>
      </c>
      <c r="X592" s="2">
        <f t="shared" si="290"/>
        <v>0</v>
      </c>
      <c r="Y592" s="2">
        <f t="shared" si="290"/>
        <v>0</v>
      </c>
      <c r="Z592" s="2">
        <f t="shared" si="290"/>
        <v>0</v>
      </c>
      <c r="AA592" s="2">
        <f t="shared" si="290"/>
        <v>0</v>
      </c>
      <c r="AB592" s="2">
        <f t="shared" si="290"/>
        <v>0</v>
      </c>
      <c r="AC592" s="2">
        <f t="shared" si="290"/>
        <v>0</v>
      </c>
      <c r="AD592" s="2">
        <f t="shared" si="290"/>
        <v>0</v>
      </c>
      <c r="AE592" s="2">
        <f t="shared" si="290"/>
        <v>0</v>
      </c>
      <c r="AF592" s="2">
        <f t="shared" si="290"/>
        <v>0</v>
      </c>
      <c r="AG592" s="2">
        <f t="shared" si="290"/>
        <v>0</v>
      </c>
      <c r="AH592" s="2">
        <f t="shared" si="290"/>
        <v>0</v>
      </c>
      <c r="AI592" s="2">
        <f t="shared" si="290"/>
        <v>0</v>
      </c>
      <c r="AJ592" s="2">
        <f t="shared" si="290"/>
        <v>0</v>
      </c>
      <c r="AK592" s="2">
        <f t="shared" si="290"/>
        <v>0</v>
      </c>
      <c r="AL592" s="2">
        <f t="shared" si="290"/>
        <v>0</v>
      </c>
      <c r="AM592" s="2">
        <f t="shared" si="290"/>
        <v>0</v>
      </c>
      <c r="AN592" s="2">
        <f t="shared" si="290"/>
        <v>0</v>
      </c>
      <c r="AO592" s="2">
        <f t="shared" si="290"/>
        <v>0</v>
      </c>
      <c r="AP592" s="2">
        <f t="shared" si="290"/>
        <v>0</v>
      </c>
      <c r="AQ592" s="2">
        <f t="shared" si="290"/>
        <v>0</v>
      </c>
      <c r="AR592" s="2">
        <f t="shared" si="290"/>
        <v>0</v>
      </c>
      <c r="AS592" s="2">
        <f t="shared" si="290"/>
        <v>0</v>
      </c>
      <c r="AT592" s="2">
        <f t="shared" si="290"/>
        <v>0</v>
      </c>
      <c r="AU592" s="2">
        <f t="shared" si="290"/>
        <v>0</v>
      </c>
      <c r="AV592" s="2">
        <f t="shared" si="290"/>
        <v>0</v>
      </c>
      <c r="AW592" s="2">
        <f t="shared" si="290"/>
        <v>0</v>
      </c>
      <c r="AX592" s="2">
        <f t="shared" si="290"/>
        <v>0</v>
      </c>
      <c r="AY592" s="2">
        <f t="shared" si="290"/>
        <v>0</v>
      </c>
      <c r="AZ592" s="2">
        <f t="shared" si="290"/>
        <v>0</v>
      </c>
      <c r="BA592" s="2">
        <f t="shared" si="290"/>
        <v>0</v>
      </c>
      <c r="BB592" s="2">
        <f t="shared" si="290"/>
        <v>0</v>
      </c>
      <c r="BC592" s="2">
        <f t="shared" si="290"/>
        <v>0</v>
      </c>
      <c r="BD592" s="2">
        <f t="shared" si="290"/>
        <v>0</v>
      </c>
      <c r="BE592" s="2">
        <f t="shared" si="290"/>
        <v>0</v>
      </c>
      <c r="BF592" s="2">
        <f t="shared" si="290"/>
        <v>0</v>
      </c>
      <c r="BG592" s="2">
        <f t="shared" si="290"/>
        <v>0</v>
      </c>
      <c r="BH592" s="2">
        <f t="shared" si="290"/>
        <v>0</v>
      </c>
      <c r="BI592" s="2">
        <f t="shared" si="290"/>
        <v>0</v>
      </c>
      <c r="BJ592" s="2">
        <f t="shared" si="290"/>
        <v>0</v>
      </c>
      <c r="BK592" s="2">
        <f t="shared" si="290"/>
        <v>0</v>
      </c>
      <c r="BL592" s="2">
        <f t="shared" si="290"/>
        <v>0</v>
      </c>
      <c r="BM592" s="2">
        <f t="shared" si="290"/>
        <v>2644.6076832296299</v>
      </c>
      <c r="BN592" s="2">
        <f t="shared" si="290"/>
        <v>31298.457893796138</v>
      </c>
      <c r="BO592" s="2">
        <f t="shared" si="290"/>
        <v>30491.994561563359</v>
      </c>
    </row>
    <row r="593" spans="1:68">
      <c r="B593" s="160" t="str">
        <f>"Jan "&amp;$L$10&amp;" $"</f>
        <v>Jan 2012 $</v>
      </c>
      <c r="C593" s="161">
        <v>72099.644</v>
      </c>
      <c r="D593" s="159"/>
      <c r="E593" s="159"/>
      <c r="F593" s="159"/>
      <c r="G593" s="159"/>
      <c r="H593" s="162"/>
    </row>
    <row r="594" spans="1:68">
      <c r="B594" s="14" t="s">
        <v>549</v>
      </c>
      <c r="C594" s="163">
        <v>1.0500000000000001E-2</v>
      </c>
      <c r="D594" s="163">
        <v>0.26740000000000003</v>
      </c>
      <c r="E594" s="163">
        <v>0.72209999999999996</v>
      </c>
      <c r="F594" s="163">
        <v>0</v>
      </c>
      <c r="G594" s="163">
        <v>0</v>
      </c>
      <c r="H594" s="164"/>
      <c r="J594" s="17"/>
      <c r="K594" s="17"/>
    </row>
    <row r="595" spans="1:68">
      <c r="B595" s="14" t="s">
        <v>323</v>
      </c>
      <c r="C595" s="165">
        <v>2.5499999999999998E-2</v>
      </c>
      <c r="D595" s="159"/>
      <c r="E595" s="159"/>
      <c r="F595" s="159"/>
      <c r="G595" s="159"/>
    </row>
    <row r="596" spans="1:68">
      <c r="B596" s="14" t="s">
        <v>550</v>
      </c>
      <c r="C596" s="159">
        <v>2063</v>
      </c>
      <c r="D596" s="159">
        <v>4</v>
      </c>
      <c r="E596" s="159"/>
      <c r="F596" s="159"/>
      <c r="G596" s="159"/>
    </row>
    <row r="597" spans="1:68">
      <c r="B597" s="14" t="s">
        <v>551</v>
      </c>
      <c r="C597" s="159">
        <v>2065</v>
      </c>
      <c r="D597" s="159">
        <v>12</v>
      </c>
      <c r="E597" s="159"/>
      <c r="F597" s="159"/>
      <c r="G597" s="159"/>
    </row>
    <row r="598" spans="1:68">
      <c r="B598" s="15" t="s">
        <v>552</v>
      </c>
      <c r="L598" s="166">
        <f t="shared" ref="L598:BO598" si="291">(1+$C595)^L$21</f>
        <v>1.0126697388586272</v>
      </c>
      <c r="M598" s="166">
        <f t="shared" si="291"/>
        <v>1.0384928171995222</v>
      </c>
      <c r="N598" s="166">
        <f t="shared" si="291"/>
        <v>1.0649743840381101</v>
      </c>
      <c r="O598" s="166">
        <f t="shared" si="291"/>
        <v>1.092131230831082</v>
      </c>
      <c r="P598" s="166">
        <f t="shared" si="291"/>
        <v>1.1199805772172746</v>
      </c>
      <c r="Q598" s="166">
        <f t="shared" si="291"/>
        <v>1.1485400819363152</v>
      </c>
      <c r="R598" s="166">
        <f t="shared" si="291"/>
        <v>1.1778278540256915</v>
      </c>
      <c r="S598" s="166">
        <f t="shared" si="291"/>
        <v>1.2078624643033467</v>
      </c>
      <c r="T598" s="166">
        <f t="shared" si="291"/>
        <v>1.2386629571430821</v>
      </c>
      <c r="U598" s="166">
        <f t="shared" si="291"/>
        <v>1.2702488625502308</v>
      </c>
      <c r="V598" s="166">
        <f t="shared" si="291"/>
        <v>1.3026402085452617</v>
      </c>
      <c r="W598" s="166">
        <f t="shared" si="291"/>
        <v>1.335857533863166</v>
      </c>
      <c r="X598" s="166">
        <f t="shared" si="291"/>
        <v>1.369921900976677</v>
      </c>
      <c r="Y598" s="166">
        <f t="shared" si="291"/>
        <v>1.4048549094515823</v>
      </c>
      <c r="Z598" s="166">
        <f t="shared" si="291"/>
        <v>1.4406787096425977</v>
      </c>
      <c r="AA598" s="166">
        <f t="shared" si="291"/>
        <v>1.477416016738484</v>
      </c>
      <c r="AB598" s="166">
        <f t="shared" si="291"/>
        <v>1.5150901251653155</v>
      </c>
      <c r="AC598" s="166">
        <f t="shared" si="291"/>
        <v>1.5537249233570312</v>
      </c>
      <c r="AD598" s="166">
        <f t="shared" si="291"/>
        <v>1.5933449089026355</v>
      </c>
      <c r="AE598" s="166">
        <f t="shared" si="291"/>
        <v>1.6339752040796529</v>
      </c>
      <c r="AF598" s="166">
        <f t="shared" si="291"/>
        <v>1.6756415717836841</v>
      </c>
      <c r="AG598" s="166">
        <f t="shared" si="291"/>
        <v>1.7183704318641684</v>
      </c>
      <c r="AH598" s="166">
        <f t="shared" si="291"/>
        <v>1.7621888778767048</v>
      </c>
      <c r="AI598" s="166">
        <f t="shared" si="291"/>
        <v>1.8071246942625607</v>
      </c>
      <c r="AJ598" s="166">
        <f t="shared" si="291"/>
        <v>1.8532063739662561</v>
      </c>
      <c r="AK598" s="166">
        <f t="shared" si="291"/>
        <v>1.9004631365023958</v>
      </c>
      <c r="AL598" s="166">
        <f t="shared" si="291"/>
        <v>1.9489249464832072</v>
      </c>
      <c r="AM598" s="166">
        <f t="shared" si="291"/>
        <v>1.998622532618529</v>
      </c>
      <c r="AN598" s="166">
        <f t="shared" si="291"/>
        <v>2.0495874072003017</v>
      </c>
      <c r="AO598" s="166">
        <f t="shared" si="291"/>
        <v>2.1018518860839097</v>
      </c>
      <c r="AP598" s="166">
        <f t="shared" si="291"/>
        <v>2.1554491091790493</v>
      </c>
      <c r="AQ598" s="166">
        <f t="shared" si="291"/>
        <v>2.2104130614631154</v>
      </c>
      <c r="AR598" s="166">
        <f t="shared" si="291"/>
        <v>2.2667785945304249</v>
      </c>
      <c r="AS598" s="166">
        <f t="shared" si="291"/>
        <v>2.3245814486909508</v>
      </c>
      <c r="AT598" s="166">
        <f t="shared" si="291"/>
        <v>2.3838582756325706</v>
      </c>
      <c r="AU598" s="166">
        <f t="shared" si="291"/>
        <v>2.444646661661201</v>
      </c>
      <c r="AV598" s="166">
        <f t="shared" si="291"/>
        <v>2.5069851515335619</v>
      </c>
      <c r="AW598" s="166">
        <f t="shared" si="291"/>
        <v>2.570913272897668</v>
      </c>
      <c r="AX598" s="166">
        <f t="shared" si="291"/>
        <v>2.6364715613565588</v>
      </c>
      <c r="AY598" s="166">
        <f t="shared" si="291"/>
        <v>2.7037015861711513</v>
      </c>
      <c r="AZ598" s="166">
        <f t="shared" si="291"/>
        <v>2.7726459766185156</v>
      </c>
      <c r="BA598" s="166">
        <f t="shared" si="291"/>
        <v>2.8433484490222884</v>
      </c>
      <c r="BB598" s="166">
        <f t="shared" si="291"/>
        <v>2.9158538344723568</v>
      </c>
      <c r="BC598" s="166">
        <f t="shared" si="291"/>
        <v>2.9902081072514015</v>
      </c>
      <c r="BD598" s="166">
        <f t="shared" si="291"/>
        <v>3.0664584139863131</v>
      </c>
      <c r="BE598" s="166">
        <f t="shared" si="291"/>
        <v>3.1446531035429639</v>
      </c>
      <c r="BF598" s="166">
        <f t="shared" si="291"/>
        <v>3.2248417576833104</v>
      </c>
      <c r="BG598" s="166">
        <f t="shared" si="291"/>
        <v>3.3070752225042348</v>
      </c>
      <c r="BH598" s="166">
        <f t="shared" si="291"/>
        <v>3.3914056406780926</v>
      </c>
      <c r="BI598" s="166">
        <f t="shared" si="291"/>
        <v>3.477886484515385</v>
      </c>
      <c r="BJ598" s="166">
        <f t="shared" si="291"/>
        <v>3.5665725898705269</v>
      </c>
      <c r="BK598" s="166">
        <f t="shared" si="291"/>
        <v>3.6575201909122264</v>
      </c>
      <c r="BL598" s="166">
        <f t="shared" si="291"/>
        <v>3.7507869557804878</v>
      </c>
      <c r="BM598" s="166">
        <f t="shared" si="291"/>
        <v>3.8464320231528903</v>
      </c>
      <c r="BN598" s="166">
        <f t="shared" si="291"/>
        <v>3.9445160397432901</v>
      </c>
      <c r="BO598" s="166">
        <f t="shared" si="291"/>
        <v>4.0451011987567442</v>
      </c>
    </row>
    <row r="599" spans="1:68">
      <c r="B599" s="14" t="s">
        <v>553</v>
      </c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1:68">
      <c r="B600" s="64" t="s">
        <v>554</v>
      </c>
      <c r="L600" s="2">
        <f t="shared" ref="L600:BO600" si="292">IF(L$10&gt;$C597,0,+K603)</f>
        <v>0</v>
      </c>
      <c r="M600" s="2">
        <f t="shared" si="292"/>
        <v>0</v>
      </c>
      <c r="N600" s="2">
        <f t="shared" si="292"/>
        <v>0</v>
      </c>
      <c r="O600" s="2">
        <f t="shared" si="292"/>
        <v>0</v>
      </c>
      <c r="P600" s="2">
        <f t="shared" si="292"/>
        <v>0</v>
      </c>
      <c r="Q600" s="2">
        <f t="shared" si="292"/>
        <v>0</v>
      </c>
      <c r="R600" s="2">
        <f t="shared" si="292"/>
        <v>0</v>
      </c>
      <c r="S600" s="2">
        <f t="shared" si="292"/>
        <v>0</v>
      </c>
      <c r="T600" s="2">
        <f t="shared" si="292"/>
        <v>0</v>
      </c>
      <c r="U600" s="2">
        <f t="shared" si="292"/>
        <v>0</v>
      </c>
      <c r="V600" s="2">
        <f t="shared" si="292"/>
        <v>0</v>
      </c>
      <c r="W600" s="2">
        <f t="shared" si="292"/>
        <v>0</v>
      </c>
      <c r="X600" s="2">
        <f t="shared" si="292"/>
        <v>0</v>
      </c>
      <c r="Y600" s="2">
        <f t="shared" si="292"/>
        <v>0</v>
      </c>
      <c r="Z600" s="2">
        <f t="shared" si="292"/>
        <v>0</v>
      </c>
      <c r="AA600" s="2">
        <f t="shared" si="292"/>
        <v>0</v>
      </c>
      <c r="AB600" s="2">
        <f t="shared" si="292"/>
        <v>0</v>
      </c>
      <c r="AC600" s="2">
        <f t="shared" si="292"/>
        <v>0</v>
      </c>
      <c r="AD600" s="2">
        <f t="shared" si="292"/>
        <v>0</v>
      </c>
      <c r="AE600" s="2">
        <f t="shared" si="292"/>
        <v>0</v>
      </c>
      <c r="AF600" s="2">
        <f t="shared" si="292"/>
        <v>0</v>
      </c>
      <c r="AG600" s="2">
        <f t="shared" si="292"/>
        <v>0</v>
      </c>
      <c r="AH600" s="2">
        <f t="shared" si="292"/>
        <v>0</v>
      </c>
      <c r="AI600" s="2">
        <f t="shared" si="292"/>
        <v>0</v>
      </c>
      <c r="AJ600" s="2">
        <f t="shared" si="292"/>
        <v>0</v>
      </c>
      <c r="AK600" s="2">
        <f t="shared" si="292"/>
        <v>0</v>
      </c>
      <c r="AL600" s="2">
        <f t="shared" si="292"/>
        <v>0</v>
      </c>
      <c r="AM600" s="2">
        <f t="shared" si="292"/>
        <v>0</v>
      </c>
      <c r="AN600" s="2">
        <f t="shared" si="292"/>
        <v>0</v>
      </c>
      <c r="AO600" s="2">
        <f t="shared" si="292"/>
        <v>0</v>
      </c>
      <c r="AP600" s="2">
        <f t="shared" si="292"/>
        <v>0</v>
      </c>
      <c r="AQ600" s="2">
        <f t="shared" si="292"/>
        <v>0</v>
      </c>
      <c r="AR600" s="2">
        <f t="shared" si="292"/>
        <v>0</v>
      </c>
      <c r="AS600" s="2">
        <f t="shared" si="292"/>
        <v>0</v>
      </c>
      <c r="AT600" s="2">
        <f t="shared" si="292"/>
        <v>0</v>
      </c>
      <c r="AU600" s="2">
        <f t="shared" si="292"/>
        <v>0</v>
      </c>
      <c r="AV600" s="2">
        <f t="shared" si="292"/>
        <v>0</v>
      </c>
      <c r="AW600" s="2">
        <f t="shared" si="292"/>
        <v>0</v>
      </c>
      <c r="AX600" s="2">
        <f t="shared" si="292"/>
        <v>0</v>
      </c>
      <c r="AY600" s="2">
        <f t="shared" si="292"/>
        <v>0</v>
      </c>
      <c r="AZ600" s="2">
        <f t="shared" si="292"/>
        <v>0</v>
      </c>
      <c r="BA600" s="2">
        <f t="shared" si="292"/>
        <v>0</v>
      </c>
      <c r="BB600" s="2">
        <f t="shared" si="292"/>
        <v>0</v>
      </c>
      <c r="BC600" s="2">
        <f t="shared" si="292"/>
        <v>0</v>
      </c>
      <c r="BD600" s="2">
        <f t="shared" si="292"/>
        <v>0</v>
      </c>
      <c r="BE600" s="2">
        <f t="shared" si="292"/>
        <v>0</v>
      </c>
      <c r="BF600" s="2">
        <f t="shared" si="292"/>
        <v>0</v>
      </c>
      <c r="BG600" s="2">
        <f t="shared" si="292"/>
        <v>0</v>
      </c>
      <c r="BH600" s="2">
        <f t="shared" si="292"/>
        <v>0</v>
      </c>
      <c r="BI600" s="2">
        <f t="shared" si="292"/>
        <v>0</v>
      </c>
      <c r="BJ600" s="2">
        <f t="shared" si="292"/>
        <v>0</v>
      </c>
      <c r="BK600" s="2">
        <f t="shared" si="292"/>
        <v>0</v>
      </c>
      <c r="BL600" s="2">
        <f t="shared" si="292"/>
        <v>2833.8083634552436</v>
      </c>
      <c r="BM600" s="2">
        <f t="shared" si="292"/>
        <v>77583.795543066022</v>
      </c>
      <c r="BN600" s="2">
        <f t="shared" si="292"/>
        <v>0</v>
      </c>
      <c r="BO600" s="2">
        <f t="shared" si="292"/>
        <v>0</v>
      </c>
    </row>
    <row r="601" spans="1:68">
      <c r="A601" t="s">
        <v>399</v>
      </c>
      <c r="B601" s="64" t="s">
        <v>555</v>
      </c>
      <c r="L601" s="2">
        <f t="shared" ref="L601:BO601" si="293">IF(AND(L$10&gt;=$C596,L$10&lt;=$C597),INDEX($C594:$G594,1,L$10-$C596+1)*$C593*L598,0)</f>
        <v>0</v>
      </c>
      <c r="M601" s="2">
        <f t="shared" si="293"/>
        <v>0</v>
      </c>
      <c r="N601" s="2">
        <f t="shared" si="293"/>
        <v>0</v>
      </c>
      <c r="O601" s="2">
        <f t="shared" si="293"/>
        <v>0</v>
      </c>
      <c r="P601" s="2">
        <f t="shared" si="293"/>
        <v>0</v>
      </c>
      <c r="Q601" s="2">
        <f t="shared" si="293"/>
        <v>0</v>
      </c>
      <c r="R601" s="2">
        <f t="shared" si="293"/>
        <v>0</v>
      </c>
      <c r="S601" s="2">
        <f t="shared" si="293"/>
        <v>0</v>
      </c>
      <c r="T601" s="2">
        <f t="shared" si="293"/>
        <v>0</v>
      </c>
      <c r="U601" s="2">
        <f t="shared" si="293"/>
        <v>0</v>
      </c>
      <c r="V601" s="2">
        <f t="shared" si="293"/>
        <v>0</v>
      </c>
      <c r="W601" s="2">
        <f t="shared" si="293"/>
        <v>0</v>
      </c>
      <c r="X601" s="2">
        <f t="shared" si="293"/>
        <v>0</v>
      </c>
      <c r="Y601" s="2">
        <f t="shared" si="293"/>
        <v>0</v>
      </c>
      <c r="Z601" s="2">
        <f t="shared" si="293"/>
        <v>0</v>
      </c>
      <c r="AA601" s="2">
        <f t="shared" si="293"/>
        <v>0</v>
      </c>
      <c r="AB601" s="2">
        <f t="shared" si="293"/>
        <v>0</v>
      </c>
      <c r="AC601" s="2">
        <f t="shared" si="293"/>
        <v>0</v>
      </c>
      <c r="AD601" s="2">
        <f t="shared" si="293"/>
        <v>0</v>
      </c>
      <c r="AE601" s="2">
        <f t="shared" si="293"/>
        <v>0</v>
      </c>
      <c r="AF601" s="2">
        <f t="shared" si="293"/>
        <v>0</v>
      </c>
      <c r="AG601" s="2">
        <f t="shared" si="293"/>
        <v>0</v>
      </c>
      <c r="AH601" s="2">
        <f t="shared" si="293"/>
        <v>0</v>
      </c>
      <c r="AI601" s="2">
        <f t="shared" si="293"/>
        <v>0</v>
      </c>
      <c r="AJ601" s="2">
        <f t="shared" si="293"/>
        <v>0</v>
      </c>
      <c r="AK601" s="2">
        <f t="shared" si="293"/>
        <v>0</v>
      </c>
      <c r="AL601" s="2">
        <f t="shared" si="293"/>
        <v>0</v>
      </c>
      <c r="AM601" s="2">
        <f t="shared" si="293"/>
        <v>0</v>
      </c>
      <c r="AN601" s="2">
        <f t="shared" si="293"/>
        <v>0</v>
      </c>
      <c r="AO601" s="2">
        <f t="shared" si="293"/>
        <v>0</v>
      </c>
      <c r="AP601" s="2">
        <f t="shared" si="293"/>
        <v>0</v>
      </c>
      <c r="AQ601" s="2">
        <f t="shared" si="293"/>
        <v>0</v>
      </c>
      <c r="AR601" s="2">
        <f t="shared" si="293"/>
        <v>0</v>
      </c>
      <c r="AS601" s="2">
        <f t="shared" si="293"/>
        <v>0</v>
      </c>
      <c r="AT601" s="2">
        <f t="shared" si="293"/>
        <v>0</v>
      </c>
      <c r="AU601" s="2">
        <f t="shared" si="293"/>
        <v>0</v>
      </c>
      <c r="AV601" s="2">
        <f t="shared" si="293"/>
        <v>0</v>
      </c>
      <c r="AW601" s="2">
        <f t="shared" si="293"/>
        <v>0</v>
      </c>
      <c r="AX601" s="2">
        <f t="shared" si="293"/>
        <v>0</v>
      </c>
      <c r="AY601" s="2">
        <f t="shared" si="293"/>
        <v>0</v>
      </c>
      <c r="AZ601" s="2">
        <f t="shared" si="293"/>
        <v>0</v>
      </c>
      <c r="BA601" s="2">
        <f t="shared" si="293"/>
        <v>0</v>
      </c>
      <c r="BB601" s="2">
        <f t="shared" si="293"/>
        <v>0</v>
      </c>
      <c r="BC601" s="2">
        <f t="shared" si="293"/>
        <v>0</v>
      </c>
      <c r="BD601" s="2">
        <f t="shared" si="293"/>
        <v>0</v>
      </c>
      <c r="BE601" s="2">
        <f t="shared" si="293"/>
        <v>0</v>
      </c>
      <c r="BF601" s="2">
        <f t="shared" si="293"/>
        <v>0</v>
      </c>
      <c r="BG601" s="2">
        <f t="shared" si="293"/>
        <v>0</v>
      </c>
      <c r="BH601" s="2">
        <f t="shared" si="293"/>
        <v>0</v>
      </c>
      <c r="BI601" s="2">
        <f t="shared" si="293"/>
        <v>0</v>
      </c>
      <c r="BJ601" s="2">
        <f t="shared" si="293"/>
        <v>0</v>
      </c>
      <c r="BK601" s="2">
        <f t="shared" si="293"/>
        <v>2768.9119887196275</v>
      </c>
      <c r="BL601" s="2">
        <f t="shared" si="293"/>
        <v>72313.090091534381</v>
      </c>
      <c r="BM601" s="2">
        <f t="shared" si="293"/>
        <v>200257.37866548967</v>
      </c>
      <c r="BN601" s="2">
        <f t="shared" si="293"/>
        <v>0</v>
      </c>
      <c r="BO601" s="2">
        <f t="shared" si="293"/>
        <v>0</v>
      </c>
      <c r="BP601" s="65">
        <f>SUM(L601:BO601)</f>
        <v>275339.38074574369</v>
      </c>
    </row>
    <row r="602" spans="1:68">
      <c r="B602" s="64" t="s">
        <v>3</v>
      </c>
      <c r="C602" s="165">
        <v>6.25E-2</v>
      </c>
      <c r="L602" s="2">
        <f t="shared" ref="L602:BO602" si="294">SUM(L600,L601/2)*$C602*IF(L$10=$C596,(13-$D596)/12,IF(L$10=$C597,($D597-1)/12,1))</f>
        <v>0</v>
      </c>
      <c r="M602" s="2">
        <f t="shared" si="294"/>
        <v>0</v>
      </c>
      <c r="N602" s="2">
        <f t="shared" si="294"/>
        <v>0</v>
      </c>
      <c r="O602" s="2">
        <f t="shared" si="294"/>
        <v>0</v>
      </c>
      <c r="P602" s="2">
        <f t="shared" si="294"/>
        <v>0</v>
      </c>
      <c r="Q602" s="2">
        <f t="shared" si="294"/>
        <v>0</v>
      </c>
      <c r="R602" s="2">
        <f t="shared" si="294"/>
        <v>0</v>
      </c>
      <c r="S602" s="2">
        <f t="shared" si="294"/>
        <v>0</v>
      </c>
      <c r="T602" s="2">
        <f t="shared" si="294"/>
        <v>0</v>
      </c>
      <c r="U602" s="2">
        <f t="shared" si="294"/>
        <v>0</v>
      </c>
      <c r="V602" s="2">
        <f t="shared" si="294"/>
        <v>0</v>
      </c>
      <c r="W602" s="2">
        <f t="shared" si="294"/>
        <v>0</v>
      </c>
      <c r="X602" s="2">
        <f t="shared" si="294"/>
        <v>0</v>
      </c>
      <c r="Y602" s="2">
        <f t="shared" si="294"/>
        <v>0</v>
      </c>
      <c r="Z602" s="2">
        <f t="shared" si="294"/>
        <v>0</v>
      </c>
      <c r="AA602" s="2">
        <f t="shared" si="294"/>
        <v>0</v>
      </c>
      <c r="AB602" s="2">
        <f t="shared" si="294"/>
        <v>0</v>
      </c>
      <c r="AC602" s="2">
        <f t="shared" si="294"/>
        <v>0</v>
      </c>
      <c r="AD602" s="2">
        <f t="shared" si="294"/>
        <v>0</v>
      </c>
      <c r="AE602" s="2">
        <f t="shared" si="294"/>
        <v>0</v>
      </c>
      <c r="AF602" s="2">
        <f t="shared" si="294"/>
        <v>0</v>
      </c>
      <c r="AG602" s="2">
        <f t="shared" si="294"/>
        <v>0</v>
      </c>
      <c r="AH602" s="2">
        <f t="shared" si="294"/>
        <v>0</v>
      </c>
      <c r="AI602" s="2">
        <f t="shared" si="294"/>
        <v>0</v>
      </c>
      <c r="AJ602" s="2">
        <f t="shared" si="294"/>
        <v>0</v>
      </c>
      <c r="AK602" s="2">
        <f t="shared" si="294"/>
        <v>0</v>
      </c>
      <c r="AL602" s="2">
        <f t="shared" si="294"/>
        <v>0</v>
      </c>
      <c r="AM602" s="2">
        <f t="shared" si="294"/>
        <v>0</v>
      </c>
      <c r="AN602" s="2">
        <f t="shared" si="294"/>
        <v>0</v>
      </c>
      <c r="AO602" s="2">
        <f t="shared" si="294"/>
        <v>0</v>
      </c>
      <c r="AP602" s="2">
        <f t="shared" si="294"/>
        <v>0</v>
      </c>
      <c r="AQ602" s="2">
        <f t="shared" si="294"/>
        <v>0</v>
      </c>
      <c r="AR602" s="2">
        <f t="shared" si="294"/>
        <v>0</v>
      </c>
      <c r="AS602" s="2">
        <f t="shared" si="294"/>
        <v>0</v>
      </c>
      <c r="AT602" s="2">
        <f t="shared" si="294"/>
        <v>0</v>
      </c>
      <c r="AU602" s="2">
        <f t="shared" si="294"/>
        <v>0</v>
      </c>
      <c r="AV602" s="2">
        <f t="shared" si="294"/>
        <v>0</v>
      </c>
      <c r="AW602" s="2">
        <f t="shared" si="294"/>
        <v>0</v>
      </c>
      <c r="AX602" s="2">
        <f t="shared" si="294"/>
        <v>0</v>
      </c>
      <c r="AY602" s="2">
        <f t="shared" si="294"/>
        <v>0</v>
      </c>
      <c r="AZ602" s="2">
        <f t="shared" si="294"/>
        <v>0</v>
      </c>
      <c r="BA602" s="2">
        <f t="shared" si="294"/>
        <v>0</v>
      </c>
      <c r="BB602" s="2">
        <f t="shared" si="294"/>
        <v>0</v>
      </c>
      <c r="BC602" s="2">
        <f t="shared" si="294"/>
        <v>0</v>
      </c>
      <c r="BD602" s="2">
        <f t="shared" si="294"/>
        <v>0</v>
      </c>
      <c r="BE602" s="2">
        <f t="shared" si="294"/>
        <v>0</v>
      </c>
      <c r="BF602" s="2">
        <f t="shared" si="294"/>
        <v>0</v>
      </c>
      <c r="BG602" s="2">
        <f t="shared" si="294"/>
        <v>0</v>
      </c>
      <c r="BH602" s="2">
        <f t="shared" si="294"/>
        <v>0</v>
      </c>
      <c r="BI602" s="2">
        <f t="shared" si="294"/>
        <v>0</v>
      </c>
      <c r="BJ602" s="2">
        <f t="shared" si="294"/>
        <v>0</v>
      </c>
      <c r="BK602" s="2">
        <f t="shared" si="294"/>
        <v>64.896374735616263</v>
      </c>
      <c r="BL602" s="2">
        <f t="shared" si="294"/>
        <v>2436.8970880764023</v>
      </c>
      <c r="BM602" s="2">
        <f t="shared" si="294"/>
        <v>10181.444446009997</v>
      </c>
      <c r="BN602" s="2">
        <f t="shared" si="294"/>
        <v>0</v>
      </c>
      <c r="BO602" s="2">
        <f t="shared" si="294"/>
        <v>0</v>
      </c>
    </row>
    <row r="603" spans="1:68">
      <c r="B603" s="64" t="s">
        <v>556</v>
      </c>
      <c r="K603" s="167"/>
      <c r="L603" s="2">
        <f t="shared" ref="L603" si="295">SUM(L600:L602)</f>
        <v>0</v>
      </c>
      <c r="M603" s="2">
        <f t="shared" ref="M603:BO603" si="296">SUM(M600:M602)</f>
        <v>0</v>
      </c>
      <c r="N603" s="2">
        <f t="shared" si="296"/>
        <v>0</v>
      </c>
      <c r="O603" s="2">
        <f t="shared" si="296"/>
        <v>0</v>
      </c>
      <c r="P603" s="2">
        <f t="shared" si="296"/>
        <v>0</v>
      </c>
      <c r="Q603" s="2">
        <f t="shared" si="296"/>
        <v>0</v>
      </c>
      <c r="R603" s="2">
        <f t="shared" si="296"/>
        <v>0</v>
      </c>
      <c r="S603" s="2">
        <f t="shared" si="296"/>
        <v>0</v>
      </c>
      <c r="T603" s="2">
        <f t="shared" si="296"/>
        <v>0</v>
      </c>
      <c r="U603" s="2">
        <f t="shared" si="296"/>
        <v>0</v>
      </c>
      <c r="V603" s="2">
        <f t="shared" si="296"/>
        <v>0</v>
      </c>
      <c r="W603" s="2">
        <f t="shared" si="296"/>
        <v>0</v>
      </c>
      <c r="X603" s="2">
        <f t="shared" si="296"/>
        <v>0</v>
      </c>
      <c r="Y603" s="2">
        <f t="shared" si="296"/>
        <v>0</v>
      </c>
      <c r="Z603" s="2">
        <f t="shared" si="296"/>
        <v>0</v>
      </c>
      <c r="AA603" s="2">
        <f t="shared" si="296"/>
        <v>0</v>
      </c>
      <c r="AB603" s="2">
        <f t="shared" si="296"/>
        <v>0</v>
      </c>
      <c r="AC603" s="2">
        <f t="shared" si="296"/>
        <v>0</v>
      </c>
      <c r="AD603" s="2">
        <f t="shared" si="296"/>
        <v>0</v>
      </c>
      <c r="AE603" s="2">
        <f t="shared" si="296"/>
        <v>0</v>
      </c>
      <c r="AF603" s="2">
        <f t="shared" si="296"/>
        <v>0</v>
      </c>
      <c r="AG603" s="2">
        <f t="shared" si="296"/>
        <v>0</v>
      </c>
      <c r="AH603" s="2">
        <f t="shared" si="296"/>
        <v>0</v>
      </c>
      <c r="AI603" s="2">
        <f t="shared" si="296"/>
        <v>0</v>
      </c>
      <c r="AJ603" s="2">
        <f t="shared" si="296"/>
        <v>0</v>
      </c>
      <c r="AK603" s="2">
        <f t="shared" si="296"/>
        <v>0</v>
      </c>
      <c r="AL603" s="2">
        <f t="shared" si="296"/>
        <v>0</v>
      </c>
      <c r="AM603" s="2">
        <f t="shared" si="296"/>
        <v>0</v>
      </c>
      <c r="AN603" s="2">
        <f t="shared" si="296"/>
        <v>0</v>
      </c>
      <c r="AO603" s="2">
        <f t="shared" si="296"/>
        <v>0</v>
      </c>
      <c r="AP603" s="2">
        <f t="shared" si="296"/>
        <v>0</v>
      </c>
      <c r="AQ603" s="2">
        <f t="shared" si="296"/>
        <v>0</v>
      </c>
      <c r="AR603" s="2">
        <f t="shared" si="296"/>
        <v>0</v>
      </c>
      <c r="AS603" s="2">
        <f t="shared" si="296"/>
        <v>0</v>
      </c>
      <c r="AT603" s="2">
        <f t="shared" si="296"/>
        <v>0</v>
      </c>
      <c r="AU603" s="2">
        <f t="shared" si="296"/>
        <v>0</v>
      </c>
      <c r="AV603" s="2">
        <f t="shared" si="296"/>
        <v>0</v>
      </c>
      <c r="AW603" s="2">
        <f t="shared" si="296"/>
        <v>0</v>
      </c>
      <c r="AX603" s="2">
        <f t="shared" si="296"/>
        <v>0</v>
      </c>
      <c r="AY603" s="2">
        <f t="shared" si="296"/>
        <v>0</v>
      </c>
      <c r="AZ603" s="2">
        <f t="shared" si="296"/>
        <v>0</v>
      </c>
      <c r="BA603" s="2">
        <f t="shared" si="296"/>
        <v>0</v>
      </c>
      <c r="BB603" s="2">
        <f t="shared" si="296"/>
        <v>0</v>
      </c>
      <c r="BC603" s="2">
        <f t="shared" si="296"/>
        <v>0</v>
      </c>
      <c r="BD603" s="2">
        <f t="shared" si="296"/>
        <v>0</v>
      </c>
      <c r="BE603" s="2">
        <f t="shared" si="296"/>
        <v>0</v>
      </c>
      <c r="BF603" s="2">
        <f t="shared" si="296"/>
        <v>0</v>
      </c>
      <c r="BG603" s="2">
        <f t="shared" si="296"/>
        <v>0</v>
      </c>
      <c r="BH603" s="2">
        <f t="shared" si="296"/>
        <v>0</v>
      </c>
      <c r="BI603" s="2">
        <f t="shared" si="296"/>
        <v>0</v>
      </c>
      <c r="BJ603" s="2">
        <f t="shared" si="296"/>
        <v>0</v>
      </c>
      <c r="BK603" s="2">
        <f t="shared" si="296"/>
        <v>2833.8083634552436</v>
      </c>
      <c r="BL603" s="2">
        <f t="shared" si="296"/>
        <v>77583.795543066022</v>
      </c>
      <c r="BM603" s="2">
        <f t="shared" si="296"/>
        <v>288022.61865456571</v>
      </c>
      <c r="BN603" s="2">
        <f t="shared" si="296"/>
        <v>0</v>
      </c>
      <c r="BO603" s="2">
        <f t="shared" si="296"/>
        <v>0</v>
      </c>
    </row>
    <row r="604" spans="1:68">
      <c r="B604" s="168" t="s">
        <v>557</v>
      </c>
      <c r="E604" s="2">
        <f>MAX(L603:BO603)*(1+$C$8)</f>
        <v>288022.61865456571</v>
      </c>
      <c r="F604" s="159">
        <v>25</v>
      </c>
      <c r="G604" s="169">
        <f>+$C$6</f>
        <v>2.9999999999999997E-4</v>
      </c>
      <c r="H604" s="151"/>
      <c r="L604" s="2"/>
      <c r="M604" s="2"/>
      <c r="N604" s="2"/>
      <c r="O604" s="2"/>
      <c r="P604" s="2"/>
      <c r="Q604" s="2"/>
    </row>
    <row r="605" spans="1:68">
      <c r="B605" s="14"/>
    </row>
    <row r="606" spans="1:68">
      <c r="B606" s="170" t="s">
        <v>558</v>
      </c>
    </row>
    <row r="607" spans="1:68">
      <c r="B607" s="168" t="s">
        <v>559</v>
      </c>
      <c r="K607" s="2"/>
      <c r="L607" s="2">
        <f t="shared" ref="L607:BO607" si="297">IF(L$10=$C597,$E604,K609)</f>
        <v>0</v>
      </c>
      <c r="M607" s="2">
        <f t="shared" si="297"/>
        <v>0</v>
      </c>
      <c r="N607" s="2">
        <f t="shared" si="297"/>
        <v>0</v>
      </c>
      <c r="O607" s="2">
        <f t="shared" si="297"/>
        <v>0</v>
      </c>
      <c r="P607" s="2">
        <f t="shared" si="297"/>
        <v>0</v>
      </c>
      <c r="Q607" s="2">
        <f t="shared" si="297"/>
        <v>0</v>
      </c>
      <c r="R607" s="2">
        <f t="shared" si="297"/>
        <v>0</v>
      </c>
      <c r="S607" s="2">
        <f t="shared" si="297"/>
        <v>0</v>
      </c>
      <c r="T607" s="2">
        <f t="shared" si="297"/>
        <v>0</v>
      </c>
      <c r="U607" s="2">
        <f t="shared" si="297"/>
        <v>0</v>
      </c>
      <c r="V607" s="2">
        <f t="shared" si="297"/>
        <v>0</v>
      </c>
      <c r="W607" s="2">
        <f t="shared" si="297"/>
        <v>0</v>
      </c>
      <c r="X607" s="2">
        <f t="shared" si="297"/>
        <v>0</v>
      </c>
      <c r="Y607" s="2">
        <f t="shared" si="297"/>
        <v>0</v>
      </c>
      <c r="Z607" s="2">
        <f t="shared" si="297"/>
        <v>0</v>
      </c>
      <c r="AA607" s="2">
        <f t="shared" si="297"/>
        <v>0</v>
      </c>
      <c r="AB607" s="2">
        <f t="shared" si="297"/>
        <v>0</v>
      </c>
      <c r="AC607" s="2">
        <f t="shared" si="297"/>
        <v>0</v>
      </c>
      <c r="AD607" s="2">
        <f t="shared" si="297"/>
        <v>0</v>
      </c>
      <c r="AE607" s="2">
        <f t="shared" si="297"/>
        <v>0</v>
      </c>
      <c r="AF607" s="2">
        <f t="shared" si="297"/>
        <v>0</v>
      </c>
      <c r="AG607" s="2">
        <f t="shared" si="297"/>
        <v>0</v>
      </c>
      <c r="AH607" s="2">
        <f t="shared" si="297"/>
        <v>0</v>
      </c>
      <c r="AI607" s="2">
        <f t="shared" si="297"/>
        <v>0</v>
      </c>
      <c r="AJ607" s="2">
        <f t="shared" si="297"/>
        <v>0</v>
      </c>
      <c r="AK607" s="2">
        <f t="shared" si="297"/>
        <v>0</v>
      </c>
      <c r="AL607" s="2">
        <f t="shared" si="297"/>
        <v>0</v>
      </c>
      <c r="AM607" s="2">
        <f t="shared" si="297"/>
        <v>0</v>
      </c>
      <c r="AN607" s="2">
        <f t="shared" si="297"/>
        <v>0</v>
      </c>
      <c r="AO607" s="2">
        <f t="shared" si="297"/>
        <v>0</v>
      </c>
      <c r="AP607" s="2">
        <f t="shared" si="297"/>
        <v>0</v>
      </c>
      <c r="AQ607" s="2">
        <f t="shared" si="297"/>
        <v>0</v>
      </c>
      <c r="AR607" s="2">
        <f t="shared" si="297"/>
        <v>0</v>
      </c>
      <c r="AS607" s="2">
        <f t="shared" si="297"/>
        <v>0</v>
      </c>
      <c r="AT607" s="2">
        <f t="shared" si="297"/>
        <v>0</v>
      </c>
      <c r="AU607" s="2">
        <f t="shared" si="297"/>
        <v>0</v>
      </c>
      <c r="AV607" s="2">
        <f t="shared" si="297"/>
        <v>0</v>
      </c>
      <c r="AW607" s="2">
        <f t="shared" si="297"/>
        <v>0</v>
      </c>
      <c r="AX607" s="2">
        <f t="shared" si="297"/>
        <v>0</v>
      </c>
      <c r="AY607" s="2">
        <f t="shared" si="297"/>
        <v>0</v>
      </c>
      <c r="AZ607" s="2">
        <f t="shared" si="297"/>
        <v>0</v>
      </c>
      <c r="BA607" s="2">
        <f t="shared" si="297"/>
        <v>0</v>
      </c>
      <c r="BB607" s="2">
        <f t="shared" si="297"/>
        <v>0</v>
      </c>
      <c r="BC607" s="2">
        <f t="shared" si="297"/>
        <v>0</v>
      </c>
      <c r="BD607" s="2">
        <f t="shared" si="297"/>
        <v>0</v>
      </c>
      <c r="BE607" s="2">
        <f t="shared" si="297"/>
        <v>0</v>
      </c>
      <c r="BF607" s="2">
        <f t="shared" si="297"/>
        <v>0</v>
      </c>
      <c r="BG607" s="2">
        <f t="shared" si="297"/>
        <v>0</v>
      </c>
      <c r="BH607" s="2">
        <f t="shared" si="297"/>
        <v>0</v>
      </c>
      <c r="BI607" s="2">
        <f t="shared" si="297"/>
        <v>0</v>
      </c>
      <c r="BJ607" s="2">
        <f t="shared" si="297"/>
        <v>0</v>
      </c>
      <c r="BK607" s="2">
        <f t="shared" si="297"/>
        <v>0</v>
      </c>
      <c r="BL607" s="2">
        <f t="shared" si="297"/>
        <v>0</v>
      </c>
      <c r="BM607" s="2">
        <f t="shared" si="297"/>
        <v>288022.61865456571</v>
      </c>
      <c r="BN607" s="2">
        <f t="shared" si="297"/>
        <v>287062.54325905046</v>
      </c>
      <c r="BO607" s="2">
        <f t="shared" si="297"/>
        <v>275541.63851286785</v>
      </c>
    </row>
    <row r="608" spans="1:68">
      <c r="B608" s="64" t="s">
        <v>541</v>
      </c>
      <c r="K608" s="2"/>
      <c r="L608" s="2">
        <f t="shared" ref="L608:BO608" si="298">IF(L$10=$C597,$E604/$F604*(13-$D597)/12,MIN(K609,$E604/$F604))</f>
        <v>0</v>
      </c>
      <c r="M608" s="2">
        <f t="shared" si="298"/>
        <v>0</v>
      </c>
      <c r="N608" s="2">
        <f t="shared" si="298"/>
        <v>0</v>
      </c>
      <c r="O608" s="2">
        <f t="shared" si="298"/>
        <v>0</v>
      </c>
      <c r="P608" s="2">
        <f t="shared" si="298"/>
        <v>0</v>
      </c>
      <c r="Q608" s="2">
        <f t="shared" si="298"/>
        <v>0</v>
      </c>
      <c r="R608" s="2">
        <f t="shared" si="298"/>
        <v>0</v>
      </c>
      <c r="S608" s="2">
        <f t="shared" si="298"/>
        <v>0</v>
      </c>
      <c r="T608" s="2">
        <f t="shared" si="298"/>
        <v>0</v>
      </c>
      <c r="U608" s="2">
        <f t="shared" si="298"/>
        <v>0</v>
      </c>
      <c r="V608" s="2">
        <f t="shared" si="298"/>
        <v>0</v>
      </c>
      <c r="W608" s="2">
        <f t="shared" si="298"/>
        <v>0</v>
      </c>
      <c r="X608" s="2">
        <f t="shared" si="298"/>
        <v>0</v>
      </c>
      <c r="Y608" s="2">
        <f t="shared" si="298"/>
        <v>0</v>
      </c>
      <c r="Z608" s="2">
        <f t="shared" si="298"/>
        <v>0</v>
      </c>
      <c r="AA608" s="2">
        <f t="shared" si="298"/>
        <v>0</v>
      </c>
      <c r="AB608" s="2">
        <f t="shared" si="298"/>
        <v>0</v>
      </c>
      <c r="AC608" s="2">
        <f t="shared" si="298"/>
        <v>0</v>
      </c>
      <c r="AD608" s="2">
        <f t="shared" si="298"/>
        <v>0</v>
      </c>
      <c r="AE608" s="2">
        <f t="shared" si="298"/>
        <v>0</v>
      </c>
      <c r="AF608" s="2">
        <f t="shared" si="298"/>
        <v>0</v>
      </c>
      <c r="AG608" s="2">
        <f t="shared" si="298"/>
        <v>0</v>
      </c>
      <c r="AH608" s="2">
        <f t="shared" si="298"/>
        <v>0</v>
      </c>
      <c r="AI608" s="2">
        <f t="shared" si="298"/>
        <v>0</v>
      </c>
      <c r="AJ608" s="2">
        <f t="shared" si="298"/>
        <v>0</v>
      </c>
      <c r="AK608" s="2">
        <f t="shared" si="298"/>
        <v>0</v>
      </c>
      <c r="AL608" s="2">
        <f t="shared" si="298"/>
        <v>0</v>
      </c>
      <c r="AM608" s="2">
        <f t="shared" si="298"/>
        <v>0</v>
      </c>
      <c r="AN608" s="2">
        <f t="shared" si="298"/>
        <v>0</v>
      </c>
      <c r="AO608" s="2">
        <f t="shared" si="298"/>
        <v>0</v>
      </c>
      <c r="AP608" s="2">
        <f t="shared" si="298"/>
        <v>0</v>
      </c>
      <c r="AQ608" s="2">
        <f t="shared" si="298"/>
        <v>0</v>
      </c>
      <c r="AR608" s="2">
        <f t="shared" si="298"/>
        <v>0</v>
      </c>
      <c r="AS608" s="2">
        <f t="shared" si="298"/>
        <v>0</v>
      </c>
      <c r="AT608" s="2">
        <f t="shared" si="298"/>
        <v>0</v>
      </c>
      <c r="AU608" s="2">
        <f t="shared" si="298"/>
        <v>0</v>
      </c>
      <c r="AV608" s="2">
        <f t="shared" si="298"/>
        <v>0</v>
      </c>
      <c r="AW608" s="2">
        <f t="shared" si="298"/>
        <v>0</v>
      </c>
      <c r="AX608" s="2">
        <f t="shared" si="298"/>
        <v>0</v>
      </c>
      <c r="AY608" s="2">
        <f t="shared" si="298"/>
        <v>0</v>
      </c>
      <c r="AZ608" s="2">
        <f t="shared" si="298"/>
        <v>0</v>
      </c>
      <c r="BA608" s="2">
        <f t="shared" si="298"/>
        <v>0</v>
      </c>
      <c r="BB608" s="2">
        <f t="shared" si="298"/>
        <v>0</v>
      </c>
      <c r="BC608" s="2">
        <f t="shared" si="298"/>
        <v>0</v>
      </c>
      <c r="BD608" s="2">
        <f t="shared" si="298"/>
        <v>0</v>
      </c>
      <c r="BE608" s="2">
        <f t="shared" si="298"/>
        <v>0</v>
      </c>
      <c r="BF608" s="2">
        <f t="shared" si="298"/>
        <v>0</v>
      </c>
      <c r="BG608" s="2">
        <f t="shared" si="298"/>
        <v>0</v>
      </c>
      <c r="BH608" s="2">
        <f t="shared" si="298"/>
        <v>0</v>
      </c>
      <c r="BI608" s="2">
        <f t="shared" si="298"/>
        <v>0</v>
      </c>
      <c r="BJ608" s="2">
        <f t="shared" si="298"/>
        <v>0</v>
      </c>
      <c r="BK608" s="2">
        <f t="shared" si="298"/>
        <v>0</v>
      </c>
      <c r="BL608" s="2">
        <f t="shared" si="298"/>
        <v>0</v>
      </c>
      <c r="BM608" s="2">
        <f t="shared" si="298"/>
        <v>960.07539551521904</v>
      </c>
      <c r="BN608" s="2">
        <f t="shared" si="298"/>
        <v>11520.904746182629</v>
      </c>
      <c r="BO608" s="2">
        <f t="shared" si="298"/>
        <v>11520.904746182629</v>
      </c>
    </row>
    <row r="609" spans="1:67">
      <c r="B609" s="168" t="s">
        <v>542</v>
      </c>
      <c r="K609" s="167">
        <v>0</v>
      </c>
      <c r="L609" s="2">
        <f t="shared" ref="L609:BO609" si="299">+L607-L608</f>
        <v>0</v>
      </c>
      <c r="M609" s="2">
        <f t="shared" si="299"/>
        <v>0</v>
      </c>
      <c r="N609" s="2">
        <f t="shared" si="299"/>
        <v>0</v>
      </c>
      <c r="O609" s="2">
        <f t="shared" si="299"/>
        <v>0</v>
      </c>
      <c r="P609" s="2">
        <f t="shared" si="299"/>
        <v>0</v>
      </c>
      <c r="Q609" s="2">
        <f t="shared" si="299"/>
        <v>0</v>
      </c>
      <c r="R609" s="2">
        <f t="shared" si="299"/>
        <v>0</v>
      </c>
      <c r="S609" s="2">
        <f t="shared" si="299"/>
        <v>0</v>
      </c>
      <c r="T609" s="2">
        <f t="shared" si="299"/>
        <v>0</v>
      </c>
      <c r="U609" s="2">
        <f t="shared" si="299"/>
        <v>0</v>
      </c>
      <c r="V609" s="2">
        <f t="shared" si="299"/>
        <v>0</v>
      </c>
      <c r="W609" s="2">
        <f t="shared" si="299"/>
        <v>0</v>
      </c>
      <c r="X609" s="2">
        <f t="shared" si="299"/>
        <v>0</v>
      </c>
      <c r="Y609" s="2">
        <f t="shared" si="299"/>
        <v>0</v>
      </c>
      <c r="Z609" s="2">
        <f t="shared" si="299"/>
        <v>0</v>
      </c>
      <c r="AA609" s="2">
        <f t="shared" si="299"/>
        <v>0</v>
      </c>
      <c r="AB609" s="2">
        <f t="shared" si="299"/>
        <v>0</v>
      </c>
      <c r="AC609" s="2">
        <f t="shared" si="299"/>
        <v>0</v>
      </c>
      <c r="AD609" s="2">
        <f t="shared" si="299"/>
        <v>0</v>
      </c>
      <c r="AE609" s="2">
        <f t="shared" si="299"/>
        <v>0</v>
      </c>
      <c r="AF609" s="2">
        <f t="shared" si="299"/>
        <v>0</v>
      </c>
      <c r="AG609" s="2">
        <f t="shared" si="299"/>
        <v>0</v>
      </c>
      <c r="AH609" s="2">
        <f t="shared" si="299"/>
        <v>0</v>
      </c>
      <c r="AI609" s="2">
        <f t="shared" si="299"/>
        <v>0</v>
      </c>
      <c r="AJ609" s="2">
        <f t="shared" si="299"/>
        <v>0</v>
      </c>
      <c r="AK609" s="2">
        <f t="shared" si="299"/>
        <v>0</v>
      </c>
      <c r="AL609" s="2">
        <f t="shared" si="299"/>
        <v>0</v>
      </c>
      <c r="AM609" s="2">
        <f t="shared" si="299"/>
        <v>0</v>
      </c>
      <c r="AN609" s="2">
        <f t="shared" si="299"/>
        <v>0</v>
      </c>
      <c r="AO609" s="2">
        <f t="shared" si="299"/>
        <v>0</v>
      </c>
      <c r="AP609" s="2">
        <f t="shared" si="299"/>
        <v>0</v>
      </c>
      <c r="AQ609" s="2">
        <f t="shared" si="299"/>
        <v>0</v>
      </c>
      <c r="AR609" s="2">
        <f t="shared" si="299"/>
        <v>0</v>
      </c>
      <c r="AS609" s="2">
        <f t="shared" si="299"/>
        <v>0</v>
      </c>
      <c r="AT609" s="2">
        <f t="shared" si="299"/>
        <v>0</v>
      </c>
      <c r="AU609" s="2">
        <f t="shared" si="299"/>
        <v>0</v>
      </c>
      <c r="AV609" s="2">
        <f t="shared" si="299"/>
        <v>0</v>
      </c>
      <c r="AW609" s="2">
        <f t="shared" si="299"/>
        <v>0</v>
      </c>
      <c r="AX609" s="2">
        <f t="shared" si="299"/>
        <v>0</v>
      </c>
      <c r="AY609" s="2">
        <f t="shared" si="299"/>
        <v>0</v>
      </c>
      <c r="AZ609" s="2">
        <f t="shared" si="299"/>
        <v>0</v>
      </c>
      <c r="BA609" s="2">
        <f t="shared" si="299"/>
        <v>0</v>
      </c>
      <c r="BB609" s="2">
        <f t="shared" si="299"/>
        <v>0</v>
      </c>
      <c r="BC609" s="2">
        <f t="shared" si="299"/>
        <v>0</v>
      </c>
      <c r="BD609" s="2">
        <f t="shared" si="299"/>
        <v>0</v>
      </c>
      <c r="BE609" s="2">
        <f t="shared" si="299"/>
        <v>0</v>
      </c>
      <c r="BF609" s="2">
        <f t="shared" si="299"/>
        <v>0</v>
      </c>
      <c r="BG609" s="2">
        <f t="shared" si="299"/>
        <v>0</v>
      </c>
      <c r="BH609" s="2">
        <f t="shared" si="299"/>
        <v>0</v>
      </c>
      <c r="BI609" s="2">
        <f t="shared" si="299"/>
        <v>0</v>
      </c>
      <c r="BJ609" s="2">
        <f t="shared" si="299"/>
        <v>0</v>
      </c>
      <c r="BK609" s="2">
        <f t="shared" si="299"/>
        <v>0</v>
      </c>
      <c r="BL609" s="2">
        <f t="shared" si="299"/>
        <v>0</v>
      </c>
      <c r="BM609" s="2">
        <f t="shared" si="299"/>
        <v>287062.54325905046</v>
      </c>
      <c r="BN609" s="2">
        <f t="shared" si="299"/>
        <v>275541.63851286785</v>
      </c>
      <c r="BO609" s="2">
        <f t="shared" si="299"/>
        <v>264020.73376668524</v>
      </c>
    </row>
    <row r="610" spans="1:67">
      <c r="B610" s="64" t="s">
        <v>543</v>
      </c>
      <c r="L610" s="2">
        <f t="shared" ref="L610:BO610" si="300">IF(L$10=$C597,(L607+L609)/2*(13-$D597)/12,(L607+L609)/2)</f>
        <v>0</v>
      </c>
      <c r="M610" s="2">
        <f t="shared" si="300"/>
        <v>0</v>
      </c>
      <c r="N610" s="2">
        <f t="shared" si="300"/>
        <v>0</v>
      </c>
      <c r="O610" s="2">
        <f t="shared" si="300"/>
        <v>0</v>
      </c>
      <c r="P610" s="2">
        <f t="shared" si="300"/>
        <v>0</v>
      </c>
      <c r="Q610" s="2">
        <f t="shared" si="300"/>
        <v>0</v>
      </c>
      <c r="R610" s="2">
        <f t="shared" si="300"/>
        <v>0</v>
      </c>
      <c r="S610" s="2">
        <f t="shared" si="300"/>
        <v>0</v>
      </c>
      <c r="T610" s="2">
        <f t="shared" si="300"/>
        <v>0</v>
      </c>
      <c r="U610" s="2">
        <f t="shared" si="300"/>
        <v>0</v>
      </c>
      <c r="V610" s="2">
        <f t="shared" si="300"/>
        <v>0</v>
      </c>
      <c r="W610" s="2">
        <f t="shared" si="300"/>
        <v>0</v>
      </c>
      <c r="X610" s="2">
        <f t="shared" si="300"/>
        <v>0</v>
      </c>
      <c r="Y610" s="2">
        <f t="shared" si="300"/>
        <v>0</v>
      </c>
      <c r="Z610" s="2">
        <f t="shared" si="300"/>
        <v>0</v>
      </c>
      <c r="AA610" s="2">
        <f t="shared" si="300"/>
        <v>0</v>
      </c>
      <c r="AB610" s="2">
        <f t="shared" si="300"/>
        <v>0</v>
      </c>
      <c r="AC610" s="2">
        <f t="shared" si="300"/>
        <v>0</v>
      </c>
      <c r="AD610" s="2">
        <f t="shared" si="300"/>
        <v>0</v>
      </c>
      <c r="AE610" s="2">
        <f t="shared" si="300"/>
        <v>0</v>
      </c>
      <c r="AF610" s="2">
        <f t="shared" si="300"/>
        <v>0</v>
      </c>
      <c r="AG610" s="2">
        <f t="shared" si="300"/>
        <v>0</v>
      </c>
      <c r="AH610" s="2">
        <f t="shared" si="300"/>
        <v>0</v>
      </c>
      <c r="AI610" s="2">
        <f t="shared" si="300"/>
        <v>0</v>
      </c>
      <c r="AJ610" s="2">
        <f t="shared" si="300"/>
        <v>0</v>
      </c>
      <c r="AK610" s="2">
        <f t="shared" si="300"/>
        <v>0</v>
      </c>
      <c r="AL610" s="2">
        <f t="shared" si="300"/>
        <v>0</v>
      </c>
      <c r="AM610" s="2">
        <f t="shared" si="300"/>
        <v>0</v>
      </c>
      <c r="AN610" s="2">
        <f t="shared" si="300"/>
        <v>0</v>
      </c>
      <c r="AO610" s="2">
        <f t="shared" si="300"/>
        <v>0</v>
      </c>
      <c r="AP610" s="2">
        <f t="shared" si="300"/>
        <v>0</v>
      </c>
      <c r="AQ610" s="2">
        <f t="shared" si="300"/>
        <v>0</v>
      </c>
      <c r="AR610" s="2">
        <f t="shared" si="300"/>
        <v>0</v>
      </c>
      <c r="AS610" s="2">
        <f t="shared" si="300"/>
        <v>0</v>
      </c>
      <c r="AT610" s="2">
        <f t="shared" si="300"/>
        <v>0</v>
      </c>
      <c r="AU610" s="2">
        <f t="shared" si="300"/>
        <v>0</v>
      </c>
      <c r="AV610" s="2">
        <f t="shared" si="300"/>
        <v>0</v>
      </c>
      <c r="AW610" s="2">
        <f t="shared" si="300"/>
        <v>0</v>
      </c>
      <c r="AX610" s="2">
        <f t="shared" si="300"/>
        <v>0</v>
      </c>
      <c r="AY610" s="2">
        <f t="shared" si="300"/>
        <v>0</v>
      </c>
      <c r="AZ610" s="2">
        <f t="shared" si="300"/>
        <v>0</v>
      </c>
      <c r="BA610" s="2">
        <f t="shared" si="300"/>
        <v>0</v>
      </c>
      <c r="BB610" s="2">
        <f t="shared" si="300"/>
        <v>0</v>
      </c>
      <c r="BC610" s="2">
        <f t="shared" si="300"/>
        <v>0</v>
      </c>
      <c r="BD610" s="2">
        <f t="shared" si="300"/>
        <v>0</v>
      </c>
      <c r="BE610" s="2">
        <f t="shared" si="300"/>
        <v>0</v>
      </c>
      <c r="BF610" s="2">
        <f t="shared" si="300"/>
        <v>0</v>
      </c>
      <c r="BG610" s="2">
        <f t="shared" si="300"/>
        <v>0</v>
      </c>
      <c r="BH610" s="2">
        <f t="shared" si="300"/>
        <v>0</v>
      </c>
      <c r="BI610" s="2">
        <f t="shared" si="300"/>
        <v>0</v>
      </c>
      <c r="BJ610" s="2">
        <f t="shared" si="300"/>
        <v>0</v>
      </c>
      <c r="BK610" s="2">
        <f t="shared" si="300"/>
        <v>0</v>
      </c>
      <c r="BL610" s="2">
        <f t="shared" si="300"/>
        <v>0</v>
      </c>
      <c r="BM610" s="2">
        <f t="shared" si="300"/>
        <v>23961.881746400672</v>
      </c>
      <c r="BN610" s="2">
        <f t="shared" si="300"/>
        <v>281302.09088595916</v>
      </c>
      <c r="BO610" s="2">
        <f t="shared" si="300"/>
        <v>269781.18613977655</v>
      </c>
    </row>
    <row r="611" spans="1:67">
      <c r="B611" s="64" t="s">
        <v>535</v>
      </c>
      <c r="L611" s="171">
        <f t="shared" ref="L611:BO611" si="301">+L610*$C$5</f>
        <v>0</v>
      </c>
      <c r="M611" s="171">
        <f t="shared" si="301"/>
        <v>0</v>
      </c>
      <c r="N611" s="171">
        <f t="shared" si="301"/>
        <v>0</v>
      </c>
      <c r="O611" s="171">
        <f t="shared" si="301"/>
        <v>0</v>
      </c>
      <c r="P611" s="171">
        <f t="shared" si="301"/>
        <v>0</v>
      </c>
      <c r="Q611" s="171">
        <f t="shared" si="301"/>
        <v>0</v>
      </c>
      <c r="R611" s="171">
        <f t="shared" si="301"/>
        <v>0</v>
      </c>
      <c r="S611" s="171">
        <f t="shared" si="301"/>
        <v>0</v>
      </c>
      <c r="T611" s="171">
        <f t="shared" si="301"/>
        <v>0</v>
      </c>
      <c r="U611" s="171">
        <f t="shared" si="301"/>
        <v>0</v>
      </c>
      <c r="V611" s="171">
        <f t="shared" si="301"/>
        <v>0</v>
      </c>
      <c r="W611" s="171">
        <f t="shared" si="301"/>
        <v>0</v>
      </c>
      <c r="X611" s="171">
        <f t="shared" si="301"/>
        <v>0</v>
      </c>
      <c r="Y611" s="171">
        <f t="shared" si="301"/>
        <v>0</v>
      </c>
      <c r="Z611" s="171">
        <f t="shared" si="301"/>
        <v>0</v>
      </c>
      <c r="AA611" s="171">
        <f t="shared" si="301"/>
        <v>0</v>
      </c>
      <c r="AB611" s="171">
        <f t="shared" si="301"/>
        <v>0</v>
      </c>
      <c r="AC611" s="171">
        <f t="shared" si="301"/>
        <v>0</v>
      </c>
      <c r="AD611" s="171">
        <f t="shared" si="301"/>
        <v>0</v>
      </c>
      <c r="AE611" s="171">
        <f t="shared" si="301"/>
        <v>0</v>
      </c>
      <c r="AF611" s="171">
        <f t="shared" si="301"/>
        <v>0</v>
      </c>
      <c r="AG611" s="171">
        <f t="shared" si="301"/>
        <v>0</v>
      </c>
      <c r="AH611" s="171">
        <f t="shared" si="301"/>
        <v>0</v>
      </c>
      <c r="AI611" s="171">
        <f t="shared" si="301"/>
        <v>0</v>
      </c>
      <c r="AJ611" s="171">
        <f t="shared" si="301"/>
        <v>0</v>
      </c>
      <c r="AK611" s="171">
        <f t="shared" si="301"/>
        <v>0</v>
      </c>
      <c r="AL611" s="171">
        <f t="shared" si="301"/>
        <v>0</v>
      </c>
      <c r="AM611" s="171">
        <f t="shared" si="301"/>
        <v>0</v>
      </c>
      <c r="AN611" s="171">
        <f t="shared" si="301"/>
        <v>0</v>
      </c>
      <c r="AO611" s="171">
        <f t="shared" si="301"/>
        <v>0</v>
      </c>
      <c r="AP611" s="171">
        <f t="shared" si="301"/>
        <v>0</v>
      </c>
      <c r="AQ611" s="171">
        <f t="shared" si="301"/>
        <v>0</v>
      </c>
      <c r="AR611" s="171">
        <f t="shared" si="301"/>
        <v>0</v>
      </c>
      <c r="AS611" s="171">
        <f t="shared" si="301"/>
        <v>0</v>
      </c>
      <c r="AT611" s="171">
        <f t="shared" si="301"/>
        <v>0</v>
      </c>
      <c r="AU611" s="171">
        <f t="shared" si="301"/>
        <v>0</v>
      </c>
      <c r="AV611" s="171">
        <f t="shared" si="301"/>
        <v>0</v>
      </c>
      <c r="AW611" s="171">
        <f t="shared" si="301"/>
        <v>0</v>
      </c>
      <c r="AX611" s="171">
        <f t="shared" si="301"/>
        <v>0</v>
      </c>
      <c r="AY611" s="171">
        <f t="shared" si="301"/>
        <v>0</v>
      </c>
      <c r="AZ611" s="171">
        <f t="shared" si="301"/>
        <v>0</v>
      </c>
      <c r="BA611" s="171">
        <f t="shared" si="301"/>
        <v>0</v>
      </c>
      <c r="BB611" s="171">
        <f t="shared" si="301"/>
        <v>0</v>
      </c>
      <c r="BC611" s="171">
        <f t="shared" si="301"/>
        <v>0</v>
      </c>
      <c r="BD611" s="171">
        <f t="shared" si="301"/>
        <v>0</v>
      </c>
      <c r="BE611" s="171">
        <f t="shared" si="301"/>
        <v>0</v>
      </c>
      <c r="BF611" s="171">
        <f t="shared" si="301"/>
        <v>0</v>
      </c>
      <c r="BG611" s="171">
        <f t="shared" si="301"/>
        <v>0</v>
      </c>
      <c r="BH611" s="171">
        <f t="shared" si="301"/>
        <v>0</v>
      </c>
      <c r="BI611" s="171">
        <f t="shared" si="301"/>
        <v>0</v>
      </c>
      <c r="BJ611" s="171">
        <f t="shared" si="301"/>
        <v>0</v>
      </c>
      <c r="BK611" s="171">
        <f t="shared" si="301"/>
        <v>0</v>
      </c>
      <c r="BL611" s="171">
        <f t="shared" si="301"/>
        <v>0</v>
      </c>
      <c r="BM611" s="171">
        <f t="shared" si="301"/>
        <v>1677.3317222480471</v>
      </c>
      <c r="BN611" s="171">
        <f t="shared" si="301"/>
        <v>19691.146362017142</v>
      </c>
      <c r="BO611" s="171">
        <f t="shared" si="301"/>
        <v>18884.683029784359</v>
      </c>
    </row>
    <row r="612" spans="1:67">
      <c r="B612" s="14" t="s">
        <v>560</v>
      </c>
      <c r="L612" s="22">
        <f t="shared" ref="L612:BO612" si="302">IF(OR(L$10&lt;$C597,L$10&gt;$C597+$F604),0,IF(L$10=$C597,$E604*(13-$D597)/12,IF(L$10=$C597+$F604,$E604*($D597-1)/12,$E604)))</f>
        <v>0</v>
      </c>
      <c r="M612" s="22">
        <f t="shared" si="302"/>
        <v>0</v>
      </c>
      <c r="N612" s="22">
        <f t="shared" si="302"/>
        <v>0</v>
      </c>
      <c r="O612" s="22">
        <f t="shared" si="302"/>
        <v>0</v>
      </c>
      <c r="P612" s="22">
        <f t="shared" si="302"/>
        <v>0</v>
      </c>
      <c r="Q612" s="22">
        <f t="shared" si="302"/>
        <v>0</v>
      </c>
      <c r="R612" s="22">
        <f t="shared" si="302"/>
        <v>0</v>
      </c>
      <c r="S612" s="22">
        <f t="shared" si="302"/>
        <v>0</v>
      </c>
      <c r="T612" s="22">
        <f t="shared" si="302"/>
        <v>0</v>
      </c>
      <c r="U612" s="22">
        <f t="shared" si="302"/>
        <v>0</v>
      </c>
      <c r="V612" s="22">
        <f t="shared" si="302"/>
        <v>0</v>
      </c>
      <c r="W612" s="22">
        <f t="shared" si="302"/>
        <v>0</v>
      </c>
      <c r="X612" s="22">
        <f t="shared" si="302"/>
        <v>0</v>
      </c>
      <c r="Y612" s="22">
        <f t="shared" si="302"/>
        <v>0</v>
      </c>
      <c r="Z612" s="22">
        <f t="shared" si="302"/>
        <v>0</v>
      </c>
      <c r="AA612" s="22">
        <f t="shared" si="302"/>
        <v>0</v>
      </c>
      <c r="AB612" s="22">
        <f t="shared" si="302"/>
        <v>0</v>
      </c>
      <c r="AC612" s="22">
        <f t="shared" si="302"/>
        <v>0</v>
      </c>
      <c r="AD612" s="22">
        <f t="shared" si="302"/>
        <v>0</v>
      </c>
      <c r="AE612" s="22">
        <f t="shared" si="302"/>
        <v>0</v>
      </c>
      <c r="AF612" s="22">
        <f t="shared" si="302"/>
        <v>0</v>
      </c>
      <c r="AG612" s="22">
        <f t="shared" si="302"/>
        <v>0</v>
      </c>
      <c r="AH612" s="22">
        <f t="shared" si="302"/>
        <v>0</v>
      </c>
      <c r="AI612" s="22">
        <f t="shared" si="302"/>
        <v>0</v>
      </c>
      <c r="AJ612" s="22">
        <f t="shared" si="302"/>
        <v>0</v>
      </c>
      <c r="AK612" s="22">
        <f t="shared" si="302"/>
        <v>0</v>
      </c>
      <c r="AL612" s="22">
        <f t="shared" si="302"/>
        <v>0</v>
      </c>
      <c r="AM612" s="22">
        <f t="shared" si="302"/>
        <v>0</v>
      </c>
      <c r="AN612" s="22">
        <f t="shared" si="302"/>
        <v>0</v>
      </c>
      <c r="AO612" s="22">
        <f t="shared" si="302"/>
        <v>0</v>
      </c>
      <c r="AP612" s="22">
        <f t="shared" si="302"/>
        <v>0</v>
      </c>
      <c r="AQ612" s="22">
        <f t="shared" si="302"/>
        <v>0</v>
      </c>
      <c r="AR612" s="22">
        <f t="shared" si="302"/>
        <v>0</v>
      </c>
      <c r="AS612" s="22">
        <f t="shared" si="302"/>
        <v>0</v>
      </c>
      <c r="AT612" s="22">
        <f t="shared" si="302"/>
        <v>0</v>
      </c>
      <c r="AU612" s="22">
        <f t="shared" si="302"/>
        <v>0</v>
      </c>
      <c r="AV612" s="22">
        <f t="shared" si="302"/>
        <v>0</v>
      </c>
      <c r="AW612" s="22">
        <f t="shared" si="302"/>
        <v>0</v>
      </c>
      <c r="AX612" s="22">
        <f t="shared" si="302"/>
        <v>0</v>
      </c>
      <c r="AY612" s="22">
        <f t="shared" si="302"/>
        <v>0</v>
      </c>
      <c r="AZ612" s="22">
        <f t="shared" si="302"/>
        <v>0</v>
      </c>
      <c r="BA612" s="22">
        <f t="shared" si="302"/>
        <v>0</v>
      </c>
      <c r="BB612" s="22">
        <f t="shared" si="302"/>
        <v>0</v>
      </c>
      <c r="BC612" s="22">
        <f t="shared" si="302"/>
        <v>0</v>
      </c>
      <c r="BD612" s="22">
        <f t="shared" si="302"/>
        <v>0</v>
      </c>
      <c r="BE612" s="22">
        <f t="shared" si="302"/>
        <v>0</v>
      </c>
      <c r="BF612" s="22">
        <f t="shared" si="302"/>
        <v>0</v>
      </c>
      <c r="BG612" s="22">
        <f t="shared" si="302"/>
        <v>0</v>
      </c>
      <c r="BH612" s="22">
        <f t="shared" si="302"/>
        <v>0</v>
      </c>
      <c r="BI612" s="22">
        <f t="shared" si="302"/>
        <v>0</v>
      </c>
      <c r="BJ612" s="22">
        <f t="shared" si="302"/>
        <v>0</v>
      </c>
      <c r="BK612" s="22">
        <f t="shared" si="302"/>
        <v>0</v>
      </c>
      <c r="BL612" s="22">
        <f t="shared" si="302"/>
        <v>0</v>
      </c>
      <c r="BM612" s="22">
        <f t="shared" si="302"/>
        <v>24001.884887880475</v>
      </c>
      <c r="BN612" s="22">
        <f t="shared" si="302"/>
        <v>288022.61865456571</v>
      </c>
      <c r="BO612" s="22">
        <f t="shared" si="302"/>
        <v>288022.61865456571</v>
      </c>
    </row>
    <row r="613" spans="1:67">
      <c r="B613" s="14" t="s">
        <v>536</v>
      </c>
      <c r="J613" s="2"/>
      <c r="L613" s="172">
        <f>+L612*$G604</f>
        <v>0</v>
      </c>
      <c r="M613" s="172">
        <f t="shared" ref="M613:BO613" si="303">+M612*$G604</f>
        <v>0</v>
      </c>
      <c r="N613" s="172">
        <f t="shared" si="303"/>
        <v>0</v>
      </c>
      <c r="O613" s="172">
        <f t="shared" si="303"/>
        <v>0</v>
      </c>
      <c r="P613" s="172">
        <f t="shared" si="303"/>
        <v>0</v>
      </c>
      <c r="Q613" s="172">
        <f t="shared" si="303"/>
        <v>0</v>
      </c>
      <c r="R613" s="172">
        <f t="shared" si="303"/>
        <v>0</v>
      </c>
      <c r="S613" s="172">
        <f t="shared" si="303"/>
        <v>0</v>
      </c>
      <c r="T613" s="172">
        <f t="shared" si="303"/>
        <v>0</v>
      </c>
      <c r="U613" s="172">
        <f t="shared" si="303"/>
        <v>0</v>
      </c>
      <c r="V613" s="172">
        <f t="shared" si="303"/>
        <v>0</v>
      </c>
      <c r="W613" s="172">
        <f t="shared" si="303"/>
        <v>0</v>
      </c>
      <c r="X613" s="172">
        <f t="shared" si="303"/>
        <v>0</v>
      </c>
      <c r="Y613" s="172">
        <f t="shared" si="303"/>
        <v>0</v>
      </c>
      <c r="Z613" s="172">
        <f t="shared" si="303"/>
        <v>0</v>
      </c>
      <c r="AA613" s="172">
        <f t="shared" si="303"/>
        <v>0</v>
      </c>
      <c r="AB613" s="172">
        <f t="shared" si="303"/>
        <v>0</v>
      </c>
      <c r="AC613" s="172">
        <f t="shared" si="303"/>
        <v>0</v>
      </c>
      <c r="AD613" s="172">
        <f t="shared" si="303"/>
        <v>0</v>
      </c>
      <c r="AE613" s="172">
        <f t="shared" si="303"/>
        <v>0</v>
      </c>
      <c r="AF613" s="172">
        <f t="shared" si="303"/>
        <v>0</v>
      </c>
      <c r="AG613" s="172">
        <f t="shared" si="303"/>
        <v>0</v>
      </c>
      <c r="AH613" s="172">
        <f t="shared" si="303"/>
        <v>0</v>
      </c>
      <c r="AI613" s="172">
        <f t="shared" si="303"/>
        <v>0</v>
      </c>
      <c r="AJ613" s="172">
        <f t="shared" si="303"/>
        <v>0</v>
      </c>
      <c r="AK613" s="172">
        <f t="shared" si="303"/>
        <v>0</v>
      </c>
      <c r="AL613" s="172">
        <f t="shared" si="303"/>
        <v>0</v>
      </c>
      <c r="AM613" s="172">
        <f t="shared" si="303"/>
        <v>0</v>
      </c>
      <c r="AN613" s="172">
        <f t="shared" si="303"/>
        <v>0</v>
      </c>
      <c r="AO613" s="172">
        <f t="shared" si="303"/>
        <v>0</v>
      </c>
      <c r="AP613" s="172">
        <f t="shared" si="303"/>
        <v>0</v>
      </c>
      <c r="AQ613" s="172">
        <f t="shared" si="303"/>
        <v>0</v>
      </c>
      <c r="AR613" s="172">
        <f t="shared" si="303"/>
        <v>0</v>
      </c>
      <c r="AS613" s="172">
        <f t="shared" si="303"/>
        <v>0</v>
      </c>
      <c r="AT613" s="172">
        <f t="shared" si="303"/>
        <v>0</v>
      </c>
      <c r="AU613" s="172">
        <f t="shared" si="303"/>
        <v>0</v>
      </c>
      <c r="AV613" s="172">
        <f t="shared" si="303"/>
        <v>0</v>
      </c>
      <c r="AW613" s="172">
        <f t="shared" si="303"/>
        <v>0</v>
      </c>
      <c r="AX613" s="172">
        <f t="shared" si="303"/>
        <v>0</v>
      </c>
      <c r="AY613" s="172">
        <f t="shared" si="303"/>
        <v>0</v>
      </c>
      <c r="AZ613" s="172">
        <f t="shared" si="303"/>
        <v>0</v>
      </c>
      <c r="BA613" s="172">
        <f t="shared" si="303"/>
        <v>0</v>
      </c>
      <c r="BB613" s="172">
        <f t="shared" si="303"/>
        <v>0</v>
      </c>
      <c r="BC613" s="172">
        <f t="shared" si="303"/>
        <v>0</v>
      </c>
      <c r="BD613" s="172">
        <f t="shared" si="303"/>
        <v>0</v>
      </c>
      <c r="BE613" s="172">
        <f t="shared" si="303"/>
        <v>0</v>
      </c>
      <c r="BF613" s="172">
        <f t="shared" si="303"/>
        <v>0</v>
      </c>
      <c r="BG613" s="172">
        <f t="shared" si="303"/>
        <v>0</v>
      </c>
      <c r="BH613" s="172">
        <f t="shared" si="303"/>
        <v>0</v>
      </c>
      <c r="BI613" s="172">
        <f t="shared" si="303"/>
        <v>0</v>
      </c>
      <c r="BJ613" s="172">
        <f t="shared" si="303"/>
        <v>0</v>
      </c>
      <c r="BK613" s="172">
        <f t="shared" si="303"/>
        <v>0</v>
      </c>
      <c r="BL613" s="172">
        <f t="shared" si="303"/>
        <v>0</v>
      </c>
      <c r="BM613" s="172">
        <f t="shared" si="303"/>
        <v>7.2005654663641421</v>
      </c>
      <c r="BN613" s="172">
        <f t="shared" si="303"/>
        <v>86.406785596369701</v>
      </c>
      <c r="BO613" s="172">
        <f t="shared" si="303"/>
        <v>86.406785596369701</v>
      </c>
    </row>
    <row r="614" spans="1:67" ht="13.5" thickBot="1">
      <c r="B614" s="14" t="s">
        <v>561</v>
      </c>
      <c r="J614" s="2"/>
      <c r="L614" s="157">
        <f t="shared" ref="L614:BO614" si="304">SUM(L608,L611,L613)</f>
        <v>0</v>
      </c>
      <c r="M614" s="157">
        <f t="shared" si="304"/>
        <v>0</v>
      </c>
      <c r="N614" s="157">
        <f t="shared" si="304"/>
        <v>0</v>
      </c>
      <c r="O614" s="157">
        <f t="shared" si="304"/>
        <v>0</v>
      </c>
      <c r="P614" s="157">
        <f t="shared" si="304"/>
        <v>0</v>
      </c>
      <c r="Q614" s="157">
        <f t="shared" si="304"/>
        <v>0</v>
      </c>
      <c r="R614" s="157">
        <f t="shared" si="304"/>
        <v>0</v>
      </c>
      <c r="S614" s="157">
        <f t="shared" si="304"/>
        <v>0</v>
      </c>
      <c r="T614" s="157">
        <f t="shared" si="304"/>
        <v>0</v>
      </c>
      <c r="U614" s="157">
        <f t="shared" si="304"/>
        <v>0</v>
      </c>
      <c r="V614" s="157">
        <f t="shared" si="304"/>
        <v>0</v>
      </c>
      <c r="W614" s="157">
        <f t="shared" si="304"/>
        <v>0</v>
      </c>
      <c r="X614" s="157">
        <f t="shared" si="304"/>
        <v>0</v>
      </c>
      <c r="Y614" s="157">
        <f t="shared" si="304"/>
        <v>0</v>
      </c>
      <c r="Z614" s="157">
        <f t="shared" si="304"/>
        <v>0</v>
      </c>
      <c r="AA614" s="157">
        <f t="shared" si="304"/>
        <v>0</v>
      </c>
      <c r="AB614" s="157">
        <f t="shared" si="304"/>
        <v>0</v>
      </c>
      <c r="AC614" s="157">
        <f t="shared" si="304"/>
        <v>0</v>
      </c>
      <c r="AD614" s="157">
        <f t="shared" si="304"/>
        <v>0</v>
      </c>
      <c r="AE614" s="157">
        <f t="shared" si="304"/>
        <v>0</v>
      </c>
      <c r="AF614" s="157">
        <f t="shared" si="304"/>
        <v>0</v>
      </c>
      <c r="AG614" s="157">
        <f t="shared" si="304"/>
        <v>0</v>
      </c>
      <c r="AH614" s="157">
        <f t="shared" si="304"/>
        <v>0</v>
      </c>
      <c r="AI614" s="157">
        <f t="shared" si="304"/>
        <v>0</v>
      </c>
      <c r="AJ614" s="157">
        <f t="shared" si="304"/>
        <v>0</v>
      </c>
      <c r="AK614" s="157">
        <f t="shared" si="304"/>
        <v>0</v>
      </c>
      <c r="AL614" s="157">
        <f t="shared" si="304"/>
        <v>0</v>
      </c>
      <c r="AM614" s="157">
        <f t="shared" si="304"/>
        <v>0</v>
      </c>
      <c r="AN614" s="157">
        <f t="shared" si="304"/>
        <v>0</v>
      </c>
      <c r="AO614" s="157">
        <f t="shared" si="304"/>
        <v>0</v>
      </c>
      <c r="AP614" s="157">
        <f t="shared" si="304"/>
        <v>0</v>
      </c>
      <c r="AQ614" s="157">
        <f t="shared" si="304"/>
        <v>0</v>
      </c>
      <c r="AR614" s="157">
        <f t="shared" si="304"/>
        <v>0</v>
      </c>
      <c r="AS614" s="157">
        <f t="shared" si="304"/>
        <v>0</v>
      </c>
      <c r="AT614" s="157">
        <f t="shared" si="304"/>
        <v>0</v>
      </c>
      <c r="AU614" s="157">
        <f t="shared" si="304"/>
        <v>0</v>
      </c>
      <c r="AV614" s="157">
        <f t="shared" si="304"/>
        <v>0</v>
      </c>
      <c r="AW614" s="157">
        <f t="shared" si="304"/>
        <v>0</v>
      </c>
      <c r="AX614" s="157">
        <f t="shared" si="304"/>
        <v>0</v>
      </c>
      <c r="AY614" s="157">
        <f t="shared" si="304"/>
        <v>0</v>
      </c>
      <c r="AZ614" s="157">
        <f t="shared" si="304"/>
        <v>0</v>
      </c>
      <c r="BA614" s="157">
        <f t="shared" si="304"/>
        <v>0</v>
      </c>
      <c r="BB614" s="157">
        <f t="shared" si="304"/>
        <v>0</v>
      </c>
      <c r="BC614" s="157">
        <f t="shared" si="304"/>
        <v>0</v>
      </c>
      <c r="BD614" s="157">
        <f t="shared" si="304"/>
        <v>0</v>
      </c>
      <c r="BE614" s="157">
        <f t="shared" si="304"/>
        <v>0</v>
      </c>
      <c r="BF614" s="157">
        <f t="shared" si="304"/>
        <v>0</v>
      </c>
      <c r="BG614" s="157">
        <f t="shared" si="304"/>
        <v>0</v>
      </c>
      <c r="BH614" s="157">
        <f t="shared" si="304"/>
        <v>0</v>
      </c>
      <c r="BI614" s="157">
        <f t="shared" si="304"/>
        <v>0</v>
      </c>
      <c r="BJ614" s="157">
        <f t="shared" si="304"/>
        <v>0</v>
      </c>
      <c r="BK614" s="157">
        <f t="shared" si="304"/>
        <v>0</v>
      </c>
      <c r="BL614" s="157">
        <f t="shared" si="304"/>
        <v>0</v>
      </c>
      <c r="BM614" s="157">
        <f t="shared" si="304"/>
        <v>2644.6076832296299</v>
      </c>
      <c r="BN614" s="157">
        <f t="shared" si="304"/>
        <v>31298.457893796138</v>
      </c>
      <c r="BO614" s="157">
        <f t="shared" si="304"/>
        <v>30491.994561563359</v>
      </c>
    </row>
    <row r="615" spans="1:67">
      <c r="B615" s="14"/>
    </row>
    <row r="616" spans="1:67">
      <c r="B616" s="14"/>
    </row>
    <row r="617" spans="1:67">
      <c r="B617" s="14"/>
    </row>
    <row r="618" spans="1:67">
      <c r="B618" s="14"/>
    </row>
    <row r="619" spans="1:67">
      <c r="B619" s="14"/>
    </row>
    <row r="620" spans="1:67">
      <c r="B620" s="14"/>
    </row>
    <row r="621" spans="1:67">
      <c r="B621" s="14"/>
    </row>
    <row r="622" spans="1:67">
      <c r="A622">
        <f>A592+1</f>
        <v>21</v>
      </c>
      <c r="B622" s="158" t="s">
        <v>565</v>
      </c>
      <c r="C622" s="150"/>
      <c r="G622" s="159" t="s">
        <v>336</v>
      </c>
      <c r="H622" s="1">
        <f>+C627</f>
        <v>2067</v>
      </c>
      <c r="I622" s="2">
        <f>+E634</f>
        <v>66308.160618829555</v>
      </c>
      <c r="J622" s="2">
        <f>NPV($C$4,M622:BO622)+L622</f>
        <v>11.624866234036221</v>
      </c>
      <c r="L622" s="2">
        <f>+L644</f>
        <v>0</v>
      </c>
      <c r="M622" s="2">
        <f t="shared" ref="M622:BO622" si="305">+M644</f>
        <v>0</v>
      </c>
      <c r="N622" s="2">
        <f t="shared" si="305"/>
        <v>0</v>
      </c>
      <c r="O622" s="2">
        <f t="shared" si="305"/>
        <v>0</v>
      </c>
      <c r="P622" s="2">
        <f t="shared" si="305"/>
        <v>0</v>
      </c>
      <c r="Q622" s="2">
        <f t="shared" si="305"/>
        <v>0</v>
      </c>
      <c r="R622" s="2">
        <f t="shared" si="305"/>
        <v>0</v>
      </c>
      <c r="S622" s="2">
        <f t="shared" si="305"/>
        <v>0</v>
      </c>
      <c r="T622" s="2">
        <f t="shared" si="305"/>
        <v>0</v>
      </c>
      <c r="U622" s="2">
        <f t="shared" si="305"/>
        <v>0</v>
      </c>
      <c r="V622" s="2">
        <f t="shared" si="305"/>
        <v>0</v>
      </c>
      <c r="W622" s="2">
        <f t="shared" si="305"/>
        <v>0</v>
      </c>
      <c r="X622" s="2">
        <f t="shared" si="305"/>
        <v>0</v>
      </c>
      <c r="Y622" s="2">
        <f t="shared" si="305"/>
        <v>0</v>
      </c>
      <c r="Z622" s="2">
        <f t="shared" si="305"/>
        <v>0</v>
      </c>
      <c r="AA622" s="2">
        <f t="shared" si="305"/>
        <v>0</v>
      </c>
      <c r="AB622" s="2">
        <f t="shared" si="305"/>
        <v>0</v>
      </c>
      <c r="AC622" s="2">
        <f t="shared" si="305"/>
        <v>0</v>
      </c>
      <c r="AD622" s="2">
        <f t="shared" si="305"/>
        <v>0</v>
      </c>
      <c r="AE622" s="2">
        <f t="shared" si="305"/>
        <v>0</v>
      </c>
      <c r="AF622" s="2">
        <f t="shared" si="305"/>
        <v>0</v>
      </c>
      <c r="AG622" s="2">
        <f t="shared" si="305"/>
        <v>0</v>
      </c>
      <c r="AH622" s="2">
        <f t="shared" si="305"/>
        <v>0</v>
      </c>
      <c r="AI622" s="2">
        <f t="shared" si="305"/>
        <v>0</v>
      </c>
      <c r="AJ622" s="2">
        <f t="shared" si="305"/>
        <v>0</v>
      </c>
      <c r="AK622" s="2">
        <f t="shared" si="305"/>
        <v>0</v>
      </c>
      <c r="AL622" s="2">
        <f t="shared" si="305"/>
        <v>0</v>
      </c>
      <c r="AM622" s="2">
        <f t="shared" si="305"/>
        <v>0</v>
      </c>
      <c r="AN622" s="2">
        <f t="shared" si="305"/>
        <v>0</v>
      </c>
      <c r="AO622" s="2">
        <f t="shared" si="305"/>
        <v>0</v>
      </c>
      <c r="AP622" s="2">
        <f t="shared" si="305"/>
        <v>0</v>
      </c>
      <c r="AQ622" s="2">
        <f t="shared" si="305"/>
        <v>0</v>
      </c>
      <c r="AR622" s="2">
        <f t="shared" si="305"/>
        <v>0</v>
      </c>
      <c r="AS622" s="2">
        <f t="shared" si="305"/>
        <v>0</v>
      </c>
      <c r="AT622" s="2">
        <f t="shared" si="305"/>
        <v>0</v>
      </c>
      <c r="AU622" s="2">
        <f t="shared" si="305"/>
        <v>0</v>
      </c>
      <c r="AV622" s="2">
        <f t="shared" si="305"/>
        <v>0</v>
      </c>
      <c r="AW622" s="2">
        <f t="shared" si="305"/>
        <v>0</v>
      </c>
      <c r="AX622" s="2">
        <f t="shared" si="305"/>
        <v>0</v>
      </c>
      <c r="AY622" s="2">
        <f t="shared" si="305"/>
        <v>0</v>
      </c>
      <c r="AZ622" s="2">
        <f t="shared" si="305"/>
        <v>0</v>
      </c>
      <c r="BA622" s="2">
        <f t="shared" si="305"/>
        <v>0</v>
      </c>
      <c r="BB622" s="2">
        <f t="shared" si="305"/>
        <v>0</v>
      </c>
      <c r="BC622" s="2">
        <f t="shared" si="305"/>
        <v>0</v>
      </c>
      <c r="BD622" s="2">
        <f t="shared" si="305"/>
        <v>0</v>
      </c>
      <c r="BE622" s="2">
        <f t="shared" si="305"/>
        <v>0</v>
      </c>
      <c r="BF622" s="2">
        <f t="shared" si="305"/>
        <v>0</v>
      </c>
      <c r="BG622" s="2">
        <f t="shared" si="305"/>
        <v>0</v>
      </c>
      <c r="BH622" s="2">
        <f t="shared" si="305"/>
        <v>0</v>
      </c>
      <c r="BI622" s="2">
        <f t="shared" si="305"/>
        <v>0</v>
      </c>
      <c r="BJ622" s="2">
        <f t="shared" si="305"/>
        <v>0</v>
      </c>
      <c r="BK622" s="2">
        <f t="shared" si="305"/>
        <v>0</v>
      </c>
      <c r="BL622" s="2">
        <f t="shared" si="305"/>
        <v>0</v>
      </c>
      <c r="BM622" s="2">
        <f t="shared" si="305"/>
        <v>0</v>
      </c>
      <c r="BN622" s="2">
        <f t="shared" si="305"/>
        <v>0</v>
      </c>
      <c r="BO622" s="2">
        <f t="shared" si="305"/>
        <v>480.28136570451068</v>
      </c>
    </row>
    <row r="623" spans="1:67">
      <c r="B623" s="160" t="str">
        <f>"Jan "&amp;$L$10&amp;" $"</f>
        <v>Jan 2012 $</v>
      </c>
      <c r="C623" s="161">
        <v>17500</v>
      </c>
      <c r="D623" s="159"/>
      <c r="E623" s="159"/>
      <c r="F623" s="159"/>
      <c r="G623" s="159"/>
      <c r="H623" s="162"/>
    </row>
    <row r="624" spans="1:67">
      <c r="B624" s="14" t="s">
        <v>549</v>
      </c>
      <c r="C624" s="163">
        <v>0.2</v>
      </c>
      <c r="D624" s="163">
        <v>0.2</v>
      </c>
      <c r="E624" s="163">
        <v>0.2</v>
      </c>
      <c r="F624" s="163">
        <v>0.2</v>
      </c>
      <c r="G624" s="163">
        <v>0.2</v>
      </c>
      <c r="H624" s="164"/>
      <c r="J624" s="17"/>
      <c r="K624" s="17"/>
    </row>
    <row r="625" spans="1:68">
      <c r="B625" s="14" t="s">
        <v>323</v>
      </c>
      <c r="C625" s="165">
        <v>2.52E-2</v>
      </c>
      <c r="D625" s="159"/>
      <c r="E625" s="159"/>
      <c r="F625" s="159"/>
      <c r="G625" s="159"/>
    </row>
    <row r="626" spans="1:68">
      <c r="B626" s="14" t="s">
        <v>550</v>
      </c>
      <c r="C626" s="159">
        <v>2063</v>
      </c>
      <c r="D626" s="159">
        <v>1</v>
      </c>
      <c r="E626" s="159"/>
      <c r="F626" s="159"/>
      <c r="G626" s="159"/>
    </row>
    <row r="627" spans="1:68">
      <c r="B627" s="14" t="s">
        <v>551</v>
      </c>
      <c r="C627" s="159">
        <v>2067</v>
      </c>
      <c r="D627" s="159">
        <v>12</v>
      </c>
      <c r="E627" s="159"/>
      <c r="F627" s="159"/>
      <c r="G627" s="159"/>
    </row>
    <row r="628" spans="1:68">
      <c r="B628" s="15" t="s">
        <v>552</v>
      </c>
      <c r="L628" s="166">
        <f t="shared" ref="L628:BO628" si="306">(1+$C625)^L$21</f>
        <v>1.0125216047077712</v>
      </c>
      <c r="M628" s="166">
        <f t="shared" si="306"/>
        <v>1.0380371491464069</v>
      </c>
      <c r="N628" s="166">
        <f t="shared" si="306"/>
        <v>1.0641956853048962</v>
      </c>
      <c r="O628" s="166">
        <f t="shared" si="306"/>
        <v>1.0910134165745795</v>
      </c>
      <c r="P628" s="166">
        <f t="shared" si="306"/>
        <v>1.1185069546722588</v>
      </c>
      <c r="Q628" s="166">
        <f t="shared" si="306"/>
        <v>1.1466933299299995</v>
      </c>
      <c r="R628" s="166">
        <f t="shared" si="306"/>
        <v>1.1755900018442353</v>
      </c>
      <c r="S628" s="166">
        <f t="shared" si="306"/>
        <v>1.2052148698907099</v>
      </c>
      <c r="T628" s="166">
        <f t="shared" si="306"/>
        <v>1.2355862846119556</v>
      </c>
      <c r="U628" s="166">
        <f t="shared" si="306"/>
        <v>1.2667230589841769</v>
      </c>
      <c r="V628" s="166">
        <f t="shared" si="306"/>
        <v>1.2986444800705779</v>
      </c>
      <c r="W628" s="166">
        <f t="shared" si="306"/>
        <v>1.3313703209683565</v>
      </c>
      <c r="X628" s="166">
        <f t="shared" si="306"/>
        <v>1.3649208530567589</v>
      </c>
      <c r="Y628" s="166">
        <f t="shared" si="306"/>
        <v>1.399316858553789</v>
      </c>
      <c r="Z628" s="166">
        <f t="shared" si="306"/>
        <v>1.4345796433893443</v>
      </c>
      <c r="AA628" s="166">
        <f t="shared" si="306"/>
        <v>1.4707310504027555</v>
      </c>
      <c r="AB628" s="166">
        <f t="shared" si="306"/>
        <v>1.507793472872905</v>
      </c>
      <c r="AC628" s="166">
        <f t="shared" si="306"/>
        <v>1.5457898683893019</v>
      </c>
      <c r="AD628" s="166">
        <f t="shared" si="306"/>
        <v>1.5847437730727121</v>
      </c>
      <c r="AE628" s="166">
        <f t="shared" si="306"/>
        <v>1.6246793161541444</v>
      </c>
      <c r="AF628" s="166">
        <f t="shared" si="306"/>
        <v>1.6656212349212287</v>
      </c>
      <c r="AG628" s="166">
        <f t="shared" si="306"/>
        <v>1.7075948900412434</v>
      </c>
      <c r="AH628" s="166">
        <f t="shared" si="306"/>
        <v>1.7506262812702824</v>
      </c>
      <c r="AI628" s="166">
        <f t="shared" si="306"/>
        <v>1.7947420635582936</v>
      </c>
      <c r="AJ628" s="166">
        <f t="shared" si="306"/>
        <v>1.8399695635599622</v>
      </c>
      <c r="AK628" s="166">
        <f t="shared" si="306"/>
        <v>1.8863367965616731</v>
      </c>
      <c r="AL628" s="166">
        <f t="shared" si="306"/>
        <v>1.933872483835027</v>
      </c>
      <c r="AM628" s="166">
        <f t="shared" si="306"/>
        <v>1.9826060704276696</v>
      </c>
      <c r="AN628" s="166">
        <f t="shared" si="306"/>
        <v>2.0325677434024465</v>
      </c>
      <c r="AO628" s="166">
        <f t="shared" si="306"/>
        <v>2.0837884505361881</v>
      </c>
      <c r="AP628" s="166">
        <f t="shared" si="306"/>
        <v>2.1362999194896997</v>
      </c>
      <c r="AQ628" s="166">
        <f t="shared" si="306"/>
        <v>2.1901346774608399</v>
      </c>
      <c r="AR628" s="166">
        <f t="shared" si="306"/>
        <v>2.2453260713328529</v>
      </c>
      <c r="AS628" s="166">
        <f t="shared" si="306"/>
        <v>2.3019082883304405</v>
      </c>
      <c r="AT628" s="166">
        <f t="shared" si="306"/>
        <v>2.3599163771963672</v>
      </c>
      <c r="AU628" s="166">
        <f t="shared" si="306"/>
        <v>2.4193862699017155</v>
      </c>
      <c r="AV628" s="166">
        <f t="shared" si="306"/>
        <v>2.4803548039032384</v>
      </c>
      <c r="AW628" s="166">
        <f t="shared" si="306"/>
        <v>2.5428597449615999</v>
      </c>
      <c r="AX628" s="166">
        <f t="shared" si="306"/>
        <v>2.606939810534632</v>
      </c>
      <c r="AY628" s="166">
        <f t="shared" si="306"/>
        <v>2.672634693760104</v>
      </c>
      <c r="AZ628" s="166">
        <f t="shared" si="306"/>
        <v>2.7399850880428587</v>
      </c>
      <c r="BA628" s="166">
        <f t="shared" si="306"/>
        <v>2.8090327122615379</v>
      </c>
      <c r="BB628" s="166">
        <f t="shared" si="306"/>
        <v>2.8798203366105284</v>
      </c>
      <c r="BC628" s="166">
        <f t="shared" si="306"/>
        <v>2.9523918090931134</v>
      </c>
      <c r="BD628" s="166">
        <f t="shared" si="306"/>
        <v>3.0267920826822596</v>
      </c>
      <c r="BE628" s="166">
        <f t="shared" si="306"/>
        <v>3.1030672431658526</v>
      </c>
      <c r="BF628" s="166">
        <f t="shared" si="306"/>
        <v>3.1812645376936315</v>
      </c>
      <c r="BG628" s="166">
        <f t="shared" si="306"/>
        <v>3.2614324040435108</v>
      </c>
      <c r="BH628" s="166">
        <f t="shared" si="306"/>
        <v>3.3436205006254069</v>
      </c>
      <c r="BI628" s="166">
        <f t="shared" si="306"/>
        <v>3.4278797372411671</v>
      </c>
      <c r="BJ628" s="166">
        <f t="shared" si="306"/>
        <v>3.5142623066196435</v>
      </c>
      <c r="BK628" s="166">
        <f t="shared" si="306"/>
        <v>3.6028217167464582</v>
      </c>
      <c r="BL628" s="166">
        <f t="shared" si="306"/>
        <v>3.6936128240084685</v>
      </c>
      <c r="BM628" s="166">
        <f t="shared" si="306"/>
        <v>3.7866918671734817</v>
      </c>
      <c r="BN628" s="166">
        <f t="shared" si="306"/>
        <v>3.8821165022262529</v>
      </c>
      <c r="BO628" s="166">
        <f t="shared" si="306"/>
        <v>3.979945838082354</v>
      </c>
    </row>
    <row r="629" spans="1:68">
      <c r="B629" s="14" t="s">
        <v>553</v>
      </c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pans="1:68">
      <c r="B630" s="64" t="s">
        <v>554</v>
      </c>
      <c r="L630" s="2">
        <f t="shared" ref="L630:BO630" si="307">IF(L$10&gt;$C627,0,+K633)</f>
        <v>0</v>
      </c>
      <c r="M630" s="2">
        <f t="shared" si="307"/>
        <v>0</v>
      </c>
      <c r="N630" s="2">
        <f t="shared" si="307"/>
        <v>0</v>
      </c>
      <c r="O630" s="2">
        <f t="shared" si="307"/>
        <v>0</v>
      </c>
      <c r="P630" s="2">
        <f t="shared" si="307"/>
        <v>0</v>
      </c>
      <c r="Q630" s="2">
        <f t="shared" si="307"/>
        <v>0</v>
      </c>
      <c r="R630" s="2">
        <f t="shared" si="307"/>
        <v>0</v>
      </c>
      <c r="S630" s="2">
        <f t="shared" si="307"/>
        <v>0</v>
      </c>
      <c r="T630" s="2">
        <f t="shared" si="307"/>
        <v>0</v>
      </c>
      <c r="U630" s="2">
        <f t="shared" si="307"/>
        <v>0</v>
      </c>
      <c r="V630" s="2">
        <f t="shared" si="307"/>
        <v>0</v>
      </c>
      <c r="W630" s="2">
        <f t="shared" si="307"/>
        <v>0</v>
      </c>
      <c r="X630" s="2">
        <f t="shared" si="307"/>
        <v>0</v>
      </c>
      <c r="Y630" s="2">
        <f t="shared" si="307"/>
        <v>0</v>
      </c>
      <c r="Z630" s="2">
        <f t="shared" si="307"/>
        <v>0</v>
      </c>
      <c r="AA630" s="2">
        <f t="shared" si="307"/>
        <v>0</v>
      </c>
      <c r="AB630" s="2">
        <f t="shared" si="307"/>
        <v>0</v>
      </c>
      <c r="AC630" s="2">
        <f t="shared" si="307"/>
        <v>0</v>
      </c>
      <c r="AD630" s="2">
        <f t="shared" si="307"/>
        <v>0</v>
      </c>
      <c r="AE630" s="2">
        <f t="shared" si="307"/>
        <v>0</v>
      </c>
      <c r="AF630" s="2">
        <f t="shared" si="307"/>
        <v>0</v>
      </c>
      <c r="AG630" s="2">
        <f t="shared" si="307"/>
        <v>0</v>
      </c>
      <c r="AH630" s="2">
        <f t="shared" si="307"/>
        <v>0</v>
      </c>
      <c r="AI630" s="2">
        <f t="shared" si="307"/>
        <v>0</v>
      </c>
      <c r="AJ630" s="2">
        <f t="shared" si="307"/>
        <v>0</v>
      </c>
      <c r="AK630" s="2">
        <f t="shared" si="307"/>
        <v>0</v>
      </c>
      <c r="AL630" s="2">
        <f t="shared" si="307"/>
        <v>0</v>
      </c>
      <c r="AM630" s="2">
        <f t="shared" si="307"/>
        <v>0</v>
      </c>
      <c r="AN630" s="2">
        <f t="shared" si="307"/>
        <v>0</v>
      </c>
      <c r="AO630" s="2">
        <f t="shared" si="307"/>
        <v>0</v>
      </c>
      <c r="AP630" s="2">
        <f t="shared" si="307"/>
        <v>0</v>
      </c>
      <c r="AQ630" s="2">
        <f t="shared" si="307"/>
        <v>0</v>
      </c>
      <c r="AR630" s="2">
        <f t="shared" si="307"/>
        <v>0</v>
      </c>
      <c r="AS630" s="2">
        <f t="shared" si="307"/>
        <v>0</v>
      </c>
      <c r="AT630" s="2">
        <f t="shared" si="307"/>
        <v>0</v>
      </c>
      <c r="AU630" s="2">
        <f t="shared" si="307"/>
        <v>0</v>
      </c>
      <c r="AV630" s="2">
        <f t="shared" si="307"/>
        <v>0</v>
      </c>
      <c r="AW630" s="2">
        <f t="shared" si="307"/>
        <v>0</v>
      </c>
      <c r="AX630" s="2">
        <f t="shared" si="307"/>
        <v>0</v>
      </c>
      <c r="AY630" s="2">
        <f t="shared" si="307"/>
        <v>0</v>
      </c>
      <c r="AZ630" s="2">
        <f t="shared" si="307"/>
        <v>0</v>
      </c>
      <c r="BA630" s="2">
        <f t="shared" si="307"/>
        <v>0</v>
      </c>
      <c r="BB630" s="2">
        <f t="shared" si="307"/>
        <v>0</v>
      </c>
      <c r="BC630" s="2">
        <f t="shared" si="307"/>
        <v>0</v>
      </c>
      <c r="BD630" s="2">
        <f t="shared" si="307"/>
        <v>0</v>
      </c>
      <c r="BE630" s="2">
        <f t="shared" si="307"/>
        <v>0</v>
      </c>
      <c r="BF630" s="2">
        <f t="shared" si="307"/>
        <v>0</v>
      </c>
      <c r="BG630" s="2">
        <f t="shared" si="307"/>
        <v>0</v>
      </c>
      <c r="BH630" s="2">
        <f t="shared" si="307"/>
        <v>0</v>
      </c>
      <c r="BI630" s="2">
        <f t="shared" si="307"/>
        <v>0</v>
      </c>
      <c r="BJ630" s="2">
        <f t="shared" si="307"/>
        <v>0</v>
      </c>
      <c r="BK630" s="2">
        <f t="shared" si="307"/>
        <v>0</v>
      </c>
      <c r="BL630" s="2">
        <f t="shared" si="307"/>
        <v>12609.876008612604</v>
      </c>
      <c r="BM630" s="2">
        <f t="shared" si="307"/>
        <v>25537.520892642242</v>
      </c>
      <c r="BN630" s="2">
        <f t="shared" si="307"/>
        <v>38790.942427749425</v>
      </c>
      <c r="BO630" s="2">
        <f t="shared" si="307"/>
        <v>52378.350185541312</v>
      </c>
    </row>
    <row r="631" spans="1:68">
      <c r="A631" t="s">
        <v>336</v>
      </c>
      <c r="B631" s="64" t="s">
        <v>555</v>
      </c>
      <c r="L631" s="2">
        <f t="shared" ref="L631:BO631" si="308">IF(AND(L$10&gt;=$C626,L$10&lt;=$C627),INDEX($C624:$G624,1,L$10-$C626+1)*$C623*L628,0)</f>
        <v>0</v>
      </c>
      <c r="M631" s="2">
        <f t="shared" si="308"/>
        <v>0</v>
      </c>
      <c r="N631" s="2">
        <f t="shared" si="308"/>
        <v>0</v>
      </c>
      <c r="O631" s="2">
        <f t="shared" si="308"/>
        <v>0</v>
      </c>
      <c r="P631" s="2">
        <f t="shared" si="308"/>
        <v>0</v>
      </c>
      <c r="Q631" s="2">
        <f t="shared" si="308"/>
        <v>0</v>
      </c>
      <c r="R631" s="2">
        <f t="shared" si="308"/>
        <v>0</v>
      </c>
      <c r="S631" s="2">
        <f t="shared" si="308"/>
        <v>0</v>
      </c>
      <c r="T631" s="2">
        <f t="shared" si="308"/>
        <v>0</v>
      </c>
      <c r="U631" s="2">
        <f t="shared" si="308"/>
        <v>0</v>
      </c>
      <c r="V631" s="2">
        <f t="shared" si="308"/>
        <v>0</v>
      </c>
      <c r="W631" s="2">
        <f t="shared" si="308"/>
        <v>0</v>
      </c>
      <c r="X631" s="2">
        <f t="shared" si="308"/>
        <v>0</v>
      </c>
      <c r="Y631" s="2">
        <f t="shared" si="308"/>
        <v>0</v>
      </c>
      <c r="Z631" s="2">
        <f t="shared" si="308"/>
        <v>0</v>
      </c>
      <c r="AA631" s="2">
        <f t="shared" si="308"/>
        <v>0</v>
      </c>
      <c r="AB631" s="2">
        <f t="shared" si="308"/>
        <v>0</v>
      </c>
      <c r="AC631" s="2">
        <f t="shared" si="308"/>
        <v>0</v>
      </c>
      <c r="AD631" s="2">
        <f t="shared" si="308"/>
        <v>0</v>
      </c>
      <c r="AE631" s="2">
        <f t="shared" si="308"/>
        <v>0</v>
      </c>
      <c r="AF631" s="2">
        <f t="shared" si="308"/>
        <v>0</v>
      </c>
      <c r="AG631" s="2">
        <f t="shared" si="308"/>
        <v>0</v>
      </c>
      <c r="AH631" s="2">
        <f t="shared" si="308"/>
        <v>0</v>
      </c>
      <c r="AI631" s="2">
        <f t="shared" si="308"/>
        <v>0</v>
      </c>
      <c r="AJ631" s="2">
        <f t="shared" si="308"/>
        <v>0</v>
      </c>
      <c r="AK631" s="2">
        <f t="shared" si="308"/>
        <v>0</v>
      </c>
      <c r="AL631" s="2">
        <f t="shared" si="308"/>
        <v>0</v>
      </c>
      <c r="AM631" s="2">
        <f t="shared" si="308"/>
        <v>0</v>
      </c>
      <c r="AN631" s="2">
        <f t="shared" si="308"/>
        <v>0</v>
      </c>
      <c r="AO631" s="2">
        <f t="shared" si="308"/>
        <v>0</v>
      </c>
      <c r="AP631" s="2">
        <f t="shared" si="308"/>
        <v>0</v>
      </c>
      <c r="AQ631" s="2">
        <f t="shared" si="308"/>
        <v>0</v>
      </c>
      <c r="AR631" s="2">
        <f t="shared" si="308"/>
        <v>0</v>
      </c>
      <c r="AS631" s="2">
        <f t="shared" si="308"/>
        <v>0</v>
      </c>
      <c r="AT631" s="2">
        <f t="shared" si="308"/>
        <v>0</v>
      </c>
      <c r="AU631" s="2">
        <f t="shared" si="308"/>
        <v>0</v>
      </c>
      <c r="AV631" s="2">
        <f t="shared" si="308"/>
        <v>0</v>
      </c>
      <c r="AW631" s="2">
        <f t="shared" si="308"/>
        <v>0</v>
      </c>
      <c r="AX631" s="2">
        <f t="shared" si="308"/>
        <v>0</v>
      </c>
      <c r="AY631" s="2">
        <f t="shared" si="308"/>
        <v>0</v>
      </c>
      <c r="AZ631" s="2">
        <f t="shared" si="308"/>
        <v>0</v>
      </c>
      <c r="BA631" s="2">
        <f t="shared" si="308"/>
        <v>0</v>
      </c>
      <c r="BB631" s="2">
        <f t="shared" si="308"/>
        <v>0</v>
      </c>
      <c r="BC631" s="2">
        <f t="shared" si="308"/>
        <v>0</v>
      </c>
      <c r="BD631" s="2">
        <f t="shared" si="308"/>
        <v>0</v>
      </c>
      <c r="BE631" s="2">
        <f t="shared" si="308"/>
        <v>0</v>
      </c>
      <c r="BF631" s="2">
        <f t="shared" si="308"/>
        <v>0</v>
      </c>
      <c r="BG631" s="2">
        <f t="shared" si="308"/>
        <v>0</v>
      </c>
      <c r="BH631" s="2">
        <f t="shared" si="308"/>
        <v>0</v>
      </c>
      <c r="BI631" s="2">
        <f t="shared" si="308"/>
        <v>0</v>
      </c>
      <c r="BJ631" s="2">
        <f t="shared" si="308"/>
        <v>0</v>
      </c>
      <c r="BK631" s="2">
        <f t="shared" si="308"/>
        <v>12609.876008612604</v>
      </c>
      <c r="BL631" s="2">
        <f t="shared" si="308"/>
        <v>12927.64488402964</v>
      </c>
      <c r="BM631" s="2">
        <f t="shared" si="308"/>
        <v>13253.421535107185</v>
      </c>
      <c r="BN631" s="2">
        <f t="shared" si="308"/>
        <v>13587.407757791885</v>
      </c>
      <c r="BO631" s="2">
        <f t="shared" si="308"/>
        <v>13929.810433288239</v>
      </c>
      <c r="BP631" s="65">
        <f>SUM(L631:BO631)</f>
        <v>66308.160618829555</v>
      </c>
    </row>
    <row r="632" spans="1:68">
      <c r="B632" s="64" t="s">
        <v>3</v>
      </c>
      <c r="C632" s="165">
        <v>0</v>
      </c>
      <c r="L632" s="2">
        <f t="shared" ref="L632:BO632" si="309">SUM(L630,L631/2)*$C632*IF(L$10=$C626,(13-$D626)/12,IF(L$10=$C627,($D627-1)/12,1))</f>
        <v>0</v>
      </c>
      <c r="M632" s="2">
        <f t="shared" si="309"/>
        <v>0</v>
      </c>
      <c r="N632" s="2">
        <f t="shared" si="309"/>
        <v>0</v>
      </c>
      <c r="O632" s="2">
        <f t="shared" si="309"/>
        <v>0</v>
      </c>
      <c r="P632" s="2">
        <f t="shared" si="309"/>
        <v>0</v>
      </c>
      <c r="Q632" s="2">
        <f t="shared" si="309"/>
        <v>0</v>
      </c>
      <c r="R632" s="2">
        <f t="shared" si="309"/>
        <v>0</v>
      </c>
      <c r="S632" s="2">
        <f t="shared" si="309"/>
        <v>0</v>
      </c>
      <c r="T632" s="2">
        <f t="shared" si="309"/>
        <v>0</v>
      </c>
      <c r="U632" s="2">
        <f t="shared" si="309"/>
        <v>0</v>
      </c>
      <c r="V632" s="2">
        <f t="shared" si="309"/>
        <v>0</v>
      </c>
      <c r="W632" s="2">
        <f t="shared" si="309"/>
        <v>0</v>
      </c>
      <c r="X632" s="2">
        <f t="shared" si="309"/>
        <v>0</v>
      </c>
      <c r="Y632" s="2">
        <f t="shared" si="309"/>
        <v>0</v>
      </c>
      <c r="Z632" s="2">
        <f t="shared" si="309"/>
        <v>0</v>
      </c>
      <c r="AA632" s="2">
        <f t="shared" si="309"/>
        <v>0</v>
      </c>
      <c r="AB632" s="2">
        <f t="shared" si="309"/>
        <v>0</v>
      </c>
      <c r="AC632" s="2">
        <f t="shared" si="309"/>
        <v>0</v>
      </c>
      <c r="AD632" s="2">
        <f t="shared" si="309"/>
        <v>0</v>
      </c>
      <c r="AE632" s="2">
        <f t="shared" si="309"/>
        <v>0</v>
      </c>
      <c r="AF632" s="2">
        <f t="shared" si="309"/>
        <v>0</v>
      </c>
      <c r="AG632" s="2">
        <f t="shared" si="309"/>
        <v>0</v>
      </c>
      <c r="AH632" s="2">
        <f t="shared" si="309"/>
        <v>0</v>
      </c>
      <c r="AI632" s="2">
        <f t="shared" si="309"/>
        <v>0</v>
      </c>
      <c r="AJ632" s="2">
        <f t="shared" si="309"/>
        <v>0</v>
      </c>
      <c r="AK632" s="2">
        <f t="shared" si="309"/>
        <v>0</v>
      </c>
      <c r="AL632" s="2">
        <f t="shared" si="309"/>
        <v>0</v>
      </c>
      <c r="AM632" s="2">
        <f t="shared" si="309"/>
        <v>0</v>
      </c>
      <c r="AN632" s="2">
        <f t="shared" si="309"/>
        <v>0</v>
      </c>
      <c r="AO632" s="2">
        <f t="shared" si="309"/>
        <v>0</v>
      </c>
      <c r="AP632" s="2">
        <f t="shared" si="309"/>
        <v>0</v>
      </c>
      <c r="AQ632" s="2">
        <f t="shared" si="309"/>
        <v>0</v>
      </c>
      <c r="AR632" s="2">
        <f t="shared" si="309"/>
        <v>0</v>
      </c>
      <c r="AS632" s="2">
        <f t="shared" si="309"/>
        <v>0</v>
      </c>
      <c r="AT632" s="2">
        <f t="shared" si="309"/>
        <v>0</v>
      </c>
      <c r="AU632" s="2">
        <f t="shared" si="309"/>
        <v>0</v>
      </c>
      <c r="AV632" s="2">
        <f t="shared" si="309"/>
        <v>0</v>
      </c>
      <c r="AW632" s="2">
        <f t="shared" si="309"/>
        <v>0</v>
      </c>
      <c r="AX632" s="2">
        <f t="shared" si="309"/>
        <v>0</v>
      </c>
      <c r="AY632" s="2">
        <f t="shared" si="309"/>
        <v>0</v>
      </c>
      <c r="AZ632" s="2">
        <f t="shared" si="309"/>
        <v>0</v>
      </c>
      <c r="BA632" s="2">
        <f t="shared" si="309"/>
        <v>0</v>
      </c>
      <c r="BB632" s="2">
        <f t="shared" si="309"/>
        <v>0</v>
      </c>
      <c r="BC632" s="2">
        <f t="shared" si="309"/>
        <v>0</v>
      </c>
      <c r="BD632" s="2">
        <f t="shared" si="309"/>
        <v>0</v>
      </c>
      <c r="BE632" s="2">
        <f t="shared" si="309"/>
        <v>0</v>
      </c>
      <c r="BF632" s="2">
        <f t="shared" si="309"/>
        <v>0</v>
      </c>
      <c r="BG632" s="2">
        <f t="shared" si="309"/>
        <v>0</v>
      </c>
      <c r="BH632" s="2">
        <f t="shared" si="309"/>
        <v>0</v>
      </c>
      <c r="BI632" s="2">
        <f t="shared" si="309"/>
        <v>0</v>
      </c>
      <c r="BJ632" s="2">
        <f t="shared" si="309"/>
        <v>0</v>
      </c>
      <c r="BK632" s="2">
        <f t="shared" si="309"/>
        <v>0</v>
      </c>
      <c r="BL632" s="2">
        <f t="shared" si="309"/>
        <v>0</v>
      </c>
      <c r="BM632" s="2">
        <f t="shared" si="309"/>
        <v>0</v>
      </c>
      <c r="BN632" s="2">
        <f t="shared" si="309"/>
        <v>0</v>
      </c>
      <c r="BO632" s="2">
        <f t="shared" si="309"/>
        <v>0</v>
      </c>
    </row>
    <row r="633" spans="1:68">
      <c r="B633" s="64" t="s">
        <v>556</v>
      </c>
      <c r="K633" s="167"/>
      <c r="L633" s="2">
        <f t="shared" ref="L633" si="310">SUM(L630:L632)</f>
        <v>0</v>
      </c>
      <c r="M633" s="2">
        <f t="shared" ref="M633:BO633" si="311">SUM(M630:M632)</f>
        <v>0</v>
      </c>
      <c r="N633" s="2">
        <f t="shared" si="311"/>
        <v>0</v>
      </c>
      <c r="O633" s="2">
        <f t="shared" si="311"/>
        <v>0</v>
      </c>
      <c r="P633" s="2">
        <f t="shared" si="311"/>
        <v>0</v>
      </c>
      <c r="Q633" s="2">
        <f t="shared" si="311"/>
        <v>0</v>
      </c>
      <c r="R633" s="2">
        <f t="shared" si="311"/>
        <v>0</v>
      </c>
      <c r="S633" s="2">
        <f t="shared" si="311"/>
        <v>0</v>
      </c>
      <c r="T633" s="2">
        <f t="shared" si="311"/>
        <v>0</v>
      </c>
      <c r="U633" s="2">
        <f t="shared" si="311"/>
        <v>0</v>
      </c>
      <c r="V633" s="2">
        <f t="shared" si="311"/>
        <v>0</v>
      </c>
      <c r="W633" s="2">
        <f t="shared" si="311"/>
        <v>0</v>
      </c>
      <c r="X633" s="2">
        <f t="shared" si="311"/>
        <v>0</v>
      </c>
      <c r="Y633" s="2">
        <f t="shared" si="311"/>
        <v>0</v>
      </c>
      <c r="Z633" s="2">
        <f t="shared" si="311"/>
        <v>0</v>
      </c>
      <c r="AA633" s="2">
        <f t="shared" si="311"/>
        <v>0</v>
      </c>
      <c r="AB633" s="2">
        <f t="shared" si="311"/>
        <v>0</v>
      </c>
      <c r="AC633" s="2">
        <f t="shared" si="311"/>
        <v>0</v>
      </c>
      <c r="AD633" s="2">
        <f t="shared" si="311"/>
        <v>0</v>
      </c>
      <c r="AE633" s="2">
        <f t="shared" si="311"/>
        <v>0</v>
      </c>
      <c r="AF633" s="2">
        <f t="shared" si="311"/>
        <v>0</v>
      </c>
      <c r="AG633" s="2">
        <f t="shared" si="311"/>
        <v>0</v>
      </c>
      <c r="AH633" s="2">
        <f t="shared" si="311"/>
        <v>0</v>
      </c>
      <c r="AI633" s="2">
        <f t="shared" si="311"/>
        <v>0</v>
      </c>
      <c r="AJ633" s="2">
        <f t="shared" si="311"/>
        <v>0</v>
      </c>
      <c r="AK633" s="2">
        <f t="shared" si="311"/>
        <v>0</v>
      </c>
      <c r="AL633" s="2">
        <f t="shared" si="311"/>
        <v>0</v>
      </c>
      <c r="AM633" s="2">
        <f t="shared" si="311"/>
        <v>0</v>
      </c>
      <c r="AN633" s="2">
        <f t="shared" si="311"/>
        <v>0</v>
      </c>
      <c r="AO633" s="2">
        <f t="shared" si="311"/>
        <v>0</v>
      </c>
      <c r="AP633" s="2">
        <f t="shared" si="311"/>
        <v>0</v>
      </c>
      <c r="AQ633" s="2">
        <f t="shared" si="311"/>
        <v>0</v>
      </c>
      <c r="AR633" s="2">
        <f t="shared" si="311"/>
        <v>0</v>
      </c>
      <c r="AS633" s="2">
        <f t="shared" si="311"/>
        <v>0</v>
      </c>
      <c r="AT633" s="2">
        <f t="shared" si="311"/>
        <v>0</v>
      </c>
      <c r="AU633" s="2">
        <f t="shared" si="311"/>
        <v>0</v>
      </c>
      <c r="AV633" s="2">
        <f t="shared" si="311"/>
        <v>0</v>
      </c>
      <c r="AW633" s="2">
        <f t="shared" si="311"/>
        <v>0</v>
      </c>
      <c r="AX633" s="2">
        <f t="shared" si="311"/>
        <v>0</v>
      </c>
      <c r="AY633" s="2">
        <f t="shared" si="311"/>
        <v>0</v>
      </c>
      <c r="AZ633" s="2">
        <f t="shared" si="311"/>
        <v>0</v>
      </c>
      <c r="BA633" s="2">
        <f t="shared" si="311"/>
        <v>0</v>
      </c>
      <c r="BB633" s="2">
        <f t="shared" si="311"/>
        <v>0</v>
      </c>
      <c r="BC633" s="2">
        <f t="shared" si="311"/>
        <v>0</v>
      </c>
      <c r="BD633" s="2">
        <f t="shared" si="311"/>
        <v>0</v>
      </c>
      <c r="BE633" s="2">
        <f t="shared" si="311"/>
        <v>0</v>
      </c>
      <c r="BF633" s="2">
        <f t="shared" si="311"/>
        <v>0</v>
      </c>
      <c r="BG633" s="2">
        <f t="shared" si="311"/>
        <v>0</v>
      </c>
      <c r="BH633" s="2">
        <f t="shared" si="311"/>
        <v>0</v>
      </c>
      <c r="BI633" s="2">
        <f t="shared" si="311"/>
        <v>0</v>
      </c>
      <c r="BJ633" s="2">
        <f t="shared" si="311"/>
        <v>0</v>
      </c>
      <c r="BK633" s="2">
        <f t="shared" si="311"/>
        <v>12609.876008612604</v>
      </c>
      <c r="BL633" s="2">
        <f t="shared" si="311"/>
        <v>25537.520892642242</v>
      </c>
      <c r="BM633" s="2">
        <f t="shared" si="311"/>
        <v>38790.942427749425</v>
      </c>
      <c r="BN633" s="2">
        <f t="shared" si="311"/>
        <v>52378.350185541312</v>
      </c>
      <c r="BO633" s="2">
        <f t="shared" si="311"/>
        <v>66308.160618829555</v>
      </c>
    </row>
    <row r="634" spans="1:68">
      <c r="B634" s="168" t="s">
        <v>557</v>
      </c>
      <c r="E634" s="2">
        <f>MAX(L633:BO633)*(1+$C$8)</f>
        <v>66308.160618829555</v>
      </c>
      <c r="F634" s="159">
        <v>60</v>
      </c>
      <c r="G634" s="169">
        <f>+$C$6</f>
        <v>2.9999999999999997E-4</v>
      </c>
      <c r="H634" s="151"/>
      <c r="L634" s="2"/>
      <c r="M634" s="2"/>
      <c r="N634" s="2"/>
      <c r="O634" s="2"/>
      <c r="P634" s="2"/>
      <c r="Q634" s="2"/>
    </row>
    <row r="635" spans="1:68">
      <c r="B635" s="14"/>
    </row>
    <row r="636" spans="1:68">
      <c r="B636" s="170" t="s">
        <v>558</v>
      </c>
    </row>
    <row r="637" spans="1:68">
      <c r="B637" s="168" t="s">
        <v>559</v>
      </c>
      <c r="K637" s="2"/>
      <c r="L637" s="2">
        <f t="shared" ref="L637:BO637" si="312">IF(L$10=$C627,$E634,K639)</f>
        <v>0</v>
      </c>
      <c r="M637" s="2">
        <f t="shared" si="312"/>
        <v>0</v>
      </c>
      <c r="N637" s="2">
        <f t="shared" si="312"/>
        <v>0</v>
      </c>
      <c r="O637" s="2">
        <f t="shared" si="312"/>
        <v>0</v>
      </c>
      <c r="P637" s="2">
        <f t="shared" si="312"/>
        <v>0</v>
      </c>
      <c r="Q637" s="2">
        <f t="shared" si="312"/>
        <v>0</v>
      </c>
      <c r="R637" s="2">
        <f t="shared" si="312"/>
        <v>0</v>
      </c>
      <c r="S637" s="2">
        <f t="shared" si="312"/>
        <v>0</v>
      </c>
      <c r="T637" s="2">
        <f t="shared" si="312"/>
        <v>0</v>
      </c>
      <c r="U637" s="2">
        <f t="shared" si="312"/>
        <v>0</v>
      </c>
      <c r="V637" s="2">
        <f t="shared" si="312"/>
        <v>0</v>
      </c>
      <c r="W637" s="2">
        <f t="shared" si="312"/>
        <v>0</v>
      </c>
      <c r="X637" s="2">
        <f t="shared" si="312"/>
        <v>0</v>
      </c>
      <c r="Y637" s="2">
        <f t="shared" si="312"/>
        <v>0</v>
      </c>
      <c r="Z637" s="2">
        <f t="shared" si="312"/>
        <v>0</v>
      </c>
      <c r="AA637" s="2">
        <f t="shared" si="312"/>
        <v>0</v>
      </c>
      <c r="AB637" s="2">
        <f t="shared" si="312"/>
        <v>0</v>
      </c>
      <c r="AC637" s="2">
        <f t="shared" si="312"/>
        <v>0</v>
      </c>
      <c r="AD637" s="2">
        <f t="shared" si="312"/>
        <v>0</v>
      </c>
      <c r="AE637" s="2">
        <f t="shared" si="312"/>
        <v>0</v>
      </c>
      <c r="AF637" s="2">
        <f t="shared" si="312"/>
        <v>0</v>
      </c>
      <c r="AG637" s="2">
        <f t="shared" si="312"/>
        <v>0</v>
      </c>
      <c r="AH637" s="2">
        <f t="shared" si="312"/>
        <v>0</v>
      </c>
      <c r="AI637" s="2">
        <f t="shared" si="312"/>
        <v>0</v>
      </c>
      <c r="AJ637" s="2">
        <f t="shared" si="312"/>
        <v>0</v>
      </c>
      <c r="AK637" s="2">
        <f t="shared" si="312"/>
        <v>0</v>
      </c>
      <c r="AL637" s="2">
        <f t="shared" si="312"/>
        <v>0</v>
      </c>
      <c r="AM637" s="2">
        <f t="shared" si="312"/>
        <v>0</v>
      </c>
      <c r="AN637" s="2">
        <f t="shared" si="312"/>
        <v>0</v>
      </c>
      <c r="AO637" s="2">
        <f t="shared" si="312"/>
        <v>0</v>
      </c>
      <c r="AP637" s="2">
        <f t="shared" si="312"/>
        <v>0</v>
      </c>
      <c r="AQ637" s="2">
        <f t="shared" si="312"/>
        <v>0</v>
      </c>
      <c r="AR637" s="2">
        <f t="shared" si="312"/>
        <v>0</v>
      </c>
      <c r="AS637" s="2">
        <f t="shared" si="312"/>
        <v>0</v>
      </c>
      <c r="AT637" s="2">
        <f t="shared" si="312"/>
        <v>0</v>
      </c>
      <c r="AU637" s="2">
        <f t="shared" si="312"/>
        <v>0</v>
      </c>
      <c r="AV637" s="2">
        <f t="shared" si="312"/>
        <v>0</v>
      </c>
      <c r="AW637" s="2">
        <f t="shared" si="312"/>
        <v>0</v>
      </c>
      <c r="AX637" s="2">
        <f t="shared" si="312"/>
        <v>0</v>
      </c>
      <c r="AY637" s="2">
        <f t="shared" si="312"/>
        <v>0</v>
      </c>
      <c r="AZ637" s="2">
        <f t="shared" si="312"/>
        <v>0</v>
      </c>
      <c r="BA637" s="2">
        <f t="shared" si="312"/>
        <v>0</v>
      </c>
      <c r="BB637" s="2">
        <f t="shared" si="312"/>
        <v>0</v>
      </c>
      <c r="BC637" s="2">
        <f t="shared" si="312"/>
        <v>0</v>
      </c>
      <c r="BD637" s="2">
        <f t="shared" si="312"/>
        <v>0</v>
      </c>
      <c r="BE637" s="2">
        <f t="shared" si="312"/>
        <v>0</v>
      </c>
      <c r="BF637" s="2">
        <f t="shared" si="312"/>
        <v>0</v>
      </c>
      <c r="BG637" s="2">
        <f t="shared" si="312"/>
        <v>0</v>
      </c>
      <c r="BH637" s="2">
        <f t="shared" si="312"/>
        <v>0</v>
      </c>
      <c r="BI637" s="2">
        <f t="shared" si="312"/>
        <v>0</v>
      </c>
      <c r="BJ637" s="2">
        <f t="shared" si="312"/>
        <v>0</v>
      </c>
      <c r="BK637" s="2">
        <f t="shared" si="312"/>
        <v>0</v>
      </c>
      <c r="BL637" s="2">
        <f t="shared" si="312"/>
        <v>0</v>
      </c>
      <c r="BM637" s="2">
        <f t="shared" si="312"/>
        <v>0</v>
      </c>
      <c r="BN637" s="2">
        <f t="shared" si="312"/>
        <v>0</v>
      </c>
      <c r="BO637" s="2">
        <f t="shared" si="312"/>
        <v>66308.160618829555</v>
      </c>
    </row>
    <row r="638" spans="1:68">
      <c r="B638" s="64" t="s">
        <v>541</v>
      </c>
      <c r="K638" s="2"/>
      <c r="L638" s="2">
        <f t="shared" ref="L638:BO638" si="313">IF(L$10=$C627,$E634/$F634*(13-$D627)/12,MIN(K639,$E634/$F634))</f>
        <v>0</v>
      </c>
      <c r="M638" s="2">
        <f t="shared" si="313"/>
        <v>0</v>
      </c>
      <c r="N638" s="2">
        <f t="shared" si="313"/>
        <v>0</v>
      </c>
      <c r="O638" s="2">
        <f t="shared" si="313"/>
        <v>0</v>
      </c>
      <c r="P638" s="2">
        <f t="shared" si="313"/>
        <v>0</v>
      </c>
      <c r="Q638" s="2">
        <f t="shared" si="313"/>
        <v>0</v>
      </c>
      <c r="R638" s="2">
        <f t="shared" si="313"/>
        <v>0</v>
      </c>
      <c r="S638" s="2">
        <f t="shared" si="313"/>
        <v>0</v>
      </c>
      <c r="T638" s="2">
        <f t="shared" si="313"/>
        <v>0</v>
      </c>
      <c r="U638" s="2">
        <f t="shared" si="313"/>
        <v>0</v>
      </c>
      <c r="V638" s="2">
        <f t="shared" si="313"/>
        <v>0</v>
      </c>
      <c r="W638" s="2">
        <f t="shared" si="313"/>
        <v>0</v>
      </c>
      <c r="X638" s="2">
        <f t="shared" si="313"/>
        <v>0</v>
      </c>
      <c r="Y638" s="2">
        <f t="shared" si="313"/>
        <v>0</v>
      </c>
      <c r="Z638" s="2">
        <f t="shared" si="313"/>
        <v>0</v>
      </c>
      <c r="AA638" s="2">
        <f t="shared" si="313"/>
        <v>0</v>
      </c>
      <c r="AB638" s="2">
        <f t="shared" si="313"/>
        <v>0</v>
      </c>
      <c r="AC638" s="2">
        <f t="shared" si="313"/>
        <v>0</v>
      </c>
      <c r="AD638" s="2">
        <f t="shared" si="313"/>
        <v>0</v>
      </c>
      <c r="AE638" s="2">
        <f t="shared" si="313"/>
        <v>0</v>
      </c>
      <c r="AF638" s="2">
        <f t="shared" si="313"/>
        <v>0</v>
      </c>
      <c r="AG638" s="2">
        <f t="shared" si="313"/>
        <v>0</v>
      </c>
      <c r="AH638" s="2">
        <f t="shared" si="313"/>
        <v>0</v>
      </c>
      <c r="AI638" s="2">
        <f t="shared" si="313"/>
        <v>0</v>
      </c>
      <c r="AJ638" s="2">
        <f t="shared" si="313"/>
        <v>0</v>
      </c>
      <c r="AK638" s="2">
        <f t="shared" si="313"/>
        <v>0</v>
      </c>
      <c r="AL638" s="2">
        <f t="shared" si="313"/>
        <v>0</v>
      </c>
      <c r="AM638" s="2">
        <f t="shared" si="313"/>
        <v>0</v>
      </c>
      <c r="AN638" s="2">
        <f t="shared" si="313"/>
        <v>0</v>
      </c>
      <c r="AO638" s="2">
        <f t="shared" si="313"/>
        <v>0</v>
      </c>
      <c r="AP638" s="2">
        <f t="shared" si="313"/>
        <v>0</v>
      </c>
      <c r="AQ638" s="2">
        <f t="shared" si="313"/>
        <v>0</v>
      </c>
      <c r="AR638" s="2">
        <f t="shared" si="313"/>
        <v>0</v>
      </c>
      <c r="AS638" s="2">
        <f t="shared" si="313"/>
        <v>0</v>
      </c>
      <c r="AT638" s="2">
        <f t="shared" si="313"/>
        <v>0</v>
      </c>
      <c r="AU638" s="2">
        <f t="shared" si="313"/>
        <v>0</v>
      </c>
      <c r="AV638" s="2">
        <f t="shared" si="313"/>
        <v>0</v>
      </c>
      <c r="AW638" s="2">
        <f t="shared" si="313"/>
        <v>0</v>
      </c>
      <c r="AX638" s="2">
        <f t="shared" si="313"/>
        <v>0</v>
      </c>
      <c r="AY638" s="2">
        <f t="shared" si="313"/>
        <v>0</v>
      </c>
      <c r="AZ638" s="2">
        <f t="shared" si="313"/>
        <v>0</v>
      </c>
      <c r="BA638" s="2">
        <f t="shared" si="313"/>
        <v>0</v>
      </c>
      <c r="BB638" s="2">
        <f t="shared" si="313"/>
        <v>0</v>
      </c>
      <c r="BC638" s="2">
        <f t="shared" si="313"/>
        <v>0</v>
      </c>
      <c r="BD638" s="2">
        <f t="shared" si="313"/>
        <v>0</v>
      </c>
      <c r="BE638" s="2">
        <f t="shared" si="313"/>
        <v>0</v>
      </c>
      <c r="BF638" s="2">
        <f t="shared" si="313"/>
        <v>0</v>
      </c>
      <c r="BG638" s="2">
        <f t="shared" si="313"/>
        <v>0</v>
      </c>
      <c r="BH638" s="2">
        <f t="shared" si="313"/>
        <v>0</v>
      </c>
      <c r="BI638" s="2">
        <f t="shared" si="313"/>
        <v>0</v>
      </c>
      <c r="BJ638" s="2">
        <f t="shared" si="313"/>
        <v>0</v>
      </c>
      <c r="BK638" s="2">
        <f t="shared" si="313"/>
        <v>0</v>
      </c>
      <c r="BL638" s="2">
        <f t="shared" si="313"/>
        <v>0</v>
      </c>
      <c r="BM638" s="2">
        <f t="shared" si="313"/>
        <v>0</v>
      </c>
      <c r="BN638" s="2">
        <f t="shared" si="313"/>
        <v>0</v>
      </c>
      <c r="BO638" s="2">
        <f t="shared" si="313"/>
        <v>92.094667526152151</v>
      </c>
    </row>
    <row r="639" spans="1:68">
      <c r="B639" s="168" t="s">
        <v>542</v>
      </c>
      <c r="K639" s="167">
        <v>0</v>
      </c>
      <c r="L639" s="2">
        <f t="shared" ref="L639:BO639" si="314">+L637-L638</f>
        <v>0</v>
      </c>
      <c r="M639" s="2">
        <f t="shared" si="314"/>
        <v>0</v>
      </c>
      <c r="N639" s="2">
        <f t="shared" si="314"/>
        <v>0</v>
      </c>
      <c r="O639" s="2">
        <f t="shared" si="314"/>
        <v>0</v>
      </c>
      <c r="P639" s="2">
        <f t="shared" si="314"/>
        <v>0</v>
      </c>
      <c r="Q639" s="2">
        <f t="shared" si="314"/>
        <v>0</v>
      </c>
      <c r="R639" s="2">
        <f t="shared" si="314"/>
        <v>0</v>
      </c>
      <c r="S639" s="2">
        <f t="shared" si="314"/>
        <v>0</v>
      </c>
      <c r="T639" s="2">
        <f t="shared" si="314"/>
        <v>0</v>
      </c>
      <c r="U639" s="2">
        <f t="shared" si="314"/>
        <v>0</v>
      </c>
      <c r="V639" s="2">
        <f t="shared" si="314"/>
        <v>0</v>
      </c>
      <c r="W639" s="2">
        <f t="shared" si="314"/>
        <v>0</v>
      </c>
      <c r="X639" s="2">
        <f t="shared" si="314"/>
        <v>0</v>
      </c>
      <c r="Y639" s="2">
        <f t="shared" si="314"/>
        <v>0</v>
      </c>
      <c r="Z639" s="2">
        <f t="shared" si="314"/>
        <v>0</v>
      </c>
      <c r="AA639" s="2">
        <f t="shared" si="314"/>
        <v>0</v>
      </c>
      <c r="AB639" s="2">
        <f t="shared" si="314"/>
        <v>0</v>
      </c>
      <c r="AC639" s="2">
        <f t="shared" si="314"/>
        <v>0</v>
      </c>
      <c r="AD639" s="2">
        <f t="shared" si="314"/>
        <v>0</v>
      </c>
      <c r="AE639" s="2">
        <f t="shared" si="314"/>
        <v>0</v>
      </c>
      <c r="AF639" s="2">
        <f t="shared" si="314"/>
        <v>0</v>
      </c>
      <c r="AG639" s="2">
        <f t="shared" si="314"/>
        <v>0</v>
      </c>
      <c r="AH639" s="2">
        <f t="shared" si="314"/>
        <v>0</v>
      </c>
      <c r="AI639" s="2">
        <f t="shared" si="314"/>
        <v>0</v>
      </c>
      <c r="AJ639" s="2">
        <f t="shared" si="314"/>
        <v>0</v>
      </c>
      <c r="AK639" s="2">
        <f t="shared" si="314"/>
        <v>0</v>
      </c>
      <c r="AL639" s="2">
        <f t="shared" si="314"/>
        <v>0</v>
      </c>
      <c r="AM639" s="2">
        <f t="shared" si="314"/>
        <v>0</v>
      </c>
      <c r="AN639" s="2">
        <f t="shared" si="314"/>
        <v>0</v>
      </c>
      <c r="AO639" s="2">
        <f t="shared" si="314"/>
        <v>0</v>
      </c>
      <c r="AP639" s="2">
        <f t="shared" si="314"/>
        <v>0</v>
      </c>
      <c r="AQ639" s="2">
        <f t="shared" si="314"/>
        <v>0</v>
      </c>
      <c r="AR639" s="2">
        <f t="shared" si="314"/>
        <v>0</v>
      </c>
      <c r="AS639" s="2">
        <f t="shared" si="314"/>
        <v>0</v>
      </c>
      <c r="AT639" s="2">
        <f t="shared" si="314"/>
        <v>0</v>
      </c>
      <c r="AU639" s="2">
        <f t="shared" si="314"/>
        <v>0</v>
      </c>
      <c r="AV639" s="2">
        <f t="shared" si="314"/>
        <v>0</v>
      </c>
      <c r="AW639" s="2">
        <f t="shared" si="314"/>
        <v>0</v>
      </c>
      <c r="AX639" s="2">
        <f t="shared" si="314"/>
        <v>0</v>
      </c>
      <c r="AY639" s="2">
        <f t="shared" si="314"/>
        <v>0</v>
      </c>
      <c r="AZ639" s="2">
        <f t="shared" si="314"/>
        <v>0</v>
      </c>
      <c r="BA639" s="2">
        <f t="shared" si="314"/>
        <v>0</v>
      </c>
      <c r="BB639" s="2">
        <f t="shared" si="314"/>
        <v>0</v>
      </c>
      <c r="BC639" s="2">
        <f t="shared" si="314"/>
        <v>0</v>
      </c>
      <c r="BD639" s="2">
        <f t="shared" si="314"/>
        <v>0</v>
      </c>
      <c r="BE639" s="2">
        <f t="shared" si="314"/>
        <v>0</v>
      </c>
      <c r="BF639" s="2">
        <f t="shared" si="314"/>
        <v>0</v>
      </c>
      <c r="BG639" s="2">
        <f t="shared" si="314"/>
        <v>0</v>
      </c>
      <c r="BH639" s="2">
        <f t="shared" si="314"/>
        <v>0</v>
      </c>
      <c r="BI639" s="2">
        <f t="shared" si="314"/>
        <v>0</v>
      </c>
      <c r="BJ639" s="2">
        <f t="shared" si="314"/>
        <v>0</v>
      </c>
      <c r="BK639" s="2">
        <f t="shared" si="314"/>
        <v>0</v>
      </c>
      <c r="BL639" s="2">
        <f t="shared" si="314"/>
        <v>0</v>
      </c>
      <c r="BM639" s="2">
        <f t="shared" si="314"/>
        <v>0</v>
      </c>
      <c r="BN639" s="2">
        <f t="shared" si="314"/>
        <v>0</v>
      </c>
      <c r="BO639" s="2">
        <f t="shared" si="314"/>
        <v>66216.065951303404</v>
      </c>
    </row>
    <row r="640" spans="1:68">
      <c r="B640" s="64" t="s">
        <v>543</v>
      </c>
      <c r="L640" s="2">
        <f t="shared" ref="L640:BO640" si="315">IF(L$10=$C627,(L637+L639)/2*(13-$D627)/12,(L637+L639)/2)</f>
        <v>0</v>
      </c>
      <c r="M640" s="2">
        <f t="shared" si="315"/>
        <v>0</v>
      </c>
      <c r="N640" s="2">
        <f t="shared" si="315"/>
        <v>0</v>
      </c>
      <c r="O640" s="2">
        <f t="shared" si="315"/>
        <v>0</v>
      </c>
      <c r="P640" s="2">
        <f t="shared" si="315"/>
        <v>0</v>
      </c>
      <c r="Q640" s="2">
        <f t="shared" si="315"/>
        <v>0</v>
      </c>
      <c r="R640" s="2">
        <f t="shared" si="315"/>
        <v>0</v>
      </c>
      <c r="S640" s="2">
        <f t="shared" si="315"/>
        <v>0</v>
      </c>
      <c r="T640" s="2">
        <f t="shared" si="315"/>
        <v>0</v>
      </c>
      <c r="U640" s="2">
        <f t="shared" si="315"/>
        <v>0</v>
      </c>
      <c r="V640" s="2">
        <f t="shared" si="315"/>
        <v>0</v>
      </c>
      <c r="W640" s="2">
        <f t="shared" si="315"/>
        <v>0</v>
      </c>
      <c r="X640" s="2">
        <f t="shared" si="315"/>
        <v>0</v>
      </c>
      <c r="Y640" s="2">
        <f t="shared" si="315"/>
        <v>0</v>
      </c>
      <c r="Z640" s="2">
        <f t="shared" si="315"/>
        <v>0</v>
      </c>
      <c r="AA640" s="2">
        <f t="shared" si="315"/>
        <v>0</v>
      </c>
      <c r="AB640" s="2">
        <f t="shared" si="315"/>
        <v>0</v>
      </c>
      <c r="AC640" s="2">
        <f t="shared" si="315"/>
        <v>0</v>
      </c>
      <c r="AD640" s="2">
        <f t="shared" si="315"/>
        <v>0</v>
      </c>
      <c r="AE640" s="2">
        <f t="shared" si="315"/>
        <v>0</v>
      </c>
      <c r="AF640" s="2">
        <f t="shared" si="315"/>
        <v>0</v>
      </c>
      <c r="AG640" s="2">
        <f t="shared" si="315"/>
        <v>0</v>
      </c>
      <c r="AH640" s="2">
        <f t="shared" si="315"/>
        <v>0</v>
      </c>
      <c r="AI640" s="2">
        <f t="shared" si="315"/>
        <v>0</v>
      </c>
      <c r="AJ640" s="2">
        <f t="shared" si="315"/>
        <v>0</v>
      </c>
      <c r="AK640" s="2">
        <f t="shared" si="315"/>
        <v>0</v>
      </c>
      <c r="AL640" s="2">
        <f t="shared" si="315"/>
        <v>0</v>
      </c>
      <c r="AM640" s="2">
        <f t="shared" si="315"/>
        <v>0</v>
      </c>
      <c r="AN640" s="2">
        <f t="shared" si="315"/>
        <v>0</v>
      </c>
      <c r="AO640" s="2">
        <f t="shared" si="315"/>
        <v>0</v>
      </c>
      <c r="AP640" s="2">
        <f t="shared" si="315"/>
        <v>0</v>
      </c>
      <c r="AQ640" s="2">
        <f t="shared" si="315"/>
        <v>0</v>
      </c>
      <c r="AR640" s="2">
        <f t="shared" si="315"/>
        <v>0</v>
      </c>
      <c r="AS640" s="2">
        <f t="shared" si="315"/>
        <v>0</v>
      </c>
      <c r="AT640" s="2">
        <f t="shared" si="315"/>
        <v>0</v>
      </c>
      <c r="AU640" s="2">
        <f t="shared" si="315"/>
        <v>0</v>
      </c>
      <c r="AV640" s="2">
        <f t="shared" si="315"/>
        <v>0</v>
      </c>
      <c r="AW640" s="2">
        <f t="shared" si="315"/>
        <v>0</v>
      </c>
      <c r="AX640" s="2">
        <f t="shared" si="315"/>
        <v>0</v>
      </c>
      <c r="AY640" s="2">
        <f t="shared" si="315"/>
        <v>0</v>
      </c>
      <c r="AZ640" s="2">
        <f t="shared" si="315"/>
        <v>0</v>
      </c>
      <c r="BA640" s="2">
        <f t="shared" si="315"/>
        <v>0</v>
      </c>
      <c r="BB640" s="2">
        <f t="shared" si="315"/>
        <v>0</v>
      </c>
      <c r="BC640" s="2">
        <f t="shared" si="315"/>
        <v>0</v>
      </c>
      <c r="BD640" s="2">
        <f t="shared" si="315"/>
        <v>0</v>
      </c>
      <c r="BE640" s="2">
        <f t="shared" si="315"/>
        <v>0</v>
      </c>
      <c r="BF640" s="2">
        <f t="shared" si="315"/>
        <v>0</v>
      </c>
      <c r="BG640" s="2">
        <f t="shared" si="315"/>
        <v>0</v>
      </c>
      <c r="BH640" s="2">
        <f t="shared" si="315"/>
        <v>0</v>
      </c>
      <c r="BI640" s="2">
        <f t="shared" si="315"/>
        <v>0</v>
      </c>
      <c r="BJ640" s="2">
        <f t="shared" si="315"/>
        <v>0</v>
      </c>
      <c r="BK640" s="2">
        <f t="shared" si="315"/>
        <v>0</v>
      </c>
      <c r="BL640" s="2">
        <f t="shared" si="315"/>
        <v>0</v>
      </c>
      <c r="BM640" s="2">
        <f t="shared" si="315"/>
        <v>0</v>
      </c>
      <c r="BN640" s="2">
        <f t="shared" si="315"/>
        <v>0</v>
      </c>
      <c r="BO640" s="2">
        <f t="shared" si="315"/>
        <v>5521.8427737555394</v>
      </c>
    </row>
    <row r="641" spans="2:67">
      <c r="B641" s="64" t="s">
        <v>535</v>
      </c>
      <c r="L641" s="171">
        <f t="shared" ref="L641:BO641" si="316">+L640*$C$5</f>
        <v>0</v>
      </c>
      <c r="M641" s="171">
        <f t="shared" si="316"/>
        <v>0</v>
      </c>
      <c r="N641" s="171">
        <f t="shared" si="316"/>
        <v>0</v>
      </c>
      <c r="O641" s="171">
        <f t="shared" si="316"/>
        <v>0</v>
      </c>
      <c r="P641" s="171">
        <f t="shared" si="316"/>
        <v>0</v>
      </c>
      <c r="Q641" s="171">
        <f t="shared" si="316"/>
        <v>0</v>
      </c>
      <c r="R641" s="171">
        <f t="shared" si="316"/>
        <v>0</v>
      </c>
      <c r="S641" s="171">
        <f t="shared" si="316"/>
        <v>0</v>
      </c>
      <c r="T641" s="171">
        <f t="shared" si="316"/>
        <v>0</v>
      </c>
      <c r="U641" s="171">
        <f t="shared" si="316"/>
        <v>0</v>
      </c>
      <c r="V641" s="171">
        <f t="shared" si="316"/>
        <v>0</v>
      </c>
      <c r="W641" s="171">
        <f t="shared" si="316"/>
        <v>0</v>
      </c>
      <c r="X641" s="171">
        <f t="shared" si="316"/>
        <v>0</v>
      </c>
      <c r="Y641" s="171">
        <f t="shared" si="316"/>
        <v>0</v>
      </c>
      <c r="Z641" s="171">
        <f t="shared" si="316"/>
        <v>0</v>
      </c>
      <c r="AA641" s="171">
        <f t="shared" si="316"/>
        <v>0</v>
      </c>
      <c r="AB641" s="171">
        <f t="shared" si="316"/>
        <v>0</v>
      </c>
      <c r="AC641" s="171">
        <f t="shared" si="316"/>
        <v>0</v>
      </c>
      <c r="AD641" s="171">
        <f t="shared" si="316"/>
        <v>0</v>
      </c>
      <c r="AE641" s="171">
        <f t="shared" si="316"/>
        <v>0</v>
      </c>
      <c r="AF641" s="171">
        <f t="shared" si="316"/>
        <v>0</v>
      </c>
      <c r="AG641" s="171">
        <f t="shared" si="316"/>
        <v>0</v>
      </c>
      <c r="AH641" s="171">
        <f t="shared" si="316"/>
        <v>0</v>
      </c>
      <c r="AI641" s="171">
        <f t="shared" si="316"/>
        <v>0</v>
      </c>
      <c r="AJ641" s="171">
        <f t="shared" si="316"/>
        <v>0</v>
      </c>
      <c r="AK641" s="171">
        <f t="shared" si="316"/>
        <v>0</v>
      </c>
      <c r="AL641" s="171">
        <f t="shared" si="316"/>
        <v>0</v>
      </c>
      <c r="AM641" s="171">
        <f t="shared" si="316"/>
        <v>0</v>
      </c>
      <c r="AN641" s="171">
        <f t="shared" si="316"/>
        <v>0</v>
      </c>
      <c r="AO641" s="171">
        <f t="shared" si="316"/>
        <v>0</v>
      </c>
      <c r="AP641" s="171">
        <f t="shared" si="316"/>
        <v>0</v>
      </c>
      <c r="AQ641" s="171">
        <f t="shared" si="316"/>
        <v>0</v>
      </c>
      <c r="AR641" s="171">
        <f t="shared" si="316"/>
        <v>0</v>
      </c>
      <c r="AS641" s="171">
        <f t="shared" si="316"/>
        <v>0</v>
      </c>
      <c r="AT641" s="171">
        <f t="shared" si="316"/>
        <v>0</v>
      </c>
      <c r="AU641" s="171">
        <f t="shared" si="316"/>
        <v>0</v>
      </c>
      <c r="AV641" s="171">
        <f t="shared" si="316"/>
        <v>0</v>
      </c>
      <c r="AW641" s="171">
        <f t="shared" si="316"/>
        <v>0</v>
      </c>
      <c r="AX641" s="171">
        <f t="shared" si="316"/>
        <v>0</v>
      </c>
      <c r="AY641" s="171">
        <f t="shared" si="316"/>
        <v>0</v>
      </c>
      <c r="AZ641" s="171">
        <f t="shared" si="316"/>
        <v>0</v>
      </c>
      <c r="BA641" s="171">
        <f t="shared" si="316"/>
        <v>0</v>
      </c>
      <c r="BB641" s="171">
        <f t="shared" si="316"/>
        <v>0</v>
      </c>
      <c r="BC641" s="171">
        <f t="shared" si="316"/>
        <v>0</v>
      </c>
      <c r="BD641" s="171">
        <f t="shared" si="316"/>
        <v>0</v>
      </c>
      <c r="BE641" s="171">
        <f t="shared" si="316"/>
        <v>0</v>
      </c>
      <c r="BF641" s="171">
        <f t="shared" si="316"/>
        <v>0</v>
      </c>
      <c r="BG641" s="171">
        <f t="shared" si="316"/>
        <v>0</v>
      </c>
      <c r="BH641" s="171">
        <f t="shared" si="316"/>
        <v>0</v>
      </c>
      <c r="BI641" s="171">
        <f t="shared" si="316"/>
        <v>0</v>
      </c>
      <c r="BJ641" s="171">
        <f t="shared" si="316"/>
        <v>0</v>
      </c>
      <c r="BK641" s="171">
        <f t="shared" si="316"/>
        <v>0</v>
      </c>
      <c r="BL641" s="171">
        <f t="shared" si="316"/>
        <v>0</v>
      </c>
      <c r="BM641" s="171">
        <f t="shared" si="316"/>
        <v>0</v>
      </c>
      <c r="BN641" s="171">
        <f t="shared" si="316"/>
        <v>0</v>
      </c>
      <c r="BO641" s="171">
        <f t="shared" si="316"/>
        <v>386.52899416288778</v>
      </c>
    </row>
    <row r="642" spans="2:67">
      <c r="B642" s="14" t="s">
        <v>560</v>
      </c>
      <c r="L642" s="22">
        <f t="shared" ref="L642:BO642" si="317">IF(OR(L$10&lt;$C627,L$10&gt;$C627+$F634),0,IF(L$10=$C627,$E634*(13-$D627)/12,IF(L$10=$C627+$F634,$E634*($D627-1)/12,$E634)))</f>
        <v>0</v>
      </c>
      <c r="M642" s="22">
        <f t="shared" si="317"/>
        <v>0</v>
      </c>
      <c r="N642" s="22">
        <f t="shared" si="317"/>
        <v>0</v>
      </c>
      <c r="O642" s="22">
        <f t="shared" si="317"/>
        <v>0</v>
      </c>
      <c r="P642" s="22">
        <f t="shared" si="317"/>
        <v>0</v>
      </c>
      <c r="Q642" s="22">
        <f t="shared" si="317"/>
        <v>0</v>
      </c>
      <c r="R642" s="22">
        <f t="shared" si="317"/>
        <v>0</v>
      </c>
      <c r="S642" s="22">
        <f t="shared" si="317"/>
        <v>0</v>
      </c>
      <c r="T642" s="22">
        <f t="shared" si="317"/>
        <v>0</v>
      </c>
      <c r="U642" s="22">
        <f t="shared" si="317"/>
        <v>0</v>
      </c>
      <c r="V642" s="22">
        <f t="shared" si="317"/>
        <v>0</v>
      </c>
      <c r="W642" s="22">
        <f t="shared" si="317"/>
        <v>0</v>
      </c>
      <c r="X642" s="22">
        <f t="shared" si="317"/>
        <v>0</v>
      </c>
      <c r="Y642" s="22">
        <f t="shared" si="317"/>
        <v>0</v>
      </c>
      <c r="Z642" s="22">
        <f t="shared" si="317"/>
        <v>0</v>
      </c>
      <c r="AA642" s="22">
        <f t="shared" si="317"/>
        <v>0</v>
      </c>
      <c r="AB642" s="22">
        <f t="shared" si="317"/>
        <v>0</v>
      </c>
      <c r="AC642" s="22">
        <f t="shared" si="317"/>
        <v>0</v>
      </c>
      <c r="AD642" s="22">
        <f t="shared" si="317"/>
        <v>0</v>
      </c>
      <c r="AE642" s="22">
        <f t="shared" si="317"/>
        <v>0</v>
      </c>
      <c r="AF642" s="22">
        <f t="shared" si="317"/>
        <v>0</v>
      </c>
      <c r="AG642" s="22">
        <f t="shared" si="317"/>
        <v>0</v>
      </c>
      <c r="AH642" s="22">
        <f t="shared" si="317"/>
        <v>0</v>
      </c>
      <c r="AI642" s="22">
        <f t="shared" si="317"/>
        <v>0</v>
      </c>
      <c r="AJ642" s="22">
        <f t="shared" si="317"/>
        <v>0</v>
      </c>
      <c r="AK642" s="22">
        <f t="shared" si="317"/>
        <v>0</v>
      </c>
      <c r="AL642" s="22">
        <f t="shared" si="317"/>
        <v>0</v>
      </c>
      <c r="AM642" s="22">
        <f t="shared" si="317"/>
        <v>0</v>
      </c>
      <c r="AN642" s="22">
        <f t="shared" si="317"/>
        <v>0</v>
      </c>
      <c r="AO642" s="22">
        <f t="shared" si="317"/>
        <v>0</v>
      </c>
      <c r="AP642" s="22">
        <f t="shared" si="317"/>
        <v>0</v>
      </c>
      <c r="AQ642" s="22">
        <f t="shared" si="317"/>
        <v>0</v>
      </c>
      <c r="AR642" s="22">
        <f t="shared" si="317"/>
        <v>0</v>
      </c>
      <c r="AS642" s="22">
        <f t="shared" si="317"/>
        <v>0</v>
      </c>
      <c r="AT642" s="22">
        <f t="shared" si="317"/>
        <v>0</v>
      </c>
      <c r="AU642" s="22">
        <f t="shared" si="317"/>
        <v>0</v>
      </c>
      <c r="AV642" s="22">
        <f t="shared" si="317"/>
        <v>0</v>
      </c>
      <c r="AW642" s="22">
        <f t="shared" si="317"/>
        <v>0</v>
      </c>
      <c r="AX642" s="22">
        <f t="shared" si="317"/>
        <v>0</v>
      </c>
      <c r="AY642" s="22">
        <f t="shared" si="317"/>
        <v>0</v>
      </c>
      <c r="AZ642" s="22">
        <f t="shared" si="317"/>
        <v>0</v>
      </c>
      <c r="BA642" s="22">
        <f t="shared" si="317"/>
        <v>0</v>
      </c>
      <c r="BB642" s="22">
        <f t="shared" si="317"/>
        <v>0</v>
      </c>
      <c r="BC642" s="22">
        <f t="shared" si="317"/>
        <v>0</v>
      </c>
      <c r="BD642" s="22">
        <f t="shared" si="317"/>
        <v>0</v>
      </c>
      <c r="BE642" s="22">
        <f t="shared" si="317"/>
        <v>0</v>
      </c>
      <c r="BF642" s="22">
        <f t="shared" si="317"/>
        <v>0</v>
      </c>
      <c r="BG642" s="22">
        <f t="shared" si="317"/>
        <v>0</v>
      </c>
      <c r="BH642" s="22">
        <f t="shared" si="317"/>
        <v>0</v>
      </c>
      <c r="BI642" s="22">
        <f t="shared" si="317"/>
        <v>0</v>
      </c>
      <c r="BJ642" s="22">
        <f t="shared" si="317"/>
        <v>0</v>
      </c>
      <c r="BK642" s="22">
        <f t="shared" si="317"/>
        <v>0</v>
      </c>
      <c r="BL642" s="22">
        <f t="shared" si="317"/>
        <v>0</v>
      </c>
      <c r="BM642" s="22">
        <f t="shared" si="317"/>
        <v>0</v>
      </c>
      <c r="BN642" s="22">
        <f t="shared" si="317"/>
        <v>0</v>
      </c>
      <c r="BO642" s="22">
        <f t="shared" si="317"/>
        <v>5525.6800515691293</v>
      </c>
    </row>
    <row r="643" spans="2:67">
      <c r="B643" s="14" t="s">
        <v>536</v>
      </c>
      <c r="J643" s="2"/>
      <c r="L643" s="172">
        <f>+L642*$G634</f>
        <v>0</v>
      </c>
      <c r="M643" s="172">
        <f t="shared" ref="M643:BO643" si="318">+M642*$G634</f>
        <v>0</v>
      </c>
      <c r="N643" s="172">
        <f t="shared" si="318"/>
        <v>0</v>
      </c>
      <c r="O643" s="172">
        <f t="shared" si="318"/>
        <v>0</v>
      </c>
      <c r="P643" s="172">
        <f t="shared" si="318"/>
        <v>0</v>
      </c>
      <c r="Q643" s="172">
        <f t="shared" si="318"/>
        <v>0</v>
      </c>
      <c r="R643" s="172">
        <f t="shared" si="318"/>
        <v>0</v>
      </c>
      <c r="S643" s="172">
        <f t="shared" si="318"/>
        <v>0</v>
      </c>
      <c r="T643" s="172">
        <f t="shared" si="318"/>
        <v>0</v>
      </c>
      <c r="U643" s="172">
        <f t="shared" si="318"/>
        <v>0</v>
      </c>
      <c r="V643" s="172">
        <f t="shared" si="318"/>
        <v>0</v>
      </c>
      <c r="W643" s="172">
        <f t="shared" si="318"/>
        <v>0</v>
      </c>
      <c r="X643" s="172">
        <f t="shared" si="318"/>
        <v>0</v>
      </c>
      <c r="Y643" s="172">
        <f t="shared" si="318"/>
        <v>0</v>
      </c>
      <c r="Z643" s="172">
        <f t="shared" si="318"/>
        <v>0</v>
      </c>
      <c r="AA643" s="172">
        <f t="shared" si="318"/>
        <v>0</v>
      </c>
      <c r="AB643" s="172">
        <f t="shared" si="318"/>
        <v>0</v>
      </c>
      <c r="AC643" s="172">
        <f t="shared" si="318"/>
        <v>0</v>
      </c>
      <c r="AD643" s="172">
        <f t="shared" si="318"/>
        <v>0</v>
      </c>
      <c r="AE643" s="172">
        <f t="shared" si="318"/>
        <v>0</v>
      </c>
      <c r="AF643" s="172">
        <f t="shared" si="318"/>
        <v>0</v>
      </c>
      <c r="AG643" s="172">
        <f t="shared" si="318"/>
        <v>0</v>
      </c>
      <c r="AH643" s="172">
        <f t="shared" si="318"/>
        <v>0</v>
      </c>
      <c r="AI643" s="172">
        <f t="shared" si="318"/>
        <v>0</v>
      </c>
      <c r="AJ643" s="172">
        <f t="shared" si="318"/>
        <v>0</v>
      </c>
      <c r="AK643" s="172">
        <f t="shared" si="318"/>
        <v>0</v>
      </c>
      <c r="AL643" s="172">
        <f t="shared" si="318"/>
        <v>0</v>
      </c>
      <c r="AM643" s="172">
        <f t="shared" si="318"/>
        <v>0</v>
      </c>
      <c r="AN643" s="172">
        <f t="shared" si="318"/>
        <v>0</v>
      </c>
      <c r="AO643" s="172">
        <f t="shared" si="318"/>
        <v>0</v>
      </c>
      <c r="AP643" s="172">
        <f t="shared" si="318"/>
        <v>0</v>
      </c>
      <c r="AQ643" s="172">
        <f t="shared" si="318"/>
        <v>0</v>
      </c>
      <c r="AR643" s="172">
        <f t="shared" si="318"/>
        <v>0</v>
      </c>
      <c r="AS643" s="172">
        <f t="shared" si="318"/>
        <v>0</v>
      </c>
      <c r="AT643" s="172">
        <f t="shared" si="318"/>
        <v>0</v>
      </c>
      <c r="AU643" s="172">
        <f t="shared" si="318"/>
        <v>0</v>
      </c>
      <c r="AV643" s="172">
        <f t="shared" si="318"/>
        <v>0</v>
      </c>
      <c r="AW643" s="172">
        <f t="shared" si="318"/>
        <v>0</v>
      </c>
      <c r="AX643" s="172">
        <f t="shared" si="318"/>
        <v>0</v>
      </c>
      <c r="AY643" s="172">
        <f t="shared" si="318"/>
        <v>0</v>
      </c>
      <c r="AZ643" s="172">
        <f t="shared" si="318"/>
        <v>0</v>
      </c>
      <c r="BA643" s="172">
        <f t="shared" si="318"/>
        <v>0</v>
      </c>
      <c r="BB643" s="172">
        <f t="shared" si="318"/>
        <v>0</v>
      </c>
      <c r="BC643" s="172">
        <f t="shared" si="318"/>
        <v>0</v>
      </c>
      <c r="BD643" s="172">
        <f t="shared" si="318"/>
        <v>0</v>
      </c>
      <c r="BE643" s="172">
        <f t="shared" si="318"/>
        <v>0</v>
      </c>
      <c r="BF643" s="172">
        <f t="shared" si="318"/>
        <v>0</v>
      </c>
      <c r="BG643" s="172">
        <f t="shared" si="318"/>
        <v>0</v>
      </c>
      <c r="BH643" s="172">
        <f t="shared" si="318"/>
        <v>0</v>
      </c>
      <c r="BI643" s="172">
        <f t="shared" si="318"/>
        <v>0</v>
      </c>
      <c r="BJ643" s="172">
        <f t="shared" si="318"/>
        <v>0</v>
      </c>
      <c r="BK643" s="172">
        <f t="shared" si="318"/>
        <v>0</v>
      </c>
      <c r="BL643" s="172">
        <f t="shared" si="318"/>
        <v>0</v>
      </c>
      <c r="BM643" s="172">
        <f t="shared" si="318"/>
        <v>0</v>
      </c>
      <c r="BN643" s="172">
        <f t="shared" si="318"/>
        <v>0</v>
      </c>
      <c r="BO643" s="172">
        <f t="shared" si="318"/>
        <v>1.6577040154707388</v>
      </c>
    </row>
    <row r="644" spans="2:67" ht="13.5" thickBot="1">
      <c r="B644" s="14" t="s">
        <v>561</v>
      </c>
      <c r="J644" s="2"/>
      <c r="L644" s="157">
        <f t="shared" ref="L644:BO644" si="319">SUM(L638,L641,L643)</f>
        <v>0</v>
      </c>
      <c r="M644" s="157">
        <f t="shared" si="319"/>
        <v>0</v>
      </c>
      <c r="N644" s="157">
        <f t="shared" si="319"/>
        <v>0</v>
      </c>
      <c r="O644" s="157">
        <f t="shared" si="319"/>
        <v>0</v>
      </c>
      <c r="P644" s="157">
        <f t="shared" si="319"/>
        <v>0</v>
      </c>
      <c r="Q644" s="157">
        <f t="shared" si="319"/>
        <v>0</v>
      </c>
      <c r="R644" s="157">
        <f t="shared" si="319"/>
        <v>0</v>
      </c>
      <c r="S644" s="157">
        <f t="shared" si="319"/>
        <v>0</v>
      </c>
      <c r="T644" s="157">
        <f t="shared" si="319"/>
        <v>0</v>
      </c>
      <c r="U644" s="157">
        <f t="shared" si="319"/>
        <v>0</v>
      </c>
      <c r="V644" s="157">
        <f t="shared" si="319"/>
        <v>0</v>
      </c>
      <c r="W644" s="157">
        <f t="shared" si="319"/>
        <v>0</v>
      </c>
      <c r="X644" s="157">
        <f t="shared" si="319"/>
        <v>0</v>
      </c>
      <c r="Y644" s="157">
        <f t="shared" si="319"/>
        <v>0</v>
      </c>
      <c r="Z644" s="157">
        <f t="shared" si="319"/>
        <v>0</v>
      </c>
      <c r="AA644" s="157">
        <f t="shared" si="319"/>
        <v>0</v>
      </c>
      <c r="AB644" s="157">
        <f t="shared" si="319"/>
        <v>0</v>
      </c>
      <c r="AC644" s="157">
        <f t="shared" si="319"/>
        <v>0</v>
      </c>
      <c r="AD644" s="157">
        <f t="shared" si="319"/>
        <v>0</v>
      </c>
      <c r="AE644" s="157">
        <f t="shared" si="319"/>
        <v>0</v>
      </c>
      <c r="AF644" s="157">
        <f t="shared" si="319"/>
        <v>0</v>
      </c>
      <c r="AG644" s="157">
        <f t="shared" si="319"/>
        <v>0</v>
      </c>
      <c r="AH644" s="157">
        <f t="shared" si="319"/>
        <v>0</v>
      </c>
      <c r="AI644" s="157">
        <f t="shared" si="319"/>
        <v>0</v>
      </c>
      <c r="AJ644" s="157">
        <f t="shared" si="319"/>
        <v>0</v>
      </c>
      <c r="AK644" s="157">
        <f t="shared" si="319"/>
        <v>0</v>
      </c>
      <c r="AL644" s="157">
        <f t="shared" si="319"/>
        <v>0</v>
      </c>
      <c r="AM644" s="157">
        <f t="shared" si="319"/>
        <v>0</v>
      </c>
      <c r="AN644" s="157">
        <f t="shared" si="319"/>
        <v>0</v>
      </c>
      <c r="AO644" s="157">
        <f t="shared" si="319"/>
        <v>0</v>
      </c>
      <c r="AP644" s="157">
        <f t="shared" si="319"/>
        <v>0</v>
      </c>
      <c r="AQ644" s="157">
        <f t="shared" si="319"/>
        <v>0</v>
      </c>
      <c r="AR644" s="157">
        <f t="shared" si="319"/>
        <v>0</v>
      </c>
      <c r="AS644" s="157">
        <f t="shared" si="319"/>
        <v>0</v>
      </c>
      <c r="AT644" s="157">
        <f t="shared" si="319"/>
        <v>0</v>
      </c>
      <c r="AU644" s="157">
        <f t="shared" si="319"/>
        <v>0</v>
      </c>
      <c r="AV644" s="157">
        <f t="shared" si="319"/>
        <v>0</v>
      </c>
      <c r="AW644" s="157">
        <f t="shared" si="319"/>
        <v>0</v>
      </c>
      <c r="AX644" s="157">
        <f t="shared" si="319"/>
        <v>0</v>
      </c>
      <c r="AY644" s="157">
        <f t="shared" si="319"/>
        <v>0</v>
      </c>
      <c r="AZ644" s="157">
        <f t="shared" si="319"/>
        <v>0</v>
      </c>
      <c r="BA644" s="157">
        <f t="shared" si="319"/>
        <v>0</v>
      </c>
      <c r="BB644" s="157">
        <f t="shared" si="319"/>
        <v>0</v>
      </c>
      <c r="BC644" s="157">
        <f t="shared" si="319"/>
        <v>0</v>
      </c>
      <c r="BD644" s="157">
        <f t="shared" si="319"/>
        <v>0</v>
      </c>
      <c r="BE644" s="157">
        <f t="shared" si="319"/>
        <v>0</v>
      </c>
      <c r="BF644" s="157">
        <f t="shared" si="319"/>
        <v>0</v>
      </c>
      <c r="BG644" s="157">
        <f t="shared" si="319"/>
        <v>0</v>
      </c>
      <c r="BH644" s="157">
        <f t="shared" si="319"/>
        <v>0</v>
      </c>
      <c r="BI644" s="157">
        <f t="shared" si="319"/>
        <v>0</v>
      </c>
      <c r="BJ644" s="157">
        <f t="shared" si="319"/>
        <v>0</v>
      </c>
      <c r="BK644" s="157">
        <f t="shared" si="319"/>
        <v>0</v>
      </c>
      <c r="BL644" s="157">
        <f t="shared" si="319"/>
        <v>0</v>
      </c>
      <c r="BM644" s="157">
        <f t="shared" si="319"/>
        <v>0</v>
      </c>
      <c r="BN644" s="157">
        <f t="shared" si="319"/>
        <v>0</v>
      </c>
      <c r="BO644" s="157">
        <f t="shared" si="319"/>
        <v>480.28136570451068</v>
      </c>
    </row>
    <row r="645" spans="2:67">
      <c r="B645" s="14"/>
    </row>
    <row r="646" spans="2:67">
      <c r="B646" s="14"/>
    </row>
    <row r="647" spans="2:67">
      <c r="B647" s="14"/>
    </row>
    <row r="648" spans="2:67">
      <c r="B648" s="14"/>
    </row>
    <row r="649" spans="2:67">
      <c r="B649" s="14"/>
    </row>
    <row r="650" spans="2:67">
      <c r="B650" s="14"/>
    </row>
    <row r="651" spans="2:67">
      <c r="B651" s="14"/>
    </row>
    <row r="652" spans="2:67">
      <c r="B652" s="128" t="s">
        <v>568</v>
      </c>
    </row>
    <row r="653" spans="2:67">
      <c r="B653" s="173" t="s">
        <v>333</v>
      </c>
      <c r="J653" s="2">
        <f t="shared" ref="J653:J659" si="320">NPV($C$4,M653:BO653)+L653</f>
        <v>0</v>
      </c>
      <c r="L653" s="2">
        <f>SUMIF($G$22:$G$651,$B653,L$22:L$651)</f>
        <v>0</v>
      </c>
      <c r="M653" s="2">
        <f t="shared" ref="M653:BO657" si="321">SUMIF($G$22:$G$651,$B653,M$22:M$651)</f>
        <v>0</v>
      </c>
      <c r="N653" s="2">
        <f t="shared" si="321"/>
        <v>0</v>
      </c>
      <c r="O653" s="2">
        <f t="shared" si="321"/>
        <v>0</v>
      </c>
      <c r="P653" s="2">
        <f t="shared" si="321"/>
        <v>0</v>
      </c>
      <c r="Q653" s="2">
        <f t="shared" si="321"/>
        <v>0</v>
      </c>
      <c r="R653" s="2">
        <f t="shared" si="321"/>
        <v>0</v>
      </c>
      <c r="S653" s="2">
        <f t="shared" si="321"/>
        <v>0</v>
      </c>
      <c r="T653" s="2">
        <f t="shared" si="321"/>
        <v>0</v>
      </c>
      <c r="U653" s="2">
        <f t="shared" si="321"/>
        <v>0</v>
      </c>
      <c r="V653" s="2">
        <f t="shared" si="321"/>
        <v>0</v>
      </c>
      <c r="W653" s="2">
        <f t="shared" si="321"/>
        <v>0</v>
      </c>
      <c r="X653" s="2">
        <f t="shared" si="321"/>
        <v>0</v>
      </c>
      <c r="Y653" s="2">
        <f t="shared" si="321"/>
        <v>0</v>
      </c>
      <c r="Z653" s="2">
        <f t="shared" si="321"/>
        <v>0</v>
      </c>
      <c r="AA653" s="2">
        <f t="shared" si="321"/>
        <v>0</v>
      </c>
      <c r="AB653" s="2">
        <f t="shared" si="321"/>
        <v>0</v>
      </c>
      <c r="AC653" s="2">
        <f t="shared" si="321"/>
        <v>0</v>
      </c>
      <c r="AD653" s="2">
        <f t="shared" si="321"/>
        <v>0</v>
      </c>
      <c r="AE653" s="2">
        <f t="shared" si="321"/>
        <v>0</v>
      </c>
      <c r="AF653" s="2">
        <f t="shared" si="321"/>
        <v>0</v>
      </c>
      <c r="AG653" s="2">
        <f t="shared" si="321"/>
        <v>0</v>
      </c>
      <c r="AH653" s="2">
        <f t="shared" si="321"/>
        <v>0</v>
      </c>
      <c r="AI653" s="2">
        <f t="shared" si="321"/>
        <v>0</v>
      </c>
      <c r="AJ653" s="2">
        <f t="shared" si="321"/>
        <v>0</v>
      </c>
      <c r="AK653" s="2">
        <f t="shared" si="321"/>
        <v>0</v>
      </c>
      <c r="AL653" s="2">
        <f t="shared" si="321"/>
        <v>0</v>
      </c>
      <c r="AM653" s="2">
        <f t="shared" si="321"/>
        <v>0</v>
      </c>
      <c r="AN653" s="2">
        <f t="shared" si="321"/>
        <v>0</v>
      </c>
      <c r="AO653" s="2">
        <f t="shared" si="321"/>
        <v>0</v>
      </c>
      <c r="AP653" s="2">
        <f t="shared" si="321"/>
        <v>0</v>
      </c>
      <c r="AQ653" s="2">
        <f t="shared" si="321"/>
        <v>0</v>
      </c>
      <c r="AR653" s="2">
        <f t="shared" si="321"/>
        <v>0</v>
      </c>
      <c r="AS653" s="2">
        <f t="shared" si="321"/>
        <v>0</v>
      </c>
      <c r="AT653" s="2">
        <f t="shared" si="321"/>
        <v>0</v>
      </c>
      <c r="AU653" s="2">
        <f t="shared" si="321"/>
        <v>0</v>
      </c>
      <c r="AV653" s="2">
        <f t="shared" si="321"/>
        <v>0</v>
      </c>
      <c r="AW653" s="2">
        <f t="shared" si="321"/>
        <v>0</v>
      </c>
      <c r="AX653" s="2">
        <f t="shared" si="321"/>
        <v>0</v>
      </c>
      <c r="AY653" s="2">
        <f t="shared" si="321"/>
        <v>0</v>
      </c>
      <c r="AZ653" s="2">
        <f t="shared" si="321"/>
        <v>0</v>
      </c>
      <c r="BA653" s="2">
        <f t="shared" si="321"/>
        <v>0</v>
      </c>
      <c r="BB653" s="2">
        <f t="shared" si="321"/>
        <v>0</v>
      </c>
      <c r="BC653" s="2">
        <f t="shared" si="321"/>
        <v>0</v>
      </c>
      <c r="BD653" s="2">
        <f t="shared" si="321"/>
        <v>0</v>
      </c>
      <c r="BE653" s="2">
        <f t="shared" si="321"/>
        <v>0</v>
      </c>
      <c r="BF653" s="2">
        <f t="shared" si="321"/>
        <v>0</v>
      </c>
      <c r="BG653" s="2">
        <f t="shared" si="321"/>
        <v>0</v>
      </c>
      <c r="BH653" s="2">
        <f t="shared" si="321"/>
        <v>0</v>
      </c>
      <c r="BI653" s="2">
        <f t="shared" si="321"/>
        <v>0</v>
      </c>
      <c r="BJ653" s="2">
        <f t="shared" si="321"/>
        <v>0</v>
      </c>
      <c r="BK653" s="2">
        <f t="shared" si="321"/>
        <v>0</v>
      </c>
      <c r="BL653" s="2">
        <f t="shared" si="321"/>
        <v>0</v>
      </c>
      <c r="BM653" s="2">
        <f t="shared" si="321"/>
        <v>0</v>
      </c>
      <c r="BN653" s="2">
        <f t="shared" si="321"/>
        <v>0</v>
      </c>
      <c r="BO653" s="2">
        <f t="shared" si="321"/>
        <v>0</v>
      </c>
    </row>
    <row r="654" spans="2:67">
      <c r="B654" s="173" t="s">
        <v>336</v>
      </c>
      <c r="J654" s="2">
        <f t="shared" si="320"/>
        <v>73989.167590036508</v>
      </c>
      <c r="L654" s="2">
        <f t="shared" ref="L654:AA658" si="322">SUMIF($G$22:$G$651,$B654,L$22:L$651)</f>
        <v>0</v>
      </c>
      <c r="M654" s="2">
        <f t="shared" si="322"/>
        <v>0</v>
      </c>
      <c r="N654" s="2">
        <f t="shared" si="322"/>
        <v>0</v>
      </c>
      <c r="O654" s="2">
        <f t="shared" si="322"/>
        <v>0</v>
      </c>
      <c r="P654" s="2">
        <f t="shared" si="322"/>
        <v>0</v>
      </c>
      <c r="Q654" s="2">
        <f t="shared" si="322"/>
        <v>0</v>
      </c>
      <c r="R654" s="2">
        <f t="shared" si="322"/>
        <v>0</v>
      </c>
      <c r="S654" s="2">
        <f t="shared" si="322"/>
        <v>0</v>
      </c>
      <c r="T654" s="2">
        <f t="shared" si="322"/>
        <v>0</v>
      </c>
      <c r="U654" s="2">
        <f t="shared" si="322"/>
        <v>0</v>
      </c>
      <c r="V654" s="2">
        <f t="shared" si="322"/>
        <v>460.89525448730609</v>
      </c>
      <c r="W654" s="2">
        <f t="shared" si="322"/>
        <v>5490.5313587724786</v>
      </c>
      <c r="X654" s="2">
        <f t="shared" si="322"/>
        <v>5416.2943832490446</v>
      </c>
      <c r="Y654" s="2">
        <f t="shared" si="322"/>
        <v>5342.0574077256097</v>
      </c>
      <c r="Z654" s="2">
        <f t="shared" si="322"/>
        <v>5267.8204322021747</v>
      </c>
      <c r="AA654" s="2">
        <f t="shared" si="322"/>
        <v>5559.3253965404474</v>
      </c>
      <c r="AB654" s="2">
        <f t="shared" si="321"/>
        <v>9476.3398988089175</v>
      </c>
      <c r="AC654" s="2">
        <f t="shared" si="321"/>
        <v>9343.1924112481865</v>
      </c>
      <c r="AD654" s="2">
        <f t="shared" si="321"/>
        <v>9210.0449236874556</v>
      </c>
      <c r="AE654" s="2">
        <f t="shared" si="321"/>
        <v>9076.8974361267265</v>
      </c>
      <c r="AF654" s="2">
        <f t="shared" si="321"/>
        <v>9144.6768550198813</v>
      </c>
      <c r="AG654" s="2">
        <f t="shared" si="321"/>
        <v>11204.195083114975</v>
      </c>
      <c r="AH654" s="2">
        <f t="shared" si="321"/>
        <v>11038.684047239978</v>
      </c>
      <c r="AI654" s="2">
        <f t="shared" si="321"/>
        <v>10873.173011364981</v>
      </c>
      <c r="AJ654" s="2">
        <f t="shared" si="321"/>
        <v>10707.661975489984</v>
      </c>
      <c r="AK654" s="2">
        <f t="shared" si="321"/>
        <v>10769.785296887503</v>
      </c>
      <c r="AL654" s="2">
        <f t="shared" si="321"/>
        <v>13088.391792635179</v>
      </c>
      <c r="AM654" s="2">
        <f t="shared" si="321"/>
        <v>12886.215405913965</v>
      </c>
      <c r="AN654" s="2">
        <f t="shared" si="321"/>
        <v>12684.039019192754</v>
      </c>
      <c r="AO654" s="2">
        <f t="shared" si="321"/>
        <v>12481.862632471541</v>
      </c>
      <c r="AP654" s="2">
        <f t="shared" si="321"/>
        <v>12537.4849909165</v>
      </c>
      <c r="AQ654" s="2">
        <f t="shared" si="321"/>
        <v>15148.602652469957</v>
      </c>
      <c r="AR654" s="2">
        <f t="shared" si="321"/>
        <v>14904.902299189009</v>
      </c>
      <c r="AS654" s="2">
        <f t="shared" si="321"/>
        <v>14661.20194590806</v>
      </c>
      <c r="AT654" s="2">
        <f t="shared" si="321"/>
        <v>14417.501592627108</v>
      </c>
      <c r="AU654" s="2">
        <f t="shared" si="321"/>
        <v>14465.761529548254</v>
      </c>
      <c r="AV654" s="2">
        <f t="shared" si="321"/>
        <v>17408.151730077654</v>
      </c>
      <c r="AW654" s="2">
        <f t="shared" si="321"/>
        <v>17117.424967419465</v>
      </c>
      <c r="AX654" s="2">
        <f t="shared" si="321"/>
        <v>16826.698204761273</v>
      </c>
      <c r="AY654" s="2">
        <f t="shared" si="321"/>
        <v>16535.97144210308</v>
      </c>
      <c r="AZ654" s="2">
        <f t="shared" si="321"/>
        <v>16575.893344937605</v>
      </c>
      <c r="BA654" s="2">
        <f t="shared" si="321"/>
        <v>19893.45382239392</v>
      </c>
      <c r="BB654" s="2">
        <f t="shared" si="321"/>
        <v>19549.469065325822</v>
      </c>
      <c r="BC654" s="2">
        <f t="shared" si="321"/>
        <v>19205.484308257721</v>
      </c>
      <c r="BD654" s="2">
        <f t="shared" si="321"/>
        <v>18861.499551189616</v>
      </c>
      <c r="BE654" s="2">
        <f t="shared" si="321"/>
        <v>18891.978526557312</v>
      </c>
      <c r="BF654" s="2">
        <f t="shared" si="321"/>
        <v>22634.424015987508</v>
      </c>
      <c r="BG654" s="2">
        <f t="shared" si="321"/>
        <v>22230.123916835502</v>
      </c>
      <c r="BH654" s="2">
        <f t="shared" si="321"/>
        <v>21825.8238176835</v>
      </c>
      <c r="BI654" s="2">
        <f t="shared" si="321"/>
        <v>21421.523718531491</v>
      </c>
      <c r="BJ654" s="2">
        <f t="shared" si="321"/>
        <v>21441.308460916029</v>
      </c>
      <c r="BK654" s="2">
        <f t="shared" si="321"/>
        <v>25664.941519038446</v>
      </c>
      <c r="BL654" s="2">
        <f t="shared" si="321"/>
        <v>25192.333543651028</v>
      </c>
      <c r="BM654" s="2">
        <f t="shared" si="321"/>
        <v>24719.725568263606</v>
      </c>
      <c r="BN654" s="2">
        <f t="shared" si="321"/>
        <v>24247.117592876195</v>
      </c>
      <c r="BO654" s="2">
        <f t="shared" si="321"/>
        <v>24254.790983193285</v>
      </c>
    </row>
    <row r="655" spans="2:67">
      <c r="B655" s="173" t="s">
        <v>569</v>
      </c>
      <c r="J655" s="2">
        <f t="shared" si="320"/>
        <v>0</v>
      </c>
      <c r="L655" s="2">
        <f t="shared" si="322"/>
        <v>0</v>
      </c>
      <c r="M655" s="2">
        <f t="shared" si="321"/>
        <v>0</v>
      </c>
      <c r="N655" s="2">
        <f t="shared" si="321"/>
        <v>0</v>
      </c>
      <c r="O655" s="2">
        <f t="shared" si="321"/>
        <v>0</v>
      </c>
      <c r="P655" s="2">
        <f t="shared" si="321"/>
        <v>0</v>
      </c>
      <c r="Q655" s="2">
        <f t="shared" si="321"/>
        <v>0</v>
      </c>
      <c r="R655" s="2">
        <f t="shared" si="321"/>
        <v>0</v>
      </c>
      <c r="S655" s="2">
        <f t="shared" si="321"/>
        <v>0</v>
      </c>
      <c r="T655" s="2">
        <f t="shared" si="321"/>
        <v>0</v>
      </c>
      <c r="U655" s="2">
        <f t="shared" si="321"/>
        <v>0</v>
      </c>
      <c r="V655" s="2">
        <f t="shared" si="321"/>
        <v>0</v>
      </c>
      <c r="W655" s="2">
        <f t="shared" si="321"/>
        <v>0</v>
      </c>
      <c r="X655" s="2">
        <f t="shared" si="321"/>
        <v>0</v>
      </c>
      <c r="Y655" s="2">
        <f t="shared" si="321"/>
        <v>0</v>
      </c>
      <c r="Z655" s="2">
        <f t="shared" si="321"/>
        <v>0</v>
      </c>
      <c r="AA655" s="2">
        <f t="shared" si="321"/>
        <v>0</v>
      </c>
      <c r="AB655" s="2">
        <f t="shared" si="321"/>
        <v>0</v>
      </c>
      <c r="AC655" s="2">
        <f t="shared" si="321"/>
        <v>0</v>
      </c>
      <c r="AD655" s="2">
        <f t="shared" si="321"/>
        <v>0</v>
      </c>
      <c r="AE655" s="2">
        <f t="shared" si="321"/>
        <v>0</v>
      </c>
      <c r="AF655" s="2">
        <f t="shared" si="321"/>
        <v>0</v>
      </c>
      <c r="AG655" s="2">
        <f t="shared" si="321"/>
        <v>0</v>
      </c>
      <c r="AH655" s="2">
        <f t="shared" si="321"/>
        <v>0</v>
      </c>
      <c r="AI655" s="2">
        <f t="shared" si="321"/>
        <v>0</v>
      </c>
      <c r="AJ655" s="2">
        <f t="shared" si="321"/>
        <v>0</v>
      </c>
      <c r="AK655" s="2">
        <f t="shared" si="321"/>
        <v>0</v>
      </c>
      <c r="AL655" s="2">
        <f t="shared" si="321"/>
        <v>0</v>
      </c>
      <c r="AM655" s="2">
        <f t="shared" si="321"/>
        <v>0</v>
      </c>
      <c r="AN655" s="2">
        <f t="shared" si="321"/>
        <v>0</v>
      </c>
      <c r="AO655" s="2">
        <f t="shared" si="321"/>
        <v>0</v>
      </c>
      <c r="AP655" s="2">
        <f t="shared" si="321"/>
        <v>0</v>
      </c>
      <c r="AQ655" s="2">
        <f t="shared" si="321"/>
        <v>0</v>
      </c>
      <c r="AR655" s="2">
        <f t="shared" si="321"/>
        <v>0</v>
      </c>
      <c r="AS655" s="2">
        <f t="shared" si="321"/>
        <v>0</v>
      </c>
      <c r="AT655" s="2">
        <f t="shared" si="321"/>
        <v>0</v>
      </c>
      <c r="AU655" s="2">
        <f t="shared" si="321"/>
        <v>0</v>
      </c>
      <c r="AV655" s="2">
        <f t="shared" si="321"/>
        <v>0</v>
      </c>
      <c r="AW655" s="2">
        <f t="shared" si="321"/>
        <v>0</v>
      </c>
      <c r="AX655" s="2">
        <f t="shared" si="321"/>
        <v>0</v>
      </c>
      <c r="AY655" s="2">
        <f t="shared" si="321"/>
        <v>0</v>
      </c>
      <c r="AZ655" s="2">
        <f t="shared" si="321"/>
        <v>0</v>
      </c>
      <c r="BA655" s="2">
        <f t="shared" si="321"/>
        <v>0</v>
      </c>
      <c r="BB655" s="2">
        <f t="shared" si="321"/>
        <v>0</v>
      </c>
      <c r="BC655" s="2">
        <f t="shared" si="321"/>
        <v>0</v>
      </c>
      <c r="BD655" s="2">
        <f t="shared" si="321"/>
        <v>0</v>
      </c>
      <c r="BE655" s="2">
        <f t="shared" si="321"/>
        <v>0</v>
      </c>
      <c r="BF655" s="2">
        <f t="shared" si="321"/>
        <v>0</v>
      </c>
      <c r="BG655" s="2">
        <f t="shared" si="321"/>
        <v>0</v>
      </c>
      <c r="BH655" s="2">
        <f t="shared" si="321"/>
        <v>0</v>
      </c>
      <c r="BI655" s="2">
        <f t="shared" si="321"/>
        <v>0</v>
      </c>
      <c r="BJ655" s="2">
        <f t="shared" si="321"/>
        <v>0</v>
      </c>
      <c r="BK655" s="2">
        <f t="shared" si="321"/>
        <v>0</v>
      </c>
      <c r="BL655" s="2">
        <f t="shared" si="321"/>
        <v>0</v>
      </c>
      <c r="BM655" s="2">
        <f t="shared" si="321"/>
        <v>0</v>
      </c>
      <c r="BN655" s="2">
        <f t="shared" si="321"/>
        <v>0</v>
      </c>
      <c r="BO655" s="2">
        <f t="shared" si="321"/>
        <v>0</v>
      </c>
    </row>
    <row r="656" spans="2:67">
      <c r="B656" s="173" t="s">
        <v>548</v>
      </c>
      <c r="J656" s="2">
        <f t="shared" si="320"/>
        <v>226498.19444059557</v>
      </c>
      <c r="L656" s="2">
        <f t="shared" si="322"/>
        <v>0</v>
      </c>
      <c r="M656" s="2">
        <f t="shared" si="321"/>
        <v>0</v>
      </c>
      <c r="N656" s="2">
        <f t="shared" si="321"/>
        <v>0</v>
      </c>
      <c r="O656" s="2">
        <f t="shared" si="321"/>
        <v>750.89293838174467</v>
      </c>
      <c r="P656" s="2">
        <f t="shared" si="321"/>
        <v>8886.6833306591579</v>
      </c>
      <c r="Q656" s="2">
        <f t="shared" si="321"/>
        <v>8657.7013061881862</v>
      </c>
      <c r="R656" s="2">
        <f t="shared" si="321"/>
        <v>8428.7192817172145</v>
      </c>
      <c r="S656" s="2">
        <f t="shared" si="321"/>
        <v>8199.7372572462427</v>
      </c>
      <c r="T656" s="2">
        <f t="shared" si="321"/>
        <v>7970.7552327752701</v>
      </c>
      <c r="U656" s="2">
        <f t="shared" si="321"/>
        <v>7741.7732083042984</v>
      </c>
      <c r="V656" s="2">
        <f t="shared" si="321"/>
        <v>7512.7911838333257</v>
      </c>
      <c r="W656" s="2">
        <f t="shared" si="321"/>
        <v>7283.809159362354</v>
      </c>
      <c r="X656" s="2">
        <f t="shared" si="321"/>
        <v>7054.8271348913822</v>
      </c>
      <c r="Y656" s="2">
        <f t="shared" si="321"/>
        <v>6825.8451104204105</v>
      </c>
      <c r="Z656" s="2">
        <f t="shared" si="321"/>
        <v>6596.8630859494388</v>
      </c>
      <c r="AA656" s="2">
        <f t="shared" si="321"/>
        <v>6367.8810614784661</v>
      </c>
      <c r="AB656" s="2">
        <f t="shared" si="321"/>
        <v>6138.8990370074944</v>
      </c>
      <c r="AC656" s="2">
        <f t="shared" si="321"/>
        <v>5909.9170125365217</v>
      </c>
      <c r="AD656" s="2">
        <f t="shared" si="321"/>
        <v>5680.93498806555</v>
      </c>
      <c r="AE656" s="2">
        <f t="shared" si="321"/>
        <v>5451.9529635945783</v>
      </c>
      <c r="AF656" s="2">
        <f t="shared" si="321"/>
        <v>6375.0554029602263</v>
      </c>
      <c r="AG656" s="2">
        <f t="shared" si="321"/>
        <v>18628.70203680922</v>
      </c>
      <c r="AH656" s="2">
        <f t="shared" si="321"/>
        <v>18048.396115939118</v>
      </c>
      <c r="AI656" s="2">
        <f t="shared" si="321"/>
        <v>17468.09019506902</v>
      </c>
      <c r="AJ656" s="2">
        <f t="shared" si="321"/>
        <v>18161.953110590828</v>
      </c>
      <c r="AK656" s="2">
        <f t="shared" si="321"/>
        <v>31387.038141455087</v>
      </c>
      <c r="AL656" s="2">
        <f t="shared" si="321"/>
        <v>30418.179146289709</v>
      </c>
      <c r="AM656" s="2">
        <f t="shared" si="321"/>
        <v>30823.469615829101</v>
      </c>
      <c r="AN656" s="2">
        <f t="shared" si="321"/>
        <v>45887.362822169249</v>
      </c>
      <c r="AO656" s="2">
        <f t="shared" si="321"/>
        <v>56870.754572173304</v>
      </c>
      <c r="AP656" s="2">
        <f t="shared" si="321"/>
        <v>55282.108441386459</v>
      </c>
      <c r="AQ656" s="2">
        <f t="shared" si="321"/>
        <v>55213.227987015955</v>
      </c>
      <c r="AR656" s="2">
        <f t="shared" si="321"/>
        <v>70090.9705472028</v>
      </c>
      <c r="AS656" s="2">
        <f t="shared" si="321"/>
        <v>68038.877494066022</v>
      </c>
      <c r="AT656" s="2">
        <f t="shared" si="321"/>
        <v>65986.784440929245</v>
      </c>
      <c r="AU656" s="2">
        <f t="shared" si="321"/>
        <v>63934.69138779246</v>
      </c>
      <c r="AV656" s="2">
        <f t="shared" si="321"/>
        <v>61882.598334655682</v>
      </c>
      <c r="AW656" s="2">
        <f t="shared" si="321"/>
        <v>61598.132254645308</v>
      </c>
      <c r="AX656" s="2">
        <f t="shared" si="321"/>
        <v>78697.960614013602</v>
      </c>
      <c r="AY656" s="2">
        <f t="shared" si="321"/>
        <v>76106.836252780806</v>
      </c>
      <c r="AZ656" s="2">
        <f t="shared" si="321"/>
        <v>73515.711891547995</v>
      </c>
      <c r="BA656" s="2">
        <f t="shared" si="321"/>
        <v>70924.587530315184</v>
      </c>
      <c r="BB656" s="2">
        <f t="shared" si="321"/>
        <v>70338.253428575714</v>
      </c>
      <c r="BC656" s="2">
        <f t="shared" si="321"/>
        <v>89468.672176894936</v>
      </c>
      <c r="BD656" s="2">
        <f t="shared" si="321"/>
        <v>86266.194440508814</v>
      </c>
      <c r="BE656" s="2">
        <f t="shared" si="321"/>
        <v>84819.076446616353</v>
      </c>
      <c r="BF656" s="2">
        <f t="shared" si="321"/>
        <v>100597.69868738612</v>
      </c>
      <c r="BG656" s="2">
        <f t="shared" si="321"/>
        <v>97087.220204370431</v>
      </c>
      <c r="BH656" s="2">
        <f t="shared" si="321"/>
        <v>93576.741721354745</v>
      </c>
      <c r="BI656" s="2">
        <f t="shared" si="321"/>
        <v>89616.420542205451</v>
      </c>
      <c r="BJ656" s="2">
        <f t="shared" si="321"/>
        <v>81190.051824579044</v>
      </c>
      <c r="BK656" s="2">
        <f t="shared" si="321"/>
        <v>78068.126415858627</v>
      </c>
      <c r="BL656" s="2">
        <f t="shared" si="321"/>
        <v>74461.060355100519</v>
      </c>
      <c r="BM656" s="2">
        <f t="shared" si="321"/>
        <v>68184.603868292019</v>
      </c>
      <c r="BN656" s="2">
        <f t="shared" si="321"/>
        <v>88698.751955540109</v>
      </c>
      <c r="BO656" s="2">
        <f t="shared" si="321"/>
        <v>85619.132374679379</v>
      </c>
    </row>
    <row r="657" spans="1:67">
      <c r="B657" s="174" t="s">
        <v>567</v>
      </c>
      <c r="J657" s="2">
        <f t="shared" si="320"/>
        <v>18912.732884409146</v>
      </c>
      <c r="L657" s="2">
        <f t="shared" si="322"/>
        <v>0</v>
      </c>
      <c r="M657" s="2">
        <f t="shared" si="321"/>
        <v>0</v>
      </c>
      <c r="N657" s="2">
        <f t="shared" si="321"/>
        <v>0</v>
      </c>
      <c r="O657" s="2">
        <f t="shared" si="321"/>
        <v>0</v>
      </c>
      <c r="P657" s="2">
        <f t="shared" si="321"/>
        <v>0</v>
      </c>
      <c r="Q657" s="2">
        <f t="shared" si="321"/>
        <v>0</v>
      </c>
      <c r="R657" s="2">
        <f t="shared" si="321"/>
        <v>0</v>
      </c>
      <c r="S657" s="2">
        <f t="shared" si="321"/>
        <v>0</v>
      </c>
      <c r="T657" s="2">
        <f t="shared" si="321"/>
        <v>0</v>
      </c>
      <c r="U657" s="2">
        <f t="shared" si="321"/>
        <v>0</v>
      </c>
      <c r="V657" s="2">
        <f t="shared" si="321"/>
        <v>0</v>
      </c>
      <c r="W657" s="2">
        <f t="shared" si="321"/>
        <v>0</v>
      </c>
      <c r="X657" s="2">
        <f t="shared" si="321"/>
        <v>0</v>
      </c>
      <c r="Y657" s="2">
        <f t="shared" si="321"/>
        <v>0</v>
      </c>
      <c r="Z657" s="2">
        <f t="shared" si="321"/>
        <v>0</v>
      </c>
      <c r="AA657" s="2">
        <f t="shared" si="321"/>
        <v>0</v>
      </c>
      <c r="AB657" s="2">
        <f t="shared" si="321"/>
        <v>0</v>
      </c>
      <c r="AC657" s="2">
        <f t="shared" si="321"/>
        <v>0</v>
      </c>
      <c r="AD657" s="2">
        <f t="shared" si="321"/>
        <v>0</v>
      </c>
      <c r="AE657" s="2">
        <f t="shared" si="321"/>
        <v>0</v>
      </c>
      <c r="AF657" s="2">
        <f t="shared" si="321"/>
        <v>0</v>
      </c>
      <c r="AG657" s="2">
        <f t="shared" si="321"/>
        <v>0</v>
      </c>
      <c r="AH657" s="2">
        <f t="shared" si="321"/>
        <v>0</v>
      </c>
      <c r="AI657" s="2">
        <f t="shared" si="321"/>
        <v>0</v>
      </c>
      <c r="AJ657" s="2">
        <f t="shared" si="321"/>
        <v>0</v>
      </c>
      <c r="AK657" s="2">
        <f t="shared" si="321"/>
        <v>0</v>
      </c>
      <c r="AL657" s="2">
        <f t="shared" si="321"/>
        <v>0</v>
      </c>
      <c r="AM657" s="2">
        <f t="shared" si="321"/>
        <v>0</v>
      </c>
      <c r="AN657" s="2">
        <f t="shared" si="321"/>
        <v>0</v>
      </c>
      <c r="AO657" s="2">
        <f t="shared" si="321"/>
        <v>0</v>
      </c>
      <c r="AP657" s="2">
        <f t="shared" si="321"/>
        <v>0</v>
      </c>
      <c r="AQ657" s="2">
        <f t="shared" si="321"/>
        <v>0</v>
      </c>
      <c r="AR657" s="2">
        <f t="shared" si="321"/>
        <v>0</v>
      </c>
      <c r="AS657" s="2">
        <f t="shared" si="321"/>
        <v>0</v>
      </c>
      <c r="AT657" s="2">
        <f t="shared" si="321"/>
        <v>0</v>
      </c>
      <c r="AU657" s="2">
        <f t="shared" si="321"/>
        <v>0</v>
      </c>
      <c r="AV657" s="2">
        <f t="shared" si="321"/>
        <v>0</v>
      </c>
      <c r="AW657" s="2">
        <f t="shared" si="321"/>
        <v>0</v>
      </c>
      <c r="AX657" s="2">
        <f t="shared" si="321"/>
        <v>0</v>
      </c>
      <c r="AY657" s="2">
        <f t="shared" si="321"/>
        <v>0</v>
      </c>
      <c r="AZ657" s="2">
        <f t="shared" si="321"/>
        <v>0</v>
      </c>
      <c r="BA657" s="2">
        <f t="shared" si="321"/>
        <v>0</v>
      </c>
      <c r="BB657" s="2">
        <f t="shared" si="321"/>
        <v>0</v>
      </c>
      <c r="BC657" s="2">
        <f t="shared" si="321"/>
        <v>0</v>
      </c>
      <c r="BD657" s="2">
        <f t="shared" si="321"/>
        <v>0</v>
      </c>
      <c r="BE657" s="2">
        <f t="shared" si="321"/>
        <v>0</v>
      </c>
      <c r="BF657" s="2">
        <f t="shared" si="321"/>
        <v>0</v>
      </c>
      <c r="BG657" s="2">
        <f t="shared" si="321"/>
        <v>0</v>
      </c>
      <c r="BH657" s="2">
        <f t="shared" si="321"/>
        <v>7989.8757326459927</v>
      </c>
      <c r="BI657" s="2">
        <f t="shared" si="321"/>
        <v>94708.097998409619</v>
      </c>
      <c r="BJ657" s="2">
        <f t="shared" si="321"/>
        <v>92547.339610700787</v>
      </c>
      <c r="BK657" s="2">
        <f t="shared" ref="BK657:BO657" si="323">SUMIF($G$22:$G$651,$B657,BK$22:BK$651)</f>
        <v>90386.581222991954</v>
      </c>
      <c r="BL657" s="2">
        <f t="shared" si="323"/>
        <v>88225.822835283107</v>
      </c>
      <c r="BM657" s="2">
        <f t="shared" si="323"/>
        <v>86065.064447574274</v>
      </c>
      <c r="BN657" s="2">
        <f t="shared" si="323"/>
        <v>83904.306059865441</v>
      </c>
      <c r="BO657" s="2">
        <f t="shared" si="323"/>
        <v>81743.547672156608</v>
      </c>
    </row>
    <row r="658" spans="1:67">
      <c r="B658" s="173" t="s">
        <v>334</v>
      </c>
      <c r="J658" s="2">
        <f t="shared" si="320"/>
        <v>0</v>
      </c>
      <c r="L658" s="2">
        <f t="shared" si="322"/>
        <v>0</v>
      </c>
      <c r="M658" s="2">
        <f t="shared" si="322"/>
        <v>0</v>
      </c>
      <c r="N658" s="2">
        <f t="shared" si="322"/>
        <v>0</v>
      </c>
      <c r="O658" s="2">
        <f t="shared" si="322"/>
        <v>0</v>
      </c>
      <c r="P658" s="2">
        <f t="shared" si="322"/>
        <v>0</v>
      </c>
      <c r="Q658" s="2">
        <f t="shared" si="322"/>
        <v>0</v>
      </c>
      <c r="R658" s="2">
        <f t="shared" si="322"/>
        <v>0</v>
      </c>
      <c r="S658" s="2">
        <f t="shared" si="322"/>
        <v>0</v>
      </c>
      <c r="T658" s="2">
        <f t="shared" si="322"/>
        <v>0</v>
      </c>
      <c r="U658" s="2">
        <f t="shared" si="322"/>
        <v>0</v>
      </c>
      <c r="V658" s="2">
        <f t="shared" si="322"/>
        <v>0</v>
      </c>
      <c r="W658" s="2">
        <f t="shared" si="322"/>
        <v>0</v>
      </c>
      <c r="X658" s="2">
        <f t="shared" si="322"/>
        <v>0</v>
      </c>
      <c r="Y658" s="2">
        <f t="shared" si="322"/>
        <v>0</v>
      </c>
      <c r="Z658" s="2">
        <f t="shared" si="322"/>
        <v>0</v>
      </c>
      <c r="AA658" s="2">
        <f t="shared" si="322"/>
        <v>0</v>
      </c>
      <c r="AB658" s="2">
        <f t="shared" ref="AB658:BO658" si="324">SUMIF($G$22:$G$651,$B658,AB$22:AB$651)</f>
        <v>0</v>
      </c>
      <c r="AC658" s="2">
        <f t="shared" si="324"/>
        <v>0</v>
      </c>
      <c r="AD658" s="2">
        <f t="shared" si="324"/>
        <v>0</v>
      </c>
      <c r="AE658" s="2">
        <f t="shared" si="324"/>
        <v>0</v>
      </c>
      <c r="AF658" s="2">
        <f t="shared" si="324"/>
        <v>0</v>
      </c>
      <c r="AG658" s="2">
        <f t="shared" si="324"/>
        <v>0</v>
      </c>
      <c r="AH658" s="2">
        <f t="shared" si="324"/>
        <v>0</v>
      </c>
      <c r="AI658" s="2">
        <f t="shared" si="324"/>
        <v>0</v>
      </c>
      <c r="AJ658" s="2">
        <f t="shared" si="324"/>
        <v>0</v>
      </c>
      <c r="AK658" s="2">
        <f t="shared" si="324"/>
        <v>0</v>
      </c>
      <c r="AL658" s="2">
        <f t="shared" si="324"/>
        <v>0</v>
      </c>
      <c r="AM658" s="2">
        <f t="shared" si="324"/>
        <v>0</v>
      </c>
      <c r="AN658" s="2">
        <f t="shared" si="324"/>
        <v>0</v>
      </c>
      <c r="AO658" s="2">
        <f t="shared" si="324"/>
        <v>0</v>
      </c>
      <c r="AP658" s="2">
        <f t="shared" si="324"/>
        <v>0</v>
      </c>
      <c r="AQ658" s="2">
        <f t="shared" si="324"/>
        <v>0</v>
      </c>
      <c r="AR658" s="2">
        <f t="shared" si="324"/>
        <v>0</v>
      </c>
      <c r="AS658" s="2">
        <f t="shared" si="324"/>
        <v>0</v>
      </c>
      <c r="AT658" s="2">
        <f t="shared" si="324"/>
        <v>0</v>
      </c>
      <c r="AU658" s="2">
        <f t="shared" si="324"/>
        <v>0</v>
      </c>
      <c r="AV658" s="2">
        <f t="shared" si="324"/>
        <v>0</v>
      </c>
      <c r="AW658" s="2">
        <f t="shared" si="324"/>
        <v>0</v>
      </c>
      <c r="AX658" s="2">
        <f t="shared" si="324"/>
        <v>0</v>
      </c>
      <c r="AY658" s="2">
        <f t="shared" si="324"/>
        <v>0</v>
      </c>
      <c r="AZ658" s="2">
        <f t="shared" si="324"/>
        <v>0</v>
      </c>
      <c r="BA658" s="2">
        <f t="shared" si="324"/>
        <v>0</v>
      </c>
      <c r="BB658" s="2">
        <f t="shared" si="324"/>
        <v>0</v>
      </c>
      <c r="BC658" s="2">
        <f t="shared" si="324"/>
        <v>0</v>
      </c>
      <c r="BD658" s="2">
        <f t="shared" si="324"/>
        <v>0</v>
      </c>
      <c r="BE658" s="2">
        <f t="shared" si="324"/>
        <v>0</v>
      </c>
      <c r="BF658" s="2">
        <f t="shared" si="324"/>
        <v>0</v>
      </c>
      <c r="BG658" s="2">
        <f t="shared" si="324"/>
        <v>0</v>
      </c>
      <c r="BH658" s="2">
        <f t="shared" si="324"/>
        <v>0</v>
      </c>
      <c r="BI658" s="2">
        <f t="shared" si="324"/>
        <v>0</v>
      </c>
      <c r="BJ658" s="2">
        <f t="shared" si="324"/>
        <v>0</v>
      </c>
      <c r="BK658" s="2">
        <f t="shared" si="324"/>
        <v>0</v>
      </c>
      <c r="BL658" s="2">
        <f t="shared" si="324"/>
        <v>0</v>
      </c>
      <c r="BM658" s="2">
        <f t="shared" si="324"/>
        <v>0</v>
      </c>
      <c r="BN658" s="2">
        <f t="shared" si="324"/>
        <v>0</v>
      </c>
      <c r="BO658" s="2">
        <f t="shared" si="324"/>
        <v>0</v>
      </c>
    </row>
    <row r="659" spans="1:67" ht="13.5" thickBot="1">
      <c r="B659" s="173" t="s">
        <v>570</v>
      </c>
      <c r="J659" s="157">
        <f t="shared" si="320"/>
        <v>319400.09491504118</v>
      </c>
      <c r="L659" s="157">
        <f>SUM(L653:L658)</f>
        <v>0</v>
      </c>
      <c r="M659" s="157">
        <f t="shared" ref="M659:BO659" si="325">SUM(M653:M658)</f>
        <v>0</v>
      </c>
      <c r="N659" s="157">
        <f t="shared" si="325"/>
        <v>0</v>
      </c>
      <c r="O659" s="157">
        <f t="shared" si="325"/>
        <v>750.89293838174467</v>
      </c>
      <c r="P659" s="157">
        <f t="shared" si="325"/>
        <v>8886.6833306591579</v>
      </c>
      <c r="Q659" s="157">
        <f t="shared" si="325"/>
        <v>8657.7013061881862</v>
      </c>
      <c r="R659" s="157">
        <f t="shared" si="325"/>
        <v>8428.7192817172145</v>
      </c>
      <c r="S659" s="157">
        <f t="shared" si="325"/>
        <v>8199.7372572462427</v>
      </c>
      <c r="T659" s="157">
        <f t="shared" si="325"/>
        <v>7970.7552327752701</v>
      </c>
      <c r="U659" s="157">
        <f t="shared" si="325"/>
        <v>7741.7732083042984</v>
      </c>
      <c r="V659" s="157">
        <f t="shared" si="325"/>
        <v>7973.6864383206321</v>
      </c>
      <c r="W659" s="157">
        <f t="shared" si="325"/>
        <v>12774.340518134832</v>
      </c>
      <c r="X659" s="157">
        <f t="shared" si="325"/>
        <v>12471.121518140426</v>
      </c>
      <c r="Y659" s="157">
        <f t="shared" si="325"/>
        <v>12167.90251814602</v>
      </c>
      <c r="Z659" s="157">
        <f t="shared" si="325"/>
        <v>11864.683518151614</v>
      </c>
      <c r="AA659" s="157">
        <f t="shared" si="325"/>
        <v>11927.206458018914</v>
      </c>
      <c r="AB659" s="157">
        <f t="shared" si="325"/>
        <v>15615.238935816411</v>
      </c>
      <c r="AC659" s="157">
        <f t="shared" si="325"/>
        <v>15253.109423784708</v>
      </c>
      <c r="AD659" s="157">
        <f t="shared" si="325"/>
        <v>14890.979911753006</v>
      </c>
      <c r="AE659" s="157">
        <f t="shared" si="325"/>
        <v>14528.850399721305</v>
      </c>
      <c r="AF659" s="157">
        <f t="shared" si="325"/>
        <v>15519.732257980108</v>
      </c>
      <c r="AG659" s="157">
        <f t="shared" si="325"/>
        <v>29832.897119924193</v>
      </c>
      <c r="AH659" s="157">
        <f t="shared" si="325"/>
        <v>29087.080163179096</v>
      </c>
      <c r="AI659" s="157">
        <f t="shared" si="325"/>
        <v>28341.263206434</v>
      </c>
      <c r="AJ659" s="157">
        <f t="shared" si="325"/>
        <v>28869.615086080812</v>
      </c>
      <c r="AK659" s="157">
        <f t="shared" si="325"/>
        <v>42156.823438342588</v>
      </c>
      <c r="AL659" s="157">
        <f t="shared" si="325"/>
        <v>43506.570938924888</v>
      </c>
      <c r="AM659" s="157">
        <f t="shared" si="325"/>
        <v>43709.685021743062</v>
      </c>
      <c r="AN659" s="157">
        <f t="shared" si="325"/>
        <v>58571.401841362007</v>
      </c>
      <c r="AO659" s="157">
        <f t="shared" si="325"/>
        <v>69352.617204644848</v>
      </c>
      <c r="AP659" s="157">
        <f t="shared" si="325"/>
        <v>67819.593432302965</v>
      </c>
      <c r="AQ659" s="157">
        <f t="shared" si="325"/>
        <v>70361.83063948591</v>
      </c>
      <c r="AR659" s="157">
        <f t="shared" si="325"/>
        <v>84995.872846391809</v>
      </c>
      <c r="AS659" s="157">
        <f t="shared" si="325"/>
        <v>82700.079439974084</v>
      </c>
      <c r="AT659" s="157">
        <f t="shared" si="325"/>
        <v>80404.28603355636</v>
      </c>
      <c r="AU659" s="157">
        <f t="shared" si="325"/>
        <v>78400.452917340706</v>
      </c>
      <c r="AV659" s="157">
        <f t="shared" si="325"/>
        <v>79290.750064733336</v>
      </c>
      <c r="AW659" s="157">
        <f t="shared" si="325"/>
        <v>78715.557222064774</v>
      </c>
      <c r="AX659" s="157">
        <f t="shared" si="325"/>
        <v>95524.658818774871</v>
      </c>
      <c r="AY659" s="157">
        <f t="shared" si="325"/>
        <v>92642.807694883886</v>
      </c>
      <c r="AZ659" s="157">
        <f t="shared" si="325"/>
        <v>90091.6052364856</v>
      </c>
      <c r="BA659" s="157">
        <f t="shared" si="325"/>
        <v>90818.0413527091</v>
      </c>
      <c r="BB659" s="157">
        <f t="shared" si="325"/>
        <v>89887.722493901529</v>
      </c>
      <c r="BC659" s="157">
        <f t="shared" si="325"/>
        <v>108674.15648515266</v>
      </c>
      <c r="BD659" s="157">
        <f t="shared" si="325"/>
        <v>105127.69399169843</v>
      </c>
      <c r="BE659" s="157">
        <f t="shared" si="325"/>
        <v>103711.05497317367</v>
      </c>
      <c r="BF659" s="157">
        <f t="shared" si="325"/>
        <v>123232.12270337362</v>
      </c>
      <c r="BG659" s="157">
        <f t="shared" si="325"/>
        <v>119317.34412120594</v>
      </c>
      <c r="BH659" s="157">
        <f t="shared" si="325"/>
        <v>123392.44127168423</v>
      </c>
      <c r="BI659" s="157">
        <f t="shared" si="325"/>
        <v>205746.04225914658</v>
      </c>
      <c r="BJ659" s="157">
        <f t="shared" si="325"/>
        <v>195178.69989619585</v>
      </c>
      <c r="BK659" s="157">
        <f t="shared" si="325"/>
        <v>194119.64915788901</v>
      </c>
      <c r="BL659" s="157">
        <f t="shared" si="325"/>
        <v>187879.21673403465</v>
      </c>
      <c r="BM659" s="157">
        <f t="shared" si="325"/>
        <v>178969.39388412988</v>
      </c>
      <c r="BN659" s="157">
        <f t="shared" si="325"/>
        <v>196850.17560828174</v>
      </c>
      <c r="BO659" s="157">
        <f t="shared" si="325"/>
        <v>191617.47103002929</v>
      </c>
    </row>
    <row r="660" spans="1:67">
      <c r="B660" s="158"/>
    </row>
    <row r="661" spans="1:67">
      <c r="B661" s="158"/>
    </row>
    <row r="662" spans="1:67">
      <c r="B662" s="175" t="s">
        <v>571</v>
      </c>
      <c r="J662" s="2">
        <f>NPV($C$4,M662:BO662)+L662</f>
        <v>258938.98882894721</v>
      </c>
      <c r="L662" s="2">
        <f>+L882</f>
        <v>22834.022939300536</v>
      </c>
      <c r="M662" s="2">
        <f t="shared" ref="M662:BO662" si="326">+M882</f>
        <v>23870.304702930451</v>
      </c>
      <c r="N662" s="2">
        <f t="shared" si="326"/>
        <v>24898.286310722349</v>
      </c>
      <c r="O662" s="2">
        <f t="shared" si="326"/>
        <v>25607.55953330444</v>
      </c>
      <c r="P662" s="2">
        <f t="shared" si="326"/>
        <v>27136.39836172264</v>
      </c>
      <c r="Q662" s="2">
        <f t="shared" si="326"/>
        <v>26673.672575114229</v>
      </c>
      <c r="R662" s="2">
        <f t="shared" si="326"/>
        <v>25495.297173755618</v>
      </c>
      <c r="S662" s="2">
        <f t="shared" si="326"/>
        <v>26132.663663179286</v>
      </c>
      <c r="T662" s="2">
        <f t="shared" si="326"/>
        <v>26785.986957832676</v>
      </c>
      <c r="U662" s="2">
        <f t="shared" si="326"/>
        <v>13380.090075337848</v>
      </c>
      <c r="V662" s="2">
        <f t="shared" si="326"/>
        <v>8992.983502517709</v>
      </c>
      <c r="W662" s="2">
        <f t="shared" si="326"/>
        <v>9217.8891471836196</v>
      </c>
      <c r="X662" s="2">
        <f t="shared" si="326"/>
        <v>9448.3655492044527</v>
      </c>
      <c r="Y662" s="2">
        <f t="shared" si="326"/>
        <v>9684.7392022284894</v>
      </c>
      <c r="Z662" s="2">
        <f t="shared" si="326"/>
        <v>6099.5640545350452</v>
      </c>
      <c r="AA662" s="2">
        <f t="shared" si="326"/>
        <v>6253.4952757025021</v>
      </c>
      <c r="AB662" s="2">
        <f t="shared" si="326"/>
        <v>6413.1935255014723</v>
      </c>
      <c r="AC662" s="2">
        <f t="shared" si="326"/>
        <v>5675.5598567803363</v>
      </c>
      <c r="AD662" s="2">
        <f t="shared" si="326"/>
        <v>5821.0211123302597</v>
      </c>
      <c r="AE662" s="2">
        <f t="shared" si="326"/>
        <v>5970.0212507288898</v>
      </c>
      <c r="AF662" s="2">
        <f t="shared" si="326"/>
        <v>6200.2709327324428</v>
      </c>
      <c r="AG662" s="2">
        <f t="shared" si="326"/>
        <v>7215.0867081612405</v>
      </c>
      <c r="AH662" s="2">
        <f t="shared" si="326"/>
        <v>7400.007202624105</v>
      </c>
      <c r="AI662" s="2">
        <f t="shared" si="326"/>
        <v>7589.4785127493897</v>
      </c>
      <c r="AJ662" s="2">
        <f t="shared" si="326"/>
        <v>7870.157637964332</v>
      </c>
      <c r="AK662" s="2">
        <f t="shared" si="326"/>
        <v>9015.9012689116316</v>
      </c>
      <c r="AL662" s="2">
        <f t="shared" si="326"/>
        <v>9246.1686051217876</v>
      </c>
      <c r="AM662" s="2">
        <f t="shared" si="326"/>
        <v>9574.5110554571474</v>
      </c>
      <c r="AN662" s="2">
        <f t="shared" si="326"/>
        <v>10834.037391515023</v>
      </c>
      <c r="AO662" s="2">
        <f t="shared" si="326"/>
        <v>11112.306579260934</v>
      </c>
      <c r="AP662" s="2">
        <f t="shared" si="326"/>
        <v>11395.533206715631</v>
      </c>
      <c r="AQ662" s="2">
        <f t="shared" si="326"/>
        <v>11787.6439416294</v>
      </c>
      <c r="AR662" s="2">
        <f t="shared" si="326"/>
        <v>13205.793157172517</v>
      </c>
      <c r="AS662" s="2">
        <f t="shared" si="326"/>
        <v>13545.676742735273</v>
      </c>
      <c r="AT662" s="2">
        <f t="shared" si="326"/>
        <v>13891.400652993121</v>
      </c>
      <c r="AU662" s="2">
        <f t="shared" si="326"/>
        <v>14246.436647282357</v>
      </c>
      <c r="AV662" s="2">
        <f t="shared" si="326"/>
        <v>14610.303233523086</v>
      </c>
      <c r="AW662" s="2">
        <f t="shared" si="326"/>
        <v>15103.133168584762</v>
      </c>
      <c r="AX662" s="2">
        <f t="shared" si="326"/>
        <v>16783.434094435612</v>
      </c>
      <c r="AY662" s="2">
        <f t="shared" si="326"/>
        <v>17213.524544254506</v>
      </c>
      <c r="AZ662" s="2">
        <f t="shared" si="326"/>
        <v>17653.385599082787</v>
      </c>
      <c r="BA662" s="2">
        <f t="shared" si="326"/>
        <v>18108.927532438953</v>
      </c>
      <c r="BB662" s="2">
        <f t="shared" si="326"/>
        <v>18707.613145086747</v>
      </c>
      <c r="BC662" s="2">
        <f t="shared" si="326"/>
        <v>20648.570465828321</v>
      </c>
      <c r="BD662" s="2">
        <f t="shared" si="326"/>
        <v>21175.099181935228</v>
      </c>
      <c r="BE662" s="2">
        <f t="shared" si="326"/>
        <v>21725.111710295547</v>
      </c>
      <c r="BF662" s="2">
        <f t="shared" si="326"/>
        <v>22284.047590819398</v>
      </c>
      <c r="BG662" s="2">
        <f t="shared" si="326"/>
        <v>22857.411844513394</v>
      </c>
      <c r="BH662" s="2">
        <f t="shared" si="326"/>
        <v>24157.259078534324</v>
      </c>
      <c r="BI662" s="2">
        <f t="shared" si="326"/>
        <v>32491.314163974799</v>
      </c>
      <c r="BJ662" s="2">
        <f t="shared" si="326"/>
        <v>31590.497206159132</v>
      </c>
      <c r="BK662" s="2">
        <f t="shared" si="326"/>
        <v>32402.120914384512</v>
      </c>
      <c r="BL662" s="2">
        <f t="shared" si="326"/>
        <v>33055.47286492183</v>
      </c>
      <c r="BM662" s="2">
        <f t="shared" si="326"/>
        <v>32047.369361703928</v>
      </c>
      <c r="BN662" s="2">
        <f t="shared" si="326"/>
        <v>32873.689599177465</v>
      </c>
      <c r="BO662" s="2">
        <f t="shared" si="326"/>
        <v>33721.951422495717</v>
      </c>
    </row>
    <row r="663" spans="1:67">
      <c r="B663" s="9"/>
      <c r="C663" s="58" t="s">
        <v>315</v>
      </c>
      <c r="D663" s="58"/>
      <c r="E663" s="8">
        <f>+L10</f>
        <v>2012</v>
      </c>
      <c r="F663" s="1" t="str">
        <f>+E663&amp;" Var"</f>
        <v>2012 Var</v>
      </c>
      <c r="G663" s="1" t="s">
        <v>316</v>
      </c>
      <c r="H663" s="8" t="s">
        <v>317</v>
      </c>
      <c r="I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 spans="1:67">
      <c r="B664" s="9"/>
      <c r="C664" s="1" t="s">
        <v>318</v>
      </c>
      <c r="D664" s="1" t="s">
        <v>319</v>
      </c>
      <c r="E664" s="8" t="s">
        <v>320</v>
      </c>
      <c r="F664" s="8" t="s">
        <v>572</v>
      </c>
      <c r="G664" s="1" t="s">
        <v>321</v>
      </c>
      <c r="H664" s="1" t="s">
        <v>322</v>
      </c>
      <c r="I664" s="1" t="s">
        <v>323</v>
      </c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 spans="1:67">
      <c r="A665">
        <v>1</v>
      </c>
      <c r="B665" s="13" t="s">
        <v>547</v>
      </c>
      <c r="C665" s="176">
        <v>2015</v>
      </c>
      <c r="D665" s="159">
        <v>12</v>
      </c>
      <c r="E665" s="159">
        <v>551</v>
      </c>
      <c r="F665" s="159">
        <v>5.62</v>
      </c>
      <c r="G665" s="159">
        <v>25</v>
      </c>
      <c r="H665" s="59">
        <f>(DATE(C665,12,31)-DATE(C665,D665,1)+1)/365</f>
        <v>8.4931506849315067E-2</v>
      </c>
      <c r="I665" s="177">
        <f>+$C$7</f>
        <v>2.5000000000000001E-2</v>
      </c>
      <c r="J665" s="2">
        <f>NPV($C$4,M665:BO665)+L665</f>
        <v>7491.7981685138257</v>
      </c>
      <c r="L665" s="2">
        <f>L671</f>
        <v>0</v>
      </c>
      <c r="M665" s="2">
        <f t="shared" ref="M665:BO665" si="327">M671</f>
        <v>0</v>
      </c>
      <c r="N665" s="2">
        <f t="shared" si="327"/>
        <v>0</v>
      </c>
      <c r="O665" s="2">
        <f t="shared" si="327"/>
        <v>55.79880000439789</v>
      </c>
      <c r="P665" s="2">
        <f t="shared" si="327"/>
        <v>712.96997826728989</v>
      </c>
      <c r="Q665" s="2">
        <f t="shared" si="327"/>
        <v>705.77082796730542</v>
      </c>
      <c r="R665" s="2">
        <f t="shared" si="327"/>
        <v>639.1820534697714</v>
      </c>
      <c r="S665" s="2">
        <f t="shared" si="327"/>
        <v>655.15831788717833</v>
      </c>
      <c r="T665" s="2">
        <f t="shared" si="327"/>
        <v>671.53764054418468</v>
      </c>
      <c r="U665" s="2">
        <f t="shared" si="327"/>
        <v>688.35351375585776</v>
      </c>
      <c r="V665" s="2">
        <f t="shared" si="327"/>
        <v>705.71616339049388</v>
      </c>
      <c r="W665" s="2">
        <f t="shared" si="327"/>
        <v>723.4401245782235</v>
      </c>
      <c r="X665" s="2">
        <f t="shared" si="327"/>
        <v>741.55530103392289</v>
      </c>
      <c r="Y665" s="2">
        <f t="shared" si="327"/>
        <v>760.25869785369525</v>
      </c>
      <c r="Z665" s="2">
        <f t="shared" si="327"/>
        <v>779.71761856881596</v>
      </c>
      <c r="AA665" s="2">
        <f t="shared" si="327"/>
        <v>800.65267883711579</v>
      </c>
      <c r="AB665" s="2">
        <f t="shared" si="327"/>
        <v>824.02986371445115</v>
      </c>
      <c r="AC665" s="2">
        <f t="shared" si="327"/>
        <v>852.02996884900233</v>
      </c>
      <c r="AD665" s="2">
        <f t="shared" si="327"/>
        <v>876.902977200642</v>
      </c>
      <c r="AE665" s="2">
        <f t="shared" si="327"/>
        <v>902.30016222103143</v>
      </c>
      <c r="AF665" s="2">
        <f t="shared" si="327"/>
        <v>925.99348438955167</v>
      </c>
      <c r="AG665" s="2">
        <f t="shared" si="327"/>
        <v>943.8070907883241</v>
      </c>
      <c r="AH665" s="2">
        <f t="shared" si="327"/>
        <v>969.17108770626783</v>
      </c>
      <c r="AI665" s="2">
        <f t="shared" si="327"/>
        <v>994.43315229071982</v>
      </c>
      <c r="AJ665" s="2">
        <f t="shared" si="327"/>
        <v>1019.6385567889571</v>
      </c>
      <c r="AK665" s="2">
        <f t="shared" si="327"/>
        <v>1040.3226178103935</v>
      </c>
      <c r="AL665" s="2">
        <f t="shared" si="327"/>
        <v>1067.9382963732642</v>
      </c>
      <c r="AM665" s="2">
        <f t="shared" si="327"/>
        <v>1095.4046526697409</v>
      </c>
      <c r="AN665" s="2">
        <f t="shared" si="327"/>
        <v>1022.2159754077669</v>
      </c>
      <c r="AO665" s="2">
        <f t="shared" si="327"/>
        <v>0</v>
      </c>
      <c r="AP665" s="2">
        <f t="shared" si="327"/>
        <v>0</v>
      </c>
      <c r="AQ665" s="2">
        <f t="shared" si="327"/>
        <v>0</v>
      </c>
      <c r="AR665" s="2">
        <f t="shared" si="327"/>
        <v>0</v>
      </c>
      <c r="AS665" s="2">
        <f t="shared" si="327"/>
        <v>0</v>
      </c>
      <c r="AT665" s="2">
        <f t="shared" si="327"/>
        <v>0</v>
      </c>
      <c r="AU665" s="2">
        <f t="shared" si="327"/>
        <v>0</v>
      </c>
      <c r="AV665" s="2">
        <f t="shared" si="327"/>
        <v>0</v>
      </c>
      <c r="AW665" s="2">
        <f t="shared" si="327"/>
        <v>0</v>
      </c>
      <c r="AX665" s="2">
        <f t="shared" si="327"/>
        <v>0</v>
      </c>
      <c r="AY665" s="2">
        <f t="shared" si="327"/>
        <v>0</v>
      </c>
      <c r="AZ665" s="2">
        <f t="shared" si="327"/>
        <v>0</v>
      </c>
      <c r="BA665" s="2">
        <f t="shared" si="327"/>
        <v>0</v>
      </c>
      <c r="BB665" s="2">
        <f t="shared" si="327"/>
        <v>0</v>
      </c>
      <c r="BC665" s="2">
        <f t="shared" si="327"/>
        <v>0</v>
      </c>
      <c r="BD665" s="2">
        <f t="shared" si="327"/>
        <v>0</v>
      </c>
      <c r="BE665" s="2">
        <f t="shared" si="327"/>
        <v>0</v>
      </c>
      <c r="BF665" s="2">
        <f t="shared" si="327"/>
        <v>0</v>
      </c>
      <c r="BG665" s="2">
        <f t="shared" si="327"/>
        <v>0</v>
      </c>
      <c r="BH665" s="2">
        <f t="shared" si="327"/>
        <v>0</v>
      </c>
      <c r="BI665" s="2">
        <f t="shared" si="327"/>
        <v>0</v>
      </c>
      <c r="BJ665" s="2">
        <f t="shared" si="327"/>
        <v>0</v>
      </c>
      <c r="BK665" s="2">
        <f t="shared" si="327"/>
        <v>0</v>
      </c>
      <c r="BL665" s="2">
        <f t="shared" si="327"/>
        <v>0</v>
      </c>
      <c r="BM665" s="2">
        <f t="shared" si="327"/>
        <v>0</v>
      </c>
      <c r="BN665" s="2">
        <f t="shared" si="327"/>
        <v>0</v>
      </c>
      <c r="BO665" s="2">
        <f t="shared" si="327"/>
        <v>0</v>
      </c>
    </row>
    <row r="666" spans="1:67">
      <c r="B666" s="14" t="s">
        <v>324</v>
      </c>
      <c r="E666" s="178"/>
      <c r="F666" s="178"/>
      <c r="J666" s="2"/>
      <c r="L666" s="2">
        <f t="shared" ref="L666:BO666" si="328">IF(OR(L$10&lt;$C665,L$10&gt;$C665+$G665),0,IF(L$10=$C665,$E665*(1+$I665)^(L$10-$E$663)*$H665,IF(L$10=$C665+$G665,$E665*(1+$I665)^(L$10-$E$663)*(1-$H665),$E665*(1+$I665)^(L$10-$E$663))))</f>
        <v>0</v>
      </c>
      <c r="M666" s="2">
        <f t="shared" si="328"/>
        <v>0</v>
      </c>
      <c r="N666" s="2">
        <f t="shared" si="328"/>
        <v>0</v>
      </c>
      <c r="O666" s="2">
        <f t="shared" si="328"/>
        <v>50.395530864726027</v>
      </c>
      <c r="P666" s="2">
        <f t="shared" si="328"/>
        <v>608.20090273437484</v>
      </c>
      <c r="Q666" s="2">
        <f t="shared" si="328"/>
        <v>623.4059253027342</v>
      </c>
      <c r="R666" s="2">
        <f t="shared" si="328"/>
        <v>638.9910734353025</v>
      </c>
      <c r="S666" s="2">
        <f t="shared" si="328"/>
        <v>654.9658502711851</v>
      </c>
      <c r="T666" s="2">
        <f t="shared" si="328"/>
        <v>671.33999652796467</v>
      </c>
      <c r="U666" s="2">
        <f t="shared" si="328"/>
        <v>688.12349644116364</v>
      </c>
      <c r="V666" s="2">
        <f t="shared" si="328"/>
        <v>705.32658385219281</v>
      </c>
      <c r="W666" s="2">
        <f t="shared" si="328"/>
        <v>722.95974844849752</v>
      </c>
      <c r="X666" s="2">
        <f t="shared" si="328"/>
        <v>741.03374215970996</v>
      </c>
      <c r="Y666" s="2">
        <f t="shared" si="328"/>
        <v>759.55958571370263</v>
      </c>
      <c r="Z666" s="2">
        <f t="shared" si="328"/>
        <v>778.54857535654514</v>
      </c>
      <c r="AA666" s="2">
        <f t="shared" si="328"/>
        <v>798.01228974045887</v>
      </c>
      <c r="AB666" s="2">
        <f t="shared" si="328"/>
        <v>817.96259698397023</v>
      </c>
      <c r="AC666" s="2">
        <f t="shared" si="328"/>
        <v>838.41166190856939</v>
      </c>
      <c r="AD666" s="2">
        <f t="shared" si="328"/>
        <v>859.37195345628368</v>
      </c>
      <c r="AE666" s="2">
        <f t="shared" si="328"/>
        <v>880.85625229269078</v>
      </c>
      <c r="AF666" s="2">
        <f t="shared" si="328"/>
        <v>902.87765860000798</v>
      </c>
      <c r="AG666" s="2">
        <f t="shared" si="328"/>
        <v>925.4496000650081</v>
      </c>
      <c r="AH666" s="2">
        <f t="shared" si="328"/>
        <v>948.58584006663318</v>
      </c>
      <c r="AI666" s="2">
        <f t="shared" si="328"/>
        <v>972.30048606829905</v>
      </c>
      <c r="AJ666" s="2">
        <f t="shared" si="328"/>
        <v>996.60799822000649</v>
      </c>
      <c r="AK666" s="2">
        <f t="shared" si="328"/>
        <v>1021.5231981755065</v>
      </c>
      <c r="AL666" s="2">
        <f t="shared" si="328"/>
        <v>1047.0612781298942</v>
      </c>
      <c r="AM666" s="2">
        <f t="shared" si="328"/>
        <v>1073.2378100831413</v>
      </c>
      <c r="AN666" s="2">
        <f t="shared" si="328"/>
        <v>1006.6382583067491</v>
      </c>
      <c r="AO666" s="2">
        <f t="shared" si="328"/>
        <v>0</v>
      </c>
      <c r="AP666" s="2">
        <f t="shared" si="328"/>
        <v>0</v>
      </c>
      <c r="AQ666" s="2">
        <f t="shared" si="328"/>
        <v>0</v>
      </c>
      <c r="AR666" s="2">
        <f t="shared" si="328"/>
        <v>0</v>
      </c>
      <c r="AS666" s="2">
        <f t="shared" si="328"/>
        <v>0</v>
      </c>
      <c r="AT666" s="2">
        <f t="shared" si="328"/>
        <v>0</v>
      </c>
      <c r="AU666" s="2">
        <f t="shared" si="328"/>
        <v>0</v>
      </c>
      <c r="AV666" s="2">
        <f t="shared" si="328"/>
        <v>0</v>
      </c>
      <c r="AW666" s="2">
        <f t="shared" si="328"/>
        <v>0</v>
      </c>
      <c r="AX666" s="2">
        <f t="shared" si="328"/>
        <v>0</v>
      </c>
      <c r="AY666" s="2">
        <f t="shared" si="328"/>
        <v>0</v>
      </c>
      <c r="AZ666" s="2">
        <f t="shared" si="328"/>
        <v>0</v>
      </c>
      <c r="BA666" s="2">
        <f t="shared" si="328"/>
        <v>0</v>
      </c>
      <c r="BB666" s="2">
        <f t="shared" si="328"/>
        <v>0</v>
      </c>
      <c r="BC666" s="2">
        <f t="shared" si="328"/>
        <v>0</v>
      </c>
      <c r="BD666" s="2">
        <f t="shared" si="328"/>
        <v>0</v>
      </c>
      <c r="BE666" s="2">
        <f t="shared" si="328"/>
        <v>0</v>
      </c>
      <c r="BF666" s="2">
        <f t="shared" si="328"/>
        <v>0</v>
      </c>
      <c r="BG666" s="2">
        <f t="shared" si="328"/>
        <v>0</v>
      </c>
      <c r="BH666" s="2">
        <f t="shared" si="328"/>
        <v>0</v>
      </c>
      <c r="BI666" s="2">
        <f t="shared" si="328"/>
        <v>0</v>
      </c>
      <c r="BJ666" s="2">
        <f t="shared" si="328"/>
        <v>0</v>
      </c>
      <c r="BK666" s="2">
        <f t="shared" si="328"/>
        <v>0</v>
      </c>
      <c r="BL666" s="2">
        <f t="shared" si="328"/>
        <v>0</v>
      </c>
      <c r="BM666" s="2">
        <f t="shared" si="328"/>
        <v>0</v>
      </c>
      <c r="BN666" s="2">
        <f t="shared" si="328"/>
        <v>0</v>
      </c>
      <c r="BO666" s="2">
        <f t="shared" si="328"/>
        <v>0</v>
      </c>
    </row>
    <row r="667" spans="1:67">
      <c r="B667" s="14"/>
      <c r="E667" s="178"/>
      <c r="F667" s="178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 spans="1:67">
      <c r="B668" s="15" t="s">
        <v>325</v>
      </c>
      <c r="E668" s="178"/>
      <c r="F668" s="178"/>
      <c r="L668" s="18">
        <v>0</v>
      </c>
      <c r="M668" s="18">
        <v>0</v>
      </c>
      <c r="N668" s="18">
        <v>0</v>
      </c>
      <c r="O668" s="18">
        <v>0.89278870820999146</v>
      </c>
      <c r="P668" s="18">
        <v>16.888898849487305</v>
      </c>
      <c r="Q668" s="18">
        <v>12.953482627868652</v>
      </c>
      <c r="R668" s="18">
        <v>2.9302755370736122E-2</v>
      </c>
      <c r="S668" s="18">
        <v>2.8810732066631317E-2</v>
      </c>
      <c r="T668" s="18">
        <v>2.8863994404673576E-2</v>
      </c>
      <c r="U668" s="18">
        <v>3.27724888920784E-2</v>
      </c>
      <c r="V668" s="18">
        <v>5.4152831435203552E-2</v>
      </c>
      <c r="W668" s="18">
        <v>6.5145224332809448E-2</v>
      </c>
      <c r="X668" s="18">
        <v>6.9005012512207031E-2</v>
      </c>
      <c r="Y668" s="18">
        <v>9.0240247547626495E-2</v>
      </c>
      <c r="Z668" s="18">
        <v>0.14721773564815521</v>
      </c>
      <c r="AA668" s="18">
        <v>0.32439461350440979</v>
      </c>
      <c r="AB668" s="18">
        <v>0.72723525762557983</v>
      </c>
      <c r="AC668" s="18">
        <v>1.5925060510635376</v>
      </c>
      <c r="AD668" s="18">
        <v>2.0000524520874023</v>
      </c>
      <c r="AE668" s="18">
        <v>2.3867900371551514</v>
      </c>
      <c r="AF668" s="18">
        <v>2.5101275444030762</v>
      </c>
      <c r="AG668" s="18">
        <v>1.9448039531707764</v>
      </c>
      <c r="AH668" s="18">
        <v>2.1276233196258545</v>
      </c>
      <c r="AI668" s="18">
        <v>2.2317652702331543</v>
      </c>
      <c r="AJ668" s="18">
        <v>2.2656633853912354</v>
      </c>
      <c r="AK668" s="18">
        <v>1.8043113946914673</v>
      </c>
      <c r="AL668" s="18">
        <v>1.9548419713973999</v>
      </c>
      <c r="AM668" s="18">
        <v>2.0249912738800049</v>
      </c>
      <c r="AN668" s="18">
        <v>1.3883509635925293</v>
      </c>
      <c r="AO668" s="18">
        <v>0</v>
      </c>
      <c r="AP668" s="18">
        <v>0</v>
      </c>
      <c r="AQ668" s="18">
        <v>0</v>
      </c>
      <c r="AR668" s="18">
        <v>0</v>
      </c>
      <c r="AS668" s="18">
        <v>0</v>
      </c>
      <c r="AT668" s="18">
        <v>0</v>
      </c>
      <c r="AU668" s="18">
        <v>0</v>
      </c>
      <c r="AV668" s="18">
        <v>0</v>
      </c>
      <c r="AW668" s="18">
        <v>0</v>
      </c>
      <c r="AX668" s="18">
        <v>0</v>
      </c>
      <c r="AY668" s="18">
        <v>0</v>
      </c>
      <c r="AZ668" s="18">
        <v>0</v>
      </c>
      <c r="BA668" s="18">
        <v>0</v>
      </c>
      <c r="BB668" s="18">
        <v>0</v>
      </c>
      <c r="BC668" s="18">
        <v>0</v>
      </c>
      <c r="BD668" s="18">
        <v>0</v>
      </c>
      <c r="BE668" s="18">
        <v>0</v>
      </c>
      <c r="BF668" s="18">
        <v>0</v>
      </c>
      <c r="BG668" s="18">
        <v>0</v>
      </c>
      <c r="BH668" s="18">
        <v>0</v>
      </c>
      <c r="BI668" s="18">
        <v>0</v>
      </c>
      <c r="BJ668" s="18">
        <v>0</v>
      </c>
      <c r="BK668" s="18">
        <v>0</v>
      </c>
      <c r="BL668" s="18">
        <v>0</v>
      </c>
      <c r="BM668" s="18">
        <v>0</v>
      </c>
      <c r="BN668" s="18">
        <v>0</v>
      </c>
      <c r="BO668" s="18">
        <v>0</v>
      </c>
    </row>
    <row r="669" spans="1:67">
      <c r="B669" s="14" t="s">
        <v>326</v>
      </c>
      <c r="E669" s="178"/>
      <c r="F669" s="178"/>
      <c r="J669" s="2"/>
      <c r="L669" s="2">
        <f t="shared" ref="L669:BO669" si="329">IF(L$10&lt;$C665,0,$F665*L668*(1+$I665)^(L$10-$E$663))</f>
        <v>0</v>
      </c>
      <c r="M669" s="2">
        <f t="shared" si="329"/>
        <v>0</v>
      </c>
      <c r="N669" s="2">
        <f t="shared" si="329"/>
        <v>0</v>
      </c>
      <c r="O669" s="2">
        <f t="shared" si="329"/>
        <v>5.4032691396718651</v>
      </c>
      <c r="P669" s="2">
        <f t="shared" si="329"/>
        <v>104.76907553291508</v>
      </c>
      <c r="Q669" s="2">
        <f t="shared" si="329"/>
        <v>82.364902664571233</v>
      </c>
      <c r="R669" s="2">
        <f t="shared" si="329"/>
        <v>0.19098003446887146</v>
      </c>
      <c r="S669" s="2">
        <f t="shared" si="329"/>
        <v>0.192467615993204</v>
      </c>
      <c r="T669" s="2">
        <f t="shared" si="329"/>
        <v>0.19764401621996761</v>
      </c>
      <c r="U669" s="2">
        <f t="shared" si="329"/>
        <v>0.23001731469409903</v>
      </c>
      <c r="V669" s="2">
        <f t="shared" si="329"/>
        <v>0.38957953830107178</v>
      </c>
      <c r="W669" s="2">
        <f t="shared" si="329"/>
        <v>0.48037612972600907</v>
      </c>
      <c r="X669" s="2">
        <f t="shared" si="329"/>
        <v>0.5215588742128946</v>
      </c>
      <c r="Y669" s="2">
        <f t="shared" si="329"/>
        <v>0.69911213999258004</v>
      </c>
      <c r="Z669" s="2">
        <f t="shared" si="329"/>
        <v>1.1690432122708039</v>
      </c>
      <c r="AA669" s="2">
        <f t="shared" si="329"/>
        <v>2.6403890966568855</v>
      </c>
      <c r="AB669" s="2">
        <f t="shared" si="329"/>
        <v>6.0672667304809078</v>
      </c>
      <c r="AC669" s="2">
        <f t="shared" si="329"/>
        <v>13.618306940432996</v>
      </c>
      <c r="AD669" s="2">
        <f t="shared" si="329"/>
        <v>17.531023744358336</v>
      </c>
      <c r="AE669" s="2">
        <f t="shared" si="329"/>
        <v>21.443909928340592</v>
      </c>
      <c r="AF669" s="2">
        <f t="shared" si="329"/>
        <v>23.115825789543681</v>
      </c>
      <c r="AG669" s="2">
        <f t="shared" si="329"/>
        <v>18.357490723315951</v>
      </c>
      <c r="AH669" s="2">
        <f t="shared" si="329"/>
        <v>20.585247639634652</v>
      </c>
      <c r="AI669" s="2">
        <f t="shared" si="329"/>
        <v>22.132666222420713</v>
      </c>
      <c r="AJ669" s="2">
        <f t="shared" si="329"/>
        <v>23.03055856895061</v>
      </c>
      <c r="AK669" s="2">
        <f t="shared" si="329"/>
        <v>18.799419634886966</v>
      </c>
      <c r="AL669" s="2">
        <f t="shared" si="329"/>
        <v>20.877018243370014</v>
      </c>
      <c r="AM669" s="2">
        <f t="shared" si="329"/>
        <v>22.166842586599699</v>
      </c>
      <c r="AN669" s="2">
        <f t="shared" si="329"/>
        <v>15.577717101017786</v>
      </c>
      <c r="AO669" s="2">
        <f t="shared" si="329"/>
        <v>0</v>
      </c>
      <c r="AP669" s="2">
        <f t="shared" si="329"/>
        <v>0</v>
      </c>
      <c r="AQ669" s="2">
        <f t="shared" si="329"/>
        <v>0</v>
      </c>
      <c r="AR669" s="2">
        <f t="shared" si="329"/>
        <v>0</v>
      </c>
      <c r="AS669" s="2">
        <f t="shared" si="329"/>
        <v>0</v>
      </c>
      <c r="AT669" s="2">
        <f t="shared" si="329"/>
        <v>0</v>
      </c>
      <c r="AU669" s="2">
        <f t="shared" si="329"/>
        <v>0</v>
      </c>
      <c r="AV669" s="2">
        <f t="shared" si="329"/>
        <v>0</v>
      </c>
      <c r="AW669" s="2">
        <f t="shared" si="329"/>
        <v>0</v>
      </c>
      <c r="AX669" s="2">
        <f t="shared" si="329"/>
        <v>0</v>
      </c>
      <c r="AY669" s="2">
        <f t="shared" si="329"/>
        <v>0</v>
      </c>
      <c r="AZ669" s="2">
        <f t="shared" si="329"/>
        <v>0</v>
      </c>
      <c r="BA669" s="2">
        <f t="shared" si="329"/>
        <v>0</v>
      </c>
      <c r="BB669" s="2">
        <f t="shared" si="329"/>
        <v>0</v>
      </c>
      <c r="BC669" s="2">
        <f t="shared" si="329"/>
        <v>0</v>
      </c>
      <c r="BD669" s="2">
        <f t="shared" si="329"/>
        <v>0</v>
      </c>
      <c r="BE669" s="2">
        <f t="shared" si="329"/>
        <v>0</v>
      </c>
      <c r="BF669" s="2">
        <f t="shared" si="329"/>
        <v>0</v>
      </c>
      <c r="BG669" s="2">
        <f t="shared" si="329"/>
        <v>0</v>
      </c>
      <c r="BH669" s="2">
        <f t="shared" si="329"/>
        <v>0</v>
      </c>
      <c r="BI669" s="2">
        <f t="shared" si="329"/>
        <v>0</v>
      </c>
      <c r="BJ669" s="2">
        <f t="shared" si="329"/>
        <v>0</v>
      </c>
      <c r="BK669" s="2">
        <f t="shared" si="329"/>
        <v>0</v>
      </c>
      <c r="BL669" s="2">
        <f t="shared" si="329"/>
        <v>0</v>
      </c>
      <c r="BM669" s="2">
        <f t="shared" si="329"/>
        <v>0</v>
      </c>
      <c r="BN669" s="2">
        <f t="shared" si="329"/>
        <v>0</v>
      </c>
      <c r="BO669" s="2">
        <f t="shared" si="329"/>
        <v>0</v>
      </c>
    </row>
    <row r="670" spans="1:67">
      <c r="B670" s="14"/>
      <c r="E670" s="178"/>
      <c r="F670" s="178"/>
    </row>
    <row r="671" spans="1:67">
      <c r="A671" t="s">
        <v>399</v>
      </c>
      <c r="B671" s="14" t="s">
        <v>17</v>
      </c>
      <c r="E671" s="178"/>
      <c r="F671" s="178"/>
      <c r="I671" s="159" t="s">
        <v>548</v>
      </c>
      <c r="J671" s="2">
        <f>NPV($C$4,M671:BO671)+L671</f>
        <v>7491.7981685138257</v>
      </c>
      <c r="L671" s="2">
        <f t="shared" ref="L671:BO671" si="330">SUM(L666,L669)</f>
        <v>0</v>
      </c>
      <c r="M671" s="2">
        <f t="shared" si="330"/>
        <v>0</v>
      </c>
      <c r="N671" s="2">
        <f t="shared" si="330"/>
        <v>0</v>
      </c>
      <c r="O671" s="2">
        <f t="shared" si="330"/>
        <v>55.79880000439789</v>
      </c>
      <c r="P671" s="2">
        <f t="shared" si="330"/>
        <v>712.96997826728989</v>
      </c>
      <c r="Q671" s="2">
        <f t="shared" si="330"/>
        <v>705.77082796730542</v>
      </c>
      <c r="R671" s="2">
        <f t="shared" si="330"/>
        <v>639.1820534697714</v>
      </c>
      <c r="S671" s="2">
        <f t="shared" si="330"/>
        <v>655.15831788717833</v>
      </c>
      <c r="T671" s="2">
        <f t="shared" si="330"/>
        <v>671.53764054418468</v>
      </c>
      <c r="U671" s="2">
        <f t="shared" si="330"/>
        <v>688.35351375585776</v>
      </c>
      <c r="V671" s="2">
        <f t="shared" si="330"/>
        <v>705.71616339049388</v>
      </c>
      <c r="W671" s="2">
        <f t="shared" si="330"/>
        <v>723.4401245782235</v>
      </c>
      <c r="X671" s="2">
        <f t="shared" si="330"/>
        <v>741.55530103392289</v>
      </c>
      <c r="Y671" s="2">
        <f t="shared" si="330"/>
        <v>760.25869785369525</v>
      </c>
      <c r="Z671" s="2">
        <f t="shared" si="330"/>
        <v>779.71761856881596</v>
      </c>
      <c r="AA671" s="2">
        <f t="shared" si="330"/>
        <v>800.65267883711579</v>
      </c>
      <c r="AB671" s="2">
        <f t="shared" si="330"/>
        <v>824.02986371445115</v>
      </c>
      <c r="AC671" s="2">
        <f t="shared" si="330"/>
        <v>852.02996884900233</v>
      </c>
      <c r="AD671" s="2">
        <f t="shared" si="330"/>
        <v>876.902977200642</v>
      </c>
      <c r="AE671" s="2">
        <f t="shared" si="330"/>
        <v>902.30016222103143</v>
      </c>
      <c r="AF671" s="2">
        <f t="shared" si="330"/>
        <v>925.99348438955167</v>
      </c>
      <c r="AG671" s="2">
        <f t="shared" si="330"/>
        <v>943.8070907883241</v>
      </c>
      <c r="AH671" s="2">
        <f t="shared" si="330"/>
        <v>969.17108770626783</v>
      </c>
      <c r="AI671" s="2">
        <f t="shared" si="330"/>
        <v>994.43315229071982</v>
      </c>
      <c r="AJ671" s="2">
        <f t="shared" si="330"/>
        <v>1019.6385567889571</v>
      </c>
      <c r="AK671" s="2">
        <f t="shared" si="330"/>
        <v>1040.3226178103935</v>
      </c>
      <c r="AL671" s="2">
        <f t="shared" si="330"/>
        <v>1067.9382963732642</v>
      </c>
      <c r="AM671" s="2">
        <f t="shared" si="330"/>
        <v>1095.4046526697409</v>
      </c>
      <c r="AN671" s="2">
        <f t="shared" si="330"/>
        <v>1022.2159754077669</v>
      </c>
      <c r="AO671" s="2">
        <f t="shared" si="330"/>
        <v>0</v>
      </c>
      <c r="AP671" s="2">
        <f t="shared" si="330"/>
        <v>0</v>
      </c>
      <c r="AQ671" s="2">
        <f t="shared" si="330"/>
        <v>0</v>
      </c>
      <c r="AR671" s="2">
        <f t="shared" si="330"/>
        <v>0</v>
      </c>
      <c r="AS671" s="2">
        <f t="shared" si="330"/>
        <v>0</v>
      </c>
      <c r="AT671" s="2">
        <f t="shared" si="330"/>
        <v>0</v>
      </c>
      <c r="AU671" s="2">
        <f t="shared" si="330"/>
        <v>0</v>
      </c>
      <c r="AV671" s="2">
        <f t="shared" si="330"/>
        <v>0</v>
      </c>
      <c r="AW671" s="2">
        <f t="shared" si="330"/>
        <v>0</v>
      </c>
      <c r="AX671" s="2">
        <f t="shared" si="330"/>
        <v>0</v>
      </c>
      <c r="AY671" s="2">
        <f t="shared" si="330"/>
        <v>0</v>
      </c>
      <c r="AZ671" s="2">
        <f t="shared" si="330"/>
        <v>0</v>
      </c>
      <c r="BA671" s="2">
        <f t="shared" si="330"/>
        <v>0</v>
      </c>
      <c r="BB671" s="2">
        <f t="shared" si="330"/>
        <v>0</v>
      </c>
      <c r="BC671" s="2">
        <f t="shared" si="330"/>
        <v>0</v>
      </c>
      <c r="BD671" s="2">
        <f t="shared" si="330"/>
        <v>0</v>
      </c>
      <c r="BE671" s="2">
        <f t="shared" si="330"/>
        <v>0</v>
      </c>
      <c r="BF671" s="2">
        <f t="shared" si="330"/>
        <v>0</v>
      </c>
      <c r="BG671" s="2">
        <f t="shared" si="330"/>
        <v>0</v>
      </c>
      <c r="BH671" s="2">
        <f t="shared" si="330"/>
        <v>0</v>
      </c>
      <c r="BI671" s="2">
        <f t="shared" si="330"/>
        <v>0</v>
      </c>
      <c r="BJ671" s="2">
        <f t="shared" si="330"/>
        <v>0</v>
      </c>
      <c r="BK671" s="2">
        <f t="shared" si="330"/>
        <v>0</v>
      </c>
      <c r="BL671" s="2">
        <f t="shared" si="330"/>
        <v>0</v>
      </c>
      <c r="BM671" s="2">
        <f t="shared" si="330"/>
        <v>0</v>
      </c>
      <c r="BN671" s="2">
        <f t="shared" si="330"/>
        <v>0</v>
      </c>
      <c r="BO671" s="2">
        <f t="shared" si="330"/>
        <v>0</v>
      </c>
    </row>
    <row r="672" spans="1:67">
      <c r="B672" s="9"/>
      <c r="E672" s="178"/>
      <c r="F672" s="178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 spans="1:67">
      <c r="A673">
        <f>+A665+1</f>
        <v>2</v>
      </c>
      <c r="B673" s="13" t="s">
        <v>562</v>
      </c>
      <c r="C673" s="176">
        <v>2022</v>
      </c>
      <c r="D673" s="159">
        <v>12</v>
      </c>
      <c r="E673" s="159">
        <v>0</v>
      </c>
      <c r="F673" s="159">
        <v>0</v>
      </c>
      <c r="G673" s="159">
        <v>60</v>
      </c>
      <c r="H673" s="59">
        <f>(DATE(C673,12,31)-DATE(C673,D673,1)+1)/365</f>
        <v>8.4931506849315067E-2</v>
      </c>
      <c r="I673" s="177">
        <f>+$C$7</f>
        <v>2.5000000000000001E-2</v>
      </c>
      <c r="J673" s="2">
        <f>NPV($C$4,M673:BO673)+L673</f>
        <v>0</v>
      </c>
      <c r="L673" s="2">
        <f>+L679</f>
        <v>0</v>
      </c>
      <c r="M673" s="2">
        <f t="shared" ref="M673:BO673" si="331">+M679</f>
        <v>0</v>
      </c>
      <c r="N673" s="2">
        <f t="shared" si="331"/>
        <v>0</v>
      </c>
      <c r="O673" s="2">
        <f t="shared" si="331"/>
        <v>0</v>
      </c>
      <c r="P673" s="2">
        <f t="shared" si="331"/>
        <v>0</v>
      </c>
      <c r="Q673" s="2">
        <f t="shared" si="331"/>
        <v>0</v>
      </c>
      <c r="R673" s="2">
        <f t="shared" si="331"/>
        <v>0</v>
      </c>
      <c r="S673" s="2">
        <f t="shared" si="331"/>
        <v>0</v>
      </c>
      <c r="T673" s="2">
        <f t="shared" si="331"/>
        <v>0</v>
      </c>
      <c r="U673" s="2">
        <f t="shared" si="331"/>
        <v>0</v>
      </c>
      <c r="V673" s="2">
        <f t="shared" si="331"/>
        <v>0</v>
      </c>
      <c r="W673" s="2">
        <f t="shared" si="331"/>
        <v>0</v>
      </c>
      <c r="X673" s="2">
        <f t="shared" si="331"/>
        <v>0</v>
      </c>
      <c r="Y673" s="2">
        <f t="shared" si="331"/>
        <v>0</v>
      </c>
      <c r="Z673" s="2">
        <f t="shared" si="331"/>
        <v>0</v>
      </c>
      <c r="AA673" s="2">
        <f t="shared" si="331"/>
        <v>0</v>
      </c>
      <c r="AB673" s="2">
        <f t="shared" si="331"/>
        <v>0</v>
      </c>
      <c r="AC673" s="2">
        <f t="shared" si="331"/>
        <v>0</v>
      </c>
      <c r="AD673" s="2">
        <f t="shared" si="331"/>
        <v>0</v>
      </c>
      <c r="AE673" s="2">
        <f t="shared" si="331"/>
        <v>0</v>
      </c>
      <c r="AF673" s="2">
        <f t="shared" si="331"/>
        <v>0</v>
      </c>
      <c r="AG673" s="2">
        <f t="shared" si="331"/>
        <v>0</v>
      </c>
      <c r="AH673" s="2">
        <f t="shared" si="331"/>
        <v>0</v>
      </c>
      <c r="AI673" s="2">
        <f t="shared" si="331"/>
        <v>0</v>
      </c>
      <c r="AJ673" s="2">
        <f t="shared" si="331"/>
        <v>0</v>
      </c>
      <c r="AK673" s="2">
        <f t="shared" si="331"/>
        <v>0</v>
      </c>
      <c r="AL673" s="2">
        <f t="shared" si="331"/>
        <v>0</v>
      </c>
      <c r="AM673" s="2">
        <f t="shared" si="331"/>
        <v>0</v>
      </c>
      <c r="AN673" s="2">
        <f t="shared" si="331"/>
        <v>0</v>
      </c>
      <c r="AO673" s="2">
        <f t="shared" si="331"/>
        <v>0</v>
      </c>
      <c r="AP673" s="2">
        <f t="shared" si="331"/>
        <v>0</v>
      </c>
      <c r="AQ673" s="2">
        <f t="shared" si="331"/>
        <v>0</v>
      </c>
      <c r="AR673" s="2">
        <f t="shared" si="331"/>
        <v>0</v>
      </c>
      <c r="AS673" s="2">
        <f t="shared" si="331"/>
        <v>0</v>
      </c>
      <c r="AT673" s="2">
        <f t="shared" si="331"/>
        <v>0</v>
      </c>
      <c r="AU673" s="2">
        <f t="shared" si="331"/>
        <v>0</v>
      </c>
      <c r="AV673" s="2">
        <f t="shared" si="331"/>
        <v>0</v>
      </c>
      <c r="AW673" s="2">
        <f t="shared" si="331"/>
        <v>0</v>
      </c>
      <c r="AX673" s="2">
        <f t="shared" si="331"/>
        <v>0</v>
      </c>
      <c r="AY673" s="2">
        <f t="shared" si="331"/>
        <v>0</v>
      </c>
      <c r="AZ673" s="2">
        <f t="shared" si="331"/>
        <v>0</v>
      </c>
      <c r="BA673" s="2">
        <f t="shared" si="331"/>
        <v>0</v>
      </c>
      <c r="BB673" s="2">
        <f t="shared" si="331"/>
        <v>0</v>
      </c>
      <c r="BC673" s="2">
        <f t="shared" si="331"/>
        <v>0</v>
      </c>
      <c r="BD673" s="2">
        <f t="shared" si="331"/>
        <v>0</v>
      </c>
      <c r="BE673" s="2">
        <f t="shared" si="331"/>
        <v>0</v>
      </c>
      <c r="BF673" s="2">
        <f t="shared" si="331"/>
        <v>0</v>
      </c>
      <c r="BG673" s="2">
        <f t="shared" si="331"/>
        <v>0</v>
      </c>
      <c r="BH673" s="2">
        <f t="shared" si="331"/>
        <v>0</v>
      </c>
      <c r="BI673" s="2">
        <f t="shared" si="331"/>
        <v>0</v>
      </c>
      <c r="BJ673" s="2">
        <f t="shared" si="331"/>
        <v>0</v>
      </c>
      <c r="BK673" s="2">
        <f t="shared" si="331"/>
        <v>0</v>
      </c>
      <c r="BL673" s="2">
        <f t="shared" si="331"/>
        <v>0</v>
      </c>
      <c r="BM673" s="2">
        <f t="shared" si="331"/>
        <v>0</v>
      </c>
      <c r="BN673" s="2">
        <f t="shared" si="331"/>
        <v>0</v>
      </c>
      <c r="BO673" s="2">
        <f t="shared" si="331"/>
        <v>0</v>
      </c>
    </row>
    <row r="674" spans="1:67">
      <c r="B674" s="14" t="s">
        <v>324</v>
      </c>
      <c r="E674" s="179"/>
      <c r="F674" s="180"/>
      <c r="L674" s="2">
        <f t="shared" ref="L674:BO674" si="332">IF(OR(L$10&lt;$C673,L$10&gt;$C673+$G673),0,IF(L$10=$C673,$E673*(1+$I673)^(L$10-$E$663)*$H673,IF(L$10=$C673+$G673,$E673*(1+$I673)^(L$10-$E$663)*(1-$H673),$E673*(1+$I673)^(L$10-$E$663))))</f>
        <v>0</v>
      </c>
      <c r="M674" s="2">
        <f t="shared" si="332"/>
        <v>0</v>
      </c>
      <c r="N674" s="2">
        <f t="shared" si="332"/>
        <v>0</v>
      </c>
      <c r="O674" s="2">
        <f t="shared" si="332"/>
        <v>0</v>
      </c>
      <c r="P674" s="2">
        <f t="shared" si="332"/>
        <v>0</v>
      </c>
      <c r="Q674" s="2">
        <f t="shared" si="332"/>
        <v>0</v>
      </c>
      <c r="R674" s="2">
        <f t="shared" si="332"/>
        <v>0</v>
      </c>
      <c r="S674" s="2">
        <f t="shared" si="332"/>
        <v>0</v>
      </c>
      <c r="T674" s="2">
        <f t="shared" si="332"/>
        <v>0</v>
      </c>
      <c r="U674" s="2">
        <f t="shared" si="332"/>
        <v>0</v>
      </c>
      <c r="V674" s="2">
        <f t="shared" si="332"/>
        <v>0</v>
      </c>
      <c r="W674" s="2">
        <f t="shared" si="332"/>
        <v>0</v>
      </c>
      <c r="X674" s="2">
        <f t="shared" si="332"/>
        <v>0</v>
      </c>
      <c r="Y674" s="2">
        <f t="shared" si="332"/>
        <v>0</v>
      </c>
      <c r="Z674" s="2">
        <f t="shared" si="332"/>
        <v>0</v>
      </c>
      <c r="AA674" s="2">
        <f t="shared" si="332"/>
        <v>0</v>
      </c>
      <c r="AB674" s="2">
        <f t="shared" si="332"/>
        <v>0</v>
      </c>
      <c r="AC674" s="2">
        <f t="shared" si="332"/>
        <v>0</v>
      </c>
      <c r="AD674" s="2">
        <f t="shared" si="332"/>
        <v>0</v>
      </c>
      <c r="AE674" s="2">
        <f t="shared" si="332"/>
        <v>0</v>
      </c>
      <c r="AF674" s="2">
        <f t="shared" si="332"/>
        <v>0</v>
      </c>
      <c r="AG674" s="2">
        <f t="shared" si="332"/>
        <v>0</v>
      </c>
      <c r="AH674" s="2">
        <f t="shared" si="332"/>
        <v>0</v>
      </c>
      <c r="AI674" s="2">
        <f t="shared" si="332"/>
        <v>0</v>
      </c>
      <c r="AJ674" s="2">
        <f t="shared" si="332"/>
        <v>0</v>
      </c>
      <c r="AK674" s="2">
        <f t="shared" si="332"/>
        <v>0</v>
      </c>
      <c r="AL674" s="2">
        <f t="shared" si="332"/>
        <v>0</v>
      </c>
      <c r="AM674" s="2">
        <f t="shared" si="332"/>
        <v>0</v>
      </c>
      <c r="AN674" s="2">
        <f t="shared" si="332"/>
        <v>0</v>
      </c>
      <c r="AO674" s="2">
        <f t="shared" si="332"/>
        <v>0</v>
      </c>
      <c r="AP674" s="2">
        <f t="shared" si="332"/>
        <v>0</v>
      </c>
      <c r="AQ674" s="2">
        <f t="shared" si="332"/>
        <v>0</v>
      </c>
      <c r="AR674" s="2">
        <f t="shared" si="332"/>
        <v>0</v>
      </c>
      <c r="AS674" s="2">
        <f t="shared" si="332"/>
        <v>0</v>
      </c>
      <c r="AT674" s="2">
        <f t="shared" si="332"/>
        <v>0</v>
      </c>
      <c r="AU674" s="2">
        <f t="shared" si="332"/>
        <v>0</v>
      </c>
      <c r="AV674" s="2">
        <f t="shared" si="332"/>
        <v>0</v>
      </c>
      <c r="AW674" s="2">
        <f t="shared" si="332"/>
        <v>0</v>
      </c>
      <c r="AX674" s="2">
        <f t="shared" si="332"/>
        <v>0</v>
      </c>
      <c r="AY674" s="2">
        <f t="shared" si="332"/>
        <v>0</v>
      </c>
      <c r="AZ674" s="2">
        <f t="shared" si="332"/>
        <v>0</v>
      </c>
      <c r="BA674" s="2">
        <f t="shared" si="332"/>
        <v>0</v>
      </c>
      <c r="BB674" s="2">
        <f t="shared" si="332"/>
        <v>0</v>
      </c>
      <c r="BC674" s="2">
        <f t="shared" si="332"/>
        <v>0</v>
      </c>
      <c r="BD674" s="2">
        <f t="shared" si="332"/>
        <v>0</v>
      </c>
      <c r="BE674" s="2">
        <f t="shared" si="332"/>
        <v>0</v>
      </c>
      <c r="BF674" s="2">
        <f t="shared" si="332"/>
        <v>0</v>
      </c>
      <c r="BG674" s="2">
        <f t="shared" si="332"/>
        <v>0</v>
      </c>
      <c r="BH674" s="2">
        <f t="shared" si="332"/>
        <v>0</v>
      </c>
      <c r="BI674" s="2">
        <f t="shared" si="332"/>
        <v>0</v>
      </c>
      <c r="BJ674" s="2">
        <f t="shared" si="332"/>
        <v>0</v>
      </c>
      <c r="BK674" s="2">
        <f t="shared" si="332"/>
        <v>0</v>
      </c>
      <c r="BL674" s="2">
        <f t="shared" si="332"/>
        <v>0</v>
      </c>
      <c r="BM674" s="2">
        <f t="shared" si="332"/>
        <v>0</v>
      </c>
      <c r="BN674" s="2">
        <f t="shared" si="332"/>
        <v>0</v>
      </c>
      <c r="BO674" s="2">
        <f t="shared" si="332"/>
        <v>0</v>
      </c>
    </row>
    <row r="675" spans="1:67">
      <c r="B675" s="14"/>
      <c r="E675" s="179"/>
      <c r="F675" s="180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 spans="1:67">
      <c r="B676" s="15" t="s">
        <v>325</v>
      </c>
      <c r="E676" s="179"/>
      <c r="F676" s="180"/>
      <c r="L676" s="18">
        <v>0</v>
      </c>
      <c r="M676" s="18">
        <v>0</v>
      </c>
      <c r="N676" s="18">
        <v>0</v>
      </c>
      <c r="O676" s="18">
        <v>0</v>
      </c>
      <c r="P676" s="18">
        <v>0</v>
      </c>
      <c r="Q676" s="18">
        <v>0</v>
      </c>
      <c r="R676" s="18">
        <v>0</v>
      </c>
      <c r="S676" s="18">
        <v>0</v>
      </c>
      <c r="T676" s="18">
        <v>0</v>
      </c>
      <c r="U676" s="18">
        <v>0</v>
      </c>
      <c r="V676" s="18">
        <v>0</v>
      </c>
      <c r="W676" s="18">
        <v>0</v>
      </c>
      <c r="X676" s="18">
        <v>0</v>
      </c>
      <c r="Y676" s="18">
        <v>0</v>
      </c>
      <c r="Z676" s="18">
        <v>0</v>
      </c>
      <c r="AA676" s="18">
        <v>0</v>
      </c>
      <c r="AB676" s="18">
        <v>0</v>
      </c>
      <c r="AC676" s="18">
        <v>0</v>
      </c>
      <c r="AD676" s="18">
        <v>0</v>
      </c>
      <c r="AE676" s="18">
        <v>0</v>
      </c>
      <c r="AF676" s="18">
        <v>0</v>
      </c>
      <c r="AG676" s="18">
        <v>0</v>
      </c>
      <c r="AH676" s="18">
        <v>0</v>
      </c>
      <c r="AI676" s="18">
        <v>0</v>
      </c>
      <c r="AJ676" s="18">
        <v>0</v>
      </c>
      <c r="AK676" s="18">
        <v>0</v>
      </c>
      <c r="AL676" s="18">
        <v>0</v>
      </c>
      <c r="AM676" s="18">
        <v>0</v>
      </c>
      <c r="AN676" s="18">
        <v>0</v>
      </c>
      <c r="AO676" s="18">
        <v>0</v>
      </c>
      <c r="AP676" s="18">
        <v>0</v>
      </c>
      <c r="AQ676" s="18">
        <v>0</v>
      </c>
      <c r="AR676" s="18">
        <v>0</v>
      </c>
      <c r="AS676" s="18">
        <v>0</v>
      </c>
      <c r="AT676" s="18">
        <v>0</v>
      </c>
      <c r="AU676" s="18">
        <v>0</v>
      </c>
      <c r="AV676" s="18">
        <v>0</v>
      </c>
      <c r="AW676" s="18">
        <v>0</v>
      </c>
      <c r="AX676" s="18">
        <v>0</v>
      </c>
      <c r="AY676" s="18">
        <v>0</v>
      </c>
      <c r="AZ676" s="18">
        <v>0</v>
      </c>
      <c r="BA676" s="18">
        <v>0</v>
      </c>
      <c r="BB676" s="18">
        <v>0</v>
      </c>
      <c r="BC676" s="18">
        <v>0</v>
      </c>
      <c r="BD676" s="18">
        <v>0</v>
      </c>
      <c r="BE676" s="18">
        <v>0</v>
      </c>
      <c r="BF676" s="18">
        <v>0</v>
      </c>
      <c r="BG676" s="18">
        <v>0</v>
      </c>
      <c r="BH676" s="18">
        <v>0</v>
      </c>
      <c r="BI676" s="18">
        <v>0</v>
      </c>
      <c r="BJ676" s="18">
        <v>0</v>
      </c>
      <c r="BK676" s="18">
        <v>0</v>
      </c>
      <c r="BL676" s="18">
        <v>0</v>
      </c>
      <c r="BM676" s="18">
        <v>0</v>
      </c>
      <c r="BN676" s="18">
        <v>0</v>
      </c>
      <c r="BO676" s="18">
        <v>0</v>
      </c>
    </row>
    <row r="677" spans="1:67">
      <c r="B677" s="14" t="s">
        <v>326</v>
      </c>
      <c r="E677" s="179"/>
      <c r="F677" s="180"/>
      <c r="L677" s="2">
        <f t="shared" ref="L677:BO677" si="333">IF(L$10&lt;$C673,0,$F673*L676*(1+$I673)^(L$10-$E$663))</f>
        <v>0</v>
      </c>
      <c r="M677" s="2">
        <f t="shared" si="333"/>
        <v>0</v>
      </c>
      <c r="N677" s="2">
        <f t="shared" si="333"/>
        <v>0</v>
      </c>
      <c r="O677" s="2">
        <f t="shared" si="333"/>
        <v>0</v>
      </c>
      <c r="P677" s="2">
        <f t="shared" si="333"/>
        <v>0</v>
      </c>
      <c r="Q677" s="2">
        <f t="shared" si="333"/>
        <v>0</v>
      </c>
      <c r="R677" s="2">
        <f t="shared" si="333"/>
        <v>0</v>
      </c>
      <c r="S677" s="2">
        <f t="shared" si="333"/>
        <v>0</v>
      </c>
      <c r="T677" s="2">
        <f t="shared" si="333"/>
        <v>0</v>
      </c>
      <c r="U677" s="2">
        <f t="shared" si="333"/>
        <v>0</v>
      </c>
      <c r="V677" s="2">
        <f t="shared" si="333"/>
        <v>0</v>
      </c>
      <c r="W677" s="2">
        <f t="shared" si="333"/>
        <v>0</v>
      </c>
      <c r="X677" s="2">
        <f t="shared" si="333"/>
        <v>0</v>
      </c>
      <c r="Y677" s="2">
        <f t="shared" si="333"/>
        <v>0</v>
      </c>
      <c r="Z677" s="2">
        <f t="shared" si="333"/>
        <v>0</v>
      </c>
      <c r="AA677" s="2">
        <f t="shared" si="333"/>
        <v>0</v>
      </c>
      <c r="AB677" s="2">
        <f t="shared" si="333"/>
        <v>0</v>
      </c>
      <c r="AC677" s="2">
        <f t="shared" si="333"/>
        <v>0</v>
      </c>
      <c r="AD677" s="2">
        <f t="shared" si="333"/>
        <v>0</v>
      </c>
      <c r="AE677" s="2">
        <f t="shared" si="333"/>
        <v>0</v>
      </c>
      <c r="AF677" s="2">
        <f t="shared" si="333"/>
        <v>0</v>
      </c>
      <c r="AG677" s="2">
        <f t="shared" si="333"/>
        <v>0</v>
      </c>
      <c r="AH677" s="2">
        <f t="shared" si="333"/>
        <v>0</v>
      </c>
      <c r="AI677" s="2">
        <f t="shared" si="333"/>
        <v>0</v>
      </c>
      <c r="AJ677" s="2">
        <f t="shared" si="333"/>
        <v>0</v>
      </c>
      <c r="AK677" s="2">
        <f t="shared" si="333"/>
        <v>0</v>
      </c>
      <c r="AL677" s="2">
        <f t="shared" si="333"/>
        <v>0</v>
      </c>
      <c r="AM677" s="2">
        <f t="shared" si="333"/>
        <v>0</v>
      </c>
      <c r="AN677" s="2">
        <f t="shared" si="333"/>
        <v>0</v>
      </c>
      <c r="AO677" s="2">
        <f t="shared" si="333"/>
        <v>0</v>
      </c>
      <c r="AP677" s="2">
        <f t="shared" si="333"/>
        <v>0</v>
      </c>
      <c r="AQ677" s="2">
        <f t="shared" si="333"/>
        <v>0</v>
      </c>
      <c r="AR677" s="2">
        <f t="shared" si="333"/>
        <v>0</v>
      </c>
      <c r="AS677" s="2">
        <f t="shared" si="333"/>
        <v>0</v>
      </c>
      <c r="AT677" s="2">
        <f t="shared" si="333"/>
        <v>0</v>
      </c>
      <c r="AU677" s="2">
        <f t="shared" si="333"/>
        <v>0</v>
      </c>
      <c r="AV677" s="2">
        <f t="shared" si="333"/>
        <v>0</v>
      </c>
      <c r="AW677" s="2">
        <f t="shared" si="333"/>
        <v>0</v>
      </c>
      <c r="AX677" s="2">
        <f t="shared" si="333"/>
        <v>0</v>
      </c>
      <c r="AY677" s="2">
        <f t="shared" si="333"/>
        <v>0</v>
      </c>
      <c r="AZ677" s="2">
        <f t="shared" si="333"/>
        <v>0</v>
      </c>
      <c r="BA677" s="2">
        <f t="shared" si="333"/>
        <v>0</v>
      </c>
      <c r="BB677" s="2">
        <f t="shared" si="333"/>
        <v>0</v>
      </c>
      <c r="BC677" s="2">
        <f t="shared" si="333"/>
        <v>0</v>
      </c>
      <c r="BD677" s="2">
        <f t="shared" si="333"/>
        <v>0</v>
      </c>
      <c r="BE677" s="2">
        <f t="shared" si="333"/>
        <v>0</v>
      </c>
      <c r="BF677" s="2">
        <f t="shared" si="333"/>
        <v>0</v>
      </c>
      <c r="BG677" s="2">
        <f t="shared" si="333"/>
        <v>0</v>
      </c>
      <c r="BH677" s="2">
        <f t="shared" si="333"/>
        <v>0</v>
      </c>
      <c r="BI677" s="2">
        <f t="shared" si="333"/>
        <v>0</v>
      </c>
      <c r="BJ677" s="2">
        <f t="shared" si="333"/>
        <v>0</v>
      </c>
      <c r="BK677" s="2">
        <f t="shared" si="333"/>
        <v>0</v>
      </c>
      <c r="BL677" s="2">
        <f t="shared" si="333"/>
        <v>0</v>
      </c>
      <c r="BM677" s="2">
        <f t="shared" si="333"/>
        <v>0</v>
      </c>
      <c r="BN677" s="2">
        <f t="shared" si="333"/>
        <v>0</v>
      </c>
      <c r="BO677" s="2">
        <f t="shared" si="333"/>
        <v>0</v>
      </c>
    </row>
    <row r="678" spans="1:67">
      <c r="B678" s="14"/>
      <c r="E678" s="179"/>
      <c r="F678" s="180"/>
    </row>
    <row r="679" spans="1:67">
      <c r="A679" t="s">
        <v>336</v>
      </c>
      <c r="B679" s="14" t="s">
        <v>17</v>
      </c>
      <c r="E679" s="179"/>
      <c r="F679" s="180"/>
      <c r="I679" s="159" t="s">
        <v>336</v>
      </c>
      <c r="L679" s="2">
        <f t="shared" ref="L679:BO679" si="334">SUM(L674,L677)</f>
        <v>0</v>
      </c>
      <c r="M679" s="2">
        <f t="shared" si="334"/>
        <v>0</v>
      </c>
      <c r="N679" s="2">
        <f t="shared" si="334"/>
        <v>0</v>
      </c>
      <c r="O679" s="2">
        <f t="shared" si="334"/>
        <v>0</v>
      </c>
      <c r="P679" s="2">
        <f t="shared" si="334"/>
        <v>0</v>
      </c>
      <c r="Q679" s="2">
        <f t="shared" si="334"/>
        <v>0</v>
      </c>
      <c r="R679" s="2">
        <f t="shared" si="334"/>
        <v>0</v>
      </c>
      <c r="S679" s="2">
        <f t="shared" si="334"/>
        <v>0</v>
      </c>
      <c r="T679" s="2">
        <f t="shared" si="334"/>
        <v>0</v>
      </c>
      <c r="U679" s="2">
        <f t="shared" si="334"/>
        <v>0</v>
      </c>
      <c r="V679" s="2">
        <f t="shared" si="334"/>
        <v>0</v>
      </c>
      <c r="W679" s="2">
        <f t="shared" si="334"/>
        <v>0</v>
      </c>
      <c r="X679" s="2">
        <f t="shared" si="334"/>
        <v>0</v>
      </c>
      <c r="Y679" s="2">
        <f t="shared" si="334"/>
        <v>0</v>
      </c>
      <c r="Z679" s="2">
        <f t="shared" si="334"/>
        <v>0</v>
      </c>
      <c r="AA679" s="2">
        <f t="shared" si="334"/>
        <v>0</v>
      </c>
      <c r="AB679" s="2">
        <f t="shared" si="334"/>
        <v>0</v>
      </c>
      <c r="AC679" s="2">
        <f t="shared" si="334"/>
        <v>0</v>
      </c>
      <c r="AD679" s="2">
        <f t="shared" si="334"/>
        <v>0</v>
      </c>
      <c r="AE679" s="2">
        <f t="shared" si="334"/>
        <v>0</v>
      </c>
      <c r="AF679" s="2">
        <f t="shared" si="334"/>
        <v>0</v>
      </c>
      <c r="AG679" s="2">
        <f t="shared" si="334"/>
        <v>0</v>
      </c>
      <c r="AH679" s="2">
        <f t="shared" si="334"/>
        <v>0</v>
      </c>
      <c r="AI679" s="2">
        <f t="shared" si="334"/>
        <v>0</v>
      </c>
      <c r="AJ679" s="2">
        <f t="shared" si="334"/>
        <v>0</v>
      </c>
      <c r="AK679" s="2">
        <f t="shared" si="334"/>
        <v>0</v>
      </c>
      <c r="AL679" s="2">
        <f t="shared" si="334"/>
        <v>0</v>
      </c>
      <c r="AM679" s="2">
        <f t="shared" si="334"/>
        <v>0</v>
      </c>
      <c r="AN679" s="2">
        <f t="shared" si="334"/>
        <v>0</v>
      </c>
      <c r="AO679" s="2">
        <f t="shared" si="334"/>
        <v>0</v>
      </c>
      <c r="AP679" s="2">
        <f t="shared" si="334"/>
        <v>0</v>
      </c>
      <c r="AQ679" s="2">
        <f t="shared" si="334"/>
        <v>0</v>
      </c>
      <c r="AR679" s="2">
        <f t="shared" si="334"/>
        <v>0</v>
      </c>
      <c r="AS679" s="2">
        <f t="shared" si="334"/>
        <v>0</v>
      </c>
      <c r="AT679" s="2">
        <f t="shared" si="334"/>
        <v>0</v>
      </c>
      <c r="AU679" s="2">
        <f t="shared" si="334"/>
        <v>0</v>
      </c>
      <c r="AV679" s="2">
        <f t="shared" si="334"/>
        <v>0</v>
      </c>
      <c r="AW679" s="2">
        <f t="shared" si="334"/>
        <v>0</v>
      </c>
      <c r="AX679" s="2">
        <f t="shared" si="334"/>
        <v>0</v>
      </c>
      <c r="AY679" s="2">
        <f t="shared" si="334"/>
        <v>0</v>
      </c>
      <c r="AZ679" s="2">
        <f t="shared" si="334"/>
        <v>0</v>
      </c>
      <c r="BA679" s="2">
        <f t="shared" si="334"/>
        <v>0</v>
      </c>
      <c r="BB679" s="2">
        <f t="shared" si="334"/>
        <v>0</v>
      </c>
      <c r="BC679" s="2">
        <f t="shared" si="334"/>
        <v>0</v>
      </c>
      <c r="BD679" s="2">
        <f t="shared" si="334"/>
        <v>0</v>
      </c>
      <c r="BE679" s="2">
        <f t="shared" si="334"/>
        <v>0</v>
      </c>
      <c r="BF679" s="2">
        <f t="shared" si="334"/>
        <v>0</v>
      </c>
      <c r="BG679" s="2">
        <f t="shared" si="334"/>
        <v>0</v>
      </c>
      <c r="BH679" s="2">
        <f t="shared" si="334"/>
        <v>0</v>
      </c>
      <c r="BI679" s="2">
        <f t="shared" si="334"/>
        <v>0</v>
      </c>
      <c r="BJ679" s="2">
        <f t="shared" si="334"/>
        <v>0</v>
      </c>
      <c r="BK679" s="2">
        <f t="shared" si="334"/>
        <v>0</v>
      </c>
      <c r="BL679" s="2">
        <f t="shared" si="334"/>
        <v>0</v>
      </c>
      <c r="BM679" s="2">
        <f t="shared" si="334"/>
        <v>0</v>
      </c>
      <c r="BN679" s="2">
        <f t="shared" si="334"/>
        <v>0</v>
      </c>
      <c r="BO679" s="2">
        <f t="shared" si="334"/>
        <v>0</v>
      </c>
    </row>
    <row r="680" spans="1:67">
      <c r="E680" s="179"/>
      <c r="F680" s="180"/>
    </row>
    <row r="681" spans="1:67">
      <c r="A681">
        <f>+A673+1</f>
        <v>3</v>
      </c>
      <c r="B681" s="13" t="s">
        <v>563</v>
      </c>
      <c r="C681" s="176">
        <v>2027</v>
      </c>
      <c r="D681" s="159">
        <v>12</v>
      </c>
      <c r="E681" s="159">
        <v>0</v>
      </c>
      <c r="F681" s="159">
        <v>0</v>
      </c>
      <c r="G681" s="159">
        <v>60</v>
      </c>
      <c r="H681" s="59">
        <f>(DATE(C681,12,31)-DATE(C681,D681,1)+1)/365</f>
        <v>8.4931506849315067E-2</v>
      </c>
      <c r="I681" s="177">
        <f>+$C$7</f>
        <v>2.5000000000000001E-2</v>
      </c>
      <c r="J681" s="2">
        <f>NPV($C$4,M681:BO681)+L681</f>
        <v>0</v>
      </c>
      <c r="L681" s="2">
        <f>+L687</f>
        <v>0</v>
      </c>
      <c r="M681" s="2">
        <f t="shared" ref="M681:BO681" si="335">+M687</f>
        <v>0</v>
      </c>
      <c r="N681" s="2">
        <f t="shared" si="335"/>
        <v>0</v>
      </c>
      <c r="O681" s="2">
        <f t="shared" si="335"/>
        <v>0</v>
      </c>
      <c r="P681" s="2">
        <f t="shared" si="335"/>
        <v>0</v>
      </c>
      <c r="Q681" s="2">
        <f t="shared" si="335"/>
        <v>0</v>
      </c>
      <c r="R681" s="2">
        <f t="shared" si="335"/>
        <v>0</v>
      </c>
      <c r="S681" s="2">
        <f t="shared" si="335"/>
        <v>0</v>
      </c>
      <c r="T681" s="2">
        <f t="shared" si="335"/>
        <v>0</v>
      </c>
      <c r="U681" s="2">
        <f t="shared" si="335"/>
        <v>0</v>
      </c>
      <c r="V681" s="2">
        <f t="shared" si="335"/>
        <v>0</v>
      </c>
      <c r="W681" s="2">
        <f t="shared" si="335"/>
        <v>0</v>
      </c>
      <c r="X681" s="2">
        <f t="shared" si="335"/>
        <v>0</v>
      </c>
      <c r="Y681" s="2">
        <f t="shared" si="335"/>
        <v>0</v>
      </c>
      <c r="Z681" s="2">
        <f t="shared" si="335"/>
        <v>0</v>
      </c>
      <c r="AA681" s="2">
        <f t="shared" si="335"/>
        <v>0</v>
      </c>
      <c r="AB681" s="2">
        <f t="shared" si="335"/>
        <v>0</v>
      </c>
      <c r="AC681" s="2">
        <f t="shared" si="335"/>
        <v>0</v>
      </c>
      <c r="AD681" s="2">
        <f t="shared" si="335"/>
        <v>0</v>
      </c>
      <c r="AE681" s="2">
        <f t="shared" si="335"/>
        <v>0</v>
      </c>
      <c r="AF681" s="2">
        <f t="shared" si="335"/>
        <v>0</v>
      </c>
      <c r="AG681" s="2">
        <f t="shared" si="335"/>
        <v>0</v>
      </c>
      <c r="AH681" s="2">
        <f t="shared" si="335"/>
        <v>0</v>
      </c>
      <c r="AI681" s="2">
        <f t="shared" si="335"/>
        <v>0</v>
      </c>
      <c r="AJ681" s="2">
        <f t="shared" si="335"/>
        <v>0</v>
      </c>
      <c r="AK681" s="2">
        <f t="shared" si="335"/>
        <v>0</v>
      </c>
      <c r="AL681" s="2">
        <f t="shared" si="335"/>
        <v>0</v>
      </c>
      <c r="AM681" s="2">
        <f t="shared" si="335"/>
        <v>0</v>
      </c>
      <c r="AN681" s="2">
        <f t="shared" si="335"/>
        <v>0</v>
      </c>
      <c r="AO681" s="2">
        <f t="shared" si="335"/>
        <v>0</v>
      </c>
      <c r="AP681" s="2">
        <f t="shared" si="335"/>
        <v>0</v>
      </c>
      <c r="AQ681" s="2">
        <f t="shared" si="335"/>
        <v>0</v>
      </c>
      <c r="AR681" s="2">
        <f t="shared" si="335"/>
        <v>0</v>
      </c>
      <c r="AS681" s="2">
        <f t="shared" si="335"/>
        <v>0</v>
      </c>
      <c r="AT681" s="2">
        <f t="shared" si="335"/>
        <v>0</v>
      </c>
      <c r="AU681" s="2">
        <f t="shared" si="335"/>
        <v>0</v>
      </c>
      <c r="AV681" s="2">
        <f t="shared" si="335"/>
        <v>0</v>
      </c>
      <c r="AW681" s="2">
        <f t="shared" si="335"/>
        <v>0</v>
      </c>
      <c r="AX681" s="2">
        <f t="shared" si="335"/>
        <v>0</v>
      </c>
      <c r="AY681" s="2">
        <f t="shared" si="335"/>
        <v>0</v>
      </c>
      <c r="AZ681" s="2">
        <f t="shared" si="335"/>
        <v>0</v>
      </c>
      <c r="BA681" s="2">
        <f t="shared" si="335"/>
        <v>0</v>
      </c>
      <c r="BB681" s="2">
        <f t="shared" si="335"/>
        <v>0</v>
      </c>
      <c r="BC681" s="2">
        <f t="shared" si="335"/>
        <v>0</v>
      </c>
      <c r="BD681" s="2">
        <f t="shared" si="335"/>
        <v>0</v>
      </c>
      <c r="BE681" s="2">
        <f t="shared" si="335"/>
        <v>0</v>
      </c>
      <c r="BF681" s="2">
        <f t="shared" si="335"/>
        <v>0</v>
      </c>
      <c r="BG681" s="2">
        <f t="shared" si="335"/>
        <v>0</v>
      </c>
      <c r="BH681" s="2">
        <f t="shared" si="335"/>
        <v>0</v>
      </c>
      <c r="BI681" s="2">
        <f t="shared" si="335"/>
        <v>0</v>
      </c>
      <c r="BJ681" s="2">
        <f t="shared" si="335"/>
        <v>0</v>
      </c>
      <c r="BK681" s="2">
        <f t="shared" si="335"/>
        <v>0</v>
      </c>
      <c r="BL681" s="2">
        <f t="shared" si="335"/>
        <v>0</v>
      </c>
      <c r="BM681" s="2">
        <f t="shared" si="335"/>
        <v>0</v>
      </c>
      <c r="BN681" s="2">
        <f t="shared" si="335"/>
        <v>0</v>
      </c>
      <c r="BO681" s="2">
        <f t="shared" si="335"/>
        <v>0</v>
      </c>
    </row>
    <row r="682" spans="1:67">
      <c r="B682" s="14" t="s">
        <v>324</v>
      </c>
      <c r="E682" s="178"/>
      <c r="F682" s="178"/>
      <c r="L682" s="2">
        <f t="shared" ref="L682:BO682" si="336">IF(OR(L$10&lt;$C681,L$10&gt;$C681+$G681),0,IF(L$10=$C681,$E681*(1+$I681)^(L$10-$E$663)*$H681,IF(L$10=$C681+$G681,$E681*(1+$I681)^(L$10-$E$663)*(1-$H681),$E681*(1+$I681)^(L$10-$E$663))))</f>
        <v>0</v>
      </c>
      <c r="M682" s="2">
        <f t="shared" si="336"/>
        <v>0</v>
      </c>
      <c r="N682" s="2">
        <f t="shared" si="336"/>
        <v>0</v>
      </c>
      <c r="O682" s="2">
        <f t="shared" si="336"/>
        <v>0</v>
      </c>
      <c r="P682" s="2">
        <f t="shared" si="336"/>
        <v>0</v>
      </c>
      <c r="Q682" s="2">
        <f t="shared" si="336"/>
        <v>0</v>
      </c>
      <c r="R682" s="2">
        <f t="shared" si="336"/>
        <v>0</v>
      </c>
      <c r="S682" s="2">
        <f t="shared" si="336"/>
        <v>0</v>
      </c>
      <c r="T682" s="2">
        <f t="shared" si="336"/>
        <v>0</v>
      </c>
      <c r="U682" s="2">
        <f t="shared" si="336"/>
        <v>0</v>
      </c>
      <c r="V682" s="2">
        <f t="shared" si="336"/>
        <v>0</v>
      </c>
      <c r="W682" s="2">
        <f t="shared" si="336"/>
        <v>0</v>
      </c>
      <c r="X682" s="2">
        <f t="shared" si="336"/>
        <v>0</v>
      </c>
      <c r="Y682" s="2">
        <f t="shared" si="336"/>
        <v>0</v>
      </c>
      <c r="Z682" s="2">
        <f t="shared" si="336"/>
        <v>0</v>
      </c>
      <c r="AA682" s="2">
        <f t="shared" si="336"/>
        <v>0</v>
      </c>
      <c r="AB682" s="2">
        <f t="shared" si="336"/>
        <v>0</v>
      </c>
      <c r="AC682" s="2">
        <f t="shared" si="336"/>
        <v>0</v>
      </c>
      <c r="AD682" s="2">
        <f t="shared" si="336"/>
        <v>0</v>
      </c>
      <c r="AE682" s="2">
        <f t="shared" si="336"/>
        <v>0</v>
      </c>
      <c r="AF682" s="2">
        <f t="shared" si="336"/>
        <v>0</v>
      </c>
      <c r="AG682" s="2">
        <f t="shared" si="336"/>
        <v>0</v>
      </c>
      <c r="AH682" s="2">
        <f t="shared" si="336"/>
        <v>0</v>
      </c>
      <c r="AI682" s="2">
        <f t="shared" si="336"/>
        <v>0</v>
      </c>
      <c r="AJ682" s="2">
        <f t="shared" si="336"/>
        <v>0</v>
      </c>
      <c r="AK682" s="2">
        <f t="shared" si="336"/>
        <v>0</v>
      </c>
      <c r="AL682" s="2">
        <f t="shared" si="336"/>
        <v>0</v>
      </c>
      <c r="AM682" s="2">
        <f t="shared" si="336"/>
        <v>0</v>
      </c>
      <c r="AN682" s="2">
        <f t="shared" si="336"/>
        <v>0</v>
      </c>
      <c r="AO682" s="2">
        <f t="shared" si="336"/>
        <v>0</v>
      </c>
      <c r="AP682" s="2">
        <f t="shared" si="336"/>
        <v>0</v>
      </c>
      <c r="AQ682" s="2">
        <f t="shared" si="336"/>
        <v>0</v>
      </c>
      <c r="AR682" s="2">
        <f t="shared" si="336"/>
        <v>0</v>
      </c>
      <c r="AS682" s="2">
        <f t="shared" si="336"/>
        <v>0</v>
      </c>
      <c r="AT682" s="2">
        <f t="shared" si="336"/>
        <v>0</v>
      </c>
      <c r="AU682" s="2">
        <f t="shared" si="336"/>
        <v>0</v>
      </c>
      <c r="AV682" s="2">
        <f t="shared" si="336"/>
        <v>0</v>
      </c>
      <c r="AW682" s="2">
        <f t="shared" si="336"/>
        <v>0</v>
      </c>
      <c r="AX682" s="2">
        <f t="shared" si="336"/>
        <v>0</v>
      </c>
      <c r="AY682" s="2">
        <f t="shared" si="336"/>
        <v>0</v>
      </c>
      <c r="AZ682" s="2">
        <f t="shared" si="336"/>
        <v>0</v>
      </c>
      <c r="BA682" s="2">
        <f t="shared" si="336"/>
        <v>0</v>
      </c>
      <c r="BB682" s="2">
        <f t="shared" si="336"/>
        <v>0</v>
      </c>
      <c r="BC682" s="2">
        <f t="shared" si="336"/>
        <v>0</v>
      </c>
      <c r="BD682" s="2">
        <f t="shared" si="336"/>
        <v>0</v>
      </c>
      <c r="BE682" s="2">
        <f t="shared" si="336"/>
        <v>0</v>
      </c>
      <c r="BF682" s="2">
        <f t="shared" si="336"/>
        <v>0</v>
      </c>
      <c r="BG682" s="2">
        <f t="shared" si="336"/>
        <v>0</v>
      </c>
      <c r="BH682" s="2">
        <f t="shared" si="336"/>
        <v>0</v>
      </c>
      <c r="BI682" s="2">
        <f t="shared" si="336"/>
        <v>0</v>
      </c>
      <c r="BJ682" s="2">
        <f t="shared" si="336"/>
        <v>0</v>
      </c>
      <c r="BK682" s="2">
        <f t="shared" si="336"/>
        <v>0</v>
      </c>
      <c r="BL682" s="2">
        <f t="shared" si="336"/>
        <v>0</v>
      </c>
      <c r="BM682" s="2">
        <f t="shared" si="336"/>
        <v>0</v>
      </c>
      <c r="BN682" s="2">
        <f t="shared" si="336"/>
        <v>0</v>
      </c>
      <c r="BO682" s="2">
        <f t="shared" si="336"/>
        <v>0</v>
      </c>
    </row>
    <row r="683" spans="1:67">
      <c r="B683" s="14"/>
      <c r="E683" s="178"/>
      <c r="F683" s="178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 spans="1:67">
      <c r="B684" s="15" t="s">
        <v>325</v>
      </c>
      <c r="E684" s="178"/>
      <c r="F684" s="178"/>
      <c r="L684" s="18">
        <v>0</v>
      </c>
      <c r="M684" s="18">
        <v>0</v>
      </c>
      <c r="N684" s="18">
        <v>0</v>
      </c>
      <c r="O684" s="18">
        <v>0</v>
      </c>
      <c r="P684" s="18">
        <v>0</v>
      </c>
      <c r="Q684" s="18">
        <v>0</v>
      </c>
      <c r="R684" s="18">
        <v>0</v>
      </c>
      <c r="S684" s="18">
        <v>0</v>
      </c>
      <c r="T684" s="18">
        <v>0</v>
      </c>
      <c r="U684" s="18">
        <v>0</v>
      </c>
      <c r="V684" s="18">
        <v>0</v>
      </c>
      <c r="W684" s="18">
        <v>0</v>
      </c>
      <c r="X684" s="18">
        <v>0</v>
      </c>
      <c r="Y684" s="18">
        <v>0</v>
      </c>
      <c r="Z684" s="18">
        <v>0</v>
      </c>
      <c r="AA684" s="18">
        <v>0</v>
      </c>
      <c r="AB684" s="18">
        <v>0</v>
      </c>
      <c r="AC684" s="18">
        <v>0</v>
      </c>
      <c r="AD684" s="18">
        <v>0</v>
      </c>
      <c r="AE684" s="18">
        <v>0</v>
      </c>
      <c r="AF684" s="18">
        <v>0</v>
      </c>
      <c r="AG684" s="18">
        <v>0</v>
      </c>
      <c r="AH684" s="18">
        <v>0</v>
      </c>
      <c r="AI684" s="18">
        <v>0</v>
      </c>
      <c r="AJ684" s="18">
        <v>0</v>
      </c>
      <c r="AK684" s="18">
        <v>0</v>
      </c>
      <c r="AL684" s="18"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v>0</v>
      </c>
      <c r="AR684" s="18">
        <v>0</v>
      </c>
      <c r="AS684" s="18">
        <v>0</v>
      </c>
      <c r="AT684" s="18">
        <v>0</v>
      </c>
      <c r="AU684" s="18">
        <v>0</v>
      </c>
      <c r="AV684" s="18">
        <v>0</v>
      </c>
      <c r="AW684" s="18">
        <v>0</v>
      </c>
      <c r="AX684" s="18">
        <v>0</v>
      </c>
      <c r="AY684" s="18">
        <v>0</v>
      </c>
      <c r="AZ684" s="18">
        <v>0</v>
      </c>
      <c r="BA684" s="18">
        <v>0</v>
      </c>
      <c r="BB684" s="18">
        <v>0</v>
      </c>
      <c r="BC684" s="18">
        <v>0</v>
      </c>
      <c r="BD684" s="18">
        <v>0</v>
      </c>
      <c r="BE684" s="18">
        <v>0</v>
      </c>
      <c r="BF684" s="18">
        <v>0</v>
      </c>
      <c r="BG684" s="18">
        <v>0</v>
      </c>
      <c r="BH684" s="18">
        <v>0</v>
      </c>
      <c r="BI684" s="18">
        <v>0</v>
      </c>
      <c r="BJ684" s="18">
        <v>0</v>
      </c>
      <c r="BK684" s="18">
        <v>0</v>
      </c>
      <c r="BL684" s="18">
        <v>0</v>
      </c>
      <c r="BM684" s="18">
        <v>0</v>
      </c>
      <c r="BN684" s="18">
        <v>0</v>
      </c>
      <c r="BO684" s="18">
        <v>0</v>
      </c>
    </row>
    <row r="685" spans="1:67">
      <c r="B685" s="14" t="s">
        <v>326</v>
      </c>
      <c r="E685" s="178"/>
      <c r="F685" s="178"/>
      <c r="L685" s="2">
        <f t="shared" ref="L685:BO685" si="337">IF(L$10&lt;$C681,0,$F681*L684*(1+$I681)^(L$10-$E$663))</f>
        <v>0</v>
      </c>
      <c r="M685" s="2">
        <f t="shared" si="337"/>
        <v>0</v>
      </c>
      <c r="N685" s="2">
        <f t="shared" si="337"/>
        <v>0</v>
      </c>
      <c r="O685" s="2">
        <f t="shared" si="337"/>
        <v>0</v>
      </c>
      <c r="P685" s="2">
        <f t="shared" si="337"/>
        <v>0</v>
      </c>
      <c r="Q685" s="2">
        <f t="shared" si="337"/>
        <v>0</v>
      </c>
      <c r="R685" s="2">
        <f t="shared" si="337"/>
        <v>0</v>
      </c>
      <c r="S685" s="2">
        <f t="shared" si="337"/>
        <v>0</v>
      </c>
      <c r="T685" s="2">
        <f t="shared" si="337"/>
        <v>0</v>
      </c>
      <c r="U685" s="2">
        <f t="shared" si="337"/>
        <v>0</v>
      </c>
      <c r="V685" s="2">
        <f t="shared" si="337"/>
        <v>0</v>
      </c>
      <c r="W685" s="2">
        <f t="shared" si="337"/>
        <v>0</v>
      </c>
      <c r="X685" s="2">
        <f t="shared" si="337"/>
        <v>0</v>
      </c>
      <c r="Y685" s="2">
        <f t="shared" si="337"/>
        <v>0</v>
      </c>
      <c r="Z685" s="2">
        <f t="shared" si="337"/>
        <v>0</v>
      </c>
      <c r="AA685" s="2">
        <f t="shared" si="337"/>
        <v>0</v>
      </c>
      <c r="AB685" s="2">
        <f t="shared" si="337"/>
        <v>0</v>
      </c>
      <c r="AC685" s="2">
        <f t="shared" si="337"/>
        <v>0</v>
      </c>
      <c r="AD685" s="2">
        <f t="shared" si="337"/>
        <v>0</v>
      </c>
      <c r="AE685" s="2">
        <f t="shared" si="337"/>
        <v>0</v>
      </c>
      <c r="AF685" s="2">
        <f t="shared" si="337"/>
        <v>0</v>
      </c>
      <c r="AG685" s="2">
        <f t="shared" si="337"/>
        <v>0</v>
      </c>
      <c r="AH685" s="2">
        <f t="shared" si="337"/>
        <v>0</v>
      </c>
      <c r="AI685" s="2">
        <f t="shared" si="337"/>
        <v>0</v>
      </c>
      <c r="AJ685" s="2">
        <f t="shared" si="337"/>
        <v>0</v>
      </c>
      <c r="AK685" s="2">
        <f t="shared" si="337"/>
        <v>0</v>
      </c>
      <c r="AL685" s="2">
        <f t="shared" si="337"/>
        <v>0</v>
      </c>
      <c r="AM685" s="2">
        <f t="shared" si="337"/>
        <v>0</v>
      </c>
      <c r="AN685" s="2">
        <f t="shared" si="337"/>
        <v>0</v>
      </c>
      <c r="AO685" s="2">
        <f t="shared" si="337"/>
        <v>0</v>
      </c>
      <c r="AP685" s="2">
        <f t="shared" si="337"/>
        <v>0</v>
      </c>
      <c r="AQ685" s="2">
        <f t="shared" si="337"/>
        <v>0</v>
      </c>
      <c r="AR685" s="2">
        <f t="shared" si="337"/>
        <v>0</v>
      </c>
      <c r="AS685" s="2">
        <f t="shared" si="337"/>
        <v>0</v>
      </c>
      <c r="AT685" s="2">
        <f t="shared" si="337"/>
        <v>0</v>
      </c>
      <c r="AU685" s="2">
        <f t="shared" si="337"/>
        <v>0</v>
      </c>
      <c r="AV685" s="2">
        <f t="shared" si="337"/>
        <v>0</v>
      </c>
      <c r="AW685" s="2">
        <f t="shared" si="337"/>
        <v>0</v>
      </c>
      <c r="AX685" s="2">
        <f t="shared" si="337"/>
        <v>0</v>
      </c>
      <c r="AY685" s="2">
        <f t="shared" si="337"/>
        <v>0</v>
      </c>
      <c r="AZ685" s="2">
        <f t="shared" si="337"/>
        <v>0</v>
      </c>
      <c r="BA685" s="2">
        <f t="shared" si="337"/>
        <v>0</v>
      </c>
      <c r="BB685" s="2">
        <f t="shared" si="337"/>
        <v>0</v>
      </c>
      <c r="BC685" s="2">
        <f t="shared" si="337"/>
        <v>0</v>
      </c>
      <c r="BD685" s="2">
        <f t="shared" si="337"/>
        <v>0</v>
      </c>
      <c r="BE685" s="2">
        <f t="shared" si="337"/>
        <v>0</v>
      </c>
      <c r="BF685" s="2">
        <f t="shared" si="337"/>
        <v>0</v>
      </c>
      <c r="BG685" s="2">
        <f t="shared" si="337"/>
        <v>0</v>
      </c>
      <c r="BH685" s="2">
        <f t="shared" si="337"/>
        <v>0</v>
      </c>
      <c r="BI685" s="2">
        <f t="shared" si="337"/>
        <v>0</v>
      </c>
      <c r="BJ685" s="2">
        <f t="shared" si="337"/>
        <v>0</v>
      </c>
      <c r="BK685" s="2">
        <f t="shared" si="337"/>
        <v>0</v>
      </c>
      <c r="BL685" s="2">
        <f t="shared" si="337"/>
        <v>0</v>
      </c>
      <c r="BM685" s="2">
        <f t="shared" si="337"/>
        <v>0</v>
      </c>
      <c r="BN685" s="2">
        <f t="shared" si="337"/>
        <v>0</v>
      </c>
      <c r="BO685" s="2">
        <f t="shared" si="337"/>
        <v>0</v>
      </c>
    </row>
    <row r="686" spans="1:67">
      <c r="B686" s="14"/>
      <c r="E686" s="178"/>
      <c r="F686" s="178"/>
    </row>
    <row r="687" spans="1:67">
      <c r="A687" t="s">
        <v>336</v>
      </c>
      <c r="B687" s="14" t="s">
        <v>17</v>
      </c>
      <c r="E687" s="178"/>
      <c r="F687" s="178"/>
      <c r="I687" s="159" t="s">
        <v>336</v>
      </c>
      <c r="L687" s="2">
        <f t="shared" ref="L687:BO687" si="338">SUM(L682,L685)</f>
        <v>0</v>
      </c>
      <c r="M687" s="2">
        <f t="shared" si="338"/>
        <v>0</v>
      </c>
      <c r="N687" s="2">
        <f t="shared" si="338"/>
        <v>0</v>
      </c>
      <c r="O687" s="2">
        <f t="shared" si="338"/>
        <v>0</v>
      </c>
      <c r="P687" s="2">
        <f t="shared" si="338"/>
        <v>0</v>
      </c>
      <c r="Q687" s="2">
        <f t="shared" si="338"/>
        <v>0</v>
      </c>
      <c r="R687" s="2">
        <f t="shared" si="338"/>
        <v>0</v>
      </c>
      <c r="S687" s="2">
        <f t="shared" si="338"/>
        <v>0</v>
      </c>
      <c r="T687" s="2">
        <f t="shared" si="338"/>
        <v>0</v>
      </c>
      <c r="U687" s="2">
        <f t="shared" si="338"/>
        <v>0</v>
      </c>
      <c r="V687" s="2">
        <f t="shared" si="338"/>
        <v>0</v>
      </c>
      <c r="W687" s="2">
        <f t="shared" si="338"/>
        <v>0</v>
      </c>
      <c r="X687" s="2">
        <f t="shared" si="338"/>
        <v>0</v>
      </c>
      <c r="Y687" s="2">
        <f t="shared" si="338"/>
        <v>0</v>
      </c>
      <c r="Z687" s="2">
        <f t="shared" si="338"/>
        <v>0</v>
      </c>
      <c r="AA687" s="2">
        <f t="shared" si="338"/>
        <v>0</v>
      </c>
      <c r="AB687" s="2">
        <f t="shared" si="338"/>
        <v>0</v>
      </c>
      <c r="AC687" s="2">
        <f t="shared" si="338"/>
        <v>0</v>
      </c>
      <c r="AD687" s="2">
        <f t="shared" si="338"/>
        <v>0</v>
      </c>
      <c r="AE687" s="2">
        <f t="shared" si="338"/>
        <v>0</v>
      </c>
      <c r="AF687" s="2">
        <f t="shared" si="338"/>
        <v>0</v>
      </c>
      <c r="AG687" s="2">
        <f t="shared" si="338"/>
        <v>0</v>
      </c>
      <c r="AH687" s="2">
        <f t="shared" si="338"/>
        <v>0</v>
      </c>
      <c r="AI687" s="2">
        <f t="shared" si="338"/>
        <v>0</v>
      </c>
      <c r="AJ687" s="2">
        <f t="shared" si="338"/>
        <v>0</v>
      </c>
      <c r="AK687" s="2">
        <f t="shared" si="338"/>
        <v>0</v>
      </c>
      <c r="AL687" s="2">
        <f t="shared" si="338"/>
        <v>0</v>
      </c>
      <c r="AM687" s="2">
        <f t="shared" si="338"/>
        <v>0</v>
      </c>
      <c r="AN687" s="2">
        <f t="shared" si="338"/>
        <v>0</v>
      </c>
      <c r="AO687" s="2">
        <f t="shared" si="338"/>
        <v>0</v>
      </c>
      <c r="AP687" s="2">
        <f t="shared" si="338"/>
        <v>0</v>
      </c>
      <c r="AQ687" s="2">
        <f t="shared" si="338"/>
        <v>0</v>
      </c>
      <c r="AR687" s="2">
        <f t="shared" si="338"/>
        <v>0</v>
      </c>
      <c r="AS687" s="2">
        <f t="shared" si="338"/>
        <v>0</v>
      </c>
      <c r="AT687" s="2">
        <f t="shared" si="338"/>
        <v>0</v>
      </c>
      <c r="AU687" s="2">
        <f t="shared" si="338"/>
        <v>0</v>
      </c>
      <c r="AV687" s="2">
        <f t="shared" si="338"/>
        <v>0</v>
      </c>
      <c r="AW687" s="2">
        <f t="shared" si="338"/>
        <v>0</v>
      </c>
      <c r="AX687" s="2">
        <f t="shared" si="338"/>
        <v>0</v>
      </c>
      <c r="AY687" s="2">
        <f t="shared" si="338"/>
        <v>0</v>
      </c>
      <c r="AZ687" s="2">
        <f t="shared" si="338"/>
        <v>0</v>
      </c>
      <c r="BA687" s="2">
        <f t="shared" si="338"/>
        <v>0</v>
      </c>
      <c r="BB687" s="2">
        <f t="shared" si="338"/>
        <v>0</v>
      </c>
      <c r="BC687" s="2">
        <f t="shared" si="338"/>
        <v>0</v>
      </c>
      <c r="BD687" s="2">
        <f t="shared" si="338"/>
        <v>0</v>
      </c>
      <c r="BE687" s="2">
        <f t="shared" si="338"/>
        <v>0</v>
      </c>
      <c r="BF687" s="2">
        <f t="shared" si="338"/>
        <v>0</v>
      </c>
      <c r="BG687" s="2">
        <f t="shared" si="338"/>
        <v>0</v>
      </c>
      <c r="BH687" s="2">
        <f t="shared" si="338"/>
        <v>0</v>
      </c>
      <c r="BI687" s="2">
        <f t="shared" si="338"/>
        <v>0</v>
      </c>
      <c r="BJ687" s="2">
        <f t="shared" si="338"/>
        <v>0</v>
      </c>
      <c r="BK687" s="2">
        <f t="shared" si="338"/>
        <v>0</v>
      </c>
      <c r="BL687" s="2">
        <f t="shared" si="338"/>
        <v>0</v>
      </c>
      <c r="BM687" s="2">
        <f t="shared" si="338"/>
        <v>0</v>
      </c>
      <c r="BN687" s="2">
        <f t="shared" si="338"/>
        <v>0</v>
      </c>
      <c r="BO687" s="2">
        <f t="shared" si="338"/>
        <v>0</v>
      </c>
    </row>
    <row r="688" spans="1:67">
      <c r="E688" s="178"/>
      <c r="F688" s="178"/>
    </row>
    <row r="689" spans="1:67">
      <c r="A689">
        <f>+A681+1</f>
        <v>4</v>
      </c>
      <c r="B689" s="13" t="s">
        <v>547</v>
      </c>
      <c r="C689" s="176">
        <v>2032</v>
      </c>
      <c r="D689" s="159">
        <v>12</v>
      </c>
      <c r="E689" s="159">
        <v>551</v>
      </c>
      <c r="F689" s="159">
        <v>5.62</v>
      </c>
      <c r="G689" s="159">
        <v>25</v>
      </c>
      <c r="H689" s="59">
        <f>(DATE(C689,12,31)-DATE(C689,D689,1)+1)/365</f>
        <v>8.4931506849315067E-2</v>
      </c>
      <c r="I689" s="177">
        <f>+$C$7</f>
        <v>2.5000000000000001E-2</v>
      </c>
      <c r="J689" s="2">
        <f>NPV($C$4,M689:BO689)+L689</f>
        <v>3587.4306295174774</v>
      </c>
      <c r="L689" s="2">
        <f>+L695</f>
        <v>0</v>
      </c>
      <c r="M689" s="2">
        <f t="shared" ref="M689:BO689" si="339">+M695</f>
        <v>0</v>
      </c>
      <c r="N689" s="2">
        <f t="shared" si="339"/>
        <v>0</v>
      </c>
      <c r="O689" s="2">
        <f t="shared" si="339"/>
        <v>0</v>
      </c>
      <c r="P689" s="2">
        <f t="shared" si="339"/>
        <v>0</v>
      </c>
      <c r="Q689" s="2">
        <f t="shared" si="339"/>
        <v>0</v>
      </c>
      <c r="R689" s="2">
        <f t="shared" si="339"/>
        <v>0</v>
      </c>
      <c r="S689" s="2">
        <f t="shared" si="339"/>
        <v>0</v>
      </c>
      <c r="T689" s="2">
        <f t="shared" si="339"/>
        <v>0</v>
      </c>
      <c r="U689" s="2">
        <f t="shared" si="339"/>
        <v>0</v>
      </c>
      <c r="V689" s="2">
        <f t="shared" si="339"/>
        <v>0</v>
      </c>
      <c r="W689" s="2">
        <f t="shared" si="339"/>
        <v>0</v>
      </c>
      <c r="X689" s="2">
        <f t="shared" si="339"/>
        <v>0</v>
      </c>
      <c r="Y689" s="2">
        <f t="shared" si="339"/>
        <v>0</v>
      </c>
      <c r="Z689" s="2">
        <f t="shared" si="339"/>
        <v>0</v>
      </c>
      <c r="AA689" s="2">
        <f t="shared" si="339"/>
        <v>0</v>
      </c>
      <c r="AB689" s="2">
        <f t="shared" si="339"/>
        <v>0</v>
      </c>
      <c r="AC689" s="2">
        <f t="shared" si="339"/>
        <v>0</v>
      </c>
      <c r="AD689" s="2">
        <f t="shared" si="339"/>
        <v>0</v>
      </c>
      <c r="AE689" s="2">
        <f t="shared" si="339"/>
        <v>0</v>
      </c>
      <c r="AF689" s="2">
        <f t="shared" si="339"/>
        <v>79.863332622337296</v>
      </c>
      <c r="AG689" s="2">
        <f t="shared" si="339"/>
        <v>947.00514875934869</v>
      </c>
      <c r="AH689" s="2">
        <f t="shared" si="339"/>
        <v>973.45478458893058</v>
      </c>
      <c r="AI689" s="2">
        <f t="shared" si="339"/>
        <v>1001.2294968715412</v>
      </c>
      <c r="AJ689" s="2">
        <f t="shared" si="339"/>
        <v>1028.5897864089675</v>
      </c>
      <c r="AK689" s="2">
        <f t="shared" si="339"/>
        <v>1046.8513580737576</v>
      </c>
      <c r="AL689" s="2">
        <f t="shared" si="339"/>
        <v>1074.4382442570629</v>
      </c>
      <c r="AM689" s="2">
        <f t="shared" si="339"/>
        <v>1101.6985905180461</v>
      </c>
      <c r="AN689" s="2">
        <f t="shared" si="339"/>
        <v>1122.2482841965705</v>
      </c>
      <c r="AO689" s="2">
        <f t="shared" si="339"/>
        <v>1147.7181291534985</v>
      </c>
      <c r="AP689" s="2">
        <f t="shared" si="339"/>
        <v>1177.8321631579513</v>
      </c>
      <c r="AQ689" s="2">
        <f t="shared" si="339"/>
        <v>1207.8472707143712</v>
      </c>
      <c r="AR689" s="2">
        <f t="shared" si="339"/>
        <v>1232.9567906502737</v>
      </c>
      <c r="AS689" s="2">
        <f t="shared" si="339"/>
        <v>1265.5710734870206</v>
      </c>
      <c r="AT689" s="2">
        <f t="shared" si="339"/>
        <v>1298.4479453172382</v>
      </c>
      <c r="AU689" s="2">
        <f t="shared" si="339"/>
        <v>1332.2146052568824</v>
      </c>
      <c r="AV689" s="2">
        <f t="shared" si="339"/>
        <v>1366.59427322131</v>
      </c>
      <c r="AW689" s="2">
        <f t="shared" si="339"/>
        <v>1400.8502606025825</v>
      </c>
      <c r="AX689" s="2">
        <f t="shared" si="339"/>
        <v>1429.8190351521857</v>
      </c>
      <c r="AY689" s="2">
        <f t="shared" si="339"/>
        <v>1466.703018258368</v>
      </c>
      <c r="AZ689" s="2">
        <f t="shared" si="339"/>
        <v>1504.2334439851602</v>
      </c>
      <c r="BA689" s="2">
        <f t="shared" si="339"/>
        <v>1543.5814777050339</v>
      </c>
      <c r="BB689" s="2">
        <f t="shared" si="339"/>
        <v>1582.3643917502097</v>
      </c>
      <c r="BC689" s="2">
        <f t="shared" si="339"/>
        <v>1615.9231273606167</v>
      </c>
      <c r="BD689" s="2">
        <f t="shared" si="339"/>
        <v>1657.0537827701223</v>
      </c>
      <c r="BE689" s="2">
        <f t="shared" si="339"/>
        <v>1554.2110072826358</v>
      </c>
      <c r="BF689" s="2">
        <f t="shared" si="339"/>
        <v>0</v>
      </c>
      <c r="BG689" s="2">
        <f t="shared" si="339"/>
        <v>0</v>
      </c>
      <c r="BH689" s="2">
        <f t="shared" si="339"/>
        <v>0</v>
      </c>
      <c r="BI689" s="2">
        <f t="shared" si="339"/>
        <v>0</v>
      </c>
      <c r="BJ689" s="2">
        <f t="shared" si="339"/>
        <v>0</v>
      </c>
      <c r="BK689" s="2">
        <f t="shared" si="339"/>
        <v>0</v>
      </c>
      <c r="BL689" s="2">
        <f t="shared" si="339"/>
        <v>0</v>
      </c>
      <c r="BM689" s="2">
        <f t="shared" si="339"/>
        <v>0</v>
      </c>
      <c r="BN689" s="2">
        <f t="shared" si="339"/>
        <v>0</v>
      </c>
      <c r="BO689" s="2">
        <f t="shared" si="339"/>
        <v>0</v>
      </c>
    </row>
    <row r="690" spans="1:67">
      <c r="B690" s="14" t="s">
        <v>324</v>
      </c>
      <c r="E690" s="178"/>
      <c r="F690" s="178"/>
      <c r="L690" s="2">
        <f t="shared" ref="L690:BO690" si="340">IF(OR(L$10&lt;$C689,L$10&gt;$C689+$G689),0,IF(L$10=$C689,$E689*(1+$I689)^(L$10-$E$663)*$H689,IF(L$10=$C689+$G689,$E689*(1+$I689)^(L$10-$E$663)*(1-$H689),$E689*(1+$I689)^(L$10-$E$663))))</f>
        <v>0</v>
      </c>
      <c r="M690" s="2">
        <f t="shared" si="340"/>
        <v>0</v>
      </c>
      <c r="N690" s="2">
        <f t="shared" si="340"/>
        <v>0</v>
      </c>
      <c r="O690" s="2">
        <f t="shared" si="340"/>
        <v>0</v>
      </c>
      <c r="P690" s="2">
        <f t="shared" si="340"/>
        <v>0</v>
      </c>
      <c r="Q690" s="2">
        <f t="shared" si="340"/>
        <v>0</v>
      </c>
      <c r="R690" s="2">
        <f t="shared" si="340"/>
        <v>0</v>
      </c>
      <c r="S690" s="2">
        <f t="shared" si="340"/>
        <v>0</v>
      </c>
      <c r="T690" s="2">
        <f t="shared" si="340"/>
        <v>0</v>
      </c>
      <c r="U690" s="2">
        <f t="shared" si="340"/>
        <v>0</v>
      </c>
      <c r="V690" s="2">
        <f t="shared" si="340"/>
        <v>0</v>
      </c>
      <c r="W690" s="2">
        <f t="shared" si="340"/>
        <v>0</v>
      </c>
      <c r="X690" s="2">
        <f t="shared" si="340"/>
        <v>0</v>
      </c>
      <c r="Y690" s="2">
        <f t="shared" si="340"/>
        <v>0</v>
      </c>
      <c r="Z690" s="2">
        <f t="shared" si="340"/>
        <v>0</v>
      </c>
      <c r="AA690" s="2">
        <f t="shared" si="340"/>
        <v>0</v>
      </c>
      <c r="AB690" s="2">
        <f t="shared" si="340"/>
        <v>0</v>
      </c>
      <c r="AC690" s="2">
        <f t="shared" si="340"/>
        <v>0</v>
      </c>
      <c r="AD690" s="2">
        <f t="shared" si="340"/>
        <v>0</v>
      </c>
      <c r="AE690" s="2">
        <f t="shared" si="340"/>
        <v>0</v>
      </c>
      <c r="AF690" s="2">
        <f t="shared" si="340"/>
        <v>76.682760045480123</v>
      </c>
      <c r="AG690" s="2">
        <f t="shared" si="340"/>
        <v>925.4496000650081</v>
      </c>
      <c r="AH690" s="2">
        <f t="shared" si="340"/>
        <v>948.58584006663318</v>
      </c>
      <c r="AI690" s="2">
        <f t="shared" si="340"/>
        <v>972.30048606829905</v>
      </c>
      <c r="AJ690" s="2">
        <f t="shared" si="340"/>
        <v>996.60799822000649</v>
      </c>
      <c r="AK690" s="2">
        <f t="shared" si="340"/>
        <v>1021.5231981755065</v>
      </c>
      <c r="AL690" s="2">
        <f t="shared" si="340"/>
        <v>1047.0612781298942</v>
      </c>
      <c r="AM690" s="2">
        <f t="shared" si="340"/>
        <v>1073.2378100831413</v>
      </c>
      <c r="AN690" s="2">
        <f t="shared" si="340"/>
        <v>1100.0687553352197</v>
      </c>
      <c r="AO690" s="2">
        <f t="shared" si="340"/>
        <v>1127.5704742186006</v>
      </c>
      <c r="AP690" s="2">
        <f t="shared" si="340"/>
        <v>1155.7597360740651</v>
      </c>
      <c r="AQ690" s="2">
        <f t="shared" si="340"/>
        <v>1184.6537294759171</v>
      </c>
      <c r="AR690" s="2">
        <f t="shared" si="340"/>
        <v>1214.2700727128149</v>
      </c>
      <c r="AS690" s="2">
        <f t="shared" si="340"/>
        <v>1244.6268245306351</v>
      </c>
      <c r="AT690" s="2">
        <f t="shared" si="340"/>
        <v>1275.7424951439009</v>
      </c>
      <c r="AU690" s="2">
        <f t="shared" si="340"/>
        <v>1307.6360575224983</v>
      </c>
      <c r="AV690" s="2">
        <f t="shared" si="340"/>
        <v>1340.3269589605609</v>
      </c>
      <c r="AW690" s="2">
        <f t="shared" si="340"/>
        <v>1373.8351329345749</v>
      </c>
      <c r="AX690" s="2">
        <f t="shared" si="340"/>
        <v>1408.1810112579387</v>
      </c>
      <c r="AY690" s="2">
        <f t="shared" si="340"/>
        <v>1443.3855365393874</v>
      </c>
      <c r="AZ690" s="2">
        <f t="shared" si="340"/>
        <v>1479.470174952872</v>
      </c>
      <c r="BA690" s="2">
        <f t="shared" si="340"/>
        <v>1516.4569293266936</v>
      </c>
      <c r="BB690" s="2">
        <f t="shared" si="340"/>
        <v>1554.368352559861</v>
      </c>
      <c r="BC690" s="2">
        <f t="shared" si="340"/>
        <v>1593.2275613738575</v>
      </c>
      <c r="BD690" s="2">
        <f t="shared" si="340"/>
        <v>1633.0582504082035</v>
      </c>
      <c r="BE690" s="2">
        <f t="shared" si="340"/>
        <v>1531.7191562390371</v>
      </c>
      <c r="BF690" s="2">
        <f t="shared" si="340"/>
        <v>0</v>
      </c>
      <c r="BG690" s="2">
        <f t="shared" si="340"/>
        <v>0</v>
      </c>
      <c r="BH690" s="2">
        <f t="shared" si="340"/>
        <v>0</v>
      </c>
      <c r="BI690" s="2">
        <f t="shared" si="340"/>
        <v>0</v>
      </c>
      <c r="BJ690" s="2">
        <f t="shared" si="340"/>
        <v>0</v>
      </c>
      <c r="BK690" s="2">
        <f t="shared" si="340"/>
        <v>0</v>
      </c>
      <c r="BL690" s="2">
        <f t="shared" si="340"/>
        <v>0</v>
      </c>
      <c r="BM690" s="2">
        <f t="shared" si="340"/>
        <v>0</v>
      </c>
      <c r="BN690" s="2">
        <f t="shared" si="340"/>
        <v>0</v>
      </c>
      <c r="BO690" s="2">
        <f t="shared" si="340"/>
        <v>0</v>
      </c>
    </row>
    <row r="691" spans="1:67">
      <c r="B691" s="14"/>
      <c r="E691" s="178"/>
      <c r="F691" s="178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 spans="1:67">
      <c r="B692" s="15" t="s">
        <v>325</v>
      </c>
      <c r="E692" s="178"/>
      <c r="F692" s="178"/>
      <c r="L692" s="18">
        <v>0</v>
      </c>
      <c r="M692" s="18">
        <v>0</v>
      </c>
      <c r="N692" s="18">
        <v>0</v>
      </c>
      <c r="O692" s="18">
        <v>0</v>
      </c>
      <c r="P692" s="18">
        <v>0</v>
      </c>
      <c r="Q692" s="18">
        <v>0</v>
      </c>
      <c r="R692" s="18">
        <v>0</v>
      </c>
      <c r="S692" s="18">
        <v>0</v>
      </c>
      <c r="T692" s="18">
        <v>0</v>
      </c>
      <c r="U692" s="18">
        <v>0</v>
      </c>
      <c r="V692" s="18">
        <v>0</v>
      </c>
      <c r="W692" s="18">
        <v>0</v>
      </c>
      <c r="X692" s="18">
        <v>0</v>
      </c>
      <c r="Y692" s="18">
        <v>0</v>
      </c>
      <c r="Z692" s="18">
        <v>0</v>
      </c>
      <c r="AA692" s="18">
        <v>0</v>
      </c>
      <c r="AB692" s="18">
        <v>0</v>
      </c>
      <c r="AC692" s="18">
        <v>0</v>
      </c>
      <c r="AD692" s="18">
        <v>0</v>
      </c>
      <c r="AE692" s="18">
        <v>0</v>
      </c>
      <c r="AF692" s="18">
        <v>0.34537562727928162</v>
      </c>
      <c r="AG692" s="18">
        <v>2.2836081981658936</v>
      </c>
      <c r="AH692" s="18">
        <v>2.5703721046447754</v>
      </c>
      <c r="AI692" s="18">
        <v>2.9170801639556885</v>
      </c>
      <c r="AJ692" s="18">
        <v>3.1462531089782715</v>
      </c>
      <c r="AK692" s="18">
        <v>2.4309201240539551</v>
      </c>
      <c r="AL692" s="18">
        <v>2.5634715557098389</v>
      </c>
      <c r="AM692" s="18">
        <v>2.599956750869751</v>
      </c>
      <c r="AN692" s="18">
        <v>1.9767318964004517</v>
      </c>
      <c r="AO692" s="18">
        <v>1.7518466711044312</v>
      </c>
      <c r="AP692" s="18">
        <v>1.8723964691162109</v>
      </c>
      <c r="AQ692" s="18">
        <v>1.9195123910903931</v>
      </c>
      <c r="AR692" s="18">
        <v>1.5088046789169312</v>
      </c>
      <c r="AS692" s="18">
        <v>1.649836540222168</v>
      </c>
      <c r="AT692" s="18">
        <v>1.7449475526809692</v>
      </c>
      <c r="AU692" s="18">
        <v>1.8428272008895874</v>
      </c>
      <c r="AV692" s="18">
        <v>1.9214106798171997</v>
      </c>
      <c r="AW692" s="18">
        <v>1.9279141426086426</v>
      </c>
      <c r="AX692" s="18">
        <v>1.5065182447433472</v>
      </c>
      <c r="AY692" s="18">
        <v>1.5838519334793091</v>
      </c>
      <c r="AZ692" s="18">
        <v>1.6410319805145264</v>
      </c>
      <c r="BA692" s="18">
        <v>1.7536693811416626</v>
      </c>
      <c r="BB692" s="18">
        <v>1.765866756439209</v>
      </c>
      <c r="BC692" s="18">
        <v>1.3966207504272461</v>
      </c>
      <c r="BD692" s="18">
        <v>1.4406019449234009</v>
      </c>
      <c r="BE692" s="18">
        <v>1.3173917531967163</v>
      </c>
      <c r="BF692" s="18">
        <v>0</v>
      </c>
      <c r="BG692" s="18">
        <v>0</v>
      </c>
      <c r="BH692" s="18">
        <v>0</v>
      </c>
      <c r="BI692" s="18">
        <v>0</v>
      </c>
      <c r="BJ692" s="18">
        <v>0</v>
      </c>
      <c r="BK692" s="18">
        <v>0</v>
      </c>
      <c r="BL692" s="18">
        <v>0</v>
      </c>
      <c r="BM692" s="18">
        <v>0</v>
      </c>
      <c r="BN692" s="18">
        <v>0</v>
      </c>
      <c r="BO692" s="18">
        <v>0</v>
      </c>
    </row>
    <row r="693" spans="1:67">
      <c r="B693" s="14" t="s">
        <v>326</v>
      </c>
      <c r="E693" s="178"/>
      <c r="F693" s="178"/>
      <c r="L693" s="2">
        <f t="shared" ref="L693:BO693" si="341">IF(L$10&lt;$C689,0,$F689*L692*(1+$I689)^(L$10-$E$663))</f>
        <v>0</v>
      </c>
      <c r="M693" s="2">
        <f t="shared" si="341"/>
        <v>0</v>
      </c>
      <c r="N693" s="2">
        <f t="shared" si="341"/>
        <v>0</v>
      </c>
      <c r="O693" s="2">
        <f t="shared" si="341"/>
        <v>0</v>
      </c>
      <c r="P693" s="2">
        <f t="shared" si="341"/>
        <v>0</v>
      </c>
      <c r="Q693" s="2">
        <f t="shared" si="341"/>
        <v>0</v>
      </c>
      <c r="R693" s="2">
        <f t="shared" si="341"/>
        <v>0</v>
      </c>
      <c r="S693" s="2">
        <f t="shared" si="341"/>
        <v>0</v>
      </c>
      <c r="T693" s="2">
        <f t="shared" si="341"/>
        <v>0</v>
      </c>
      <c r="U693" s="2">
        <f t="shared" si="341"/>
        <v>0</v>
      </c>
      <c r="V693" s="2">
        <f t="shared" si="341"/>
        <v>0</v>
      </c>
      <c r="W693" s="2">
        <f t="shared" si="341"/>
        <v>0</v>
      </c>
      <c r="X693" s="2">
        <f t="shared" si="341"/>
        <v>0</v>
      </c>
      <c r="Y693" s="2">
        <f t="shared" si="341"/>
        <v>0</v>
      </c>
      <c r="Z693" s="2">
        <f t="shared" si="341"/>
        <v>0</v>
      </c>
      <c r="AA693" s="2">
        <f t="shared" si="341"/>
        <v>0</v>
      </c>
      <c r="AB693" s="2">
        <f t="shared" si="341"/>
        <v>0</v>
      </c>
      <c r="AC693" s="2">
        <f t="shared" si="341"/>
        <v>0</v>
      </c>
      <c r="AD693" s="2">
        <f t="shared" si="341"/>
        <v>0</v>
      </c>
      <c r="AE693" s="2">
        <f t="shared" si="341"/>
        <v>0</v>
      </c>
      <c r="AF693" s="2">
        <f t="shared" si="341"/>
        <v>3.1805725768571667</v>
      </c>
      <c r="AG693" s="2">
        <f t="shared" si="341"/>
        <v>21.555548694340537</v>
      </c>
      <c r="AH693" s="2">
        <f t="shared" si="341"/>
        <v>24.868944522297404</v>
      </c>
      <c r="AI693" s="2">
        <f t="shared" si="341"/>
        <v>28.929010803242139</v>
      </c>
      <c r="AJ693" s="2">
        <f t="shared" si="341"/>
        <v>31.981788188961101</v>
      </c>
      <c r="AK693" s="2">
        <f t="shared" si="341"/>
        <v>25.328159898251016</v>
      </c>
      <c r="AL693" s="2">
        <f t="shared" si="341"/>
        <v>27.37696612716876</v>
      </c>
      <c r="AM693" s="2">
        <f t="shared" si="341"/>
        <v>28.460780434904791</v>
      </c>
      <c r="AN693" s="2">
        <f t="shared" si="341"/>
        <v>22.179528861350754</v>
      </c>
      <c r="AO693" s="2">
        <f t="shared" si="341"/>
        <v>20.147654934897844</v>
      </c>
      <c r="AP693" s="2">
        <f t="shared" si="341"/>
        <v>22.072427083886225</v>
      </c>
      <c r="AQ693" s="2">
        <f t="shared" si="341"/>
        <v>23.193541238454152</v>
      </c>
      <c r="AR693" s="2">
        <f t="shared" si="341"/>
        <v>18.68671793745877</v>
      </c>
      <c r="AS693" s="2">
        <f t="shared" si="341"/>
        <v>20.944248956385582</v>
      </c>
      <c r="AT693" s="2">
        <f t="shared" si="341"/>
        <v>22.705450173337283</v>
      </c>
      <c r="AU693" s="2">
        <f t="shared" si="341"/>
        <v>24.578547734384074</v>
      </c>
      <c r="AV693" s="2">
        <f t="shared" si="341"/>
        <v>26.267314260749131</v>
      </c>
      <c r="AW693" s="2">
        <f t="shared" si="341"/>
        <v>27.015127668007651</v>
      </c>
      <c r="AX693" s="2">
        <f t="shared" si="341"/>
        <v>21.638023894246942</v>
      </c>
      <c r="AY693" s="2">
        <f t="shared" si="341"/>
        <v>23.317481718980691</v>
      </c>
      <c r="AZ693" s="2">
        <f t="shared" si="341"/>
        <v>24.763269032288154</v>
      </c>
      <c r="BA693" s="2">
        <f t="shared" si="341"/>
        <v>27.124548378340197</v>
      </c>
      <c r="BB693" s="2">
        <f t="shared" si="341"/>
        <v>27.996039190348657</v>
      </c>
      <c r="BC693" s="2">
        <f t="shared" si="341"/>
        <v>22.69556598675932</v>
      </c>
      <c r="BD693" s="2">
        <f t="shared" si="341"/>
        <v>23.995532361918887</v>
      </c>
      <c r="BE693" s="2">
        <f t="shared" si="341"/>
        <v>22.491851043598754</v>
      </c>
      <c r="BF693" s="2">
        <f t="shared" si="341"/>
        <v>0</v>
      </c>
      <c r="BG693" s="2">
        <f t="shared" si="341"/>
        <v>0</v>
      </c>
      <c r="BH693" s="2">
        <f t="shared" si="341"/>
        <v>0</v>
      </c>
      <c r="BI693" s="2">
        <f t="shared" si="341"/>
        <v>0</v>
      </c>
      <c r="BJ693" s="2">
        <f t="shared" si="341"/>
        <v>0</v>
      </c>
      <c r="BK693" s="2">
        <f t="shared" si="341"/>
        <v>0</v>
      </c>
      <c r="BL693" s="2">
        <f t="shared" si="341"/>
        <v>0</v>
      </c>
      <c r="BM693" s="2">
        <f t="shared" si="341"/>
        <v>0</v>
      </c>
      <c r="BN693" s="2">
        <f t="shared" si="341"/>
        <v>0</v>
      </c>
      <c r="BO693" s="2">
        <f t="shared" si="341"/>
        <v>0</v>
      </c>
    </row>
    <row r="694" spans="1:67">
      <c r="B694" s="14"/>
      <c r="E694" s="178"/>
      <c r="F694" s="178"/>
    </row>
    <row r="695" spans="1:67">
      <c r="A695" t="s">
        <v>399</v>
      </c>
      <c r="B695" s="14" t="s">
        <v>17</v>
      </c>
      <c r="E695" s="178"/>
      <c r="F695" s="178"/>
      <c r="I695" s="159" t="s">
        <v>548</v>
      </c>
      <c r="L695" s="2">
        <f t="shared" ref="L695:BO695" si="342">SUM(L690,L693)</f>
        <v>0</v>
      </c>
      <c r="M695" s="2">
        <f t="shared" si="342"/>
        <v>0</v>
      </c>
      <c r="N695" s="2">
        <f t="shared" si="342"/>
        <v>0</v>
      </c>
      <c r="O695" s="2">
        <f t="shared" si="342"/>
        <v>0</v>
      </c>
      <c r="P695" s="2">
        <f t="shared" si="342"/>
        <v>0</v>
      </c>
      <c r="Q695" s="2">
        <f t="shared" si="342"/>
        <v>0</v>
      </c>
      <c r="R695" s="2">
        <f t="shared" si="342"/>
        <v>0</v>
      </c>
      <c r="S695" s="2">
        <f t="shared" si="342"/>
        <v>0</v>
      </c>
      <c r="T695" s="2">
        <f t="shared" si="342"/>
        <v>0</v>
      </c>
      <c r="U695" s="2">
        <f t="shared" si="342"/>
        <v>0</v>
      </c>
      <c r="V695" s="2">
        <f t="shared" si="342"/>
        <v>0</v>
      </c>
      <c r="W695" s="2">
        <f t="shared" si="342"/>
        <v>0</v>
      </c>
      <c r="X695" s="2">
        <f t="shared" si="342"/>
        <v>0</v>
      </c>
      <c r="Y695" s="2">
        <f t="shared" si="342"/>
        <v>0</v>
      </c>
      <c r="Z695" s="2">
        <f t="shared" si="342"/>
        <v>0</v>
      </c>
      <c r="AA695" s="2">
        <f t="shared" si="342"/>
        <v>0</v>
      </c>
      <c r="AB695" s="2">
        <f t="shared" si="342"/>
        <v>0</v>
      </c>
      <c r="AC695" s="2">
        <f t="shared" si="342"/>
        <v>0</v>
      </c>
      <c r="AD695" s="2">
        <f t="shared" si="342"/>
        <v>0</v>
      </c>
      <c r="AE695" s="2">
        <f t="shared" si="342"/>
        <v>0</v>
      </c>
      <c r="AF695" s="2">
        <f t="shared" si="342"/>
        <v>79.863332622337296</v>
      </c>
      <c r="AG695" s="2">
        <f t="shared" si="342"/>
        <v>947.00514875934869</v>
      </c>
      <c r="AH695" s="2">
        <f t="shared" si="342"/>
        <v>973.45478458893058</v>
      </c>
      <c r="AI695" s="2">
        <f t="shared" si="342"/>
        <v>1001.2294968715412</v>
      </c>
      <c r="AJ695" s="2">
        <f t="shared" si="342"/>
        <v>1028.5897864089675</v>
      </c>
      <c r="AK695" s="2">
        <f t="shared" si="342"/>
        <v>1046.8513580737576</v>
      </c>
      <c r="AL695" s="2">
        <f t="shared" si="342"/>
        <v>1074.4382442570629</v>
      </c>
      <c r="AM695" s="2">
        <f t="shared" si="342"/>
        <v>1101.6985905180461</v>
      </c>
      <c r="AN695" s="2">
        <f t="shared" si="342"/>
        <v>1122.2482841965705</v>
      </c>
      <c r="AO695" s="2">
        <f t="shared" si="342"/>
        <v>1147.7181291534985</v>
      </c>
      <c r="AP695" s="2">
        <f t="shared" si="342"/>
        <v>1177.8321631579513</v>
      </c>
      <c r="AQ695" s="2">
        <f t="shared" si="342"/>
        <v>1207.8472707143712</v>
      </c>
      <c r="AR695" s="2">
        <f t="shared" si="342"/>
        <v>1232.9567906502737</v>
      </c>
      <c r="AS695" s="2">
        <f t="shared" si="342"/>
        <v>1265.5710734870206</v>
      </c>
      <c r="AT695" s="2">
        <f t="shared" si="342"/>
        <v>1298.4479453172382</v>
      </c>
      <c r="AU695" s="2">
        <f t="shared" si="342"/>
        <v>1332.2146052568824</v>
      </c>
      <c r="AV695" s="2">
        <f t="shared" si="342"/>
        <v>1366.59427322131</v>
      </c>
      <c r="AW695" s="2">
        <f t="shared" si="342"/>
        <v>1400.8502606025825</v>
      </c>
      <c r="AX695" s="2">
        <f t="shared" si="342"/>
        <v>1429.8190351521857</v>
      </c>
      <c r="AY695" s="2">
        <f t="shared" si="342"/>
        <v>1466.703018258368</v>
      </c>
      <c r="AZ695" s="2">
        <f t="shared" si="342"/>
        <v>1504.2334439851602</v>
      </c>
      <c r="BA695" s="2">
        <f t="shared" si="342"/>
        <v>1543.5814777050339</v>
      </c>
      <c r="BB695" s="2">
        <f t="shared" si="342"/>
        <v>1582.3643917502097</v>
      </c>
      <c r="BC695" s="2">
        <f t="shared" si="342"/>
        <v>1615.9231273606167</v>
      </c>
      <c r="BD695" s="2">
        <f t="shared" si="342"/>
        <v>1657.0537827701223</v>
      </c>
      <c r="BE695" s="2">
        <f t="shared" si="342"/>
        <v>1554.2110072826358</v>
      </c>
      <c r="BF695" s="2">
        <f t="shared" si="342"/>
        <v>0</v>
      </c>
      <c r="BG695" s="2">
        <f t="shared" si="342"/>
        <v>0</v>
      </c>
      <c r="BH695" s="2">
        <f t="shared" si="342"/>
        <v>0</v>
      </c>
      <c r="BI695" s="2">
        <f t="shared" si="342"/>
        <v>0</v>
      </c>
      <c r="BJ695" s="2">
        <f t="shared" si="342"/>
        <v>0</v>
      </c>
      <c r="BK695" s="2">
        <f t="shared" si="342"/>
        <v>0</v>
      </c>
      <c r="BL695" s="2">
        <f t="shared" si="342"/>
        <v>0</v>
      </c>
      <c r="BM695" s="2">
        <f t="shared" si="342"/>
        <v>0</v>
      </c>
      <c r="BN695" s="2">
        <f t="shared" si="342"/>
        <v>0</v>
      </c>
      <c r="BO695" s="2">
        <f t="shared" si="342"/>
        <v>0</v>
      </c>
    </row>
    <row r="696" spans="1:67">
      <c r="E696" s="178"/>
      <c r="F696" s="178"/>
    </row>
    <row r="697" spans="1:67">
      <c r="A697">
        <f>+A689+1</f>
        <v>5</v>
      </c>
      <c r="B697" s="13" t="s">
        <v>564</v>
      </c>
      <c r="C697" s="176">
        <v>2032</v>
      </c>
      <c r="D697" s="159">
        <v>12</v>
      </c>
      <c r="E697" s="159">
        <v>0</v>
      </c>
      <c r="F697" s="159">
        <v>0</v>
      </c>
      <c r="G697" s="159">
        <v>60</v>
      </c>
      <c r="H697" s="59">
        <f>(DATE(C697,12,31)-DATE(C697,D697,1)+1)/365</f>
        <v>8.4931506849315067E-2</v>
      </c>
      <c r="I697" s="177">
        <f>+$C$7</f>
        <v>2.5000000000000001E-2</v>
      </c>
      <c r="J697" s="2">
        <f>NPV($C$4,M697:BO697)+L697</f>
        <v>0</v>
      </c>
      <c r="L697" s="2">
        <f>+L703</f>
        <v>0</v>
      </c>
      <c r="M697" s="2">
        <f t="shared" ref="M697:BO697" si="343">+M703</f>
        <v>0</v>
      </c>
      <c r="N697" s="2">
        <f t="shared" si="343"/>
        <v>0</v>
      </c>
      <c r="O697" s="2">
        <f t="shared" si="343"/>
        <v>0</v>
      </c>
      <c r="P697" s="2">
        <f t="shared" si="343"/>
        <v>0</v>
      </c>
      <c r="Q697" s="2">
        <f t="shared" si="343"/>
        <v>0</v>
      </c>
      <c r="R697" s="2">
        <f t="shared" si="343"/>
        <v>0</v>
      </c>
      <c r="S697" s="2">
        <f t="shared" si="343"/>
        <v>0</v>
      </c>
      <c r="T697" s="2">
        <f t="shared" si="343"/>
        <v>0</v>
      </c>
      <c r="U697" s="2">
        <f t="shared" si="343"/>
        <v>0</v>
      </c>
      <c r="V697" s="2">
        <f t="shared" si="343"/>
        <v>0</v>
      </c>
      <c r="W697" s="2">
        <f t="shared" si="343"/>
        <v>0</v>
      </c>
      <c r="X697" s="2">
        <f t="shared" si="343"/>
        <v>0</v>
      </c>
      <c r="Y697" s="2">
        <f t="shared" si="343"/>
        <v>0</v>
      </c>
      <c r="Z697" s="2">
        <f t="shared" si="343"/>
        <v>0</v>
      </c>
      <c r="AA697" s="2">
        <f t="shared" si="343"/>
        <v>0</v>
      </c>
      <c r="AB697" s="2">
        <f t="shared" si="343"/>
        <v>0</v>
      </c>
      <c r="AC697" s="2">
        <f t="shared" si="343"/>
        <v>0</v>
      </c>
      <c r="AD697" s="2">
        <f t="shared" si="343"/>
        <v>0</v>
      </c>
      <c r="AE697" s="2">
        <f t="shared" si="343"/>
        <v>0</v>
      </c>
      <c r="AF697" s="2">
        <f t="shared" si="343"/>
        <v>0</v>
      </c>
      <c r="AG697" s="2">
        <f t="shared" si="343"/>
        <v>0</v>
      </c>
      <c r="AH697" s="2">
        <f t="shared" si="343"/>
        <v>0</v>
      </c>
      <c r="AI697" s="2">
        <f t="shared" si="343"/>
        <v>0</v>
      </c>
      <c r="AJ697" s="2">
        <f t="shared" si="343"/>
        <v>0</v>
      </c>
      <c r="AK697" s="2">
        <f t="shared" si="343"/>
        <v>0</v>
      </c>
      <c r="AL697" s="2">
        <f t="shared" si="343"/>
        <v>0</v>
      </c>
      <c r="AM697" s="2">
        <f t="shared" si="343"/>
        <v>0</v>
      </c>
      <c r="AN697" s="2">
        <f t="shared" si="343"/>
        <v>0</v>
      </c>
      <c r="AO697" s="2">
        <f t="shared" si="343"/>
        <v>0</v>
      </c>
      <c r="AP697" s="2">
        <f t="shared" si="343"/>
        <v>0</v>
      </c>
      <c r="AQ697" s="2">
        <f t="shared" si="343"/>
        <v>0</v>
      </c>
      <c r="AR697" s="2">
        <f t="shared" si="343"/>
        <v>0</v>
      </c>
      <c r="AS697" s="2">
        <f t="shared" si="343"/>
        <v>0</v>
      </c>
      <c r="AT697" s="2">
        <f t="shared" si="343"/>
        <v>0</v>
      </c>
      <c r="AU697" s="2">
        <f t="shared" si="343"/>
        <v>0</v>
      </c>
      <c r="AV697" s="2">
        <f t="shared" si="343"/>
        <v>0</v>
      </c>
      <c r="AW697" s="2">
        <f t="shared" si="343"/>
        <v>0</v>
      </c>
      <c r="AX697" s="2">
        <f t="shared" si="343"/>
        <v>0</v>
      </c>
      <c r="AY697" s="2">
        <f t="shared" si="343"/>
        <v>0</v>
      </c>
      <c r="AZ697" s="2">
        <f t="shared" si="343"/>
        <v>0</v>
      </c>
      <c r="BA697" s="2">
        <f t="shared" si="343"/>
        <v>0</v>
      </c>
      <c r="BB697" s="2">
        <f t="shared" si="343"/>
        <v>0</v>
      </c>
      <c r="BC697" s="2">
        <f t="shared" si="343"/>
        <v>0</v>
      </c>
      <c r="BD697" s="2">
        <f t="shared" si="343"/>
        <v>0</v>
      </c>
      <c r="BE697" s="2">
        <f t="shared" si="343"/>
        <v>0</v>
      </c>
      <c r="BF697" s="2">
        <f t="shared" si="343"/>
        <v>0</v>
      </c>
      <c r="BG697" s="2">
        <f t="shared" si="343"/>
        <v>0</v>
      </c>
      <c r="BH697" s="2">
        <f t="shared" si="343"/>
        <v>0</v>
      </c>
      <c r="BI697" s="2">
        <f t="shared" si="343"/>
        <v>0</v>
      </c>
      <c r="BJ697" s="2">
        <f t="shared" si="343"/>
        <v>0</v>
      </c>
      <c r="BK697" s="2">
        <f t="shared" si="343"/>
        <v>0</v>
      </c>
      <c r="BL697" s="2">
        <f t="shared" si="343"/>
        <v>0</v>
      </c>
      <c r="BM697" s="2">
        <f t="shared" si="343"/>
        <v>0</v>
      </c>
      <c r="BN697" s="2">
        <f t="shared" si="343"/>
        <v>0</v>
      </c>
      <c r="BO697" s="2">
        <f t="shared" si="343"/>
        <v>0</v>
      </c>
    </row>
    <row r="698" spans="1:67">
      <c r="B698" s="14" t="s">
        <v>324</v>
      </c>
      <c r="E698" s="178"/>
      <c r="F698" s="178"/>
      <c r="L698" s="2">
        <f t="shared" ref="L698:BO698" si="344">IF(OR(L$10&lt;$C697,L$10&gt;$C697+$G697),0,IF(L$10=$C697,$E697*(1+$I697)^(L$10-$E$663)*$H697,IF(L$10=$C697+$G697,$E697*(1+$I697)^(L$10-$E$663)*(1-$H697),$E697*(1+$I697)^(L$10-$E$663))))</f>
        <v>0</v>
      </c>
      <c r="M698" s="2">
        <f t="shared" si="344"/>
        <v>0</v>
      </c>
      <c r="N698" s="2">
        <f t="shared" si="344"/>
        <v>0</v>
      </c>
      <c r="O698" s="2">
        <f t="shared" si="344"/>
        <v>0</v>
      </c>
      <c r="P698" s="2">
        <f t="shared" si="344"/>
        <v>0</v>
      </c>
      <c r="Q698" s="2">
        <f t="shared" si="344"/>
        <v>0</v>
      </c>
      <c r="R698" s="2">
        <f t="shared" si="344"/>
        <v>0</v>
      </c>
      <c r="S698" s="2">
        <f t="shared" si="344"/>
        <v>0</v>
      </c>
      <c r="T698" s="2">
        <f t="shared" si="344"/>
        <v>0</v>
      </c>
      <c r="U698" s="2">
        <f t="shared" si="344"/>
        <v>0</v>
      </c>
      <c r="V698" s="2">
        <f t="shared" si="344"/>
        <v>0</v>
      </c>
      <c r="W698" s="2">
        <f t="shared" si="344"/>
        <v>0</v>
      </c>
      <c r="X698" s="2">
        <f t="shared" si="344"/>
        <v>0</v>
      </c>
      <c r="Y698" s="2">
        <f t="shared" si="344"/>
        <v>0</v>
      </c>
      <c r="Z698" s="2">
        <f t="shared" si="344"/>
        <v>0</v>
      </c>
      <c r="AA698" s="2">
        <f t="shared" si="344"/>
        <v>0</v>
      </c>
      <c r="AB698" s="2">
        <f t="shared" si="344"/>
        <v>0</v>
      </c>
      <c r="AC698" s="2">
        <f t="shared" si="344"/>
        <v>0</v>
      </c>
      <c r="AD698" s="2">
        <f t="shared" si="344"/>
        <v>0</v>
      </c>
      <c r="AE698" s="2">
        <f t="shared" si="344"/>
        <v>0</v>
      </c>
      <c r="AF698" s="2">
        <f t="shared" si="344"/>
        <v>0</v>
      </c>
      <c r="AG698" s="2">
        <f t="shared" si="344"/>
        <v>0</v>
      </c>
      <c r="AH698" s="2">
        <f t="shared" si="344"/>
        <v>0</v>
      </c>
      <c r="AI698" s="2">
        <f t="shared" si="344"/>
        <v>0</v>
      </c>
      <c r="AJ698" s="2">
        <f t="shared" si="344"/>
        <v>0</v>
      </c>
      <c r="AK698" s="2">
        <f t="shared" si="344"/>
        <v>0</v>
      </c>
      <c r="AL698" s="2">
        <f t="shared" si="344"/>
        <v>0</v>
      </c>
      <c r="AM698" s="2">
        <f t="shared" si="344"/>
        <v>0</v>
      </c>
      <c r="AN698" s="2">
        <f t="shared" si="344"/>
        <v>0</v>
      </c>
      <c r="AO698" s="2">
        <f t="shared" si="344"/>
        <v>0</v>
      </c>
      <c r="AP698" s="2">
        <f t="shared" si="344"/>
        <v>0</v>
      </c>
      <c r="AQ698" s="2">
        <f t="shared" si="344"/>
        <v>0</v>
      </c>
      <c r="AR698" s="2">
        <f t="shared" si="344"/>
        <v>0</v>
      </c>
      <c r="AS698" s="2">
        <f t="shared" si="344"/>
        <v>0</v>
      </c>
      <c r="AT698" s="2">
        <f t="shared" si="344"/>
        <v>0</v>
      </c>
      <c r="AU698" s="2">
        <f t="shared" si="344"/>
        <v>0</v>
      </c>
      <c r="AV698" s="2">
        <f t="shared" si="344"/>
        <v>0</v>
      </c>
      <c r="AW698" s="2">
        <f t="shared" si="344"/>
        <v>0</v>
      </c>
      <c r="AX698" s="2">
        <f t="shared" si="344"/>
        <v>0</v>
      </c>
      <c r="AY698" s="2">
        <f t="shared" si="344"/>
        <v>0</v>
      </c>
      <c r="AZ698" s="2">
        <f t="shared" si="344"/>
        <v>0</v>
      </c>
      <c r="BA698" s="2">
        <f t="shared" si="344"/>
        <v>0</v>
      </c>
      <c r="BB698" s="2">
        <f t="shared" si="344"/>
        <v>0</v>
      </c>
      <c r="BC698" s="2">
        <f t="shared" si="344"/>
        <v>0</v>
      </c>
      <c r="BD698" s="2">
        <f t="shared" si="344"/>
        <v>0</v>
      </c>
      <c r="BE698" s="2">
        <f t="shared" si="344"/>
        <v>0</v>
      </c>
      <c r="BF698" s="2">
        <f t="shared" si="344"/>
        <v>0</v>
      </c>
      <c r="BG698" s="2">
        <f t="shared" si="344"/>
        <v>0</v>
      </c>
      <c r="BH698" s="2">
        <f t="shared" si="344"/>
        <v>0</v>
      </c>
      <c r="BI698" s="2">
        <f t="shared" si="344"/>
        <v>0</v>
      </c>
      <c r="BJ698" s="2">
        <f t="shared" si="344"/>
        <v>0</v>
      </c>
      <c r="BK698" s="2">
        <f t="shared" si="344"/>
        <v>0</v>
      </c>
      <c r="BL698" s="2">
        <f t="shared" si="344"/>
        <v>0</v>
      </c>
      <c r="BM698" s="2">
        <f t="shared" si="344"/>
        <v>0</v>
      </c>
      <c r="BN698" s="2">
        <f t="shared" si="344"/>
        <v>0</v>
      </c>
      <c r="BO698" s="2">
        <f t="shared" si="344"/>
        <v>0</v>
      </c>
    </row>
    <row r="699" spans="1:67">
      <c r="B699" s="14"/>
      <c r="E699" s="178"/>
      <c r="F699" s="178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 spans="1:67">
      <c r="B700" s="15" t="s">
        <v>325</v>
      </c>
      <c r="E700" s="178"/>
      <c r="F700" s="178"/>
      <c r="L700" s="18">
        <v>0</v>
      </c>
      <c r="M700" s="18">
        <v>0</v>
      </c>
      <c r="N700" s="18">
        <v>0</v>
      </c>
      <c r="O700" s="18">
        <v>0</v>
      </c>
      <c r="P700" s="18">
        <v>0</v>
      </c>
      <c r="Q700" s="18">
        <v>0</v>
      </c>
      <c r="R700" s="18">
        <v>0</v>
      </c>
      <c r="S700" s="18">
        <v>0</v>
      </c>
      <c r="T700" s="18">
        <v>0</v>
      </c>
      <c r="U700" s="18">
        <v>0</v>
      </c>
      <c r="V700" s="18">
        <v>0</v>
      </c>
      <c r="W700" s="18">
        <v>0</v>
      </c>
      <c r="X700" s="18">
        <v>0</v>
      </c>
      <c r="Y700" s="18">
        <v>0</v>
      </c>
      <c r="Z700" s="18">
        <v>0</v>
      </c>
      <c r="AA700" s="18">
        <v>0</v>
      </c>
      <c r="AB700" s="18">
        <v>0</v>
      </c>
      <c r="AC700" s="18">
        <v>0</v>
      </c>
      <c r="AD700" s="18">
        <v>0</v>
      </c>
      <c r="AE700" s="18">
        <v>0</v>
      </c>
      <c r="AF700" s="18">
        <v>0</v>
      </c>
      <c r="AG700" s="18">
        <v>0</v>
      </c>
      <c r="AH700" s="18">
        <v>0</v>
      </c>
      <c r="AI700" s="18">
        <v>0</v>
      </c>
      <c r="AJ700" s="18">
        <v>0</v>
      </c>
      <c r="AK700" s="18">
        <v>0</v>
      </c>
      <c r="AL700" s="18"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v>0</v>
      </c>
      <c r="AR700" s="18">
        <v>0</v>
      </c>
      <c r="AS700" s="18">
        <v>0</v>
      </c>
      <c r="AT700" s="18">
        <v>0</v>
      </c>
      <c r="AU700" s="18">
        <v>0</v>
      </c>
      <c r="AV700" s="18">
        <v>0</v>
      </c>
      <c r="AW700" s="18">
        <v>0</v>
      </c>
      <c r="AX700" s="18">
        <v>0</v>
      </c>
      <c r="AY700" s="18">
        <v>0</v>
      </c>
      <c r="AZ700" s="18">
        <v>0</v>
      </c>
      <c r="BA700" s="18">
        <v>0</v>
      </c>
      <c r="BB700" s="18">
        <v>0</v>
      </c>
      <c r="BC700" s="18">
        <v>0</v>
      </c>
      <c r="BD700" s="18">
        <v>0</v>
      </c>
      <c r="BE700" s="18">
        <v>0</v>
      </c>
      <c r="BF700" s="18">
        <v>0</v>
      </c>
      <c r="BG700" s="18">
        <v>0</v>
      </c>
      <c r="BH700" s="18">
        <v>0</v>
      </c>
      <c r="BI700" s="18">
        <v>0</v>
      </c>
      <c r="BJ700" s="18">
        <v>0</v>
      </c>
      <c r="BK700" s="18">
        <v>0</v>
      </c>
      <c r="BL700" s="18">
        <v>0</v>
      </c>
      <c r="BM700" s="18">
        <v>0</v>
      </c>
      <c r="BN700" s="18">
        <v>0</v>
      </c>
      <c r="BO700" s="18">
        <v>0</v>
      </c>
    </row>
    <row r="701" spans="1:67">
      <c r="B701" s="14" t="s">
        <v>326</v>
      </c>
      <c r="E701" s="178"/>
      <c r="F701" s="178"/>
      <c r="L701" s="2">
        <f t="shared" ref="L701:BO701" si="345">IF(L$10&lt;$C697,0,$F697*L700*(1+$I697)^(L$10-$E$663))</f>
        <v>0</v>
      </c>
      <c r="M701" s="2">
        <f t="shared" si="345"/>
        <v>0</v>
      </c>
      <c r="N701" s="2">
        <f t="shared" si="345"/>
        <v>0</v>
      </c>
      <c r="O701" s="2">
        <f t="shared" si="345"/>
        <v>0</v>
      </c>
      <c r="P701" s="2">
        <f t="shared" si="345"/>
        <v>0</v>
      </c>
      <c r="Q701" s="2">
        <f t="shared" si="345"/>
        <v>0</v>
      </c>
      <c r="R701" s="2">
        <f t="shared" si="345"/>
        <v>0</v>
      </c>
      <c r="S701" s="2">
        <f t="shared" si="345"/>
        <v>0</v>
      </c>
      <c r="T701" s="2">
        <f t="shared" si="345"/>
        <v>0</v>
      </c>
      <c r="U701" s="2">
        <f t="shared" si="345"/>
        <v>0</v>
      </c>
      <c r="V701" s="2">
        <f t="shared" si="345"/>
        <v>0</v>
      </c>
      <c r="W701" s="2">
        <f t="shared" si="345"/>
        <v>0</v>
      </c>
      <c r="X701" s="2">
        <f t="shared" si="345"/>
        <v>0</v>
      </c>
      <c r="Y701" s="2">
        <f t="shared" si="345"/>
        <v>0</v>
      </c>
      <c r="Z701" s="2">
        <f t="shared" si="345"/>
        <v>0</v>
      </c>
      <c r="AA701" s="2">
        <f t="shared" si="345"/>
        <v>0</v>
      </c>
      <c r="AB701" s="2">
        <f t="shared" si="345"/>
        <v>0</v>
      </c>
      <c r="AC701" s="2">
        <f t="shared" si="345"/>
        <v>0</v>
      </c>
      <c r="AD701" s="2">
        <f t="shared" si="345"/>
        <v>0</v>
      </c>
      <c r="AE701" s="2">
        <f t="shared" si="345"/>
        <v>0</v>
      </c>
      <c r="AF701" s="2">
        <f t="shared" si="345"/>
        <v>0</v>
      </c>
      <c r="AG701" s="2">
        <f t="shared" si="345"/>
        <v>0</v>
      </c>
      <c r="AH701" s="2">
        <f t="shared" si="345"/>
        <v>0</v>
      </c>
      <c r="AI701" s="2">
        <f t="shared" si="345"/>
        <v>0</v>
      </c>
      <c r="AJ701" s="2">
        <f t="shared" si="345"/>
        <v>0</v>
      </c>
      <c r="AK701" s="2">
        <f t="shared" si="345"/>
        <v>0</v>
      </c>
      <c r="AL701" s="2">
        <f t="shared" si="345"/>
        <v>0</v>
      </c>
      <c r="AM701" s="2">
        <f t="shared" si="345"/>
        <v>0</v>
      </c>
      <c r="AN701" s="2">
        <f t="shared" si="345"/>
        <v>0</v>
      </c>
      <c r="AO701" s="2">
        <f t="shared" si="345"/>
        <v>0</v>
      </c>
      <c r="AP701" s="2">
        <f t="shared" si="345"/>
        <v>0</v>
      </c>
      <c r="AQ701" s="2">
        <f t="shared" si="345"/>
        <v>0</v>
      </c>
      <c r="AR701" s="2">
        <f t="shared" si="345"/>
        <v>0</v>
      </c>
      <c r="AS701" s="2">
        <f t="shared" si="345"/>
        <v>0</v>
      </c>
      <c r="AT701" s="2">
        <f t="shared" si="345"/>
        <v>0</v>
      </c>
      <c r="AU701" s="2">
        <f t="shared" si="345"/>
        <v>0</v>
      </c>
      <c r="AV701" s="2">
        <f t="shared" si="345"/>
        <v>0</v>
      </c>
      <c r="AW701" s="2">
        <f t="shared" si="345"/>
        <v>0</v>
      </c>
      <c r="AX701" s="2">
        <f t="shared" si="345"/>
        <v>0</v>
      </c>
      <c r="AY701" s="2">
        <f t="shared" si="345"/>
        <v>0</v>
      </c>
      <c r="AZ701" s="2">
        <f t="shared" si="345"/>
        <v>0</v>
      </c>
      <c r="BA701" s="2">
        <f t="shared" si="345"/>
        <v>0</v>
      </c>
      <c r="BB701" s="2">
        <f t="shared" si="345"/>
        <v>0</v>
      </c>
      <c r="BC701" s="2">
        <f t="shared" si="345"/>
        <v>0</v>
      </c>
      <c r="BD701" s="2">
        <f t="shared" si="345"/>
        <v>0</v>
      </c>
      <c r="BE701" s="2">
        <f t="shared" si="345"/>
        <v>0</v>
      </c>
      <c r="BF701" s="2">
        <f t="shared" si="345"/>
        <v>0</v>
      </c>
      <c r="BG701" s="2">
        <f t="shared" si="345"/>
        <v>0</v>
      </c>
      <c r="BH701" s="2">
        <f t="shared" si="345"/>
        <v>0</v>
      </c>
      <c r="BI701" s="2">
        <f t="shared" si="345"/>
        <v>0</v>
      </c>
      <c r="BJ701" s="2">
        <f t="shared" si="345"/>
        <v>0</v>
      </c>
      <c r="BK701" s="2">
        <f t="shared" si="345"/>
        <v>0</v>
      </c>
      <c r="BL701" s="2">
        <f t="shared" si="345"/>
        <v>0</v>
      </c>
      <c r="BM701" s="2">
        <f t="shared" si="345"/>
        <v>0</v>
      </c>
      <c r="BN701" s="2">
        <f t="shared" si="345"/>
        <v>0</v>
      </c>
      <c r="BO701" s="2">
        <f t="shared" si="345"/>
        <v>0</v>
      </c>
    </row>
    <row r="702" spans="1:67">
      <c r="B702" s="14"/>
      <c r="E702" s="178"/>
      <c r="F702" s="178"/>
    </row>
    <row r="703" spans="1:67">
      <c r="A703" t="s">
        <v>336</v>
      </c>
      <c r="B703" s="14" t="s">
        <v>17</v>
      </c>
      <c r="E703" s="178"/>
      <c r="F703" s="178"/>
      <c r="I703" s="159" t="s">
        <v>336</v>
      </c>
      <c r="L703" s="2">
        <f t="shared" ref="L703:BO703" si="346">SUM(L698,L701)</f>
        <v>0</v>
      </c>
      <c r="M703" s="2">
        <f t="shared" si="346"/>
        <v>0</v>
      </c>
      <c r="N703" s="2">
        <f t="shared" si="346"/>
        <v>0</v>
      </c>
      <c r="O703" s="2">
        <f t="shared" si="346"/>
        <v>0</v>
      </c>
      <c r="P703" s="2">
        <f t="shared" si="346"/>
        <v>0</v>
      </c>
      <c r="Q703" s="2">
        <f t="shared" si="346"/>
        <v>0</v>
      </c>
      <c r="R703" s="2">
        <f t="shared" si="346"/>
        <v>0</v>
      </c>
      <c r="S703" s="2">
        <f t="shared" si="346"/>
        <v>0</v>
      </c>
      <c r="T703" s="2">
        <f t="shared" si="346"/>
        <v>0</v>
      </c>
      <c r="U703" s="2">
        <f t="shared" si="346"/>
        <v>0</v>
      </c>
      <c r="V703" s="2">
        <f t="shared" si="346"/>
        <v>0</v>
      </c>
      <c r="W703" s="2">
        <f t="shared" si="346"/>
        <v>0</v>
      </c>
      <c r="X703" s="2">
        <f t="shared" si="346"/>
        <v>0</v>
      </c>
      <c r="Y703" s="2">
        <f t="shared" si="346"/>
        <v>0</v>
      </c>
      <c r="Z703" s="2">
        <f t="shared" si="346"/>
        <v>0</v>
      </c>
      <c r="AA703" s="2">
        <f t="shared" si="346"/>
        <v>0</v>
      </c>
      <c r="AB703" s="2">
        <f t="shared" si="346"/>
        <v>0</v>
      </c>
      <c r="AC703" s="2">
        <f t="shared" si="346"/>
        <v>0</v>
      </c>
      <c r="AD703" s="2">
        <f t="shared" si="346"/>
        <v>0</v>
      </c>
      <c r="AE703" s="2">
        <f t="shared" si="346"/>
        <v>0</v>
      </c>
      <c r="AF703" s="2">
        <f t="shared" si="346"/>
        <v>0</v>
      </c>
      <c r="AG703" s="2">
        <f t="shared" si="346"/>
        <v>0</v>
      </c>
      <c r="AH703" s="2">
        <f t="shared" si="346"/>
        <v>0</v>
      </c>
      <c r="AI703" s="2">
        <f t="shared" si="346"/>
        <v>0</v>
      </c>
      <c r="AJ703" s="2">
        <f t="shared" si="346"/>
        <v>0</v>
      </c>
      <c r="AK703" s="2">
        <f t="shared" si="346"/>
        <v>0</v>
      </c>
      <c r="AL703" s="2">
        <f t="shared" si="346"/>
        <v>0</v>
      </c>
      <c r="AM703" s="2">
        <f t="shared" si="346"/>
        <v>0</v>
      </c>
      <c r="AN703" s="2">
        <f t="shared" si="346"/>
        <v>0</v>
      </c>
      <c r="AO703" s="2">
        <f t="shared" si="346"/>
        <v>0</v>
      </c>
      <c r="AP703" s="2">
        <f t="shared" si="346"/>
        <v>0</v>
      </c>
      <c r="AQ703" s="2">
        <f t="shared" si="346"/>
        <v>0</v>
      </c>
      <c r="AR703" s="2">
        <f t="shared" si="346"/>
        <v>0</v>
      </c>
      <c r="AS703" s="2">
        <f t="shared" si="346"/>
        <v>0</v>
      </c>
      <c r="AT703" s="2">
        <f t="shared" si="346"/>
        <v>0</v>
      </c>
      <c r="AU703" s="2">
        <f t="shared" si="346"/>
        <v>0</v>
      </c>
      <c r="AV703" s="2">
        <f t="shared" si="346"/>
        <v>0</v>
      </c>
      <c r="AW703" s="2">
        <f t="shared" si="346"/>
        <v>0</v>
      </c>
      <c r="AX703" s="2">
        <f t="shared" si="346"/>
        <v>0</v>
      </c>
      <c r="AY703" s="2">
        <f t="shared" si="346"/>
        <v>0</v>
      </c>
      <c r="AZ703" s="2">
        <f t="shared" si="346"/>
        <v>0</v>
      </c>
      <c r="BA703" s="2">
        <f t="shared" si="346"/>
        <v>0</v>
      </c>
      <c r="BB703" s="2">
        <f t="shared" si="346"/>
        <v>0</v>
      </c>
      <c r="BC703" s="2">
        <f t="shared" si="346"/>
        <v>0</v>
      </c>
      <c r="BD703" s="2">
        <f t="shared" si="346"/>
        <v>0</v>
      </c>
      <c r="BE703" s="2">
        <f t="shared" si="346"/>
        <v>0</v>
      </c>
      <c r="BF703" s="2">
        <f t="shared" si="346"/>
        <v>0</v>
      </c>
      <c r="BG703" s="2">
        <f t="shared" si="346"/>
        <v>0</v>
      </c>
      <c r="BH703" s="2">
        <f t="shared" si="346"/>
        <v>0</v>
      </c>
      <c r="BI703" s="2">
        <f t="shared" si="346"/>
        <v>0</v>
      </c>
      <c r="BJ703" s="2">
        <f t="shared" si="346"/>
        <v>0</v>
      </c>
      <c r="BK703" s="2">
        <f t="shared" si="346"/>
        <v>0</v>
      </c>
      <c r="BL703" s="2">
        <f t="shared" si="346"/>
        <v>0</v>
      </c>
      <c r="BM703" s="2">
        <f t="shared" si="346"/>
        <v>0</v>
      </c>
      <c r="BN703" s="2">
        <f t="shared" si="346"/>
        <v>0</v>
      </c>
      <c r="BO703" s="2">
        <f t="shared" si="346"/>
        <v>0</v>
      </c>
    </row>
    <row r="704" spans="1:67">
      <c r="E704" s="178"/>
      <c r="F704" s="178"/>
    </row>
    <row r="705" spans="1:67">
      <c r="A705">
        <f>+A697+1</f>
        <v>6</v>
      </c>
      <c r="B705" s="13" t="s">
        <v>547</v>
      </c>
      <c r="C705" s="176">
        <v>2036</v>
      </c>
      <c r="D705" s="159">
        <v>12</v>
      </c>
      <c r="E705" s="159">
        <v>551</v>
      </c>
      <c r="F705" s="159">
        <v>5.62</v>
      </c>
      <c r="G705" s="159">
        <v>25</v>
      </c>
      <c r="H705" s="59">
        <f>(DATE(C705,12,31)-DATE(C705,D705,1)+1)/365</f>
        <v>8.4931506849315067E-2</v>
      </c>
      <c r="I705" s="177">
        <f>+$C$7</f>
        <v>2.5000000000000001E-2</v>
      </c>
      <c r="J705" s="2">
        <f>NPV($C$4,M705:BO705)+L705</f>
        <v>3026.4002135625933</v>
      </c>
      <c r="L705" s="2">
        <f>+L711</f>
        <v>0</v>
      </c>
      <c r="M705" s="2">
        <f t="shared" ref="M705:BO705" si="347">+M711</f>
        <v>0</v>
      </c>
      <c r="N705" s="2">
        <f t="shared" si="347"/>
        <v>0</v>
      </c>
      <c r="O705" s="2">
        <f t="shared" si="347"/>
        <v>0</v>
      </c>
      <c r="P705" s="2">
        <f t="shared" si="347"/>
        <v>0</v>
      </c>
      <c r="Q705" s="2">
        <f t="shared" si="347"/>
        <v>0</v>
      </c>
      <c r="R705" s="2">
        <f t="shared" si="347"/>
        <v>0</v>
      </c>
      <c r="S705" s="2">
        <f t="shared" si="347"/>
        <v>0</v>
      </c>
      <c r="T705" s="2">
        <f t="shared" si="347"/>
        <v>0</v>
      </c>
      <c r="U705" s="2">
        <f t="shared" si="347"/>
        <v>0</v>
      </c>
      <c r="V705" s="2">
        <f t="shared" si="347"/>
        <v>0</v>
      </c>
      <c r="W705" s="2">
        <f t="shared" si="347"/>
        <v>0</v>
      </c>
      <c r="X705" s="2">
        <f t="shared" si="347"/>
        <v>0</v>
      </c>
      <c r="Y705" s="2">
        <f t="shared" si="347"/>
        <v>0</v>
      </c>
      <c r="Z705" s="2">
        <f t="shared" si="347"/>
        <v>0</v>
      </c>
      <c r="AA705" s="2">
        <f t="shared" si="347"/>
        <v>0</v>
      </c>
      <c r="AB705" s="2">
        <f t="shared" si="347"/>
        <v>0</v>
      </c>
      <c r="AC705" s="2">
        <f t="shared" si="347"/>
        <v>0</v>
      </c>
      <c r="AD705" s="2">
        <f t="shared" si="347"/>
        <v>0</v>
      </c>
      <c r="AE705" s="2">
        <f t="shared" si="347"/>
        <v>0</v>
      </c>
      <c r="AF705" s="2">
        <f t="shared" si="347"/>
        <v>0</v>
      </c>
      <c r="AG705" s="2">
        <f t="shared" si="347"/>
        <v>0</v>
      </c>
      <c r="AH705" s="2">
        <f t="shared" si="347"/>
        <v>0</v>
      </c>
      <c r="AI705" s="2">
        <f t="shared" si="347"/>
        <v>0</v>
      </c>
      <c r="AJ705" s="2">
        <f t="shared" si="347"/>
        <v>88.268034589601456</v>
      </c>
      <c r="AK705" s="2">
        <f t="shared" si="347"/>
        <v>1051.7245013462546</v>
      </c>
      <c r="AL705" s="2">
        <f t="shared" si="347"/>
        <v>1079.8642030182027</v>
      </c>
      <c r="AM705" s="2">
        <f t="shared" si="347"/>
        <v>1106.9041216857966</v>
      </c>
      <c r="AN705" s="2">
        <f t="shared" si="347"/>
        <v>1128.8308805091665</v>
      </c>
      <c r="AO705" s="2">
        <f t="shared" si="347"/>
        <v>1153.144210753024</v>
      </c>
      <c r="AP705" s="2">
        <f t="shared" si="347"/>
        <v>1183.8557710609743</v>
      </c>
      <c r="AQ705" s="2">
        <f t="shared" si="347"/>
        <v>1213.6243577559994</v>
      </c>
      <c r="AR705" s="2">
        <f t="shared" si="347"/>
        <v>1238.5396641714772</v>
      </c>
      <c r="AS705" s="2">
        <f t="shared" si="347"/>
        <v>1271.7206005717208</v>
      </c>
      <c r="AT705" s="2">
        <f t="shared" si="347"/>
        <v>1304.6014968413142</v>
      </c>
      <c r="AU705" s="2">
        <f t="shared" si="347"/>
        <v>1338.3481479619034</v>
      </c>
      <c r="AV705" s="2">
        <f t="shared" si="347"/>
        <v>1372.8139785841856</v>
      </c>
      <c r="AW705" s="2">
        <f t="shared" si="347"/>
        <v>1407.8387335467551</v>
      </c>
      <c r="AX705" s="2">
        <f t="shared" si="347"/>
        <v>1435.9491120963783</v>
      </c>
      <c r="AY705" s="2">
        <f t="shared" si="347"/>
        <v>1473.133000206285</v>
      </c>
      <c r="AZ705" s="2">
        <f t="shared" si="347"/>
        <v>1511.0507060350046</v>
      </c>
      <c r="BA705" s="2">
        <f t="shared" si="347"/>
        <v>1550.6730296797602</v>
      </c>
      <c r="BB705" s="2">
        <f t="shared" si="347"/>
        <v>1589.7389238202111</v>
      </c>
      <c r="BC705" s="2">
        <f t="shared" si="347"/>
        <v>1622.7672880605912</v>
      </c>
      <c r="BD705" s="2">
        <f t="shared" si="347"/>
        <v>1664.277799859575</v>
      </c>
      <c r="BE705" s="2">
        <f t="shared" si="347"/>
        <v>1706.8251703007302</v>
      </c>
      <c r="BF705" s="2">
        <f t="shared" si="347"/>
        <v>1744.3256178045806</v>
      </c>
      <c r="BG705" s="2">
        <f t="shared" si="347"/>
        <v>1789.4450340831736</v>
      </c>
      <c r="BH705" s="2">
        <f t="shared" si="347"/>
        <v>1830.9250606033365</v>
      </c>
      <c r="BI705" s="2">
        <f t="shared" si="347"/>
        <v>1696.8320712538225</v>
      </c>
      <c r="BJ705" s="2">
        <f t="shared" si="347"/>
        <v>0</v>
      </c>
      <c r="BK705" s="2">
        <f t="shared" si="347"/>
        <v>0</v>
      </c>
      <c r="BL705" s="2">
        <f t="shared" si="347"/>
        <v>0</v>
      </c>
      <c r="BM705" s="2">
        <f t="shared" si="347"/>
        <v>0</v>
      </c>
      <c r="BN705" s="2">
        <f t="shared" si="347"/>
        <v>0</v>
      </c>
      <c r="BO705" s="2">
        <f t="shared" si="347"/>
        <v>0</v>
      </c>
    </row>
    <row r="706" spans="1:67">
      <c r="B706" s="14" t="s">
        <v>324</v>
      </c>
      <c r="E706" s="178"/>
      <c r="F706" s="178"/>
      <c r="L706" s="2">
        <f t="shared" ref="L706:BO706" si="348">IF(OR(L$10&lt;$C705,L$10&gt;$C705+$G705),0,IF(L$10=$C705,$E705*(1+$I705)^(L$10-$E$663)*$H705,IF(L$10=$C705+$G705,$E705*(1+$I705)^(L$10-$E$663)*(1-$H705),$E705*(1+$I705)^(L$10-$E$663))))</f>
        <v>0</v>
      </c>
      <c r="M706" s="2">
        <f t="shared" si="348"/>
        <v>0</v>
      </c>
      <c r="N706" s="2">
        <f t="shared" si="348"/>
        <v>0</v>
      </c>
      <c r="O706" s="2">
        <f t="shared" si="348"/>
        <v>0</v>
      </c>
      <c r="P706" s="2">
        <f t="shared" si="348"/>
        <v>0</v>
      </c>
      <c r="Q706" s="2">
        <f t="shared" si="348"/>
        <v>0</v>
      </c>
      <c r="R706" s="2">
        <f t="shared" si="348"/>
        <v>0</v>
      </c>
      <c r="S706" s="2">
        <f t="shared" si="348"/>
        <v>0</v>
      </c>
      <c r="T706" s="2">
        <f t="shared" si="348"/>
        <v>0</v>
      </c>
      <c r="U706" s="2">
        <f t="shared" si="348"/>
        <v>0</v>
      </c>
      <c r="V706" s="2">
        <f t="shared" si="348"/>
        <v>0</v>
      </c>
      <c r="W706" s="2">
        <f t="shared" si="348"/>
        <v>0</v>
      </c>
      <c r="X706" s="2">
        <f t="shared" si="348"/>
        <v>0</v>
      </c>
      <c r="Y706" s="2">
        <f t="shared" si="348"/>
        <v>0</v>
      </c>
      <c r="Z706" s="2">
        <f t="shared" si="348"/>
        <v>0</v>
      </c>
      <c r="AA706" s="2">
        <f t="shared" si="348"/>
        <v>0</v>
      </c>
      <c r="AB706" s="2">
        <f t="shared" si="348"/>
        <v>0</v>
      </c>
      <c r="AC706" s="2">
        <f t="shared" si="348"/>
        <v>0</v>
      </c>
      <c r="AD706" s="2">
        <f t="shared" si="348"/>
        <v>0</v>
      </c>
      <c r="AE706" s="2">
        <f t="shared" si="348"/>
        <v>0</v>
      </c>
      <c r="AF706" s="2">
        <f t="shared" si="348"/>
        <v>0</v>
      </c>
      <c r="AG706" s="2">
        <f t="shared" si="348"/>
        <v>0</v>
      </c>
      <c r="AH706" s="2">
        <f t="shared" si="348"/>
        <v>0</v>
      </c>
      <c r="AI706" s="2">
        <f t="shared" si="348"/>
        <v>0</v>
      </c>
      <c r="AJ706" s="2">
        <f t="shared" si="348"/>
        <v>84.643419026904652</v>
      </c>
      <c r="AK706" s="2">
        <f t="shared" si="348"/>
        <v>1021.5231981755065</v>
      </c>
      <c r="AL706" s="2">
        <f t="shared" si="348"/>
        <v>1047.0612781298942</v>
      </c>
      <c r="AM706" s="2">
        <f t="shared" si="348"/>
        <v>1073.2378100831413</v>
      </c>
      <c r="AN706" s="2">
        <f t="shared" si="348"/>
        <v>1100.0687553352197</v>
      </c>
      <c r="AO706" s="2">
        <f t="shared" si="348"/>
        <v>1127.5704742186006</v>
      </c>
      <c r="AP706" s="2">
        <f t="shared" si="348"/>
        <v>1155.7597360740651</v>
      </c>
      <c r="AQ706" s="2">
        <f t="shared" si="348"/>
        <v>1184.6537294759171</v>
      </c>
      <c r="AR706" s="2">
        <f t="shared" si="348"/>
        <v>1214.2700727128149</v>
      </c>
      <c r="AS706" s="2">
        <f t="shared" si="348"/>
        <v>1244.6268245306351</v>
      </c>
      <c r="AT706" s="2">
        <f t="shared" si="348"/>
        <v>1275.7424951439009</v>
      </c>
      <c r="AU706" s="2">
        <f t="shared" si="348"/>
        <v>1307.6360575224983</v>
      </c>
      <c r="AV706" s="2">
        <f t="shared" si="348"/>
        <v>1340.3269589605609</v>
      </c>
      <c r="AW706" s="2">
        <f t="shared" si="348"/>
        <v>1373.8351329345749</v>
      </c>
      <c r="AX706" s="2">
        <f t="shared" si="348"/>
        <v>1408.1810112579387</v>
      </c>
      <c r="AY706" s="2">
        <f t="shared" si="348"/>
        <v>1443.3855365393874</v>
      </c>
      <c r="AZ706" s="2">
        <f t="shared" si="348"/>
        <v>1479.470174952872</v>
      </c>
      <c r="BA706" s="2">
        <f t="shared" si="348"/>
        <v>1516.4569293266936</v>
      </c>
      <c r="BB706" s="2">
        <f t="shared" si="348"/>
        <v>1554.368352559861</v>
      </c>
      <c r="BC706" s="2">
        <f t="shared" si="348"/>
        <v>1593.2275613738575</v>
      </c>
      <c r="BD706" s="2">
        <f t="shared" si="348"/>
        <v>1633.0582504082035</v>
      </c>
      <c r="BE706" s="2">
        <f t="shared" si="348"/>
        <v>1673.8847066684089</v>
      </c>
      <c r="BF706" s="2">
        <f t="shared" si="348"/>
        <v>1715.7318243351187</v>
      </c>
      <c r="BG706" s="2">
        <f t="shared" si="348"/>
        <v>1758.6251199434971</v>
      </c>
      <c r="BH706" s="2">
        <f t="shared" si="348"/>
        <v>1802.5907479420841</v>
      </c>
      <c r="BI706" s="2">
        <f t="shared" si="348"/>
        <v>1690.7313494738971</v>
      </c>
      <c r="BJ706" s="2">
        <f t="shared" si="348"/>
        <v>0</v>
      </c>
      <c r="BK706" s="2">
        <f t="shared" si="348"/>
        <v>0</v>
      </c>
      <c r="BL706" s="2">
        <f t="shared" si="348"/>
        <v>0</v>
      </c>
      <c r="BM706" s="2">
        <f t="shared" si="348"/>
        <v>0</v>
      </c>
      <c r="BN706" s="2">
        <f t="shared" si="348"/>
        <v>0</v>
      </c>
      <c r="BO706" s="2">
        <f t="shared" si="348"/>
        <v>0</v>
      </c>
    </row>
    <row r="707" spans="1:67">
      <c r="B707" s="14"/>
      <c r="E707" s="178"/>
      <c r="F707" s="178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 spans="1:67">
      <c r="B708" s="15" t="s">
        <v>325</v>
      </c>
      <c r="E708" s="178"/>
      <c r="F708" s="178"/>
      <c r="L708" s="18">
        <v>0</v>
      </c>
      <c r="M708" s="18">
        <v>0</v>
      </c>
      <c r="N708" s="18">
        <v>0</v>
      </c>
      <c r="O708" s="18">
        <v>0</v>
      </c>
      <c r="P708" s="18">
        <v>0</v>
      </c>
      <c r="Q708" s="18">
        <v>0</v>
      </c>
      <c r="R708" s="18">
        <v>0</v>
      </c>
      <c r="S708" s="18">
        <v>0</v>
      </c>
      <c r="T708" s="18">
        <v>0</v>
      </c>
      <c r="U708" s="18">
        <v>0</v>
      </c>
      <c r="V708" s="18">
        <v>0</v>
      </c>
      <c r="W708" s="18">
        <v>0</v>
      </c>
      <c r="X708" s="18">
        <v>0</v>
      </c>
      <c r="Y708" s="18">
        <v>0</v>
      </c>
      <c r="Z708" s="18">
        <v>0</v>
      </c>
      <c r="AA708" s="18">
        <v>0</v>
      </c>
      <c r="AB708" s="18">
        <v>0</v>
      </c>
      <c r="AC708" s="18">
        <v>0</v>
      </c>
      <c r="AD708" s="18">
        <v>0</v>
      </c>
      <c r="AE708" s="18">
        <v>0</v>
      </c>
      <c r="AF708" s="18">
        <v>0</v>
      </c>
      <c r="AG708" s="18">
        <v>0</v>
      </c>
      <c r="AH708" s="18">
        <v>0</v>
      </c>
      <c r="AI708" s="18">
        <v>0</v>
      </c>
      <c r="AJ708" s="18">
        <v>0.35657662153244019</v>
      </c>
      <c r="AK708" s="18">
        <v>2.8986296653747559</v>
      </c>
      <c r="AL708" s="18">
        <v>3.0715370178222656</v>
      </c>
      <c r="AM708" s="18">
        <v>3.0754938125610352</v>
      </c>
      <c r="AN708" s="18">
        <v>2.5634002685546875</v>
      </c>
      <c r="AO708" s="18">
        <v>2.2236466407775879</v>
      </c>
      <c r="AP708" s="18">
        <v>2.3833770751953125</v>
      </c>
      <c r="AQ708" s="18">
        <v>2.3976278305053711</v>
      </c>
      <c r="AR708" s="18">
        <v>1.9595775604248047</v>
      </c>
      <c r="AS708" s="18">
        <v>2.1342518329620361</v>
      </c>
      <c r="AT708" s="18">
        <v>2.2178571224212646</v>
      </c>
      <c r="AU708" s="18">
        <v>2.3027021884918213</v>
      </c>
      <c r="AV708" s="18">
        <v>2.3763718605041504</v>
      </c>
      <c r="AW708" s="18">
        <v>2.4266412258148193</v>
      </c>
      <c r="AX708" s="18">
        <v>1.9333165884017944</v>
      </c>
      <c r="AY708" s="18">
        <v>2.0206117630004883</v>
      </c>
      <c r="AZ708" s="18">
        <v>2.0928037166595459</v>
      </c>
      <c r="BA708" s="18">
        <v>2.212155818939209</v>
      </c>
      <c r="BB708" s="18">
        <v>2.2310197353363037</v>
      </c>
      <c r="BC708" s="18">
        <v>1.8177909851074219</v>
      </c>
      <c r="BD708" s="18">
        <v>1.8743048906326294</v>
      </c>
      <c r="BE708" s="18">
        <v>1.9293874502182007</v>
      </c>
      <c r="BF708" s="18">
        <v>1.6339458227157593</v>
      </c>
      <c r="BG708" s="18">
        <v>1.7181988954544067</v>
      </c>
      <c r="BH708" s="18">
        <v>1.541100025177002</v>
      </c>
      <c r="BI708" s="18">
        <v>0.32372444868087769</v>
      </c>
      <c r="BJ708" s="18">
        <v>0</v>
      </c>
      <c r="BK708" s="18">
        <v>0</v>
      </c>
      <c r="BL708" s="18">
        <v>0</v>
      </c>
      <c r="BM708" s="18">
        <v>0</v>
      </c>
      <c r="BN708" s="18">
        <v>0</v>
      </c>
      <c r="BO708" s="18">
        <v>0</v>
      </c>
    </row>
    <row r="709" spans="1:67">
      <c r="B709" s="14" t="s">
        <v>326</v>
      </c>
      <c r="E709" s="178"/>
      <c r="F709" s="178"/>
      <c r="L709" s="2">
        <f t="shared" ref="L709:BO709" si="349">IF(L$10&lt;$C705,0,$F705*L708*(1+$I705)^(L$10-$E$663))</f>
        <v>0</v>
      </c>
      <c r="M709" s="2">
        <f t="shared" si="349"/>
        <v>0</v>
      </c>
      <c r="N709" s="2">
        <f t="shared" si="349"/>
        <v>0</v>
      </c>
      <c r="O709" s="2">
        <f t="shared" si="349"/>
        <v>0</v>
      </c>
      <c r="P709" s="2">
        <f t="shared" si="349"/>
        <v>0</v>
      </c>
      <c r="Q709" s="2">
        <f t="shared" si="349"/>
        <v>0</v>
      </c>
      <c r="R709" s="2">
        <f t="shared" si="349"/>
        <v>0</v>
      </c>
      <c r="S709" s="2">
        <f t="shared" si="349"/>
        <v>0</v>
      </c>
      <c r="T709" s="2">
        <f t="shared" si="349"/>
        <v>0</v>
      </c>
      <c r="U709" s="2">
        <f t="shared" si="349"/>
        <v>0</v>
      </c>
      <c r="V709" s="2">
        <f t="shared" si="349"/>
        <v>0</v>
      </c>
      <c r="W709" s="2">
        <f t="shared" si="349"/>
        <v>0</v>
      </c>
      <c r="X709" s="2">
        <f t="shared" si="349"/>
        <v>0</v>
      </c>
      <c r="Y709" s="2">
        <f t="shared" si="349"/>
        <v>0</v>
      </c>
      <c r="Z709" s="2">
        <f t="shared" si="349"/>
        <v>0</v>
      </c>
      <c r="AA709" s="2">
        <f t="shared" si="349"/>
        <v>0</v>
      </c>
      <c r="AB709" s="2">
        <f t="shared" si="349"/>
        <v>0</v>
      </c>
      <c r="AC709" s="2">
        <f t="shared" si="349"/>
        <v>0</v>
      </c>
      <c r="AD709" s="2">
        <f t="shared" si="349"/>
        <v>0</v>
      </c>
      <c r="AE709" s="2">
        <f t="shared" si="349"/>
        <v>0</v>
      </c>
      <c r="AF709" s="2">
        <f t="shared" si="349"/>
        <v>0</v>
      </c>
      <c r="AG709" s="2">
        <f t="shared" si="349"/>
        <v>0</v>
      </c>
      <c r="AH709" s="2">
        <f t="shared" si="349"/>
        <v>0</v>
      </c>
      <c r="AI709" s="2">
        <f t="shared" si="349"/>
        <v>0</v>
      </c>
      <c r="AJ709" s="2">
        <f t="shared" si="349"/>
        <v>3.6246155626968046</v>
      </c>
      <c r="AK709" s="2">
        <f t="shared" si="349"/>
        <v>30.201303170747924</v>
      </c>
      <c r="AL709" s="2">
        <f t="shared" si="349"/>
        <v>32.802924888308475</v>
      </c>
      <c r="AM709" s="2">
        <f t="shared" si="349"/>
        <v>33.666311602655142</v>
      </c>
      <c r="AN709" s="2">
        <f t="shared" si="349"/>
        <v>28.762125173946767</v>
      </c>
      <c r="AO709" s="2">
        <f t="shared" si="349"/>
        <v>25.573736534423496</v>
      </c>
      <c r="AP709" s="2">
        <f t="shared" si="349"/>
        <v>28.096034986909331</v>
      </c>
      <c r="AQ709" s="2">
        <f t="shared" si="349"/>
        <v>28.970628280082273</v>
      </c>
      <c r="AR709" s="2">
        <f t="shared" si="349"/>
        <v>24.269591458662187</v>
      </c>
      <c r="AS709" s="2">
        <f t="shared" si="349"/>
        <v>27.093776041085722</v>
      </c>
      <c r="AT709" s="2">
        <f t="shared" si="349"/>
        <v>28.859001697413277</v>
      </c>
      <c r="AU709" s="2">
        <f t="shared" si="349"/>
        <v>30.712090439405177</v>
      </c>
      <c r="AV709" s="2">
        <f t="shared" si="349"/>
        <v>32.487019623624789</v>
      </c>
      <c r="AW709" s="2">
        <f t="shared" si="349"/>
        <v>34.003600612180108</v>
      </c>
      <c r="AX709" s="2">
        <f t="shared" si="349"/>
        <v>27.768100838439413</v>
      </c>
      <c r="AY709" s="2">
        <f t="shared" si="349"/>
        <v>29.74746366689758</v>
      </c>
      <c r="AZ709" s="2">
        <f t="shared" si="349"/>
        <v>31.580531082132765</v>
      </c>
      <c r="BA709" s="2">
        <f t="shared" si="349"/>
        <v>34.216100353066615</v>
      </c>
      <c r="BB709" s="2">
        <f t="shared" si="349"/>
        <v>35.370571260350161</v>
      </c>
      <c r="BC709" s="2">
        <f t="shared" si="349"/>
        <v>29.539726686733669</v>
      </c>
      <c r="BD709" s="2">
        <f t="shared" si="349"/>
        <v>31.219549451371513</v>
      </c>
      <c r="BE709" s="2">
        <f t="shared" si="349"/>
        <v>32.940463632321411</v>
      </c>
      <c r="BF709" s="2">
        <f t="shared" si="349"/>
        <v>28.593793469461797</v>
      </c>
      <c r="BG709" s="2">
        <f t="shared" si="349"/>
        <v>30.819914139676463</v>
      </c>
      <c r="BH709" s="2">
        <f t="shared" si="349"/>
        <v>28.334312661252373</v>
      </c>
      <c r="BI709" s="2">
        <f t="shared" si="349"/>
        <v>6.1007217799254043</v>
      </c>
      <c r="BJ709" s="2">
        <f t="shared" si="349"/>
        <v>0</v>
      </c>
      <c r="BK709" s="2">
        <f t="shared" si="349"/>
        <v>0</v>
      </c>
      <c r="BL709" s="2">
        <f t="shared" si="349"/>
        <v>0</v>
      </c>
      <c r="BM709" s="2">
        <f t="shared" si="349"/>
        <v>0</v>
      </c>
      <c r="BN709" s="2">
        <f t="shared" si="349"/>
        <v>0</v>
      </c>
      <c r="BO709" s="2">
        <f t="shared" si="349"/>
        <v>0</v>
      </c>
    </row>
    <row r="710" spans="1:67">
      <c r="B710" s="14"/>
      <c r="E710" s="178"/>
      <c r="F710" s="178"/>
    </row>
    <row r="711" spans="1:67">
      <c r="A711" t="s">
        <v>399</v>
      </c>
      <c r="B711" s="14" t="s">
        <v>17</v>
      </c>
      <c r="E711" s="178"/>
      <c r="F711" s="178"/>
      <c r="I711" s="159" t="s">
        <v>548</v>
      </c>
      <c r="L711" s="2">
        <f t="shared" ref="L711:BO711" si="350">SUM(L706,L709)</f>
        <v>0</v>
      </c>
      <c r="M711" s="2">
        <f t="shared" si="350"/>
        <v>0</v>
      </c>
      <c r="N711" s="2">
        <f t="shared" si="350"/>
        <v>0</v>
      </c>
      <c r="O711" s="2">
        <f t="shared" si="350"/>
        <v>0</v>
      </c>
      <c r="P711" s="2">
        <f t="shared" si="350"/>
        <v>0</v>
      </c>
      <c r="Q711" s="2">
        <f t="shared" si="350"/>
        <v>0</v>
      </c>
      <c r="R711" s="2">
        <f t="shared" si="350"/>
        <v>0</v>
      </c>
      <c r="S711" s="2">
        <f t="shared" si="350"/>
        <v>0</v>
      </c>
      <c r="T711" s="2">
        <f t="shared" si="350"/>
        <v>0</v>
      </c>
      <c r="U711" s="2">
        <f t="shared" si="350"/>
        <v>0</v>
      </c>
      <c r="V711" s="2">
        <f t="shared" si="350"/>
        <v>0</v>
      </c>
      <c r="W711" s="2">
        <f t="shared" si="350"/>
        <v>0</v>
      </c>
      <c r="X711" s="2">
        <f t="shared" si="350"/>
        <v>0</v>
      </c>
      <c r="Y711" s="2">
        <f t="shared" si="350"/>
        <v>0</v>
      </c>
      <c r="Z711" s="2">
        <f t="shared" si="350"/>
        <v>0</v>
      </c>
      <c r="AA711" s="2">
        <f t="shared" si="350"/>
        <v>0</v>
      </c>
      <c r="AB711" s="2">
        <f t="shared" si="350"/>
        <v>0</v>
      </c>
      <c r="AC711" s="2">
        <f t="shared" si="350"/>
        <v>0</v>
      </c>
      <c r="AD711" s="2">
        <f t="shared" si="350"/>
        <v>0</v>
      </c>
      <c r="AE711" s="2">
        <f t="shared" si="350"/>
        <v>0</v>
      </c>
      <c r="AF711" s="2">
        <f t="shared" si="350"/>
        <v>0</v>
      </c>
      <c r="AG711" s="2">
        <f t="shared" si="350"/>
        <v>0</v>
      </c>
      <c r="AH711" s="2">
        <f t="shared" si="350"/>
        <v>0</v>
      </c>
      <c r="AI711" s="2">
        <f t="shared" si="350"/>
        <v>0</v>
      </c>
      <c r="AJ711" s="2">
        <f t="shared" si="350"/>
        <v>88.268034589601456</v>
      </c>
      <c r="AK711" s="2">
        <f t="shared" si="350"/>
        <v>1051.7245013462546</v>
      </c>
      <c r="AL711" s="2">
        <f t="shared" si="350"/>
        <v>1079.8642030182027</v>
      </c>
      <c r="AM711" s="2">
        <f t="shared" si="350"/>
        <v>1106.9041216857966</v>
      </c>
      <c r="AN711" s="2">
        <f t="shared" si="350"/>
        <v>1128.8308805091665</v>
      </c>
      <c r="AO711" s="2">
        <f t="shared" si="350"/>
        <v>1153.144210753024</v>
      </c>
      <c r="AP711" s="2">
        <f t="shared" si="350"/>
        <v>1183.8557710609743</v>
      </c>
      <c r="AQ711" s="2">
        <f t="shared" si="350"/>
        <v>1213.6243577559994</v>
      </c>
      <c r="AR711" s="2">
        <f t="shared" si="350"/>
        <v>1238.5396641714772</v>
      </c>
      <c r="AS711" s="2">
        <f t="shared" si="350"/>
        <v>1271.7206005717208</v>
      </c>
      <c r="AT711" s="2">
        <f t="shared" si="350"/>
        <v>1304.6014968413142</v>
      </c>
      <c r="AU711" s="2">
        <f t="shared" si="350"/>
        <v>1338.3481479619034</v>
      </c>
      <c r="AV711" s="2">
        <f t="shared" si="350"/>
        <v>1372.8139785841856</v>
      </c>
      <c r="AW711" s="2">
        <f t="shared" si="350"/>
        <v>1407.8387335467551</v>
      </c>
      <c r="AX711" s="2">
        <f t="shared" si="350"/>
        <v>1435.9491120963783</v>
      </c>
      <c r="AY711" s="2">
        <f t="shared" si="350"/>
        <v>1473.133000206285</v>
      </c>
      <c r="AZ711" s="2">
        <f t="shared" si="350"/>
        <v>1511.0507060350046</v>
      </c>
      <c r="BA711" s="2">
        <f t="shared" si="350"/>
        <v>1550.6730296797602</v>
      </c>
      <c r="BB711" s="2">
        <f t="shared" si="350"/>
        <v>1589.7389238202111</v>
      </c>
      <c r="BC711" s="2">
        <f t="shared" si="350"/>
        <v>1622.7672880605912</v>
      </c>
      <c r="BD711" s="2">
        <f t="shared" si="350"/>
        <v>1664.277799859575</v>
      </c>
      <c r="BE711" s="2">
        <f t="shared" si="350"/>
        <v>1706.8251703007302</v>
      </c>
      <c r="BF711" s="2">
        <f t="shared" si="350"/>
        <v>1744.3256178045806</v>
      </c>
      <c r="BG711" s="2">
        <f t="shared" si="350"/>
        <v>1789.4450340831736</v>
      </c>
      <c r="BH711" s="2">
        <f t="shared" si="350"/>
        <v>1830.9250606033365</v>
      </c>
      <c r="BI711" s="2">
        <f t="shared" si="350"/>
        <v>1696.8320712538225</v>
      </c>
      <c r="BJ711" s="2">
        <f t="shared" si="350"/>
        <v>0</v>
      </c>
      <c r="BK711" s="2">
        <f t="shared" si="350"/>
        <v>0</v>
      </c>
      <c r="BL711" s="2">
        <f t="shared" si="350"/>
        <v>0</v>
      </c>
      <c r="BM711" s="2">
        <f t="shared" si="350"/>
        <v>0</v>
      </c>
      <c r="BN711" s="2">
        <f t="shared" si="350"/>
        <v>0</v>
      </c>
      <c r="BO711" s="2">
        <f t="shared" si="350"/>
        <v>0</v>
      </c>
    </row>
    <row r="712" spans="1:67">
      <c r="E712" s="178"/>
      <c r="F712" s="178"/>
    </row>
    <row r="713" spans="1:67">
      <c r="A713">
        <f>+A705+1</f>
        <v>7</v>
      </c>
      <c r="B713" s="13" t="s">
        <v>565</v>
      </c>
      <c r="C713" s="176">
        <v>2037</v>
      </c>
      <c r="D713" s="159">
        <v>12</v>
      </c>
      <c r="E713" s="159">
        <v>0</v>
      </c>
      <c r="F713" s="159">
        <v>0</v>
      </c>
      <c r="G713" s="159">
        <v>60</v>
      </c>
      <c r="H713" s="59">
        <f>(DATE(C713,12,31)-DATE(C713,D713,1)+1)/365</f>
        <v>8.4931506849315067E-2</v>
      </c>
      <c r="I713" s="177">
        <f>+$C$7</f>
        <v>2.5000000000000001E-2</v>
      </c>
      <c r="J713" s="2">
        <f>NPV($C$4,M713:BO713)+L713</f>
        <v>0</v>
      </c>
      <c r="L713" s="2">
        <f>+L719</f>
        <v>0</v>
      </c>
      <c r="M713" s="2">
        <f t="shared" ref="M713:BO713" si="351">+M719</f>
        <v>0</v>
      </c>
      <c r="N713" s="2">
        <f t="shared" si="351"/>
        <v>0</v>
      </c>
      <c r="O713" s="2">
        <f t="shared" si="351"/>
        <v>0</v>
      </c>
      <c r="P713" s="2">
        <f t="shared" si="351"/>
        <v>0</v>
      </c>
      <c r="Q713" s="2">
        <f t="shared" si="351"/>
        <v>0</v>
      </c>
      <c r="R713" s="2">
        <f t="shared" si="351"/>
        <v>0</v>
      </c>
      <c r="S713" s="2">
        <f t="shared" si="351"/>
        <v>0</v>
      </c>
      <c r="T713" s="2">
        <f t="shared" si="351"/>
        <v>0</v>
      </c>
      <c r="U713" s="2">
        <f t="shared" si="351"/>
        <v>0</v>
      </c>
      <c r="V713" s="2">
        <f t="shared" si="351"/>
        <v>0</v>
      </c>
      <c r="W713" s="2">
        <f t="shared" si="351"/>
        <v>0</v>
      </c>
      <c r="X713" s="2">
        <f t="shared" si="351"/>
        <v>0</v>
      </c>
      <c r="Y713" s="2">
        <f t="shared" si="351"/>
        <v>0</v>
      </c>
      <c r="Z713" s="2">
        <f t="shared" si="351"/>
        <v>0</v>
      </c>
      <c r="AA713" s="2">
        <f t="shared" si="351"/>
        <v>0</v>
      </c>
      <c r="AB713" s="2">
        <f t="shared" si="351"/>
        <v>0</v>
      </c>
      <c r="AC713" s="2">
        <f t="shared" si="351"/>
        <v>0</v>
      </c>
      <c r="AD713" s="2">
        <f t="shared" si="351"/>
        <v>0</v>
      </c>
      <c r="AE713" s="2">
        <f t="shared" si="351"/>
        <v>0</v>
      </c>
      <c r="AF713" s="2">
        <f t="shared" si="351"/>
        <v>0</v>
      </c>
      <c r="AG713" s="2">
        <f t="shared" si="351"/>
        <v>0</v>
      </c>
      <c r="AH713" s="2">
        <f t="shared" si="351"/>
        <v>0</v>
      </c>
      <c r="AI713" s="2">
        <f t="shared" si="351"/>
        <v>0</v>
      </c>
      <c r="AJ713" s="2">
        <f t="shared" si="351"/>
        <v>0</v>
      </c>
      <c r="AK713" s="2">
        <f t="shared" si="351"/>
        <v>0</v>
      </c>
      <c r="AL713" s="2">
        <f t="shared" si="351"/>
        <v>0</v>
      </c>
      <c r="AM713" s="2">
        <f t="shared" si="351"/>
        <v>0</v>
      </c>
      <c r="AN713" s="2">
        <f t="shared" si="351"/>
        <v>0</v>
      </c>
      <c r="AO713" s="2">
        <f t="shared" si="351"/>
        <v>0</v>
      </c>
      <c r="AP713" s="2">
        <f t="shared" si="351"/>
        <v>0</v>
      </c>
      <c r="AQ713" s="2">
        <f t="shared" si="351"/>
        <v>0</v>
      </c>
      <c r="AR713" s="2">
        <f t="shared" si="351"/>
        <v>0</v>
      </c>
      <c r="AS713" s="2">
        <f t="shared" si="351"/>
        <v>0</v>
      </c>
      <c r="AT713" s="2">
        <f t="shared" si="351"/>
        <v>0</v>
      </c>
      <c r="AU713" s="2">
        <f t="shared" si="351"/>
        <v>0</v>
      </c>
      <c r="AV713" s="2">
        <f t="shared" si="351"/>
        <v>0</v>
      </c>
      <c r="AW713" s="2">
        <f t="shared" si="351"/>
        <v>0</v>
      </c>
      <c r="AX713" s="2">
        <f t="shared" si="351"/>
        <v>0</v>
      </c>
      <c r="AY713" s="2">
        <f t="shared" si="351"/>
        <v>0</v>
      </c>
      <c r="AZ713" s="2">
        <f t="shared" si="351"/>
        <v>0</v>
      </c>
      <c r="BA713" s="2">
        <f t="shared" si="351"/>
        <v>0</v>
      </c>
      <c r="BB713" s="2">
        <f t="shared" si="351"/>
        <v>0</v>
      </c>
      <c r="BC713" s="2">
        <f t="shared" si="351"/>
        <v>0</v>
      </c>
      <c r="BD713" s="2">
        <f t="shared" si="351"/>
        <v>0</v>
      </c>
      <c r="BE713" s="2">
        <f t="shared" si="351"/>
        <v>0</v>
      </c>
      <c r="BF713" s="2">
        <f t="shared" si="351"/>
        <v>0</v>
      </c>
      <c r="BG713" s="2">
        <f t="shared" si="351"/>
        <v>0</v>
      </c>
      <c r="BH713" s="2">
        <f t="shared" si="351"/>
        <v>0</v>
      </c>
      <c r="BI713" s="2">
        <f t="shared" si="351"/>
        <v>0</v>
      </c>
      <c r="BJ713" s="2">
        <f t="shared" si="351"/>
        <v>0</v>
      </c>
      <c r="BK713" s="2">
        <f t="shared" si="351"/>
        <v>0</v>
      </c>
      <c r="BL713" s="2">
        <f t="shared" si="351"/>
        <v>0</v>
      </c>
      <c r="BM713" s="2">
        <f t="shared" si="351"/>
        <v>0</v>
      </c>
      <c r="BN713" s="2">
        <f t="shared" si="351"/>
        <v>0</v>
      </c>
      <c r="BO713" s="2">
        <f t="shared" si="351"/>
        <v>0</v>
      </c>
    </row>
    <row r="714" spans="1:67">
      <c r="B714" s="14" t="s">
        <v>324</v>
      </c>
      <c r="E714" s="178"/>
      <c r="F714" s="178"/>
      <c r="L714" s="2">
        <f t="shared" ref="L714:BO714" si="352">IF(OR(L$10&lt;$C713,L$10&gt;$C713+$G713),0,IF(L$10=$C713,$E713*(1+$I713)^(L$10-$E$663)*$H713,IF(L$10=$C713+$G713,$E713*(1+$I713)^(L$10-$E$663)*(1-$H713),$E713*(1+$I713)^(L$10-$E$663))))</f>
        <v>0</v>
      </c>
      <c r="M714" s="2">
        <f t="shared" si="352"/>
        <v>0</v>
      </c>
      <c r="N714" s="2">
        <f t="shared" si="352"/>
        <v>0</v>
      </c>
      <c r="O714" s="2">
        <f t="shared" si="352"/>
        <v>0</v>
      </c>
      <c r="P714" s="2">
        <f t="shared" si="352"/>
        <v>0</v>
      </c>
      <c r="Q714" s="2">
        <f t="shared" si="352"/>
        <v>0</v>
      </c>
      <c r="R714" s="2">
        <f t="shared" si="352"/>
        <v>0</v>
      </c>
      <c r="S714" s="2">
        <f t="shared" si="352"/>
        <v>0</v>
      </c>
      <c r="T714" s="2">
        <f t="shared" si="352"/>
        <v>0</v>
      </c>
      <c r="U714" s="2">
        <f t="shared" si="352"/>
        <v>0</v>
      </c>
      <c r="V714" s="2">
        <f t="shared" si="352"/>
        <v>0</v>
      </c>
      <c r="W714" s="2">
        <f t="shared" si="352"/>
        <v>0</v>
      </c>
      <c r="X714" s="2">
        <f t="shared" si="352"/>
        <v>0</v>
      </c>
      <c r="Y714" s="2">
        <f t="shared" si="352"/>
        <v>0</v>
      </c>
      <c r="Z714" s="2">
        <f t="shared" si="352"/>
        <v>0</v>
      </c>
      <c r="AA714" s="2">
        <f t="shared" si="352"/>
        <v>0</v>
      </c>
      <c r="AB714" s="2">
        <f t="shared" si="352"/>
        <v>0</v>
      </c>
      <c r="AC714" s="2">
        <f t="shared" si="352"/>
        <v>0</v>
      </c>
      <c r="AD714" s="2">
        <f t="shared" si="352"/>
        <v>0</v>
      </c>
      <c r="AE714" s="2">
        <f t="shared" si="352"/>
        <v>0</v>
      </c>
      <c r="AF714" s="2">
        <f t="shared" si="352"/>
        <v>0</v>
      </c>
      <c r="AG714" s="2">
        <f t="shared" si="352"/>
        <v>0</v>
      </c>
      <c r="AH714" s="2">
        <f t="shared" si="352"/>
        <v>0</v>
      </c>
      <c r="AI714" s="2">
        <f t="shared" si="352"/>
        <v>0</v>
      </c>
      <c r="AJ714" s="2">
        <f t="shared" si="352"/>
        <v>0</v>
      </c>
      <c r="AK714" s="2">
        <f t="shared" si="352"/>
        <v>0</v>
      </c>
      <c r="AL714" s="2">
        <f t="shared" si="352"/>
        <v>0</v>
      </c>
      <c r="AM714" s="2">
        <f t="shared" si="352"/>
        <v>0</v>
      </c>
      <c r="AN714" s="2">
        <f t="shared" si="352"/>
        <v>0</v>
      </c>
      <c r="AO714" s="2">
        <f t="shared" si="352"/>
        <v>0</v>
      </c>
      <c r="AP714" s="2">
        <f t="shared" si="352"/>
        <v>0</v>
      </c>
      <c r="AQ714" s="2">
        <f t="shared" si="352"/>
        <v>0</v>
      </c>
      <c r="AR714" s="2">
        <f t="shared" si="352"/>
        <v>0</v>
      </c>
      <c r="AS714" s="2">
        <f t="shared" si="352"/>
        <v>0</v>
      </c>
      <c r="AT714" s="2">
        <f t="shared" si="352"/>
        <v>0</v>
      </c>
      <c r="AU714" s="2">
        <f t="shared" si="352"/>
        <v>0</v>
      </c>
      <c r="AV714" s="2">
        <f t="shared" si="352"/>
        <v>0</v>
      </c>
      <c r="AW714" s="2">
        <f t="shared" si="352"/>
        <v>0</v>
      </c>
      <c r="AX714" s="2">
        <f t="shared" si="352"/>
        <v>0</v>
      </c>
      <c r="AY714" s="2">
        <f t="shared" si="352"/>
        <v>0</v>
      </c>
      <c r="AZ714" s="2">
        <f t="shared" si="352"/>
        <v>0</v>
      </c>
      <c r="BA714" s="2">
        <f t="shared" si="352"/>
        <v>0</v>
      </c>
      <c r="BB714" s="2">
        <f t="shared" si="352"/>
        <v>0</v>
      </c>
      <c r="BC714" s="2">
        <f t="shared" si="352"/>
        <v>0</v>
      </c>
      <c r="BD714" s="2">
        <f t="shared" si="352"/>
        <v>0</v>
      </c>
      <c r="BE714" s="2">
        <f t="shared" si="352"/>
        <v>0</v>
      </c>
      <c r="BF714" s="2">
        <f t="shared" si="352"/>
        <v>0</v>
      </c>
      <c r="BG714" s="2">
        <f t="shared" si="352"/>
        <v>0</v>
      </c>
      <c r="BH714" s="2">
        <f t="shared" si="352"/>
        <v>0</v>
      </c>
      <c r="BI714" s="2">
        <f t="shared" si="352"/>
        <v>0</v>
      </c>
      <c r="BJ714" s="2">
        <f t="shared" si="352"/>
        <v>0</v>
      </c>
      <c r="BK714" s="2">
        <f t="shared" si="352"/>
        <v>0</v>
      </c>
      <c r="BL714" s="2">
        <f t="shared" si="352"/>
        <v>0</v>
      </c>
      <c r="BM714" s="2">
        <f t="shared" si="352"/>
        <v>0</v>
      </c>
      <c r="BN714" s="2">
        <f t="shared" si="352"/>
        <v>0</v>
      </c>
      <c r="BO714" s="2">
        <f t="shared" si="352"/>
        <v>0</v>
      </c>
    </row>
    <row r="715" spans="1:67">
      <c r="B715" s="14"/>
      <c r="E715" s="178"/>
      <c r="F715" s="178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 spans="1:67">
      <c r="B716" s="15" t="s">
        <v>325</v>
      </c>
      <c r="E716" s="178"/>
      <c r="F716" s="178"/>
      <c r="L716" s="18">
        <v>0</v>
      </c>
      <c r="M716" s="18">
        <v>0</v>
      </c>
      <c r="N716" s="18">
        <v>0</v>
      </c>
      <c r="O716" s="18">
        <v>0</v>
      </c>
      <c r="P716" s="18">
        <v>0</v>
      </c>
      <c r="Q716" s="18">
        <v>0</v>
      </c>
      <c r="R716" s="18">
        <v>0</v>
      </c>
      <c r="S716" s="18">
        <v>0</v>
      </c>
      <c r="T716" s="18">
        <v>0</v>
      </c>
      <c r="U716" s="18">
        <v>0</v>
      </c>
      <c r="V716" s="18">
        <v>0</v>
      </c>
      <c r="W716" s="18">
        <v>0</v>
      </c>
      <c r="X716" s="18">
        <v>0</v>
      </c>
      <c r="Y716" s="18">
        <v>0</v>
      </c>
      <c r="Z716" s="18">
        <v>0</v>
      </c>
      <c r="AA716" s="18">
        <v>0</v>
      </c>
      <c r="AB716" s="18">
        <v>0</v>
      </c>
      <c r="AC716" s="18">
        <v>0</v>
      </c>
      <c r="AD716" s="18">
        <v>0</v>
      </c>
      <c r="AE716" s="18">
        <v>0</v>
      </c>
      <c r="AF716" s="18">
        <v>0</v>
      </c>
      <c r="AG716" s="18">
        <v>0</v>
      </c>
      <c r="AH716" s="18">
        <v>0</v>
      </c>
      <c r="AI716" s="18">
        <v>0</v>
      </c>
      <c r="AJ716" s="18">
        <v>0</v>
      </c>
      <c r="AK716" s="18">
        <v>0</v>
      </c>
      <c r="AL716" s="18">
        <v>0</v>
      </c>
      <c r="AM716" s="18">
        <v>0</v>
      </c>
      <c r="AN716" s="18">
        <v>0</v>
      </c>
      <c r="AO716" s="18">
        <v>0</v>
      </c>
      <c r="AP716" s="18">
        <v>0</v>
      </c>
      <c r="AQ716" s="18">
        <v>0</v>
      </c>
      <c r="AR716" s="18">
        <v>0</v>
      </c>
      <c r="AS716" s="18">
        <v>0</v>
      </c>
      <c r="AT716" s="18">
        <v>0</v>
      </c>
      <c r="AU716" s="18">
        <v>0</v>
      </c>
      <c r="AV716" s="18">
        <v>0</v>
      </c>
      <c r="AW716" s="18">
        <v>0</v>
      </c>
      <c r="AX716" s="18">
        <v>0</v>
      </c>
      <c r="AY716" s="18">
        <v>0</v>
      </c>
      <c r="AZ716" s="18">
        <v>0</v>
      </c>
      <c r="BA716" s="18">
        <v>0</v>
      </c>
      <c r="BB716" s="18">
        <v>0</v>
      </c>
      <c r="BC716" s="18">
        <v>0</v>
      </c>
      <c r="BD716" s="18">
        <v>0</v>
      </c>
      <c r="BE716" s="18">
        <v>0</v>
      </c>
      <c r="BF716" s="18">
        <v>0</v>
      </c>
      <c r="BG716" s="18">
        <v>0</v>
      </c>
      <c r="BH716" s="18">
        <v>0</v>
      </c>
      <c r="BI716" s="18">
        <v>0</v>
      </c>
      <c r="BJ716" s="18">
        <v>0</v>
      </c>
      <c r="BK716" s="18">
        <v>0</v>
      </c>
      <c r="BL716" s="18">
        <v>0</v>
      </c>
      <c r="BM716" s="18">
        <v>0</v>
      </c>
      <c r="BN716" s="18">
        <v>0</v>
      </c>
      <c r="BO716" s="18">
        <v>0</v>
      </c>
    </row>
    <row r="717" spans="1:67">
      <c r="B717" s="14" t="s">
        <v>326</v>
      </c>
      <c r="E717" s="178"/>
      <c r="F717" s="178"/>
      <c r="L717" s="2">
        <f t="shared" ref="L717:BO717" si="353">IF(L$10&lt;$C713,0,$F713*L716*(1+$I713)^(L$10-$E$663))</f>
        <v>0</v>
      </c>
      <c r="M717" s="2">
        <f t="shared" si="353"/>
        <v>0</v>
      </c>
      <c r="N717" s="2">
        <f t="shared" si="353"/>
        <v>0</v>
      </c>
      <c r="O717" s="2">
        <f t="shared" si="353"/>
        <v>0</v>
      </c>
      <c r="P717" s="2">
        <f t="shared" si="353"/>
        <v>0</v>
      </c>
      <c r="Q717" s="2">
        <f t="shared" si="353"/>
        <v>0</v>
      </c>
      <c r="R717" s="2">
        <f t="shared" si="353"/>
        <v>0</v>
      </c>
      <c r="S717" s="2">
        <f t="shared" si="353"/>
        <v>0</v>
      </c>
      <c r="T717" s="2">
        <f t="shared" si="353"/>
        <v>0</v>
      </c>
      <c r="U717" s="2">
        <f t="shared" si="353"/>
        <v>0</v>
      </c>
      <c r="V717" s="2">
        <f t="shared" si="353"/>
        <v>0</v>
      </c>
      <c r="W717" s="2">
        <f t="shared" si="353"/>
        <v>0</v>
      </c>
      <c r="X717" s="2">
        <f t="shared" si="353"/>
        <v>0</v>
      </c>
      <c r="Y717" s="2">
        <f t="shared" si="353"/>
        <v>0</v>
      </c>
      <c r="Z717" s="2">
        <f t="shared" si="353"/>
        <v>0</v>
      </c>
      <c r="AA717" s="2">
        <f t="shared" si="353"/>
        <v>0</v>
      </c>
      <c r="AB717" s="2">
        <f t="shared" si="353"/>
        <v>0</v>
      </c>
      <c r="AC717" s="2">
        <f t="shared" si="353"/>
        <v>0</v>
      </c>
      <c r="AD717" s="2">
        <f t="shared" si="353"/>
        <v>0</v>
      </c>
      <c r="AE717" s="2">
        <f t="shared" si="353"/>
        <v>0</v>
      </c>
      <c r="AF717" s="2">
        <f t="shared" si="353"/>
        <v>0</v>
      </c>
      <c r="AG717" s="2">
        <f t="shared" si="353"/>
        <v>0</v>
      </c>
      <c r="AH717" s="2">
        <f t="shared" si="353"/>
        <v>0</v>
      </c>
      <c r="AI717" s="2">
        <f t="shared" si="353"/>
        <v>0</v>
      </c>
      <c r="AJ717" s="2">
        <f t="shared" si="353"/>
        <v>0</v>
      </c>
      <c r="AK717" s="2">
        <f t="shared" si="353"/>
        <v>0</v>
      </c>
      <c r="AL717" s="2">
        <f t="shared" si="353"/>
        <v>0</v>
      </c>
      <c r="AM717" s="2">
        <f t="shared" si="353"/>
        <v>0</v>
      </c>
      <c r="AN717" s="2">
        <f t="shared" si="353"/>
        <v>0</v>
      </c>
      <c r="AO717" s="2">
        <f t="shared" si="353"/>
        <v>0</v>
      </c>
      <c r="AP717" s="2">
        <f t="shared" si="353"/>
        <v>0</v>
      </c>
      <c r="AQ717" s="2">
        <f t="shared" si="353"/>
        <v>0</v>
      </c>
      <c r="AR717" s="2">
        <f t="shared" si="353"/>
        <v>0</v>
      </c>
      <c r="AS717" s="2">
        <f t="shared" si="353"/>
        <v>0</v>
      </c>
      <c r="AT717" s="2">
        <f t="shared" si="353"/>
        <v>0</v>
      </c>
      <c r="AU717" s="2">
        <f t="shared" si="353"/>
        <v>0</v>
      </c>
      <c r="AV717" s="2">
        <f t="shared" si="353"/>
        <v>0</v>
      </c>
      <c r="AW717" s="2">
        <f t="shared" si="353"/>
        <v>0</v>
      </c>
      <c r="AX717" s="2">
        <f t="shared" si="353"/>
        <v>0</v>
      </c>
      <c r="AY717" s="2">
        <f t="shared" si="353"/>
        <v>0</v>
      </c>
      <c r="AZ717" s="2">
        <f t="shared" si="353"/>
        <v>0</v>
      </c>
      <c r="BA717" s="2">
        <f t="shared" si="353"/>
        <v>0</v>
      </c>
      <c r="BB717" s="2">
        <f t="shared" si="353"/>
        <v>0</v>
      </c>
      <c r="BC717" s="2">
        <f t="shared" si="353"/>
        <v>0</v>
      </c>
      <c r="BD717" s="2">
        <f t="shared" si="353"/>
        <v>0</v>
      </c>
      <c r="BE717" s="2">
        <f t="shared" si="353"/>
        <v>0</v>
      </c>
      <c r="BF717" s="2">
        <f t="shared" si="353"/>
        <v>0</v>
      </c>
      <c r="BG717" s="2">
        <f t="shared" si="353"/>
        <v>0</v>
      </c>
      <c r="BH717" s="2">
        <f t="shared" si="353"/>
        <v>0</v>
      </c>
      <c r="BI717" s="2">
        <f t="shared" si="353"/>
        <v>0</v>
      </c>
      <c r="BJ717" s="2">
        <f t="shared" si="353"/>
        <v>0</v>
      </c>
      <c r="BK717" s="2">
        <f t="shared" si="353"/>
        <v>0</v>
      </c>
      <c r="BL717" s="2">
        <f t="shared" si="353"/>
        <v>0</v>
      </c>
      <c r="BM717" s="2">
        <f t="shared" si="353"/>
        <v>0</v>
      </c>
      <c r="BN717" s="2">
        <f t="shared" si="353"/>
        <v>0</v>
      </c>
      <c r="BO717" s="2">
        <f t="shared" si="353"/>
        <v>0</v>
      </c>
    </row>
    <row r="718" spans="1:67">
      <c r="B718" s="14"/>
      <c r="E718" s="178"/>
      <c r="F718" s="178"/>
    </row>
    <row r="719" spans="1:67">
      <c r="A719" t="s">
        <v>336</v>
      </c>
      <c r="B719" s="14" t="s">
        <v>17</v>
      </c>
      <c r="E719" s="178"/>
      <c r="F719" s="178"/>
      <c r="I719" s="159" t="s">
        <v>336</v>
      </c>
      <c r="L719" s="2">
        <f t="shared" ref="L719:BO719" si="354">SUM(L714,L717)</f>
        <v>0</v>
      </c>
      <c r="M719" s="2">
        <f t="shared" si="354"/>
        <v>0</v>
      </c>
      <c r="N719" s="2">
        <f t="shared" si="354"/>
        <v>0</v>
      </c>
      <c r="O719" s="2">
        <f t="shared" si="354"/>
        <v>0</v>
      </c>
      <c r="P719" s="2">
        <f t="shared" si="354"/>
        <v>0</v>
      </c>
      <c r="Q719" s="2">
        <f t="shared" si="354"/>
        <v>0</v>
      </c>
      <c r="R719" s="2">
        <f t="shared" si="354"/>
        <v>0</v>
      </c>
      <c r="S719" s="2">
        <f t="shared" si="354"/>
        <v>0</v>
      </c>
      <c r="T719" s="2">
        <f t="shared" si="354"/>
        <v>0</v>
      </c>
      <c r="U719" s="2">
        <f t="shared" si="354"/>
        <v>0</v>
      </c>
      <c r="V719" s="2">
        <f t="shared" si="354"/>
        <v>0</v>
      </c>
      <c r="W719" s="2">
        <f t="shared" si="354"/>
        <v>0</v>
      </c>
      <c r="X719" s="2">
        <f t="shared" si="354"/>
        <v>0</v>
      </c>
      <c r="Y719" s="2">
        <f t="shared" si="354"/>
        <v>0</v>
      </c>
      <c r="Z719" s="2">
        <f t="shared" si="354"/>
        <v>0</v>
      </c>
      <c r="AA719" s="2">
        <f t="shared" si="354"/>
        <v>0</v>
      </c>
      <c r="AB719" s="2">
        <f t="shared" si="354"/>
        <v>0</v>
      </c>
      <c r="AC719" s="2">
        <f t="shared" si="354"/>
        <v>0</v>
      </c>
      <c r="AD719" s="2">
        <f t="shared" si="354"/>
        <v>0</v>
      </c>
      <c r="AE719" s="2">
        <f t="shared" si="354"/>
        <v>0</v>
      </c>
      <c r="AF719" s="2">
        <f t="shared" si="354"/>
        <v>0</v>
      </c>
      <c r="AG719" s="2">
        <f t="shared" si="354"/>
        <v>0</v>
      </c>
      <c r="AH719" s="2">
        <f t="shared" si="354"/>
        <v>0</v>
      </c>
      <c r="AI719" s="2">
        <f t="shared" si="354"/>
        <v>0</v>
      </c>
      <c r="AJ719" s="2">
        <f t="shared" si="354"/>
        <v>0</v>
      </c>
      <c r="AK719" s="2">
        <f t="shared" si="354"/>
        <v>0</v>
      </c>
      <c r="AL719" s="2">
        <f t="shared" si="354"/>
        <v>0</v>
      </c>
      <c r="AM719" s="2">
        <f t="shared" si="354"/>
        <v>0</v>
      </c>
      <c r="AN719" s="2">
        <f t="shared" si="354"/>
        <v>0</v>
      </c>
      <c r="AO719" s="2">
        <f t="shared" si="354"/>
        <v>0</v>
      </c>
      <c r="AP719" s="2">
        <f t="shared" si="354"/>
        <v>0</v>
      </c>
      <c r="AQ719" s="2">
        <f t="shared" si="354"/>
        <v>0</v>
      </c>
      <c r="AR719" s="2">
        <f t="shared" si="354"/>
        <v>0</v>
      </c>
      <c r="AS719" s="2">
        <f t="shared" si="354"/>
        <v>0</v>
      </c>
      <c r="AT719" s="2">
        <f t="shared" si="354"/>
        <v>0</v>
      </c>
      <c r="AU719" s="2">
        <f t="shared" si="354"/>
        <v>0</v>
      </c>
      <c r="AV719" s="2">
        <f t="shared" si="354"/>
        <v>0</v>
      </c>
      <c r="AW719" s="2">
        <f t="shared" si="354"/>
        <v>0</v>
      </c>
      <c r="AX719" s="2">
        <f t="shared" si="354"/>
        <v>0</v>
      </c>
      <c r="AY719" s="2">
        <f t="shared" si="354"/>
        <v>0</v>
      </c>
      <c r="AZ719" s="2">
        <f t="shared" si="354"/>
        <v>0</v>
      </c>
      <c r="BA719" s="2">
        <f t="shared" si="354"/>
        <v>0</v>
      </c>
      <c r="BB719" s="2">
        <f t="shared" si="354"/>
        <v>0</v>
      </c>
      <c r="BC719" s="2">
        <f t="shared" si="354"/>
        <v>0</v>
      </c>
      <c r="BD719" s="2">
        <f t="shared" si="354"/>
        <v>0</v>
      </c>
      <c r="BE719" s="2">
        <f t="shared" si="354"/>
        <v>0</v>
      </c>
      <c r="BF719" s="2">
        <f t="shared" si="354"/>
        <v>0</v>
      </c>
      <c r="BG719" s="2">
        <f t="shared" si="354"/>
        <v>0</v>
      </c>
      <c r="BH719" s="2">
        <f t="shared" si="354"/>
        <v>0</v>
      </c>
      <c r="BI719" s="2">
        <f t="shared" si="354"/>
        <v>0</v>
      </c>
      <c r="BJ719" s="2">
        <f t="shared" si="354"/>
        <v>0</v>
      </c>
      <c r="BK719" s="2">
        <f t="shared" si="354"/>
        <v>0</v>
      </c>
      <c r="BL719" s="2">
        <f t="shared" si="354"/>
        <v>0</v>
      </c>
      <c r="BM719" s="2">
        <f t="shared" si="354"/>
        <v>0</v>
      </c>
      <c r="BN719" s="2">
        <f t="shared" si="354"/>
        <v>0</v>
      </c>
      <c r="BO719" s="2">
        <f t="shared" si="354"/>
        <v>0</v>
      </c>
    </row>
    <row r="720" spans="1:67">
      <c r="E720" s="178"/>
      <c r="F720" s="178"/>
    </row>
    <row r="721" spans="1:67">
      <c r="A721">
        <f>+A713+1</f>
        <v>8</v>
      </c>
      <c r="B721" s="13" t="s">
        <v>547</v>
      </c>
      <c r="C721" s="176">
        <v>2039</v>
      </c>
      <c r="D721" s="159">
        <v>12</v>
      </c>
      <c r="E721" s="159">
        <v>551</v>
      </c>
      <c r="F721" s="159">
        <v>5.62</v>
      </c>
      <c r="G721" s="159">
        <v>25</v>
      </c>
      <c r="H721" s="59">
        <f>(DATE(C721,12,31)-DATE(C721,D721,1)+1)/365</f>
        <v>8.4931506849315067E-2</v>
      </c>
      <c r="I721" s="177">
        <f>+$C$7</f>
        <v>2.5000000000000001E-2</v>
      </c>
      <c r="J721" s="2">
        <f>NPV($C$4,M721:BO721)+L721</f>
        <v>2665.1748619791229</v>
      </c>
      <c r="L721" s="2">
        <f>+L727</f>
        <v>0</v>
      </c>
      <c r="M721" s="2">
        <f t="shared" ref="M721:BO721" si="355">+M727</f>
        <v>0</v>
      </c>
      <c r="N721" s="2">
        <f t="shared" si="355"/>
        <v>0</v>
      </c>
      <c r="O721" s="2">
        <f t="shared" si="355"/>
        <v>0</v>
      </c>
      <c r="P721" s="2">
        <f t="shared" si="355"/>
        <v>0</v>
      </c>
      <c r="Q721" s="2">
        <f t="shared" si="355"/>
        <v>0</v>
      </c>
      <c r="R721" s="2">
        <f t="shared" si="355"/>
        <v>0</v>
      </c>
      <c r="S721" s="2">
        <f t="shared" si="355"/>
        <v>0</v>
      </c>
      <c r="T721" s="2">
        <f t="shared" si="355"/>
        <v>0</v>
      </c>
      <c r="U721" s="2">
        <f t="shared" si="355"/>
        <v>0</v>
      </c>
      <c r="V721" s="2">
        <f t="shared" si="355"/>
        <v>0</v>
      </c>
      <c r="W721" s="2">
        <f t="shared" si="355"/>
        <v>0</v>
      </c>
      <c r="X721" s="2">
        <f t="shared" si="355"/>
        <v>0</v>
      </c>
      <c r="Y721" s="2">
        <f t="shared" si="355"/>
        <v>0</v>
      </c>
      <c r="Z721" s="2">
        <f t="shared" si="355"/>
        <v>0</v>
      </c>
      <c r="AA721" s="2">
        <f t="shared" si="355"/>
        <v>0</v>
      </c>
      <c r="AB721" s="2">
        <f t="shared" si="355"/>
        <v>0</v>
      </c>
      <c r="AC721" s="2">
        <f t="shared" si="355"/>
        <v>0</v>
      </c>
      <c r="AD721" s="2">
        <f t="shared" si="355"/>
        <v>0</v>
      </c>
      <c r="AE721" s="2">
        <f t="shared" si="355"/>
        <v>0</v>
      </c>
      <c r="AF721" s="2">
        <f t="shared" si="355"/>
        <v>0</v>
      </c>
      <c r="AG721" s="2">
        <f t="shared" si="355"/>
        <v>0</v>
      </c>
      <c r="AH721" s="2">
        <f t="shared" si="355"/>
        <v>0</v>
      </c>
      <c r="AI721" s="2">
        <f t="shared" si="355"/>
        <v>0</v>
      </c>
      <c r="AJ721" s="2">
        <f t="shared" si="355"/>
        <v>0</v>
      </c>
      <c r="AK721" s="2">
        <f t="shared" si="355"/>
        <v>0</v>
      </c>
      <c r="AL721" s="2">
        <f t="shared" si="355"/>
        <v>0</v>
      </c>
      <c r="AM721" s="2">
        <f t="shared" si="355"/>
        <v>95.977632573476981</v>
      </c>
      <c r="AN721" s="2">
        <f t="shared" si="355"/>
        <v>1133.3878708884897</v>
      </c>
      <c r="AO721" s="2">
        <f t="shared" si="355"/>
        <v>1160.9237278887028</v>
      </c>
      <c r="AP721" s="2">
        <f t="shared" si="355"/>
        <v>1190.9293299247834</v>
      </c>
      <c r="AQ721" s="2">
        <f t="shared" si="355"/>
        <v>1220.567406586101</v>
      </c>
      <c r="AR721" s="2">
        <f t="shared" si="355"/>
        <v>1244.5717785356931</v>
      </c>
      <c r="AS721" s="2">
        <f t="shared" si="355"/>
        <v>1277.5583511717068</v>
      </c>
      <c r="AT721" s="2">
        <f t="shared" si="355"/>
        <v>1310.6716189862711</v>
      </c>
      <c r="AU721" s="2">
        <f t="shared" si="355"/>
        <v>1344.6745619486037</v>
      </c>
      <c r="AV721" s="2">
        <f t="shared" si="355"/>
        <v>1379.4992886194891</v>
      </c>
      <c r="AW721" s="2">
        <f t="shared" si="355"/>
        <v>1414.6338737499959</v>
      </c>
      <c r="AX721" s="2">
        <f t="shared" si="355"/>
        <v>1442.4234413150866</v>
      </c>
      <c r="AY721" s="2">
        <f t="shared" si="355"/>
        <v>1479.9093296849096</v>
      </c>
      <c r="AZ721" s="2">
        <f t="shared" si="355"/>
        <v>1518.191377061192</v>
      </c>
      <c r="BA721" s="2">
        <f t="shared" si="355"/>
        <v>1558.1292374447037</v>
      </c>
      <c r="BB721" s="2">
        <f t="shared" si="355"/>
        <v>1597.5320858780276</v>
      </c>
      <c r="BC721" s="2">
        <f t="shared" si="355"/>
        <v>1630.0624773838931</v>
      </c>
      <c r="BD721" s="2">
        <f t="shared" si="355"/>
        <v>1671.9066951251145</v>
      </c>
      <c r="BE721" s="2">
        <f t="shared" si="355"/>
        <v>1714.9151114678393</v>
      </c>
      <c r="BF721" s="2">
        <f t="shared" si="355"/>
        <v>1752.3326775504941</v>
      </c>
      <c r="BG721" s="2">
        <f t="shared" si="355"/>
        <v>1797.8747088382456</v>
      </c>
      <c r="BH721" s="2">
        <f t="shared" si="355"/>
        <v>1838.8418343323851</v>
      </c>
      <c r="BI721" s="2">
        <f t="shared" si="355"/>
        <v>1857.7378785152025</v>
      </c>
      <c r="BJ721" s="2">
        <f t="shared" si="355"/>
        <v>1905.1571435759988</v>
      </c>
      <c r="BK721" s="2">
        <f t="shared" si="355"/>
        <v>1953.4978913476721</v>
      </c>
      <c r="BL721" s="2">
        <f t="shared" si="355"/>
        <v>1831.6421423987113</v>
      </c>
      <c r="BM721" s="2">
        <f t="shared" si="355"/>
        <v>0</v>
      </c>
      <c r="BN721" s="2">
        <f t="shared" si="355"/>
        <v>0</v>
      </c>
      <c r="BO721" s="2">
        <f t="shared" si="355"/>
        <v>0</v>
      </c>
    </row>
    <row r="722" spans="1:67">
      <c r="B722" s="14" t="s">
        <v>324</v>
      </c>
      <c r="E722" s="178"/>
      <c r="F722" s="178"/>
      <c r="L722" s="2">
        <f t="shared" ref="L722:BO722" si="356">IF(OR(L$10&lt;$C721,L$10&gt;$C721+$G721),0,IF(L$10=$C721,$E721*(1+$I721)^(L$10-$E$663)*$H721,IF(L$10=$C721+$G721,$E721*(1+$I721)^(L$10-$E$663)*(1-$H721),$E721*(1+$I721)^(L$10-$E$663))))</f>
        <v>0</v>
      </c>
      <c r="M722" s="2">
        <f t="shared" si="356"/>
        <v>0</v>
      </c>
      <c r="N722" s="2">
        <f t="shared" si="356"/>
        <v>0</v>
      </c>
      <c r="O722" s="2">
        <f t="shared" si="356"/>
        <v>0</v>
      </c>
      <c r="P722" s="2">
        <f t="shared" si="356"/>
        <v>0</v>
      </c>
      <c r="Q722" s="2">
        <f t="shared" si="356"/>
        <v>0</v>
      </c>
      <c r="R722" s="2">
        <f t="shared" si="356"/>
        <v>0</v>
      </c>
      <c r="S722" s="2">
        <f t="shared" si="356"/>
        <v>0</v>
      </c>
      <c r="T722" s="2">
        <f t="shared" si="356"/>
        <v>0</v>
      </c>
      <c r="U722" s="2">
        <f t="shared" si="356"/>
        <v>0</v>
      </c>
      <c r="V722" s="2">
        <f t="shared" si="356"/>
        <v>0</v>
      </c>
      <c r="W722" s="2">
        <f t="shared" si="356"/>
        <v>0</v>
      </c>
      <c r="X722" s="2">
        <f t="shared" si="356"/>
        <v>0</v>
      </c>
      <c r="Y722" s="2">
        <f t="shared" si="356"/>
        <v>0</v>
      </c>
      <c r="Z722" s="2">
        <f t="shared" si="356"/>
        <v>0</v>
      </c>
      <c r="AA722" s="2">
        <f t="shared" si="356"/>
        <v>0</v>
      </c>
      <c r="AB722" s="2">
        <f t="shared" si="356"/>
        <v>0</v>
      </c>
      <c r="AC722" s="2">
        <f t="shared" si="356"/>
        <v>0</v>
      </c>
      <c r="AD722" s="2">
        <f t="shared" si="356"/>
        <v>0</v>
      </c>
      <c r="AE722" s="2">
        <f t="shared" si="356"/>
        <v>0</v>
      </c>
      <c r="AF722" s="2">
        <f t="shared" si="356"/>
        <v>0</v>
      </c>
      <c r="AG722" s="2">
        <f t="shared" si="356"/>
        <v>0</v>
      </c>
      <c r="AH722" s="2">
        <f t="shared" si="356"/>
        <v>0</v>
      </c>
      <c r="AI722" s="2">
        <f t="shared" si="356"/>
        <v>0</v>
      </c>
      <c r="AJ722" s="2">
        <f t="shared" si="356"/>
        <v>0</v>
      </c>
      <c r="AK722" s="2">
        <f t="shared" si="356"/>
        <v>0</v>
      </c>
      <c r="AL722" s="2">
        <f t="shared" si="356"/>
        <v>0</v>
      </c>
      <c r="AM722" s="2">
        <f t="shared" si="356"/>
        <v>91.151704418020216</v>
      </c>
      <c r="AN722" s="2">
        <f t="shared" si="356"/>
        <v>1100.0687553352197</v>
      </c>
      <c r="AO722" s="2">
        <f t="shared" si="356"/>
        <v>1127.5704742186006</v>
      </c>
      <c r="AP722" s="2">
        <f t="shared" si="356"/>
        <v>1155.7597360740651</v>
      </c>
      <c r="AQ722" s="2">
        <f t="shared" si="356"/>
        <v>1184.6537294759171</v>
      </c>
      <c r="AR722" s="2">
        <f t="shared" si="356"/>
        <v>1214.2700727128149</v>
      </c>
      <c r="AS722" s="2">
        <f t="shared" si="356"/>
        <v>1244.6268245306351</v>
      </c>
      <c r="AT722" s="2">
        <f t="shared" si="356"/>
        <v>1275.7424951439009</v>
      </c>
      <c r="AU722" s="2">
        <f t="shared" si="356"/>
        <v>1307.6360575224983</v>
      </c>
      <c r="AV722" s="2">
        <f t="shared" si="356"/>
        <v>1340.3269589605609</v>
      </c>
      <c r="AW722" s="2">
        <f t="shared" si="356"/>
        <v>1373.8351329345749</v>
      </c>
      <c r="AX722" s="2">
        <f t="shared" si="356"/>
        <v>1408.1810112579387</v>
      </c>
      <c r="AY722" s="2">
        <f t="shared" si="356"/>
        <v>1443.3855365393874</v>
      </c>
      <c r="AZ722" s="2">
        <f t="shared" si="356"/>
        <v>1479.470174952872</v>
      </c>
      <c r="BA722" s="2">
        <f t="shared" si="356"/>
        <v>1516.4569293266936</v>
      </c>
      <c r="BB722" s="2">
        <f t="shared" si="356"/>
        <v>1554.368352559861</v>
      </c>
      <c r="BC722" s="2">
        <f t="shared" si="356"/>
        <v>1593.2275613738575</v>
      </c>
      <c r="BD722" s="2">
        <f t="shared" si="356"/>
        <v>1633.0582504082035</v>
      </c>
      <c r="BE722" s="2">
        <f t="shared" si="356"/>
        <v>1673.8847066684089</v>
      </c>
      <c r="BF722" s="2">
        <f t="shared" si="356"/>
        <v>1715.7318243351187</v>
      </c>
      <c r="BG722" s="2">
        <f t="shared" si="356"/>
        <v>1758.6251199434971</v>
      </c>
      <c r="BH722" s="2">
        <f t="shared" si="356"/>
        <v>1802.5907479420841</v>
      </c>
      <c r="BI722" s="2">
        <f t="shared" si="356"/>
        <v>1847.6555166406361</v>
      </c>
      <c r="BJ722" s="2">
        <f t="shared" si="356"/>
        <v>1893.8469045566521</v>
      </c>
      <c r="BK722" s="2">
        <f t="shared" si="356"/>
        <v>1941.1930771705686</v>
      </c>
      <c r="BL722" s="2">
        <f t="shared" si="356"/>
        <v>1820.7327396420385</v>
      </c>
      <c r="BM722" s="2">
        <f t="shared" si="356"/>
        <v>0</v>
      </c>
      <c r="BN722" s="2">
        <f t="shared" si="356"/>
        <v>0</v>
      </c>
      <c r="BO722" s="2">
        <f t="shared" si="356"/>
        <v>0</v>
      </c>
    </row>
    <row r="723" spans="1:67">
      <c r="B723" s="14"/>
      <c r="E723" s="178"/>
      <c r="F723" s="178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 spans="1:67">
      <c r="B724" s="15" t="s">
        <v>325</v>
      </c>
      <c r="E724" s="178"/>
      <c r="F724" s="178"/>
      <c r="L724" s="18">
        <v>0</v>
      </c>
      <c r="M724" s="18">
        <v>0</v>
      </c>
      <c r="N724" s="18">
        <v>0</v>
      </c>
      <c r="O724" s="18">
        <v>0</v>
      </c>
      <c r="P724" s="18">
        <v>0</v>
      </c>
      <c r="Q724" s="18">
        <v>0</v>
      </c>
      <c r="R724" s="18">
        <v>0</v>
      </c>
      <c r="S724" s="18">
        <v>0</v>
      </c>
      <c r="T724" s="18">
        <v>0</v>
      </c>
      <c r="U724" s="18">
        <v>0</v>
      </c>
      <c r="V724" s="18">
        <v>0</v>
      </c>
      <c r="W724" s="18">
        <v>0</v>
      </c>
      <c r="X724" s="18">
        <v>0</v>
      </c>
      <c r="Y724" s="18">
        <v>0</v>
      </c>
      <c r="Z724" s="18">
        <v>0</v>
      </c>
      <c r="AA724" s="18">
        <v>0</v>
      </c>
      <c r="AB724" s="18">
        <v>0</v>
      </c>
      <c r="AC724" s="18">
        <v>0</v>
      </c>
      <c r="AD724" s="18">
        <v>0</v>
      </c>
      <c r="AE724" s="18">
        <v>0</v>
      </c>
      <c r="AF724" s="18">
        <v>0</v>
      </c>
      <c r="AG724" s="18">
        <v>0</v>
      </c>
      <c r="AH724" s="18">
        <v>0</v>
      </c>
      <c r="AI724" s="18">
        <v>0</v>
      </c>
      <c r="AJ724" s="18">
        <v>0</v>
      </c>
      <c r="AK724" s="18">
        <v>0</v>
      </c>
      <c r="AL724" s="18">
        <v>0</v>
      </c>
      <c r="AM724" s="18">
        <v>0.44085946679115295</v>
      </c>
      <c r="AN724" s="18">
        <v>2.9695382118225098</v>
      </c>
      <c r="AO724" s="18">
        <v>2.9000787734985352</v>
      </c>
      <c r="AP724" s="18">
        <v>2.9834246635437012</v>
      </c>
      <c r="AQ724" s="18">
        <v>2.9722390174865723</v>
      </c>
      <c r="AR724" s="18">
        <v>2.4466230869293213</v>
      </c>
      <c r="AS724" s="18">
        <v>2.5941076278686523</v>
      </c>
      <c r="AT724" s="18">
        <v>2.6843550205230713</v>
      </c>
      <c r="AU724" s="18">
        <v>2.7770380973815918</v>
      </c>
      <c r="AV724" s="18">
        <v>2.8653912544250488</v>
      </c>
      <c r="AW724" s="18">
        <v>2.9115712642669678</v>
      </c>
      <c r="AX724" s="18">
        <v>2.3840830326080322</v>
      </c>
      <c r="AY724" s="18">
        <v>2.4808974266052246</v>
      </c>
      <c r="AZ724" s="18">
        <v>2.5660073757171631</v>
      </c>
      <c r="BA724" s="18">
        <v>2.6942181587219238</v>
      </c>
      <c r="BB724" s="18">
        <v>2.7225780487060547</v>
      </c>
      <c r="BC724" s="18">
        <v>2.2667162418365479</v>
      </c>
      <c r="BD724" s="18">
        <v>2.33231520652771</v>
      </c>
      <c r="BE724" s="18">
        <v>2.403231143951416</v>
      </c>
      <c r="BF724" s="18">
        <v>2.0914962291717529</v>
      </c>
      <c r="BG724" s="18">
        <v>2.18815016746521</v>
      </c>
      <c r="BH724" s="18">
        <v>1.9716924428939819</v>
      </c>
      <c r="BI724" s="18">
        <v>0.5350034236907959</v>
      </c>
      <c r="BJ724" s="18">
        <v>0.58552062511444092</v>
      </c>
      <c r="BK724" s="18">
        <v>0.6214720606803894</v>
      </c>
      <c r="BL724" s="18">
        <v>0.53755593299865723</v>
      </c>
      <c r="BM724" s="18">
        <v>0</v>
      </c>
      <c r="BN724" s="18">
        <v>0</v>
      </c>
      <c r="BO724" s="18">
        <v>0</v>
      </c>
    </row>
    <row r="725" spans="1:67">
      <c r="B725" s="14" t="s">
        <v>326</v>
      </c>
      <c r="E725" s="178"/>
      <c r="F725" s="178"/>
      <c r="L725" s="2">
        <f t="shared" ref="L725:BO725" si="357">IF(L$10&lt;$C721,0,$F721*L724*(1+$I721)^(L$10-$E$663))</f>
        <v>0</v>
      </c>
      <c r="M725" s="2">
        <f t="shared" si="357"/>
        <v>0</v>
      </c>
      <c r="N725" s="2">
        <f t="shared" si="357"/>
        <v>0</v>
      </c>
      <c r="O725" s="2">
        <f t="shared" si="357"/>
        <v>0</v>
      </c>
      <c r="P725" s="2">
        <f t="shared" si="357"/>
        <v>0</v>
      </c>
      <c r="Q725" s="2">
        <f t="shared" si="357"/>
        <v>0</v>
      </c>
      <c r="R725" s="2">
        <f t="shared" si="357"/>
        <v>0</v>
      </c>
      <c r="S725" s="2">
        <f t="shared" si="357"/>
        <v>0</v>
      </c>
      <c r="T725" s="2">
        <f t="shared" si="357"/>
        <v>0</v>
      </c>
      <c r="U725" s="2">
        <f t="shared" si="357"/>
        <v>0</v>
      </c>
      <c r="V725" s="2">
        <f t="shared" si="357"/>
        <v>0</v>
      </c>
      <c r="W725" s="2">
        <f t="shared" si="357"/>
        <v>0</v>
      </c>
      <c r="X725" s="2">
        <f t="shared" si="357"/>
        <v>0</v>
      </c>
      <c r="Y725" s="2">
        <f t="shared" si="357"/>
        <v>0</v>
      </c>
      <c r="Z725" s="2">
        <f t="shared" si="357"/>
        <v>0</v>
      </c>
      <c r="AA725" s="2">
        <f t="shared" si="357"/>
        <v>0</v>
      </c>
      <c r="AB725" s="2">
        <f t="shared" si="357"/>
        <v>0</v>
      </c>
      <c r="AC725" s="2">
        <f t="shared" si="357"/>
        <v>0</v>
      </c>
      <c r="AD725" s="2">
        <f t="shared" si="357"/>
        <v>0</v>
      </c>
      <c r="AE725" s="2">
        <f t="shared" si="357"/>
        <v>0</v>
      </c>
      <c r="AF725" s="2">
        <f t="shared" si="357"/>
        <v>0</v>
      </c>
      <c r="AG725" s="2">
        <f t="shared" si="357"/>
        <v>0</v>
      </c>
      <c r="AH725" s="2">
        <f t="shared" si="357"/>
        <v>0</v>
      </c>
      <c r="AI725" s="2">
        <f t="shared" si="357"/>
        <v>0</v>
      </c>
      <c r="AJ725" s="2">
        <f t="shared" si="357"/>
        <v>0</v>
      </c>
      <c r="AK725" s="2">
        <f t="shared" si="357"/>
        <v>0</v>
      </c>
      <c r="AL725" s="2">
        <f t="shared" si="357"/>
        <v>0</v>
      </c>
      <c r="AM725" s="2">
        <f t="shared" si="357"/>
        <v>4.8259281554567597</v>
      </c>
      <c r="AN725" s="2">
        <f t="shared" si="357"/>
        <v>33.319115553270038</v>
      </c>
      <c r="AO725" s="2">
        <f t="shared" si="357"/>
        <v>33.353253670102227</v>
      </c>
      <c r="AP725" s="2">
        <f t="shared" si="357"/>
        <v>35.169593850718293</v>
      </c>
      <c r="AQ725" s="2">
        <f t="shared" si="357"/>
        <v>35.913677110183819</v>
      </c>
      <c r="AR725" s="2">
        <f t="shared" si="357"/>
        <v>30.301705822878102</v>
      </c>
      <c r="AS725" s="2">
        <f t="shared" si="357"/>
        <v>32.931526641071706</v>
      </c>
      <c r="AT725" s="2">
        <f t="shared" si="357"/>
        <v>34.92912384237021</v>
      </c>
      <c r="AU725" s="2">
        <f t="shared" si="357"/>
        <v>37.03850442610549</v>
      </c>
      <c r="AV725" s="2">
        <f t="shared" si="357"/>
        <v>39.172329658928319</v>
      </c>
      <c r="AW725" s="2">
        <f t="shared" si="357"/>
        <v>40.798740815420977</v>
      </c>
      <c r="AX725" s="2">
        <f t="shared" si="357"/>
        <v>34.242430057147921</v>
      </c>
      <c r="AY725" s="2">
        <f t="shared" si="357"/>
        <v>36.523793145522134</v>
      </c>
      <c r="AZ725" s="2">
        <f t="shared" si="357"/>
        <v>38.721202108320121</v>
      </c>
      <c r="BA725" s="2">
        <f t="shared" si="357"/>
        <v>41.672308118010108</v>
      </c>
      <c r="BB725" s="2">
        <f t="shared" si="357"/>
        <v>43.163733318166486</v>
      </c>
      <c r="BC725" s="2">
        <f t="shared" si="357"/>
        <v>36.834916010035577</v>
      </c>
      <c r="BD725" s="2">
        <f t="shared" si="357"/>
        <v>38.84844471691099</v>
      </c>
      <c r="BE725" s="2">
        <f t="shared" si="357"/>
        <v>41.030404799430478</v>
      </c>
      <c r="BF725" s="2">
        <f t="shared" si="357"/>
        <v>36.600853215375366</v>
      </c>
      <c r="BG725" s="2">
        <f t="shared" si="357"/>
        <v>39.249588894748513</v>
      </c>
      <c r="BH725" s="2">
        <f t="shared" si="357"/>
        <v>36.251086390301019</v>
      </c>
      <c r="BI725" s="2">
        <f t="shared" si="357"/>
        <v>10.082361874566367</v>
      </c>
      <c r="BJ725" s="2">
        <f t="shared" si="357"/>
        <v>11.310239019346781</v>
      </c>
      <c r="BK725" s="2">
        <f t="shared" si="357"/>
        <v>12.304814177103577</v>
      </c>
      <c r="BL725" s="2">
        <f t="shared" si="357"/>
        <v>10.909402756672721</v>
      </c>
      <c r="BM725" s="2">
        <f t="shared" si="357"/>
        <v>0</v>
      </c>
      <c r="BN725" s="2">
        <f t="shared" si="357"/>
        <v>0</v>
      </c>
      <c r="BO725" s="2">
        <f t="shared" si="357"/>
        <v>0</v>
      </c>
    </row>
    <row r="726" spans="1:67">
      <c r="B726" s="14"/>
      <c r="E726" s="178"/>
      <c r="F726" s="178"/>
    </row>
    <row r="727" spans="1:67">
      <c r="A727" t="s">
        <v>399</v>
      </c>
      <c r="B727" s="14" t="s">
        <v>17</v>
      </c>
      <c r="E727" s="178"/>
      <c r="F727" s="178"/>
      <c r="I727" s="159" t="s">
        <v>548</v>
      </c>
      <c r="L727" s="2">
        <f t="shared" ref="L727:BO727" si="358">SUM(L722,L725)</f>
        <v>0</v>
      </c>
      <c r="M727" s="2">
        <f t="shared" si="358"/>
        <v>0</v>
      </c>
      <c r="N727" s="2">
        <f t="shared" si="358"/>
        <v>0</v>
      </c>
      <c r="O727" s="2">
        <f t="shared" si="358"/>
        <v>0</v>
      </c>
      <c r="P727" s="2">
        <f t="shared" si="358"/>
        <v>0</v>
      </c>
      <c r="Q727" s="2">
        <f t="shared" si="358"/>
        <v>0</v>
      </c>
      <c r="R727" s="2">
        <f t="shared" si="358"/>
        <v>0</v>
      </c>
      <c r="S727" s="2">
        <f t="shared" si="358"/>
        <v>0</v>
      </c>
      <c r="T727" s="2">
        <f t="shared" si="358"/>
        <v>0</v>
      </c>
      <c r="U727" s="2">
        <f t="shared" si="358"/>
        <v>0</v>
      </c>
      <c r="V727" s="2">
        <f t="shared" si="358"/>
        <v>0</v>
      </c>
      <c r="W727" s="2">
        <f t="shared" si="358"/>
        <v>0</v>
      </c>
      <c r="X727" s="2">
        <f t="shared" si="358"/>
        <v>0</v>
      </c>
      <c r="Y727" s="2">
        <f t="shared" si="358"/>
        <v>0</v>
      </c>
      <c r="Z727" s="2">
        <f t="shared" si="358"/>
        <v>0</v>
      </c>
      <c r="AA727" s="2">
        <f t="shared" si="358"/>
        <v>0</v>
      </c>
      <c r="AB727" s="2">
        <f t="shared" si="358"/>
        <v>0</v>
      </c>
      <c r="AC727" s="2">
        <f t="shared" si="358"/>
        <v>0</v>
      </c>
      <c r="AD727" s="2">
        <f t="shared" si="358"/>
        <v>0</v>
      </c>
      <c r="AE727" s="2">
        <f t="shared" si="358"/>
        <v>0</v>
      </c>
      <c r="AF727" s="2">
        <f t="shared" si="358"/>
        <v>0</v>
      </c>
      <c r="AG727" s="2">
        <f t="shared" si="358"/>
        <v>0</v>
      </c>
      <c r="AH727" s="2">
        <f t="shared" si="358"/>
        <v>0</v>
      </c>
      <c r="AI727" s="2">
        <f t="shared" si="358"/>
        <v>0</v>
      </c>
      <c r="AJ727" s="2">
        <f t="shared" si="358"/>
        <v>0</v>
      </c>
      <c r="AK727" s="2">
        <f t="shared" si="358"/>
        <v>0</v>
      </c>
      <c r="AL727" s="2">
        <f t="shared" si="358"/>
        <v>0</v>
      </c>
      <c r="AM727" s="2">
        <f t="shared" si="358"/>
        <v>95.977632573476981</v>
      </c>
      <c r="AN727" s="2">
        <f t="shared" si="358"/>
        <v>1133.3878708884897</v>
      </c>
      <c r="AO727" s="2">
        <f t="shared" si="358"/>
        <v>1160.9237278887028</v>
      </c>
      <c r="AP727" s="2">
        <f t="shared" si="358"/>
        <v>1190.9293299247834</v>
      </c>
      <c r="AQ727" s="2">
        <f t="shared" si="358"/>
        <v>1220.567406586101</v>
      </c>
      <c r="AR727" s="2">
        <f t="shared" si="358"/>
        <v>1244.5717785356931</v>
      </c>
      <c r="AS727" s="2">
        <f t="shared" si="358"/>
        <v>1277.5583511717068</v>
      </c>
      <c r="AT727" s="2">
        <f t="shared" si="358"/>
        <v>1310.6716189862711</v>
      </c>
      <c r="AU727" s="2">
        <f t="shared" si="358"/>
        <v>1344.6745619486037</v>
      </c>
      <c r="AV727" s="2">
        <f t="shared" si="358"/>
        <v>1379.4992886194891</v>
      </c>
      <c r="AW727" s="2">
        <f t="shared" si="358"/>
        <v>1414.6338737499959</v>
      </c>
      <c r="AX727" s="2">
        <f t="shared" si="358"/>
        <v>1442.4234413150866</v>
      </c>
      <c r="AY727" s="2">
        <f t="shared" si="358"/>
        <v>1479.9093296849096</v>
      </c>
      <c r="AZ727" s="2">
        <f t="shared" si="358"/>
        <v>1518.191377061192</v>
      </c>
      <c r="BA727" s="2">
        <f t="shared" si="358"/>
        <v>1558.1292374447037</v>
      </c>
      <c r="BB727" s="2">
        <f t="shared" si="358"/>
        <v>1597.5320858780276</v>
      </c>
      <c r="BC727" s="2">
        <f t="shared" si="358"/>
        <v>1630.0624773838931</v>
      </c>
      <c r="BD727" s="2">
        <f t="shared" si="358"/>
        <v>1671.9066951251145</v>
      </c>
      <c r="BE727" s="2">
        <f t="shared" si="358"/>
        <v>1714.9151114678393</v>
      </c>
      <c r="BF727" s="2">
        <f t="shared" si="358"/>
        <v>1752.3326775504941</v>
      </c>
      <c r="BG727" s="2">
        <f t="shared" si="358"/>
        <v>1797.8747088382456</v>
      </c>
      <c r="BH727" s="2">
        <f t="shared" si="358"/>
        <v>1838.8418343323851</v>
      </c>
      <c r="BI727" s="2">
        <f t="shared" si="358"/>
        <v>1857.7378785152025</v>
      </c>
      <c r="BJ727" s="2">
        <f t="shared" si="358"/>
        <v>1905.1571435759988</v>
      </c>
      <c r="BK727" s="2">
        <f t="shared" si="358"/>
        <v>1953.4978913476721</v>
      </c>
      <c r="BL727" s="2">
        <f t="shared" si="358"/>
        <v>1831.6421423987113</v>
      </c>
      <c r="BM727" s="2">
        <f t="shared" si="358"/>
        <v>0</v>
      </c>
      <c r="BN727" s="2">
        <f t="shared" si="358"/>
        <v>0</v>
      </c>
      <c r="BO727" s="2">
        <f t="shared" si="358"/>
        <v>0</v>
      </c>
    </row>
    <row r="728" spans="1:67">
      <c r="E728" s="178"/>
      <c r="F728" s="178"/>
    </row>
    <row r="729" spans="1:67">
      <c r="A729">
        <f>+A721+1</f>
        <v>9</v>
      </c>
      <c r="B729" s="13" t="s">
        <v>547</v>
      </c>
      <c r="C729" s="176">
        <v>2040</v>
      </c>
      <c r="D729" s="159">
        <v>12</v>
      </c>
      <c r="E729" s="159">
        <v>551</v>
      </c>
      <c r="F729" s="159">
        <v>5.62</v>
      </c>
      <c r="G729" s="159">
        <v>25</v>
      </c>
      <c r="H729" s="59">
        <f>(DATE(C729,12,31)-DATE(C729,D729,1)+1)/365</f>
        <v>8.4931506849315067E-2</v>
      </c>
      <c r="I729" s="177">
        <f>+$C$7</f>
        <v>2.5000000000000001E-2</v>
      </c>
      <c r="J729" s="2">
        <f>NPV($C$4,M729:BO729)+L729</f>
        <v>2561.2823215648518</v>
      </c>
      <c r="L729" s="2">
        <f>+L735</f>
        <v>0</v>
      </c>
      <c r="M729" s="2">
        <f t="shared" ref="M729:BO729" si="359">+M735</f>
        <v>0</v>
      </c>
      <c r="N729" s="2">
        <f t="shared" si="359"/>
        <v>0</v>
      </c>
      <c r="O729" s="2">
        <f t="shared" si="359"/>
        <v>0</v>
      </c>
      <c r="P729" s="2">
        <f t="shared" si="359"/>
        <v>0</v>
      </c>
      <c r="Q729" s="2">
        <f t="shared" si="359"/>
        <v>0</v>
      </c>
      <c r="R729" s="2">
        <f t="shared" si="359"/>
        <v>0</v>
      </c>
      <c r="S729" s="2">
        <f t="shared" si="359"/>
        <v>0</v>
      </c>
      <c r="T729" s="2">
        <f t="shared" si="359"/>
        <v>0</v>
      </c>
      <c r="U729" s="2">
        <f t="shared" si="359"/>
        <v>0</v>
      </c>
      <c r="V729" s="2">
        <f t="shared" si="359"/>
        <v>0</v>
      </c>
      <c r="W729" s="2">
        <f t="shared" si="359"/>
        <v>0</v>
      </c>
      <c r="X729" s="2">
        <f t="shared" si="359"/>
        <v>0</v>
      </c>
      <c r="Y729" s="2">
        <f t="shared" si="359"/>
        <v>0</v>
      </c>
      <c r="Z729" s="2">
        <f t="shared" si="359"/>
        <v>0</v>
      </c>
      <c r="AA729" s="2">
        <f t="shared" si="359"/>
        <v>0</v>
      </c>
      <c r="AB729" s="2">
        <f t="shared" si="359"/>
        <v>0</v>
      </c>
      <c r="AC729" s="2">
        <f t="shared" si="359"/>
        <v>0</v>
      </c>
      <c r="AD729" s="2">
        <f t="shared" si="359"/>
        <v>0</v>
      </c>
      <c r="AE729" s="2">
        <f t="shared" si="359"/>
        <v>0</v>
      </c>
      <c r="AF729" s="2">
        <f t="shared" si="359"/>
        <v>0</v>
      </c>
      <c r="AG729" s="2">
        <f t="shared" si="359"/>
        <v>0</v>
      </c>
      <c r="AH729" s="2">
        <f t="shared" si="359"/>
        <v>0</v>
      </c>
      <c r="AI729" s="2">
        <f t="shared" si="359"/>
        <v>0</v>
      </c>
      <c r="AJ729" s="2">
        <f t="shared" si="359"/>
        <v>0</v>
      </c>
      <c r="AK729" s="2">
        <f t="shared" si="359"/>
        <v>0</v>
      </c>
      <c r="AL729" s="2">
        <f t="shared" si="359"/>
        <v>0</v>
      </c>
      <c r="AM729" s="2">
        <f t="shared" si="359"/>
        <v>0</v>
      </c>
      <c r="AN729" s="2">
        <f t="shared" si="359"/>
        <v>98.465171052689897</v>
      </c>
      <c r="AO729" s="2">
        <f t="shared" si="359"/>
        <v>1163.4090717688587</v>
      </c>
      <c r="AP729" s="2">
        <f t="shared" si="359"/>
        <v>1193.6267168826521</v>
      </c>
      <c r="AQ729" s="2">
        <f t="shared" si="359"/>
        <v>1224.1343149765339</v>
      </c>
      <c r="AR729" s="2">
        <f t="shared" si="359"/>
        <v>1250.476368543568</v>
      </c>
      <c r="AS729" s="2">
        <f t="shared" si="359"/>
        <v>1283.011782244695</v>
      </c>
      <c r="AT729" s="2">
        <f t="shared" si="359"/>
        <v>1316.0495277975961</v>
      </c>
      <c r="AU729" s="2">
        <f t="shared" si="359"/>
        <v>1349.995336642748</v>
      </c>
      <c r="AV729" s="2">
        <f t="shared" si="359"/>
        <v>1384.940110331599</v>
      </c>
      <c r="AW729" s="2">
        <f t="shared" si="359"/>
        <v>1419.8355832024019</v>
      </c>
      <c r="AX729" s="2">
        <f t="shared" si="359"/>
        <v>1449.5730175546312</v>
      </c>
      <c r="AY729" s="2">
        <f t="shared" si="359"/>
        <v>1487.4620782635811</v>
      </c>
      <c r="AZ729" s="2">
        <f t="shared" si="359"/>
        <v>1526.2394726859329</v>
      </c>
      <c r="BA729" s="2">
        <f t="shared" si="359"/>
        <v>1566.7363192322684</v>
      </c>
      <c r="BB729" s="2">
        <f t="shared" si="359"/>
        <v>1606.6163248625628</v>
      </c>
      <c r="BC729" s="2">
        <f t="shared" si="359"/>
        <v>1637.6836767190484</v>
      </c>
      <c r="BD729" s="2">
        <f t="shared" si="359"/>
        <v>1679.8713173082606</v>
      </c>
      <c r="BE729" s="2">
        <f t="shared" si="359"/>
        <v>1723.4602044173062</v>
      </c>
      <c r="BF729" s="2">
        <f t="shared" si="359"/>
        <v>1760.7631472827816</v>
      </c>
      <c r="BG729" s="2">
        <f t="shared" si="359"/>
        <v>1806.7375406168071</v>
      </c>
      <c r="BH729" s="2">
        <f t="shared" si="359"/>
        <v>1847.5016348352387</v>
      </c>
      <c r="BI729" s="2">
        <f t="shared" si="359"/>
        <v>1861.5107951486198</v>
      </c>
      <c r="BJ729" s="2">
        <f t="shared" si="359"/>
        <v>1909.4730516535333</v>
      </c>
      <c r="BK729" s="2">
        <f t="shared" si="359"/>
        <v>1958.1420953651138</v>
      </c>
      <c r="BL729" s="2">
        <f t="shared" si="359"/>
        <v>2007.7060326832889</v>
      </c>
      <c r="BM729" s="2">
        <f t="shared" si="359"/>
        <v>1884.2060510120091</v>
      </c>
      <c r="BN729" s="2">
        <f t="shared" si="359"/>
        <v>0</v>
      </c>
      <c r="BO729" s="2">
        <f t="shared" si="359"/>
        <v>0</v>
      </c>
    </row>
    <row r="730" spans="1:67">
      <c r="B730" s="14" t="s">
        <v>324</v>
      </c>
      <c r="E730" s="178"/>
      <c r="F730" s="178"/>
      <c r="L730" s="2">
        <f t="shared" ref="L730:BO730" si="360">IF(OR(L$10&lt;$C729,L$10&gt;$C729+$G729),0,IF(L$10=$C729,$E729*(1+$I729)^(L$10-$E$663)*$H729,IF(L$10=$C729+$G729,$E729*(1+$I729)^(L$10-$E$663)*(1-$H729),$E729*(1+$I729)^(L$10-$E$663))))</f>
        <v>0</v>
      </c>
      <c r="M730" s="2">
        <f t="shared" si="360"/>
        <v>0</v>
      </c>
      <c r="N730" s="2">
        <f t="shared" si="360"/>
        <v>0</v>
      </c>
      <c r="O730" s="2">
        <f t="shared" si="360"/>
        <v>0</v>
      </c>
      <c r="P730" s="2">
        <f t="shared" si="360"/>
        <v>0</v>
      </c>
      <c r="Q730" s="2">
        <f t="shared" si="360"/>
        <v>0</v>
      </c>
      <c r="R730" s="2">
        <f t="shared" si="360"/>
        <v>0</v>
      </c>
      <c r="S730" s="2">
        <f t="shared" si="360"/>
        <v>0</v>
      </c>
      <c r="T730" s="2">
        <f t="shared" si="360"/>
        <v>0</v>
      </c>
      <c r="U730" s="2">
        <f t="shared" si="360"/>
        <v>0</v>
      </c>
      <c r="V730" s="2">
        <f t="shared" si="360"/>
        <v>0</v>
      </c>
      <c r="W730" s="2">
        <f t="shared" si="360"/>
        <v>0</v>
      </c>
      <c r="X730" s="2">
        <f t="shared" si="360"/>
        <v>0</v>
      </c>
      <c r="Y730" s="2">
        <f t="shared" si="360"/>
        <v>0</v>
      </c>
      <c r="Z730" s="2">
        <f t="shared" si="360"/>
        <v>0</v>
      </c>
      <c r="AA730" s="2">
        <f t="shared" si="360"/>
        <v>0</v>
      </c>
      <c r="AB730" s="2">
        <f t="shared" si="360"/>
        <v>0</v>
      </c>
      <c r="AC730" s="2">
        <f t="shared" si="360"/>
        <v>0</v>
      </c>
      <c r="AD730" s="2">
        <f t="shared" si="360"/>
        <v>0</v>
      </c>
      <c r="AE730" s="2">
        <f t="shared" si="360"/>
        <v>0</v>
      </c>
      <c r="AF730" s="2">
        <f t="shared" si="360"/>
        <v>0</v>
      </c>
      <c r="AG730" s="2">
        <f t="shared" si="360"/>
        <v>0</v>
      </c>
      <c r="AH730" s="2">
        <f t="shared" si="360"/>
        <v>0</v>
      </c>
      <c r="AI730" s="2">
        <f t="shared" si="360"/>
        <v>0</v>
      </c>
      <c r="AJ730" s="2">
        <f t="shared" si="360"/>
        <v>0</v>
      </c>
      <c r="AK730" s="2">
        <f t="shared" si="360"/>
        <v>0</v>
      </c>
      <c r="AL730" s="2">
        <f t="shared" si="360"/>
        <v>0</v>
      </c>
      <c r="AM730" s="2">
        <f t="shared" si="360"/>
        <v>0</v>
      </c>
      <c r="AN730" s="2">
        <f t="shared" si="360"/>
        <v>93.430497028470711</v>
      </c>
      <c r="AO730" s="2">
        <f t="shared" si="360"/>
        <v>1127.5704742186006</v>
      </c>
      <c r="AP730" s="2">
        <f t="shared" si="360"/>
        <v>1155.7597360740651</v>
      </c>
      <c r="AQ730" s="2">
        <f t="shared" si="360"/>
        <v>1184.6537294759171</v>
      </c>
      <c r="AR730" s="2">
        <f t="shared" si="360"/>
        <v>1214.2700727128149</v>
      </c>
      <c r="AS730" s="2">
        <f t="shared" si="360"/>
        <v>1244.6268245306351</v>
      </c>
      <c r="AT730" s="2">
        <f t="shared" si="360"/>
        <v>1275.7424951439009</v>
      </c>
      <c r="AU730" s="2">
        <f t="shared" si="360"/>
        <v>1307.6360575224983</v>
      </c>
      <c r="AV730" s="2">
        <f t="shared" si="360"/>
        <v>1340.3269589605609</v>
      </c>
      <c r="AW730" s="2">
        <f t="shared" si="360"/>
        <v>1373.8351329345749</v>
      </c>
      <c r="AX730" s="2">
        <f t="shared" si="360"/>
        <v>1408.1810112579387</v>
      </c>
      <c r="AY730" s="2">
        <f t="shared" si="360"/>
        <v>1443.3855365393874</v>
      </c>
      <c r="AZ730" s="2">
        <f t="shared" si="360"/>
        <v>1479.470174952872</v>
      </c>
      <c r="BA730" s="2">
        <f t="shared" si="360"/>
        <v>1516.4569293266936</v>
      </c>
      <c r="BB730" s="2">
        <f t="shared" si="360"/>
        <v>1554.368352559861</v>
      </c>
      <c r="BC730" s="2">
        <f t="shared" si="360"/>
        <v>1593.2275613738575</v>
      </c>
      <c r="BD730" s="2">
        <f t="shared" si="360"/>
        <v>1633.0582504082035</v>
      </c>
      <c r="BE730" s="2">
        <f t="shared" si="360"/>
        <v>1673.8847066684089</v>
      </c>
      <c r="BF730" s="2">
        <f t="shared" si="360"/>
        <v>1715.7318243351187</v>
      </c>
      <c r="BG730" s="2">
        <f t="shared" si="360"/>
        <v>1758.6251199434971</v>
      </c>
      <c r="BH730" s="2">
        <f t="shared" si="360"/>
        <v>1802.5907479420841</v>
      </c>
      <c r="BI730" s="2">
        <f t="shared" si="360"/>
        <v>1847.6555166406361</v>
      </c>
      <c r="BJ730" s="2">
        <f t="shared" si="360"/>
        <v>1893.8469045566521</v>
      </c>
      <c r="BK730" s="2">
        <f t="shared" si="360"/>
        <v>1941.1930771705686</v>
      </c>
      <c r="BL730" s="2">
        <f t="shared" si="360"/>
        <v>1989.7229040998325</v>
      </c>
      <c r="BM730" s="2">
        <f t="shared" si="360"/>
        <v>1866.2510581330894</v>
      </c>
      <c r="BN730" s="2">
        <f t="shared" si="360"/>
        <v>0</v>
      </c>
      <c r="BO730" s="2">
        <f t="shared" si="360"/>
        <v>0</v>
      </c>
    </row>
    <row r="731" spans="1:67">
      <c r="B731" s="14"/>
      <c r="E731" s="178"/>
      <c r="F731" s="178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 spans="1:67">
      <c r="B732" s="15" t="s">
        <v>325</v>
      </c>
      <c r="E732" s="178"/>
      <c r="F732" s="178"/>
      <c r="L732" s="18">
        <v>0</v>
      </c>
      <c r="M732" s="18">
        <v>0</v>
      </c>
      <c r="N732" s="18">
        <v>0</v>
      </c>
      <c r="O732" s="18">
        <v>0</v>
      </c>
      <c r="P732" s="18">
        <v>0</v>
      </c>
      <c r="Q732" s="18">
        <v>0</v>
      </c>
      <c r="R732" s="18">
        <v>0</v>
      </c>
      <c r="S732" s="18">
        <v>0</v>
      </c>
      <c r="T732" s="18">
        <v>0</v>
      </c>
      <c r="U732" s="18">
        <v>0</v>
      </c>
      <c r="V732" s="18">
        <v>0</v>
      </c>
      <c r="W732" s="18">
        <v>0</v>
      </c>
      <c r="X732" s="18">
        <v>0</v>
      </c>
      <c r="Y732" s="18">
        <v>0</v>
      </c>
      <c r="Z732" s="18">
        <v>0</v>
      </c>
      <c r="AA732" s="18">
        <v>0</v>
      </c>
      <c r="AB732" s="18">
        <v>0</v>
      </c>
      <c r="AC732" s="18">
        <v>0</v>
      </c>
      <c r="AD732" s="18">
        <v>0</v>
      </c>
      <c r="AE732" s="18">
        <v>0</v>
      </c>
      <c r="AF732" s="18">
        <v>0</v>
      </c>
      <c r="AG732" s="18">
        <v>0</v>
      </c>
      <c r="AH732" s="18">
        <v>0</v>
      </c>
      <c r="AI732" s="18">
        <v>0</v>
      </c>
      <c r="AJ732" s="18">
        <v>0</v>
      </c>
      <c r="AK732" s="18">
        <v>0</v>
      </c>
      <c r="AL732" s="18">
        <v>0</v>
      </c>
      <c r="AM732" s="18">
        <v>0</v>
      </c>
      <c r="AN732" s="18">
        <v>0.448711097240448</v>
      </c>
      <c r="AO732" s="18">
        <v>3.116180419921875</v>
      </c>
      <c r="AP732" s="18">
        <v>3.2122430801391602</v>
      </c>
      <c r="AQ732" s="18">
        <v>3.2674386501312256</v>
      </c>
      <c r="AR732" s="18">
        <v>2.9233720302581787</v>
      </c>
      <c r="AS732" s="18">
        <v>3.0236895084381104</v>
      </c>
      <c r="AT732" s="18">
        <v>3.0976552963256836</v>
      </c>
      <c r="AU732" s="18">
        <v>3.1759741306304932</v>
      </c>
      <c r="AV732" s="18">
        <v>3.263378381729126</v>
      </c>
      <c r="AW732" s="18">
        <v>3.2827873229980469</v>
      </c>
      <c r="AX732" s="18">
        <v>2.8818626403808594</v>
      </c>
      <c r="AY732" s="18">
        <v>2.9939217567443848</v>
      </c>
      <c r="AZ732" s="18">
        <v>3.0993449687957764</v>
      </c>
      <c r="BA732" s="18">
        <v>3.2506873607635498</v>
      </c>
      <c r="BB732" s="18">
        <v>3.2955718040466309</v>
      </c>
      <c r="BC732" s="18">
        <v>2.7357032299041748</v>
      </c>
      <c r="BD732" s="18">
        <v>2.8104813098907471</v>
      </c>
      <c r="BE732" s="18">
        <v>2.9037339687347412</v>
      </c>
      <c r="BF732" s="18">
        <v>2.5732417106628418</v>
      </c>
      <c r="BG732" s="18">
        <v>2.6822497844696045</v>
      </c>
      <c r="BH732" s="18">
        <v>2.4426980018615723</v>
      </c>
      <c r="BI732" s="18">
        <v>0.73520684242248535</v>
      </c>
      <c r="BJ732" s="18">
        <v>0.80895119905471802</v>
      </c>
      <c r="BK732" s="18">
        <v>0.85603415966033936</v>
      </c>
      <c r="BL732" s="18">
        <v>0.88611060380935669</v>
      </c>
      <c r="BM732" s="18">
        <v>0.86314558982849121</v>
      </c>
      <c r="BN732" s="18">
        <v>0</v>
      </c>
      <c r="BO732" s="18">
        <v>0</v>
      </c>
    </row>
    <row r="733" spans="1:67">
      <c r="B733" s="14" t="s">
        <v>326</v>
      </c>
      <c r="E733" s="178"/>
      <c r="F733" s="178"/>
      <c r="L733" s="2">
        <f t="shared" ref="L733:BO733" si="361">IF(L$10&lt;$C729,0,$F729*L732*(1+$I729)^(L$10-$E$663))</f>
        <v>0</v>
      </c>
      <c r="M733" s="2">
        <f t="shared" si="361"/>
        <v>0</v>
      </c>
      <c r="N733" s="2">
        <f t="shared" si="361"/>
        <v>0</v>
      </c>
      <c r="O733" s="2">
        <f t="shared" si="361"/>
        <v>0</v>
      </c>
      <c r="P733" s="2">
        <f t="shared" si="361"/>
        <v>0</v>
      </c>
      <c r="Q733" s="2">
        <f t="shared" si="361"/>
        <v>0</v>
      </c>
      <c r="R733" s="2">
        <f t="shared" si="361"/>
        <v>0</v>
      </c>
      <c r="S733" s="2">
        <f t="shared" si="361"/>
        <v>0</v>
      </c>
      <c r="T733" s="2">
        <f t="shared" si="361"/>
        <v>0</v>
      </c>
      <c r="U733" s="2">
        <f t="shared" si="361"/>
        <v>0</v>
      </c>
      <c r="V733" s="2">
        <f t="shared" si="361"/>
        <v>0</v>
      </c>
      <c r="W733" s="2">
        <f t="shared" si="361"/>
        <v>0</v>
      </c>
      <c r="X733" s="2">
        <f t="shared" si="361"/>
        <v>0</v>
      </c>
      <c r="Y733" s="2">
        <f t="shared" si="361"/>
        <v>0</v>
      </c>
      <c r="Z733" s="2">
        <f t="shared" si="361"/>
        <v>0</v>
      </c>
      <c r="AA733" s="2">
        <f t="shared" si="361"/>
        <v>0</v>
      </c>
      <c r="AB733" s="2">
        <f t="shared" si="361"/>
        <v>0</v>
      </c>
      <c r="AC733" s="2">
        <f t="shared" si="361"/>
        <v>0</v>
      </c>
      <c r="AD733" s="2">
        <f t="shared" si="361"/>
        <v>0</v>
      </c>
      <c r="AE733" s="2">
        <f t="shared" si="361"/>
        <v>0</v>
      </c>
      <c r="AF733" s="2">
        <f t="shared" si="361"/>
        <v>0</v>
      </c>
      <c r="AG733" s="2">
        <f t="shared" si="361"/>
        <v>0</v>
      </c>
      <c r="AH733" s="2">
        <f t="shared" si="361"/>
        <v>0</v>
      </c>
      <c r="AI733" s="2">
        <f t="shared" si="361"/>
        <v>0</v>
      </c>
      <c r="AJ733" s="2">
        <f t="shared" si="361"/>
        <v>0</v>
      </c>
      <c r="AK733" s="2">
        <f t="shared" si="361"/>
        <v>0</v>
      </c>
      <c r="AL733" s="2">
        <f t="shared" si="361"/>
        <v>0</v>
      </c>
      <c r="AM733" s="2">
        <f t="shared" si="361"/>
        <v>0</v>
      </c>
      <c r="AN733" s="2">
        <f t="shared" si="361"/>
        <v>5.0346740242191839</v>
      </c>
      <c r="AO733" s="2">
        <f t="shared" si="361"/>
        <v>35.838597550258058</v>
      </c>
      <c r="AP733" s="2">
        <f t="shared" si="361"/>
        <v>37.866980808587044</v>
      </c>
      <c r="AQ733" s="2">
        <f t="shared" si="361"/>
        <v>39.480585500616741</v>
      </c>
      <c r="AR733" s="2">
        <f t="shared" si="361"/>
        <v>36.206295830753049</v>
      </c>
      <c r="AS733" s="2">
        <f t="shared" si="361"/>
        <v>38.384957714059972</v>
      </c>
      <c r="AT733" s="2">
        <f t="shared" si="361"/>
        <v>40.307032653695089</v>
      </c>
      <c r="AU733" s="2">
        <f t="shared" si="361"/>
        <v>42.359279120249724</v>
      </c>
      <c r="AV733" s="2">
        <f t="shared" si="361"/>
        <v>44.613151371038064</v>
      </c>
      <c r="AW733" s="2">
        <f t="shared" si="361"/>
        <v>46.000450267827063</v>
      </c>
      <c r="AX733" s="2">
        <f t="shared" si="361"/>
        <v>41.392006296692415</v>
      </c>
      <c r="AY733" s="2">
        <f t="shared" si="361"/>
        <v>44.076541724193767</v>
      </c>
      <c r="AZ733" s="2">
        <f t="shared" si="361"/>
        <v>46.769297733060945</v>
      </c>
      <c r="BA733" s="2">
        <f t="shared" si="361"/>
        <v>50.279389905574909</v>
      </c>
      <c r="BB733" s="2">
        <f t="shared" si="361"/>
        <v>52.247972302701704</v>
      </c>
      <c r="BC733" s="2">
        <f t="shared" si="361"/>
        <v>44.456115345190952</v>
      </c>
      <c r="BD733" s="2">
        <f t="shared" si="361"/>
        <v>46.813066900057144</v>
      </c>
      <c r="BE733" s="2">
        <f t="shared" si="361"/>
        <v>49.57549774889727</v>
      </c>
      <c r="BF733" s="2">
        <f t="shared" si="361"/>
        <v>45.031322947662758</v>
      </c>
      <c r="BG733" s="2">
        <f t="shared" si="361"/>
        <v>48.112420673309941</v>
      </c>
      <c r="BH733" s="2">
        <f t="shared" si="361"/>
        <v>44.910886893154718</v>
      </c>
      <c r="BI733" s="2">
        <f t="shared" si="361"/>
        <v>13.85527850798371</v>
      </c>
      <c r="BJ733" s="2">
        <f t="shared" si="361"/>
        <v>15.626147096881114</v>
      </c>
      <c r="BK733" s="2">
        <f t="shared" si="361"/>
        <v>16.949018194545317</v>
      </c>
      <c r="BL733" s="2">
        <f t="shared" si="361"/>
        <v>17.983128583456399</v>
      </c>
      <c r="BM733" s="2">
        <f t="shared" si="361"/>
        <v>17.954992878919775</v>
      </c>
      <c r="BN733" s="2">
        <f t="shared" si="361"/>
        <v>0</v>
      </c>
      <c r="BO733" s="2">
        <f t="shared" si="361"/>
        <v>0</v>
      </c>
    </row>
    <row r="734" spans="1:67">
      <c r="B734" s="14"/>
      <c r="E734" s="178"/>
      <c r="F734" s="178"/>
    </row>
    <row r="735" spans="1:67">
      <c r="A735" t="s">
        <v>399</v>
      </c>
      <c r="B735" s="14" t="s">
        <v>17</v>
      </c>
      <c r="E735" s="178"/>
      <c r="F735" s="178"/>
      <c r="I735" s="159" t="s">
        <v>548</v>
      </c>
      <c r="L735" s="2">
        <f t="shared" ref="L735:BO735" si="362">SUM(L730,L733)</f>
        <v>0</v>
      </c>
      <c r="M735" s="2">
        <f t="shared" si="362"/>
        <v>0</v>
      </c>
      <c r="N735" s="2">
        <f t="shared" si="362"/>
        <v>0</v>
      </c>
      <c r="O735" s="2">
        <f t="shared" si="362"/>
        <v>0</v>
      </c>
      <c r="P735" s="2">
        <f t="shared" si="362"/>
        <v>0</v>
      </c>
      <c r="Q735" s="2">
        <f t="shared" si="362"/>
        <v>0</v>
      </c>
      <c r="R735" s="2">
        <f t="shared" si="362"/>
        <v>0</v>
      </c>
      <c r="S735" s="2">
        <f t="shared" si="362"/>
        <v>0</v>
      </c>
      <c r="T735" s="2">
        <f t="shared" si="362"/>
        <v>0</v>
      </c>
      <c r="U735" s="2">
        <f t="shared" si="362"/>
        <v>0</v>
      </c>
      <c r="V735" s="2">
        <f t="shared" si="362"/>
        <v>0</v>
      </c>
      <c r="W735" s="2">
        <f t="shared" si="362"/>
        <v>0</v>
      </c>
      <c r="X735" s="2">
        <f t="shared" si="362"/>
        <v>0</v>
      </c>
      <c r="Y735" s="2">
        <f t="shared" si="362"/>
        <v>0</v>
      </c>
      <c r="Z735" s="2">
        <f t="shared" si="362"/>
        <v>0</v>
      </c>
      <c r="AA735" s="2">
        <f t="shared" si="362"/>
        <v>0</v>
      </c>
      <c r="AB735" s="2">
        <f t="shared" si="362"/>
        <v>0</v>
      </c>
      <c r="AC735" s="2">
        <f t="shared" si="362"/>
        <v>0</v>
      </c>
      <c r="AD735" s="2">
        <f t="shared" si="362"/>
        <v>0</v>
      </c>
      <c r="AE735" s="2">
        <f t="shared" si="362"/>
        <v>0</v>
      </c>
      <c r="AF735" s="2">
        <f t="shared" si="362"/>
        <v>0</v>
      </c>
      <c r="AG735" s="2">
        <f t="shared" si="362"/>
        <v>0</v>
      </c>
      <c r="AH735" s="2">
        <f t="shared" si="362"/>
        <v>0</v>
      </c>
      <c r="AI735" s="2">
        <f t="shared" si="362"/>
        <v>0</v>
      </c>
      <c r="AJ735" s="2">
        <f t="shared" si="362"/>
        <v>0</v>
      </c>
      <c r="AK735" s="2">
        <f t="shared" si="362"/>
        <v>0</v>
      </c>
      <c r="AL735" s="2">
        <f t="shared" si="362"/>
        <v>0</v>
      </c>
      <c r="AM735" s="2">
        <f t="shared" si="362"/>
        <v>0</v>
      </c>
      <c r="AN735" s="2">
        <f t="shared" si="362"/>
        <v>98.465171052689897</v>
      </c>
      <c r="AO735" s="2">
        <f t="shared" si="362"/>
        <v>1163.4090717688587</v>
      </c>
      <c r="AP735" s="2">
        <f t="shared" si="362"/>
        <v>1193.6267168826521</v>
      </c>
      <c r="AQ735" s="2">
        <f t="shared" si="362"/>
        <v>1224.1343149765339</v>
      </c>
      <c r="AR735" s="2">
        <f t="shared" si="362"/>
        <v>1250.476368543568</v>
      </c>
      <c r="AS735" s="2">
        <f t="shared" si="362"/>
        <v>1283.011782244695</v>
      </c>
      <c r="AT735" s="2">
        <f t="shared" si="362"/>
        <v>1316.0495277975961</v>
      </c>
      <c r="AU735" s="2">
        <f t="shared" si="362"/>
        <v>1349.995336642748</v>
      </c>
      <c r="AV735" s="2">
        <f t="shared" si="362"/>
        <v>1384.940110331599</v>
      </c>
      <c r="AW735" s="2">
        <f t="shared" si="362"/>
        <v>1419.8355832024019</v>
      </c>
      <c r="AX735" s="2">
        <f t="shared" si="362"/>
        <v>1449.5730175546312</v>
      </c>
      <c r="AY735" s="2">
        <f t="shared" si="362"/>
        <v>1487.4620782635811</v>
      </c>
      <c r="AZ735" s="2">
        <f t="shared" si="362"/>
        <v>1526.2394726859329</v>
      </c>
      <c r="BA735" s="2">
        <f t="shared" si="362"/>
        <v>1566.7363192322684</v>
      </c>
      <c r="BB735" s="2">
        <f t="shared" si="362"/>
        <v>1606.6163248625628</v>
      </c>
      <c r="BC735" s="2">
        <f t="shared" si="362"/>
        <v>1637.6836767190484</v>
      </c>
      <c r="BD735" s="2">
        <f t="shared" si="362"/>
        <v>1679.8713173082606</v>
      </c>
      <c r="BE735" s="2">
        <f t="shared" si="362"/>
        <v>1723.4602044173062</v>
      </c>
      <c r="BF735" s="2">
        <f t="shared" si="362"/>
        <v>1760.7631472827816</v>
      </c>
      <c r="BG735" s="2">
        <f t="shared" si="362"/>
        <v>1806.7375406168071</v>
      </c>
      <c r="BH735" s="2">
        <f t="shared" si="362"/>
        <v>1847.5016348352387</v>
      </c>
      <c r="BI735" s="2">
        <f t="shared" si="362"/>
        <v>1861.5107951486198</v>
      </c>
      <c r="BJ735" s="2">
        <f t="shared" si="362"/>
        <v>1909.4730516535333</v>
      </c>
      <c r="BK735" s="2">
        <f t="shared" si="362"/>
        <v>1958.1420953651138</v>
      </c>
      <c r="BL735" s="2">
        <f t="shared" si="362"/>
        <v>2007.7060326832889</v>
      </c>
      <c r="BM735" s="2">
        <f t="shared" si="362"/>
        <v>1884.2060510120091</v>
      </c>
      <c r="BN735" s="2">
        <f t="shared" si="362"/>
        <v>0</v>
      </c>
      <c r="BO735" s="2">
        <f t="shared" si="362"/>
        <v>0</v>
      </c>
    </row>
    <row r="736" spans="1:67">
      <c r="E736" s="178"/>
      <c r="F736" s="178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</row>
    <row r="737" spans="1:67">
      <c r="A737">
        <f>+A729+1</f>
        <v>10</v>
      </c>
      <c r="B737" s="13" t="s">
        <v>547</v>
      </c>
      <c r="C737" s="176">
        <v>2043</v>
      </c>
      <c r="D737" s="159">
        <v>12</v>
      </c>
      <c r="E737" s="159">
        <v>551</v>
      </c>
      <c r="F737" s="159">
        <v>5.62</v>
      </c>
      <c r="G737" s="159">
        <v>25</v>
      </c>
      <c r="H737" s="59">
        <f>(DATE(C737,12,31)-DATE(C737,D737,1)+1)/365</f>
        <v>8.4931506849315067E-2</v>
      </c>
      <c r="I737" s="177">
        <f>+$C$7</f>
        <v>2.5000000000000001E-2</v>
      </c>
      <c r="J737" s="2">
        <f>NPV($C$4,M737:BO737)+L737</f>
        <v>2210.9852689384074</v>
      </c>
      <c r="L737" s="2">
        <f>L743</f>
        <v>0</v>
      </c>
      <c r="M737" s="2">
        <f t="shared" ref="M737:BO737" si="363">M743</f>
        <v>0</v>
      </c>
      <c r="N737" s="2">
        <f t="shared" si="363"/>
        <v>0</v>
      </c>
      <c r="O737" s="2">
        <f t="shared" si="363"/>
        <v>0</v>
      </c>
      <c r="P737" s="2">
        <f t="shared" si="363"/>
        <v>0</v>
      </c>
      <c r="Q737" s="2">
        <f t="shared" si="363"/>
        <v>0</v>
      </c>
      <c r="R737" s="2">
        <f t="shared" si="363"/>
        <v>0</v>
      </c>
      <c r="S737" s="2">
        <f t="shared" si="363"/>
        <v>0</v>
      </c>
      <c r="T737" s="2">
        <f t="shared" si="363"/>
        <v>0</v>
      </c>
      <c r="U737" s="2">
        <f t="shared" si="363"/>
        <v>0</v>
      </c>
      <c r="V737" s="2">
        <f t="shared" si="363"/>
        <v>0</v>
      </c>
      <c r="W737" s="2">
        <f t="shared" si="363"/>
        <v>0</v>
      </c>
      <c r="X737" s="2">
        <f t="shared" si="363"/>
        <v>0</v>
      </c>
      <c r="Y737" s="2">
        <f t="shared" si="363"/>
        <v>0</v>
      </c>
      <c r="Z737" s="2">
        <f t="shared" si="363"/>
        <v>0</v>
      </c>
      <c r="AA737" s="2">
        <f t="shared" si="363"/>
        <v>0</v>
      </c>
      <c r="AB737" s="2">
        <f t="shared" si="363"/>
        <v>0</v>
      </c>
      <c r="AC737" s="2">
        <f t="shared" si="363"/>
        <v>0</v>
      </c>
      <c r="AD737" s="2">
        <f t="shared" si="363"/>
        <v>0</v>
      </c>
      <c r="AE737" s="2">
        <f t="shared" si="363"/>
        <v>0</v>
      </c>
      <c r="AF737" s="2">
        <f t="shared" si="363"/>
        <v>0</v>
      </c>
      <c r="AG737" s="2">
        <f t="shared" si="363"/>
        <v>0</v>
      </c>
      <c r="AH737" s="2">
        <f t="shared" si="363"/>
        <v>0</v>
      </c>
      <c r="AI737" s="2">
        <f t="shared" si="363"/>
        <v>0</v>
      </c>
      <c r="AJ737" s="2">
        <f t="shared" si="363"/>
        <v>0</v>
      </c>
      <c r="AK737" s="2">
        <f t="shared" si="363"/>
        <v>0</v>
      </c>
      <c r="AL737" s="2">
        <f t="shared" si="363"/>
        <v>0</v>
      </c>
      <c r="AM737" s="2">
        <f t="shared" si="363"/>
        <v>0</v>
      </c>
      <c r="AN737" s="2">
        <f t="shared" si="363"/>
        <v>0</v>
      </c>
      <c r="AO737" s="2">
        <f t="shared" si="363"/>
        <v>0</v>
      </c>
      <c r="AP737" s="2">
        <f t="shared" si="363"/>
        <v>0</v>
      </c>
      <c r="AQ737" s="2">
        <f t="shared" si="363"/>
        <v>105.94913526489219</v>
      </c>
      <c r="AR737" s="2">
        <f t="shared" si="363"/>
        <v>1253.3390625317181</v>
      </c>
      <c r="AS737" s="2">
        <f t="shared" si="363"/>
        <v>1287.2577052018489</v>
      </c>
      <c r="AT737" s="2">
        <f t="shared" si="363"/>
        <v>1322.0589032409621</v>
      </c>
      <c r="AU737" s="2">
        <f t="shared" si="363"/>
        <v>1358.1435556422382</v>
      </c>
      <c r="AV737" s="2">
        <f t="shared" si="363"/>
        <v>1395.3186319407696</v>
      </c>
      <c r="AW737" s="2">
        <f t="shared" si="363"/>
        <v>1432.7187419845236</v>
      </c>
      <c r="AX737" s="2">
        <f t="shared" si="363"/>
        <v>1454.6747157586537</v>
      </c>
      <c r="AY737" s="2">
        <f t="shared" si="363"/>
        <v>1493.2206620772783</v>
      </c>
      <c r="AZ737" s="2">
        <f t="shared" si="363"/>
        <v>1533.136896211792</v>
      </c>
      <c r="BA737" s="2">
        <f t="shared" si="363"/>
        <v>1575.2632932402432</v>
      </c>
      <c r="BB737" s="2">
        <f t="shared" si="363"/>
        <v>1617.0753463599929</v>
      </c>
      <c r="BC737" s="2">
        <f t="shared" si="363"/>
        <v>1646.8268811767482</v>
      </c>
      <c r="BD737" s="2">
        <f t="shared" si="363"/>
        <v>1689.6990601696214</v>
      </c>
      <c r="BE737" s="2">
        <f t="shared" si="363"/>
        <v>1733.898066751306</v>
      </c>
      <c r="BF737" s="2">
        <f t="shared" si="363"/>
        <v>1769.6856340097245</v>
      </c>
      <c r="BG737" s="2">
        <f t="shared" si="363"/>
        <v>1816.2020593209975</v>
      </c>
      <c r="BH737" s="2">
        <f t="shared" si="363"/>
        <v>1857.1488274229264</v>
      </c>
      <c r="BI737" s="2">
        <f t="shared" si="363"/>
        <v>1866.2876303277267</v>
      </c>
      <c r="BJ737" s="2">
        <f t="shared" si="363"/>
        <v>1914.6641815384917</v>
      </c>
      <c r="BK737" s="2">
        <f t="shared" si="363"/>
        <v>1963.7015747120254</v>
      </c>
      <c r="BL737" s="2">
        <f t="shared" si="363"/>
        <v>2013.6468765049503</v>
      </c>
      <c r="BM737" s="2">
        <f t="shared" si="363"/>
        <v>2066.4842090041902</v>
      </c>
      <c r="BN737" s="2">
        <f t="shared" si="363"/>
        <v>2113.4026209266531</v>
      </c>
      <c r="BO737" s="2">
        <f t="shared" si="363"/>
        <v>2167.6029874935894</v>
      </c>
    </row>
    <row r="738" spans="1:67">
      <c r="B738" s="14" t="s">
        <v>324</v>
      </c>
      <c r="E738" s="178"/>
      <c r="F738" s="178"/>
      <c r="J738" s="2"/>
      <c r="L738" s="2">
        <f t="shared" ref="L738:BO738" si="364">IF(OR(L$10&lt;$C737,L$10&gt;$C737+$G737),0,IF(L$10=$C737,$E737*(1+$I737)^(L$10-$E$663)*$H737,IF(L$10=$C737+$G737,$E737*(1+$I737)^(L$10-$E$663)*(1-$H737),$E737*(1+$I737)^(L$10-$E$663))))</f>
        <v>0</v>
      </c>
      <c r="M738" s="2">
        <f t="shared" si="364"/>
        <v>0</v>
      </c>
      <c r="N738" s="2">
        <f t="shared" si="364"/>
        <v>0</v>
      </c>
      <c r="O738" s="2">
        <f t="shared" si="364"/>
        <v>0</v>
      </c>
      <c r="P738" s="2">
        <f t="shared" si="364"/>
        <v>0</v>
      </c>
      <c r="Q738" s="2">
        <f t="shared" si="364"/>
        <v>0</v>
      </c>
      <c r="R738" s="2">
        <f t="shared" si="364"/>
        <v>0</v>
      </c>
      <c r="S738" s="2">
        <f t="shared" si="364"/>
        <v>0</v>
      </c>
      <c r="T738" s="2">
        <f t="shared" si="364"/>
        <v>0</v>
      </c>
      <c r="U738" s="2">
        <f t="shared" si="364"/>
        <v>0</v>
      </c>
      <c r="V738" s="2">
        <f t="shared" si="364"/>
        <v>0</v>
      </c>
      <c r="W738" s="2">
        <f t="shared" si="364"/>
        <v>0</v>
      </c>
      <c r="X738" s="2">
        <f t="shared" si="364"/>
        <v>0</v>
      </c>
      <c r="Y738" s="2">
        <f t="shared" si="364"/>
        <v>0</v>
      </c>
      <c r="Z738" s="2">
        <f t="shared" si="364"/>
        <v>0</v>
      </c>
      <c r="AA738" s="2">
        <f t="shared" si="364"/>
        <v>0</v>
      </c>
      <c r="AB738" s="2">
        <f t="shared" si="364"/>
        <v>0</v>
      </c>
      <c r="AC738" s="2">
        <f t="shared" si="364"/>
        <v>0</v>
      </c>
      <c r="AD738" s="2">
        <f t="shared" si="364"/>
        <v>0</v>
      </c>
      <c r="AE738" s="2">
        <f t="shared" si="364"/>
        <v>0</v>
      </c>
      <c r="AF738" s="2">
        <f t="shared" si="364"/>
        <v>0</v>
      </c>
      <c r="AG738" s="2">
        <f t="shared" si="364"/>
        <v>0</v>
      </c>
      <c r="AH738" s="2">
        <f t="shared" si="364"/>
        <v>0</v>
      </c>
      <c r="AI738" s="2">
        <f t="shared" si="364"/>
        <v>0</v>
      </c>
      <c r="AJ738" s="2">
        <f t="shared" si="364"/>
        <v>0</v>
      </c>
      <c r="AK738" s="2">
        <f t="shared" si="364"/>
        <v>0</v>
      </c>
      <c r="AL738" s="2">
        <f t="shared" si="364"/>
        <v>0</v>
      </c>
      <c r="AM738" s="2">
        <f t="shared" si="364"/>
        <v>0</v>
      </c>
      <c r="AN738" s="2">
        <f t="shared" si="364"/>
        <v>0</v>
      </c>
      <c r="AO738" s="2">
        <f t="shared" si="364"/>
        <v>0</v>
      </c>
      <c r="AP738" s="2">
        <f t="shared" si="364"/>
        <v>0</v>
      </c>
      <c r="AQ738" s="2">
        <f t="shared" si="364"/>
        <v>100.6144263390505</v>
      </c>
      <c r="AR738" s="2">
        <f t="shared" si="364"/>
        <v>1214.2700727128149</v>
      </c>
      <c r="AS738" s="2">
        <f t="shared" si="364"/>
        <v>1244.6268245306351</v>
      </c>
      <c r="AT738" s="2">
        <f t="shared" si="364"/>
        <v>1275.7424951439009</v>
      </c>
      <c r="AU738" s="2">
        <f t="shared" si="364"/>
        <v>1307.6360575224983</v>
      </c>
      <c r="AV738" s="2">
        <f t="shared" si="364"/>
        <v>1340.3269589605609</v>
      </c>
      <c r="AW738" s="2">
        <f t="shared" si="364"/>
        <v>1373.8351329345749</v>
      </c>
      <c r="AX738" s="2">
        <f t="shared" si="364"/>
        <v>1408.1810112579387</v>
      </c>
      <c r="AY738" s="2">
        <f t="shared" si="364"/>
        <v>1443.3855365393874</v>
      </c>
      <c r="AZ738" s="2">
        <f t="shared" si="364"/>
        <v>1479.470174952872</v>
      </c>
      <c r="BA738" s="2">
        <f t="shared" si="364"/>
        <v>1516.4569293266936</v>
      </c>
      <c r="BB738" s="2">
        <f t="shared" si="364"/>
        <v>1554.368352559861</v>
      </c>
      <c r="BC738" s="2">
        <f t="shared" si="364"/>
        <v>1593.2275613738575</v>
      </c>
      <c r="BD738" s="2">
        <f t="shared" si="364"/>
        <v>1633.0582504082035</v>
      </c>
      <c r="BE738" s="2">
        <f t="shared" si="364"/>
        <v>1673.8847066684089</v>
      </c>
      <c r="BF738" s="2">
        <f t="shared" si="364"/>
        <v>1715.7318243351187</v>
      </c>
      <c r="BG738" s="2">
        <f t="shared" si="364"/>
        <v>1758.6251199434971</v>
      </c>
      <c r="BH738" s="2">
        <f t="shared" si="364"/>
        <v>1802.5907479420841</v>
      </c>
      <c r="BI738" s="2">
        <f t="shared" si="364"/>
        <v>1847.6555166406361</v>
      </c>
      <c r="BJ738" s="2">
        <f t="shared" si="364"/>
        <v>1893.8469045566521</v>
      </c>
      <c r="BK738" s="2">
        <f t="shared" si="364"/>
        <v>1941.1930771705686</v>
      </c>
      <c r="BL738" s="2">
        <f t="shared" si="364"/>
        <v>1989.7229040998325</v>
      </c>
      <c r="BM738" s="2">
        <f t="shared" si="364"/>
        <v>2039.4659767023281</v>
      </c>
      <c r="BN738" s="2">
        <f t="shared" si="364"/>
        <v>2090.4526261198862</v>
      </c>
      <c r="BO738" s="2">
        <f t="shared" si="364"/>
        <v>2142.7139417728831</v>
      </c>
    </row>
    <row r="739" spans="1:67">
      <c r="B739" s="14"/>
      <c r="E739" s="178"/>
      <c r="F739" s="178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 spans="1:67">
      <c r="B740" s="15" t="s">
        <v>325</v>
      </c>
      <c r="E740" s="178"/>
      <c r="F740" s="178"/>
      <c r="L740" s="18">
        <v>0</v>
      </c>
      <c r="M740" s="18">
        <v>0</v>
      </c>
      <c r="N740" s="18">
        <v>0</v>
      </c>
      <c r="O740" s="18">
        <v>0</v>
      </c>
      <c r="P740" s="18">
        <v>0</v>
      </c>
      <c r="Q740" s="18">
        <v>0</v>
      </c>
      <c r="R740" s="18">
        <v>0</v>
      </c>
      <c r="S740" s="18">
        <v>0</v>
      </c>
      <c r="T740" s="18">
        <v>0</v>
      </c>
      <c r="U740" s="18">
        <v>0</v>
      </c>
      <c r="V740" s="18">
        <v>0</v>
      </c>
      <c r="W740" s="18">
        <v>0</v>
      </c>
      <c r="X740" s="18">
        <v>0</v>
      </c>
      <c r="Y740" s="18">
        <v>0</v>
      </c>
      <c r="Z740" s="18">
        <v>0</v>
      </c>
      <c r="AA740" s="18">
        <v>0</v>
      </c>
      <c r="AB740" s="18">
        <v>0</v>
      </c>
      <c r="AC740" s="18">
        <v>0</v>
      </c>
      <c r="AD740" s="18">
        <v>0</v>
      </c>
      <c r="AE740" s="18">
        <v>0</v>
      </c>
      <c r="AF740" s="18">
        <v>0</v>
      </c>
      <c r="AG740" s="18">
        <v>0</v>
      </c>
      <c r="AH740" s="18">
        <v>0</v>
      </c>
      <c r="AI740" s="18">
        <v>0</v>
      </c>
      <c r="AJ740" s="18">
        <v>0</v>
      </c>
      <c r="AK740" s="18">
        <v>0</v>
      </c>
      <c r="AL740" s="18"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v>0.44150394201278687</v>
      </c>
      <c r="AR740" s="18">
        <v>3.1545119285583496</v>
      </c>
      <c r="AS740" s="18">
        <v>3.3581526279449463</v>
      </c>
      <c r="AT740" s="18">
        <v>3.5594847202301025</v>
      </c>
      <c r="AU740" s="18">
        <v>3.7869036197662354</v>
      </c>
      <c r="AV740" s="18">
        <v>4.022550106048584</v>
      </c>
      <c r="AW740" s="18">
        <v>4.2021842002868652</v>
      </c>
      <c r="AX740" s="18">
        <v>3.2370615005493164</v>
      </c>
      <c r="AY740" s="18">
        <v>3.3850765228271484</v>
      </c>
      <c r="AZ740" s="18">
        <v>3.5564289093017578</v>
      </c>
      <c r="BA740" s="18">
        <v>3.8019773960113525</v>
      </c>
      <c r="BB740" s="18">
        <v>3.9552807807922363</v>
      </c>
      <c r="BC740" s="18">
        <v>3.2983500957489014</v>
      </c>
      <c r="BD740" s="18">
        <v>3.4005022048950195</v>
      </c>
      <c r="BE740" s="18">
        <v>3.5151000022888184</v>
      </c>
      <c r="BF740" s="18">
        <v>3.0831027030944824</v>
      </c>
      <c r="BG740" s="18">
        <v>3.2098932266235352</v>
      </c>
      <c r="BH740" s="18">
        <v>2.9674077033996582</v>
      </c>
      <c r="BI740" s="18">
        <v>0.98868149518966675</v>
      </c>
      <c r="BJ740" s="18">
        <v>1.0776911973953247</v>
      </c>
      <c r="BK740" s="18">
        <v>1.1368235349655151</v>
      </c>
      <c r="BL740" s="18">
        <v>1.1788430213928223</v>
      </c>
      <c r="BM740" s="18">
        <v>1.2988402843475342</v>
      </c>
      <c r="BN740" s="18">
        <v>1.0763599872589111</v>
      </c>
      <c r="BO740" s="18">
        <v>1.1388311386108398</v>
      </c>
    </row>
    <row r="741" spans="1:67">
      <c r="B741" s="14" t="s">
        <v>326</v>
      </c>
      <c r="E741" s="178"/>
      <c r="F741" s="178"/>
      <c r="J741" s="2"/>
      <c r="L741" s="2">
        <f t="shared" ref="L741:BO741" si="365">IF(L$10&lt;$C737,0,$F737*L740*(1+$I737)^(L$10-$E$663))</f>
        <v>0</v>
      </c>
      <c r="M741" s="2">
        <f t="shared" si="365"/>
        <v>0</v>
      </c>
      <c r="N741" s="2">
        <f t="shared" si="365"/>
        <v>0</v>
      </c>
      <c r="O741" s="2">
        <f t="shared" si="365"/>
        <v>0</v>
      </c>
      <c r="P741" s="2">
        <f t="shared" si="365"/>
        <v>0</v>
      </c>
      <c r="Q741" s="2">
        <f t="shared" si="365"/>
        <v>0</v>
      </c>
      <c r="R741" s="2">
        <f t="shared" si="365"/>
        <v>0</v>
      </c>
      <c r="S741" s="2">
        <f t="shared" si="365"/>
        <v>0</v>
      </c>
      <c r="T741" s="2">
        <f t="shared" si="365"/>
        <v>0</v>
      </c>
      <c r="U741" s="2">
        <f t="shared" si="365"/>
        <v>0</v>
      </c>
      <c r="V741" s="2">
        <f t="shared" si="365"/>
        <v>0</v>
      </c>
      <c r="W741" s="2">
        <f t="shared" si="365"/>
        <v>0</v>
      </c>
      <c r="X741" s="2">
        <f t="shared" si="365"/>
        <v>0</v>
      </c>
      <c r="Y741" s="2">
        <f t="shared" si="365"/>
        <v>0</v>
      </c>
      <c r="Z741" s="2">
        <f t="shared" si="365"/>
        <v>0</v>
      </c>
      <c r="AA741" s="2">
        <f t="shared" si="365"/>
        <v>0</v>
      </c>
      <c r="AB741" s="2">
        <f t="shared" si="365"/>
        <v>0</v>
      </c>
      <c r="AC741" s="2">
        <f t="shared" si="365"/>
        <v>0</v>
      </c>
      <c r="AD741" s="2">
        <f t="shared" si="365"/>
        <v>0</v>
      </c>
      <c r="AE741" s="2">
        <f t="shared" si="365"/>
        <v>0</v>
      </c>
      <c r="AF741" s="2">
        <f t="shared" si="365"/>
        <v>0</v>
      </c>
      <c r="AG741" s="2">
        <f t="shared" si="365"/>
        <v>0</v>
      </c>
      <c r="AH741" s="2">
        <f t="shared" si="365"/>
        <v>0</v>
      </c>
      <c r="AI741" s="2">
        <f t="shared" si="365"/>
        <v>0</v>
      </c>
      <c r="AJ741" s="2">
        <f t="shared" si="365"/>
        <v>0</v>
      </c>
      <c r="AK741" s="2">
        <f t="shared" si="365"/>
        <v>0</v>
      </c>
      <c r="AL741" s="2">
        <f t="shared" si="365"/>
        <v>0</v>
      </c>
      <c r="AM741" s="2">
        <f t="shared" si="365"/>
        <v>0</v>
      </c>
      <c r="AN741" s="2">
        <f t="shared" si="365"/>
        <v>0</v>
      </c>
      <c r="AO741" s="2">
        <f t="shared" si="365"/>
        <v>0</v>
      </c>
      <c r="AP741" s="2">
        <f t="shared" si="365"/>
        <v>0</v>
      </c>
      <c r="AQ741" s="2">
        <f t="shared" si="365"/>
        <v>5.3347089258416895</v>
      </c>
      <c r="AR741" s="2">
        <f t="shared" si="365"/>
        <v>39.06898981890312</v>
      </c>
      <c r="AS741" s="2">
        <f t="shared" si="365"/>
        <v>42.630880671213781</v>
      </c>
      <c r="AT741" s="2">
        <f t="shared" si="365"/>
        <v>46.31640809706122</v>
      </c>
      <c r="AU741" s="2">
        <f t="shared" si="365"/>
        <v>50.507498119739829</v>
      </c>
      <c r="AV741" s="2">
        <f t="shared" si="365"/>
        <v>54.991672980208683</v>
      </c>
      <c r="AW741" s="2">
        <f t="shared" si="365"/>
        <v>58.883609049948667</v>
      </c>
      <c r="AX741" s="2">
        <f t="shared" si="365"/>
        <v>46.493704500714969</v>
      </c>
      <c r="AY741" s="2">
        <f t="shared" si="365"/>
        <v>49.835125537891003</v>
      </c>
      <c r="AZ741" s="2">
        <f t="shared" si="365"/>
        <v>53.66672125892002</v>
      </c>
      <c r="BA741" s="2">
        <f t="shared" si="365"/>
        <v>58.806363913549532</v>
      </c>
      <c r="BB741" s="2">
        <f t="shared" si="365"/>
        <v>62.706993800131769</v>
      </c>
      <c r="BC741" s="2">
        <f t="shared" si="365"/>
        <v>53.599319802890669</v>
      </c>
      <c r="BD741" s="2">
        <f t="shared" si="365"/>
        <v>56.640809761417891</v>
      </c>
      <c r="BE741" s="2">
        <f t="shared" si="365"/>
        <v>60.013360082897179</v>
      </c>
      <c r="BF741" s="2">
        <f t="shared" si="365"/>
        <v>53.953809674605658</v>
      </c>
      <c r="BG741" s="2">
        <f t="shared" si="365"/>
        <v>57.576939377500324</v>
      </c>
      <c r="BH741" s="2">
        <f t="shared" si="365"/>
        <v>54.558079480842181</v>
      </c>
      <c r="BI741" s="2">
        <f t="shared" si="365"/>
        <v>18.63211368709052</v>
      </c>
      <c r="BJ741" s="2">
        <f t="shared" si="365"/>
        <v>20.817276981839552</v>
      </c>
      <c r="BK741" s="2">
        <f t="shared" si="365"/>
        <v>22.508497541456862</v>
      </c>
      <c r="BL741" s="2">
        <f t="shared" si="365"/>
        <v>23.923972405117851</v>
      </c>
      <c r="BM741" s="2">
        <f t="shared" si="365"/>
        <v>27.018232301862273</v>
      </c>
      <c r="BN741" s="2">
        <f t="shared" si="365"/>
        <v>22.949994806766895</v>
      </c>
      <c r="BO741" s="2">
        <f t="shared" si="365"/>
        <v>24.889045720706203</v>
      </c>
    </row>
    <row r="742" spans="1:67">
      <c r="B742" s="14"/>
      <c r="E742" s="178"/>
      <c r="F742" s="178"/>
    </row>
    <row r="743" spans="1:67">
      <c r="A743" t="s">
        <v>399</v>
      </c>
      <c r="B743" s="14" t="s">
        <v>17</v>
      </c>
      <c r="E743" s="178"/>
      <c r="F743" s="178"/>
      <c r="I743" s="159" t="s">
        <v>548</v>
      </c>
      <c r="J743" s="2">
        <f>NPV($C$4,M743:BO743)+L743</f>
        <v>2210.9852689384074</v>
      </c>
      <c r="L743" s="2">
        <f t="shared" ref="L743:BO743" si="366">SUM(L738,L741)</f>
        <v>0</v>
      </c>
      <c r="M743" s="2">
        <f t="shared" si="366"/>
        <v>0</v>
      </c>
      <c r="N743" s="2">
        <f t="shared" si="366"/>
        <v>0</v>
      </c>
      <c r="O743" s="2">
        <f t="shared" si="366"/>
        <v>0</v>
      </c>
      <c r="P743" s="2">
        <f t="shared" si="366"/>
        <v>0</v>
      </c>
      <c r="Q743" s="2">
        <f t="shared" si="366"/>
        <v>0</v>
      </c>
      <c r="R743" s="2">
        <f t="shared" si="366"/>
        <v>0</v>
      </c>
      <c r="S743" s="2">
        <f t="shared" si="366"/>
        <v>0</v>
      </c>
      <c r="T743" s="2">
        <f t="shared" si="366"/>
        <v>0</v>
      </c>
      <c r="U743" s="2">
        <f t="shared" si="366"/>
        <v>0</v>
      </c>
      <c r="V743" s="2">
        <f t="shared" si="366"/>
        <v>0</v>
      </c>
      <c r="W743" s="2">
        <f t="shared" si="366"/>
        <v>0</v>
      </c>
      <c r="X743" s="2">
        <f t="shared" si="366"/>
        <v>0</v>
      </c>
      <c r="Y743" s="2">
        <f t="shared" si="366"/>
        <v>0</v>
      </c>
      <c r="Z743" s="2">
        <f t="shared" si="366"/>
        <v>0</v>
      </c>
      <c r="AA743" s="2">
        <f t="shared" si="366"/>
        <v>0</v>
      </c>
      <c r="AB743" s="2">
        <f t="shared" si="366"/>
        <v>0</v>
      </c>
      <c r="AC743" s="2">
        <f t="shared" si="366"/>
        <v>0</v>
      </c>
      <c r="AD743" s="2">
        <f t="shared" si="366"/>
        <v>0</v>
      </c>
      <c r="AE743" s="2">
        <f t="shared" si="366"/>
        <v>0</v>
      </c>
      <c r="AF743" s="2">
        <f t="shared" si="366"/>
        <v>0</v>
      </c>
      <c r="AG743" s="2">
        <f t="shared" si="366"/>
        <v>0</v>
      </c>
      <c r="AH743" s="2">
        <f t="shared" si="366"/>
        <v>0</v>
      </c>
      <c r="AI743" s="2">
        <f t="shared" si="366"/>
        <v>0</v>
      </c>
      <c r="AJ743" s="2">
        <f t="shared" si="366"/>
        <v>0</v>
      </c>
      <c r="AK743" s="2">
        <f t="shared" si="366"/>
        <v>0</v>
      </c>
      <c r="AL743" s="2">
        <f t="shared" si="366"/>
        <v>0</v>
      </c>
      <c r="AM743" s="2">
        <f t="shared" si="366"/>
        <v>0</v>
      </c>
      <c r="AN743" s="2">
        <f t="shared" si="366"/>
        <v>0</v>
      </c>
      <c r="AO743" s="2">
        <f t="shared" si="366"/>
        <v>0</v>
      </c>
      <c r="AP743" s="2">
        <f t="shared" si="366"/>
        <v>0</v>
      </c>
      <c r="AQ743" s="2">
        <f t="shared" si="366"/>
        <v>105.94913526489219</v>
      </c>
      <c r="AR743" s="2">
        <f t="shared" si="366"/>
        <v>1253.3390625317181</v>
      </c>
      <c r="AS743" s="2">
        <f t="shared" si="366"/>
        <v>1287.2577052018489</v>
      </c>
      <c r="AT743" s="2">
        <f t="shared" si="366"/>
        <v>1322.0589032409621</v>
      </c>
      <c r="AU743" s="2">
        <f t="shared" si="366"/>
        <v>1358.1435556422382</v>
      </c>
      <c r="AV743" s="2">
        <f t="shared" si="366"/>
        <v>1395.3186319407696</v>
      </c>
      <c r="AW743" s="2">
        <f t="shared" si="366"/>
        <v>1432.7187419845236</v>
      </c>
      <c r="AX743" s="2">
        <f t="shared" si="366"/>
        <v>1454.6747157586537</v>
      </c>
      <c r="AY743" s="2">
        <f t="shared" si="366"/>
        <v>1493.2206620772783</v>
      </c>
      <c r="AZ743" s="2">
        <f t="shared" si="366"/>
        <v>1533.136896211792</v>
      </c>
      <c r="BA743" s="2">
        <f t="shared" si="366"/>
        <v>1575.2632932402432</v>
      </c>
      <c r="BB743" s="2">
        <f t="shared" si="366"/>
        <v>1617.0753463599929</v>
      </c>
      <c r="BC743" s="2">
        <f t="shared" si="366"/>
        <v>1646.8268811767482</v>
      </c>
      <c r="BD743" s="2">
        <f t="shared" si="366"/>
        <v>1689.6990601696214</v>
      </c>
      <c r="BE743" s="2">
        <f t="shared" si="366"/>
        <v>1733.898066751306</v>
      </c>
      <c r="BF743" s="2">
        <f t="shared" si="366"/>
        <v>1769.6856340097245</v>
      </c>
      <c r="BG743" s="2">
        <f t="shared" si="366"/>
        <v>1816.2020593209975</v>
      </c>
      <c r="BH743" s="2">
        <f t="shared" si="366"/>
        <v>1857.1488274229264</v>
      </c>
      <c r="BI743" s="2">
        <f t="shared" si="366"/>
        <v>1866.2876303277267</v>
      </c>
      <c r="BJ743" s="2">
        <f t="shared" si="366"/>
        <v>1914.6641815384917</v>
      </c>
      <c r="BK743" s="2">
        <f t="shared" si="366"/>
        <v>1963.7015747120254</v>
      </c>
      <c r="BL743" s="2">
        <f t="shared" si="366"/>
        <v>2013.6468765049503</v>
      </c>
      <c r="BM743" s="2">
        <f t="shared" si="366"/>
        <v>2066.4842090041902</v>
      </c>
      <c r="BN743" s="2">
        <f t="shared" si="366"/>
        <v>2113.4026209266531</v>
      </c>
      <c r="BO743" s="2">
        <f t="shared" si="366"/>
        <v>2167.6029874935894</v>
      </c>
    </row>
    <row r="744" spans="1:67">
      <c r="E744" s="178"/>
      <c r="F744" s="178"/>
    </row>
    <row r="745" spans="1:67">
      <c r="A745">
        <f>+A737+1</f>
        <v>11</v>
      </c>
      <c r="B745" s="13" t="s">
        <v>565</v>
      </c>
      <c r="C745" s="176">
        <v>2042</v>
      </c>
      <c r="D745" s="159">
        <v>12</v>
      </c>
      <c r="E745" s="159">
        <v>0</v>
      </c>
      <c r="F745" s="159">
        <v>0</v>
      </c>
      <c r="G745" s="159">
        <v>60</v>
      </c>
      <c r="H745" s="59">
        <f>(DATE(C745,12,31)-DATE(C745,D745,1)+1)/365</f>
        <v>8.4931506849315067E-2</v>
      </c>
      <c r="I745" s="177">
        <f>+$C$7</f>
        <v>2.5000000000000001E-2</v>
      </c>
      <c r="J745" s="2">
        <f>NPV($C$4,M745:BO745)+L745</f>
        <v>0</v>
      </c>
      <c r="L745" s="2">
        <f t="shared" ref="L745:BO745" si="367">+L746</f>
        <v>0</v>
      </c>
      <c r="M745" s="2">
        <f t="shared" si="367"/>
        <v>0</v>
      </c>
      <c r="N745" s="2">
        <f t="shared" si="367"/>
        <v>0</v>
      </c>
      <c r="O745" s="2">
        <f t="shared" si="367"/>
        <v>0</v>
      </c>
      <c r="P745" s="2">
        <f t="shared" si="367"/>
        <v>0</v>
      </c>
      <c r="Q745" s="2">
        <f t="shared" si="367"/>
        <v>0</v>
      </c>
      <c r="R745" s="2">
        <f t="shared" si="367"/>
        <v>0</v>
      </c>
      <c r="S745" s="2">
        <f t="shared" si="367"/>
        <v>0</v>
      </c>
      <c r="T745" s="2">
        <f t="shared" si="367"/>
        <v>0</v>
      </c>
      <c r="U745" s="2">
        <f t="shared" si="367"/>
        <v>0</v>
      </c>
      <c r="V745" s="2">
        <f t="shared" si="367"/>
        <v>0</v>
      </c>
      <c r="W745" s="2">
        <f t="shared" si="367"/>
        <v>0</v>
      </c>
      <c r="X745" s="2">
        <f t="shared" si="367"/>
        <v>0</v>
      </c>
      <c r="Y745" s="2">
        <f t="shared" si="367"/>
        <v>0</v>
      </c>
      <c r="Z745" s="2">
        <f t="shared" si="367"/>
        <v>0</v>
      </c>
      <c r="AA745" s="2">
        <f t="shared" si="367"/>
        <v>0</v>
      </c>
      <c r="AB745" s="2">
        <f t="shared" si="367"/>
        <v>0</v>
      </c>
      <c r="AC745" s="2">
        <f t="shared" si="367"/>
        <v>0</v>
      </c>
      <c r="AD745" s="2">
        <f t="shared" si="367"/>
        <v>0</v>
      </c>
      <c r="AE745" s="2">
        <f t="shared" si="367"/>
        <v>0</v>
      </c>
      <c r="AF745" s="2">
        <f t="shared" si="367"/>
        <v>0</v>
      </c>
      <c r="AG745" s="2">
        <f t="shared" si="367"/>
        <v>0</v>
      </c>
      <c r="AH745" s="2">
        <f t="shared" si="367"/>
        <v>0</v>
      </c>
      <c r="AI745" s="2">
        <f t="shared" si="367"/>
        <v>0</v>
      </c>
      <c r="AJ745" s="2">
        <f t="shared" si="367"/>
        <v>0</v>
      </c>
      <c r="AK745" s="2">
        <f t="shared" si="367"/>
        <v>0</v>
      </c>
      <c r="AL745" s="2">
        <f t="shared" si="367"/>
        <v>0</v>
      </c>
      <c r="AM745" s="2">
        <f t="shared" si="367"/>
        <v>0</v>
      </c>
      <c r="AN745" s="2">
        <f t="shared" si="367"/>
        <v>0</v>
      </c>
      <c r="AO745" s="2">
        <f t="shared" si="367"/>
        <v>0</v>
      </c>
      <c r="AP745" s="2">
        <f t="shared" si="367"/>
        <v>0</v>
      </c>
      <c r="AQ745" s="2">
        <f t="shared" si="367"/>
        <v>0</v>
      </c>
      <c r="AR745" s="2">
        <f t="shared" si="367"/>
        <v>0</v>
      </c>
      <c r="AS745" s="2">
        <f t="shared" si="367"/>
        <v>0</v>
      </c>
      <c r="AT745" s="2">
        <f t="shared" si="367"/>
        <v>0</v>
      </c>
      <c r="AU745" s="2">
        <f t="shared" si="367"/>
        <v>0</v>
      </c>
      <c r="AV745" s="2">
        <f t="shared" si="367"/>
        <v>0</v>
      </c>
      <c r="AW745" s="2">
        <f t="shared" si="367"/>
        <v>0</v>
      </c>
      <c r="AX745" s="2">
        <f t="shared" si="367"/>
        <v>0</v>
      </c>
      <c r="AY745" s="2">
        <f t="shared" si="367"/>
        <v>0</v>
      </c>
      <c r="AZ745" s="2">
        <f t="shared" si="367"/>
        <v>0</v>
      </c>
      <c r="BA745" s="2">
        <f t="shared" si="367"/>
        <v>0</v>
      </c>
      <c r="BB745" s="2">
        <f t="shared" si="367"/>
        <v>0</v>
      </c>
      <c r="BC745" s="2">
        <f t="shared" si="367"/>
        <v>0</v>
      </c>
      <c r="BD745" s="2">
        <f t="shared" si="367"/>
        <v>0</v>
      </c>
      <c r="BE745" s="2">
        <f t="shared" si="367"/>
        <v>0</v>
      </c>
      <c r="BF745" s="2">
        <f t="shared" si="367"/>
        <v>0</v>
      </c>
      <c r="BG745" s="2">
        <f t="shared" si="367"/>
        <v>0</v>
      </c>
      <c r="BH745" s="2">
        <f t="shared" si="367"/>
        <v>0</v>
      </c>
      <c r="BI745" s="2">
        <f t="shared" si="367"/>
        <v>0</v>
      </c>
      <c r="BJ745" s="2">
        <f t="shared" si="367"/>
        <v>0</v>
      </c>
      <c r="BK745" s="2">
        <f t="shared" si="367"/>
        <v>0</v>
      </c>
      <c r="BL745" s="2">
        <f t="shared" si="367"/>
        <v>0</v>
      </c>
      <c r="BM745" s="2">
        <f t="shared" si="367"/>
        <v>0</v>
      </c>
      <c r="BN745" s="2">
        <f t="shared" si="367"/>
        <v>0</v>
      </c>
      <c r="BO745" s="2">
        <f t="shared" si="367"/>
        <v>0</v>
      </c>
    </row>
    <row r="746" spans="1:67">
      <c r="B746" s="14" t="s">
        <v>324</v>
      </c>
      <c r="E746" s="178"/>
      <c r="F746" s="178"/>
      <c r="L746" s="2">
        <f t="shared" ref="L746:BO746" si="368">IF(OR(L$10&lt;$C745,L$10&gt;$C745+$G745),0,IF(L$10=$C745,$E745*(1+$I745)^(L$10-$E$663)*$H745,IF(L$10=$C745+$G745,$E745*(1+$I745)^(L$10-$E$663)*(1-$H745),$E745*(1+$I745)^(L$10-$E$663))))</f>
        <v>0</v>
      </c>
      <c r="M746" s="2">
        <f t="shared" si="368"/>
        <v>0</v>
      </c>
      <c r="N746" s="2">
        <f t="shared" si="368"/>
        <v>0</v>
      </c>
      <c r="O746" s="2">
        <f t="shared" si="368"/>
        <v>0</v>
      </c>
      <c r="P746" s="2">
        <f t="shared" si="368"/>
        <v>0</v>
      </c>
      <c r="Q746" s="2">
        <f t="shared" si="368"/>
        <v>0</v>
      </c>
      <c r="R746" s="2">
        <f t="shared" si="368"/>
        <v>0</v>
      </c>
      <c r="S746" s="2">
        <f t="shared" si="368"/>
        <v>0</v>
      </c>
      <c r="T746" s="2">
        <f t="shared" si="368"/>
        <v>0</v>
      </c>
      <c r="U746" s="2">
        <f t="shared" si="368"/>
        <v>0</v>
      </c>
      <c r="V746" s="2">
        <f t="shared" si="368"/>
        <v>0</v>
      </c>
      <c r="W746" s="2">
        <f t="shared" si="368"/>
        <v>0</v>
      </c>
      <c r="X746" s="2">
        <f t="shared" si="368"/>
        <v>0</v>
      </c>
      <c r="Y746" s="2">
        <f t="shared" si="368"/>
        <v>0</v>
      </c>
      <c r="Z746" s="2">
        <f t="shared" si="368"/>
        <v>0</v>
      </c>
      <c r="AA746" s="2">
        <f t="shared" si="368"/>
        <v>0</v>
      </c>
      <c r="AB746" s="2">
        <f t="shared" si="368"/>
        <v>0</v>
      </c>
      <c r="AC746" s="2">
        <f t="shared" si="368"/>
        <v>0</v>
      </c>
      <c r="AD746" s="2">
        <f t="shared" si="368"/>
        <v>0</v>
      </c>
      <c r="AE746" s="2">
        <f t="shared" si="368"/>
        <v>0</v>
      </c>
      <c r="AF746" s="2">
        <f t="shared" si="368"/>
        <v>0</v>
      </c>
      <c r="AG746" s="2">
        <f t="shared" si="368"/>
        <v>0</v>
      </c>
      <c r="AH746" s="2">
        <f t="shared" si="368"/>
        <v>0</v>
      </c>
      <c r="AI746" s="2">
        <f t="shared" si="368"/>
        <v>0</v>
      </c>
      <c r="AJ746" s="2">
        <f t="shared" si="368"/>
        <v>0</v>
      </c>
      <c r="AK746" s="2">
        <f t="shared" si="368"/>
        <v>0</v>
      </c>
      <c r="AL746" s="2">
        <f t="shared" si="368"/>
        <v>0</v>
      </c>
      <c r="AM746" s="2">
        <f t="shared" si="368"/>
        <v>0</v>
      </c>
      <c r="AN746" s="2">
        <f t="shared" si="368"/>
        <v>0</v>
      </c>
      <c r="AO746" s="2">
        <f t="shared" si="368"/>
        <v>0</v>
      </c>
      <c r="AP746" s="2">
        <f t="shared" si="368"/>
        <v>0</v>
      </c>
      <c r="AQ746" s="2">
        <f t="shared" si="368"/>
        <v>0</v>
      </c>
      <c r="AR746" s="2">
        <f t="shared" si="368"/>
        <v>0</v>
      </c>
      <c r="AS746" s="2">
        <f t="shared" si="368"/>
        <v>0</v>
      </c>
      <c r="AT746" s="2">
        <f t="shared" si="368"/>
        <v>0</v>
      </c>
      <c r="AU746" s="2">
        <f t="shared" si="368"/>
        <v>0</v>
      </c>
      <c r="AV746" s="2">
        <f t="shared" si="368"/>
        <v>0</v>
      </c>
      <c r="AW746" s="2">
        <f t="shared" si="368"/>
        <v>0</v>
      </c>
      <c r="AX746" s="2">
        <f t="shared" si="368"/>
        <v>0</v>
      </c>
      <c r="AY746" s="2">
        <f t="shared" si="368"/>
        <v>0</v>
      </c>
      <c r="AZ746" s="2">
        <f t="shared" si="368"/>
        <v>0</v>
      </c>
      <c r="BA746" s="2">
        <f t="shared" si="368"/>
        <v>0</v>
      </c>
      <c r="BB746" s="2">
        <f t="shared" si="368"/>
        <v>0</v>
      </c>
      <c r="BC746" s="2">
        <f t="shared" si="368"/>
        <v>0</v>
      </c>
      <c r="BD746" s="2">
        <f t="shared" si="368"/>
        <v>0</v>
      </c>
      <c r="BE746" s="2">
        <f t="shared" si="368"/>
        <v>0</v>
      </c>
      <c r="BF746" s="2">
        <f t="shared" si="368"/>
        <v>0</v>
      </c>
      <c r="BG746" s="2">
        <f t="shared" si="368"/>
        <v>0</v>
      </c>
      <c r="BH746" s="2">
        <f t="shared" si="368"/>
        <v>0</v>
      </c>
      <c r="BI746" s="2">
        <f t="shared" si="368"/>
        <v>0</v>
      </c>
      <c r="BJ746" s="2">
        <f t="shared" si="368"/>
        <v>0</v>
      </c>
      <c r="BK746" s="2">
        <f t="shared" si="368"/>
        <v>0</v>
      </c>
      <c r="BL746" s="2">
        <f t="shared" si="368"/>
        <v>0</v>
      </c>
      <c r="BM746" s="2">
        <f t="shared" si="368"/>
        <v>0</v>
      </c>
      <c r="BN746" s="2">
        <f t="shared" si="368"/>
        <v>0</v>
      </c>
      <c r="BO746" s="2">
        <f t="shared" si="368"/>
        <v>0</v>
      </c>
    </row>
    <row r="747" spans="1:67">
      <c r="E747" s="178"/>
      <c r="F747" s="178"/>
    </row>
    <row r="748" spans="1:67">
      <c r="B748" s="15" t="s">
        <v>325</v>
      </c>
      <c r="E748" s="178"/>
      <c r="F748" s="178"/>
      <c r="L748" s="18">
        <v>0</v>
      </c>
      <c r="M748" s="18">
        <v>0</v>
      </c>
      <c r="N748" s="18">
        <v>0</v>
      </c>
      <c r="O748" s="18">
        <v>0</v>
      </c>
      <c r="P748" s="18">
        <v>0</v>
      </c>
      <c r="Q748" s="18">
        <v>0</v>
      </c>
      <c r="R748" s="18">
        <v>0</v>
      </c>
      <c r="S748" s="18">
        <v>0</v>
      </c>
      <c r="T748" s="18">
        <v>0</v>
      </c>
      <c r="U748" s="18">
        <v>0</v>
      </c>
      <c r="V748" s="18">
        <v>0</v>
      </c>
      <c r="W748" s="18">
        <v>0</v>
      </c>
      <c r="X748" s="18">
        <v>0</v>
      </c>
      <c r="Y748" s="18">
        <v>0</v>
      </c>
      <c r="Z748" s="18">
        <v>0</v>
      </c>
      <c r="AA748" s="18">
        <v>0</v>
      </c>
      <c r="AB748" s="18">
        <v>0</v>
      </c>
      <c r="AC748" s="18">
        <v>0</v>
      </c>
      <c r="AD748" s="18">
        <v>0</v>
      </c>
      <c r="AE748" s="18">
        <v>0</v>
      </c>
      <c r="AF748" s="18">
        <v>0</v>
      </c>
      <c r="AG748" s="18">
        <v>0</v>
      </c>
      <c r="AH748" s="18">
        <v>0</v>
      </c>
      <c r="AI748" s="18">
        <v>0</v>
      </c>
      <c r="AJ748" s="18">
        <v>0</v>
      </c>
      <c r="AK748" s="18">
        <v>0</v>
      </c>
      <c r="AL748" s="18"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v>0</v>
      </c>
      <c r="AR748" s="18">
        <v>0</v>
      </c>
      <c r="AS748" s="18">
        <v>0</v>
      </c>
      <c r="AT748" s="18">
        <v>0</v>
      </c>
      <c r="AU748" s="18">
        <v>0</v>
      </c>
      <c r="AV748" s="18">
        <v>0</v>
      </c>
      <c r="AW748" s="18">
        <v>0</v>
      </c>
      <c r="AX748" s="18">
        <v>0</v>
      </c>
      <c r="AY748" s="18">
        <v>0</v>
      </c>
      <c r="AZ748" s="18">
        <v>0</v>
      </c>
      <c r="BA748" s="18">
        <v>0</v>
      </c>
      <c r="BB748" s="18">
        <v>0</v>
      </c>
      <c r="BC748" s="18">
        <v>0</v>
      </c>
      <c r="BD748" s="18">
        <v>0</v>
      </c>
      <c r="BE748" s="18">
        <v>0</v>
      </c>
      <c r="BF748" s="18">
        <v>0</v>
      </c>
      <c r="BG748" s="18">
        <v>0</v>
      </c>
      <c r="BH748" s="18">
        <v>0</v>
      </c>
      <c r="BI748" s="18">
        <v>0</v>
      </c>
      <c r="BJ748" s="18">
        <v>0</v>
      </c>
      <c r="BK748" s="18">
        <v>0</v>
      </c>
      <c r="BL748" s="18">
        <v>0</v>
      </c>
      <c r="BM748" s="18">
        <v>0</v>
      </c>
      <c r="BN748" s="18">
        <v>0</v>
      </c>
      <c r="BO748" s="18">
        <v>0</v>
      </c>
    </row>
    <row r="749" spans="1:67">
      <c r="B749" s="14" t="s">
        <v>326</v>
      </c>
      <c r="E749" s="178"/>
      <c r="F749" s="178"/>
      <c r="J749" s="2">
        <f>NPV($C$4,M749:BO749)+L749</f>
        <v>0</v>
      </c>
      <c r="L749" s="2">
        <f t="shared" ref="L749:BO749" si="369">IF(L$10&lt;$C745,0,$F745*L748*(1+$I745)^(L$10-$E$663))</f>
        <v>0</v>
      </c>
      <c r="M749" s="2">
        <f t="shared" si="369"/>
        <v>0</v>
      </c>
      <c r="N749" s="2">
        <f t="shared" si="369"/>
        <v>0</v>
      </c>
      <c r="O749" s="2">
        <f t="shared" si="369"/>
        <v>0</v>
      </c>
      <c r="P749" s="2">
        <f t="shared" si="369"/>
        <v>0</v>
      </c>
      <c r="Q749" s="2">
        <f t="shared" si="369"/>
        <v>0</v>
      </c>
      <c r="R749" s="2">
        <f t="shared" si="369"/>
        <v>0</v>
      </c>
      <c r="S749" s="2">
        <f t="shared" si="369"/>
        <v>0</v>
      </c>
      <c r="T749" s="2">
        <f t="shared" si="369"/>
        <v>0</v>
      </c>
      <c r="U749" s="2">
        <f t="shared" si="369"/>
        <v>0</v>
      </c>
      <c r="V749" s="2">
        <f t="shared" si="369"/>
        <v>0</v>
      </c>
      <c r="W749" s="2">
        <f t="shared" si="369"/>
        <v>0</v>
      </c>
      <c r="X749" s="2">
        <f t="shared" si="369"/>
        <v>0</v>
      </c>
      <c r="Y749" s="2">
        <f t="shared" si="369"/>
        <v>0</v>
      </c>
      <c r="Z749" s="2">
        <f t="shared" si="369"/>
        <v>0</v>
      </c>
      <c r="AA749" s="2">
        <f t="shared" si="369"/>
        <v>0</v>
      </c>
      <c r="AB749" s="2">
        <f t="shared" si="369"/>
        <v>0</v>
      </c>
      <c r="AC749" s="2">
        <f t="shared" si="369"/>
        <v>0</v>
      </c>
      <c r="AD749" s="2">
        <f t="shared" si="369"/>
        <v>0</v>
      </c>
      <c r="AE749" s="2">
        <f t="shared" si="369"/>
        <v>0</v>
      </c>
      <c r="AF749" s="2">
        <f t="shared" si="369"/>
        <v>0</v>
      </c>
      <c r="AG749" s="2">
        <f t="shared" si="369"/>
        <v>0</v>
      </c>
      <c r="AH749" s="2">
        <f t="shared" si="369"/>
        <v>0</v>
      </c>
      <c r="AI749" s="2">
        <f t="shared" si="369"/>
        <v>0</v>
      </c>
      <c r="AJ749" s="2">
        <f t="shared" si="369"/>
        <v>0</v>
      </c>
      <c r="AK749" s="2">
        <f t="shared" si="369"/>
        <v>0</v>
      </c>
      <c r="AL749" s="2">
        <f t="shared" si="369"/>
        <v>0</v>
      </c>
      <c r="AM749" s="2">
        <f t="shared" si="369"/>
        <v>0</v>
      </c>
      <c r="AN749" s="2">
        <f t="shared" si="369"/>
        <v>0</v>
      </c>
      <c r="AO749" s="2">
        <f t="shared" si="369"/>
        <v>0</v>
      </c>
      <c r="AP749" s="2">
        <f t="shared" si="369"/>
        <v>0</v>
      </c>
      <c r="AQ749" s="2">
        <f t="shared" si="369"/>
        <v>0</v>
      </c>
      <c r="AR749" s="2">
        <f t="shared" si="369"/>
        <v>0</v>
      </c>
      <c r="AS749" s="2">
        <f t="shared" si="369"/>
        <v>0</v>
      </c>
      <c r="AT749" s="2">
        <f t="shared" si="369"/>
        <v>0</v>
      </c>
      <c r="AU749" s="2">
        <f t="shared" si="369"/>
        <v>0</v>
      </c>
      <c r="AV749" s="2">
        <f t="shared" si="369"/>
        <v>0</v>
      </c>
      <c r="AW749" s="2">
        <f t="shared" si="369"/>
        <v>0</v>
      </c>
      <c r="AX749" s="2">
        <f t="shared" si="369"/>
        <v>0</v>
      </c>
      <c r="AY749" s="2">
        <f t="shared" si="369"/>
        <v>0</v>
      </c>
      <c r="AZ749" s="2">
        <f t="shared" si="369"/>
        <v>0</v>
      </c>
      <c r="BA749" s="2">
        <f t="shared" si="369"/>
        <v>0</v>
      </c>
      <c r="BB749" s="2">
        <f t="shared" si="369"/>
        <v>0</v>
      </c>
      <c r="BC749" s="2">
        <f t="shared" si="369"/>
        <v>0</v>
      </c>
      <c r="BD749" s="2">
        <f t="shared" si="369"/>
        <v>0</v>
      </c>
      <c r="BE749" s="2">
        <f t="shared" si="369"/>
        <v>0</v>
      </c>
      <c r="BF749" s="2">
        <f t="shared" si="369"/>
        <v>0</v>
      </c>
      <c r="BG749" s="2">
        <f t="shared" si="369"/>
        <v>0</v>
      </c>
      <c r="BH749" s="2">
        <f t="shared" si="369"/>
        <v>0</v>
      </c>
      <c r="BI749" s="2">
        <f t="shared" si="369"/>
        <v>0</v>
      </c>
      <c r="BJ749" s="2">
        <f t="shared" si="369"/>
        <v>0</v>
      </c>
      <c r="BK749" s="2">
        <f t="shared" si="369"/>
        <v>0</v>
      </c>
      <c r="BL749" s="2">
        <f t="shared" si="369"/>
        <v>0</v>
      </c>
      <c r="BM749" s="2">
        <f t="shared" si="369"/>
        <v>0</v>
      </c>
      <c r="BN749" s="2">
        <f t="shared" si="369"/>
        <v>0</v>
      </c>
      <c r="BO749" s="2">
        <f t="shared" si="369"/>
        <v>0</v>
      </c>
    </row>
    <row r="750" spans="1:67">
      <c r="B750" s="14"/>
      <c r="E750" s="178"/>
      <c r="F750" s="178"/>
    </row>
    <row r="751" spans="1:67">
      <c r="A751" t="s">
        <v>336</v>
      </c>
      <c r="B751" s="14" t="s">
        <v>17</v>
      </c>
      <c r="E751" s="178"/>
      <c r="F751" s="178"/>
      <c r="I751" s="159" t="s">
        <v>336</v>
      </c>
      <c r="J751" s="2">
        <f>NPV($C$4,M751:BO751)+L751</f>
        <v>0</v>
      </c>
      <c r="L751" s="2">
        <f t="shared" ref="L751:BO751" si="370">SUM(L746,L749)</f>
        <v>0</v>
      </c>
      <c r="M751" s="2">
        <f t="shared" si="370"/>
        <v>0</v>
      </c>
      <c r="N751" s="2">
        <f t="shared" si="370"/>
        <v>0</v>
      </c>
      <c r="O751" s="2">
        <f t="shared" si="370"/>
        <v>0</v>
      </c>
      <c r="P751" s="2">
        <f t="shared" si="370"/>
        <v>0</v>
      </c>
      <c r="Q751" s="2">
        <f t="shared" si="370"/>
        <v>0</v>
      </c>
      <c r="R751" s="2">
        <f t="shared" si="370"/>
        <v>0</v>
      </c>
      <c r="S751" s="2">
        <f t="shared" si="370"/>
        <v>0</v>
      </c>
      <c r="T751" s="2">
        <f t="shared" si="370"/>
        <v>0</v>
      </c>
      <c r="U751" s="2">
        <f t="shared" si="370"/>
        <v>0</v>
      </c>
      <c r="V751" s="2">
        <f t="shared" si="370"/>
        <v>0</v>
      </c>
      <c r="W751" s="2">
        <f t="shared" si="370"/>
        <v>0</v>
      </c>
      <c r="X751" s="2">
        <f t="shared" si="370"/>
        <v>0</v>
      </c>
      <c r="Y751" s="2">
        <f t="shared" si="370"/>
        <v>0</v>
      </c>
      <c r="Z751" s="2">
        <f t="shared" si="370"/>
        <v>0</v>
      </c>
      <c r="AA751" s="2">
        <f t="shared" si="370"/>
        <v>0</v>
      </c>
      <c r="AB751" s="2">
        <f t="shared" si="370"/>
        <v>0</v>
      </c>
      <c r="AC751" s="2">
        <f t="shared" si="370"/>
        <v>0</v>
      </c>
      <c r="AD751" s="2">
        <f t="shared" si="370"/>
        <v>0</v>
      </c>
      <c r="AE751" s="2">
        <f t="shared" si="370"/>
        <v>0</v>
      </c>
      <c r="AF751" s="2">
        <f t="shared" si="370"/>
        <v>0</v>
      </c>
      <c r="AG751" s="2">
        <f t="shared" si="370"/>
        <v>0</v>
      </c>
      <c r="AH751" s="2">
        <f t="shared" si="370"/>
        <v>0</v>
      </c>
      <c r="AI751" s="2">
        <f t="shared" si="370"/>
        <v>0</v>
      </c>
      <c r="AJ751" s="2">
        <f t="shared" si="370"/>
        <v>0</v>
      </c>
      <c r="AK751" s="2">
        <f t="shared" si="370"/>
        <v>0</v>
      </c>
      <c r="AL751" s="2">
        <f t="shared" si="370"/>
        <v>0</v>
      </c>
      <c r="AM751" s="2">
        <f t="shared" si="370"/>
        <v>0</v>
      </c>
      <c r="AN751" s="2">
        <f t="shared" si="370"/>
        <v>0</v>
      </c>
      <c r="AO751" s="2">
        <f t="shared" si="370"/>
        <v>0</v>
      </c>
      <c r="AP751" s="2">
        <f t="shared" si="370"/>
        <v>0</v>
      </c>
      <c r="AQ751" s="2">
        <f t="shared" si="370"/>
        <v>0</v>
      </c>
      <c r="AR751" s="2">
        <f t="shared" si="370"/>
        <v>0</v>
      </c>
      <c r="AS751" s="2">
        <f t="shared" si="370"/>
        <v>0</v>
      </c>
      <c r="AT751" s="2">
        <f t="shared" si="370"/>
        <v>0</v>
      </c>
      <c r="AU751" s="2">
        <f t="shared" si="370"/>
        <v>0</v>
      </c>
      <c r="AV751" s="2">
        <f t="shared" si="370"/>
        <v>0</v>
      </c>
      <c r="AW751" s="2">
        <f t="shared" si="370"/>
        <v>0</v>
      </c>
      <c r="AX751" s="2">
        <f t="shared" si="370"/>
        <v>0</v>
      </c>
      <c r="AY751" s="2">
        <f t="shared" si="370"/>
        <v>0</v>
      </c>
      <c r="AZ751" s="2">
        <f t="shared" si="370"/>
        <v>0</v>
      </c>
      <c r="BA751" s="2">
        <f t="shared" si="370"/>
        <v>0</v>
      </c>
      <c r="BB751" s="2">
        <f t="shared" si="370"/>
        <v>0</v>
      </c>
      <c r="BC751" s="2">
        <f t="shared" si="370"/>
        <v>0</v>
      </c>
      <c r="BD751" s="2">
        <f t="shared" si="370"/>
        <v>0</v>
      </c>
      <c r="BE751" s="2">
        <f t="shared" si="370"/>
        <v>0</v>
      </c>
      <c r="BF751" s="2">
        <f t="shared" si="370"/>
        <v>0</v>
      </c>
      <c r="BG751" s="2">
        <f t="shared" si="370"/>
        <v>0</v>
      </c>
      <c r="BH751" s="2">
        <f t="shared" si="370"/>
        <v>0</v>
      </c>
      <c r="BI751" s="2">
        <f t="shared" si="370"/>
        <v>0</v>
      </c>
      <c r="BJ751" s="2">
        <f t="shared" si="370"/>
        <v>0</v>
      </c>
      <c r="BK751" s="2">
        <f t="shared" si="370"/>
        <v>0</v>
      </c>
      <c r="BL751" s="2">
        <f t="shared" si="370"/>
        <v>0</v>
      </c>
      <c r="BM751" s="2">
        <f t="shared" si="370"/>
        <v>0</v>
      </c>
      <c r="BN751" s="2">
        <f t="shared" si="370"/>
        <v>0</v>
      </c>
      <c r="BO751" s="2">
        <f t="shared" si="370"/>
        <v>0</v>
      </c>
    </row>
    <row r="752" spans="1:67">
      <c r="E752" s="178"/>
      <c r="F752" s="178"/>
    </row>
    <row r="753" spans="1:67">
      <c r="A753">
        <f>+A745+1</f>
        <v>12</v>
      </c>
      <c r="B753" s="13" t="s">
        <v>565</v>
      </c>
      <c r="C753" s="176">
        <v>2047</v>
      </c>
      <c r="D753" s="159">
        <v>12</v>
      </c>
      <c r="E753" s="159">
        <v>0</v>
      </c>
      <c r="F753" s="159">
        <v>0</v>
      </c>
      <c r="G753" s="159">
        <v>60</v>
      </c>
      <c r="H753" s="59">
        <f>(DATE(C753,12,31)-DATE(C753,D753,1)+1)/365</f>
        <v>8.4931506849315067E-2</v>
      </c>
      <c r="I753" s="177">
        <f>+$C$7</f>
        <v>2.5000000000000001E-2</v>
      </c>
      <c r="J753" s="2">
        <f>NPV($C$4,M753:BO753)+L753</f>
        <v>0</v>
      </c>
      <c r="L753" s="2">
        <f>L759</f>
        <v>0</v>
      </c>
      <c r="M753" s="2">
        <f t="shared" ref="M753:BO753" si="371">M759</f>
        <v>0</v>
      </c>
      <c r="N753" s="2">
        <f t="shared" si="371"/>
        <v>0</v>
      </c>
      <c r="O753" s="2">
        <f t="shared" si="371"/>
        <v>0</v>
      </c>
      <c r="P753" s="2">
        <f t="shared" si="371"/>
        <v>0</v>
      </c>
      <c r="Q753" s="2">
        <f t="shared" si="371"/>
        <v>0</v>
      </c>
      <c r="R753" s="2">
        <f t="shared" si="371"/>
        <v>0</v>
      </c>
      <c r="S753" s="2">
        <f t="shared" si="371"/>
        <v>0</v>
      </c>
      <c r="T753" s="2">
        <f t="shared" si="371"/>
        <v>0</v>
      </c>
      <c r="U753" s="2">
        <f t="shared" si="371"/>
        <v>0</v>
      </c>
      <c r="V753" s="2">
        <f t="shared" si="371"/>
        <v>0</v>
      </c>
      <c r="W753" s="2">
        <f t="shared" si="371"/>
        <v>0</v>
      </c>
      <c r="X753" s="2">
        <f t="shared" si="371"/>
        <v>0</v>
      </c>
      <c r="Y753" s="2">
        <f t="shared" si="371"/>
        <v>0</v>
      </c>
      <c r="Z753" s="2">
        <f t="shared" si="371"/>
        <v>0</v>
      </c>
      <c r="AA753" s="2">
        <f t="shared" si="371"/>
        <v>0</v>
      </c>
      <c r="AB753" s="2">
        <f t="shared" si="371"/>
        <v>0</v>
      </c>
      <c r="AC753" s="2">
        <f t="shared" si="371"/>
        <v>0</v>
      </c>
      <c r="AD753" s="2">
        <f t="shared" si="371"/>
        <v>0</v>
      </c>
      <c r="AE753" s="2">
        <f t="shared" si="371"/>
        <v>0</v>
      </c>
      <c r="AF753" s="2">
        <f t="shared" si="371"/>
        <v>0</v>
      </c>
      <c r="AG753" s="2">
        <f t="shared" si="371"/>
        <v>0</v>
      </c>
      <c r="AH753" s="2">
        <f t="shared" si="371"/>
        <v>0</v>
      </c>
      <c r="AI753" s="2">
        <f t="shared" si="371"/>
        <v>0</v>
      </c>
      <c r="AJ753" s="2">
        <f t="shared" si="371"/>
        <v>0</v>
      </c>
      <c r="AK753" s="2">
        <f t="shared" si="371"/>
        <v>0</v>
      </c>
      <c r="AL753" s="2">
        <f t="shared" si="371"/>
        <v>0</v>
      </c>
      <c r="AM753" s="2">
        <f t="shared" si="371"/>
        <v>0</v>
      </c>
      <c r="AN753" s="2">
        <f t="shared" si="371"/>
        <v>0</v>
      </c>
      <c r="AO753" s="2">
        <f t="shared" si="371"/>
        <v>0</v>
      </c>
      <c r="AP753" s="2">
        <f t="shared" si="371"/>
        <v>0</v>
      </c>
      <c r="AQ753" s="2">
        <f t="shared" si="371"/>
        <v>0</v>
      </c>
      <c r="AR753" s="2">
        <f t="shared" si="371"/>
        <v>0</v>
      </c>
      <c r="AS753" s="2">
        <f t="shared" si="371"/>
        <v>0</v>
      </c>
      <c r="AT753" s="2">
        <f t="shared" si="371"/>
        <v>0</v>
      </c>
      <c r="AU753" s="2">
        <f t="shared" si="371"/>
        <v>0</v>
      </c>
      <c r="AV753" s="2">
        <f t="shared" si="371"/>
        <v>0</v>
      </c>
      <c r="AW753" s="2">
        <f t="shared" si="371"/>
        <v>0</v>
      </c>
      <c r="AX753" s="2">
        <f t="shared" si="371"/>
        <v>0</v>
      </c>
      <c r="AY753" s="2">
        <f t="shared" si="371"/>
        <v>0</v>
      </c>
      <c r="AZ753" s="2">
        <f t="shared" si="371"/>
        <v>0</v>
      </c>
      <c r="BA753" s="2">
        <f t="shared" si="371"/>
        <v>0</v>
      </c>
      <c r="BB753" s="2">
        <f t="shared" si="371"/>
        <v>0</v>
      </c>
      <c r="BC753" s="2">
        <f t="shared" si="371"/>
        <v>0</v>
      </c>
      <c r="BD753" s="2">
        <f t="shared" si="371"/>
        <v>0</v>
      </c>
      <c r="BE753" s="2">
        <f t="shared" si="371"/>
        <v>0</v>
      </c>
      <c r="BF753" s="2">
        <f t="shared" si="371"/>
        <v>0</v>
      </c>
      <c r="BG753" s="2">
        <f t="shared" si="371"/>
        <v>0</v>
      </c>
      <c r="BH753" s="2">
        <f t="shared" si="371"/>
        <v>0</v>
      </c>
      <c r="BI753" s="2">
        <f t="shared" si="371"/>
        <v>0</v>
      </c>
      <c r="BJ753" s="2">
        <f t="shared" si="371"/>
        <v>0</v>
      </c>
      <c r="BK753" s="2">
        <f t="shared" si="371"/>
        <v>0</v>
      </c>
      <c r="BL753" s="2">
        <f t="shared" si="371"/>
        <v>0</v>
      </c>
      <c r="BM753" s="2">
        <f t="shared" si="371"/>
        <v>0</v>
      </c>
      <c r="BN753" s="2">
        <f t="shared" si="371"/>
        <v>0</v>
      </c>
      <c r="BO753" s="2">
        <f t="shared" si="371"/>
        <v>0</v>
      </c>
    </row>
    <row r="754" spans="1:67">
      <c r="B754" s="14" t="s">
        <v>324</v>
      </c>
      <c r="E754" s="178"/>
      <c r="F754" s="178"/>
      <c r="J754" s="2">
        <f>NPV($C$4,M754:BO754)+L754</f>
        <v>0</v>
      </c>
      <c r="L754" s="2">
        <f t="shared" ref="L754:BO754" si="372">IF(OR(L$10&lt;$C753,L$10&gt;$C753+$G753),0,IF(L$10=$C753,$E753*(1+$I753)^(L$10-$E$663)*$H753,IF(L$10=$C753+$G753,$E753*(1+$I753)^(L$10-$E$663)*(1-$H753),$E753*(1+$I753)^(L$10-$E$663))))</f>
        <v>0</v>
      </c>
      <c r="M754" s="2">
        <f t="shared" si="372"/>
        <v>0</v>
      </c>
      <c r="N754" s="2">
        <f t="shared" si="372"/>
        <v>0</v>
      </c>
      <c r="O754" s="2">
        <f t="shared" si="372"/>
        <v>0</v>
      </c>
      <c r="P754" s="2">
        <f t="shared" si="372"/>
        <v>0</v>
      </c>
      <c r="Q754" s="2">
        <f t="shared" si="372"/>
        <v>0</v>
      </c>
      <c r="R754" s="2">
        <f t="shared" si="372"/>
        <v>0</v>
      </c>
      <c r="S754" s="2">
        <f t="shared" si="372"/>
        <v>0</v>
      </c>
      <c r="T754" s="2">
        <f t="shared" si="372"/>
        <v>0</v>
      </c>
      <c r="U754" s="2">
        <f t="shared" si="372"/>
        <v>0</v>
      </c>
      <c r="V754" s="2">
        <f t="shared" si="372"/>
        <v>0</v>
      </c>
      <c r="W754" s="2">
        <f t="shared" si="372"/>
        <v>0</v>
      </c>
      <c r="X754" s="2">
        <f t="shared" si="372"/>
        <v>0</v>
      </c>
      <c r="Y754" s="2">
        <f t="shared" si="372"/>
        <v>0</v>
      </c>
      <c r="Z754" s="2">
        <f t="shared" si="372"/>
        <v>0</v>
      </c>
      <c r="AA754" s="2">
        <f t="shared" si="372"/>
        <v>0</v>
      </c>
      <c r="AB754" s="2">
        <f t="shared" si="372"/>
        <v>0</v>
      </c>
      <c r="AC754" s="2">
        <f t="shared" si="372"/>
        <v>0</v>
      </c>
      <c r="AD754" s="2">
        <f t="shared" si="372"/>
        <v>0</v>
      </c>
      <c r="AE754" s="2">
        <f t="shared" si="372"/>
        <v>0</v>
      </c>
      <c r="AF754" s="2">
        <f t="shared" si="372"/>
        <v>0</v>
      </c>
      <c r="AG754" s="2">
        <f t="shared" si="372"/>
        <v>0</v>
      </c>
      <c r="AH754" s="2">
        <f t="shared" si="372"/>
        <v>0</v>
      </c>
      <c r="AI754" s="2">
        <f t="shared" si="372"/>
        <v>0</v>
      </c>
      <c r="AJ754" s="2">
        <f t="shared" si="372"/>
        <v>0</v>
      </c>
      <c r="AK754" s="2">
        <f t="shared" si="372"/>
        <v>0</v>
      </c>
      <c r="AL754" s="2">
        <f t="shared" si="372"/>
        <v>0</v>
      </c>
      <c r="AM754" s="2">
        <f t="shared" si="372"/>
        <v>0</v>
      </c>
      <c r="AN754" s="2">
        <f t="shared" si="372"/>
        <v>0</v>
      </c>
      <c r="AO754" s="2">
        <f t="shared" si="372"/>
        <v>0</v>
      </c>
      <c r="AP754" s="2">
        <f t="shared" si="372"/>
        <v>0</v>
      </c>
      <c r="AQ754" s="2">
        <f t="shared" si="372"/>
        <v>0</v>
      </c>
      <c r="AR754" s="2">
        <f t="shared" si="372"/>
        <v>0</v>
      </c>
      <c r="AS754" s="2">
        <f t="shared" si="372"/>
        <v>0</v>
      </c>
      <c r="AT754" s="2">
        <f t="shared" si="372"/>
        <v>0</v>
      </c>
      <c r="AU754" s="2">
        <f t="shared" si="372"/>
        <v>0</v>
      </c>
      <c r="AV754" s="2">
        <f t="shared" si="372"/>
        <v>0</v>
      </c>
      <c r="AW754" s="2">
        <f t="shared" si="372"/>
        <v>0</v>
      </c>
      <c r="AX754" s="2">
        <f t="shared" si="372"/>
        <v>0</v>
      </c>
      <c r="AY754" s="2">
        <f t="shared" si="372"/>
        <v>0</v>
      </c>
      <c r="AZ754" s="2">
        <f t="shared" si="372"/>
        <v>0</v>
      </c>
      <c r="BA754" s="2">
        <f t="shared" si="372"/>
        <v>0</v>
      </c>
      <c r="BB754" s="2">
        <f t="shared" si="372"/>
        <v>0</v>
      </c>
      <c r="BC754" s="2">
        <f t="shared" si="372"/>
        <v>0</v>
      </c>
      <c r="BD754" s="2">
        <f t="shared" si="372"/>
        <v>0</v>
      </c>
      <c r="BE754" s="2">
        <f t="shared" si="372"/>
        <v>0</v>
      </c>
      <c r="BF754" s="2">
        <f t="shared" si="372"/>
        <v>0</v>
      </c>
      <c r="BG754" s="2">
        <f t="shared" si="372"/>
        <v>0</v>
      </c>
      <c r="BH754" s="2">
        <f t="shared" si="372"/>
        <v>0</v>
      </c>
      <c r="BI754" s="2">
        <f t="shared" si="372"/>
        <v>0</v>
      </c>
      <c r="BJ754" s="2">
        <f t="shared" si="372"/>
        <v>0</v>
      </c>
      <c r="BK754" s="2">
        <f t="shared" si="372"/>
        <v>0</v>
      </c>
      <c r="BL754" s="2">
        <f t="shared" si="372"/>
        <v>0</v>
      </c>
      <c r="BM754" s="2">
        <f t="shared" si="372"/>
        <v>0</v>
      </c>
      <c r="BN754" s="2">
        <f t="shared" si="372"/>
        <v>0</v>
      </c>
      <c r="BO754" s="2">
        <f t="shared" si="372"/>
        <v>0</v>
      </c>
    </row>
    <row r="755" spans="1:67">
      <c r="B755" s="14"/>
      <c r="E755" s="178"/>
      <c r="F755" s="178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 spans="1:67">
      <c r="B756" s="15" t="s">
        <v>325</v>
      </c>
      <c r="E756" s="178"/>
      <c r="F756" s="178"/>
      <c r="L756" s="18">
        <v>0</v>
      </c>
      <c r="M756" s="18">
        <v>0</v>
      </c>
      <c r="N756" s="18">
        <v>0</v>
      </c>
      <c r="O756" s="18">
        <v>0</v>
      </c>
      <c r="P756" s="18">
        <v>0</v>
      </c>
      <c r="Q756" s="18">
        <v>0</v>
      </c>
      <c r="R756" s="18">
        <v>0</v>
      </c>
      <c r="S756" s="18">
        <v>0</v>
      </c>
      <c r="T756" s="18">
        <v>0</v>
      </c>
      <c r="U756" s="18">
        <v>0</v>
      </c>
      <c r="V756" s="18">
        <v>0</v>
      </c>
      <c r="W756" s="18">
        <v>0</v>
      </c>
      <c r="X756" s="18">
        <v>0</v>
      </c>
      <c r="Y756" s="18">
        <v>0</v>
      </c>
      <c r="Z756" s="18">
        <v>0</v>
      </c>
      <c r="AA756" s="18">
        <v>0</v>
      </c>
      <c r="AB756" s="18">
        <v>0</v>
      </c>
      <c r="AC756" s="18">
        <v>0</v>
      </c>
      <c r="AD756" s="18">
        <v>0</v>
      </c>
      <c r="AE756" s="18">
        <v>0</v>
      </c>
      <c r="AF756" s="18">
        <v>0</v>
      </c>
      <c r="AG756" s="18">
        <v>0</v>
      </c>
      <c r="AH756" s="18">
        <v>0</v>
      </c>
      <c r="AI756" s="18">
        <v>0</v>
      </c>
      <c r="AJ756" s="18">
        <v>0</v>
      </c>
      <c r="AK756" s="18">
        <v>0</v>
      </c>
      <c r="AL756" s="18"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v>0</v>
      </c>
      <c r="AR756" s="18">
        <v>0</v>
      </c>
      <c r="AS756" s="18">
        <v>0</v>
      </c>
      <c r="AT756" s="18">
        <v>0</v>
      </c>
      <c r="AU756" s="18">
        <v>0</v>
      </c>
      <c r="AV756" s="18">
        <v>0</v>
      </c>
      <c r="AW756" s="18">
        <v>0</v>
      </c>
      <c r="AX756" s="18">
        <v>0</v>
      </c>
      <c r="AY756" s="18">
        <v>0</v>
      </c>
      <c r="AZ756" s="18">
        <v>0</v>
      </c>
      <c r="BA756" s="18">
        <v>0</v>
      </c>
      <c r="BB756" s="18">
        <v>0</v>
      </c>
      <c r="BC756" s="18">
        <v>0</v>
      </c>
      <c r="BD756" s="18">
        <v>0</v>
      </c>
      <c r="BE756" s="18">
        <v>0</v>
      </c>
      <c r="BF756" s="18">
        <v>0</v>
      </c>
      <c r="BG756" s="18">
        <v>0</v>
      </c>
      <c r="BH756" s="18">
        <v>0</v>
      </c>
      <c r="BI756" s="18">
        <v>0</v>
      </c>
      <c r="BJ756" s="18">
        <v>0</v>
      </c>
      <c r="BK756" s="18">
        <v>0</v>
      </c>
      <c r="BL756" s="18">
        <v>0</v>
      </c>
      <c r="BM756" s="18">
        <v>0</v>
      </c>
      <c r="BN756" s="18">
        <v>0</v>
      </c>
      <c r="BO756" s="18">
        <v>0</v>
      </c>
    </row>
    <row r="757" spans="1:67">
      <c r="B757" s="14" t="s">
        <v>326</v>
      </c>
      <c r="E757" s="178"/>
      <c r="F757" s="178"/>
      <c r="J757" s="2">
        <f>NPV($C$4,M757:BO757)+L757</f>
        <v>0</v>
      </c>
      <c r="L757" s="2">
        <f t="shared" ref="L757:BO757" si="373">IF(L$10&lt;$C753,0,$F753*L756*(1+$I753)^(L$10-$E$663))</f>
        <v>0</v>
      </c>
      <c r="M757" s="2">
        <f t="shared" si="373"/>
        <v>0</v>
      </c>
      <c r="N757" s="2">
        <f t="shared" si="373"/>
        <v>0</v>
      </c>
      <c r="O757" s="2">
        <f t="shared" si="373"/>
        <v>0</v>
      </c>
      <c r="P757" s="2">
        <f t="shared" si="373"/>
        <v>0</v>
      </c>
      <c r="Q757" s="2">
        <f t="shared" si="373"/>
        <v>0</v>
      </c>
      <c r="R757" s="2">
        <f t="shared" si="373"/>
        <v>0</v>
      </c>
      <c r="S757" s="2">
        <f t="shared" si="373"/>
        <v>0</v>
      </c>
      <c r="T757" s="2">
        <f t="shared" si="373"/>
        <v>0</v>
      </c>
      <c r="U757" s="2">
        <f t="shared" si="373"/>
        <v>0</v>
      </c>
      <c r="V757" s="2">
        <f t="shared" si="373"/>
        <v>0</v>
      </c>
      <c r="W757" s="2">
        <f t="shared" si="373"/>
        <v>0</v>
      </c>
      <c r="X757" s="2">
        <f t="shared" si="373"/>
        <v>0</v>
      </c>
      <c r="Y757" s="2">
        <f t="shared" si="373"/>
        <v>0</v>
      </c>
      <c r="Z757" s="2">
        <f t="shared" si="373"/>
        <v>0</v>
      </c>
      <c r="AA757" s="2">
        <f t="shared" si="373"/>
        <v>0</v>
      </c>
      <c r="AB757" s="2">
        <f t="shared" si="373"/>
        <v>0</v>
      </c>
      <c r="AC757" s="2">
        <f t="shared" si="373"/>
        <v>0</v>
      </c>
      <c r="AD757" s="2">
        <f t="shared" si="373"/>
        <v>0</v>
      </c>
      <c r="AE757" s="2">
        <f t="shared" si="373"/>
        <v>0</v>
      </c>
      <c r="AF757" s="2">
        <f t="shared" si="373"/>
        <v>0</v>
      </c>
      <c r="AG757" s="2">
        <f t="shared" si="373"/>
        <v>0</v>
      </c>
      <c r="AH757" s="2">
        <f t="shared" si="373"/>
        <v>0</v>
      </c>
      <c r="AI757" s="2">
        <f t="shared" si="373"/>
        <v>0</v>
      </c>
      <c r="AJ757" s="2">
        <f t="shared" si="373"/>
        <v>0</v>
      </c>
      <c r="AK757" s="2">
        <f t="shared" si="373"/>
        <v>0</v>
      </c>
      <c r="AL757" s="2">
        <f t="shared" si="373"/>
        <v>0</v>
      </c>
      <c r="AM757" s="2">
        <f t="shared" si="373"/>
        <v>0</v>
      </c>
      <c r="AN757" s="2">
        <f t="shared" si="373"/>
        <v>0</v>
      </c>
      <c r="AO757" s="2">
        <f t="shared" si="373"/>
        <v>0</v>
      </c>
      <c r="AP757" s="2">
        <f t="shared" si="373"/>
        <v>0</v>
      </c>
      <c r="AQ757" s="2">
        <f t="shared" si="373"/>
        <v>0</v>
      </c>
      <c r="AR757" s="2">
        <f t="shared" si="373"/>
        <v>0</v>
      </c>
      <c r="AS757" s="2">
        <f t="shared" si="373"/>
        <v>0</v>
      </c>
      <c r="AT757" s="2">
        <f t="shared" si="373"/>
        <v>0</v>
      </c>
      <c r="AU757" s="2">
        <f t="shared" si="373"/>
        <v>0</v>
      </c>
      <c r="AV757" s="2">
        <f t="shared" si="373"/>
        <v>0</v>
      </c>
      <c r="AW757" s="2">
        <f t="shared" si="373"/>
        <v>0</v>
      </c>
      <c r="AX757" s="2">
        <f t="shared" si="373"/>
        <v>0</v>
      </c>
      <c r="AY757" s="2">
        <f t="shared" si="373"/>
        <v>0</v>
      </c>
      <c r="AZ757" s="2">
        <f t="shared" si="373"/>
        <v>0</v>
      </c>
      <c r="BA757" s="2">
        <f t="shared" si="373"/>
        <v>0</v>
      </c>
      <c r="BB757" s="2">
        <f t="shared" si="373"/>
        <v>0</v>
      </c>
      <c r="BC757" s="2">
        <f t="shared" si="373"/>
        <v>0</v>
      </c>
      <c r="BD757" s="2">
        <f t="shared" si="373"/>
        <v>0</v>
      </c>
      <c r="BE757" s="2">
        <f t="shared" si="373"/>
        <v>0</v>
      </c>
      <c r="BF757" s="2">
        <f t="shared" si="373"/>
        <v>0</v>
      </c>
      <c r="BG757" s="2">
        <f t="shared" si="373"/>
        <v>0</v>
      </c>
      <c r="BH757" s="2">
        <f t="shared" si="373"/>
        <v>0</v>
      </c>
      <c r="BI757" s="2">
        <f t="shared" si="373"/>
        <v>0</v>
      </c>
      <c r="BJ757" s="2">
        <f t="shared" si="373"/>
        <v>0</v>
      </c>
      <c r="BK757" s="2">
        <f t="shared" si="373"/>
        <v>0</v>
      </c>
      <c r="BL757" s="2">
        <f t="shared" si="373"/>
        <v>0</v>
      </c>
      <c r="BM757" s="2">
        <f t="shared" si="373"/>
        <v>0</v>
      </c>
      <c r="BN757" s="2">
        <f t="shared" si="373"/>
        <v>0</v>
      </c>
      <c r="BO757" s="2">
        <f t="shared" si="373"/>
        <v>0</v>
      </c>
    </row>
    <row r="758" spans="1:67">
      <c r="B758" s="14"/>
      <c r="E758" s="178"/>
      <c r="F758" s="178"/>
    </row>
    <row r="759" spans="1:67">
      <c r="A759" t="s">
        <v>336</v>
      </c>
      <c r="B759" s="14" t="s">
        <v>17</v>
      </c>
      <c r="E759" s="178"/>
      <c r="F759" s="178"/>
      <c r="I759" s="159" t="s">
        <v>336</v>
      </c>
      <c r="J759" s="2">
        <f>NPV($C$4,M759:BO759)+L759</f>
        <v>0</v>
      </c>
      <c r="L759" s="2">
        <f t="shared" ref="L759:BO759" si="374">SUM(L754,L757)</f>
        <v>0</v>
      </c>
      <c r="M759" s="2">
        <f t="shared" si="374"/>
        <v>0</v>
      </c>
      <c r="N759" s="2">
        <f t="shared" si="374"/>
        <v>0</v>
      </c>
      <c r="O759" s="2">
        <f t="shared" si="374"/>
        <v>0</v>
      </c>
      <c r="P759" s="2">
        <f t="shared" si="374"/>
        <v>0</v>
      </c>
      <c r="Q759" s="2">
        <f t="shared" si="374"/>
        <v>0</v>
      </c>
      <c r="R759" s="2">
        <f t="shared" si="374"/>
        <v>0</v>
      </c>
      <c r="S759" s="2">
        <f t="shared" si="374"/>
        <v>0</v>
      </c>
      <c r="T759" s="2">
        <f t="shared" si="374"/>
        <v>0</v>
      </c>
      <c r="U759" s="2">
        <f t="shared" si="374"/>
        <v>0</v>
      </c>
      <c r="V759" s="2">
        <f t="shared" si="374"/>
        <v>0</v>
      </c>
      <c r="W759" s="2">
        <f t="shared" si="374"/>
        <v>0</v>
      </c>
      <c r="X759" s="2">
        <f t="shared" si="374"/>
        <v>0</v>
      </c>
      <c r="Y759" s="2">
        <f t="shared" si="374"/>
        <v>0</v>
      </c>
      <c r="Z759" s="2">
        <f t="shared" si="374"/>
        <v>0</v>
      </c>
      <c r="AA759" s="2">
        <f t="shared" si="374"/>
        <v>0</v>
      </c>
      <c r="AB759" s="2">
        <f t="shared" si="374"/>
        <v>0</v>
      </c>
      <c r="AC759" s="2">
        <f t="shared" si="374"/>
        <v>0</v>
      </c>
      <c r="AD759" s="2">
        <f t="shared" si="374"/>
        <v>0</v>
      </c>
      <c r="AE759" s="2">
        <f t="shared" si="374"/>
        <v>0</v>
      </c>
      <c r="AF759" s="2">
        <f t="shared" si="374"/>
        <v>0</v>
      </c>
      <c r="AG759" s="2">
        <f t="shared" si="374"/>
        <v>0</v>
      </c>
      <c r="AH759" s="2">
        <f t="shared" si="374"/>
        <v>0</v>
      </c>
      <c r="AI759" s="2">
        <f t="shared" si="374"/>
        <v>0</v>
      </c>
      <c r="AJ759" s="2">
        <f t="shared" si="374"/>
        <v>0</v>
      </c>
      <c r="AK759" s="2">
        <f t="shared" si="374"/>
        <v>0</v>
      </c>
      <c r="AL759" s="2">
        <f t="shared" si="374"/>
        <v>0</v>
      </c>
      <c r="AM759" s="2">
        <f t="shared" si="374"/>
        <v>0</v>
      </c>
      <c r="AN759" s="2">
        <f t="shared" si="374"/>
        <v>0</v>
      </c>
      <c r="AO759" s="2">
        <f t="shared" si="374"/>
        <v>0</v>
      </c>
      <c r="AP759" s="2">
        <f t="shared" si="374"/>
        <v>0</v>
      </c>
      <c r="AQ759" s="2">
        <f t="shared" si="374"/>
        <v>0</v>
      </c>
      <c r="AR759" s="2">
        <f t="shared" si="374"/>
        <v>0</v>
      </c>
      <c r="AS759" s="2">
        <f t="shared" si="374"/>
        <v>0</v>
      </c>
      <c r="AT759" s="2">
        <f t="shared" si="374"/>
        <v>0</v>
      </c>
      <c r="AU759" s="2">
        <f t="shared" si="374"/>
        <v>0</v>
      </c>
      <c r="AV759" s="2">
        <f t="shared" si="374"/>
        <v>0</v>
      </c>
      <c r="AW759" s="2">
        <f t="shared" si="374"/>
        <v>0</v>
      </c>
      <c r="AX759" s="2">
        <f t="shared" si="374"/>
        <v>0</v>
      </c>
      <c r="AY759" s="2">
        <f t="shared" si="374"/>
        <v>0</v>
      </c>
      <c r="AZ759" s="2">
        <f t="shared" si="374"/>
        <v>0</v>
      </c>
      <c r="BA759" s="2">
        <f t="shared" si="374"/>
        <v>0</v>
      </c>
      <c r="BB759" s="2">
        <f t="shared" si="374"/>
        <v>0</v>
      </c>
      <c r="BC759" s="2">
        <f t="shared" si="374"/>
        <v>0</v>
      </c>
      <c r="BD759" s="2">
        <f t="shared" si="374"/>
        <v>0</v>
      </c>
      <c r="BE759" s="2">
        <f t="shared" si="374"/>
        <v>0</v>
      </c>
      <c r="BF759" s="2">
        <f t="shared" si="374"/>
        <v>0</v>
      </c>
      <c r="BG759" s="2">
        <f t="shared" si="374"/>
        <v>0</v>
      </c>
      <c r="BH759" s="2">
        <f t="shared" si="374"/>
        <v>0</v>
      </c>
      <c r="BI759" s="2">
        <f t="shared" si="374"/>
        <v>0</v>
      </c>
      <c r="BJ759" s="2">
        <f t="shared" si="374"/>
        <v>0</v>
      </c>
      <c r="BK759" s="2">
        <f t="shared" si="374"/>
        <v>0</v>
      </c>
      <c r="BL759" s="2">
        <f t="shared" si="374"/>
        <v>0</v>
      </c>
      <c r="BM759" s="2">
        <f t="shared" si="374"/>
        <v>0</v>
      </c>
      <c r="BN759" s="2">
        <f t="shared" si="374"/>
        <v>0</v>
      </c>
      <c r="BO759" s="2">
        <f t="shared" si="374"/>
        <v>0</v>
      </c>
    </row>
    <row r="760" spans="1:67">
      <c r="D760" s="10"/>
      <c r="E760" s="179"/>
      <c r="F760" s="179"/>
    </row>
    <row r="761" spans="1:67">
      <c r="A761">
        <f>+A753+1</f>
        <v>13</v>
      </c>
      <c r="B761" s="13" t="s">
        <v>547</v>
      </c>
      <c r="C761" s="176">
        <v>2049</v>
      </c>
      <c r="D761" s="159">
        <v>12</v>
      </c>
      <c r="E761" s="159">
        <v>551</v>
      </c>
      <c r="F761" s="159">
        <v>5.62</v>
      </c>
      <c r="G761" s="159">
        <v>25</v>
      </c>
      <c r="H761" s="59">
        <f>(DATE(C761,12,31)-DATE(C761,D761,1)+1)/365</f>
        <v>8.4931506849315067E-2</v>
      </c>
      <c r="I761" s="177">
        <f>+$C$7</f>
        <v>2.5000000000000001E-2</v>
      </c>
      <c r="J761" s="2">
        <f>NPV($C$4,M761:BO761)+L761</f>
        <v>1437.1115302993085</v>
      </c>
      <c r="L761" s="2">
        <f>+L767</f>
        <v>0</v>
      </c>
      <c r="M761" s="2">
        <f t="shared" ref="M761:BO761" si="375">+M767</f>
        <v>0</v>
      </c>
      <c r="N761" s="2">
        <f t="shared" si="375"/>
        <v>0</v>
      </c>
      <c r="O761" s="2">
        <f t="shared" si="375"/>
        <v>0</v>
      </c>
      <c r="P761" s="2">
        <f t="shared" si="375"/>
        <v>0</v>
      </c>
      <c r="Q761" s="2">
        <f t="shared" si="375"/>
        <v>0</v>
      </c>
      <c r="R761" s="2">
        <f t="shared" si="375"/>
        <v>0</v>
      </c>
      <c r="S761" s="2">
        <f t="shared" si="375"/>
        <v>0</v>
      </c>
      <c r="T761" s="2">
        <f t="shared" si="375"/>
        <v>0</v>
      </c>
      <c r="U761" s="2">
        <f t="shared" si="375"/>
        <v>0</v>
      </c>
      <c r="V761" s="2">
        <f t="shared" si="375"/>
        <v>0</v>
      </c>
      <c r="W761" s="2">
        <f t="shared" si="375"/>
        <v>0</v>
      </c>
      <c r="X761" s="2">
        <f t="shared" si="375"/>
        <v>0</v>
      </c>
      <c r="Y761" s="2">
        <f t="shared" si="375"/>
        <v>0</v>
      </c>
      <c r="Z761" s="2">
        <f t="shared" si="375"/>
        <v>0</v>
      </c>
      <c r="AA761" s="2">
        <f t="shared" si="375"/>
        <v>0</v>
      </c>
      <c r="AB761" s="2">
        <f t="shared" si="375"/>
        <v>0</v>
      </c>
      <c r="AC761" s="2">
        <f t="shared" si="375"/>
        <v>0</v>
      </c>
      <c r="AD761" s="2">
        <f t="shared" si="375"/>
        <v>0</v>
      </c>
      <c r="AE761" s="2">
        <f t="shared" si="375"/>
        <v>0</v>
      </c>
      <c r="AF761" s="2">
        <f t="shared" si="375"/>
        <v>0</v>
      </c>
      <c r="AG761" s="2">
        <f t="shared" si="375"/>
        <v>0</v>
      </c>
      <c r="AH761" s="2">
        <f t="shared" si="375"/>
        <v>0</v>
      </c>
      <c r="AI761" s="2">
        <f t="shared" si="375"/>
        <v>0</v>
      </c>
      <c r="AJ761" s="2">
        <f t="shared" si="375"/>
        <v>0</v>
      </c>
      <c r="AK761" s="2">
        <f t="shared" si="375"/>
        <v>0</v>
      </c>
      <c r="AL761" s="2">
        <f t="shared" si="375"/>
        <v>0</v>
      </c>
      <c r="AM761" s="2">
        <f t="shared" si="375"/>
        <v>0</v>
      </c>
      <c r="AN761" s="2">
        <f t="shared" si="375"/>
        <v>0</v>
      </c>
      <c r="AO761" s="2">
        <f t="shared" si="375"/>
        <v>0</v>
      </c>
      <c r="AP761" s="2">
        <f t="shared" si="375"/>
        <v>0</v>
      </c>
      <c r="AQ761" s="2">
        <f t="shared" si="375"/>
        <v>0</v>
      </c>
      <c r="AR761" s="2">
        <f t="shared" si="375"/>
        <v>0</v>
      </c>
      <c r="AS761" s="2">
        <f t="shared" si="375"/>
        <v>0</v>
      </c>
      <c r="AT761" s="2">
        <f t="shared" si="375"/>
        <v>0</v>
      </c>
      <c r="AU761" s="2">
        <f t="shared" si="375"/>
        <v>0</v>
      </c>
      <c r="AV761" s="2">
        <f t="shared" si="375"/>
        <v>0</v>
      </c>
      <c r="AW761" s="2">
        <f t="shared" si="375"/>
        <v>123.34060090212954</v>
      </c>
      <c r="AX761" s="2">
        <f t="shared" si="375"/>
        <v>1469.4815135973968</v>
      </c>
      <c r="AY761" s="2">
        <f t="shared" si="375"/>
        <v>1509.0453653287702</v>
      </c>
      <c r="AZ761" s="2">
        <f t="shared" si="375"/>
        <v>1548.8813354075087</v>
      </c>
      <c r="BA761" s="2">
        <f t="shared" si="375"/>
        <v>1590.1004982483448</v>
      </c>
      <c r="BB761" s="2">
        <f t="shared" si="375"/>
        <v>1630.7045359717717</v>
      </c>
      <c r="BC761" s="2">
        <f t="shared" si="375"/>
        <v>1658.5283295324432</v>
      </c>
      <c r="BD761" s="2">
        <f t="shared" si="375"/>
        <v>1703.3888887048083</v>
      </c>
      <c r="BE761" s="2">
        <f t="shared" si="375"/>
        <v>1749.2856500207756</v>
      </c>
      <c r="BF761" s="2">
        <f t="shared" si="375"/>
        <v>1780.9294980144832</v>
      </c>
      <c r="BG761" s="2">
        <f t="shared" si="375"/>
        <v>1828.1746810199884</v>
      </c>
      <c r="BH761" s="2">
        <f t="shared" si="375"/>
        <v>1869.1350255991697</v>
      </c>
      <c r="BI761" s="2">
        <f t="shared" si="375"/>
        <v>1871.4038897961707</v>
      </c>
      <c r="BJ761" s="2">
        <f t="shared" si="375"/>
        <v>1920.628927201029</v>
      </c>
      <c r="BK761" s="2">
        <f t="shared" si="375"/>
        <v>1970.0570844958245</v>
      </c>
      <c r="BL761" s="2">
        <f t="shared" si="375"/>
        <v>2020.4879237627736</v>
      </c>
      <c r="BM761" s="2">
        <f t="shared" si="375"/>
        <v>2073.7819816253723</v>
      </c>
      <c r="BN761" s="2">
        <f t="shared" si="375"/>
        <v>2120.8001415864519</v>
      </c>
      <c r="BO761" s="2">
        <f t="shared" si="375"/>
        <v>2175.468004809205</v>
      </c>
    </row>
    <row r="762" spans="1:67">
      <c r="B762" s="14" t="s">
        <v>324</v>
      </c>
      <c r="E762" s="178"/>
      <c r="F762" s="178"/>
      <c r="L762" s="2">
        <f t="shared" ref="L762:BO762" si="376">IF(OR(L$10&lt;$C761,L$10&gt;$C761+$G761),0,IF(L$10=$C761,$E761*(1+$I761)^(L$10-$E$663)*$H761,IF(L$10=$C761+$G761,$E761*(1+$I761)^(L$10-$E$663)*(1-$H761),$E761*(1+$I761)^(L$10-$E$663))))</f>
        <v>0</v>
      </c>
      <c r="M762" s="2">
        <f t="shared" si="376"/>
        <v>0</v>
      </c>
      <c r="N762" s="2">
        <f t="shared" si="376"/>
        <v>0</v>
      </c>
      <c r="O762" s="2">
        <f t="shared" si="376"/>
        <v>0</v>
      </c>
      <c r="P762" s="2">
        <f t="shared" si="376"/>
        <v>0</v>
      </c>
      <c r="Q762" s="2">
        <f t="shared" si="376"/>
        <v>0</v>
      </c>
      <c r="R762" s="2">
        <f t="shared" si="376"/>
        <v>0</v>
      </c>
      <c r="S762" s="2">
        <f t="shared" si="376"/>
        <v>0</v>
      </c>
      <c r="T762" s="2">
        <f t="shared" si="376"/>
        <v>0</v>
      </c>
      <c r="U762" s="2">
        <f t="shared" si="376"/>
        <v>0</v>
      </c>
      <c r="V762" s="2">
        <f t="shared" si="376"/>
        <v>0</v>
      </c>
      <c r="W762" s="2">
        <f t="shared" si="376"/>
        <v>0</v>
      </c>
      <c r="X762" s="2">
        <f t="shared" si="376"/>
        <v>0</v>
      </c>
      <c r="Y762" s="2">
        <f t="shared" si="376"/>
        <v>0</v>
      </c>
      <c r="Z762" s="2">
        <f t="shared" si="376"/>
        <v>0</v>
      </c>
      <c r="AA762" s="2">
        <f t="shared" si="376"/>
        <v>0</v>
      </c>
      <c r="AB762" s="2">
        <f t="shared" si="376"/>
        <v>0</v>
      </c>
      <c r="AC762" s="2">
        <f t="shared" si="376"/>
        <v>0</v>
      </c>
      <c r="AD762" s="2">
        <f t="shared" si="376"/>
        <v>0</v>
      </c>
      <c r="AE762" s="2">
        <f t="shared" si="376"/>
        <v>0</v>
      </c>
      <c r="AF762" s="2">
        <f t="shared" si="376"/>
        <v>0</v>
      </c>
      <c r="AG762" s="2">
        <f t="shared" si="376"/>
        <v>0</v>
      </c>
      <c r="AH762" s="2">
        <f t="shared" si="376"/>
        <v>0</v>
      </c>
      <c r="AI762" s="2">
        <f t="shared" si="376"/>
        <v>0</v>
      </c>
      <c r="AJ762" s="2">
        <f t="shared" si="376"/>
        <v>0</v>
      </c>
      <c r="AK762" s="2">
        <f t="shared" si="376"/>
        <v>0</v>
      </c>
      <c r="AL762" s="2">
        <f t="shared" si="376"/>
        <v>0</v>
      </c>
      <c r="AM762" s="2">
        <f t="shared" si="376"/>
        <v>0</v>
      </c>
      <c r="AN762" s="2">
        <f t="shared" si="376"/>
        <v>0</v>
      </c>
      <c r="AO762" s="2">
        <f t="shared" si="376"/>
        <v>0</v>
      </c>
      <c r="AP762" s="2">
        <f t="shared" si="376"/>
        <v>0</v>
      </c>
      <c r="AQ762" s="2">
        <f t="shared" si="376"/>
        <v>0</v>
      </c>
      <c r="AR762" s="2">
        <f t="shared" si="376"/>
        <v>0</v>
      </c>
      <c r="AS762" s="2">
        <f t="shared" si="376"/>
        <v>0</v>
      </c>
      <c r="AT762" s="2">
        <f t="shared" si="376"/>
        <v>0</v>
      </c>
      <c r="AU762" s="2">
        <f t="shared" si="376"/>
        <v>0</v>
      </c>
      <c r="AV762" s="2">
        <f t="shared" si="376"/>
        <v>0</v>
      </c>
      <c r="AW762" s="2">
        <f t="shared" si="376"/>
        <v>116.68188800266252</v>
      </c>
      <c r="AX762" s="2">
        <f t="shared" si="376"/>
        <v>1408.1810112579387</v>
      </c>
      <c r="AY762" s="2">
        <f t="shared" si="376"/>
        <v>1443.3855365393874</v>
      </c>
      <c r="AZ762" s="2">
        <f t="shared" si="376"/>
        <v>1479.470174952872</v>
      </c>
      <c r="BA762" s="2">
        <f t="shared" si="376"/>
        <v>1516.4569293266936</v>
      </c>
      <c r="BB762" s="2">
        <f t="shared" si="376"/>
        <v>1554.368352559861</v>
      </c>
      <c r="BC762" s="2">
        <f t="shared" si="376"/>
        <v>1593.2275613738575</v>
      </c>
      <c r="BD762" s="2">
        <f t="shared" si="376"/>
        <v>1633.0582504082035</v>
      </c>
      <c r="BE762" s="2">
        <f t="shared" si="376"/>
        <v>1673.8847066684089</v>
      </c>
      <c r="BF762" s="2">
        <f t="shared" si="376"/>
        <v>1715.7318243351187</v>
      </c>
      <c r="BG762" s="2">
        <f t="shared" si="376"/>
        <v>1758.6251199434971</v>
      </c>
      <c r="BH762" s="2">
        <f t="shared" si="376"/>
        <v>1802.5907479420841</v>
      </c>
      <c r="BI762" s="2">
        <f t="shared" si="376"/>
        <v>1847.6555166406361</v>
      </c>
      <c r="BJ762" s="2">
        <f t="shared" si="376"/>
        <v>1893.8469045566521</v>
      </c>
      <c r="BK762" s="2">
        <f t="shared" si="376"/>
        <v>1941.1930771705686</v>
      </c>
      <c r="BL762" s="2">
        <f t="shared" si="376"/>
        <v>1989.7229040998325</v>
      </c>
      <c r="BM762" s="2">
        <f t="shared" si="376"/>
        <v>2039.4659767023281</v>
      </c>
      <c r="BN762" s="2">
        <f t="shared" si="376"/>
        <v>2090.4526261198862</v>
      </c>
      <c r="BO762" s="2">
        <f t="shared" si="376"/>
        <v>2142.7139417728831</v>
      </c>
    </row>
    <row r="763" spans="1:67">
      <c r="B763" s="14"/>
      <c r="E763" s="178"/>
      <c r="F763" s="178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 spans="1:67">
      <c r="B764" s="15" t="s">
        <v>325</v>
      </c>
      <c r="E764" s="178"/>
      <c r="F764" s="178"/>
      <c r="L764" s="18">
        <v>0</v>
      </c>
      <c r="M764" s="18">
        <v>0</v>
      </c>
      <c r="N764" s="18">
        <v>0</v>
      </c>
      <c r="O764" s="18">
        <v>0</v>
      </c>
      <c r="P764" s="18">
        <v>0</v>
      </c>
      <c r="Q764" s="18">
        <v>0</v>
      </c>
      <c r="R764" s="18">
        <v>0</v>
      </c>
      <c r="S764" s="18">
        <v>0</v>
      </c>
      <c r="T764" s="18">
        <v>0</v>
      </c>
      <c r="U764" s="18">
        <v>0</v>
      </c>
      <c r="V764" s="18">
        <v>0</v>
      </c>
      <c r="W764" s="18">
        <v>0</v>
      </c>
      <c r="X764" s="18">
        <v>0</v>
      </c>
      <c r="Y764" s="18">
        <v>0</v>
      </c>
      <c r="Z764" s="18">
        <v>0</v>
      </c>
      <c r="AA764" s="18">
        <v>0</v>
      </c>
      <c r="AB764" s="18">
        <v>0</v>
      </c>
      <c r="AC764" s="18">
        <v>0</v>
      </c>
      <c r="AD764" s="18">
        <v>0</v>
      </c>
      <c r="AE764" s="18">
        <v>0</v>
      </c>
      <c r="AF764" s="18">
        <v>0</v>
      </c>
      <c r="AG764" s="18">
        <v>0</v>
      </c>
      <c r="AH764" s="18">
        <v>0</v>
      </c>
      <c r="AI764" s="18">
        <v>0</v>
      </c>
      <c r="AJ764" s="18">
        <v>0</v>
      </c>
      <c r="AK764" s="18">
        <v>0</v>
      </c>
      <c r="AL764" s="18">
        <v>0</v>
      </c>
      <c r="AM764" s="18">
        <v>0</v>
      </c>
      <c r="AN764" s="18">
        <v>0</v>
      </c>
      <c r="AO764" s="18">
        <v>0</v>
      </c>
      <c r="AP764" s="18">
        <v>0</v>
      </c>
      <c r="AQ764" s="18">
        <v>0</v>
      </c>
      <c r="AR764" s="18">
        <v>0</v>
      </c>
      <c r="AS764" s="18">
        <v>0</v>
      </c>
      <c r="AT764" s="18">
        <v>0</v>
      </c>
      <c r="AU764" s="18">
        <v>0</v>
      </c>
      <c r="AV764" s="18">
        <v>0</v>
      </c>
      <c r="AW764" s="18">
        <v>0.47519400715827942</v>
      </c>
      <c r="AX764" s="18">
        <v>4.2679648399353027</v>
      </c>
      <c r="AY764" s="18">
        <v>4.4599776268005371</v>
      </c>
      <c r="AZ764" s="18">
        <v>4.5997939109802246</v>
      </c>
      <c r="BA764" s="18">
        <v>4.7612395286560059</v>
      </c>
      <c r="BB764" s="18">
        <v>4.8149499893188477</v>
      </c>
      <c r="BC764" s="18">
        <v>4.0184240341186523</v>
      </c>
      <c r="BD764" s="18">
        <v>4.2223882675170898</v>
      </c>
      <c r="BE764" s="18">
        <v>4.4163808822631836</v>
      </c>
      <c r="BF764" s="18">
        <v>3.7256150245666504</v>
      </c>
      <c r="BG764" s="18">
        <v>3.8773624897003174</v>
      </c>
      <c r="BH764" s="18">
        <v>3.6193356513977051</v>
      </c>
      <c r="BI764" s="18">
        <v>1.260167121887207</v>
      </c>
      <c r="BJ764" s="18">
        <v>1.3864805698394775</v>
      </c>
      <c r="BK764" s="18">
        <v>1.457817554473877</v>
      </c>
      <c r="BL764" s="18">
        <v>1.515932559967041</v>
      </c>
      <c r="BM764" s="18">
        <v>1.6496641635894775</v>
      </c>
      <c r="BN764" s="18">
        <v>1.4233053922653198</v>
      </c>
      <c r="BO764" s="18">
        <v>1.4987053871154785</v>
      </c>
    </row>
    <row r="765" spans="1:67">
      <c r="B765" s="14" t="s">
        <v>326</v>
      </c>
      <c r="E765" s="178"/>
      <c r="F765" s="178"/>
      <c r="L765" s="2">
        <f t="shared" ref="L765:BO765" si="377">IF(L$10&lt;$C761,0,$F761*L764*(1+$I761)^(L$10-$E$663))</f>
        <v>0</v>
      </c>
      <c r="M765" s="2">
        <f t="shared" si="377"/>
        <v>0</v>
      </c>
      <c r="N765" s="2">
        <f t="shared" si="377"/>
        <v>0</v>
      </c>
      <c r="O765" s="2">
        <f t="shared" si="377"/>
        <v>0</v>
      </c>
      <c r="P765" s="2">
        <f t="shared" si="377"/>
        <v>0</v>
      </c>
      <c r="Q765" s="2">
        <f t="shared" si="377"/>
        <v>0</v>
      </c>
      <c r="R765" s="2">
        <f t="shared" si="377"/>
        <v>0</v>
      </c>
      <c r="S765" s="2">
        <f t="shared" si="377"/>
        <v>0</v>
      </c>
      <c r="T765" s="2">
        <f t="shared" si="377"/>
        <v>0</v>
      </c>
      <c r="U765" s="2">
        <f t="shared" si="377"/>
        <v>0</v>
      </c>
      <c r="V765" s="2">
        <f t="shared" si="377"/>
        <v>0</v>
      </c>
      <c r="W765" s="2">
        <f t="shared" si="377"/>
        <v>0</v>
      </c>
      <c r="X765" s="2">
        <f t="shared" si="377"/>
        <v>0</v>
      </c>
      <c r="Y765" s="2">
        <f t="shared" si="377"/>
        <v>0</v>
      </c>
      <c r="Z765" s="2">
        <f t="shared" si="377"/>
        <v>0</v>
      </c>
      <c r="AA765" s="2">
        <f t="shared" si="377"/>
        <v>0</v>
      </c>
      <c r="AB765" s="2">
        <f t="shared" si="377"/>
        <v>0</v>
      </c>
      <c r="AC765" s="2">
        <f t="shared" si="377"/>
        <v>0</v>
      </c>
      <c r="AD765" s="2">
        <f t="shared" si="377"/>
        <v>0</v>
      </c>
      <c r="AE765" s="2">
        <f t="shared" si="377"/>
        <v>0</v>
      </c>
      <c r="AF765" s="2">
        <f t="shared" si="377"/>
        <v>0</v>
      </c>
      <c r="AG765" s="2">
        <f t="shared" si="377"/>
        <v>0</v>
      </c>
      <c r="AH765" s="2">
        <f t="shared" si="377"/>
        <v>0</v>
      </c>
      <c r="AI765" s="2">
        <f t="shared" si="377"/>
        <v>0</v>
      </c>
      <c r="AJ765" s="2">
        <f t="shared" si="377"/>
        <v>0</v>
      </c>
      <c r="AK765" s="2">
        <f t="shared" si="377"/>
        <v>0</v>
      </c>
      <c r="AL765" s="2">
        <f t="shared" si="377"/>
        <v>0</v>
      </c>
      <c r="AM765" s="2">
        <f t="shared" si="377"/>
        <v>0</v>
      </c>
      <c r="AN765" s="2">
        <f t="shared" si="377"/>
        <v>0</v>
      </c>
      <c r="AO765" s="2">
        <f t="shared" si="377"/>
        <v>0</v>
      </c>
      <c r="AP765" s="2">
        <f t="shared" si="377"/>
        <v>0</v>
      </c>
      <c r="AQ765" s="2">
        <f t="shared" si="377"/>
        <v>0</v>
      </c>
      <c r="AR765" s="2">
        <f t="shared" si="377"/>
        <v>0</v>
      </c>
      <c r="AS765" s="2">
        <f t="shared" si="377"/>
        <v>0</v>
      </c>
      <c r="AT765" s="2">
        <f t="shared" si="377"/>
        <v>0</v>
      </c>
      <c r="AU765" s="2">
        <f t="shared" si="377"/>
        <v>0</v>
      </c>
      <c r="AV765" s="2">
        <f t="shared" si="377"/>
        <v>0</v>
      </c>
      <c r="AW765" s="2">
        <f t="shared" si="377"/>
        <v>6.6587128994670151</v>
      </c>
      <c r="AX765" s="2">
        <f t="shared" si="377"/>
        <v>61.300502339458134</v>
      </c>
      <c r="AY765" s="2">
        <f t="shared" si="377"/>
        <v>65.659828789382829</v>
      </c>
      <c r="AZ765" s="2">
        <f t="shared" si="377"/>
        <v>69.411160454636814</v>
      </c>
      <c r="BA765" s="2">
        <f t="shared" si="377"/>
        <v>73.643568921651251</v>
      </c>
      <c r="BB765" s="2">
        <f t="shared" si="377"/>
        <v>76.336183411910696</v>
      </c>
      <c r="BC765" s="2">
        <f t="shared" si="377"/>
        <v>65.300768158585612</v>
      </c>
      <c r="BD765" s="2">
        <f t="shared" si="377"/>
        <v>70.330638296604704</v>
      </c>
      <c r="BE765" s="2">
        <f t="shared" si="377"/>
        <v>75.400943352366781</v>
      </c>
      <c r="BF765" s="2">
        <f t="shared" si="377"/>
        <v>65.197673679364385</v>
      </c>
      <c r="BG765" s="2">
        <f t="shared" si="377"/>
        <v>69.549561076491173</v>
      </c>
      <c r="BH765" s="2">
        <f t="shared" si="377"/>
        <v>66.544277657085644</v>
      </c>
      <c r="BI765" s="2">
        <f t="shared" si="377"/>
        <v>23.748373155534601</v>
      </c>
      <c r="BJ765" s="2">
        <f t="shared" si="377"/>
        <v>26.782022644376806</v>
      </c>
      <c r="BK765" s="2">
        <f t="shared" si="377"/>
        <v>28.86400732525588</v>
      </c>
      <c r="BL765" s="2">
        <f t="shared" si="377"/>
        <v>30.765019662941167</v>
      </c>
      <c r="BM765" s="2">
        <f t="shared" si="377"/>
        <v>34.316004923043991</v>
      </c>
      <c r="BN765" s="2">
        <f t="shared" si="377"/>
        <v>30.347515466565834</v>
      </c>
      <c r="BO765" s="2">
        <f t="shared" si="377"/>
        <v>32.754063036322023</v>
      </c>
    </row>
    <row r="766" spans="1:67">
      <c r="B766" s="14"/>
      <c r="E766" s="178"/>
      <c r="F766" s="178"/>
    </row>
    <row r="767" spans="1:67">
      <c r="A767" t="s">
        <v>399</v>
      </c>
      <c r="B767" s="14" t="s">
        <v>17</v>
      </c>
      <c r="E767" s="178"/>
      <c r="F767" s="178"/>
      <c r="I767" s="159" t="s">
        <v>548</v>
      </c>
      <c r="L767" s="2">
        <f t="shared" ref="L767:BO767" si="378">SUM(L762,L765)</f>
        <v>0</v>
      </c>
      <c r="M767" s="2">
        <f t="shared" si="378"/>
        <v>0</v>
      </c>
      <c r="N767" s="2">
        <f t="shared" si="378"/>
        <v>0</v>
      </c>
      <c r="O767" s="2">
        <f t="shared" si="378"/>
        <v>0</v>
      </c>
      <c r="P767" s="2">
        <f t="shared" si="378"/>
        <v>0</v>
      </c>
      <c r="Q767" s="2">
        <f t="shared" si="378"/>
        <v>0</v>
      </c>
      <c r="R767" s="2">
        <f t="shared" si="378"/>
        <v>0</v>
      </c>
      <c r="S767" s="2">
        <f t="shared" si="378"/>
        <v>0</v>
      </c>
      <c r="T767" s="2">
        <f t="shared" si="378"/>
        <v>0</v>
      </c>
      <c r="U767" s="2">
        <f t="shared" si="378"/>
        <v>0</v>
      </c>
      <c r="V767" s="2">
        <f t="shared" si="378"/>
        <v>0</v>
      </c>
      <c r="W767" s="2">
        <f t="shared" si="378"/>
        <v>0</v>
      </c>
      <c r="X767" s="2">
        <f t="shared" si="378"/>
        <v>0</v>
      </c>
      <c r="Y767" s="2">
        <f t="shared" si="378"/>
        <v>0</v>
      </c>
      <c r="Z767" s="2">
        <f t="shared" si="378"/>
        <v>0</v>
      </c>
      <c r="AA767" s="2">
        <f t="shared" si="378"/>
        <v>0</v>
      </c>
      <c r="AB767" s="2">
        <f t="shared" si="378"/>
        <v>0</v>
      </c>
      <c r="AC767" s="2">
        <f t="shared" si="378"/>
        <v>0</v>
      </c>
      <c r="AD767" s="2">
        <f t="shared" si="378"/>
        <v>0</v>
      </c>
      <c r="AE767" s="2">
        <f t="shared" si="378"/>
        <v>0</v>
      </c>
      <c r="AF767" s="2">
        <f t="shared" si="378"/>
        <v>0</v>
      </c>
      <c r="AG767" s="2">
        <f t="shared" si="378"/>
        <v>0</v>
      </c>
      <c r="AH767" s="2">
        <f t="shared" si="378"/>
        <v>0</v>
      </c>
      <c r="AI767" s="2">
        <f t="shared" si="378"/>
        <v>0</v>
      </c>
      <c r="AJ767" s="2">
        <f t="shared" si="378"/>
        <v>0</v>
      </c>
      <c r="AK767" s="2">
        <f t="shared" si="378"/>
        <v>0</v>
      </c>
      <c r="AL767" s="2">
        <f t="shared" si="378"/>
        <v>0</v>
      </c>
      <c r="AM767" s="2">
        <f t="shared" si="378"/>
        <v>0</v>
      </c>
      <c r="AN767" s="2">
        <f t="shared" si="378"/>
        <v>0</v>
      </c>
      <c r="AO767" s="2">
        <f t="shared" si="378"/>
        <v>0</v>
      </c>
      <c r="AP767" s="2">
        <f t="shared" si="378"/>
        <v>0</v>
      </c>
      <c r="AQ767" s="2">
        <f t="shared" si="378"/>
        <v>0</v>
      </c>
      <c r="AR767" s="2">
        <f t="shared" si="378"/>
        <v>0</v>
      </c>
      <c r="AS767" s="2">
        <f t="shared" si="378"/>
        <v>0</v>
      </c>
      <c r="AT767" s="2">
        <f t="shared" si="378"/>
        <v>0</v>
      </c>
      <c r="AU767" s="2">
        <f t="shared" si="378"/>
        <v>0</v>
      </c>
      <c r="AV767" s="2">
        <f t="shared" si="378"/>
        <v>0</v>
      </c>
      <c r="AW767" s="2">
        <f t="shared" si="378"/>
        <v>123.34060090212954</v>
      </c>
      <c r="AX767" s="2">
        <f t="shared" si="378"/>
        <v>1469.4815135973968</v>
      </c>
      <c r="AY767" s="2">
        <f t="shared" si="378"/>
        <v>1509.0453653287702</v>
      </c>
      <c r="AZ767" s="2">
        <f t="shared" si="378"/>
        <v>1548.8813354075087</v>
      </c>
      <c r="BA767" s="2">
        <f t="shared" si="378"/>
        <v>1590.1004982483448</v>
      </c>
      <c r="BB767" s="2">
        <f t="shared" si="378"/>
        <v>1630.7045359717717</v>
      </c>
      <c r="BC767" s="2">
        <f t="shared" si="378"/>
        <v>1658.5283295324432</v>
      </c>
      <c r="BD767" s="2">
        <f t="shared" si="378"/>
        <v>1703.3888887048083</v>
      </c>
      <c r="BE767" s="2">
        <f t="shared" si="378"/>
        <v>1749.2856500207756</v>
      </c>
      <c r="BF767" s="2">
        <f t="shared" si="378"/>
        <v>1780.9294980144832</v>
      </c>
      <c r="BG767" s="2">
        <f t="shared" si="378"/>
        <v>1828.1746810199884</v>
      </c>
      <c r="BH767" s="2">
        <f t="shared" si="378"/>
        <v>1869.1350255991697</v>
      </c>
      <c r="BI767" s="2">
        <f t="shared" si="378"/>
        <v>1871.4038897961707</v>
      </c>
      <c r="BJ767" s="2">
        <f t="shared" si="378"/>
        <v>1920.628927201029</v>
      </c>
      <c r="BK767" s="2">
        <f t="shared" si="378"/>
        <v>1970.0570844958245</v>
      </c>
      <c r="BL767" s="2">
        <f t="shared" si="378"/>
        <v>2020.4879237627736</v>
      </c>
      <c r="BM767" s="2">
        <f t="shared" si="378"/>
        <v>2073.7819816253723</v>
      </c>
      <c r="BN767" s="2">
        <f t="shared" si="378"/>
        <v>2120.8001415864519</v>
      </c>
      <c r="BO767" s="2">
        <f t="shared" si="378"/>
        <v>2175.468004809205</v>
      </c>
    </row>
    <row r="768" spans="1:67">
      <c r="B768" s="14"/>
      <c r="E768" s="178"/>
      <c r="F768" s="178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 spans="1:67">
      <c r="A769">
        <f>+A761+1</f>
        <v>14</v>
      </c>
      <c r="B769" s="13" t="s">
        <v>565</v>
      </c>
      <c r="C769" s="176">
        <v>2052</v>
      </c>
      <c r="D769" s="159">
        <v>12</v>
      </c>
      <c r="E769" s="159">
        <v>0</v>
      </c>
      <c r="F769" s="159">
        <v>0</v>
      </c>
      <c r="G769" s="159">
        <v>60</v>
      </c>
      <c r="H769" s="59">
        <f>(DATE(C769,12,31)-DATE(C769,D769,1)+1)/365</f>
        <v>8.4931506849315067E-2</v>
      </c>
      <c r="I769" s="177">
        <f>+$C$7</f>
        <v>2.5000000000000001E-2</v>
      </c>
      <c r="J769" s="2">
        <f>NPV($C$4,M769:BO769)+L769</f>
        <v>0</v>
      </c>
      <c r="L769" s="2">
        <f>L775</f>
        <v>0</v>
      </c>
      <c r="M769" s="2">
        <f t="shared" ref="M769:BO769" si="379">M775</f>
        <v>0</v>
      </c>
      <c r="N769" s="2">
        <f t="shared" si="379"/>
        <v>0</v>
      </c>
      <c r="O769" s="2">
        <f t="shared" si="379"/>
        <v>0</v>
      </c>
      <c r="P769" s="2">
        <f t="shared" si="379"/>
        <v>0</v>
      </c>
      <c r="Q769" s="2">
        <f t="shared" si="379"/>
        <v>0</v>
      </c>
      <c r="R769" s="2">
        <f t="shared" si="379"/>
        <v>0</v>
      </c>
      <c r="S769" s="2">
        <f t="shared" si="379"/>
        <v>0</v>
      </c>
      <c r="T769" s="2">
        <f t="shared" si="379"/>
        <v>0</v>
      </c>
      <c r="U769" s="2">
        <f t="shared" si="379"/>
        <v>0</v>
      </c>
      <c r="V769" s="2">
        <f t="shared" si="379"/>
        <v>0</v>
      </c>
      <c r="W769" s="2">
        <f t="shared" si="379"/>
        <v>0</v>
      </c>
      <c r="X769" s="2">
        <f t="shared" si="379"/>
        <v>0</v>
      </c>
      <c r="Y769" s="2">
        <f t="shared" si="379"/>
        <v>0</v>
      </c>
      <c r="Z769" s="2">
        <f t="shared" si="379"/>
        <v>0</v>
      </c>
      <c r="AA769" s="2">
        <f t="shared" si="379"/>
        <v>0</v>
      </c>
      <c r="AB769" s="2">
        <f t="shared" si="379"/>
        <v>0</v>
      </c>
      <c r="AC769" s="2">
        <f t="shared" si="379"/>
        <v>0</v>
      </c>
      <c r="AD769" s="2">
        <f t="shared" si="379"/>
        <v>0</v>
      </c>
      <c r="AE769" s="2">
        <f t="shared" si="379"/>
        <v>0</v>
      </c>
      <c r="AF769" s="2">
        <f t="shared" si="379"/>
        <v>0</v>
      </c>
      <c r="AG769" s="2">
        <f t="shared" si="379"/>
        <v>0</v>
      </c>
      <c r="AH769" s="2">
        <f t="shared" si="379"/>
        <v>0</v>
      </c>
      <c r="AI769" s="2">
        <f t="shared" si="379"/>
        <v>0</v>
      </c>
      <c r="AJ769" s="2">
        <f t="shared" si="379"/>
        <v>0</v>
      </c>
      <c r="AK769" s="2">
        <f t="shared" si="379"/>
        <v>0</v>
      </c>
      <c r="AL769" s="2">
        <f t="shared" si="379"/>
        <v>0</v>
      </c>
      <c r="AM769" s="2">
        <f t="shared" si="379"/>
        <v>0</v>
      </c>
      <c r="AN769" s="2">
        <f t="shared" si="379"/>
        <v>0</v>
      </c>
      <c r="AO769" s="2">
        <f t="shared" si="379"/>
        <v>0</v>
      </c>
      <c r="AP769" s="2">
        <f t="shared" si="379"/>
        <v>0</v>
      </c>
      <c r="AQ769" s="2">
        <f t="shared" si="379"/>
        <v>0</v>
      </c>
      <c r="AR769" s="2">
        <f t="shared" si="379"/>
        <v>0</v>
      </c>
      <c r="AS769" s="2">
        <f t="shared" si="379"/>
        <v>0</v>
      </c>
      <c r="AT769" s="2">
        <f t="shared" si="379"/>
        <v>0</v>
      </c>
      <c r="AU769" s="2">
        <f t="shared" si="379"/>
        <v>0</v>
      </c>
      <c r="AV769" s="2">
        <f t="shared" si="379"/>
        <v>0</v>
      </c>
      <c r="AW769" s="2">
        <f t="shared" si="379"/>
        <v>0</v>
      </c>
      <c r="AX769" s="2">
        <f t="shared" si="379"/>
        <v>0</v>
      </c>
      <c r="AY769" s="2">
        <f t="shared" si="379"/>
        <v>0</v>
      </c>
      <c r="AZ769" s="2">
        <f t="shared" si="379"/>
        <v>0</v>
      </c>
      <c r="BA769" s="2">
        <f t="shared" si="379"/>
        <v>0</v>
      </c>
      <c r="BB769" s="2">
        <f t="shared" si="379"/>
        <v>0</v>
      </c>
      <c r="BC769" s="2">
        <f t="shared" si="379"/>
        <v>0</v>
      </c>
      <c r="BD769" s="2">
        <f t="shared" si="379"/>
        <v>0</v>
      </c>
      <c r="BE769" s="2">
        <f t="shared" si="379"/>
        <v>0</v>
      </c>
      <c r="BF769" s="2">
        <f t="shared" si="379"/>
        <v>0</v>
      </c>
      <c r="BG769" s="2">
        <f t="shared" si="379"/>
        <v>0</v>
      </c>
      <c r="BH769" s="2">
        <f t="shared" si="379"/>
        <v>0</v>
      </c>
      <c r="BI769" s="2">
        <f t="shared" si="379"/>
        <v>0</v>
      </c>
      <c r="BJ769" s="2">
        <f t="shared" si="379"/>
        <v>0</v>
      </c>
      <c r="BK769" s="2">
        <f t="shared" si="379"/>
        <v>0</v>
      </c>
      <c r="BL769" s="2">
        <f t="shared" si="379"/>
        <v>0</v>
      </c>
      <c r="BM769" s="2">
        <f t="shared" si="379"/>
        <v>0</v>
      </c>
      <c r="BN769" s="2">
        <f t="shared" si="379"/>
        <v>0</v>
      </c>
      <c r="BO769" s="2">
        <f t="shared" si="379"/>
        <v>0</v>
      </c>
    </row>
    <row r="770" spans="1:67">
      <c r="B770" s="14" t="s">
        <v>324</v>
      </c>
      <c r="E770" s="178"/>
      <c r="F770" s="178"/>
      <c r="J770" s="2">
        <f>NPV($C$4,M770:BO770)+L770</f>
        <v>0</v>
      </c>
      <c r="L770" s="2">
        <f t="shared" ref="L770:BO770" si="380">IF(OR(L$10&lt;$C769,L$10&gt;$C769+$G769),0,IF(L$10=$C769,$E769*(1+$I769)^(L$10-$E$663)*$H769,IF(L$10=$C769+$G769,$E769*(1+$I769)^(L$10-$E$663)*(1-$H769),$E769*(1+$I769)^(L$10-$E$663))))</f>
        <v>0</v>
      </c>
      <c r="M770" s="2">
        <f t="shared" si="380"/>
        <v>0</v>
      </c>
      <c r="N770" s="2">
        <f t="shared" si="380"/>
        <v>0</v>
      </c>
      <c r="O770" s="2">
        <f t="shared" si="380"/>
        <v>0</v>
      </c>
      <c r="P770" s="2">
        <f t="shared" si="380"/>
        <v>0</v>
      </c>
      <c r="Q770" s="2">
        <f t="shared" si="380"/>
        <v>0</v>
      </c>
      <c r="R770" s="2">
        <f t="shared" si="380"/>
        <v>0</v>
      </c>
      <c r="S770" s="2">
        <f t="shared" si="380"/>
        <v>0</v>
      </c>
      <c r="T770" s="2">
        <f t="shared" si="380"/>
        <v>0</v>
      </c>
      <c r="U770" s="2">
        <f t="shared" si="380"/>
        <v>0</v>
      </c>
      <c r="V770" s="2">
        <f t="shared" si="380"/>
        <v>0</v>
      </c>
      <c r="W770" s="2">
        <f t="shared" si="380"/>
        <v>0</v>
      </c>
      <c r="X770" s="2">
        <f t="shared" si="380"/>
        <v>0</v>
      </c>
      <c r="Y770" s="2">
        <f t="shared" si="380"/>
        <v>0</v>
      </c>
      <c r="Z770" s="2">
        <f t="shared" si="380"/>
        <v>0</v>
      </c>
      <c r="AA770" s="2">
        <f t="shared" si="380"/>
        <v>0</v>
      </c>
      <c r="AB770" s="2">
        <f t="shared" si="380"/>
        <v>0</v>
      </c>
      <c r="AC770" s="2">
        <f t="shared" si="380"/>
        <v>0</v>
      </c>
      <c r="AD770" s="2">
        <f t="shared" si="380"/>
        <v>0</v>
      </c>
      <c r="AE770" s="2">
        <f t="shared" si="380"/>
        <v>0</v>
      </c>
      <c r="AF770" s="2">
        <f t="shared" si="380"/>
        <v>0</v>
      </c>
      <c r="AG770" s="2">
        <f t="shared" si="380"/>
        <v>0</v>
      </c>
      <c r="AH770" s="2">
        <f t="shared" si="380"/>
        <v>0</v>
      </c>
      <c r="AI770" s="2">
        <f t="shared" si="380"/>
        <v>0</v>
      </c>
      <c r="AJ770" s="2">
        <f t="shared" si="380"/>
        <v>0</v>
      </c>
      <c r="AK770" s="2">
        <f t="shared" si="380"/>
        <v>0</v>
      </c>
      <c r="AL770" s="2">
        <f t="shared" si="380"/>
        <v>0</v>
      </c>
      <c r="AM770" s="2">
        <f t="shared" si="380"/>
        <v>0</v>
      </c>
      <c r="AN770" s="2">
        <f t="shared" si="380"/>
        <v>0</v>
      </c>
      <c r="AO770" s="2">
        <f t="shared" si="380"/>
        <v>0</v>
      </c>
      <c r="AP770" s="2">
        <f t="shared" si="380"/>
        <v>0</v>
      </c>
      <c r="AQ770" s="2">
        <f t="shared" si="380"/>
        <v>0</v>
      </c>
      <c r="AR770" s="2">
        <f t="shared" si="380"/>
        <v>0</v>
      </c>
      <c r="AS770" s="2">
        <f t="shared" si="380"/>
        <v>0</v>
      </c>
      <c r="AT770" s="2">
        <f t="shared" si="380"/>
        <v>0</v>
      </c>
      <c r="AU770" s="2">
        <f t="shared" si="380"/>
        <v>0</v>
      </c>
      <c r="AV770" s="2">
        <f t="shared" si="380"/>
        <v>0</v>
      </c>
      <c r="AW770" s="2">
        <f t="shared" si="380"/>
        <v>0</v>
      </c>
      <c r="AX770" s="2">
        <f t="shared" si="380"/>
        <v>0</v>
      </c>
      <c r="AY770" s="2">
        <f t="shared" si="380"/>
        <v>0</v>
      </c>
      <c r="AZ770" s="2">
        <f t="shared" si="380"/>
        <v>0</v>
      </c>
      <c r="BA770" s="2">
        <f t="shared" si="380"/>
        <v>0</v>
      </c>
      <c r="BB770" s="2">
        <f t="shared" si="380"/>
        <v>0</v>
      </c>
      <c r="BC770" s="2">
        <f t="shared" si="380"/>
        <v>0</v>
      </c>
      <c r="BD770" s="2">
        <f t="shared" si="380"/>
        <v>0</v>
      </c>
      <c r="BE770" s="2">
        <f t="shared" si="380"/>
        <v>0</v>
      </c>
      <c r="BF770" s="2">
        <f t="shared" si="380"/>
        <v>0</v>
      </c>
      <c r="BG770" s="2">
        <f t="shared" si="380"/>
        <v>0</v>
      </c>
      <c r="BH770" s="2">
        <f t="shared" si="380"/>
        <v>0</v>
      </c>
      <c r="BI770" s="2">
        <f t="shared" si="380"/>
        <v>0</v>
      </c>
      <c r="BJ770" s="2">
        <f t="shared" si="380"/>
        <v>0</v>
      </c>
      <c r="BK770" s="2">
        <f t="shared" si="380"/>
        <v>0</v>
      </c>
      <c r="BL770" s="2">
        <f t="shared" si="380"/>
        <v>0</v>
      </c>
      <c r="BM770" s="2">
        <f t="shared" si="380"/>
        <v>0</v>
      </c>
      <c r="BN770" s="2">
        <f t="shared" si="380"/>
        <v>0</v>
      </c>
      <c r="BO770" s="2">
        <f t="shared" si="380"/>
        <v>0</v>
      </c>
    </row>
    <row r="771" spans="1:67">
      <c r="B771" s="14"/>
      <c r="E771" s="178"/>
      <c r="F771" s="178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 spans="1:67">
      <c r="B772" s="15" t="s">
        <v>325</v>
      </c>
      <c r="E772" s="178"/>
      <c r="F772" s="178"/>
      <c r="L772" s="18">
        <v>0</v>
      </c>
      <c r="M772" s="18">
        <v>0</v>
      </c>
      <c r="N772" s="18">
        <v>0</v>
      </c>
      <c r="O772" s="18">
        <v>0</v>
      </c>
      <c r="P772" s="18">
        <v>0</v>
      </c>
      <c r="Q772" s="18">
        <v>0</v>
      </c>
      <c r="R772" s="18">
        <v>0</v>
      </c>
      <c r="S772" s="18">
        <v>0</v>
      </c>
      <c r="T772" s="18">
        <v>0</v>
      </c>
      <c r="U772" s="18">
        <v>0</v>
      </c>
      <c r="V772" s="18">
        <v>0</v>
      </c>
      <c r="W772" s="18">
        <v>0</v>
      </c>
      <c r="X772" s="18">
        <v>0</v>
      </c>
      <c r="Y772" s="18">
        <v>0</v>
      </c>
      <c r="Z772" s="18">
        <v>0</v>
      </c>
      <c r="AA772" s="18">
        <v>0</v>
      </c>
      <c r="AB772" s="18">
        <v>0</v>
      </c>
      <c r="AC772" s="18">
        <v>0</v>
      </c>
      <c r="AD772" s="18">
        <v>0</v>
      </c>
      <c r="AE772" s="18">
        <v>0</v>
      </c>
      <c r="AF772" s="18">
        <v>0</v>
      </c>
      <c r="AG772" s="18">
        <v>0</v>
      </c>
      <c r="AH772" s="18">
        <v>0</v>
      </c>
      <c r="AI772" s="18">
        <v>0</v>
      </c>
      <c r="AJ772" s="18">
        <v>0</v>
      </c>
      <c r="AK772" s="18">
        <v>0</v>
      </c>
      <c r="AL772" s="18">
        <v>0</v>
      </c>
      <c r="AM772" s="18">
        <v>0</v>
      </c>
      <c r="AN772" s="18">
        <v>0</v>
      </c>
      <c r="AO772" s="18">
        <v>0</v>
      </c>
      <c r="AP772" s="18">
        <v>0</v>
      </c>
      <c r="AQ772" s="18">
        <v>0</v>
      </c>
      <c r="AR772" s="18">
        <v>0</v>
      </c>
      <c r="AS772" s="18">
        <v>0</v>
      </c>
      <c r="AT772" s="18">
        <v>0</v>
      </c>
      <c r="AU772" s="18">
        <v>0</v>
      </c>
      <c r="AV772" s="18">
        <v>0</v>
      </c>
      <c r="AW772" s="18">
        <v>0</v>
      </c>
      <c r="AX772" s="18">
        <v>0</v>
      </c>
      <c r="AY772" s="18">
        <v>0</v>
      </c>
      <c r="AZ772" s="18">
        <v>0</v>
      </c>
      <c r="BA772" s="18">
        <v>0</v>
      </c>
      <c r="BB772" s="18">
        <v>0</v>
      </c>
      <c r="BC772" s="18">
        <v>0</v>
      </c>
      <c r="BD772" s="18">
        <v>0</v>
      </c>
      <c r="BE772" s="18">
        <v>0</v>
      </c>
      <c r="BF772" s="18">
        <v>0</v>
      </c>
      <c r="BG772" s="18">
        <v>0</v>
      </c>
      <c r="BH772" s="18">
        <v>0</v>
      </c>
      <c r="BI772" s="18">
        <v>0</v>
      </c>
      <c r="BJ772" s="18">
        <v>0</v>
      </c>
      <c r="BK772" s="18">
        <v>0</v>
      </c>
      <c r="BL772" s="18">
        <v>0</v>
      </c>
      <c r="BM772" s="18">
        <v>0</v>
      </c>
      <c r="BN772" s="18">
        <v>0</v>
      </c>
      <c r="BO772" s="18">
        <v>0</v>
      </c>
    </row>
    <row r="773" spans="1:67">
      <c r="B773" s="14" t="s">
        <v>326</v>
      </c>
      <c r="E773" s="178"/>
      <c r="F773" s="178"/>
      <c r="J773" s="2">
        <f>NPV($C$4,M773:BO773)+L773</f>
        <v>0</v>
      </c>
      <c r="L773" s="2">
        <f t="shared" ref="L773:BO773" si="381">IF(L$10&lt;$C769,0,$F769*L772*(1+$I769)^(L$10-$E$663))</f>
        <v>0</v>
      </c>
      <c r="M773" s="2">
        <f t="shared" si="381"/>
        <v>0</v>
      </c>
      <c r="N773" s="2">
        <f t="shared" si="381"/>
        <v>0</v>
      </c>
      <c r="O773" s="2">
        <f t="shared" si="381"/>
        <v>0</v>
      </c>
      <c r="P773" s="2">
        <f t="shared" si="381"/>
        <v>0</v>
      </c>
      <c r="Q773" s="2">
        <f t="shared" si="381"/>
        <v>0</v>
      </c>
      <c r="R773" s="2">
        <f t="shared" si="381"/>
        <v>0</v>
      </c>
      <c r="S773" s="2">
        <f t="shared" si="381"/>
        <v>0</v>
      </c>
      <c r="T773" s="2">
        <f t="shared" si="381"/>
        <v>0</v>
      </c>
      <c r="U773" s="2">
        <f t="shared" si="381"/>
        <v>0</v>
      </c>
      <c r="V773" s="2">
        <f t="shared" si="381"/>
        <v>0</v>
      </c>
      <c r="W773" s="2">
        <f t="shared" si="381"/>
        <v>0</v>
      </c>
      <c r="X773" s="2">
        <f t="shared" si="381"/>
        <v>0</v>
      </c>
      <c r="Y773" s="2">
        <f t="shared" si="381"/>
        <v>0</v>
      </c>
      <c r="Z773" s="2">
        <f t="shared" si="381"/>
        <v>0</v>
      </c>
      <c r="AA773" s="2">
        <f t="shared" si="381"/>
        <v>0</v>
      </c>
      <c r="AB773" s="2">
        <f t="shared" si="381"/>
        <v>0</v>
      </c>
      <c r="AC773" s="2">
        <f t="shared" si="381"/>
        <v>0</v>
      </c>
      <c r="AD773" s="2">
        <f t="shared" si="381"/>
        <v>0</v>
      </c>
      <c r="AE773" s="2">
        <f t="shared" si="381"/>
        <v>0</v>
      </c>
      <c r="AF773" s="2">
        <f t="shared" si="381"/>
        <v>0</v>
      </c>
      <c r="AG773" s="2">
        <f t="shared" si="381"/>
        <v>0</v>
      </c>
      <c r="AH773" s="2">
        <f t="shared" si="381"/>
        <v>0</v>
      </c>
      <c r="AI773" s="2">
        <f t="shared" si="381"/>
        <v>0</v>
      </c>
      <c r="AJ773" s="2">
        <f t="shared" si="381"/>
        <v>0</v>
      </c>
      <c r="AK773" s="2">
        <f t="shared" si="381"/>
        <v>0</v>
      </c>
      <c r="AL773" s="2">
        <f t="shared" si="381"/>
        <v>0</v>
      </c>
      <c r="AM773" s="2">
        <f t="shared" si="381"/>
        <v>0</v>
      </c>
      <c r="AN773" s="2">
        <f t="shared" si="381"/>
        <v>0</v>
      </c>
      <c r="AO773" s="2">
        <f t="shared" si="381"/>
        <v>0</v>
      </c>
      <c r="AP773" s="2">
        <f t="shared" si="381"/>
        <v>0</v>
      </c>
      <c r="AQ773" s="2">
        <f t="shared" si="381"/>
        <v>0</v>
      </c>
      <c r="AR773" s="2">
        <f t="shared" si="381"/>
        <v>0</v>
      </c>
      <c r="AS773" s="2">
        <f t="shared" si="381"/>
        <v>0</v>
      </c>
      <c r="AT773" s="2">
        <f t="shared" si="381"/>
        <v>0</v>
      </c>
      <c r="AU773" s="2">
        <f t="shared" si="381"/>
        <v>0</v>
      </c>
      <c r="AV773" s="2">
        <f t="shared" si="381"/>
        <v>0</v>
      </c>
      <c r="AW773" s="2">
        <f t="shared" si="381"/>
        <v>0</v>
      </c>
      <c r="AX773" s="2">
        <f t="shared" si="381"/>
        <v>0</v>
      </c>
      <c r="AY773" s="2">
        <f t="shared" si="381"/>
        <v>0</v>
      </c>
      <c r="AZ773" s="2">
        <f t="shared" si="381"/>
        <v>0</v>
      </c>
      <c r="BA773" s="2">
        <f t="shared" si="381"/>
        <v>0</v>
      </c>
      <c r="BB773" s="2">
        <f t="shared" si="381"/>
        <v>0</v>
      </c>
      <c r="BC773" s="2">
        <f t="shared" si="381"/>
        <v>0</v>
      </c>
      <c r="BD773" s="2">
        <f t="shared" si="381"/>
        <v>0</v>
      </c>
      <c r="BE773" s="2">
        <f t="shared" si="381"/>
        <v>0</v>
      </c>
      <c r="BF773" s="2">
        <f t="shared" si="381"/>
        <v>0</v>
      </c>
      <c r="BG773" s="2">
        <f t="shared" si="381"/>
        <v>0</v>
      </c>
      <c r="BH773" s="2">
        <f t="shared" si="381"/>
        <v>0</v>
      </c>
      <c r="BI773" s="2">
        <f t="shared" si="381"/>
        <v>0</v>
      </c>
      <c r="BJ773" s="2">
        <f t="shared" si="381"/>
        <v>0</v>
      </c>
      <c r="BK773" s="2">
        <f t="shared" si="381"/>
        <v>0</v>
      </c>
      <c r="BL773" s="2">
        <f t="shared" si="381"/>
        <v>0</v>
      </c>
      <c r="BM773" s="2">
        <f t="shared" si="381"/>
        <v>0</v>
      </c>
      <c r="BN773" s="2">
        <f t="shared" si="381"/>
        <v>0</v>
      </c>
      <c r="BO773" s="2">
        <f t="shared" si="381"/>
        <v>0</v>
      </c>
    </row>
    <row r="774" spans="1:67">
      <c r="B774" s="14"/>
      <c r="E774" s="178"/>
      <c r="F774" s="178"/>
    </row>
    <row r="775" spans="1:67">
      <c r="A775" t="s">
        <v>336</v>
      </c>
      <c r="B775" s="14" t="s">
        <v>17</v>
      </c>
      <c r="E775" s="178"/>
      <c r="F775" s="178"/>
      <c r="I775" s="159" t="s">
        <v>336</v>
      </c>
      <c r="J775" s="2">
        <f>NPV($C$4,M775:BO775)+L775</f>
        <v>0</v>
      </c>
      <c r="L775" s="2">
        <f t="shared" ref="L775:BO775" si="382">SUM(L770,L773)</f>
        <v>0</v>
      </c>
      <c r="M775" s="2">
        <f t="shared" si="382"/>
        <v>0</v>
      </c>
      <c r="N775" s="2">
        <f t="shared" si="382"/>
        <v>0</v>
      </c>
      <c r="O775" s="2">
        <f t="shared" si="382"/>
        <v>0</v>
      </c>
      <c r="P775" s="2">
        <f t="shared" si="382"/>
        <v>0</v>
      </c>
      <c r="Q775" s="2">
        <f t="shared" si="382"/>
        <v>0</v>
      </c>
      <c r="R775" s="2">
        <f t="shared" si="382"/>
        <v>0</v>
      </c>
      <c r="S775" s="2">
        <f t="shared" si="382"/>
        <v>0</v>
      </c>
      <c r="T775" s="2">
        <f t="shared" si="382"/>
        <v>0</v>
      </c>
      <c r="U775" s="2">
        <f t="shared" si="382"/>
        <v>0</v>
      </c>
      <c r="V775" s="2">
        <f t="shared" si="382"/>
        <v>0</v>
      </c>
      <c r="W775" s="2">
        <f t="shared" si="382"/>
        <v>0</v>
      </c>
      <c r="X775" s="2">
        <f t="shared" si="382"/>
        <v>0</v>
      </c>
      <c r="Y775" s="2">
        <f t="shared" si="382"/>
        <v>0</v>
      </c>
      <c r="Z775" s="2">
        <f t="shared" si="382"/>
        <v>0</v>
      </c>
      <c r="AA775" s="2">
        <f t="shared" si="382"/>
        <v>0</v>
      </c>
      <c r="AB775" s="2">
        <f t="shared" si="382"/>
        <v>0</v>
      </c>
      <c r="AC775" s="2">
        <f t="shared" si="382"/>
        <v>0</v>
      </c>
      <c r="AD775" s="2">
        <f t="shared" si="382"/>
        <v>0</v>
      </c>
      <c r="AE775" s="2">
        <f t="shared" si="382"/>
        <v>0</v>
      </c>
      <c r="AF775" s="2">
        <f t="shared" si="382"/>
        <v>0</v>
      </c>
      <c r="AG775" s="2">
        <f t="shared" si="382"/>
        <v>0</v>
      </c>
      <c r="AH775" s="2">
        <f t="shared" si="382"/>
        <v>0</v>
      </c>
      <c r="AI775" s="2">
        <f t="shared" si="382"/>
        <v>0</v>
      </c>
      <c r="AJ775" s="2">
        <f t="shared" si="382"/>
        <v>0</v>
      </c>
      <c r="AK775" s="2">
        <f t="shared" si="382"/>
        <v>0</v>
      </c>
      <c r="AL775" s="2">
        <f t="shared" si="382"/>
        <v>0</v>
      </c>
      <c r="AM775" s="2">
        <f t="shared" si="382"/>
        <v>0</v>
      </c>
      <c r="AN775" s="2">
        <f t="shared" si="382"/>
        <v>0</v>
      </c>
      <c r="AO775" s="2">
        <f t="shared" si="382"/>
        <v>0</v>
      </c>
      <c r="AP775" s="2">
        <f t="shared" si="382"/>
        <v>0</v>
      </c>
      <c r="AQ775" s="2">
        <f t="shared" si="382"/>
        <v>0</v>
      </c>
      <c r="AR775" s="2">
        <f t="shared" si="382"/>
        <v>0</v>
      </c>
      <c r="AS775" s="2">
        <f t="shared" si="382"/>
        <v>0</v>
      </c>
      <c r="AT775" s="2">
        <f t="shared" si="382"/>
        <v>0</v>
      </c>
      <c r="AU775" s="2">
        <f t="shared" si="382"/>
        <v>0</v>
      </c>
      <c r="AV775" s="2">
        <f t="shared" si="382"/>
        <v>0</v>
      </c>
      <c r="AW775" s="2">
        <f t="shared" si="382"/>
        <v>0</v>
      </c>
      <c r="AX775" s="2">
        <f t="shared" si="382"/>
        <v>0</v>
      </c>
      <c r="AY775" s="2">
        <f t="shared" si="382"/>
        <v>0</v>
      </c>
      <c r="AZ775" s="2">
        <f t="shared" si="382"/>
        <v>0</v>
      </c>
      <c r="BA775" s="2">
        <f t="shared" si="382"/>
        <v>0</v>
      </c>
      <c r="BB775" s="2">
        <f t="shared" si="382"/>
        <v>0</v>
      </c>
      <c r="BC775" s="2">
        <f t="shared" si="382"/>
        <v>0</v>
      </c>
      <c r="BD775" s="2">
        <f t="shared" si="382"/>
        <v>0</v>
      </c>
      <c r="BE775" s="2">
        <f t="shared" si="382"/>
        <v>0</v>
      </c>
      <c r="BF775" s="2">
        <f t="shared" si="382"/>
        <v>0</v>
      </c>
      <c r="BG775" s="2">
        <f t="shared" si="382"/>
        <v>0</v>
      </c>
      <c r="BH775" s="2">
        <f t="shared" si="382"/>
        <v>0</v>
      </c>
      <c r="BI775" s="2">
        <f t="shared" si="382"/>
        <v>0</v>
      </c>
      <c r="BJ775" s="2">
        <f t="shared" si="382"/>
        <v>0</v>
      </c>
      <c r="BK775" s="2">
        <f t="shared" si="382"/>
        <v>0</v>
      </c>
      <c r="BL775" s="2">
        <f t="shared" si="382"/>
        <v>0</v>
      </c>
      <c r="BM775" s="2">
        <f t="shared" si="382"/>
        <v>0</v>
      </c>
      <c r="BN775" s="2">
        <f t="shared" si="382"/>
        <v>0</v>
      </c>
      <c r="BO775" s="2">
        <f t="shared" si="382"/>
        <v>0</v>
      </c>
    </row>
    <row r="776" spans="1:67">
      <c r="B776" s="14"/>
      <c r="E776" s="178"/>
      <c r="F776" s="178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 spans="1:67">
      <c r="A777">
        <f>+A769+1</f>
        <v>15</v>
      </c>
      <c r="B777" s="13" t="s">
        <v>547</v>
      </c>
      <c r="C777" s="176">
        <v>2054</v>
      </c>
      <c r="D777" s="159">
        <v>12</v>
      </c>
      <c r="E777" s="159">
        <v>551</v>
      </c>
      <c r="F777" s="159">
        <v>5.62</v>
      </c>
      <c r="G777" s="159">
        <v>25</v>
      </c>
      <c r="H777" s="59">
        <f>(DATE(C777,12,31)-DATE(C777,D777,1)+1)/365</f>
        <v>8.4931506849315067E-2</v>
      </c>
      <c r="I777" s="177">
        <f>+$C$7</f>
        <v>2.5000000000000001E-2</v>
      </c>
      <c r="J777" s="2">
        <f>NPV($C$4,M777:BO777)+L777</f>
        <v>922.71297857835157</v>
      </c>
      <c r="L777" s="2">
        <f>+L783</f>
        <v>0</v>
      </c>
      <c r="M777" s="2">
        <f t="shared" ref="M777:BO777" si="383">+M783</f>
        <v>0</v>
      </c>
      <c r="N777" s="2">
        <f t="shared" si="383"/>
        <v>0</v>
      </c>
      <c r="O777" s="2">
        <f t="shared" si="383"/>
        <v>0</v>
      </c>
      <c r="P777" s="2">
        <f t="shared" si="383"/>
        <v>0</v>
      </c>
      <c r="Q777" s="2">
        <f t="shared" si="383"/>
        <v>0</v>
      </c>
      <c r="R777" s="2">
        <f t="shared" si="383"/>
        <v>0</v>
      </c>
      <c r="S777" s="2">
        <f t="shared" si="383"/>
        <v>0</v>
      </c>
      <c r="T777" s="2">
        <f t="shared" si="383"/>
        <v>0</v>
      </c>
      <c r="U777" s="2">
        <f t="shared" si="383"/>
        <v>0</v>
      </c>
      <c r="V777" s="2">
        <f t="shared" si="383"/>
        <v>0</v>
      </c>
      <c r="W777" s="2">
        <f t="shared" si="383"/>
        <v>0</v>
      </c>
      <c r="X777" s="2">
        <f t="shared" si="383"/>
        <v>0</v>
      </c>
      <c r="Y777" s="2">
        <f t="shared" si="383"/>
        <v>0</v>
      </c>
      <c r="Z777" s="2">
        <f t="shared" si="383"/>
        <v>0</v>
      </c>
      <c r="AA777" s="2">
        <f t="shared" si="383"/>
        <v>0</v>
      </c>
      <c r="AB777" s="2">
        <f t="shared" si="383"/>
        <v>0</v>
      </c>
      <c r="AC777" s="2">
        <f t="shared" si="383"/>
        <v>0</v>
      </c>
      <c r="AD777" s="2">
        <f t="shared" si="383"/>
        <v>0</v>
      </c>
      <c r="AE777" s="2">
        <f t="shared" si="383"/>
        <v>0</v>
      </c>
      <c r="AF777" s="2">
        <f t="shared" si="383"/>
        <v>0</v>
      </c>
      <c r="AG777" s="2">
        <f t="shared" si="383"/>
        <v>0</v>
      </c>
      <c r="AH777" s="2">
        <f t="shared" si="383"/>
        <v>0</v>
      </c>
      <c r="AI777" s="2">
        <f t="shared" si="383"/>
        <v>0</v>
      </c>
      <c r="AJ777" s="2">
        <f t="shared" si="383"/>
        <v>0</v>
      </c>
      <c r="AK777" s="2">
        <f t="shared" si="383"/>
        <v>0</v>
      </c>
      <c r="AL777" s="2">
        <f t="shared" si="383"/>
        <v>0</v>
      </c>
      <c r="AM777" s="2">
        <f t="shared" si="383"/>
        <v>0</v>
      </c>
      <c r="AN777" s="2">
        <f t="shared" si="383"/>
        <v>0</v>
      </c>
      <c r="AO777" s="2">
        <f t="shared" si="383"/>
        <v>0</v>
      </c>
      <c r="AP777" s="2">
        <f t="shared" si="383"/>
        <v>0</v>
      </c>
      <c r="AQ777" s="2">
        <f t="shared" si="383"/>
        <v>0</v>
      </c>
      <c r="AR777" s="2">
        <f t="shared" si="383"/>
        <v>0</v>
      </c>
      <c r="AS777" s="2">
        <f t="shared" si="383"/>
        <v>0</v>
      </c>
      <c r="AT777" s="2">
        <f t="shared" si="383"/>
        <v>0</v>
      </c>
      <c r="AU777" s="2">
        <f t="shared" si="383"/>
        <v>0</v>
      </c>
      <c r="AV777" s="2">
        <f t="shared" si="383"/>
        <v>0</v>
      </c>
      <c r="AW777" s="2">
        <f t="shared" si="383"/>
        <v>0</v>
      </c>
      <c r="AX777" s="2">
        <f t="shared" si="383"/>
        <v>0</v>
      </c>
      <c r="AY777" s="2">
        <f t="shared" si="383"/>
        <v>0</v>
      </c>
      <c r="AZ777" s="2">
        <f t="shared" si="383"/>
        <v>0</v>
      </c>
      <c r="BA777" s="2">
        <f t="shared" si="383"/>
        <v>0</v>
      </c>
      <c r="BB777" s="2">
        <f t="shared" si="383"/>
        <v>141.0267676331587</v>
      </c>
      <c r="BC777" s="2">
        <f t="shared" si="383"/>
        <v>1670.6600475638929</v>
      </c>
      <c r="BD777" s="2">
        <f t="shared" si="383"/>
        <v>1713.6300340158634</v>
      </c>
      <c r="BE777" s="2">
        <f t="shared" si="383"/>
        <v>1759.1357408548886</v>
      </c>
      <c r="BF777" s="2">
        <f t="shared" si="383"/>
        <v>1797.5368041264601</v>
      </c>
      <c r="BG777" s="2">
        <f t="shared" si="383"/>
        <v>1845.4730828392933</v>
      </c>
      <c r="BH777" s="2">
        <f t="shared" si="383"/>
        <v>1885.9180280593368</v>
      </c>
      <c r="BI777" s="2">
        <f t="shared" si="383"/>
        <v>1878.23058263507</v>
      </c>
      <c r="BJ777" s="2">
        <f t="shared" si="383"/>
        <v>1928.0249789723052</v>
      </c>
      <c r="BK777" s="2">
        <f t="shared" si="383"/>
        <v>1977.9715923493388</v>
      </c>
      <c r="BL777" s="2">
        <f t="shared" si="383"/>
        <v>2029.060549173983</v>
      </c>
      <c r="BM777" s="2">
        <f t="shared" si="383"/>
        <v>2083.1862488431047</v>
      </c>
      <c r="BN777" s="2">
        <f t="shared" si="383"/>
        <v>2128.7687583881916</v>
      </c>
      <c r="BO777" s="2">
        <f t="shared" si="383"/>
        <v>2183.929843392049</v>
      </c>
    </row>
    <row r="778" spans="1:67">
      <c r="B778" s="14" t="s">
        <v>324</v>
      </c>
      <c r="E778" s="178"/>
      <c r="F778" s="178"/>
      <c r="L778" s="2">
        <f t="shared" ref="L778:BO778" si="384">IF(OR(L$10&lt;$C777,L$10&gt;$C777+$G777),0,IF(L$10=$C777,$E777*(1+$I777)^(L$10-$E$663)*$H777,IF(L$10=$C777+$G777,$E777*(1+$I777)^(L$10-$E$663)*(1-$H777),$E777*(1+$I777)^(L$10-$E$663))))</f>
        <v>0</v>
      </c>
      <c r="M778" s="2">
        <f t="shared" si="384"/>
        <v>0</v>
      </c>
      <c r="N778" s="2">
        <f t="shared" si="384"/>
        <v>0</v>
      </c>
      <c r="O778" s="2">
        <f t="shared" si="384"/>
        <v>0</v>
      </c>
      <c r="P778" s="2">
        <f t="shared" si="384"/>
        <v>0</v>
      </c>
      <c r="Q778" s="2">
        <f t="shared" si="384"/>
        <v>0</v>
      </c>
      <c r="R778" s="2">
        <f t="shared" si="384"/>
        <v>0</v>
      </c>
      <c r="S778" s="2">
        <f t="shared" si="384"/>
        <v>0</v>
      </c>
      <c r="T778" s="2">
        <f t="shared" si="384"/>
        <v>0</v>
      </c>
      <c r="U778" s="2">
        <f t="shared" si="384"/>
        <v>0</v>
      </c>
      <c r="V778" s="2">
        <f t="shared" si="384"/>
        <v>0</v>
      </c>
      <c r="W778" s="2">
        <f t="shared" si="384"/>
        <v>0</v>
      </c>
      <c r="X778" s="2">
        <f t="shared" si="384"/>
        <v>0</v>
      </c>
      <c r="Y778" s="2">
        <f t="shared" si="384"/>
        <v>0</v>
      </c>
      <c r="Z778" s="2">
        <f t="shared" si="384"/>
        <v>0</v>
      </c>
      <c r="AA778" s="2">
        <f t="shared" si="384"/>
        <v>0</v>
      </c>
      <c r="AB778" s="2">
        <f t="shared" si="384"/>
        <v>0</v>
      </c>
      <c r="AC778" s="2">
        <f t="shared" si="384"/>
        <v>0</v>
      </c>
      <c r="AD778" s="2">
        <f t="shared" si="384"/>
        <v>0</v>
      </c>
      <c r="AE778" s="2">
        <f t="shared" si="384"/>
        <v>0</v>
      </c>
      <c r="AF778" s="2">
        <f t="shared" si="384"/>
        <v>0</v>
      </c>
      <c r="AG778" s="2">
        <f t="shared" si="384"/>
        <v>0</v>
      </c>
      <c r="AH778" s="2">
        <f t="shared" si="384"/>
        <v>0</v>
      </c>
      <c r="AI778" s="2">
        <f t="shared" si="384"/>
        <v>0</v>
      </c>
      <c r="AJ778" s="2">
        <f t="shared" si="384"/>
        <v>0</v>
      </c>
      <c r="AK778" s="2">
        <f t="shared" si="384"/>
        <v>0</v>
      </c>
      <c r="AL778" s="2">
        <f t="shared" si="384"/>
        <v>0</v>
      </c>
      <c r="AM778" s="2">
        <f t="shared" si="384"/>
        <v>0</v>
      </c>
      <c r="AN778" s="2">
        <f t="shared" si="384"/>
        <v>0</v>
      </c>
      <c r="AO778" s="2">
        <f t="shared" si="384"/>
        <v>0</v>
      </c>
      <c r="AP778" s="2">
        <f t="shared" si="384"/>
        <v>0</v>
      </c>
      <c r="AQ778" s="2">
        <f t="shared" si="384"/>
        <v>0</v>
      </c>
      <c r="AR778" s="2">
        <f t="shared" si="384"/>
        <v>0</v>
      </c>
      <c r="AS778" s="2">
        <f t="shared" si="384"/>
        <v>0</v>
      </c>
      <c r="AT778" s="2">
        <f t="shared" si="384"/>
        <v>0</v>
      </c>
      <c r="AU778" s="2">
        <f t="shared" si="384"/>
        <v>0</v>
      </c>
      <c r="AV778" s="2">
        <f t="shared" si="384"/>
        <v>0</v>
      </c>
      <c r="AW778" s="2">
        <f t="shared" si="384"/>
        <v>0</v>
      </c>
      <c r="AX778" s="2">
        <f t="shared" si="384"/>
        <v>0</v>
      </c>
      <c r="AY778" s="2">
        <f t="shared" si="384"/>
        <v>0</v>
      </c>
      <c r="AZ778" s="2">
        <f t="shared" si="384"/>
        <v>0</v>
      </c>
      <c r="BA778" s="2">
        <f t="shared" si="384"/>
        <v>0</v>
      </c>
      <c r="BB778" s="2">
        <f t="shared" si="384"/>
        <v>132.01484638179642</v>
      </c>
      <c r="BC778" s="2">
        <f t="shared" si="384"/>
        <v>1593.2275613738575</v>
      </c>
      <c r="BD778" s="2">
        <f t="shared" si="384"/>
        <v>1633.0582504082035</v>
      </c>
      <c r="BE778" s="2">
        <f t="shared" si="384"/>
        <v>1673.8847066684089</v>
      </c>
      <c r="BF778" s="2">
        <f t="shared" si="384"/>
        <v>1715.7318243351187</v>
      </c>
      <c r="BG778" s="2">
        <f t="shared" si="384"/>
        <v>1758.6251199434971</v>
      </c>
      <c r="BH778" s="2">
        <f t="shared" si="384"/>
        <v>1802.5907479420841</v>
      </c>
      <c r="BI778" s="2">
        <f t="shared" si="384"/>
        <v>1847.6555166406361</v>
      </c>
      <c r="BJ778" s="2">
        <f t="shared" si="384"/>
        <v>1893.8469045566521</v>
      </c>
      <c r="BK778" s="2">
        <f t="shared" si="384"/>
        <v>1941.1930771705686</v>
      </c>
      <c r="BL778" s="2">
        <f t="shared" si="384"/>
        <v>1989.7229040998325</v>
      </c>
      <c r="BM778" s="2">
        <f t="shared" si="384"/>
        <v>2039.4659767023281</v>
      </c>
      <c r="BN778" s="2">
        <f t="shared" si="384"/>
        <v>2090.4526261198862</v>
      </c>
      <c r="BO778" s="2">
        <f t="shared" si="384"/>
        <v>2142.7139417728831</v>
      </c>
    </row>
    <row r="779" spans="1:67">
      <c r="B779" s="14"/>
      <c r="E779" s="178"/>
      <c r="F779" s="178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pans="1:67">
      <c r="B780" s="15" t="s">
        <v>325</v>
      </c>
      <c r="E780" s="178"/>
      <c r="F780" s="178"/>
      <c r="L780" s="18">
        <v>0</v>
      </c>
      <c r="M780" s="18">
        <v>0</v>
      </c>
      <c r="N780" s="18">
        <v>0</v>
      </c>
      <c r="O780" s="18">
        <v>0</v>
      </c>
      <c r="P780" s="18">
        <v>0</v>
      </c>
      <c r="Q780" s="18">
        <v>0</v>
      </c>
      <c r="R780" s="18">
        <v>0</v>
      </c>
      <c r="S780" s="18">
        <v>0</v>
      </c>
      <c r="T780" s="18">
        <v>0</v>
      </c>
      <c r="U780" s="18">
        <v>0</v>
      </c>
      <c r="V780" s="18">
        <v>0</v>
      </c>
      <c r="W780" s="18">
        <v>0</v>
      </c>
      <c r="X780" s="18">
        <v>0</v>
      </c>
      <c r="Y780" s="18">
        <v>0</v>
      </c>
      <c r="Z780" s="18">
        <v>0</v>
      </c>
      <c r="AA780" s="18">
        <v>0</v>
      </c>
      <c r="AB780" s="18">
        <v>0</v>
      </c>
      <c r="AC780" s="18">
        <v>0</v>
      </c>
      <c r="AD780" s="18">
        <v>0</v>
      </c>
      <c r="AE780" s="18">
        <v>0</v>
      </c>
      <c r="AF780" s="18">
        <v>0</v>
      </c>
      <c r="AG780" s="18">
        <v>0</v>
      </c>
      <c r="AH780" s="18">
        <v>0</v>
      </c>
      <c r="AI780" s="18">
        <v>0</v>
      </c>
      <c r="AJ780" s="18">
        <v>0</v>
      </c>
      <c r="AK780" s="18">
        <v>0</v>
      </c>
      <c r="AL780" s="18">
        <v>0</v>
      </c>
      <c r="AM780" s="18">
        <v>0</v>
      </c>
      <c r="AN780" s="18">
        <v>0</v>
      </c>
      <c r="AO780" s="18">
        <v>0</v>
      </c>
      <c r="AP780" s="18">
        <v>0</v>
      </c>
      <c r="AQ780" s="18"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v>0</v>
      </c>
      <c r="BB780" s="18">
        <v>0.5684322714805603</v>
      </c>
      <c r="BC780" s="18">
        <v>4.7649755477905273</v>
      </c>
      <c r="BD780" s="18">
        <v>4.8372282981872559</v>
      </c>
      <c r="BE780" s="18">
        <v>4.9933199882507324</v>
      </c>
      <c r="BF780" s="18">
        <v>4.6746125221252441</v>
      </c>
      <c r="BG780" s="18">
        <v>4.8417420387268066</v>
      </c>
      <c r="BH780" s="18">
        <v>4.5321612358093262</v>
      </c>
      <c r="BI780" s="18">
        <v>1.6224139928817749</v>
      </c>
      <c r="BJ780" s="18">
        <v>1.7693673372268677</v>
      </c>
      <c r="BK780" s="18">
        <v>1.8575509786605835</v>
      </c>
      <c r="BL780" s="18">
        <v>1.9383448362350464</v>
      </c>
      <c r="BM780" s="18">
        <v>2.1017529964447021</v>
      </c>
      <c r="BN780" s="18">
        <v>1.7970353364944458</v>
      </c>
      <c r="BO780" s="18">
        <v>1.8858879804611206</v>
      </c>
    </row>
    <row r="781" spans="1:67">
      <c r="B781" s="14" t="s">
        <v>326</v>
      </c>
      <c r="E781" s="178"/>
      <c r="F781" s="178"/>
      <c r="L781" s="2">
        <f t="shared" ref="L781:BO781" si="385">IF(L$10&lt;$C777,0,$F777*L780*(1+$I777)^(L$10-$E$663))</f>
        <v>0</v>
      </c>
      <c r="M781" s="2">
        <f t="shared" si="385"/>
        <v>0</v>
      </c>
      <c r="N781" s="2">
        <f t="shared" si="385"/>
        <v>0</v>
      </c>
      <c r="O781" s="2">
        <f t="shared" si="385"/>
        <v>0</v>
      </c>
      <c r="P781" s="2">
        <f t="shared" si="385"/>
        <v>0</v>
      </c>
      <c r="Q781" s="2">
        <f t="shared" si="385"/>
        <v>0</v>
      </c>
      <c r="R781" s="2">
        <f t="shared" si="385"/>
        <v>0</v>
      </c>
      <c r="S781" s="2">
        <f t="shared" si="385"/>
        <v>0</v>
      </c>
      <c r="T781" s="2">
        <f t="shared" si="385"/>
        <v>0</v>
      </c>
      <c r="U781" s="2">
        <f t="shared" si="385"/>
        <v>0</v>
      </c>
      <c r="V781" s="2">
        <f t="shared" si="385"/>
        <v>0</v>
      </c>
      <c r="W781" s="2">
        <f t="shared" si="385"/>
        <v>0</v>
      </c>
      <c r="X781" s="2">
        <f t="shared" si="385"/>
        <v>0</v>
      </c>
      <c r="Y781" s="2">
        <f t="shared" si="385"/>
        <v>0</v>
      </c>
      <c r="Z781" s="2">
        <f t="shared" si="385"/>
        <v>0</v>
      </c>
      <c r="AA781" s="2">
        <f t="shared" si="385"/>
        <v>0</v>
      </c>
      <c r="AB781" s="2">
        <f t="shared" si="385"/>
        <v>0</v>
      </c>
      <c r="AC781" s="2">
        <f t="shared" si="385"/>
        <v>0</v>
      </c>
      <c r="AD781" s="2">
        <f t="shared" si="385"/>
        <v>0</v>
      </c>
      <c r="AE781" s="2">
        <f t="shared" si="385"/>
        <v>0</v>
      </c>
      <c r="AF781" s="2">
        <f t="shared" si="385"/>
        <v>0</v>
      </c>
      <c r="AG781" s="2">
        <f t="shared" si="385"/>
        <v>0</v>
      </c>
      <c r="AH781" s="2">
        <f t="shared" si="385"/>
        <v>0</v>
      </c>
      <c r="AI781" s="2">
        <f t="shared" si="385"/>
        <v>0</v>
      </c>
      <c r="AJ781" s="2">
        <f t="shared" si="385"/>
        <v>0</v>
      </c>
      <c r="AK781" s="2">
        <f t="shared" si="385"/>
        <v>0</v>
      </c>
      <c r="AL781" s="2">
        <f t="shared" si="385"/>
        <v>0</v>
      </c>
      <c r="AM781" s="2">
        <f t="shared" si="385"/>
        <v>0</v>
      </c>
      <c r="AN781" s="2">
        <f t="shared" si="385"/>
        <v>0</v>
      </c>
      <c r="AO781" s="2">
        <f t="shared" si="385"/>
        <v>0</v>
      </c>
      <c r="AP781" s="2">
        <f t="shared" si="385"/>
        <v>0</v>
      </c>
      <c r="AQ781" s="2">
        <f t="shared" si="385"/>
        <v>0</v>
      </c>
      <c r="AR781" s="2">
        <f t="shared" si="385"/>
        <v>0</v>
      </c>
      <c r="AS781" s="2">
        <f t="shared" si="385"/>
        <v>0</v>
      </c>
      <c r="AT781" s="2">
        <f t="shared" si="385"/>
        <v>0</v>
      </c>
      <c r="AU781" s="2">
        <f t="shared" si="385"/>
        <v>0</v>
      </c>
      <c r="AV781" s="2">
        <f t="shared" si="385"/>
        <v>0</v>
      </c>
      <c r="AW781" s="2">
        <f t="shared" si="385"/>
        <v>0</v>
      </c>
      <c r="AX781" s="2">
        <f t="shared" si="385"/>
        <v>0</v>
      </c>
      <c r="AY781" s="2">
        <f t="shared" si="385"/>
        <v>0</v>
      </c>
      <c r="AZ781" s="2">
        <f t="shared" si="385"/>
        <v>0</v>
      </c>
      <c r="BA781" s="2">
        <f t="shared" si="385"/>
        <v>0</v>
      </c>
      <c r="BB781" s="2">
        <f t="shared" si="385"/>
        <v>9.0119212513622724</v>
      </c>
      <c r="BC781" s="2">
        <f t="shared" si="385"/>
        <v>77.432486190035348</v>
      </c>
      <c r="BD781" s="2">
        <f t="shared" si="385"/>
        <v>80.57178360765981</v>
      </c>
      <c r="BE781" s="2">
        <f t="shared" si="385"/>
        <v>85.251034186479757</v>
      </c>
      <c r="BF781" s="2">
        <f t="shared" si="385"/>
        <v>81.804979791341253</v>
      </c>
      <c r="BG781" s="2">
        <f t="shared" si="385"/>
        <v>86.847962895796158</v>
      </c>
      <c r="BH781" s="2">
        <f t="shared" si="385"/>
        <v>83.327280117252798</v>
      </c>
      <c r="BI781" s="2">
        <f t="shared" si="385"/>
        <v>30.575065994433956</v>
      </c>
      <c r="BJ781" s="2">
        <f t="shared" si="385"/>
        <v>34.178074415653015</v>
      </c>
      <c r="BK781" s="2">
        <f t="shared" si="385"/>
        <v>36.77851517877032</v>
      </c>
      <c r="BL781" s="2">
        <f t="shared" si="385"/>
        <v>39.337645074150394</v>
      </c>
      <c r="BM781" s="2">
        <f t="shared" si="385"/>
        <v>43.720272140776771</v>
      </c>
      <c r="BN781" s="2">
        <f t="shared" si="385"/>
        <v>38.316132268305566</v>
      </c>
      <c r="BO781" s="2">
        <f t="shared" si="385"/>
        <v>41.215901619165955</v>
      </c>
    </row>
    <row r="782" spans="1:67">
      <c r="B782" s="14"/>
      <c r="E782" s="178"/>
      <c r="F782" s="178"/>
    </row>
    <row r="783" spans="1:67">
      <c r="A783" t="s">
        <v>399</v>
      </c>
      <c r="B783" s="14" t="s">
        <v>17</v>
      </c>
      <c r="E783" s="178"/>
      <c r="F783" s="178"/>
      <c r="I783" s="159" t="s">
        <v>548</v>
      </c>
      <c r="L783" s="2">
        <f t="shared" ref="L783:BO783" si="386">SUM(L778,L781)</f>
        <v>0</v>
      </c>
      <c r="M783" s="2">
        <f t="shared" si="386"/>
        <v>0</v>
      </c>
      <c r="N783" s="2">
        <f t="shared" si="386"/>
        <v>0</v>
      </c>
      <c r="O783" s="2">
        <f t="shared" si="386"/>
        <v>0</v>
      </c>
      <c r="P783" s="2">
        <f t="shared" si="386"/>
        <v>0</v>
      </c>
      <c r="Q783" s="2">
        <f t="shared" si="386"/>
        <v>0</v>
      </c>
      <c r="R783" s="2">
        <f t="shared" si="386"/>
        <v>0</v>
      </c>
      <c r="S783" s="2">
        <f t="shared" si="386"/>
        <v>0</v>
      </c>
      <c r="T783" s="2">
        <f t="shared" si="386"/>
        <v>0</v>
      </c>
      <c r="U783" s="2">
        <f t="shared" si="386"/>
        <v>0</v>
      </c>
      <c r="V783" s="2">
        <f t="shared" si="386"/>
        <v>0</v>
      </c>
      <c r="W783" s="2">
        <f t="shared" si="386"/>
        <v>0</v>
      </c>
      <c r="X783" s="2">
        <f t="shared" si="386"/>
        <v>0</v>
      </c>
      <c r="Y783" s="2">
        <f t="shared" si="386"/>
        <v>0</v>
      </c>
      <c r="Z783" s="2">
        <f t="shared" si="386"/>
        <v>0</v>
      </c>
      <c r="AA783" s="2">
        <f t="shared" si="386"/>
        <v>0</v>
      </c>
      <c r="AB783" s="2">
        <f t="shared" si="386"/>
        <v>0</v>
      </c>
      <c r="AC783" s="2">
        <f t="shared" si="386"/>
        <v>0</v>
      </c>
      <c r="AD783" s="2">
        <f t="shared" si="386"/>
        <v>0</v>
      </c>
      <c r="AE783" s="2">
        <f t="shared" si="386"/>
        <v>0</v>
      </c>
      <c r="AF783" s="2">
        <f t="shared" si="386"/>
        <v>0</v>
      </c>
      <c r="AG783" s="2">
        <f t="shared" si="386"/>
        <v>0</v>
      </c>
      <c r="AH783" s="2">
        <f t="shared" si="386"/>
        <v>0</v>
      </c>
      <c r="AI783" s="2">
        <f t="shared" si="386"/>
        <v>0</v>
      </c>
      <c r="AJ783" s="2">
        <f t="shared" si="386"/>
        <v>0</v>
      </c>
      <c r="AK783" s="2">
        <f t="shared" si="386"/>
        <v>0</v>
      </c>
      <c r="AL783" s="2">
        <f t="shared" si="386"/>
        <v>0</v>
      </c>
      <c r="AM783" s="2">
        <f t="shared" si="386"/>
        <v>0</v>
      </c>
      <c r="AN783" s="2">
        <f t="shared" si="386"/>
        <v>0</v>
      </c>
      <c r="AO783" s="2">
        <f t="shared" si="386"/>
        <v>0</v>
      </c>
      <c r="AP783" s="2">
        <f t="shared" si="386"/>
        <v>0</v>
      </c>
      <c r="AQ783" s="2">
        <f t="shared" si="386"/>
        <v>0</v>
      </c>
      <c r="AR783" s="2">
        <f t="shared" si="386"/>
        <v>0</v>
      </c>
      <c r="AS783" s="2">
        <f t="shared" si="386"/>
        <v>0</v>
      </c>
      <c r="AT783" s="2">
        <f t="shared" si="386"/>
        <v>0</v>
      </c>
      <c r="AU783" s="2">
        <f t="shared" si="386"/>
        <v>0</v>
      </c>
      <c r="AV783" s="2">
        <f t="shared" si="386"/>
        <v>0</v>
      </c>
      <c r="AW783" s="2">
        <f t="shared" si="386"/>
        <v>0</v>
      </c>
      <c r="AX783" s="2">
        <f t="shared" si="386"/>
        <v>0</v>
      </c>
      <c r="AY783" s="2">
        <f t="shared" si="386"/>
        <v>0</v>
      </c>
      <c r="AZ783" s="2">
        <f t="shared" si="386"/>
        <v>0</v>
      </c>
      <c r="BA783" s="2">
        <f t="shared" si="386"/>
        <v>0</v>
      </c>
      <c r="BB783" s="2">
        <f t="shared" si="386"/>
        <v>141.0267676331587</v>
      </c>
      <c r="BC783" s="2">
        <f t="shared" si="386"/>
        <v>1670.6600475638929</v>
      </c>
      <c r="BD783" s="2">
        <f t="shared" si="386"/>
        <v>1713.6300340158634</v>
      </c>
      <c r="BE783" s="2">
        <f t="shared" si="386"/>
        <v>1759.1357408548886</v>
      </c>
      <c r="BF783" s="2">
        <f t="shared" si="386"/>
        <v>1797.5368041264601</v>
      </c>
      <c r="BG783" s="2">
        <f t="shared" si="386"/>
        <v>1845.4730828392933</v>
      </c>
      <c r="BH783" s="2">
        <f t="shared" si="386"/>
        <v>1885.9180280593368</v>
      </c>
      <c r="BI783" s="2">
        <f t="shared" si="386"/>
        <v>1878.23058263507</v>
      </c>
      <c r="BJ783" s="2">
        <f t="shared" si="386"/>
        <v>1928.0249789723052</v>
      </c>
      <c r="BK783" s="2">
        <f t="shared" si="386"/>
        <v>1977.9715923493388</v>
      </c>
      <c r="BL783" s="2">
        <f t="shared" si="386"/>
        <v>2029.060549173983</v>
      </c>
      <c r="BM783" s="2">
        <f t="shared" si="386"/>
        <v>2083.1862488431047</v>
      </c>
      <c r="BN783" s="2">
        <f t="shared" si="386"/>
        <v>2128.7687583881916</v>
      </c>
      <c r="BO783" s="2">
        <f t="shared" si="386"/>
        <v>2183.929843392049</v>
      </c>
    </row>
    <row r="784" spans="1:67">
      <c r="B784" s="14"/>
      <c r="E784" s="178"/>
      <c r="F784" s="178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 spans="1:67">
      <c r="A785">
        <f>+A777+1</f>
        <v>16</v>
      </c>
      <c r="B785" s="13" t="s">
        <v>547</v>
      </c>
      <c r="C785" s="176">
        <v>2057</v>
      </c>
      <c r="D785" s="159">
        <v>12</v>
      </c>
      <c r="E785" s="159">
        <v>551</v>
      </c>
      <c r="F785" s="159">
        <v>5.62</v>
      </c>
      <c r="G785" s="159">
        <v>25</v>
      </c>
      <c r="H785" s="59">
        <f>(DATE(C785,12,31)-DATE(C785,D785,1)+1)/365</f>
        <v>8.4931506849315067E-2</v>
      </c>
      <c r="I785" s="177">
        <f>+$C$7</f>
        <v>2.5000000000000001E-2</v>
      </c>
      <c r="J785" s="2">
        <f>NPV($C$4,M785:BO785)+L785</f>
        <v>662.93394617935974</v>
      </c>
      <c r="L785" s="2">
        <f>+L791</f>
        <v>0</v>
      </c>
      <c r="M785" s="2">
        <f t="shared" ref="M785:BO785" si="387">+M791</f>
        <v>0</v>
      </c>
      <c r="N785" s="2">
        <f t="shared" si="387"/>
        <v>0</v>
      </c>
      <c r="O785" s="2">
        <f t="shared" si="387"/>
        <v>0</v>
      </c>
      <c r="P785" s="2">
        <f t="shared" si="387"/>
        <v>0</v>
      </c>
      <c r="Q785" s="2">
        <f t="shared" si="387"/>
        <v>0</v>
      </c>
      <c r="R785" s="2">
        <f t="shared" si="387"/>
        <v>0</v>
      </c>
      <c r="S785" s="2">
        <f t="shared" si="387"/>
        <v>0</v>
      </c>
      <c r="T785" s="2">
        <f t="shared" si="387"/>
        <v>0</v>
      </c>
      <c r="U785" s="2">
        <f t="shared" si="387"/>
        <v>0</v>
      </c>
      <c r="V785" s="2">
        <f t="shared" si="387"/>
        <v>0</v>
      </c>
      <c r="W785" s="2">
        <f t="shared" si="387"/>
        <v>0</v>
      </c>
      <c r="X785" s="2">
        <f t="shared" si="387"/>
        <v>0</v>
      </c>
      <c r="Y785" s="2">
        <f t="shared" si="387"/>
        <v>0</v>
      </c>
      <c r="Z785" s="2">
        <f t="shared" si="387"/>
        <v>0</v>
      </c>
      <c r="AA785" s="2">
        <f t="shared" si="387"/>
        <v>0</v>
      </c>
      <c r="AB785" s="2">
        <f t="shared" si="387"/>
        <v>0</v>
      </c>
      <c r="AC785" s="2">
        <f t="shared" si="387"/>
        <v>0</v>
      </c>
      <c r="AD785" s="2">
        <f t="shared" si="387"/>
        <v>0</v>
      </c>
      <c r="AE785" s="2">
        <f t="shared" si="387"/>
        <v>0</v>
      </c>
      <c r="AF785" s="2">
        <f t="shared" si="387"/>
        <v>0</v>
      </c>
      <c r="AG785" s="2">
        <f t="shared" si="387"/>
        <v>0</v>
      </c>
      <c r="AH785" s="2">
        <f t="shared" si="387"/>
        <v>0</v>
      </c>
      <c r="AI785" s="2">
        <f t="shared" si="387"/>
        <v>0</v>
      </c>
      <c r="AJ785" s="2">
        <f t="shared" si="387"/>
        <v>0</v>
      </c>
      <c r="AK785" s="2">
        <f t="shared" si="387"/>
        <v>0</v>
      </c>
      <c r="AL785" s="2">
        <f t="shared" si="387"/>
        <v>0</v>
      </c>
      <c r="AM785" s="2">
        <f t="shared" si="387"/>
        <v>0</v>
      </c>
      <c r="AN785" s="2">
        <f t="shared" si="387"/>
        <v>0</v>
      </c>
      <c r="AO785" s="2">
        <f t="shared" si="387"/>
        <v>0</v>
      </c>
      <c r="AP785" s="2">
        <f t="shared" si="387"/>
        <v>0</v>
      </c>
      <c r="AQ785" s="2">
        <f t="shared" si="387"/>
        <v>0</v>
      </c>
      <c r="AR785" s="2">
        <f t="shared" si="387"/>
        <v>0</v>
      </c>
      <c r="AS785" s="2">
        <f t="shared" si="387"/>
        <v>0</v>
      </c>
      <c r="AT785" s="2">
        <f t="shared" si="387"/>
        <v>0</v>
      </c>
      <c r="AU785" s="2">
        <f t="shared" si="387"/>
        <v>0</v>
      </c>
      <c r="AV785" s="2">
        <f t="shared" si="387"/>
        <v>0</v>
      </c>
      <c r="AW785" s="2">
        <f t="shared" si="387"/>
        <v>0</v>
      </c>
      <c r="AX785" s="2">
        <f t="shared" si="387"/>
        <v>0</v>
      </c>
      <c r="AY785" s="2">
        <f t="shared" si="387"/>
        <v>0</v>
      </c>
      <c r="AZ785" s="2">
        <f t="shared" si="387"/>
        <v>0</v>
      </c>
      <c r="BA785" s="2">
        <f t="shared" si="387"/>
        <v>0</v>
      </c>
      <c r="BB785" s="2">
        <f t="shared" si="387"/>
        <v>0</v>
      </c>
      <c r="BC785" s="2">
        <f t="shared" si="387"/>
        <v>0</v>
      </c>
      <c r="BD785" s="2">
        <f t="shared" si="387"/>
        <v>0</v>
      </c>
      <c r="BE785" s="2">
        <f t="shared" si="387"/>
        <v>153.22736511865543</v>
      </c>
      <c r="BF785" s="2">
        <f t="shared" si="387"/>
        <v>1807.5669830974318</v>
      </c>
      <c r="BG785" s="2">
        <f t="shared" si="387"/>
        <v>1855.8248281381111</v>
      </c>
      <c r="BH785" s="2">
        <f t="shared" si="387"/>
        <v>1895.8649036558911</v>
      </c>
      <c r="BI785" s="2">
        <f t="shared" si="387"/>
        <v>1887.6898575139282</v>
      </c>
      <c r="BJ785" s="2">
        <f t="shared" si="387"/>
        <v>1937.6063185532869</v>
      </c>
      <c r="BK785" s="2">
        <f t="shared" si="387"/>
        <v>1987.1152585655368</v>
      </c>
      <c r="BL785" s="2">
        <f t="shared" si="387"/>
        <v>2038.1462376460913</v>
      </c>
      <c r="BM785" s="2">
        <f t="shared" si="387"/>
        <v>2091.88399506723</v>
      </c>
      <c r="BN785" s="2">
        <f t="shared" si="387"/>
        <v>2139.4642985830942</v>
      </c>
      <c r="BO785" s="2">
        <f t="shared" si="387"/>
        <v>2195.3091836213994</v>
      </c>
    </row>
    <row r="786" spans="1:67">
      <c r="B786" s="14" t="s">
        <v>324</v>
      </c>
      <c r="E786" s="178"/>
      <c r="F786" s="178"/>
      <c r="L786" s="2">
        <f t="shared" ref="L786:BO786" si="388">IF(OR(L$10&lt;$C785,L$10&gt;$C785+$G785),0,IF(L$10=$C785,$E785*(1+$I785)^(L$10-$E$663)*$H785,IF(L$10=$C785+$G785,$E785*(1+$I785)^(L$10-$E$663)*(1-$H785),$E785*(1+$I785)^(L$10-$E$663))))</f>
        <v>0</v>
      </c>
      <c r="M786" s="2">
        <f t="shared" si="388"/>
        <v>0</v>
      </c>
      <c r="N786" s="2">
        <f t="shared" si="388"/>
        <v>0</v>
      </c>
      <c r="O786" s="2">
        <f t="shared" si="388"/>
        <v>0</v>
      </c>
      <c r="P786" s="2">
        <f t="shared" si="388"/>
        <v>0</v>
      </c>
      <c r="Q786" s="2">
        <f t="shared" si="388"/>
        <v>0</v>
      </c>
      <c r="R786" s="2">
        <f t="shared" si="388"/>
        <v>0</v>
      </c>
      <c r="S786" s="2">
        <f t="shared" si="388"/>
        <v>0</v>
      </c>
      <c r="T786" s="2">
        <f t="shared" si="388"/>
        <v>0</v>
      </c>
      <c r="U786" s="2">
        <f t="shared" si="388"/>
        <v>0</v>
      </c>
      <c r="V786" s="2">
        <f t="shared" si="388"/>
        <v>0</v>
      </c>
      <c r="W786" s="2">
        <f t="shared" si="388"/>
        <v>0</v>
      </c>
      <c r="X786" s="2">
        <f t="shared" si="388"/>
        <v>0</v>
      </c>
      <c r="Y786" s="2">
        <f t="shared" si="388"/>
        <v>0</v>
      </c>
      <c r="Z786" s="2">
        <f t="shared" si="388"/>
        <v>0</v>
      </c>
      <c r="AA786" s="2">
        <f t="shared" si="388"/>
        <v>0</v>
      </c>
      <c r="AB786" s="2">
        <f t="shared" si="388"/>
        <v>0</v>
      </c>
      <c r="AC786" s="2">
        <f t="shared" si="388"/>
        <v>0</v>
      </c>
      <c r="AD786" s="2">
        <f t="shared" si="388"/>
        <v>0</v>
      </c>
      <c r="AE786" s="2">
        <f t="shared" si="388"/>
        <v>0</v>
      </c>
      <c r="AF786" s="2">
        <f t="shared" si="388"/>
        <v>0</v>
      </c>
      <c r="AG786" s="2">
        <f t="shared" si="388"/>
        <v>0</v>
      </c>
      <c r="AH786" s="2">
        <f t="shared" si="388"/>
        <v>0</v>
      </c>
      <c r="AI786" s="2">
        <f t="shared" si="388"/>
        <v>0</v>
      </c>
      <c r="AJ786" s="2">
        <f t="shared" si="388"/>
        <v>0</v>
      </c>
      <c r="AK786" s="2">
        <f t="shared" si="388"/>
        <v>0</v>
      </c>
      <c r="AL786" s="2">
        <f t="shared" si="388"/>
        <v>0</v>
      </c>
      <c r="AM786" s="2">
        <f t="shared" si="388"/>
        <v>0</v>
      </c>
      <c r="AN786" s="2">
        <f t="shared" si="388"/>
        <v>0</v>
      </c>
      <c r="AO786" s="2">
        <f t="shared" si="388"/>
        <v>0</v>
      </c>
      <c r="AP786" s="2">
        <f t="shared" si="388"/>
        <v>0</v>
      </c>
      <c r="AQ786" s="2">
        <f t="shared" si="388"/>
        <v>0</v>
      </c>
      <c r="AR786" s="2">
        <f t="shared" si="388"/>
        <v>0</v>
      </c>
      <c r="AS786" s="2">
        <f t="shared" si="388"/>
        <v>0</v>
      </c>
      <c r="AT786" s="2">
        <f t="shared" si="388"/>
        <v>0</v>
      </c>
      <c r="AU786" s="2">
        <f t="shared" si="388"/>
        <v>0</v>
      </c>
      <c r="AV786" s="2">
        <f t="shared" si="388"/>
        <v>0</v>
      </c>
      <c r="AW786" s="2">
        <f t="shared" si="388"/>
        <v>0</v>
      </c>
      <c r="AX786" s="2">
        <f t="shared" si="388"/>
        <v>0</v>
      </c>
      <c r="AY786" s="2">
        <f t="shared" si="388"/>
        <v>0</v>
      </c>
      <c r="AZ786" s="2">
        <f t="shared" si="388"/>
        <v>0</v>
      </c>
      <c r="BA786" s="2">
        <f t="shared" si="388"/>
        <v>0</v>
      </c>
      <c r="BB786" s="2">
        <f t="shared" si="388"/>
        <v>0</v>
      </c>
      <c r="BC786" s="2">
        <f t="shared" si="388"/>
        <v>0</v>
      </c>
      <c r="BD786" s="2">
        <f t="shared" si="388"/>
        <v>0</v>
      </c>
      <c r="BE786" s="2">
        <f t="shared" si="388"/>
        <v>142.16555042937171</v>
      </c>
      <c r="BF786" s="2">
        <f t="shared" si="388"/>
        <v>1715.7318243351187</v>
      </c>
      <c r="BG786" s="2">
        <f t="shared" si="388"/>
        <v>1758.6251199434971</v>
      </c>
      <c r="BH786" s="2">
        <f t="shared" si="388"/>
        <v>1802.5907479420841</v>
      </c>
      <c r="BI786" s="2">
        <f t="shared" si="388"/>
        <v>1847.6555166406361</v>
      </c>
      <c r="BJ786" s="2">
        <f t="shared" si="388"/>
        <v>1893.8469045566521</v>
      </c>
      <c r="BK786" s="2">
        <f t="shared" si="388"/>
        <v>1941.1930771705686</v>
      </c>
      <c r="BL786" s="2">
        <f t="shared" si="388"/>
        <v>1989.7229040998325</v>
      </c>
      <c r="BM786" s="2">
        <f t="shared" si="388"/>
        <v>2039.4659767023281</v>
      </c>
      <c r="BN786" s="2">
        <f t="shared" si="388"/>
        <v>2090.4526261198862</v>
      </c>
      <c r="BO786" s="2">
        <f t="shared" si="388"/>
        <v>2142.7139417728831</v>
      </c>
    </row>
    <row r="787" spans="1:67">
      <c r="B787" s="14"/>
      <c r="E787" s="178"/>
      <c r="F787" s="178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 spans="1:67">
      <c r="B788" s="15" t="s">
        <v>325</v>
      </c>
      <c r="E788" s="178"/>
      <c r="F788" s="178"/>
      <c r="L788" s="18">
        <v>0</v>
      </c>
      <c r="M788" s="18">
        <v>0</v>
      </c>
      <c r="N788" s="18">
        <v>0</v>
      </c>
      <c r="O788" s="18">
        <v>0</v>
      </c>
      <c r="P788" s="18">
        <v>0</v>
      </c>
      <c r="Q788" s="18">
        <v>0</v>
      </c>
      <c r="R788" s="18">
        <v>0</v>
      </c>
      <c r="S788" s="18">
        <v>0</v>
      </c>
      <c r="T788" s="18">
        <v>0</v>
      </c>
      <c r="U788" s="18">
        <v>0</v>
      </c>
      <c r="V788" s="18">
        <v>0</v>
      </c>
      <c r="W788" s="18">
        <v>0</v>
      </c>
      <c r="X788" s="18">
        <v>0</v>
      </c>
      <c r="Y788" s="18">
        <v>0</v>
      </c>
      <c r="Z788" s="18">
        <v>0</v>
      </c>
      <c r="AA788" s="18">
        <v>0</v>
      </c>
      <c r="AB788" s="18">
        <v>0</v>
      </c>
      <c r="AC788" s="18">
        <v>0</v>
      </c>
      <c r="AD788" s="18">
        <v>0</v>
      </c>
      <c r="AE788" s="18">
        <v>0</v>
      </c>
      <c r="AF788" s="18">
        <v>0</v>
      </c>
      <c r="AG788" s="18">
        <v>0</v>
      </c>
      <c r="AH788" s="18">
        <v>0</v>
      </c>
      <c r="AI788" s="18">
        <v>0</v>
      </c>
      <c r="AJ788" s="18">
        <v>0</v>
      </c>
      <c r="AK788" s="18">
        <v>0</v>
      </c>
      <c r="AL788" s="18">
        <v>0</v>
      </c>
      <c r="AM788" s="18">
        <v>0</v>
      </c>
      <c r="AN788" s="18">
        <v>0</v>
      </c>
      <c r="AO788" s="18">
        <v>0</v>
      </c>
      <c r="AP788" s="18">
        <v>0</v>
      </c>
      <c r="AQ788" s="18">
        <v>0</v>
      </c>
      <c r="AR788" s="18">
        <v>0</v>
      </c>
      <c r="AS788" s="18">
        <v>0</v>
      </c>
      <c r="AT788" s="18">
        <v>0</v>
      </c>
      <c r="AU788" s="18">
        <v>0</v>
      </c>
      <c r="AV788" s="18">
        <v>0</v>
      </c>
      <c r="AW788" s="18">
        <v>0</v>
      </c>
      <c r="AX788" s="18">
        <v>0</v>
      </c>
      <c r="AY788" s="18">
        <v>0</v>
      </c>
      <c r="AZ788" s="18">
        <v>0</v>
      </c>
      <c r="BA788" s="18">
        <v>0</v>
      </c>
      <c r="BB788" s="18">
        <v>0</v>
      </c>
      <c r="BC788" s="18">
        <v>0</v>
      </c>
      <c r="BD788" s="18">
        <v>0</v>
      </c>
      <c r="BE788" s="18">
        <v>0.64791214466094971</v>
      </c>
      <c r="BF788" s="18">
        <v>5.2477707862854004</v>
      </c>
      <c r="BG788" s="18">
        <v>5.4188480377197266</v>
      </c>
      <c r="BH788" s="18">
        <v>5.0731706619262695</v>
      </c>
      <c r="BI788" s="18">
        <v>2.124354362487793</v>
      </c>
      <c r="BJ788" s="18">
        <v>2.2653844356536865</v>
      </c>
      <c r="BK788" s="18">
        <v>2.3193647861480713</v>
      </c>
      <c r="BL788" s="18">
        <v>2.386038064956665</v>
      </c>
      <c r="BM788" s="18">
        <v>2.5198774337768555</v>
      </c>
      <c r="BN788" s="18">
        <v>2.2986586093902588</v>
      </c>
      <c r="BO788" s="18">
        <v>2.4065647125244141</v>
      </c>
    </row>
    <row r="789" spans="1:67">
      <c r="B789" s="14" t="s">
        <v>326</v>
      </c>
      <c r="E789" s="178"/>
      <c r="F789" s="178"/>
      <c r="L789" s="2">
        <f t="shared" ref="L789:BO789" si="389">IF(L$10&lt;$C785,0,$F785*L788*(1+$I785)^(L$10-$E$663))</f>
        <v>0</v>
      </c>
      <c r="M789" s="2">
        <f t="shared" si="389"/>
        <v>0</v>
      </c>
      <c r="N789" s="2">
        <f t="shared" si="389"/>
        <v>0</v>
      </c>
      <c r="O789" s="2">
        <f t="shared" si="389"/>
        <v>0</v>
      </c>
      <c r="P789" s="2">
        <f t="shared" si="389"/>
        <v>0</v>
      </c>
      <c r="Q789" s="2">
        <f t="shared" si="389"/>
        <v>0</v>
      </c>
      <c r="R789" s="2">
        <f t="shared" si="389"/>
        <v>0</v>
      </c>
      <c r="S789" s="2">
        <f t="shared" si="389"/>
        <v>0</v>
      </c>
      <c r="T789" s="2">
        <f t="shared" si="389"/>
        <v>0</v>
      </c>
      <c r="U789" s="2">
        <f t="shared" si="389"/>
        <v>0</v>
      </c>
      <c r="V789" s="2">
        <f t="shared" si="389"/>
        <v>0</v>
      </c>
      <c r="W789" s="2">
        <f t="shared" si="389"/>
        <v>0</v>
      </c>
      <c r="X789" s="2">
        <f t="shared" si="389"/>
        <v>0</v>
      </c>
      <c r="Y789" s="2">
        <f t="shared" si="389"/>
        <v>0</v>
      </c>
      <c r="Z789" s="2">
        <f t="shared" si="389"/>
        <v>0</v>
      </c>
      <c r="AA789" s="2">
        <f t="shared" si="389"/>
        <v>0</v>
      </c>
      <c r="AB789" s="2">
        <f t="shared" si="389"/>
        <v>0</v>
      </c>
      <c r="AC789" s="2">
        <f t="shared" si="389"/>
        <v>0</v>
      </c>
      <c r="AD789" s="2">
        <f t="shared" si="389"/>
        <v>0</v>
      </c>
      <c r="AE789" s="2">
        <f t="shared" si="389"/>
        <v>0</v>
      </c>
      <c r="AF789" s="2">
        <f t="shared" si="389"/>
        <v>0</v>
      </c>
      <c r="AG789" s="2">
        <f t="shared" si="389"/>
        <v>0</v>
      </c>
      <c r="AH789" s="2">
        <f t="shared" si="389"/>
        <v>0</v>
      </c>
      <c r="AI789" s="2">
        <f t="shared" si="389"/>
        <v>0</v>
      </c>
      <c r="AJ789" s="2">
        <f t="shared" si="389"/>
        <v>0</v>
      </c>
      <c r="AK789" s="2">
        <f t="shared" si="389"/>
        <v>0</v>
      </c>
      <c r="AL789" s="2">
        <f t="shared" si="389"/>
        <v>0</v>
      </c>
      <c r="AM789" s="2">
        <f t="shared" si="389"/>
        <v>0</v>
      </c>
      <c r="AN789" s="2">
        <f t="shared" si="389"/>
        <v>0</v>
      </c>
      <c r="AO789" s="2">
        <f t="shared" si="389"/>
        <v>0</v>
      </c>
      <c r="AP789" s="2">
        <f t="shared" si="389"/>
        <v>0</v>
      </c>
      <c r="AQ789" s="2">
        <f t="shared" si="389"/>
        <v>0</v>
      </c>
      <c r="AR789" s="2">
        <f t="shared" si="389"/>
        <v>0</v>
      </c>
      <c r="AS789" s="2">
        <f t="shared" si="389"/>
        <v>0</v>
      </c>
      <c r="AT789" s="2">
        <f t="shared" si="389"/>
        <v>0</v>
      </c>
      <c r="AU789" s="2">
        <f t="shared" si="389"/>
        <v>0</v>
      </c>
      <c r="AV789" s="2">
        <f t="shared" si="389"/>
        <v>0</v>
      </c>
      <c r="AW789" s="2">
        <f t="shared" si="389"/>
        <v>0</v>
      </c>
      <c r="AX789" s="2">
        <f t="shared" si="389"/>
        <v>0</v>
      </c>
      <c r="AY789" s="2">
        <f t="shared" si="389"/>
        <v>0</v>
      </c>
      <c r="AZ789" s="2">
        <f t="shared" si="389"/>
        <v>0</v>
      </c>
      <c r="BA789" s="2">
        <f t="shared" si="389"/>
        <v>0</v>
      </c>
      <c r="BB789" s="2">
        <f t="shared" si="389"/>
        <v>0</v>
      </c>
      <c r="BC789" s="2">
        <f t="shared" si="389"/>
        <v>0</v>
      </c>
      <c r="BD789" s="2">
        <f t="shared" si="389"/>
        <v>0</v>
      </c>
      <c r="BE789" s="2">
        <f t="shared" si="389"/>
        <v>11.061814689283734</v>
      </c>
      <c r="BF789" s="2">
        <f t="shared" si="389"/>
        <v>91.835158762313</v>
      </c>
      <c r="BG789" s="2">
        <f t="shared" si="389"/>
        <v>97.199708194613891</v>
      </c>
      <c r="BH789" s="2">
        <f t="shared" si="389"/>
        <v>93.274155713807005</v>
      </c>
      <c r="BI789" s="2">
        <f t="shared" si="389"/>
        <v>40.034340873292138</v>
      </c>
      <c r="BJ789" s="2">
        <f t="shared" si="389"/>
        <v>43.759413996634784</v>
      </c>
      <c r="BK789" s="2">
        <f t="shared" si="389"/>
        <v>45.922181394968305</v>
      </c>
      <c r="BL789" s="2">
        <f t="shared" si="389"/>
        <v>48.423333546258732</v>
      </c>
      <c r="BM789" s="2">
        <f t="shared" si="389"/>
        <v>52.418018364902061</v>
      </c>
      <c r="BN789" s="2">
        <f t="shared" si="389"/>
        <v>49.011672463207965</v>
      </c>
      <c r="BO789" s="2">
        <f t="shared" si="389"/>
        <v>52.595241848516309</v>
      </c>
    </row>
    <row r="790" spans="1:67">
      <c r="B790" s="14"/>
      <c r="E790" s="178"/>
      <c r="F790" s="178"/>
    </row>
    <row r="791" spans="1:67">
      <c r="A791" t="s">
        <v>399</v>
      </c>
      <c r="B791" s="14" t="s">
        <v>17</v>
      </c>
      <c r="E791" s="178"/>
      <c r="F791" s="178"/>
      <c r="I791" s="159" t="s">
        <v>548</v>
      </c>
      <c r="L791" s="2">
        <f t="shared" ref="L791:BO791" si="390">SUM(L786,L789)</f>
        <v>0</v>
      </c>
      <c r="M791" s="2">
        <f t="shared" si="390"/>
        <v>0</v>
      </c>
      <c r="N791" s="2">
        <f t="shared" si="390"/>
        <v>0</v>
      </c>
      <c r="O791" s="2">
        <f t="shared" si="390"/>
        <v>0</v>
      </c>
      <c r="P791" s="2">
        <f t="shared" si="390"/>
        <v>0</v>
      </c>
      <c r="Q791" s="2">
        <f t="shared" si="390"/>
        <v>0</v>
      </c>
      <c r="R791" s="2">
        <f t="shared" si="390"/>
        <v>0</v>
      </c>
      <c r="S791" s="2">
        <f t="shared" si="390"/>
        <v>0</v>
      </c>
      <c r="T791" s="2">
        <f t="shared" si="390"/>
        <v>0</v>
      </c>
      <c r="U791" s="2">
        <f t="shared" si="390"/>
        <v>0</v>
      </c>
      <c r="V791" s="2">
        <f t="shared" si="390"/>
        <v>0</v>
      </c>
      <c r="W791" s="2">
        <f t="shared" si="390"/>
        <v>0</v>
      </c>
      <c r="X791" s="2">
        <f t="shared" si="390"/>
        <v>0</v>
      </c>
      <c r="Y791" s="2">
        <f t="shared" si="390"/>
        <v>0</v>
      </c>
      <c r="Z791" s="2">
        <f t="shared" si="390"/>
        <v>0</v>
      </c>
      <c r="AA791" s="2">
        <f t="shared" si="390"/>
        <v>0</v>
      </c>
      <c r="AB791" s="2">
        <f t="shared" si="390"/>
        <v>0</v>
      </c>
      <c r="AC791" s="2">
        <f t="shared" si="390"/>
        <v>0</v>
      </c>
      <c r="AD791" s="2">
        <f t="shared" si="390"/>
        <v>0</v>
      </c>
      <c r="AE791" s="2">
        <f t="shared" si="390"/>
        <v>0</v>
      </c>
      <c r="AF791" s="2">
        <f t="shared" si="390"/>
        <v>0</v>
      </c>
      <c r="AG791" s="2">
        <f t="shared" si="390"/>
        <v>0</v>
      </c>
      <c r="AH791" s="2">
        <f t="shared" si="390"/>
        <v>0</v>
      </c>
      <c r="AI791" s="2">
        <f t="shared" si="390"/>
        <v>0</v>
      </c>
      <c r="AJ791" s="2">
        <f t="shared" si="390"/>
        <v>0</v>
      </c>
      <c r="AK791" s="2">
        <f t="shared" si="390"/>
        <v>0</v>
      </c>
      <c r="AL791" s="2">
        <f t="shared" si="390"/>
        <v>0</v>
      </c>
      <c r="AM791" s="2">
        <f t="shared" si="390"/>
        <v>0</v>
      </c>
      <c r="AN791" s="2">
        <f t="shared" si="390"/>
        <v>0</v>
      </c>
      <c r="AO791" s="2">
        <f t="shared" si="390"/>
        <v>0</v>
      </c>
      <c r="AP791" s="2">
        <f t="shared" si="390"/>
        <v>0</v>
      </c>
      <c r="AQ791" s="2">
        <f t="shared" si="390"/>
        <v>0</v>
      </c>
      <c r="AR791" s="2">
        <f t="shared" si="390"/>
        <v>0</v>
      </c>
      <c r="AS791" s="2">
        <f t="shared" si="390"/>
        <v>0</v>
      </c>
      <c r="AT791" s="2">
        <f t="shared" si="390"/>
        <v>0</v>
      </c>
      <c r="AU791" s="2">
        <f t="shared" si="390"/>
        <v>0</v>
      </c>
      <c r="AV791" s="2">
        <f t="shared" si="390"/>
        <v>0</v>
      </c>
      <c r="AW791" s="2">
        <f t="shared" si="390"/>
        <v>0</v>
      </c>
      <c r="AX791" s="2">
        <f t="shared" si="390"/>
        <v>0</v>
      </c>
      <c r="AY791" s="2">
        <f t="shared" si="390"/>
        <v>0</v>
      </c>
      <c r="AZ791" s="2">
        <f t="shared" si="390"/>
        <v>0</v>
      </c>
      <c r="BA791" s="2">
        <f t="shared" si="390"/>
        <v>0</v>
      </c>
      <c r="BB791" s="2">
        <f t="shared" si="390"/>
        <v>0</v>
      </c>
      <c r="BC791" s="2">
        <f t="shared" si="390"/>
        <v>0</v>
      </c>
      <c r="BD791" s="2">
        <f t="shared" si="390"/>
        <v>0</v>
      </c>
      <c r="BE791" s="2">
        <f t="shared" si="390"/>
        <v>153.22736511865543</v>
      </c>
      <c r="BF791" s="2">
        <f t="shared" si="390"/>
        <v>1807.5669830974318</v>
      </c>
      <c r="BG791" s="2">
        <f t="shared" si="390"/>
        <v>1855.8248281381111</v>
      </c>
      <c r="BH791" s="2">
        <f t="shared" si="390"/>
        <v>1895.8649036558911</v>
      </c>
      <c r="BI791" s="2">
        <f t="shared" si="390"/>
        <v>1887.6898575139282</v>
      </c>
      <c r="BJ791" s="2">
        <f t="shared" si="390"/>
        <v>1937.6063185532869</v>
      </c>
      <c r="BK791" s="2">
        <f t="shared" si="390"/>
        <v>1987.1152585655368</v>
      </c>
      <c r="BL791" s="2">
        <f t="shared" si="390"/>
        <v>2038.1462376460913</v>
      </c>
      <c r="BM791" s="2">
        <f t="shared" si="390"/>
        <v>2091.88399506723</v>
      </c>
      <c r="BN791" s="2">
        <f t="shared" si="390"/>
        <v>2139.4642985830942</v>
      </c>
      <c r="BO791" s="2">
        <f t="shared" si="390"/>
        <v>2195.3091836213994</v>
      </c>
    </row>
    <row r="792" spans="1:67">
      <c r="B792" s="14"/>
      <c r="E792" s="178"/>
      <c r="F792" s="178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 spans="1:67">
      <c r="A793">
        <f>+A785+1</f>
        <v>17</v>
      </c>
      <c r="B793" s="13" t="s">
        <v>565</v>
      </c>
      <c r="C793" s="176">
        <v>2057</v>
      </c>
      <c r="D793" s="159">
        <v>12</v>
      </c>
      <c r="E793" s="159">
        <v>0</v>
      </c>
      <c r="F793" s="159">
        <v>0</v>
      </c>
      <c r="G793" s="159">
        <v>60</v>
      </c>
      <c r="H793" s="59">
        <f>(DATE(C793,12,31)-DATE(C793,D793,1)+1)/365</f>
        <v>8.4931506849315067E-2</v>
      </c>
      <c r="I793" s="177">
        <f>+$C$7</f>
        <v>2.5000000000000001E-2</v>
      </c>
      <c r="J793" s="2">
        <f>NPV($C$4,M793:BO793)+L793</f>
        <v>0</v>
      </c>
      <c r="L793" s="2">
        <f>L799</f>
        <v>0</v>
      </c>
      <c r="M793" s="2">
        <f t="shared" ref="M793:BO793" si="391">M799</f>
        <v>0</v>
      </c>
      <c r="N793" s="2">
        <f t="shared" si="391"/>
        <v>0</v>
      </c>
      <c r="O793" s="2">
        <f t="shared" si="391"/>
        <v>0</v>
      </c>
      <c r="P793" s="2">
        <f t="shared" si="391"/>
        <v>0</v>
      </c>
      <c r="Q793" s="2">
        <f t="shared" si="391"/>
        <v>0</v>
      </c>
      <c r="R793" s="2">
        <f t="shared" si="391"/>
        <v>0</v>
      </c>
      <c r="S793" s="2">
        <f t="shared" si="391"/>
        <v>0</v>
      </c>
      <c r="T793" s="2">
        <f t="shared" si="391"/>
        <v>0</v>
      </c>
      <c r="U793" s="2">
        <f t="shared" si="391"/>
        <v>0</v>
      </c>
      <c r="V793" s="2">
        <f t="shared" si="391"/>
        <v>0</v>
      </c>
      <c r="W793" s="2">
        <f t="shared" si="391"/>
        <v>0</v>
      </c>
      <c r="X793" s="2">
        <f t="shared" si="391"/>
        <v>0</v>
      </c>
      <c r="Y793" s="2">
        <f t="shared" si="391"/>
        <v>0</v>
      </c>
      <c r="Z793" s="2">
        <f t="shared" si="391"/>
        <v>0</v>
      </c>
      <c r="AA793" s="2">
        <f t="shared" si="391"/>
        <v>0</v>
      </c>
      <c r="AB793" s="2">
        <f t="shared" si="391"/>
        <v>0</v>
      </c>
      <c r="AC793" s="2">
        <f t="shared" si="391"/>
        <v>0</v>
      </c>
      <c r="AD793" s="2">
        <f t="shared" si="391"/>
        <v>0</v>
      </c>
      <c r="AE793" s="2">
        <f t="shared" si="391"/>
        <v>0</v>
      </c>
      <c r="AF793" s="2">
        <f t="shared" si="391"/>
        <v>0</v>
      </c>
      <c r="AG793" s="2">
        <f t="shared" si="391"/>
        <v>0</v>
      </c>
      <c r="AH793" s="2">
        <f t="shared" si="391"/>
        <v>0</v>
      </c>
      <c r="AI793" s="2">
        <f t="shared" si="391"/>
        <v>0</v>
      </c>
      <c r="AJ793" s="2">
        <f t="shared" si="391"/>
        <v>0</v>
      </c>
      <c r="AK793" s="2">
        <f t="shared" si="391"/>
        <v>0</v>
      </c>
      <c r="AL793" s="2">
        <f t="shared" si="391"/>
        <v>0</v>
      </c>
      <c r="AM793" s="2">
        <f t="shared" si="391"/>
        <v>0</v>
      </c>
      <c r="AN793" s="2">
        <f t="shared" si="391"/>
        <v>0</v>
      </c>
      <c r="AO793" s="2">
        <f t="shared" si="391"/>
        <v>0</v>
      </c>
      <c r="AP793" s="2">
        <f t="shared" si="391"/>
        <v>0</v>
      </c>
      <c r="AQ793" s="2">
        <f t="shared" si="391"/>
        <v>0</v>
      </c>
      <c r="AR793" s="2">
        <f t="shared" si="391"/>
        <v>0</v>
      </c>
      <c r="AS793" s="2">
        <f t="shared" si="391"/>
        <v>0</v>
      </c>
      <c r="AT793" s="2">
        <f t="shared" si="391"/>
        <v>0</v>
      </c>
      <c r="AU793" s="2">
        <f t="shared" si="391"/>
        <v>0</v>
      </c>
      <c r="AV793" s="2">
        <f t="shared" si="391"/>
        <v>0</v>
      </c>
      <c r="AW793" s="2">
        <f t="shared" si="391"/>
        <v>0</v>
      </c>
      <c r="AX793" s="2">
        <f t="shared" si="391"/>
        <v>0</v>
      </c>
      <c r="AY793" s="2">
        <f t="shared" si="391"/>
        <v>0</v>
      </c>
      <c r="AZ793" s="2">
        <f t="shared" si="391"/>
        <v>0</v>
      </c>
      <c r="BA793" s="2">
        <f t="shared" si="391"/>
        <v>0</v>
      </c>
      <c r="BB793" s="2">
        <f t="shared" si="391"/>
        <v>0</v>
      </c>
      <c r="BC793" s="2">
        <f t="shared" si="391"/>
        <v>0</v>
      </c>
      <c r="BD793" s="2">
        <f t="shared" si="391"/>
        <v>0</v>
      </c>
      <c r="BE793" s="2">
        <f t="shared" si="391"/>
        <v>0</v>
      </c>
      <c r="BF793" s="2">
        <f t="shared" si="391"/>
        <v>0</v>
      </c>
      <c r="BG793" s="2">
        <f t="shared" si="391"/>
        <v>0</v>
      </c>
      <c r="BH793" s="2">
        <f t="shared" si="391"/>
        <v>0</v>
      </c>
      <c r="BI793" s="2">
        <f t="shared" si="391"/>
        <v>0</v>
      </c>
      <c r="BJ793" s="2">
        <f t="shared" si="391"/>
        <v>0</v>
      </c>
      <c r="BK793" s="2">
        <f t="shared" si="391"/>
        <v>0</v>
      </c>
      <c r="BL793" s="2">
        <f t="shared" si="391"/>
        <v>0</v>
      </c>
      <c r="BM793" s="2">
        <f t="shared" si="391"/>
        <v>0</v>
      </c>
      <c r="BN793" s="2">
        <f t="shared" si="391"/>
        <v>0</v>
      </c>
      <c r="BO793" s="2">
        <f t="shared" si="391"/>
        <v>0</v>
      </c>
    </row>
    <row r="794" spans="1:67">
      <c r="B794" s="14" t="s">
        <v>324</v>
      </c>
      <c r="E794" s="178"/>
      <c r="F794" s="178"/>
      <c r="J794" s="2">
        <f>NPV($C$4,M794:BO794)+L794</f>
        <v>0</v>
      </c>
      <c r="L794" s="2">
        <f t="shared" ref="L794:BO794" si="392">IF(OR(L$10&lt;$C793,L$10&gt;$C793+$G793),0,IF(L$10=$C793,$E793*(1+$I793)^(L$10-$E$663)*$H793,IF(L$10=$C793+$G793,$E793*(1+$I793)^(L$10-$E$663)*(1-$H793),$E793*(1+$I793)^(L$10-$E$663))))</f>
        <v>0</v>
      </c>
      <c r="M794" s="2">
        <f t="shared" si="392"/>
        <v>0</v>
      </c>
      <c r="N794" s="2">
        <f t="shared" si="392"/>
        <v>0</v>
      </c>
      <c r="O794" s="2">
        <f t="shared" si="392"/>
        <v>0</v>
      </c>
      <c r="P794" s="2">
        <f t="shared" si="392"/>
        <v>0</v>
      </c>
      <c r="Q794" s="2">
        <f t="shared" si="392"/>
        <v>0</v>
      </c>
      <c r="R794" s="2">
        <f t="shared" si="392"/>
        <v>0</v>
      </c>
      <c r="S794" s="2">
        <f t="shared" si="392"/>
        <v>0</v>
      </c>
      <c r="T794" s="2">
        <f t="shared" si="392"/>
        <v>0</v>
      </c>
      <c r="U794" s="2">
        <f t="shared" si="392"/>
        <v>0</v>
      </c>
      <c r="V794" s="2">
        <f t="shared" si="392"/>
        <v>0</v>
      </c>
      <c r="W794" s="2">
        <f t="shared" si="392"/>
        <v>0</v>
      </c>
      <c r="X794" s="2">
        <f t="shared" si="392"/>
        <v>0</v>
      </c>
      <c r="Y794" s="2">
        <f t="shared" si="392"/>
        <v>0</v>
      </c>
      <c r="Z794" s="2">
        <f t="shared" si="392"/>
        <v>0</v>
      </c>
      <c r="AA794" s="2">
        <f t="shared" si="392"/>
        <v>0</v>
      </c>
      <c r="AB794" s="2">
        <f t="shared" si="392"/>
        <v>0</v>
      </c>
      <c r="AC794" s="2">
        <f t="shared" si="392"/>
        <v>0</v>
      </c>
      <c r="AD794" s="2">
        <f t="shared" si="392"/>
        <v>0</v>
      </c>
      <c r="AE794" s="2">
        <f t="shared" si="392"/>
        <v>0</v>
      </c>
      <c r="AF794" s="2">
        <f t="shared" si="392"/>
        <v>0</v>
      </c>
      <c r="AG794" s="2">
        <f t="shared" si="392"/>
        <v>0</v>
      </c>
      <c r="AH794" s="2">
        <f t="shared" si="392"/>
        <v>0</v>
      </c>
      <c r="AI794" s="2">
        <f t="shared" si="392"/>
        <v>0</v>
      </c>
      <c r="AJ794" s="2">
        <f t="shared" si="392"/>
        <v>0</v>
      </c>
      <c r="AK794" s="2">
        <f t="shared" si="392"/>
        <v>0</v>
      </c>
      <c r="AL794" s="2">
        <f t="shared" si="392"/>
        <v>0</v>
      </c>
      <c r="AM794" s="2">
        <f t="shared" si="392"/>
        <v>0</v>
      </c>
      <c r="AN794" s="2">
        <f t="shared" si="392"/>
        <v>0</v>
      </c>
      <c r="AO794" s="2">
        <f t="shared" si="392"/>
        <v>0</v>
      </c>
      <c r="AP794" s="2">
        <f t="shared" si="392"/>
        <v>0</v>
      </c>
      <c r="AQ794" s="2">
        <f t="shared" si="392"/>
        <v>0</v>
      </c>
      <c r="AR794" s="2">
        <f t="shared" si="392"/>
        <v>0</v>
      </c>
      <c r="AS794" s="2">
        <f t="shared" si="392"/>
        <v>0</v>
      </c>
      <c r="AT794" s="2">
        <f t="shared" si="392"/>
        <v>0</v>
      </c>
      <c r="AU794" s="2">
        <f t="shared" si="392"/>
        <v>0</v>
      </c>
      <c r="AV794" s="2">
        <f t="shared" si="392"/>
        <v>0</v>
      </c>
      <c r="AW794" s="2">
        <f t="shared" si="392"/>
        <v>0</v>
      </c>
      <c r="AX794" s="2">
        <f t="shared" si="392"/>
        <v>0</v>
      </c>
      <c r="AY794" s="2">
        <f t="shared" si="392"/>
        <v>0</v>
      </c>
      <c r="AZ794" s="2">
        <f t="shared" si="392"/>
        <v>0</v>
      </c>
      <c r="BA794" s="2">
        <f t="shared" si="392"/>
        <v>0</v>
      </c>
      <c r="BB794" s="2">
        <f t="shared" si="392"/>
        <v>0</v>
      </c>
      <c r="BC794" s="2">
        <f t="shared" si="392"/>
        <v>0</v>
      </c>
      <c r="BD794" s="2">
        <f t="shared" si="392"/>
        <v>0</v>
      </c>
      <c r="BE794" s="2">
        <f t="shared" si="392"/>
        <v>0</v>
      </c>
      <c r="BF794" s="2">
        <f t="shared" si="392"/>
        <v>0</v>
      </c>
      <c r="BG794" s="2">
        <f t="shared" si="392"/>
        <v>0</v>
      </c>
      <c r="BH794" s="2">
        <f t="shared" si="392"/>
        <v>0</v>
      </c>
      <c r="BI794" s="2">
        <f t="shared" si="392"/>
        <v>0</v>
      </c>
      <c r="BJ794" s="2">
        <f t="shared" si="392"/>
        <v>0</v>
      </c>
      <c r="BK794" s="2">
        <f t="shared" si="392"/>
        <v>0</v>
      </c>
      <c r="BL794" s="2">
        <f t="shared" si="392"/>
        <v>0</v>
      </c>
      <c r="BM794" s="2">
        <f t="shared" si="392"/>
        <v>0</v>
      </c>
      <c r="BN794" s="2">
        <f t="shared" si="392"/>
        <v>0</v>
      </c>
      <c r="BO794" s="2">
        <f t="shared" si="392"/>
        <v>0</v>
      </c>
    </row>
    <row r="795" spans="1:67">
      <c r="B795" s="14"/>
      <c r="E795" s="178"/>
      <c r="F795" s="178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 spans="1:67">
      <c r="B796" s="15" t="s">
        <v>325</v>
      </c>
      <c r="E796" s="178"/>
      <c r="F796" s="178"/>
      <c r="L796" s="18">
        <v>0</v>
      </c>
      <c r="M796" s="18">
        <v>0</v>
      </c>
      <c r="N796" s="18">
        <v>0</v>
      </c>
      <c r="O796" s="18">
        <v>0</v>
      </c>
      <c r="P796" s="18">
        <v>0</v>
      </c>
      <c r="Q796" s="18">
        <v>0</v>
      </c>
      <c r="R796" s="18">
        <v>0</v>
      </c>
      <c r="S796" s="18">
        <v>0</v>
      </c>
      <c r="T796" s="18">
        <v>0</v>
      </c>
      <c r="U796" s="18">
        <v>0</v>
      </c>
      <c r="V796" s="18">
        <v>0</v>
      </c>
      <c r="W796" s="18">
        <v>0</v>
      </c>
      <c r="X796" s="18">
        <v>0</v>
      </c>
      <c r="Y796" s="18">
        <v>0</v>
      </c>
      <c r="Z796" s="18">
        <v>0</v>
      </c>
      <c r="AA796" s="18">
        <v>0</v>
      </c>
      <c r="AB796" s="18">
        <v>0</v>
      </c>
      <c r="AC796" s="18">
        <v>0</v>
      </c>
      <c r="AD796" s="18">
        <v>0</v>
      </c>
      <c r="AE796" s="18">
        <v>0</v>
      </c>
      <c r="AF796" s="18">
        <v>0</v>
      </c>
      <c r="AG796" s="18">
        <v>0</v>
      </c>
      <c r="AH796" s="18">
        <v>0</v>
      </c>
      <c r="AI796" s="18">
        <v>0</v>
      </c>
      <c r="AJ796" s="18">
        <v>0</v>
      </c>
      <c r="AK796" s="18">
        <v>0</v>
      </c>
      <c r="AL796" s="18">
        <v>0</v>
      </c>
      <c r="AM796" s="18">
        <v>0</v>
      </c>
      <c r="AN796" s="18">
        <v>0</v>
      </c>
      <c r="AO796" s="18">
        <v>0</v>
      </c>
      <c r="AP796" s="18">
        <v>0</v>
      </c>
      <c r="AQ796" s="18">
        <v>0</v>
      </c>
      <c r="AR796" s="18">
        <v>0</v>
      </c>
      <c r="AS796" s="18">
        <v>0</v>
      </c>
      <c r="AT796" s="18">
        <v>0</v>
      </c>
      <c r="AU796" s="18">
        <v>0</v>
      </c>
      <c r="AV796" s="18">
        <v>0</v>
      </c>
      <c r="AW796" s="18">
        <v>0</v>
      </c>
      <c r="AX796" s="18">
        <v>0</v>
      </c>
      <c r="AY796" s="18">
        <v>0</v>
      </c>
      <c r="AZ796" s="18">
        <v>0</v>
      </c>
      <c r="BA796" s="18">
        <v>0</v>
      </c>
      <c r="BB796" s="18">
        <v>0</v>
      </c>
      <c r="BC796" s="18">
        <v>0</v>
      </c>
      <c r="BD796" s="18">
        <v>0</v>
      </c>
      <c r="BE796" s="18">
        <v>0</v>
      </c>
      <c r="BF796" s="18">
        <v>0</v>
      </c>
      <c r="BG796" s="18">
        <v>0</v>
      </c>
      <c r="BH796" s="18">
        <v>0</v>
      </c>
      <c r="BI796" s="18">
        <v>0</v>
      </c>
      <c r="BJ796" s="18">
        <v>0</v>
      </c>
      <c r="BK796" s="18">
        <v>0</v>
      </c>
      <c r="BL796" s="18">
        <v>0</v>
      </c>
      <c r="BM796" s="18">
        <v>0</v>
      </c>
      <c r="BN796" s="18">
        <v>0</v>
      </c>
      <c r="BO796" s="18">
        <v>0</v>
      </c>
    </row>
    <row r="797" spans="1:67">
      <c r="B797" s="14" t="s">
        <v>326</v>
      </c>
      <c r="E797" s="178"/>
      <c r="F797" s="178"/>
      <c r="J797" s="2">
        <f>NPV($C$4,M797:BO797)+L797</f>
        <v>0</v>
      </c>
      <c r="L797" s="2">
        <f t="shared" ref="L797:BO797" si="393">IF(L$10&lt;$C793,0,$F793*L796*(1+$I793)^(L$10-$E$663))</f>
        <v>0</v>
      </c>
      <c r="M797" s="2">
        <f t="shared" si="393"/>
        <v>0</v>
      </c>
      <c r="N797" s="2">
        <f t="shared" si="393"/>
        <v>0</v>
      </c>
      <c r="O797" s="2">
        <f t="shared" si="393"/>
        <v>0</v>
      </c>
      <c r="P797" s="2">
        <f t="shared" si="393"/>
        <v>0</v>
      </c>
      <c r="Q797" s="2">
        <f t="shared" si="393"/>
        <v>0</v>
      </c>
      <c r="R797" s="2">
        <f t="shared" si="393"/>
        <v>0</v>
      </c>
      <c r="S797" s="2">
        <f t="shared" si="393"/>
        <v>0</v>
      </c>
      <c r="T797" s="2">
        <f t="shared" si="393"/>
        <v>0</v>
      </c>
      <c r="U797" s="2">
        <f t="shared" si="393"/>
        <v>0</v>
      </c>
      <c r="V797" s="2">
        <f t="shared" si="393"/>
        <v>0</v>
      </c>
      <c r="W797" s="2">
        <f t="shared" si="393"/>
        <v>0</v>
      </c>
      <c r="X797" s="2">
        <f t="shared" si="393"/>
        <v>0</v>
      </c>
      <c r="Y797" s="2">
        <f t="shared" si="393"/>
        <v>0</v>
      </c>
      <c r="Z797" s="2">
        <f t="shared" si="393"/>
        <v>0</v>
      </c>
      <c r="AA797" s="2">
        <f t="shared" si="393"/>
        <v>0</v>
      </c>
      <c r="AB797" s="2">
        <f t="shared" si="393"/>
        <v>0</v>
      </c>
      <c r="AC797" s="2">
        <f t="shared" si="393"/>
        <v>0</v>
      </c>
      <c r="AD797" s="2">
        <f t="shared" si="393"/>
        <v>0</v>
      </c>
      <c r="AE797" s="2">
        <f t="shared" si="393"/>
        <v>0</v>
      </c>
      <c r="AF797" s="2">
        <f t="shared" si="393"/>
        <v>0</v>
      </c>
      <c r="AG797" s="2">
        <f t="shared" si="393"/>
        <v>0</v>
      </c>
      <c r="AH797" s="2">
        <f t="shared" si="393"/>
        <v>0</v>
      </c>
      <c r="AI797" s="2">
        <f t="shared" si="393"/>
        <v>0</v>
      </c>
      <c r="AJ797" s="2">
        <f t="shared" si="393"/>
        <v>0</v>
      </c>
      <c r="AK797" s="2">
        <f t="shared" si="393"/>
        <v>0</v>
      </c>
      <c r="AL797" s="2">
        <f t="shared" si="393"/>
        <v>0</v>
      </c>
      <c r="AM797" s="2">
        <f t="shared" si="393"/>
        <v>0</v>
      </c>
      <c r="AN797" s="2">
        <f t="shared" si="393"/>
        <v>0</v>
      </c>
      <c r="AO797" s="2">
        <f t="shared" si="393"/>
        <v>0</v>
      </c>
      <c r="AP797" s="2">
        <f t="shared" si="393"/>
        <v>0</v>
      </c>
      <c r="AQ797" s="2">
        <f t="shared" si="393"/>
        <v>0</v>
      </c>
      <c r="AR797" s="2">
        <f t="shared" si="393"/>
        <v>0</v>
      </c>
      <c r="AS797" s="2">
        <f t="shared" si="393"/>
        <v>0</v>
      </c>
      <c r="AT797" s="2">
        <f t="shared" si="393"/>
        <v>0</v>
      </c>
      <c r="AU797" s="2">
        <f t="shared" si="393"/>
        <v>0</v>
      </c>
      <c r="AV797" s="2">
        <f t="shared" si="393"/>
        <v>0</v>
      </c>
      <c r="AW797" s="2">
        <f t="shared" si="393"/>
        <v>0</v>
      </c>
      <c r="AX797" s="2">
        <f t="shared" si="393"/>
        <v>0</v>
      </c>
      <c r="AY797" s="2">
        <f t="shared" si="393"/>
        <v>0</v>
      </c>
      <c r="AZ797" s="2">
        <f t="shared" si="393"/>
        <v>0</v>
      </c>
      <c r="BA797" s="2">
        <f t="shared" si="393"/>
        <v>0</v>
      </c>
      <c r="BB797" s="2">
        <f t="shared" si="393"/>
        <v>0</v>
      </c>
      <c r="BC797" s="2">
        <f t="shared" si="393"/>
        <v>0</v>
      </c>
      <c r="BD797" s="2">
        <f t="shared" si="393"/>
        <v>0</v>
      </c>
      <c r="BE797" s="2">
        <f t="shared" si="393"/>
        <v>0</v>
      </c>
      <c r="BF797" s="2">
        <f t="shared" si="393"/>
        <v>0</v>
      </c>
      <c r="BG797" s="2">
        <f t="shared" si="393"/>
        <v>0</v>
      </c>
      <c r="BH797" s="2">
        <f t="shared" si="393"/>
        <v>0</v>
      </c>
      <c r="BI797" s="2">
        <f t="shared" si="393"/>
        <v>0</v>
      </c>
      <c r="BJ797" s="2">
        <f t="shared" si="393"/>
        <v>0</v>
      </c>
      <c r="BK797" s="2">
        <f t="shared" si="393"/>
        <v>0</v>
      </c>
      <c r="BL797" s="2">
        <f t="shared" si="393"/>
        <v>0</v>
      </c>
      <c r="BM797" s="2">
        <f t="shared" si="393"/>
        <v>0</v>
      </c>
      <c r="BN797" s="2">
        <f t="shared" si="393"/>
        <v>0</v>
      </c>
      <c r="BO797" s="2">
        <f t="shared" si="393"/>
        <v>0</v>
      </c>
    </row>
    <row r="798" spans="1:67">
      <c r="B798" s="14"/>
      <c r="E798" s="178"/>
      <c r="F798" s="178"/>
    </row>
    <row r="799" spans="1:67">
      <c r="A799" t="s">
        <v>336</v>
      </c>
      <c r="B799" s="14" t="s">
        <v>17</v>
      </c>
      <c r="E799" s="178"/>
      <c r="F799" s="178"/>
      <c r="I799" s="159" t="s">
        <v>336</v>
      </c>
      <c r="J799" s="2">
        <f>NPV($C$4,M799:BO799)+L799</f>
        <v>0</v>
      </c>
      <c r="L799" s="2">
        <f t="shared" ref="L799:BO799" si="394">SUM(L794,L797)</f>
        <v>0</v>
      </c>
      <c r="M799" s="2">
        <f t="shared" si="394"/>
        <v>0</v>
      </c>
      <c r="N799" s="2">
        <f t="shared" si="394"/>
        <v>0</v>
      </c>
      <c r="O799" s="2">
        <f t="shared" si="394"/>
        <v>0</v>
      </c>
      <c r="P799" s="2">
        <f t="shared" si="394"/>
        <v>0</v>
      </c>
      <c r="Q799" s="2">
        <f t="shared" si="394"/>
        <v>0</v>
      </c>
      <c r="R799" s="2">
        <f t="shared" si="394"/>
        <v>0</v>
      </c>
      <c r="S799" s="2">
        <f t="shared" si="394"/>
        <v>0</v>
      </c>
      <c r="T799" s="2">
        <f t="shared" si="394"/>
        <v>0</v>
      </c>
      <c r="U799" s="2">
        <f t="shared" si="394"/>
        <v>0</v>
      </c>
      <c r="V799" s="2">
        <f t="shared" si="394"/>
        <v>0</v>
      </c>
      <c r="W799" s="2">
        <f t="shared" si="394"/>
        <v>0</v>
      </c>
      <c r="X799" s="2">
        <f t="shared" si="394"/>
        <v>0</v>
      </c>
      <c r="Y799" s="2">
        <f t="shared" si="394"/>
        <v>0</v>
      </c>
      <c r="Z799" s="2">
        <f t="shared" si="394"/>
        <v>0</v>
      </c>
      <c r="AA799" s="2">
        <f t="shared" si="394"/>
        <v>0</v>
      </c>
      <c r="AB799" s="2">
        <f t="shared" si="394"/>
        <v>0</v>
      </c>
      <c r="AC799" s="2">
        <f t="shared" si="394"/>
        <v>0</v>
      </c>
      <c r="AD799" s="2">
        <f t="shared" si="394"/>
        <v>0</v>
      </c>
      <c r="AE799" s="2">
        <f t="shared" si="394"/>
        <v>0</v>
      </c>
      <c r="AF799" s="2">
        <f t="shared" si="394"/>
        <v>0</v>
      </c>
      <c r="AG799" s="2">
        <f t="shared" si="394"/>
        <v>0</v>
      </c>
      <c r="AH799" s="2">
        <f t="shared" si="394"/>
        <v>0</v>
      </c>
      <c r="AI799" s="2">
        <f t="shared" si="394"/>
        <v>0</v>
      </c>
      <c r="AJ799" s="2">
        <f t="shared" si="394"/>
        <v>0</v>
      </c>
      <c r="AK799" s="2">
        <f t="shared" si="394"/>
        <v>0</v>
      </c>
      <c r="AL799" s="2">
        <f t="shared" si="394"/>
        <v>0</v>
      </c>
      <c r="AM799" s="2">
        <f t="shared" si="394"/>
        <v>0</v>
      </c>
      <c r="AN799" s="2">
        <f t="shared" si="394"/>
        <v>0</v>
      </c>
      <c r="AO799" s="2">
        <f t="shared" si="394"/>
        <v>0</v>
      </c>
      <c r="AP799" s="2">
        <f t="shared" si="394"/>
        <v>0</v>
      </c>
      <c r="AQ799" s="2">
        <f t="shared" si="394"/>
        <v>0</v>
      </c>
      <c r="AR799" s="2">
        <f t="shared" si="394"/>
        <v>0</v>
      </c>
      <c r="AS799" s="2">
        <f t="shared" si="394"/>
        <v>0</v>
      </c>
      <c r="AT799" s="2">
        <f t="shared" si="394"/>
        <v>0</v>
      </c>
      <c r="AU799" s="2">
        <f t="shared" si="394"/>
        <v>0</v>
      </c>
      <c r="AV799" s="2">
        <f t="shared" si="394"/>
        <v>0</v>
      </c>
      <c r="AW799" s="2">
        <f t="shared" si="394"/>
        <v>0</v>
      </c>
      <c r="AX799" s="2">
        <f t="shared" si="394"/>
        <v>0</v>
      </c>
      <c r="AY799" s="2">
        <f t="shared" si="394"/>
        <v>0</v>
      </c>
      <c r="AZ799" s="2">
        <f t="shared" si="394"/>
        <v>0</v>
      </c>
      <c r="BA799" s="2">
        <f t="shared" si="394"/>
        <v>0</v>
      </c>
      <c r="BB799" s="2">
        <f t="shared" si="394"/>
        <v>0</v>
      </c>
      <c r="BC799" s="2">
        <f t="shared" si="394"/>
        <v>0</v>
      </c>
      <c r="BD799" s="2">
        <f t="shared" si="394"/>
        <v>0</v>
      </c>
      <c r="BE799" s="2">
        <f t="shared" si="394"/>
        <v>0</v>
      </c>
      <c r="BF799" s="2">
        <f t="shared" si="394"/>
        <v>0</v>
      </c>
      <c r="BG799" s="2">
        <f t="shared" si="394"/>
        <v>0</v>
      </c>
      <c r="BH799" s="2">
        <f t="shared" si="394"/>
        <v>0</v>
      </c>
      <c r="BI799" s="2">
        <f t="shared" si="394"/>
        <v>0</v>
      </c>
      <c r="BJ799" s="2">
        <f t="shared" si="394"/>
        <v>0</v>
      </c>
      <c r="BK799" s="2">
        <f t="shared" si="394"/>
        <v>0</v>
      </c>
      <c r="BL799" s="2">
        <f t="shared" si="394"/>
        <v>0</v>
      </c>
      <c r="BM799" s="2">
        <f t="shared" si="394"/>
        <v>0</v>
      </c>
      <c r="BN799" s="2">
        <f t="shared" si="394"/>
        <v>0</v>
      </c>
      <c r="BO799" s="2">
        <f t="shared" si="394"/>
        <v>0</v>
      </c>
    </row>
    <row r="800" spans="1:67">
      <c r="B800" s="14"/>
      <c r="E800" s="178"/>
      <c r="F800" s="178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 spans="1:67">
      <c r="A801">
        <f>+A793+1</f>
        <v>18</v>
      </c>
      <c r="B801" s="13" t="s">
        <v>566</v>
      </c>
      <c r="C801" s="176">
        <v>2060</v>
      </c>
      <c r="D801" s="159">
        <v>12</v>
      </c>
      <c r="E801" s="159">
        <v>2550</v>
      </c>
      <c r="F801" s="159">
        <v>5.8</v>
      </c>
      <c r="G801" s="159">
        <v>30</v>
      </c>
      <c r="H801" s="59">
        <f>(DATE(C801,12,31)-DATE(C801,D801,1)+1)/365</f>
        <v>8.4931506849315067E-2</v>
      </c>
      <c r="I801" s="177">
        <f>+$C$7</f>
        <v>2.5000000000000001E-2</v>
      </c>
      <c r="J801" s="2">
        <f>NPV($C$4,M801:BO801)+L801</f>
        <v>2044.3546682801421</v>
      </c>
      <c r="L801" s="2">
        <f>+L807</f>
        <v>0</v>
      </c>
      <c r="M801" s="2">
        <f t="shared" ref="M801:BO801" si="395">+M807</f>
        <v>0</v>
      </c>
      <c r="N801" s="2">
        <f t="shared" si="395"/>
        <v>0</v>
      </c>
      <c r="O801" s="2">
        <f t="shared" si="395"/>
        <v>0</v>
      </c>
      <c r="P801" s="2">
        <f t="shared" si="395"/>
        <v>0</v>
      </c>
      <c r="Q801" s="2">
        <f t="shared" si="395"/>
        <v>0</v>
      </c>
      <c r="R801" s="2">
        <f t="shared" si="395"/>
        <v>0</v>
      </c>
      <c r="S801" s="2">
        <f t="shared" si="395"/>
        <v>0</v>
      </c>
      <c r="T801" s="2">
        <f t="shared" si="395"/>
        <v>0</v>
      </c>
      <c r="U801" s="2">
        <f t="shared" si="395"/>
        <v>0</v>
      </c>
      <c r="V801" s="2">
        <f t="shared" si="395"/>
        <v>0</v>
      </c>
      <c r="W801" s="2">
        <f t="shared" si="395"/>
        <v>0</v>
      </c>
      <c r="X801" s="2">
        <f t="shared" si="395"/>
        <v>0</v>
      </c>
      <c r="Y801" s="2">
        <f t="shared" si="395"/>
        <v>0</v>
      </c>
      <c r="Z801" s="2">
        <f t="shared" si="395"/>
        <v>0</v>
      </c>
      <c r="AA801" s="2">
        <f t="shared" si="395"/>
        <v>0</v>
      </c>
      <c r="AB801" s="2">
        <f t="shared" si="395"/>
        <v>0</v>
      </c>
      <c r="AC801" s="2">
        <f t="shared" si="395"/>
        <v>0</v>
      </c>
      <c r="AD801" s="2">
        <f t="shared" si="395"/>
        <v>0</v>
      </c>
      <c r="AE801" s="2">
        <f t="shared" si="395"/>
        <v>0</v>
      </c>
      <c r="AF801" s="2">
        <f t="shared" si="395"/>
        <v>0</v>
      </c>
      <c r="AG801" s="2">
        <f t="shared" si="395"/>
        <v>0</v>
      </c>
      <c r="AH801" s="2">
        <f t="shared" si="395"/>
        <v>0</v>
      </c>
      <c r="AI801" s="2">
        <f t="shared" si="395"/>
        <v>0</v>
      </c>
      <c r="AJ801" s="2">
        <f t="shared" si="395"/>
        <v>0</v>
      </c>
      <c r="AK801" s="2">
        <f t="shared" si="395"/>
        <v>0</v>
      </c>
      <c r="AL801" s="2">
        <f t="shared" si="395"/>
        <v>0</v>
      </c>
      <c r="AM801" s="2">
        <f t="shared" si="395"/>
        <v>0</v>
      </c>
      <c r="AN801" s="2">
        <f t="shared" si="395"/>
        <v>0</v>
      </c>
      <c r="AO801" s="2">
        <f t="shared" si="395"/>
        <v>0</v>
      </c>
      <c r="AP801" s="2">
        <f t="shared" si="395"/>
        <v>0</v>
      </c>
      <c r="AQ801" s="2">
        <f t="shared" si="395"/>
        <v>0</v>
      </c>
      <c r="AR801" s="2">
        <f t="shared" si="395"/>
        <v>0</v>
      </c>
      <c r="AS801" s="2">
        <f t="shared" si="395"/>
        <v>0</v>
      </c>
      <c r="AT801" s="2">
        <f t="shared" si="395"/>
        <v>0</v>
      </c>
      <c r="AU801" s="2">
        <f t="shared" si="395"/>
        <v>0</v>
      </c>
      <c r="AV801" s="2">
        <f t="shared" si="395"/>
        <v>0</v>
      </c>
      <c r="AW801" s="2">
        <f t="shared" si="395"/>
        <v>0</v>
      </c>
      <c r="AX801" s="2">
        <f t="shared" si="395"/>
        <v>0</v>
      </c>
      <c r="AY801" s="2">
        <f t="shared" si="395"/>
        <v>0</v>
      </c>
      <c r="AZ801" s="2">
        <f t="shared" si="395"/>
        <v>0</v>
      </c>
      <c r="BA801" s="2">
        <f t="shared" si="395"/>
        <v>0</v>
      </c>
      <c r="BB801" s="2">
        <f t="shared" si="395"/>
        <v>0</v>
      </c>
      <c r="BC801" s="2">
        <f t="shared" si="395"/>
        <v>0</v>
      </c>
      <c r="BD801" s="2">
        <f t="shared" si="395"/>
        <v>0</v>
      </c>
      <c r="BE801" s="2">
        <f t="shared" si="395"/>
        <v>0</v>
      </c>
      <c r="BF801" s="2">
        <f t="shared" si="395"/>
        <v>0</v>
      </c>
      <c r="BG801" s="2">
        <f t="shared" si="395"/>
        <v>0</v>
      </c>
      <c r="BH801" s="2">
        <f t="shared" si="395"/>
        <v>761.30185662784208</v>
      </c>
      <c r="BI801" s="2">
        <f t="shared" si="395"/>
        <v>8941.7340037011054</v>
      </c>
      <c r="BJ801" s="2">
        <f t="shared" si="395"/>
        <v>9179.3079632042591</v>
      </c>
      <c r="BK801" s="2">
        <f t="shared" si="395"/>
        <v>9423.6099100522624</v>
      </c>
      <c r="BL801" s="2">
        <f t="shared" si="395"/>
        <v>9667.5569575678746</v>
      </c>
      <c r="BM801" s="2">
        <f t="shared" si="395"/>
        <v>9931.8815094715519</v>
      </c>
      <c r="BN801" s="2">
        <f t="shared" si="395"/>
        <v>10196.950775390924</v>
      </c>
      <c r="BO801" s="2">
        <f t="shared" si="395"/>
        <v>10469.094127720055</v>
      </c>
    </row>
    <row r="802" spans="1:67">
      <c r="B802" s="14" t="s">
        <v>324</v>
      </c>
      <c r="E802" s="178"/>
      <c r="F802" s="178"/>
      <c r="L802" s="2">
        <f t="shared" ref="L802:BO802" si="396">IF(OR(L$10&lt;$C801,L$10&gt;$C801+$G801),0,IF(L$10=$C801,$E801*(1+$I801)^(L$10-$E$663)*$H801,IF(L$10=$C801+$G801,$E801*(1+$I801)^(L$10-$E$663)*(1-$H801),$E801*(1+$I801)^(L$10-$E$663))))</f>
        <v>0</v>
      </c>
      <c r="M802" s="2">
        <f t="shared" si="396"/>
        <v>0</v>
      </c>
      <c r="N802" s="2">
        <f t="shared" si="396"/>
        <v>0</v>
      </c>
      <c r="O802" s="2">
        <f t="shared" si="396"/>
        <v>0</v>
      </c>
      <c r="P802" s="2">
        <f t="shared" si="396"/>
        <v>0</v>
      </c>
      <c r="Q802" s="2">
        <f t="shared" si="396"/>
        <v>0</v>
      </c>
      <c r="R802" s="2">
        <f t="shared" si="396"/>
        <v>0</v>
      </c>
      <c r="S802" s="2">
        <f t="shared" si="396"/>
        <v>0</v>
      </c>
      <c r="T802" s="2">
        <f t="shared" si="396"/>
        <v>0</v>
      </c>
      <c r="U802" s="2">
        <f t="shared" si="396"/>
        <v>0</v>
      </c>
      <c r="V802" s="2">
        <f t="shared" si="396"/>
        <v>0</v>
      </c>
      <c r="W802" s="2">
        <f t="shared" si="396"/>
        <v>0</v>
      </c>
      <c r="X802" s="2">
        <f t="shared" si="396"/>
        <v>0</v>
      </c>
      <c r="Y802" s="2">
        <f t="shared" si="396"/>
        <v>0</v>
      </c>
      <c r="Z802" s="2">
        <f t="shared" si="396"/>
        <v>0</v>
      </c>
      <c r="AA802" s="2">
        <f t="shared" si="396"/>
        <v>0</v>
      </c>
      <c r="AB802" s="2">
        <f t="shared" si="396"/>
        <v>0</v>
      </c>
      <c r="AC802" s="2">
        <f t="shared" si="396"/>
        <v>0</v>
      </c>
      <c r="AD802" s="2">
        <f t="shared" si="396"/>
        <v>0</v>
      </c>
      <c r="AE802" s="2">
        <f t="shared" si="396"/>
        <v>0</v>
      </c>
      <c r="AF802" s="2">
        <f t="shared" si="396"/>
        <v>0</v>
      </c>
      <c r="AG802" s="2">
        <f t="shared" si="396"/>
        <v>0</v>
      </c>
      <c r="AH802" s="2">
        <f t="shared" si="396"/>
        <v>0</v>
      </c>
      <c r="AI802" s="2">
        <f t="shared" si="396"/>
        <v>0</v>
      </c>
      <c r="AJ802" s="2">
        <f t="shared" si="396"/>
        <v>0</v>
      </c>
      <c r="AK802" s="2">
        <f t="shared" si="396"/>
        <v>0</v>
      </c>
      <c r="AL802" s="2">
        <f t="shared" si="396"/>
        <v>0</v>
      </c>
      <c r="AM802" s="2">
        <f t="shared" si="396"/>
        <v>0</v>
      </c>
      <c r="AN802" s="2">
        <f t="shared" si="396"/>
        <v>0</v>
      </c>
      <c r="AO802" s="2">
        <f t="shared" si="396"/>
        <v>0</v>
      </c>
      <c r="AP802" s="2">
        <f t="shared" si="396"/>
        <v>0</v>
      </c>
      <c r="AQ802" s="2">
        <f t="shared" si="396"/>
        <v>0</v>
      </c>
      <c r="AR802" s="2">
        <f t="shared" si="396"/>
        <v>0</v>
      </c>
      <c r="AS802" s="2">
        <f t="shared" si="396"/>
        <v>0</v>
      </c>
      <c r="AT802" s="2">
        <f t="shared" si="396"/>
        <v>0</v>
      </c>
      <c r="AU802" s="2">
        <f t="shared" si="396"/>
        <v>0</v>
      </c>
      <c r="AV802" s="2">
        <f t="shared" si="396"/>
        <v>0</v>
      </c>
      <c r="AW802" s="2">
        <f t="shared" si="396"/>
        <v>0</v>
      </c>
      <c r="AX802" s="2">
        <f t="shared" si="396"/>
        <v>0</v>
      </c>
      <c r="AY802" s="2">
        <f t="shared" si="396"/>
        <v>0</v>
      </c>
      <c r="AZ802" s="2">
        <f t="shared" si="396"/>
        <v>0</v>
      </c>
      <c r="BA802" s="2">
        <f t="shared" si="396"/>
        <v>0</v>
      </c>
      <c r="BB802" s="2">
        <f t="shared" si="396"/>
        <v>0</v>
      </c>
      <c r="BC802" s="2">
        <f t="shared" si="396"/>
        <v>0</v>
      </c>
      <c r="BD802" s="2">
        <f t="shared" si="396"/>
        <v>0</v>
      </c>
      <c r="BE802" s="2">
        <f t="shared" si="396"/>
        <v>0</v>
      </c>
      <c r="BF802" s="2">
        <f t="shared" si="396"/>
        <v>0</v>
      </c>
      <c r="BG802" s="2">
        <f t="shared" si="396"/>
        <v>0</v>
      </c>
      <c r="BH802" s="2">
        <f t="shared" si="396"/>
        <v>708.52397198031849</v>
      </c>
      <c r="BI802" s="2">
        <f t="shared" si="396"/>
        <v>8550.8558392624727</v>
      </c>
      <c r="BJ802" s="2">
        <f t="shared" si="396"/>
        <v>8764.6272352440337</v>
      </c>
      <c r="BK802" s="2">
        <f t="shared" si="396"/>
        <v>8983.7429161251348</v>
      </c>
      <c r="BL802" s="2">
        <f t="shared" si="396"/>
        <v>9208.3364890282628</v>
      </c>
      <c r="BM802" s="2">
        <f t="shared" si="396"/>
        <v>9438.5449012539684</v>
      </c>
      <c r="BN802" s="2">
        <f t="shared" si="396"/>
        <v>9674.5085237853164</v>
      </c>
      <c r="BO802" s="2">
        <f t="shared" si="396"/>
        <v>9916.3712368799497</v>
      </c>
    </row>
    <row r="803" spans="1:67">
      <c r="B803" s="14"/>
      <c r="E803" s="178"/>
      <c r="F803" s="178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 spans="1:67">
      <c r="B804" s="15" t="s">
        <v>325</v>
      </c>
      <c r="E804" s="178"/>
      <c r="F804" s="178"/>
      <c r="L804" s="18">
        <v>0</v>
      </c>
      <c r="M804" s="18">
        <v>0</v>
      </c>
      <c r="N804" s="18">
        <v>0</v>
      </c>
      <c r="O804" s="18">
        <v>0</v>
      </c>
      <c r="P804" s="18">
        <v>0</v>
      </c>
      <c r="Q804" s="18">
        <v>0</v>
      </c>
      <c r="R804" s="18">
        <v>0</v>
      </c>
      <c r="S804" s="18">
        <v>0</v>
      </c>
      <c r="T804" s="18">
        <v>0</v>
      </c>
      <c r="U804" s="18">
        <v>0</v>
      </c>
      <c r="V804" s="18">
        <v>0</v>
      </c>
      <c r="W804" s="18">
        <v>0</v>
      </c>
      <c r="X804" s="18">
        <v>0</v>
      </c>
      <c r="Y804" s="18">
        <v>0</v>
      </c>
      <c r="Z804" s="18">
        <v>0</v>
      </c>
      <c r="AA804" s="18">
        <v>0</v>
      </c>
      <c r="AB804" s="18">
        <v>0</v>
      </c>
      <c r="AC804" s="18">
        <v>0</v>
      </c>
      <c r="AD804" s="18">
        <v>0</v>
      </c>
      <c r="AE804" s="18">
        <v>0</v>
      </c>
      <c r="AF804" s="18">
        <v>0</v>
      </c>
      <c r="AG804" s="18"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v>0</v>
      </c>
      <c r="AM804" s="18">
        <v>0</v>
      </c>
      <c r="AN804" s="18">
        <v>0</v>
      </c>
      <c r="AO804" s="18">
        <v>0</v>
      </c>
      <c r="AP804" s="18">
        <v>0</v>
      </c>
      <c r="AQ804" s="18">
        <v>0</v>
      </c>
      <c r="AR804" s="18">
        <v>0</v>
      </c>
      <c r="AS804" s="18">
        <v>0</v>
      </c>
      <c r="AT804" s="18">
        <v>0</v>
      </c>
      <c r="AU804" s="18">
        <v>0</v>
      </c>
      <c r="AV804" s="18">
        <v>0</v>
      </c>
      <c r="AW804" s="18">
        <v>0</v>
      </c>
      <c r="AX804" s="18">
        <v>0</v>
      </c>
      <c r="AY804" s="18">
        <v>0</v>
      </c>
      <c r="AZ804" s="18">
        <v>0</v>
      </c>
      <c r="BA804" s="18">
        <v>0</v>
      </c>
      <c r="BB804" s="18">
        <v>0</v>
      </c>
      <c r="BC804" s="18">
        <v>0</v>
      </c>
      <c r="BD804" s="18">
        <v>0</v>
      </c>
      <c r="BE804" s="18">
        <v>0</v>
      </c>
      <c r="BF804" s="18">
        <v>0</v>
      </c>
      <c r="BG804" s="18">
        <v>0</v>
      </c>
      <c r="BH804" s="18">
        <v>2.7814960479736328</v>
      </c>
      <c r="BI804" s="18">
        <v>20.097591400146484</v>
      </c>
      <c r="BJ804" s="18">
        <v>20.801401138305664</v>
      </c>
      <c r="BK804" s="18">
        <v>21.526639938354492</v>
      </c>
      <c r="BL804" s="18">
        <v>21.925638198852539</v>
      </c>
      <c r="BM804" s="18">
        <v>22.980024337768555</v>
      </c>
      <c r="BN804" s="18">
        <v>23.742233276367188</v>
      </c>
      <c r="BO804" s="18">
        <v>24.505685806274414</v>
      </c>
    </row>
    <row r="805" spans="1:67">
      <c r="B805" s="14" t="s">
        <v>326</v>
      </c>
      <c r="E805" s="178"/>
      <c r="F805" s="178"/>
      <c r="L805" s="2">
        <f t="shared" ref="L805:BO805" si="397">IF(L$10&lt;$C801,0,$F801*L804*(1+$I801)^(L$10-$E$663))</f>
        <v>0</v>
      </c>
      <c r="M805" s="2">
        <f t="shared" si="397"/>
        <v>0</v>
      </c>
      <c r="N805" s="2">
        <f t="shared" si="397"/>
        <v>0</v>
      </c>
      <c r="O805" s="2">
        <f t="shared" si="397"/>
        <v>0</v>
      </c>
      <c r="P805" s="2">
        <f t="shared" si="397"/>
        <v>0</v>
      </c>
      <c r="Q805" s="2">
        <f t="shared" si="397"/>
        <v>0</v>
      </c>
      <c r="R805" s="2">
        <f t="shared" si="397"/>
        <v>0</v>
      </c>
      <c r="S805" s="2">
        <f t="shared" si="397"/>
        <v>0</v>
      </c>
      <c r="T805" s="2">
        <f t="shared" si="397"/>
        <v>0</v>
      </c>
      <c r="U805" s="2">
        <f t="shared" si="397"/>
        <v>0</v>
      </c>
      <c r="V805" s="2">
        <f t="shared" si="397"/>
        <v>0</v>
      </c>
      <c r="W805" s="2">
        <f t="shared" si="397"/>
        <v>0</v>
      </c>
      <c r="X805" s="2">
        <f t="shared" si="397"/>
        <v>0</v>
      </c>
      <c r="Y805" s="2">
        <f t="shared" si="397"/>
        <v>0</v>
      </c>
      <c r="Z805" s="2">
        <f t="shared" si="397"/>
        <v>0</v>
      </c>
      <c r="AA805" s="2">
        <f t="shared" si="397"/>
        <v>0</v>
      </c>
      <c r="AB805" s="2">
        <f t="shared" si="397"/>
        <v>0</v>
      </c>
      <c r="AC805" s="2">
        <f t="shared" si="397"/>
        <v>0</v>
      </c>
      <c r="AD805" s="2">
        <f t="shared" si="397"/>
        <v>0</v>
      </c>
      <c r="AE805" s="2">
        <f t="shared" si="397"/>
        <v>0</v>
      </c>
      <c r="AF805" s="2">
        <f t="shared" si="397"/>
        <v>0</v>
      </c>
      <c r="AG805" s="2">
        <f t="shared" si="397"/>
        <v>0</v>
      </c>
      <c r="AH805" s="2">
        <f t="shared" si="397"/>
        <v>0</v>
      </c>
      <c r="AI805" s="2">
        <f t="shared" si="397"/>
        <v>0</v>
      </c>
      <c r="AJ805" s="2">
        <f t="shared" si="397"/>
        <v>0</v>
      </c>
      <c r="AK805" s="2">
        <f t="shared" si="397"/>
        <v>0</v>
      </c>
      <c r="AL805" s="2">
        <f t="shared" si="397"/>
        <v>0</v>
      </c>
      <c r="AM805" s="2">
        <f t="shared" si="397"/>
        <v>0</v>
      </c>
      <c r="AN805" s="2">
        <f t="shared" si="397"/>
        <v>0</v>
      </c>
      <c r="AO805" s="2">
        <f t="shared" si="397"/>
        <v>0</v>
      </c>
      <c r="AP805" s="2">
        <f t="shared" si="397"/>
        <v>0</v>
      </c>
      <c r="AQ805" s="2">
        <f t="shared" si="397"/>
        <v>0</v>
      </c>
      <c r="AR805" s="2">
        <f t="shared" si="397"/>
        <v>0</v>
      </c>
      <c r="AS805" s="2">
        <f t="shared" si="397"/>
        <v>0</v>
      </c>
      <c r="AT805" s="2">
        <f t="shared" si="397"/>
        <v>0</v>
      </c>
      <c r="AU805" s="2">
        <f t="shared" si="397"/>
        <v>0</v>
      </c>
      <c r="AV805" s="2">
        <f t="shared" si="397"/>
        <v>0</v>
      </c>
      <c r="AW805" s="2">
        <f t="shared" si="397"/>
        <v>0</v>
      </c>
      <c r="AX805" s="2">
        <f t="shared" si="397"/>
        <v>0</v>
      </c>
      <c r="AY805" s="2">
        <f t="shared" si="397"/>
        <v>0</v>
      </c>
      <c r="AZ805" s="2">
        <f t="shared" si="397"/>
        <v>0</v>
      </c>
      <c r="BA805" s="2">
        <f t="shared" si="397"/>
        <v>0</v>
      </c>
      <c r="BB805" s="2">
        <f t="shared" si="397"/>
        <v>0</v>
      </c>
      <c r="BC805" s="2">
        <f t="shared" si="397"/>
        <v>0</v>
      </c>
      <c r="BD805" s="2">
        <f t="shared" si="397"/>
        <v>0</v>
      </c>
      <c r="BE805" s="2">
        <f t="shared" si="397"/>
        <v>0</v>
      </c>
      <c r="BF805" s="2">
        <f t="shared" si="397"/>
        <v>0</v>
      </c>
      <c r="BG805" s="2">
        <f t="shared" si="397"/>
        <v>0</v>
      </c>
      <c r="BH805" s="2">
        <f t="shared" si="397"/>
        <v>52.777884647523599</v>
      </c>
      <c r="BI805" s="2">
        <f t="shared" si="397"/>
        <v>390.87816443863215</v>
      </c>
      <c r="BJ805" s="2">
        <f t="shared" si="397"/>
        <v>414.68072796022528</v>
      </c>
      <c r="BK805" s="2">
        <f t="shared" si="397"/>
        <v>439.86699392712853</v>
      </c>
      <c r="BL805" s="2">
        <f t="shared" si="397"/>
        <v>459.22046853961149</v>
      </c>
      <c r="BM805" s="2">
        <f t="shared" si="397"/>
        <v>493.33660821758332</v>
      </c>
      <c r="BN805" s="2">
        <f t="shared" si="397"/>
        <v>522.44225160560768</v>
      </c>
      <c r="BO805" s="2">
        <f t="shared" si="397"/>
        <v>552.72289084010572</v>
      </c>
    </row>
    <row r="806" spans="1:67">
      <c r="B806" s="14"/>
      <c r="E806" s="178"/>
      <c r="F806" s="178"/>
    </row>
    <row r="807" spans="1:67">
      <c r="A807" t="s">
        <v>335</v>
      </c>
      <c r="B807" s="14" t="s">
        <v>17</v>
      </c>
      <c r="E807" s="178"/>
      <c r="F807" s="178"/>
      <c r="I807" s="159" t="s">
        <v>567</v>
      </c>
      <c r="L807" s="2">
        <f t="shared" ref="L807:BO807" si="398">SUM(L802,L805)</f>
        <v>0</v>
      </c>
      <c r="M807" s="2">
        <f t="shared" si="398"/>
        <v>0</v>
      </c>
      <c r="N807" s="2">
        <f t="shared" si="398"/>
        <v>0</v>
      </c>
      <c r="O807" s="2">
        <f t="shared" si="398"/>
        <v>0</v>
      </c>
      <c r="P807" s="2">
        <f t="shared" si="398"/>
        <v>0</v>
      </c>
      <c r="Q807" s="2">
        <f t="shared" si="398"/>
        <v>0</v>
      </c>
      <c r="R807" s="2">
        <f t="shared" si="398"/>
        <v>0</v>
      </c>
      <c r="S807" s="2">
        <f t="shared" si="398"/>
        <v>0</v>
      </c>
      <c r="T807" s="2">
        <f t="shared" si="398"/>
        <v>0</v>
      </c>
      <c r="U807" s="2">
        <f t="shared" si="398"/>
        <v>0</v>
      </c>
      <c r="V807" s="2">
        <f t="shared" si="398"/>
        <v>0</v>
      </c>
      <c r="W807" s="2">
        <f t="shared" si="398"/>
        <v>0</v>
      </c>
      <c r="X807" s="2">
        <f t="shared" si="398"/>
        <v>0</v>
      </c>
      <c r="Y807" s="2">
        <f t="shared" si="398"/>
        <v>0</v>
      </c>
      <c r="Z807" s="2">
        <f t="shared" si="398"/>
        <v>0</v>
      </c>
      <c r="AA807" s="2">
        <f t="shared" si="398"/>
        <v>0</v>
      </c>
      <c r="AB807" s="2">
        <f t="shared" si="398"/>
        <v>0</v>
      </c>
      <c r="AC807" s="2">
        <f t="shared" si="398"/>
        <v>0</v>
      </c>
      <c r="AD807" s="2">
        <f t="shared" si="398"/>
        <v>0</v>
      </c>
      <c r="AE807" s="2">
        <f t="shared" si="398"/>
        <v>0</v>
      </c>
      <c r="AF807" s="2">
        <f t="shared" si="398"/>
        <v>0</v>
      </c>
      <c r="AG807" s="2">
        <f t="shared" si="398"/>
        <v>0</v>
      </c>
      <c r="AH807" s="2">
        <f t="shared" si="398"/>
        <v>0</v>
      </c>
      <c r="AI807" s="2">
        <f t="shared" si="398"/>
        <v>0</v>
      </c>
      <c r="AJ807" s="2">
        <f t="shared" si="398"/>
        <v>0</v>
      </c>
      <c r="AK807" s="2">
        <f t="shared" si="398"/>
        <v>0</v>
      </c>
      <c r="AL807" s="2">
        <f t="shared" si="398"/>
        <v>0</v>
      </c>
      <c r="AM807" s="2">
        <f t="shared" si="398"/>
        <v>0</v>
      </c>
      <c r="AN807" s="2">
        <f t="shared" si="398"/>
        <v>0</v>
      </c>
      <c r="AO807" s="2">
        <f t="shared" si="398"/>
        <v>0</v>
      </c>
      <c r="AP807" s="2">
        <f t="shared" si="398"/>
        <v>0</v>
      </c>
      <c r="AQ807" s="2">
        <f t="shared" si="398"/>
        <v>0</v>
      </c>
      <c r="AR807" s="2">
        <f t="shared" si="398"/>
        <v>0</v>
      </c>
      <c r="AS807" s="2">
        <f t="shared" si="398"/>
        <v>0</v>
      </c>
      <c r="AT807" s="2">
        <f t="shared" si="398"/>
        <v>0</v>
      </c>
      <c r="AU807" s="2">
        <f t="shared" si="398"/>
        <v>0</v>
      </c>
      <c r="AV807" s="2">
        <f t="shared" si="398"/>
        <v>0</v>
      </c>
      <c r="AW807" s="2">
        <f t="shared" si="398"/>
        <v>0</v>
      </c>
      <c r="AX807" s="2">
        <f t="shared" si="398"/>
        <v>0</v>
      </c>
      <c r="AY807" s="2">
        <f t="shared" si="398"/>
        <v>0</v>
      </c>
      <c r="AZ807" s="2">
        <f t="shared" si="398"/>
        <v>0</v>
      </c>
      <c r="BA807" s="2">
        <f t="shared" si="398"/>
        <v>0</v>
      </c>
      <c r="BB807" s="2">
        <f t="shared" si="398"/>
        <v>0</v>
      </c>
      <c r="BC807" s="2">
        <f t="shared" si="398"/>
        <v>0</v>
      </c>
      <c r="BD807" s="2">
        <f t="shared" si="398"/>
        <v>0</v>
      </c>
      <c r="BE807" s="2">
        <f t="shared" si="398"/>
        <v>0</v>
      </c>
      <c r="BF807" s="2">
        <f t="shared" si="398"/>
        <v>0</v>
      </c>
      <c r="BG807" s="2">
        <f t="shared" si="398"/>
        <v>0</v>
      </c>
      <c r="BH807" s="2">
        <f t="shared" si="398"/>
        <v>761.30185662784208</v>
      </c>
      <c r="BI807" s="2">
        <f t="shared" si="398"/>
        <v>8941.7340037011054</v>
      </c>
      <c r="BJ807" s="2">
        <f t="shared" si="398"/>
        <v>9179.3079632042591</v>
      </c>
      <c r="BK807" s="2">
        <f t="shared" si="398"/>
        <v>9423.6099100522624</v>
      </c>
      <c r="BL807" s="2">
        <f t="shared" si="398"/>
        <v>9667.5569575678746</v>
      </c>
      <c r="BM807" s="2">
        <f t="shared" si="398"/>
        <v>9931.8815094715519</v>
      </c>
      <c r="BN807" s="2">
        <f t="shared" si="398"/>
        <v>10196.950775390924</v>
      </c>
      <c r="BO807" s="2">
        <f t="shared" si="398"/>
        <v>10469.094127720055</v>
      </c>
    </row>
    <row r="808" spans="1:67">
      <c r="B808" s="14"/>
      <c r="E808" s="178"/>
      <c r="F808" s="178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 spans="1:67">
      <c r="A809">
        <f>+A801+1</f>
        <v>19</v>
      </c>
      <c r="B809" s="13" t="s">
        <v>565</v>
      </c>
      <c r="C809" s="176">
        <v>2062</v>
      </c>
      <c r="D809" s="159">
        <v>12</v>
      </c>
      <c r="E809" s="159">
        <v>0</v>
      </c>
      <c r="F809" s="159">
        <v>0</v>
      </c>
      <c r="G809" s="159">
        <v>60</v>
      </c>
      <c r="H809" s="59">
        <f>(DATE(C809,12,31)-DATE(C809,D809,1)+1)/365</f>
        <v>8.4931506849315067E-2</v>
      </c>
      <c r="I809" s="177">
        <f>+$C$7</f>
        <v>2.5000000000000001E-2</v>
      </c>
      <c r="J809" s="2">
        <f>NPV($C$4,M809:BO809)+L809</f>
        <v>0</v>
      </c>
      <c r="L809" s="2">
        <f>+L815</f>
        <v>0</v>
      </c>
      <c r="M809" s="2">
        <f t="shared" ref="M809:BO809" si="399">+M815</f>
        <v>0</v>
      </c>
      <c r="N809" s="2">
        <f t="shared" si="399"/>
        <v>0</v>
      </c>
      <c r="O809" s="2">
        <f t="shared" si="399"/>
        <v>0</v>
      </c>
      <c r="P809" s="2">
        <f t="shared" si="399"/>
        <v>0</v>
      </c>
      <c r="Q809" s="2">
        <f t="shared" si="399"/>
        <v>0</v>
      </c>
      <c r="R809" s="2">
        <f t="shared" si="399"/>
        <v>0</v>
      </c>
      <c r="S809" s="2">
        <f t="shared" si="399"/>
        <v>0</v>
      </c>
      <c r="T809" s="2">
        <f t="shared" si="399"/>
        <v>0</v>
      </c>
      <c r="U809" s="2">
        <f t="shared" si="399"/>
        <v>0</v>
      </c>
      <c r="V809" s="2">
        <f t="shared" si="399"/>
        <v>0</v>
      </c>
      <c r="W809" s="2">
        <f t="shared" si="399"/>
        <v>0</v>
      </c>
      <c r="X809" s="2">
        <f t="shared" si="399"/>
        <v>0</v>
      </c>
      <c r="Y809" s="2">
        <f t="shared" si="399"/>
        <v>0</v>
      </c>
      <c r="Z809" s="2">
        <f t="shared" si="399"/>
        <v>0</v>
      </c>
      <c r="AA809" s="2">
        <f t="shared" si="399"/>
        <v>0</v>
      </c>
      <c r="AB809" s="2">
        <f t="shared" si="399"/>
        <v>0</v>
      </c>
      <c r="AC809" s="2">
        <f t="shared" si="399"/>
        <v>0</v>
      </c>
      <c r="AD809" s="2">
        <f t="shared" si="399"/>
        <v>0</v>
      </c>
      <c r="AE809" s="2">
        <f t="shared" si="399"/>
        <v>0</v>
      </c>
      <c r="AF809" s="2">
        <f t="shared" si="399"/>
        <v>0</v>
      </c>
      <c r="AG809" s="2">
        <f t="shared" si="399"/>
        <v>0</v>
      </c>
      <c r="AH809" s="2">
        <f t="shared" si="399"/>
        <v>0</v>
      </c>
      <c r="AI809" s="2">
        <f t="shared" si="399"/>
        <v>0</v>
      </c>
      <c r="AJ809" s="2">
        <f t="shared" si="399"/>
        <v>0</v>
      </c>
      <c r="AK809" s="2">
        <f t="shared" si="399"/>
        <v>0</v>
      </c>
      <c r="AL809" s="2">
        <f t="shared" si="399"/>
        <v>0</v>
      </c>
      <c r="AM809" s="2">
        <f t="shared" si="399"/>
        <v>0</v>
      </c>
      <c r="AN809" s="2">
        <f t="shared" si="399"/>
        <v>0</v>
      </c>
      <c r="AO809" s="2">
        <f t="shared" si="399"/>
        <v>0</v>
      </c>
      <c r="AP809" s="2">
        <f t="shared" si="399"/>
        <v>0</v>
      </c>
      <c r="AQ809" s="2">
        <f t="shared" si="399"/>
        <v>0</v>
      </c>
      <c r="AR809" s="2">
        <f t="shared" si="399"/>
        <v>0</v>
      </c>
      <c r="AS809" s="2">
        <f t="shared" si="399"/>
        <v>0</v>
      </c>
      <c r="AT809" s="2">
        <f t="shared" si="399"/>
        <v>0</v>
      </c>
      <c r="AU809" s="2">
        <f t="shared" si="399"/>
        <v>0</v>
      </c>
      <c r="AV809" s="2">
        <f t="shared" si="399"/>
        <v>0</v>
      </c>
      <c r="AW809" s="2">
        <f t="shared" si="399"/>
        <v>0</v>
      </c>
      <c r="AX809" s="2">
        <f t="shared" si="399"/>
        <v>0</v>
      </c>
      <c r="AY809" s="2">
        <f t="shared" si="399"/>
        <v>0</v>
      </c>
      <c r="AZ809" s="2">
        <f t="shared" si="399"/>
        <v>0</v>
      </c>
      <c r="BA809" s="2">
        <f t="shared" si="399"/>
        <v>0</v>
      </c>
      <c r="BB809" s="2">
        <f t="shared" si="399"/>
        <v>0</v>
      </c>
      <c r="BC809" s="2">
        <f t="shared" si="399"/>
        <v>0</v>
      </c>
      <c r="BD809" s="2">
        <f t="shared" si="399"/>
        <v>0</v>
      </c>
      <c r="BE809" s="2">
        <f t="shared" si="399"/>
        <v>0</v>
      </c>
      <c r="BF809" s="2">
        <f t="shared" si="399"/>
        <v>0</v>
      </c>
      <c r="BG809" s="2">
        <f t="shared" si="399"/>
        <v>0</v>
      </c>
      <c r="BH809" s="2">
        <f t="shared" si="399"/>
        <v>0</v>
      </c>
      <c r="BI809" s="2">
        <f t="shared" si="399"/>
        <v>0</v>
      </c>
      <c r="BJ809" s="2">
        <f t="shared" si="399"/>
        <v>0</v>
      </c>
      <c r="BK809" s="2">
        <f t="shared" si="399"/>
        <v>0</v>
      </c>
      <c r="BL809" s="2">
        <f t="shared" si="399"/>
        <v>0</v>
      </c>
      <c r="BM809" s="2">
        <f t="shared" si="399"/>
        <v>0</v>
      </c>
      <c r="BN809" s="2">
        <f t="shared" si="399"/>
        <v>0</v>
      </c>
      <c r="BO809" s="2">
        <f t="shared" si="399"/>
        <v>0</v>
      </c>
    </row>
    <row r="810" spans="1:67">
      <c r="B810" s="14" t="s">
        <v>324</v>
      </c>
      <c r="E810" s="178"/>
      <c r="F810" s="178"/>
      <c r="L810" s="2">
        <f t="shared" ref="L810:BO810" si="400">IF(OR(L$10&lt;$C809,L$10&gt;$C809+$G809),0,IF(L$10=$C809,$E809*(1+$I809)^(L$10-$E$663)*$H809,IF(L$10=$C809+$G809,$E809*(1+$I809)^(L$10-$E$663)*(1-$H809),$E809*(1+$I809)^(L$10-$E$663))))</f>
        <v>0</v>
      </c>
      <c r="M810" s="2">
        <f t="shared" si="400"/>
        <v>0</v>
      </c>
      <c r="N810" s="2">
        <f t="shared" si="400"/>
        <v>0</v>
      </c>
      <c r="O810" s="2">
        <f t="shared" si="400"/>
        <v>0</v>
      </c>
      <c r="P810" s="2">
        <f t="shared" si="400"/>
        <v>0</v>
      </c>
      <c r="Q810" s="2">
        <f t="shared" si="400"/>
        <v>0</v>
      </c>
      <c r="R810" s="2">
        <f t="shared" si="400"/>
        <v>0</v>
      </c>
      <c r="S810" s="2">
        <f t="shared" si="400"/>
        <v>0</v>
      </c>
      <c r="T810" s="2">
        <f t="shared" si="400"/>
        <v>0</v>
      </c>
      <c r="U810" s="2">
        <f t="shared" si="400"/>
        <v>0</v>
      </c>
      <c r="V810" s="2">
        <f t="shared" si="400"/>
        <v>0</v>
      </c>
      <c r="W810" s="2">
        <f t="shared" si="400"/>
        <v>0</v>
      </c>
      <c r="X810" s="2">
        <f t="shared" si="400"/>
        <v>0</v>
      </c>
      <c r="Y810" s="2">
        <f t="shared" si="400"/>
        <v>0</v>
      </c>
      <c r="Z810" s="2">
        <f t="shared" si="400"/>
        <v>0</v>
      </c>
      <c r="AA810" s="2">
        <f t="shared" si="400"/>
        <v>0</v>
      </c>
      <c r="AB810" s="2">
        <f t="shared" si="400"/>
        <v>0</v>
      </c>
      <c r="AC810" s="2">
        <f t="shared" si="400"/>
        <v>0</v>
      </c>
      <c r="AD810" s="2">
        <f t="shared" si="400"/>
        <v>0</v>
      </c>
      <c r="AE810" s="2">
        <f t="shared" si="400"/>
        <v>0</v>
      </c>
      <c r="AF810" s="2">
        <f t="shared" si="400"/>
        <v>0</v>
      </c>
      <c r="AG810" s="2">
        <f t="shared" si="400"/>
        <v>0</v>
      </c>
      <c r="AH810" s="2">
        <f t="shared" si="400"/>
        <v>0</v>
      </c>
      <c r="AI810" s="2">
        <f t="shared" si="400"/>
        <v>0</v>
      </c>
      <c r="AJ810" s="2">
        <f t="shared" si="400"/>
        <v>0</v>
      </c>
      <c r="AK810" s="2">
        <f t="shared" si="400"/>
        <v>0</v>
      </c>
      <c r="AL810" s="2">
        <f t="shared" si="400"/>
        <v>0</v>
      </c>
      <c r="AM810" s="2">
        <f t="shared" si="400"/>
        <v>0</v>
      </c>
      <c r="AN810" s="2">
        <f t="shared" si="400"/>
        <v>0</v>
      </c>
      <c r="AO810" s="2">
        <f t="shared" si="400"/>
        <v>0</v>
      </c>
      <c r="AP810" s="2">
        <f t="shared" si="400"/>
        <v>0</v>
      </c>
      <c r="AQ810" s="2">
        <f t="shared" si="400"/>
        <v>0</v>
      </c>
      <c r="AR810" s="2">
        <f t="shared" si="400"/>
        <v>0</v>
      </c>
      <c r="AS810" s="2">
        <f t="shared" si="400"/>
        <v>0</v>
      </c>
      <c r="AT810" s="2">
        <f t="shared" si="400"/>
        <v>0</v>
      </c>
      <c r="AU810" s="2">
        <f t="shared" si="400"/>
        <v>0</v>
      </c>
      <c r="AV810" s="2">
        <f t="shared" si="400"/>
        <v>0</v>
      </c>
      <c r="AW810" s="2">
        <f t="shared" si="400"/>
        <v>0</v>
      </c>
      <c r="AX810" s="2">
        <f t="shared" si="400"/>
        <v>0</v>
      </c>
      <c r="AY810" s="2">
        <f t="shared" si="400"/>
        <v>0</v>
      </c>
      <c r="AZ810" s="2">
        <f t="shared" si="400"/>
        <v>0</v>
      </c>
      <c r="BA810" s="2">
        <f t="shared" si="400"/>
        <v>0</v>
      </c>
      <c r="BB810" s="2">
        <f t="shared" si="400"/>
        <v>0</v>
      </c>
      <c r="BC810" s="2">
        <f t="shared" si="400"/>
        <v>0</v>
      </c>
      <c r="BD810" s="2">
        <f t="shared" si="400"/>
        <v>0</v>
      </c>
      <c r="BE810" s="2">
        <f t="shared" si="400"/>
        <v>0</v>
      </c>
      <c r="BF810" s="2">
        <f t="shared" si="400"/>
        <v>0</v>
      </c>
      <c r="BG810" s="2">
        <f t="shared" si="400"/>
        <v>0</v>
      </c>
      <c r="BH810" s="2">
        <f t="shared" si="400"/>
        <v>0</v>
      </c>
      <c r="BI810" s="2">
        <f t="shared" si="400"/>
        <v>0</v>
      </c>
      <c r="BJ810" s="2">
        <f t="shared" si="400"/>
        <v>0</v>
      </c>
      <c r="BK810" s="2">
        <f t="shared" si="400"/>
        <v>0</v>
      </c>
      <c r="BL810" s="2">
        <f t="shared" si="400"/>
        <v>0</v>
      </c>
      <c r="BM810" s="2">
        <f t="shared" si="400"/>
        <v>0</v>
      </c>
      <c r="BN810" s="2">
        <f t="shared" si="400"/>
        <v>0</v>
      </c>
      <c r="BO810" s="2">
        <f t="shared" si="400"/>
        <v>0</v>
      </c>
    </row>
    <row r="811" spans="1:67">
      <c r="B811" s="14"/>
      <c r="E811" s="178"/>
      <c r="F811" s="178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 spans="1:67">
      <c r="B812" s="15" t="s">
        <v>325</v>
      </c>
      <c r="E812" s="178"/>
      <c r="F812" s="178"/>
      <c r="L812" s="18">
        <v>0</v>
      </c>
      <c r="M812" s="18">
        <v>0</v>
      </c>
      <c r="N812" s="18">
        <v>0</v>
      </c>
      <c r="O812" s="18">
        <v>0</v>
      </c>
      <c r="P812" s="18">
        <v>0</v>
      </c>
      <c r="Q812" s="18">
        <v>0</v>
      </c>
      <c r="R812" s="18">
        <v>0</v>
      </c>
      <c r="S812" s="18">
        <v>0</v>
      </c>
      <c r="T812" s="18">
        <v>0</v>
      </c>
      <c r="U812" s="18">
        <v>0</v>
      </c>
      <c r="V812" s="18">
        <v>0</v>
      </c>
      <c r="W812" s="18">
        <v>0</v>
      </c>
      <c r="X812" s="18">
        <v>0</v>
      </c>
      <c r="Y812" s="18">
        <v>0</v>
      </c>
      <c r="Z812" s="18">
        <v>0</v>
      </c>
      <c r="AA812" s="18">
        <v>0</v>
      </c>
      <c r="AB812" s="18">
        <v>0</v>
      </c>
      <c r="AC812" s="18">
        <v>0</v>
      </c>
      <c r="AD812" s="18">
        <v>0</v>
      </c>
      <c r="AE812" s="18">
        <v>0</v>
      </c>
      <c r="AF812" s="18">
        <v>0</v>
      </c>
      <c r="AG812" s="18">
        <v>0</v>
      </c>
      <c r="AH812" s="18">
        <v>0</v>
      </c>
      <c r="AI812" s="18">
        <v>0</v>
      </c>
      <c r="AJ812" s="18">
        <v>0</v>
      </c>
      <c r="AK812" s="18">
        <v>0</v>
      </c>
      <c r="AL812" s="18">
        <v>0</v>
      </c>
      <c r="AM812" s="18">
        <v>0</v>
      </c>
      <c r="AN812" s="18">
        <v>0</v>
      </c>
      <c r="AO812" s="18">
        <v>0</v>
      </c>
      <c r="AP812" s="18">
        <v>0</v>
      </c>
      <c r="AQ812" s="18">
        <v>0</v>
      </c>
      <c r="AR812" s="18">
        <v>0</v>
      </c>
      <c r="AS812" s="18">
        <v>0</v>
      </c>
      <c r="AT812" s="18">
        <v>0</v>
      </c>
      <c r="AU812" s="18">
        <v>0</v>
      </c>
      <c r="AV812" s="18">
        <v>0</v>
      </c>
      <c r="AW812" s="18">
        <v>0</v>
      </c>
      <c r="AX812" s="18">
        <v>0</v>
      </c>
      <c r="AY812" s="18">
        <v>0</v>
      </c>
      <c r="AZ812" s="18">
        <v>0</v>
      </c>
      <c r="BA812" s="18">
        <v>0</v>
      </c>
      <c r="BB812" s="18">
        <v>0</v>
      </c>
      <c r="BC812" s="18">
        <v>0</v>
      </c>
      <c r="BD812" s="18">
        <v>0</v>
      </c>
      <c r="BE812" s="18">
        <v>0</v>
      </c>
      <c r="BF812" s="18">
        <v>0</v>
      </c>
      <c r="BG812" s="18">
        <v>0</v>
      </c>
      <c r="BH812" s="18">
        <v>0</v>
      </c>
      <c r="BI812" s="18">
        <v>0</v>
      </c>
      <c r="BJ812" s="18">
        <v>0</v>
      </c>
      <c r="BK812" s="18">
        <v>0</v>
      </c>
      <c r="BL812" s="18">
        <v>0</v>
      </c>
      <c r="BM812" s="18">
        <v>0</v>
      </c>
      <c r="BN812" s="18">
        <v>0</v>
      </c>
      <c r="BO812" s="18">
        <v>0</v>
      </c>
    </row>
    <row r="813" spans="1:67">
      <c r="B813" s="14" t="s">
        <v>326</v>
      </c>
      <c r="E813" s="178"/>
      <c r="F813" s="178"/>
      <c r="L813" s="2">
        <f t="shared" ref="L813:BO813" si="401">IF(L$10&lt;$C809,0,$F809*L812*(1+$I809)^(L$10-$E$663))</f>
        <v>0</v>
      </c>
      <c r="M813" s="2">
        <f t="shared" si="401"/>
        <v>0</v>
      </c>
      <c r="N813" s="2">
        <f t="shared" si="401"/>
        <v>0</v>
      </c>
      <c r="O813" s="2">
        <f t="shared" si="401"/>
        <v>0</v>
      </c>
      <c r="P813" s="2">
        <f t="shared" si="401"/>
        <v>0</v>
      </c>
      <c r="Q813" s="2">
        <f t="shared" si="401"/>
        <v>0</v>
      </c>
      <c r="R813" s="2">
        <f t="shared" si="401"/>
        <v>0</v>
      </c>
      <c r="S813" s="2">
        <f t="shared" si="401"/>
        <v>0</v>
      </c>
      <c r="T813" s="2">
        <f t="shared" si="401"/>
        <v>0</v>
      </c>
      <c r="U813" s="2">
        <f t="shared" si="401"/>
        <v>0</v>
      </c>
      <c r="V813" s="2">
        <f t="shared" si="401"/>
        <v>0</v>
      </c>
      <c r="W813" s="2">
        <f t="shared" si="401"/>
        <v>0</v>
      </c>
      <c r="X813" s="2">
        <f t="shared" si="401"/>
        <v>0</v>
      </c>
      <c r="Y813" s="2">
        <f t="shared" si="401"/>
        <v>0</v>
      </c>
      <c r="Z813" s="2">
        <f t="shared" si="401"/>
        <v>0</v>
      </c>
      <c r="AA813" s="2">
        <f t="shared" si="401"/>
        <v>0</v>
      </c>
      <c r="AB813" s="2">
        <f t="shared" si="401"/>
        <v>0</v>
      </c>
      <c r="AC813" s="2">
        <f t="shared" si="401"/>
        <v>0</v>
      </c>
      <c r="AD813" s="2">
        <f t="shared" si="401"/>
        <v>0</v>
      </c>
      <c r="AE813" s="2">
        <f t="shared" si="401"/>
        <v>0</v>
      </c>
      <c r="AF813" s="2">
        <f t="shared" si="401"/>
        <v>0</v>
      </c>
      <c r="AG813" s="2">
        <f t="shared" si="401"/>
        <v>0</v>
      </c>
      <c r="AH813" s="2">
        <f t="shared" si="401"/>
        <v>0</v>
      </c>
      <c r="AI813" s="2">
        <f t="shared" si="401"/>
        <v>0</v>
      </c>
      <c r="AJ813" s="2">
        <f t="shared" si="401"/>
        <v>0</v>
      </c>
      <c r="AK813" s="2">
        <f t="shared" si="401"/>
        <v>0</v>
      </c>
      <c r="AL813" s="2">
        <f t="shared" si="401"/>
        <v>0</v>
      </c>
      <c r="AM813" s="2">
        <f t="shared" si="401"/>
        <v>0</v>
      </c>
      <c r="AN813" s="2">
        <f t="shared" si="401"/>
        <v>0</v>
      </c>
      <c r="AO813" s="2">
        <f t="shared" si="401"/>
        <v>0</v>
      </c>
      <c r="AP813" s="2">
        <f t="shared" si="401"/>
        <v>0</v>
      </c>
      <c r="AQ813" s="2">
        <f t="shared" si="401"/>
        <v>0</v>
      </c>
      <c r="AR813" s="2">
        <f t="shared" si="401"/>
        <v>0</v>
      </c>
      <c r="AS813" s="2">
        <f t="shared" si="401"/>
        <v>0</v>
      </c>
      <c r="AT813" s="2">
        <f t="shared" si="401"/>
        <v>0</v>
      </c>
      <c r="AU813" s="2">
        <f t="shared" si="401"/>
        <v>0</v>
      </c>
      <c r="AV813" s="2">
        <f t="shared" si="401"/>
        <v>0</v>
      </c>
      <c r="AW813" s="2">
        <f t="shared" si="401"/>
        <v>0</v>
      </c>
      <c r="AX813" s="2">
        <f t="shared" si="401"/>
        <v>0</v>
      </c>
      <c r="AY813" s="2">
        <f t="shared" si="401"/>
        <v>0</v>
      </c>
      <c r="AZ813" s="2">
        <f t="shared" si="401"/>
        <v>0</v>
      </c>
      <c r="BA813" s="2">
        <f t="shared" si="401"/>
        <v>0</v>
      </c>
      <c r="BB813" s="2">
        <f t="shared" si="401"/>
        <v>0</v>
      </c>
      <c r="BC813" s="2">
        <f t="shared" si="401"/>
        <v>0</v>
      </c>
      <c r="BD813" s="2">
        <f t="shared" si="401"/>
        <v>0</v>
      </c>
      <c r="BE813" s="2">
        <f t="shared" si="401"/>
        <v>0</v>
      </c>
      <c r="BF813" s="2">
        <f t="shared" si="401"/>
        <v>0</v>
      </c>
      <c r="BG813" s="2">
        <f t="shared" si="401"/>
        <v>0</v>
      </c>
      <c r="BH813" s="2">
        <f t="shared" si="401"/>
        <v>0</v>
      </c>
      <c r="BI813" s="2">
        <f t="shared" si="401"/>
        <v>0</v>
      </c>
      <c r="BJ813" s="2">
        <f t="shared" si="401"/>
        <v>0</v>
      </c>
      <c r="BK813" s="2">
        <f t="shared" si="401"/>
        <v>0</v>
      </c>
      <c r="BL813" s="2">
        <f t="shared" si="401"/>
        <v>0</v>
      </c>
      <c r="BM813" s="2">
        <f t="shared" si="401"/>
        <v>0</v>
      </c>
      <c r="BN813" s="2">
        <f t="shared" si="401"/>
        <v>0</v>
      </c>
      <c r="BO813" s="2">
        <f t="shared" si="401"/>
        <v>0</v>
      </c>
    </row>
    <row r="814" spans="1:67">
      <c r="B814" s="14"/>
      <c r="E814" s="178"/>
      <c r="F814" s="178"/>
    </row>
    <row r="815" spans="1:67">
      <c r="A815" t="s">
        <v>336</v>
      </c>
      <c r="B815" s="14" t="s">
        <v>17</v>
      </c>
      <c r="E815" s="178"/>
      <c r="F815" s="178"/>
      <c r="I815" s="159" t="s">
        <v>336</v>
      </c>
      <c r="L815" s="2">
        <f t="shared" ref="L815:BO815" si="402">SUM(L810,L813)</f>
        <v>0</v>
      </c>
      <c r="M815" s="2">
        <f t="shared" si="402"/>
        <v>0</v>
      </c>
      <c r="N815" s="2">
        <f t="shared" si="402"/>
        <v>0</v>
      </c>
      <c r="O815" s="2">
        <f t="shared" si="402"/>
        <v>0</v>
      </c>
      <c r="P815" s="2">
        <f t="shared" si="402"/>
        <v>0</v>
      </c>
      <c r="Q815" s="2">
        <f t="shared" si="402"/>
        <v>0</v>
      </c>
      <c r="R815" s="2">
        <f t="shared" si="402"/>
        <v>0</v>
      </c>
      <c r="S815" s="2">
        <f t="shared" si="402"/>
        <v>0</v>
      </c>
      <c r="T815" s="2">
        <f t="shared" si="402"/>
        <v>0</v>
      </c>
      <c r="U815" s="2">
        <f t="shared" si="402"/>
        <v>0</v>
      </c>
      <c r="V815" s="2">
        <f t="shared" si="402"/>
        <v>0</v>
      </c>
      <c r="W815" s="2">
        <f t="shared" si="402"/>
        <v>0</v>
      </c>
      <c r="X815" s="2">
        <f t="shared" si="402"/>
        <v>0</v>
      </c>
      <c r="Y815" s="2">
        <f t="shared" si="402"/>
        <v>0</v>
      </c>
      <c r="Z815" s="2">
        <f t="shared" si="402"/>
        <v>0</v>
      </c>
      <c r="AA815" s="2">
        <f t="shared" si="402"/>
        <v>0</v>
      </c>
      <c r="AB815" s="2">
        <f t="shared" si="402"/>
        <v>0</v>
      </c>
      <c r="AC815" s="2">
        <f t="shared" si="402"/>
        <v>0</v>
      </c>
      <c r="AD815" s="2">
        <f t="shared" si="402"/>
        <v>0</v>
      </c>
      <c r="AE815" s="2">
        <f t="shared" si="402"/>
        <v>0</v>
      </c>
      <c r="AF815" s="2">
        <f t="shared" si="402"/>
        <v>0</v>
      </c>
      <c r="AG815" s="2">
        <f t="shared" si="402"/>
        <v>0</v>
      </c>
      <c r="AH815" s="2">
        <f t="shared" si="402"/>
        <v>0</v>
      </c>
      <c r="AI815" s="2">
        <f t="shared" si="402"/>
        <v>0</v>
      </c>
      <c r="AJ815" s="2">
        <f t="shared" si="402"/>
        <v>0</v>
      </c>
      <c r="AK815" s="2">
        <f t="shared" si="402"/>
        <v>0</v>
      </c>
      <c r="AL815" s="2">
        <f t="shared" si="402"/>
        <v>0</v>
      </c>
      <c r="AM815" s="2">
        <f t="shared" si="402"/>
        <v>0</v>
      </c>
      <c r="AN815" s="2">
        <f t="shared" si="402"/>
        <v>0</v>
      </c>
      <c r="AO815" s="2">
        <f t="shared" si="402"/>
        <v>0</v>
      </c>
      <c r="AP815" s="2">
        <f t="shared" si="402"/>
        <v>0</v>
      </c>
      <c r="AQ815" s="2">
        <f t="shared" si="402"/>
        <v>0</v>
      </c>
      <c r="AR815" s="2">
        <f t="shared" si="402"/>
        <v>0</v>
      </c>
      <c r="AS815" s="2">
        <f t="shared" si="402"/>
        <v>0</v>
      </c>
      <c r="AT815" s="2">
        <f t="shared" si="402"/>
        <v>0</v>
      </c>
      <c r="AU815" s="2">
        <f t="shared" si="402"/>
        <v>0</v>
      </c>
      <c r="AV815" s="2">
        <f t="shared" si="402"/>
        <v>0</v>
      </c>
      <c r="AW815" s="2">
        <f t="shared" si="402"/>
        <v>0</v>
      </c>
      <c r="AX815" s="2">
        <f t="shared" si="402"/>
        <v>0</v>
      </c>
      <c r="AY815" s="2">
        <f t="shared" si="402"/>
        <v>0</v>
      </c>
      <c r="AZ815" s="2">
        <f t="shared" si="402"/>
        <v>0</v>
      </c>
      <c r="BA815" s="2">
        <f t="shared" si="402"/>
        <v>0</v>
      </c>
      <c r="BB815" s="2">
        <f t="shared" si="402"/>
        <v>0</v>
      </c>
      <c r="BC815" s="2">
        <f t="shared" si="402"/>
        <v>0</v>
      </c>
      <c r="BD815" s="2">
        <f t="shared" si="402"/>
        <v>0</v>
      </c>
      <c r="BE815" s="2">
        <f t="shared" si="402"/>
        <v>0</v>
      </c>
      <c r="BF815" s="2">
        <f t="shared" si="402"/>
        <v>0</v>
      </c>
      <c r="BG815" s="2">
        <f t="shared" si="402"/>
        <v>0</v>
      </c>
      <c r="BH815" s="2">
        <f t="shared" si="402"/>
        <v>0</v>
      </c>
      <c r="BI815" s="2">
        <f t="shared" si="402"/>
        <v>0</v>
      </c>
      <c r="BJ815" s="2">
        <f t="shared" si="402"/>
        <v>0</v>
      </c>
      <c r="BK815" s="2">
        <f t="shared" si="402"/>
        <v>0</v>
      </c>
      <c r="BL815" s="2">
        <f t="shared" si="402"/>
        <v>0</v>
      </c>
      <c r="BM815" s="2">
        <f t="shared" si="402"/>
        <v>0</v>
      </c>
      <c r="BN815" s="2">
        <f t="shared" si="402"/>
        <v>0</v>
      </c>
      <c r="BO815" s="2">
        <f t="shared" si="402"/>
        <v>0</v>
      </c>
    </row>
    <row r="816" spans="1:67">
      <c r="B816" s="14"/>
      <c r="E816" s="178"/>
      <c r="F816" s="178"/>
    </row>
    <row r="817" spans="1:67">
      <c r="A817">
        <f>+A809+1</f>
        <v>20</v>
      </c>
      <c r="B817" s="13" t="s">
        <v>547</v>
      </c>
      <c r="C817" s="176">
        <v>2065</v>
      </c>
      <c r="D817" s="159">
        <v>12</v>
      </c>
      <c r="E817" s="159">
        <v>551</v>
      </c>
      <c r="F817" s="159">
        <v>5.62</v>
      </c>
      <c r="G817" s="159">
        <v>25</v>
      </c>
      <c r="H817" s="59">
        <f>(DATE(C817,12,31)-DATE(C817,D817,1)+1)/365</f>
        <v>8.4931506849315067E-2</v>
      </c>
      <c r="I817" s="177">
        <f>+$C$7</f>
        <v>2.5000000000000001E-2</v>
      </c>
      <c r="J817" s="2">
        <f>NPV($C$4,M817:BO817)+L817</f>
        <v>114.00254877622307</v>
      </c>
      <c r="L817" s="2">
        <f>+L823</f>
        <v>0</v>
      </c>
      <c r="M817" s="2">
        <f t="shared" ref="M817:BO817" si="403">+M823</f>
        <v>0</v>
      </c>
      <c r="N817" s="2">
        <f t="shared" si="403"/>
        <v>0</v>
      </c>
      <c r="O817" s="2">
        <f t="shared" si="403"/>
        <v>0</v>
      </c>
      <c r="P817" s="2">
        <f t="shared" si="403"/>
        <v>0</v>
      </c>
      <c r="Q817" s="2">
        <f t="shared" si="403"/>
        <v>0</v>
      </c>
      <c r="R817" s="2">
        <f t="shared" si="403"/>
        <v>0</v>
      </c>
      <c r="S817" s="2">
        <f t="shared" si="403"/>
        <v>0</v>
      </c>
      <c r="T817" s="2">
        <f t="shared" si="403"/>
        <v>0</v>
      </c>
      <c r="U817" s="2">
        <f t="shared" si="403"/>
        <v>0</v>
      </c>
      <c r="V817" s="2">
        <f t="shared" si="403"/>
        <v>0</v>
      </c>
      <c r="W817" s="2">
        <f t="shared" si="403"/>
        <v>0</v>
      </c>
      <c r="X817" s="2">
        <f t="shared" si="403"/>
        <v>0</v>
      </c>
      <c r="Y817" s="2">
        <f t="shared" si="403"/>
        <v>0</v>
      </c>
      <c r="Z817" s="2">
        <f t="shared" si="403"/>
        <v>0</v>
      </c>
      <c r="AA817" s="2">
        <f t="shared" si="403"/>
        <v>0</v>
      </c>
      <c r="AB817" s="2">
        <f t="shared" si="403"/>
        <v>0</v>
      </c>
      <c r="AC817" s="2">
        <f t="shared" si="403"/>
        <v>0</v>
      </c>
      <c r="AD817" s="2">
        <f t="shared" si="403"/>
        <v>0</v>
      </c>
      <c r="AE817" s="2">
        <f t="shared" si="403"/>
        <v>0</v>
      </c>
      <c r="AF817" s="2">
        <f t="shared" si="403"/>
        <v>0</v>
      </c>
      <c r="AG817" s="2">
        <f t="shared" si="403"/>
        <v>0</v>
      </c>
      <c r="AH817" s="2">
        <f t="shared" si="403"/>
        <v>0</v>
      </c>
      <c r="AI817" s="2">
        <f t="shared" si="403"/>
        <v>0</v>
      </c>
      <c r="AJ817" s="2">
        <f t="shared" si="403"/>
        <v>0</v>
      </c>
      <c r="AK817" s="2">
        <f t="shared" si="403"/>
        <v>0</v>
      </c>
      <c r="AL817" s="2">
        <f t="shared" si="403"/>
        <v>0</v>
      </c>
      <c r="AM817" s="2">
        <f t="shared" si="403"/>
        <v>0</v>
      </c>
      <c r="AN817" s="2">
        <f t="shared" si="403"/>
        <v>0</v>
      </c>
      <c r="AO817" s="2">
        <f t="shared" si="403"/>
        <v>0</v>
      </c>
      <c r="AP817" s="2">
        <f t="shared" si="403"/>
        <v>0</v>
      </c>
      <c r="AQ817" s="2">
        <f t="shared" si="403"/>
        <v>0</v>
      </c>
      <c r="AR817" s="2">
        <f t="shared" si="403"/>
        <v>0</v>
      </c>
      <c r="AS817" s="2">
        <f t="shared" si="403"/>
        <v>0</v>
      </c>
      <c r="AT817" s="2">
        <f t="shared" si="403"/>
        <v>0</v>
      </c>
      <c r="AU817" s="2">
        <f t="shared" si="403"/>
        <v>0</v>
      </c>
      <c r="AV817" s="2">
        <f t="shared" si="403"/>
        <v>0</v>
      </c>
      <c r="AW817" s="2">
        <f t="shared" si="403"/>
        <v>0</v>
      </c>
      <c r="AX817" s="2">
        <f t="shared" si="403"/>
        <v>0</v>
      </c>
      <c r="AY817" s="2">
        <f t="shared" si="403"/>
        <v>0</v>
      </c>
      <c r="AZ817" s="2">
        <f t="shared" si="403"/>
        <v>0</v>
      </c>
      <c r="BA817" s="2">
        <f t="shared" si="403"/>
        <v>0</v>
      </c>
      <c r="BB817" s="2">
        <f t="shared" si="403"/>
        <v>0</v>
      </c>
      <c r="BC817" s="2">
        <f t="shared" si="403"/>
        <v>0</v>
      </c>
      <c r="BD817" s="2">
        <f t="shared" si="403"/>
        <v>0</v>
      </c>
      <c r="BE817" s="2">
        <f t="shared" si="403"/>
        <v>0</v>
      </c>
      <c r="BF817" s="2">
        <f t="shared" si="403"/>
        <v>0</v>
      </c>
      <c r="BG817" s="2">
        <f t="shared" si="403"/>
        <v>0</v>
      </c>
      <c r="BH817" s="2">
        <f t="shared" si="403"/>
        <v>0</v>
      </c>
      <c r="BI817" s="2">
        <f t="shared" si="403"/>
        <v>0</v>
      </c>
      <c r="BJ817" s="2">
        <f t="shared" si="403"/>
        <v>0</v>
      </c>
      <c r="BK817" s="2">
        <f t="shared" si="403"/>
        <v>0</v>
      </c>
      <c r="BL817" s="2">
        <f t="shared" si="403"/>
        <v>0</v>
      </c>
      <c r="BM817" s="2">
        <f t="shared" si="403"/>
        <v>182.53856786671346</v>
      </c>
      <c r="BN817" s="2">
        <f t="shared" si="403"/>
        <v>2147.5610355180456</v>
      </c>
      <c r="BO817" s="2">
        <f t="shared" si="403"/>
        <v>2203.1367574557157</v>
      </c>
    </row>
    <row r="818" spans="1:67">
      <c r="B818" s="14" t="s">
        <v>324</v>
      </c>
      <c r="E818" s="178"/>
      <c r="F818" s="178"/>
      <c r="L818" s="2">
        <f t="shared" ref="L818:BO818" si="404">IF(OR(L$10&lt;$C817,L$10&gt;$C817+$G817),0,IF(L$10=$C817,$E817*(1+$I817)^(L$10-$E$663)*$H817,IF(L$10=$C817+$G817,$E817*(1+$I817)^(L$10-$E$663)*(1-$H817),$E817*(1+$I817)^(L$10-$E$663))))</f>
        <v>0</v>
      </c>
      <c r="M818" s="2">
        <f t="shared" si="404"/>
        <v>0</v>
      </c>
      <c r="N818" s="2">
        <f t="shared" si="404"/>
        <v>0</v>
      </c>
      <c r="O818" s="2">
        <f t="shared" si="404"/>
        <v>0</v>
      </c>
      <c r="P818" s="2">
        <f t="shared" si="404"/>
        <v>0</v>
      </c>
      <c r="Q818" s="2">
        <f t="shared" si="404"/>
        <v>0</v>
      </c>
      <c r="R818" s="2">
        <f t="shared" si="404"/>
        <v>0</v>
      </c>
      <c r="S818" s="2">
        <f t="shared" si="404"/>
        <v>0</v>
      </c>
      <c r="T818" s="2">
        <f t="shared" si="404"/>
        <v>0</v>
      </c>
      <c r="U818" s="2">
        <f t="shared" si="404"/>
        <v>0</v>
      </c>
      <c r="V818" s="2">
        <f t="shared" si="404"/>
        <v>0</v>
      </c>
      <c r="W818" s="2">
        <f t="shared" si="404"/>
        <v>0</v>
      </c>
      <c r="X818" s="2">
        <f t="shared" si="404"/>
        <v>0</v>
      </c>
      <c r="Y818" s="2">
        <f t="shared" si="404"/>
        <v>0</v>
      </c>
      <c r="Z818" s="2">
        <f t="shared" si="404"/>
        <v>0</v>
      </c>
      <c r="AA818" s="2">
        <f t="shared" si="404"/>
        <v>0</v>
      </c>
      <c r="AB818" s="2">
        <f t="shared" si="404"/>
        <v>0</v>
      </c>
      <c r="AC818" s="2">
        <f t="shared" si="404"/>
        <v>0</v>
      </c>
      <c r="AD818" s="2">
        <f t="shared" si="404"/>
        <v>0</v>
      </c>
      <c r="AE818" s="2">
        <f t="shared" si="404"/>
        <v>0</v>
      </c>
      <c r="AF818" s="2">
        <f t="shared" si="404"/>
        <v>0</v>
      </c>
      <c r="AG818" s="2">
        <f t="shared" si="404"/>
        <v>0</v>
      </c>
      <c r="AH818" s="2">
        <f t="shared" si="404"/>
        <v>0</v>
      </c>
      <c r="AI818" s="2">
        <f t="shared" si="404"/>
        <v>0</v>
      </c>
      <c r="AJ818" s="2">
        <f t="shared" si="404"/>
        <v>0</v>
      </c>
      <c r="AK818" s="2">
        <f t="shared" si="404"/>
        <v>0</v>
      </c>
      <c r="AL818" s="2">
        <f t="shared" si="404"/>
        <v>0</v>
      </c>
      <c r="AM818" s="2">
        <f t="shared" si="404"/>
        <v>0</v>
      </c>
      <c r="AN818" s="2">
        <f t="shared" si="404"/>
        <v>0</v>
      </c>
      <c r="AO818" s="2">
        <f t="shared" si="404"/>
        <v>0</v>
      </c>
      <c r="AP818" s="2">
        <f t="shared" si="404"/>
        <v>0</v>
      </c>
      <c r="AQ818" s="2">
        <f t="shared" si="404"/>
        <v>0</v>
      </c>
      <c r="AR818" s="2">
        <f t="shared" si="404"/>
        <v>0</v>
      </c>
      <c r="AS818" s="2">
        <f t="shared" si="404"/>
        <v>0</v>
      </c>
      <c r="AT818" s="2">
        <f t="shared" si="404"/>
        <v>0</v>
      </c>
      <c r="AU818" s="2">
        <f t="shared" si="404"/>
        <v>0</v>
      </c>
      <c r="AV818" s="2">
        <f t="shared" si="404"/>
        <v>0</v>
      </c>
      <c r="AW818" s="2">
        <f t="shared" si="404"/>
        <v>0</v>
      </c>
      <c r="AX818" s="2">
        <f t="shared" si="404"/>
        <v>0</v>
      </c>
      <c r="AY818" s="2">
        <f t="shared" si="404"/>
        <v>0</v>
      </c>
      <c r="AZ818" s="2">
        <f t="shared" si="404"/>
        <v>0</v>
      </c>
      <c r="BA818" s="2">
        <f t="shared" si="404"/>
        <v>0</v>
      </c>
      <c r="BB818" s="2">
        <f t="shared" si="404"/>
        <v>0</v>
      </c>
      <c r="BC818" s="2">
        <f t="shared" si="404"/>
        <v>0</v>
      </c>
      <c r="BD818" s="2">
        <f t="shared" si="404"/>
        <v>0</v>
      </c>
      <c r="BE818" s="2">
        <f t="shared" si="404"/>
        <v>0</v>
      </c>
      <c r="BF818" s="2">
        <f t="shared" si="404"/>
        <v>0</v>
      </c>
      <c r="BG818" s="2">
        <f t="shared" si="404"/>
        <v>0</v>
      </c>
      <c r="BH818" s="2">
        <f t="shared" si="404"/>
        <v>0</v>
      </c>
      <c r="BI818" s="2">
        <f t="shared" si="404"/>
        <v>0</v>
      </c>
      <c r="BJ818" s="2">
        <f t="shared" si="404"/>
        <v>0</v>
      </c>
      <c r="BK818" s="2">
        <f t="shared" si="404"/>
        <v>0</v>
      </c>
      <c r="BL818" s="2">
        <f t="shared" si="404"/>
        <v>0</v>
      </c>
      <c r="BM818" s="2">
        <f t="shared" si="404"/>
        <v>173.21491856923882</v>
      </c>
      <c r="BN818" s="2">
        <f t="shared" si="404"/>
        <v>2090.4526261198862</v>
      </c>
      <c r="BO818" s="2">
        <f t="shared" si="404"/>
        <v>2142.7139417728831</v>
      </c>
    </row>
    <row r="819" spans="1:67">
      <c r="B819" s="14"/>
      <c r="E819" s="178"/>
      <c r="F819" s="178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 spans="1:67">
      <c r="B820" s="15" t="s">
        <v>325</v>
      </c>
      <c r="E820" s="178"/>
      <c r="F820" s="178"/>
      <c r="L820" s="18">
        <v>0</v>
      </c>
      <c r="M820" s="18">
        <v>0</v>
      </c>
      <c r="N820" s="18">
        <v>0</v>
      </c>
      <c r="O820" s="18">
        <v>0</v>
      </c>
      <c r="P820" s="18">
        <v>0</v>
      </c>
      <c r="Q820" s="18">
        <v>0</v>
      </c>
      <c r="R820" s="18">
        <v>0</v>
      </c>
      <c r="S820" s="18">
        <v>0</v>
      </c>
      <c r="T820" s="18">
        <v>0</v>
      </c>
      <c r="U820" s="18">
        <v>0</v>
      </c>
      <c r="V820" s="18">
        <v>0</v>
      </c>
      <c r="W820" s="18">
        <v>0</v>
      </c>
      <c r="X820" s="18">
        <v>0</v>
      </c>
      <c r="Y820" s="18">
        <v>0</v>
      </c>
      <c r="Z820" s="18">
        <v>0</v>
      </c>
      <c r="AA820" s="18">
        <v>0</v>
      </c>
      <c r="AB820" s="18">
        <v>0</v>
      </c>
      <c r="AC820" s="18">
        <v>0</v>
      </c>
      <c r="AD820" s="18">
        <v>0</v>
      </c>
      <c r="AE820" s="18">
        <v>0</v>
      </c>
      <c r="AF820" s="18">
        <v>0</v>
      </c>
      <c r="AG820" s="18">
        <v>0</v>
      </c>
      <c r="AH820" s="18">
        <v>0</v>
      </c>
      <c r="AI820" s="18">
        <v>0</v>
      </c>
      <c r="AJ820" s="18">
        <v>0</v>
      </c>
      <c r="AK820" s="18">
        <v>0</v>
      </c>
      <c r="AL820" s="18">
        <v>0</v>
      </c>
      <c r="AM820" s="18">
        <v>0</v>
      </c>
      <c r="AN820" s="18">
        <v>0</v>
      </c>
      <c r="AO820" s="18">
        <v>0</v>
      </c>
      <c r="AP820" s="18">
        <v>0</v>
      </c>
      <c r="AQ820" s="18">
        <v>0</v>
      </c>
      <c r="AR820" s="18">
        <v>0</v>
      </c>
      <c r="AS820" s="18">
        <v>0</v>
      </c>
      <c r="AT820" s="18">
        <v>0</v>
      </c>
      <c r="AU820" s="18">
        <v>0</v>
      </c>
      <c r="AV820" s="18">
        <v>0</v>
      </c>
      <c r="AW820" s="18">
        <v>0</v>
      </c>
      <c r="AX820" s="18">
        <v>0</v>
      </c>
      <c r="AY820" s="18">
        <v>0</v>
      </c>
      <c r="AZ820" s="18">
        <v>0</v>
      </c>
      <c r="BA820" s="18">
        <v>0</v>
      </c>
      <c r="BB820" s="18">
        <v>0</v>
      </c>
      <c r="BC820" s="18">
        <v>0</v>
      </c>
      <c r="BD820" s="18">
        <v>0</v>
      </c>
      <c r="BE820" s="18">
        <v>0</v>
      </c>
      <c r="BF820" s="18">
        <v>0</v>
      </c>
      <c r="BG820" s="18">
        <v>0</v>
      </c>
      <c r="BH820" s="18">
        <v>0</v>
      </c>
      <c r="BI820" s="18">
        <v>0</v>
      </c>
      <c r="BJ820" s="18">
        <v>0</v>
      </c>
      <c r="BK820" s="18">
        <v>0</v>
      </c>
      <c r="BL820" s="18">
        <v>0</v>
      </c>
      <c r="BM820" s="18">
        <v>0.44821330904960632</v>
      </c>
      <c r="BN820" s="18">
        <v>2.6783974170684814</v>
      </c>
      <c r="BO820" s="18">
        <v>2.7647256851196289</v>
      </c>
    </row>
    <row r="821" spans="1:67">
      <c r="B821" s="14" t="s">
        <v>326</v>
      </c>
      <c r="E821" s="178"/>
      <c r="F821" s="178"/>
      <c r="L821" s="2">
        <f t="shared" ref="L821:BO821" si="405">IF(L$10&lt;$C817,0,$F817*L820*(1+$I817)^(L$10-$E$663))</f>
        <v>0</v>
      </c>
      <c r="M821" s="2">
        <f t="shared" si="405"/>
        <v>0</v>
      </c>
      <c r="N821" s="2">
        <f t="shared" si="405"/>
        <v>0</v>
      </c>
      <c r="O821" s="2">
        <f t="shared" si="405"/>
        <v>0</v>
      </c>
      <c r="P821" s="2">
        <f t="shared" si="405"/>
        <v>0</v>
      </c>
      <c r="Q821" s="2">
        <f t="shared" si="405"/>
        <v>0</v>
      </c>
      <c r="R821" s="2">
        <f t="shared" si="405"/>
        <v>0</v>
      </c>
      <c r="S821" s="2">
        <f t="shared" si="405"/>
        <v>0</v>
      </c>
      <c r="T821" s="2">
        <f t="shared" si="405"/>
        <v>0</v>
      </c>
      <c r="U821" s="2">
        <f t="shared" si="405"/>
        <v>0</v>
      </c>
      <c r="V821" s="2">
        <f t="shared" si="405"/>
        <v>0</v>
      </c>
      <c r="W821" s="2">
        <f t="shared" si="405"/>
        <v>0</v>
      </c>
      <c r="X821" s="2">
        <f t="shared" si="405"/>
        <v>0</v>
      </c>
      <c r="Y821" s="2">
        <f t="shared" si="405"/>
        <v>0</v>
      </c>
      <c r="Z821" s="2">
        <f t="shared" si="405"/>
        <v>0</v>
      </c>
      <c r="AA821" s="2">
        <f t="shared" si="405"/>
        <v>0</v>
      </c>
      <c r="AB821" s="2">
        <f t="shared" si="405"/>
        <v>0</v>
      </c>
      <c r="AC821" s="2">
        <f t="shared" si="405"/>
        <v>0</v>
      </c>
      <c r="AD821" s="2">
        <f t="shared" si="405"/>
        <v>0</v>
      </c>
      <c r="AE821" s="2">
        <f t="shared" si="405"/>
        <v>0</v>
      </c>
      <c r="AF821" s="2">
        <f t="shared" si="405"/>
        <v>0</v>
      </c>
      <c r="AG821" s="2">
        <f t="shared" si="405"/>
        <v>0</v>
      </c>
      <c r="AH821" s="2">
        <f t="shared" si="405"/>
        <v>0</v>
      </c>
      <c r="AI821" s="2">
        <f t="shared" si="405"/>
        <v>0</v>
      </c>
      <c r="AJ821" s="2">
        <f t="shared" si="405"/>
        <v>0</v>
      </c>
      <c r="AK821" s="2">
        <f t="shared" si="405"/>
        <v>0</v>
      </c>
      <c r="AL821" s="2">
        <f t="shared" si="405"/>
        <v>0</v>
      </c>
      <c r="AM821" s="2">
        <f t="shared" si="405"/>
        <v>0</v>
      </c>
      <c r="AN821" s="2">
        <f t="shared" si="405"/>
        <v>0</v>
      </c>
      <c r="AO821" s="2">
        <f t="shared" si="405"/>
        <v>0</v>
      </c>
      <c r="AP821" s="2">
        <f t="shared" si="405"/>
        <v>0</v>
      </c>
      <c r="AQ821" s="2">
        <f t="shared" si="405"/>
        <v>0</v>
      </c>
      <c r="AR821" s="2">
        <f t="shared" si="405"/>
        <v>0</v>
      </c>
      <c r="AS821" s="2">
        <f t="shared" si="405"/>
        <v>0</v>
      </c>
      <c r="AT821" s="2">
        <f t="shared" si="405"/>
        <v>0</v>
      </c>
      <c r="AU821" s="2">
        <f t="shared" si="405"/>
        <v>0</v>
      </c>
      <c r="AV821" s="2">
        <f t="shared" si="405"/>
        <v>0</v>
      </c>
      <c r="AW821" s="2">
        <f t="shared" si="405"/>
        <v>0</v>
      </c>
      <c r="AX821" s="2">
        <f t="shared" si="405"/>
        <v>0</v>
      </c>
      <c r="AY821" s="2">
        <f t="shared" si="405"/>
        <v>0</v>
      </c>
      <c r="AZ821" s="2">
        <f t="shared" si="405"/>
        <v>0</v>
      </c>
      <c r="BA821" s="2">
        <f t="shared" si="405"/>
        <v>0</v>
      </c>
      <c r="BB821" s="2">
        <f t="shared" si="405"/>
        <v>0</v>
      </c>
      <c r="BC821" s="2">
        <f t="shared" si="405"/>
        <v>0</v>
      </c>
      <c r="BD821" s="2">
        <f t="shared" si="405"/>
        <v>0</v>
      </c>
      <c r="BE821" s="2">
        <f t="shared" si="405"/>
        <v>0</v>
      </c>
      <c r="BF821" s="2">
        <f t="shared" si="405"/>
        <v>0</v>
      </c>
      <c r="BG821" s="2">
        <f t="shared" si="405"/>
        <v>0</v>
      </c>
      <c r="BH821" s="2">
        <f t="shared" si="405"/>
        <v>0</v>
      </c>
      <c r="BI821" s="2">
        <f t="shared" si="405"/>
        <v>0</v>
      </c>
      <c r="BJ821" s="2">
        <f t="shared" si="405"/>
        <v>0</v>
      </c>
      <c r="BK821" s="2">
        <f t="shared" si="405"/>
        <v>0</v>
      </c>
      <c r="BL821" s="2">
        <f t="shared" si="405"/>
        <v>0</v>
      </c>
      <c r="BM821" s="2">
        <f t="shared" si="405"/>
        <v>9.3236492974746419</v>
      </c>
      <c r="BN821" s="2">
        <f t="shared" si="405"/>
        <v>57.108409398159388</v>
      </c>
      <c r="BO821" s="2">
        <f t="shared" si="405"/>
        <v>60.422815682832656</v>
      </c>
    </row>
    <row r="822" spans="1:67">
      <c r="B822" s="14"/>
      <c r="E822" s="178"/>
      <c r="F822" s="178"/>
    </row>
    <row r="823" spans="1:67">
      <c r="A823" t="s">
        <v>399</v>
      </c>
      <c r="B823" s="14" t="s">
        <v>17</v>
      </c>
      <c r="E823" s="178"/>
      <c r="F823" s="178"/>
      <c r="I823" s="159" t="s">
        <v>548</v>
      </c>
      <c r="L823" s="2">
        <f t="shared" ref="L823:BO823" si="406">SUM(L818,L821)</f>
        <v>0</v>
      </c>
      <c r="M823" s="2">
        <f t="shared" si="406"/>
        <v>0</v>
      </c>
      <c r="N823" s="2">
        <f t="shared" si="406"/>
        <v>0</v>
      </c>
      <c r="O823" s="2">
        <f t="shared" si="406"/>
        <v>0</v>
      </c>
      <c r="P823" s="2">
        <f t="shared" si="406"/>
        <v>0</v>
      </c>
      <c r="Q823" s="2">
        <f t="shared" si="406"/>
        <v>0</v>
      </c>
      <c r="R823" s="2">
        <f t="shared" si="406"/>
        <v>0</v>
      </c>
      <c r="S823" s="2">
        <f t="shared" si="406"/>
        <v>0</v>
      </c>
      <c r="T823" s="2">
        <f t="shared" si="406"/>
        <v>0</v>
      </c>
      <c r="U823" s="2">
        <f t="shared" si="406"/>
        <v>0</v>
      </c>
      <c r="V823" s="2">
        <f t="shared" si="406"/>
        <v>0</v>
      </c>
      <c r="W823" s="2">
        <f t="shared" si="406"/>
        <v>0</v>
      </c>
      <c r="X823" s="2">
        <f t="shared" si="406"/>
        <v>0</v>
      </c>
      <c r="Y823" s="2">
        <f t="shared" si="406"/>
        <v>0</v>
      </c>
      <c r="Z823" s="2">
        <f t="shared" si="406"/>
        <v>0</v>
      </c>
      <c r="AA823" s="2">
        <f t="shared" si="406"/>
        <v>0</v>
      </c>
      <c r="AB823" s="2">
        <f t="shared" si="406"/>
        <v>0</v>
      </c>
      <c r="AC823" s="2">
        <f t="shared" si="406"/>
        <v>0</v>
      </c>
      <c r="AD823" s="2">
        <f t="shared" si="406"/>
        <v>0</v>
      </c>
      <c r="AE823" s="2">
        <f t="shared" si="406"/>
        <v>0</v>
      </c>
      <c r="AF823" s="2">
        <f t="shared" si="406"/>
        <v>0</v>
      </c>
      <c r="AG823" s="2">
        <f t="shared" si="406"/>
        <v>0</v>
      </c>
      <c r="AH823" s="2">
        <f t="shared" si="406"/>
        <v>0</v>
      </c>
      <c r="AI823" s="2">
        <f t="shared" si="406"/>
        <v>0</v>
      </c>
      <c r="AJ823" s="2">
        <f t="shared" si="406"/>
        <v>0</v>
      </c>
      <c r="AK823" s="2">
        <f t="shared" si="406"/>
        <v>0</v>
      </c>
      <c r="AL823" s="2">
        <f t="shared" si="406"/>
        <v>0</v>
      </c>
      <c r="AM823" s="2">
        <f t="shared" si="406"/>
        <v>0</v>
      </c>
      <c r="AN823" s="2">
        <f t="shared" si="406"/>
        <v>0</v>
      </c>
      <c r="AO823" s="2">
        <f t="shared" si="406"/>
        <v>0</v>
      </c>
      <c r="AP823" s="2">
        <f t="shared" si="406"/>
        <v>0</v>
      </c>
      <c r="AQ823" s="2">
        <f t="shared" si="406"/>
        <v>0</v>
      </c>
      <c r="AR823" s="2">
        <f t="shared" si="406"/>
        <v>0</v>
      </c>
      <c r="AS823" s="2">
        <f t="shared" si="406"/>
        <v>0</v>
      </c>
      <c r="AT823" s="2">
        <f t="shared" si="406"/>
        <v>0</v>
      </c>
      <c r="AU823" s="2">
        <f t="shared" si="406"/>
        <v>0</v>
      </c>
      <c r="AV823" s="2">
        <f t="shared" si="406"/>
        <v>0</v>
      </c>
      <c r="AW823" s="2">
        <f t="shared" si="406"/>
        <v>0</v>
      </c>
      <c r="AX823" s="2">
        <f t="shared" si="406"/>
        <v>0</v>
      </c>
      <c r="AY823" s="2">
        <f t="shared" si="406"/>
        <v>0</v>
      </c>
      <c r="AZ823" s="2">
        <f t="shared" si="406"/>
        <v>0</v>
      </c>
      <c r="BA823" s="2">
        <f t="shared" si="406"/>
        <v>0</v>
      </c>
      <c r="BB823" s="2">
        <f t="shared" si="406"/>
        <v>0</v>
      </c>
      <c r="BC823" s="2">
        <f t="shared" si="406"/>
        <v>0</v>
      </c>
      <c r="BD823" s="2">
        <f t="shared" si="406"/>
        <v>0</v>
      </c>
      <c r="BE823" s="2">
        <f t="shared" si="406"/>
        <v>0</v>
      </c>
      <c r="BF823" s="2">
        <f t="shared" si="406"/>
        <v>0</v>
      </c>
      <c r="BG823" s="2">
        <f t="shared" si="406"/>
        <v>0</v>
      </c>
      <c r="BH823" s="2">
        <f t="shared" si="406"/>
        <v>0</v>
      </c>
      <c r="BI823" s="2">
        <f t="shared" si="406"/>
        <v>0</v>
      </c>
      <c r="BJ823" s="2">
        <f t="shared" si="406"/>
        <v>0</v>
      </c>
      <c r="BK823" s="2">
        <f t="shared" si="406"/>
        <v>0</v>
      </c>
      <c r="BL823" s="2">
        <f t="shared" si="406"/>
        <v>0</v>
      </c>
      <c r="BM823" s="2">
        <f t="shared" si="406"/>
        <v>182.53856786671346</v>
      </c>
      <c r="BN823" s="2">
        <f t="shared" si="406"/>
        <v>2147.5610355180456</v>
      </c>
      <c r="BO823" s="2">
        <f t="shared" si="406"/>
        <v>2203.1367574557157</v>
      </c>
    </row>
    <row r="824" spans="1:67">
      <c r="B824" s="14"/>
      <c r="E824" s="178"/>
      <c r="F824" s="178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 spans="1:67">
      <c r="A825">
        <f>+A817+1</f>
        <v>21</v>
      </c>
      <c r="B825" s="13" t="s">
        <v>565</v>
      </c>
      <c r="C825" s="176">
        <v>2067</v>
      </c>
      <c r="D825" s="159">
        <v>12</v>
      </c>
      <c r="E825" s="159">
        <v>0</v>
      </c>
      <c r="F825" s="159">
        <v>0</v>
      </c>
      <c r="G825" s="159">
        <v>60</v>
      </c>
      <c r="H825" s="59">
        <f>(DATE(C825,12,31)-DATE(C825,D825,1)+1)/365</f>
        <v>8.4931506849315067E-2</v>
      </c>
      <c r="I825" s="177">
        <f>+$C$7</f>
        <v>2.5000000000000001E-2</v>
      </c>
      <c r="J825" s="2">
        <f>NPV($C$4,M825:BO825)+L825</f>
        <v>0</v>
      </c>
      <c r="L825" s="2">
        <f>+L831</f>
        <v>0</v>
      </c>
      <c r="M825" s="2">
        <f t="shared" ref="M825:BO825" si="407">+M831</f>
        <v>0</v>
      </c>
      <c r="N825" s="2">
        <f t="shared" si="407"/>
        <v>0</v>
      </c>
      <c r="O825" s="2">
        <f t="shared" si="407"/>
        <v>0</v>
      </c>
      <c r="P825" s="2">
        <f t="shared" si="407"/>
        <v>0</v>
      </c>
      <c r="Q825" s="2">
        <f t="shared" si="407"/>
        <v>0</v>
      </c>
      <c r="R825" s="2">
        <f t="shared" si="407"/>
        <v>0</v>
      </c>
      <c r="S825" s="2">
        <f t="shared" si="407"/>
        <v>0</v>
      </c>
      <c r="T825" s="2">
        <f t="shared" si="407"/>
        <v>0</v>
      </c>
      <c r="U825" s="2">
        <f t="shared" si="407"/>
        <v>0</v>
      </c>
      <c r="V825" s="2">
        <f t="shared" si="407"/>
        <v>0</v>
      </c>
      <c r="W825" s="2">
        <f t="shared" si="407"/>
        <v>0</v>
      </c>
      <c r="X825" s="2">
        <f t="shared" si="407"/>
        <v>0</v>
      </c>
      <c r="Y825" s="2">
        <f t="shared" si="407"/>
        <v>0</v>
      </c>
      <c r="Z825" s="2">
        <f t="shared" si="407"/>
        <v>0</v>
      </c>
      <c r="AA825" s="2">
        <f t="shared" si="407"/>
        <v>0</v>
      </c>
      <c r="AB825" s="2">
        <f t="shared" si="407"/>
        <v>0</v>
      </c>
      <c r="AC825" s="2">
        <f t="shared" si="407"/>
        <v>0</v>
      </c>
      <c r="AD825" s="2">
        <f t="shared" si="407"/>
        <v>0</v>
      </c>
      <c r="AE825" s="2">
        <f t="shared" si="407"/>
        <v>0</v>
      </c>
      <c r="AF825" s="2">
        <f t="shared" si="407"/>
        <v>0</v>
      </c>
      <c r="AG825" s="2">
        <f t="shared" si="407"/>
        <v>0</v>
      </c>
      <c r="AH825" s="2">
        <f t="shared" si="407"/>
        <v>0</v>
      </c>
      <c r="AI825" s="2">
        <f t="shared" si="407"/>
        <v>0</v>
      </c>
      <c r="AJ825" s="2">
        <f t="shared" si="407"/>
        <v>0</v>
      </c>
      <c r="AK825" s="2">
        <f t="shared" si="407"/>
        <v>0</v>
      </c>
      <c r="AL825" s="2">
        <f t="shared" si="407"/>
        <v>0</v>
      </c>
      <c r="AM825" s="2">
        <f t="shared" si="407"/>
        <v>0</v>
      </c>
      <c r="AN825" s="2">
        <f t="shared" si="407"/>
        <v>0</v>
      </c>
      <c r="AO825" s="2">
        <f t="shared" si="407"/>
        <v>0</v>
      </c>
      <c r="AP825" s="2">
        <f t="shared" si="407"/>
        <v>0</v>
      </c>
      <c r="AQ825" s="2">
        <f t="shared" si="407"/>
        <v>0</v>
      </c>
      <c r="AR825" s="2">
        <f t="shared" si="407"/>
        <v>0</v>
      </c>
      <c r="AS825" s="2">
        <f t="shared" si="407"/>
        <v>0</v>
      </c>
      <c r="AT825" s="2">
        <f t="shared" si="407"/>
        <v>0</v>
      </c>
      <c r="AU825" s="2">
        <f t="shared" si="407"/>
        <v>0</v>
      </c>
      <c r="AV825" s="2">
        <f t="shared" si="407"/>
        <v>0</v>
      </c>
      <c r="AW825" s="2">
        <f t="shared" si="407"/>
        <v>0</v>
      </c>
      <c r="AX825" s="2">
        <f t="shared" si="407"/>
        <v>0</v>
      </c>
      <c r="AY825" s="2">
        <f t="shared" si="407"/>
        <v>0</v>
      </c>
      <c r="AZ825" s="2">
        <f t="shared" si="407"/>
        <v>0</v>
      </c>
      <c r="BA825" s="2">
        <f t="shared" si="407"/>
        <v>0</v>
      </c>
      <c r="BB825" s="2">
        <f t="shared" si="407"/>
        <v>0</v>
      </c>
      <c r="BC825" s="2">
        <f t="shared" si="407"/>
        <v>0</v>
      </c>
      <c r="BD825" s="2">
        <f t="shared" si="407"/>
        <v>0</v>
      </c>
      <c r="BE825" s="2">
        <f t="shared" si="407"/>
        <v>0</v>
      </c>
      <c r="BF825" s="2">
        <f t="shared" si="407"/>
        <v>0</v>
      </c>
      <c r="BG825" s="2">
        <f t="shared" si="407"/>
        <v>0</v>
      </c>
      <c r="BH825" s="2">
        <f t="shared" si="407"/>
        <v>0</v>
      </c>
      <c r="BI825" s="2">
        <f t="shared" si="407"/>
        <v>0</v>
      </c>
      <c r="BJ825" s="2">
        <f t="shared" si="407"/>
        <v>0</v>
      </c>
      <c r="BK825" s="2">
        <f t="shared" si="407"/>
        <v>0</v>
      </c>
      <c r="BL825" s="2">
        <f t="shared" si="407"/>
        <v>0</v>
      </c>
      <c r="BM825" s="2">
        <f t="shared" si="407"/>
        <v>0</v>
      </c>
      <c r="BN825" s="2">
        <f t="shared" si="407"/>
        <v>0</v>
      </c>
      <c r="BO825" s="2">
        <f t="shared" si="407"/>
        <v>0</v>
      </c>
    </row>
    <row r="826" spans="1:67">
      <c r="B826" s="14" t="s">
        <v>324</v>
      </c>
      <c r="E826" s="178"/>
      <c r="F826" s="178"/>
      <c r="L826" s="2">
        <f t="shared" ref="L826:BO826" si="408">IF(OR(L$10&lt;$C825,L$10&gt;$C825+$G825),0,IF(L$10=$C825,$E825*(1+$I825)^(L$10-$E$663)*$H825,IF(L$10=$C825+$G825,$E825*(1+$I825)^(L$10-$E$663)*(1-$H825),$E825*(1+$I825)^(L$10-$E$663))))</f>
        <v>0</v>
      </c>
      <c r="M826" s="2">
        <f t="shared" si="408"/>
        <v>0</v>
      </c>
      <c r="N826" s="2">
        <f t="shared" si="408"/>
        <v>0</v>
      </c>
      <c r="O826" s="2">
        <f t="shared" si="408"/>
        <v>0</v>
      </c>
      <c r="P826" s="2">
        <f t="shared" si="408"/>
        <v>0</v>
      </c>
      <c r="Q826" s="2">
        <f t="shared" si="408"/>
        <v>0</v>
      </c>
      <c r="R826" s="2">
        <f t="shared" si="408"/>
        <v>0</v>
      </c>
      <c r="S826" s="2">
        <f t="shared" si="408"/>
        <v>0</v>
      </c>
      <c r="T826" s="2">
        <f t="shared" si="408"/>
        <v>0</v>
      </c>
      <c r="U826" s="2">
        <f t="shared" si="408"/>
        <v>0</v>
      </c>
      <c r="V826" s="2">
        <f t="shared" si="408"/>
        <v>0</v>
      </c>
      <c r="W826" s="2">
        <f t="shared" si="408"/>
        <v>0</v>
      </c>
      <c r="X826" s="2">
        <f t="shared" si="408"/>
        <v>0</v>
      </c>
      <c r="Y826" s="2">
        <f t="shared" si="408"/>
        <v>0</v>
      </c>
      <c r="Z826" s="2">
        <f t="shared" si="408"/>
        <v>0</v>
      </c>
      <c r="AA826" s="2">
        <f t="shared" si="408"/>
        <v>0</v>
      </c>
      <c r="AB826" s="2">
        <f t="shared" si="408"/>
        <v>0</v>
      </c>
      <c r="AC826" s="2">
        <f t="shared" si="408"/>
        <v>0</v>
      </c>
      <c r="AD826" s="2">
        <f t="shared" si="408"/>
        <v>0</v>
      </c>
      <c r="AE826" s="2">
        <f t="shared" si="408"/>
        <v>0</v>
      </c>
      <c r="AF826" s="2">
        <f t="shared" si="408"/>
        <v>0</v>
      </c>
      <c r="AG826" s="2">
        <f t="shared" si="408"/>
        <v>0</v>
      </c>
      <c r="AH826" s="2">
        <f t="shared" si="408"/>
        <v>0</v>
      </c>
      <c r="AI826" s="2">
        <f t="shared" si="408"/>
        <v>0</v>
      </c>
      <c r="AJ826" s="2">
        <f t="shared" si="408"/>
        <v>0</v>
      </c>
      <c r="AK826" s="2">
        <f t="shared" si="408"/>
        <v>0</v>
      </c>
      <c r="AL826" s="2">
        <f t="shared" si="408"/>
        <v>0</v>
      </c>
      <c r="AM826" s="2">
        <f t="shared" si="408"/>
        <v>0</v>
      </c>
      <c r="AN826" s="2">
        <f t="shared" si="408"/>
        <v>0</v>
      </c>
      <c r="AO826" s="2">
        <f t="shared" si="408"/>
        <v>0</v>
      </c>
      <c r="AP826" s="2">
        <f t="shared" si="408"/>
        <v>0</v>
      </c>
      <c r="AQ826" s="2">
        <f t="shared" si="408"/>
        <v>0</v>
      </c>
      <c r="AR826" s="2">
        <f t="shared" si="408"/>
        <v>0</v>
      </c>
      <c r="AS826" s="2">
        <f t="shared" si="408"/>
        <v>0</v>
      </c>
      <c r="AT826" s="2">
        <f t="shared" si="408"/>
        <v>0</v>
      </c>
      <c r="AU826" s="2">
        <f t="shared" si="408"/>
        <v>0</v>
      </c>
      <c r="AV826" s="2">
        <f t="shared" si="408"/>
        <v>0</v>
      </c>
      <c r="AW826" s="2">
        <f t="shared" si="408"/>
        <v>0</v>
      </c>
      <c r="AX826" s="2">
        <f t="shared" si="408"/>
        <v>0</v>
      </c>
      <c r="AY826" s="2">
        <f t="shared" si="408"/>
        <v>0</v>
      </c>
      <c r="AZ826" s="2">
        <f t="shared" si="408"/>
        <v>0</v>
      </c>
      <c r="BA826" s="2">
        <f t="shared" si="408"/>
        <v>0</v>
      </c>
      <c r="BB826" s="2">
        <f t="shared" si="408"/>
        <v>0</v>
      </c>
      <c r="BC826" s="2">
        <f t="shared" si="408"/>
        <v>0</v>
      </c>
      <c r="BD826" s="2">
        <f t="shared" si="408"/>
        <v>0</v>
      </c>
      <c r="BE826" s="2">
        <f t="shared" si="408"/>
        <v>0</v>
      </c>
      <c r="BF826" s="2">
        <f t="shared" si="408"/>
        <v>0</v>
      </c>
      <c r="BG826" s="2">
        <f t="shared" si="408"/>
        <v>0</v>
      </c>
      <c r="BH826" s="2">
        <f t="shared" si="408"/>
        <v>0</v>
      </c>
      <c r="BI826" s="2">
        <f t="shared" si="408"/>
        <v>0</v>
      </c>
      <c r="BJ826" s="2">
        <f t="shared" si="408"/>
        <v>0</v>
      </c>
      <c r="BK826" s="2">
        <f t="shared" si="408"/>
        <v>0</v>
      </c>
      <c r="BL826" s="2">
        <f t="shared" si="408"/>
        <v>0</v>
      </c>
      <c r="BM826" s="2">
        <f t="shared" si="408"/>
        <v>0</v>
      </c>
      <c r="BN826" s="2">
        <f t="shared" si="408"/>
        <v>0</v>
      </c>
      <c r="BO826" s="2">
        <f t="shared" si="408"/>
        <v>0</v>
      </c>
    </row>
    <row r="827" spans="1:67">
      <c r="B827" s="14"/>
      <c r="E827" s="178"/>
      <c r="F827" s="178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 spans="1:67">
      <c r="B828" s="15" t="s">
        <v>325</v>
      </c>
      <c r="E828" s="178"/>
      <c r="F828" s="178"/>
      <c r="L828" s="18">
        <v>0</v>
      </c>
      <c r="M828" s="18">
        <v>0</v>
      </c>
      <c r="N828" s="18">
        <v>0</v>
      </c>
      <c r="O828" s="18">
        <v>0</v>
      </c>
      <c r="P828" s="18">
        <v>0</v>
      </c>
      <c r="Q828" s="18">
        <v>0</v>
      </c>
      <c r="R828" s="18">
        <v>0</v>
      </c>
      <c r="S828" s="18">
        <v>0</v>
      </c>
      <c r="T828" s="18">
        <v>0</v>
      </c>
      <c r="U828" s="18">
        <v>0</v>
      </c>
      <c r="V828" s="18">
        <v>0</v>
      </c>
      <c r="W828" s="18">
        <v>0</v>
      </c>
      <c r="X828" s="18">
        <v>0</v>
      </c>
      <c r="Y828" s="18">
        <v>0</v>
      </c>
      <c r="Z828" s="18">
        <v>0</v>
      </c>
      <c r="AA828" s="18">
        <v>0</v>
      </c>
      <c r="AB828" s="18">
        <v>0</v>
      </c>
      <c r="AC828" s="18">
        <v>0</v>
      </c>
      <c r="AD828" s="18">
        <v>0</v>
      </c>
      <c r="AE828" s="18">
        <v>0</v>
      </c>
      <c r="AF828" s="18">
        <v>0</v>
      </c>
      <c r="AG828" s="18">
        <v>0</v>
      </c>
      <c r="AH828" s="18">
        <v>0</v>
      </c>
      <c r="AI828" s="18">
        <v>0</v>
      </c>
      <c r="AJ828" s="18">
        <v>0</v>
      </c>
      <c r="AK828" s="18">
        <v>0</v>
      </c>
      <c r="AL828" s="18">
        <v>0</v>
      </c>
      <c r="AM828" s="18">
        <v>0</v>
      </c>
      <c r="AN828" s="18">
        <v>0</v>
      </c>
      <c r="AO828" s="18">
        <v>0</v>
      </c>
      <c r="AP828" s="18">
        <v>0</v>
      </c>
      <c r="AQ828" s="18">
        <v>0</v>
      </c>
      <c r="AR828" s="18">
        <v>0</v>
      </c>
      <c r="AS828" s="18">
        <v>0</v>
      </c>
      <c r="AT828" s="18">
        <v>0</v>
      </c>
      <c r="AU828" s="18">
        <v>0</v>
      </c>
      <c r="AV828" s="18">
        <v>0</v>
      </c>
      <c r="AW828" s="18">
        <v>0</v>
      </c>
      <c r="AX828" s="18">
        <v>0</v>
      </c>
      <c r="AY828" s="18">
        <v>0</v>
      </c>
      <c r="AZ828" s="18">
        <v>0</v>
      </c>
      <c r="BA828" s="18">
        <v>0</v>
      </c>
      <c r="BB828" s="18">
        <v>0</v>
      </c>
      <c r="BC828" s="18">
        <v>0</v>
      </c>
      <c r="BD828" s="18">
        <v>0</v>
      </c>
      <c r="BE828" s="18">
        <v>0</v>
      </c>
      <c r="BF828" s="18">
        <v>0</v>
      </c>
      <c r="BG828" s="18">
        <v>0</v>
      </c>
      <c r="BH828" s="18">
        <v>0</v>
      </c>
      <c r="BI828" s="18">
        <v>0</v>
      </c>
      <c r="BJ828" s="18">
        <v>0</v>
      </c>
      <c r="BK828" s="18">
        <v>0</v>
      </c>
      <c r="BL828" s="18">
        <v>0</v>
      </c>
      <c r="BM828" s="18">
        <v>0</v>
      </c>
      <c r="BN828" s="18">
        <v>0</v>
      </c>
      <c r="BO828" s="18">
        <v>0</v>
      </c>
    </row>
    <row r="829" spans="1:67">
      <c r="B829" s="14" t="s">
        <v>326</v>
      </c>
      <c r="E829" s="178"/>
      <c r="F829" s="178"/>
      <c r="L829" s="2">
        <f t="shared" ref="L829:BO829" si="409">IF(L$10&lt;$C825,0,$F825*L828*(1+$I825)^(L$10-$E$663))</f>
        <v>0</v>
      </c>
      <c r="M829" s="2">
        <f t="shared" si="409"/>
        <v>0</v>
      </c>
      <c r="N829" s="2">
        <f t="shared" si="409"/>
        <v>0</v>
      </c>
      <c r="O829" s="2">
        <f t="shared" si="409"/>
        <v>0</v>
      </c>
      <c r="P829" s="2">
        <f t="shared" si="409"/>
        <v>0</v>
      </c>
      <c r="Q829" s="2">
        <f t="shared" si="409"/>
        <v>0</v>
      </c>
      <c r="R829" s="2">
        <f t="shared" si="409"/>
        <v>0</v>
      </c>
      <c r="S829" s="2">
        <f t="shared" si="409"/>
        <v>0</v>
      </c>
      <c r="T829" s="2">
        <f t="shared" si="409"/>
        <v>0</v>
      </c>
      <c r="U829" s="2">
        <f t="shared" si="409"/>
        <v>0</v>
      </c>
      <c r="V829" s="2">
        <f t="shared" si="409"/>
        <v>0</v>
      </c>
      <c r="W829" s="2">
        <f t="shared" si="409"/>
        <v>0</v>
      </c>
      <c r="X829" s="2">
        <f t="shared" si="409"/>
        <v>0</v>
      </c>
      <c r="Y829" s="2">
        <f t="shared" si="409"/>
        <v>0</v>
      </c>
      <c r="Z829" s="2">
        <f t="shared" si="409"/>
        <v>0</v>
      </c>
      <c r="AA829" s="2">
        <f t="shared" si="409"/>
        <v>0</v>
      </c>
      <c r="AB829" s="2">
        <f t="shared" si="409"/>
        <v>0</v>
      </c>
      <c r="AC829" s="2">
        <f t="shared" si="409"/>
        <v>0</v>
      </c>
      <c r="AD829" s="2">
        <f t="shared" si="409"/>
        <v>0</v>
      </c>
      <c r="AE829" s="2">
        <f t="shared" si="409"/>
        <v>0</v>
      </c>
      <c r="AF829" s="2">
        <f t="shared" si="409"/>
        <v>0</v>
      </c>
      <c r="AG829" s="2">
        <f t="shared" si="409"/>
        <v>0</v>
      </c>
      <c r="AH829" s="2">
        <f t="shared" si="409"/>
        <v>0</v>
      </c>
      <c r="AI829" s="2">
        <f t="shared" si="409"/>
        <v>0</v>
      </c>
      <c r="AJ829" s="2">
        <f t="shared" si="409"/>
        <v>0</v>
      </c>
      <c r="AK829" s="2">
        <f t="shared" si="409"/>
        <v>0</v>
      </c>
      <c r="AL829" s="2">
        <f t="shared" si="409"/>
        <v>0</v>
      </c>
      <c r="AM829" s="2">
        <f t="shared" si="409"/>
        <v>0</v>
      </c>
      <c r="AN829" s="2">
        <f t="shared" si="409"/>
        <v>0</v>
      </c>
      <c r="AO829" s="2">
        <f t="shared" si="409"/>
        <v>0</v>
      </c>
      <c r="AP829" s="2">
        <f t="shared" si="409"/>
        <v>0</v>
      </c>
      <c r="AQ829" s="2">
        <f t="shared" si="409"/>
        <v>0</v>
      </c>
      <c r="AR829" s="2">
        <f t="shared" si="409"/>
        <v>0</v>
      </c>
      <c r="AS829" s="2">
        <f t="shared" si="409"/>
        <v>0</v>
      </c>
      <c r="AT829" s="2">
        <f t="shared" si="409"/>
        <v>0</v>
      </c>
      <c r="AU829" s="2">
        <f t="shared" si="409"/>
        <v>0</v>
      </c>
      <c r="AV829" s="2">
        <f t="shared" si="409"/>
        <v>0</v>
      </c>
      <c r="AW829" s="2">
        <f t="shared" si="409"/>
        <v>0</v>
      </c>
      <c r="AX829" s="2">
        <f t="shared" si="409"/>
        <v>0</v>
      </c>
      <c r="AY829" s="2">
        <f t="shared" si="409"/>
        <v>0</v>
      </c>
      <c r="AZ829" s="2">
        <f t="shared" si="409"/>
        <v>0</v>
      </c>
      <c r="BA829" s="2">
        <f t="shared" si="409"/>
        <v>0</v>
      </c>
      <c r="BB829" s="2">
        <f t="shared" si="409"/>
        <v>0</v>
      </c>
      <c r="BC829" s="2">
        <f t="shared" si="409"/>
        <v>0</v>
      </c>
      <c r="BD829" s="2">
        <f t="shared" si="409"/>
        <v>0</v>
      </c>
      <c r="BE829" s="2">
        <f t="shared" si="409"/>
        <v>0</v>
      </c>
      <c r="BF829" s="2">
        <f t="shared" si="409"/>
        <v>0</v>
      </c>
      <c r="BG829" s="2">
        <f t="shared" si="409"/>
        <v>0</v>
      </c>
      <c r="BH829" s="2">
        <f t="shared" si="409"/>
        <v>0</v>
      </c>
      <c r="BI829" s="2">
        <f t="shared" si="409"/>
        <v>0</v>
      </c>
      <c r="BJ829" s="2">
        <f t="shared" si="409"/>
        <v>0</v>
      </c>
      <c r="BK829" s="2">
        <f t="shared" si="409"/>
        <v>0</v>
      </c>
      <c r="BL829" s="2">
        <f t="shared" si="409"/>
        <v>0</v>
      </c>
      <c r="BM829" s="2">
        <f t="shared" si="409"/>
        <v>0</v>
      </c>
      <c r="BN829" s="2">
        <f t="shared" si="409"/>
        <v>0</v>
      </c>
      <c r="BO829" s="2">
        <f t="shared" si="409"/>
        <v>0</v>
      </c>
    </row>
    <row r="830" spans="1:67">
      <c r="B830" s="14"/>
      <c r="E830" s="178"/>
      <c r="F830" s="178"/>
    </row>
    <row r="831" spans="1:67">
      <c r="A831" t="s">
        <v>336</v>
      </c>
      <c r="B831" s="14" t="s">
        <v>17</v>
      </c>
      <c r="E831" s="178"/>
      <c r="F831" s="178"/>
      <c r="I831" s="159" t="s">
        <v>336</v>
      </c>
      <c r="L831" s="2">
        <f t="shared" ref="L831:BO831" si="410">SUM(L826,L829)</f>
        <v>0</v>
      </c>
      <c r="M831" s="2">
        <f t="shared" si="410"/>
        <v>0</v>
      </c>
      <c r="N831" s="2">
        <f t="shared" si="410"/>
        <v>0</v>
      </c>
      <c r="O831" s="2">
        <f t="shared" si="410"/>
        <v>0</v>
      </c>
      <c r="P831" s="2">
        <f t="shared" si="410"/>
        <v>0</v>
      </c>
      <c r="Q831" s="2">
        <f t="shared" si="410"/>
        <v>0</v>
      </c>
      <c r="R831" s="2">
        <f t="shared" si="410"/>
        <v>0</v>
      </c>
      <c r="S831" s="2">
        <f t="shared" si="410"/>
        <v>0</v>
      </c>
      <c r="T831" s="2">
        <f t="shared" si="410"/>
        <v>0</v>
      </c>
      <c r="U831" s="2">
        <f t="shared" si="410"/>
        <v>0</v>
      </c>
      <c r="V831" s="2">
        <f t="shared" si="410"/>
        <v>0</v>
      </c>
      <c r="W831" s="2">
        <f t="shared" si="410"/>
        <v>0</v>
      </c>
      <c r="X831" s="2">
        <f t="shared" si="410"/>
        <v>0</v>
      </c>
      <c r="Y831" s="2">
        <f t="shared" si="410"/>
        <v>0</v>
      </c>
      <c r="Z831" s="2">
        <f t="shared" si="410"/>
        <v>0</v>
      </c>
      <c r="AA831" s="2">
        <f t="shared" si="410"/>
        <v>0</v>
      </c>
      <c r="AB831" s="2">
        <f t="shared" si="410"/>
        <v>0</v>
      </c>
      <c r="AC831" s="2">
        <f t="shared" si="410"/>
        <v>0</v>
      </c>
      <c r="AD831" s="2">
        <f t="shared" si="410"/>
        <v>0</v>
      </c>
      <c r="AE831" s="2">
        <f t="shared" si="410"/>
        <v>0</v>
      </c>
      <c r="AF831" s="2">
        <f t="shared" si="410"/>
        <v>0</v>
      </c>
      <c r="AG831" s="2">
        <f t="shared" si="410"/>
        <v>0</v>
      </c>
      <c r="AH831" s="2">
        <f t="shared" si="410"/>
        <v>0</v>
      </c>
      <c r="AI831" s="2">
        <f t="shared" si="410"/>
        <v>0</v>
      </c>
      <c r="AJ831" s="2">
        <f t="shared" si="410"/>
        <v>0</v>
      </c>
      <c r="AK831" s="2">
        <f t="shared" si="410"/>
        <v>0</v>
      </c>
      <c r="AL831" s="2">
        <f t="shared" si="410"/>
        <v>0</v>
      </c>
      <c r="AM831" s="2">
        <f t="shared" si="410"/>
        <v>0</v>
      </c>
      <c r="AN831" s="2">
        <f t="shared" si="410"/>
        <v>0</v>
      </c>
      <c r="AO831" s="2">
        <f t="shared" si="410"/>
        <v>0</v>
      </c>
      <c r="AP831" s="2">
        <f t="shared" si="410"/>
        <v>0</v>
      </c>
      <c r="AQ831" s="2">
        <f t="shared" si="410"/>
        <v>0</v>
      </c>
      <c r="AR831" s="2">
        <f t="shared" si="410"/>
        <v>0</v>
      </c>
      <c r="AS831" s="2">
        <f t="shared" si="410"/>
        <v>0</v>
      </c>
      <c r="AT831" s="2">
        <f t="shared" si="410"/>
        <v>0</v>
      </c>
      <c r="AU831" s="2">
        <f t="shared" si="410"/>
        <v>0</v>
      </c>
      <c r="AV831" s="2">
        <f t="shared" si="410"/>
        <v>0</v>
      </c>
      <c r="AW831" s="2">
        <f t="shared" si="410"/>
        <v>0</v>
      </c>
      <c r="AX831" s="2">
        <f t="shared" si="410"/>
        <v>0</v>
      </c>
      <c r="AY831" s="2">
        <f t="shared" si="410"/>
        <v>0</v>
      </c>
      <c r="AZ831" s="2">
        <f t="shared" si="410"/>
        <v>0</v>
      </c>
      <c r="BA831" s="2">
        <f t="shared" si="410"/>
        <v>0</v>
      </c>
      <c r="BB831" s="2">
        <f t="shared" si="410"/>
        <v>0</v>
      </c>
      <c r="BC831" s="2">
        <f t="shared" si="410"/>
        <v>0</v>
      </c>
      <c r="BD831" s="2">
        <f t="shared" si="410"/>
        <v>0</v>
      </c>
      <c r="BE831" s="2">
        <f t="shared" si="410"/>
        <v>0</v>
      </c>
      <c r="BF831" s="2">
        <f t="shared" si="410"/>
        <v>0</v>
      </c>
      <c r="BG831" s="2">
        <f t="shared" si="410"/>
        <v>0</v>
      </c>
      <c r="BH831" s="2">
        <f t="shared" si="410"/>
        <v>0</v>
      </c>
      <c r="BI831" s="2">
        <f t="shared" si="410"/>
        <v>0</v>
      </c>
      <c r="BJ831" s="2">
        <f t="shared" si="410"/>
        <v>0</v>
      </c>
      <c r="BK831" s="2">
        <f t="shared" si="410"/>
        <v>0</v>
      </c>
      <c r="BL831" s="2">
        <f t="shared" si="410"/>
        <v>0</v>
      </c>
      <c r="BM831" s="2">
        <f t="shared" si="410"/>
        <v>0</v>
      </c>
      <c r="BN831" s="2">
        <f t="shared" si="410"/>
        <v>0</v>
      </c>
      <c r="BO831" s="2">
        <f t="shared" si="410"/>
        <v>0</v>
      </c>
    </row>
    <row r="832" spans="1:67">
      <c r="B832" s="14"/>
      <c r="E832" s="178"/>
      <c r="F832" s="178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 spans="1:67">
      <c r="A833">
        <f>+A825+1</f>
        <v>22</v>
      </c>
      <c r="B833" s="13" t="s">
        <v>573</v>
      </c>
      <c r="C833" s="176">
        <v>2011</v>
      </c>
      <c r="D833" s="159">
        <v>4</v>
      </c>
      <c r="E833" s="159">
        <v>14046</v>
      </c>
      <c r="F833" s="159">
        <v>1.4</v>
      </c>
      <c r="G833" s="159">
        <v>10</v>
      </c>
      <c r="H833" s="59">
        <f>(DATE(C833,12,31)-DATE(C833,D833,1)+1)/365</f>
        <v>0.75342465753424659</v>
      </c>
      <c r="I833" s="177">
        <f>+$C$7</f>
        <v>2.5000000000000001E-2</v>
      </c>
      <c r="J833" s="2">
        <f>NPV($C$4,M833:BO833)+L833</f>
        <v>119003.05249997361</v>
      </c>
      <c r="L833" s="2">
        <f>+L839</f>
        <v>15393.951695251464</v>
      </c>
      <c r="M833" s="2">
        <f t="shared" ref="M833:BO833" si="411">+M839</f>
        <v>16232.977801513671</v>
      </c>
      <c r="N833" s="2">
        <f t="shared" si="411"/>
        <v>17021.567749748228</v>
      </c>
      <c r="O833" s="2">
        <f t="shared" si="411"/>
        <v>17475.345784150693</v>
      </c>
      <c r="P833" s="2">
        <f t="shared" si="411"/>
        <v>18110.379135927687</v>
      </c>
      <c r="Q833" s="2">
        <f t="shared" si="411"/>
        <v>16724.144877263483</v>
      </c>
      <c r="R833" s="2">
        <f t="shared" si="411"/>
        <v>16289.346760694652</v>
      </c>
      <c r="S833" s="2">
        <f t="shared" si="411"/>
        <v>16696.570131211385</v>
      </c>
      <c r="T833" s="2">
        <f t="shared" si="411"/>
        <v>17113.990447071905</v>
      </c>
      <c r="U833" s="2">
        <f t="shared" si="411"/>
        <v>4325.418606571051</v>
      </c>
      <c r="V833" s="2">
        <f t="shared" si="411"/>
        <v>0</v>
      </c>
      <c r="W833" s="2">
        <f t="shared" si="411"/>
        <v>0</v>
      </c>
      <c r="X833" s="2">
        <f t="shared" si="411"/>
        <v>0</v>
      </c>
      <c r="Y833" s="2">
        <f t="shared" si="411"/>
        <v>0</v>
      </c>
      <c r="Z833" s="2">
        <f t="shared" si="411"/>
        <v>0</v>
      </c>
      <c r="AA833" s="2">
        <f t="shared" si="411"/>
        <v>0</v>
      </c>
      <c r="AB833" s="2">
        <f t="shared" si="411"/>
        <v>0</v>
      </c>
      <c r="AC833" s="2">
        <f t="shared" si="411"/>
        <v>0</v>
      </c>
      <c r="AD833" s="2">
        <f t="shared" si="411"/>
        <v>0</v>
      </c>
      <c r="AE833" s="2">
        <f t="shared" si="411"/>
        <v>0</v>
      </c>
      <c r="AF833" s="2">
        <f t="shared" si="411"/>
        <v>0</v>
      </c>
      <c r="AG833" s="2">
        <f t="shared" si="411"/>
        <v>0</v>
      </c>
      <c r="AH833" s="2">
        <f t="shared" si="411"/>
        <v>0</v>
      </c>
      <c r="AI833" s="2">
        <f t="shared" si="411"/>
        <v>0</v>
      </c>
      <c r="AJ833" s="2">
        <f t="shared" si="411"/>
        <v>0</v>
      </c>
      <c r="AK833" s="2">
        <f t="shared" si="411"/>
        <v>0</v>
      </c>
      <c r="AL833" s="2">
        <f t="shared" si="411"/>
        <v>0</v>
      </c>
      <c r="AM833" s="2">
        <f t="shared" si="411"/>
        <v>0</v>
      </c>
      <c r="AN833" s="2">
        <f t="shared" si="411"/>
        <v>0</v>
      </c>
      <c r="AO833" s="2">
        <f t="shared" si="411"/>
        <v>0</v>
      </c>
      <c r="AP833" s="2">
        <f t="shared" si="411"/>
        <v>0</v>
      </c>
      <c r="AQ833" s="2">
        <f t="shared" si="411"/>
        <v>0</v>
      </c>
      <c r="AR833" s="2">
        <f t="shared" si="411"/>
        <v>0</v>
      </c>
      <c r="AS833" s="2">
        <f t="shared" si="411"/>
        <v>0</v>
      </c>
      <c r="AT833" s="2">
        <f t="shared" si="411"/>
        <v>0</v>
      </c>
      <c r="AU833" s="2">
        <f t="shared" si="411"/>
        <v>0</v>
      </c>
      <c r="AV833" s="2">
        <f t="shared" si="411"/>
        <v>0</v>
      </c>
      <c r="AW833" s="2">
        <f t="shared" si="411"/>
        <v>0</v>
      </c>
      <c r="AX833" s="2">
        <f t="shared" si="411"/>
        <v>0</v>
      </c>
      <c r="AY833" s="2">
        <f t="shared" si="411"/>
        <v>0</v>
      </c>
      <c r="AZ833" s="2">
        <f t="shared" si="411"/>
        <v>0</v>
      </c>
      <c r="BA833" s="2">
        <f t="shared" si="411"/>
        <v>0</v>
      </c>
      <c r="BB833" s="2">
        <f t="shared" si="411"/>
        <v>0</v>
      </c>
      <c r="BC833" s="2">
        <f t="shared" si="411"/>
        <v>0</v>
      </c>
      <c r="BD833" s="2">
        <f t="shared" si="411"/>
        <v>0</v>
      </c>
      <c r="BE833" s="2">
        <f t="shared" si="411"/>
        <v>0</v>
      </c>
      <c r="BF833" s="2">
        <f t="shared" si="411"/>
        <v>0</v>
      </c>
      <c r="BG833" s="2">
        <f t="shared" si="411"/>
        <v>0</v>
      </c>
      <c r="BH833" s="2">
        <f t="shared" si="411"/>
        <v>0</v>
      </c>
      <c r="BI833" s="2">
        <f t="shared" si="411"/>
        <v>0</v>
      </c>
      <c r="BJ833" s="2">
        <f t="shared" si="411"/>
        <v>0</v>
      </c>
      <c r="BK833" s="2">
        <f t="shared" si="411"/>
        <v>0</v>
      </c>
      <c r="BL833" s="2">
        <f t="shared" si="411"/>
        <v>0</v>
      </c>
      <c r="BM833" s="2">
        <f t="shared" si="411"/>
        <v>0</v>
      </c>
      <c r="BN833" s="2">
        <f t="shared" si="411"/>
        <v>0</v>
      </c>
      <c r="BO833" s="2">
        <f t="shared" si="411"/>
        <v>0</v>
      </c>
    </row>
    <row r="834" spans="1:67">
      <c r="B834" s="14" t="s">
        <v>324</v>
      </c>
      <c r="E834" s="178"/>
      <c r="F834" s="178"/>
      <c r="L834" s="2">
        <f t="shared" ref="L834:BO834" si="412">IF(OR(L$10&lt;$C833,L$10&gt;$C833+$G833),0,IF(L$10=$C833,$E833*(1+$I833)^(L$10-$E$663)*$H833,IF(L$10=$C833+$G833,$E833*(1+$I833)^(L$10-$E$663)*(1-$H833),$E833*(1+$I833)^(L$10-$E$663))))</f>
        <v>14046</v>
      </c>
      <c r="M834" s="2">
        <f t="shared" si="412"/>
        <v>14397.15</v>
      </c>
      <c r="N834" s="2">
        <f t="shared" si="412"/>
        <v>14757.078749999999</v>
      </c>
      <c r="O834" s="2">
        <f t="shared" si="412"/>
        <v>15126.005718749999</v>
      </c>
      <c r="P834" s="2">
        <f t="shared" si="412"/>
        <v>15504.155861718747</v>
      </c>
      <c r="Q834" s="2">
        <f t="shared" si="412"/>
        <v>15891.759758261715</v>
      </c>
      <c r="R834" s="2">
        <f t="shared" si="412"/>
        <v>16289.053752218255</v>
      </c>
      <c r="S834" s="2">
        <f t="shared" si="412"/>
        <v>16696.280096023711</v>
      </c>
      <c r="T834" s="2">
        <f t="shared" si="412"/>
        <v>17113.687098424303</v>
      </c>
      <c r="U834" s="2">
        <f>IF(OR(U$10&lt;$C833,U$10&gt;$C833+$G833),0,IF(U$10=$C833,$E833*(1+$I833)^(U$10-$E$663)*$H833,IF(U$10=$C833+$G833,$E833*(1+$I833)^(U$10-$E$663)*(1-$H833),$E833*(1+$I833)^(U$10-$E$663))))</f>
        <v>4325.3085885743612</v>
      </c>
      <c r="V834" s="2">
        <f t="shared" si="412"/>
        <v>0</v>
      </c>
      <c r="W834" s="2">
        <f t="shared" si="412"/>
        <v>0</v>
      </c>
      <c r="X834" s="2">
        <f t="shared" si="412"/>
        <v>0</v>
      </c>
      <c r="Y834" s="2">
        <f t="shared" si="412"/>
        <v>0</v>
      </c>
      <c r="Z834" s="2">
        <f t="shared" si="412"/>
        <v>0</v>
      </c>
      <c r="AA834" s="2">
        <f t="shared" si="412"/>
        <v>0</v>
      </c>
      <c r="AB834" s="2">
        <f t="shared" si="412"/>
        <v>0</v>
      </c>
      <c r="AC834" s="2">
        <f t="shared" si="412"/>
        <v>0</v>
      </c>
      <c r="AD834" s="2">
        <f t="shared" si="412"/>
        <v>0</v>
      </c>
      <c r="AE834" s="2">
        <f t="shared" si="412"/>
        <v>0</v>
      </c>
      <c r="AF834" s="2">
        <f t="shared" si="412"/>
        <v>0</v>
      </c>
      <c r="AG834" s="2">
        <f t="shared" si="412"/>
        <v>0</v>
      </c>
      <c r="AH834" s="2">
        <f t="shared" si="412"/>
        <v>0</v>
      </c>
      <c r="AI834" s="2">
        <f t="shared" si="412"/>
        <v>0</v>
      </c>
      <c r="AJ834" s="2">
        <f t="shared" si="412"/>
        <v>0</v>
      </c>
      <c r="AK834" s="2">
        <f t="shared" si="412"/>
        <v>0</v>
      </c>
      <c r="AL834" s="2">
        <f t="shared" si="412"/>
        <v>0</v>
      </c>
      <c r="AM834" s="2">
        <f t="shared" si="412"/>
        <v>0</v>
      </c>
      <c r="AN834" s="2">
        <f t="shared" si="412"/>
        <v>0</v>
      </c>
      <c r="AO834" s="2">
        <f t="shared" si="412"/>
        <v>0</v>
      </c>
      <c r="AP834" s="2">
        <f t="shared" si="412"/>
        <v>0</v>
      </c>
      <c r="AQ834" s="2">
        <f t="shared" si="412"/>
        <v>0</v>
      </c>
      <c r="AR834" s="2">
        <f t="shared" si="412"/>
        <v>0</v>
      </c>
      <c r="AS834" s="2">
        <f t="shared" si="412"/>
        <v>0</v>
      </c>
      <c r="AT834" s="2">
        <f t="shared" si="412"/>
        <v>0</v>
      </c>
      <c r="AU834" s="2">
        <f t="shared" si="412"/>
        <v>0</v>
      </c>
      <c r="AV834" s="2">
        <f t="shared" si="412"/>
        <v>0</v>
      </c>
      <c r="AW834" s="2">
        <f t="shared" si="412"/>
        <v>0</v>
      </c>
      <c r="AX834" s="2">
        <f t="shared" si="412"/>
        <v>0</v>
      </c>
      <c r="AY834" s="2">
        <f t="shared" si="412"/>
        <v>0</v>
      </c>
      <c r="AZ834" s="2">
        <f t="shared" si="412"/>
        <v>0</v>
      </c>
      <c r="BA834" s="2">
        <f t="shared" si="412"/>
        <v>0</v>
      </c>
      <c r="BB834" s="2">
        <f t="shared" si="412"/>
        <v>0</v>
      </c>
      <c r="BC834" s="2">
        <f t="shared" si="412"/>
        <v>0</v>
      </c>
      <c r="BD834" s="2">
        <f t="shared" si="412"/>
        <v>0</v>
      </c>
      <c r="BE834" s="2">
        <f t="shared" si="412"/>
        <v>0</v>
      </c>
      <c r="BF834" s="2">
        <f t="shared" si="412"/>
        <v>0</v>
      </c>
      <c r="BG834" s="2">
        <f t="shared" si="412"/>
        <v>0</v>
      </c>
      <c r="BH834" s="2">
        <f t="shared" si="412"/>
        <v>0</v>
      </c>
      <c r="BI834" s="2">
        <f t="shared" si="412"/>
        <v>0</v>
      </c>
      <c r="BJ834" s="2">
        <f t="shared" si="412"/>
        <v>0</v>
      </c>
      <c r="BK834" s="2">
        <f t="shared" si="412"/>
        <v>0</v>
      </c>
      <c r="BL834" s="2">
        <f t="shared" si="412"/>
        <v>0</v>
      </c>
      <c r="BM834" s="2">
        <f t="shared" si="412"/>
        <v>0</v>
      </c>
      <c r="BN834" s="2">
        <f t="shared" si="412"/>
        <v>0</v>
      </c>
      <c r="BO834" s="2">
        <f t="shared" si="412"/>
        <v>0</v>
      </c>
    </row>
    <row r="835" spans="1:67">
      <c r="B835" s="14"/>
      <c r="E835" s="178"/>
      <c r="F835" s="178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 spans="1:67">
      <c r="B836" s="15" t="s">
        <v>325</v>
      </c>
      <c r="E836" s="178"/>
      <c r="F836" s="178"/>
      <c r="L836" s="18">
        <v>962.82263946533203</v>
      </c>
      <c r="M836" s="18">
        <v>1279.322509765625</v>
      </c>
      <c r="N836" s="18">
        <v>1539.5523071289063</v>
      </c>
      <c r="O836" s="18">
        <v>1558.28271484375</v>
      </c>
      <c r="P836" s="18">
        <v>1686.5068969726563</v>
      </c>
      <c r="Q836" s="18">
        <v>525.50511169433594</v>
      </c>
      <c r="R836" s="18">
        <v>0.18047163635492325</v>
      </c>
      <c r="S836" s="18">
        <v>0.1742832288146019</v>
      </c>
      <c r="T836" s="18">
        <v>0.17783740162849426</v>
      </c>
      <c r="U836" s="18">
        <v>6.2924664467573166E-2</v>
      </c>
      <c r="V836" s="18">
        <v>0</v>
      </c>
      <c r="W836" s="18">
        <v>0</v>
      </c>
      <c r="X836" s="18">
        <v>0</v>
      </c>
      <c r="Y836" s="18">
        <v>0</v>
      </c>
      <c r="Z836" s="18">
        <v>0</v>
      </c>
      <c r="AA836" s="18">
        <v>0</v>
      </c>
      <c r="AB836" s="18">
        <v>0</v>
      </c>
      <c r="AC836" s="18">
        <v>0</v>
      </c>
      <c r="AD836" s="18">
        <v>0</v>
      </c>
      <c r="AE836" s="18">
        <v>0</v>
      </c>
      <c r="AF836" s="18">
        <v>0</v>
      </c>
      <c r="AG836" s="18">
        <v>0</v>
      </c>
      <c r="AH836" s="18">
        <v>0</v>
      </c>
      <c r="AI836" s="18">
        <v>0</v>
      </c>
      <c r="AJ836" s="18">
        <v>0</v>
      </c>
      <c r="AK836" s="18">
        <v>0</v>
      </c>
      <c r="AL836" s="18">
        <v>0</v>
      </c>
      <c r="AM836" s="18">
        <v>0</v>
      </c>
      <c r="AN836" s="18">
        <v>0</v>
      </c>
      <c r="AO836" s="18">
        <v>0</v>
      </c>
      <c r="AP836" s="18">
        <v>0</v>
      </c>
      <c r="AQ836" s="18">
        <v>0</v>
      </c>
      <c r="AR836" s="18">
        <v>0</v>
      </c>
      <c r="AS836" s="18">
        <v>0</v>
      </c>
      <c r="AT836" s="18">
        <v>0</v>
      </c>
      <c r="AU836" s="18">
        <v>0</v>
      </c>
      <c r="AV836" s="18">
        <v>0</v>
      </c>
      <c r="AW836" s="18">
        <v>0</v>
      </c>
      <c r="AX836" s="18">
        <v>0</v>
      </c>
      <c r="AY836" s="18">
        <v>0</v>
      </c>
      <c r="AZ836" s="18">
        <v>0</v>
      </c>
      <c r="BA836" s="18">
        <v>0</v>
      </c>
      <c r="BB836" s="18">
        <v>0</v>
      </c>
      <c r="BC836" s="18">
        <v>0</v>
      </c>
      <c r="BD836" s="18">
        <v>0</v>
      </c>
      <c r="BE836" s="18">
        <v>0</v>
      </c>
      <c r="BF836" s="18">
        <v>0</v>
      </c>
      <c r="BG836" s="18">
        <v>0</v>
      </c>
      <c r="BH836" s="18">
        <v>0</v>
      </c>
      <c r="BI836" s="18">
        <v>0</v>
      </c>
      <c r="BJ836" s="18">
        <v>0</v>
      </c>
      <c r="BK836" s="18">
        <v>0</v>
      </c>
      <c r="BL836" s="18">
        <v>0</v>
      </c>
      <c r="BM836" s="18">
        <v>0</v>
      </c>
      <c r="BN836" s="18">
        <v>0</v>
      </c>
      <c r="BO836" s="18">
        <v>0</v>
      </c>
    </row>
    <row r="837" spans="1:67">
      <c r="B837" s="14" t="s">
        <v>326</v>
      </c>
      <c r="E837" s="178"/>
      <c r="F837" s="178"/>
      <c r="L837" s="2">
        <f t="shared" ref="L837:BO837" si="413">IF(L$10&lt;$C833,0,$F833*L836*(1+$I833)^(L$10-$E$663))</f>
        <v>1347.9516952514648</v>
      </c>
      <c r="M837" s="2">
        <f t="shared" si="413"/>
        <v>1835.8278015136718</v>
      </c>
      <c r="N837" s="2">
        <f t="shared" si="413"/>
        <v>2264.4889997482296</v>
      </c>
      <c r="O837" s="2">
        <f t="shared" si="413"/>
        <v>2349.340065400695</v>
      </c>
      <c r="P837" s="2">
        <f t="shared" si="413"/>
        <v>2606.2232742089404</v>
      </c>
      <c r="Q837" s="2">
        <f t="shared" si="413"/>
        <v>832.38511900176729</v>
      </c>
      <c r="R837" s="2">
        <f t="shared" si="413"/>
        <v>0.29300847639688044</v>
      </c>
      <c r="S837" s="2">
        <f t="shared" si="413"/>
        <v>0.29003518767330039</v>
      </c>
      <c r="T837" s="2">
        <f t="shared" si="413"/>
        <v>0.30334864760170926</v>
      </c>
      <c r="U837" s="2">
        <f t="shared" si="413"/>
        <v>0.11001799668990725</v>
      </c>
      <c r="V837" s="2">
        <f t="shared" si="413"/>
        <v>0</v>
      </c>
      <c r="W837" s="2">
        <f t="shared" si="413"/>
        <v>0</v>
      </c>
      <c r="X837" s="2">
        <f t="shared" si="413"/>
        <v>0</v>
      </c>
      <c r="Y837" s="2">
        <f t="shared" si="413"/>
        <v>0</v>
      </c>
      <c r="Z837" s="2">
        <f t="shared" si="413"/>
        <v>0</v>
      </c>
      <c r="AA837" s="2">
        <f t="shared" si="413"/>
        <v>0</v>
      </c>
      <c r="AB837" s="2">
        <f t="shared" si="413"/>
        <v>0</v>
      </c>
      <c r="AC837" s="2">
        <f t="shared" si="413"/>
        <v>0</v>
      </c>
      <c r="AD837" s="2">
        <f t="shared" si="413"/>
        <v>0</v>
      </c>
      <c r="AE837" s="2">
        <f t="shared" si="413"/>
        <v>0</v>
      </c>
      <c r="AF837" s="2">
        <f t="shared" si="413"/>
        <v>0</v>
      </c>
      <c r="AG837" s="2">
        <f t="shared" si="413"/>
        <v>0</v>
      </c>
      <c r="AH837" s="2">
        <f t="shared" si="413"/>
        <v>0</v>
      </c>
      <c r="AI837" s="2">
        <f t="shared" si="413"/>
        <v>0</v>
      </c>
      <c r="AJ837" s="2">
        <f t="shared" si="413"/>
        <v>0</v>
      </c>
      <c r="AK837" s="2">
        <f t="shared" si="413"/>
        <v>0</v>
      </c>
      <c r="AL837" s="2">
        <f t="shared" si="413"/>
        <v>0</v>
      </c>
      <c r="AM837" s="2">
        <f t="shared" si="413"/>
        <v>0</v>
      </c>
      <c r="AN837" s="2">
        <f t="shared" si="413"/>
        <v>0</v>
      </c>
      <c r="AO837" s="2">
        <f t="shared" si="413"/>
        <v>0</v>
      </c>
      <c r="AP837" s="2">
        <f t="shared" si="413"/>
        <v>0</v>
      </c>
      <c r="AQ837" s="2">
        <f t="shared" si="413"/>
        <v>0</v>
      </c>
      <c r="AR837" s="2">
        <f t="shared" si="413"/>
        <v>0</v>
      </c>
      <c r="AS837" s="2">
        <f t="shared" si="413"/>
        <v>0</v>
      </c>
      <c r="AT837" s="2">
        <f t="shared" si="413"/>
        <v>0</v>
      </c>
      <c r="AU837" s="2">
        <f t="shared" si="413"/>
        <v>0</v>
      </c>
      <c r="AV837" s="2">
        <f t="shared" si="413"/>
        <v>0</v>
      </c>
      <c r="AW837" s="2">
        <f t="shared" si="413"/>
        <v>0</v>
      </c>
      <c r="AX837" s="2">
        <f t="shared" si="413"/>
        <v>0</v>
      </c>
      <c r="AY837" s="2">
        <f t="shared" si="413"/>
        <v>0</v>
      </c>
      <c r="AZ837" s="2">
        <f t="shared" si="413"/>
        <v>0</v>
      </c>
      <c r="BA837" s="2">
        <f t="shared" si="413"/>
        <v>0</v>
      </c>
      <c r="BB837" s="2">
        <f t="shared" si="413"/>
        <v>0</v>
      </c>
      <c r="BC837" s="2">
        <f t="shared" si="413"/>
        <v>0</v>
      </c>
      <c r="BD837" s="2">
        <f t="shared" si="413"/>
        <v>0</v>
      </c>
      <c r="BE837" s="2">
        <f t="shared" si="413"/>
        <v>0</v>
      </c>
      <c r="BF837" s="2">
        <f t="shared" si="413"/>
        <v>0</v>
      </c>
      <c r="BG837" s="2">
        <f t="shared" si="413"/>
        <v>0</v>
      </c>
      <c r="BH837" s="2">
        <f t="shared" si="413"/>
        <v>0</v>
      </c>
      <c r="BI837" s="2">
        <f t="shared" si="413"/>
        <v>0</v>
      </c>
      <c r="BJ837" s="2">
        <f t="shared" si="413"/>
        <v>0</v>
      </c>
      <c r="BK837" s="2">
        <f t="shared" si="413"/>
        <v>0</v>
      </c>
      <c r="BL837" s="2">
        <f t="shared" si="413"/>
        <v>0</v>
      </c>
      <c r="BM837" s="2">
        <f t="shared" si="413"/>
        <v>0</v>
      </c>
      <c r="BN837" s="2">
        <f t="shared" si="413"/>
        <v>0</v>
      </c>
      <c r="BO837" s="2">
        <f t="shared" si="413"/>
        <v>0</v>
      </c>
    </row>
    <row r="838" spans="1:67">
      <c r="B838" s="14"/>
      <c r="E838" s="178"/>
      <c r="F838" s="178"/>
    </row>
    <row r="839" spans="1:67">
      <c r="A839" t="s">
        <v>336</v>
      </c>
      <c r="B839" s="14" t="s">
        <v>17</v>
      </c>
      <c r="E839" s="178"/>
      <c r="F839" s="178"/>
      <c r="I839" s="159" t="s">
        <v>336</v>
      </c>
      <c r="J839" s="2"/>
      <c r="L839" s="2">
        <f t="shared" ref="L839:BO839" si="414">SUM(L834,L837)</f>
        <v>15393.951695251464</v>
      </c>
      <c r="M839" s="2">
        <f t="shared" si="414"/>
        <v>16232.977801513671</v>
      </c>
      <c r="N839" s="2">
        <f t="shared" si="414"/>
        <v>17021.567749748228</v>
      </c>
      <c r="O839" s="2">
        <f t="shared" si="414"/>
        <v>17475.345784150693</v>
      </c>
      <c r="P839" s="2">
        <f t="shared" si="414"/>
        <v>18110.379135927687</v>
      </c>
      <c r="Q839" s="2">
        <f t="shared" si="414"/>
        <v>16724.144877263483</v>
      </c>
      <c r="R839" s="2">
        <f t="shared" si="414"/>
        <v>16289.346760694652</v>
      </c>
      <c r="S839" s="2">
        <f t="shared" si="414"/>
        <v>16696.570131211385</v>
      </c>
      <c r="T839" s="2">
        <f t="shared" si="414"/>
        <v>17113.990447071905</v>
      </c>
      <c r="U839" s="2">
        <f t="shared" si="414"/>
        <v>4325.418606571051</v>
      </c>
      <c r="V839" s="2">
        <f t="shared" si="414"/>
        <v>0</v>
      </c>
      <c r="W839" s="2">
        <f t="shared" si="414"/>
        <v>0</v>
      </c>
      <c r="X839" s="2">
        <f t="shared" si="414"/>
        <v>0</v>
      </c>
      <c r="Y839" s="2">
        <f t="shared" si="414"/>
        <v>0</v>
      </c>
      <c r="Z839" s="2">
        <f t="shared" si="414"/>
        <v>0</v>
      </c>
      <c r="AA839" s="2">
        <f t="shared" si="414"/>
        <v>0</v>
      </c>
      <c r="AB839" s="2">
        <f t="shared" si="414"/>
        <v>0</v>
      </c>
      <c r="AC839" s="2">
        <f t="shared" si="414"/>
        <v>0</v>
      </c>
      <c r="AD839" s="2">
        <f t="shared" si="414"/>
        <v>0</v>
      </c>
      <c r="AE839" s="2">
        <f t="shared" si="414"/>
        <v>0</v>
      </c>
      <c r="AF839" s="2">
        <f t="shared" si="414"/>
        <v>0</v>
      </c>
      <c r="AG839" s="2">
        <f t="shared" si="414"/>
        <v>0</v>
      </c>
      <c r="AH839" s="2">
        <f t="shared" si="414"/>
        <v>0</v>
      </c>
      <c r="AI839" s="2">
        <f t="shared" si="414"/>
        <v>0</v>
      </c>
      <c r="AJ839" s="2">
        <f t="shared" si="414"/>
        <v>0</v>
      </c>
      <c r="AK839" s="2">
        <f t="shared" si="414"/>
        <v>0</v>
      </c>
      <c r="AL839" s="2">
        <f t="shared" si="414"/>
        <v>0</v>
      </c>
      <c r="AM839" s="2">
        <f t="shared" si="414"/>
        <v>0</v>
      </c>
      <c r="AN839" s="2">
        <f t="shared" si="414"/>
        <v>0</v>
      </c>
      <c r="AO839" s="2">
        <f t="shared" si="414"/>
        <v>0</v>
      </c>
      <c r="AP839" s="2">
        <f t="shared" si="414"/>
        <v>0</v>
      </c>
      <c r="AQ839" s="2">
        <f t="shared" si="414"/>
        <v>0</v>
      </c>
      <c r="AR839" s="2">
        <f t="shared" si="414"/>
        <v>0</v>
      </c>
      <c r="AS839" s="2">
        <f t="shared" si="414"/>
        <v>0</v>
      </c>
      <c r="AT839" s="2">
        <f t="shared" si="414"/>
        <v>0</v>
      </c>
      <c r="AU839" s="2">
        <f t="shared" si="414"/>
        <v>0</v>
      </c>
      <c r="AV839" s="2">
        <f t="shared" si="414"/>
        <v>0</v>
      </c>
      <c r="AW839" s="2">
        <f t="shared" si="414"/>
        <v>0</v>
      </c>
      <c r="AX839" s="2">
        <f t="shared" si="414"/>
        <v>0</v>
      </c>
      <c r="AY839" s="2">
        <f t="shared" si="414"/>
        <v>0</v>
      </c>
      <c r="AZ839" s="2">
        <f t="shared" si="414"/>
        <v>0</v>
      </c>
      <c r="BA839" s="2">
        <f t="shared" si="414"/>
        <v>0</v>
      </c>
      <c r="BB839" s="2">
        <f t="shared" si="414"/>
        <v>0</v>
      </c>
      <c r="BC839" s="2">
        <f t="shared" si="414"/>
        <v>0</v>
      </c>
      <c r="BD839" s="2">
        <f t="shared" si="414"/>
        <v>0</v>
      </c>
      <c r="BE839" s="2">
        <f t="shared" si="414"/>
        <v>0</v>
      </c>
      <c r="BF839" s="2">
        <f t="shared" si="414"/>
        <v>0</v>
      </c>
      <c r="BG839" s="2">
        <f t="shared" si="414"/>
        <v>0</v>
      </c>
      <c r="BH839" s="2">
        <f t="shared" si="414"/>
        <v>0</v>
      </c>
      <c r="BI839" s="2">
        <f t="shared" si="414"/>
        <v>0</v>
      </c>
      <c r="BJ839" s="2">
        <f t="shared" si="414"/>
        <v>0</v>
      </c>
      <c r="BK839" s="2">
        <f t="shared" si="414"/>
        <v>0</v>
      </c>
      <c r="BL839" s="2">
        <f t="shared" si="414"/>
        <v>0</v>
      </c>
      <c r="BM839" s="2">
        <f t="shared" si="414"/>
        <v>0</v>
      </c>
      <c r="BN839" s="2">
        <f t="shared" si="414"/>
        <v>0</v>
      </c>
      <c r="BO839" s="2">
        <f t="shared" si="414"/>
        <v>0</v>
      </c>
    </row>
    <row r="840" spans="1:67">
      <c r="B840" s="14"/>
      <c r="E840" s="178"/>
      <c r="F840" s="178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 spans="1:67">
      <c r="A841">
        <f>+A833+1</f>
        <v>23</v>
      </c>
      <c r="B841" s="13" t="s">
        <v>574</v>
      </c>
      <c r="C841" s="176">
        <v>2011</v>
      </c>
      <c r="D841" s="159">
        <v>4</v>
      </c>
      <c r="E841" s="159">
        <v>6197</v>
      </c>
      <c r="F841" s="159">
        <v>1.4</v>
      </c>
      <c r="G841" s="159">
        <v>10</v>
      </c>
      <c r="H841" s="59">
        <f>(DATE(C841,12,31)-DATE(C841,D841,1)+1)/365</f>
        <v>0.75342465753424659</v>
      </c>
      <c r="I841" s="177">
        <f>+$C$7</f>
        <v>2.5000000000000001E-2</v>
      </c>
      <c r="J841" s="2">
        <f>NPV($C$4,M841:BO841)+L841</f>
        <v>49361.664027615727</v>
      </c>
      <c r="L841" s="2">
        <f>+L847</f>
        <v>6250.0712440490724</v>
      </c>
      <c r="M841" s="2">
        <f t="shared" ref="M841:BO841" si="415">+M847</f>
        <v>6417.5769014167781</v>
      </c>
      <c r="N841" s="2">
        <f t="shared" si="415"/>
        <v>6626.4748109741204</v>
      </c>
      <c r="O841" s="2">
        <f t="shared" si="415"/>
        <v>6794.9151053993455</v>
      </c>
      <c r="P841" s="2">
        <f t="shared" si="415"/>
        <v>6999.5119076839128</v>
      </c>
      <c r="Q841" s="2">
        <f t="shared" si="415"/>
        <v>7897.381096543595</v>
      </c>
      <c r="R841" s="2">
        <f t="shared" si="415"/>
        <v>7186.7331919178532</v>
      </c>
      <c r="S841" s="2">
        <f t="shared" si="415"/>
        <v>7366.3991672155535</v>
      </c>
      <c r="T841" s="2">
        <f t="shared" si="415"/>
        <v>7550.5594221797783</v>
      </c>
      <c r="U841" s="2">
        <f t="shared" si="415"/>
        <v>1908.3277834281425</v>
      </c>
      <c r="V841" s="2">
        <f t="shared" si="415"/>
        <v>0</v>
      </c>
      <c r="W841" s="2">
        <f t="shared" si="415"/>
        <v>0</v>
      </c>
      <c r="X841" s="2">
        <f t="shared" si="415"/>
        <v>0</v>
      </c>
      <c r="Y841" s="2">
        <f t="shared" si="415"/>
        <v>0</v>
      </c>
      <c r="Z841" s="2">
        <f t="shared" si="415"/>
        <v>0</v>
      </c>
      <c r="AA841" s="2">
        <f t="shared" si="415"/>
        <v>0</v>
      </c>
      <c r="AB841" s="2">
        <f t="shared" si="415"/>
        <v>0</v>
      </c>
      <c r="AC841" s="2">
        <f t="shared" si="415"/>
        <v>0</v>
      </c>
      <c r="AD841" s="2">
        <f t="shared" si="415"/>
        <v>0</v>
      </c>
      <c r="AE841" s="2">
        <f t="shared" si="415"/>
        <v>0</v>
      </c>
      <c r="AF841" s="2">
        <f t="shared" si="415"/>
        <v>0</v>
      </c>
      <c r="AG841" s="2">
        <f t="shared" si="415"/>
        <v>0</v>
      </c>
      <c r="AH841" s="2">
        <f t="shared" si="415"/>
        <v>0</v>
      </c>
      <c r="AI841" s="2">
        <f t="shared" si="415"/>
        <v>0</v>
      </c>
      <c r="AJ841" s="2">
        <f t="shared" si="415"/>
        <v>0</v>
      </c>
      <c r="AK841" s="2">
        <f t="shared" si="415"/>
        <v>0</v>
      </c>
      <c r="AL841" s="2">
        <f t="shared" si="415"/>
        <v>0</v>
      </c>
      <c r="AM841" s="2">
        <f t="shared" si="415"/>
        <v>0</v>
      </c>
      <c r="AN841" s="2">
        <f t="shared" si="415"/>
        <v>0</v>
      </c>
      <c r="AO841" s="2">
        <f t="shared" si="415"/>
        <v>0</v>
      </c>
      <c r="AP841" s="2">
        <f t="shared" si="415"/>
        <v>0</v>
      </c>
      <c r="AQ841" s="2">
        <f t="shared" si="415"/>
        <v>0</v>
      </c>
      <c r="AR841" s="2">
        <f t="shared" si="415"/>
        <v>0</v>
      </c>
      <c r="AS841" s="2">
        <f t="shared" si="415"/>
        <v>0</v>
      </c>
      <c r="AT841" s="2">
        <f t="shared" si="415"/>
        <v>0</v>
      </c>
      <c r="AU841" s="2">
        <f t="shared" si="415"/>
        <v>0</v>
      </c>
      <c r="AV841" s="2">
        <f t="shared" si="415"/>
        <v>0</v>
      </c>
      <c r="AW841" s="2">
        <f t="shared" si="415"/>
        <v>0</v>
      </c>
      <c r="AX841" s="2">
        <f t="shared" si="415"/>
        <v>0</v>
      </c>
      <c r="AY841" s="2">
        <f t="shared" si="415"/>
        <v>0</v>
      </c>
      <c r="AZ841" s="2">
        <f t="shared" si="415"/>
        <v>0</v>
      </c>
      <c r="BA841" s="2">
        <f t="shared" si="415"/>
        <v>0</v>
      </c>
      <c r="BB841" s="2">
        <f t="shared" si="415"/>
        <v>0</v>
      </c>
      <c r="BC841" s="2">
        <f t="shared" si="415"/>
        <v>0</v>
      </c>
      <c r="BD841" s="2">
        <f t="shared" si="415"/>
        <v>0</v>
      </c>
      <c r="BE841" s="2">
        <f t="shared" si="415"/>
        <v>0</v>
      </c>
      <c r="BF841" s="2">
        <f t="shared" si="415"/>
        <v>0</v>
      </c>
      <c r="BG841" s="2">
        <f t="shared" si="415"/>
        <v>0</v>
      </c>
      <c r="BH841" s="2">
        <f t="shared" si="415"/>
        <v>0</v>
      </c>
      <c r="BI841" s="2">
        <f t="shared" si="415"/>
        <v>0</v>
      </c>
      <c r="BJ841" s="2">
        <f t="shared" si="415"/>
        <v>0</v>
      </c>
      <c r="BK841" s="2">
        <f t="shared" si="415"/>
        <v>0</v>
      </c>
      <c r="BL841" s="2">
        <f t="shared" si="415"/>
        <v>0</v>
      </c>
      <c r="BM841" s="2">
        <f t="shared" si="415"/>
        <v>0</v>
      </c>
      <c r="BN841" s="2">
        <f t="shared" si="415"/>
        <v>0</v>
      </c>
      <c r="BO841" s="2">
        <f t="shared" si="415"/>
        <v>0</v>
      </c>
    </row>
    <row r="842" spans="1:67">
      <c r="B842" s="14" t="s">
        <v>324</v>
      </c>
      <c r="E842" s="178"/>
      <c r="F842" s="178"/>
      <c r="L842" s="2">
        <f t="shared" ref="L842:T842" si="416">IF(OR(L$10&lt;$C841,L$10&gt;$C841+$G841),0,IF(L$10=$C841,$E841*(1+$I841)^(L$10-$E$663)*$H841,IF(L$10=$C841+$G841,$E841*(1+$I841)^(L$10-$E$663)*(1-$H841),$E841*(1+$I841)^(L$10-$E$663))))</f>
        <v>6197</v>
      </c>
      <c r="M842" s="2">
        <f t="shared" si="416"/>
        <v>6351.9249999999993</v>
      </c>
      <c r="N842" s="2">
        <f t="shared" si="416"/>
        <v>6510.7231249999995</v>
      </c>
      <c r="O842" s="2">
        <f t="shared" si="416"/>
        <v>6673.4912031249996</v>
      </c>
      <c r="P842" s="2">
        <f t="shared" si="416"/>
        <v>6840.3284832031231</v>
      </c>
      <c r="Q842" s="2">
        <f t="shared" si="416"/>
        <v>7011.3366952832012</v>
      </c>
      <c r="R842" s="2">
        <f t="shared" si="416"/>
        <v>7186.6201126652804</v>
      </c>
      <c r="S842" s="2">
        <f t="shared" si="416"/>
        <v>7366.2856154819128</v>
      </c>
      <c r="T842" s="2">
        <f t="shared" si="416"/>
        <v>7550.4427558689604</v>
      </c>
      <c r="U842" s="2">
        <f>IF(OR(U$10&lt;$C841,U$10&gt;$C841+$G841),0,IF(U$10=$C841,$E841*(1+$I841)^(U$10-$E$663)*$H841,IF(U$10=$C841+$G841,$E841*(1+$I841)^(U$10-$E$663)*(1-$H841),$E841*(1+$I841)^(U$10-$E$663))))</f>
        <v>1908.296833503867</v>
      </c>
      <c r="V842" s="2">
        <f t="shared" ref="V842:BO842" si="417">IF(OR(V$10&lt;$C841,V$10&gt;$C841+$G841),0,IF(V$10=$C841,$E841*(1+$I841)^(V$10-$E$663)*$H841,IF(V$10=$C841+$G841,$E841*(1+$I841)^(V$10-$E$663)*(1-$H841),$E841*(1+$I841)^(V$10-$E$663))))</f>
        <v>0</v>
      </c>
      <c r="W842" s="2">
        <f t="shared" si="417"/>
        <v>0</v>
      </c>
      <c r="X842" s="2">
        <f t="shared" si="417"/>
        <v>0</v>
      </c>
      <c r="Y842" s="2">
        <f t="shared" si="417"/>
        <v>0</v>
      </c>
      <c r="Z842" s="2">
        <f t="shared" si="417"/>
        <v>0</v>
      </c>
      <c r="AA842" s="2">
        <f t="shared" si="417"/>
        <v>0</v>
      </c>
      <c r="AB842" s="2">
        <f t="shared" si="417"/>
        <v>0</v>
      </c>
      <c r="AC842" s="2">
        <f t="shared" si="417"/>
        <v>0</v>
      </c>
      <c r="AD842" s="2">
        <f t="shared" si="417"/>
        <v>0</v>
      </c>
      <c r="AE842" s="2">
        <f t="shared" si="417"/>
        <v>0</v>
      </c>
      <c r="AF842" s="2">
        <f t="shared" si="417"/>
        <v>0</v>
      </c>
      <c r="AG842" s="2">
        <f t="shared" si="417"/>
        <v>0</v>
      </c>
      <c r="AH842" s="2">
        <f t="shared" si="417"/>
        <v>0</v>
      </c>
      <c r="AI842" s="2">
        <f t="shared" si="417"/>
        <v>0</v>
      </c>
      <c r="AJ842" s="2">
        <f t="shared" si="417"/>
        <v>0</v>
      </c>
      <c r="AK842" s="2">
        <f t="shared" si="417"/>
        <v>0</v>
      </c>
      <c r="AL842" s="2">
        <f t="shared" si="417"/>
        <v>0</v>
      </c>
      <c r="AM842" s="2">
        <f t="shared" si="417"/>
        <v>0</v>
      </c>
      <c r="AN842" s="2">
        <f t="shared" si="417"/>
        <v>0</v>
      </c>
      <c r="AO842" s="2">
        <f t="shared" si="417"/>
        <v>0</v>
      </c>
      <c r="AP842" s="2">
        <f t="shared" si="417"/>
        <v>0</v>
      </c>
      <c r="AQ842" s="2">
        <f t="shared" si="417"/>
        <v>0</v>
      </c>
      <c r="AR842" s="2">
        <f t="shared" si="417"/>
        <v>0</v>
      </c>
      <c r="AS842" s="2">
        <f t="shared" si="417"/>
        <v>0</v>
      </c>
      <c r="AT842" s="2">
        <f t="shared" si="417"/>
        <v>0</v>
      </c>
      <c r="AU842" s="2">
        <f t="shared" si="417"/>
        <v>0</v>
      </c>
      <c r="AV842" s="2">
        <f t="shared" si="417"/>
        <v>0</v>
      </c>
      <c r="AW842" s="2">
        <f t="shared" si="417"/>
        <v>0</v>
      </c>
      <c r="AX842" s="2">
        <f t="shared" si="417"/>
        <v>0</v>
      </c>
      <c r="AY842" s="2">
        <f t="shared" si="417"/>
        <v>0</v>
      </c>
      <c r="AZ842" s="2">
        <f t="shared" si="417"/>
        <v>0</v>
      </c>
      <c r="BA842" s="2">
        <f t="shared" si="417"/>
        <v>0</v>
      </c>
      <c r="BB842" s="2">
        <f t="shared" si="417"/>
        <v>0</v>
      </c>
      <c r="BC842" s="2">
        <f t="shared" si="417"/>
        <v>0</v>
      </c>
      <c r="BD842" s="2">
        <f t="shared" si="417"/>
        <v>0</v>
      </c>
      <c r="BE842" s="2">
        <f t="shared" si="417"/>
        <v>0</v>
      </c>
      <c r="BF842" s="2">
        <f t="shared" si="417"/>
        <v>0</v>
      </c>
      <c r="BG842" s="2">
        <f t="shared" si="417"/>
        <v>0</v>
      </c>
      <c r="BH842" s="2">
        <f t="shared" si="417"/>
        <v>0</v>
      </c>
      <c r="BI842" s="2">
        <f t="shared" si="417"/>
        <v>0</v>
      </c>
      <c r="BJ842" s="2">
        <f t="shared" si="417"/>
        <v>0</v>
      </c>
      <c r="BK842" s="2">
        <f t="shared" si="417"/>
        <v>0</v>
      </c>
      <c r="BL842" s="2">
        <f t="shared" si="417"/>
        <v>0</v>
      </c>
      <c r="BM842" s="2">
        <f t="shared" si="417"/>
        <v>0</v>
      </c>
      <c r="BN842" s="2">
        <f t="shared" si="417"/>
        <v>0</v>
      </c>
      <c r="BO842" s="2">
        <f t="shared" si="417"/>
        <v>0</v>
      </c>
    </row>
    <row r="843" spans="1:67">
      <c r="B843" s="14"/>
      <c r="E843" s="178"/>
      <c r="F843" s="178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 spans="1:67">
      <c r="B844" s="15" t="s">
        <v>325</v>
      </c>
      <c r="E844" s="178"/>
      <c r="F844" s="178"/>
      <c r="L844" s="18">
        <v>37.908031463623047</v>
      </c>
      <c r="M844" s="18">
        <v>45.750453948974609</v>
      </c>
      <c r="N844" s="18">
        <v>78.69580078125</v>
      </c>
      <c r="O844" s="18">
        <v>80.538688659667969</v>
      </c>
      <c r="P844" s="18">
        <v>103.00880432128906</v>
      </c>
      <c r="Q844" s="18">
        <v>559.38153076171875</v>
      </c>
      <c r="R844" s="18">
        <v>6.9648489356040955E-2</v>
      </c>
      <c r="S844" s="18">
        <v>6.8233661353588104E-2</v>
      </c>
      <c r="T844" s="18">
        <v>6.8395338952541351E-2</v>
      </c>
      <c r="U844" s="18">
        <v>1.7701772972941399E-2</v>
      </c>
      <c r="V844" s="18">
        <v>0</v>
      </c>
      <c r="W844" s="18">
        <v>0</v>
      </c>
      <c r="X844" s="18">
        <v>0</v>
      </c>
      <c r="Y844" s="18">
        <v>0</v>
      </c>
      <c r="Z844" s="18">
        <v>0</v>
      </c>
      <c r="AA844" s="18">
        <v>0</v>
      </c>
      <c r="AB844" s="18">
        <v>0</v>
      </c>
      <c r="AC844" s="18">
        <v>0</v>
      </c>
      <c r="AD844" s="18">
        <v>0</v>
      </c>
      <c r="AE844" s="18">
        <v>0</v>
      </c>
      <c r="AF844" s="18">
        <v>0</v>
      </c>
      <c r="AG844" s="18">
        <v>0</v>
      </c>
      <c r="AH844" s="18">
        <v>0</v>
      </c>
      <c r="AI844" s="18">
        <v>0</v>
      </c>
      <c r="AJ844" s="18">
        <v>0</v>
      </c>
      <c r="AK844" s="18">
        <v>0</v>
      </c>
      <c r="AL844" s="18">
        <v>0</v>
      </c>
      <c r="AM844" s="18">
        <v>0</v>
      </c>
      <c r="AN844" s="18">
        <v>0</v>
      </c>
      <c r="AO844" s="18">
        <v>0</v>
      </c>
      <c r="AP844" s="18">
        <v>0</v>
      </c>
      <c r="AQ844" s="18"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v>0</v>
      </c>
      <c r="AW844" s="18">
        <v>0</v>
      </c>
      <c r="AX844" s="18">
        <v>0</v>
      </c>
      <c r="AY844" s="18">
        <v>0</v>
      </c>
      <c r="AZ844" s="18">
        <v>0</v>
      </c>
      <c r="BA844" s="18"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v>0</v>
      </c>
      <c r="BG844" s="18">
        <v>0</v>
      </c>
      <c r="BH844" s="18">
        <v>0</v>
      </c>
      <c r="BI844" s="18">
        <v>0</v>
      </c>
      <c r="BJ844" s="18">
        <v>0</v>
      </c>
      <c r="BK844" s="18">
        <v>0</v>
      </c>
      <c r="BL844" s="18">
        <v>0</v>
      </c>
      <c r="BM844" s="18">
        <v>0</v>
      </c>
      <c r="BN844" s="18">
        <v>0</v>
      </c>
      <c r="BO844" s="18">
        <v>0</v>
      </c>
    </row>
    <row r="845" spans="1:67">
      <c r="B845" s="14" t="s">
        <v>326</v>
      </c>
      <c r="E845" s="178"/>
      <c r="F845" s="178"/>
      <c r="L845" s="2">
        <f t="shared" ref="L845:BO845" si="418">IF(L$10&lt;$C841,0,$F841*L844*(1+$I841)^(L$10-$E$663))</f>
        <v>53.071244049072263</v>
      </c>
      <c r="M845" s="2">
        <f t="shared" si="418"/>
        <v>65.651901416778557</v>
      </c>
      <c r="N845" s="2">
        <f t="shared" si="418"/>
        <v>115.75168597412107</v>
      </c>
      <c r="O845" s="2">
        <f t="shared" si="418"/>
        <v>121.42390227434633</v>
      </c>
      <c r="P845" s="2">
        <f t="shared" si="418"/>
        <v>159.18342448078985</v>
      </c>
      <c r="Q845" s="2">
        <f t="shared" si="418"/>
        <v>886.04440126039344</v>
      </c>
      <c r="R845" s="2">
        <f t="shared" si="418"/>
        <v>0.11307925257253972</v>
      </c>
      <c r="S845" s="2">
        <f t="shared" si="418"/>
        <v>0.11355173364028404</v>
      </c>
      <c r="T845" s="2">
        <f t="shared" si="418"/>
        <v>0.11666631081832904</v>
      </c>
      <c r="U845" s="2">
        <f t="shared" si="418"/>
        <v>3.094992427565767E-2</v>
      </c>
      <c r="V845" s="2">
        <f t="shared" si="418"/>
        <v>0</v>
      </c>
      <c r="W845" s="2">
        <f t="shared" si="418"/>
        <v>0</v>
      </c>
      <c r="X845" s="2">
        <f t="shared" si="418"/>
        <v>0</v>
      </c>
      <c r="Y845" s="2">
        <f t="shared" si="418"/>
        <v>0</v>
      </c>
      <c r="Z845" s="2">
        <f t="shared" si="418"/>
        <v>0</v>
      </c>
      <c r="AA845" s="2">
        <f t="shared" si="418"/>
        <v>0</v>
      </c>
      <c r="AB845" s="2">
        <f t="shared" si="418"/>
        <v>0</v>
      </c>
      <c r="AC845" s="2">
        <f t="shared" si="418"/>
        <v>0</v>
      </c>
      <c r="AD845" s="2">
        <f t="shared" si="418"/>
        <v>0</v>
      </c>
      <c r="AE845" s="2">
        <f t="shared" si="418"/>
        <v>0</v>
      </c>
      <c r="AF845" s="2">
        <f t="shared" si="418"/>
        <v>0</v>
      </c>
      <c r="AG845" s="2">
        <f t="shared" si="418"/>
        <v>0</v>
      </c>
      <c r="AH845" s="2">
        <f t="shared" si="418"/>
        <v>0</v>
      </c>
      <c r="AI845" s="2">
        <f t="shared" si="418"/>
        <v>0</v>
      </c>
      <c r="AJ845" s="2">
        <f t="shared" si="418"/>
        <v>0</v>
      </c>
      <c r="AK845" s="2">
        <f t="shared" si="418"/>
        <v>0</v>
      </c>
      <c r="AL845" s="2">
        <f t="shared" si="418"/>
        <v>0</v>
      </c>
      <c r="AM845" s="2">
        <f t="shared" si="418"/>
        <v>0</v>
      </c>
      <c r="AN845" s="2">
        <f t="shared" si="418"/>
        <v>0</v>
      </c>
      <c r="AO845" s="2">
        <f t="shared" si="418"/>
        <v>0</v>
      </c>
      <c r="AP845" s="2">
        <f t="shared" si="418"/>
        <v>0</v>
      </c>
      <c r="AQ845" s="2">
        <f t="shared" si="418"/>
        <v>0</v>
      </c>
      <c r="AR845" s="2">
        <f t="shared" si="418"/>
        <v>0</v>
      </c>
      <c r="AS845" s="2">
        <f t="shared" si="418"/>
        <v>0</v>
      </c>
      <c r="AT845" s="2">
        <f t="shared" si="418"/>
        <v>0</v>
      </c>
      <c r="AU845" s="2">
        <f t="shared" si="418"/>
        <v>0</v>
      </c>
      <c r="AV845" s="2">
        <f t="shared" si="418"/>
        <v>0</v>
      </c>
      <c r="AW845" s="2">
        <f t="shared" si="418"/>
        <v>0</v>
      </c>
      <c r="AX845" s="2">
        <f t="shared" si="418"/>
        <v>0</v>
      </c>
      <c r="AY845" s="2">
        <f t="shared" si="418"/>
        <v>0</v>
      </c>
      <c r="AZ845" s="2">
        <f t="shared" si="418"/>
        <v>0</v>
      </c>
      <c r="BA845" s="2">
        <f t="shared" si="418"/>
        <v>0</v>
      </c>
      <c r="BB845" s="2">
        <f t="shared" si="418"/>
        <v>0</v>
      </c>
      <c r="BC845" s="2">
        <f t="shared" si="418"/>
        <v>0</v>
      </c>
      <c r="BD845" s="2">
        <f t="shared" si="418"/>
        <v>0</v>
      </c>
      <c r="BE845" s="2">
        <f t="shared" si="418"/>
        <v>0</v>
      </c>
      <c r="BF845" s="2">
        <f t="shared" si="418"/>
        <v>0</v>
      </c>
      <c r="BG845" s="2">
        <f t="shared" si="418"/>
        <v>0</v>
      </c>
      <c r="BH845" s="2">
        <f t="shared" si="418"/>
        <v>0</v>
      </c>
      <c r="BI845" s="2">
        <f t="shared" si="418"/>
        <v>0</v>
      </c>
      <c r="BJ845" s="2">
        <f t="shared" si="418"/>
        <v>0</v>
      </c>
      <c r="BK845" s="2">
        <f t="shared" si="418"/>
        <v>0</v>
      </c>
      <c r="BL845" s="2">
        <f t="shared" si="418"/>
        <v>0</v>
      </c>
      <c r="BM845" s="2">
        <f t="shared" si="418"/>
        <v>0</v>
      </c>
      <c r="BN845" s="2">
        <f t="shared" si="418"/>
        <v>0</v>
      </c>
      <c r="BO845" s="2">
        <f t="shared" si="418"/>
        <v>0</v>
      </c>
    </row>
    <row r="846" spans="1:67">
      <c r="B846" s="14"/>
      <c r="E846" s="178"/>
      <c r="F846" s="178"/>
    </row>
    <row r="847" spans="1:67">
      <c r="A847" t="s">
        <v>336</v>
      </c>
      <c r="B847" s="14" t="s">
        <v>17</v>
      </c>
      <c r="E847" s="178"/>
      <c r="F847" s="178"/>
      <c r="I847" s="159" t="s">
        <v>336</v>
      </c>
      <c r="J847" s="2"/>
      <c r="L847" s="2">
        <f t="shared" ref="L847:BO847" si="419">SUM(L842,L845)</f>
        <v>6250.0712440490724</v>
      </c>
      <c r="M847" s="2">
        <f t="shared" si="419"/>
        <v>6417.5769014167781</v>
      </c>
      <c r="N847" s="2">
        <f t="shared" si="419"/>
        <v>6626.4748109741204</v>
      </c>
      <c r="O847" s="2">
        <f t="shared" si="419"/>
        <v>6794.9151053993455</v>
      </c>
      <c r="P847" s="2">
        <f t="shared" si="419"/>
        <v>6999.5119076839128</v>
      </c>
      <c r="Q847" s="2">
        <f t="shared" si="419"/>
        <v>7897.381096543595</v>
      </c>
      <c r="R847" s="2">
        <f t="shared" si="419"/>
        <v>7186.7331919178532</v>
      </c>
      <c r="S847" s="2">
        <f t="shared" si="419"/>
        <v>7366.3991672155535</v>
      </c>
      <c r="T847" s="2">
        <f t="shared" si="419"/>
        <v>7550.5594221797783</v>
      </c>
      <c r="U847" s="2">
        <f t="shared" si="419"/>
        <v>1908.3277834281425</v>
      </c>
      <c r="V847" s="2">
        <f t="shared" si="419"/>
        <v>0</v>
      </c>
      <c r="W847" s="2">
        <f t="shared" si="419"/>
        <v>0</v>
      </c>
      <c r="X847" s="2">
        <f t="shared" si="419"/>
        <v>0</v>
      </c>
      <c r="Y847" s="2">
        <f t="shared" si="419"/>
        <v>0</v>
      </c>
      <c r="Z847" s="2">
        <f t="shared" si="419"/>
        <v>0</v>
      </c>
      <c r="AA847" s="2">
        <f t="shared" si="419"/>
        <v>0</v>
      </c>
      <c r="AB847" s="2">
        <f t="shared" si="419"/>
        <v>0</v>
      </c>
      <c r="AC847" s="2">
        <f t="shared" si="419"/>
        <v>0</v>
      </c>
      <c r="AD847" s="2">
        <f t="shared" si="419"/>
        <v>0</v>
      </c>
      <c r="AE847" s="2">
        <f t="shared" si="419"/>
        <v>0</v>
      </c>
      <c r="AF847" s="2">
        <f t="shared" si="419"/>
        <v>0</v>
      </c>
      <c r="AG847" s="2">
        <f t="shared" si="419"/>
        <v>0</v>
      </c>
      <c r="AH847" s="2">
        <f t="shared" si="419"/>
        <v>0</v>
      </c>
      <c r="AI847" s="2">
        <f t="shared" si="419"/>
        <v>0</v>
      </c>
      <c r="AJ847" s="2">
        <f t="shared" si="419"/>
        <v>0</v>
      </c>
      <c r="AK847" s="2">
        <f t="shared" si="419"/>
        <v>0</v>
      </c>
      <c r="AL847" s="2">
        <f t="shared" si="419"/>
        <v>0</v>
      </c>
      <c r="AM847" s="2">
        <f t="shared" si="419"/>
        <v>0</v>
      </c>
      <c r="AN847" s="2">
        <f t="shared" si="419"/>
        <v>0</v>
      </c>
      <c r="AO847" s="2">
        <f t="shared" si="419"/>
        <v>0</v>
      </c>
      <c r="AP847" s="2">
        <f t="shared" si="419"/>
        <v>0</v>
      </c>
      <c r="AQ847" s="2">
        <f t="shared" si="419"/>
        <v>0</v>
      </c>
      <c r="AR847" s="2">
        <f t="shared" si="419"/>
        <v>0</v>
      </c>
      <c r="AS847" s="2">
        <f t="shared" si="419"/>
        <v>0</v>
      </c>
      <c r="AT847" s="2">
        <f t="shared" si="419"/>
        <v>0</v>
      </c>
      <c r="AU847" s="2">
        <f t="shared" si="419"/>
        <v>0</v>
      </c>
      <c r="AV847" s="2">
        <f t="shared" si="419"/>
        <v>0</v>
      </c>
      <c r="AW847" s="2">
        <f t="shared" si="419"/>
        <v>0</v>
      </c>
      <c r="AX847" s="2">
        <f t="shared" si="419"/>
        <v>0</v>
      </c>
      <c r="AY847" s="2">
        <f t="shared" si="419"/>
        <v>0</v>
      </c>
      <c r="AZ847" s="2">
        <f t="shared" si="419"/>
        <v>0</v>
      </c>
      <c r="BA847" s="2">
        <f t="shared" si="419"/>
        <v>0</v>
      </c>
      <c r="BB847" s="2">
        <f t="shared" si="419"/>
        <v>0</v>
      </c>
      <c r="BC847" s="2">
        <f t="shared" si="419"/>
        <v>0</v>
      </c>
      <c r="BD847" s="2">
        <f t="shared" si="419"/>
        <v>0</v>
      </c>
      <c r="BE847" s="2">
        <f t="shared" si="419"/>
        <v>0</v>
      </c>
      <c r="BF847" s="2">
        <f t="shared" si="419"/>
        <v>0</v>
      </c>
      <c r="BG847" s="2">
        <f t="shared" si="419"/>
        <v>0</v>
      </c>
      <c r="BH847" s="2">
        <f t="shared" si="419"/>
        <v>0</v>
      </c>
      <c r="BI847" s="2">
        <f t="shared" si="419"/>
        <v>0</v>
      </c>
      <c r="BJ847" s="2">
        <f t="shared" si="419"/>
        <v>0</v>
      </c>
      <c r="BK847" s="2">
        <f t="shared" si="419"/>
        <v>0</v>
      </c>
      <c r="BL847" s="2">
        <f t="shared" si="419"/>
        <v>0</v>
      </c>
      <c r="BM847" s="2">
        <f t="shared" si="419"/>
        <v>0</v>
      </c>
      <c r="BN847" s="2">
        <f t="shared" si="419"/>
        <v>0</v>
      </c>
      <c r="BO847" s="2">
        <f t="shared" si="419"/>
        <v>0</v>
      </c>
    </row>
    <row r="848" spans="1:67">
      <c r="B848" s="14"/>
      <c r="E848" s="178"/>
      <c r="F848" s="178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 spans="1:67">
      <c r="A849">
        <f>+A841+1</f>
        <v>24</v>
      </c>
      <c r="B849" s="13" t="s">
        <v>575</v>
      </c>
      <c r="C849" s="176">
        <v>2021</v>
      </c>
      <c r="D849" s="159">
        <v>4</v>
      </c>
      <c r="E849" s="159">
        <v>5284</v>
      </c>
      <c r="F849" s="159">
        <v>0</v>
      </c>
      <c r="G849" s="159">
        <v>4.75</v>
      </c>
      <c r="H849" s="59">
        <f>(DATE(C849,12,31)-DATE(C849,D849,1)+1)/365</f>
        <v>0.75342465753424659</v>
      </c>
      <c r="I849" s="177">
        <f>+$C$7</f>
        <v>2.5000000000000001E-2</v>
      </c>
      <c r="J849" s="2">
        <f>NPV($C$4,M849:BO849)+L849</f>
        <v>15614.606709956341</v>
      </c>
      <c r="L849" s="2">
        <f>+L855</f>
        <v>0</v>
      </c>
      <c r="M849" s="2">
        <f t="shared" ref="M849:BO849" si="420">+M855</f>
        <v>0</v>
      </c>
      <c r="N849" s="2">
        <f t="shared" si="420"/>
        <v>0</v>
      </c>
      <c r="O849" s="2">
        <f t="shared" si="420"/>
        <v>0</v>
      </c>
      <c r="P849" s="2">
        <f t="shared" si="420"/>
        <v>0</v>
      </c>
      <c r="Q849" s="2">
        <f t="shared" si="420"/>
        <v>0</v>
      </c>
      <c r="R849" s="2">
        <f t="shared" si="420"/>
        <v>0</v>
      </c>
      <c r="S849" s="2">
        <f t="shared" si="420"/>
        <v>0</v>
      </c>
      <c r="T849" s="2">
        <f t="shared" si="420"/>
        <v>0</v>
      </c>
      <c r="U849" s="2">
        <f t="shared" si="420"/>
        <v>4971.843237345076</v>
      </c>
      <c r="V849" s="2">
        <f t="shared" si="420"/>
        <v>6763.966731533551</v>
      </c>
      <c r="W849" s="2">
        <f t="shared" si="420"/>
        <v>6933.0658998218896</v>
      </c>
      <c r="X849" s="2">
        <f t="shared" si="420"/>
        <v>7106.3925473174359</v>
      </c>
      <c r="Y849" s="2">
        <f t="shared" si="420"/>
        <v>7284.052361000372</v>
      </c>
      <c r="Z849" s="2">
        <f t="shared" si="420"/>
        <v>0</v>
      </c>
      <c r="AA849" s="2">
        <f t="shared" si="420"/>
        <v>0</v>
      </c>
      <c r="AB849" s="2">
        <f t="shared" si="420"/>
        <v>0</v>
      </c>
      <c r="AC849" s="2">
        <f t="shared" si="420"/>
        <v>0</v>
      </c>
      <c r="AD849" s="2">
        <f t="shared" si="420"/>
        <v>0</v>
      </c>
      <c r="AE849" s="2">
        <f t="shared" si="420"/>
        <v>0</v>
      </c>
      <c r="AF849" s="2">
        <f t="shared" si="420"/>
        <v>0</v>
      </c>
      <c r="AG849" s="2">
        <f t="shared" si="420"/>
        <v>0</v>
      </c>
      <c r="AH849" s="2">
        <f t="shared" si="420"/>
        <v>0</v>
      </c>
      <c r="AI849" s="2">
        <f t="shared" si="420"/>
        <v>0</v>
      </c>
      <c r="AJ849" s="2">
        <f t="shared" si="420"/>
        <v>0</v>
      </c>
      <c r="AK849" s="2">
        <f t="shared" si="420"/>
        <v>0</v>
      </c>
      <c r="AL849" s="2">
        <f t="shared" si="420"/>
        <v>0</v>
      </c>
      <c r="AM849" s="2">
        <f t="shared" si="420"/>
        <v>0</v>
      </c>
      <c r="AN849" s="2">
        <f t="shared" si="420"/>
        <v>0</v>
      </c>
      <c r="AO849" s="2">
        <f t="shared" si="420"/>
        <v>0</v>
      </c>
      <c r="AP849" s="2">
        <f t="shared" si="420"/>
        <v>0</v>
      </c>
      <c r="AQ849" s="2">
        <f t="shared" si="420"/>
        <v>0</v>
      </c>
      <c r="AR849" s="2">
        <f t="shared" si="420"/>
        <v>0</v>
      </c>
      <c r="AS849" s="2">
        <f t="shared" si="420"/>
        <v>0</v>
      </c>
      <c r="AT849" s="2">
        <f t="shared" si="420"/>
        <v>0</v>
      </c>
      <c r="AU849" s="2">
        <f t="shared" si="420"/>
        <v>0</v>
      </c>
      <c r="AV849" s="2">
        <f t="shared" si="420"/>
        <v>0</v>
      </c>
      <c r="AW849" s="2">
        <f t="shared" si="420"/>
        <v>0</v>
      </c>
      <c r="AX849" s="2">
        <f t="shared" si="420"/>
        <v>0</v>
      </c>
      <c r="AY849" s="2">
        <f t="shared" si="420"/>
        <v>0</v>
      </c>
      <c r="AZ849" s="2">
        <f t="shared" si="420"/>
        <v>0</v>
      </c>
      <c r="BA849" s="2">
        <f t="shared" si="420"/>
        <v>0</v>
      </c>
      <c r="BB849" s="2">
        <f t="shared" si="420"/>
        <v>0</v>
      </c>
      <c r="BC849" s="2">
        <f t="shared" si="420"/>
        <v>0</v>
      </c>
      <c r="BD849" s="2">
        <f t="shared" si="420"/>
        <v>0</v>
      </c>
      <c r="BE849" s="2">
        <f t="shared" si="420"/>
        <v>0</v>
      </c>
      <c r="BF849" s="2">
        <f t="shared" si="420"/>
        <v>0</v>
      </c>
      <c r="BG849" s="2">
        <f t="shared" si="420"/>
        <v>0</v>
      </c>
      <c r="BH849" s="2">
        <f t="shared" si="420"/>
        <v>0</v>
      </c>
      <c r="BI849" s="2">
        <f t="shared" si="420"/>
        <v>0</v>
      </c>
      <c r="BJ849" s="2">
        <f t="shared" si="420"/>
        <v>0</v>
      </c>
      <c r="BK849" s="2">
        <f t="shared" si="420"/>
        <v>0</v>
      </c>
      <c r="BL849" s="2">
        <f t="shared" si="420"/>
        <v>0</v>
      </c>
      <c r="BM849" s="2">
        <f t="shared" si="420"/>
        <v>0</v>
      </c>
      <c r="BN849" s="2">
        <f t="shared" si="420"/>
        <v>0</v>
      </c>
      <c r="BO849" s="2">
        <f t="shared" si="420"/>
        <v>0</v>
      </c>
    </row>
    <row r="850" spans="1:67">
      <c r="B850" s="14" t="s">
        <v>324</v>
      </c>
      <c r="E850" s="178"/>
      <c r="F850" s="178"/>
      <c r="L850" s="2">
        <f t="shared" ref="L850:BO850" si="421">IF(OR(L$10&lt;$C849,L$10&gt;$C849+$G849),0,IF(L$10=$C849,$E849*(1+$I849)^(L$10-$E$663)*$H849,IF(L$10=$C849+$G849,$E849*(1+$I849)^(L$10-$E$663)*(1-$H849),$E849*(1+$I849)^(L$10-$E$663))))</f>
        <v>0</v>
      </c>
      <c r="M850" s="2">
        <f t="shared" si="421"/>
        <v>0</v>
      </c>
      <c r="N850" s="2">
        <f t="shared" si="421"/>
        <v>0</v>
      </c>
      <c r="O850" s="2">
        <f t="shared" si="421"/>
        <v>0</v>
      </c>
      <c r="P850" s="2">
        <f t="shared" si="421"/>
        <v>0</v>
      </c>
      <c r="Q850" s="2">
        <f t="shared" si="421"/>
        <v>0</v>
      </c>
      <c r="R850" s="2">
        <f t="shared" si="421"/>
        <v>0</v>
      </c>
      <c r="S850" s="2">
        <f t="shared" si="421"/>
        <v>0</v>
      </c>
      <c r="T850" s="2">
        <f t="shared" si="421"/>
        <v>0</v>
      </c>
      <c r="U850" s="2">
        <f t="shared" si="421"/>
        <v>4971.843237345076</v>
      </c>
      <c r="V850" s="2">
        <f t="shared" si="421"/>
        <v>6763.966731533551</v>
      </c>
      <c r="W850" s="2">
        <f t="shared" si="421"/>
        <v>6933.0658998218896</v>
      </c>
      <c r="X850" s="2">
        <f t="shared" si="421"/>
        <v>7106.3925473174359</v>
      </c>
      <c r="Y850" s="2">
        <f t="shared" si="421"/>
        <v>7284.052361000372</v>
      </c>
      <c r="Z850" s="2">
        <f t="shared" si="421"/>
        <v>0</v>
      </c>
      <c r="AA850" s="2">
        <f t="shared" si="421"/>
        <v>0</v>
      </c>
      <c r="AB850" s="2">
        <f t="shared" si="421"/>
        <v>0</v>
      </c>
      <c r="AC850" s="2">
        <f t="shared" si="421"/>
        <v>0</v>
      </c>
      <c r="AD850" s="2">
        <f t="shared" si="421"/>
        <v>0</v>
      </c>
      <c r="AE850" s="2">
        <f t="shared" si="421"/>
        <v>0</v>
      </c>
      <c r="AF850" s="2">
        <f t="shared" si="421"/>
        <v>0</v>
      </c>
      <c r="AG850" s="2">
        <f t="shared" si="421"/>
        <v>0</v>
      </c>
      <c r="AH850" s="2">
        <f t="shared" si="421"/>
        <v>0</v>
      </c>
      <c r="AI850" s="2">
        <f t="shared" si="421"/>
        <v>0</v>
      </c>
      <c r="AJ850" s="2">
        <f t="shared" si="421"/>
        <v>0</v>
      </c>
      <c r="AK850" s="2">
        <f t="shared" si="421"/>
        <v>0</v>
      </c>
      <c r="AL850" s="2">
        <f t="shared" si="421"/>
        <v>0</v>
      </c>
      <c r="AM850" s="2">
        <f t="shared" si="421"/>
        <v>0</v>
      </c>
      <c r="AN850" s="2">
        <f t="shared" si="421"/>
        <v>0</v>
      </c>
      <c r="AO850" s="2">
        <f t="shared" si="421"/>
        <v>0</v>
      </c>
      <c r="AP850" s="2">
        <f t="shared" si="421"/>
        <v>0</v>
      </c>
      <c r="AQ850" s="2">
        <f t="shared" si="421"/>
        <v>0</v>
      </c>
      <c r="AR850" s="2">
        <f t="shared" si="421"/>
        <v>0</v>
      </c>
      <c r="AS850" s="2">
        <f t="shared" si="421"/>
        <v>0</v>
      </c>
      <c r="AT850" s="2">
        <f t="shared" si="421"/>
        <v>0</v>
      </c>
      <c r="AU850" s="2">
        <f t="shared" si="421"/>
        <v>0</v>
      </c>
      <c r="AV850" s="2">
        <f t="shared" si="421"/>
        <v>0</v>
      </c>
      <c r="AW850" s="2">
        <f t="shared" si="421"/>
        <v>0</v>
      </c>
      <c r="AX850" s="2">
        <f t="shared" si="421"/>
        <v>0</v>
      </c>
      <c r="AY850" s="2">
        <f t="shared" si="421"/>
        <v>0</v>
      </c>
      <c r="AZ850" s="2">
        <f t="shared" si="421"/>
        <v>0</v>
      </c>
      <c r="BA850" s="2">
        <f t="shared" si="421"/>
        <v>0</v>
      </c>
      <c r="BB850" s="2">
        <f t="shared" si="421"/>
        <v>0</v>
      </c>
      <c r="BC850" s="2">
        <f t="shared" si="421"/>
        <v>0</v>
      </c>
      <c r="BD850" s="2">
        <f t="shared" si="421"/>
        <v>0</v>
      </c>
      <c r="BE850" s="2">
        <f t="shared" si="421"/>
        <v>0</v>
      </c>
      <c r="BF850" s="2">
        <f t="shared" si="421"/>
        <v>0</v>
      </c>
      <c r="BG850" s="2">
        <f t="shared" si="421"/>
        <v>0</v>
      </c>
      <c r="BH850" s="2">
        <f t="shared" si="421"/>
        <v>0</v>
      </c>
      <c r="BI850" s="2">
        <f t="shared" si="421"/>
        <v>0</v>
      </c>
      <c r="BJ850" s="2">
        <f t="shared" si="421"/>
        <v>0</v>
      </c>
      <c r="BK850" s="2">
        <f t="shared" si="421"/>
        <v>0</v>
      </c>
      <c r="BL850" s="2">
        <f t="shared" si="421"/>
        <v>0</v>
      </c>
      <c r="BM850" s="2">
        <f t="shared" si="421"/>
        <v>0</v>
      </c>
      <c r="BN850" s="2">
        <f t="shared" si="421"/>
        <v>0</v>
      </c>
      <c r="BO850" s="2">
        <f t="shared" si="421"/>
        <v>0</v>
      </c>
    </row>
    <row r="851" spans="1:67">
      <c r="B851" s="14"/>
      <c r="E851" s="178"/>
      <c r="F851" s="178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 spans="1:67">
      <c r="B852" s="15" t="s">
        <v>325</v>
      </c>
      <c r="E852" s="178"/>
      <c r="F852" s="178"/>
      <c r="L852" s="18">
        <v>0</v>
      </c>
      <c r="M852" s="18">
        <v>0</v>
      </c>
      <c r="N852" s="18">
        <v>0</v>
      </c>
      <c r="O852" s="18">
        <v>0</v>
      </c>
      <c r="P852" s="18">
        <v>0</v>
      </c>
      <c r="Q852" s="18">
        <v>0</v>
      </c>
      <c r="R852" s="18">
        <v>0</v>
      </c>
      <c r="S852" s="18">
        <v>0</v>
      </c>
      <c r="T852" s="18">
        <v>0</v>
      </c>
      <c r="U852" s="18">
        <v>0</v>
      </c>
      <c r="V852" s="18">
        <v>0</v>
      </c>
      <c r="W852" s="18">
        <v>0</v>
      </c>
      <c r="X852" s="18">
        <v>0</v>
      </c>
      <c r="Y852" s="18">
        <v>0</v>
      </c>
      <c r="Z852" s="18">
        <v>0</v>
      </c>
      <c r="AA852" s="18">
        <v>0</v>
      </c>
      <c r="AB852" s="18">
        <v>0</v>
      </c>
      <c r="AC852" s="18">
        <v>0</v>
      </c>
      <c r="AD852" s="18">
        <v>0</v>
      </c>
      <c r="AE852" s="18">
        <v>0</v>
      </c>
      <c r="AF852" s="18">
        <v>0</v>
      </c>
      <c r="AG852" s="18">
        <v>0</v>
      </c>
      <c r="AH852" s="18">
        <v>0</v>
      </c>
      <c r="AI852" s="18">
        <v>0</v>
      </c>
      <c r="AJ852" s="18">
        <v>0</v>
      </c>
      <c r="AK852" s="18">
        <v>0</v>
      </c>
      <c r="AL852" s="18">
        <v>0</v>
      </c>
      <c r="AM852" s="18">
        <v>0</v>
      </c>
      <c r="AN852" s="18">
        <v>0</v>
      </c>
      <c r="AO852" s="18">
        <v>0</v>
      </c>
      <c r="AP852" s="18">
        <v>0</v>
      </c>
      <c r="AQ852" s="18">
        <v>0</v>
      </c>
      <c r="AR852" s="18">
        <v>0</v>
      </c>
      <c r="AS852" s="18">
        <v>0</v>
      </c>
      <c r="AT852" s="18">
        <v>0</v>
      </c>
      <c r="AU852" s="18">
        <v>0</v>
      </c>
      <c r="AV852" s="18">
        <v>0</v>
      </c>
      <c r="AW852" s="18">
        <v>0</v>
      </c>
      <c r="AX852" s="18">
        <v>0</v>
      </c>
      <c r="AY852" s="18">
        <v>0</v>
      </c>
      <c r="AZ852" s="18">
        <v>0</v>
      </c>
      <c r="BA852" s="18">
        <v>0</v>
      </c>
      <c r="BB852" s="18">
        <v>0</v>
      </c>
      <c r="BC852" s="18">
        <v>0</v>
      </c>
      <c r="BD852" s="18">
        <v>0</v>
      </c>
      <c r="BE852" s="18">
        <v>0</v>
      </c>
      <c r="BF852" s="18">
        <v>0</v>
      </c>
      <c r="BG852" s="18">
        <v>0</v>
      </c>
      <c r="BH852" s="18">
        <v>0</v>
      </c>
      <c r="BI852" s="18">
        <v>0</v>
      </c>
      <c r="BJ852" s="18">
        <v>0</v>
      </c>
      <c r="BK852" s="18">
        <v>0</v>
      </c>
      <c r="BL852" s="18">
        <v>0</v>
      </c>
      <c r="BM852" s="18">
        <v>0</v>
      </c>
      <c r="BN852" s="18">
        <v>0</v>
      </c>
      <c r="BO852" s="18">
        <v>0</v>
      </c>
    </row>
    <row r="853" spans="1:67">
      <c r="B853" s="14" t="s">
        <v>326</v>
      </c>
      <c r="E853" s="178"/>
      <c r="F853" s="178"/>
      <c r="L853" s="2">
        <f t="shared" ref="L853:BO853" si="422">IF(L$10&lt;$C849,0,$F849*L852*(1+$I849)^(L$10-$E$663))</f>
        <v>0</v>
      </c>
      <c r="M853" s="2">
        <f t="shared" si="422"/>
        <v>0</v>
      </c>
      <c r="N853" s="2">
        <f t="shared" si="422"/>
        <v>0</v>
      </c>
      <c r="O853" s="2">
        <f t="shared" si="422"/>
        <v>0</v>
      </c>
      <c r="P853" s="2">
        <f t="shared" si="422"/>
        <v>0</v>
      </c>
      <c r="Q853" s="2">
        <f t="shared" si="422"/>
        <v>0</v>
      </c>
      <c r="R853" s="2">
        <f t="shared" si="422"/>
        <v>0</v>
      </c>
      <c r="S853" s="2">
        <f t="shared" si="422"/>
        <v>0</v>
      </c>
      <c r="T853" s="2">
        <f t="shared" si="422"/>
        <v>0</v>
      </c>
      <c r="U853" s="2">
        <f t="shared" si="422"/>
        <v>0</v>
      </c>
      <c r="V853" s="2">
        <f t="shared" si="422"/>
        <v>0</v>
      </c>
      <c r="W853" s="2">
        <f t="shared" si="422"/>
        <v>0</v>
      </c>
      <c r="X853" s="2">
        <f t="shared" si="422"/>
        <v>0</v>
      </c>
      <c r="Y853" s="2">
        <f t="shared" si="422"/>
        <v>0</v>
      </c>
      <c r="Z853" s="2">
        <f t="shared" si="422"/>
        <v>0</v>
      </c>
      <c r="AA853" s="2">
        <f t="shared" si="422"/>
        <v>0</v>
      </c>
      <c r="AB853" s="2">
        <f t="shared" si="422"/>
        <v>0</v>
      </c>
      <c r="AC853" s="2">
        <f t="shared" si="422"/>
        <v>0</v>
      </c>
      <c r="AD853" s="2">
        <f t="shared" si="422"/>
        <v>0</v>
      </c>
      <c r="AE853" s="2">
        <f t="shared" si="422"/>
        <v>0</v>
      </c>
      <c r="AF853" s="2">
        <f t="shared" si="422"/>
        <v>0</v>
      </c>
      <c r="AG853" s="2">
        <f t="shared" si="422"/>
        <v>0</v>
      </c>
      <c r="AH853" s="2">
        <f t="shared" si="422"/>
        <v>0</v>
      </c>
      <c r="AI853" s="2">
        <f t="shared" si="422"/>
        <v>0</v>
      </c>
      <c r="AJ853" s="2">
        <f t="shared" si="422"/>
        <v>0</v>
      </c>
      <c r="AK853" s="2">
        <f t="shared" si="422"/>
        <v>0</v>
      </c>
      <c r="AL853" s="2">
        <f t="shared" si="422"/>
        <v>0</v>
      </c>
      <c r="AM853" s="2">
        <f t="shared" si="422"/>
        <v>0</v>
      </c>
      <c r="AN853" s="2">
        <f t="shared" si="422"/>
        <v>0</v>
      </c>
      <c r="AO853" s="2">
        <f t="shared" si="422"/>
        <v>0</v>
      </c>
      <c r="AP853" s="2">
        <f t="shared" si="422"/>
        <v>0</v>
      </c>
      <c r="AQ853" s="2">
        <f t="shared" si="422"/>
        <v>0</v>
      </c>
      <c r="AR853" s="2">
        <f t="shared" si="422"/>
        <v>0</v>
      </c>
      <c r="AS853" s="2">
        <f t="shared" si="422"/>
        <v>0</v>
      </c>
      <c r="AT853" s="2">
        <f t="shared" si="422"/>
        <v>0</v>
      </c>
      <c r="AU853" s="2">
        <f t="shared" si="422"/>
        <v>0</v>
      </c>
      <c r="AV853" s="2">
        <f t="shared" si="422"/>
        <v>0</v>
      </c>
      <c r="AW853" s="2">
        <f t="shared" si="422"/>
        <v>0</v>
      </c>
      <c r="AX853" s="2">
        <f t="shared" si="422"/>
        <v>0</v>
      </c>
      <c r="AY853" s="2">
        <f t="shared" si="422"/>
        <v>0</v>
      </c>
      <c r="AZ853" s="2">
        <f t="shared" si="422"/>
        <v>0</v>
      </c>
      <c r="BA853" s="2">
        <f t="shared" si="422"/>
        <v>0</v>
      </c>
      <c r="BB853" s="2">
        <f t="shared" si="422"/>
        <v>0</v>
      </c>
      <c r="BC853" s="2">
        <f t="shared" si="422"/>
        <v>0</v>
      </c>
      <c r="BD853" s="2">
        <f t="shared" si="422"/>
        <v>0</v>
      </c>
      <c r="BE853" s="2">
        <f t="shared" si="422"/>
        <v>0</v>
      </c>
      <c r="BF853" s="2">
        <f t="shared" si="422"/>
        <v>0</v>
      </c>
      <c r="BG853" s="2">
        <f t="shared" si="422"/>
        <v>0</v>
      </c>
      <c r="BH853" s="2">
        <f t="shared" si="422"/>
        <v>0</v>
      </c>
      <c r="BI853" s="2">
        <f t="shared" si="422"/>
        <v>0</v>
      </c>
      <c r="BJ853" s="2">
        <f t="shared" si="422"/>
        <v>0</v>
      </c>
      <c r="BK853" s="2">
        <f t="shared" si="422"/>
        <v>0</v>
      </c>
      <c r="BL853" s="2">
        <f t="shared" si="422"/>
        <v>0</v>
      </c>
      <c r="BM853" s="2">
        <f t="shared" si="422"/>
        <v>0</v>
      </c>
      <c r="BN853" s="2">
        <f t="shared" si="422"/>
        <v>0</v>
      </c>
      <c r="BO853" s="2">
        <f t="shared" si="422"/>
        <v>0</v>
      </c>
    </row>
    <row r="854" spans="1:67">
      <c r="B854" s="14"/>
      <c r="E854" s="178"/>
      <c r="F854" s="178"/>
    </row>
    <row r="855" spans="1:67">
      <c r="A855" t="s">
        <v>336</v>
      </c>
      <c r="B855" s="14" t="s">
        <v>17</v>
      </c>
      <c r="E855" s="178"/>
      <c r="F855" s="178"/>
      <c r="I855" s="159" t="s">
        <v>336</v>
      </c>
      <c r="J855" s="2"/>
      <c r="L855" s="2">
        <f t="shared" ref="L855:BO855" si="423">SUM(L850,L853)</f>
        <v>0</v>
      </c>
      <c r="M855" s="2">
        <f t="shared" si="423"/>
        <v>0</v>
      </c>
      <c r="N855" s="2">
        <f t="shared" si="423"/>
        <v>0</v>
      </c>
      <c r="O855" s="2">
        <f t="shared" si="423"/>
        <v>0</v>
      </c>
      <c r="P855" s="2">
        <f t="shared" si="423"/>
        <v>0</v>
      </c>
      <c r="Q855" s="2">
        <f t="shared" si="423"/>
        <v>0</v>
      </c>
      <c r="R855" s="2">
        <f t="shared" si="423"/>
        <v>0</v>
      </c>
      <c r="S855" s="2">
        <f t="shared" si="423"/>
        <v>0</v>
      </c>
      <c r="T855" s="2">
        <f t="shared" si="423"/>
        <v>0</v>
      </c>
      <c r="U855" s="2">
        <f t="shared" si="423"/>
        <v>4971.843237345076</v>
      </c>
      <c r="V855" s="2">
        <f t="shared" si="423"/>
        <v>6763.966731533551</v>
      </c>
      <c r="W855" s="2">
        <f t="shared" si="423"/>
        <v>6933.0658998218896</v>
      </c>
      <c r="X855" s="2">
        <f t="shared" si="423"/>
        <v>7106.3925473174359</v>
      </c>
      <c r="Y855" s="2">
        <f t="shared" si="423"/>
        <v>7284.052361000372</v>
      </c>
      <c r="Z855" s="2">
        <f t="shared" si="423"/>
        <v>0</v>
      </c>
      <c r="AA855" s="2">
        <f t="shared" si="423"/>
        <v>0</v>
      </c>
      <c r="AB855" s="2">
        <f t="shared" si="423"/>
        <v>0</v>
      </c>
      <c r="AC855" s="2">
        <f t="shared" si="423"/>
        <v>0</v>
      </c>
      <c r="AD855" s="2">
        <f t="shared" si="423"/>
        <v>0</v>
      </c>
      <c r="AE855" s="2">
        <f t="shared" si="423"/>
        <v>0</v>
      </c>
      <c r="AF855" s="2">
        <f t="shared" si="423"/>
        <v>0</v>
      </c>
      <c r="AG855" s="2">
        <f t="shared" si="423"/>
        <v>0</v>
      </c>
      <c r="AH855" s="2">
        <f t="shared" si="423"/>
        <v>0</v>
      </c>
      <c r="AI855" s="2">
        <f t="shared" si="423"/>
        <v>0</v>
      </c>
      <c r="AJ855" s="2">
        <f t="shared" si="423"/>
        <v>0</v>
      </c>
      <c r="AK855" s="2">
        <f t="shared" si="423"/>
        <v>0</v>
      </c>
      <c r="AL855" s="2">
        <f t="shared" si="423"/>
        <v>0</v>
      </c>
      <c r="AM855" s="2">
        <f t="shared" si="423"/>
        <v>0</v>
      </c>
      <c r="AN855" s="2">
        <f t="shared" si="423"/>
        <v>0</v>
      </c>
      <c r="AO855" s="2">
        <f t="shared" si="423"/>
        <v>0</v>
      </c>
      <c r="AP855" s="2">
        <f t="shared" si="423"/>
        <v>0</v>
      </c>
      <c r="AQ855" s="2">
        <f t="shared" si="423"/>
        <v>0</v>
      </c>
      <c r="AR855" s="2">
        <f t="shared" si="423"/>
        <v>0</v>
      </c>
      <c r="AS855" s="2">
        <f t="shared" si="423"/>
        <v>0</v>
      </c>
      <c r="AT855" s="2">
        <f t="shared" si="423"/>
        <v>0</v>
      </c>
      <c r="AU855" s="2">
        <f t="shared" si="423"/>
        <v>0</v>
      </c>
      <c r="AV855" s="2">
        <f t="shared" si="423"/>
        <v>0</v>
      </c>
      <c r="AW855" s="2">
        <f t="shared" si="423"/>
        <v>0</v>
      </c>
      <c r="AX855" s="2">
        <f t="shared" si="423"/>
        <v>0</v>
      </c>
      <c r="AY855" s="2">
        <f t="shared" si="423"/>
        <v>0</v>
      </c>
      <c r="AZ855" s="2">
        <f t="shared" si="423"/>
        <v>0</v>
      </c>
      <c r="BA855" s="2">
        <f t="shared" si="423"/>
        <v>0</v>
      </c>
      <c r="BB855" s="2">
        <f t="shared" si="423"/>
        <v>0</v>
      </c>
      <c r="BC855" s="2">
        <f t="shared" si="423"/>
        <v>0</v>
      </c>
      <c r="BD855" s="2">
        <f t="shared" si="423"/>
        <v>0</v>
      </c>
      <c r="BE855" s="2">
        <f t="shared" si="423"/>
        <v>0</v>
      </c>
      <c r="BF855" s="2">
        <f t="shared" si="423"/>
        <v>0</v>
      </c>
      <c r="BG855" s="2">
        <f t="shared" si="423"/>
        <v>0</v>
      </c>
      <c r="BH855" s="2">
        <f t="shared" si="423"/>
        <v>0</v>
      </c>
      <c r="BI855" s="2">
        <f t="shared" si="423"/>
        <v>0</v>
      </c>
      <c r="BJ855" s="2">
        <f t="shared" si="423"/>
        <v>0</v>
      </c>
      <c r="BK855" s="2">
        <f t="shared" si="423"/>
        <v>0</v>
      </c>
      <c r="BL855" s="2">
        <f t="shared" si="423"/>
        <v>0</v>
      </c>
      <c r="BM855" s="2">
        <f t="shared" si="423"/>
        <v>0</v>
      </c>
      <c r="BN855" s="2">
        <f t="shared" si="423"/>
        <v>0</v>
      </c>
      <c r="BO855" s="2">
        <f t="shared" si="423"/>
        <v>0</v>
      </c>
    </row>
    <row r="856" spans="1:67">
      <c r="B856" s="14"/>
      <c r="E856" s="178"/>
      <c r="F856" s="178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 spans="1:67">
      <c r="A857">
        <f>+A849+1</f>
        <v>25</v>
      </c>
      <c r="B857" s="13" t="s">
        <v>576</v>
      </c>
      <c r="C857" s="176">
        <v>2026</v>
      </c>
      <c r="D857" s="159">
        <v>1</v>
      </c>
      <c r="E857" s="159">
        <v>3170</v>
      </c>
      <c r="F857" s="159">
        <v>0</v>
      </c>
      <c r="G857" s="159">
        <v>60</v>
      </c>
      <c r="H857" s="59">
        <f>(DATE(C857,12,31)-DATE(C857,D857,1)+1)/365</f>
        <v>1</v>
      </c>
      <c r="I857" s="177">
        <f>+$C$7</f>
        <v>2.5000000000000001E-2</v>
      </c>
      <c r="J857" s="2">
        <f>NPV($C$4,M857:BO857)+L857</f>
        <v>34507.620621093221</v>
      </c>
      <c r="L857" s="2">
        <f>+L863</f>
        <v>0</v>
      </c>
      <c r="M857" s="2">
        <f t="shared" ref="M857:BO857" si="424">+M863</f>
        <v>0</v>
      </c>
      <c r="N857" s="2">
        <f t="shared" si="424"/>
        <v>0</v>
      </c>
      <c r="O857" s="2">
        <f t="shared" si="424"/>
        <v>0</v>
      </c>
      <c r="P857" s="2">
        <f t="shared" si="424"/>
        <v>0</v>
      </c>
      <c r="Q857" s="2">
        <f t="shared" si="424"/>
        <v>0</v>
      </c>
      <c r="R857" s="2">
        <f t="shared" si="424"/>
        <v>0</v>
      </c>
      <c r="S857" s="2">
        <f t="shared" si="424"/>
        <v>0</v>
      </c>
      <c r="T857" s="2">
        <f t="shared" si="424"/>
        <v>0</v>
      </c>
      <c r="U857" s="2">
        <f t="shared" si="424"/>
        <v>0</v>
      </c>
      <c r="V857" s="2">
        <f t="shared" si="424"/>
        <v>0</v>
      </c>
      <c r="W857" s="2">
        <f t="shared" si="424"/>
        <v>0</v>
      </c>
      <c r="X857" s="2">
        <f t="shared" si="424"/>
        <v>0</v>
      </c>
      <c r="Y857" s="2">
        <f t="shared" si="424"/>
        <v>0</v>
      </c>
      <c r="Z857" s="2">
        <f t="shared" si="424"/>
        <v>4479.1270124868388</v>
      </c>
      <c r="AA857" s="2">
        <f t="shared" si="424"/>
        <v>4591.1051877990103</v>
      </c>
      <c r="AB857" s="2">
        <f t="shared" si="424"/>
        <v>4705.8828174939854</v>
      </c>
      <c r="AC857" s="2">
        <f t="shared" si="424"/>
        <v>4823.5298879313341</v>
      </c>
      <c r="AD857" s="2">
        <f t="shared" si="424"/>
        <v>4944.1181351296173</v>
      </c>
      <c r="AE857" s="2">
        <f t="shared" si="424"/>
        <v>5067.7210885078584</v>
      </c>
      <c r="AF857" s="2">
        <f t="shared" si="424"/>
        <v>5194.414115720554</v>
      </c>
      <c r="AG857" s="2">
        <f t="shared" si="424"/>
        <v>5324.2744686135675</v>
      </c>
      <c r="AH857" s="2">
        <f t="shared" si="424"/>
        <v>5457.3813303289062</v>
      </c>
      <c r="AI857" s="2">
        <f t="shared" si="424"/>
        <v>5593.8158635871287</v>
      </c>
      <c r="AJ857" s="2">
        <f t="shared" si="424"/>
        <v>5733.6612601768065</v>
      </c>
      <c r="AK857" s="2">
        <f t="shared" si="424"/>
        <v>5877.002791681226</v>
      </c>
      <c r="AL857" s="2">
        <f t="shared" si="424"/>
        <v>6023.9278614732566</v>
      </c>
      <c r="AM857" s="2">
        <f t="shared" si="424"/>
        <v>6174.5260580100876</v>
      </c>
      <c r="AN857" s="2">
        <f t="shared" si="424"/>
        <v>6328.8892094603389</v>
      </c>
      <c r="AO857" s="2">
        <f t="shared" si="424"/>
        <v>6487.1114396968487</v>
      </c>
      <c r="AP857" s="2">
        <f t="shared" si="424"/>
        <v>6649.2892256892683</v>
      </c>
      <c r="AQ857" s="2">
        <f t="shared" si="424"/>
        <v>6815.5214563315012</v>
      </c>
      <c r="AR857" s="2">
        <f t="shared" si="424"/>
        <v>6985.9094927397873</v>
      </c>
      <c r="AS857" s="2">
        <f t="shared" si="424"/>
        <v>7160.5572300582817</v>
      </c>
      <c r="AT857" s="2">
        <f t="shared" si="424"/>
        <v>7339.571160809739</v>
      </c>
      <c r="AU857" s="2">
        <f t="shared" si="424"/>
        <v>7523.0604398299811</v>
      </c>
      <c r="AV857" s="2">
        <f t="shared" si="424"/>
        <v>7711.1369508257312</v>
      </c>
      <c r="AW857" s="2">
        <f t="shared" si="424"/>
        <v>7903.915374596374</v>
      </c>
      <c r="AX857" s="2">
        <f t="shared" si="424"/>
        <v>8101.5132589612813</v>
      </c>
      <c r="AY857" s="2">
        <f t="shared" si="424"/>
        <v>8304.0510904353141</v>
      </c>
      <c r="AZ857" s="2">
        <f t="shared" si="424"/>
        <v>8511.6523676961951</v>
      </c>
      <c r="BA857" s="2">
        <f t="shared" si="424"/>
        <v>8724.4436768886007</v>
      </c>
      <c r="BB857" s="2">
        <f t="shared" si="424"/>
        <v>8942.5547688108145</v>
      </c>
      <c r="BC857" s="2">
        <f t="shared" si="424"/>
        <v>9166.1186380310864</v>
      </c>
      <c r="BD857" s="2">
        <f t="shared" si="424"/>
        <v>9395.2716039818606</v>
      </c>
      <c r="BE857" s="2">
        <f t="shared" si="424"/>
        <v>9630.1533940814079</v>
      </c>
      <c r="BF857" s="2">
        <f t="shared" si="424"/>
        <v>9870.9072289334417</v>
      </c>
      <c r="BG857" s="2">
        <f t="shared" si="424"/>
        <v>10117.679909656779</v>
      </c>
      <c r="BH857" s="2">
        <f t="shared" si="424"/>
        <v>10370.621907398197</v>
      </c>
      <c r="BI857" s="2">
        <f t="shared" si="424"/>
        <v>10629.887455083152</v>
      </c>
      <c r="BJ857" s="2">
        <f t="shared" si="424"/>
        <v>10895.63464146023</v>
      </c>
      <c r="BK857" s="2">
        <f t="shared" si="424"/>
        <v>11168.025507496737</v>
      </c>
      <c r="BL857" s="2">
        <f t="shared" si="424"/>
        <v>11447.226145184153</v>
      </c>
      <c r="BM857" s="2">
        <f t="shared" si="424"/>
        <v>11733.406798813758</v>
      </c>
      <c r="BN857" s="2">
        <f t="shared" si="424"/>
        <v>12026.741968784099</v>
      </c>
      <c r="BO857" s="2">
        <f t="shared" si="424"/>
        <v>12327.410518003702</v>
      </c>
    </row>
    <row r="858" spans="1:67">
      <c r="B858" s="14" t="s">
        <v>324</v>
      </c>
      <c r="E858" s="178"/>
      <c r="F858" s="178"/>
      <c r="L858" s="2">
        <f t="shared" ref="L858:BO858" si="425">IF(OR(L$10&lt;$C857,L$10&gt;$C857+$G857),0,IF(L$10=$C857,$E857*(1+$I857)^(L$10-$E$663)*$H857,IF(L$10=$C857+$G857,$E857*(1+$I857)^(L$10-$E$663)*(1-$H857),$E857*(1+$I857)^(L$10-$E$663))))</f>
        <v>0</v>
      </c>
      <c r="M858" s="2">
        <f t="shared" si="425"/>
        <v>0</v>
      </c>
      <c r="N858" s="2">
        <f t="shared" si="425"/>
        <v>0</v>
      </c>
      <c r="O858" s="2">
        <f t="shared" si="425"/>
        <v>0</v>
      </c>
      <c r="P858" s="2">
        <f t="shared" si="425"/>
        <v>0</v>
      </c>
      <c r="Q858" s="2">
        <f t="shared" si="425"/>
        <v>0</v>
      </c>
      <c r="R858" s="2">
        <f t="shared" si="425"/>
        <v>0</v>
      </c>
      <c r="S858" s="2">
        <f t="shared" si="425"/>
        <v>0</v>
      </c>
      <c r="T858" s="2">
        <f t="shared" si="425"/>
        <v>0</v>
      </c>
      <c r="U858" s="2">
        <f t="shared" si="425"/>
        <v>0</v>
      </c>
      <c r="V858" s="2">
        <f t="shared" si="425"/>
        <v>0</v>
      </c>
      <c r="W858" s="2">
        <f t="shared" si="425"/>
        <v>0</v>
      </c>
      <c r="X858" s="2">
        <f t="shared" si="425"/>
        <v>0</v>
      </c>
      <c r="Y858" s="2">
        <f t="shared" si="425"/>
        <v>0</v>
      </c>
      <c r="Z858" s="2">
        <f t="shared" si="425"/>
        <v>4479.1270124868388</v>
      </c>
      <c r="AA858" s="2">
        <f t="shared" si="425"/>
        <v>4591.1051877990103</v>
      </c>
      <c r="AB858" s="2">
        <f t="shared" si="425"/>
        <v>4705.8828174939854</v>
      </c>
      <c r="AC858" s="2">
        <f t="shared" si="425"/>
        <v>4823.5298879313341</v>
      </c>
      <c r="AD858" s="2">
        <f t="shared" si="425"/>
        <v>4944.1181351296173</v>
      </c>
      <c r="AE858" s="2">
        <f t="shared" si="425"/>
        <v>5067.7210885078584</v>
      </c>
      <c r="AF858" s="2">
        <f t="shared" si="425"/>
        <v>5194.414115720554</v>
      </c>
      <c r="AG858" s="2">
        <f t="shared" si="425"/>
        <v>5324.2744686135675</v>
      </c>
      <c r="AH858" s="2">
        <f t="shared" si="425"/>
        <v>5457.3813303289062</v>
      </c>
      <c r="AI858" s="2">
        <f t="shared" si="425"/>
        <v>5593.8158635871287</v>
      </c>
      <c r="AJ858" s="2">
        <f t="shared" si="425"/>
        <v>5733.6612601768065</v>
      </c>
      <c r="AK858" s="2">
        <f t="shared" si="425"/>
        <v>5877.002791681226</v>
      </c>
      <c r="AL858" s="2">
        <f t="shared" si="425"/>
        <v>6023.9278614732566</v>
      </c>
      <c r="AM858" s="2">
        <f t="shared" si="425"/>
        <v>6174.5260580100876</v>
      </c>
      <c r="AN858" s="2">
        <f t="shared" si="425"/>
        <v>6328.8892094603389</v>
      </c>
      <c r="AO858" s="2">
        <f t="shared" si="425"/>
        <v>6487.1114396968487</v>
      </c>
      <c r="AP858" s="2">
        <f t="shared" si="425"/>
        <v>6649.2892256892683</v>
      </c>
      <c r="AQ858" s="2">
        <f t="shared" si="425"/>
        <v>6815.5214563315012</v>
      </c>
      <c r="AR858" s="2">
        <f t="shared" si="425"/>
        <v>6985.9094927397873</v>
      </c>
      <c r="AS858" s="2">
        <f t="shared" si="425"/>
        <v>7160.5572300582817</v>
      </c>
      <c r="AT858" s="2">
        <f t="shared" si="425"/>
        <v>7339.571160809739</v>
      </c>
      <c r="AU858" s="2">
        <f t="shared" si="425"/>
        <v>7523.0604398299811</v>
      </c>
      <c r="AV858" s="2">
        <f t="shared" si="425"/>
        <v>7711.1369508257312</v>
      </c>
      <c r="AW858" s="2">
        <f t="shared" si="425"/>
        <v>7903.915374596374</v>
      </c>
      <c r="AX858" s="2">
        <f t="shared" si="425"/>
        <v>8101.5132589612813</v>
      </c>
      <c r="AY858" s="2">
        <f t="shared" si="425"/>
        <v>8304.0510904353141</v>
      </c>
      <c r="AZ858" s="2">
        <f t="shared" si="425"/>
        <v>8511.6523676961951</v>
      </c>
      <c r="BA858" s="2">
        <f t="shared" si="425"/>
        <v>8724.4436768886007</v>
      </c>
      <c r="BB858" s="2">
        <f t="shared" si="425"/>
        <v>8942.5547688108145</v>
      </c>
      <c r="BC858" s="2">
        <f t="shared" si="425"/>
        <v>9166.1186380310864</v>
      </c>
      <c r="BD858" s="2">
        <f t="shared" si="425"/>
        <v>9395.2716039818606</v>
      </c>
      <c r="BE858" s="2">
        <f t="shared" si="425"/>
        <v>9630.1533940814079</v>
      </c>
      <c r="BF858" s="2">
        <f t="shared" si="425"/>
        <v>9870.9072289334417</v>
      </c>
      <c r="BG858" s="2">
        <f t="shared" si="425"/>
        <v>10117.679909656779</v>
      </c>
      <c r="BH858" s="2">
        <f t="shared" si="425"/>
        <v>10370.621907398197</v>
      </c>
      <c r="BI858" s="2">
        <f t="shared" si="425"/>
        <v>10629.887455083152</v>
      </c>
      <c r="BJ858" s="2">
        <f t="shared" si="425"/>
        <v>10895.63464146023</v>
      </c>
      <c r="BK858" s="2">
        <f t="shared" si="425"/>
        <v>11168.025507496737</v>
      </c>
      <c r="BL858" s="2">
        <f t="shared" si="425"/>
        <v>11447.226145184153</v>
      </c>
      <c r="BM858" s="2">
        <f t="shared" si="425"/>
        <v>11733.406798813758</v>
      </c>
      <c r="BN858" s="2">
        <f t="shared" si="425"/>
        <v>12026.741968784099</v>
      </c>
      <c r="BO858" s="2">
        <f t="shared" si="425"/>
        <v>12327.410518003702</v>
      </c>
    </row>
    <row r="859" spans="1:67">
      <c r="B859" s="14"/>
      <c r="E859" s="178"/>
      <c r="F859" s="178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 spans="1:67">
      <c r="B860" s="15" t="s">
        <v>325</v>
      </c>
      <c r="E860" s="178"/>
      <c r="F860" s="178"/>
      <c r="L860" s="18">
        <v>0</v>
      </c>
      <c r="M860" s="18">
        <v>0</v>
      </c>
      <c r="N860" s="18">
        <v>0</v>
      </c>
      <c r="O860" s="18">
        <v>0</v>
      </c>
      <c r="P860" s="18">
        <v>0</v>
      </c>
      <c r="Q860" s="18">
        <v>0</v>
      </c>
      <c r="R860" s="18">
        <v>0</v>
      </c>
      <c r="S860" s="18">
        <v>0</v>
      </c>
      <c r="T860" s="18">
        <v>0</v>
      </c>
      <c r="U860" s="18">
        <v>0</v>
      </c>
      <c r="V860" s="18">
        <v>0</v>
      </c>
      <c r="W860" s="18">
        <v>0</v>
      </c>
      <c r="X860" s="18">
        <v>0</v>
      </c>
      <c r="Y860" s="18">
        <v>0</v>
      </c>
      <c r="Z860" s="18">
        <v>0</v>
      </c>
      <c r="AA860" s="18">
        <v>0</v>
      </c>
      <c r="AB860" s="18">
        <v>0</v>
      </c>
      <c r="AC860" s="18">
        <v>0</v>
      </c>
      <c r="AD860" s="18">
        <v>0</v>
      </c>
      <c r="AE860" s="18">
        <v>0</v>
      </c>
      <c r="AF860" s="18">
        <v>0</v>
      </c>
      <c r="AG860" s="18">
        <v>0</v>
      </c>
      <c r="AH860" s="18">
        <v>0</v>
      </c>
      <c r="AI860" s="18">
        <v>0</v>
      </c>
      <c r="AJ860" s="18">
        <v>0</v>
      </c>
      <c r="AK860" s="18">
        <v>0</v>
      </c>
      <c r="AL860" s="18">
        <v>0</v>
      </c>
      <c r="AM860" s="18">
        <v>0</v>
      </c>
      <c r="AN860" s="18">
        <v>0</v>
      </c>
      <c r="AO860" s="18">
        <v>0</v>
      </c>
      <c r="AP860" s="18">
        <v>0</v>
      </c>
      <c r="AQ860" s="18">
        <v>0</v>
      </c>
      <c r="AR860" s="18">
        <v>0</v>
      </c>
      <c r="AS860" s="18">
        <v>0</v>
      </c>
      <c r="AT860" s="18">
        <v>0</v>
      </c>
      <c r="AU860" s="18">
        <v>0</v>
      </c>
      <c r="AV860" s="18">
        <v>0</v>
      </c>
      <c r="AW860" s="18">
        <v>0</v>
      </c>
      <c r="AX860" s="18">
        <v>0</v>
      </c>
      <c r="AY860" s="18">
        <v>0</v>
      </c>
      <c r="AZ860" s="18">
        <v>0</v>
      </c>
      <c r="BA860" s="18">
        <v>0</v>
      </c>
      <c r="BB860" s="18">
        <v>0</v>
      </c>
      <c r="BC860" s="18">
        <v>0</v>
      </c>
      <c r="BD860" s="18">
        <v>0</v>
      </c>
      <c r="BE860" s="18">
        <v>0</v>
      </c>
      <c r="BF860" s="18">
        <v>0</v>
      </c>
      <c r="BG860" s="18">
        <v>0</v>
      </c>
      <c r="BH860" s="18">
        <v>0</v>
      </c>
      <c r="BI860" s="18">
        <v>0</v>
      </c>
      <c r="BJ860" s="18">
        <v>0</v>
      </c>
      <c r="BK860" s="18">
        <v>0</v>
      </c>
      <c r="BL860" s="18">
        <v>0</v>
      </c>
      <c r="BM860" s="18">
        <v>0</v>
      </c>
      <c r="BN860" s="18">
        <v>0</v>
      </c>
      <c r="BO860" s="18">
        <v>0</v>
      </c>
    </row>
    <row r="861" spans="1:67">
      <c r="B861" s="14" t="s">
        <v>326</v>
      </c>
      <c r="E861" s="178"/>
      <c r="F861" s="178"/>
      <c r="L861" s="2">
        <f t="shared" ref="L861:BO861" si="426">IF(L$10&lt;$C857,0,$F857*L860*(1+$I857)^(L$10-$E$663))</f>
        <v>0</v>
      </c>
      <c r="M861" s="2">
        <f t="shared" si="426"/>
        <v>0</v>
      </c>
      <c r="N861" s="2">
        <f t="shared" si="426"/>
        <v>0</v>
      </c>
      <c r="O861" s="2">
        <f t="shared" si="426"/>
        <v>0</v>
      </c>
      <c r="P861" s="2">
        <f t="shared" si="426"/>
        <v>0</v>
      </c>
      <c r="Q861" s="2">
        <f t="shared" si="426"/>
        <v>0</v>
      </c>
      <c r="R861" s="2">
        <f t="shared" si="426"/>
        <v>0</v>
      </c>
      <c r="S861" s="2">
        <f t="shared" si="426"/>
        <v>0</v>
      </c>
      <c r="T861" s="2">
        <f t="shared" si="426"/>
        <v>0</v>
      </c>
      <c r="U861" s="2">
        <f t="shared" si="426"/>
        <v>0</v>
      </c>
      <c r="V861" s="2">
        <f t="shared" si="426"/>
        <v>0</v>
      </c>
      <c r="W861" s="2">
        <f t="shared" si="426"/>
        <v>0</v>
      </c>
      <c r="X861" s="2">
        <f t="shared" si="426"/>
        <v>0</v>
      </c>
      <c r="Y861" s="2">
        <f t="shared" si="426"/>
        <v>0</v>
      </c>
      <c r="Z861" s="2">
        <f t="shared" si="426"/>
        <v>0</v>
      </c>
      <c r="AA861" s="2">
        <f t="shared" si="426"/>
        <v>0</v>
      </c>
      <c r="AB861" s="2">
        <f t="shared" si="426"/>
        <v>0</v>
      </c>
      <c r="AC861" s="2">
        <f t="shared" si="426"/>
        <v>0</v>
      </c>
      <c r="AD861" s="2">
        <f t="shared" si="426"/>
        <v>0</v>
      </c>
      <c r="AE861" s="2">
        <f t="shared" si="426"/>
        <v>0</v>
      </c>
      <c r="AF861" s="2">
        <f t="shared" si="426"/>
        <v>0</v>
      </c>
      <c r="AG861" s="2">
        <f t="shared" si="426"/>
        <v>0</v>
      </c>
      <c r="AH861" s="2">
        <f t="shared" si="426"/>
        <v>0</v>
      </c>
      <c r="AI861" s="2">
        <f t="shared" si="426"/>
        <v>0</v>
      </c>
      <c r="AJ861" s="2">
        <f t="shared" si="426"/>
        <v>0</v>
      </c>
      <c r="AK861" s="2">
        <f t="shared" si="426"/>
        <v>0</v>
      </c>
      <c r="AL861" s="2">
        <f t="shared" si="426"/>
        <v>0</v>
      </c>
      <c r="AM861" s="2">
        <f t="shared" si="426"/>
        <v>0</v>
      </c>
      <c r="AN861" s="2">
        <f t="shared" si="426"/>
        <v>0</v>
      </c>
      <c r="AO861" s="2">
        <f t="shared" si="426"/>
        <v>0</v>
      </c>
      <c r="AP861" s="2">
        <f t="shared" si="426"/>
        <v>0</v>
      </c>
      <c r="AQ861" s="2">
        <f t="shared" si="426"/>
        <v>0</v>
      </c>
      <c r="AR861" s="2">
        <f t="shared" si="426"/>
        <v>0</v>
      </c>
      <c r="AS861" s="2">
        <f t="shared" si="426"/>
        <v>0</v>
      </c>
      <c r="AT861" s="2">
        <f t="shared" si="426"/>
        <v>0</v>
      </c>
      <c r="AU861" s="2">
        <f t="shared" si="426"/>
        <v>0</v>
      </c>
      <c r="AV861" s="2">
        <f t="shared" si="426"/>
        <v>0</v>
      </c>
      <c r="AW861" s="2">
        <f t="shared" si="426"/>
        <v>0</v>
      </c>
      <c r="AX861" s="2">
        <f t="shared" si="426"/>
        <v>0</v>
      </c>
      <c r="AY861" s="2">
        <f t="shared" si="426"/>
        <v>0</v>
      </c>
      <c r="AZ861" s="2">
        <f t="shared" si="426"/>
        <v>0</v>
      </c>
      <c r="BA861" s="2">
        <f t="shared" si="426"/>
        <v>0</v>
      </c>
      <c r="BB861" s="2">
        <f t="shared" si="426"/>
        <v>0</v>
      </c>
      <c r="BC861" s="2">
        <f t="shared" si="426"/>
        <v>0</v>
      </c>
      <c r="BD861" s="2">
        <f t="shared" si="426"/>
        <v>0</v>
      </c>
      <c r="BE861" s="2">
        <f t="shared" si="426"/>
        <v>0</v>
      </c>
      <c r="BF861" s="2">
        <f t="shared" si="426"/>
        <v>0</v>
      </c>
      <c r="BG861" s="2">
        <f t="shared" si="426"/>
        <v>0</v>
      </c>
      <c r="BH861" s="2">
        <f t="shared" si="426"/>
        <v>0</v>
      </c>
      <c r="BI861" s="2">
        <f t="shared" si="426"/>
        <v>0</v>
      </c>
      <c r="BJ861" s="2">
        <f t="shared" si="426"/>
        <v>0</v>
      </c>
      <c r="BK861" s="2">
        <f t="shared" si="426"/>
        <v>0</v>
      </c>
      <c r="BL861" s="2">
        <f t="shared" si="426"/>
        <v>0</v>
      </c>
      <c r="BM861" s="2">
        <f t="shared" si="426"/>
        <v>0</v>
      </c>
      <c r="BN861" s="2">
        <f t="shared" si="426"/>
        <v>0</v>
      </c>
      <c r="BO861" s="2">
        <f t="shared" si="426"/>
        <v>0</v>
      </c>
    </row>
    <row r="862" spans="1:67">
      <c r="B862" s="14"/>
      <c r="E862" s="178"/>
      <c r="F862" s="178"/>
    </row>
    <row r="863" spans="1:67">
      <c r="A863" t="s">
        <v>336</v>
      </c>
      <c r="B863" s="14" t="s">
        <v>17</v>
      </c>
      <c r="E863" s="178"/>
      <c r="F863" s="178"/>
      <c r="I863" s="159" t="s">
        <v>336</v>
      </c>
      <c r="J863" s="2"/>
      <c r="L863" s="2">
        <f t="shared" ref="L863:BO863" si="427">SUM(L858,L861)</f>
        <v>0</v>
      </c>
      <c r="M863" s="2">
        <f t="shared" si="427"/>
        <v>0</v>
      </c>
      <c r="N863" s="2">
        <f t="shared" si="427"/>
        <v>0</v>
      </c>
      <c r="O863" s="2">
        <f t="shared" si="427"/>
        <v>0</v>
      </c>
      <c r="P863" s="2">
        <f t="shared" si="427"/>
        <v>0</v>
      </c>
      <c r="Q863" s="2">
        <f t="shared" si="427"/>
        <v>0</v>
      </c>
      <c r="R863" s="2">
        <f t="shared" si="427"/>
        <v>0</v>
      </c>
      <c r="S863" s="2">
        <f t="shared" si="427"/>
        <v>0</v>
      </c>
      <c r="T863" s="2">
        <f t="shared" si="427"/>
        <v>0</v>
      </c>
      <c r="U863" s="2">
        <f t="shared" si="427"/>
        <v>0</v>
      </c>
      <c r="V863" s="2">
        <f t="shared" si="427"/>
        <v>0</v>
      </c>
      <c r="W863" s="2">
        <f t="shared" si="427"/>
        <v>0</v>
      </c>
      <c r="X863" s="2">
        <f t="shared" si="427"/>
        <v>0</v>
      </c>
      <c r="Y863" s="2">
        <f t="shared" si="427"/>
        <v>0</v>
      </c>
      <c r="Z863" s="2">
        <f t="shared" si="427"/>
        <v>4479.1270124868388</v>
      </c>
      <c r="AA863" s="2">
        <f t="shared" si="427"/>
        <v>4591.1051877990103</v>
      </c>
      <c r="AB863" s="2">
        <f t="shared" si="427"/>
        <v>4705.8828174939854</v>
      </c>
      <c r="AC863" s="2">
        <f t="shared" si="427"/>
        <v>4823.5298879313341</v>
      </c>
      <c r="AD863" s="2">
        <f t="shared" si="427"/>
        <v>4944.1181351296173</v>
      </c>
      <c r="AE863" s="2">
        <f t="shared" si="427"/>
        <v>5067.7210885078584</v>
      </c>
      <c r="AF863" s="2">
        <f t="shared" si="427"/>
        <v>5194.414115720554</v>
      </c>
      <c r="AG863" s="2">
        <f t="shared" si="427"/>
        <v>5324.2744686135675</v>
      </c>
      <c r="AH863" s="2">
        <f t="shared" si="427"/>
        <v>5457.3813303289062</v>
      </c>
      <c r="AI863" s="2">
        <f t="shared" si="427"/>
        <v>5593.8158635871287</v>
      </c>
      <c r="AJ863" s="2">
        <f t="shared" si="427"/>
        <v>5733.6612601768065</v>
      </c>
      <c r="AK863" s="2">
        <f t="shared" si="427"/>
        <v>5877.002791681226</v>
      </c>
      <c r="AL863" s="2">
        <f t="shared" si="427"/>
        <v>6023.9278614732566</v>
      </c>
      <c r="AM863" s="2">
        <f t="shared" si="427"/>
        <v>6174.5260580100876</v>
      </c>
      <c r="AN863" s="2">
        <f t="shared" si="427"/>
        <v>6328.8892094603389</v>
      </c>
      <c r="AO863" s="2">
        <f t="shared" si="427"/>
        <v>6487.1114396968487</v>
      </c>
      <c r="AP863" s="2">
        <f t="shared" si="427"/>
        <v>6649.2892256892683</v>
      </c>
      <c r="AQ863" s="2">
        <f t="shared" si="427"/>
        <v>6815.5214563315012</v>
      </c>
      <c r="AR863" s="2">
        <f t="shared" si="427"/>
        <v>6985.9094927397873</v>
      </c>
      <c r="AS863" s="2">
        <f t="shared" si="427"/>
        <v>7160.5572300582817</v>
      </c>
      <c r="AT863" s="2">
        <f t="shared" si="427"/>
        <v>7339.571160809739</v>
      </c>
      <c r="AU863" s="2">
        <f t="shared" si="427"/>
        <v>7523.0604398299811</v>
      </c>
      <c r="AV863" s="2">
        <f t="shared" si="427"/>
        <v>7711.1369508257312</v>
      </c>
      <c r="AW863" s="2">
        <f t="shared" si="427"/>
        <v>7903.915374596374</v>
      </c>
      <c r="AX863" s="2">
        <f t="shared" si="427"/>
        <v>8101.5132589612813</v>
      </c>
      <c r="AY863" s="2">
        <f t="shared" si="427"/>
        <v>8304.0510904353141</v>
      </c>
      <c r="AZ863" s="2">
        <f t="shared" si="427"/>
        <v>8511.6523676961951</v>
      </c>
      <c r="BA863" s="2">
        <f t="shared" si="427"/>
        <v>8724.4436768886007</v>
      </c>
      <c r="BB863" s="2">
        <f t="shared" si="427"/>
        <v>8942.5547688108145</v>
      </c>
      <c r="BC863" s="2">
        <f t="shared" si="427"/>
        <v>9166.1186380310864</v>
      </c>
      <c r="BD863" s="2">
        <f t="shared" si="427"/>
        <v>9395.2716039818606</v>
      </c>
      <c r="BE863" s="2">
        <f t="shared" si="427"/>
        <v>9630.1533940814079</v>
      </c>
      <c r="BF863" s="2">
        <f t="shared" si="427"/>
        <v>9870.9072289334417</v>
      </c>
      <c r="BG863" s="2">
        <f t="shared" si="427"/>
        <v>10117.679909656779</v>
      </c>
      <c r="BH863" s="2">
        <f t="shared" si="427"/>
        <v>10370.621907398197</v>
      </c>
      <c r="BI863" s="2">
        <f t="shared" si="427"/>
        <v>10629.887455083152</v>
      </c>
      <c r="BJ863" s="2">
        <f t="shared" si="427"/>
        <v>10895.63464146023</v>
      </c>
      <c r="BK863" s="2">
        <f t="shared" si="427"/>
        <v>11168.025507496737</v>
      </c>
      <c r="BL863" s="2">
        <f t="shared" si="427"/>
        <v>11447.226145184153</v>
      </c>
      <c r="BM863" s="2">
        <f t="shared" si="427"/>
        <v>11733.406798813758</v>
      </c>
      <c r="BN863" s="2">
        <f t="shared" si="427"/>
        <v>12026.741968784099</v>
      </c>
      <c r="BO863" s="2">
        <f t="shared" si="427"/>
        <v>12327.410518003702</v>
      </c>
    </row>
    <row r="864" spans="1:67">
      <c r="B864" s="14"/>
      <c r="E864" s="178"/>
      <c r="F864" s="178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 spans="1:67">
      <c r="A865">
        <f>+A857+1</f>
        <v>26</v>
      </c>
      <c r="B865" s="13" t="s">
        <v>577</v>
      </c>
      <c r="C865" s="176">
        <v>2011</v>
      </c>
      <c r="D865" s="159">
        <v>1</v>
      </c>
      <c r="E865" s="159">
        <v>595</v>
      </c>
      <c r="F865" s="159">
        <v>0</v>
      </c>
      <c r="G865" s="159">
        <v>15</v>
      </c>
      <c r="H865" s="59">
        <f>(DATE(C865,12,31)-DATE(C865,D865,1)+1)/365</f>
        <v>1</v>
      </c>
      <c r="I865" s="177">
        <f>+$C$7</f>
        <v>2.5000000000000001E-2</v>
      </c>
      <c r="J865" s="2">
        <f>NPV($C$4,M865:BO865)+L865</f>
        <v>6395.1406357045435</v>
      </c>
      <c r="L865" s="2">
        <f>+L871</f>
        <v>595</v>
      </c>
      <c r="M865" s="2">
        <f t="shared" ref="M865:BO865" si="428">+M871</f>
        <v>609.875</v>
      </c>
      <c r="N865" s="2">
        <f t="shared" si="428"/>
        <v>625.12187499999993</v>
      </c>
      <c r="O865" s="2">
        <f t="shared" si="428"/>
        <v>640.74992187499993</v>
      </c>
      <c r="P865" s="2">
        <f t="shared" si="428"/>
        <v>656.7686699218749</v>
      </c>
      <c r="Q865" s="2">
        <f t="shared" si="428"/>
        <v>673.18788666992168</v>
      </c>
      <c r="R865" s="2">
        <f t="shared" si="428"/>
        <v>690.0175838366697</v>
      </c>
      <c r="S865" s="2">
        <f t="shared" si="428"/>
        <v>707.26802343258646</v>
      </c>
      <c r="T865" s="2">
        <f t="shared" si="428"/>
        <v>724.94972401840107</v>
      </c>
      <c r="U865" s="2">
        <f t="shared" si="428"/>
        <v>743.07346711886089</v>
      </c>
      <c r="V865" s="2">
        <f t="shared" si="428"/>
        <v>761.65030379683242</v>
      </c>
      <c r="W865" s="2">
        <f t="shared" si="428"/>
        <v>780.69156139175323</v>
      </c>
      <c r="X865" s="2">
        <f t="shared" si="428"/>
        <v>800.20885042654697</v>
      </c>
      <c r="Y865" s="2">
        <f t="shared" si="428"/>
        <v>820.21407168721066</v>
      </c>
      <c r="Z865" s="2">
        <f t="shared" si="428"/>
        <v>0</v>
      </c>
      <c r="AA865" s="2">
        <f t="shared" si="428"/>
        <v>0</v>
      </c>
      <c r="AB865" s="2">
        <f t="shared" si="428"/>
        <v>0</v>
      </c>
      <c r="AC865" s="2">
        <f t="shared" si="428"/>
        <v>0</v>
      </c>
      <c r="AD865" s="2">
        <f t="shared" si="428"/>
        <v>0</v>
      </c>
      <c r="AE865" s="2">
        <f t="shared" si="428"/>
        <v>0</v>
      </c>
      <c r="AF865" s="2">
        <f t="shared" si="428"/>
        <v>0</v>
      </c>
      <c r="AG865" s="2">
        <f t="shared" si="428"/>
        <v>0</v>
      </c>
      <c r="AH865" s="2">
        <f t="shared" si="428"/>
        <v>0</v>
      </c>
      <c r="AI865" s="2">
        <f t="shared" si="428"/>
        <v>0</v>
      </c>
      <c r="AJ865" s="2">
        <f t="shared" si="428"/>
        <v>0</v>
      </c>
      <c r="AK865" s="2">
        <f t="shared" si="428"/>
        <v>0</v>
      </c>
      <c r="AL865" s="2">
        <f t="shared" si="428"/>
        <v>0</v>
      </c>
      <c r="AM865" s="2">
        <f t="shared" si="428"/>
        <v>0</v>
      </c>
      <c r="AN865" s="2">
        <f t="shared" si="428"/>
        <v>0</v>
      </c>
      <c r="AO865" s="2">
        <f t="shared" si="428"/>
        <v>0</v>
      </c>
      <c r="AP865" s="2">
        <f t="shared" si="428"/>
        <v>0</v>
      </c>
      <c r="AQ865" s="2">
        <f t="shared" si="428"/>
        <v>0</v>
      </c>
      <c r="AR865" s="2">
        <f t="shared" si="428"/>
        <v>0</v>
      </c>
      <c r="AS865" s="2">
        <f t="shared" si="428"/>
        <v>0</v>
      </c>
      <c r="AT865" s="2">
        <f t="shared" si="428"/>
        <v>0</v>
      </c>
      <c r="AU865" s="2">
        <f t="shared" si="428"/>
        <v>0</v>
      </c>
      <c r="AV865" s="2">
        <f t="shared" si="428"/>
        <v>0</v>
      </c>
      <c r="AW865" s="2">
        <f t="shared" si="428"/>
        <v>0</v>
      </c>
      <c r="AX865" s="2">
        <f t="shared" si="428"/>
        <v>0</v>
      </c>
      <c r="AY865" s="2">
        <f t="shared" si="428"/>
        <v>0</v>
      </c>
      <c r="AZ865" s="2">
        <f t="shared" si="428"/>
        <v>0</v>
      </c>
      <c r="BA865" s="2">
        <f t="shared" si="428"/>
        <v>0</v>
      </c>
      <c r="BB865" s="2">
        <f t="shared" si="428"/>
        <v>0</v>
      </c>
      <c r="BC865" s="2">
        <f t="shared" si="428"/>
        <v>0</v>
      </c>
      <c r="BD865" s="2">
        <f t="shared" si="428"/>
        <v>0</v>
      </c>
      <c r="BE865" s="2">
        <f t="shared" si="428"/>
        <v>0</v>
      </c>
      <c r="BF865" s="2">
        <f t="shared" si="428"/>
        <v>0</v>
      </c>
      <c r="BG865" s="2">
        <f t="shared" si="428"/>
        <v>0</v>
      </c>
      <c r="BH865" s="2">
        <f t="shared" si="428"/>
        <v>0</v>
      </c>
      <c r="BI865" s="2">
        <f t="shared" si="428"/>
        <v>0</v>
      </c>
      <c r="BJ865" s="2">
        <f t="shared" si="428"/>
        <v>0</v>
      </c>
      <c r="BK865" s="2">
        <f t="shared" si="428"/>
        <v>0</v>
      </c>
      <c r="BL865" s="2">
        <f t="shared" si="428"/>
        <v>0</v>
      </c>
      <c r="BM865" s="2">
        <f t="shared" si="428"/>
        <v>0</v>
      </c>
      <c r="BN865" s="2">
        <f t="shared" si="428"/>
        <v>0</v>
      </c>
      <c r="BO865" s="2">
        <f t="shared" si="428"/>
        <v>0</v>
      </c>
    </row>
    <row r="866" spans="1:67">
      <c r="B866" s="14" t="s">
        <v>324</v>
      </c>
      <c r="E866" s="178"/>
      <c r="F866" s="178"/>
      <c r="L866" s="2">
        <f t="shared" ref="L866:BO866" si="429">IF(OR(L$10&lt;$C865,L$10&gt;$C865+$G865),0,IF(L$10=$C865,$E865*(1+$I865)^(L$10-$E$663)*$H865,IF(L$10=$C865+$G865,$E865*(1+$I865)^(L$10-$E$663)*(1-$H865),$E865*(1+$I865)^(L$10-$E$663))))</f>
        <v>595</v>
      </c>
      <c r="M866" s="2">
        <f t="shared" si="429"/>
        <v>609.875</v>
      </c>
      <c r="N866" s="2">
        <f t="shared" si="429"/>
        <v>625.12187499999993</v>
      </c>
      <c r="O866" s="2">
        <f t="shared" si="429"/>
        <v>640.74992187499993</v>
      </c>
      <c r="P866" s="2">
        <f t="shared" si="429"/>
        <v>656.7686699218749</v>
      </c>
      <c r="Q866" s="2">
        <f t="shared" si="429"/>
        <v>673.18788666992168</v>
      </c>
      <c r="R866" s="2">
        <f t="shared" si="429"/>
        <v>690.0175838366697</v>
      </c>
      <c r="S866" s="2">
        <f t="shared" si="429"/>
        <v>707.26802343258646</v>
      </c>
      <c r="T866" s="2">
        <f t="shared" si="429"/>
        <v>724.94972401840107</v>
      </c>
      <c r="U866" s="2">
        <f t="shared" si="429"/>
        <v>743.07346711886089</v>
      </c>
      <c r="V866" s="2">
        <f t="shared" si="429"/>
        <v>761.65030379683242</v>
      </c>
      <c r="W866" s="2">
        <f t="shared" si="429"/>
        <v>780.69156139175323</v>
      </c>
      <c r="X866" s="2">
        <f t="shared" si="429"/>
        <v>800.20885042654697</v>
      </c>
      <c r="Y866" s="2">
        <f t="shared" si="429"/>
        <v>820.21407168721066</v>
      </c>
      <c r="Z866" s="2">
        <f t="shared" si="429"/>
        <v>0</v>
      </c>
      <c r="AA866" s="2">
        <f t="shared" si="429"/>
        <v>0</v>
      </c>
      <c r="AB866" s="2">
        <f t="shared" si="429"/>
        <v>0</v>
      </c>
      <c r="AC866" s="2">
        <f t="shared" si="429"/>
        <v>0</v>
      </c>
      <c r="AD866" s="2">
        <f t="shared" si="429"/>
        <v>0</v>
      </c>
      <c r="AE866" s="2">
        <f t="shared" si="429"/>
        <v>0</v>
      </c>
      <c r="AF866" s="2">
        <f t="shared" si="429"/>
        <v>0</v>
      </c>
      <c r="AG866" s="2">
        <f t="shared" si="429"/>
        <v>0</v>
      </c>
      <c r="AH866" s="2">
        <f t="shared" si="429"/>
        <v>0</v>
      </c>
      <c r="AI866" s="2">
        <f t="shared" si="429"/>
        <v>0</v>
      </c>
      <c r="AJ866" s="2">
        <f t="shared" si="429"/>
        <v>0</v>
      </c>
      <c r="AK866" s="2">
        <f t="shared" si="429"/>
        <v>0</v>
      </c>
      <c r="AL866" s="2">
        <f t="shared" si="429"/>
        <v>0</v>
      </c>
      <c r="AM866" s="2">
        <f t="shared" si="429"/>
        <v>0</v>
      </c>
      <c r="AN866" s="2">
        <f t="shared" si="429"/>
        <v>0</v>
      </c>
      <c r="AO866" s="2">
        <f t="shared" si="429"/>
        <v>0</v>
      </c>
      <c r="AP866" s="2">
        <f t="shared" si="429"/>
        <v>0</v>
      </c>
      <c r="AQ866" s="2">
        <f t="shared" si="429"/>
        <v>0</v>
      </c>
      <c r="AR866" s="2">
        <f t="shared" si="429"/>
        <v>0</v>
      </c>
      <c r="AS866" s="2">
        <f t="shared" si="429"/>
        <v>0</v>
      </c>
      <c r="AT866" s="2">
        <f t="shared" si="429"/>
        <v>0</v>
      </c>
      <c r="AU866" s="2">
        <f t="shared" si="429"/>
        <v>0</v>
      </c>
      <c r="AV866" s="2">
        <f t="shared" si="429"/>
        <v>0</v>
      </c>
      <c r="AW866" s="2">
        <f t="shared" si="429"/>
        <v>0</v>
      </c>
      <c r="AX866" s="2">
        <f t="shared" si="429"/>
        <v>0</v>
      </c>
      <c r="AY866" s="2">
        <f t="shared" si="429"/>
        <v>0</v>
      </c>
      <c r="AZ866" s="2">
        <f t="shared" si="429"/>
        <v>0</v>
      </c>
      <c r="BA866" s="2">
        <f t="shared" si="429"/>
        <v>0</v>
      </c>
      <c r="BB866" s="2">
        <f t="shared" si="429"/>
        <v>0</v>
      </c>
      <c r="BC866" s="2">
        <f t="shared" si="429"/>
        <v>0</v>
      </c>
      <c r="BD866" s="2">
        <f t="shared" si="429"/>
        <v>0</v>
      </c>
      <c r="BE866" s="2">
        <f t="shared" si="429"/>
        <v>0</v>
      </c>
      <c r="BF866" s="2">
        <f t="shared" si="429"/>
        <v>0</v>
      </c>
      <c r="BG866" s="2">
        <f t="shared" si="429"/>
        <v>0</v>
      </c>
      <c r="BH866" s="2">
        <f t="shared" si="429"/>
        <v>0</v>
      </c>
      <c r="BI866" s="2">
        <f t="shared" si="429"/>
        <v>0</v>
      </c>
      <c r="BJ866" s="2">
        <f t="shared" si="429"/>
        <v>0</v>
      </c>
      <c r="BK866" s="2">
        <f t="shared" si="429"/>
        <v>0</v>
      </c>
      <c r="BL866" s="2">
        <f t="shared" si="429"/>
        <v>0</v>
      </c>
      <c r="BM866" s="2">
        <f t="shared" si="429"/>
        <v>0</v>
      </c>
      <c r="BN866" s="2">
        <f t="shared" si="429"/>
        <v>0</v>
      </c>
      <c r="BO866" s="2">
        <f t="shared" si="429"/>
        <v>0</v>
      </c>
    </row>
    <row r="867" spans="1:67">
      <c r="B867" s="14"/>
      <c r="E867" s="178"/>
      <c r="F867" s="178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 spans="1:67">
      <c r="B868" s="15" t="s">
        <v>325</v>
      </c>
      <c r="E868" s="178"/>
      <c r="F868" s="178"/>
      <c r="L868" s="18">
        <v>1.5072504281997681</v>
      </c>
      <c r="M868" s="18">
        <v>2.4113826751708984</v>
      </c>
      <c r="N868" s="18">
        <v>4.1517562866210938</v>
      </c>
      <c r="O868" s="18">
        <v>4.2786440849304199</v>
      </c>
      <c r="P868" s="18">
        <v>2.5073871612548828</v>
      </c>
      <c r="Q868" s="18">
        <v>2.1687886714935303</v>
      </c>
      <c r="R868" s="18">
        <v>2.7687652036547661E-2</v>
      </c>
      <c r="S868" s="18">
        <v>2.7159042656421661E-2</v>
      </c>
      <c r="T868" s="18">
        <v>2.7217870578169823E-2</v>
      </c>
      <c r="U868" s="18">
        <v>4.8766642808914185E-2</v>
      </c>
      <c r="V868" s="18">
        <v>7.6590873301029205E-2</v>
      </c>
      <c r="W868" s="18">
        <v>0.10689447820186615</v>
      </c>
      <c r="X868" s="18">
        <v>0.12300166487693787</v>
      </c>
      <c r="Y868" s="18">
        <v>0.13943122327327728</v>
      </c>
      <c r="Z868" s="18">
        <v>0</v>
      </c>
      <c r="AA868" s="18">
        <v>0</v>
      </c>
      <c r="AB868" s="18">
        <v>0</v>
      </c>
      <c r="AC868" s="18">
        <v>0</v>
      </c>
      <c r="AD868" s="18">
        <v>0</v>
      </c>
      <c r="AE868" s="18">
        <v>0</v>
      </c>
      <c r="AF868" s="18">
        <v>0</v>
      </c>
      <c r="AG868" s="18">
        <v>0</v>
      </c>
      <c r="AH868" s="18">
        <v>0</v>
      </c>
      <c r="AI868" s="18">
        <v>0</v>
      </c>
      <c r="AJ868" s="18">
        <v>0</v>
      </c>
      <c r="AK868" s="18">
        <v>0</v>
      </c>
      <c r="AL868" s="18">
        <v>0</v>
      </c>
      <c r="AM868" s="18">
        <v>0</v>
      </c>
      <c r="AN868" s="18">
        <v>0</v>
      </c>
      <c r="AO868" s="18">
        <v>0</v>
      </c>
      <c r="AP868" s="18">
        <v>0</v>
      </c>
      <c r="AQ868" s="18">
        <v>0</v>
      </c>
      <c r="AR868" s="18">
        <v>0</v>
      </c>
      <c r="AS868" s="18">
        <v>0</v>
      </c>
      <c r="AT868" s="18">
        <v>0</v>
      </c>
      <c r="AU868" s="18">
        <v>0</v>
      </c>
      <c r="AV868" s="18">
        <v>0</v>
      </c>
      <c r="AW868" s="18">
        <v>0</v>
      </c>
      <c r="AX868" s="18">
        <v>0</v>
      </c>
      <c r="AY868" s="18">
        <v>0</v>
      </c>
      <c r="AZ868" s="18">
        <v>0</v>
      </c>
      <c r="BA868" s="18">
        <v>0</v>
      </c>
      <c r="BB868" s="18">
        <v>0</v>
      </c>
      <c r="BC868" s="18">
        <v>0</v>
      </c>
      <c r="BD868" s="18">
        <v>0</v>
      </c>
      <c r="BE868" s="18">
        <v>0</v>
      </c>
      <c r="BF868" s="18">
        <v>0</v>
      </c>
      <c r="BG868" s="18">
        <v>0</v>
      </c>
      <c r="BH868" s="18">
        <v>0</v>
      </c>
      <c r="BI868" s="18">
        <v>0</v>
      </c>
      <c r="BJ868" s="18">
        <v>0</v>
      </c>
      <c r="BK868" s="18">
        <v>0</v>
      </c>
      <c r="BL868" s="18">
        <v>0</v>
      </c>
      <c r="BM868" s="18">
        <v>0</v>
      </c>
      <c r="BN868" s="18">
        <v>0</v>
      </c>
      <c r="BO868" s="18">
        <v>0</v>
      </c>
    </row>
    <row r="869" spans="1:67">
      <c r="B869" s="14" t="s">
        <v>326</v>
      </c>
      <c r="E869" s="178"/>
      <c r="F869" s="178"/>
      <c r="L869" s="2">
        <f t="shared" ref="L869:BO869" si="430">IF(L$10&lt;$C865,0,$F865*L868*(1+$I865)^(L$10-$E$663))</f>
        <v>0</v>
      </c>
      <c r="M869" s="2">
        <f t="shared" si="430"/>
        <v>0</v>
      </c>
      <c r="N869" s="2">
        <f t="shared" si="430"/>
        <v>0</v>
      </c>
      <c r="O869" s="2">
        <f t="shared" si="430"/>
        <v>0</v>
      </c>
      <c r="P869" s="2">
        <f t="shared" si="430"/>
        <v>0</v>
      </c>
      <c r="Q869" s="2">
        <f t="shared" si="430"/>
        <v>0</v>
      </c>
      <c r="R869" s="2">
        <f t="shared" si="430"/>
        <v>0</v>
      </c>
      <c r="S869" s="2">
        <f t="shared" si="430"/>
        <v>0</v>
      </c>
      <c r="T869" s="2">
        <f t="shared" si="430"/>
        <v>0</v>
      </c>
      <c r="U869" s="2">
        <f t="shared" si="430"/>
        <v>0</v>
      </c>
      <c r="V869" s="2">
        <f t="shared" si="430"/>
        <v>0</v>
      </c>
      <c r="W869" s="2">
        <f t="shared" si="430"/>
        <v>0</v>
      </c>
      <c r="X869" s="2">
        <f t="shared" si="430"/>
        <v>0</v>
      </c>
      <c r="Y869" s="2">
        <f t="shared" si="430"/>
        <v>0</v>
      </c>
      <c r="Z869" s="2">
        <f t="shared" si="430"/>
        <v>0</v>
      </c>
      <c r="AA869" s="2">
        <f t="shared" si="430"/>
        <v>0</v>
      </c>
      <c r="AB869" s="2">
        <f t="shared" si="430"/>
        <v>0</v>
      </c>
      <c r="AC869" s="2">
        <f t="shared" si="430"/>
        <v>0</v>
      </c>
      <c r="AD869" s="2">
        <f t="shared" si="430"/>
        <v>0</v>
      </c>
      <c r="AE869" s="2">
        <f t="shared" si="430"/>
        <v>0</v>
      </c>
      <c r="AF869" s="2">
        <f t="shared" si="430"/>
        <v>0</v>
      </c>
      <c r="AG869" s="2">
        <f t="shared" si="430"/>
        <v>0</v>
      </c>
      <c r="AH869" s="2">
        <f t="shared" si="430"/>
        <v>0</v>
      </c>
      <c r="AI869" s="2">
        <f t="shared" si="430"/>
        <v>0</v>
      </c>
      <c r="AJ869" s="2">
        <f t="shared" si="430"/>
        <v>0</v>
      </c>
      <c r="AK869" s="2">
        <f t="shared" si="430"/>
        <v>0</v>
      </c>
      <c r="AL869" s="2">
        <f t="shared" si="430"/>
        <v>0</v>
      </c>
      <c r="AM869" s="2">
        <f t="shared" si="430"/>
        <v>0</v>
      </c>
      <c r="AN869" s="2">
        <f t="shared" si="430"/>
        <v>0</v>
      </c>
      <c r="AO869" s="2">
        <f t="shared" si="430"/>
        <v>0</v>
      </c>
      <c r="AP869" s="2">
        <f t="shared" si="430"/>
        <v>0</v>
      </c>
      <c r="AQ869" s="2">
        <f t="shared" si="430"/>
        <v>0</v>
      </c>
      <c r="AR869" s="2">
        <f t="shared" si="430"/>
        <v>0</v>
      </c>
      <c r="AS869" s="2">
        <f t="shared" si="430"/>
        <v>0</v>
      </c>
      <c r="AT869" s="2">
        <f t="shared" si="430"/>
        <v>0</v>
      </c>
      <c r="AU869" s="2">
        <f t="shared" si="430"/>
        <v>0</v>
      </c>
      <c r="AV869" s="2">
        <f t="shared" si="430"/>
        <v>0</v>
      </c>
      <c r="AW869" s="2">
        <f t="shared" si="430"/>
        <v>0</v>
      </c>
      <c r="AX869" s="2">
        <f t="shared" si="430"/>
        <v>0</v>
      </c>
      <c r="AY869" s="2">
        <f t="shared" si="430"/>
        <v>0</v>
      </c>
      <c r="AZ869" s="2">
        <f t="shared" si="430"/>
        <v>0</v>
      </c>
      <c r="BA869" s="2">
        <f t="shared" si="430"/>
        <v>0</v>
      </c>
      <c r="BB869" s="2">
        <f t="shared" si="430"/>
        <v>0</v>
      </c>
      <c r="BC869" s="2">
        <f t="shared" si="430"/>
        <v>0</v>
      </c>
      <c r="BD869" s="2">
        <f t="shared" si="430"/>
        <v>0</v>
      </c>
      <c r="BE869" s="2">
        <f t="shared" si="430"/>
        <v>0</v>
      </c>
      <c r="BF869" s="2">
        <f t="shared" si="430"/>
        <v>0</v>
      </c>
      <c r="BG869" s="2">
        <f t="shared" si="430"/>
        <v>0</v>
      </c>
      <c r="BH869" s="2">
        <f t="shared" si="430"/>
        <v>0</v>
      </c>
      <c r="BI869" s="2">
        <f t="shared" si="430"/>
        <v>0</v>
      </c>
      <c r="BJ869" s="2">
        <f t="shared" si="430"/>
        <v>0</v>
      </c>
      <c r="BK869" s="2">
        <f t="shared" si="430"/>
        <v>0</v>
      </c>
      <c r="BL869" s="2">
        <f t="shared" si="430"/>
        <v>0</v>
      </c>
      <c r="BM869" s="2">
        <f t="shared" si="430"/>
        <v>0</v>
      </c>
      <c r="BN869" s="2">
        <f t="shared" si="430"/>
        <v>0</v>
      </c>
      <c r="BO869" s="2">
        <f t="shared" si="430"/>
        <v>0</v>
      </c>
    </row>
    <row r="870" spans="1:67">
      <c r="B870" s="14"/>
      <c r="E870" s="178"/>
      <c r="F870" s="178"/>
    </row>
    <row r="871" spans="1:67">
      <c r="A871" t="s">
        <v>399</v>
      </c>
      <c r="B871" s="14" t="s">
        <v>17</v>
      </c>
      <c r="E871" s="178"/>
      <c r="F871" s="178"/>
      <c r="I871" s="159" t="s">
        <v>578</v>
      </c>
      <c r="L871" s="2">
        <f t="shared" ref="L871:BO871" si="431">SUM(L866,L869)</f>
        <v>595</v>
      </c>
      <c r="M871" s="2">
        <f t="shared" si="431"/>
        <v>609.875</v>
      </c>
      <c r="N871" s="2">
        <f t="shared" si="431"/>
        <v>625.12187499999993</v>
      </c>
      <c r="O871" s="2">
        <f t="shared" si="431"/>
        <v>640.74992187499993</v>
      </c>
      <c r="P871" s="2">
        <f t="shared" si="431"/>
        <v>656.7686699218749</v>
      </c>
      <c r="Q871" s="2">
        <f t="shared" si="431"/>
        <v>673.18788666992168</v>
      </c>
      <c r="R871" s="2">
        <f t="shared" si="431"/>
        <v>690.0175838366697</v>
      </c>
      <c r="S871" s="2">
        <f t="shared" si="431"/>
        <v>707.26802343258646</v>
      </c>
      <c r="T871" s="2">
        <f t="shared" si="431"/>
        <v>724.94972401840107</v>
      </c>
      <c r="U871" s="2">
        <f t="shared" si="431"/>
        <v>743.07346711886089</v>
      </c>
      <c r="V871" s="2">
        <f t="shared" si="431"/>
        <v>761.65030379683242</v>
      </c>
      <c r="W871" s="2">
        <f t="shared" si="431"/>
        <v>780.69156139175323</v>
      </c>
      <c r="X871" s="2">
        <f t="shared" si="431"/>
        <v>800.20885042654697</v>
      </c>
      <c r="Y871" s="2">
        <f t="shared" si="431"/>
        <v>820.21407168721066</v>
      </c>
      <c r="Z871" s="2">
        <f t="shared" si="431"/>
        <v>0</v>
      </c>
      <c r="AA871" s="2">
        <f t="shared" si="431"/>
        <v>0</v>
      </c>
      <c r="AB871" s="2">
        <f t="shared" si="431"/>
        <v>0</v>
      </c>
      <c r="AC871" s="2">
        <f t="shared" si="431"/>
        <v>0</v>
      </c>
      <c r="AD871" s="2">
        <f t="shared" si="431"/>
        <v>0</v>
      </c>
      <c r="AE871" s="2">
        <f t="shared" si="431"/>
        <v>0</v>
      </c>
      <c r="AF871" s="2">
        <f t="shared" si="431"/>
        <v>0</v>
      </c>
      <c r="AG871" s="2">
        <f t="shared" si="431"/>
        <v>0</v>
      </c>
      <c r="AH871" s="2">
        <f t="shared" si="431"/>
        <v>0</v>
      </c>
      <c r="AI871" s="2">
        <f t="shared" si="431"/>
        <v>0</v>
      </c>
      <c r="AJ871" s="2">
        <f t="shared" si="431"/>
        <v>0</v>
      </c>
      <c r="AK871" s="2">
        <f t="shared" si="431"/>
        <v>0</v>
      </c>
      <c r="AL871" s="2">
        <f t="shared" si="431"/>
        <v>0</v>
      </c>
      <c r="AM871" s="2">
        <f t="shared" si="431"/>
        <v>0</v>
      </c>
      <c r="AN871" s="2">
        <f t="shared" si="431"/>
        <v>0</v>
      </c>
      <c r="AO871" s="2">
        <f t="shared" si="431"/>
        <v>0</v>
      </c>
      <c r="AP871" s="2">
        <f t="shared" si="431"/>
        <v>0</v>
      </c>
      <c r="AQ871" s="2">
        <f t="shared" si="431"/>
        <v>0</v>
      </c>
      <c r="AR871" s="2">
        <f t="shared" si="431"/>
        <v>0</v>
      </c>
      <c r="AS871" s="2">
        <f t="shared" si="431"/>
        <v>0</v>
      </c>
      <c r="AT871" s="2">
        <f t="shared" si="431"/>
        <v>0</v>
      </c>
      <c r="AU871" s="2">
        <f t="shared" si="431"/>
        <v>0</v>
      </c>
      <c r="AV871" s="2">
        <f t="shared" si="431"/>
        <v>0</v>
      </c>
      <c r="AW871" s="2">
        <f t="shared" si="431"/>
        <v>0</v>
      </c>
      <c r="AX871" s="2">
        <f t="shared" si="431"/>
        <v>0</v>
      </c>
      <c r="AY871" s="2">
        <f t="shared" si="431"/>
        <v>0</v>
      </c>
      <c r="AZ871" s="2">
        <f t="shared" si="431"/>
        <v>0</v>
      </c>
      <c r="BA871" s="2">
        <f t="shared" si="431"/>
        <v>0</v>
      </c>
      <c r="BB871" s="2">
        <f t="shared" si="431"/>
        <v>0</v>
      </c>
      <c r="BC871" s="2">
        <f t="shared" si="431"/>
        <v>0</v>
      </c>
      <c r="BD871" s="2">
        <f t="shared" si="431"/>
        <v>0</v>
      </c>
      <c r="BE871" s="2">
        <f t="shared" si="431"/>
        <v>0</v>
      </c>
      <c r="BF871" s="2">
        <f t="shared" si="431"/>
        <v>0</v>
      </c>
      <c r="BG871" s="2">
        <f t="shared" si="431"/>
        <v>0</v>
      </c>
      <c r="BH871" s="2">
        <f t="shared" si="431"/>
        <v>0</v>
      </c>
      <c r="BI871" s="2">
        <f t="shared" si="431"/>
        <v>0</v>
      </c>
      <c r="BJ871" s="2">
        <f t="shared" si="431"/>
        <v>0</v>
      </c>
      <c r="BK871" s="2">
        <f t="shared" si="431"/>
        <v>0</v>
      </c>
      <c r="BL871" s="2">
        <f t="shared" si="431"/>
        <v>0</v>
      </c>
      <c r="BM871" s="2">
        <f t="shared" si="431"/>
        <v>0</v>
      </c>
      <c r="BN871" s="2">
        <f t="shared" si="431"/>
        <v>0</v>
      </c>
      <c r="BO871" s="2">
        <f t="shared" si="431"/>
        <v>0</v>
      </c>
    </row>
    <row r="872" spans="1:67">
      <c r="B872" s="14"/>
      <c r="E872" s="178"/>
      <c r="F872" s="178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 spans="1:67">
      <c r="A873">
        <f>+A865+1</f>
        <v>27</v>
      </c>
      <c r="B873" s="13" t="s">
        <v>579</v>
      </c>
      <c r="C873" s="176">
        <v>2011</v>
      </c>
      <c r="D873" s="159">
        <v>1</v>
      </c>
      <c r="E873" s="159">
        <v>595</v>
      </c>
      <c r="F873" s="159">
        <v>0</v>
      </c>
      <c r="G873" s="159">
        <v>18</v>
      </c>
      <c r="H873" s="59">
        <f>(DATE(C873,12,31)-DATE(C873,D873,1)+1)/365</f>
        <v>1</v>
      </c>
      <c r="I873" s="177">
        <f>+$C$7</f>
        <v>2.5000000000000001E-2</v>
      </c>
      <c r="J873" s="2">
        <f>NPV($C$4,M873:BO873)+L873</f>
        <v>7332.717198414065</v>
      </c>
      <c r="L873" s="2">
        <f>+L879</f>
        <v>595</v>
      </c>
      <c r="M873" s="2">
        <f t="shared" ref="M873:BO873" si="432">+M879</f>
        <v>609.875</v>
      </c>
      <c r="N873" s="2">
        <f t="shared" si="432"/>
        <v>625.12187499999993</v>
      </c>
      <c r="O873" s="2">
        <f t="shared" si="432"/>
        <v>640.74992187499993</v>
      </c>
      <c r="P873" s="2">
        <f t="shared" si="432"/>
        <v>656.7686699218749</v>
      </c>
      <c r="Q873" s="2">
        <f t="shared" si="432"/>
        <v>673.18788666992168</v>
      </c>
      <c r="R873" s="2">
        <f t="shared" si="432"/>
        <v>690.0175838366697</v>
      </c>
      <c r="S873" s="2">
        <f t="shared" si="432"/>
        <v>707.26802343258646</v>
      </c>
      <c r="T873" s="2">
        <f t="shared" si="432"/>
        <v>724.94972401840107</v>
      </c>
      <c r="U873" s="2">
        <f t="shared" si="432"/>
        <v>743.07346711886089</v>
      </c>
      <c r="V873" s="2">
        <f t="shared" si="432"/>
        <v>761.65030379683242</v>
      </c>
      <c r="W873" s="2">
        <f t="shared" si="432"/>
        <v>780.69156139175323</v>
      </c>
      <c r="X873" s="2">
        <f t="shared" si="432"/>
        <v>800.20885042654697</v>
      </c>
      <c r="Y873" s="2">
        <f t="shared" si="432"/>
        <v>820.21407168721066</v>
      </c>
      <c r="Z873" s="2">
        <f t="shared" si="432"/>
        <v>840.7194234793908</v>
      </c>
      <c r="AA873" s="2">
        <f t="shared" si="432"/>
        <v>861.73740906637579</v>
      </c>
      <c r="AB873" s="2">
        <f t="shared" si="432"/>
        <v>883.2808442930351</v>
      </c>
      <c r="AC873" s="2">
        <f t="shared" si="432"/>
        <v>0</v>
      </c>
      <c r="AD873" s="2">
        <f t="shared" si="432"/>
        <v>0</v>
      </c>
      <c r="AE873" s="2">
        <f t="shared" si="432"/>
        <v>0</v>
      </c>
      <c r="AF873" s="2">
        <f t="shared" si="432"/>
        <v>0</v>
      </c>
      <c r="AG873" s="2">
        <f t="shared" si="432"/>
        <v>0</v>
      </c>
      <c r="AH873" s="2">
        <f t="shared" si="432"/>
        <v>0</v>
      </c>
      <c r="AI873" s="2">
        <f t="shared" si="432"/>
        <v>0</v>
      </c>
      <c r="AJ873" s="2">
        <f t="shared" si="432"/>
        <v>0</v>
      </c>
      <c r="AK873" s="2">
        <f t="shared" si="432"/>
        <v>0</v>
      </c>
      <c r="AL873" s="2">
        <f t="shared" si="432"/>
        <v>0</v>
      </c>
      <c r="AM873" s="2">
        <f t="shared" si="432"/>
        <v>0</v>
      </c>
      <c r="AN873" s="2">
        <f t="shared" si="432"/>
        <v>0</v>
      </c>
      <c r="AO873" s="2">
        <f t="shared" si="432"/>
        <v>0</v>
      </c>
      <c r="AP873" s="2">
        <f t="shared" si="432"/>
        <v>0</v>
      </c>
      <c r="AQ873" s="2">
        <f t="shared" si="432"/>
        <v>0</v>
      </c>
      <c r="AR873" s="2">
        <f t="shared" si="432"/>
        <v>0</v>
      </c>
      <c r="AS873" s="2">
        <f t="shared" si="432"/>
        <v>0</v>
      </c>
      <c r="AT873" s="2">
        <f t="shared" si="432"/>
        <v>0</v>
      </c>
      <c r="AU873" s="2">
        <f t="shared" si="432"/>
        <v>0</v>
      </c>
      <c r="AV873" s="2">
        <f t="shared" si="432"/>
        <v>0</v>
      </c>
      <c r="AW873" s="2">
        <f t="shared" si="432"/>
        <v>0</v>
      </c>
      <c r="AX873" s="2">
        <f t="shared" si="432"/>
        <v>0</v>
      </c>
      <c r="AY873" s="2">
        <f t="shared" si="432"/>
        <v>0</v>
      </c>
      <c r="AZ873" s="2">
        <f t="shared" si="432"/>
        <v>0</v>
      </c>
      <c r="BA873" s="2">
        <f t="shared" si="432"/>
        <v>0</v>
      </c>
      <c r="BB873" s="2">
        <f t="shared" si="432"/>
        <v>0</v>
      </c>
      <c r="BC873" s="2">
        <f t="shared" si="432"/>
        <v>0</v>
      </c>
      <c r="BD873" s="2">
        <f t="shared" si="432"/>
        <v>0</v>
      </c>
      <c r="BE873" s="2">
        <f t="shared" si="432"/>
        <v>0</v>
      </c>
      <c r="BF873" s="2">
        <f t="shared" si="432"/>
        <v>0</v>
      </c>
      <c r="BG873" s="2">
        <f t="shared" si="432"/>
        <v>0</v>
      </c>
      <c r="BH873" s="2">
        <f t="shared" si="432"/>
        <v>0</v>
      </c>
      <c r="BI873" s="2">
        <f t="shared" si="432"/>
        <v>0</v>
      </c>
      <c r="BJ873" s="2">
        <f t="shared" si="432"/>
        <v>0</v>
      </c>
      <c r="BK873" s="2">
        <f t="shared" si="432"/>
        <v>0</v>
      </c>
      <c r="BL873" s="2">
        <f t="shared" si="432"/>
        <v>0</v>
      </c>
      <c r="BM873" s="2">
        <f t="shared" si="432"/>
        <v>0</v>
      </c>
      <c r="BN873" s="2">
        <f t="shared" si="432"/>
        <v>0</v>
      </c>
      <c r="BO873" s="2">
        <f t="shared" si="432"/>
        <v>0</v>
      </c>
    </row>
    <row r="874" spans="1:67">
      <c r="B874" s="14" t="s">
        <v>324</v>
      </c>
      <c r="L874" s="2">
        <f t="shared" ref="L874:BO874" si="433">IF(OR(L$10&lt;$C873,L$10&gt;$C873+$G873),0,IF(L$10=$C873,$E873*(1+$I873)^(L$10-$E$663)*$H873,IF(L$10=$C873+$G873,$E873*(1+$I873)^(L$10-$E$663)*(1-$H873),$E873*(1+$I873)^(L$10-$E$663))))</f>
        <v>595</v>
      </c>
      <c r="M874" s="2">
        <f t="shared" si="433"/>
        <v>609.875</v>
      </c>
      <c r="N874" s="2">
        <f t="shared" si="433"/>
        <v>625.12187499999993</v>
      </c>
      <c r="O874" s="2">
        <f t="shared" si="433"/>
        <v>640.74992187499993</v>
      </c>
      <c r="P874" s="2">
        <f t="shared" si="433"/>
        <v>656.7686699218749</v>
      </c>
      <c r="Q874" s="2">
        <f t="shared" si="433"/>
        <v>673.18788666992168</v>
      </c>
      <c r="R874" s="2">
        <f t="shared" si="433"/>
        <v>690.0175838366697</v>
      </c>
      <c r="S874" s="2">
        <f t="shared" si="433"/>
        <v>707.26802343258646</v>
      </c>
      <c r="T874" s="2">
        <f t="shared" si="433"/>
        <v>724.94972401840107</v>
      </c>
      <c r="U874" s="2">
        <f t="shared" si="433"/>
        <v>743.07346711886089</v>
      </c>
      <c r="V874" s="2">
        <f t="shared" si="433"/>
        <v>761.65030379683242</v>
      </c>
      <c r="W874" s="2">
        <f t="shared" si="433"/>
        <v>780.69156139175323</v>
      </c>
      <c r="X874" s="2">
        <f t="shared" si="433"/>
        <v>800.20885042654697</v>
      </c>
      <c r="Y874" s="2">
        <f t="shared" si="433"/>
        <v>820.21407168721066</v>
      </c>
      <c r="Z874" s="2">
        <f t="shared" si="433"/>
        <v>840.7194234793908</v>
      </c>
      <c r="AA874" s="2">
        <f t="shared" si="433"/>
        <v>861.73740906637579</v>
      </c>
      <c r="AB874" s="2">
        <f t="shared" si="433"/>
        <v>883.2808442930351</v>
      </c>
      <c r="AC874" s="2">
        <f t="shared" si="433"/>
        <v>0</v>
      </c>
      <c r="AD874" s="2">
        <f t="shared" si="433"/>
        <v>0</v>
      </c>
      <c r="AE874" s="2">
        <f t="shared" si="433"/>
        <v>0</v>
      </c>
      <c r="AF874" s="2">
        <f t="shared" si="433"/>
        <v>0</v>
      </c>
      <c r="AG874" s="2">
        <f t="shared" si="433"/>
        <v>0</v>
      </c>
      <c r="AH874" s="2">
        <f t="shared" si="433"/>
        <v>0</v>
      </c>
      <c r="AI874" s="2">
        <f t="shared" si="433"/>
        <v>0</v>
      </c>
      <c r="AJ874" s="2">
        <f t="shared" si="433"/>
        <v>0</v>
      </c>
      <c r="AK874" s="2">
        <f t="shared" si="433"/>
        <v>0</v>
      </c>
      <c r="AL874" s="2">
        <f t="shared" si="433"/>
        <v>0</v>
      </c>
      <c r="AM874" s="2">
        <f t="shared" si="433"/>
        <v>0</v>
      </c>
      <c r="AN874" s="2">
        <f t="shared" si="433"/>
        <v>0</v>
      </c>
      <c r="AO874" s="2">
        <f t="shared" si="433"/>
        <v>0</v>
      </c>
      <c r="AP874" s="2">
        <f t="shared" si="433"/>
        <v>0</v>
      </c>
      <c r="AQ874" s="2">
        <f t="shared" si="433"/>
        <v>0</v>
      </c>
      <c r="AR874" s="2">
        <f t="shared" si="433"/>
        <v>0</v>
      </c>
      <c r="AS874" s="2">
        <f t="shared" si="433"/>
        <v>0</v>
      </c>
      <c r="AT874" s="2">
        <f t="shared" si="433"/>
        <v>0</v>
      </c>
      <c r="AU874" s="2">
        <f t="shared" si="433"/>
        <v>0</v>
      </c>
      <c r="AV874" s="2">
        <f t="shared" si="433"/>
        <v>0</v>
      </c>
      <c r="AW874" s="2">
        <f t="shared" si="433"/>
        <v>0</v>
      </c>
      <c r="AX874" s="2">
        <f t="shared" si="433"/>
        <v>0</v>
      </c>
      <c r="AY874" s="2">
        <f t="shared" si="433"/>
        <v>0</v>
      </c>
      <c r="AZ874" s="2">
        <f t="shared" si="433"/>
        <v>0</v>
      </c>
      <c r="BA874" s="2">
        <f t="shared" si="433"/>
        <v>0</v>
      </c>
      <c r="BB874" s="2">
        <f t="shared" si="433"/>
        <v>0</v>
      </c>
      <c r="BC874" s="2">
        <f t="shared" si="433"/>
        <v>0</v>
      </c>
      <c r="BD874" s="2">
        <f t="shared" si="433"/>
        <v>0</v>
      </c>
      <c r="BE874" s="2">
        <f t="shared" si="433"/>
        <v>0</v>
      </c>
      <c r="BF874" s="2">
        <f t="shared" si="433"/>
        <v>0</v>
      </c>
      <c r="BG874" s="2">
        <f t="shared" si="433"/>
        <v>0</v>
      </c>
      <c r="BH874" s="2">
        <f t="shared" si="433"/>
        <v>0</v>
      </c>
      <c r="BI874" s="2">
        <f t="shared" si="433"/>
        <v>0</v>
      </c>
      <c r="BJ874" s="2">
        <f t="shared" si="433"/>
        <v>0</v>
      </c>
      <c r="BK874" s="2">
        <f t="shared" si="433"/>
        <v>0</v>
      </c>
      <c r="BL874" s="2">
        <f t="shared" si="433"/>
        <v>0</v>
      </c>
      <c r="BM874" s="2">
        <f t="shared" si="433"/>
        <v>0</v>
      </c>
      <c r="BN874" s="2">
        <f t="shared" si="433"/>
        <v>0</v>
      </c>
      <c r="BO874" s="2">
        <f t="shared" si="433"/>
        <v>0</v>
      </c>
    </row>
    <row r="875" spans="1:67">
      <c r="B875" s="14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 spans="1:67">
      <c r="B876" s="15" t="s">
        <v>325</v>
      </c>
      <c r="L876" s="18">
        <v>2.337193489074707</v>
      </c>
      <c r="M876" s="18">
        <v>3.5561439990997314</v>
      </c>
      <c r="N876" s="18">
        <v>6.2093181610107422</v>
      </c>
      <c r="O876" s="18">
        <v>6.4143667221069336</v>
      </c>
      <c r="P876" s="18">
        <v>3.948920726776123</v>
      </c>
      <c r="Q876" s="18">
        <v>3.2790596485137939</v>
      </c>
      <c r="R876" s="18">
        <v>2.8135942295193672E-2</v>
      </c>
      <c r="S876" s="18">
        <v>2.7351180091500282E-2</v>
      </c>
      <c r="T876" s="18">
        <v>2.743992954492569E-2</v>
      </c>
      <c r="U876" s="18">
        <v>6.1163835227489471E-2</v>
      </c>
      <c r="V876" s="18">
        <v>9.8836466670036316E-2</v>
      </c>
      <c r="W876" s="18">
        <v>0.1456131637096405</v>
      </c>
      <c r="X876" s="18">
        <v>0.16815760731697083</v>
      </c>
      <c r="Y876" s="18">
        <v>0.19495317339897156</v>
      </c>
      <c r="Z876" s="18">
        <v>0.24734482169151306</v>
      </c>
      <c r="AA876" s="18">
        <v>0.28142109513282776</v>
      </c>
      <c r="AB876" s="18">
        <v>0.33822157979011536</v>
      </c>
      <c r="AC876" s="18">
        <v>0</v>
      </c>
      <c r="AD876" s="18">
        <v>0</v>
      </c>
      <c r="AE876" s="18">
        <v>0</v>
      </c>
      <c r="AF876" s="18">
        <v>0</v>
      </c>
      <c r="AG876" s="18">
        <v>0</v>
      </c>
      <c r="AH876" s="18">
        <v>0</v>
      </c>
      <c r="AI876" s="18">
        <v>0</v>
      </c>
      <c r="AJ876" s="18">
        <v>0</v>
      </c>
      <c r="AK876" s="18">
        <v>0</v>
      </c>
      <c r="AL876" s="18">
        <v>0</v>
      </c>
      <c r="AM876" s="18">
        <v>0</v>
      </c>
      <c r="AN876" s="18">
        <v>0</v>
      </c>
      <c r="AO876" s="18">
        <v>0</v>
      </c>
      <c r="AP876" s="18">
        <v>0</v>
      </c>
      <c r="AQ876" s="18">
        <v>0</v>
      </c>
      <c r="AR876" s="18">
        <v>0</v>
      </c>
      <c r="AS876" s="18">
        <v>0</v>
      </c>
      <c r="AT876" s="18">
        <v>0</v>
      </c>
      <c r="AU876" s="18">
        <v>0</v>
      </c>
      <c r="AV876" s="18"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v>0</v>
      </c>
      <c r="BB876" s="18">
        <v>0</v>
      </c>
      <c r="BC876" s="18">
        <v>0</v>
      </c>
      <c r="BD876" s="18">
        <v>0</v>
      </c>
      <c r="BE876" s="18">
        <v>0</v>
      </c>
      <c r="BF876" s="18">
        <v>0</v>
      </c>
      <c r="BG876" s="18">
        <v>0</v>
      </c>
      <c r="BH876" s="18">
        <v>0</v>
      </c>
      <c r="BI876" s="18">
        <v>0</v>
      </c>
      <c r="BJ876" s="18">
        <v>0</v>
      </c>
      <c r="BK876" s="18">
        <v>0</v>
      </c>
      <c r="BL876" s="18">
        <v>0</v>
      </c>
      <c r="BM876" s="18">
        <v>0</v>
      </c>
      <c r="BN876" s="18">
        <v>0</v>
      </c>
      <c r="BO876" s="18">
        <v>0</v>
      </c>
    </row>
    <row r="877" spans="1:67">
      <c r="B877" s="14" t="s">
        <v>326</v>
      </c>
      <c r="L877" s="2">
        <f t="shared" ref="L877:BO877" si="434">IF(L$10&lt;$C873,0,$F873*L876*(1+$I873)^(L$10-$E$663))</f>
        <v>0</v>
      </c>
      <c r="M877" s="2">
        <f t="shared" si="434"/>
        <v>0</v>
      </c>
      <c r="N877" s="2">
        <f t="shared" si="434"/>
        <v>0</v>
      </c>
      <c r="O877" s="2">
        <f t="shared" si="434"/>
        <v>0</v>
      </c>
      <c r="P877" s="2">
        <f t="shared" si="434"/>
        <v>0</v>
      </c>
      <c r="Q877" s="2">
        <f t="shared" si="434"/>
        <v>0</v>
      </c>
      <c r="R877" s="2">
        <f t="shared" si="434"/>
        <v>0</v>
      </c>
      <c r="S877" s="2">
        <f t="shared" si="434"/>
        <v>0</v>
      </c>
      <c r="T877" s="2">
        <f t="shared" si="434"/>
        <v>0</v>
      </c>
      <c r="U877" s="2">
        <f t="shared" si="434"/>
        <v>0</v>
      </c>
      <c r="V877" s="2">
        <f t="shared" si="434"/>
        <v>0</v>
      </c>
      <c r="W877" s="2">
        <f t="shared" si="434"/>
        <v>0</v>
      </c>
      <c r="X877" s="2">
        <f t="shared" si="434"/>
        <v>0</v>
      </c>
      <c r="Y877" s="2">
        <f t="shared" si="434"/>
        <v>0</v>
      </c>
      <c r="Z877" s="2">
        <f t="shared" si="434"/>
        <v>0</v>
      </c>
      <c r="AA877" s="2">
        <f t="shared" si="434"/>
        <v>0</v>
      </c>
      <c r="AB877" s="2">
        <f t="shared" si="434"/>
        <v>0</v>
      </c>
      <c r="AC877" s="2">
        <f t="shared" si="434"/>
        <v>0</v>
      </c>
      <c r="AD877" s="2">
        <f t="shared" si="434"/>
        <v>0</v>
      </c>
      <c r="AE877" s="2">
        <f t="shared" si="434"/>
        <v>0</v>
      </c>
      <c r="AF877" s="2">
        <f t="shared" si="434"/>
        <v>0</v>
      </c>
      <c r="AG877" s="2">
        <f t="shared" si="434"/>
        <v>0</v>
      </c>
      <c r="AH877" s="2">
        <f t="shared" si="434"/>
        <v>0</v>
      </c>
      <c r="AI877" s="2">
        <f t="shared" si="434"/>
        <v>0</v>
      </c>
      <c r="AJ877" s="2">
        <f t="shared" si="434"/>
        <v>0</v>
      </c>
      <c r="AK877" s="2">
        <f t="shared" si="434"/>
        <v>0</v>
      </c>
      <c r="AL877" s="2">
        <f t="shared" si="434"/>
        <v>0</v>
      </c>
      <c r="AM877" s="2">
        <f t="shared" si="434"/>
        <v>0</v>
      </c>
      <c r="AN877" s="2">
        <f t="shared" si="434"/>
        <v>0</v>
      </c>
      <c r="AO877" s="2">
        <f t="shared" si="434"/>
        <v>0</v>
      </c>
      <c r="AP877" s="2">
        <f t="shared" si="434"/>
        <v>0</v>
      </c>
      <c r="AQ877" s="2">
        <f t="shared" si="434"/>
        <v>0</v>
      </c>
      <c r="AR877" s="2">
        <f t="shared" si="434"/>
        <v>0</v>
      </c>
      <c r="AS877" s="2">
        <f t="shared" si="434"/>
        <v>0</v>
      </c>
      <c r="AT877" s="2">
        <f t="shared" si="434"/>
        <v>0</v>
      </c>
      <c r="AU877" s="2">
        <f t="shared" si="434"/>
        <v>0</v>
      </c>
      <c r="AV877" s="2">
        <f t="shared" si="434"/>
        <v>0</v>
      </c>
      <c r="AW877" s="2">
        <f t="shared" si="434"/>
        <v>0</v>
      </c>
      <c r="AX877" s="2">
        <f t="shared" si="434"/>
        <v>0</v>
      </c>
      <c r="AY877" s="2">
        <f t="shared" si="434"/>
        <v>0</v>
      </c>
      <c r="AZ877" s="2">
        <f t="shared" si="434"/>
        <v>0</v>
      </c>
      <c r="BA877" s="2">
        <f t="shared" si="434"/>
        <v>0</v>
      </c>
      <c r="BB877" s="2">
        <f t="shared" si="434"/>
        <v>0</v>
      </c>
      <c r="BC877" s="2">
        <f t="shared" si="434"/>
        <v>0</v>
      </c>
      <c r="BD877" s="2">
        <f t="shared" si="434"/>
        <v>0</v>
      </c>
      <c r="BE877" s="2">
        <f t="shared" si="434"/>
        <v>0</v>
      </c>
      <c r="BF877" s="2">
        <f t="shared" si="434"/>
        <v>0</v>
      </c>
      <c r="BG877" s="2">
        <f t="shared" si="434"/>
        <v>0</v>
      </c>
      <c r="BH877" s="2">
        <f t="shared" si="434"/>
        <v>0</v>
      </c>
      <c r="BI877" s="2">
        <f t="shared" si="434"/>
        <v>0</v>
      </c>
      <c r="BJ877" s="2">
        <f t="shared" si="434"/>
        <v>0</v>
      </c>
      <c r="BK877" s="2">
        <f t="shared" si="434"/>
        <v>0</v>
      </c>
      <c r="BL877" s="2">
        <f t="shared" si="434"/>
        <v>0</v>
      </c>
      <c r="BM877" s="2">
        <f t="shared" si="434"/>
        <v>0</v>
      </c>
      <c r="BN877" s="2">
        <f t="shared" si="434"/>
        <v>0</v>
      </c>
      <c r="BO877" s="2">
        <f t="shared" si="434"/>
        <v>0</v>
      </c>
    </row>
    <row r="878" spans="1:67">
      <c r="B878" s="14"/>
    </row>
    <row r="879" spans="1:67">
      <c r="A879" t="s">
        <v>399</v>
      </c>
      <c r="B879" s="14" t="s">
        <v>17</v>
      </c>
      <c r="I879" s="159" t="s">
        <v>578</v>
      </c>
      <c r="L879" s="2">
        <f t="shared" ref="L879:BO879" si="435">SUM(L874,L877)</f>
        <v>595</v>
      </c>
      <c r="M879" s="2">
        <f t="shared" si="435"/>
        <v>609.875</v>
      </c>
      <c r="N879" s="2">
        <f t="shared" si="435"/>
        <v>625.12187499999993</v>
      </c>
      <c r="O879" s="2">
        <f t="shared" si="435"/>
        <v>640.74992187499993</v>
      </c>
      <c r="P879" s="2">
        <f t="shared" si="435"/>
        <v>656.7686699218749</v>
      </c>
      <c r="Q879" s="2">
        <f t="shared" si="435"/>
        <v>673.18788666992168</v>
      </c>
      <c r="R879" s="2">
        <f t="shared" si="435"/>
        <v>690.0175838366697</v>
      </c>
      <c r="S879" s="2">
        <f t="shared" si="435"/>
        <v>707.26802343258646</v>
      </c>
      <c r="T879" s="2">
        <f t="shared" si="435"/>
        <v>724.94972401840107</v>
      </c>
      <c r="U879" s="2">
        <f t="shared" si="435"/>
        <v>743.07346711886089</v>
      </c>
      <c r="V879" s="2">
        <f t="shared" si="435"/>
        <v>761.65030379683242</v>
      </c>
      <c r="W879" s="2">
        <f t="shared" si="435"/>
        <v>780.69156139175323</v>
      </c>
      <c r="X879" s="2">
        <f t="shared" si="435"/>
        <v>800.20885042654697</v>
      </c>
      <c r="Y879" s="2">
        <f t="shared" si="435"/>
        <v>820.21407168721066</v>
      </c>
      <c r="Z879" s="2">
        <f t="shared" si="435"/>
        <v>840.7194234793908</v>
      </c>
      <c r="AA879" s="2">
        <f t="shared" si="435"/>
        <v>861.73740906637579</v>
      </c>
      <c r="AB879" s="2">
        <f t="shared" si="435"/>
        <v>883.2808442930351</v>
      </c>
      <c r="AC879" s="2">
        <f t="shared" si="435"/>
        <v>0</v>
      </c>
      <c r="AD879" s="2">
        <f t="shared" si="435"/>
        <v>0</v>
      </c>
      <c r="AE879" s="2">
        <f t="shared" si="435"/>
        <v>0</v>
      </c>
      <c r="AF879" s="2">
        <f t="shared" si="435"/>
        <v>0</v>
      </c>
      <c r="AG879" s="2">
        <f t="shared" si="435"/>
        <v>0</v>
      </c>
      <c r="AH879" s="2">
        <f t="shared" si="435"/>
        <v>0</v>
      </c>
      <c r="AI879" s="2">
        <f t="shared" si="435"/>
        <v>0</v>
      </c>
      <c r="AJ879" s="2">
        <f t="shared" si="435"/>
        <v>0</v>
      </c>
      <c r="AK879" s="2">
        <f t="shared" si="435"/>
        <v>0</v>
      </c>
      <c r="AL879" s="2">
        <f t="shared" si="435"/>
        <v>0</v>
      </c>
      <c r="AM879" s="2">
        <f t="shared" si="435"/>
        <v>0</v>
      </c>
      <c r="AN879" s="2">
        <f t="shared" si="435"/>
        <v>0</v>
      </c>
      <c r="AO879" s="2">
        <f t="shared" si="435"/>
        <v>0</v>
      </c>
      <c r="AP879" s="2">
        <f t="shared" si="435"/>
        <v>0</v>
      </c>
      <c r="AQ879" s="2">
        <f t="shared" si="435"/>
        <v>0</v>
      </c>
      <c r="AR879" s="2">
        <f t="shared" si="435"/>
        <v>0</v>
      </c>
      <c r="AS879" s="2">
        <f t="shared" si="435"/>
        <v>0</v>
      </c>
      <c r="AT879" s="2">
        <f t="shared" si="435"/>
        <v>0</v>
      </c>
      <c r="AU879" s="2">
        <f t="shared" si="435"/>
        <v>0</v>
      </c>
      <c r="AV879" s="2">
        <f t="shared" si="435"/>
        <v>0</v>
      </c>
      <c r="AW879" s="2">
        <f t="shared" si="435"/>
        <v>0</v>
      </c>
      <c r="AX879" s="2">
        <f t="shared" si="435"/>
        <v>0</v>
      </c>
      <c r="AY879" s="2">
        <f t="shared" si="435"/>
        <v>0</v>
      </c>
      <c r="AZ879" s="2">
        <f t="shared" si="435"/>
        <v>0</v>
      </c>
      <c r="BA879" s="2">
        <f t="shared" si="435"/>
        <v>0</v>
      </c>
      <c r="BB879" s="2">
        <f t="shared" si="435"/>
        <v>0</v>
      </c>
      <c r="BC879" s="2">
        <f t="shared" si="435"/>
        <v>0</v>
      </c>
      <c r="BD879" s="2">
        <f t="shared" si="435"/>
        <v>0</v>
      </c>
      <c r="BE879" s="2">
        <f t="shared" si="435"/>
        <v>0</v>
      </c>
      <c r="BF879" s="2">
        <f t="shared" si="435"/>
        <v>0</v>
      </c>
      <c r="BG879" s="2">
        <f t="shared" si="435"/>
        <v>0</v>
      </c>
      <c r="BH879" s="2">
        <f t="shared" si="435"/>
        <v>0</v>
      </c>
      <c r="BI879" s="2">
        <f t="shared" si="435"/>
        <v>0</v>
      </c>
      <c r="BJ879" s="2">
        <f t="shared" si="435"/>
        <v>0</v>
      </c>
      <c r="BK879" s="2">
        <f t="shared" si="435"/>
        <v>0</v>
      </c>
      <c r="BL879" s="2">
        <f t="shared" si="435"/>
        <v>0</v>
      </c>
      <c r="BM879" s="2">
        <f t="shared" si="435"/>
        <v>0</v>
      </c>
      <c r="BN879" s="2">
        <f t="shared" si="435"/>
        <v>0</v>
      </c>
      <c r="BO879" s="2">
        <f t="shared" si="435"/>
        <v>0</v>
      </c>
    </row>
    <row r="880" spans="1:67">
      <c r="B880" s="14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 spans="2:67">
      <c r="B881" s="14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 spans="2:67">
      <c r="B882" s="13" t="s">
        <v>327</v>
      </c>
      <c r="J882" s="2">
        <f>NPV($C$4,M882:BO882)+L882</f>
        <v>258938.98882894721</v>
      </c>
      <c r="L882" s="2">
        <f>SUM(L665,L673,L681,L689,L697,L705,L713,L721,L729,L737,L745,L753,L761,L769,L777,L785,L793,L801,L809,L817,L825,L833,L841,L849,L857,L865,L873)</f>
        <v>22834.022939300536</v>
      </c>
      <c r="M882" s="2">
        <f t="shared" ref="M882:BO882" si="436">SUM(M665,M673,M681,M689,M697,M705,M713,M721,M729,M737,M745,M753,M761,M769,M777,M785,M793,M801,M809,M817,M825,M833,M841,M849,M857,M865,M873)</f>
        <v>23870.304702930451</v>
      </c>
      <c r="N882" s="2">
        <f t="shared" si="436"/>
        <v>24898.286310722349</v>
      </c>
      <c r="O882" s="2">
        <f t="shared" si="436"/>
        <v>25607.55953330444</v>
      </c>
      <c r="P882" s="2">
        <f t="shared" si="436"/>
        <v>27136.39836172264</v>
      </c>
      <c r="Q882" s="2">
        <f t="shared" si="436"/>
        <v>26673.672575114229</v>
      </c>
      <c r="R882" s="2">
        <f t="shared" si="436"/>
        <v>25495.297173755618</v>
      </c>
      <c r="S882" s="2">
        <f t="shared" si="436"/>
        <v>26132.663663179286</v>
      </c>
      <c r="T882" s="2">
        <f t="shared" si="436"/>
        <v>26785.986957832676</v>
      </c>
      <c r="U882" s="2">
        <f t="shared" si="436"/>
        <v>13380.090075337848</v>
      </c>
      <c r="V882" s="2">
        <f t="shared" si="436"/>
        <v>8992.983502517709</v>
      </c>
      <c r="W882" s="2">
        <f t="shared" si="436"/>
        <v>9217.8891471836196</v>
      </c>
      <c r="X882" s="2">
        <f t="shared" si="436"/>
        <v>9448.3655492044527</v>
      </c>
      <c r="Y882" s="2">
        <f t="shared" si="436"/>
        <v>9684.7392022284894</v>
      </c>
      <c r="Z882" s="2">
        <f t="shared" si="436"/>
        <v>6099.5640545350452</v>
      </c>
      <c r="AA882" s="2">
        <f t="shared" si="436"/>
        <v>6253.4952757025021</v>
      </c>
      <c r="AB882" s="2">
        <f t="shared" si="436"/>
        <v>6413.1935255014723</v>
      </c>
      <c r="AC882" s="2">
        <f t="shared" si="436"/>
        <v>5675.5598567803363</v>
      </c>
      <c r="AD882" s="2">
        <f t="shared" si="436"/>
        <v>5821.0211123302597</v>
      </c>
      <c r="AE882" s="2">
        <f t="shared" si="436"/>
        <v>5970.0212507288898</v>
      </c>
      <c r="AF882" s="2">
        <f t="shared" si="436"/>
        <v>6200.2709327324428</v>
      </c>
      <c r="AG882" s="2">
        <f t="shared" si="436"/>
        <v>7215.0867081612405</v>
      </c>
      <c r="AH882" s="2">
        <f t="shared" si="436"/>
        <v>7400.007202624105</v>
      </c>
      <c r="AI882" s="2">
        <f t="shared" si="436"/>
        <v>7589.4785127493897</v>
      </c>
      <c r="AJ882" s="2">
        <f t="shared" si="436"/>
        <v>7870.157637964332</v>
      </c>
      <c r="AK882" s="2">
        <f t="shared" si="436"/>
        <v>9015.9012689116316</v>
      </c>
      <c r="AL882" s="2">
        <f t="shared" si="436"/>
        <v>9246.1686051217876</v>
      </c>
      <c r="AM882" s="2">
        <f t="shared" si="436"/>
        <v>9574.5110554571474</v>
      </c>
      <c r="AN882" s="2">
        <f t="shared" si="436"/>
        <v>10834.037391515023</v>
      </c>
      <c r="AO882" s="2">
        <f t="shared" si="436"/>
        <v>11112.306579260934</v>
      </c>
      <c r="AP882" s="2">
        <f t="shared" si="436"/>
        <v>11395.533206715631</v>
      </c>
      <c r="AQ882" s="2">
        <f t="shared" si="436"/>
        <v>11787.6439416294</v>
      </c>
      <c r="AR882" s="2">
        <f t="shared" si="436"/>
        <v>13205.793157172517</v>
      </c>
      <c r="AS882" s="2">
        <f t="shared" si="436"/>
        <v>13545.676742735273</v>
      </c>
      <c r="AT882" s="2">
        <f t="shared" si="436"/>
        <v>13891.400652993121</v>
      </c>
      <c r="AU882" s="2">
        <f t="shared" si="436"/>
        <v>14246.436647282357</v>
      </c>
      <c r="AV882" s="2">
        <f t="shared" si="436"/>
        <v>14610.303233523086</v>
      </c>
      <c r="AW882" s="2">
        <f t="shared" si="436"/>
        <v>15103.133168584762</v>
      </c>
      <c r="AX882" s="2">
        <f t="shared" si="436"/>
        <v>16783.434094435612</v>
      </c>
      <c r="AY882" s="2">
        <f t="shared" si="436"/>
        <v>17213.524544254506</v>
      </c>
      <c r="AZ882" s="2">
        <f t="shared" si="436"/>
        <v>17653.385599082787</v>
      </c>
      <c r="BA882" s="2">
        <f t="shared" si="436"/>
        <v>18108.927532438953</v>
      </c>
      <c r="BB882" s="2">
        <f t="shared" si="436"/>
        <v>18707.613145086747</v>
      </c>
      <c r="BC882" s="2">
        <f t="shared" si="436"/>
        <v>20648.570465828321</v>
      </c>
      <c r="BD882" s="2">
        <f t="shared" si="436"/>
        <v>21175.099181935228</v>
      </c>
      <c r="BE882" s="2">
        <f t="shared" si="436"/>
        <v>21725.111710295547</v>
      </c>
      <c r="BF882" s="2">
        <f t="shared" si="436"/>
        <v>22284.047590819398</v>
      </c>
      <c r="BG882" s="2">
        <f t="shared" si="436"/>
        <v>22857.411844513394</v>
      </c>
      <c r="BH882" s="2">
        <f t="shared" si="436"/>
        <v>24157.259078534324</v>
      </c>
      <c r="BI882" s="2">
        <f t="shared" si="436"/>
        <v>32491.314163974799</v>
      </c>
      <c r="BJ882" s="2">
        <f t="shared" si="436"/>
        <v>31590.497206159132</v>
      </c>
      <c r="BK882" s="2">
        <f t="shared" si="436"/>
        <v>32402.120914384512</v>
      </c>
      <c r="BL882" s="2">
        <f t="shared" si="436"/>
        <v>33055.47286492183</v>
      </c>
      <c r="BM882" s="2">
        <f t="shared" si="436"/>
        <v>32047.369361703928</v>
      </c>
      <c r="BN882" s="2">
        <f t="shared" si="436"/>
        <v>32873.689599177465</v>
      </c>
      <c r="BO882" s="2">
        <f t="shared" si="436"/>
        <v>33721.951422495717</v>
      </c>
    </row>
    <row r="884" spans="2:67">
      <c r="B884" s="3" t="s">
        <v>580</v>
      </c>
      <c r="J884" s="2">
        <f>NPV($C$4,M884:BO884)+L884</f>
        <v>3090508.1973681794</v>
      </c>
      <c r="L884" s="161">
        <v>68451.41</v>
      </c>
      <c r="M884" s="161">
        <v>71733.2</v>
      </c>
      <c r="N884" s="161">
        <v>72852.87</v>
      </c>
      <c r="O884" s="161">
        <v>73651.34</v>
      </c>
      <c r="P884" s="161">
        <v>75273.03</v>
      </c>
      <c r="Q884" s="161">
        <v>201594</v>
      </c>
      <c r="R884" s="161">
        <v>324685.3</v>
      </c>
      <c r="S884" s="161">
        <v>320807.3</v>
      </c>
      <c r="T884" s="161">
        <v>320016.2</v>
      </c>
      <c r="U884" s="161">
        <v>302129.59999999998</v>
      </c>
      <c r="V884" s="161">
        <v>296393.90000000002</v>
      </c>
      <c r="W884" s="161">
        <v>289330.3</v>
      </c>
      <c r="X884" s="161">
        <v>288048.5</v>
      </c>
      <c r="Y884" s="161">
        <v>283687.40000000002</v>
      </c>
      <c r="Z884" s="161">
        <v>279241.7</v>
      </c>
      <c r="AA884" s="161">
        <v>274459</v>
      </c>
      <c r="AB884" s="161">
        <v>270066.8</v>
      </c>
      <c r="AC884" s="161">
        <v>254434.7</v>
      </c>
      <c r="AD884" s="161">
        <v>251653.8</v>
      </c>
      <c r="AE884" s="161">
        <v>248890.8</v>
      </c>
      <c r="AF884" s="161">
        <v>246223.4</v>
      </c>
      <c r="AG884" s="161">
        <v>246451.3</v>
      </c>
      <c r="AH884" s="161">
        <v>241673.60000000001</v>
      </c>
      <c r="AI884" s="161">
        <v>239012</v>
      </c>
      <c r="AJ884" s="161">
        <v>236819.8</v>
      </c>
      <c r="AK884" s="161">
        <v>234785.6</v>
      </c>
      <c r="AL884" s="161">
        <v>234585.2</v>
      </c>
      <c r="AM884" s="161">
        <v>229759.4</v>
      </c>
      <c r="AN884" s="161">
        <v>228253.2</v>
      </c>
      <c r="AO884" s="161">
        <v>225783.4</v>
      </c>
      <c r="AP884" s="161">
        <v>223338</v>
      </c>
      <c r="AQ884" s="161">
        <v>223703</v>
      </c>
      <c r="AR884" s="161">
        <v>219748.7</v>
      </c>
      <c r="AS884" s="161">
        <v>217418.7</v>
      </c>
      <c r="AT884" s="161">
        <v>215579.1</v>
      </c>
      <c r="AU884" s="161">
        <v>212843.4</v>
      </c>
      <c r="AV884" s="161">
        <v>213636.2</v>
      </c>
      <c r="AW884" s="161">
        <v>208510.5</v>
      </c>
      <c r="AX884" s="161">
        <v>207629.9</v>
      </c>
      <c r="AY884" s="161">
        <v>205522.7</v>
      </c>
      <c r="AZ884" s="161">
        <v>203450</v>
      </c>
      <c r="BA884" s="161">
        <v>204849.7</v>
      </c>
      <c r="BB884" s="161">
        <v>199552.1</v>
      </c>
      <c r="BC884" s="161">
        <v>199055.5</v>
      </c>
      <c r="BD884" s="161">
        <v>197763.20000000001</v>
      </c>
      <c r="BE884" s="161">
        <v>195337.1</v>
      </c>
      <c r="BF884" s="161">
        <v>197423.7</v>
      </c>
      <c r="BG884" s="161">
        <v>191785.4</v>
      </c>
      <c r="BH884" s="161">
        <v>190784.5</v>
      </c>
      <c r="BI884" s="161">
        <v>196852.4</v>
      </c>
      <c r="BJ884" s="161">
        <v>193713.3</v>
      </c>
      <c r="BK884" s="161">
        <v>196714.5</v>
      </c>
      <c r="BL884" s="161">
        <v>190798.7</v>
      </c>
      <c r="BM884" s="161">
        <v>187649.3</v>
      </c>
      <c r="BN884" s="161">
        <v>187127.8</v>
      </c>
      <c r="BO884" s="161">
        <v>155976</v>
      </c>
    </row>
    <row r="885" spans="2:67">
      <c r="B885" s="3" t="s">
        <v>328</v>
      </c>
      <c r="J885" s="2">
        <f>NPV($C$4,M885:BO885)+L885</f>
        <v>-2831569.5354019832</v>
      </c>
      <c r="L885" s="161">
        <v>-45617.392211914063</v>
      </c>
      <c r="M885" s="161">
        <v>-47862.886596679688</v>
      </c>
      <c r="N885" s="161">
        <v>-47954.59033203125</v>
      </c>
      <c r="O885" s="161">
        <v>-48043.773803710938</v>
      </c>
      <c r="P885" s="161">
        <v>-48136.630615234375</v>
      </c>
      <c r="Q885" s="161">
        <v>-174920.31359863281</v>
      </c>
      <c r="R885" s="161">
        <v>-299190.11608886719</v>
      </c>
      <c r="S885" s="161">
        <v>-294674.65393066406</v>
      </c>
      <c r="T885" s="161">
        <v>-293230.18676757813</v>
      </c>
      <c r="U885" s="161">
        <v>-288749.52661132813</v>
      </c>
      <c r="V885" s="161">
        <v>-287400.97241210938</v>
      </c>
      <c r="W885" s="161">
        <v>-280112.50845336914</v>
      </c>
      <c r="X885" s="161">
        <v>-278600.12829589844</v>
      </c>
      <c r="Y885" s="161">
        <v>-274002.69348144531</v>
      </c>
      <c r="Z885" s="161">
        <v>-273142.15270996094</v>
      </c>
      <c r="AA885" s="161">
        <v>-268205.51525878906</v>
      </c>
      <c r="AB885" s="161">
        <v>-263653.66186523438</v>
      </c>
      <c r="AC885" s="161">
        <v>-248759.15258789063</v>
      </c>
      <c r="AD885" s="161">
        <v>-245832.7490234375</v>
      </c>
      <c r="AE885" s="161">
        <v>-242920.80151367188</v>
      </c>
      <c r="AF885" s="161">
        <v>-240023.30798339844</v>
      </c>
      <c r="AG885" s="161">
        <v>-239236.21960449219</v>
      </c>
      <c r="AH885" s="161">
        <v>-234273.60375976563</v>
      </c>
      <c r="AI885" s="161">
        <v>-231422.50500488281</v>
      </c>
      <c r="AJ885" s="161">
        <v>-228949.86596679688</v>
      </c>
      <c r="AK885" s="161">
        <v>-225769.66357421875</v>
      </c>
      <c r="AL885" s="161">
        <v>-225338.98645019531</v>
      </c>
      <c r="AM885" s="161">
        <v>-220184.837890625</v>
      </c>
      <c r="AN885" s="161">
        <v>-217419.18933105469</v>
      </c>
      <c r="AO885" s="161">
        <v>-214671.07385253906</v>
      </c>
      <c r="AP885" s="161">
        <v>-211942.47985839844</v>
      </c>
      <c r="AQ885" s="161">
        <v>-211915.39538574219</v>
      </c>
      <c r="AR885" s="161">
        <v>-206542.93872070313</v>
      </c>
      <c r="AS885" s="161">
        <v>-203873.01501464844</v>
      </c>
      <c r="AT885" s="161">
        <v>-201687.70727539063</v>
      </c>
      <c r="AU885" s="161">
        <v>-198596.94250488281</v>
      </c>
      <c r="AV885" s="161">
        <v>-199025.857421875</v>
      </c>
      <c r="AW885" s="161">
        <v>-193407.32299804688</v>
      </c>
      <c r="AX885" s="161">
        <v>-190846.43872070313</v>
      </c>
      <c r="AY885" s="161">
        <v>-188309.21411132813</v>
      </c>
      <c r="AZ885" s="161">
        <v>-185796.62158203125</v>
      </c>
      <c r="BA885" s="161">
        <v>-186740.720703125</v>
      </c>
      <c r="BB885" s="161">
        <v>-180844.48193359375</v>
      </c>
      <c r="BC885" s="161">
        <v>-178406.96240234375</v>
      </c>
      <c r="BD885" s="161">
        <v>-176588.12670898438</v>
      </c>
      <c r="BE885" s="161">
        <v>-173612.03930664063</v>
      </c>
      <c r="BF885" s="161">
        <v>-175139.64404296875</v>
      </c>
      <c r="BG885" s="161">
        <v>-168928.044921875</v>
      </c>
      <c r="BH885" s="161">
        <v>-166629.19018554688</v>
      </c>
      <c r="BI885" s="161">
        <v>-164361.1171875</v>
      </c>
      <c r="BJ885" s="161">
        <v>-162122.8427734375</v>
      </c>
      <c r="BK885" s="161">
        <v>-164312.41430664063</v>
      </c>
      <c r="BL885" s="161">
        <v>-157742.7705078125</v>
      </c>
      <c r="BM885" s="161">
        <v>-155601.98168945313</v>
      </c>
      <c r="BN885" s="161">
        <v>-154254.11669921875</v>
      </c>
      <c r="BO885" s="161">
        <v>-122254.0654296875</v>
      </c>
    </row>
    <row r="886" spans="2:67">
      <c r="B886" t="s">
        <v>329</v>
      </c>
      <c r="J886" s="2">
        <f>NPV($C$4,M886:BO886)+L886</f>
        <v>258938.6619661953</v>
      </c>
      <c r="L886" s="2">
        <f>L884+L885</f>
        <v>22834.017788085941</v>
      </c>
      <c r="M886" s="2">
        <f t="shared" ref="M886:BO886" si="437">M884+M885</f>
        <v>23870.31340332031</v>
      </c>
      <c r="N886" s="2">
        <f t="shared" si="437"/>
        <v>24898.279667968745</v>
      </c>
      <c r="O886" s="2">
        <f t="shared" si="437"/>
        <v>25607.566196289059</v>
      </c>
      <c r="P886" s="2">
        <f t="shared" si="437"/>
        <v>27136.399384765624</v>
      </c>
      <c r="Q886" s="2">
        <f t="shared" si="437"/>
        <v>26673.686401367188</v>
      </c>
      <c r="R886" s="2">
        <f t="shared" si="437"/>
        <v>25495.183911132801</v>
      </c>
      <c r="S886" s="2">
        <f t="shared" si="437"/>
        <v>26132.646069335926</v>
      </c>
      <c r="T886" s="2">
        <f t="shared" si="437"/>
        <v>26786.013232421887</v>
      </c>
      <c r="U886" s="2">
        <f t="shared" si="437"/>
        <v>13380.073388671852</v>
      </c>
      <c r="V886" s="2">
        <f t="shared" si="437"/>
        <v>8992.9275878906483</v>
      </c>
      <c r="W886" s="2">
        <f t="shared" si="437"/>
        <v>9217.7915466308477</v>
      </c>
      <c r="X886" s="2">
        <f t="shared" si="437"/>
        <v>9448.3717041015625</v>
      </c>
      <c r="Y886" s="2">
        <f t="shared" si="437"/>
        <v>9684.7065185547108</v>
      </c>
      <c r="Z886" s="2">
        <f t="shared" si="437"/>
        <v>6099.5472900390741</v>
      </c>
      <c r="AA886" s="2">
        <f t="shared" si="437"/>
        <v>6253.4847412109375</v>
      </c>
      <c r="AB886" s="2">
        <f t="shared" si="437"/>
        <v>6413.1381347656134</v>
      </c>
      <c r="AC886" s="2">
        <f t="shared" si="437"/>
        <v>5675.5474121093866</v>
      </c>
      <c r="AD886" s="2">
        <f t="shared" si="437"/>
        <v>5821.0509765624884</v>
      </c>
      <c r="AE886" s="2">
        <f t="shared" si="437"/>
        <v>5969.9984863281134</v>
      </c>
      <c r="AF886" s="2">
        <f t="shared" si="437"/>
        <v>6200.0920166015567</v>
      </c>
      <c r="AG886" s="2">
        <f t="shared" si="437"/>
        <v>7215.0803955078009</v>
      </c>
      <c r="AH886" s="2">
        <f t="shared" si="437"/>
        <v>7399.9962402343808</v>
      </c>
      <c r="AI886" s="2">
        <f t="shared" si="437"/>
        <v>7589.4949951171875</v>
      </c>
      <c r="AJ886" s="2">
        <f t="shared" si="437"/>
        <v>7869.9340332031134</v>
      </c>
      <c r="AK886" s="2">
        <f t="shared" si="437"/>
        <v>9015.9364257812558</v>
      </c>
      <c r="AL886" s="2">
        <f t="shared" si="437"/>
        <v>9246.2135498046991</v>
      </c>
      <c r="AM886" s="2">
        <f t="shared" si="437"/>
        <v>9574.5621093749942</v>
      </c>
      <c r="AN886" s="2">
        <f t="shared" si="437"/>
        <v>10834.010668945324</v>
      </c>
      <c r="AO886" s="2">
        <f t="shared" si="437"/>
        <v>11112.326147460932</v>
      </c>
      <c r="AP886" s="2">
        <f t="shared" si="437"/>
        <v>11395.520141601563</v>
      </c>
      <c r="AQ886" s="2">
        <f t="shared" si="437"/>
        <v>11787.604614257813</v>
      </c>
      <c r="AR886" s="2">
        <f t="shared" si="437"/>
        <v>13205.761279296887</v>
      </c>
      <c r="AS886" s="2">
        <f t="shared" si="437"/>
        <v>13545.684985351574</v>
      </c>
      <c r="AT886" s="2">
        <f t="shared" si="437"/>
        <v>13891.392724609381</v>
      </c>
      <c r="AU886" s="2">
        <f t="shared" si="437"/>
        <v>14246.457495117182</v>
      </c>
      <c r="AV886" s="2">
        <f t="shared" si="437"/>
        <v>14610.342578125012</v>
      </c>
      <c r="AW886" s="2">
        <f t="shared" si="437"/>
        <v>15103.177001953125</v>
      </c>
      <c r="AX886" s="2">
        <f t="shared" si="437"/>
        <v>16783.461279296869</v>
      </c>
      <c r="AY886" s="2">
        <f t="shared" si="437"/>
        <v>17213.485888671887</v>
      </c>
      <c r="AZ886" s="2">
        <f t="shared" si="437"/>
        <v>17653.37841796875</v>
      </c>
      <c r="BA886" s="2">
        <f t="shared" si="437"/>
        <v>18108.979296875012</v>
      </c>
      <c r="BB886" s="2">
        <f t="shared" si="437"/>
        <v>18707.618066406256</v>
      </c>
      <c r="BC886" s="2">
        <f t="shared" si="437"/>
        <v>20648.53759765625</v>
      </c>
      <c r="BD886" s="2">
        <f t="shared" si="437"/>
        <v>21175.073291015637</v>
      </c>
      <c r="BE886" s="2">
        <f t="shared" si="437"/>
        <v>21725.060693359381</v>
      </c>
      <c r="BF886" s="2">
        <f t="shared" si="437"/>
        <v>22284.055957031262</v>
      </c>
      <c r="BG886" s="2">
        <f t="shared" si="437"/>
        <v>22857.355078124994</v>
      </c>
      <c r="BH886" s="2">
        <f t="shared" si="437"/>
        <v>24155.309814453125</v>
      </c>
      <c r="BI886" s="2">
        <f t="shared" si="437"/>
        <v>32491.282812499994</v>
      </c>
      <c r="BJ886" s="2">
        <f t="shared" si="437"/>
        <v>31590.457226562488</v>
      </c>
      <c r="BK886" s="2">
        <f t="shared" si="437"/>
        <v>32402.085693359375</v>
      </c>
      <c r="BL886" s="2">
        <f t="shared" si="437"/>
        <v>33055.929492187512</v>
      </c>
      <c r="BM886" s="2">
        <f t="shared" si="437"/>
        <v>32047.318310546863</v>
      </c>
      <c r="BN886" s="2">
        <f t="shared" si="437"/>
        <v>32873.683300781238</v>
      </c>
      <c r="BO886" s="2">
        <f t="shared" si="437"/>
        <v>33721.9345703125</v>
      </c>
    </row>
    <row r="887" spans="2:67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</row>
    <row r="888" spans="2:67">
      <c r="B888" t="s">
        <v>330</v>
      </c>
      <c r="J888" s="2">
        <f>NPV($C$4,M888:BO888)+L888</f>
        <v>0.32686275185160168</v>
      </c>
      <c r="L888" s="2">
        <f>+L882-L886</f>
        <v>5.1512145946617238E-3</v>
      </c>
      <c r="M888" s="2">
        <f t="shared" ref="M888:BO888" si="438">+M882-M886</f>
        <v>-8.7003898588591255E-3</v>
      </c>
      <c r="N888" s="2">
        <f t="shared" si="438"/>
        <v>6.642753603955498E-3</v>
      </c>
      <c r="O888" s="2">
        <f t="shared" si="438"/>
        <v>-6.6629846187424846E-3</v>
      </c>
      <c r="P888" s="2">
        <f t="shared" si="438"/>
        <v>-1.0230429834336974E-3</v>
      </c>
      <c r="Q888" s="2">
        <f t="shared" si="438"/>
        <v>-1.3826252958097029E-2</v>
      </c>
      <c r="R888" s="2">
        <f t="shared" si="438"/>
        <v>0.11326262281727395</v>
      </c>
      <c r="S888" s="2">
        <f t="shared" si="438"/>
        <v>1.7593843360373285E-2</v>
      </c>
      <c r="T888" s="2">
        <f t="shared" si="438"/>
        <v>-2.6274589210515842E-2</v>
      </c>
      <c r="U888" s="2">
        <f t="shared" si="438"/>
        <v>1.6686665996530792E-2</v>
      </c>
      <c r="V888" s="2">
        <f t="shared" si="438"/>
        <v>5.5914627060701605E-2</v>
      </c>
      <c r="W888" s="2">
        <f t="shared" si="438"/>
        <v>9.7600552771837101E-2</v>
      </c>
      <c r="X888" s="2">
        <f t="shared" si="438"/>
        <v>-6.1548971098090988E-3</v>
      </c>
      <c r="Y888" s="2">
        <f t="shared" si="438"/>
        <v>3.2683673778592492E-2</v>
      </c>
      <c r="Z888" s="2">
        <f t="shared" si="438"/>
        <v>1.6764495971074211E-2</v>
      </c>
      <c r="AA888" s="2">
        <f t="shared" si="438"/>
        <v>1.0534491564612836E-2</v>
      </c>
      <c r="AB888" s="2">
        <f t="shared" si="438"/>
        <v>5.5390735858964035E-2</v>
      </c>
      <c r="AC888" s="2">
        <f t="shared" si="438"/>
        <v>1.2444670949662395E-2</v>
      </c>
      <c r="AD888" s="2">
        <f t="shared" si="438"/>
        <v>-2.986423222864687E-2</v>
      </c>
      <c r="AE888" s="2">
        <f t="shared" si="438"/>
        <v>2.2764400776395632E-2</v>
      </c>
      <c r="AF888" s="2">
        <f t="shared" si="438"/>
        <v>0.17891613088613667</v>
      </c>
      <c r="AG888" s="2">
        <f t="shared" si="438"/>
        <v>6.3126534396360512E-3</v>
      </c>
      <c r="AH888" s="2">
        <f t="shared" si="438"/>
        <v>1.0962389724227251E-2</v>
      </c>
      <c r="AI888" s="2">
        <f t="shared" si="438"/>
        <v>-1.648236779783474E-2</v>
      </c>
      <c r="AJ888" s="2">
        <f t="shared" si="438"/>
        <v>0.22360476121866668</v>
      </c>
      <c r="AK888" s="2">
        <f t="shared" si="438"/>
        <v>-3.5156869624188403E-2</v>
      </c>
      <c r="AL888" s="2">
        <f t="shared" si="438"/>
        <v>-4.4944682911591372E-2</v>
      </c>
      <c r="AM888" s="2">
        <f t="shared" si="438"/>
        <v>-5.1053917846729746E-2</v>
      </c>
      <c r="AN888" s="2">
        <f t="shared" si="438"/>
        <v>2.6722569698904408E-2</v>
      </c>
      <c r="AO888" s="2">
        <f t="shared" si="438"/>
        <v>-1.9568199997593183E-2</v>
      </c>
      <c r="AP888" s="2">
        <f t="shared" si="438"/>
        <v>1.3065114068012917E-2</v>
      </c>
      <c r="AQ888" s="2">
        <f t="shared" si="438"/>
        <v>3.9327371587205562E-2</v>
      </c>
      <c r="AR888" s="2">
        <f t="shared" si="438"/>
        <v>3.1877875630016206E-2</v>
      </c>
      <c r="AS888" s="2">
        <f t="shared" si="438"/>
        <v>-8.2426163007767173E-3</v>
      </c>
      <c r="AT888" s="2">
        <f t="shared" si="438"/>
        <v>7.9283837403636426E-3</v>
      </c>
      <c r="AU888" s="2">
        <f t="shared" si="438"/>
        <v>-2.0847834824962774E-2</v>
      </c>
      <c r="AV888" s="2">
        <f t="shared" si="438"/>
        <v>-3.9344601926131872E-2</v>
      </c>
      <c r="AW888" s="2">
        <f t="shared" si="438"/>
        <v>-4.3833368363266345E-2</v>
      </c>
      <c r="AX888" s="2">
        <f t="shared" si="438"/>
        <v>-2.7184861257410375E-2</v>
      </c>
      <c r="AY888" s="2">
        <f t="shared" si="438"/>
        <v>3.8655582618957851E-2</v>
      </c>
      <c r="AZ888" s="2">
        <f t="shared" si="438"/>
        <v>7.1811140369391069E-3</v>
      </c>
      <c r="BA888" s="2">
        <f t="shared" si="438"/>
        <v>-5.1764436058874708E-2</v>
      </c>
      <c r="BB888" s="2">
        <f t="shared" si="438"/>
        <v>-4.9213195088668726E-3</v>
      </c>
      <c r="BC888" s="2">
        <f t="shared" si="438"/>
        <v>3.286817207117565E-2</v>
      </c>
      <c r="BD888" s="2">
        <f t="shared" si="438"/>
        <v>2.5890919590892736E-2</v>
      </c>
      <c r="BE888" s="2">
        <f t="shared" si="438"/>
        <v>5.1016936165979132E-2</v>
      </c>
      <c r="BF888" s="2">
        <f t="shared" si="438"/>
        <v>-8.3662118631764315E-3</v>
      </c>
      <c r="BG888" s="2">
        <f t="shared" si="438"/>
        <v>5.6766388399410062E-2</v>
      </c>
      <c r="BH888" s="2">
        <f t="shared" si="438"/>
        <v>1.9492640811986348</v>
      </c>
      <c r="BI888" s="2">
        <f t="shared" si="438"/>
        <v>3.1351474804978352E-2</v>
      </c>
      <c r="BJ888" s="2">
        <f t="shared" si="438"/>
        <v>3.99795966441161E-2</v>
      </c>
      <c r="BK888" s="2">
        <f t="shared" si="438"/>
        <v>3.5221025136706885E-2</v>
      </c>
      <c r="BL888" s="2">
        <f t="shared" si="438"/>
        <v>-0.45662726568116341</v>
      </c>
      <c r="BM888" s="2">
        <f t="shared" si="438"/>
        <v>5.1051157064648578E-2</v>
      </c>
      <c r="BN888" s="2">
        <f t="shared" si="438"/>
        <v>6.2983962270664051E-3</v>
      </c>
      <c r="BO888" s="2">
        <f t="shared" si="438"/>
        <v>1.6852183216542471E-2</v>
      </c>
    </row>
    <row r="889" spans="2:67">
      <c r="J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</row>
    <row r="890" spans="2:67">
      <c r="B890" s="69" t="s">
        <v>581</v>
      </c>
      <c r="J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</row>
    <row r="891" spans="2:67">
      <c r="B891" s="173" t="s">
        <v>333</v>
      </c>
      <c r="J891" s="2">
        <f t="shared" ref="J891:J898" si="439">NPV($C$4,M891:BO891)+L891</f>
        <v>0</v>
      </c>
      <c r="L891" s="2">
        <f t="shared" ref="L891:AA897" si="440">SUMIF($I$665:$I$881,$B891,L$665:L$881)</f>
        <v>0</v>
      </c>
      <c r="M891" s="2">
        <f t="shared" si="440"/>
        <v>0</v>
      </c>
      <c r="N891" s="2">
        <f t="shared" si="440"/>
        <v>0</v>
      </c>
      <c r="O891" s="2">
        <f t="shared" si="440"/>
        <v>0</v>
      </c>
      <c r="P891" s="2">
        <f t="shared" si="440"/>
        <v>0</v>
      </c>
      <c r="Q891" s="2">
        <f t="shared" si="440"/>
        <v>0</v>
      </c>
      <c r="R891" s="2">
        <f t="shared" si="440"/>
        <v>0</v>
      </c>
      <c r="S891" s="2">
        <f t="shared" si="440"/>
        <v>0</v>
      </c>
      <c r="T891" s="2">
        <f t="shared" si="440"/>
        <v>0</v>
      </c>
      <c r="U891" s="2">
        <f t="shared" si="440"/>
        <v>0</v>
      </c>
      <c r="V891" s="2">
        <f t="shared" si="440"/>
        <v>0</v>
      </c>
      <c r="W891" s="2">
        <f t="shared" si="440"/>
        <v>0</v>
      </c>
      <c r="X891" s="2">
        <f t="shared" si="440"/>
        <v>0</v>
      </c>
      <c r="Y891" s="2">
        <f t="shared" si="440"/>
        <v>0</v>
      </c>
      <c r="Z891" s="2">
        <f t="shared" si="440"/>
        <v>0</v>
      </c>
      <c r="AA891" s="2">
        <f t="shared" si="440"/>
        <v>0</v>
      </c>
      <c r="AB891" s="2">
        <f t="shared" ref="AB891:AQ897" si="441">SUMIF($I$665:$I$881,$B891,AB$665:AB$881)</f>
        <v>0</v>
      </c>
      <c r="AC891" s="2">
        <f t="shared" si="441"/>
        <v>0</v>
      </c>
      <c r="AD891" s="2">
        <f t="shared" si="441"/>
        <v>0</v>
      </c>
      <c r="AE891" s="2">
        <f t="shared" si="441"/>
        <v>0</v>
      </c>
      <c r="AF891" s="2">
        <f t="shared" si="441"/>
        <v>0</v>
      </c>
      <c r="AG891" s="2">
        <f t="shared" si="441"/>
        <v>0</v>
      </c>
      <c r="AH891" s="2">
        <f t="shared" si="441"/>
        <v>0</v>
      </c>
      <c r="AI891" s="2">
        <f t="shared" si="441"/>
        <v>0</v>
      </c>
      <c r="AJ891" s="2">
        <f t="shared" si="441"/>
        <v>0</v>
      </c>
      <c r="AK891" s="2">
        <f t="shared" si="441"/>
        <v>0</v>
      </c>
      <c r="AL891" s="2">
        <f t="shared" si="441"/>
        <v>0</v>
      </c>
      <c r="AM891" s="2">
        <f t="shared" si="441"/>
        <v>0</v>
      </c>
      <c r="AN891" s="2">
        <f t="shared" si="441"/>
        <v>0</v>
      </c>
      <c r="AO891" s="2">
        <f t="shared" si="441"/>
        <v>0</v>
      </c>
      <c r="AP891" s="2">
        <f t="shared" si="441"/>
        <v>0</v>
      </c>
      <c r="AQ891" s="2">
        <f t="shared" si="441"/>
        <v>0</v>
      </c>
      <c r="AR891" s="2">
        <f t="shared" ref="AR891:BG897" si="442">SUMIF($I$665:$I$881,$B891,AR$665:AR$881)</f>
        <v>0</v>
      </c>
      <c r="AS891" s="2">
        <f t="shared" si="442"/>
        <v>0</v>
      </c>
      <c r="AT891" s="2">
        <f t="shared" si="442"/>
        <v>0</v>
      </c>
      <c r="AU891" s="2">
        <f t="shared" si="442"/>
        <v>0</v>
      </c>
      <c r="AV891" s="2">
        <f t="shared" si="442"/>
        <v>0</v>
      </c>
      <c r="AW891" s="2">
        <f t="shared" si="442"/>
        <v>0</v>
      </c>
      <c r="AX891" s="2">
        <f t="shared" si="442"/>
        <v>0</v>
      </c>
      <c r="AY891" s="2">
        <f t="shared" si="442"/>
        <v>0</v>
      </c>
      <c r="AZ891" s="2">
        <f t="shared" si="442"/>
        <v>0</v>
      </c>
      <c r="BA891" s="2">
        <f t="shared" si="442"/>
        <v>0</v>
      </c>
      <c r="BB891" s="2">
        <f t="shared" si="442"/>
        <v>0</v>
      </c>
      <c r="BC891" s="2">
        <f t="shared" si="442"/>
        <v>0</v>
      </c>
      <c r="BD891" s="2">
        <f t="shared" si="442"/>
        <v>0</v>
      </c>
      <c r="BE891" s="2">
        <f t="shared" si="442"/>
        <v>0</v>
      </c>
      <c r="BF891" s="2">
        <f t="shared" si="442"/>
        <v>0</v>
      </c>
      <c r="BG891" s="2">
        <f t="shared" si="442"/>
        <v>0</v>
      </c>
      <c r="BH891" s="2">
        <f t="shared" ref="BH891:BO897" si="443">SUMIF($I$665:$I$881,$B891,BH$665:BH$881)</f>
        <v>0</v>
      </c>
      <c r="BI891" s="2">
        <f t="shared" si="443"/>
        <v>0</v>
      </c>
      <c r="BJ891" s="2">
        <f t="shared" si="443"/>
        <v>0</v>
      </c>
      <c r="BK891" s="2">
        <f t="shared" si="443"/>
        <v>0</v>
      </c>
      <c r="BL891" s="2">
        <f t="shared" si="443"/>
        <v>0</v>
      </c>
      <c r="BM891" s="2">
        <f t="shared" si="443"/>
        <v>0</v>
      </c>
      <c r="BN891" s="2">
        <f t="shared" si="443"/>
        <v>0</v>
      </c>
      <c r="BO891" s="2">
        <f t="shared" si="443"/>
        <v>0</v>
      </c>
    </row>
    <row r="892" spans="2:67">
      <c r="B892" s="173" t="s">
        <v>336</v>
      </c>
      <c r="J892" s="2">
        <f t="shared" si="439"/>
        <v>218486.94385863881</v>
      </c>
      <c r="L892" s="2">
        <f t="shared" si="440"/>
        <v>21644.022939300536</v>
      </c>
      <c r="M892" s="2">
        <f t="shared" si="440"/>
        <v>22650.554702930451</v>
      </c>
      <c r="N892" s="2">
        <f t="shared" si="440"/>
        <v>23648.042560722348</v>
      </c>
      <c r="O892" s="2">
        <f t="shared" si="440"/>
        <v>24270.260889550038</v>
      </c>
      <c r="P892" s="2">
        <f t="shared" si="440"/>
        <v>25109.891043611598</v>
      </c>
      <c r="Q892" s="2">
        <f t="shared" si="440"/>
        <v>24621.525973807078</v>
      </c>
      <c r="R892" s="2">
        <f t="shared" si="440"/>
        <v>23476.079952612505</v>
      </c>
      <c r="S892" s="2">
        <f t="shared" si="440"/>
        <v>24062.969298426939</v>
      </c>
      <c r="T892" s="2">
        <f t="shared" si="440"/>
        <v>24664.549869251685</v>
      </c>
      <c r="U892" s="2">
        <f t="shared" si="440"/>
        <v>11205.58962734427</v>
      </c>
      <c r="V892" s="2">
        <f t="shared" si="440"/>
        <v>6763.966731533551</v>
      </c>
      <c r="W892" s="2">
        <f t="shared" si="440"/>
        <v>6933.0658998218896</v>
      </c>
      <c r="X892" s="2">
        <f t="shared" si="440"/>
        <v>7106.3925473174359</v>
      </c>
      <c r="Y892" s="2">
        <f t="shared" si="440"/>
        <v>7284.052361000372</v>
      </c>
      <c r="Z892" s="2">
        <f t="shared" si="440"/>
        <v>4479.1270124868388</v>
      </c>
      <c r="AA892" s="2">
        <f t="shared" si="440"/>
        <v>4591.1051877990103</v>
      </c>
      <c r="AB892" s="2">
        <f t="shared" si="441"/>
        <v>4705.8828174939854</v>
      </c>
      <c r="AC892" s="2">
        <f t="shared" si="441"/>
        <v>4823.5298879313341</v>
      </c>
      <c r="AD892" s="2">
        <f t="shared" si="441"/>
        <v>4944.1181351296173</v>
      </c>
      <c r="AE892" s="2">
        <f t="shared" si="441"/>
        <v>5067.7210885078584</v>
      </c>
      <c r="AF892" s="2">
        <f t="shared" si="441"/>
        <v>5194.414115720554</v>
      </c>
      <c r="AG892" s="2">
        <f t="shared" si="441"/>
        <v>5324.2744686135675</v>
      </c>
      <c r="AH892" s="2">
        <f t="shared" si="441"/>
        <v>5457.3813303289062</v>
      </c>
      <c r="AI892" s="2">
        <f t="shared" si="441"/>
        <v>5593.8158635871287</v>
      </c>
      <c r="AJ892" s="2">
        <f t="shared" si="441"/>
        <v>5733.6612601768065</v>
      </c>
      <c r="AK892" s="2">
        <f t="shared" si="441"/>
        <v>5877.002791681226</v>
      </c>
      <c r="AL892" s="2">
        <f t="shared" si="441"/>
        <v>6023.9278614732566</v>
      </c>
      <c r="AM892" s="2">
        <f t="shared" si="441"/>
        <v>6174.5260580100876</v>
      </c>
      <c r="AN892" s="2">
        <f t="shared" si="441"/>
        <v>6328.8892094603389</v>
      </c>
      <c r="AO892" s="2">
        <f t="shared" si="441"/>
        <v>6487.1114396968487</v>
      </c>
      <c r="AP892" s="2">
        <f t="shared" si="441"/>
        <v>6649.2892256892683</v>
      </c>
      <c r="AQ892" s="2">
        <f t="shared" si="441"/>
        <v>6815.5214563315012</v>
      </c>
      <c r="AR892" s="2">
        <f t="shared" si="442"/>
        <v>6985.9094927397873</v>
      </c>
      <c r="AS892" s="2">
        <f t="shared" si="442"/>
        <v>7160.5572300582817</v>
      </c>
      <c r="AT892" s="2">
        <f t="shared" si="442"/>
        <v>7339.571160809739</v>
      </c>
      <c r="AU892" s="2">
        <f t="shared" si="442"/>
        <v>7523.0604398299811</v>
      </c>
      <c r="AV892" s="2">
        <f t="shared" si="442"/>
        <v>7711.1369508257312</v>
      </c>
      <c r="AW892" s="2">
        <f t="shared" si="442"/>
        <v>7903.915374596374</v>
      </c>
      <c r="AX892" s="2">
        <f t="shared" si="442"/>
        <v>8101.5132589612813</v>
      </c>
      <c r="AY892" s="2">
        <f t="shared" si="442"/>
        <v>8304.0510904353141</v>
      </c>
      <c r="AZ892" s="2">
        <f t="shared" si="442"/>
        <v>8511.6523676961951</v>
      </c>
      <c r="BA892" s="2">
        <f t="shared" si="442"/>
        <v>8724.4436768886007</v>
      </c>
      <c r="BB892" s="2">
        <f t="shared" si="442"/>
        <v>8942.5547688108145</v>
      </c>
      <c r="BC892" s="2">
        <f t="shared" si="442"/>
        <v>9166.1186380310864</v>
      </c>
      <c r="BD892" s="2">
        <f t="shared" si="442"/>
        <v>9395.2716039818606</v>
      </c>
      <c r="BE892" s="2">
        <f t="shared" si="442"/>
        <v>9630.1533940814079</v>
      </c>
      <c r="BF892" s="2">
        <f t="shared" si="442"/>
        <v>9870.9072289334417</v>
      </c>
      <c r="BG892" s="2">
        <f t="shared" si="442"/>
        <v>10117.679909656779</v>
      </c>
      <c r="BH892" s="2">
        <f t="shared" si="443"/>
        <v>10370.621907398197</v>
      </c>
      <c r="BI892" s="2">
        <f t="shared" si="443"/>
        <v>10629.887455083152</v>
      </c>
      <c r="BJ892" s="2">
        <f t="shared" si="443"/>
        <v>10895.63464146023</v>
      </c>
      <c r="BK892" s="2">
        <f t="shared" si="443"/>
        <v>11168.025507496737</v>
      </c>
      <c r="BL892" s="2">
        <f t="shared" si="443"/>
        <v>11447.226145184153</v>
      </c>
      <c r="BM892" s="2">
        <f t="shared" si="443"/>
        <v>11733.406798813758</v>
      </c>
      <c r="BN892" s="2">
        <f t="shared" si="443"/>
        <v>12026.741968784099</v>
      </c>
      <c r="BO892" s="2">
        <f t="shared" si="443"/>
        <v>12327.410518003702</v>
      </c>
    </row>
    <row r="893" spans="2:67">
      <c r="B893" s="173" t="s">
        <v>569</v>
      </c>
      <c r="J893" s="2">
        <f t="shared" si="439"/>
        <v>0</v>
      </c>
      <c r="L893" s="2">
        <f t="shared" si="440"/>
        <v>0</v>
      </c>
      <c r="M893" s="2">
        <f t="shared" si="440"/>
        <v>0</v>
      </c>
      <c r="N893" s="2">
        <f t="shared" si="440"/>
        <v>0</v>
      </c>
      <c r="O893" s="2">
        <f t="shared" si="440"/>
        <v>0</v>
      </c>
      <c r="P893" s="2">
        <f t="shared" si="440"/>
        <v>0</v>
      </c>
      <c r="Q893" s="2">
        <f t="shared" si="440"/>
        <v>0</v>
      </c>
      <c r="R893" s="2">
        <f t="shared" si="440"/>
        <v>0</v>
      </c>
      <c r="S893" s="2">
        <f t="shared" si="440"/>
        <v>0</v>
      </c>
      <c r="T893" s="2">
        <f t="shared" si="440"/>
        <v>0</v>
      </c>
      <c r="U893" s="2">
        <f t="shared" si="440"/>
        <v>0</v>
      </c>
      <c r="V893" s="2">
        <f t="shared" si="440"/>
        <v>0</v>
      </c>
      <c r="W893" s="2">
        <f t="shared" si="440"/>
        <v>0</v>
      </c>
      <c r="X893" s="2">
        <f t="shared" si="440"/>
        <v>0</v>
      </c>
      <c r="Y893" s="2">
        <f t="shared" si="440"/>
        <v>0</v>
      </c>
      <c r="Z893" s="2">
        <f t="shared" si="440"/>
        <v>0</v>
      </c>
      <c r="AA893" s="2">
        <f t="shared" si="440"/>
        <v>0</v>
      </c>
      <c r="AB893" s="2">
        <f t="shared" si="441"/>
        <v>0</v>
      </c>
      <c r="AC893" s="2">
        <f t="shared" si="441"/>
        <v>0</v>
      </c>
      <c r="AD893" s="2">
        <f t="shared" si="441"/>
        <v>0</v>
      </c>
      <c r="AE893" s="2">
        <f t="shared" si="441"/>
        <v>0</v>
      </c>
      <c r="AF893" s="2">
        <f t="shared" si="441"/>
        <v>0</v>
      </c>
      <c r="AG893" s="2">
        <f t="shared" si="441"/>
        <v>0</v>
      </c>
      <c r="AH893" s="2">
        <f t="shared" si="441"/>
        <v>0</v>
      </c>
      <c r="AI893" s="2">
        <f t="shared" si="441"/>
        <v>0</v>
      </c>
      <c r="AJ893" s="2">
        <f t="shared" si="441"/>
        <v>0</v>
      </c>
      <c r="AK893" s="2">
        <f t="shared" si="441"/>
        <v>0</v>
      </c>
      <c r="AL893" s="2">
        <f t="shared" si="441"/>
        <v>0</v>
      </c>
      <c r="AM893" s="2">
        <f t="shared" si="441"/>
        <v>0</v>
      </c>
      <c r="AN893" s="2">
        <f t="shared" si="441"/>
        <v>0</v>
      </c>
      <c r="AO893" s="2">
        <f t="shared" si="441"/>
        <v>0</v>
      </c>
      <c r="AP893" s="2">
        <f t="shared" si="441"/>
        <v>0</v>
      </c>
      <c r="AQ893" s="2">
        <f t="shared" si="441"/>
        <v>0</v>
      </c>
      <c r="AR893" s="2">
        <f t="shared" si="442"/>
        <v>0</v>
      </c>
      <c r="AS893" s="2">
        <f t="shared" si="442"/>
        <v>0</v>
      </c>
      <c r="AT893" s="2">
        <f t="shared" si="442"/>
        <v>0</v>
      </c>
      <c r="AU893" s="2">
        <f t="shared" si="442"/>
        <v>0</v>
      </c>
      <c r="AV893" s="2">
        <f t="shared" si="442"/>
        <v>0</v>
      </c>
      <c r="AW893" s="2">
        <f t="shared" si="442"/>
        <v>0</v>
      </c>
      <c r="AX893" s="2">
        <f t="shared" si="442"/>
        <v>0</v>
      </c>
      <c r="AY893" s="2">
        <f t="shared" si="442"/>
        <v>0</v>
      </c>
      <c r="AZ893" s="2">
        <f t="shared" si="442"/>
        <v>0</v>
      </c>
      <c r="BA893" s="2">
        <f t="shared" si="442"/>
        <v>0</v>
      </c>
      <c r="BB893" s="2">
        <f t="shared" si="442"/>
        <v>0</v>
      </c>
      <c r="BC893" s="2">
        <f t="shared" si="442"/>
        <v>0</v>
      </c>
      <c r="BD893" s="2">
        <f t="shared" si="442"/>
        <v>0</v>
      </c>
      <c r="BE893" s="2">
        <f t="shared" si="442"/>
        <v>0</v>
      </c>
      <c r="BF893" s="2">
        <f t="shared" si="442"/>
        <v>0</v>
      </c>
      <c r="BG893" s="2">
        <f t="shared" si="442"/>
        <v>0</v>
      </c>
      <c r="BH893" s="2">
        <f t="shared" si="443"/>
        <v>0</v>
      </c>
      <c r="BI893" s="2">
        <f t="shared" si="443"/>
        <v>0</v>
      </c>
      <c r="BJ893" s="2">
        <f t="shared" si="443"/>
        <v>0</v>
      </c>
      <c r="BK893" s="2">
        <f t="shared" si="443"/>
        <v>0</v>
      </c>
      <c r="BL893" s="2">
        <f t="shared" si="443"/>
        <v>0</v>
      </c>
      <c r="BM893" s="2">
        <f t="shared" si="443"/>
        <v>0</v>
      </c>
      <c r="BN893" s="2">
        <f t="shared" si="443"/>
        <v>0</v>
      </c>
      <c r="BO893" s="2">
        <f t="shared" si="443"/>
        <v>0</v>
      </c>
    </row>
    <row r="894" spans="2:67">
      <c r="B894" s="173" t="s">
        <v>548</v>
      </c>
      <c r="J894" s="2">
        <f t="shared" si="439"/>
        <v>24679.83246790952</v>
      </c>
      <c r="L894" s="2">
        <f t="shared" si="440"/>
        <v>0</v>
      </c>
      <c r="M894" s="2">
        <f t="shared" si="440"/>
        <v>0</v>
      </c>
      <c r="N894" s="2">
        <f t="shared" si="440"/>
        <v>0</v>
      </c>
      <c r="O894" s="2">
        <f t="shared" si="440"/>
        <v>55.79880000439789</v>
      </c>
      <c r="P894" s="2">
        <f t="shared" si="440"/>
        <v>712.96997826728989</v>
      </c>
      <c r="Q894" s="2">
        <f t="shared" si="440"/>
        <v>705.77082796730542</v>
      </c>
      <c r="R894" s="2">
        <f t="shared" si="440"/>
        <v>639.1820534697714</v>
      </c>
      <c r="S894" s="2">
        <f t="shared" si="440"/>
        <v>655.15831788717833</v>
      </c>
      <c r="T894" s="2">
        <f t="shared" si="440"/>
        <v>671.53764054418468</v>
      </c>
      <c r="U894" s="2">
        <f t="shared" si="440"/>
        <v>688.35351375585776</v>
      </c>
      <c r="V894" s="2">
        <f t="shared" si="440"/>
        <v>705.71616339049388</v>
      </c>
      <c r="W894" s="2">
        <f t="shared" si="440"/>
        <v>723.4401245782235</v>
      </c>
      <c r="X894" s="2">
        <f t="shared" si="440"/>
        <v>741.55530103392289</v>
      </c>
      <c r="Y894" s="2">
        <f t="shared" si="440"/>
        <v>760.25869785369525</v>
      </c>
      <c r="Z894" s="2">
        <f t="shared" si="440"/>
        <v>779.71761856881596</v>
      </c>
      <c r="AA894" s="2">
        <f t="shared" si="440"/>
        <v>800.65267883711579</v>
      </c>
      <c r="AB894" s="2">
        <f t="shared" si="441"/>
        <v>824.02986371445115</v>
      </c>
      <c r="AC894" s="2">
        <f t="shared" si="441"/>
        <v>852.02996884900233</v>
      </c>
      <c r="AD894" s="2">
        <f t="shared" si="441"/>
        <v>876.902977200642</v>
      </c>
      <c r="AE894" s="2">
        <f t="shared" si="441"/>
        <v>902.30016222103143</v>
      </c>
      <c r="AF894" s="2">
        <f t="shared" si="441"/>
        <v>1005.856817011889</v>
      </c>
      <c r="AG894" s="2">
        <f t="shared" si="441"/>
        <v>1890.8122395476728</v>
      </c>
      <c r="AH894" s="2">
        <f t="shared" si="441"/>
        <v>1942.6258722951984</v>
      </c>
      <c r="AI894" s="2">
        <f t="shared" si="441"/>
        <v>1995.662649162261</v>
      </c>
      <c r="AJ894" s="2">
        <f t="shared" si="441"/>
        <v>2136.4963777875259</v>
      </c>
      <c r="AK894" s="2">
        <f t="shared" si="441"/>
        <v>3138.8984772304057</v>
      </c>
      <c r="AL894" s="2">
        <f t="shared" si="441"/>
        <v>3222.24074364853</v>
      </c>
      <c r="AM894" s="2">
        <f t="shared" si="441"/>
        <v>3399.9849974470603</v>
      </c>
      <c r="AN894" s="2">
        <f t="shared" si="441"/>
        <v>4505.1481820546833</v>
      </c>
      <c r="AO894" s="2">
        <f t="shared" si="441"/>
        <v>4625.1951395640845</v>
      </c>
      <c r="AP894" s="2">
        <f t="shared" si="441"/>
        <v>4746.2439810263613</v>
      </c>
      <c r="AQ894" s="2">
        <f t="shared" si="441"/>
        <v>4972.1224852978985</v>
      </c>
      <c r="AR894" s="2">
        <f t="shared" si="442"/>
        <v>6219.8836644327303</v>
      </c>
      <c r="AS894" s="2">
        <f t="shared" si="442"/>
        <v>6385.1195126769917</v>
      </c>
      <c r="AT894" s="2">
        <f t="shared" si="442"/>
        <v>6551.8294921833822</v>
      </c>
      <c r="AU894" s="2">
        <f t="shared" si="442"/>
        <v>6723.3762074523756</v>
      </c>
      <c r="AV894" s="2">
        <f t="shared" si="442"/>
        <v>6899.1662826973543</v>
      </c>
      <c r="AW894" s="2">
        <f t="shared" si="442"/>
        <v>7199.2177939883877</v>
      </c>
      <c r="AX894" s="2">
        <f t="shared" si="442"/>
        <v>8681.9208354743314</v>
      </c>
      <c r="AY894" s="2">
        <f t="shared" si="442"/>
        <v>8909.4734538191933</v>
      </c>
      <c r="AZ894" s="2">
        <f t="shared" si="442"/>
        <v>9141.73323138659</v>
      </c>
      <c r="BA894" s="2">
        <f t="shared" si="442"/>
        <v>9384.4838555503538</v>
      </c>
      <c r="BB894" s="2">
        <f t="shared" si="442"/>
        <v>9765.0583762759343</v>
      </c>
      <c r="BC894" s="2">
        <f t="shared" si="442"/>
        <v>11482.451827797235</v>
      </c>
      <c r="BD894" s="2">
        <f t="shared" si="442"/>
        <v>11779.827577953365</v>
      </c>
      <c r="BE894" s="2">
        <f t="shared" si="442"/>
        <v>12094.958316214137</v>
      </c>
      <c r="BF894" s="2">
        <f t="shared" si="442"/>
        <v>12413.140361885957</v>
      </c>
      <c r="BG894" s="2">
        <f t="shared" si="442"/>
        <v>12739.731934856616</v>
      </c>
      <c r="BH894" s="2">
        <f t="shared" si="443"/>
        <v>13025.335314508284</v>
      </c>
      <c r="BI894" s="2">
        <f t="shared" si="443"/>
        <v>12919.692705190539</v>
      </c>
      <c r="BJ894" s="2">
        <f t="shared" si="443"/>
        <v>11515.554601494645</v>
      </c>
      <c r="BK894" s="2">
        <f t="shared" si="443"/>
        <v>11810.485496835512</v>
      </c>
      <c r="BL894" s="2">
        <f t="shared" si="443"/>
        <v>11940.689762169799</v>
      </c>
      <c r="BM894" s="2">
        <f t="shared" si="443"/>
        <v>10382.08105341862</v>
      </c>
      <c r="BN894" s="2">
        <f t="shared" si="443"/>
        <v>10649.996855002437</v>
      </c>
      <c r="BO894" s="2">
        <f t="shared" si="443"/>
        <v>10925.446776771958</v>
      </c>
    </row>
    <row r="895" spans="2:67">
      <c r="B895" s="174" t="s">
        <v>567</v>
      </c>
      <c r="J895" s="2">
        <f t="shared" si="439"/>
        <v>2044.3546682801421</v>
      </c>
      <c r="L895" s="2">
        <f t="shared" si="440"/>
        <v>0</v>
      </c>
      <c r="M895" s="2">
        <f t="shared" si="440"/>
        <v>0</v>
      </c>
      <c r="N895" s="2">
        <f t="shared" si="440"/>
        <v>0</v>
      </c>
      <c r="O895" s="2">
        <f t="shared" si="440"/>
        <v>0</v>
      </c>
      <c r="P895" s="2">
        <f t="shared" si="440"/>
        <v>0</v>
      </c>
      <c r="Q895" s="2">
        <f t="shared" si="440"/>
        <v>0</v>
      </c>
      <c r="R895" s="2">
        <f t="shared" si="440"/>
        <v>0</v>
      </c>
      <c r="S895" s="2">
        <f t="shared" si="440"/>
        <v>0</v>
      </c>
      <c r="T895" s="2">
        <f t="shared" si="440"/>
        <v>0</v>
      </c>
      <c r="U895" s="2">
        <f t="shared" si="440"/>
        <v>0</v>
      </c>
      <c r="V895" s="2">
        <f t="shared" si="440"/>
        <v>0</v>
      </c>
      <c r="W895" s="2">
        <f t="shared" si="440"/>
        <v>0</v>
      </c>
      <c r="X895" s="2">
        <f t="shared" si="440"/>
        <v>0</v>
      </c>
      <c r="Y895" s="2">
        <f t="shared" si="440"/>
        <v>0</v>
      </c>
      <c r="Z895" s="2">
        <f t="shared" si="440"/>
        <v>0</v>
      </c>
      <c r="AA895" s="2">
        <f t="shared" si="440"/>
        <v>0</v>
      </c>
      <c r="AB895" s="2">
        <f t="shared" si="441"/>
        <v>0</v>
      </c>
      <c r="AC895" s="2">
        <f t="shared" si="441"/>
        <v>0</v>
      </c>
      <c r="AD895" s="2">
        <f t="shared" si="441"/>
        <v>0</v>
      </c>
      <c r="AE895" s="2">
        <f t="shared" si="441"/>
        <v>0</v>
      </c>
      <c r="AF895" s="2">
        <f t="shared" si="441"/>
        <v>0</v>
      </c>
      <c r="AG895" s="2">
        <f t="shared" si="441"/>
        <v>0</v>
      </c>
      <c r="AH895" s="2">
        <f t="shared" si="441"/>
        <v>0</v>
      </c>
      <c r="AI895" s="2">
        <f t="shared" si="441"/>
        <v>0</v>
      </c>
      <c r="AJ895" s="2">
        <f t="shared" si="441"/>
        <v>0</v>
      </c>
      <c r="AK895" s="2">
        <f t="shared" si="441"/>
        <v>0</v>
      </c>
      <c r="AL895" s="2">
        <f t="shared" si="441"/>
        <v>0</v>
      </c>
      <c r="AM895" s="2">
        <f t="shared" si="441"/>
        <v>0</v>
      </c>
      <c r="AN895" s="2">
        <f t="shared" si="441"/>
        <v>0</v>
      </c>
      <c r="AO895" s="2">
        <f t="shared" si="441"/>
        <v>0</v>
      </c>
      <c r="AP895" s="2">
        <f t="shared" si="441"/>
        <v>0</v>
      </c>
      <c r="AQ895" s="2">
        <f t="shared" si="441"/>
        <v>0</v>
      </c>
      <c r="AR895" s="2">
        <f t="shared" si="442"/>
        <v>0</v>
      </c>
      <c r="AS895" s="2">
        <f t="shared" si="442"/>
        <v>0</v>
      </c>
      <c r="AT895" s="2">
        <f t="shared" si="442"/>
        <v>0</v>
      </c>
      <c r="AU895" s="2">
        <f t="shared" si="442"/>
        <v>0</v>
      </c>
      <c r="AV895" s="2">
        <f t="shared" si="442"/>
        <v>0</v>
      </c>
      <c r="AW895" s="2">
        <f t="shared" si="442"/>
        <v>0</v>
      </c>
      <c r="AX895" s="2">
        <f t="shared" si="442"/>
        <v>0</v>
      </c>
      <c r="AY895" s="2">
        <f t="shared" si="442"/>
        <v>0</v>
      </c>
      <c r="AZ895" s="2">
        <f t="shared" si="442"/>
        <v>0</v>
      </c>
      <c r="BA895" s="2">
        <f t="shared" si="442"/>
        <v>0</v>
      </c>
      <c r="BB895" s="2">
        <f t="shared" si="442"/>
        <v>0</v>
      </c>
      <c r="BC895" s="2">
        <f t="shared" si="442"/>
        <v>0</v>
      </c>
      <c r="BD895" s="2">
        <f t="shared" si="442"/>
        <v>0</v>
      </c>
      <c r="BE895" s="2">
        <f t="shared" si="442"/>
        <v>0</v>
      </c>
      <c r="BF895" s="2">
        <f t="shared" si="442"/>
        <v>0</v>
      </c>
      <c r="BG895" s="2">
        <f t="shared" si="442"/>
        <v>0</v>
      </c>
      <c r="BH895" s="2">
        <f t="shared" si="443"/>
        <v>761.30185662784208</v>
      </c>
      <c r="BI895" s="2">
        <f t="shared" si="443"/>
        <v>8941.7340037011054</v>
      </c>
      <c r="BJ895" s="2">
        <f t="shared" si="443"/>
        <v>9179.3079632042591</v>
      </c>
      <c r="BK895" s="2">
        <f t="shared" si="443"/>
        <v>9423.6099100522624</v>
      </c>
      <c r="BL895" s="2">
        <f t="shared" si="443"/>
        <v>9667.5569575678746</v>
      </c>
      <c r="BM895" s="2">
        <f t="shared" si="443"/>
        <v>9931.8815094715519</v>
      </c>
      <c r="BN895" s="2">
        <f t="shared" si="443"/>
        <v>10196.950775390924</v>
      </c>
      <c r="BO895" s="2">
        <f t="shared" si="443"/>
        <v>10469.094127720055</v>
      </c>
    </row>
    <row r="896" spans="2:67">
      <c r="B896" s="173" t="s">
        <v>334</v>
      </c>
      <c r="J896" s="2">
        <f t="shared" si="439"/>
        <v>0</v>
      </c>
      <c r="L896" s="2">
        <f t="shared" si="440"/>
        <v>0</v>
      </c>
      <c r="M896" s="2">
        <f t="shared" si="440"/>
        <v>0</v>
      </c>
      <c r="N896" s="2">
        <f t="shared" si="440"/>
        <v>0</v>
      </c>
      <c r="O896" s="2">
        <f t="shared" si="440"/>
        <v>0</v>
      </c>
      <c r="P896" s="2">
        <f t="shared" si="440"/>
        <v>0</v>
      </c>
      <c r="Q896" s="2">
        <f t="shared" si="440"/>
        <v>0</v>
      </c>
      <c r="R896" s="2">
        <f t="shared" si="440"/>
        <v>0</v>
      </c>
      <c r="S896" s="2">
        <f t="shared" si="440"/>
        <v>0</v>
      </c>
      <c r="T896" s="2">
        <f t="shared" si="440"/>
        <v>0</v>
      </c>
      <c r="U896" s="2">
        <f t="shared" si="440"/>
        <v>0</v>
      </c>
      <c r="V896" s="2">
        <f t="shared" si="440"/>
        <v>0</v>
      </c>
      <c r="W896" s="2">
        <f t="shared" si="440"/>
        <v>0</v>
      </c>
      <c r="X896" s="2">
        <f t="shared" si="440"/>
        <v>0</v>
      </c>
      <c r="Y896" s="2">
        <f t="shared" si="440"/>
        <v>0</v>
      </c>
      <c r="Z896" s="2">
        <f t="shared" si="440"/>
        <v>0</v>
      </c>
      <c r="AA896" s="2">
        <f t="shared" si="440"/>
        <v>0</v>
      </c>
      <c r="AB896" s="2">
        <f t="shared" si="441"/>
        <v>0</v>
      </c>
      <c r="AC896" s="2">
        <f t="shared" si="441"/>
        <v>0</v>
      </c>
      <c r="AD896" s="2">
        <f t="shared" si="441"/>
        <v>0</v>
      </c>
      <c r="AE896" s="2">
        <f t="shared" si="441"/>
        <v>0</v>
      </c>
      <c r="AF896" s="2">
        <f t="shared" si="441"/>
        <v>0</v>
      </c>
      <c r="AG896" s="2">
        <f t="shared" si="441"/>
        <v>0</v>
      </c>
      <c r="AH896" s="2">
        <f t="shared" si="441"/>
        <v>0</v>
      </c>
      <c r="AI896" s="2">
        <f t="shared" si="441"/>
        <v>0</v>
      </c>
      <c r="AJ896" s="2">
        <f t="shared" si="441"/>
        <v>0</v>
      </c>
      <c r="AK896" s="2">
        <f t="shared" si="441"/>
        <v>0</v>
      </c>
      <c r="AL896" s="2">
        <f t="shared" si="441"/>
        <v>0</v>
      </c>
      <c r="AM896" s="2">
        <f t="shared" si="441"/>
        <v>0</v>
      </c>
      <c r="AN896" s="2">
        <f t="shared" si="441"/>
        <v>0</v>
      </c>
      <c r="AO896" s="2">
        <f t="shared" si="441"/>
        <v>0</v>
      </c>
      <c r="AP896" s="2">
        <f t="shared" si="441"/>
        <v>0</v>
      </c>
      <c r="AQ896" s="2">
        <f t="shared" si="441"/>
        <v>0</v>
      </c>
      <c r="AR896" s="2">
        <f t="shared" si="442"/>
        <v>0</v>
      </c>
      <c r="AS896" s="2">
        <f t="shared" si="442"/>
        <v>0</v>
      </c>
      <c r="AT896" s="2">
        <f t="shared" si="442"/>
        <v>0</v>
      </c>
      <c r="AU896" s="2">
        <f t="shared" si="442"/>
        <v>0</v>
      </c>
      <c r="AV896" s="2">
        <f t="shared" si="442"/>
        <v>0</v>
      </c>
      <c r="AW896" s="2">
        <f t="shared" si="442"/>
        <v>0</v>
      </c>
      <c r="AX896" s="2">
        <f t="shared" si="442"/>
        <v>0</v>
      </c>
      <c r="AY896" s="2">
        <f t="shared" si="442"/>
        <v>0</v>
      </c>
      <c r="AZ896" s="2">
        <f t="shared" si="442"/>
        <v>0</v>
      </c>
      <c r="BA896" s="2">
        <f t="shared" si="442"/>
        <v>0</v>
      </c>
      <c r="BB896" s="2">
        <f t="shared" si="442"/>
        <v>0</v>
      </c>
      <c r="BC896" s="2">
        <f t="shared" si="442"/>
        <v>0</v>
      </c>
      <c r="BD896" s="2">
        <f t="shared" si="442"/>
        <v>0</v>
      </c>
      <c r="BE896" s="2">
        <f t="shared" si="442"/>
        <v>0</v>
      </c>
      <c r="BF896" s="2">
        <f t="shared" si="442"/>
        <v>0</v>
      </c>
      <c r="BG896" s="2">
        <f t="shared" si="442"/>
        <v>0</v>
      </c>
      <c r="BH896" s="2">
        <f t="shared" si="443"/>
        <v>0</v>
      </c>
      <c r="BI896" s="2">
        <f t="shared" si="443"/>
        <v>0</v>
      </c>
      <c r="BJ896" s="2">
        <f t="shared" si="443"/>
        <v>0</v>
      </c>
      <c r="BK896" s="2">
        <f t="shared" si="443"/>
        <v>0</v>
      </c>
      <c r="BL896" s="2">
        <f t="shared" si="443"/>
        <v>0</v>
      </c>
      <c r="BM896" s="2">
        <f t="shared" si="443"/>
        <v>0</v>
      </c>
      <c r="BN896" s="2">
        <f t="shared" si="443"/>
        <v>0</v>
      </c>
      <c r="BO896" s="2">
        <f t="shared" si="443"/>
        <v>0</v>
      </c>
    </row>
    <row r="897" spans="2:70" hidden="1" outlineLevel="1">
      <c r="B897" s="173" t="s">
        <v>578</v>
      </c>
      <c r="J897" s="2">
        <f t="shared" si="439"/>
        <v>13727.857834118608</v>
      </c>
      <c r="L897" s="2">
        <f t="shared" si="440"/>
        <v>1190</v>
      </c>
      <c r="M897" s="2">
        <f t="shared" si="440"/>
        <v>1219.75</v>
      </c>
      <c r="N897" s="2">
        <f t="shared" si="440"/>
        <v>1250.2437499999999</v>
      </c>
      <c r="O897" s="2">
        <f t="shared" si="440"/>
        <v>1281.4998437499999</v>
      </c>
      <c r="P897" s="2">
        <f t="shared" si="440"/>
        <v>1313.5373398437498</v>
      </c>
      <c r="Q897" s="2">
        <f t="shared" si="440"/>
        <v>1346.3757733398434</v>
      </c>
      <c r="R897" s="2">
        <f t="shared" si="440"/>
        <v>1380.0351676733394</v>
      </c>
      <c r="S897" s="2">
        <f t="shared" si="440"/>
        <v>1414.5360468651729</v>
      </c>
      <c r="T897" s="2">
        <f t="shared" si="440"/>
        <v>1449.8994480368021</v>
      </c>
      <c r="U897" s="2">
        <f t="shared" si="440"/>
        <v>1486.1469342377218</v>
      </c>
      <c r="V897" s="2">
        <f t="shared" si="440"/>
        <v>1523.3006075936648</v>
      </c>
      <c r="W897" s="2">
        <f t="shared" si="440"/>
        <v>1561.3831227835065</v>
      </c>
      <c r="X897" s="2">
        <f t="shared" si="440"/>
        <v>1600.4177008530939</v>
      </c>
      <c r="Y897" s="2">
        <f t="shared" si="440"/>
        <v>1640.4281433744213</v>
      </c>
      <c r="Z897" s="2">
        <f t="shared" si="440"/>
        <v>840.7194234793908</v>
      </c>
      <c r="AA897" s="2">
        <f t="shared" si="440"/>
        <v>861.73740906637579</v>
      </c>
      <c r="AB897" s="2">
        <f t="shared" si="441"/>
        <v>883.2808442930351</v>
      </c>
      <c r="AC897" s="2">
        <f t="shared" si="441"/>
        <v>0</v>
      </c>
      <c r="AD897" s="2">
        <f t="shared" si="441"/>
        <v>0</v>
      </c>
      <c r="AE897" s="2">
        <f t="shared" si="441"/>
        <v>0</v>
      </c>
      <c r="AF897" s="2">
        <f t="shared" si="441"/>
        <v>0</v>
      </c>
      <c r="AG897" s="2">
        <f t="shared" si="441"/>
        <v>0</v>
      </c>
      <c r="AH897" s="2">
        <f t="shared" si="441"/>
        <v>0</v>
      </c>
      <c r="AI897" s="2">
        <f t="shared" si="441"/>
        <v>0</v>
      </c>
      <c r="AJ897" s="2">
        <f t="shared" si="441"/>
        <v>0</v>
      </c>
      <c r="AK897" s="2">
        <f t="shared" si="441"/>
        <v>0</v>
      </c>
      <c r="AL897" s="2">
        <f t="shared" si="441"/>
        <v>0</v>
      </c>
      <c r="AM897" s="2">
        <f t="shared" si="441"/>
        <v>0</v>
      </c>
      <c r="AN897" s="2">
        <f t="shared" si="441"/>
        <v>0</v>
      </c>
      <c r="AO897" s="2">
        <f t="shared" si="441"/>
        <v>0</v>
      </c>
      <c r="AP897" s="2">
        <f t="shared" si="441"/>
        <v>0</v>
      </c>
      <c r="AQ897" s="2">
        <f t="shared" si="441"/>
        <v>0</v>
      </c>
      <c r="AR897" s="2">
        <f t="shared" si="442"/>
        <v>0</v>
      </c>
      <c r="AS897" s="2">
        <f t="shared" si="442"/>
        <v>0</v>
      </c>
      <c r="AT897" s="2">
        <f t="shared" si="442"/>
        <v>0</v>
      </c>
      <c r="AU897" s="2">
        <f t="shared" si="442"/>
        <v>0</v>
      </c>
      <c r="AV897" s="2">
        <f t="shared" si="442"/>
        <v>0</v>
      </c>
      <c r="AW897" s="2">
        <f t="shared" si="442"/>
        <v>0</v>
      </c>
      <c r="AX897" s="2">
        <f t="shared" si="442"/>
        <v>0</v>
      </c>
      <c r="AY897" s="2">
        <f t="shared" si="442"/>
        <v>0</v>
      </c>
      <c r="AZ897" s="2">
        <f t="shared" si="442"/>
        <v>0</v>
      </c>
      <c r="BA897" s="2">
        <f t="shared" si="442"/>
        <v>0</v>
      </c>
      <c r="BB897" s="2">
        <f t="shared" si="442"/>
        <v>0</v>
      </c>
      <c r="BC897" s="2">
        <f t="shared" si="442"/>
        <v>0</v>
      </c>
      <c r="BD897" s="2">
        <f t="shared" si="442"/>
        <v>0</v>
      </c>
      <c r="BE897" s="2">
        <f t="shared" si="442"/>
        <v>0</v>
      </c>
      <c r="BF897" s="2">
        <f t="shared" si="442"/>
        <v>0</v>
      </c>
      <c r="BG897" s="2">
        <f t="shared" si="442"/>
        <v>0</v>
      </c>
      <c r="BH897" s="2">
        <f t="shared" si="443"/>
        <v>0</v>
      </c>
      <c r="BI897" s="2">
        <f t="shared" si="443"/>
        <v>0</v>
      </c>
      <c r="BJ897" s="2">
        <f t="shared" si="443"/>
        <v>0</v>
      </c>
      <c r="BK897" s="2">
        <f t="shared" si="443"/>
        <v>0</v>
      </c>
      <c r="BL897" s="2">
        <f t="shared" si="443"/>
        <v>0</v>
      </c>
      <c r="BM897" s="2">
        <f t="shared" si="443"/>
        <v>0</v>
      </c>
      <c r="BN897" s="2">
        <f t="shared" si="443"/>
        <v>0</v>
      </c>
      <c r="BO897" s="2">
        <f t="shared" si="443"/>
        <v>0</v>
      </c>
    </row>
    <row r="898" spans="2:70" ht="13.5" hidden="1" outlineLevel="1" thickBot="1">
      <c r="B898" s="174" t="s">
        <v>582</v>
      </c>
      <c r="J898" s="157">
        <f t="shared" si="439"/>
        <v>258938.98882894716</v>
      </c>
      <c r="L898" s="157">
        <f>SUM(L891:L897)</f>
        <v>22834.022939300536</v>
      </c>
      <c r="M898" s="157">
        <f t="shared" ref="M898:BO898" si="444">SUM(M891:M897)</f>
        <v>23870.304702930451</v>
      </c>
      <c r="N898" s="157">
        <f t="shared" si="444"/>
        <v>24898.286310722349</v>
      </c>
      <c r="O898" s="157">
        <f t="shared" si="444"/>
        <v>25607.559533304437</v>
      </c>
      <c r="P898" s="157">
        <f t="shared" si="444"/>
        <v>27136.39836172264</v>
      </c>
      <c r="Q898" s="157">
        <f t="shared" si="444"/>
        <v>26673.672575114229</v>
      </c>
      <c r="R898" s="157">
        <f t="shared" si="444"/>
        <v>25495.297173755618</v>
      </c>
      <c r="S898" s="157">
        <f t="shared" si="444"/>
        <v>26132.66366317929</v>
      </c>
      <c r="T898" s="157">
        <f t="shared" si="444"/>
        <v>26785.986957832672</v>
      </c>
      <c r="U898" s="157">
        <f t="shared" si="444"/>
        <v>13380.09007533785</v>
      </c>
      <c r="V898" s="157">
        <f t="shared" si="444"/>
        <v>8992.983502517709</v>
      </c>
      <c r="W898" s="157">
        <f t="shared" si="444"/>
        <v>9217.8891471836196</v>
      </c>
      <c r="X898" s="157">
        <f t="shared" si="444"/>
        <v>9448.3655492044527</v>
      </c>
      <c r="Y898" s="157">
        <f t="shared" si="444"/>
        <v>9684.7392022284894</v>
      </c>
      <c r="Z898" s="157">
        <f t="shared" si="444"/>
        <v>6099.5640545350452</v>
      </c>
      <c r="AA898" s="157">
        <f t="shared" si="444"/>
        <v>6253.4952757025021</v>
      </c>
      <c r="AB898" s="157">
        <f t="shared" si="444"/>
        <v>6413.1935255014723</v>
      </c>
      <c r="AC898" s="157">
        <f t="shared" si="444"/>
        <v>5675.5598567803363</v>
      </c>
      <c r="AD898" s="157">
        <f t="shared" si="444"/>
        <v>5821.0211123302597</v>
      </c>
      <c r="AE898" s="157">
        <f t="shared" si="444"/>
        <v>5970.0212507288898</v>
      </c>
      <c r="AF898" s="157">
        <f t="shared" si="444"/>
        <v>6200.2709327324428</v>
      </c>
      <c r="AG898" s="157">
        <f t="shared" si="444"/>
        <v>7215.0867081612405</v>
      </c>
      <c r="AH898" s="157">
        <f t="shared" si="444"/>
        <v>7400.007202624105</v>
      </c>
      <c r="AI898" s="157">
        <f t="shared" si="444"/>
        <v>7589.4785127493897</v>
      </c>
      <c r="AJ898" s="157">
        <f t="shared" si="444"/>
        <v>7870.157637964332</v>
      </c>
      <c r="AK898" s="157">
        <f t="shared" si="444"/>
        <v>9015.9012689116316</v>
      </c>
      <c r="AL898" s="157">
        <f t="shared" si="444"/>
        <v>9246.1686051217876</v>
      </c>
      <c r="AM898" s="157">
        <f t="shared" si="444"/>
        <v>9574.5110554571474</v>
      </c>
      <c r="AN898" s="157">
        <f t="shared" si="444"/>
        <v>10834.037391515023</v>
      </c>
      <c r="AO898" s="157">
        <f t="shared" si="444"/>
        <v>11112.306579260934</v>
      </c>
      <c r="AP898" s="157">
        <f t="shared" si="444"/>
        <v>11395.533206715631</v>
      </c>
      <c r="AQ898" s="157">
        <f t="shared" si="444"/>
        <v>11787.6439416294</v>
      </c>
      <c r="AR898" s="157">
        <f t="shared" si="444"/>
        <v>13205.793157172517</v>
      </c>
      <c r="AS898" s="157">
        <f t="shared" si="444"/>
        <v>13545.676742735273</v>
      </c>
      <c r="AT898" s="157">
        <f t="shared" si="444"/>
        <v>13891.400652993121</v>
      </c>
      <c r="AU898" s="157">
        <f t="shared" si="444"/>
        <v>14246.436647282357</v>
      </c>
      <c r="AV898" s="157">
        <f t="shared" si="444"/>
        <v>14610.303233523086</v>
      </c>
      <c r="AW898" s="157">
        <f t="shared" si="444"/>
        <v>15103.133168584762</v>
      </c>
      <c r="AX898" s="157">
        <f t="shared" si="444"/>
        <v>16783.434094435612</v>
      </c>
      <c r="AY898" s="157">
        <f t="shared" si="444"/>
        <v>17213.524544254506</v>
      </c>
      <c r="AZ898" s="157">
        <f t="shared" si="444"/>
        <v>17653.385599082787</v>
      </c>
      <c r="BA898" s="157">
        <f t="shared" si="444"/>
        <v>18108.927532438953</v>
      </c>
      <c r="BB898" s="157">
        <f t="shared" si="444"/>
        <v>18707.613145086747</v>
      </c>
      <c r="BC898" s="157">
        <f t="shared" si="444"/>
        <v>20648.570465828321</v>
      </c>
      <c r="BD898" s="157">
        <f t="shared" si="444"/>
        <v>21175.099181935228</v>
      </c>
      <c r="BE898" s="157">
        <f t="shared" si="444"/>
        <v>21725.111710295547</v>
      </c>
      <c r="BF898" s="157">
        <f t="shared" si="444"/>
        <v>22284.047590819398</v>
      </c>
      <c r="BG898" s="157">
        <f t="shared" si="444"/>
        <v>22857.411844513394</v>
      </c>
      <c r="BH898" s="157">
        <f t="shared" si="444"/>
        <v>24157.25907853432</v>
      </c>
      <c r="BI898" s="157">
        <f t="shared" si="444"/>
        <v>32491.314163974796</v>
      </c>
      <c r="BJ898" s="157">
        <f t="shared" si="444"/>
        <v>31590.497206159132</v>
      </c>
      <c r="BK898" s="157">
        <f t="shared" si="444"/>
        <v>32402.120914384512</v>
      </c>
      <c r="BL898" s="157">
        <f t="shared" si="444"/>
        <v>33055.47286492183</v>
      </c>
      <c r="BM898" s="157">
        <f t="shared" si="444"/>
        <v>32047.369361703932</v>
      </c>
      <c r="BN898" s="157">
        <f t="shared" si="444"/>
        <v>32873.689599177465</v>
      </c>
      <c r="BO898" s="157">
        <f t="shared" si="444"/>
        <v>33721.951422495717</v>
      </c>
    </row>
    <row r="899" spans="2:70" hidden="1" outlineLevel="1">
      <c r="J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</row>
    <row r="900" spans="2:70" collapsed="1">
      <c r="B900" s="175" t="s">
        <v>583</v>
      </c>
      <c r="J900" s="2">
        <f>NPV($C$4,M900:BO900)+L900</f>
        <v>1320530.4712349458</v>
      </c>
      <c r="L900" s="68">
        <f>L918</f>
        <v>197607.98672739463</v>
      </c>
      <c r="M900" s="68">
        <f t="shared" ref="M900:BO900" si="445">M918</f>
        <v>243193.84378984739</v>
      </c>
      <c r="N900" s="68">
        <f t="shared" si="445"/>
        <v>278784.010091</v>
      </c>
      <c r="O900" s="68">
        <f t="shared" si="445"/>
        <v>286653.58434</v>
      </c>
      <c r="P900" s="68">
        <f t="shared" si="445"/>
        <v>325225.16226000007</v>
      </c>
      <c r="Q900" s="68">
        <f t="shared" si="445"/>
        <v>205382.14593</v>
      </c>
      <c r="R900" s="68">
        <f t="shared" si="445"/>
        <v>82.539004912799996</v>
      </c>
      <c r="S900" s="68">
        <f t="shared" si="445"/>
        <v>84.045888089399995</v>
      </c>
      <c r="T900" s="68">
        <f t="shared" si="445"/>
        <v>87.4101189987</v>
      </c>
      <c r="U900" s="68">
        <f t="shared" si="445"/>
        <v>86.929794827100011</v>
      </c>
      <c r="V900" s="68">
        <f t="shared" si="445"/>
        <v>115.7794456</v>
      </c>
      <c r="W900" s="68">
        <f t="shared" si="445"/>
        <v>173.54281307999997</v>
      </c>
      <c r="X900" s="68">
        <f t="shared" si="445"/>
        <v>204.03369039999998</v>
      </c>
      <c r="Y900" s="68">
        <f t="shared" si="445"/>
        <v>244.06283400000001</v>
      </c>
      <c r="Z900" s="68">
        <f t="shared" si="445"/>
        <v>261.803451</v>
      </c>
      <c r="AA900" s="68">
        <f t="shared" si="445"/>
        <v>357.18421749999999</v>
      </c>
      <c r="AB900" s="68">
        <f t="shared" si="445"/>
        <v>554.73776250000003</v>
      </c>
      <c r="AC900" s="68">
        <f t="shared" si="445"/>
        <v>905.36741549999999</v>
      </c>
      <c r="AD900" s="68">
        <f t="shared" si="445"/>
        <v>1117.3366656000001</v>
      </c>
      <c r="AE900" s="68">
        <f t="shared" si="445"/>
        <v>1324.7016572</v>
      </c>
      <c r="AF900" s="68">
        <f t="shared" si="445"/>
        <v>1528.7787713999999</v>
      </c>
      <c r="AG900" s="68">
        <f t="shared" si="445"/>
        <v>1910.3751365000001</v>
      </c>
      <c r="AH900" s="68">
        <f t="shared" si="445"/>
        <v>2173.2907457000001</v>
      </c>
      <c r="AI900" s="68">
        <f t="shared" si="445"/>
        <v>2435.3672349999997</v>
      </c>
      <c r="AJ900" s="68">
        <f t="shared" si="445"/>
        <v>2740.7689500000001</v>
      </c>
      <c r="AK900" s="68">
        <f t="shared" si="445"/>
        <v>3181.6864799999998</v>
      </c>
      <c r="AL900" s="68">
        <f t="shared" si="445"/>
        <v>3461.7114000000001</v>
      </c>
      <c r="AM900" s="68">
        <f t="shared" si="445"/>
        <v>3779.3474880000003</v>
      </c>
      <c r="AN900" s="68">
        <f t="shared" si="445"/>
        <v>4214.1406529999995</v>
      </c>
      <c r="AO900" s="68">
        <f t="shared" si="445"/>
        <v>4620.1391039999999</v>
      </c>
      <c r="AP900" s="68">
        <f t="shared" si="445"/>
        <v>4932.9357479999999</v>
      </c>
      <c r="AQ900" s="68">
        <f t="shared" si="445"/>
        <v>5287.0212979999997</v>
      </c>
      <c r="AR900" s="68">
        <f t="shared" si="445"/>
        <v>5722.7815920000003</v>
      </c>
      <c r="AS900" s="68">
        <f t="shared" si="445"/>
        <v>6224.1547399999999</v>
      </c>
      <c r="AT900" s="68">
        <f t="shared" si="445"/>
        <v>6635.6735920000001</v>
      </c>
      <c r="AU900" s="68">
        <f t="shared" si="445"/>
        <v>7062.0562060000002</v>
      </c>
      <c r="AV900" s="68">
        <f t="shared" si="445"/>
        <v>7499.9093520000006</v>
      </c>
      <c r="AW900" s="68">
        <f t="shared" si="445"/>
        <v>8040.9276719999989</v>
      </c>
      <c r="AX900" s="68">
        <f t="shared" si="445"/>
        <v>8598.0070400000004</v>
      </c>
      <c r="AY900" s="68">
        <f t="shared" si="445"/>
        <v>9158.3570659999987</v>
      </c>
      <c r="AZ900" s="68">
        <f t="shared" si="445"/>
        <v>9709.172152000001</v>
      </c>
      <c r="BA900" s="68">
        <f t="shared" si="445"/>
        <v>10421.382213999999</v>
      </c>
      <c r="BB900" s="68">
        <f t="shared" si="445"/>
        <v>11111.325134000001</v>
      </c>
      <c r="BC900" s="68">
        <f t="shared" si="445"/>
        <v>11792.056779999999</v>
      </c>
      <c r="BD900" s="68">
        <f t="shared" si="445"/>
        <v>12394.53397</v>
      </c>
      <c r="BE900" s="68">
        <f t="shared" si="445"/>
        <v>13381.484618999999</v>
      </c>
      <c r="BF900" s="68">
        <f t="shared" si="445"/>
        <v>14200.479071999998</v>
      </c>
      <c r="BG900" s="68">
        <f t="shared" si="445"/>
        <v>15078.154368</v>
      </c>
      <c r="BH900" s="68">
        <f t="shared" si="445"/>
        <v>15653.050725000001</v>
      </c>
      <c r="BI900" s="68">
        <f t="shared" si="445"/>
        <v>15783.353625</v>
      </c>
      <c r="BJ900" s="68">
        <f t="shared" si="445"/>
        <v>16728.968836</v>
      </c>
      <c r="BK900" s="68">
        <f t="shared" si="445"/>
        <v>17716.757213999997</v>
      </c>
      <c r="BL900" s="68">
        <f t="shared" si="445"/>
        <v>18457.462169999999</v>
      </c>
      <c r="BM900" s="68">
        <f t="shared" si="445"/>
        <v>19834.263647000003</v>
      </c>
      <c r="BN900" s="68">
        <f t="shared" si="445"/>
        <v>20980.002136000003</v>
      </c>
      <c r="BO900" s="68">
        <f t="shared" si="445"/>
        <v>22176.251824999999</v>
      </c>
    </row>
    <row r="901" spans="2:70" hidden="1" outlineLevel="1">
      <c r="B901" s="175" t="s">
        <v>584</v>
      </c>
      <c r="L901" s="25"/>
    </row>
    <row r="902" spans="2:70" hidden="1" outlineLevel="1">
      <c r="B902" s="3" t="s">
        <v>585</v>
      </c>
      <c r="L902" s="181">
        <v>0.98041666666666671</v>
      </c>
      <c r="M902" s="181">
        <v>0.93874999999999986</v>
      </c>
      <c r="N902" s="181">
        <v>0.89</v>
      </c>
      <c r="O902" s="181">
        <v>0.91500000000000004</v>
      </c>
      <c r="P902" s="181">
        <v>0.95500000000000007</v>
      </c>
      <c r="Q902" s="181">
        <v>0.995</v>
      </c>
      <c r="R902" s="181">
        <v>1.0249999999999999</v>
      </c>
      <c r="S902" s="181">
        <v>1.05</v>
      </c>
      <c r="T902" s="181">
        <v>1.085</v>
      </c>
      <c r="U902" s="181">
        <v>1.115</v>
      </c>
      <c r="V902" s="181">
        <v>1.145</v>
      </c>
      <c r="W902" s="181">
        <v>1.18</v>
      </c>
      <c r="X902" s="181">
        <v>1.2050000000000001</v>
      </c>
      <c r="Y902" s="181">
        <v>1.23</v>
      </c>
      <c r="Z902" s="181">
        <v>1.2550000000000001</v>
      </c>
      <c r="AA902" s="181">
        <v>1.28</v>
      </c>
      <c r="AB902" s="181">
        <v>1.3049999999999999</v>
      </c>
      <c r="AC902" s="181">
        <v>1.33</v>
      </c>
      <c r="AD902" s="181">
        <v>1.355</v>
      </c>
      <c r="AE902" s="181">
        <v>1.3800000000000001</v>
      </c>
      <c r="AF902" s="181">
        <v>1.41</v>
      </c>
      <c r="AG902" s="181">
        <v>1.4350000000000001</v>
      </c>
      <c r="AH902" s="181">
        <v>1.4650000000000001</v>
      </c>
      <c r="AI902" s="181">
        <v>1.4950000000000001</v>
      </c>
      <c r="AJ902" s="181">
        <v>1.5250000000000001</v>
      </c>
      <c r="AK902" s="181">
        <v>1.5549999999999999</v>
      </c>
      <c r="AL902" s="181">
        <v>1.585</v>
      </c>
      <c r="AM902" s="181">
        <v>1.62</v>
      </c>
      <c r="AN902" s="181">
        <v>1.6500000000000001</v>
      </c>
      <c r="AO902" s="181">
        <v>1.6850000000000001</v>
      </c>
      <c r="AP902" s="181">
        <v>1.7150000000000001</v>
      </c>
      <c r="AQ902" s="181">
        <v>1.75</v>
      </c>
      <c r="AR902" s="181">
        <v>1.7850000000000001</v>
      </c>
      <c r="AS902" s="181">
        <v>1.82</v>
      </c>
      <c r="AT902" s="181">
        <v>1.86</v>
      </c>
      <c r="AU902" s="181">
        <v>1.895</v>
      </c>
      <c r="AV902" s="181">
        <v>1.9350000000000001</v>
      </c>
      <c r="AW902" s="181">
        <v>1.97</v>
      </c>
      <c r="AX902" s="181">
        <v>2.0100000000000002</v>
      </c>
      <c r="AY902" s="181">
        <v>2.0499999999999998</v>
      </c>
      <c r="AZ902" s="181">
        <v>2.0950000000000002</v>
      </c>
      <c r="BA902" s="181">
        <v>2.1350000000000002</v>
      </c>
      <c r="BB902" s="181">
        <v>2.1750000000000003</v>
      </c>
      <c r="BC902" s="181">
        <v>2.2200000000000002</v>
      </c>
      <c r="BD902" s="181">
        <v>2.2650000000000001</v>
      </c>
      <c r="BE902" s="181">
        <v>2.31</v>
      </c>
      <c r="BF902" s="181">
        <v>2.355</v>
      </c>
      <c r="BG902" s="181">
        <v>2.4050000000000002</v>
      </c>
      <c r="BH902" s="181">
        <v>2.4500000000000002</v>
      </c>
      <c r="BI902" s="181">
        <v>2.5</v>
      </c>
      <c r="BJ902" s="181">
        <v>2.5500000000000003</v>
      </c>
      <c r="BK902" s="181">
        <v>2.6</v>
      </c>
      <c r="BL902" s="181">
        <v>2.6550000000000002</v>
      </c>
      <c r="BM902" s="181">
        <v>2.7050000000000001</v>
      </c>
      <c r="BN902" s="181">
        <v>2.7600000000000002</v>
      </c>
      <c r="BO902" s="181">
        <v>2.8149999999999999</v>
      </c>
      <c r="BP902" s="71"/>
      <c r="BQ902" s="71"/>
      <c r="BR902" s="71"/>
    </row>
    <row r="903" spans="2:70" hidden="1" outlineLevel="1">
      <c r="B903" s="3" t="s">
        <v>586</v>
      </c>
      <c r="C903" s="71">
        <v>158.98699999999999</v>
      </c>
      <c r="L903" s="101">
        <f>ROUND(+L902*$C903,1)</f>
        <v>155.9</v>
      </c>
      <c r="M903" s="101">
        <f>ROUND(+M902*$C903,1)</f>
        <v>149.19999999999999</v>
      </c>
      <c r="N903" s="101">
        <f t="shared" ref="N903:BO903" si="446">ROUND(+N902*$C903,1)</f>
        <v>141.5</v>
      </c>
      <c r="O903" s="101">
        <f t="shared" si="446"/>
        <v>145.5</v>
      </c>
      <c r="P903" s="101">
        <f t="shared" si="446"/>
        <v>151.80000000000001</v>
      </c>
      <c r="Q903" s="101">
        <f t="shared" si="446"/>
        <v>158.19999999999999</v>
      </c>
      <c r="R903" s="101">
        <f t="shared" si="446"/>
        <v>163</v>
      </c>
      <c r="S903" s="101">
        <f t="shared" si="446"/>
        <v>166.9</v>
      </c>
      <c r="T903" s="101">
        <f t="shared" si="446"/>
        <v>172.5</v>
      </c>
      <c r="U903" s="101">
        <f t="shared" si="446"/>
        <v>177.3</v>
      </c>
      <c r="V903" s="101">
        <f t="shared" si="446"/>
        <v>182</v>
      </c>
      <c r="W903" s="101">
        <f t="shared" si="446"/>
        <v>187.6</v>
      </c>
      <c r="X903" s="101">
        <f t="shared" si="446"/>
        <v>191.6</v>
      </c>
      <c r="Y903" s="101">
        <f t="shared" si="446"/>
        <v>195.6</v>
      </c>
      <c r="Z903" s="101">
        <f t="shared" si="446"/>
        <v>199.5</v>
      </c>
      <c r="AA903" s="101">
        <f t="shared" si="446"/>
        <v>203.5</v>
      </c>
      <c r="AB903" s="101">
        <f t="shared" si="446"/>
        <v>207.5</v>
      </c>
      <c r="AC903" s="101">
        <f t="shared" si="446"/>
        <v>211.5</v>
      </c>
      <c r="AD903" s="101">
        <f t="shared" si="446"/>
        <v>215.4</v>
      </c>
      <c r="AE903" s="101">
        <f t="shared" si="446"/>
        <v>219.4</v>
      </c>
      <c r="AF903" s="101">
        <f t="shared" si="446"/>
        <v>224.2</v>
      </c>
      <c r="AG903" s="101">
        <f t="shared" si="446"/>
        <v>228.1</v>
      </c>
      <c r="AH903" s="101">
        <f t="shared" si="446"/>
        <v>232.9</v>
      </c>
      <c r="AI903" s="101">
        <f t="shared" si="446"/>
        <v>237.7</v>
      </c>
      <c r="AJ903" s="101">
        <f t="shared" si="446"/>
        <v>242.5</v>
      </c>
      <c r="AK903" s="101">
        <f t="shared" si="446"/>
        <v>247.2</v>
      </c>
      <c r="AL903" s="101">
        <f t="shared" si="446"/>
        <v>252</v>
      </c>
      <c r="AM903" s="101">
        <f t="shared" si="446"/>
        <v>257.60000000000002</v>
      </c>
      <c r="AN903" s="101">
        <f t="shared" si="446"/>
        <v>262.3</v>
      </c>
      <c r="AO903" s="101">
        <f t="shared" si="446"/>
        <v>267.89999999999998</v>
      </c>
      <c r="AP903" s="101">
        <f t="shared" si="446"/>
        <v>272.7</v>
      </c>
      <c r="AQ903" s="101">
        <f t="shared" si="446"/>
        <v>278.2</v>
      </c>
      <c r="AR903" s="101">
        <f t="shared" si="446"/>
        <v>283.8</v>
      </c>
      <c r="AS903" s="101">
        <f t="shared" si="446"/>
        <v>289.39999999999998</v>
      </c>
      <c r="AT903" s="101">
        <f t="shared" si="446"/>
        <v>295.7</v>
      </c>
      <c r="AU903" s="101">
        <f t="shared" si="446"/>
        <v>301.3</v>
      </c>
      <c r="AV903" s="101">
        <f t="shared" si="446"/>
        <v>307.60000000000002</v>
      </c>
      <c r="AW903" s="101">
        <f t="shared" si="446"/>
        <v>313.2</v>
      </c>
      <c r="AX903" s="101">
        <f t="shared" si="446"/>
        <v>319.60000000000002</v>
      </c>
      <c r="AY903" s="101">
        <f t="shared" si="446"/>
        <v>325.89999999999998</v>
      </c>
      <c r="AZ903" s="101">
        <f t="shared" si="446"/>
        <v>333.1</v>
      </c>
      <c r="BA903" s="101">
        <f t="shared" si="446"/>
        <v>339.4</v>
      </c>
      <c r="BB903" s="101">
        <f t="shared" si="446"/>
        <v>345.8</v>
      </c>
      <c r="BC903" s="101">
        <f t="shared" si="446"/>
        <v>353</v>
      </c>
      <c r="BD903" s="101">
        <f t="shared" si="446"/>
        <v>360.1</v>
      </c>
      <c r="BE903" s="101">
        <f t="shared" si="446"/>
        <v>367.3</v>
      </c>
      <c r="BF903" s="101">
        <f t="shared" si="446"/>
        <v>374.4</v>
      </c>
      <c r="BG903" s="101">
        <f t="shared" si="446"/>
        <v>382.4</v>
      </c>
      <c r="BH903" s="101">
        <f t="shared" si="446"/>
        <v>389.5</v>
      </c>
      <c r="BI903" s="101">
        <f t="shared" si="446"/>
        <v>397.5</v>
      </c>
      <c r="BJ903" s="101">
        <f t="shared" si="446"/>
        <v>405.4</v>
      </c>
      <c r="BK903" s="101">
        <f t="shared" si="446"/>
        <v>413.4</v>
      </c>
      <c r="BL903" s="101">
        <f t="shared" si="446"/>
        <v>422.1</v>
      </c>
      <c r="BM903" s="101">
        <f t="shared" si="446"/>
        <v>430.1</v>
      </c>
      <c r="BN903" s="101">
        <f t="shared" si="446"/>
        <v>438.8</v>
      </c>
      <c r="BO903" s="101">
        <f t="shared" si="446"/>
        <v>447.5</v>
      </c>
    </row>
    <row r="904" spans="2:70" hidden="1" outlineLevel="1">
      <c r="L904" s="63"/>
      <c r="M904" s="3"/>
    </row>
    <row r="905" spans="2:70" hidden="1" outlineLevel="1">
      <c r="B905" s="3" t="s">
        <v>587</v>
      </c>
      <c r="L905" s="182">
        <v>15.177250000000001</v>
      </c>
      <c r="M905" s="182">
        <v>22.61544</v>
      </c>
      <c r="N905" s="182">
        <v>39.049610000000001</v>
      </c>
      <c r="O905" s="182">
        <v>41.956270000000004</v>
      </c>
      <c r="P905" s="182">
        <v>51.851140000000001</v>
      </c>
      <c r="Q905" s="182">
        <v>41.259700000000002</v>
      </c>
      <c r="R905" s="182">
        <v>0.2300884</v>
      </c>
      <c r="S905" s="182">
        <v>0.2252979</v>
      </c>
      <c r="T905" s="182">
        <v>0.2260385</v>
      </c>
      <c r="U905" s="182">
        <v>0.3976228</v>
      </c>
      <c r="V905" s="182">
        <v>0.63615080000000002</v>
      </c>
      <c r="W905" s="182">
        <v>0.92506829999999995</v>
      </c>
      <c r="X905" s="182">
        <v>1.064894</v>
      </c>
      <c r="Y905" s="182">
        <v>1.247765</v>
      </c>
      <c r="Z905" s="182">
        <v>1.312298</v>
      </c>
      <c r="AA905" s="182">
        <v>1.7552049999999999</v>
      </c>
      <c r="AB905" s="182">
        <v>2.673435</v>
      </c>
      <c r="AC905" s="182">
        <v>4.280697</v>
      </c>
      <c r="AD905" s="182">
        <v>5.1872639999999999</v>
      </c>
      <c r="AE905" s="182">
        <v>6.0378379999999998</v>
      </c>
      <c r="AF905" s="182">
        <v>6.8188170000000001</v>
      </c>
      <c r="AG905" s="182">
        <v>8.3751650000000009</v>
      </c>
      <c r="AH905" s="182">
        <v>9.3314330000000005</v>
      </c>
      <c r="AI905" s="182">
        <v>10.24555</v>
      </c>
      <c r="AJ905" s="182">
        <v>11.30214</v>
      </c>
      <c r="AK905" s="182">
        <v>12.870900000000001</v>
      </c>
      <c r="AL905" s="182">
        <v>13.73695</v>
      </c>
      <c r="AM905" s="182">
        <v>14.671379999999999</v>
      </c>
      <c r="AN905" s="182">
        <v>16.066109999999998</v>
      </c>
      <c r="AO905" s="182">
        <v>17.245760000000001</v>
      </c>
      <c r="AP905" s="182">
        <v>18.08924</v>
      </c>
      <c r="AQ905" s="182">
        <v>19.004390000000001</v>
      </c>
      <c r="AR905" s="182">
        <v>20.164840000000002</v>
      </c>
      <c r="AS905" s="182">
        <v>21.507100000000001</v>
      </c>
      <c r="AT905" s="182">
        <v>22.440560000000001</v>
      </c>
      <c r="AU905" s="182">
        <v>23.43862</v>
      </c>
      <c r="AV905" s="182">
        <v>24.382020000000001</v>
      </c>
      <c r="AW905" s="182">
        <v>25.673459999999999</v>
      </c>
      <c r="AX905" s="182">
        <v>26.9024</v>
      </c>
      <c r="AY905" s="182">
        <v>28.101739999999999</v>
      </c>
      <c r="AZ905" s="182">
        <v>29.147919999999999</v>
      </c>
      <c r="BA905" s="182">
        <v>30.705310000000001</v>
      </c>
      <c r="BB905" s="182">
        <v>32.13223</v>
      </c>
      <c r="BC905" s="182">
        <v>33.405259999999998</v>
      </c>
      <c r="BD905" s="182">
        <v>34.419699999999999</v>
      </c>
      <c r="BE905" s="182">
        <v>36.432029999999997</v>
      </c>
      <c r="BF905" s="182">
        <v>37.928629999999998</v>
      </c>
      <c r="BG905" s="182">
        <v>39.430320000000002</v>
      </c>
      <c r="BH905" s="182">
        <v>40.187550000000002</v>
      </c>
      <c r="BI905" s="182">
        <v>39.70655</v>
      </c>
      <c r="BJ905" s="182">
        <v>41.265340000000002</v>
      </c>
      <c r="BK905" s="182">
        <v>42.856209999999997</v>
      </c>
      <c r="BL905" s="182">
        <v>43.727699999999999</v>
      </c>
      <c r="BM905" s="182">
        <v>46.115470000000002</v>
      </c>
      <c r="BN905" s="182">
        <v>47.812220000000003</v>
      </c>
      <c r="BO905" s="182">
        <v>49.555869999999999</v>
      </c>
    </row>
    <row r="906" spans="2:70" hidden="1" outlineLevel="1">
      <c r="B906" t="s">
        <v>588</v>
      </c>
      <c r="L906" s="2">
        <f t="shared" ref="L906:BO906" si="447">L903*L905</f>
        <v>2366.1332750000001</v>
      </c>
      <c r="M906" s="2">
        <f t="shared" si="447"/>
        <v>3374.2236479999997</v>
      </c>
      <c r="N906" s="2">
        <f t="shared" si="447"/>
        <v>5525.5198150000006</v>
      </c>
      <c r="O906" s="2">
        <f t="shared" si="447"/>
        <v>6104.6372850000007</v>
      </c>
      <c r="P906" s="2">
        <f t="shared" si="447"/>
        <v>7871.0030520000009</v>
      </c>
      <c r="Q906" s="2">
        <f t="shared" si="447"/>
        <v>6527.2845399999997</v>
      </c>
      <c r="R906" s="2">
        <f t="shared" si="447"/>
        <v>37.504409199999998</v>
      </c>
      <c r="S906" s="2">
        <f t="shared" si="447"/>
        <v>37.602219509999998</v>
      </c>
      <c r="T906" s="2">
        <f t="shared" si="447"/>
        <v>38.991641250000001</v>
      </c>
      <c r="U906" s="2">
        <f t="shared" si="447"/>
        <v>70.498522440000002</v>
      </c>
      <c r="V906" s="2">
        <f t="shared" si="447"/>
        <v>115.7794456</v>
      </c>
      <c r="W906" s="2">
        <f t="shared" si="447"/>
        <v>173.54281307999997</v>
      </c>
      <c r="X906" s="2">
        <f t="shared" si="447"/>
        <v>204.03369039999998</v>
      </c>
      <c r="Y906" s="2">
        <f t="shared" si="447"/>
        <v>244.06283400000001</v>
      </c>
      <c r="Z906" s="2">
        <f t="shared" si="447"/>
        <v>261.803451</v>
      </c>
      <c r="AA906" s="2">
        <f t="shared" si="447"/>
        <v>357.18421749999999</v>
      </c>
      <c r="AB906" s="2">
        <f t="shared" si="447"/>
        <v>554.73776250000003</v>
      </c>
      <c r="AC906" s="2">
        <f t="shared" si="447"/>
        <v>905.36741549999999</v>
      </c>
      <c r="AD906" s="2">
        <f t="shared" si="447"/>
        <v>1117.3366656000001</v>
      </c>
      <c r="AE906" s="2">
        <f t="shared" si="447"/>
        <v>1324.7016572</v>
      </c>
      <c r="AF906" s="2">
        <f t="shared" si="447"/>
        <v>1528.7787713999999</v>
      </c>
      <c r="AG906" s="2">
        <f t="shared" si="447"/>
        <v>1910.3751365000001</v>
      </c>
      <c r="AH906" s="2">
        <f t="shared" si="447"/>
        <v>2173.2907457000001</v>
      </c>
      <c r="AI906" s="2">
        <f t="shared" si="447"/>
        <v>2435.3672349999997</v>
      </c>
      <c r="AJ906" s="2">
        <f t="shared" si="447"/>
        <v>2740.7689500000001</v>
      </c>
      <c r="AK906" s="2">
        <f t="shared" si="447"/>
        <v>3181.6864799999998</v>
      </c>
      <c r="AL906" s="2">
        <f t="shared" si="447"/>
        <v>3461.7114000000001</v>
      </c>
      <c r="AM906" s="2">
        <f t="shared" si="447"/>
        <v>3779.3474880000003</v>
      </c>
      <c r="AN906" s="2">
        <f t="shared" si="447"/>
        <v>4214.1406529999995</v>
      </c>
      <c r="AO906" s="2">
        <f t="shared" si="447"/>
        <v>4620.1391039999999</v>
      </c>
      <c r="AP906" s="2">
        <f t="shared" si="447"/>
        <v>4932.9357479999999</v>
      </c>
      <c r="AQ906" s="2">
        <f t="shared" si="447"/>
        <v>5287.0212979999997</v>
      </c>
      <c r="AR906" s="2">
        <f t="shared" si="447"/>
        <v>5722.7815920000003</v>
      </c>
      <c r="AS906" s="2">
        <f t="shared" si="447"/>
        <v>6224.1547399999999</v>
      </c>
      <c r="AT906" s="2">
        <f t="shared" si="447"/>
        <v>6635.6735920000001</v>
      </c>
      <c r="AU906" s="2">
        <f t="shared" si="447"/>
        <v>7062.0562060000002</v>
      </c>
      <c r="AV906" s="2">
        <f t="shared" si="447"/>
        <v>7499.9093520000006</v>
      </c>
      <c r="AW906" s="2">
        <f t="shared" si="447"/>
        <v>8040.9276719999989</v>
      </c>
      <c r="AX906" s="2">
        <f t="shared" si="447"/>
        <v>8598.0070400000004</v>
      </c>
      <c r="AY906" s="2">
        <f t="shared" si="447"/>
        <v>9158.3570659999987</v>
      </c>
      <c r="AZ906" s="2">
        <f t="shared" si="447"/>
        <v>9709.172152000001</v>
      </c>
      <c r="BA906" s="2">
        <f t="shared" si="447"/>
        <v>10421.382213999999</v>
      </c>
      <c r="BB906" s="2">
        <f t="shared" si="447"/>
        <v>11111.325134000001</v>
      </c>
      <c r="BC906" s="2">
        <f t="shared" si="447"/>
        <v>11792.056779999999</v>
      </c>
      <c r="BD906" s="2">
        <f t="shared" si="447"/>
        <v>12394.53397</v>
      </c>
      <c r="BE906" s="2">
        <f t="shared" si="447"/>
        <v>13381.484618999999</v>
      </c>
      <c r="BF906" s="2">
        <f t="shared" si="447"/>
        <v>14200.479071999998</v>
      </c>
      <c r="BG906" s="2">
        <f t="shared" si="447"/>
        <v>15078.154368</v>
      </c>
      <c r="BH906" s="2">
        <f t="shared" si="447"/>
        <v>15653.050725000001</v>
      </c>
      <c r="BI906" s="2">
        <f t="shared" si="447"/>
        <v>15783.353625</v>
      </c>
      <c r="BJ906" s="2">
        <f t="shared" si="447"/>
        <v>16728.968836</v>
      </c>
      <c r="BK906" s="2">
        <f t="shared" si="447"/>
        <v>17716.757213999997</v>
      </c>
      <c r="BL906" s="2">
        <f t="shared" si="447"/>
        <v>18457.462169999999</v>
      </c>
      <c r="BM906" s="2">
        <f t="shared" si="447"/>
        <v>19834.263647000003</v>
      </c>
      <c r="BN906" s="2">
        <f t="shared" si="447"/>
        <v>20980.002136000003</v>
      </c>
      <c r="BO906" s="2">
        <f t="shared" si="447"/>
        <v>22176.251824999999</v>
      </c>
    </row>
    <row r="907" spans="2:70" hidden="1" outlineLevel="1">
      <c r="L907" s="63"/>
      <c r="M907" s="3"/>
    </row>
    <row r="908" spans="2:70" hidden="1" outlineLevel="1">
      <c r="B908" s="175" t="s">
        <v>589</v>
      </c>
      <c r="E908" s="2"/>
    </row>
    <row r="909" spans="2:70" hidden="1" outlineLevel="1">
      <c r="B909" s="3" t="s">
        <v>590</v>
      </c>
      <c r="L909" s="183">
        <v>121.89863128754136</v>
      </c>
      <c r="M909" s="183">
        <v>113.70037847895509</v>
      </c>
      <c r="N909" s="183">
        <v>106.10000000000001</v>
      </c>
      <c r="O909" s="183">
        <v>107.60000000000001</v>
      </c>
      <c r="P909" s="183">
        <v>111.80000000000001</v>
      </c>
      <c r="Q909" s="183">
        <v>116.60000000000001</v>
      </c>
      <c r="R909" s="183">
        <v>119.4</v>
      </c>
      <c r="S909" s="183">
        <v>122.2</v>
      </c>
      <c r="T909" s="183">
        <v>125.4</v>
      </c>
      <c r="U909" s="183">
        <v>128.5</v>
      </c>
      <c r="V909" s="183">
        <v>130.1</v>
      </c>
      <c r="W909" s="183">
        <v>133.30000000000001</v>
      </c>
      <c r="X909" s="183">
        <v>136.4</v>
      </c>
      <c r="Y909" s="183">
        <v>139.30000000000001</v>
      </c>
      <c r="Z909" s="183">
        <v>141.9</v>
      </c>
      <c r="AA909" s="183">
        <v>144.80000000000001</v>
      </c>
      <c r="AB909" s="183">
        <v>147.4</v>
      </c>
      <c r="AC909" s="183">
        <v>150.5</v>
      </c>
      <c r="AD909" s="183">
        <v>153.30000000000001</v>
      </c>
      <c r="AE909" s="183">
        <v>156.4</v>
      </c>
      <c r="AF909" s="183">
        <v>159.5</v>
      </c>
      <c r="AG909" s="183">
        <v>162.70000000000002</v>
      </c>
      <c r="AH909" s="183">
        <v>165.9</v>
      </c>
      <c r="AI909" s="183">
        <v>169.3</v>
      </c>
      <c r="AJ909" s="183">
        <v>172.60000000000002</v>
      </c>
      <c r="AK909" s="183">
        <v>176.10000000000002</v>
      </c>
      <c r="AL909" s="183">
        <v>179.60000000000002</v>
      </c>
      <c r="AM909" s="183">
        <v>183.20000000000002</v>
      </c>
      <c r="AN909" s="183">
        <v>186.9</v>
      </c>
      <c r="AO909" s="183">
        <v>190.60000000000002</v>
      </c>
      <c r="AP909" s="183">
        <v>194.4</v>
      </c>
      <c r="AQ909" s="183">
        <v>198.3</v>
      </c>
      <c r="AR909" s="183">
        <v>202.3</v>
      </c>
      <c r="AS909" s="183">
        <v>206.3</v>
      </c>
      <c r="AT909" s="183">
        <v>210.4</v>
      </c>
      <c r="AU909" s="183">
        <v>214.70000000000002</v>
      </c>
      <c r="AV909" s="183">
        <v>218.9</v>
      </c>
      <c r="AW909" s="183">
        <v>223.3</v>
      </c>
      <c r="AX909" s="183">
        <v>227.8</v>
      </c>
      <c r="AY909" s="183">
        <v>232.4</v>
      </c>
      <c r="AZ909" s="183">
        <v>237</v>
      </c>
      <c r="BA909" s="183">
        <v>241.70000000000002</v>
      </c>
      <c r="BB909" s="183">
        <v>246.60000000000002</v>
      </c>
      <c r="BC909" s="183">
        <v>251.5</v>
      </c>
      <c r="BD909" s="183">
        <v>256.5</v>
      </c>
      <c r="BE909" s="183">
        <v>261.7</v>
      </c>
      <c r="BF909" s="183">
        <v>266.90000000000003</v>
      </c>
      <c r="BG909" s="183">
        <v>272.2</v>
      </c>
      <c r="BH909" s="183">
        <v>277.7</v>
      </c>
      <c r="BI909" s="183">
        <v>283.2</v>
      </c>
      <c r="BJ909" s="183">
        <v>288.90000000000003</v>
      </c>
      <c r="BK909" s="183">
        <v>294.7</v>
      </c>
      <c r="BL909" s="183">
        <v>300.60000000000002</v>
      </c>
      <c r="BM909" s="183">
        <v>306.60000000000002</v>
      </c>
      <c r="BN909" s="183">
        <v>312.70000000000005</v>
      </c>
      <c r="BO909" s="183">
        <v>319</v>
      </c>
    </row>
    <row r="910" spans="2:70" hidden="1" outlineLevel="1">
      <c r="B910" s="3" t="s">
        <v>591</v>
      </c>
      <c r="L910" s="183">
        <v>114.60000000000001</v>
      </c>
      <c r="M910" s="183">
        <v>107.5</v>
      </c>
      <c r="N910" s="183">
        <v>99.9</v>
      </c>
      <c r="O910" s="183">
        <v>102.4</v>
      </c>
      <c r="P910" s="183">
        <v>106.7</v>
      </c>
      <c r="Q910" s="183">
        <v>111.30000000000001</v>
      </c>
      <c r="R910" s="183">
        <v>113.7</v>
      </c>
      <c r="S910" s="183">
        <v>115.60000000000001</v>
      </c>
      <c r="T910" s="183">
        <v>116.4</v>
      </c>
      <c r="U910" s="183">
        <v>116.9</v>
      </c>
      <c r="V910" s="183">
        <v>117.9</v>
      </c>
      <c r="W910" s="183">
        <v>119.7</v>
      </c>
      <c r="X910" s="183">
        <v>121.5</v>
      </c>
      <c r="Y910" s="183">
        <v>123.10000000000001</v>
      </c>
      <c r="Z910" s="183">
        <v>125.7</v>
      </c>
      <c r="AA910" s="183">
        <v>128.6</v>
      </c>
      <c r="AB910" s="183">
        <v>131.20000000000002</v>
      </c>
      <c r="AC910" s="183">
        <v>134.20000000000002</v>
      </c>
      <c r="AD910" s="183">
        <v>137</v>
      </c>
      <c r="AE910" s="183">
        <v>139.80000000000001</v>
      </c>
      <c r="AF910" s="183">
        <v>142.6</v>
      </c>
      <c r="AG910" s="183">
        <v>145.4</v>
      </c>
      <c r="AH910" s="183">
        <v>148.30000000000001</v>
      </c>
      <c r="AI910" s="183">
        <v>151.30000000000001</v>
      </c>
      <c r="AJ910" s="183">
        <v>154.30000000000001</v>
      </c>
      <c r="AK910" s="183">
        <v>157.4</v>
      </c>
      <c r="AL910" s="183">
        <v>160.5</v>
      </c>
      <c r="AM910" s="183">
        <v>163.80000000000001</v>
      </c>
      <c r="AN910" s="183">
        <v>167</v>
      </c>
      <c r="AO910" s="183">
        <v>170.4</v>
      </c>
      <c r="AP910" s="183">
        <v>173.8</v>
      </c>
      <c r="AQ910" s="183">
        <v>177.3</v>
      </c>
      <c r="AR910" s="183">
        <v>180.8</v>
      </c>
      <c r="AS910" s="183">
        <v>184.4</v>
      </c>
      <c r="AT910" s="183">
        <v>188.10000000000002</v>
      </c>
      <c r="AU910" s="183">
        <v>191.9</v>
      </c>
      <c r="AV910" s="183">
        <v>195.70000000000002</v>
      </c>
      <c r="AW910" s="183">
        <v>199.60000000000002</v>
      </c>
      <c r="AX910" s="183">
        <v>203.60000000000002</v>
      </c>
      <c r="AY910" s="183">
        <v>207.70000000000002</v>
      </c>
      <c r="AZ910" s="183">
        <v>211.8</v>
      </c>
      <c r="BA910" s="183">
        <v>216.10000000000002</v>
      </c>
      <c r="BB910" s="183">
        <v>220.4</v>
      </c>
      <c r="BC910" s="183">
        <v>224.8</v>
      </c>
      <c r="BD910" s="183">
        <v>229.3</v>
      </c>
      <c r="BE910" s="183">
        <v>233.9</v>
      </c>
      <c r="BF910" s="183">
        <v>238.60000000000002</v>
      </c>
      <c r="BG910" s="183">
        <v>243.3</v>
      </c>
      <c r="BH910" s="183">
        <v>248.20000000000002</v>
      </c>
      <c r="BI910" s="183">
        <v>253.20000000000002</v>
      </c>
      <c r="BJ910" s="183">
        <v>258.2</v>
      </c>
      <c r="BK910" s="183">
        <v>263.40000000000003</v>
      </c>
      <c r="BL910" s="183">
        <v>268.7</v>
      </c>
      <c r="BM910" s="183">
        <v>274</v>
      </c>
      <c r="BN910" s="183">
        <v>279.5</v>
      </c>
      <c r="BO910" s="183">
        <v>285.10000000000002</v>
      </c>
    </row>
    <row r="911" spans="2:70" hidden="1" outlineLevel="1"/>
    <row r="912" spans="2:70" hidden="1" outlineLevel="1">
      <c r="B912" s="3" t="s">
        <v>592</v>
      </c>
      <c r="L912" s="59">
        <f t="shared" ref="L912:U912" si="448">+L909</f>
        <v>121.89863128754136</v>
      </c>
      <c r="M912" s="59">
        <f t="shared" si="448"/>
        <v>113.70037847895509</v>
      </c>
      <c r="N912" s="59">
        <f t="shared" si="448"/>
        <v>106.10000000000001</v>
      </c>
      <c r="O912" s="59">
        <f t="shared" si="448"/>
        <v>107.60000000000001</v>
      </c>
      <c r="P912" s="59">
        <f t="shared" si="448"/>
        <v>111.80000000000001</v>
      </c>
      <c r="Q912" s="59">
        <f t="shared" si="448"/>
        <v>116.60000000000001</v>
      </c>
      <c r="R912" s="59">
        <f t="shared" si="448"/>
        <v>119.4</v>
      </c>
      <c r="S912" s="59">
        <f t="shared" si="448"/>
        <v>122.2</v>
      </c>
      <c r="T912" s="59">
        <f t="shared" si="448"/>
        <v>125.4</v>
      </c>
      <c r="U912" s="59">
        <f t="shared" si="448"/>
        <v>128.5</v>
      </c>
      <c r="V912" s="101"/>
      <c r="W912" s="101"/>
      <c r="X912" s="101"/>
      <c r="Y912" s="101"/>
      <c r="Z912" s="101"/>
      <c r="AA912" s="101"/>
      <c r="AB912" s="101"/>
      <c r="AC912" s="101"/>
      <c r="AD912" s="101"/>
      <c r="AE912" s="101"/>
      <c r="AF912" s="101"/>
    </row>
    <row r="913" spans="2:67" collapsed="1">
      <c r="B913" s="3" t="s">
        <v>593</v>
      </c>
      <c r="L913" s="184">
        <v>0.32400000000000001</v>
      </c>
      <c r="M913" s="184">
        <v>0.33100000000000002</v>
      </c>
      <c r="N913" s="184">
        <v>0.33800000000000002</v>
      </c>
      <c r="O913" s="184">
        <v>0.34499999999999997</v>
      </c>
      <c r="P913" s="184">
        <v>0.35199999999999998</v>
      </c>
      <c r="Q913" s="184">
        <v>0.35899999999999999</v>
      </c>
      <c r="R913" s="184">
        <v>0.36699999999999999</v>
      </c>
      <c r="S913" s="184">
        <v>0.374</v>
      </c>
      <c r="T913" s="184">
        <v>0.38100000000000001</v>
      </c>
      <c r="U913" s="184">
        <v>0.38900000000000001</v>
      </c>
      <c r="V913" s="184"/>
      <c r="W913" s="184"/>
      <c r="X913" s="184"/>
      <c r="Y913" s="184"/>
      <c r="Z913" s="184"/>
      <c r="AA913" s="184"/>
      <c r="AB913" s="184"/>
      <c r="AC913" s="184"/>
      <c r="AD913" s="184"/>
      <c r="AE913" s="184"/>
      <c r="AF913" s="184"/>
      <c r="AG913" s="184"/>
      <c r="AH913" s="184"/>
      <c r="AI913" s="184"/>
      <c r="AJ913" s="184"/>
    </row>
    <row r="914" spans="2:67">
      <c r="B914" s="3"/>
      <c r="L914" s="185">
        <f>+L912+L913</f>
        <v>122.22263128754136</v>
      </c>
      <c r="M914" s="185">
        <f t="shared" ref="M914:U914" si="449">+M912+M913</f>
        <v>114.03137847895509</v>
      </c>
      <c r="N914" s="185">
        <f t="shared" si="449"/>
        <v>106.438</v>
      </c>
      <c r="O914" s="185">
        <f t="shared" si="449"/>
        <v>107.94500000000001</v>
      </c>
      <c r="P914" s="185">
        <f t="shared" si="449"/>
        <v>112.15200000000002</v>
      </c>
      <c r="Q914" s="185">
        <f t="shared" si="449"/>
        <v>116.959</v>
      </c>
      <c r="R914" s="185">
        <f t="shared" si="449"/>
        <v>119.76700000000001</v>
      </c>
      <c r="S914" s="185">
        <f t="shared" si="449"/>
        <v>122.574</v>
      </c>
      <c r="T914" s="185">
        <f t="shared" si="449"/>
        <v>125.78100000000001</v>
      </c>
      <c r="U914" s="185">
        <f t="shared" si="449"/>
        <v>128.88900000000001</v>
      </c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</row>
    <row r="915" spans="2:67">
      <c r="B915" s="3" t="s">
        <v>587</v>
      </c>
      <c r="L915" s="183">
        <v>1597.4280000000001</v>
      </c>
      <c r="M915" s="183">
        <v>2103.1019999999999</v>
      </c>
      <c r="N915" s="183">
        <v>2567.3020000000001</v>
      </c>
      <c r="O915" s="183">
        <v>2598.9989999999998</v>
      </c>
      <c r="P915" s="183">
        <v>2829.6790000000001</v>
      </c>
      <c r="Q915" s="183">
        <v>1700.21</v>
      </c>
      <c r="R915" s="183">
        <v>0.37601839999999997</v>
      </c>
      <c r="S915" s="183">
        <v>0.37890309999999999</v>
      </c>
      <c r="T915" s="183">
        <v>0.38494270000000003</v>
      </c>
      <c r="U915" s="183">
        <v>0.12748390000000001</v>
      </c>
      <c r="V915" s="101"/>
      <c r="W915" s="101"/>
      <c r="X915" s="101"/>
      <c r="Y915" s="101"/>
      <c r="Z915" s="101"/>
      <c r="AA915" s="101"/>
      <c r="AB915" s="101"/>
      <c r="AC915" s="101"/>
      <c r="AD915" s="101"/>
      <c r="AE915" s="101"/>
      <c r="AF915" s="101"/>
    </row>
    <row r="916" spans="2:67">
      <c r="B916" s="3" t="s">
        <v>594</v>
      </c>
      <c r="L916" s="2">
        <f t="shared" ref="L916:U916" si="450">L914*L915</f>
        <v>195241.85345239463</v>
      </c>
      <c r="M916" s="2">
        <f t="shared" si="450"/>
        <v>239819.62014184738</v>
      </c>
      <c r="N916" s="2">
        <f t="shared" si="450"/>
        <v>273258.490276</v>
      </c>
      <c r="O916" s="2">
        <f t="shared" si="450"/>
        <v>280548.947055</v>
      </c>
      <c r="P916" s="2">
        <f t="shared" si="450"/>
        <v>317354.15920800006</v>
      </c>
      <c r="Q916" s="2">
        <f t="shared" si="450"/>
        <v>198854.86139000001</v>
      </c>
      <c r="R916" s="2">
        <f t="shared" si="450"/>
        <v>45.034595712799998</v>
      </c>
      <c r="S916" s="2">
        <f t="shared" si="450"/>
        <v>46.443668579399997</v>
      </c>
      <c r="T916" s="2">
        <f t="shared" si="450"/>
        <v>48.418477748700006</v>
      </c>
      <c r="U916" s="2">
        <f t="shared" si="450"/>
        <v>16.431272387100002</v>
      </c>
    </row>
    <row r="918" spans="2:67">
      <c r="B918" s="23" t="s">
        <v>595</v>
      </c>
      <c r="J918" s="2">
        <f>NPV($C$4,M918:BO918)+L918</f>
        <v>1320530.4712349458</v>
      </c>
      <c r="L918" s="2">
        <f t="shared" ref="L918:BO918" si="451">SUM(L906,L916)</f>
        <v>197607.98672739463</v>
      </c>
      <c r="M918" s="2">
        <f t="shared" si="451"/>
        <v>243193.84378984739</v>
      </c>
      <c r="N918" s="2">
        <f t="shared" si="451"/>
        <v>278784.010091</v>
      </c>
      <c r="O918" s="2">
        <f t="shared" si="451"/>
        <v>286653.58434</v>
      </c>
      <c r="P918" s="2">
        <f t="shared" si="451"/>
        <v>325225.16226000007</v>
      </c>
      <c r="Q918" s="2">
        <f t="shared" si="451"/>
        <v>205382.14593</v>
      </c>
      <c r="R918" s="2">
        <f t="shared" si="451"/>
        <v>82.539004912799996</v>
      </c>
      <c r="S918" s="2">
        <f t="shared" si="451"/>
        <v>84.045888089399995</v>
      </c>
      <c r="T918" s="2">
        <f t="shared" si="451"/>
        <v>87.4101189987</v>
      </c>
      <c r="U918" s="2">
        <f t="shared" si="451"/>
        <v>86.929794827100011</v>
      </c>
      <c r="V918" s="2">
        <f t="shared" si="451"/>
        <v>115.7794456</v>
      </c>
      <c r="W918" s="2">
        <f t="shared" si="451"/>
        <v>173.54281307999997</v>
      </c>
      <c r="X918" s="2">
        <f t="shared" si="451"/>
        <v>204.03369039999998</v>
      </c>
      <c r="Y918" s="2">
        <f t="shared" si="451"/>
        <v>244.06283400000001</v>
      </c>
      <c r="Z918" s="2">
        <f t="shared" si="451"/>
        <v>261.803451</v>
      </c>
      <c r="AA918" s="2">
        <f t="shared" si="451"/>
        <v>357.18421749999999</v>
      </c>
      <c r="AB918" s="2">
        <f t="shared" si="451"/>
        <v>554.73776250000003</v>
      </c>
      <c r="AC918" s="2">
        <f t="shared" si="451"/>
        <v>905.36741549999999</v>
      </c>
      <c r="AD918" s="2">
        <f t="shared" si="451"/>
        <v>1117.3366656000001</v>
      </c>
      <c r="AE918" s="2">
        <f t="shared" si="451"/>
        <v>1324.7016572</v>
      </c>
      <c r="AF918" s="2">
        <f t="shared" si="451"/>
        <v>1528.7787713999999</v>
      </c>
      <c r="AG918" s="2">
        <f t="shared" si="451"/>
        <v>1910.3751365000001</v>
      </c>
      <c r="AH918" s="2">
        <f t="shared" si="451"/>
        <v>2173.2907457000001</v>
      </c>
      <c r="AI918" s="2">
        <f t="shared" si="451"/>
        <v>2435.3672349999997</v>
      </c>
      <c r="AJ918" s="2">
        <f t="shared" si="451"/>
        <v>2740.7689500000001</v>
      </c>
      <c r="AK918" s="2">
        <f t="shared" si="451"/>
        <v>3181.6864799999998</v>
      </c>
      <c r="AL918" s="2">
        <f t="shared" si="451"/>
        <v>3461.7114000000001</v>
      </c>
      <c r="AM918" s="2">
        <f t="shared" si="451"/>
        <v>3779.3474880000003</v>
      </c>
      <c r="AN918" s="2">
        <f t="shared" si="451"/>
        <v>4214.1406529999995</v>
      </c>
      <c r="AO918" s="2">
        <f t="shared" si="451"/>
        <v>4620.1391039999999</v>
      </c>
      <c r="AP918" s="2">
        <f t="shared" si="451"/>
        <v>4932.9357479999999</v>
      </c>
      <c r="AQ918" s="2">
        <f t="shared" si="451"/>
        <v>5287.0212979999997</v>
      </c>
      <c r="AR918" s="2">
        <f t="shared" si="451"/>
        <v>5722.7815920000003</v>
      </c>
      <c r="AS918" s="2">
        <f t="shared" si="451"/>
        <v>6224.1547399999999</v>
      </c>
      <c r="AT918" s="2">
        <f t="shared" si="451"/>
        <v>6635.6735920000001</v>
      </c>
      <c r="AU918" s="2">
        <f t="shared" si="451"/>
        <v>7062.0562060000002</v>
      </c>
      <c r="AV918" s="2">
        <f t="shared" si="451"/>
        <v>7499.9093520000006</v>
      </c>
      <c r="AW918" s="2">
        <f t="shared" si="451"/>
        <v>8040.9276719999989</v>
      </c>
      <c r="AX918" s="2">
        <f t="shared" si="451"/>
        <v>8598.0070400000004</v>
      </c>
      <c r="AY918" s="2">
        <f t="shared" si="451"/>
        <v>9158.3570659999987</v>
      </c>
      <c r="AZ918" s="2">
        <f t="shared" si="451"/>
        <v>9709.172152000001</v>
      </c>
      <c r="BA918" s="2">
        <f t="shared" si="451"/>
        <v>10421.382213999999</v>
      </c>
      <c r="BB918" s="2">
        <f t="shared" si="451"/>
        <v>11111.325134000001</v>
      </c>
      <c r="BC918" s="2">
        <f t="shared" si="451"/>
        <v>11792.056779999999</v>
      </c>
      <c r="BD918" s="2">
        <f t="shared" si="451"/>
        <v>12394.53397</v>
      </c>
      <c r="BE918" s="2">
        <f t="shared" si="451"/>
        <v>13381.484618999999</v>
      </c>
      <c r="BF918" s="2">
        <f t="shared" si="451"/>
        <v>14200.479071999998</v>
      </c>
      <c r="BG918" s="2">
        <f t="shared" si="451"/>
        <v>15078.154368</v>
      </c>
      <c r="BH918" s="2">
        <f t="shared" si="451"/>
        <v>15653.050725000001</v>
      </c>
      <c r="BI918" s="2">
        <f t="shared" si="451"/>
        <v>15783.353625</v>
      </c>
      <c r="BJ918" s="2">
        <f t="shared" si="451"/>
        <v>16728.968836</v>
      </c>
      <c r="BK918" s="2">
        <f t="shared" si="451"/>
        <v>17716.757213999997</v>
      </c>
      <c r="BL918" s="2">
        <f t="shared" si="451"/>
        <v>18457.462169999999</v>
      </c>
      <c r="BM918" s="2">
        <f t="shared" si="451"/>
        <v>19834.263647000003</v>
      </c>
      <c r="BN918" s="2">
        <f t="shared" si="451"/>
        <v>20980.002136000003</v>
      </c>
      <c r="BO918" s="2">
        <f t="shared" si="451"/>
        <v>22176.251824999999</v>
      </c>
    </row>
    <row r="920" spans="2:67">
      <c r="B920" s="3" t="s">
        <v>596</v>
      </c>
      <c r="J920" s="2">
        <f>NPV($C$4,M920:BO920)+L920</f>
        <v>4956087.2883946951</v>
      </c>
      <c r="L920" s="161">
        <v>202662.56380462646</v>
      </c>
      <c r="M920" s="161">
        <v>248130.81918334961</v>
      </c>
      <c r="N920" s="161">
        <v>283387.99264526367</v>
      </c>
      <c r="O920" s="161">
        <v>291326.26666259766</v>
      </c>
      <c r="P920" s="161">
        <v>330094.12660980225</v>
      </c>
      <c r="Q920" s="161">
        <v>295090.21737670898</v>
      </c>
      <c r="R920" s="161">
        <v>192842.23163676262</v>
      </c>
      <c r="S920" s="161">
        <v>179006.29724633694</v>
      </c>
      <c r="T920" s="161">
        <v>188151.7246067524</v>
      </c>
      <c r="U920" s="161">
        <v>200143.28408956528</v>
      </c>
      <c r="V920" s="161">
        <v>215463.90440130234</v>
      </c>
      <c r="W920" s="161">
        <v>226577.86240720749</v>
      </c>
      <c r="X920" s="161">
        <v>240524.08498764038</v>
      </c>
      <c r="Y920" s="161">
        <v>253974.68870449066</v>
      </c>
      <c r="Z920" s="161">
        <v>265976.3030834198</v>
      </c>
      <c r="AA920" s="161">
        <v>280789.59433174133</v>
      </c>
      <c r="AB920" s="161">
        <v>300646.0221157074</v>
      </c>
      <c r="AC920" s="161">
        <v>327125.48006439209</v>
      </c>
      <c r="AD920" s="161">
        <v>342228.66679382324</v>
      </c>
      <c r="AE920" s="161">
        <v>357722.89269256592</v>
      </c>
      <c r="AF920" s="161">
        <v>373003.42107391357</v>
      </c>
      <c r="AG920" s="161">
        <v>388866.74382400513</v>
      </c>
      <c r="AH920" s="161">
        <v>405125.90031051636</v>
      </c>
      <c r="AI920" s="161">
        <v>421871.78901290894</v>
      </c>
      <c r="AJ920" s="161">
        <v>439150.35910415649</v>
      </c>
      <c r="AK920" s="161">
        <v>456053.11433410645</v>
      </c>
      <c r="AL920" s="161">
        <v>473333.33571624756</v>
      </c>
      <c r="AM920" s="161">
        <v>491145.25869750977</v>
      </c>
      <c r="AN920" s="161">
        <v>509550.36218070984</v>
      </c>
      <c r="AO920" s="161">
        <v>528466.88619041443</v>
      </c>
      <c r="AP920" s="161">
        <v>546845.78635406494</v>
      </c>
      <c r="AQ920" s="161">
        <v>565884.83127593994</v>
      </c>
      <c r="AR920" s="161">
        <v>585513.11498069763</v>
      </c>
      <c r="AS920" s="161">
        <v>605739.52369499207</v>
      </c>
      <c r="AT920" s="161">
        <v>623976.93058204651</v>
      </c>
      <c r="AU920" s="161">
        <v>642694.46238708496</v>
      </c>
      <c r="AV920" s="161">
        <v>662066.57747268677</v>
      </c>
      <c r="AW920" s="161">
        <v>682084.91735076904</v>
      </c>
      <c r="AX920" s="161">
        <v>702643.12077140808</v>
      </c>
      <c r="AY920" s="161">
        <v>723846.38996887207</v>
      </c>
      <c r="AZ920" s="161">
        <v>745631.35134887695</v>
      </c>
      <c r="BA920" s="161">
        <v>768090.20363044739</v>
      </c>
      <c r="BB920" s="161">
        <v>791178.0193195343</v>
      </c>
      <c r="BC920" s="161">
        <v>815044.22337722778</v>
      </c>
      <c r="BD920" s="161">
        <v>839522.16106796265</v>
      </c>
      <c r="BE920" s="161">
        <v>864947.57215309143</v>
      </c>
      <c r="BF920" s="161">
        <v>890916.39512634277</v>
      </c>
      <c r="BG920" s="161">
        <v>917604.38709640503</v>
      </c>
      <c r="BH920" s="161">
        <v>944671.9204788208</v>
      </c>
      <c r="BI920" s="161">
        <v>971680.4638428688</v>
      </c>
      <c r="BJ920" s="161">
        <v>1000593.6771879196</v>
      </c>
      <c r="BK920" s="161">
        <v>1030298.4841060638</v>
      </c>
      <c r="BL920" s="161">
        <v>1060618.8376569748</v>
      </c>
      <c r="BM920" s="161">
        <v>1092119.1252422333</v>
      </c>
      <c r="BN920" s="161">
        <v>1124325.304693222</v>
      </c>
      <c r="BO920" s="161">
        <v>1157441.9897785187</v>
      </c>
    </row>
    <row r="921" spans="2:67">
      <c r="B921" s="3" t="s">
        <v>597</v>
      </c>
      <c r="J921" s="2">
        <f>NPV($C$4,M921:BO921)+L921</f>
        <v>-3635535.6585286874</v>
      </c>
      <c r="L921" s="161">
        <v>-5050.259765625</v>
      </c>
      <c r="M921" s="161">
        <v>-4931.1259765625</v>
      </c>
      <c r="N921" s="161">
        <v>-4601.51611328125</v>
      </c>
      <c r="O921" s="161">
        <v>-4666.57080078125</v>
      </c>
      <c r="P921" s="161">
        <v>-4862.0869140625</v>
      </c>
      <c r="Q921" s="161">
        <v>-89710.69091796875</v>
      </c>
      <c r="R921" s="161">
        <v>-192757.884765625</v>
      </c>
      <c r="S921" s="161">
        <v>-178922.24365234375</v>
      </c>
      <c r="T921" s="161">
        <v>-188064.31298828125</v>
      </c>
      <c r="U921" s="161">
        <v>-200056.365234375</v>
      </c>
      <c r="V921" s="161">
        <v>-215348.09765625</v>
      </c>
      <c r="W921" s="161">
        <v>-226404.31427001953</v>
      </c>
      <c r="X921" s="161">
        <v>-240320.07421875</v>
      </c>
      <c r="Y921" s="161">
        <v>-253730.6796875</v>
      </c>
      <c r="Z921" s="161">
        <v>-265714.4609375</v>
      </c>
      <c r="AA921" s="161">
        <v>-280432.40625</v>
      </c>
      <c r="AB921" s="161">
        <v>-300091.3359375</v>
      </c>
      <c r="AC921" s="161">
        <v>-326220.3125</v>
      </c>
      <c r="AD921" s="161">
        <v>-341111.1953125</v>
      </c>
      <c r="AE921" s="161">
        <v>-356398.1640625</v>
      </c>
      <c r="AF921" s="161">
        <v>-371474.8515625</v>
      </c>
      <c r="AG921" s="161">
        <v>-386955.96875</v>
      </c>
      <c r="AH921" s="161">
        <v>-402952.4375</v>
      </c>
      <c r="AI921" s="161">
        <v>-419436.59375</v>
      </c>
      <c r="AJ921" s="161">
        <v>-436410.109375</v>
      </c>
      <c r="AK921" s="161">
        <v>-452871.109375</v>
      </c>
      <c r="AL921" s="161">
        <v>-469871.6875</v>
      </c>
      <c r="AM921" s="161">
        <v>-487366.5234375</v>
      </c>
      <c r="AN921" s="161">
        <v>-505335.7578125</v>
      </c>
      <c r="AO921" s="161">
        <v>-523846.890625</v>
      </c>
      <c r="AP921" s="161">
        <v>-541913.53125</v>
      </c>
      <c r="AQ921" s="161">
        <v>-560597.328125</v>
      </c>
      <c r="AR921" s="161">
        <v>-579790.453125</v>
      </c>
      <c r="AS921" s="161">
        <v>-599516.296875</v>
      </c>
      <c r="AT921" s="161">
        <v>-617340.859375</v>
      </c>
      <c r="AU921" s="161">
        <v>-635632.859375</v>
      </c>
      <c r="AV921" s="161">
        <v>-654565.65625</v>
      </c>
      <c r="AW921" s="161">
        <v>-674043.875</v>
      </c>
      <c r="AX921" s="161">
        <v>-694046.046875</v>
      </c>
      <c r="AY921" s="161">
        <v>-714687.296875</v>
      </c>
      <c r="AZ921" s="161">
        <v>-735922.78125</v>
      </c>
      <c r="BA921" s="161">
        <v>-757667.765625</v>
      </c>
      <c r="BB921" s="161">
        <v>-780066.84375</v>
      </c>
      <c r="BC921" s="161">
        <v>-803253.890625</v>
      </c>
      <c r="BD921" s="161">
        <v>-827127.375</v>
      </c>
      <c r="BE921" s="161">
        <v>-851567.53125</v>
      </c>
      <c r="BF921" s="161">
        <v>-876715.40625</v>
      </c>
      <c r="BG921" s="161">
        <v>-902527.625</v>
      </c>
      <c r="BH921" s="161">
        <v>-929018.15625</v>
      </c>
      <c r="BI921" s="161">
        <v>-955898.34375</v>
      </c>
      <c r="BJ921" s="161">
        <v>-983864.125</v>
      </c>
      <c r="BK921" s="161">
        <v>-1012583.21875</v>
      </c>
      <c r="BL921" s="161">
        <v>-1042161</v>
      </c>
      <c r="BM921" s="161">
        <v>-1072286.71875</v>
      </c>
      <c r="BN921" s="161">
        <v>-1103345.15625</v>
      </c>
      <c r="BO921" s="161">
        <v>-1135263.4375</v>
      </c>
    </row>
    <row r="922" spans="2:67">
      <c r="B922" s="3" t="s">
        <v>598</v>
      </c>
      <c r="J922" s="2">
        <f>NPV($C$4,M922:BO922)+L922</f>
        <v>1320551.6298660061</v>
      </c>
      <c r="L922" s="22">
        <f t="shared" ref="L922:T922" si="452">SUM(L920:L921)</f>
        <v>197612.30403900146</v>
      </c>
      <c r="M922" s="22">
        <f t="shared" si="452"/>
        <v>243199.69320678711</v>
      </c>
      <c r="N922" s="22">
        <f t="shared" si="452"/>
        <v>278786.47653198242</v>
      </c>
      <c r="O922" s="22">
        <f t="shared" si="452"/>
        <v>286659.69586181641</v>
      </c>
      <c r="P922" s="22">
        <f t="shared" si="452"/>
        <v>325232.03969573975</v>
      </c>
      <c r="Q922" s="22">
        <f t="shared" si="452"/>
        <v>205379.52645874023</v>
      </c>
      <c r="R922" s="22">
        <f t="shared" si="452"/>
        <v>84.346871137619019</v>
      </c>
      <c r="S922" s="22">
        <f t="shared" si="452"/>
        <v>84.053593993186951</v>
      </c>
      <c r="T922" s="22">
        <f t="shared" si="452"/>
        <v>87.41161847114563</v>
      </c>
      <c r="U922" s="22">
        <f t="shared" ref="U922:BO922" si="453">SUM(U920:U921)</f>
        <v>86.9188551902771</v>
      </c>
      <c r="V922" s="22">
        <f t="shared" si="453"/>
        <v>115.80674505233765</v>
      </c>
      <c r="W922" s="22">
        <f t="shared" si="453"/>
        <v>173.54813718795776</v>
      </c>
      <c r="X922" s="22">
        <f t="shared" si="453"/>
        <v>204.01076889038086</v>
      </c>
      <c r="Y922" s="22">
        <f t="shared" si="453"/>
        <v>244.00901699066162</v>
      </c>
      <c r="Z922" s="22">
        <f t="shared" si="453"/>
        <v>261.8421459197998</v>
      </c>
      <c r="AA922" s="22">
        <f t="shared" si="453"/>
        <v>357.18808174133301</v>
      </c>
      <c r="AB922" s="22">
        <f t="shared" si="453"/>
        <v>554.68617820739746</v>
      </c>
      <c r="AC922" s="22">
        <f t="shared" si="453"/>
        <v>905.16756439208984</v>
      </c>
      <c r="AD922" s="22">
        <f t="shared" si="453"/>
        <v>1117.4714813232422</v>
      </c>
      <c r="AE922" s="22">
        <f t="shared" si="453"/>
        <v>1324.728630065918</v>
      </c>
      <c r="AF922" s="22">
        <f t="shared" si="453"/>
        <v>1528.5695114135742</v>
      </c>
      <c r="AG922" s="22">
        <f t="shared" si="453"/>
        <v>1910.775074005127</v>
      </c>
      <c r="AH922" s="22">
        <f t="shared" si="453"/>
        <v>2173.4628105163574</v>
      </c>
      <c r="AI922" s="22">
        <f t="shared" si="453"/>
        <v>2435.1952629089355</v>
      </c>
      <c r="AJ922" s="22">
        <f t="shared" si="453"/>
        <v>2740.2497291564941</v>
      </c>
      <c r="AK922" s="22">
        <f t="shared" si="453"/>
        <v>3182.0049591064453</v>
      </c>
      <c r="AL922" s="22">
        <f t="shared" si="453"/>
        <v>3461.6482162475586</v>
      </c>
      <c r="AM922" s="22">
        <f t="shared" si="453"/>
        <v>3778.7352600097656</v>
      </c>
      <c r="AN922" s="22">
        <f t="shared" si="453"/>
        <v>4214.6043682098389</v>
      </c>
      <c r="AO922" s="22">
        <f t="shared" si="453"/>
        <v>4619.9955654144287</v>
      </c>
      <c r="AP922" s="22">
        <f t="shared" si="453"/>
        <v>4932.2551040649414</v>
      </c>
      <c r="AQ922" s="22">
        <f t="shared" si="453"/>
        <v>5287.5031509399414</v>
      </c>
      <c r="AR922" s="22">
        <f t="shared" si="453"/>
        <v>5722.6618556976318</v>
      </c>
      <c r="AS922" s="22">
        <f t="shared" si="453"/>
        <v>6223.2268199920654</v>
      </c>
      <c r="AT922" s="22">
        <f t="shared" si="453"/>
        <v>6636.0712070465088</v>
      </c>
      <c r="AU922" s="22">
        <f t="shared" si="453"/>
        <v>7061.6030120849609</v>
      </c>
      <c r="AV922" s="22">
        <f t="shared" si="453"/>
        <v>7500.9212226867676</v>
      </c>
      <c r="AW922" s="22">
        <f t="shared" si="453"/>
        <v>8041.042350769043</v>
      </c>
      <c r="AX922" s="22">
        <f t="shared" si="453"/>
        <v>8597.0738964080811</v>
      </c>
      <c r="AY922" s="22">
        <f t="shared" si="453"/>
        <v>9159.0930938720703</v>
      </c>
      <c r="AZ922" s="22">
        <f t="shared" si="453"/>
        <v>9708.5700988769531</v>
      </c>
      <c r="BA922" s="22">
        <f t="shared" si="453"/>
        <v>10422.438005447388</v>
      </c>
      <c r="BB922" s="22">
        <f t="shared" si="453"/>
        <v>11111.175569534302</v>
      </c>
      <c r="BC922" s="22">
        <f t="shared" si="453"/>
        <v>11790.332752227783</v>
      </c>
      <c r="BD922" s="22">
        <f t="shared" si="453"/>
        <v>12394.786067962646</v>
      </c>
      <c r="BE922" s="22">
        <f t="shared" si="453"/>
        <v>13380.040903091431</v>
      </c>
      <c r="BF922" s="22">
        <f t="shared" si="453"/>
        <v>14200.988876342773</v>
      </c>
      <c r="BG922" s="22">
        <f t="shared" si="453"/>
        <v>15076.762096405029</v>
      </c>
      <c r="BH922" s="22">
        <f t="shared" si="453"/>
        <v>15653.764228820801</v>
      </c>
      <c r="BI922" s="22">
        <f t="shared" si="453"/>
        <v>15782.120092868805</v>
      </c>
      <c r="BJ922" s="22">
        <f t="shared" si="453"/>
        <v>16729.552187919617</v>
      </c>
      <c r="BK922" s="22">
        <f t="shared" si="453"/>
        <v>17715.265356063843</v>
      </c>
      <c r="BL922" s="22">
        <f t="shared" si="453"/>
        <v>18457.837656974792</v>
      </c>
      <c r="BM922" s="22">
        <f t="shared" si="453"/>
        <v>19832.406492233276</v>
      </c>
      <c r="BN922" s="22">
        <f t="shared" si="453"/>
        <v>20980.148443222046</v>
      </c>
      <c r="BO922" s="22">
        <f t="shared" si="453"/>
        <v>22178.552278518677</v>
      </c>
    </row>
    <row r="923" spans="2:67">
      <c r="J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</row>
    <row r="924" spans="2:67">
      <c r="B924" t="s">
        <v>330</v>
      </c>
      <c r="J924" s="2">
        <f>NPV($C$4,M924:BO924)+L924</f>
        <v>-21.158631061376482</v>
      </c>
      <c r="L924" s="2">
        <f t="shared" ref="L924:BO924" si="454">L918-L922</f>
        <v>-4.3173116068355739</v>
      </c>
      <c r="M924" s="2">
        <f t="shared" si="454"/>
        <v>-5.8494169397163205</v>
      </c>
      <c r="N924" s="2">
        <f t="shared" si="454"/>
        <v>-2.4664409824181348</v>
      </c>
      <c r="O924" s="2">
        <f t="shared" si="454"/>
        <v>-6.111521816405002</v>
      </c>
      <c r="P924" s="2">
        <f t="shared" si="454"/>
        <v>-6.8774357396760024</v>
      </c>
      <c r="Q924" s="2">
        <f t="shared" si="454"/>
        <v>2.6194712597643957</v>
      </c>
      <c r="R924" s="2">
        <f t="shared" si="454"/>
        <v>-1.8078662248190227</v>
      </c>
      <c r="S924" s="2">
        <f t="shared" si="454"/>
        <v>-7.7059037869560143E-3</v>
      </c>
      <c r="T924" s="2">
        <f t="shared" si="454"/>
        <v>-1.4994724456300901E-3</v>
      </c>
      <c r="U924" s="2">
        <f t="shared" si="454"/>
        <v>1.0939636822911325E-2</v>
      </c>
      <c r="V924" s="2">
        <f t="shared" si="454"/>
        <v>-2.729945233764397E-2</v>
      </c>
      <c r="W924" s="2">
        <f t="shared" si="454"/>
        <v>-5.3241079577901473E-3</v>
      </c>
      <c r="X924" s="2">
        <f t="shared" si="454"/>
        <v>2.2921509619123981E-2</v>
      </c>
      <c r="Y924" s="2">
        <f t="shared" si="454"/>
        <v>5.3817009338388289E-2</v>
      </c>
      <c r="Z924" s="2">
        <f t="shared" si="454"/>
        <v>-3.8694919799809213E-2</v>
      </c>
      <c r="AA924" s="2">
        <f t="shared" si="454"/>
        <v>-3.8642413330194358E-3</v>
      </c>
      <c r="AB924" s="2">
        <f t="shared" si="454"/>
        <v>5.1584292602569803E-2</v>
      </c>
      <c r="AC924" s="2">
        <f t="shared" si="454"/>
        <v>0.19985110791014904</v>
      </c>
      <c r="AD924" s="2">
        <f t="shared" si="454"/>
        <v>-0.13481572324212721</v>
      </c>
      <c r="AE924" s="2">
        <f t="shared" si="454"/>
        <v>-2.6972865917969102E-2</v>
      </c>
      <c r="AF924" s="2">
        <f t="shared" si="454"/>
        <v>0.20925998642564991</v>
      </c>
      <c r="AG924" s="2">
        <f t="shared" si="454"/>
        <v>-0.39993750512689985</v>
      </c>
      <c r="AH924" s="2">
        <f t="shared" si="454"/>
        <v>-0.17206481635730597</v>
      </c>
      <c r="AI924" s="2">
        <f t="shared" si="454"/>
        <v>0.17197209106416267</v>
      </c>
      <c r="AJ924" s="2">
        <f t="shared" si="454"/>
        <v>0.51922084350599107</v>
      </c>
      <c r="AK924" s="2">
        <f t="shared" si="454"/>
        <v>-0.31847910644546573</v>
      </c>
      <c r="AL924" s="2">
        <f t="shared" si="454"/>
        <v>6.3183752441545948E-2</v>
      </c>
      <c r="AM924" s="2">
        <f t="shared" si="454"/>
        <v>0.61222799023471453</v>
      </c>
      <c r="AN924" s="2">
        <f t="shared" si="454"/>
        <v>-0.46371520983939263</v>
      </c>
      <c r="AO924" s="2">
        <f t="shared" si="454"/>
        <v>0.14353858557115018</v>
      </c>
      <c r="AP924" s="2">
        <f t="shared" si="454"/>
        <v>0.68064393505846965</v>
      </c>
      <c r="AQ924" s="2">
        <f t="shared" si="454"/>
        <v>-0.48185293994174572</v>
      </c>
      <c r="AR924" s="2">
        <f t="shared" si="454"/>
        <v>0.11973630236843746</v>
      </c>
      <c r="AS924" s="2">
        <f t="shared" si="454"/>
        <v>0.92792000793451734</v>
      </c>
      <c r="AT924" s="2">
        <f t="shared" si="454"/>
        <v>-0.39761504650869028</v>
      </c>
      <c r="AU924" s="2">
        <f t="shared" si="454"/>
        <v>0.45319391503926454</v>
      </c>
      <c r="AV924" s="2">
        <f t="shared" si="454"/>
        <v>-1.0118706867669971</v>
      </c>
      <c r="AW924" s="2">
        <f t="shared" si="454"/>
        <v>-0.11467876904407603</v>
      </c>
      <c r="AX924" s="2">
        <f t="shared" si="454"/>
        <v>0.93314359191936092</v>
      </c>
      <c r="AY924" s="2">
        <f t="shared" si="454"/>
        <v>-0.73602787207164511</v>
      </c>
      <c r="AZ924" s="2">
        <f t="shared" si="454"/>
        <v>0.60205312304788094</v>
      </c>
      <c r="BA924" s="2">
        <f t="shared" si="454"/>
        <v>-1.0557914473884011</v>
      </c>
      <c r="BB924" s="2">
        <f t="shared" si="454"/>
        <v>0.14956446569885884</v>
      </c>
      <c r="BC924" s="2">
        <f t="shared" si="454"/>
        <v>1.7240277722157771</v>
      </c>
      <c r="BD924" s="2">
        <f t="shared" si="454"/>
        <v>-0.25209796264607576</v>
      </c>
      <c r="BE924" s="2">
        <f t="shared" si="454"/>
        <v>1.4437159085682651</v>
      </c>
      <c r="BF924" s="2">
        <f t="shared" si="454"/>
        <v>-0.50980434277516906</v>
      </c>
      <c r="BG924" s="2">
        <f t="shared" si="454"/>
        <v>1.3922715949702251</v>
      </c>
      <c r="BH924" s="2">
        <f t="shared" si="454"/>
        <v>-0.713503820799815</v>
      </c>
      <c r="BI924" s="2">
        <f t="shared" si="454"/>
        <v>1.2335321311948064</v>
      </c>
      <c r="BJ924" s="2">
        <f t="shared" si="454"/>
        <v>-0.58335191961668897</v>
      </c>
      <c r="BK924" s="2">
        <f t="shared" si="454"/>
        <v>1.4918579361547017</v>
      </c>
      <c r="BL924" s="2">
        <f t="shared" si="454"/>
        <v>-0.37548697479360271</v>
      </c>
      <c r="BM924" s="2">
        <f t="shared" si="454"/>
        <v>1.8571547667270352</v>
      </c>
      <c r="BN924" s="2">
        <f t="shared" si="454"/>
        <v>-0.14630722204310587</v>
      </c>
      <c r="BO924" s="2">
        <f t="shared" si="454"/>
        <v>-2.3004535186773865</v>
      </c>
    </row>
    <row r="926" spans="2:67">
      <c r="B926" s="175" t="s">
        <v>599</v>
      </c>
      <c r="J926" s="2">
        <f>NPV($C$4,M926:BO926)+L926</f>
        <v>6467127.3561016321</v>
      </c>
      <c r="L926" s="2">
        <f>SUM(L930,L932,L947)</f>
        <v>50667.651977539063</v>
      </c>
      <c r="M926" s="2">
        <f t="shared" ref="M926:BO926" si="455">SUM(M930,M932,M947)</f>
        <v>52794.012573242188</v>
      </c>
      <c r="N926" s="2">
        <f t="shared" si="455"/>
        <v>52556.1064453125</v>
      </c>
      <c r="O926" s="2">
        <f t="shared" si="455"/>
        <v>52710.344604492188</v>
      </c>
      <c r="P926" s="2">
        <f t="shared" si="455"/>
        <v>52998.717529296875</v>
      </c>
      <c r="Q926" s="2">
        <f t="shared" si="455"/>
        <v>264632.01414940506</v>
      </c>
      <c r="R926" s="2">
        <f t="shared" si="455"/>
        <v>491949.98377649428</v>
      </c>
      <c r="S926" s="2">
        <f t="shared" si="455"/>
        <v>473597.88548659382</v>
      </c>
      <c r="T926" s="2">
        <f t="shared" si="455"/>
        <v>481295.55736928061</v>
      </c>
      <c r="U926" s="2">
        <f t="shared" si="455"/>
        <v>488807.06486001948</v>
      </c>
      <c r="V926" s="2">
        <f t="shared" si="455"/>
        <v>502750.26643997384</v>
      </c>
      <c r="W926" s="2">
        <f t="shared" si="455"/>
        <v>506518.15194811224</v>
      </c>
      <c r="X926" s="2">
        <f t="shared" si="455"/>
        <v>518921.58855791047</v>
      </c>
      <c r="Y926" s="2">
        <f t="shared" si="455"/>
        <v>527734.85715979373</v>
      </c>
      <c r="Z926" s="2">
        <f t="shared" si="455"/>
        <v>538858.21655818552</v>
      </c>
      <c r="AA926" s="2">
        <f t="shared" si="455"/>
        <v>548639.59030624665</v>
      </c>
      <c r="AB926" s="2">
        <f t="shared" si="455"/>
        <v>563746.79298228514</v>
      </c>
      <c r="AC926" s="2">
        <f t="shared" si="455"/>
        <v>574981.33440421964</v>
      </c>
      <c r="AD926" s="2">
        <f t="shared" si="455"/>
        <v>586946.00655302196</v>
      </c>
      <c r="AE926" s="2">
        <f t="shared" si="455"/>
        <v>599321.05351981195</v>
      </c>
      <c r="AF926" s="2">
        <f t="shared" si="455"/>
        <v>611500.35977466102</v>
      </c>
      <c r="AG926" s="2">
        <f t="shared" si="455"/>
        <v>626194.42011090973</v>
      </c>
      <c r="AH926" s="2">
        <f t="shared" si="455"/>
        <v>637228.44369521481</v>
      </c>
      <c r="AI926" s="2">
        <f t="shared" si="455"/>
        <v>650861.58850173012</v>
      </c>
      <c r="AJ926" s="2">
        <f t="shared" si="455"/>
        <v>665362.49899507035</v>
      </c>
      <c r="AK926" s="2">
        <f t="shared" si="455"/>
        <v>678643.46849536279</v>
      </c>
      <c r="AL926" s="2">
        <f t="shared" si="455"/>
        <v>695213.52907980396</v>
      </c>
      <c r="AM926" s="2">
        <f t="shared" si="455"/>
        <v>707554.26099536312</v>
      </c>
      <c r="AN926" s="2">
        <f t="shared" si="455"/>
        <v>722757.95614100597</v>
      </c>
      <c r="AO926" s="2">
        <f t="shared" si="455"/>
        <v>738521.12009862938</v>
      </c>
      <c r="AP926" s="2">
        <f t="shared" si="455"/>
        <v>753859.2745649562</v>
      </c>
      <c r="AQ926" s="2">
        <f t="shared" si="455"/>
        <v>772515.97129479132</v>
      </c>
      <c r="AR926" s="2">
        <f t="shared" si="455"/>
        <v>786336.79709009384</v>
      </c>
      <c r="AS926" s="2">
        <f t="shared" si="455"/>
        <v>803392.90566658205</v>
      </c>
      <c r="AT926" s="2">
        <f t="shared" si="455"/>
        <v>819032.28949010838</v>
      </c>
      <c r="AU926" s="2">
        <f t="shared" si="455"/>
        <v>834233.51571152406</v>
      </c>
      <c r="AV926" s="2">
        <f t="shared" si="455"/>
        <v>853595.52023941651</v>
      </c>
      <c r="AW926" s="2">
        <f t="shared" si="455"/>
        <v>867455.2382762013</v>
      </c>
      <c r="AX926" s="2">
        <f t="shared" si="455"/>
        <v>884896.52219002065</v>
      </c>
      <c r="AY926" s="2">
        <f t="shared" si="455"/>
        <v>903000.66790510656</v>
      </c>
      <c r="AZ926" s="2">
        <f t="shared" si="455"/>
        <v>921723.76437102561</v>
      </c>
      <c r="BA926" s="2">
        <f t="shared" si="455"/>
        <v>944412.962323574</v>
      </c>
      <c r="BB926" s="2">
        <f t="shared" si="455"/>
        <v>960915.95600889635</v>
      </c>
      <c r="BC926" s="2">
        <f t="shared" si="455"/>
        <v>981665.68286851433</v>
      </c>
      <c r="BD926" s="2">
        <f t="shared" si="455"/>
        <v>1003720.3215063072</v>
      </c>
      <c r="BE926" s="2">
        <f t="shared" si="455"/>
        <v>1025184.6474008135</v>
      </c>
      <c r="BF926" s="2">
        <f t="shared" si="455"/>
        <v>1051860.4410516173</v>
      </c>
      <c r="BG926" s="2">
        <f t="shared" si="455"/>
        <v>1071461.1625045356</v>
      </c>
      <c r="BH926" s="2">
        <f t="shared" si="455"/>
        <v>1095652.6639085859</v>
      </c>
      <c r="BI926" s="2">
        <f t="shared" si="455"/>
        <v>1120264.9910635205</v>
      </c>
      <c r="BJ926" s="2">
        <f t="shared" si="455"/>
        <v>1145992.8092690958</v>
      </c>
      <c r="BK926" s="2">
        <f t="shared" si="455"/>
        <v>1176901.5051239515</v>
      </c>
      <c r="BL926" s="2">
        <f t="shared" si="455"/>
        <v>1199909.9408862526</v>
      </c>
      <c r="BM926" s="2">
        <f t="shared" si="455"/>
        <v>1227894.9271545848</v>
      </c>
      <c r="BN926" s="2">
        <f t="shared" si="455"/>
        <v>1257605.5794435989</v>
      </c>
      <c r="BO926" s="2">
        <f t="shared" si="455"/>
        <v>1257524.191074515</v>
      </c>
    </row>
    <row r="927" spans="2:67">
      <c r="B927" s="186" t="s">
        <v>600</v>
      </c>
    </row>
    <row r="928" spans="2:67">
      <c r="B928" s="15" t="s">
        <v>601</v>
      </c>
      <c r="J928" s="2">
        <f>NPV($C$4,M928:BO928)+L928</f>
        <v>642949.62500902987</v>
      </c>
      <c r="L928" s="161">
        <v>45617.392211914063</v>
      </c>
      <c r="M928" s="161">
        <v>47862.886596679688</v>
      </c>
      <c r="N928" s="161">
        <v>47954.59033203125</v>
      </c>
      <c r="O928" s="161">
        <v>48043.773803710938</v>
      </c>
      <c r="P928" s="161">
        <v>48136.630615234375</v>
      </c>
      <c r="Q928" s="161">
        <v>48227.501098632813</v>
      </c>
      <c r="R928" s="161">
        <v>48322.147338867188</v>
      </c>
      <c r="S928" s="161">
        <v>48418.669555664063</v>
      </c>
      <c r="T928" s="161">
        <v>48519.171142578125</v>
      </c>
      <c r="U928" s="161">
        <v>48617.557861328125</v>
      </c>
      <c r="V928" s="161">
        <v>48720.003662109375</v>
      </c>
      <c r="W928" s="161">
        <v>46064.508453369141</v>
      </c>
      <c r="X928" s="161">
        <v>45899.128295898438</v>
      </c>
      <c r="Y928" s="161">
        <v>45991.724731445313</v>
      </c>
      <c r="Z928" s="161">
        <v>46086.183959960938</v>
      </c>
      <c r="AA928" s="161">
        <v>46182.515258789063</v>
      </c>
      <c r="AB928" s="161">
        <v>42753.661865234375</v>
      </c>
      <c r="AC928" s="161">
        <v>32673.136962890625</v>
      </c>
      <c r="AD928" s="161">
        <v>32694.7646484375</v>
      </c>
      <c r="AE928" s="161">
        <v>32716.801513671875</v>
      </c>
      <c r="AF928" s="161">
        <v>32739.307983398438</v>
      </c>
      <c r="AG928" s="161">
        <v>32762.235229492188</v>
      </c>
      <c r="AH928" s="161">
        <v>32785.635009765625</v>
      </c>
      <c r="AI928" s="161">
        <v>32809.505004882813</v>
      </c>
      <c r="AJ928" s="161">
        <v>32833.850341796875</v>
      </c>
      <c r="AK928" s="161">
        <v>32858.67919921875</v>
      </c>
      <c r="AL928" s="161">
        <v>32884.002075195313</v>
      </c>
      <c r="AM928" s="161">
        <v>32909.837890625</v>
      </c>
      <c r="AN928" s="161">
        <v>32936.189331054688</v>
      </c>
      <c r="AO928" s="161">
        <v>32963.073852539063</v>
      </c>
      <c r="AP928" s="161">
        <v>32990.479858398438</v>
      </c>
      <c r="AQ928" s="161">
        <v>33018.426635742188</v>
      </c>
      <c r="AR928" s="161">
        <v>33046.938720703125</v>
      </c>
      <c r="AS928" s="161">
        <v>33076.030639648438</v>
      </c>
      <c r="AT928" s="161">
        <v>33105.707275390625</v>
      </c>
      <c r="AU928" s="161">
        <v>33135.973754882813</v>
      </c>
      <c r="AV928" s="161">
        <v>33166.857421875</v>
      </c>
      <c r="AW928" s="161">
        <v>33198.338623046875</v>
      </c>
      <c r="AX928" s="161">
        <v>33230.454345703125</v>
      </c>
      <c r="AY928" s="161">
        <v>33263.229736328125</v>
      </c>
      <c r="AZ928" s="161">
        <v>33296.63720703125</v>
      </c>
      <c r="BA928" s="161">
        <v>33330.720703125</v>
      </c>
      <c r="BB928" s="161">
        <v>33365.49755859375</v>
      </c>
      <c r="BC928" s="161">
        <v>33400.96240234375</v>
      </c>
      <c r="BD928" s="161">
        <v>33437.126708984375</v>
      </c>
      <c r="BE928" s="161">
        <v>33474.023681640625</v>
      </c>
      <c r="BF928" s="161">
        <v>33511.65966796875</v>
      </c>
      <c r="BG928" s="161">
        <v>33550.044921875</v>
      </c>
      <c r="BH928" s="161">
        <v>33589.190185546875</v>
      </c>
      <c r="BI928" s="161">
        <v>33629.125</v>
      </c>
      <c r="BJ928" s="161">
        <v>33669.8583984375</v>
      </c>
      <c r="BK928" s="161">
        <v>33711.414306640625</v>
      </c>
      <c r="BL928" s="161">
        <v>33753.7861328125</v>
      </c>
      <c r="BM928" s="161">
        <v>33797.005126953125</v>
      </c>
      <c r="BN928" s="161">
        <v>33841.10888671875</v>
      </c>
      <c r="BO928" s="161">
        <v>33886.0732421875</v>
      </c>
    </row>
    <row r="929" spans="2:67">
      <c r="B929" s="15" t="s">
        <v>602</v>
      </c>
      <c r="J929" s="2">
        <f>NPV($C$4,M929:BO929)+L929</f>
        <v>39640.543777402912</v>
      </c>
      <c r="L929" s="2">
        <v>5050.259765625</v>
      </c>
      <c r="M929" s="2">
        <v>4931.1259765625</v>
      </c>
      <c r="N929" s="2">
        <v>4601.51611328125</v>
      </c>
      <c r="O929" s="2">
        <v>4666.57080078125</v>
      </c>
      <c r="P929" s="2">
        <v>4862.0869140625</v>
      </c>
      <c r="Q929" s="2">
        <v>4941.94287109375</v>
      </c>
      <c r="R929" s="2">
        <v>4931.076171875</v>
      </c>
      <c r="S929" s="2">
        <v>5013.47802734375</v>
      </c>
      <c r="T929" s="2">
        <v>5062.00439453125</v>
      </c>
      <c r="U929" s="2">
        <v>5069.857421875</v>
      </c>
      <c r="V929" s="2">
        <v>5113.2265625</v>
      </c>
      <c r="W929" s="2">
        <v>440.90411376953125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0</v>
      </c>
      <c r="BI929" s="2">
        <v>0</v>
      </c>
      <c r="BJ929" s="2">
        <v>0</v>
      </c>
      <c r="BK929" s="2">
        <v>0</v>
      </c>
      <c r="BL929" s="2">
        <v>0</v>
      </c>
      <c r="BM929" s="2">
        <v>0</v>
      </c>
      <c r="BN929" s="2">
        <v>0</v>
      </c>
      <c r="BO929" s="2">
        <v>0</v>
      </c>
    </row>
    <row r="930" spans="2:67">
      <c r="B930" s="14" t="s">
        <v>603</v>
      </c>
      <c r="J930" s="22">
        <f>NPV($C$4,M930:BO930)+L930</f>
        <v>682590.16878643271</v>
      </c>
      <c r="L930" s="22">
        <f>SUM(L928:L929)</f>
        <v>50667.651977539063</v>
      </c>
      <c r="M930" s="22">
        <f t="shared" ref="M930:BO930" si="456">SUM(M928:M929)</f>
        <v>52794.012573242188</v>
      </c>
      <c r="N930" s="22">
        <f t="shared" si="456"/>
        <v>52556.1064453125</v>
      </c>
      <c r="O930" s="22">
        <f t="shared" si="456"/>
        <v>52710.344604492188</v>
      </c>
      <c r="P930" s="22">
        <f t="shared" si="456"/>
        <v>52998.717529296875</v>
      </c>
      <c r="Q930" s="22">
        <f t="shared" si="456"/>
        <v>53169.443969726563</v>
      </c>
      <c r="R930" s="22">
        <f t="shared" si="456"/>
        <v>53253.223510742188</v>
      </c>
      <c r="S930" s="22">
        <f t="shared" si="456"/>
        <v>53432.147583007813</v>
      </c>
      <c r="T930" s="22">
        <f t="shared" si="456"/>
        <v>53581.175537109375</v>
      </c>
      <c r="U930" s="22">
        <f t="shared" si="456"/>
        <v>53687.415283203125</v>
      </c>
      <c r="V930" s="22">
        <f t="shared" si="456"/>
        <v>53833.230224609375</v>
      </c>
      <c r="W930" s="22">
        <f t="shared" si="456"/>
        <v>46505.412567138672</v>
      </c>
      <c r="X930" s="22">
        <f t="shared" si="456"/>
        <v>45899.128295898438</v>
      </c>
      <c r="Y930" s="22">
        <f t="shared" si="456"/>
        <v>45991.724731445313</v>
      </c>
      <c r="Z930" s="22">
        <f t="shared" si="456"/>
        <v>46086.183959960938</v>
      </c>
      <c r="AA930" s="22">
        <f t="shared" si="456"/>
        <v>46182.515258789063</v>
      </c>
      <c r="AB930" s="22">
        <f t="shared" si="456"/>
        <v>42753.661865234375</v>
      </c>
      <c r="AC930" s="22">
        <f t="shared" si="456"/>
        <v>32673.136962890625</v>
      </c>
      <c r="AD930" s="22">
        <f t="shared" si="456"/>
        <v>32694.7646484375</v>
      </c>
      <c r="AE930" s="22">
        <f t="shared" si="456"/>
        <v>32716.801513671875</v>
      </c>
      <c r="AF930" s="22">
        <f t="shared" si="456"/>
        <v>32739.307983398438</v>
      </c>
      <c r="AG930" s="22">
        <f t="shared" si="456"/>
        <v>32762.235229492188</v>
      </c>
      <c r="AH930" s="22">
        <f t="shared" si="456"/>
        <v>32785.635009765625</v>
      </c>
      <c r="AI930" s="22">
        <f t="shared" si="456"/>
        <v>32809.505004882813</v>
      </c>
      <c r="AJ930" s="22">
        <f t="shared" si="456"/>
        <v>32833.850341796875</v>
      </c>
      <c r="AK930" s="22">
        <f t="shared" si="456"/>
        <v>32858.67919921875</v>
      </c>
      <c r="AL930" s="22">
        <f t="shared" si="456"/>
        <v>32884.002075195313</v>
      </c>
      <c r="AM930" s="22">
        <f t="shared" si="456"/>
        <v>32909.837890625</v>
      </c>
      <c r="AN930" s="22">
        <f t="shared" si="456"/>
        <v>32936.189331054688</v>
      </c>
      <c r="AO930" s="22">
        <f t="shared" si="456"/>
        <v>32963.073852539063</v>
      </c>
      <c r="AP930" s="22">
        <f t="shared" si="456"/>
        <v>32990.479858398438</v>
      </c>
      <c r="AQ930" s="22">
        <f t="shared" si="456"/>
        <v>33018.426635742188</v>
      </c>
      <c r="AR930" s="22">
        <f t="shared" si="456"/>
        <v>33046.938720703125</v>
      </c>
      <c r="AS930" s="22">
        <f t="shared" si="456"/>
        <v>33076.030639648438</v>
      </c>
      <c r="AT930" s="22">
        <f t="shared" si="456"/>
        <v>33105.707275390625</v>
      </c>
      <c r="AU930" s="22">
        <f t="shared" si="456"/>
        <v>33135.973754882813</v>
      </c>
      <c r="AV930" s="22">
        <f t="shared" si="456"/>
        <v>33166.857421875</v>
      </c>
      <c r="AW930" s="22">
        <f t="shared" si="456"/>
        <v>33198.338623046875</v>
      </c>
      <c r="AX930" s="22">
        <f t="shared" si="456"/>
        <v>33230.454345703125</v>
      </c>
      <c r="AY930" s="22">
        <f t="shared" si="456"/>
        <v>33263.229736328125</v>
      </c>
      <c r="AZ930" s="22">
        <f t="shared" si="456"/>
        <v>33296.63720703125</v>
      </c>
      <c r="BA930" s="22">
        <f t="shared" si="456"/>
        <v>33330.720703125</v>
      </c>
      <c r="BB930" s="22">
        <f t="shared" si="456"/>
        <v>33365.49755859375</v>
      </c>
      <c r="BC930" s="22">
        <f t="shared" si="456"/>
        <v>33400.96240234375</v>
      </c>
      <c r="BD930" s="22">
        <f t="shared" si="456"/>
        <v>33437.126708984375</v>
      </c>
      <c r="BE930" s="22">
        <f t="shared" si="456"/>
        <v>33474.023681640625</v>
      </c>
      <c r="BF930" s="22">
        <f t="shared" si="456"/>
        <v>33511.65966796875</v>
      </c>
      <c r="BG930" s="22">
        <f t="shared" si="456"/>
        <v>33550.044921875</v>
      </c>
      <c r="BH930" s="22">
        <f t="shared" si="456"/>
        <v>33589.190185546875</v>
      </c>
      <c r="BI930" s="22">
        <f t="shared" si="456"/>
        <v>33629.125</v>
      </c>
      <c r="BJ930" s="22">
        <f t="shared" si="456"/>
        <v>33669.8583984375</v>
      </c>
      <c r="BK930" s="22">
        <f t="shared" si="456"/>
        <v>33711.414306640625</v>
      </c>
      <c r="BL930" s="22">
        <f t="shared" si="456"/>
        <v>33753.7861328125</v>
      </c>
      <c r="BM930" s="22">
        <f t="shared" si="456"/>
        <v>33797.005126953125</v>
      </c>
      <c r="BN930" s="22">
        <f t="shared" si="456"/>
        <v>33841.10888671875</v>
      </c>
      <c r="BO930" s="22">
        <f t="shared" si="456"/>
        <v>33886.0732421875</v>
      </c>
    </row>
    <row r="932" spans="2:67">
      <c r="B932" s="25" t="s">
        <v>604</v>
      </c>
      <c r="J932" s="2">
        <f>NPV($C$4,M932:BO932)+L932</f>
        <v>2188619.9103929526</v>
      </c>
      <c r="L932" s="161">
        <v>0</v>
      </c>
      <c r="M932" s="161">
        <v>0</v>
      </c>
      <c r="N932" s="161">
        <v>0</v>
      </c>
      <c r="O932" s="161">
        <v>0</v>
      </c>
      <c r="P932" s="161">
        <v>0</v>
      </c>
      <c r="Q932" s="161">
        <v>126692.8125</v>
      </c>
      <c r="R932" s="161">
        <v>250867.96875</v>
      </c>
      <c r="S932" s="161">
        <v>246255.984375</v>
      </c>
      <c r="T932" s="161">
        <v>244711.015625</v>
      </c>
      <c r="U932" s="161">
        <v>240131.96875</v>
      </c>
      <c r="V932" s="161">
        <v>238680.96875</v>
      </c>
      <c r="W932" s="161">
        <v>234048</v>
      </c>
      <c r="X932" s="161">
        <v>232701</v>
      </c>
      <c r="Y932" s="161">
        <v>228010.96875</v>
      </c>
      <c r="Z932" s="161">
        <v>227055.96875</v>
      </c>
      <c r="AA932" s="161">
        <v>222023</v>
      </c>
      <c r="AB932" s="161">
        <v>220900</v>
      </c>
      <c r="AC932" s="161">
        <v>216086.015625</v>
      </c>
      <c r="AD932" s="161">
        <v>213137.984375</v>
      </c>
      <c r="AE932" s="161">
        <v>210204</v>
      </c>
      <c r="AF932" s="161">
        <v>207284</v>
      </c>
      <c r="AG932" s="161">
        <v>206473.984375</v>
      </c>
      <c r="AH932" s="161">
        <v>201487.96875</v>
      </c>
      <c r="AI932" s="161">
        <v>198613</v>
      </c>
      <c r="AJ932" s="161">
        <v>196116.015625</v>
      </c>
      <c r="AK932" s="161">
        <v>192910.984375</v>
      </c>
      <c r="AL932" s="161">
        <v>192454.984375</v>
      </c>
      <c r="AM932" s="161">
        <v>187275</v>
      </c>
      <c r="AN932" s="161">
        <v>184483</v>
      </c>
      <c r="AO932" s="161">
        <v>181708</v>
      </c>
      <c r="AP932" s="161">
        <v>178952</v>
      </c>
      <c r="AQ932" s="161">
        <v>178896.96875</v>
      </c>
      <c r="AR932" s="161">
        <v>173496</v>
      </c>
      <c r="AS932" s="161">
        <v>170796.984375</v>
      </c>
      <c r="AT932" s="161">
        <v>168582</v>
      </c>
      <c r="AU932" s="161">
        <v>165460.96875</v>
      </c>
      <c r="AV932" s="161">
        <v>165859</v>
      </c>
      <c r="AW932" s="161">
        <v>160208.984375</v>
      </c>
      <c r="AX932" s="161">
        <v>157615.984375</v>
      </c>
      <c r="AY932" s="161">
        <v>155045.984375</v>
      </c>
      <c r="AZ932" s="161">
        <v>152499.984375</v>
      </c>
      <c r="BA932" s="161">
        <v>153410</v>
      </c>
      <c r="BB932" s="161">
        <v>147478.984375</v>
      </c>
      <c r="BC932" s="161">
        <v>145006</v>
      </c>
      <c r="BD932" s="161">
        <v>143151</v>
      </c>
      <c r="BE932" s="161">
        <v>140138.015625</v>
      </c>
      <c r="BF932" s="161">
        <v>141627.984375</v>
      </c>
      <c r="BG932" s="161">
        <v>135378</v>
      </c>
      <c r="BH932" s="161">
        <v>133040</v>
      </c>
      <c r="BI932" s="161">
        <v>130731.9921875</v>
      </c>
      <c r="BJ932" s="161">
        <v>128452.984375</v>
      </c>
      <c r="BK932" s="161">
        <v>130601</v>
      </c>
      <c r="BL932" s="161">
        <v>123988.984375</v>
      </c>
      <c r="BM932" s="161">
        <v>121804.9765625</v>
      </c>
      <c r="BN932" s="161">
        <v>120413.0078125</v>
      </c>
      <c r="BO932" s="161">
        <v>88367.9921875</v>
      </c>
    </row>
    <row r="934" spans="2:67">
      <c r="B934" s="186" t="s">
        <v>605</v>
      </c>
    </row>
    <row r="935" spans="2:67">
      <c r="B935" s="15" t="s">
        <v>606</v>
      </c>
      <c r="L935" s="57"/>
    </row>
    <row r="936" spans="2:67">
      <c r="B936" s="168" t="s">
        <v>607</v>
      </c>
      <c r="L936" s="187">
        <v>0</v>
      </c>
      <c r="M936" s="188">
        <v>0</v>
      </c>
      <c r="N936" s="188">
        <v>0</v>
      </c>
      <c r="O936" s="188">
        <v>0</v>
      </c>
      <c r="P936" s="188">
        <v>0</v>
      </c>
      <c r="Q936" s="188">
        <v>979.91440000000011</v>
      </c>
      <c r="R936" s="188">
        <v>2075.6795999999999</v>
      </c>
      <c r="S936" s="188">
        <v>2111.1291999999999</v>
      </c>
      <c r="T936" s="188">
        <v>2177.9594000000002</v>
      </c>
      <c r="U936" s="188">
        <v>2275.0854000000004</v>
      </c>
      <c r="V936" s="188">
        <v>2404.9031000000004</v>
      </c>
      <c r="W936" s="188">
        <v>2534.1415000000002</v>
      </c>
      <c r="X936" s="188">
        <v>2642.3026999999997</v>
      </c>
      <c r="Y936" s="188">
        <v>2735.0506</v>
      </c>
      <c r="Z936" s="188">
        <v>2808.0671000000007</v>
      </c>
      <c r="AA936" s="188">
        <v>2905.4960000000005</v>
      </c>
      <c r="AB936" s="188">
        <v>3048.2135000000003</v>
      </c>
      <c r="AC936" s="188">
        <v>3248.6478999999999</v>
      </c>
      <c r="AD936" s="188">
        <v>3330.3324000000002</v>
      </c>
      <c r="AE936" s="188">
        <v>3411.3542000000002</v>
      </c>
      <c r="AF936" s="188">
        <v>3485.9457999999995</v>
      </c>
      <c r="AG936" s="188">
        <v>3560.0207000000014</v>
      </c>
      <c r="AH936" s="188">
        <v>3634.5</v>
      </c>
      <c r="AI936" s="188">
        <v>3709.0015999999996</v>
      </c>
      <c r="AJ936" s="188">
        <v>3783.4262000000012</v>
      </c>
      <c r="AK936" s="188">
        <v>3849.1512999999991</v>
      </c>
      <c r="AL936" s="188">
        <v>3915.3404</v>
      </c>
      <c r="AM936" s="188">
        <v>3981.4908</v>
      </c>
      <c r="AN936" s="188">
        <v>4047.3417999999992</v>
      </c>
      <c r="AO936" s="188">
        <v>4113.335</v>
      </c>
      <c r="AP936" s="188">
        <v>4168.4682259356841</v>
      </c>
      <c r="AQ936" s="188">
        <v>4219.5842315028094</v>
      </c>
      <c r="AR936" s="188">
        <v>4270.5442370699357</v>
      </c>
      <c r="AS936" s="188">
        <v>4321.2221983791742</v>
      </c>
      <c r="AT936" s="188">
        <v>4352.0497967700821</v>
      </c>
      <c r="AU936" s="188">
        <v>4382.8363951609908</v>
      </c>
      <c r="AV936" s="188">
        <v>4408.6880597358304</v>
      </c>
      <c r="AW936" s="188">
        <v>4431.9177419699408</v>
      </c>
      <c r="AX936" s="188">
        <v>4455.1824242040566</v>
      </c>
      <c r="AY936" s="188">
        <v>4475.1477285064484</v>
      </c>
      <c r="AZ936" s="188">
        <v>4494.2806367338117</v>
      </c>
      <c r="BA936" s="188">
        <v>4513.1435449611736</v>
      </c>
      <c r="BB936" s="188">
        <v>4530.2456887752442</v>
      </c>
      <c r="BC936" s="188">
        <v>4542.305662322723</v>
      </c>
      <c r="BD936" s="188">
        <v>4553.2606006727156</v>
      </c>
      <c r="BE936" s="188">
        <v>4562.4637225547231</v>
      </c>
      <c r="BF936" s="188">
        <v>4571.8801777700628</v>
      </c>
      <c r="BG936" s="188">
        <v>4581.2926329854026</v>
      </c>
      <c r="BH936" s="188">
        <v>4590.6924215340732</v>
      </c>
      <c r="BI936" s="188">
        <v>4599.0755434160801</v>
      </c>
      <c r="BJ936" s="188">
        <v>4606.1130627975353</v>
      </c>
      <c r="BK936" s="188">
        <v>4612.6126423690293</v>
      </c>
      <c r="BL936" s="188">
        <v>4619.3462219405246</v>
      </c>
      <c r="BM936" s="188">
        <v>4625.5703015120198</v>
      </c>
      <c r="BN936" s="188">
        <v>4631.1366200882085</v>
      </c>
      <c r="BO936" s="188">
        <v>4635.4836170908948</v>
      </c>
    </row>
    <row r="937" spans="2:67">
      <c r="B937" s="168" t="s">
        <v>608</v>
      </c>
      <c r="F937" s="189">
        <v>2010</v>
      </c>
      <c r="G937" s="183">
        <v>65.38</v>
      </c>
      <c r="L937" s="101">
        <f t="shared" ref="L937:BO937" si="457">($G$937*1.02^(L$10-$F937))</f>
        <v>68.021351999999993</v>
      </c>
      <c r="M937" s="101">
        <f t="shared" si="457"/>
        <v>69.381779039999984</v>
      </c>
      <c r="N937" s="101">
        <f t="shared" si="457"/>
        <v>70.769414620799992</v>
      </c>
      <c r="O937" s="101">
        <f t="shared" si="457"/>
        <v>72.184802913215989</v>
      </c>
      <c r="P937" s="101">
        <f t="shared" si="457"/>
        <v>73.628498971480326</v>
      </c>
      <c r="Q937" s="101">
        <f t="shared" si="457"/>
        <v>75.101068950909905</v>
      </c>
      <c r="R937" s="101">
        <f t="shared" si="457"/>
        <v>76.603090329928108</v>
      </c>
      <c r="S937" s="101">
        <f t="shared" si="457"/>
        <v>78.135152136526671</v>
      </c>
      <c r="T937" s="101">
        <f t="shared" si="457"/>
        <v>79.697855179257218</v>
      </c>
      <c r="U937" s="101">
        <f t="shared" si="457"/>
        <v>81.291812282842344</v>
      </c>
      <c r="V937" s="101">
        <f t="shared" si="457"/>
        <v>82.9176485284992</v>
      </c>
      <c r="W937" s="101">
        <f t="shared" si="457"/>
        <v>84.576001499069179</v>
      </c>
      <c r="X937" s="101">
        <f t="shared" si="457"/>
        <v>86.267521529050569</v>
      </c>
      <c r="Y937" s="101">
        <f t="shared" si="457"/>
        <v>87.992871959631557</v>
      </c>
      <c r="Z937" s="101">
        <f t="shared" si="457"/>
        <v>89.752729398824215</v>
      </c>
      <c r="AA937" s="101">
        <f t="shared" si="457"/>
        <v>91.547783986800695</v>
      </c>
      <c r="AB937" s="101">
        <f t="shared" si="457"/>
        <v>93.378739666536703</v>
      </c>
      <c r="AC937" s="101">
        <f t="shared" si="457"/>
        <v>95.246314459867435</v>
      </c>
      <c r="AD937" s="101">
        <f t="shared" si="457"/>
        <v>97.151240749064797</v>
      </c>
      <c r="AE937" s="101">
        <f t="shared" si="457"/>
        <v>99.094265564046083</v>
      </c>
      <c r="AF937" s="101">
        <f t="shared" si="457"/>
        <v>101.076150875327</v>
      </c>
      <c r="AG937" s="101">
        <f t="shared" si="457"/>
        <v>103.09767389283353</v>
      </c>
      <c r="AH937" s="101">
        <f t="shared" si="457"/>
        <v>105.1596273706902</v>
      </c>
      <c r="AI937" s="101">
        <f t="shared" si="457"/>
        <v>107.26281991810401</v>
      </c>
      <c r="AJ937" s="101">
        <f t="shared" si="457"/>
        <v>109.40807631646611</v>
      </c>
      <c r="AK937" s="101">
        <f t="shared" si="457"/>
        <v>111.5962378427954</v>
      </c>
      <c r="AL937" s="101">
        <f t="shared" si="457"/>
        <v>113.82816259965134</v>
      </c>
      <c r="AM937" s="101">
        <f t="shared" si="457"/>
        <v>116.10472585164435</v>
      </c>
      <c r="AN937" s="101">
        <f t="shared" si="457"/>
        <v>118.42682036867724</v>
      </c>
      <c r="AO937" s="101">
        <f t="shared" si="457"/>
        <v>120.79535677605075</v>
      </c>
      <c r="AP937" s="101">
        <f t="shared" si="457"/>
        <v>123.21126391157181</v>
      </c>
      <c r="AQ937" s="101">
        <f t="shared" si="457"/>
        <v>125.67548918980324</v>
      </c>
      <c r="AR937" s="101">
        <f t="shared" si="457"/>
        <v>128.1889989735993</v>
      </c>
      <c r="AS937" s="101">
        <f t="shared" si="457"/>
        <v>130.75277895307127</v>
      </c>
      <c r="AT937" s="101">
        <f t="shared" si="457"/>
        <v>133.36783453213269</v>
      </c>
      <c r="AU937" s="101">
        <f t="shared" si="457"/>
        <v>136.03519122277538</v>
      </c>
      <c r="AV937" s="101">
        <f t="shared" si="457"/>
        <v>138.75589504723089</v>
      </c>
      <c r="AW937" s="101">
        <f t="shared" si="457"/>
        <v>141.53101294817546</v>
      </c>
      <c r="AX937" s="101">
        <f t="shared" si="457"/>
        <v>144.36163320713899</v>
      </c>
      <c r="AY937" s="101">
        <f t="shared" si="457"/>
        <v>147.24886587128177</v>
      </c>
      <c r="AZ937" s="101">
        <f t="shared" si="457"/>
        <v>150.1938431887074</v>
      </c>
      <c r="BA937" s="101">
        <f t="shared" si="457"/>
        <v>153.19772005248154</v>
      </c>
      <c r="BB937" s="101">
        <f t="shared" si="457"/>
        <v>156.26167445353121</v>
      </c>
      <c r="BC937" s="101">
        <f t="shared" si="457"/>
        <v>159.38690794260179</v>
      </c>
      <c r="BD937" s="101">
        <f t="shared" si="457"/>
        <v>162.57464610145388</v>
      </c>
      <c r="BE937" s="101">
        <f t="shared" si="457"/>
        <v>165.82613902348288</v>
      </c>
      <c r="BF937" s="101">
        <f t="shared" si="457"/>
        <v>169.14266180395256</v>
      </c>
      <c r="BG937" s="101">
        <f t="shared" si="457"/>
        <v>172.52551504003162</v>
      </c>
      <c r="BH937" s="101">
        <f t="shared" si="457"/>
        <v>175.97602534083225</v>
      </c>
      <c r="BI937" s="101">
        <f t="shared" si="457"/>
        <v>179.49554584764888</v>
      </c>
      <c r="BJ937" s="101">
        <f t="shared" si="457"/>
        <v>183.0854567646019</v>
      </c>
      <c r="BK937" s="101">
        <f t="shared" si="457"/>
        <v>186.7471658998939</v>
      </c>
      <c r="BL937" s="101">
        <f t="shared" si="457"/>
        <v>190.4821092178918</v>
      </c>
      <c r="BM937" s="101">
        <f t="shared" si="457"/>
        <v>194.29175140224959</v>
      </c>
      <c r="BN937" s="101">
        <f t="shared" si="457"/>
        <v>198.17758643029458</v>
      </c>
      <c r="BO937" s="101">
        <f t="shared" si="457"/>
        <v>202.14113815890047</v>
      </c>
    </row>
    <row r="938" spans="2:67">
      <c r="B938" s="168" t="s">
        <v>609</v>
      </c>
      <c r="G938" s="190">
        <v>5.1499999999999997E-2</v>
      </c>
      <c r="L938" s="54">
        <f t="shared" ref="L938:BO938" si="458">+L937/(1-$G938)</f>
        <v>71.714656826568259</v>
      </c>
      <c r="M938" s="54">
        <f t="shared" si="458"/>
        <v>73.148949963099611</v>
      </c>
      <c r="N938" s="54">
        <f t="shared" si="458"/>
        <v>74.611928962361617</v>
      </c>
      <c r="O938" s="54">
        <f t="shared" si="458"/>
        <v>76.104167541608845</v>
      </c>
      <c r="P938" s="54">
        <f t="shared" si="458"/>
        <v>77.626250892441035</v>
      </c>
      <c r="Q938" s="54">
        <f t="shared" si="458"/>
        <v>79.178775910289829</v>
      </c>
      <c r="R938" s="54">
        <f t="shared" si="458"/>
        <v>80.762351428495634</v>
      </c>
      <c r="S938" s="54">
        <f t="shared" si="458"/>
        <v>82.377598457065545</v>
      </c>
      <c r="T938" s="54">
        <f t="shared" si="458"/>
        <v>84.025150426206864</v>
      </c>
      <c r="U938" s="54">
        <f t="shared" si="458"/>
        <v>85.705653434730991</v>
      </c>
      <c r="V938" s="54">
        <f t="shared" si="458"/>
        <v>87.41976650342562</v>
      </c>
      <c r="W938" s="54">
        <f t="shared" si="458"/>
        <v>89.168161833494125</v>
      </c>
      <c r="X938" s="54">
        <f t="shared" si="458"/>
        <v>90.95152507016401</v>
      </c>
      <c r="Y938" s="54">
        <f t="shared" si="458"/>
        <v>92.770555571567272</v>
      </c>
      <c r="Z938" s="54">
        <f t="shared" si="458"/>
        <v>94.625966682998637</v>
      </c>
      <c r="AA938" s="54">
        <f t="shared" si="458"/>
        <v>96.518486016658613</v>
      </c>
      <c r="AB938" s="54">
        <f t="shared" si="458"/>
        <v>98.448855736991774</v>
      </c>
      <c r="AC938" s="54">
        <f t="shared" si="458"/>
        <v>100.41783285173162</v>
      </c>
      <c r="AD938" s="54">
        <f t="shared" si="458"/>
        <v>102.42618950876626</v>
      </c>
      <c r="AE938" s="54">
        <f t="shared" si="458"/>
        <v>104.47471329894157</v>
      </c>
      <c r="AF938" s="54">
        <f t="shared" si="458"/>
        <v>106.56420756492041</v>
      </c>
      <c r="AG938" s="54">
        <f t="shared" si="458"/>
        <v>108.6954917162188</v>
      </c>
      <c r="AH938" s="54">
        <f t="shared" si="458"/>
        <v>110.86940155054317</v>
      </c>
      <c r="AI938" s="54">
        <f t="shared" si="458"/>
        <v>113.08678958155404</v>
      </c>
      <c r="AJ938" s="54">
        <f t="shared" si="458"/>
        <v>115.34852537318514</v>
      </c>
      <c r="AK938" s="54">
        <f t="shared" si="458"/>
        <v>117.65549588064881</v>
      </c>
      <c r="AL938" s="54">
        <f t="shared" si="458"/>
        <v>120.00860579826181</v>
      </c>
      <c r="AM938" s="54">
        <f t="shared" si="458"/>
        <v>122.40877791422703</v>
      </c>
      <c r="AN938" s="54">
        <f t="shared" si="458"/>
        <v>124.85695347251159</v>
      </c>
      <c r="AO938" s="54">
        <f t="shared" si="458"/>
        <v>127.35409254196178</v>
      </c>
      <c r="AP938" s="54">
        <f t="shared" si="458"/>
        <v>129.90117439280107</v>
      </c>
      <c r="AQ938" s="54">
        <f t="shared" si="458"/>
        <v>132.49919788065708</v>
      </c>
      <c r="AR938" s="54">
        <f t="shared" si="458"/>
        <v>135.14918183827021</v>
      </c>
      <c r="AS938" s="54">
        <f t="shared" si="458"/>
        <v>137.8521654750356</v>
      </c>
      <c r="AT938" s="54">
        <f t="shared" si="458"/>
        <v>140.60920878453632</v>
      </c>
      <c r="AU938" s="54">
        <f t="shared" si="458"/>
        <v>143.42139296022708</v>
      </c>
      <c r="AV938" s="54">
        <f t="shared" si="458"/>
        <v>146.28982081943161</v>
      </c>
      <c r="AW938" s="54">
        <f t="shared" si="458"/>
        <v>149.21561723582019</v>
      </c>
      <c r="AX938" s="54">
        <f t="shared" si="458"/>
        <v>152.19992958053663</v>
      </c>
      <c r="AY938" s="54">
        <f t="shared" si="458"/>
        <v>155.24392817214735</v>
      </c>
      <c r="AZ938" s="54">
        <f t="shared" si="458"/>
        <v>158.3488067355903</v>
      </c>
      <c r="BA938" s="54">
        <f t="shared" si="458"/>
        <v>161.5157828703021</v>
      </c>
      <c r="BB938" s="54">
        <f t="shared" si="458"/>
        <v>164.74609852770817</v>
      </c>
      <c r="BC938" s="54">
        <f t="shared" si="458"/>
        <v>168.0410204982623</v>
      </c>
      <c r="BD938" s="54">
        <f t="shared" si="458"/>
        <v>171.4018409082276</v>
      </c>
      <c r="BE938" s="54">
        <f t="shared" si="458"/>
        <v>174.82987772639208</v>
      </c>
      <c r="BF938" s="54">
        <f t="shared" si="458"/>
        <v>178.32647528091994</v>
      </c>
      <c r="BG938" s="54">
        <f t="shared" si="458"/>
        <v>181.89300478653834</v>
      </c>
      <c r="BH938" s="54">
        <f t="shared" si="458"/>
        <v>185.5308648822691</v>
      </c>
      <c r="BI938" s="54">
        <f t="shared" si="458"/>
        <v>189.24148217991447</v>
      </c>
      <c r="BJ938" s="54">
        <f t="shared" si="458"/>
        <v>193.0263118235128</v>
      </c>
      <c r="BK938" s="54">
        <f t="shared" si="458"/>
        <v>196.88683805998303</v>
      </c>
      <c r="BL938" s="54">
        <f t="shared" si="458"/>
        <v>200.82457482118272</v>
      </c>
      <c r="BM938" s="54">
        <f t="shared" si="458"/>
        <v>204.84106631760631</v>
      </c>
      <c r="BN938" s="54">
        <f t="shared" si="458"/>
        <v>208.93788764395845</v>
      </c>
      <c r="BO938" s="54">
        <f t="shared" si="458"/>
        <v>213.11664539683761</v>
      </c>
    </row>
    <row r="939" spans="2:67">
      <c r="B939" s="168" t="s">
        <v>610</v>
      </c>
      <c r="G939" s="97"/>
      <c r="J939" s="2">
        <f>NPV($C$4,M939:BO939)+L939</f>
        <v>3525958.6910601864</v>
      </c>
      <c r="L939" s="2">
        <f t="shared" ref="L939:BO939" si="459">+L936*L938</f>
        <v>0</v>
      </c>
      <c r="M939" s="2">
        <f t="shared" si="459"/>
        <v>0</v>
      </c>
      <c r="N939" s="2">
        <f t="shared" si="459"/>
        <v>0</v>
      </c>
      <c r="O939" s="2">
        <f t="shared" si="459"/>
        <v>0</v>
      </c>
      <c r="P939" s="2">
        <f t="shared" si="459"/>
        <v>0</v>
      </c>
      <c r="Q939" s="2">
        <f t="shared" si="459"/>
        <v>77588.422688866121</v>
      </c>
      <c r="R939" s="2">
        <f t="shared" si="459"/>
        <v>167636.76530815923</v>
      </c>
      <c r="S939" s="2">
        <f t="shared" si="459"/>
        <v>173909.75352858601</v>
      </c>
      <c r="T939" s="2">
        <f t="shared" si="459"/>
        <v>183003.36620717126</v>
      </c>
      <c r="U939" s="2">
        <f t="shared" si="459"/>
        <v>194987.68082681636</v>
      </c>
      <c r="V939" s="2">
        <f t="shared" si="459"/>
        <v>210236.06746536447</v>
      </c>
      <c r="W939" s="2">
        <f t="shared" si="459"/>
        <v>225964.73938097357</v>
      </c>
      <c r="X939" s="2">
        <f t="shared" si="459"/>
        <v>240321.46026201203</v>
      </c>
      <c r="Y939" s="2">
        <f t="shared" si="459"/>
        <v>253732.16367834841</v>
      </c>
      <c r="Z939" s="2">
        <f t="shared" si="459"/>
        <v>265716.06384822464</v>
      </c>
      <c r="AA939" s="2">
        <f t="shared" si="459"/>
        <v>280434.07504745759</v>
      </c>
      <c r="AB939" s="2">
        <f t="shared" si="459"/>
        <v>300093.13111705083</v>
      </c>
      <c r="AC939" s="2">
        <f t="shared" si="459"/>
        <v>326222.1818163289</v>
      </c>
      <c r="AD939" s="2">
        <f t="shared" si="459"/>
        <v>341113.2575295844</v>
      </c>
      <c r="AE939" s="2">
        <f t="shared" si="459"/>
        <v>356400.25200614019</v>
      </c>
      <c r="AF939" s="2">
        <f t="shared" si="459"/>
        <v>371477.05179126246</v>
      </c>
      <c r="AG939" s="2">
        <f t="shared" si="459"/>
        <v>386958.2005064176</v>
      </c>
      <c r="AH939" s="2">
        <f t="shared" si="459"/>
        <v>402954.83993544918</v>
      </c>
      <c r="AI939" s="2">
        <f t="shared" si="459"/>
        <v>419439.08349684725</v>
      </c>
      <c r="AJ939" s="2">
        <f t="shared" si="459"/>
        <v>436412.63302827359</v>
      </c>
      <c r="AK939" s="2">
        <f t="shared" si="459"/>
        <v>452873.80492114392</v>
      </c>
      <c r="AL939" s="2">
        <f t="shared" si="459"/>
        <v>469874.54262960871</v>
      </c>
      <c r="AM939" s="2">
        <f t="shared" si="459"/>
        <v>487369.42310473812</v>
      </c>
      <c r="AN939" s="2">
        <f t="shared" si="459"/>
        <v>505338.76680995122</v>
      </c>
      <c r="AO939" s="2">
        <f t="shared" si="459"/>
        <v>523850.04624609032</v>
      </c>
      <c r="AP939" s="2">
        <f t="shared" si="459"/>
        <v>541488.91796812136</v>
      </c>
      <c r="AQ939" s="2">
        <f t="shared" si="459"/>
        <v>559091.52606399113</v>
      </c>
      <c r="AR939" s="2">
        <f t="shared" si="459"/>
        <v>577160.5596441417</v>
      </c>
      <c r="AS939" s="2">
        <f t="shared" si="459"/>
        <v>595689.837545363</v>
      </c>
      <c r="AT939" s="2">
        <f t="shared" si="459"/>
        <v>611938.27851474332</v>
      </c>
      <c r="AU939" s="2">
        <f t="shared" si="459"/>
        <v>628592.50091076957</v>
      </c>
      <c r="AV939" s="2">
        <f t="shared" si="459"/>
        <v>644946.18630752224</v>
      </c>
      <c r="AW939" s="2">
        <f t="shared" si="459"/>
        <v>661311.34140642721</v>
      </c>
      <c r="AX939" s="2">
        <f t="shared" si="459"/>
        <v>678078.45123230189</v>
      </c>
      <c r="AY939" s="2">
        <f t="shared" si="459"/>
        <v>694739.5125240034</v>
      </c>
      <c r="AZ939" s="2">
        <f t="shared" si="459"/>
        <v>711663.97596166807</v>
      </c>
      <c r="BA939" s="2">
        <f t="shared" si="459"/>
        <v>728943.91287045449</v>
      </c>
      <c r="BB939" s="2">
        <f t="shared" si="459"/>
        <v>746340.30259769154</v>
      </c>
      <c r="BC939" s="2">
        <f t="shared" si="459"/>
        <v>763293.67891174566</v>
      </c>
      <c r="BD939" s="2">
        <f t="shared" si="459"/>
        <v>780437.24909020565</v>
      </c>
      <c r="BE939" s="2">
        <f t="shared" si="459"/>
        <v>797654.97474534193</v>
      </c>
      <c r="BF939" s="2">
        <f t="shared" si="459"/>
        <v>815287.27750844089</v>
      </c>
      <c r="BG939" s="2">
        <f t="shared" si="459"/>
        <v>833305.08282014669</v>
      </c>
      <c r="BH939" s="2">
        <f t="shared" si="459"/>
        <v>851715.13537569484</v>
      </c>
      <c r="BI939" s="2">
        <f t="shared" si="459"/>
        <v>870335.8724934546</v>
      </c>
      <c r="BJ939" s="2">
        <f t="shared" si="459"/>
        <v>889101.01635391265</v>
      </c>
      <c r="BK939" s="2">
        <f t="shared" si="459"/>
        <v>908162.71835154155</v>
      </c>
      <c r="BL939" s="2">
        <f t="shared" si="459"/>
        <v>927678.24097304267</v>
      </c>
      <c r="BM939" s="2">
        <f t="shared" si="459"/>
        <v>947506.7528887738</v>
      </c>
      <c r="BN939" s="2">
        <f t="shared" si="459"/>
        <v>967619.90279181162</v>
      </c>
      <c r="BO939" s="2">
        <f t="shared" si="459"/>
        <v>987898.7182664104</v>
      </c>
    </row>
    <row r="940" spans="2:67">
      <c r="G940" s="97"/>
    </row>
    <row r="941" spans="2:67">
      <c r="B941" s="15" t="s">
        <v>611</v>
      </c>
      <c r="G941" s="97"/>
    </row>
    <row r="942" spans="2:67">
      <c r="B942" s="168" t="s">
        <v>612</v>
      </c>
      <c r="G942" s="97"/>
      <c r="L942" s="188">
        <v>0</v>
      </c>
      <c r="M942" s="188">
        <v>0</v>
      </c>
      <c r="N942" s="188">
        <v>0</v>
      </c>
      <c r="O942" s="188">
        <v>0</v>
      </c>
      <c r="P942" s="188">
        <v>0</v>
      </c>
      <c r="Q942" s="188">
        <v>140.00000000000009</v>
      </c>
      <c r="R942" s="188">
        <v>360.00000000000006</v>
      </c>
      <c r="S942" s="188">
        <v>0</v>
      </c>
      <c r="T942" s="188">
        <v>0</v>
      </c>
      <c r="U942" s="188">
        <v>-4.3132786231581122E-13</v>
      </c>
      <c r="V942" s="188">
        <v>-4.3132786231581122E-13</v>
      </c>
      <c r="W942" s="188">
        <v>0</v>
      </c>
      <c r="X942" s="188">
        <v>0</v>
      </c>
      <c r="Y942" s="188">
        <v>0</v>
      </c>
      <c r="Z942" s="188">
        <v>-4.3132786231581122E-13</v>
      </c>
      <c r="AA942" s="188">
        <v>-4.3132786231581122E-13</v>
      </c>
      <c r="AB942" s="188">
        <v>0</v>
      </c>
      <c r="AC942" s="188">
        <v>4.3132786231581122E-13</v>
      </c>
      <c r="AD942" s="188">
        <v>0</v>
      </c>
      <c r="AE942" s="188">
        <v>-4.3132786231581122E-13</v>
      </c>
      <c r="AF942" s="188">
        <v>4.3132786231581122E-13</v>
      </c>
      <c r="AG942" s="188">
        <v>-1.2939835869474336E-12</v>
      </c>
      <c r="AH942" s="188">
        <v>0</v>
      </c>
      <c r="AI942" s="188">
        <v>4.3132786231581122E-13</v>
      </c>
      <c r="AJ942" s="188">
        <v>-1.2939835869474336E-12</v>
      </c>
      <c r="AK942" s="188">
        <v>8.6265572463162244E-13</v>
      </c>
      <c r="AL942" s="188">
        <v>0</v>
      </c>
      <c r="AM942" s="188">
        <v>0</v>
      </c>
      <c r="AN942" s="188">
        <v>8.6265572463162244E-13</v>
      </c>
      <c r="AO942" s="188">
        <v>0</v>
      </c>
      <c r="AP942" s="188">
        <v>2.7277740643166331</v>
      </c>
      <c r="AQ942" s="188">
        <v>9.4317684971905535</v>
      </c>
      <c r="AR942" s="188">
        <v>16.135762930064473</v>
      </c>
      <c r="AS942" s="188">
        <v>23.008801620825135</v>
      </c>
      <c r="AT942" s="188">
        <v>31.841203229917618</v>
      </c>
      <c r="AU942" s="188">
        <v>40.673604839009236</v>
      </c>
      <c r="AV942" s="188">
        <v>54.477940264170222</v>
      </c>
      <c r="AW942" s="188">
        <v>70.687258030059141</v>
      </c>
      <c r="AX942" s="188">
        <v>86.903575795943951</v>
      </c>
      <c r="AY942" s="188">
        <v>106.43227149355174</v>
      </c>
      <c r="AZ942" s="188">
        <v>126.89236326618794</v>
      </c>
      <c r="BA942" s="188">
        <v>147.29845503882686</v>
      </c>
      <c r="BB942" s="188">
        <v>169.55831122475641</v>
      </c>
      <c r="BC942" s="188">
        <v>196.95533767727744</v>
      </c>
      <c r="BD942" s="188">
        <v>225.6093993272836</v>
      </c>
      <c r="BE942" s="188">
        <v>255.39827744527736</v>
      </c>
      <c r="BF942" s="188">
        <v>285.29382222993729</v>
      </c>
      <c r="BG942" s="188">
        <v>315.1873670145971</v>
      </c>
      <c r="BH942" s="188">
        <v>345.07457846592661</v>
      </c>
      <c r="BI942" s="188">
        <v>374.45345658392102</v>
      </c>
      <c r="BJ942" s="188">
        <v>406.58593720246569</v>
      </c>
      <c r="BK942" s="188">
        <v>439.23435763097046</v>
      </c>
      <c r="BL942" s="188">
        <v>472.11677805947534</v>
      </c>
      <c r="BM942" s="188">
        <v>504.48969848797958</v>
      </c>
      <c r="BN942" s="188">
        <v>537.98037991179137</v>
      </c>
      <c r="BO942" s="188">
        <v>572.66238290910565</v>
      </c>
    </row>
    <row r="943" spans="2:67">
      <c r="B943" s="168" t="s">
        <v>613</v>
      </c>
      <c r="G943" s="97"/>
      <c r="Q943" s="183">
        <v>48.653544562753588</v>
      </c>
      <c r="R943" s="183">
        <v>53.200380160838328</v>
      </c>
      <c r="S943" s="183">
        <v>58.176004844632075</v>
      </c>
      <c r="T943" s="183">
        <v>63.621316212327983</v>
      </c>
      <c r="U943" s="183">
        <v>66.700591010212321</v>
      </c>
      <c r="V943" s="183">
        <v>69.930769887618709</v>
      </c>
      <c r="W943" s="183">
        <v>73.319343946272497</v>
      </c>
      <c r="X943" s="183">
        <v>76.874180635399014</v>
      </c>
      <c r="Y943" s="183">
        <v>80.603542863438236</v>
      </c>
      <c r="Z943" s="183">
        <v>83.137596689229071</v>
      </c>
      <c r="AA943" s="183">
        <v>85.751539707989366</v>
      </c>
      <c r="AB943" s="183">
        <v>88.447899482786553</v>
      </c>
      <c r="AC943" s="183">
        <v>91.229283844642396</v>
      </c>
      <c r="AD943" s="183">
        <v>94.098383451153964</v>
      </c>
      <c r="AE943" s="183">
        <v>95.98247451300233</v>
      </c>
      <c r="AF943" s="183">
        <v>97.904268630015892</v>
      </c>
      <c r="AG943" s="183">
        <v>99.864520075637273</v>
      </c>
      <c r="AH943" s="183">
        <v>101.86399821090129</v>
      </c>
      <c r="AI943" s="183">
        <v>103.90348778620809</v>
      </c>
      <c r="AJ943" s="183">
        <v>105.98378924913193</v>
      </c>
      <c r="AK943" s="183">
        <v>108.10571905838623</v>
      </c>
      <c r="AL943" s="183">
        <v>110.27011000406834</v>
      </c>
      <c r="AM943" s="183">
        <v>112.47781153430924</v>
      </c>
      <c r="AN943" s="183">
        <v>114.72969008845655</v>
      </c>
      <c r="AO943" s="183">
        <v>117.02662943692141</v>
      </c>
      <c r="AP943" s="183">
        <v>148.78104888374486</v>
      </c>
      <c r="AQ943" s="183">
        <v>151.75666986141974</v>
      </c>
      <c r="AR943" s="183">
        <v>154.79180325864814</v>
      </c>
      <c r="AS943" s="183">
        <v>157.88763932382111</v>
      </c>
      <c r="AT943" s="183">
        <v>161.04539211029757</v>
      </c>
      <c r="AU943" s="183">
        <v>164.26629995250354</v>
      </c>
      <c r="AV943" s="183">
        <v>167.55162595155358</v>
      </c>
      <c r="AW943" s="183">
        <v>170.90265847058467</v>
      </c>
      <c r="AX943" s="183">
        <v>174.32071163999638</v>
      </c>
      <c r="AY943" s="183">
        <v>177.80712587279629</v>
      </c>
      <c r="AZ943" s="183">
        <v>181.36326839025222</v>
      </c>
      <c r="BA943" s="183">
        <v>184.99053375805727</v>
      </c>
      <c r="BB943" s="183">
        <v>188.6903444332184</v>
      </c>
      <c r="BC943" s="183">
        <v>192.46415132188275</v>
      </c>
      <c r="BD943" s="183">
        <v>196.31343434832041</v>
      </c>
      <c r="BE943" s="183">
        <v>200.23970303528682</v>
      </c>
      <c r="BF943" s="183">
        <v>204.24449709599253</v>
      </c>
      <c r="BG943" s="183">
        <v>208.32938703791243</v>
      </c>
      <c r="BH943" s="183">
        <v>212.49597477867064</v>
      </c>
      <c r="BI943" s="183">
        <v>216.74589427424408</v>
      </c>
      <c r="BJ943" s="183">
        <v>221.08081215972894</v>
      </c>
      <c r="BK943" s="183">
        <v>225.50242840292356</v>
      </c>
      <c r="BL943" s="183">
        <v>230.01247697098199</v>
      </c>
      <c r="BM943" s="183">
        <v>234.61272651040164</v>
      </c>
      <c r="BN943" s="183">
        <v>239.30498104060965</v>
      </c>
      <c r="BO943" s="183">
        <v>244.09108066142187</v>
      </c>
    </row>
    <row r="944" spans="2:67">
      <c r="B944" s="168" t="s">
        <v>609</v>
      </c>
      <c r="G944" s="72">
        <v>5.1499999999999997E-2</v>
      </c>
      <c r="L944" s="54">
        <f t="shared" ref="L944:O944" si="460">+L943/(1-$G944)</f>
        <v>0</v>
      </c>
      <c r="M944" s="54">
        <f t="shared" si="460"/>
        <v>0</v>
      </c>
      <c r="N944" s="54">
        <f t="shared" si="460"/>
        <v>0</v>
      </c>
      <c r="O944" s="54">
        <f t="shared" si="460"/>
        <v>0</v>
      </c>
      <c r="P944" s="54">
        <f>+P943/(1-$G944)</f>
        <v>0</v>
      </c>
      <c r="Q944" s="54">
        <f>+Q943/(1-$G944)</f>
        <v>51.295249934373842</v>
      </c>
      <c r="R944" s="54">
        <f t="shared" ref="R944:BO944" si="461">+R943/(1-$G944)</f>
        <v>56.088961687757859</v>
      </c>
      <c r="S944" s="54">
        <f t="shared" si="461"/>
        <v>61.334744169353797</v>
      </c>
      <c r="T944" s="54">
        <f t="shared" si="461"/>
        <v>67.075715563867135</v>
      </c>
      <c r="U944" s="54">
        <f t="shared" si="461"/>
        <v>70.322183458315578</v>
      </c>
      <c r="V944" s="54">
        <f t="shared" si="461"/>
        <v>73.727748959007599</v>
      </c>
      <c r="W944" s="54">
        <f t="shared" si="461"/>
        <v>77.300309906454927</v>
      </c>
      <c r="X944" s="54">
        <f t="shared" si="461"/>
        <v>81.04816092292991</v>
      </c>
      <c r="Y944" s="54">
        <f t="shared" si="461"/>
        <v>84.980013561874785</v>
      </c>
      <c r="Z944" s="54">
        <f t="shared" si="461"/>
        <v>87.65165702607176</v>
      </c>
      <c r="AA944" s="54">
        <f t="shared" si="461"/>
        <v>90.407527367411035</v>
      </c>
      <c r="AB944" s="54">
        <f t="shared" si="461"/>
        <v>93.250289386174543</v>
      </c>
      <c r="AC944" s="54">
        <f t="shared" si="461"/>
        <v>96.182692508848064</v>
      </c>
      <c r="AD944" s="54">
        <f t="shared" si="461"/>
        <v>99.207573485665748</v>
      </c>
      <c r="AE944" s="54">
        <f t="shared" si="461"/>
        <v>101.19396364048742</v>
      </c>
      <c r="AF944" s="54">
        <f t="shared" si="461"/>
        <v>103.2201039852566</v>
      </c>
      <c r="AG944" s="54">
        <f t="shared" si="461"/>
        <v>105.28678974764077</v>
      </c>
      <c r="AH944" s="54">
        <f t="shared" si="461"/>
        <v>107.39483206209941</v>
      </c>
      <c r="AI944" s="54">
        <f t="shared" si="461"/>
        <v>109.54505828804227</v>
      </c>
      <c r="AJ944" s="54">
        <f t="shared" si="461"/>
        <v>111.73831233435101</v>
      </c>
      <c r="AK944" s="54">
        <f t="shared" si="461"/>
        <v>113.97545499039138</v>
      </c>
      <c r="AL944" s="54">
        <f t="shared" si="461"/>
        <v>116.25736426364611</v>
      </c>
      <c r="AM944" s="54">
        <f t="shared" si="461"/>
        <v>118.5849357241004</v>
      </c>
      <c r="AN944" s="54">
        <f t="shared" si="461"/>
        <v>120.9590828555156</v>
      </c>
      <c r="AO944" s="54">
        <f t="shared" si="461"/>
        <v>123.38073741372843</v>
      </c>
      <c r="AP944" s="54">
        <f t="shared" si="461"/>
        <v>156.85930298760661</v>
      </c>
      <c r="AQ944" s="54">
        <f t="shared" si="461"/>
        <v>159.99648904735872</v>
      </c>
      <c r="AR944" s="54">
        <f t="shared" si="461"/>
        <v>163.19641882830589</v>
      </c>
      <c r="AS944" s="54">
        <f t="shared" si="461"/>
        <v>166.46034720487202</v>
      </c>
      <c r="AT944" s="54">
        <f t="shared" si="461"/>
        <v>169.7895541489695</v>
      </c>
      <c r="AU944" s="54">
        <f t="shared" si="461"/>
        <v>173.1853452319489</v>
      </c>
      <c r="AV944" s="54">
        <f t="shared" si="461"/>
        <v>176.64905213658784</v>
      </c>
      <c r="AW944" s="54">
        <f t="shared" si="461"/>
        <v>180.18203317931963</v>
      </c>
      <c r="AX944" s="54">
        <f t="shared" si="461"/>
        <v>183.78567384290602</v>
      </c>
      <c r="AY944" s="54">
        <f t="shared" si="461"/>
        <v>187.46138731976416</v>
      </c>
      <c r="AZ944" s="54">
        <f t="shared" si="461"/>
        <v>191.21061506615942</v>
      </c>
      <c r="BA944" s="54">
        <f t="shared" si="461"/>
        <v>195.03482736748262</v>
      </c>
      <c r="BB944" s="54">
        <f t="shared" si="461"/>
        <v>198.93552391483226</v>
      </c>
      <c r="BC944" s="54">
        <f t="shared" si="461"/>
        <v>202.91423439312888</v>
      </c>
      <c r="BD944" s="54">
        <f t="shared" si="461"/>
        <v>206.97251908099147</v>
      </c>
      <c r="BE944" s="54">
        <f t="shared" si="461"/>
        <v>211.11196946261131</v>
      </c>
      <c r="BF944" s="54">
        <f t="shared" si="461"/>
        <v>215.33420885186351</v>
      </c>
      <c r="BG944" s="54">
        <f t="shared" si="461"/>
        <v>219.64089302890082</v>
      </c>
      <c r="BH944" s="54">
        <f t="shared" si="461"/>
        <v>224.03371088947881</v>
      </c>
      <c r="BI944" s="54">
        <f t="shared" si="461"/>
        <v>228.5143851072684</v>
      </c>
      <c r="BJ944" s="54">
        <f t="shared" si="461"/>
        <v>233.08467280941375</v>
      </c>
      <c r="BK944" s="54">
        <f t="shared" si="461"/>
        <v>237.74636626560206</v>
      </c>
      <c r="BL944" s="54">
        <f t="shared" si="461"/>
        <v>242.50129359091406</v>
      </c>
      <c r="BM944" s="54">
        <f t="shared" si="461"/>
        <v>247.35131946273236</v>
      </c>
      <c r="BN944" s="54">
        <f t="shared" si="461"/>
        <v>252.29834585198697</v>
      </c>
      <c r="BO944" s="54">
        <f t="shared" si="461"/>
        <v>257.34431276902677</v>
      </c>
    </row>
    <row r="945" spans="1:68">
      <c r="B945" s="168" t="s">
        <v>614</v>
      </c>
      <c r="J945" s="2">
        <f>NPV($C$4,M945:BO945)+L945</f>
        <v>69958.585862059466</v>
      </c>
      <c r="L945" s="2">
        <f t="shared" ref="L945:O945" si="462">+L942*L944</f>
        <v>0</v>
      </c>
      <c r="M945" s="2">
        <f t="shared" si="462"/>
        <v>0</v>
      </c>
      <c r="N945" s="2">
        <f t="shared" si="462"/>
        <v>0</v>
      </c>
      <c r="O945" s="2">
        <f t="shared" si="462"/>
        <v>0</v>
      </c>
      <c r="P945" s="2">
        <f>+P942*P944</f>
        <v>0</v>
      </c>
      <c r="Q945" s="2">
        <f>+Q942*Q944</f>
        <v>7181.3349908123419</v>
      </c>
      <c r="R945" s="2">
        <f t="shared" ref="R945:BO945" si="463">+R942*R944</f>
        <v>20192.026207592833</v>
      </c>
      <c r="S945" s="2">
        <f t="shared" si="463"/>
        <v>0</v>
      </c>
      <c r="T945" s="2">
        <f t="shared" si="463"/>
        <v>0</v>
      </c>
      <c r="U945" s="2">
        <f t="shared" si="463"/>
        <v>-3.0331917064455557E-11</v>
      </c>
      <c r="V945" s="2">
        <f t="shared" si="463"/>
        <v>-3.1800832351845524E-11</v>
      </c>
      <c r="W945" s="2">
        <f t="shared" si="463"/>
        <v>0</v>
      </c>
      <c r="X945" s="2">
        <f t="shared" si="463"/>
        <v>0</v>
      </c>
      <c r="Y945" s="2">
        <f t="shared" si="463"/>
        <v>0</v>
      </c>
      <c r="Z945" s="2">
        <f t="shared" si="463"/>
        <v>-3.780660185349419E-11</v>
      </c>
      <c r="AA945" s="2">
        <f t="shared" si="463"/>
        <v>-3.8995285516643601E-11</v>
      </c>
      <c r="AB945" s="2">
        <f t="shared" si="463"/>
        <v>0</v>
      </c>
      <c r="AC945" s="2">
        <f t="shared" si="463"/>
        <v>4.1486275151620428E-11</v>
      </c>
      <c r="AD945" s="2">
        <f t="shared" si="463"/>
        <v>0</v>
      </c>
      <c r="AE945" s="2">
        <f t="shared" si="463"/>
        <v>-4.364777601631537E-11</v>
      </c>
      <c r="AF945" s="2">
        <f t="shared" si="463"/>
        <v>4.4521706799976479E-11</v>
      </c>
      <c r="AG945" s="2">
        <f t="shared" si="463"/>
        <v>-1.3623937785583248E-10</v>
      </c>
      <c r="AH945" s="2">
        <f t="shared" si="463"/>
        <v>0</v>
      </c>
      <c r="AI945" s="2">
        <f t="shared" si="463"/>
        <v>4.7249835818642209E-11</v>
      </c>
      <c r="AJ945" s="2">
        <f t="shared" si="463"/>
        <v>-1.4458754219385619E-10</v>
      </c>
      <c r="AK945" s="2">
        <f t="shared" si="463"/>
        <v>9.8321578714954947E-11</v>
      </c>
      <c r="AL945" s="2">
        <f t="shared" si="463"/>
        <v>0</v>
      </c>
      <c r="AM945" s="2">
        <f t="shared" si="463"/>
        <v>0</v>
      </c>
      <c r="AN945" s="2">
        <f t="shared" si="463"/>
        <v>1.0434604527150127E-10</v>
      </c>
      <c r="AO945" s="2">
        <f t="shared" si="463"/>
        <v>0</v>
      </c>
      <c r="AP945" s="2">
        <f t="shared" si="463"/>
        <v>427.87673843637788</v>
      </c>
      <c r="AQ945" s="2">
        <f t="shared" si="463"/>
        <v>1509.0498450579714</v>
      </c>
      <c r="AR945" s="2">
        <f t="shared" si="463"/>
        <v>2633.2987252490539</v>
      </c>
      <c r="AS945" s="2">
        <f t="shared" si="463"/>
        <v>3830.0531065705741</v>
      </c>
      <c r="AT945" s="2">
        <f t="shared" si="463"/>
        <v>5406.30369997444</v>
      </c>
      <c r="AU945" s="2">
        <f t="shared" si="463"/>
        <v>7044.0722958716824</v>
      </c>
      <c r="AV945" s="2">
        <f t="shared" si="463"/>
        <v>9623.4765100193235</v>
      </c>
      <c r="AW945" s="2">
        <f t="shared" si="463"/>
        <v>12736.573871727243</v>
      </c>
      <c r="AX945" s="2">
        <f t="shared" si="463"/>
        <v>15971.632237015618</v>
      </c>
      <c r="AY945" s="2">
        <f t="shared" si="463"/>
        <v>19951.941269774998</v>
      </c>
      <c r="AZ945" s="2">
        <f t="shared" si="463"/>
        <v>24263.166827326331</v>
      </c>
      <c r="BA945" s="2">
        <f t="shared" si="463"/>
        <v>28728.328749994496</v>
      </c>
      <c r="BB945" s="2">
        <f t="shared" si="463"/>
        <v>33731.171477611097</v>
      </c>
      <c r="BC945" s="2">
        <f t="shared" si="463"/>
        <v>39965.041554424919</v>
      </c>
      <c r="BD945" s="2">
        <f t="shared" si="463"/>
        <v>46694.945707117229</v>
      </c>
      <c r="BE945" s="2">
        <f t="shared" si="463"/>
        <v>53917.633348830925</v>
      </c>
      <c r="BF945" s="2">
        <f t="shared" si="463"/>
        <v>61433.519500207738</v>
      </c>
      <c r="BG945" s="2">
        <f t="shared" si="463"/>
        <v>69228.034762514028</v>
      </c>
      <c r="BH945" s="2">
        <f t="shared" si="463"/>
        <v>77308.338347344179</v>
      </c>
      <c r="BI945" s="2">
        <f t="shared" si="463"/>
        <v>85568.001382565941</v>
      </c>
      <c r="BJ945" s="2">
        <f t="shared" si="463"/>
        <v>94768.950141745561</v>
      </c>
      <c r="BK945" s="2">
        <f t="shared" si="463"/>
        <v>104426.37246576915</v>
      </c>
      <c r="BL945" s="2">
        <f t="shared" si="463"/>
        <v>114488.92940539724</v>
      </c>
      <c r="BM945" s="2">
        <f t="shared" si="463"/>
        <v>124786.19257635776</v>
      </c>
      <c r="BN945" s="2">
        <f t="shared" si="463"/>
        <v>135731.5599525685</v>
      </c>
      <c r="BO945" s="2">
        <f t="shared" si="463"/>
        <v>147371.40737841706</v>
      </c>
    </row>
    <row r="946" spans="1:68">
      <c r="B946" s="64"/>
    </row>
    <row r="947" spans="1:68">
      <c r="B947" s="64" t="s">
        <v>615</v>
      </c>
      <c r="J947" s="2">
        <f>NPV($C$4,M947:BO947)+L947</f>
        <v>3595917.2769222474</v>
      </c>
      <c r="L947" s="2">
        <f t="shared" ref="L947:BO947" si="464">SUM(L939,L945)</f>
        <v>0</v>
      </c>
      <c r="M947" s="2">
        <f t="shared" si="464"/>
        <v>0</v>
      </c>
      <c r="N947" s="2">
        <f t="shared" si="464"/>
        <v>0</v>
      </c>
      <c r="O947" s="2">
        <f t="shared" si="464"/>
        <v>0</v>
      </c>
      <c r="P947" s="2">
        <f t="shared" si="464"/>
        <v>0</v>
      </c>
      <c r="Q947" s="2">
        <f t="shared" si="464"/>
        <v>84769.757679678471</v>
      </c>
      <c r="R947" s="2">
        <f t="shared" si="464"/>
        <v>187828.79151575206</v>
      </c>
      <c r="S947" s="2">
        <f t="shared" si="464"/>
        <v>173909.75352858601</v>
      </c>
      <c r="T947" s="2">
        <f t="shared" si="464"/>
        <v>183003.36620717126</v>
      </c>
      <c r="U947" s="2">
        <f t="shared" si="464"/>
        <v>194987.68082681633</v>
      </c>
      <c r="V947" s="2">
        <f t="shared" si="464"/>
        <v>210236.06746536444</v>
      </c>
      <c r="W947" s="2">
        <f t="shared" si="464"/>
        <v>225964.73938097357</v>
      </c>
      <c r="X947" s="2">
        <f t="shared" si="464"/>
        <v>240321.46026201203</v>
      </c>
      <c r="Y947" s="2">
        <f t="shared" si="464"/>
        <v>253732.16367834841</v>
      </c>
      <c r="Z947" s="2">
        <f t="shared" si="464"/>
        <v>265716.06384822458</v>
      </c>
      <c r="AA947" s="2">
        <f t="shared" si="464"/>
        <v>280434.07504745753</v>
      </c>
      <c r="AB947" s="2">
        <f t="shared" si="464"/>
        <v>300093.13111705083</v>
      </c>
      <c r="AC947" s="2">
        <f t="shared" si="464"/>
        <v>326222.18181632896</v>
      </c>
      <c r="AD947" s="2">
        <f t="shared" si="464"/>
        <v>341113.2575295844</v>
      </c>
      <c r="AE947" s="2">
        <f t="shared" si="464"/>
        <v>356400.25200614013</v>
      </c>
      <c r="AF947" s="2">
        <f t="shared" si="464"/>
        <v>371477.05179126252</v>
      </c>
      <c r="AG947" s="2">
        <f t="shared" si="464"/>
        <v>386958.20050641749</v>
      </c>
      <c r="AH947" s="2">
        <f t="shared" si="464"/>
        <v>402954.83993544918</v>
      </c>
      <c r="AI947" s="2">
        <f t="shared" si="464"/>
        <v>419439.08349684731</v>
      </c>
      <c r="AJ947" s="2">
        <f t="shared" si="464"/>
        <v>436412.63302827347</v>
      </c>
      <c r="AK947" s="2">
        <f t="shared" si="464"/>
        <v>452873.80492114404</v>
      </c>
      <c r="AL947" s="2">
        <f t="shared" si="464"/>
        <v>469874.54262960871</v>
      </c>
      <c r="AM947" s="2">
        <f t="shared" si="464"/>
        <v>487369.42310473812</v>
      </c>
      <c r="AN947" s="2">
        <f t="shared" si="464"/>
        <v>505338.76680995134</v>
      </c>
      <c r="AO947" s="2">
        <f t="shared" si="464"/>
        <v>523850.04624609032</v>
      </c>
      <c r="AP947" s="2">
        <f t="shared" si="464"/>
        <v>541916.79470655776</v>
      </c>
      <c r="AQ947" s="2">
        <f t="shared" si="464"/>
        <v>560600.57590904913</v>
      </c>
      <c r="AR947" s="2">
        <f t="shared" si="464"/>
        <v>579793.85836939071</v>
      </c>
      <c r="AS947" s="2">
        <f t="shared" si="464"/>
        <v>599519.89065193362</v>
      </c>
      <c r="AT947" s="2">
        <f t="shared" si="464"/>
        <v>617344.58221471775</v>
      </c>
      <c r="AU947" s="2">
        <f t="shared" si="464"/>
        <v>635636.57320664125</v>
      </c>
      <c r="AV947" s="2">
        <f t="shared" si="464"/>
        <v>654569.66281754151</v>
      </c>
      <c r="AW947" s="2">
        <f t="shared" si="464"/>
        <v>674047.91527815443</v>
      </c>
      <c r="AX947" s="2">
        <f t="shared" si="464"/>
        <v>694050.08346931753</v>
      </c>
      <c r="AY947" s="2">
        <f t="shared" si="464"/>
        <v>714691.45379377843</v>
      </c>
      <c r="AZ947" s="2">
        <f t="shared" si="464"/>
        <v>735927.14278899436</v>
      </c>
      <c r="BA947" s="2">
        <f t="shared" si="464"/>
        <v>757672.241620449</v>
      </c>
      <c r="BB947" s="2">
        <f t="shared" si="464"/>
        <v>780071.4740753026</v>
      </c>
      <c r="BC947" s="2">
        <f t="shared" si="464"/>
        <v>803258.72046617058</v>
      </c>
      <c r="BD947" s="2">
        <f t="shared" si="464"/>
        <v>827132.19479732285</v>
      </c>
      <c r="BE947" s="2">
        <f t="shared" si="464"/>
        <v>851572.6080941729</v>
      </c>
      <c r="BF947" s="2">
        <f t="shared" si="464"/>
        <v>876720.79700864863</v>
      </c>
      <c r="BG947" s="2">
        <f t="shared" si="464"/>
        <v>902533.11758266075</v>
      </c>
      <c r="BH947" s="2">
        <f t="shared" si="464"/>
        <v>929023.47372303903</v>
      </c>
      <c r="BI947" s="2">
        <f t="shared" si="464"/>
        <v>955903.87387602055</v>
      </c>
      <c r="BJ947" s="2">
        <f t="shared" si="464"/>
        <v>983869.96649565827</v>
      </c>
      <c r="BK947" s="2">
        <f t="shared" si="464"/>
        <v>1012589.0908173107</v>
      </c>
      <c r="BL947" s="2">
        <f t="shared" si="464"/>
        <v>1042167.1703784399</v>
      </c>
      <c r="BM947" s="2">
        <f t="shared" si="464"/>
        <v>1072292.9454651317</v>
      </c>
      <c r="BN947" s="2">
        <f t="shared" si="464"/>
        <v>1103351.4627443801</v>
      </c>
      <c r="BO947" s="2">
        <f t="shared" si="464"/>
        <v>1135270.1256448275</v>
      </c>
    </row>
    <row r="948" spans="1:68"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</row>
    <row r="950" spans="1:68">
      <c r="B950" t="s">
        <v>616</v>
      </c>
      <c r="J950" s="2">
        <f>NPV($C$4,M950:BO950)+L950</f>
        <v>8365996.9110805662</v>
      </c>
      <c r="L950" s="2">
        <f t="shared" ref="L950:BO950" si="465">SUM(L12,L662,L900,L926)</f>
        <v>271109.66164423421</v>
      </c>
      <c r="M950" s="2">
        <f t="shared" si="465"/>
        <v>319858.16106602002</v>
      </c>
      <c r="N950" s="2">
        <f t="shared" si="465"/>
        <v>356238.40284703486</v>
      </c>
      <c r="O950" s="2">
        <f t="shared" si="465"/>
        <v>365722.38141617837</v>
      </c>
      <c r="P950" s="2">
        <f t="shared" si="465"/>
        <v>414246.96148167877</v>
      </c>
      <c r="Q950" s="2">
        <f t="shared" si="465"/>
        <v>505345.53396070749</v>
      </c>
      <c r="R950" s="2">
        <f t="shared" si="465"/>
        <v>525956.53923687991</v>
      </c>
      <c r="S950" s="2">
        <f t="shared" si="465"/>
        <v>508014.33229510876</v>
      </c>
      <c r="T950" s="2">
        <f t="shared" si="465"/>
        <v>516139.70967888727</v>
      </c>
      <c r="U950" s="2">
        <f t="shared" si="465"/>
        <v>510015.85793848871</v>
      </c>
      <c r="V950" s="2">
        <f t="shared" si="465"/>
        <v>519832.7158264122</v>
      </c>
      <c r="W950" s="2">
        <f t="shared" si="465"/>
        <v>528683.9244265107</v>
      </c>
      <c r="X950" s="2">
        <f t="shared" si="465"/>
        <v>541045.10931565531</v>
      </c>
      <c r="Y950" s="2">
        <f t="shared" si="465"/>
        <v>549831.56171416829</v>
      </c>
      <c r="Z950" s="2">
        <f t="shared" si="465"/>
        <v>557084.26758187218</v>
      </c>
      <c r="AA950" s="2">
        <f t="shared" si="465"/>
        <v>567177.47625746811</v>
      </c>
      <c r="AB950" s="2">
        <f t="shared" si="465"/>
        <v>586329.96320610307</v>
      </c>
      <c r="AC950" s="2">
        <f t="shared" si="465"/>
        <v>596815.37110028474</v>
      </c>
      <c r="AD950" s="2">
        <f t="shared" si="465"/>
        <v>608775.34424270527</v>
      </c>
      <c r="AE950" s="2">
        <f t="shared" si="465"/>
        <v>621144.62682746211</v>
      </c>
      <c r="AF950" s="2">
        <f t="shared" si="465"/>
        <v>634749.14173677354</v>
      </c>
      <c r="AG950" s="2">
        <f t="shared" si="465"/>
        <v>665152.7790754952</v>
      </c>
      <c r="AH950" s="2">
        <f t="shared" si="465"/>
        <v>675888.82180671801</v>
      </c>
      <c r="AI950" s="2">
        <f t="shared" si="465"/>
        <v>689227.69745591353</v>
      </c>
      <c r="AJ950" s="2">
        <f t="shared" si="465"/>
        <v>704843.04066911549</v>
      </c>
      <c r="AK950" s="2">
        <f t="shared" si="465"/>
        <v>732997.87968261703</v>
      </c>
      <c r="AL950" s="2">
        <f t="shared" si="465"/>
        <v>751427.98002385069</v>
      </c>
      <c r="AM950" s="2">
        <f t="shared" si="465"/>
        <v>764617.80456056329</v>
      </c>
      <c r="AN950" s="2">
        <f t="shared" si="465"/>
        <v>796377.53602688294</v>
      </c>
      <c r="AO950" s="2">
        <f t="shared" si="465"/>
        <v>823606.18298653513</v>
      </c>
      <c r="AP950" s="2">
        <f t="shared" si="465"/>
        <v>838007.33695197478</v>
      </c>
      <c r="AQ950" s="2">
        <f t="shared" si="465"/>
        <v>859952.46717390663</v>
      </c>
      <c r="AR950" s="2">
        <f t="shared" si="465"/>
        <v>890261.24468565814</v>
      </c>
      <c r="AS950" s="2">
        <f t="shared" si="465"/>
        <v>905862.81658929144</v>
      </c>
      <c r="AT950" s="2">
        <f t="shared" si="465"/>
        <v>919963.64976865787</v>
      </c>
      <c r="AU950" s="2">
        <f t="shared" si="465"/>
        <v>933942.4614821471</v>
      </c>
      <c r="AV950" s="2">
        <f t="shared" si="465"/>
        <v>954996.48288967297</v>
      </c>
      <c r="AW950" s="2">
        <f t="shared" si="465"/>
        <v>969314.8563388508</v>
      </c>
      <c r="AX950" s="2">
        <f t="shared" si="465"/>
        <v>1005802.6221432311</v>
      </c>
      <c r="AY950" s="2">
        <f t="shared" si="465"/>
        <v>1022015.357210245</v>
      </c>
      <c r="AZ950" s="2">
        <f t="shared" si="465"/>
        <v>1039177.927358594</v>
      </c>
      <c r="BA950" s="2">
        <f t="shared" si="465"/>
        <v>1063761.313422722</v>
      </c>
      <c r="BB950" s="2">
        <f t="shared" si="465"/>
        <v>1080622.6167818846</v>
      </c>
      <c r="BC950" s="2">
        <f t="shared" si="465"/>
        <v>1122780.4665994954</v>
      </c>
      <c r="BD950" s="2">
        <f t="shared" si="465"/>
        <v>1142417.648649941</v>
      </c>
      <c r="BE950" s="2">
        <f t="shared" si="465"/>
        <v>1164002.2987032828</v>
      </c>
      <c r="BF950" s="2">
        <f t="shared" si="465"/>
        <v>1211577.0904178103</v>
      </c>
      <c r="BG950" s="2">
        <f t="shared" si="465"/>
        <v>1228714.072838255</v>
      </c>
      <c r="BH950" s="2">
        <f t="shared" si="465"/>
        <v>1258855.4149838043</v>
      </c>
      <c r="BI950" s="2">
        <f t="shared" si="465"/>
        <v>1374285.7011116419</v>
      </c>
      <c r="BJ950" s="2">
        <f t="shared" si="465"/>
        <v>1389490.9752074508</v>
      </c>
      <c r="BK950" s="2">
        <f t="shared" si="465"/>
        <v>1421140.0324102249</v>
      </c>
      <c r="BL950" s="2">
        <f t="shared" si="465"/>
        <v>1439302.0926552091</v>
      </c>
      <c r="BM950" s="2">
        <f t="shared" si="465"/>
        <v>1458745.9540474187</v>
      </c>
      <c r="BN950" s="2">
        <f t="shared" si="465"/>
        <v>1508309.4467870581</v>
      </c>
      <c r="BO950" s="2">
        <f t="shared" si="465"/>
        <v>1505039.8653520399</v>
      </c>
    </row>
    <row r="951" spans="1:68">
      <c r="B951" t="s">
        <v>617</v>
      </c>
      <c r="J951" s="2">
        <f>NPV($C$4,M951:BO951)+L951</f>
        <v>8365995.5825501671</v>
      </c>
      <c r="L951" s="161">
        <v>271114.01</v>
      </c>
      <c r="M951" s="161">
        <v>319864</v>
      </c>
      <c r="N951" s="161">
        <v>356240.97</v>
      </c>
      <c r="O951" s="161">
        <v>365728.53279999993</v>
      </c>
      <c r="P951" s="161">
        <v>414253.81200000003</v>
      </c>
      <c r="Q951" s="161">
        <v>505341.89900000003</v>
      </c>
      <c r="R951" s="161">
        <v>525956.21900000004</v>
      </c>
      <c r="S951" s="161">
        <v>508013.33499999996</v>
      </c>
      <c r="T951" s="161">
        <v>516138.65500000003</v>
      </c>
      <c r="U951" s="161">
        <v>510014.67099999997</v>
      </c>
      <c r="V951" s="161">
        <v>519831.48400000005</v>
      </c>
      <c r="W951" s="161">
        <v>528682.52</v>
      </c>
      <c r="X951" s="161">
        <v>541043.69999999995</v>
      </c>
      <c r="Y951" s="161">
        <v>549829.98</v>
      </c>
      <c r="Z951" s="161">
        <v>557082.65999999992</v>
      </c>
      <c r="AA951" s="161">
        <v>567175.79</v>
      </c>
      <c r="AB951" s="161">
        <v>586328.02</v>
      </c>
      <c r="AC951" s="161">
        <v>596813.29</v>
      </c>
      <c r="AD951" s="161">
        <v>608773.46</v>
      </c>
      <c r="AE951" s="161">
        <v>621142.54</v>
      </c>
      <c r="AF951" s="161">
        <v>634746.52</v>
      </c>
      <c r="AG951" s="161">
        <v>665150.91999999993</v>
      </c>
      <c r="AH951" s="161">
        <v>675886.6</v>
      </c>
      <c r="AI951" s="161">
        <v>689225.09</v>
      </c>
      <c r="AJ951" s="161">
        <v>704839.74</v>
      </c>
      <c r="AK951" s="161">
        <v>732995.53999999992</v>
      </c>
      <c r="AL951" s="161">
        <v>751425.09000000008</v>
      </c>
      <c r="AM951" s="161">
        <v>764614.4</v>
      </c>
      <c r="AN951" s="161">
        <v>796374.8899999999</v>
      </c>
      <c r="AO951" s="161">
        <v>823602.91</v>
      </c>
      <c r="AP951" s="161">
        <v>838003.39</v>
      </c>
      <c r="AQ951" s="161">
        <v>859949.6100000001</v>
      </c>
      <c r="AR951" s="161">
        <v>890257.6399999999</v>
      </c>
      <c r="AS951" s="161">
        <v>905858.25</v>
      </c>
      <c r="AT951" s="161">
        <v>919960.27</v>
      </c>
      <c r="AU951" s="161">
        <v>933938.22000000009</v>
      </c>
      <c r="AV951" s="161">
        <v>954993.53</v>
      </c>
      <c r="AW951" s="161">
        <v>969310.92</v>
      </c>
      <c r="AX951" s="161">
        <v>1005797.63</v>
      </c>
      <c r="AY951" s="161">
        <v>1022011.8700000001</v>
      </c>
      <c r="AZ951" s="161">
        <v>1039172.97</v>
      </c>
      <c r="BA951" s="161">
        <v>1063757.9099999999</v>
      </c>
      <c r="BB951" s="161">
        <v>1080617.79</v>
      </c>
      <c r="BC951" s="161">
        <v>1122773.7999999998</v>
      </c>
      <c r="BD951" s="161">
        <v>1142413.0999999999</v>
      </c>
      <c r="BE951" s="161">
        <v>1163995.7</v>
      </c>
      <c r="BF951" s="161">
        <v>1211572.2</v>
      </c>
      <c r="BG951" s="161">
        <v>1228707.1000000001</v>
      </c>
      <c r="BH951" s="161">
        <v>1258848.8</v>
      </c>
      <c r="BI951" s="161">
        <v>1374278.9</v>
      </c>
      <c r="BJ951" s="161">
        <v>1389486</v>
      </c>
      <c r="BK951" s="161">
        <v>1421133.1</v>
      </c>
      <c r="BL951" s="161">
        <v>1439296.9</v>
      </c>
      <c r="BM951" s="161">
        <v>1458737.6</v>
      </c>
      <c r="BN951" s="161">
        <v>1508303</v>
      </c>
      <c r="BO951" s="161">
        <v>1505035.5</v>
      </c>
    </row>
    <row r="952" spans="1:68">
      <c r="B952" t="s">
        <v>330</v>
      </c>
      <c r="J952" s="2">
        <f>NPV($C$4,M952:BO952)+L952</f>
        <v>1.3285303999779208</v>
      </c>
      <c r="L952" s="2">
        <f>L950-L951</f>
        <v>-4.3483557658037171</v>
      </c>
      <c r="M952" s="2">
        <f t="shared" ref="M952:BO952" si="466">M950-M951</f>
        <v>-5.838933979975991</v>
      </c>
      <c r="N952" s="2">
        <f t="shared" si="466"/>
        <v>-2.5671529651153833</v>
      </c>
      <c r="O952" s="2">
        <f t="shared" si="466"/>
        <v>-6.1513838215614669</v>
      </c>
      <c r="P952" s="2">
        <f t="shared" si="466"/>
        <v>-6.8505183212691918</v>
      </c>
      <c r="Q952" s="2">
        <f t="shared" si="466"/>
        <v>3.6349607074516825</v>
      </c>
      <c r="R952" s="2">
        <f t="shared" si="466"/>
        <v>0.32023687986657023</v>
      </c>
      <c r="S952" s="2">
        <f t="shared" si="466"/>
        <v>0.99729510879842564</v>
      </c>
      <c r="T952" s="2">
        <f t="shared" si="466"/>
        <v>1.0546788872452453</v>
      </c>
      <c r="U952" s="2">
        <f t="shared" si="466"/>
        <v>1.1869384887395427</v>
      </c>
      <c r="V952" s="2">
        <f t="shared" si="466"/>
        <v>1.2318264121422544</v>
      </c>
      <c r="W952" s="2">
        <f t="shared" si="466"/>
        <v>1.4044265106786042</v>
      </c>
      <c r="X952" s="2">
        <f t="shared" si="466"/>
        <v>1.4093156553572044</v>
      </c>
      <c r="Y952" s="2">
        <f t="shared" si="466"/>
        <v>1.5817141683073714</v>
      </c>
      <c r="Z952" s="2">
        <f t="shared" si="466"/>
        <v>1.607581872260198</v>
      </c>
      <c r="AA952" s="2">
        <f t="shared" si="466"/>
        <v>1.6862574680708349</v>
      </c>
      <c r="AB952" s="2">
        <f t="shared" si="466"/>
        <v>1.9432061030529439</v>
      </c>
      <c r="AC952" s="2">
        <f t="shared" si="466"/>
        <v>2.0811002847040072</v>
      </c>
      <c r="AD952" s="2">
        <f t="shared" si="466"/>
        <v>1.884242705302313</v>
      </c>
      <c r="AE952" s="2">
        <f t="shared" si="466"/>
        <v>2.0868274620734155</v>
      </c>
      <c r="AF952" s="2">
        <f t="shared" si="466"/>
        <v>2.6217367735225707</v>
      </c>
      <c r="AG952" s="2">
        <f t="shared" si="466"/>
        <v>1.8590754952747375</v>
      </c>
      <c r="AH952" s="2">
        <f t="shared" si="466"/>
        <v>2.2218067180365324</v>
      </c>
      <c r="AI952" s="2">
        <f t="shared" si="466"/>
        <v>2.6074559135595337</v>
      </c>
      <c r="AJ952" s="2">
        <f t="shared" si="466"/>
        <v>3.3006691155023873</v>
      </c>
      <c r="AK952" s="2">
        <f t="shared" si="466"/>
        <v>2.3396826171083376</v>
      </c>
      <c r="AL952" s="2">
        <f t="shared" si="466"/>
        <v>2.8900238506030291</v>
      </c>
      <c r="AM952" s="2">
        <f t="shared" si="466"/>
        <v>3.4045605632709339</v>
      </c>
      <c r="AN952" s="2">
        <f t="shared" si="466"/>
        <v>2.6460268830414861</v>
      </c>
      <c r="AO952" s="2">
        <f t="shared" si="466"/>
        <v>3.272986535099335</v>
      </c>
      <c r="AP952" s="2">
        <f t="shared" si="466"/>
        <v>3.9469519747653976</v>
      </c>
      <c r="AQ952" s="2">
        <f t="shared" si="466"/>
        <v>2.857173906522803</v>
      </c>
      <c r="AR952" s="2">
        <f t="shared" si="466"/>
        <v>3.6046856582397595</v>
      </c>
      <c r="AS952" s="2">
        <f t="shared" si="466"/>
        <v>4.566589291440323</v>
      </c>
      <c r="AT952" s="2">
        <f t="shared" si="466"/>
        <v>3.3797686578473076</v>
      </c>
      <c r="AU952" s="2">
        <f t="shared" si="466"/>
        <v>4.2414821470156312</v>
      </c>
      <c r="AV952" s="2">
        <f t="shared" si="466"/>
        <v>2.9528896729461849</v>
      </c>
      <c r="AW952" s="2">
        <f t="shared" si="466"/>
        <v>3.9363388507626951</v>
      </c>
      <c r="AX952" s="2">
        <f t="shared" si="466"/>
        <v>4.9921432310948148</v>
      </c>
      <c r="AY952" s="2">
        <f t="shared" si="466"/>
        <v>3.487210244871676</v>
      </c>
      <c r="AZ952" s="2">
        <f t="shared" si="466"/>
        <v>4.9573585940524936</v>
      </c>
      <c r="BA952" s="2">
        <f t="shared" si="466"/>
        <v>3.4034227221272886</v>
      </c>
      <c r="BB952" s="2">
        <f t="shared" si="466"/>
        <v>4.8267818845342845</v>
      </c>
      <c r="BC952" s="2">
        <f t="shared" si="466"/>
        <v>6.666599495569244</v>
      </c>
      <c r="BD952" s="2">
        <f t="shared" si="466"/>
        <v>4.5486499411053956</v>
      </c>
      <c r="BE952" s="2">
        <f t="shared" si="466"/>
        <v>6.5987032828852534</v>
      </c>
      <c r="BF952" s="2">
        <f t="shared" si="466"/>
        <v>4.8904178102966398</v>
      </c>
      <c r="BG952" s="2">
        <f t="shared" si="466"/>
        <v>6.9728382548782974</v>
      </c>
      <c r="BH952" s="2">
        <f t="shared" si="466"/>
        <v>6.6149838042911142</v>
      </c>
      <c r="BI952" s="2">
        <f t="shared" si="466"/>
        <v>6.8011116420384496</v>
      </c>
      <c r="BJ952" s="2">
        <f t="shared" si="466"/>
        <v>4.975207450799644</v>
      </c>
      <c r="BK952" s="2">
        <f t="shared" si="466"/>
        <v>6.9324102248065174</v>
      </c>
      <c r="BL952" s="2">
        <f t="shared" si="466"/>
        <v>5.1926552092190832</v>
      </c>
      <c r="BM952" s="2">
        <f t="shared" si="466"/>
        <v>8.3540474185720086</v>
      </c>
      <c r="BN952" s="2">
        <f t="shared" si="466"/>
        <v>6.4467870581429452</v>
      </c>
      <c r="BO952" s="2">
        <f t="shared" si="466"/>
        <v>4.3653520399238914</v>
      </c>
    </row>
    <row r="955" spans="1:68">
      <c r="J955" s="2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</row>
    <row r="956" spans="1:68">
      <c r="J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</row>
    <row r="957" spans="1:68">
      <c r="B957" s="25" t="s">
        <v>695</v>
      </c>
      <c r="G957" s="2"/>
      <c r="H957" s="2"/>
      <c r="I957" s="26" t="s">
        <v>410</v>
      </c>
      <c r="J957" s="232" t="s">
        <v>17</v>
      </c>
      <c r="L957" s="154">
        <v>2012</v>
      </c>
      <c r="M957" s="25">
        <f t="shared" ref="M957" si="467">+L957+1</f>
        <v>2013</v>
      </c>
      <c r="N957" s="25">
        <f t="shared" ref="N957" si="468">+M957+1</f>
        <v>2014</v>
      </c>
      <c r="O957" s="25">
        <f t="shared" ref="O957" si="469">+N957+1</f>
        <v>2015</v>
      </c>
      <c r="P957" s="25">
        <f t="shared" ref="P957" si="470">+O957+1</f>
        <v>2016</v>
      </c>
      <c r="Q957" s="25">
        <f t="shared" ref="Q957" si="471">+P957+1</f>
        <v>2017</v>
      </c>
      <c r="R957" s="25">
        <f t="shared" ref="R957" si="472">+Q957+1</f>
        <v>2018</v>
      </c>
      <c r="S957" s="25">
        <f t="shared" ref="S957" si="473">+R957+1</f>
        <v>2019</v>
      </c>
      <c r="T957" s="25">
        <f t="shared" ref="T957" si="474">+S957+1</f>
        <v>2020</v>
      </c>
      <c r="U957" s="25">
        <f t="shared" ref="U957" si="475">+T957+1</f>
        <v>2021</v>
      </c>
      <c r="V957" s="25">
        <f t="shared" ref="V957" si="476">+U957+1</f>
        <v>2022</v>
      </c>
      <c r="W957" s="25">
        <f t="shared" ref="W957" si="477">+V957+1</f>
        <v>2023</v>
      </c>
      <c r="X957" s="25">
        <f t="shared" ref="X957" si="478">+W957+1</f>
        <v>2024</v>
      </c>
      <c r="Y957" s="25">
        <f t="shared" ref="Y957" si="479">+X957+1</f>
        <v>2025</v>
      </c>
      <c r="Z957" s="25">
        <f t="shared" ref="Z957" si="480">+Y957+1</f>
        <v>2026</v>
      </c>
      <c r="AA957" s="25">
        <f t="shared" ref="AA957" si="481">+Z957+1</f>
        <v>2027</v>
      </c>
      <c r="AB957" s="25">
        <f t="shared" ref="AB957" si="482">+AA957+1</f>
        <v>2028</v>
      </c>
      <c r="AC957" s="25">
        <f t="shared" ref="AC957" si="483">+AB957+1</f>
        <v>2029</v>
      </c>
      <c r="AD957" s="25">
        <f t="shared" ref="AD957" si="484">+AC957+1</f>
        <v>2030</v>
      </c>
      <c r="AE957" s="25">
        <f t="shared" ref="AE957" si="485">+AD957+1</f>
        <v>2031</v>
      </c>
      <c r="AF957" s="25">
        <f t="shared" ref="AF957" si="486">+AE957+1</f>
        <v>2032</v>
      </c>
      <c r="AG957" s="25">
        <f t="shared" ref="AG957" si="487">+AF957+1</f>
        <v>2033</v>
      </c>
      <c r="AH957" s="25">
        <f t="shared" ref="AH957" si="488">+AG957+1</f>
        <v>2034</v>
      </c>
      <c r="AI957" s="25">
        <f t="shared" ref="AI957" si="489">+AH957+1</f>
        <v>2035</v>
      </c>
      <c r="AJ957" s="25">
        <f t="shared" ref="AJ957" si="490">+AI957+1</f>
        <v>2036</v>
      </c>
      <c r="AK957" s="25">
        <f t="shared" ref="AK957" si="491">+AJ957+1</f>
        <v>2037</v>
      </c>
      <c r="AL957" s="25">
        <f t="shared" ref="AL957" si="492">+AK957+1</f>
        <v>2038</v>
      </c>
      <c r="AM957" s="25">
        <f t="shared" ref="AM957" si="493">+AL957+1</f>
        <v>2039</v>
      </c>
      <c r="AN957" s="25">
        <f t="shared" ref="AN957" si="494">+AM957+1</f>
        <v>2040</v>
      </c>
      <c r="AO957" s="25">
        <f t="shared" ref="AO957" si="495">+AN957+1</f>
        <v>2041</v>
      </c>
      <c r="AP957" s="25">
        <f t="shared" ref="AP957" si="496">+AO957+1</f>
        <v>2042</v>
      </c>
      <c r="AQ957" s="25">
        <f t="shared" ref="AQ957" si="497">+AP957+1</f>
        <v>2043</v>
      </c>
      <c r="AR957" s="25">
        <f t="shared" ref="AR957" si="498">+AQ957+1</f>
        <v>2044</v>
      </c>
      <c r="AS957" s="25">
        <f t="shared" ref="AS957" si="499">+AR957+1</f>
        <v>2045</v>
      </c>
      <c r="AT957" s="25">
        <f t="shared" ref="AT957" si="500">+AS957+1</f>
        <v>2046</v>
      </c>
      <c r="AU957" s="25">
        <f t="shared" ref="AU957" si="501">+AT957+1</f>
        <v>2047</v>
      </c>
      <c r="AV957" s="25">
        <f t="shared" ref="AV957" si="502">+AU957+1</f>
        <v>2048</v>
      </c>
      <c r="AW957" s="25">
        <f t="shared" ref="AW957" si="503">+AV957+1</f>
        <v>2049</v>
      </c>
      <c r="AX957" s="25">
        <f t="shared" ref="AX957" si="504">+AW957+1</f>
        <v>2050</v>
      </c>
      <c r="AY957" s="25">
        <f t="shared" ref="AY957" si="505">+AX957+1</f>
        <v>2051</v>
      </c>
      <c r="AZ957" s="25">
        <f t="shared" ref="AZ957" si="506">+AY957+1</f>
        <v>2052</v>
      </c>
      <c r="BA957" s="25">
        <f t="shared" ref="BA957" si="507">+AZ957+1</f>
        <v>2053</v>
      </c>
      <c r="BB957" s="25">
        <f t="shared" ref="BB957" si="508">+BA957+1</f>
        <v>2054</v>
      </c>
      <c r="BC957" s="25">
        <f t="shared" ref="BC957" si="509">+BB957+1</f>
        <v>2055</v>
      </c>
      <c r="BD957" s="25">
        <f t="shared" ref="BD957" si="510">+BC957+1</f>
        <v>2056</v>
      </c>
      <c r="BE957" s="25">
        <f t="shared" ref="BE957" si="511">+BD957+1</f>
        <v>2057</v>
      </c>
      <c r="BF957" s="25">
        <f t="shared" ref="BF957" si="512">+BE957+1</f>
        <v>2058</v>
      </c>
      <c r="BG957" s="25">
        <f t="shared" ref="BG957" si="513">+BF957+1</f>
        <v>2059</v>
      </c>
      <c r="BH957" s="25">
        <f t="shared" ref="BH957" si="514">+BG957+1</f>
        <v>2060</v>
      </c>
      <c r="BI957" s="25">
        <f t="shared" ref="BI957" si="515">+BH957+1</f>
        <v>2061</v>
      </c>
      <c r="BJ957" s="25">
        <f t="shared" ref="BJ957" si="516">+BI957+1</f>
        <v>2062</v>
      </c>
      <c r="BK957" s="25">
        <f t="shared" ref="BK957" si="517">+BJ957+1</f>
        <v>2063</v>
      </c>
      <c r="BL957" s="25">
        <f t="shared" ref="BL957" si="518">+BK957+1</f>
        <v>2064</v>
      </c>
      <c r="BM957" s="25">
        <f t="shared" ref="BM957" si="519">+BL957+1</f>
        <v>2065</v>
      </c>
      <c r="BN957" s="25">
        <f t="shared" ref="BN957" si="520">+BM957+1</f>
        <v>2066</v>
      </c>
      <c r="BO957" s="25">
        <f t="shared" ref="BO957" si="521">+BN957+1</f>
        <v>2067</v>
      </c>
    </row>
    <row r="958" spans="1:68">
      <c r="A958" t="s">
        <v>474</v>
      </c>
      <c r="B958" s="14" t="s">
        <v>397</v>
      </c>
      <c r="I958" s="19">
        <f>NPV('Time Series Summary'!$B$133,M958:BO958)+L958</f>
        <v>0</v>
      </c>
      <c r="J958" s="19">
        <f t="shared" ref="J958:J963" si="522">SUM(L958:BO958)</f>
        <v>0</v>
      </c>
      <c r="L958" s="19">
        <f>SUMIF($A$22:$A$644,$A958,L$22:L$644)</f>
        <v>0</v>
      </c>
      <c r="M958" s="19">
        <f t="shared" ref="M958:BO963" si="523">SUMIF($A$22:$A$644,$A958,M$22:M$644)</f>
        <v>0</v>
      </c>
      <c r="N958" s="19">
        <f t="shared" si="523"/>
        <v>0</v>
      </c>
      <c r="O958" s="19">
        <f t="shared" si="523"/>
        <v>0</v>
      </c>
      <c r="P958" s="19">
        <f t="shared" si="523"/>
        <v>0</v>
      </c>
      <c r="Q958" s="19">
        <f t="shared" si="523"/>
        <v>0</v>
      </c>
      <c r="R958" s="19">
        <f t="shared" si="523"/>
        <v>0</v>
      </c>
      <c r="S958" s="19">
        <f t="shared" si="523"/>
        <v>0</v>
      </c>
      <c r="T958" s="19">
        <f t="shared" si="523"/>
        <v>0</v>
      </c>
      <c r="U958" s="19">
        <f t="shared" si="523"/>
        <v>0</v>
      </c>
      <c r="V958" s="19">
        <f t="shared" si="523"/>
        <v>0</v>
      </c>
      <c r="W958" s="19">
        <f t="shared" si="523"/>
        <v>0</v>
      </c>
      <c r="X958" s="19">
        <f t="shared" si="523"/>
        <v>0</v>
      </c>
      <c r="Y958" s="19">
        <f t="shared" si="523"/>
        <v>0</v>
      </c>
      <c r="Z958" s="19">
        <f t="shared" si="523"/>
        <v>0</v>
      </c>
      <c r="AA958" s="19">
        <f t="shared" si="523"/>
        <v>0</v>
      </c>
      <c r="AB958" s="19">
        <f t="shared" si="523"/>
        <v>0</v>
      </c>
      <c r="AC958" s="19">
        <f t="shared" si="523"/>
        <v>0</v>
      </c>
      <c r="AD958" s="19">
        <f t="shared" si="523"/>
        <v>0</v>
      </c>
      <c r="AE958" s="19">
        <f t="shared" si="523"/>
        <v>0</v>
      </c>
      <c r="AF958" s="19">
        <f t="shared" si="523"/>
        <v>0</v>
      </c>
      <c r="AG958" s="19">
        <f t="shared" si="523"/>
        <v>0</v>
      </c>
      <c r="AH958" s="19">
        <f t="shared" si="523"/>
        <v>0</v>
      </c>
      <c r="AI958" s="19">
        <f t="shared" si="523"/>
        <v>0</v>
      </c>
      <c r="AJ958" s="19">
        <f t="shared" si="523"/>
        <v>0</v>
      </c>
      <c r="AK958" s="19">
        <f t="shared" si="523"/>
        <v>0</v>
      </c>
      <c r="AL958" s="19">
        <f t="shared" si="523"/>
        <v>0</v>
      </c>
      <c r="AM958" s="19">
        <f t="shared" si="523"/>
        <v>0</v>
      </c>
      <c r="AN958" s="19">
        <f t="shared" si="523"/>
        <v>0</v>
      </c>
      <c r="AO958" s="19">
        <f t="shared" si="523"/>
        <v>0</v>
      </c>
      <c r="AP958" s="19">
        <f t="shared" si="523"/>
        <v>0</v>
      </c>
      <c r="AQ958" s="19">
        <f t="shared" si="523"/>
        <v>0</v>
      </c>
      <c r="AR958" s="19">
        <f t="shared" si="523"/>
        <v>0</v>
      </c>
      <c r="AS958" s="19">
        <f t="shared" si="523"/>
        <v>0</v>
      </c>
      <c r="AT958" s="19">
        <f t="shared" si="523"/>
        <v>0</v>
      </c>
      <c r="AU958" s="19">
        <f t="shared" si="523"/>
        <v>0</v>
      </c>
      <c r="AV958" s="19">
        <f t="shared" si="523"/>
        <v>0</v>
      </c>
      <c r="AW958" s="19">
        <f t="shared" si="523"/>
        <v>0</v>
      </c>
      <c r="AX958" s="19">
        <f t="shared" si="523"/>
        <v>0</v>
      </c>
      <c r="AY958" s="19">
        <f t="shared" si="523"/>
        <v>0</v>
      </c>
      <c r="AZ958" s="19">
        <f t="shared" si="523"/>
        <v>0</v>
      </c>
      <c r="BA958" s="19">
        <f t="shared" si="523"/>
        <v>0</v>
      </c>
      <c r="BB958" s="19">
        <f t="shared" si="523"/>
        <v>0</v>
      </c>
      <c r="BC958" s="19">
        <f t="shared" si="523"/>
        <v>0</v>
      </c>
      <c r="BD958" s="19">
        <f t="shared" si="523"/>
        <v>0</v>
      </c>
      <c r="BE958" s="19">
        <f t="shared" si="523"/>
        <v>0</v>
      </c>
      <c r="BF958" s="19">
        <f t="shared" si="523"/>
        <v>0</v>
      </c>
      <c r="BG958" s="19">
        <f t="shared" si="523"/>
        <v>0</v>
      </c>
      <c r="BH958" s="19">
        <f t="shared" si="523"/>
        <v>0</v>
      </c>
      <c r="BI958" s="19">
        <f t="shared" si="523"/>
        <v>0</v>
      </c>
      <c r="BJ958" s="19">
        <f t="shared" si="523"/>
        <v>0</v>
      </c>
      <c r="BK958" s="19">
        <f t="shared" si="523"/>
        <v>0</v>
      </c>
      <c r="BL958" s="19">
        <f t="shared" si="523"/>
        <v>0</v>
      </c>
      <c r="BM958" s="19">
        <f t="shared" si="523"/>
        <v>0</v>
      </c>
      <c r="BN958" s="19">
        <f t="shared" si="523"/>
        <v>0</v>
      </c>
      <c r="BO958" s="19">
        <f t="shared" si="523"/>
        <v>0</v>
      </c>
      <c r="BP958" s="66">
        <f>SUM(L958:BO958)</f>
        <v>0</v>
      </c>
    </row>
    <row r="959" spans="1:68">
      <c r="A959" t="s">
        <v>335</v>
      </c>
      <c r="B959" s="14" t="s">
        <v>335</v>
      </c>
      <c r="I959" s="19">
        <f>NPV('Time Series Summary'!$B$133,M959:BO959)+L959</f>
        <v>35252.061666899892</v>
      </c>
      <c r="J959" s="19">
        <f t="shared" si="522"/>
        <v>858260.07127656136</v>
      </c>
      <c r="L959" s="19">
        <f t="shared" ref="L959:AA963" si="524">SUMIF($A$22:$A$644,$A959,L$22:L$644)</f>
        <v>0</v>
      </c>
      <c r="M959" s="19">
        <f t="shared" si="524"/>
        <v>0</v>
      </c>
      <c r="N959" s="19">
        <f t="shared" si="524"/>
        <v>0</v>
      </c>
      <c r="O959" s="19">
        <f t="shared" si="524"/>
        <v>0</v>
      </c>
      <c r="P959" s="19">
        <f t="shared" si="524"/>
        <v>0</v>
      </c>
      <c r="Q959" s="19">
        <f t="shared" si="524"/>
        <v>0</v>
      </c>
      <c r="R959" s="19">
        <f t="shared" si="524"/>
        <v>0</v>
      </c>
      <c r="S959" s="19">
        <f t="shared" si="524"/>
        <v>0</v>
      </c>
      <c r="T959" s="19">
        <f t="shared" si="524"/>
        <v>0</v>
      </c>
      <c r="U959" s="19">
        <f t="shared" si="524"/>
        <v>0</v>
      </c>
      <c r="V959" s="19">
        <f t="shared" si="524"/>
        <v>0</v>
      </c>
      <c r="W959" s="19">
        <f t="shared" si="524"/>
        <v>0</v>
      </c>
      <c r="X959" s="19">
        <f t="shared" si="524"/>
        <v>0</v>
      </c>
      <c r="Y959" s="19">
        <f t="shared" si="524"/>
        <v>0</v>
      </c>
      <c r="Z959" s="19">
        <f t="shared" si="524"/>
        <v>0</v>
      </c>
      <c r="AA959" s="19">
        <f t="shared" si="524"/>
        <v>0</v>
      </c>
      <c r="AB959" s="19">
        <f t="shared" si="523"/>
        <v>0</v>
      </c>
      <c r="AC959" s="19">
        <f t="shared" si="523"/>
        <v>0</v>
      </c>
      <c r="AD959" s="19">
        <f t="shared" si="523"/>
        <v>0</v>
      </c>
      <c r="AE959" s="19">
        <f t="shared" si="523"/>
        <v>0</v>
      </c>
      <c r="AF959" s="19">
        <f t="shared" si="523"/>
        <v>0</v>
      </c>
      <c r="AG959" s="19">
        <f t="shared" si="523"/>
        <v>0</v>
      </c>
      <c r="AH959" s="19">
        <f t="shared" si="523"/>
        <v>0</v>
      </c>
      <c r="AI959" s="19">
        <f t="shared" si="523"/>
        <v>0</v>
      </c>
      <c r="AJ959" s="19">
        <f t="shared" si="523"/>
        <v>0</v>
      </c>
      <c r="AK959" s="19">
        <f t="shared" si="523"/>
        <v>0</v>
      </c>
      <c r="AL959" s="19">
        <f t="shared" si="523"/>
        <v>0</v>
      </c>
      <c r="AM959" s="19">
        <f t="shared" si="523"/>
        <v>0</v>
      </c>
      <c r="AN959" s="19">
        <f t="shared" si="523"/>
        <v>0</v>
      </c>
      <c r="AO959" s="19">
        <f t="shared" si="523"/>
        <v>0</v>
      </c>
      <c r="AP959" s="19">
        <f t="shared" si="523"/>
        <v>0</v>
      </c>
      <c r="AQ959" s="19">
        <f t="shared" si="523"/>
        <v>0</v>
      </c>
      <c r="AR959" s="19">
        <f t="shared" si="523"/>
        <v>0</v>
      </c>
      <c r="AS959" s="19">
        <f t="shared" si="523"/>
        <v>0</v>
      </c>
      <c r="AT959" s="19">
        <f t="shared" si="523"/>
        <v>0</v>
      </c>
      <c r="AU959" s="19">
        <f t="shared" si="523"/>
        <v>0</v>
      </c>
      <c r="AV959" s="19">
        <f t="shared" si="523"/>
        <v>0</v>
      </c>
      <c r="AW959" s="19">
        <f t="shared" si="523"/>
        <v>0</v>
      </c>
      <c r="AX959" s="19">
        <f t="shared" si="523"/>
        <v>0</v>
      </c>
      <c r="AY959" s="19">
        <f t="shared" si="523"/>
        <v>0</v>
      </c>
      <c r="AZ959" s="19">
        <f t="shared" si="523"/>
        <v>0</v>
      </c>
      <c r="BA959" s="19">
        <f t="shared" si="523"/>
        <v>0</v>
      </c>
      <c r="BB959" s="19">
        <f t="shared" si="523"/>
        <v>0</v>
      </c>
      <c r="BC959" s="19">
        <f t="shared" si="523"/>
        <v>0</v>
      </c>
      <c r="BD959" s="19">
        <f t="shared" si="523"/>
        <v>0</v>
      </c>
      <c r="BE959" s="19">
        <f t="shared" si="523"/>
        <v>0</v>
      </c>
      <c r="BF959" s="19">
        <f t="shared" si="523"/>
        <v>114475.63139689522</v>
      </c>
      <c r="BG959" s="19">
        <f t="shared" si="523"/>
        <v>459277.26627775643</v>
      </c>
      <c r="BH959" s="19">
        <f t="shared" si="523"/>
        <v>284507.17360190977</v>
      </c>
      <c r="BI959" s="19">
        <f t="shared" si="523"/>
        <v>0</v>
      </c>
      <c r="BJ959" s="19">
        <f t="shared" si="523"/>
        <v>0</v>
      </c>
      <c r="BK959" s="19">
        <f t="shared" si="523"/>
        <v>0</v>
      </c>
      <c r="BL959" s="19">
        <f t="shared" si="523"/>
        <v>0</v>
      </c>
      <c r="BM959" s="19">
        <f t="shared" si="523"/>
        <v>0</v>
      </c>
      <c r="BN959" s="19">
        <f t="shared" si="523"/>
        <v>0</v>
      </c>
      <c r="BO959" s="19">
        <f t="shared" si="523"/>
        <v>0</v>
      </c>
      <c r="BP959" s="66">
        <f t="shared" ref="BP959:BP964" si="525">SUM(L959:BO959)</f>
        <v>858260.07127656136</v>
      </c>
    </row>
    <row r="960" spans="1:68">
      <c r="A960" t="s">
        <v>399</v>
      </c>
      <c r="B960" s="14" t="s">
        <v>399</v>
      </c>
      <c r="I960" s="19">
        <f>NPV('Time Series Summary'!$B$133,M960:BO960)+L960</f>
        <v>235645.78206641832</v>
      </c>
      <c r="J960" s="19">
        <f t="shared" si="522"/>
        <v>1671998.0997625431</v>
      </c>
      <c r="L960" s="19">
        <f t="shared" si="524"/>
        <v>0</v>
      </c>
      <c r="M960" s="19">
        <f t="shared" si="524"/>
        <v>786.18710537474772</v>
      </c>
      <c r="N960" s="19">
        <f t="shared" si="524"/>
        <v>20532.114856440603</v>
      </c>
      <c r="O960" s="19">
        <f t="shared" si="524"/>
        <v>56859.795293008865</v>
      </c>
      <c r="P960" s="19">
        <f t="shared" si="524"/>
        <v>0</v>
      </c>
      <c r="Q960" s="19">
        <f t="shared" si="524"/>
        <v>0</v>
      </c>
      <c r="R960" s="19">
        <f t="shared" si="524"/>
        <v>0</v>
      </c>
      <c r="S960" s="19">
        <f t="shared" si="524"/>
        <v>0</v>
      </c>
      <c r="T960" s="19">
        <f t="shared" si="523"/>
        <v>0</v>
      </c>
      <c r="U960" s="19">
        <f t="shared" si="523"/>
        <v>0</v>
      </c>
      <c r="V960" s="19">
        <f t="shared" si="523"/>
        <v>0</v>
      </c>
      <c r="W960" s="19">
        <f t="shared" si="523"/>
        <v>0</v>
      </c>
      <c r="X960" s="19">
        <f t="shared" si="523"/>
        <v>0</v>
      </c>
      <c r="Y960" s="19">
        <f t="shared" si="523"/>
        <v>0</v>
      </c>
      <c r="Z960" s="19">
        <f t="shared" si="523"/>
        <v>0</v>
      </c>
      <c r="AA960" s="19">
        <f t="shared" si="523"/>
        <v>0</v>
      </c>
      <c r="AB960" s="19">
        <f t="shared" si="523"/>
        <v>0</v>
      </c>
      <c r="AC960" s="19">
        <f t="shared" si="523"/>
        <v>0</v>
      </c>
      <c r="AD960" s="19">
        <f t="shared" si="523"/>
        <v>1206.2358073614707</v>
      </c>
      <c r="AE960" s="19">
        <f t="shared" si="523"/>
        <v>31502.134760772671</v>
      </c>
      <c r="AF960" s="19">
        <f t="shared" si="523"/>
        <v>87239.183411661055</v>
      </c>
      <c r="AG960" s="19">
        <f t="shared" si="523"/>
        <v>0</v>
      </c>
      <c r="AH960" s="19">
        <f t="shared" si="523"/>
        <v>1334.0585029345339</v>
      </c>
      <c r="AI960" s="19">
        <f t="shared" si="523"/>
        <v>34840.360799871822</v>
      </c>
      <c r="AJ960" s="19">
        <f t="shared" si="523"/>
        <v>96483.76686310365</v>
      </c>
      <c r="AK960" s="19">
        <f t="shared" si="523"/>
        <v>1438.7385135579348</v>
      </c>
      <c r="AL960" s="19">
        <f t="shared" si="523"/>
        <v>39049.617281633597</v>
      </c>
      <c r="AM960" s="19">
        <f t="shared" si="523"/>
        <v>142586.9233747065</v>
      </c>
      <c r="AN960" s="19">
        <f t="shared" si="523"/>
        <v>106707.98262939051</v>
      </c>
      <c r="AO960" s="19">
        <f t="shared" si="523"/>
        <v>1591.1991136374738</v>
      </c>
      <c r="AP960" s="19">
        <f t="shared" si="523"/>
        <v>41555.862131697177</v>
      </c>
      <c r="AQ960" s="19">
        <f t="shared" si="523"/>
        <v>115081.07326272866</v>
      </c>
      <c r="AR960" s="19">
        <f t="shared" si="523"/>
        <v>0</v>
      </c>
      <c r="AS960" s="19">
        <f t="shared" si="523"/>
        <v>0</v>
      </c>
      <c r="AT960" s="19">
        <f t="shared" si="523"/>
        <v>0</v>
      </c>
      <c r="AU960" s="19">
        <f t="shared" si="523"/>
        <v>1850.7106171213911</v>
      </c>
      <c r="AV960" s="19">
        <f t="shared" si="523"/>
        <v>48333.281857450071</v>
      </c>
      <c r="AW960" s="19">
        <f t="shared" si="523"/>
        <v>133849.85090280831</v>
      </c>
      <c r="AX960" s="19">
        <f t="shared" si="523"/>
        <v>0</v>
      </c>
      <c r="AY960" s="19">
        <f t="shared" si="523"/>
        <v>0</v>
      </c>
      <c r="AZ960" s="19">
        <f t="shared" si="523"/>
        <v>2099.0212724483868</v>
      </c>
      <c r="BA960" s="19">
        <f t="shared" si="523"/>
        <v>54818.179486013585</v>
      </c>
      <c r="BB960" s="19">
        <f t="shared" si="523"/>
        <v>151808.54411265926</v>
      </c>
      <c r="BC960" s="19">
        <f t="shared" si="523"/>
        <v>2263.7258701967689</v>
      </c>
      <c r="BD960" s="19">
        <f t="shared" si="523"/>
        <v>59119.615741116853</v>
      </c>
      <c r="BE960" s="19">
        <f t="shared" si="523"/>
        <v>163720.55544910362</v>
      </c>
      <c r="BF960" s="19">
        <f t="shared" si="523"/>
        <v>0</v>
      </c>
      <c r="BG960" s="19">
        <f t="shared" si="523"/>
        <v>0</v>
      </c>
      <c r="BH960" s="19">
        <f t="shared" si="523"/>
        <v>0</v>
      </c>
      <c r="BI960" s="19">
        <f t="shared" si="523"/>
        <v>0</v>
      </c>
      <c r="BJ960" s="19">
        <f t="shared" si="523"/>
        <v>0</v>
      </c>
      <c r="BK960" s="19">
        <f t="shared" si="523"/>
        <v>2768.9119887196275</v>
      </c>
      <c r="BL960" s="19">
        <f t="shared" si="523"/>
        <v>72313.090091534381</v>
      </c>
      <c r="BM960" s="19">
        <f t="shared" si="523"/>
        <v>200257.37866548967</v>
      </c>
      <c r="BN960" s="19">
        <f t="shared" si="523"/>
        <v>0</v>
      </c>
      <c r="BO960" s="19">
        <f t="shared" si="523"/>
        <v>0</v>
      </c>
      <c r="BP960" s="66">
        <f t="shared" si="525"/>
        <v>1671998.0997625431</v>
      </c>
    </row>
    <row r="961" spans="1:68">
      <c r="B961" s="14" t="s">
        <v>339</v>
      </c>
      <c r="I961" s="19">
        <f>NPV('Time Series Summary'!$B$133,M961:BO961)+L961</f>
        <v>2962769.6618754216</v>
      </c>
      <c r="J961" s="19">
        <f t="shared" si="522"/>
        <v>3491241.5162102422</v>
      </c>
      <c r="L961" s="19">
        <f>+'MF and LIL capex'!F110/1000</f>
        <v>220715.26516951108</v>
      </c>
      <c r="M961" s="19">
        <f>+'MF and LIL capex'!G110/1000</f>
        <v>721643.5399284123</v>
      </c>
      <c r="N961" s="19">
        <f>+'MF and LIL capex'!H110/1000</f>
        <v>770293.08954338951</v>
      </c>
      <c r="O961" s="19">
        <f>+'MF and LIL capex'!I110/1000</f>
        <v>976151.4739804361</v>
      </c>
      <c r="P961" s="19">
        <f>+'MF and LIL capex'!J110/1000</f>
        <v>560330.1285464773</v>
      </c>
      <c r="Q961" s="19">
        <f>+'MF and LIL capex'!K110/1000</f>
        <v>196960.60034497845</v>
      </c>
      <c r="R961" s="19">
        <f>+'MF and LIL capex'!L110/1000</f>
        <v>45147.418697037778</v>
      </c>
      <c r="S961" s="19">
        <f>+'MF and LIL capex'!M110/1000</f>
        <v>0</v>
      </c>
      <c r="T961" s="19">
        <f>+'MF and LIL capex'!N110/1000</f>
        <v>0</v>
      </c>
      <c r="U961" s="19">
        <f>+'MF and LIL capex'!O110/1000</f>
        <v>0</v>
      </c>
      <c r="V961" s="19">
        <f>+'MF and LIL capex'!P110/1000</f>
        <v>0</v>
      </c>
      <c r="W961" s="19">
        <f>+'MF and LIL capex'!Q110/1000</f>
        <v>0</v>
      </c>
      <c r="X961" s="19">
        <f>+'MF and LIL capex'!R110/1000</f>
        <v>0</v>
      </c>
      <c r="Y961" s="19">
        <f>+'MF and LIL capex'!S110/1000</f>
        <v>0</v>
      </c>
      <c r="Z961" s="19">
        <f>+'MF and LIL capex'!T110/1000</f>
        <v>0</v>
      </c>
      <c r="AA961" s="19">
        <f>+'MF and LIL capex'!U110/1000</f>
        <v>0</v>
      </c>
      <c r="AB961" s="19">
        <f>+'MF and LIL capex'!V110/1000</f>
        <v>0</v>
      </c>
      <c r="AC961" s="19">
        <f>+'MF and LIL capex'!W110/1000</f>
        <v>0</v>
      </c>
      <c r="AD961" s="19">
        <f>+'MF and LIL capex'!X110/1000</f>
        <v>0</v>
      </c>
      <c r="AE961" s="19">
        <f>+'MF and LIL capex'!Y110/1000</f>
        <v>0</v>
      </c>
      <c r="AF961" s="19">
        <f>+'MF and LIL capex'!Z110/1000</f>
        <v>0</v>
      </c>
      <c r="AG961" s="19">
        <f>+'MF and LIL capex'!AA110/1000</f>
        <v>0</v>
      </c>
      <c r="AH961" s="19">
        <f>+'MF and LIL capex'!AB110/1000</f>
        <v>0</v>
      </c>
      <c r="AI961" s="19">
        <f>+'MF and LIL capex'!AC110/1000</f>
        <v>0</v>
      </c>
      <c r="AJ961" s="19">
        <f>+'MF and LIL capex'!AD110/1000</f>
        <v>0</v>
      </c>
      <c r="AK961" s="19">
        <f>+'MF and LIL capex'!AE110/1000</f>
        <v>0</v>
      </c>
      <c r="AL961" s="19">
        <f>+'MF and LIL capex'!AF110/1000</f>
        <v>0</v>
      </c>
      <c r="AM961" s="19">
        <f>+'MF and LIL capex'!AG110/1000</f>
        <v>0</v>
      </c>
      <c r="AN961" s="19">
        <f>+'MF and LIL capex'!AH110/1000</f>
        <v>0</v>
      </c>
      <c r="AO961" s="19">
        <f>+'MF and LIL capex'!AI110/1000</f>
        <v>0</v>
      </c>
      <c r="AP961" s="19">
        <f>+'MF and LIL capex'!AJ110/1000</f>
        <v>0</v>
      </c>
      <c r="AQ961" s="19">
        <f>+'MF and LIL capex'!AK110/1000</f>
        <v>0</v>
      </c>
      <c r="AR961" s="19">
        <f>+'MF and LIL capex'!AL110/1000</f>
        <v>0</v>
      </c>
      <c r="AS961" s="19">
        <f>+'MF and LIL capex'!AM110/1000</f>
        <v>0</v>
      </c>
      <c r="AT961" s="19">
        <f>+'MF and LIL capex'!AN110/1000</f>
        <v>0</v>
      </c>
      <c r="AU961" s="19">
        <f>+'MF and LIL capex'!AO110/1000</f>
        <v>0</v>
      </c>
      <c r="AV961" s="19">
        <f>+'MF and LIL capex'!AP110/1000</f>
        <v>0</v>
      </c>
      <c r="AW961" s="19">
        <f>+'MF and LIL capex'!AQ110/1000</f>
        <v>0</v>
      </c>
      <c r="AX961" s="19">
        <f>+'MF and LIL capex'!AR110/1000</f>
        <v>0</v>
      </c>
      <c r="AY961" s="19">
        <f>+'MF and LIL capex'!AS110/1000</f>
        <v>0</v>
      </c>
      <c r="AZ961" s="19">
        <f>+'MF and LIL capex'!AT110/1000</f>
        <v>0</v>
      </c>
      <c r="BA961" s="19">
        <f>+'MF and LIL capex'!AU110/1000</f>
        <v>0</v>
      </c>
      <c r="BB961" s="19">
        <f>+'MF and LIL capex'!AV110/1000</f>
        <v>0</v>
      </c>
      <c r="BC961" s="19">
        <f>+'MF and LIL capex'!AW110/1000</f>
        <v>0</v>
      </c>
      <c r="BD961" s="19">
        <f>+'MF and LIL capex'!AX110/1000</f>
        <v>0</v>
      </c>
      <c r="BE961" s="19">
        <f>+'MF and LIL capex'!AY110/1000</f>
        <v>0</v>
      </c>
      <c r="BF961" s="19">
        <f>+'MF and LIL capex'!AZ110/1000</f>
        <v>0</v>
      </c>
      <c r="BG961" s="19">
        <f>+'MF and LIL capex'!BA110/1000</f>
        <v>0</v>
      </c>
      <c r="BH961" s="19">
        <f>+'MF and LIL capex'!BB110/1000</f>
        <v>0</v>
      </c>
      <c r="BI961" s="19">
        <f>+'MF and LIL capex'!BC110/1000</f>
        <v>0</v>
      </c>
      <c r="BJ961" s="19">
        <f>+'MF and LIL capex'!BD110/1000</f>
        <v>0</v>
      </c>
      <c r="BK961" s="19">
        <f>+'MF and LIL capex'!BE110/1000</f>
        <v>0</v>
      </c>
      <c r="BL961" s="19">
        <f>+'MF and LIL capex'!BF110/1000</f>
        <v>0</v>
      </c>
      <c r="BM961" s="19">
        <f>+'MF and LIL capex'!BG110/1000</f>
        <v>0</v>
      </c>
      <c r="BN961" s="19">
        <f>+'MF and LIL capex'!BH110/1000</f>
        <v>0</v>
      </c>
      <c r="BO961" s="19">
        <f>+'MF and LIL capex'!BI110/1000</f>
        <v>0</v>
      </c>
      <c r="BP961" s="66">
        <f t="shared" si="525"/>
        <v>3491241.5162102422</v>
      </c>
    </row>
    <row r="962" spans="1:68">
      <c r="B962" s="14" t="s">
        <v>411</v>
      </c>
      <c r="I962" s="19">
        <f>NPV('Time Series Summary'!$B$133,M962:BO962)+L962</f>
        <v>2082132.2829488907</v>
      </c>
      <c r="J962" s="19">
        <f t="shared" si="522"/>
        <v>2524441.7275594436</v>
      </c>
      <c r="L962" s="19">
        <f>+'MF and LIL capex'!F111/1000</f>
        <v>42387.076487803788</v>
      </c>
      <c r="M962" s="19">
        <f>+'MF and LIL capex'!G111/1000</f>
        <v>219355.99530197517</v>
      </c>
      <c r="N962" s="19">
        <f>+'MF and LIL capex'!H111/1000</f>
        <v>635563.34429745004</v>
      </c>
      <c r="O962" s="19">
        <f>+'MF and LIL capex'!I111/1000</f>
        <v>845773.34119909606</v>
      </c>
      <c r="P962" s="19">
        <f>+'MF and LIL capex'!J111/1000</f>
        <v>651970.7048286451</v>
      </c>
      <c r="Q962" s="19">
        <f>+'MF and LIL capex'!K111/1000</f>
        <v>120203.97273921718</v>
      </c>
      <c r="R962" s="19">
        <f>+'MF and LIL capex'!L111/1000</f>
        <v>9187.2927052561481</v>
      </c>
      <c r="S962" s="19">
        <f>+'MF and LIL capex'!M111/1000</f>
        <v>0</v>
      </c>
      <c r="T962" s="19">
        <f>+'MF and LIL capex'!N111/1000</f>
        <v>0</v>
      </c>
      <c r="U962" s="19">
        <f>+'MF and LIL capex'!O111/1000</f>
        <v>0</v>
      </c>
      <c r="V962" s="19">
        <f>+'MF and LIL capex'!P111/1000</f>
        <v>0</v>
      </c>
      <c r="W962" s="19">
        <f>+'MF and LIL capex'!Q111/1000</f>
        <v>0</v>
      </c>
      <c r="X962" s="19">
        <f>+'MF and LIL capex'!R111/1000</f>
        <v>0</v>
      </c>
      <c r="Y962" s="19">
        <f>+'MF and LIL capex'!S111/1000</f>
        <v>0</v>
      </c>
      <c r="Z962" s="19">
        <f>+'MF and LIL capex'!T111/1000</f>
        <v>0</v>
      </c>
      <c r="AA962" s="19">
        <f>+'MF and LIL capex'!U111/1000</f>
        <v>0</v>
      </c>
      <c r="AB962" s="19">
        <f>+'MF and LIL capex'!V111/1000</f>
        <v>0</v>
      </c>
      <c r="AC962" s="19">
        <f>+'MF and LIL capex'!W111/1000</f>
        <v>0</v>
      </c>
      <c r="AD962" s="19">
        <f>+'MF and LIL capex'!X111/1000</f>
        <v>0</v>
      </c>
      <c r="AE962" s="19">
        <f>+'MF and LIL capex'!Y111/1000</f>
        <v>0</v>
      </c>
      <c r="AF962" s="19">
        <f>+'MF and LIL capex'!Z111/1000</f>
        <v>0</v>
      </c>
      <c r="AG962" s="19">
        <f>+'MF and LIL capex'!AA111/1000</f>
        <v>0</v>
      </c>
      <c r="AH962" s="19">
        <f>+'MF and LIL capex'!AB111/1000</f>
        <v>0</v>
      </c>
      <c r="AI962" s="19">
        <f>+'MF and LIL capex'!AC111/1000</f>
        <v>0</v>
      </c>
      <c r="AJ962" s="19">
        <f>+'MF and LIL capex'!AD111/1000</f>
        <v>0</v>
      </c>
      <c r="AK962" s="19">
        <f>+'MF and LIL capex'!AE111/1000</f>
        <v>0</v>
      </c>
      <c r="AL962" s="19">
        <f>+'MF and LIL capex'!AF111/1000</f>
        <v>0</v>
      </c>
      <c r="AM962" s="19">
        <f>+'MF and LIL capex'!AG111/1000</f>
        <v>0</v>
      </c>
      <c r="AN962" s="19">
        <f>+'MF and LIL capex'!AH111/1000</f>
        <v>0</v>
      </c>
      <c r="AO962" s="19">
        <f>+'MF and LIL capex'!AI111/1000</f>
        <v>0</v>
      </c>
      <c r="AP962" s="19">
        <f>+'MF and LIL capex'!AJ111/1000</f>
        <v>0</v>
      </c>
      <c r="AQ962" s="19">
        <f>+'MF and LIL capex'!AK111/1000</f>
        <v>0</v>
      </c>
      <c r="AR962" s="19">
        <f>+'MF and LIL capex'!AL111/1000</f>
        <v>0</v>
      </c>
      <c r="AS962" s="19">
        <f>+'MF and LIL capex'!AM111/1000</f>
        <v>0</v>
      </c>
      <c r="AT962" s="19">
        <f>+'MF and LIL capex'!AN111/1000</f>
        <v>0</v>
      </c>
      <c r="AU962" s="19">
        <f>+'MF and LIL capex'!AO111/1000</f>
        <v>0</v>
      </c>
      <c r="AV962" s="19">
        <f>+'MF and LIL capex'!AP111/1000</f>
        <v>0</v>
      </c>
      <c r="AW962" s="19">
        <f>+'MF and LIL capex'!AQ111/1000</f>
        <v>0</v>
      </c>
      <c r="AX962" s="19">
        <f>+'MF and LIL capex'!AR111/1000</f>
        <v>0</v>
      </c>
      <c r="AY962" s="19">
        <f>+'MF and LIL capex'!AS111/1000</f>
        <v>0</v>
      </c>
      <c r="AZ962" s="19">
        <f>+'MF and LIL capex'!AT111/1000</f>
        <v>0</v>
      </c>
      <c r="BA962" s="19">
        <f>+'MF and LIL capex'!AU111/1000</f>
        <v>0</v>
      </c>
      <c r="BB962" s="19">
        <f>+'MF and LIL capex'!AV111/1000</f>
        <v>0</v>
      </c>
      <c r="BC962" s="19">
        <f>+'MF and LIL capex'!AW111/1000</f>
        <v>0</v>
      </c>
      <c r="BD962" s="19">
        <f>+'MF and LIL capex'!AX111/1000</f>
        <v>0</v>
      </c>
      <c r="BE962" s="19">
        <f>+'MF and LIL capex'!AY111/1000</f>
        <v>0</v>
      </c>
      <c r="BF962" s="19">
        <f>+'MF and LIL capex'!AZ111/1000</f>
        <v>0</v>
      </c>
      <c r="BG962" s="19">
        <f>+'MF and LIL capex'!BA111/1000</f>
        <v>0</v>
      </c>
      <c r="BH962" s="19">
        <f>+'MF and LIL capex'!BB111/1000</f>
        <v>0</v>
      </c>
      <c r="BI962" s="19">
        <f>+'MF and LIL capex'!BC111/1000</f>
        <v>0</v>
      </c>
      <c r="BJ962" s="19">
        <f>+'MF and LIL capex'!BD111/1000</f>
        <v>0</v>
      </c>
      <c r="BK962" s="19">
        <f>+'MF and LIL capex'!BE111/1000</f>
        <v>0</v>
      </c>
      <c r="BL962" s="19">
        <f>+'MF and LIL capex'!BF111/1000</f>
        <v>0</v>
      </c>
      <c r="BM962" s="19">
        <f>+'MF and LIL capex'!BG111/1000</f>
        <v>0</v>
      </c>
      <c r="BN962" s="19">
        <f>+'MF and LIL capex'!BH111/1000</f>
        <v>0</v>
      </c>
      <c r="BO962" s="19">
        <f>+'MF and LIL capex'!BI111/1000</f>
        <v>0</v>
      </c>
      <c r="BP962" s="66">
        <f t="shared" si="525"/>
        <v>2524441.7275594436</v>
      </c>
    </row>
    <row r="963" spans="1:68">
      <c r="A963" t="s">
        <v>336</v>
      </c>
      <c r="B963" s="14" t="s">
        <v>400</v>
      </c>
      <c r="I963" s="19">
        <f>NPV('Time Series Summary'!$B$133,M963:BO963)+L963</f>
        <v>92988.572831563113</v>
      </c>
      <c r="J963" s="19">
        <f t="shared" si="522"/>
        <v>471400.71095090185</v>
      </c>
      <c r="L963" s="19">
        <f t="shared" si="524"/>
        <v>0</v>
      </c>
      <c r="M963" s="19">
        <f t="shared" si="524"/>
        <v>0</v>
      </c>
      <c r="N963" s="19">
        <f t="shared" si="524"/>
        <v>0</v>
      </c>
      <c r="O963" s="19">
        <f t="shared" si="524"/>
        <v>0</v>
      </c>
      <c r="P963" s="19">
        <f t="shared" si="524"/>
        <v>0</v>
      </c>
      <c r="Q963" s="19">
        <f t="shared" si="524"/>
        <v>0</v>
      </c>
      <c r="R963" s="19">
        <f t="shared" si="524"/>
        <v>16521.47935301976</v>
      </c>
      <c r="S963" s="19">
        <f t="shared" si="524"/>
        <v>4654.8098308157078</v>
      </c>
      <c r="T963" s="19">
        <f t="shared" si="523"/>
        <v>12415.093658066244</v>
      </c>
      <c r="U963" s="19">
        <f t="shared" si="523"/>
        <v>10057.617570316614</v>
      </c>
      <c r="V963" s="19">
        <f t="shared" si="523"/>
        <v>19982.692893582538</v>
      </c>
      <c r="W963" s="19">
        <f t="shared" si="523"/>
        <v>4676.866845158218</v>
      </c>
      <c r="X963" s="19">
        <f t="shared" si="523"/>
        <v>14743.529824969541</v>
      </c>
      <c r="Y963" s="19">
        <f t="shared" si="523"/>
        <v>12515.981838352505</v>
      </c>
      <c r="Z963" s="19">
        <f t="shared" si="523"/>
        <v>11004.981856090404</v>
      </c>
      <c r="AA963" s="19">
        <f t="shared" si="523"/>
        <v>7553.364238825653</v>
      </c>
      <c r="AB963" s="19">
        <f t="shared" si="523"/>
        <v>10211.601627286218</v>
      </c>
      <c r="AC963" s="19">
        <f t="shared" si="523"/>
        <v>4207.8325156923675</v>
      </c>
      <c r="AD963" s="19">
        <f t="shared" si="523"/>
        <v>6163.4731877767344</v>
      </c>
      <c r="AE963" s="19">
        <f t="shared" si="523"/>
        <v>1959.5163191921813</v>
      </c>
      <c r="AF963" s="19">
        <f t="shared" si="523"/>
        <v>5197.7606194242617</v>
      </c>
      <c r="AG963" s="19">
        <f t="shared" si="523"/>
        <v>5976.5821151443524</v>
      </c>
      <c r="AH963" s="19">
        <f t="shared" si="523"/>
        <v>6127.1919844459881</v>
      </c>
      <c r="AI963" s="19">
        <f t="shared" si="523"/>
        <v>6281.5972224540274</v>
      </c>
      <c r="AJ963" s="19">
        <f t="shared" ref="AJ963:BO963" si="526">SUMIF($A$22:$A$644,$A963,AJ$22:AJ$644)</f>
        <v>6439.8934724598676</v>
      </c>
      <c r="AK963" s="19">
        <f t="shared" si="526"/>
        <v>6602.1787879658559</v>
      </c>
      <c r="AL963" s="19">
        <f t="shared" si="526"/>
        <v>6768.5536934225947</v>
      </c>
      <c r="AM963" s="19">
        <f t="shared" si="526"/>
        <v>6939.1212464968439</v>
      </c>
      <c r="AN963" s="19">
        <f t="shared" si="526"/>
        <v>7113.9871019085631</v>
      </c>
      <c r="AO963" s="19">
        <f t="shared" si="526"/>
        <v>7293.2595768766587</v>
      </c>
      <c r="AP963" s="19">
        <f t="shared" si="526"/>
        <v>7477.0497182139488</v>
      </c>
      <c r="AQ963" s="19">
        <f t="shared" si="526"/>
        <v>7665.4713711129398</v>
      </c>
      <c r="AR963" s="19">
        <f t="shared" si="526"/>
        <v>7858.6412496649855</v>
      </c>
      <c r="AS963" s="19">
        <f t="shared" si="526"/>
        <v>8056.6790091565417</v>
      </c>
      <c r="AT963" s="19">
        <f t="shared" si="526"/>
        <v>8259.7073201872845</v>
      </c>
      <c r="AU963" s="19">
        <f t="shared" si="526"/>
        <v>8467.851944656004</v>
      </c>
      <c r="AV963" s="19">
        <f t="shared" si="526"/>
        <v>8681.2418136613342</v>
      </c>
      <c r="AW963" s="19">
        <f t="shared" si="526"/>
        <v>8900.0091073656004</v>
      </c>
      <c r="AX963" s="19">
        <f t="shared" si="526"/>
        <v>9124.2893368712121</v>
      </c>
      <c r="AY963" s="19">
        <f t="shared" si="526"/>
        <v>9354.2214281603647</v>
      </c>
      <c r="AZ963" s="19">
        <f t="shared" si="526"/>
        <v>9589.9478081500056</v>
      </c>
      <c r="BA963" s="19">
        <f t="shared" si="526"/>
        <v>9831.6144929153834</v>
      </c>
      <c r="BB963" s="19">
        <f t="shared" si="526"/>
        <v>10079.371178136849</v>
      </c>
      <c r="BC963" s="19">
        <f t="shared" si="526"/>
        <v>10333.371331825896</v>
      </c>
      <c r="BD963" s="19">
        <f t="shared" si="526"/>
        <v>10593.772289387909</v>
      </c>
      <c r="BE963" s="19">
        <f t="shared" si="526"/>
        <v>10860.735351080484</v>
      </c>
      <c r="BF963" s="19">
        <f t="shared" si="526"/>
        <v>11134.425881927711</v>
      </c>
      <c r="BG963" s="19">
        <f t="shared" si="526"/>
        <v>11415.013414152289</v>
      </c>
      <c r="BH963" s="19">
        <f t="shared" si="526"/>
        <v>11702.671752188924</v>
      </c>
      <c r="BI963" s="19">
        <f t="shared" si="526"/>
        <v>11997.579080344085</v>
      </c>
      <c r="BJ963" s="19">
        <f t="shared" si="526"/>
        <v>12299.918073168752</v>
      </c>
      <c r="BK963" s="19">
        <f t="shared" si="526"/>
        <v>12609.876008612604</v>
      </c>
      <c r="BL963" s="19">
        <f t="shared" si="526"/>
        <v>12927.64488402964</v>
      </c>
      <c r="BM963" s="19">
        <f t="shared" si="526"/>
        <v>13253.421535107185</v>
      </c>
      <c r="BN963" s="19">
        <f t="shared" si="526"/>
        <v>13587.407757791885</v>
      </c>
      <c r="BO963" s="19">
        <f t="shared" si="526"/>
        <v>13929.810433288239</v>
      </c>
      <c r="BP963" s="66">
        <f t="shared" si="525"/>
        <v>471400.71095090185</v>
      </c>
    </row>
    <row r="964" spans="1:68">
      <c r="B964" s="225" t="s">
        <v>17</v>
      </c>
      <c r="I964" s="19">
        <f>NPV('Time Series Summary'!$B$133,M964:BO964)+L964</f>
        <v>5408788.3613891937</v>
      </c>
      <c r="J964" s="66">
        <f>SUM(J958:J963)</f>
        <v>9017342.1257596929</v>
      </c>
      <c r="L964" s="66">
        <f>SUM(L958:L963)</f>
        <v>263102.34165731486</v>
      </c>
      <c r="M964" s="66">
        <f t="shared" ref="M964:S964" si="527">SUM(M958:M963)</f>
        <v>941785.72233576223</v>
      </c>
      <c r="N964" s="66">
        <f t="shared" si="527"/>
        <v>1426388.5486972802</v>
      </c>
      <c r="O964" s="66">
        <f t="shared" si="527"/>
        <v>1878784.6104725411</v>
      </c>
      <c r="P964" s="66">
        <f t="shared" si="527"/>
        <v>1212300.8333751224</v>
      </c>
      <c r="Q964" s="66">
        <f t="shared" si="527"/>
        <v>317164.57308419561</v>
      </c>
      <c r="R964" s="66">
        <f t="shared" si="527"/>
        <v>70856.190755313684</v>
      </c>
      <c r="S964" s="66">
        <f t="shared" si="527"/>
        <v>4654.8098308157078</v>
      </c>
      <c r="T964" s="66">
        <f t="shared" ref="T964" si="528">SUM(T958:T963)</f>
        <v>12415.093658066244</v>
      </c>
      <c r="U964" s="66">
        <f t="shared" ref="U964" si="529">SUM(U958:U963)</f>
        <v>10057.617570316614</v>
      </c>
      <c r="V964" s="66">
        <f t="shared" ref="V964" si="530">SUM(V958:V963)</f>
        <v>19982.692893582538</v>
      </c>
      <c r="W964" s="66">
        <f t="shared" ref="W964" si="531">SUM(W958:W963)</f>
        <v>4676.866845158218</v>
      </c>
      <c r="X964" s="66">
        <f t="shared" ref="X964" si="532">SUM(X958:X963)</f>
        <v>14743.529824969541</v>
      </c>
      <c r="Y964" s="66">
        <f t="shared" ref="Y964" si="533">SUM(Y958:Y963)</f>
        <v>12515.981838352505</v>
      </c>
      <c r="Z964" s="66">
        <f t="shared" ref="Z964" si="534">SUM(Z958:Z963)</f>
        <v>11004.981856090404</v>
      </c>
      <c r="AA964" s="66">
        <f t="shared" ref="AA964" si="535">SUM(AA958:AA963)</f>
        <v>7553.364238825653</v>
      </c>
      <c r="AB964" s="66">
        <f t="shared" ref="AB964" si="536">SUM(AB958:AB963)</f>
        <v>10211.601627286218</v>
      </c>
      <c r="AC964" s="66">
        <f t="shared" ref="AC964" si="537">SUM(AC958:AC963)</f>
        <v>4207.8325156923675</v>
      </c>
      <c r="AD964" s="66">
        <f t="shared" ref="AD964" si="538">SUM(AD958:AD963)</f>
        <v>7369.708995138205</v>
      </c>
      <c r="AE964" s="66">
        <f t="shared" ref="AE964" si="539">SUM(AE958:AE963)</f>
        <v>33461.651079964853</v>
      </c>
      <c r="AF964" s="66">
        <f t="shared" ref="AF964" si="540">SUM(AF958:AF963)</f>
        <v>92436.944031085324</v>
      </c>
      <c r="AG964" s="66">
        <f t="shared" ref="AG964" si="541">SUM(AG958:AG963)</f>
        <v>5976.5821151443524</v>
      </c>
      <c r="AH964" s="66">
        <f t="shared" ref="AH964" si="542">SUM(AH958:AH963)</f>
        <v>7461.2504873805219</v>
      </c>
      <c r="AI964" s="66">
        <f t="shared" ref="AI964" si="543">SUM(AI958:AI963)</f>
        <v>41121.958022325853</v>
      </c>
      <c r="AJ964" s="66">
        <f t="shared" ref="AJ964" si="544">SUM(AJ958:AJ963)</f>
        <v>102923.66033556352</v>
      </c>
      <c r="AK964" s="66">
        <f t="shared" ref="AK964" si="545">SUM(AK958:AK963)</f>
        <v>8040.9173015237902</v>
      </c>
      <c r="AL964" s="66">
        <f t="shared" ref="AL964" si="546">SUM(AL958:AL963)</f>
        <v>45818.170975056193</v>
      </c>
      <c r="AM964" s="66">
        <f t="shared" ref="AM964" si="547">SUM(AM958:AM963)</f>
        <v>149526.04462120336</v>
      </c>
      <c r="AN964" s="66">
        <f t="shared" ref="AN964" si="548">SUM(AN958:AN963)</f>
        <v>113821.96973129908</v>
      </c>
      <c r="AO964" s="66">
        <f t="shared" ref="AO964" si="549">SUM(AO958:AO963)</f>
        <v>8884.4586905141332</v>
      </c>
      <c r="AP964" s="66">
        <f t="shared" ref="AP964" si="550">SUM(AP958:AP963)</f>
        <v>49032.911849911128</v>
      </c>
      <c r="AQ964" s="66">
        <f t="shared" ref="AQ964" si="551">SUM(AQ958:AQ963)</f>
        <v>122746.54463384161</v>
      </c>
      <c r="AR964" s="66">
        <f t="shared" ref="AR964" si="552">SUM(AR958:AR963)</f>
        <v>7858.6412496649855</v>
      </c>
      <c r="AS964" s="66">
        <f t="shared" ref="AS964" si="553">SUM(AS958:AS963)</f>
        <v>8056.6790091565417</v>
      </c>
      <c r="AT964" s="66">
        <f t="shared" ref="AT964" si="554">SUM(AT958:AT963)</f>
        <v>8259.7073201872845</v>
      </c>
      <c r="AU964" s="66">
        <f t="shared" ref="AU964" si="555">SUM(AU958:AU963)</f>
        <v>10318.562561777395</v>
      </c>
      <c r="AV964" s="66">
        <f t="shared" ref="AV964" si="556">SUM(AV958:AV963)</f>
        <v>57014.523671111405</v>
      </c>
      <c r="AW964" s="66">
        <f t="shared" ref="AW964" si="557">SUM(AW958:AW963)</f>
        <v>142749.8600101739</v>
      </c>
      <c r="AX964" s="66">
        <f t="shared" ref="AX964" si="558">SUM(AX958:AX963)</f>
        <v>9124.2893368712121</v>
      </c>
      <c r="AY964" s="66">
        <f t="shared" ref="AY964" si="559">SUM(AY958:AY963)</f>
        <v>9354.2214281603647</v>
      </c>
      <c r="AZ964" s="66">
        <f t="shared" ref="AZ964" si="560">SUM(AZ958:AZ963)</f>
        <v>11688.969080598392</v>
      </c>
      <c r="BA964" s="66">
        <f t="shared" ref="BA964" si="561">SUM(BA958:BA963)</f>
        <v>64649.793978928967</v>
      </c>
      <c r="BB964" s="66">
        <f t="shared" ref="BB964" si="562">SUM(BB958:BB963)</f>
        <v>161887.91529079611</v>
      </c>
      <c r="BC964" s="66">
        <f t="shared" ref="BC964" si="563">SUM(BC958:BC963)</f>
        <v>12597.097202022665</v>
      </c>
      <c r="BD964" s="66">
        <f t="shared" ref="BD964" si="564">SUM(BD958:BD963)</f>
        <v>69713.388030504764</v>
      </c>
      <c r="BE964" s="66">
        <f t="shared" ref="BE964" si="565">SUM(BE958:BE963)</f>
        <v>174581.2908001841</v>
      </c>
      <c r="BF964" s="66">
        <f t="shared" ref="BF964" si="566">SUM(BF958:BF963)</f>
        <v>125610.05727882293</v>
      </c>
      <c r="BG964" s="66">
        <f t="shared" ref="BG964" si="567">SUM(BG958:BG963)</f>
        <v>470692.27969190874</v>
      </c>
      <c r="BH964" s="66">
        <f t="shared" ref="BH964" si="568">SUM(BH958:BH963)</f>
        <v>296209.84535409871</v>
      </c>
      <c r="BI964" s="66">
        <f t="shared" ref="BI964" si="569">SUM(BI958:BI963)</f>
        <v>11997.579080344085</v>
      </c>
      <c r="BJ964" s="66">
        <f t="shared" ref="BJ964" si="570">SUM(BJ958:BJ963)</f>
        <v>12299.918073168752</v>
      </c>
      <c r="BK964" s="66">
        <f t="shared" ref="BK964" si="571">SUM(BK958:BK963)</f>
        <v>15378.787997332231</v>
      </c>
      <c r="BL964" s="66">
        <f t="shared" ref="BL964" si="572">SUM(BL958:BL963)</f>
        <v>85240.734975564017</v>
      </c>
      <c r="BM964" s="66">
        <f t="shared" ref="BM964" si="573">SUM(BM958:BM963)</f>
        <v>213510.80020059686</v>
      </c>
      <c r="BN964" s="66">
        <f t="shared" ref="BN964" si="574">SUM(BN958:BN963)</f>
        <v>13587.407757791885</v>
      </c>
      <c r="BO964" s="66">
        <f t="shared" ref="BO964" si="575">SUM(BO958:BO963)</f>
        <v>13929.810433288239</v>
      </c>
      <c r="BP964" s="66">
        <f t="shared" si="525"/>
        <v>9017342.1257596891</v>
      </c>
    </row>
    <row r="966" spans="1:68">
      <c r="B966" s="105" t="s">
        <v>696</v>
      </c>
    </row>
    <row r="967" spans="1:68">
      <c r="A967" t="s">
        <v>474</v>
      </c>
      <c r="B967" s="14" t="s">
        <v>397</v>
      </c>
      <c r="I967" s="19">
        <f>NPV('Time Series Summary'!$B$133,M967:BO967)+L967</f>
        <v>0</v>
      </c>
      <c r="J967" s="19">
        <f t="shared" ref="J967:J972" si="576">SUM(L967:BO967)</f>
        <v>0</v>
      </c>
      <c r="L967" s="19">
        <f>SUMIF($A$665:$A$879,$A967,L$665:L$879)</f>
        <v>0</v>
      </c>
      <c r="M967" s="19">
        <f t="shared" ref="M967:BO969" si="577">SUMIF($A$665:$A$879,$A967,M$665:M$879)</f>
        <v>0</v>
      </c>
      <c r="N967" s="19">
        <f t="shared" si="577"/>
        <v>0</v>
      </c>
      <c r="O967" s="19">
        <f t="shared" si="577"/>
        <v>0</v>
      </c>
      <c r="P967" s="19">
        <f t="shared" si="577"/>
        <v>0</v>
      </c>
      <c r="Q967" s="19">
        <f t="shared" si="577"/>
        <v>0</v>
      </c>
      <c r="R967" s="19">
        <f t="shared" si="577"/>
        <v>0</v>
      </c>
      <c r="S967" s="19">
        <f t="shared" si="577"/>
        <v>0</v>
      </c>
      <c r="T967" s="19">
        <f t="shared" si="577"/>
        <v>0</v>
      </c>
      <c r="U967" s="19">
        <f t="shared" si="577"/>
        <v>0</v>
      </c>
      <c r="V967" s="19">
        <f t="shared" si="577"/>
        <v>0</v>
      </c>
      <c r="W967" s="19">
        <f t="shared" si="577"/>
        <v>0</v>
      </c>
      <c r="X967" s="19">
        <f t="shared" si="577"/>
        <v>0</v>
      </c>
      <c r="Y967" s="19">
        <f t="shared" si="577"/>
        <v>0</v>
      </c>
      <c r="Z967" s="19">
        <f t="shared" si="577"/>
        <v>0</v>
      </c>
      <c r="AA967" s="19">
        <f t="shared" si="577"/>
        <v>0</v>
      </c>
      <c r="AB967" s="19">
        <f t="shared" si="577"/>
        <v>0</v>
      </c>
      <c r="AC967" s="19">
        <f t="shared" si="577"/>
        <v>0</v>
      </c>
      <c r="AD967" s="19">
        <f t="shared" si="577"/>
        <v>0</v>
      </c>
      <c r="AE967" s="19">
        <f t="shared" si="577"/>
        <v>0</v>
      </c>
      <c r="AF967" s="19">
        <f t="shared" si="577"/>
        <v>0</v>
      </c>
      <c r="AG967" s="19">
        <f t="shared" si="577"/>
        <v>0</v>
      </c>
      <c r="AH967" s="19">
        <f t="shared" si="577"/>
        <v>0</v>
      </c>
      <c r="AI967" s="19">
        <f t="shared" si="577"/>
        <v>0</v>
      </c>
      <c r="AJ967" s="19">
        <f t="shared" si="577"/>
        <v>0</v>
      </c>
      <c r="AK967" s="19">
        <f t="shared" si="577"/>
        <v>0</v>
      </c>
      <c r="AL967" s="19">
        <f t="shared" si="577"/>
        <v>0</v>
      </c>
      <c r="AM967" s="19">
        <f t="shared" si="577"/>
        <v>0</v>
      </c>
      <c r="AN967" s="19">
        <f t="shared" si="577"/>
        <v>0</v>
      </c>
      <c r="AO967" s="19">
        <f t="shared" si="577"/>
        <v>0</v>
      </c>
      <c r="AP967" s="19">
        <f t="shared" si="577"/>
        <v>0</v>
      </c>
      <c r="AQ967" s="19">
        <f t="shared" si="577"/>
        <v>0</v>
      </c>
      <c r="AR967" s="19">
        <f t="shared" si="577"/>
        <v>0</v>
      </c>
      <c r="AS967" s="19">
        <f t="shared" si="577"/>
        <v>0</v>
      </c>
      <c r="AT967" s="19">
        <f t="shared" si="577"/>
        <v>0</v>
      </c>
      <c r="AU967" s="19">
        <f t="shared" si="577"/>
        <v>0</v>
      </c>
      <c r="AV967" s="19">
        <f t="shared" si="577"/>
        <v>0</v>
      </c>
      <c r="AW967" s="19">
        <f t="shared" si="577"/>
        <v>0</v>
      </c>
      <c r="AX967" s="19">
        <f t="shared" si="577"/>
        <v>0</v>
      </c>
      <c r="AY967" s="19">
        <f t="shared" si="577"/>
        <v>0</v>
      </c>
      <c r="AZ967" s="19">
        <f t="shared" si="577"/>
        <v>0</v>
      </c>
      <c r="BA967" s="19">
        <f t="shared" si="577"/>
        <v>0</v>
      </c>
      <c r="BB967" s="19">
        <f t="shared" si="577"/>
        <v>0</v>
      </c>
      <c r="BC967" s="19">
        <f t="shared" si="577"/>
        <v>0</v>
      </c>
      <c r="BD967" s="19">
        <f t="shared" si="577"/>
        <v>0</v>
      </c>
      <c r="BE967" s="19">
        <f t="shared" si="577"/>
        <v>0</v>
      </c>
      <c r="BF967" s="19">
        <f t="shared" si="577"/>
        <v>0</v>
      </c>
      <c r="BG967" s="19">
        <f t="shared" si="577"/>
        <v>0</v>
      </c>
      <c r="BH967" s="19">
        <f t="shared" si="577"/>
        <v>0</v>
      </c>
      <c r="BI967" s="19">
        <f t="shared" si="577"/>
        <v>0</v>
      </c>
      <c r="BJ967" s="19">
        <f t="shared" si="577"/>
        <v>0</v>
      </c>
      <c r="BK967" s="19">
        <f t="shared" si="577"/>
        <v>0</v>
      </c>
      <c r="BL967" s="19">
        <f t="shared" si="577"/>
        <v>0</v>
      </c>
      <c r="BM967" s="19">
        <f t="shared" si="577"/>
        <v>0</v>
      </c>
      <c r="BN967" s="19">
        <f t="shared" si="577"/>
        <v>0</v>
      </c>
      <c r="BO967" s="19">
        <f t="shared" si="577"/>
        <v>0</v>
      </c>
      <c r="BP967" s="66">
        <f t="shared" ref="BP967:BP973" si="578">SUM(L967:BO967)</f>
        <v>0</v>
      </c>
    </row>
    <row r="968" spans="1:68">
      <c r="A968" t="s">
        <v>335</v>
      </c>
      <c r="B968" s="14" t="s">
        <v>335</v>
      </c>
      <c r="I968" s="19">
        <f>NPV('Time Series Summary'!$B$133,M968:BO968)+L968</f>
        <v>2044.3546682801421</v>
      </c>
      <c r="J968" s="19">
        <f t="shared" si="576"/>
        <v>68571.437103735865</v>
      </c>
      <c r="L968" s="19">
        <f t="shared" ref="L968:Y972" si="579">SUMIF($A$665:$A$879,$A968,L$665:L$879)</f>
        <v>0</v>
      </c>
      <c r="M968" s="19">
        <f t="shared" si="579"/>
        <v>0</v>
      </c>
      <c r="N968" s="19">
        <f t="shared" si="579"/>
        <v>0</v>
      </c>
      <c r="O968" s="19">
        <f t="shared" si="579"/>
        <v>0</v>
      </c>
      <c r="P968" s="19">
        <f t="shared" si="579"/>
        <v>0</v>
      </c>
      <c r="Q968" s="19">
        <f t="shared" si="579"/>
        <v>0</v>
      </c>
      <c r="R968" s="19">
        <f t="shared" si="579"/>
        <v>0</v>
      </c>
      <c r="S968" s="19">
        <f t="shared" si="579"/>
        <v>0</v>
      </c>
      <c r="T968" s="19">
        <f t="shared" si="579"/>
        <v>0</v>
      </c>
      <c r="U968" s="19">
        <f t="shared" si="579"/>
        <v>0</v>
      </c>
      <c r="V968" s="19">
        <f t="shared" si="579"/>
        <v>0</v>
      </c>
      <c r="W968" s="19">
        <f t="shared" si="579"/>
        <v>0</v>
      </c>
      <c r="X968" s="19">
        <f t="shared" si="579"/>
        <v>0</v>
      </c>
      <c r="Y968" s="19">
        <f t="shared" si="579"/>
        <v>0</v>
      </c>
      <c r="Z968" s="19">
        <f t="shared" si="577"/>
        <v>0</v>
      </c>
      <c r="AA968" s="19">
        <f t="shared" si="577"/>
        <v>0</v>
      </c>
      <c r="AB968" s="19">
        <f t="shared" si="577"/>
        <v>0</v>
      </c>
      <c r="AC968" s="19">
        <f t="shared" si="577"/>
        <v>0</v>
      </c>
      <c r="AD968" s="19">
        <f t="shared" si="577"/>
        <v>0</v>
      </c>
      <c r="AE968" s="19">
        <f t="shared" si="577"/>
        <v>0</v>
      </c>
      <c r="AF968" s="19">
        <f t="shared" si="577"/>
        <v>0</v>
      </c>
      <c r="AG968" s="19">
        <f t="shared" si="577"/>
        <v>0</v>
      </c>
      <c r="AH968" s="19">
        <f t="shared" si="577"/>
        <v>0</v>
      </c>
      <c r="AI968" s="19">
        <f t="shared" si="577"/>
        <v>0</v>
      </c>
      <c r="AJ968" s="19">
        <f t="shared" si="577"/>
        <v>0</v>
      </c>
      <c r="AK968" s="19">
        <f t="shared" si="577"/>
        <v>0</v>
      </c>
      <c r="AL968" s="19">
        <f t="shared" si="577"/>
        <v>0</v>
      </c>
      <c r="AM968" s="19">
        <f t="shared" si="577"/>
        <v>0</v>
      </c>
      <c r="AN968" s="19">
        <f t="shared" si="577"/>
        <v>0</v>
      </c>
      <c r="AO968" s="19">
        <f t="shared" si="577"/>
        <v>0</v>
      </c>
      <c r="AP968" s="19">
        <f t="shared" si="577"/>
        <v>0</v>
      </c>
      <c r="AQ968" s="19">
        <f t="shared" si="577"/>
        <v>0</v>
      </c>
      <c r="AR968" s="19">
        <f t="shared" si="577"/>
        <v>0</v>
      </c>
      <c r="AS968" s="19">
        <f t="shared" si="577"/>
        <v>0</v>
      </c>
      <c r="AT968" s="19">
        <f t="shared" si="577"/>
        <v>0</v>
      </c>
      <c r="AU968" s="19">
        <f t="shared" si="577"/>
        <v>0</v>
      </c>
      <c r="AV968" s="19">
        <f t="shared" si="577"/>
        <v>0</v>
      </c>
      <c r="AW968" s="19">
        <f t="shared" si="577"/>
        <v>0</v>
      </c>
      <c r="AX968" s="19">
        <f t="shared" si="577"/>
        <v>0</v>
      </c>
      <c r="AY968" s="19">
        <f t="shared" si="577"/>
        <v>0</v>
      </c>
      <c r="AZ968" s="19">
        <f t="shared" si="577"/>
        <v>0</v>
      </c>
      <c r="BA968" s="19">
        <f t="shared" si="577"/>
        <v>0</v>
      </c>
      <c r="BB968" s="19">
        <f t="shared" si="577"/>
        <v>0</v>
      </c>
      <c r="BC968" s="19">
        <f t="shared" si="577"/>
        <v>0</v>
      </c>
      <c r="BD968" s="19">
        <f t="shared" si="577"/>
        <v>0</v>
      </c>
      <c r="BE968" s="19">
        <f t="shared" si="577"/>
        <v>0</v>
      </c>
      <c r="BF968" s="19">
        <f t="shared" si="577"/>
        <v>0</v>
      </c>
      <c r="BG968" s="19">
        <f t="shared" si="577"/>
        <v>0</v>
      </c>
      <c r="BH968" s="19">
        <f t="shared" si="577"/>
        <v>761.30185662784208</v>
      </c>
      <c r="BI968" s="19">
        <f t="shared" si="577"/>
        <v>8941.7340037011054</v>
      </c>
      <c r="BJ968" s="19">
        <f t="shared" si="577"/>
        <v>9179.3079632042591</v>
      </c>
      <c r="BK968" s="19">
        <f t="shared" si="577"/>
        <v>9423.6099100522624</v>
      </c>
      <c r="BL968" s="19">
        <f t="shared" si="577"/>
        <v>9667.5569575678746</v>
      </c>
      <c r="BM968" s="19">
        <f t="shared" si="577"/>
        <v>9931.8815094715519</v>
      </c>
      <c r="BN968" s="19">
        <f t="shared" si="577"/>
        <v>10196.950775390924</v>
      </c>
      <c r="BO968" s="19">
        <f t="shared" si="577"/>
        <v>10469.094127720055</v>
      </c>
      <c r="BP968" s="66">
        <f t="shared" si="578"/>
        <v>68571.437103735865</v>
      </c>
    </row>
    <row r="969" spans="1:68">
      <c r="A969" t="s">
        <v>399</v>
      </c>
      <c r="B969" s="14" t="s">
        <v>399</v>
      </c>
      <c r="I969" s="19">
        <f>NPV('Time Series Summary'!$B$133,M969:BO969)+L969</f>
        <v>38407.690302028132</v>
      </c>
      <c r="J969" s="19">
        <f t="shared" si="576"/>
        <v>311460.60949544376</v>
      </c>
      <c r="L969" s="19">
        <f t="shared" si="579"/>
        <v>1190</v>
      </c>
      <c r="M969" s="19">
        <f t="shared" si="577"/>
        <v>1219.75</v>
      </c>
      <c r="N969" s="19">
        <f t="shared" si="577"/>
        <v>1250.2437499999999</v>
      </c>
      <c r="O969" s="19">
        <f t="shared" si="577"/>
        <v>1337.2986437543977</v>
      </c>
      <c r="P969" s="19">
        <f t="shared" si="577"/>
        <v>2026.5073181110397</v>
      </c>
      <c r="Q969" s="19">
        <f t="shared" si="577"/>
        <v>2052.1466013071486</v>
      </c>
      <c r="R969" s="19">
        <f t="shared" si="577"/>
        <v>2019.2172211431109</v>
      </c>
      <c r="S969" s="19">
        <f t="shared" si="577"/>
        <v>2069.6943647523512</v>
      </c>
      <c r="T969" s="19">
        <f t="shared" si="577"/>
        <v>2121.4370885809867</v>
      </c>
      <c r="U969" s="19">
        <f t="shared" si="577"/>
        <v>2174.5004479935797</v>
      </c>
      <c r="V969" s="19">
        <f t="shared" si="577"/>
        <v>2229.0167709841585</v>
      </c>
      <c r="W969" s="19">
        <f t="shared" si="577"/>
        <v>2284.82324736173</v>
      </c>
      <c r="X969" s="19">
        <f t="shared" si="577"/>
        <v>2341.9730018870168</v>
      </c>
      <c r="Y969" s="19">
        <f t="shared" si="577"/>
        <v>2400.6868412281165</v>
      </c>
      <c r="Z969" s="19">
        <f t="shared" si="577"/>
        <v>1620.4370420482069</v>
      </c>
      <c r="AA969" s="19">
        <f t="shared" si="577"/>
        <v>1662.3900879034916</v>
      </c>
      <c r="AB969" s="19">
        <f t="shared" si="577"/>
        <v>1707.3107080074863</v>
      </c>
      <c r="AC969" s="19">
        <f t="shared" si="577"/>
        <v>852.02996884900233</v>
      </c>
      <c r="AD969" s="19">
        <f t="shared" si="577"/>
        <v>876.902977200642</v>
      </c>
      <c r="AE969" s="19">
        <f t="shared" si="577"/>
        <v>902.30016222103143</v>
      </c>
      <c r="AF969" s="19">
        <f t="shared" si="577"/>
        <v>1005.856817011889</v>
      </c>
      <c r="AG969" s="19">
        <f t="shared" si="577"/>
        <v>1890.8122395476728</v>
      </c>
      <c r="AH969" s="19">
        <f t="shared" si="577"/>
        <v>1942.6258722951984</v>
      </c>
      <c r="AI969" s="19">
        <f t="shared" si="577"/>
        <v>1995.662649162261</v>
      </c>
      <c r="AJ969" s="19">
        <f t="shared" si="577"/>
        <v>2136.4963777875259</v>
      </c>
      <c r="AK969" s="19">
        <f t="shared" si="577"/>
        <v>3138.8984772304057</v>
      </c>
      <c r="AL969" s="19">
        <f t="shared" si="577"/>
        <v>3222.24074364853</v>
      </c>
      <c r="AM969" s="19">
        <f t="shared" si="577"/>
        <v>3399.9849974470603</v>
      </c>
      <c r="AN969" s="19">
        <f t="shared" si="577"/>
        <v>4505.1481820546833</v>
      </c>
      <c r="AO969" s="19">
        <f t="shared" si="577"/>
        <v>4625.1951395640845</v>
      </c>
      <c r="AP969" s="19">
        <f t="shared" si="577"/>
        <v>4746.2439810263613</v>
      </c>
      <c r="AQ969" s="19">
        <f t="shared" si="577"/>
        <v>4972.1224852978985</v>
      </c>
      <c r="AR969" s="19">
        <f t="shared" si="577"/>
        <v>6219.8836644327303</v>
      </c>
      <c r="AS969" s="19">
        <f t="shared" si="577"/>
        <v>6385.1195126769917</v>
      </c>
      <c r="AT969" s="19">
        <f t="shared" si="577"/>
        <v>6551.8294921833822</v>
      </c>
      <c r="AU969" s="19">
        <f t="shared" si="577"/>
        <v>6723.3762074523756</v>
      </c>
      <c r="AV969" s="19">
        <f t="shared" si="577"/>
        <v>6899.1662826973543</v>
      </c>
      <c r="AW969" s="19">
        <f t="shared" si="577"/>
        <v>7199.2177939883877</v>
      </c>
      <c r="AX969" s="19">
        <f t="shared" si="577"/>
        <v>8681.9208354743314</v>
      </c>
      <c r="AY969" s="19">
        <f t="shared" si="577"/>
        <v>8909.4734538191933</v>
      </c>
      <c r="AZ969" s="19">
        <f t="shared" si="577"/>
        <v>9141.73323138659</v>
      </c>
      <c r="BA969" s="19">
        <f t="shared" si="577"/>
        <v>9384.4838555503538</v>
      </c>
      <c r="BB969" s="19">
        <f t="shared" si="577"/>
        <v>9765.0583762759343</v>
      </c>
      <c r="BC969" s="19">
        <f t="shared" si="577"/>
        <v>11482.451827797235</v>
      </c>
      <c r="BD969" s="19">
        <f t="shared" si="577"/>
        <v>11779.827577953365</v>
      </c>
      <c r="BE969" s="19">
        <f t="shared" si="577"/>
        <v>12094.958316214137</v>
      </c>
      <c r="BF969" s="19">
        <f t="shared" si="577"/>
        <v>12413.140361885957</v>
      </c>
      <c r="BG969" s="19">
        <f t="shared" si="577"/>
        <v>12739.731934856616</v>
      </c>
      <c r="BH969" s="19">
        <f t="shared" si="577"/>
        <v>13025.335314508284</v>
      </c>
      <c r="BI969" s="19">
        <f t="shared" si="577"/>
        <v>12919.692705190539</v>
      </c>
      <c r="BJ969" s="19">
        <f t="shared" si="577"/>
        <v>11515.554601494645</v>
      </c>
      <c r="BK969" s="19">
        <f t="shared" si="577"/>
        <v>11810.485496835512</v>
      </c>
      <c r="BL969" s="19">
        <f t="shared" si="577"/>
        <v>11940.689762169799</v>
      </c>
      <c r="BM969" s="19">
        <f t="shared" si="577"/>
        <v>10382.08105341862</v>
      </c>
      <c r="BN969" s="19">
        <f t="shared" si="577"/>
        <v>10649.996855002437</v>
      </c>
      <c r="BO969" s="19">
        <f t="shared" si="577"/>
        <v>10925.446776771958</v>
      </c>
      <c r="BP969" s="66">
        <f t="shared" si="578"/>
        <v>311460.60949544376</v>
      </c>
    </row>
    <row r="970" spans="1:68">
      <c r="B970" s="14" t="s">
        <v>339</v>
      </c>
      <c r="I970" s="19">
        <f>NPV('Time Series Summary'!$B$133,M970:BO970)+L970</f>
        <v>137850.89847156519</v>
      </c>
      <c r="J970" s="19">
        <f t="shared" si="576"/>
        <v>960193.77583728218</v>
      </c>
      <c r="L970" s="19">
        <v>0</v>
      </c>
      <c r="M970" s="19">
        <v>0</v>
      </c>
      <c r="N970" s="19">
        <v>0</v>
      </c>
      <c r="O970" s="19">
        <v>0</v>
      </c>
      <c r="P970" s="19">
        <v>0</v>
      </c>
      <c r="Q970" s="19">
        <f>+'MF and LIL Opex'!C6+'MF and LIL Opex'!C8</f>
        <v>0</v>
      </c>
      <c r="R970" s="19">
        <f>+'MF and LIL Opex'!D6+'MF and LIL Opex'!D8</f>
        <v>9849.7224197909636</v>
      </c>
      <c r="S970" s="19">
        <f>+'MF and LIL Opex'!E6+'MF and LIL Opex'!E8</f>
        <v>10095.965480285737</v>
      </c>
      <c r="T970" s="19">
        <f>+'MF and LIL Opex'!F6+'MF and LIL Opex'!F8</f>
        <v>10348.364617292878</v>
      </c>
      <c r="U970" s="19">
        <f>+'MF and LIL Opex'!G6+'MF and LIL Opex'!G8</f>
        <v>10607.073732725199</v>
      </c>
      <c r="V970" s="19">
        <f>+'MF and LIL Opex'!H6+'MF and LIL Opex'!H8</f>
        <v>10872.250576043327</v>
      </c>
      <c r="W970" s="19">
        <f>+'MF and LIL Opex'!I6+'MF and LIL Opex'!I8</f>
        <v>11144.056840444411</v>
      </c>
      <c r="X970" s="19">
        <f>+'MF and LIL Opex'!J6+'MF and LIL Opex'!J8</f>
        <v>11422.658261455519</v>
      </c>
      <c r="Y970" s="19">
        <f>+'MF and LIL Opex'!K6+'MF and LIL Opex'!K8</f>
        <v>11708.224717991907</v>
      </c>
      <c r="Z970" s="19">
        <f>+'MF and LIL Opex'!L6+'MF and LIL Opex'!L8</f>
        <v>12000.930335941706</v>
      </c>
      <c r="AA970" s="19">
        <f>+'MF and LIL Opex'!M6+'MF and LIL Opex'!M8</f>
        <v>12300.953594340246</v>
      </c>
      <c r="AB970" s="19">
        <f>+'MF and LIL Opex'!N6+'MF and LIL Opex'!N8</f>
        <v>12608.47743419875</v>
      </c>
      <c r="AC970" s="19">
        <f>+'MF and LIL Opex'!O6+'MF and LIL Opex'!O8</f>
        <v>12923.689370053717</v>
      </c>
      <c r="AD970" s="19">
        <f>+'MF and LIL Opex'!P6+'MF and LIL Opex'!P8</f>
        <v>13246.781604305059</v>
      </c>
      <c r="AE970" s="19">
        <f>+'MF and LIL Opex'!Q6+'MF and LIL Opex'!Q8</f>
        <v>13577.951144412684</v>
      </c>
      <c r="AF970" s="19">
        <f>+'MF and LIL Opex'!R6+'MF and LIL Opex'!R8</f>
        <v>13917.399923023</v>
      </c>
      <c r="AG970" s="19">
        <f>+'MF and LIL Opex'!S6+'MF and LIL Opex'!S8</f>
        <v>14265.334921098573</v>
      </c>
      <c r="AH970" s="19">
        <f>+'MF and LIL Opex'!T6+'MF and LIL Opex'!T8</f>
        <v>14621.968294126036</v>
      </c>
      <c r="AI970" s="19">
        <f>+'MF and LIL Opex'!U6+'MF and LIL Opex'!U8</f>
        <v>14987.517501479186</v>
      </c>
      <c r="AJ970" s="19">
        <f>+'MF and LIL Opex'!V6+'MF and LIL Opex'!V8</f>
        <v>15362.205439016165</v>
      </c>
      <c r="AK970" s="19">
        <f>+'MF and LIL Opex'!W6+'MF and LIL Opex'!W8</f>
        <v>15746.260574991566</v>
      </c>
      <c r="AL970" s="19">
        <f>+'MF and LIL Opex'!X6+'MF and LIL Opex'!X8</f>
        <v>16139.917089366354</v>
      </c>
      <c r="AM970" s="19">
        <f>+'MF and LIL Opex'!Y6+'MF and LIL Opex'!Y8</f>
        <v>16543.415016600513</v>
      </c>
      <c r="AN970" s="19">
        <f>+'MF and LIL Opex'!Z6+'MF and LIL Opex'!Z8</f>
        <v>16957.000392015521</v>
      </c>
      <c r="AO970" s="19">
        <f>+'MF and LIL Opex'!AA6+'MF and LIL Opex'!AA8</f>
        <v>17380.925401815912</v>
      </c>
      <c r="AP970" s="19">
        <f>+'MF and LIL Opex'!AB6+'MF and LIL Opex'!AB8</f>
        <v>17815.448536861306</v>
      </c>
      <c r="AQ970" s="19">
        <f>+'MF and LIL Opex'!AC6+'MF and LIL Opex'!AC8</f>
        <v>18260.834750282836</v>
      </c>
      <c r="AR970" s="19">
        <f>+'MF and LIL Opex'!AD6+'MF and LIL Opex'!AD8</f>
        <v>18717.355619039903</v>
      </c>
      <c r="AS970" s="19">
        <f>+'MF and LIL Opex'!AE6+'MF and LIL Opex'!AE8</f>
        <v>19185.289509515904</v>
      </c>
      <c r="AT970" s="19">
        <f>+'MF and LIL Opex'!AF6+'MF and LIL Opex'!AF8</f>
        <v>19664.921747253797</v>
      </c>
      <c r="AU970" s="19">
        <f>+'MF and LIL Opex'!AG6+'MF and LIL Opex'!AG8</f>
        <v>20156.544790935139</v>
      </c>
      <c r="AV970" s="19">
        <f>+'MF and LIL Opex'!AH6+'MF and LIL Opex'!AH8</f>
        <v>20660.458410708514</v>
      </c>
      <c r="AW970" s="19">
        <f>+'MF and LIL Opex'!AI6+'MF and LIL Opex'!AI8</f>
        <v>21176.969870976223</v>
      </c>
      <c r="AX970" s="19">
        <f>+'MF and LIL Opex'!AJ6+'MF and LIL Opex'!AJ8</f>
        <v>21706.394117750631</v>
      </c>
      <c r="AY970" s="19">
        <f>+'MF and LIL Opex'!AK6+'MF and LIL Opex'!AK8</f>
        <v>22249.053970694396</v>
      </c>
      <c r="AZ970" s="19">
        <f>+'MF and LIL Opex'!AL6+'MF and LIL Opex'!AL8</f>
        <v>22805.280319961752</v>
      </c>
      <c r="BA970" s="19">
        <f>+'MF and LIL Opex'!AM6+'MF and LIL Opex'!AM8</f>
        <v>23375.412327960796</v>
      </c>
      <c r="BB970" s="19">
        <f>+'MF and LIL Opex'!AN6+'MF and LIL Opex'!AN8</f>
        <v>23959.797636159816</v>
      </c>
      <c r="BC970" s="19">
        <f>+'MF and LIL Opex'!AO6+'MF and LIL Opex'!AO8</f>
        <v>24558.79257706381</v>
      </c>
      <c r="BD970" s="19">
        <f>+'MF and LIL Opex'!AP6+'MF and LIL Opex'!AP8</f>
        <v>25172.762391490403</v>
      </c>
      <c r="BE970" s="19">
        <f>+'MF and LIL Opex'!AQ6+'MF and LIL Opex'!AQ8</f>
        <v>25802.081451277663</v>
      </c>
      <c r="BF970" s="19">
        <f>+'MF and LIL Opex'!AR6+'MF and LIL Opex'!AR8</f>
        <v>26447.133487559604</v>
      </c>
      <c r="BG970" s="19">
        <f>+'MF and LIL Opex'!AS6+'MF and LIL Opex'!AS8</f>
        <v>27108.311824748591</v>
      </c>
      <c r="BH970" s="19">
        <f>+'MF and LIL Opex'!AT6+'MF and LIL Opex'!AT8</f>
        <v>27786.019620367304</v>
      </c>
      <c r="BI970" s="19">
        <f>+'MF and LIL Opex'!AU6+'MF and LIL Opex'!AU8</f>
        <v>28480.670110876483</v>
      </c>
      <c r="BJ970" s="19">
        <f>+'MF and LIL Opex'!AV6+'MF and LIL Opex'!AV8</f>
        <v>29192.686863648392</v>
      </c>
      <c r="BK970" s="19">
        <f>+'MF and LIL Opex'!AW6+'MF and LIL Opex'!AW8</f>
        <v>29922.504035239603</v>
      </c>
      <c r="BL970" s="19">
        <f>+'MF and LIL Opex'!AX6+'MF and LIL Opex'!AX8</f>
        <v>30670.566636120588</v>
      </c>
      <c r="BM970" s="19">
        <f>+'MF and LIL Opex'!AY6+'MF and LIL Opex'!AY8</f>
        <v>31437.330802023604</v>
      </c>
      <c r="BN970" s="19">
        <f>+'MF and LIL Opex'!AZ6+'MF and LIL Opex'!AZ8</f>
        <v>32223.264072074187</v>
      </c>
      <c r="BO970" s="19">
        <f>+'MF and LIL Opex'!BA6+'MF and LIL Opex'!BA8</f>
        <v>33028.845673876043</v>
      </c>
      <c r="BP970" s="66">
        <f t="shared" si="578"/>
        <v>960193.77583728218</v>
      </c>
    </row>
    <row r="971" spans="1:68">
      <c r="B971" s="14" t="s">
        <v>411</v>
      </c>
      <c r="I971" s="19">
        <f>NPV('Time Series Summary'!$B$133,M971:BO971)+L971</f>
        <v>251511.13677193763</v>
      </c>
      <c r="J971" s="19">
        <f t="shared" si="576"/>
        <v>1697409.207866505</v>
      </c>
      <c r="L971" s="19">
        <v>0</v>
      </c>
      <c r="M971" s="19">
        <v>0</v>
      </c>
      <c r="N971" s="19">
        <v>0</v>
      </c>
      <c r="O971" s="19">
        <v>0</v>
      </c>
      <c r="P971" s="19">
        <v>0</v>
      </c>
      <c r="Q971" s="19">
        <f>+'MF and LIL Opex'!C10</f>
        <v>9910.0746500355272</v>
      </c>
      <c r="R971" s="19">
        <f>+'MF and LIL Opex'!D10</f>
        <v>18521.02746788838</v>
      </c>
      <c r="S971" s="19">
        <f>+'MF and LIL Opex'!E10</f>
        <v>17382.299101517674</v>
      </c>
      <c r="T971" s="19">
        <f>+'MF and LIL Opex'!F10</f>
        <v>19336.814193699236</v>
      </c>
      <c r="U971" s="19">
        <f>+'MF and LIL Opex'!G10</f>
        <v>18262.277993532003</v>
      </c>
      <c r="V971" s="19">
        <f>+'MF and LIL Opex'!H10</f>
        <v>20315.740412255254</v>
      </c>
      <c r="W971" s="19">
        <f>+'MF and LIL Opex'!I10</f>
        <v>19186.805816954558</v>
      </c>
      <c r="X971" s="19">
        <f>+'MF and LIL Opex'!J10</f>
        <v>21344.224770625675</v>
      </c>
      <c r="Y971" s="19">
        <f>+'MF and LIL Opex'!K10</f>
        <v>20158.137861437877</v>
      </c>
      <c r="Z971" s="19">
        <f>+'MF and LIL Opex'!L10</f>
        <v>22707.370913833347</v>
      </c>
      <c r="AA971" s="19">
        <f>+'MF and LIL Opex'!M10</f>
        <v>21178.643590673164</v>
      </c>
      <c r="AB971" s="19">
        <f>+'MF and LIL Opex'!N10</f>
        <v>23560.030442214043</v>
      </c>
      <c r="AC971" s="19">
        <f>+'MF and LIL Opex'!O10</f>
        <v>22250.812422450988</v>
      </c>
      <c r="AD971" s="19">
        <f>+'MF and LIL Opex'!P10</f>
        <v>22807.082733012263</v>
      </c>
      <c r="AE971" s="19">
        <f>+'MF and LIL Opex'!Q10</f>
        <v>23377.259801337565</v>
      </c>
      <c r="AF971" s="19">
        <f>+'MF and LIL Opex'!R10</f>
        <v>23961.691296371002</v>
      </c>
      <c r="AG971" s="19">
        <f>+'MF and LIL Opex'!S10</f>
        <v>26656.011938274096</v>
      </c>
      <c r="AH971" s="19">
        <f>+'MF and LIL Opex'!T10</f>
        <v>25174.751918249778</v>
      </c>
      <c r="AI971" s="19">
        <f>+'MF and LIL Opex'!U10</f>
        <v>25804.12071620602</v>
      </c>
      <c r="AJ971" s="19">
        <f>+'MF and LIL Opex'!V10</f>
        <v>26810.968924027689</v>
      </c>
      <c r="AK971" s="19">
        <f>+'MF and LIL Opex'!W10</f>
        <v>27110.454327463947</v>
      </c>
      <c r="AL971" s="19">
        <f>+'MF and LIL Opex'!X10</f>
        <v>30158.830829873848</v>
      </c>
      <c r="AM971" s="19">
        <f>+'MF and LIL Opex'!Y10</f>
        <v>28482.921077791802</v>
      </c>
      <c r="AN971" s="19">
        <f>+'MF and LIL Opex'!Z10</f>
        <v>29194.994104736597</v>
      </c>
      <c r="AO971" s="19">
        <f>+'MF and LIL Opex'!AA10</f>
        <v>29924.868957355007</v>
      </c>
      <c r="AP971" s="19">
        <f>+'MF and LIL Opex'!AB10</f>
        <v>30672.990681288884</v>
      </c>
      <c r="AQ971" s="19">
        <f>+'MF and LIL Opex'!AC10</f>
        <v>34121.94889209824</v>
      </c>
      <c r="AR971" s="19">
        <f>+'MF and LIL Opex'!AD10</f>
        <v>32225.810834529122</v>
      </c>
      <c r="AS971" s="19">
        <f>+'MF and LIL Opex'!AE10</f>
        <v>33031.456105392346</v>
      </c>
      <c r="AT971" s="19">
        <f>+'MF and LIL Opex'!AF10</f>
        <v>34320.306934576663</v>
      </c>
      <c r="AU971" s="19">
        <f>+'MF and LIL Opex'!AG10</f>
        <v>34703.673570727828</v>
      </c>
      <c r="AV971" s="19">
        <f>+'MF and LIL Opex'!AH10</f>
        <v>38605.853216354095</v>
      </c>
      <c r="AW971" s="19">
        <f>+'MF and LIL Opex'!AI10</f>
        <v>36460.547045245912</v>
      </c>
      <c r="AX971" s="19">
        <f>+'MF and LIL Opex'!AJ10</f>
        <v>37372.060721377071</v>
      </c>
      <c r="AY971" s="19">
        <f>+'MF and LIL Opex'!AK10</f>
        <v>38306.362239411486</v>
      </c>
      <c r="AZ971" s="19">
        <f>+'MF and LIL Opex'!AL10</f>
        <v>39264.021295396778</v>
      </c>
      <c r="BA971" s="19">
        <f>+'MF and LIL Opex'!AM10</f>
        <v>43678.979394632952</v>
      </c>
      <c r="BB971" s="19">
        <f>+'MF and LIL Opex'!AN10</f>
        <v>41251.762373476231</v>
      </c>
      <c r="BC971" s="19">
        <f>+'MF and LIL Opex'!AO10</f>
        <v>42283.05643281313</v>
      </c>
      <c r="BD971" s="19">
        <f>+'MF and LIL Opex'!AP10</f>
        <v>43932.894459026633</v>
      </c>
      <c r="BE971" s="19">
        <f>+'MF and LIL Opex'!AQ10</f>
        <v>44423.636164724296</v>
      </c>
      <c r="BF971" s="19">
        <f>+'MF and LIL Opex'!AR10</f>
        <v>49418.756017768093</v>
      </c>
      <c r="BG971" s="19">
        <f>+'MF and LIL Opex'!AS10</f>
        <v>46672.582745563457</v>
      </c>
      <c r="BH971" s="19">
        <f>+'MF and LIL Opex'!AT10</f>
        <v>47839.397314202542</v>
      </c>
      <c r="BI971" s="19">
        <f>+'MF and LIL Opex'!AU10</f>
        <v>49035.382247057605</v>
      </c>
      <c r="BJ971" s="19">
        <f>+'MF and LIL Opex'!AV10</f>
        <v>50261.266803234044</v>
      </c>
      <c r="BK971" s="19">
        <f>+'MF and LIL Opex'!AW10</f>
        <v>55912.786429340791</v>
      </c>
      <c r="BL971" s="19">
        <f>+'MF and LIL Opex'!AX10</f>
        <v>52805.74343514775</v>
      </c>
      <c r="BM971" s="19">
        <f>+'MF and LIL Opex'!AY10</f>
        <v>54125.887021026443</v>
      </c>
      <c r="BN971" s="19">
        <f>+'MF and LIL Opex'!AZ10</f>
        <v>56237.819178809768</v>
      </c>
      <c r="BO971" s="19">
        <f>+'MF and LIL Opex'!BA10</f>
        <v>56866.010051465899</v>
      </c>
      <c r="BP971" s="66">
        <f t="shared" si="578"/>
        <v>1697409.207866505</v>
      </c>
    </row>
    <row r="972" spans="1:68">
      <c r="A972" t="s">
        <v>336</v>
      </c>
      <c r="B972" s="14" t="s">
        <v>400</v>
      </c>
      <c r="I972" s="19">
        <f>NPV('Time Series Summary'!$B$133,M972:BO972)+L972</f>
        <v>218486.94385863881</v>
      </c>
      <c r="J972" s="19">
        <f t="shared" si="576"/>
        <v>579699.71513590938</v>
      </c>
      <c r="L972" s="19">
        <f t="shared" si="579"/>
        <v>21644.022939300536</v>
      </c>
      <c r="M972" s="19">
        <f t="shared" ref="M972:BO972" si="580">SUMIF($A$665:$A$879,$A972,M$665:M$879)</f>
        <v>22650.554702930451</v>
      </c>
      <c r="N972" s="19">
        <f t="shared" si="580"/>
        <v>23648.042560722348</v>
      </c>
      <c r="O972" s="19">
        <f t="shared" si="580"/>
        <v>24270.260889550038</v>
      </c>
      <c r="P972" s="19">
        <f t="shared" si="580"/>
        <v>25109.891043611598</v>
      </c>
      <c r="Q972" s="19">
        <f t="shared" si="580"/>
        <v>24621.525973807078</v>
      </c>
      <c r="R972" s="19">
        <f t="shared" si="580"/>
        <v>23476.079952612505</v>
      </c>
      <c r="S972" s="19">
        <f t="shared" si="580"/>
        <v>24062.969298426939</v>
      </c>
      <c r="T972" s="19">
        <f t="shared" si="580"/>
        <v>24664.549869251685</v>
      </c>
      <c r="U972" s="19">
        <f t="shared" si="580"/>
        <v>11205.58962734427</v>
      </c>
      <c r="V972" s="19">
        <f t="shared" si="580"/>
        <v>6763.966731533551</v>
      </c>
      <c r="W972" s="19">
        <f t="shared" si="580"/>
        <v>6933.0658998218896</v>
      </c>
      <c r="X972" s="19">
        <f t="shared" si="580"/>
        <v>7106.3925473174359</v>
      </c>
      <c r="Y972" s="19">
        <f t="shared" si="580"/>
        <v>7284.052361000372</v>
      </c>
      <c r="Z972" s="19">
        <f t="shared" si="580"/>
        <v>4479.1270124868388</v>
      </c>
      <c r="AA972" s="19">
        <f t="shared" si="580"/>
        <v>4591.1051877990103</v>
      </c>
      <c r="AB972" s="19">
        <f t="shared" si="580"/>
        <v>4705.8828174939854</v>
      </c>
      <c r="AC972" s="19">
        <f t="shared" si="580"/>
        <v>4823.5298879313341</v>
      </c>
      <c r="AD972" s="19">
        <f t="shared" si="580"/>
        <v>4944.1181351296173</v>
      </c>
      <c r="AE972" s="19">
        <f t="shared" si="580"/>
        <v>5067.7210885078584</v>
      </c>
      <c r="AF972" s="19">
        <f t="shared" si="580"/>
        <v>5194.414115720554</v>
      </c>
      <c r="AG972" s="19">
        <f t="shared" si="580"/>
        <v>5324.2744686135675</v>
      </c>
      <c r="AH972" s="19">
        <f t="shared" si="580"/>
        <v>5457.3813303289062</v>
      </c>
      <c r="AI972" s="19">
        <f t="shared" si="580"/>
        <v>5593.8158635871287</v>
      </c>
      <c r="AJ972" s="19">
        <f t="shared" si="580"/>
        <v>5733.6612601768065</v>
      </c>
      <c r="AK972" s="19">
        <f t="shared" si="580"/>
        <v>5877.002791681226</v>
      </c>
      <c r="AL972" s="19">
        <f t="shared" si="580"/>
        <v>6023.9278614732566</v>
      </c>
      <c r="AM972" s="19">
        <f t="shared" si="580"/>
        <v>6174.5260580100876</v>
      </c>
      <c r="AN972" s="19">
        <f t="shared" si="580"/>
        <v>6328.8892094603389</v>
      </c>
      <c r="AO972" s="19">
        <f t="shared" si="580"/>
        <v>6487.1114396968487</v>
      </c>
      <c r="AP972" s="19">
        <f t="shared" si="580"/>
        <v>6649.2892256892683</v>
      </c>
      <c r="AQ972" s="19">
        <f t="shared" si="580"/>
        <v>6815.5214563315012</v>
      </c>
      <c r="AR972" s="19">
        <f t="shared" si="580"/>
        <v>6985.9094927397873</v>
      </c>
      <c r="AS972" s="19">
        <f t="shared" si="580"/>
        <v>7160.5572300582817</v>
      </c>
      <c r="AT972" s="19">
        <f t="shared" si="580"/>
        <v>7339.571160809739</v>
      </c>
      <c r="AU972" s="19">
        <f t="shared" si="580"/>
        <v>7523.0604398299811</v>
      </c>
      <c r="AV972" s="19">
        <f t="shared" si="580"/>
        <v>7711.1369508257312</v>
      </c>
      <c r="AW972" s="19">
        <f t="shared" si="580"/>
        <v>7903.915374596374</v>
      </c>
      <c r="AX972" s="19">
        <f t="shared" si="580"/>
        <v>8101.5132589612813</v>
      </c>
      <c r="AY972" s="19">
        <f t="shared" si="580"/>
        <v>8304.0510904353141</v>
      </c>
      <c r="AZ972" s="19">
        <f t="shared" si="580"/>
        <v>8511.6523676961951</v>
      </c>
      <c r="BA972" s="19">
        <f t="shared" si="580"/>
        <v>8724.4436768886007</v>
      </c>
      <c r="BB972" s="19">
        <f t="shared" si="580"/>
        <v>8942.5547688108145</v>
      </c>
      <c r="BC972" s="19">
        <f t="shared" si="580"/>
        <v>9166.1186380310864</v>
      </c>
      <c r="BD972" s="19">
        <f t="shared" si="580"/>
        <v>9395.2716039818606</v>
      </c>
      <c r="BE972" s="19">
        <f t="shared" si="580"/>
        <v>9630.1533940814079</v>
      </c>
      <c r="BF972" s="19">
        <f t="shared" si="580"/>
        <v>9870.9072289334417</v>
      </c>
      <c r="BG972" s="19">
        <f t="shared" si="580"/>
        <v>10117.679909656779</v>
      </c>
      <c r="BH972" s="19">
        <f t="shared" si="580"/>
        <v>10370.621907398197</v>
      </c>
      <c r="BI972" s="19">
        <f t="shared" si="580"/>
        <v>10629.887455083152</v>
      </c>
      <c r="BJ972" s="19">
        <f t="shared" si="580"/>
        <v>10895.63464146023</v>
      </c>
      <c r="BK972" s="19">
        <f t="shared" si="580"/>
        <v>11168.025507496737</v>
      </c>
      <c r="BL972" s="19">
        <f t="shared" si="580"/>
        <v>11447.226145184153</v>
      </c>
      <c r="BM972" s="19">
        <f t="shared" si="580"/>
        <v>11733.406798813758</v>
      </c>
      <c r="BN972" s="19">
        <f t="shared" si="580"/>
        <v>12026.741968784099</v>
      </c>
      <c r="BO972" s="19">
        <f t="shared" si="580"/>
        <v>12327.410518003702</v>
      </c>
      <c r="BP972" s="66">
        <f t="shared" si="578"/>
        <v>579699.71513590938</v>
      </c>
    </row>
    <row r="973" spans="1:68">
      <c r="B973" s="225" t="s">
        <v>17</v>
      </c>
      <c r="I973" s="55">
        <f>NPV('Time Series Summary'!$B$133,M973:BO973)+L973</f>
        <v>648301.02407245</v>
      </c>
      <c r="J973" s="66">
        <f>SUM(J967:J972)</f>
        <v>3617334.7454388766</v>
      </c>
      <c r="L973" s="66">
        <f>SUM(L967:L972)</f>
        <v>22834.022939300536</v>
      </c>
      <c r="M973" s="66">
        <f t="shared" ref="M973:BO973" si="581">SUM(M967:M972)</f>
        <v>23870.304702930451</v>
      </c>
      <c r="N973" s="66">
        <f t="shared" si="581"/>
        <v>24898.286310722349</v>
      </c>
      <c r="O973" s="66">
        <f t="shared" si="581"/>
        <v>25607.559533304437</v>
      </c>
      <c r="P973" s="66">
        <f t="shared" si="581"/>
        <v>27136.398361722637</v>
      </c>
      <c r="Q973" s="66">
        <f t="shared" si="581"/>
        <v>36583.747225149753</v>
      </c>
      <c r="R973" s="66">
        <f t="shared" si="581"/>
        <v>53866.047061434962</v>
      </c>
      <c r="S973" s="66">
        <f t="shared" si="581"/>
        <v>53610.928244982701</v>
      </c>
      <c r="T973" s="66">
        <f t="shared" si="581"/>
        <v>56471.165768824787</v>
      </c>
      <c r="U973" s="66">
        <f t="shared" si="581"/>
        <v>42249.44180159505</v>
      </c>
      <c r="V973" s="66">
        <f t="shared" si="581"/>
        <v>40180.974490816297</v>
      </c>
      <c r="W973" s="66">
        <f t="shared" si="581"/>
        <v>39548.751804582585</v>
      </c>
      <c r="X973" s="66">
        <f t="shared" si="581"/>
        <v>42215.248581285654</v>
      </c>
      <c r="Y973" s="66">
        <f t="shared" si="581"/>
        <v>41551.101781658275</v>
      </c>
      <c r="Z973" s="66">
        <f t="shared" si="581"/>
        <v>40807.8653043101</v>
      </c>
      <c r="AA973" s="66">
        <f t="shared" si="581"/>
        <v>39733.09246071591</v>
      </c>
      <c r="AB973" s="66">
        <f t="shared" si="581"/>
        <v>42581.701401914266</v>
      </c>
      <c r="AC973" s="66">
        <f t="shared" si="581"/>
        <v>40850.061649285039</v>
      </c>
      <c r="AD973" s="66">
        <f t="shared" si="581"/>
        <v>41874.885449647583</v>
      </c>
      <c r="AE973" s="66">
        <f t="shared" si="581"/>
        <v>42925.232196479141</v>
      </c>
      <c r="AF973" s="66">
        <f t="shared" si="581"/>
        <v>44079.362152126443</v>
      </c>
      <c r="AG973" s="66">
        <f t="shared" si="581"/>
        <v>48136.43356753391</v>
      </c>
      <c r="AH973" s="66">
        <f t="shared" si="581"/>
        <v>47196.727414999914</v>
      </c>
      <c r="AI973" s="66">
        <f t="shared" si="581"/>
        <v>48381.116730434595</v>
      </c>
      <c r="AJ973" s="66">
        <f t="shared" si="581"/>
        <v>50043.332001008188</v>
      </c>
      <c r="AK973" s="66">
        <f t="shared" si="581"/>
        <v>51872.616171367146</v>
      </c>
      <c r="AL973" s="66">
        <f t="shared" si="581"/>
        <v>55544.916524361986</v>
      </c>
      <c r="AM973" s="66">
        <f t="shared" si="581"/>
        <v>54600.847149849462</v>
      </c>
      <c r="AN973" s="66">
        <f t="shared" si="581"/>
        <v>56986.031888267142</v>
      </c>
      <c r="AO973" s="66">
        <f t="shared" si="581"/>
        <v>58418.100938431853</v>
      </c>
      <c r="AP973" s="66">
        <f t="shared" si="581"/>
        <v>59883.972424865817</v>
      </c>
      <c r="AQ973" s="66">
        <f t="shared" si="581"/>
        <v>64170.427584010475</v>
      </c>
      <c r="AR973" s="66">
        <f t="shared" si="581"/>
        <v>64148.959610741549</v>
      </c>
      <c r="AS973" s="66">
        <f t="shared" si="581"/>
        <v>65762.422357643532</v>
      </c>
      <c r="AT973" s="66">
        <f t="shared" si="581"/>
        <v>67876.629334823578</v>
      </c>
      <c r="AU973" s="66">
        <f t="shared" si="581"/>
        <v>69106.655008945323</v>
      </c>
      <c r="AV973" s="66">
        <f t="shared" si="581"/>
        <v>73876.614860585702</v>
      </c>
      <c r="AW973" s="66">
        <f t="shared" si="581"/>
        <v>72740.650084806897</v>
      </c>
      <c r="AX973" s="66">
        <f t="shared" si="581"/>
        <v>75861.888933563314</v>
      </c>
      <c r="AY973" s="66">
        <f t="shared" si="581"/>
        <v>77768.940754360388</v>
      </c>
      <c r="AZ973" s="66">
        <f t="shared" si="581"/>
        <v>79722.687214441306</v>
      </c>
      <c r="BA973" s="66">
        <f t="shared" si="581"/>
        <v>85163.319255032693</v>
      </c>
      <c r="BB973" s="66">
        <f t="shared" si="581"/>
        <v>83919.173154722797</v>
      </c>
      <c r="BC973" s="66">
        <f t="shared" si="581"/>
        <v>87490.419475705261</v>
      </c>
      <c r="BD973" s="66">
        <f t="shared" si="581"/>
        <v>90280.756032452264</v>
      </c>
      <c r="BE973" s="66">
        <f t="shared" si="581"/>
        <v>91950.829326297506</v>
      </c>
      <c r="BF973" s="66">
        <f t="shared" si="581"/>
        <v>98149.9370961471</v>
      </c>
      <c r="BG973" s="66">
        <f t="shared" si="581"/>
        <v>96638.306414825449</v>
      </c>
      <c r="BH973" s="66">
        <f t="shared" si="581"/>
        <v>99782.676013104166</v>
      </c>
      <c r="BI973" s="66">
        <f t="shared" si="581"/>
        <v>110007.36652190889</v>
      </c>
      <c r="BJ973" s="66">
        <f t="shared" si="581"/>
        <v>111044.45087304157</v>
      </c>
      <c r="BK973" s="66">
        <f t="shared" si="581"/>
        <v>118237.41137896491</v>
      </c>
      <c r="BL973" s="66">
        <f t="shared" si="581"/>
        <v>116531.78293619015</v>
      </c>
      <c r="BM973" s="66">
        <f t="shared" si="581"/>
        <v>117610.58718475397</v>
      </c>
      <c r="BN973" s="66">
        <f t="shared" si="581"/>
        <v>121334.77285006142</v>
      </c>
      <c r="BO973" s="66">
        <f t="shared" si="581"/>
        <v>123616.80714783765</v>
      </c>
      <c r="BP973" s="66">
        <f t="shared" si="578"/>
        <v>3617334.7454388766</v>
      </c>
    </row>
  </sheetData>
  <sheetProtection password="EEDF" sheet="1" objects="1" scenarios="1"/>
  <conditionalFormatting sqref="B3">
    <cfRule type="cellIs" dxfId="3" priority="1" stopIfTrue="1" operator="equal">
      <formula>"Review"</formula>
    </cfRule>
    <cfRule type="cellIs" dxfId="2" priority="2" stopIfTrue="1" operator="equal">
      <formula>"Balanced"</formula>
    </cfRule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8</vt:i4>
      </vt:variant>
    </vt:vector>
  </HeadingPairs>
  <TitlesOfParts>
    <vt:vector size="45" baseType="lpstr">
      <vt:lpstr>Sheet Descriptions</vt:lpstr>
      <vt:lpstr>Waterfall</vt:lpstr>
      <vt:lpstr>WaterfallNoDemob</vt:lpstr>
      <vt:lpstr>CrawleySummary</vt:lpstr>
      <vt:lpstr>Time Series Summary</vt:lpstr>
      <vt:lpstr>Interconnected Breakdown</vt:lpstr>
      <vt:lpstr>Economic Impact Reconciliation</vt:lpstr>
      <vt:lpstr>Capex and Opex Cost Summary</vt:lpstr>
      <vt:lpstr>DG3InfeedCPW</vt:lpstr>
      <vt:lpstr>MF and LIL capex</vt:lpstr>
      <vt:lpstr>MF and LIL Opex</vt:lpstr>
      <vt:lpstr>DG3IsolatedCPW</vt:lpstr>
      <vt:lpstr>IsolatedEconomicImpacts</vt:lpstr>
      <vt:lpstr>InfeedEconomicImpacts</vt:lpstr>
      <vt:lpstr>SCI DG3 Prelim</vt:lpstr>
      <vt:lpstr>SCI DG3 Final</vt:lpstr>
      <vt:lpstr>Economic Impact Assumptions</vt:lpstr>
      <vt:lpstr>CostBreakdownComparisons</vt:lpstr>
      <vt:lpstr>CCCT Cost Breakdown</vt:lpstr>
      <vt:lpstr>CCCT Costs 2001 hatch Study</vt:lpstr>
      <vt:lpstr>Wind Cost Breakdown</vt:lpstr>
      <vt:lpstr>CT Cost Breakdown</vt:lpstr>
      <vt:lpstr>HRD ESP Cost Breakdown</vt:lpstr>
      <vt:lpstr>Island Pond Cost Breakdown</vt:lpstr>
      <vt:lpstr>DG3Export</vt:lpstr>
      <vt:lpstr>DG3MFDividendsEmera</vt:lpstr>
      <vt:lpstr>DG3LILDividendsEmera</vt:lpstr>
      <vt:lpstr>DG3MFDividendsHOA</vt:lpstr>
      <vt:lpstr>DG3LILDividendsHOA</vt:lpstr>
      <vt:lpstr>DG3Regulated Dividends</vt:lpstr>
      <vt:lpstr>DG3InnuPayments</vt:lpstr>
      <vt:lpstr>DG3GHG</vt:lpstr>
      <vt:lpstr>DG3WaterPower</vt:lpstr>
      <vt:lpstr>100 MW ISL Spill</vt:lpstr>
      <vt:lpstr>Base</vt:lpstr>
      <vt:lpstr>Ponding</vt:lpstr>
      <vt:lpstr>Reserve Sharing</vt:lpstr>
      <vt:lpstr>'Economic Impact Assumptions'!Print_Area</vt:lpstr>
      <vt:lpstr>'Economic Impact Reconciliation'!Print_Area</vt:lpstr>
      <vt:lpstr>'Interconnected Breakdown'!Print_Area</vt:lpstr>
      <vt:lpstr>'Time Series Summary'!Print_Area</vt:lpstr>
      <vt:lpstr>CrawleySummary!Print_Titles</vt:lpstr>
      <vt:lpstr>'Economic Impact Assumptions'!Print_Titles</vt:lpstr>
      <vt:lpstr>'Interconnected Breakdown'!Print_Titles</vt:lpstr>
      <vt:lpstr>'Time Series Summary'!Print_Titles</vt:lpstr>
    </vt:vector>
  </TitlesOfParts>
  <Company>Nalcor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 Dwyer</dc:creator>
  <cp:lastModifiedBy>Blackmore, Diane (MFI)</cp:lastModifiedBy>
  <cp:lastPrinted>2012-11-05T16:10:01Z</cp:lastPrinted>
  <dcterms:created xsi:type="dcterms:W3CDTF">2011-10-02T11:23:22Z</dcterms:created>
  <dcterms:modified xsi:type="dcterms:W3CDTF">2019-05-31T17:13:26Z</dcterms:modified>
</cp:coreProperties>
</file>